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78.xml" ContentType="application/vnd.openxmlformats-officedocument.spreadsheetml.externalLink+xml"/>
  <Override PartName="/xl/externalLinks/externalLink179.xml" ContentType="application/vnd.openxmlformats-officedocument.spreadsheetml.externalLink+xml"/>
  <Override PartName="/xl/externalLinks/externalLink180.xml" ContentType="application/vnd.openxmlformats-officedocument.spreadsheetml.externalLink+xml"/>
  <Override PartName="/xl/externalLinks/externalLink181.xml" ContentType="application/vnd.openxmlformats-officedocument.spreadsheetml.externalLink+xml"/>
  <Override PartName="/xl/externalLinks/externalLink182.xml" ContentType="application/vnd.openxmlformats-officedocument.spreadsheetml.externalLink+xml"/>
  <Override PartName="/xl/externalLinks/externalLink183.xml" ContentType="application/vnd.openxmlformats-officedocument.spreadsheetml.externalLink+xml"/>
  <Override PartName="/xl/externalLinks/externalLink184.xml" ContentType="application/vnd.openxmlformats-officedocument.spreadsheetml.externalLink+xml"/>
  <Override PartName="/xl/externalLinks/externalLink185.xml" ContentType="application/vnd.openxmlformats-officedocument.spreadsheetml.externalLink+xml"/>
  <Override PartName="/xl/externalLinks/externalLink18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drawings/drawing9.xml" ContentType="application/vnd.openxmlformats-officedocument.drawing+xml"/>
  <Override PartName="/xl/comments1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D:\백록\설계\2차 풀베기 설계\설계\8지구\"/>
    </mc:Choice>
  </mc:AlternateContent>
  <xr:revisionPtr revIDLastSave="0" documentId="13_ncr:1_{115EA48A-46AE-48D1-99E9-A3E76534557A}" xr6:coauthVersionLast="47" xr6:coauthVersionMax="47" xr10:uidLastSave="{00000000-0000-0000-0000-000000000000}"/>
  <bookViews>
    <workbookView xWindow="25800" yWindow="0" windowWidth="25800" windowHeight="21000" tabRatio="961" firstSheet="2" activeTab="2" xr2:uid="{00000000-000D-0000-FFFF-FFFF00000000}"/>
  </bookViews>
  <sheets>
    <sheet name="설계요소" sheetId="150" state="hidden" r:id="rId1"/>
    <sheet name="표지" sheetId="303" state="hidden" r:id="rId2"/>
    <sheet name="0.겉표지" sheetId="59" r:id="rId3"/>
    <sheet name="표지목차" sheetId="302" r:id="rId4"/>
    <sheet name="1.위치도" sheetId="13" state="hidden" r:id="rId5"/>
    <sheet name="2.현장사진" sheetId="15" r:id="rId6"/>
    <sheet name="2.현장사진 (2)" sheetId="350" r:id="rId7"/>
    <sheet name="3.설계설명서" sheetId="151" r:id="rId8"/>
    <sheet name="3-1.기초자료" sheetId="275" r:id="rId9"/>
    <sheet name="4.예정공정표" sheetId="273" r:id="rId10"/>
    <sheet name="4-1.공정별소요인력" sheetId="291" r:id="rId11"/>
    <sheet name="5.필지별" sheetId="296" r:id="rId12"/>
    <sheet name="5-1.소반별" sheetId="305" r:id="rId13"/>
    <sheet name="일반" sheetId="344" r:id="rId14"/>
    <sheet name="특별" sheetId="345" r:id="rId15"/>
    <sheet name="전문" sheetId="346" r:id="rId16"/>
    <sheet name="안전보건관리" sheetId="347" r:id="rId17"/>
    <sheet name="MSDS1" sheetId="348" r:id="rId18"/>
    <sheet name="MSDS2" sheetId="349" r:id="rId19"/>
    <sheet name="시1" sheetId="309" r:id="rId20"/>
    <sheet name="시2" sheetId="323" r:id="rId21"/>
    <sheet name="시3" sheetId="324" r:id="rId22"/>
    <sheet name="시4" sheetId="325" r:id="rId23"/>
    <sheet name="시5" sheetId="326" r:id="rId24"/>
    <sheet name="시6" sheetId="327" state="hidden" r:id="rId25"/>
    <sheet name="시7" sheetId="335" state="hidden" r:id="rId26"/>
    <sheet name="시8" sheetId="336" state="hidden" r:id="rId27"/>
    <sheet name="시9" sheetId="337" state="hidden" r:id="rId28"/>
    <sheet name="시10" sheetId="342" state="hidden" r:id="rId29"/>
    <sheet name="시11" sheetId="343" state="hidden" r:id="rId30"/>
    <sheet name="8.원가계산서" sheetId="285" r:id="rId31"/>
    <sheet name="8.원가계산서 (수의계약)" sheetId="301" state="hidden" r:id="rId32"/>
    <sheet name="9.총괄설계내역서" sheetId="286" r:id="rId33"/>
    <sheet name="9.1내역서(풀베기)" sheetId="288" r:id="rId34"/>
    <sheet name="내역서(어린나무)" sheetId="307" state="hidden" r:id="rId35"/>
    <sheet name="내역서(모두베기)" sheetId="299" state="hidden" r:id="rId36"/>
    <sheet name="내역서(산물수집)" sheetId="300" state="hidden" r:id="rId37"/>
    <sheet name="9.2내역서(덩굴제거)" sheetId="352" r:id="rId38"/>
    <sheet name="단1" sheetId="310" r:id="rId39"/>
    <sheet name="단2" sheetId="318" r:id="rId40"/>
    <sheet name="단3" sheetId="319" r:id="rId41"/>
    <sheet name="단4" sheetId="320" r:id="rId42"/>
    <sheet name="단5" sheetId="321" r:id="rId43"/>
    <sheet name="단6" sheetId="322" state="hidden" r:id="rId44"/>
    <sheet name="단7" sheetId="332" state="hidden" r:id="rId45"/>
    <sheet name="단8" sheetId="333" state="hidden" r:id="rId46"/>
    <sheet name="단9" sheetId="334" state="hidden" r:id="rId47"/>
    <sheet name="단10" sheetId="340" state="hidden" r:id="rId48"/>
    <sheet name="단11" sheetId="341" state="hidden" r:id="rId49"/>
    <sheet name="덩굴단1" sheetId="353" r:id="rId50"/>
    <sheet name="덩굴단2" sheetId="354" r:id="rId51"/>
    <sheet name="덩굴단3" sheetId="355" r:id="rId52"/>
    <sheet name="덩굴단4" sheetId="356" r:id="rId53"/>
    <sheet name="덩굴단5" sheetId="357" r:id="rId54"/>
    <sheet name="11.1수량산출서" sheetId="298" r:id="rId55"/>
    <sheet name="11.1수량산출서 (산물수집)" sheetId="304" state="hidden" r:id="rId56"/>
    <sheet name="12.GPS좌표값" sheetId="306" r:id="rId57"/>
    <sheet name="야1" sheetId="311" r:id="rId58"/>
    <sheet name="6.시방서간지" sheetId="263" state="hidden" r:id="rId59"/>
    <sheet name="14.설계도면간지(합본)" sheetId="278" state="hidden" r:id="rId60"/>
    <sheet name="6-가.일반시방서간지" sheetId="24" state="hidden" r:id="rId61"/>
    <sheet name="6-나.특별시방서간지" sheetId="276" state="hidden" r:id="rId62"/>
    <sheet name="6-다.전문시방서간지" sheetId="25" state="hidden" r:id="rId63"/>
    <sheet name="야2" sheetId="313" r:id="rId64"/>
    <sheet name="야3" sheetId="314" r:id="rId65"/>
    <sheet name="야4" sheetId="315" r:id="rId66"/>
    <sheet name="야5" sheetId="316" r:id="rId67"/>
    <sheet name="야6" sheetId="317" state="hidden" r:id="rId68"/>
    <sheet name="야7" sheetId="329" state="hidden" r:id="rId69"/>
    <sheet name="야8" sheetId="331" state="hidden" r:id="rId70"/>
    <sheet name="야9" sheetId="330" state="hidden" r:id="rId71"/>
    <sheet name="Sheet1" sheetId="351" state="hidden" r:id="rId72"/>
    <sheet name="야10" sheetId="338" state="hidden" r:id="rId73"/>
    <sheet name="야11" sheetId="339" state="hidden" r:id="rId74"/>
    <sheet name="덩굴야1" sheetId="358" r:id="rId75"/>
    <sheet name="덩굴야2" sheetId="359" r:id="rId76"/>
    <sheet name="덩굴야3" sheetId="360" r:id="rId77"/>
    <sheet name="덩굴야4" sheetId="361" r:id="rId78"/>
    <sheet name="덩굴야5" sheetId="362" r:id="rId79"/>
    <sheet name="비닐랩견적" sheetId="363" r:id="rId80"/>
    <sheet name="입력" sheetId="308" state="hidden" r:id="rId81"/>
    <sheet name="c1" sheetId="328" state="hidden" r:id="rId82"/>
  </sheets>
  <externalReferences>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 r:id="rId201"/>
    <externalReference r:id="rId202"/>
    <externalReference r:id="rId203"/>
    <externalReference r:id="rId204"/>
    <externalReference r:id="rId205"/>
    <externalReference r:id="rId206"/>
    <externalReference r:id="rId207"/>
    <externalReference r:id="rId208"/>
    <externalReference r:id="rId209"/>
    <externalReference r:id="rId210"/>
    <externalReference r:id="rId211"/>
    <externalReference r:id="rId212"/>
    <externalReference r:id="rId213"/>
    <externalReference r:id="rId214"/>
    <externalReference r:id="rId215"/>
    <externalReference r:id="rId216"/>
    <externalReference r:id="rId217"/>
    <externalReference r:id="rId218"/>
    <externalReference r:id="rId219"/>
    <externalReference r:id="rId220"/>
    <externalReference r:id="rId221"/>
    <externalReference r:id="rId222"/>
    <externalReference r:id="rId223"/>
    <externalReference r:id="rId224"/>
    <externalReference r:id="rId225"/>
    <externalReference r:id="rId226"/>
    <externalReference r:id="rId227"/>
    <externalReference r:id="rId228"/>
    <externalReference r:id="rId229"/>
    <externalReference r:id="rId230"/>
    <externalReference r:id="rId231"/>
    <externalReference r:id="rId232"/>
    <externalReference r:id="rId233"/>
    <externalReference r:id="rId234"/>
    <externalReference r:id="rId235"/>
    <externalReference r:id="rId236"/>
    <externalReference r:id="rId237"/>
    <externalReference r:id="rId238"/>
    <externalReference r:id="rId239"/>
    <externalReference r:id="rId240"/>
    <externalReference r:id="rId241"/>
    <externalReference r:id="rId242"/>
    <externalReference r:id="rId243"/>
    <externalReference r:id="rId244"/>
    <externalReference r:id="rId245"/>
    <externalReference r:id="rId246"/>
    <externalReference r:id="rId247"/>
    <externalReference r:id="rId248"/>
    <externalReference r:id="rId249"/>
    <externalReference r:id="rId250"/>
    <externalReference r:id="rId251"/>
    <externalReference r:id="rId252"/>
    <externalReference r:id="rId253"/>
    <externalReference r:id="rId254"/>
    <externalReference r:id="rId255"/>
    <externalReference r:id="rId256"/>
    <externalReference r:id="rId257"/>
    <externalReference r:id="rId258"/>
    <externalReference r:id="rId259"/>
    <externalReference r:id="rId260"/>
    <externalReference r:id="rId261"/>
    <externalReference r:id="rId262"/>
    <externalReference r:id="rId263"/>
    <externalReference r:id="rId264"/>
    <externalReference r:id="rId265"/>
    <externalReference r:id="rId266"/>
    <externalReference r:id="rId267"/>
    <externalReference r:id="rId268"/>
  </externalReferences>
  <definedNames>
    <definedName name="_____________________YO1" localSheetId="13">'[1]01'!#REF!</definedName>
    <definedName name="_____________________YO1" localSheetId="15">'[1]01'!#REF!</definedName>
    <definedName name="_____________________YO1" localSheetId="14">'[1]01'!#REF!</definedName>
    <definedName name="_____________________YO1">'[1]01'!#REF!</definedName>
    <definedName name="____________________10">#REF!</definedName>
    <definedName name="____________________11">#REF!</definedName>
    <definedName name="____________________6">#REF!</definedName>
    <definedName name="____________________7">#REF!</definedName>
    <definedName name="____________________8">#REF!</definedName>
    <definedName name="____________________9">#REF!</definedName>
    <definedName name="____________________YO1" localSheetId="13">'[1]01'!#REF!</definedName>
    <definedName name="____________________YO1" localSheetId="15">'[1]01'!#REF!</definedName>
    <definedName name="____________________YO1" localSheetId="14">'[1]01'!#REF!</definedName>
    <definedName name="____________________YO1">'[1]01'!#REF!</definedName>
    <definedName name="___________________10">#REF!</definedName>
    <definedName name="___________________11">#REF!</definedName>
    <definedName name="___________________6">#REF!</definedName>
    <definedName name="___________________7">#REF!</definedName>
    <definedName name="___________________8">#REF!</definedName>
    <definedName name="___________________9">#REF!</definedName>
    <definedName name="___________________C">#REF!</definedName>
    <definedName name="___________________YO1">'[1]01'!#REF!</definedName>
    <definedName name="__________________10" localSheetId="13">#REF!</definedName>
    <definedName name="__________________10" localSheetId="15">#REF!</definedName>
    <definedName name="__________________10" localSheetId="14">#REF!</definedName>
    <definedName name="__________________10">#REF!</definedName>
    <definedName name="__________________11" localSheetId="13">#REF!</definedName>
    <definedName name="__________________11" localSheetId="15">#REF!</definedName>
    <definedName name="__________________11" localSheetId="14">#REF!</definedName>
    <definedName name="__________________11">#REF!</definedName>
    <definedName name="__________________6" localSheetId="13">#REF!</definedName>
    <definedName name="__________________6" localSheetId="15">#REF!</definedName>
    <definedName name="__________________6" localSheetId="14">#REF!</definedName>
    <definedName name="__________________6">#REF!</definedName>
    <definedName name="__________________7" localSheetId="13">#REF!</definedName>
    <definedName name="__________________7" localSheetId="15">#REF!</definedName>
    <definedName name="__________________7" localSheetId="14">#REF!</definedName>
    <definedName name="__________________7">#REF!</definedName>
    <definedName name="__________________8" localSheetId="13">#REF!</definedName>
    <definedName name="__________________8" localSheetId="15">#REF!</definedName>
    <definedName name="__________________8" localSheetId="14">#REF!</definedName>
    <definedName name="__________________8">#REF!</definedName>
    <definedName name="__________________9" localSheetId="13">#REF!</definedName>
    <definedName name="__________________9" localSheetId="15">#REF!</definedName>
    <definedName name="__________________9" localSheetId="14">#REF!</definedName>
    <definedName name="__________________9">#REF!</definedName>
    <definedName name="__________________C">#REF!</definedName>
    <definedName name="__________________YO1" localSheetId="13">'[1]01'!#REF!</definedName>
    <definedName name="__________________YO1" localSheetId="15">'[1]01'!#REF!</definedName>
    <definedName name="__________________YO1" localSheetId="14">'[1]01'!#REF!</definedName>
    <definedName name="__________________YO1">'[1]01'!#REF!</definedName>
    <definedName name="_________________10" localSheetId="13">#REF!</definedName>
    <definedName name="_________________10" localSheetId="15">#REF!</definedName>
    <definedName name="_________________10" localSheetId="14">#REF!</definedName>
    <definedName name="_________________10">#REF!</definedName>
    <definedName name="_________________11" localSheetId="13">#REF!</definedName>
    <definedName name="_________________11" localSheetId="15">#REF!</definedName>
    <definedName name="_________________11" localSheetId="14">#REF!</definedName>
    <definedName name="_________________11">#REF!</definedName>
    <definedName name="_________________6" localSheetId="13">#REF!</definedName>
    <definedName name="_________________6" localSheetId="15">#REF!</definedName>
    <definedName name="_________________6" localSheetId="14">#REF!</definedName>
    <definedName name="_________________6">#REF!</definedName>
    <definedName name="_________________7" localSheetId="13">#REF!</definedName>
    <definedName name="_________________7" localSheetId="15">#REF!</definedName>
    <definedName name="_________________7" localSheetId="14">#REF!</definedName>
    <definedName name="_________________7">#REF!</definedName>
    <definedName name="_________________8" localSheetId="13">#REF!</definedName>
    <definedName name="_________________8" localSheetId="15">#REF!</definedName>
    <definedName name="_________________8" localSheetId="14">#REF!</definedName>
    <definedName name="_________________8">#REF!</definedName>
    <definedName name="_________________9" localSheetId="13">#REF!</definedName>
    <definedName name="_________________9" localSheetId="15">#REF!</definedName>
    <definedName name="_________________9" localSheetId="14">#REF!</definedName>
    <definedName name="_________________9">#REF!</definedName>
    <definedName name="_________________C" localSheetId="13">#REF!</definedName>
    <definedName name="_________________C" localSheetId="15">#REF!</definedName>
    <definedName name="_________________C" localSheetId="14">#REF!</definedName>
    <definedName name="_________________C">#REF!</definedName>
    <definedName name="_________________YO1" localSheetId="13">'[1]01'!#REF!</definedName>
    <definedName name="_________________YO1" localSheetId="15">'[1]01'!#REF!</definedName>
    <definedName name="_________________YO1" localSheetId="14">'[1]01'!#REF!</definedName>
    <definedName name="_________________YO1">'[1]01'!#REF!</definedName>
    <definedName name="________________10" localSheetId="13">#REF!</definedName>
    <definedName name="________________10" localSheetId="15">#REF!</definedName>
    <definedName name="________________10" localSheetId="14">#REF!</definedName>
    <definedName name="________________10">#REF!</definedName>
    <definedName name="________________11" localSheetId="13">#REF!</definedName>
    <definedName name="________________11" localSheetId="15">#REF!</definedName>
    <definedName name="________________11" localSheetId="14">#REF!</definedName>
    <definedName name="________________11">#REF!</definedName>
    <definedName name="________________6" localSheetId="13">#REF!</definedName>
    <definedName name="________________6" localSheetId="15">#REF!</definedName>
    <definedName name="________________6" localSheetId="14">#REF!</definedName>
    <definedName name="________________6">#REF!</definedName>
    <definedName name="________________7" localSheetId="13">#REF!</definedName>
    <definedName name="________________7" localSheetId="15">#REF!</definedName>
    <definedName name="________________7" localSheetId="14">#REF!</definedName>
    <definedName name="________________7">#REF!</definedName>
    <definedName name="________________8" localSheetId="13">#REF!</definedName>
    <definedName name="________________8" localSheetId="15">#REF!</definedName>
    <definedName name="________________8" localSheetId="14">#REF!</definedName>
    <definedName name="________________8">#REF!</definedName>
    <definedName name="________________9" localSheetId="13">#REF!</definedName>
    <definedName name="________________9" localSheetId="15">#REF!</definedName>
    <definedName name="________________9" localSheetId="14">#REF!</definedName>
    <definedName name="________________9">#REF!</definedName>
    <definedName name="________________C" localSheetId="13">#REF!</definedName>
    <definedName name="________________C" localSheetId="15">#REF!</definedName>
    <definedName name="________________C" localSheetId="14">#REF!</definedName>
    <definedName name="________________C">#REF!</definedName>
    <definedName name="________________YO1" localSheetId="13">'[1]01'!#REF!</definedName>
    <definedName name="________________YO1" localSheetId="15">'[1]01'!#REF!</definedName>
    <definedName name="________________YO1" localSheetId="14">'[1]01'!#REF!</definedName>
    <definedName name="________________YO1">'[1]01'!#REF!</definedName>
    <definedName name="_______________10" localSheetId="13">#REF!</definedName>
    <definedName name="_______________10" localSheetId="15">#REF!</definedName>
    <definedName name="_______________10" localSheetId="14">#REF!</definedName>
    <definedName name="_______________10">#REF!</definedName>
    <definedName name="_______________11" localSheetId="13">#REF!</definedName>
    <definedName name="_______________11" localSheetId="15">#REF!</definedName>
    <definedName name="_______________11" localSheetId="14">#REF!</definedName>
    <definedName name="_______________11">#REF!</definedName>
    <definedName name="_______________6" localSheetId="13">#REF!</definedName>
    <definedName name="_______________6" localSheetId="15">#REF!</definedName>
    <definedName name="_______________6" localSheetId="14">#REF!</definedName>
    <definedName name="_______________6">#REF!</definedName>
    <definedName name="_______________7" localSheetId="13">#REF!</definedName>
    <definedName name="_______________7" localSheetId="15">#REF!</definedName>
    <definedName name="_______________7" localSheetId="14">#REF!</definedName>
    <definedName name="_______________7">#REF!</definedName>
    <definedName name="_______________8" localSheetId="13">#REF!</definedName>
    <definedName name="_______________8" localSheetId="15">#REF!</definedName>
    <definedName name="_______________8" localSheetId="14">#REF!</definedName>
    <definedName name="_______________8">#REF!</definedName>
    <definedName name="_______________9" localSheetId="13">#REF!</definedName>
    <definedName name="_______________9" localSheetId="15">#REF!</definedName>
    <definedName name="_______________9" localSheetId="14">#REF!</definedName>
    <definedName name="_______________9">#REF!</definedName>
    <definedName name="_______________C" localSheetId="13">#REF!</definedName>
    <definedName name="_______________C" localSheetId="15">#REF!</definedName>
    <definedName name="_______________C" localSheetId="14">#REF!</definedName>
    <definedName name="_______________C">#REF!</definedName>
    <definedName name="_______________YO1" localSheetId="13">'[1]01'!#REF!</definedName>
    <definedName name="_______________YO1" localSheetId="15">'[1]01'!#REF!</definedName>
    <definedName name="_______________YO1" localSheetId="14">'[1]01'!#REF!</definedName>
    <definedName name="_______________YO1">'[1]01'!#REF!</definedName>
    <definedName name="______________10" localSheetId="13">#REF!</definedName>
    <definedName name="______________10" localSheetId="15">#REF!</definedName>
    <definedName name="______________10" localSheetId="14">#REF!</definedName>
    <definedName name="______________10">#REF!</definedName>
    <definedName name="______________11" localSheetId="13">#REF!</definedName>
    <definedName name="______________11" localSheetId="15">#REF!</definedName>
    <definedName name="______________11" localSheetId="14">#REF!</definedName>
    <definedName name="______________11">#REF!</definedName>
    <definedName name="______________6" localSheetId="13">#REF!</definedName>
    <definedName name="______________6" localSheetId="15">#REF!</definedName>
    <definedName name="______________6" localSheetId="14">#REF!</definedName>
    <definedName name="______________6">#REF!</definedName>
    <definedName name="______________7" localSheetId="13">#REF!</definedName>
    <definedName name="______________7" localSheetId="15">#REF!</definedName>
    <definedName name="______________7" localSheetId="14">#REF!</definedName>
    <definedName name="______________7">#REF!</definedName>
    <definedName name="______________8" localSheetId="13">#REF!</definedName>
    <definedName name="______________8" localSheetId="15">#REF!</definedName>
    <definedName name="______________8" localSheetId="14">#REF!</definedName>
    <definedName name="______________8">#REF!</definedName>
    <definedName name="______________9" localSheetId="13">#REF!</definedName>
    <definedName name="______________9" localSheetId="15">#REF!</definedName>
    <definedName name="______________9" localSheetId="14">#REF!</definedName>
    <definedName name="______________9">#REF!</definedName>
    <definedName name="______________C" localSheetId="13">#REF!</definedName>
    <definedName name="______________C" localSheetId="15">#REF!</definedName>
    <definedName name="______________C" localSheetId="14">#REF!</definedName>
    <definedName name="______________C">#REF!</definedName>
    <definedName name="______________YO1" localSheetId="13">'[1]01'!#REF!</definedName>
    <definedName name="______________YO1" localSheetId="15">'[1]01'!#REF!</definedName>
    <definedName name="______________YO1" localSheetId="14">'[1]01'!#REF!</definedName>
    <definedName name="______________YO1">'[1]01'!#REF!</definedName>
    <definedName name="_____________10" localSheetId="13">#REF!</definedName>
    <definedName name="_____________10" localSheetId="15">#REF!</definedName>
    <definedName name="_____________10" localSheetId="14">#REF!</definedName>
    <definedName name="_____________10">#REF!</definedName>
    <definedName name="_____________11" localSheetId="13">#REF!</definedName>
    <definedName name="_____________11" localSheetId="15">#REF!</definedName>
    <definedName name="_____________11" localSheetId="14">#REF!</definedName>
    <definedName name="_____________11">#REF!</definedName>
    <definedName name="_____________6" localSheetId="13">#REF!</definedName>
    <definedName name="_____________6" localSheetId="15">#REF!</definedName>
    <definedName name="_____________6" localSheetId="14">#REF!</definedName>
    <definedName name="_____________6">#REF!</definedName>
    <definedName name="_____________7" localSheetId="13">#REF!</definedName>
    <definedName name="_____________7" localSheetId="15">#REF!</definedName>
    <definedName name="_____________7" localSheetId="14">#REF!</definedName>
    <definedName name="_____________7">#REF!</definedName>
    <definedName name="_____________8" localSheetId="13">#REF!</definedName>
    <definedName name="_____________8" localSheetId="15">#REF!</definedName>
    <definedName name="_____________8" localSheetId="14">#REF!</definedName>
    <definedName name="_____________8">#REF!</definedName>
    <definedName name="_____________9" localSheetId="13">#REF!</definedName>
    <definedName name="_____________9" localSheetId="15">#REF!</definedName>
    <definedName name="_____________9" localSheetId="14">#REF!</definedName>
    <definedName name="_____________9">#REF!</definedName>
    <definedName name="_____________C" localSheetId="13">#REF!</definedName>
    <definedName name="_____________C" localSheetId="15">#REF!</definedName>
    <definedName name="_____________C" localSheetId="14">#REF!</definedName>
    <definedName name="_____________C">#REF!</definedName>
    <definedName name="_____________YO1">'[1]01'!#REF!</definedName>
    <definedName name="____________10" localSheetId="13">#REF!</definedName>
    <definedName name="____________10" localSheetId="15">#REF!</definedName>
    <definedName name="____________10" localSheetId="14">#REF!</definedName>
    <definedName name="____________10">#REF!</definedName>
    <definedName name="____________11" localSheetId="13">#REF!</definedName>
    <definedName name="____________11" localSheetId="15">#REF!</definedName>
    <definedName name="____________11" localSheetId="14">#REF!</definedName>
    <definedName name="____________11">#REF!</definedName>
    <definedName name="____________6" localSheetId="13">#REF!</definedName>
    <definedName name="____________6" localSheetId="15">#REF!</definedName>
    <definedName name="____________6" localSheetId="14">#REF!</definedName>
    <definedName name="____________6">#REF!</definedName>
    <definedName name="____________7" localSheetId="13">#REF!</definedName>
    <definedName name="____________7" localSheetId="15">#REF!</definedName>
    <definedName name="____________7" localSheetId="14">#REF!</definedName>
    <definedName name="____________7">#REF!</definedName>
    <definedName name="____________8" localSheetId="13">#REF!</definedName>
    <definedName name="____________8" localSheetId="15">#REF!</definedName>
    <definedName name="____________8" localSheetId="14">#REF!</definedName>
    <definedName name="____________8">#REF!</definedName>
    <definedName name="____________9" localSheetId="13">#REF!</definedName>
    <definedName name="____________9" localSheetId="15">#REF!</definedName>
    <definedName name="____________9" localSheetId="14">#REF!</definedName>
    <definedName name="____________9">#REF!</definedName>
    <definedName name="____________C" localSheetId="13">#REF!</definedName>
    <definedName name="____________C" localSheetId="15">#REF!</definedName>
    <definedName name="____________C" localSheetId="14">#REF!</definedName>
    <definedName name="____________C">#REF!</definedName>
    <definedName name="____________YO1" localSheetId="13">'[1]01'!#REF!</definedName>
    <definedName name="____________YO1" localSheetId="15">'[1]01'!#REF!</definedName>
    <definedName name="____________YO1" localSheetId="14">'[1]01'!#REF!</definedName>
    <definedName name="____________YO1">'[1]01'!#REF!</definedName>
    <definedName name="___________10" localSheetId="13">#REF!</definedName>
    <definedName name="___________10" localSheetId="15">#REF!</definedName>
    <definedName name="___________10" localSheetId="14">#REF!</definedName>
    <definedName name="___________10">#REF!</definedName>
    <definedName name="___________11" localSheetId="13">#REF!</definedName>
    <definedName name="___________11" localSheetId="15">#REF!</definedName>
    <definedName name="___________11" localSheetId="14">#REF!</definedName>
    <definedName name="___________11">#REF!</definedName>
    <definedName name="___________6" localSheetId="13">#REF!</definedName>
    <definedName name="___________6" localSheetId="15">#REF!</definedName>
    <definedName name="___________6" localSheetId="14">#REF!</definedName>
    <definedName name="___________6">#REF!</definedName>
    <definedName name="___________7" localSheetId="13">#REF!</definedName>
    <definedName name="___________7" localSheetId="15">#REF!</definedName>
    <definedName name="___________7" localSheetId="14">#REF!</definedName>
    <definedName name="___________7">#REF!</definedName>
    <definedName name="___________8" localSheetId="13">#REF!</definedName>
    <definedName name="___________8" localSheetId="15">#REF!</definedName>
    <definedName name="___________8" localSheetId="14">#REF!</definedName>
    <definedName name="___________8">#REF!</definedName>
    <definedName name="___________9" localSheetId="13">#REF!</definedName>
    <definedName name="___________9" localSheetId="15">#REF!</definedName>
    <definedName name="___________9" localSheetId="14">#REF!</definedName>
    <definedName name="___________9">#REF!</definedName>
    <definedName name="___________C" localSheetId="13">#REF!</definedName>
    <definedName name="___________C" localSheetId="15">#REF!</definedName>
    <definedName name="___________C" localSheetId="14">#REF!</definedName>
    <definedName name="___________C">#REF!</definedName>
    <definedName name="___________YO1" localSheetId="49">'[1]01'!#REF!</definedName>
    <definedName name="___________YO1" localSheetId="50">'[1]01'!#REF!</definedName>
    <definedName name="___________YO1" localSheetId="51">'[1]01'!#REF!</definedName>
    <definedName name="___________YO1" localSheetId="52">'[1]01'!#REF!</definedName>
    <definedName name="___________YO1" localSheetId="53">'[1]01'!#REF!</definedName>
    <definedName name="__________10" localSheetId="13">#REF!</definedName>
    <definedName name="__________10" localSheetId="15">#REF!</definedName>
    <definedName name="__________10" localSheetId="14">#REF!</definedName>
    <definedName name="__________10">#REF!</definedName>
    <definedName name="__________11" localSheetId="13">#REF!</definedName>
    <definedName name="__________11" localSheetId="15">#REF!</definedName>
    <definedName name="__________11" localSheetId="14">#REF!</definedName>
    <definedName name="__________11">#REF!</definedName>
    <definedName name="__________6" localSheetId="13">#REF!</definedName>
    <definedName name="__________6" localSheetId="15">#REF!</definedName>
    <definedName name="__________6" localSheetId="14">#REF!</definedName>
    <definedName name="__________6">#REF!</definedName>
    <definedName name="__________7" localSheetId="13">#REF!</definedName>
    <definedName name="__________7" localSheetId="15">#REF!</definedName>
    <definedName name="__________7" localSheetId="14">#REF!</definedName>
    <definedName name="__________7">#REF!</definedName>
    <definedName name="__________8" localSheetId="13">#REF!</definedName>
    <definedName name="__________8" localSheetId="15">#REF!</definedName>
    <definedName name="__________8" localSheetId="14">#REF!</definedName>
    <definedName name="__________8">#REF!</definedName>
    <definedName name="__________9" localSheetId="13">#REF!</definedName>
    <definedName name="__________9" localSheetId="15">#REF!</definedName>
    <definedName name="__________9" localSheetId="14">#REF!</definedName>
    <definedName name="__________9">#REF!</definedName>
    <definedName name="__________C" localSheetId="13">#REF!</definedName>
    <definedName name="__________C" localSheetId="15">#REF!</definedName>
    <definedName name="__________C" localSheetId="14">#REF!</definedName>
    <definedName name="__________C">#REF!</definedName>
    <definedName name="__________YO1" localSheetId="13">'[1]01'!#REF!</definedName>
    <definedName name="__________YO1" localSheetId="15">'[1]01'!#REF!</definedName>
    <definedName name="__________YO1" localSheetId="14">'[1]01'!#REF!</definedName>
    <definedName name="__________YO1">'[1]01'!#REF!</definedName>
    <definedName name="_________10" localSheetId="13">#REF!</definedName>
    <definedName name="_________10" localSheetId="15">#REF!</definedName>
    <definedName name="_________10" localSheetId="14">#REF!</definedName>
    <definedName name="_________10">#REF!</definedName>
    <definedName name="_________11" localSheetId="13">#REF!</definedName>
    <definedName name="_________11" localSheetId="15">#REF!</definedName>
    <definedName name="_________11" localSheetId="14">#REF!</definedName>
    <definedName name="_________11">#REF!</definedName>
    <definedName name="_________6" localSheetId="13">#REF!</definedName>
    <definedName name="_________6" localSheetId="15">#REF!</definedName>
    <definedName name="_________6" localSheetId="14">#REF!</definedName>
    <definedName name="_________6">#REF!</definedName>
    <definedName name="_________7" localSheetId="13">#REF!</definedName>
    <definedName name="_________7" localSheetId="15">#REF!</definedName>
    <definedName name="_________7" localSheetId="14">#REF!</definedName>
    <definedName name="_________7">#REF!</definedName>
    <definedName name="_________8" localSheetId="13">#REF!</definedName>
    <definedName name="_________8" localSheetId="15">#REF!</definedName>
    <definedName name="_________8" localSheetId="14">#REF!</definedName>
    <definedName name="_________8">#REF!</definedName>
    <definedName name="_________9" localSheetId="13">#REF!</definedName>
    <definedName name="_________9" localSheetId="15">#REF!</definedName>
    <definedName name="_________9" localSheetId="14">#REF!</definedName>
    <definedName name="_________9">#REF!</definedName>
    <definedName name="_________C" localSheetId="13">#REF!</definedName>
    <definedName name="_________C" localSheetId="15">#REF!</definedName>
    <definedName name="_________C" localSheetId="14">#REF!</definedName>
    <definedName name="_________C">#REF!</definedName>
    <definedName name="_________YO1">'[1]01'!#REF!</definedName>
    <definedName name="________10" localSheetId="16">#REF!</definedName>
    <definedName name="________10" localSheetId="13">#REF!</definedName>
    <definedName name="________10" localSheetId="15">#REF!</definedName>
    <definedName name="________10" localSheetId="14">#REF!</definedName>
    <definedName name="________10">#REF!</definedName>
    <definedName name="________11" localSheetId="16">#REF!</definedName>
    <definedName name="________11" localSheetId="13">#REF!</definedName>
    <definedName name="________11" localSheetId="15">#REF!</definedName>
    <definedName name="________11" localSheetId="14">#REF!</definedName>
    <definedName name="________11">#REF!</definedName>
    <definedName name="________6" localSheetId="16">#REF!</definedName>
    <definedName name="________6" localSheetId="13">#REF!</definedName>
    <definedName name="________6" localSheetId="15">#REF!</definedName>
    <definedName name="________6" localSheetId="14">#REF!</definedName>
    <definedName name="________6">#REF!</definedName>
    <definedName name="________7" localSheetId="16">#REF!</definedName>
    <definedName name="________7" localSheetId="13">#REF!</definedName>
    <definedName name="________7" localSheetId="15">#REF!</definedName>
    <definedName name="________7" localSheetId="14">#REF!</definedName>
    <definedName name="________7">#REF!</definedName>
    <definedName name="________8" localSheetId="16">#REF!</definedName>
    <definedName name="________8" localSheetId="13">#REF!</definedName>
    <definedName name="________8" localSheetId="15">#REF!</definedName>
    <definedName name="________8" localSheetId="14">#REF!</definedName>
    <definedName name="________8">#REF!</definedName>
    <definedName name="________9" localSheetId="16">#REF!</definedName>
    <definedName name="________9" localSheetId="13">#REF!</definedName>
    <definedName name="________9" localSheetId="15">#REF!</definedName>
    <definedName name="________9" localSheetId="14">#REF!</definedName>
    <definedName name="________9">#REF!</definedName>
    <definedName name="________C" localSheetId="13">#REF!</definedName>
    <definedName name="________C" localSheetId="15">#REF!</definedName>
    <definedName name="________C" localSheetId="14">#REF!</definedName>
    <definedName name="________C">#REF!</definedName>
    <definedName name="________dk" localSheetId="13">#REF!</definedName>
    <definedName name="________dk" localSheetId="15">#REF!</definedName>
    <definedName name="________dk" localSheetId="14">#REF!</definedName>
    <definedName name="________dk">#REF!</definedName>
    <definedName name="________YO1" localSheetId="13">'[1]01'!#REF!</definedName>
    <definedName name="________YO1" localSheetId="15">'[1]01'!#REF!</definedName>
    <definedName name="________YO1" localSheetId="14">'[1]01'!#REF!</definedName>
    <definedName name="________YO1">'[1]01'!#REF!</definedName>
    <definedName name="_______10" localSheetId="49">#REF!</definedName>
    <definedName name="_______10" localSheetId="50">#REF!</definedName>
    <definedName name="_______10" localSheetId="51">#REF!</definedName>
    <definedName name="_______10" localSheetId="52">#REF!</definedName>
    <definedName name="_______10" localSheetId="53">#REF!</definedName>
    <definedName name="_______10" localSheetId="16">#REF!</definedName>
    <definedName name="_______10" localSheetId="13">#REF!</definedName>
    <definedName name="_______10" localSheetId="15">#REF!</definedName>
    <definedName name="_______10" localSheetId="14">#REF!</definedName>
    <definedName name="_______10">#REF!</definedName>
    <definedName name="_______11" localSheetId="49">#REF!</definedName>
    <definedName name="_______11" localSheetId="50">#REF!</definedName>
    <definedName name="_______11" localSheetId="51">#REF!</definedName>
    <definedName name="_______11" localSheetId="52">#REF!</definedName>
    <definedName name="_______11" localSheetId="53">#REF!</definedName>
    <definedName name="_______11" localSheetId="16">#REF!</definedName>
    <definedName name="_______11" localSheetId="13">#REF!</definedName>
    <definedName name="_______11" localSheetId="15">#REF!</definedName>
    <definedName name="_______11" localSheetId="14">#REF!</definedName>
    <definedName name="_______11">#REF!</definedName>
    <definedName name="_______6" localSheetId="49">#REF!</definedName>
    <definedName name="_______6" localSheetId="50">#REF!</definedName>
    <definedName name="_______6" localSheetId="51">#REF!</definedName>
    <definedName name="_______6" localSheetId="52">#REF!</definedName>
    <definedName name="_______6" localSheetId="53">#REF!</definedName>
    <definedName name="_______6" localSheetId="16">#REF!</definedName>
    <definedName name="_______6" localSheetId="13">#REF!</definedName>
    <definedName name="_______6" localSheetId="15">#REF!</definedName>
    <definedName name="_______6" localSheetId="14">#REF!</definedName>
    <definedName name="_______6">#REF!</definedName>
    <definedName name="_______7" localSheetId="49">#REF!</definedName>
    <definedName name="_______7" localSheetId="50">#REF!</definedName>
    <definedName name="_______7" localSheetId="51">#REF!</definedName>
    <definedName name="_______7" localSheetId="52">#REF!</definedName>
    <definedName name="_______7" localSheetId="53">#REF!</definedName>
    <definedName name="_______7" localSheetId="16">#REF!</definedName>
    <definedName name="_______7" localSheetId="13">#REF!</definedName>
    <definedName name="_______7" localSheetId="15">#REF!</definedName>
    <definedName name="_______7" localSheetId="14">#REF!</definedName>
    <definedName name="_______7">#REF!</definedName>
    <definedName name="_______8" localSheetId="49">#REF!</definedName>
    <definedName name="_______8" localSheetId="50">#REF!</definedName>
    <definedName name="_______8" localSheetId="51">#REF!</definedName>
    <definedName name="_______8" localSheetId="52">#REF!</definedName>
    <definedName name="_______8" localSheetId="53">#REF!</definedName>
    <definedName name="_______8" localSheetId="16">#REF!</definedName>
    <definedName name="_______8" localSheetId="13">#REF!</definedName>
    <definedName name="_______8" localSheetId="15">#REF!</definedName>
    <definedName name="_______8" localSheetId="14">#REF!</definedName>
    <definedName name="_______8">#REF!</definedName>
    <definedName name="_______9" localSheetId="49">#REF!</definedName>
    <definedName name="_______9" localSheetId="50">#REF!</definedName>
    <definedName name="_______9" localSheetId="51">#REF!</definedName>
    <definedName name="_______9" localSheetId="52">#REF!</definedName>
    <definedName name="_______9" localSheetId="53">#REF!</definedName>
    <definedName name="_______9" localSheetId="16">#REF!</definedName>
    <definedName name="_______9" localSheetId="13">#REF!</definedName>
    <definedName name="_______9" localSheetId="15">#REF!</definedName>
    <definedName name="_______9" localSheetId="14">#REF!</definedName>
    <definedName name="_______9">#REF!</definedName>
    <definedName name="_______C" localSheetId="16">#REF!</definedName>
    <definedName name="_______C" localSheetId="13">#REF!</definedName>
    <definedName name="_______C" localSheetId="15">#REF!</definedName>
    <definedName name="_______C" localSheetId="14">#REF!</definedName>
    <definedName name="_______C">#REF!</definedName>
    <definedName name="_______YO1" localSheetId="16">'[1]01'!#REF!</definedName>
    <definedName name="_______YO1" localSheetId="13">'[1]01'!#REF!</definedName>
    <definedName name="_______YO1" localSheetId="15">'[1]01'!#REF!</definedName>
    <definedName name="_______YO1" localSheetId="14">'[1]01'!#REF!</definedName>
    <definedName name="_______YO1">'[1]01'!#REF!</definedName>
    <definedName name="______10" localSheetId="49">#REF!</definedName>
    <definedName name="______10" localSheetId="50">#REF!</definedName>
    <definedName name="______10" localSheetId="51">#REF!</definedName>
    <definedName name="______10" localSheetId="52">#REF!</definedName>
    <definedName name="______10" localSheetId="53">#REF!</definedName>
    <definedName name="______10" localSheetId="16">#REF!</definedName>
    <definedName name="______10" localSheetId="13">#REF!</definedName>
    <definedName name="______10" localSheetId="15">#REF!</definedName>
    <definedName name="______10" localSheetId="14">#REF!</definedName>
    <definedName name="______10">#REF!</definedName>
    <definedName name="______11" localSheetId="49">#REF!</definedName>
    <definedName name="______11" localSheetId="50">#REF!</definedName>
    <definedName name="______11" localSheetId="51">#REF!</definedName>
    <definedName name="______11" localSheetId="52">#REF!</definedName>
    <definedName name="______11" localSheetId="53">#REF!</definedName>
    <definedName name="______11" localSheetId="16">#REF!</definedName>
    <definedName name="______11" localSheetId="13">#REF!</definedName>
    <definedName name="______11" localSheetId="15">#REF!</definedName>
    <definedName name="______11" localSheetId="14">#REF!</definedName>
    <definedName name="______11">#REF!</definedName>
    <definedName name="______6" localSheetId="49">#REF!</definedName>
    <definedName name="______6" localSheetId="50">#REF!</definedName>
    <definedName name="______6" localSheetId="51">#REF!</definedName>
    <definedName name="______6" localSheetId="52">#REF!</definedName>
    <definedName name="______6" localSheetId="53">#REF!</definedName>
    <definedName name="______6" localSheetId="16">#REF!</definedName>
    <definedName name="______6" localSheetId="13">#REF!</definedName>
    <definedName name="______6" localSheetId="15">#REF!</definedName>
    <definedName name="______6" localSheetId="14">#REF!</definedName>
    <definedName name="______6">#REF!</definedName>
    <definedName name="______7" localSheetId="49">#REF!</definedName>
    <definedName name="______7" localSheetId="50">#REF!</definedName>
    <definedName name="______7" localSheetId="51">#REF!</definedName>
    <definedName name="______7" localSheetId="52">#REF!</definedName>
    <definedName name="______7" localSheetId="53">#REF!</definedName>
    <definedName name="______7" localSheetId="16">#REF!</definedName>
    <definedName name="______7" localSheetId="13">#REF!</definedName>
    <definedName name="______7" localSheetId="15">#REF!</definedName>
    <definedName name="______7" localSheetId="14">#REF!</definedName>
    <definedName name="______7">#REF!</definedName>
    <definedName name="______8" localSheetId="49">#REF!</definedName>
    <definedName name="______8" localSheetId="50">#REF!</definedName>
    <definedName name="______8" localSheetId="51">#REF!</definedName>
    <definedName name="______8" localSheetId="52">#REF!</definedName>
    <definedName name="______8" localSheetId="53">#REF!</definedName>
    <definedName name="______8" localSheetId="16">#REF!</definedName>
    <definedName name="______8" localSheetId="13">#REF!</definedName>
    <definedName name="______8" localSheetId="15">#REF!</definedName>
    <definedName name="______8" localSheetId="14">#REF!</definedName>
    <definedName name="______8">#REF!</definedName>
    <definedName name="______9" localSheetId="49">#REF!</definedName>
    <definedName name="______9" localSheetId="50">#REF!</definedName>
    <definedName name="______9" localSheetId="51">#REF!</definedName>
    <definedName name="______9" localSheetId="52">#REF!</definedName>
    <definedName name="______9" localSheetId="53">#REF!</definedName>
    <definedName name="______9" localSheetId="16">#REF!</definedName>
    <definedName name="______9" localSheetId="13">#REF!</definedName>
    <definedName name="______9" localSheetId="15">#REF!</definedName>
    <definedName name="______9" localSheetId="14">#REF!</definedName>
    <definedName name="______9">#REF!</definedName>
    <definedName name="______C" localSheetId="49">#REF!</definedName>
    <definedName name="______C" localSheetId="50">#REF!</definedName>
    <definedName name="______C" localSheetId="51">#REF!</definedName>
    <definedName name="______C" localSheetId="52">#REF!</definedName>
    <definedName name="______C" localSheetId="53">#REF!</definedName>
    <definedName name="______C" localSheetId="16">#REF!</definedName>
    <definedName name="______C" localSheetId="13">#REF!</definedName>
    <definedName name="______C" localSheetId="15">#REF!</definedName>
    <definedName name="______C" localSheetId="14">#REF!</definedName>
    <definedName name="______C">#REF!</definedName>
    <definedName name="______YO1" localSheetId="49">'[1]01'!#REF!</definedName>
    <definedName name="______YO1" localSheetId="50">'[1]01'!#REF!</definedName>
    <definedName name="______YO1" localSheetId="51">'[1]01'!#REF!</definedName>
    <definedName name="______YO1" localSheetId="52">'[1]01'!#REF!</definedName>
    <definedName name="______YO1" localSheetId="53">'[1]01'!#REF!</definedName>
    <definedName name="______YO1" localSheetId="79">'[2]01'!#REF!</definedName>
    <definedName name="______YO1" localSheetId="16">'[1]01'!#REF!</definedName>
    <definedName name="______YO1" localSheetId="13">'[1]01'!#REF!</definedName>
    <definedName name="______YO1" localSheetId="15">'[1]01'!#REF!</definedName>
    <definedName name="______YO1" localSheetId="14">'[1]01'!#REF!</definedName>
    <definedName name="______YO1">'[1]01'!#REF!</definedName>
    <definedName name="_____10" localSheetId="49">#REF!</definedName>
    <definedName name="_____10" localSheetId="50">#REF!</definedName>
    <definedName name="_____10" localSheetId="51">#REF!</definedName>
    <definedName name="_____10" localSheetId="52">#REF!</definedName>
    <definedName name="_____10" localSheetId="53">#REF!</definedName>
    <definedName name="_____10" localSheetId="16">#REF!</definedName>
    <definedName name="_____10" localSheetId="13">#REF!</definedName>
    <definedName name="_____10" localSheetId="15">#REF!</definedName>
    <definedName name="_____10" localSheetId="14">#REF!</definedName>
    <definedName name="_____10">#REF!</definedName>
    <definedName name="_____11" localSheetId="49">#REF!</definedName>
    <definedName name="_____11" localSheetId="50">#REF!</definedName>
    <definedName name="_____11" localSheetId="51">#REF!</definedName>
    <definedName name="_____11" localSheetId="52">#REF!</definedName>
    <definedName name="_____11" localSheetId="53">#REF!</definedName>
    <definedName name="_____11" localSheetId="16">#REF!</definedName>
    <definedName name="_____11" localSheetId="13">#REF!</definedName>
    <definedName name="_____11" localSheetId="15">#REF!</definedName>
    <definedName name="_____11" localSheetId="14">#REF!</definedName>
    <definedName name="_____11">#REF!</definedName>
    <definedName name="_____6" localSheetId="49">#REF!</definedName>
    <definedName name="_____6" localSheetId="50">#REF!</definedName>
    <definedName name="_____6" localSheetId="51">#REF!</definedName>
    <definedName name="_____6" localSheetId="52">#REF!</definedName>
    <definedName name="_____6" localSheetId="53">#REF!</definedName>
    <definedName name="_____6" localSheetId="16">#REF!</definedName>
    <definedName name="_____6" localSheetId="13">#REF!</definedName>
    <definedName name="_____6" localSheetId="15">#REF!</definedName>
    <definedName name="_____6" localSheetId="14">#REF!</definedName>
    <definedName name="_____6">#REF!</definedName>
    <definedName name="_____7" localSheetId="49">#REF!</definedName>
    <definedName name="_____7" localSheetId="50">#REF!</definedName>
    <definedName name="_____7" localSheetId="51">#REF!</definedName>
    <definedName name="_____7" localSheetId="52">#REF!</definedName>
    <definedName name="_____7" localSheetId="53">#REF!</definedName>
    <definedName name="_____7" localSheetId="16">#REF!</definedName>
    <definedName name="_____7" localSheetId="13">#REF!</definedName>
    <definedName name="_____7" localSheetId="15">#REF!</definedName>
    <definedName name="_____7" localSheetId="14">#REF!</definedName>
    <definedName name="_____7">#REF!</definedName>
    <definedName name="_____8" localSheetId="49">#REF!</definedName>
    <definedName name="_____8" localSheetId="50">#REF!</definedName>
    <definedName name="_____8" localSheetId="51">#REF!</definedName>
    <definedName name="_____8" localSheetId="52">#REF!</definedName>
    <definedName name="_____8" localSheetId="53">#REF!</definedName>
    <definedName name="_____8" localSheetId="16">#REF!</definedName>
    <definedName name="_____8" localSheetId="13">#REF!</definedName>
    <definedName name="_____8" localSheetId="15">#REF!</definedName>
    <definedName name="_____8" localSheetId="14">#REF!</definedName>
    <definedName name="_____8">#REF!</definedName>
    <definedName name="_____9" localSheetId="49">#REF!</definedName>
    <definedName name="_____9" localSheetId="50">#REF!</definedName>
    <definedName name="_____9" localSheetId="51">#REF!</definedName>
    <definedName name="_____9" localSheetId="52">#REF!</definedName>
    <definedName name="_____9" localSheetId="53">#REF!</definedName>
    <definedName name="_____9" localSheetId="16">#REF!</definedName>
    <definedName name="_____9" localSheetId="13">#REF!</definedName>
    <definedName name="_____9" localSheetId="15">#REF!</definedName>
    <definedName name="_____9" localSheetId="14">#REF!</definedName>
    <definedName name="_____9">#REF!</definedName>
    <definedName name="_____C" localSheetId="49">#REF!</definedName>
    <definedName name="_____C" localSheetId="50">#REF!</definedName>
    <definedName name="_____C" localSheetId="51">#REF!</definedName>
    <definedName name="_____C" localSheetId="52">#REF!</definedName>
    <definedName name="_____C" localSheetId="53">#REF!</definedName>
    <definedName name="_____C" localSheetId="16">#REF!</definedName>
    <definedName name="_____C" localSheetId="13">#REF!</definedName>
    <definedName name="_____C" localSheetId="15">#REF!</definedName>
    <definedName name="_____C" localSheetId="14">#REF!</definedName>
    <definedName name="_____C">#REF!</definedName>
    <definedName name="_____YO1" localSheetId="49">'[1]01'!#REF!</definedName>
    <definedName name="_____YO1" localSheetId="50">'[1]01'!#REF!</definedName>
    <definedName name="_____YO1" localSheetId="51">'[1]01'!#REF!</definedName>
    <definedName name="_____YO1" localSheetId="52">'[1]01'!#REF!</definedName>
    <definedName name="_____YO1" localSheetId="53">'[1]01'!#REF!</definedName>
    <definedName name="_____YO1" localSheetId="79">'[2]01'!#REF!</definedName>
    <definedName name="_____YO1" localSheetId="16">'[1]01'!#REF!</definedName>
    <definedName name="_____YO1" localSheetId="13">'[1]01'!#REF!</definedName>
    <definedName name="_____YO1" localSheetId="15">'[1]01'!#REF!</definedName>
    <definedName name="_____YO1" localSheetId="14">'[1]01'!#REF!</definedName>
    <definedName name="_____YO1">'[1]01'!#REF!</definedName>
    <definedName name="____10" localSheetId="49">#REF!</definedName>
    <definedName name="____10" localSheetId="50">#REF!</definedName>
    <definedName name="____10" localSheetId="51">#REF!</definedName>
    <definedName name="____10" localSheetId="52">#REF!</definedName>
    <definedName name="____10" localSheetId="53">#REF!</definedName>
    <definedName name="____10" localSheetId="16">#REF!</definedName>
    <definedName name="____10" localSheetId="13">#REF!</definedName>
    <definedName name="____10" localSheetId="15">#REF!</definedName>
    <definedName name="____10" localSheetId="14">#REF!</definedName>
    <definedName name="____10">#REF!</definedName>
    <definedName name="____11" localSheetId="49">#REF!</definedName>
    <definedName name="____11" localSheetId="50">#REF!</definedName>
    <definedName name="____11" localSheetId="51">#REF!</definedName>
    <definedName name="____11" localSheetId="52">#REF!</definedName>
    <definedName name="____11" localSheetId="53">#REF!</definedName>
    <definedName name="____11" localSheetId="16">#REF!</definedName>
    <definedName name="____11" localSheetId="13">#REF!</definedName>
    <definedName name="____11" localSheetId="15">#REF!</definedName>
    <definedName name="____11" localSheetId="14">#REF!</definedName>
    <definedName name="____11">#REF!</definedName>
    <definedName name="____6" localSheetId="49">#REF!</definedName>
    <definedName name="____6" localSheetId="50">#REF!</definedName>
    <definedName name="____6" localSheetId="51">#REF!</definedName>
    <definedName name="____6" localSheetId="52">#REF!</definedName>
    <definedName name="____6" localSheetId="53">#REF!</definedName>
    <definedName name="____6" localSheetId="16">#REF!</definedName>
    <definedName name="____6" localSheetId="13">#REF!</definedName>
    <definedName name="____6" localSheetId="15">#REF!</definedName>
    <definedName name="____6" localSheetId="14">#REF!</definedName>
    <definedName name="____6">#REF!</definedName>
    <definedName name="____7" localSheetId="49">#REF!</definedName>
    <definedName name="____7" localSheetId="50">#REF!</definedName>
    <definedName name="____7" localSheetId="51">#REF!</definedName>
    <definedName name="____7" localSheetId="52">#REF!</definedName>
    <definedName name="____7" localSheetId="53">#REF!</definedName>
    <definedName name="____7" localSheetId="16">#REF!</definedName>
    <definedName name="____7" localSheetId="13">#REF!</definedName>
    <definedName name="____7" localSheetId="15">#REF!</definedName>
    <definedName name="____7" localSheetId="14">#REF!</definedName>
    <definedName name="____7">#REF!</definedName>
    <definedName name="____8" localSheetId="49">#REF!</definedName>
    <definedName name="____8" localSheetId="50">#REF!</definedName>
    <definedName name="____8" localSheetId="51">#REF!</definedName>
    <definedName name="____8" localSheetId="52">#REF!</definedName>
    <definedName name="____8" localSheetId="53">#REF!</definedName>
    <definedName name="____8" localSheetId="16">#REF!</definedName>
    <definedName name="____8" localSheetId="13">#REF!</definedName>
    <definedName name="____8" localSheetId="15">#REF!</definedName>
    <definedName name="____8" localSheetId="14">#REF!</definedName>
    <definedName name="____8">#REF!</definedName>
    <definedName name="____9" localSheetId="49">#REF!</definedName>
    <definedName name="____9" localSheetId="50">#REF!</definedName>
    <definedName name="____9" localSheetId="51">#REF!</definedName>
    <definedName name="____9" localSheetId="52">#REF!</definedName>
    <definedName name="____9" localSheetId="53">#REF!</definedName>
    <definedName name="____9" localSheetId="16">#REF!</definedName>
    <definedName name="____9" localSheetId="13">#REF!</definedName>
    <definedName name="____9" localSheetId="15">#REF!</definedName>
    <definedName name="____9" localSheetId="14">#REF!</definedName>
    <definedName name="____9">#REF!</definedName>
    <definedName name="____C" localSheetId="49">#REF!</definedName>
    <definedName name="____C" localSheetId="50">#REF!</definedName>
    <definedName name="____C" localSheetId="51">#REF!</definedName>
    <definedName name="____C" localSheetId="52">#REF!</definedName>
    <definedName name="____C" localSheetId="53">#REF!</definedName>
    <definedName name="____C" localSheetId="16">#REF!</definedName>
    <definedName name="____C" localSheetId="13">#REF!</definedName>
    <definedName name="____C" localSheetId="15">#REF!</definedName>
    <definedName name="____C" localSheetId="14">#REF!</definedName>
    <definedName name="____C">#REF!</definedName>
    <definedName name="____YO1" localSheetId="49">'[1]01'!#REF!</definedName>
    <definedName name="____YO1" localSheetId="50">'[1]01'!#REF!</definedName>
    <definedName name="____YO1" localSheetId="51">'[1]01'!#REF!</definedName>
    <definedName name="____YO1" localSheetId="52">'[1]01'!#REF!</definedName>
    <definedName name="____YO1" localSheetId="53">'[1]01'!#REF!</definedName>
    <definedName name="____YO1" localSheetId="79">'[2]01'!#REF!</definedName>
    <definedName name="____YO1" localSheetId="16">'[1]01'!#REF!</definedName>
    <definedName name="____YO1" localSheetId="13">'[1]01'!#REF!</definedName>
    <definedName name="____YO1" localSheetId="15">'[1]01'!#REF!</definedName>
    <definedName name="____YO1" localSheetId="14">'[1]01'!#REF!</definedName>
    <definedName name="____YO1">'[1]01'!#REF!</definedName>
    <definedName name="___10" localSheetId="49">#REF!</definedName>
    <definedName name="___10" localSheetId="50">#REF!</definedName>
    <definedName name="___10" localSheetId="51">#REF!</definedName>
    <definedName name="___10" localSheetId="52">#REF!</definedName>
    <definedName name="___10" localSheetId="53">#REF!</definedName>
    <definedName name="___10" localSheetId="16">#REF!</definedName>
    <definedName name="___10" localSheetId="13">#REF!</definedName>
    <definedName name="___10" localSheetId="15">#REF!</definedName>
    <definedName name="___10" localSheetId="14">#REF!</definedName>
    <definedName name="___10">#REF!</definedName>
    <definedName name="___11" localSheetId="49">#REF!</definedName>
    <definedName name="___11" localSheetId="50">#REF!</definedName>
    <definedName name="___11" localSheetId="51">#REF!</definedName>
    <definedName name="___11" localSheetId="52">#REF!</definedName>
    <definedName name="___11" localSheetId="53">#REF!</definedName>
    <definedName name="___11" localSheetId="16">#REF!</definedName>
    <definedName name="___11" localSheetId="13">#REF!</definedName>
    <definedName name="___11" localSheetId="15">#REF!</definedName>
    <definedName name="___11" localSheetId="14">#REF!</definedName>
    <definedName name="___11">#REF!</definedName>
    <definedName name="___6" localSheetId="49">#REF!</definedName>
    <definedName name="___6" localSheetId="50">#REF!</definedName>
    <definedName name="___6" localSheetId="51">#REF!</definedName>
    <definedName name="___6" localSheetId="52">#REF!</definedName>
    <definedName name="___6" localSheetId="53">#REF!</definedName>
    <definedName name="___6" localSheetId="16">#REF!</definedName>
    <definedName name="___6" localSheetId="13">#REF!</definedName>
    <definedName name="___6" localSheetId="15">#REF!</definedName>
    <definedName name="___6" localSheetId="14">#REF!</definedName>
    <definedName name="___6">#REF!</definedName>
    <definedName name="___7" localSheetId="49">#REF!</definedName>
    <definedName name="___7" localSheetId="50">#REF!</definedName>
    <definedName name="___7" localSheetId="51">#REF!</definedName>
    <definedName name="___7" localSheetId="52">#REF!</definedName>
    <definedName name="___7" localSheetId="53">#REF!</definedName>
    <definedName name="___7" localSheetId="16">#REF!</definedName>
    <definedName name="___7" localSheetId="13">#REF!</definedName>
    <definedName name="___7" localSheetId="15">#REF!</definedName>
    <definedName name="___7" localSheetId="14">#REF!</definedName>
    <definedName name="___7">#REF!</definedName>
    <definedName name="___8" localSheetId="49">#REF!</definedName>
    <definedName name="___8" localSheetId="50">#REF!</definedName>
    <definedName name="___8" localSheetId="51">#REF!</definedName>
    <definedName name="___8" localSheetId="52">#REF!</definedName>
    <definedName name="___8" localSheetId="53">#REF!</definedName>
    <definedName name="___8" localSheetId="16">#REF!</definedName>
    <definedName name="___8" localSheetId="13">#REF!</definedName>
    <definedName name="___8" localSheetId="15">#REF!</definedName>
    <definedName name="___8" localSheetId="14">#REF!</definedName>
    <definedName name="___8">#REF!</definedName>
    <definedName name="___9" localSheetId="49">#REF!</definedName>
    <definedName name="___9" localSheetId="50">#REF!</definedName>
    <definedName name="___9" localSheetId="51">#REF!</definedName>
    <definedName name="___9" localSheetId="52">#REF!</definedName>
    <definedName name="___9" localSheetId="53">#REF!</definedName>
    <definedName name="___9" localSheetId="16">#REF!</definedName>
    <definedName name="___9" localSheetId="13">#REF!</definedName>
    <definedName name="___9" localSheetId="15">#REF!</definedName>
    <definedName name="___9" localSheetId="14">#REF!</definedName>
    <definedName name="___9">#REF!</definedName>
    <definedName name="___A600000">#REF!</definedName>
    <definedName name="___C" localSheetId="49">#REF!</definedName>
    <definedName name="___C" localSheetId="50">#REF!</definedName>
    <definedName name="___C" localSheetId="51">#REF!</definedName>
    <definedName name="___C" localSheetId="52">#REF!</definedName>
    <definedName name="___C" localSheetId="53">#REF!</definedName>
    <definedName name="___C" localSheetId="16">#REF!</definedName>
    <definedName name="___C" localSheetId="13">#REF!</definedName>
    <definedName name="___C" localSheetId="15">#REF!</definedName>
    <definedName name="___C" localSheetId="14">#REF!</definedName>
    <definedName name="___C">#REF!</definedName>
    <definedName name="___YO1" localSheetId="49">'[1]01'!#REF!</definedName>
    <definedName name="___YO1" localSheetId="50">'[1]01'!#REF!</definedName>
    <definedName name="___YO1" localSheetId="51">'[1]01'!#REF!</definedName>
    <definedName name="___YO1" localSheetId="52">'[1]01'!#REF!</definedName>
    <definedName name="___YO1" localSheetId="53">'[1]01'!#REF!</definedName>
    <definedName name="___YO1" localSheetId="79">'[2]01'!#REF!</definedName>
    <definedName name="___YO1" localSheetId="16">'[1]01'!#REF!</definedName>
    <definedName name="___YO1" localSheetId="13">'[1]01'!#REF!</definedName>
    <definedName name="___YO1" localSheetId="15">'[1]01'!#REF!</definedName>
    <definedName name="___YO1" localSheetId="14">'[1]01'!#REF!</definedName>
    <definedName name="___YO1">'[1]01'!#REF!</definedName>
    <definedName name="__10" localSheetId="49">#REF!</definedName>
    <definedName name="__10" localSheetId="50">#REF!</definedName>
    <definedName name="__10" localSheetId="51">#REF!</definedName>
    <definedName name="__10" localSheetId="52">#REF!</definedName>
    <definedName name="__10" localSheetId="53">#REF!</definedName>
    <definedName name="__10" localSheetId="16">#REF!</definedName>
    <definedName name="__10" localSheetId="13">#REF!</definedName>
    <definedName name="__10" localSheetId="15">#REF!</definedName>
    <definedName name="__10" localSheetId="14">#REF!</definedName>
    <definedName name="__10">#REF!</definedName>
    <definedName name="__11" localSheetId="49">#REF!</definedName>
    <definedName name="__11" localSheetId="50">#REF!</definedName>
    <definedName name="__11" localSheetId="51">#REF!</definedName>
    <definedName name="__11" localSheetId="52">#REF!</definedName>
    <definedName name="__11" localSheetId="53">#REF!</definedName>
    <definedName name="__11" localSheetId="16">#REF!</definedName>
    <definedName name="__11" localSheetId="13">#REF!</definedName>
    <definedName name="__11" localSheetId="15">#REF!</definedName>
    <definedName name="__11" localSheetId="14">#REF!</definedName>
    <definedName name="__11">#REF!</definedName>
    <definedName name="__6" localSheetId="49">#REF!</definedName>
    <definedName name="__6" localSheetId="50">#REF!</definedName>
    <definedName name="__6" localSheetId="51">#REF!</definedName>
    <definedName name="__6" localSheetId="52">#REF!</definedName>
    <definedName name="__6" localSheetId="53">#REF!</definedName>
    <definedName name="__6" localSheetId="16">#REF!</definedName>
    <definedName name="__6" localSheetId="13">#REF!</definedName>
    <definedName name="__6" localSheetId="15">#REF!</definedName>
    <definedName name="__6" localSheetId="14">#REF!</definedName>
    <definedName name="__6">#REF!</definedName>
    <definedName name="__7" localSheetId="49">#REF!</definedName>
    <definedName name="__7" localSheetId="50">#REF!</definedName>
    <definedName name="__7" localSheetId="51">#REF!</definedName>
    <definedName name="__7" localSheetId="52">#REF!</definedName>
    <definedName name="__7" localSheetId="53">#REF!</definedName>
    <definedName name="__7" localSheetId="16">#REF!</definedName>
    <definedName name="__7" localSheetId="13">#REF!</definedName>
    <definedName name="__7" localSheetId="15">#REF!</definedName>
    <definedName name="__7" localSheetId="14">#REF!</definedName>
    <definedName name="__7">#REF!</definedName>
    <definedName name="__8" localSheetId="49">#REF!</definedName>
    <definedName name="__8" localSheetId="50">#REF!</definedName>
    <definedName name="__8" localSheetId="51">#REF!</definedName>
    <definedName name="__8" localSheetId="52">#REF!</definedName>
    <definedName name="__8" localSheetId="53">#REF!</definedName>
    <definedName name="__8" localSheetId="16">#REF!</definedName>
    <definedName name="__8" localSheetId="13">#REF!</definedName>
    <definedName name="__8" localSheetId="15">#REF!</definedName>
    <definedName name="__8" localSheetId="14">#REF!</definedName>
    <definedName name="__8">#REF!</definedName>
    <definedName name="__9" localSheetId="49">#REF!</definedName>
    <definedName name="__9" localSheetId="50">#REF!</definedName>
    <definedName name="__9" localSheetId="51">#REF!</definedName>
    <definedName name="__9" localSheetId="52">#REF!</definedName>
    <definedName name="__9" localSheetId="53">#REF!</definedName>
    <definedName name="__9" localSheetId="16">#REF!</definedName>
    <definedName name="__9" localSheetId="13">#REF!</definedName>
    <definedName name="__9" localSheetId="15">#REF!</definedName>
    <definedName name="__9" localSheetId="14">#REF!</definedName>
    <definedName name="__9">#REF!</definedName>
    <definedName name="__A1000000">'[3]깬잡석1.3'!#REF!,'[3]깬잡석1.3'!#REF!</definedName>
    <definedName name="__a147">#REF!</definedName>
    <definedName name="__A600000">#REF!</definedName>
    <definedName name="__A69000">'[3]깬잡석1.3'!#REF!</definedName>
    <definedName name="__A69999">'[3]깬잡석1.3'!#REF!</definedName>
    <definedName name="__A70000">'[3]깬잡석1.3'!#REF!</definedName>
    <definedName name="__A90000">'[3]깬잡석1.3'!#REF!</definedName>
    <definedName name="__A95000">'[3]깬잡석1.3'!#REF!</definedName>
    <definedName name="__C" localSheetId="49">#REF!</definedName>
    <definedName name="__C" localSheetId="50">#REF!</definedName>
    <definedName name="__C" localSheetId="51">#REF!</definedName>
    <definedName name="__C" localSheetId="52">#REF!</definedName>
    <definedName name="__C" localSheetId="53">#REF!</definedName>
    <definedName name="__C" localSheetId="16">#REF!</definedName>
    <definedName name="__C" localSheetId="13">#REF!</definedName>
    <definedName name="__C" localSheetId="15">#REF!</definedName>
    <definedName name="__C" localSheetId="14">#REF!</definedName>
    <definedName name="__C">#REF!</definedName>
    <definedName name="__HSH1">#REF!</definedName>
    <definedName name="__HSH2">#REF!</definedName>
    <definedName name="__NP1">#REF!</definedName>
    <definedName name="__NP2">#REF!</definedName>
    <definedName name="__NSH1">#REF!</definedName>
    <definedName name="__NSH2">#REF!</definedName>
    <definedName name="__pl1">#REF!</definedName>
    <definedName name="__PL2">#REF!</definedName>
    <definedName name="__PL3">#REF!</definedName>
    <definedName name="__RD1">#REF!</definedName>
    <definedName name="__RD2">#REF!</definedName>
    <definedName name="__RD3">#REF!</definedName>
    <definedName name="__RD4">#REF!</definedName>
    <definedName name="__RD5">#REF!</definedName>
    <definedName name="__RD6">#REF!</definedName>
    <definedName name="__RD7">#REF!</definedName>
    <definedName name="__RL1">#REF!</definedName>
    <definedName name="__RL2">#REF!</definedName>
    <definedName name="__RL3">#REF!</definedName>
    <definedName name="__RL4">#REF!</definedName>
    <definedName name="__RL5">#REF!</definedName>
    <definedName name="__RL6">#REF!</definedName>
    <definedName name="__RL7">#REF!</definedName>
    <definedName name="__SBB1">#REF!</definedName>
    <definedName name="__SBB2">#REF!</definedName>
    <definedName name="__SBB3">#REF!</definedName>
    <definedName name="__SBB4">#REF!</definedName>
    <definedName name="__SBB5">#REF!</definedName>
    <definedName name="__SHH1">#REF!</definedName>
    <definedName name="__SHH2">#REF!</definedName>
    <definedName name="__SHH3">#REF!</definedName>
    <definedName name="__SS1">#REF!</definedName>
    <definedName name="__SS2">#REF!</definedName>
    <definedName name="__TC1">#REF!</definedName>
    <definedName name="__TC2">#REF!</definedName>
    <definedName name="__TW1">#REF!</definedName>
    <definedName name="__TW2">#REF!</definedName>
    <definedName name="__WC1">#REF!</definedName>
    <definedName name="__XS1">#REF!</definedName>
    <definedName name="__XS2">#REF!</definedName>
    <definedName name="__XS3">[4]교각계산!#REF!</definedName>
    <definedName name="__YO1" localSheetId="49">'[1]01'!#REF!</definedName>
    <definedName name="__YO1" localSheetId="50">'[1]01'!#REF!</definedName>
    <definedName name="__YO1" localSheetId="51">'[1]01'!#REF!</definedName>
    <definedName name="__YO1" localSheetId="52">'[1]01'!#REF!</definedName>
    <definedName name="__YO1" localSheetId="53">'[1]01'!#REF!</definedName>
    <definedName name="__YO1" localSheetId="79">'[2]01'!#REF!</definedName>
    <definedName name="__YO1" localSheetId="16">'[1]01'!#REF!</definedName>
    <definedName name="__YO1" localSheetId="13">'[1]01'!#REF!</definedName>
    <definedName name="__YO1" localSheetId="15">'[1]01'!#REF!</definedName>
    <definedName name="__YO1" localSheetId="14">'[1]01'!#REF!</definedName>
    <definedName name="__YO1">'[1]01'!#REF!</definedName>
    <definedName name="_1">#N/A</definedName>
    <definedName name="_10">#N/A</definedName>
    <definedName name="_10_7">#REF!</definedName>
    <definedName name="_11">#N/A</definedName>
    <definedName name="_11_8">#REF!</definedName>
    <definedName name="_12">#N/A</definedName>
    <definedName name="_12_9">#REF!</definedName>
    <definedName name="_13">#N/A</definedName>
    <definedName name="_13_0_S" localSheetId="13" hidden="1">'[5]6PILE  (돌출)'!#REF!</definedName>
    <definedName name="_13_0_S" localSheetId="15" hidden="1">'[5]6PILE  (돌출)'!#REF!</definedName>
    <definedName name="_13_0_S" localSheetId="14" hidden="1">'[5]6PILE  (돌출)'!#REF!</definedName>
    <definedName name="_13_0_S" hidden="1">'[5]6PILE  (돌출)'!#REF!</definedName>
    <definedName name="_13C_">#REF!</definedName>
    <definedName name="_14">#N/A</definedName>
    <definedName name="_15">#N/A</definedName>
    <definedName name="_15A" localSheetId="79">[6]금액내역서!$D$3:$D$10</definedName>
    <definedName name="_15A">[7]금액내역서!$D$3:$D$10</definedName>
    <definedName name="_16">#N/A</definedName>
    <definedName name="_17">#N/A</definedName>
    <definedName name="_18">#N/A</definedName>
    <definedName name="_19">#N/A</definedName>
    <definedName name="_1C_" localSheetId="49">#REF!</definedName>
    <definedName name="_1C_" localSheetId="50">#REF!</definedName>
    <definedName name="_1C_" localSheetId="51">#REF!</definedName>
    <definedName name="_1C_" localSheetId="52">#REF!</definedName>
    <definedName name="_1C_" localSheetId="53">#REF!</definedName>
    <definedName name="_1C_" localSheetId="13">#REF!</definedName>
    <definedName name="_1C_" localSheetId="15">#REF!</definedName>
    <definedName name="_1C_" localSheetId="14">#REF!</definedName>
    <definedName name="_1C_">#REF!</definedName>
    <definedName name="_2">#N/A</definedName>
    <definedName name="_2__C">#REF!</definedName>
    <definedName name="_2_10" localSheetId="49">#REF!</definedName>
    <definedName name="_2_10" localSheetId="50">#REF!</definedName>
    <definedName name="_2_10" localSheetId="51">#REF!</definedName>
    <definedName name="_2_10" localSheetId="52">#REF!</definedName>
    <definedName name="_2_10" localSheetId="53">#REF!</definedName>
    <definedName name="_2_10" localSheetId="13">#REF!</definedName>
    <definedName name="_2_10" localSheetId="15">#REF!</definedName>
    <definedName name="_2_10" localSheetId="14">#REF!</definedName>
    <definedName name="_2_10">#REF!</definedName>
    <definedName name="_20">#N/A</definedName>
    <definedName name="_21">#N/A</definedName>
    <definedName name="_22">#N/A</definedName>
    <definedName name="_23">#N/A</definedName>
    <definedName name="_24">#N/A</definedName>
    <definedName name="_25">#N/A</definedName>
    <definedName name="_26">#N/A</definedName>
    <definedName name="_27">#N/A</definedName>
    <definedName name="_28">#N/A</definedName>
    <definedName name="_29">#N/A</definedName>
    <definedName name="_3">#N/A</definedName>
    <definedName name="_3___C">#REF!</definedName>
    <definedName name="_3_11" localSheetId="49">#REF!</definedName>
    <definedName name="_3_11" localSheetId="50">#REF!</definedName>
    <definedName name="_3_11" localSheetId="51">#REF!</definedName>
    <definedName name="_3_11" localSheetId="52">#REF!</definedName>
    <definedName name="_3_11" localSheetId="53">#REF!</definedName>
    <definedName name="_3_11" localSheetId="13">#REF!</definedName>
    <definedName name="_3_11" localSheetId="15">#REF!</definedName>
    <definedName name="_3_11" localSheetId="14">#REF!</definedName>
    <definedName name="_3_11">#REF!</definedName>
    <definedName name="_30">#N/A</definedName>
    <definedName name="_31">#N/A</definedName>
    <definedName name="_32">#N/A</definedName>
    <definedName name="_33">#N/A</definedName>
    <definedName name="_34">#N/A</definedName>
    <definedName name="_35">#N/A</definedName>
    <definedName name="_36">#N/A</definedName>
    <definedName name="_37">#N/A</definedName>
    <definedName name="_38">#N/A</definedName>
    <definedName name="_39">#N/A</definedName>
    <definedName name="_4">#N/A</definedName>
    <definedName name="_4____C">#REF!</definedName>
    <definedName name="_4_6" localSheetId="49">#REF!</definedName>
    <definedName name="_4_6" localSheetId="50">#REF!</definedName>
    <definedName name="_4_6" localSheetId="51">#REF!</definedName>
    <definedName name="_4_6" localSheetId="52">#REF!</definedName>
    <definedName name="_4_6" localSheetId="53">#REF!</definedName>
    <definedName name="_4_6" localSheetId="13">#REF!</definedName>
    <definedName name="_4_6" localSheetId="15">#REF!</definedName>
    <definedName name="_4_6" localSheetId="14">#REF!</definedName>
    <definedName name="_4_6">#REF!</definedName>
    <definedName name="_40">#N/A</definedName>
    <definedName name="_41">#N/A</definedName>
    <definedName name="_42">#N/A</definedName>
    <definedName name="_43">#N/A</definedName>
    <definedName name="_44">#N/A</definedName>
    <definedName name="_45">#N/A</definedName>
    <definedName name="_46">#N/A</definedName>
    <definedName name="_47">#N/A</definedName>
    <definedName name="_48">#N/A</definedName>
    <definedName name="_49">#N/A</definedName>
    <definedName name="_5">#N/A</definedName>
    <definedName name="_5_____C">#REF!</definedName>
    <definedName name="_5_7" localSheetId="49">#REF!</definedName>
    <definedName name="_5_7" localSheetId="50">#REF!</definedName>
    <definedName name="_5_7" localSheetId="51">#REF!</definedName>
    <definedName name="_5_7" localSheetId="52">#REF!</definedName>
    <definedName name="_5_7" localSheetId="53">#REF!</definedName>
    <definedName name="_5_7" localSheetId="13">#REF!</definedName>
    <definedName name="_5_7" localSheetId="15">#REF!</definedName>
    <definedName name="_5_7" localSheetId="14">#REF!</definedName>
    <definedName name="_5_7">#REF!</definedName>
    <definedName name="_50">#N/A</definedName>
    <definedName name="_51">#N/A</definedName>
    <definedName name="_52">#N/A</definedName>
    <definedName name="_53">#N/A</definedName>
    <definedName name="_54">#N/A</definedName>
    <definedName name="_55">#N/A</definedName>
    <definedName name="_56">#N/A</definedName>
    <definedName name="_57">#N/A</definedName>
    <definedName name="_58">#N/A</definedName>
    <definedName name="_59">#N/A</definedName>
    <definedName name="_6">#N/A</definedName>
    <definedName name="_6______C">#REF!</definedName>
    <definedName name="_6_8" localSheetId="49">#REF!</definedName>
    <definedName name="_6_8" localSheetId="50">#REF!</definedName>
    <definedName name="_6_8" localSheetId="51">#REF!</definedName>
    <definedName name="_6_8" localSheetId="52">#REF!</definedName>
    <definedName name="_6_8" localSheetId="53">#REF!</definedName>
    <definedName name="_6_8" localSheetId="13">#REF!</definedName>
    <definedName name="_6_8" localSheetId="15">#REF!</definedName>
    <definedName name="_6_8" localSheetId="14">#REF!</definedName>
    <definedName name="_6_8">#REF!</definedName>
    <definedName name="_60">#N/A</definedName>
    <definedName name="_61">#N/A</definedName>
    <definedName name="_62">#N/A</definedName>
    <definedName name="_63">#N/A</definedName>
    <definedName name="_64">#N/A</definedName>
    <definedName name="_65">#N/A</definedName>
    <definedName name="_66">#N/A</definedName>
    <definedName name="_67">#N/A</definedName>
    <definedName name="_68">#N/A</definedName>
    <definedName name="_69">#N/A</definedName>
    <definedName name="_7">#N/A</definedName>
    <definedName name="_7_10">#REF!</definedName>
    <definedName name="_7_9" localSheetId="49">#REF!</definedName>
    <definedName name="_7_9" localSheetId="50">#REF!</definedName>
    <definedName name="_7_9" localSheetId="51">#REF!</definedName>
    <definedName name="_7_9" localSheetId="52">#REF!</definedName>
    <definedName name="_7_9" localSheetId="53">#REF!</definedName>
    <definedName name="_7_9" localSheetId="13">#REF!</definedName>
    <definedName name="_7_9" localSheetId="15">#REF!</definedName>
    <definedName name="_7_9" localSheetId="14">#REF!</definedName>
    <definedName name="_7_9">#REF!</definedName>
    <definedName name="_70">#N/A</definedName>
    <definedName name="_71">#N/A</definedName>
    <definedName name="_72">#N/A</definedName>
    <definedName name="_73">#N/A</definedName>
    <definedName name="_74">#N/A</definedName>
    <definedName name="_75">#N/A</definedName>
    <definedName name="_76">#N/A</definedName>
    <definedName name="_77">#N/A</definedName>
    <definedName name="_78">#N/A</definedName>
    <definedName name="_79">#N/A</definedName>
    <definedName name="_8">#N/A</definedName>
    <definedName name="_8_11">#REF!</definedName>
    <definedName name="_80">#N/A</definedName>
    <definedName name="_81">#N/A</definedName>
    <definedName name="_82">#N/A</definedName>
    <definedName name="_83">#N/A</definedName>
    <definedName name="_84">#N/A</definedName>
    <definedName name="_85">#N/A</definedName>
    <definedName name="_86">#N/A</definedName>
    <definedName name="_87">#N/A</definedName>
    <definedName name="_88">#N/A</definedName>
    <definedName name="_89">#N/A</definedName>
    <definedName name="_8C_" localSheetId="49">#REF!</definedName>
    <definedName name="_8C_" localSheetId="50">#REF!</definedName>
    <definedName name="_8C_" localSheetId="51">#REF!</definedName>
    <definedName name="_8C_" localSheetId="52">#REF!</definedName>
    <definedName name="_8C_" localSheetId="53">#REF!</definedName>
    <definedName name="_8C_" localSheetId="13">#REF!</definedName>
    <definedName name="_8C_" localSheetId="15">#REF!</definedName>
    <definedName name="_8C_" localSheetId="14">#REF!</definedName>
    <definedName name="_8C_">#REF!</definedName>
    <definedName name="_9">#N/A</definedName>
    <definedName name="_9_6">#REF!</definedName>
    <definedName name="_90">#N/A</definedName>
    <definedName name="_91">#N/A</definedName>
    <definedName name="_92">#N/A</definedName>
    <definedName name="_93">#N/A</definedName>
    <definedName name="_94">#N/A</definedName>
    <definedName name="_95">#N/A</definedName>
    <definedName name="_96">#N/A</definedName>
    <definedName name="_97">#N/A</definedName>
    <definedName name="_98">#N/A</definedName>
    <definedName name="_99">#N/A</definedName>
    <definedName name="_A1" localSheetId="49">#REF!</definedName>
    <definedName name="_A1" localSheetId="50">#REF!</definedName>
    <definedName name="_A1" localSheetId="51">#REF!</definedName>
    <definedName name="_A1" localSheetId="52">#REF!</definedName>
    <definedName name="_A1" localSheetId="53">#REF!</definedName>
    <definedName name="_A1" localSheetId="13">#REF!</definedName>
    <definedName name="_A1" localSheetId="15">#REF!</definedName>
    <definedName name="_A1" localSheetId="14">#REF!</definedName>
    <definedName name="_A1">#REF!</definedName>
    <definedName name="_A1000000">'[8]깬잡석1.3'!#REF!,'[8]깬잡석1.3'!#REF!</definedName>
    <definedName name="_a147">#REF!</definedName>
    <definedName name="_A2" localSheetId="49">#REF!</definedName>
    <definedName name="_A2" localSheetId="50">#REF!</definedName>
    <definedName name="_A2" localSheetId="51">#REF!</definedName>
    <definedName name="_A2" localSheetId="52">#REF!</definedName>
    <definedName name="_A2" localSheetId="53">#REF!</definedName>
    <definedName name="_A2" localSheetId="13">#REF!</definedName>
    <definedName name="_A2" localSheetId="15">#REF!</definedName>
    <definedName name="_A2" localSheetId="14">#REF!</definedName>
    <definedName name="_A2">#REF!</definedName>
    <definedName name="_A3" localSheetId="49">#REF!</definedName>
    <definedName name="_A3" localSheetId="50">#REF!</definedName>
    <definedName name="_A3" localSheetId="51">#REF!</definedName>
    <definedName name="_A3" localSheetId="52">#REF!</definedName>
    <definedName name="_A3" localSheetId="53">#REF!</definedName>
    <definedName name="_A3" localSheetId="13">#REF!</definedName>
    <definedName name="_A3" localSheetId="15">#REF!</definedName>
    <definedName name="_A3" localSheetId="14">#REF!</definedName>
    <definedName name="_A3">#REF!</definedName>
    <definedName name="_A4" localSheetId="49">#REF!</definedName>
    <definedName name="_A4" localSheetId="50">#REF!</definedName>
    <definedName name="_A4" localSheetId="51">#REF!</definedName>
    <definedName name="_A4" localSheetId="52">#REF!</definedName>
    <definedName name="_A4" localSheetId="53">#REF!</definedName>
    <definedName name="_A4" localSheetId="13">#REF!</definedName>
    <definedName name="_A4" localSheetId="15">#REF!</definedName>
    <definedName name="_A4" localSheetId="14">#REF!</definedName>
    <definedName name="_A4">#REF!</definedName>
    <definedName name="_A5" localSheetId="49">#REF!</definedName>
    <definedName name="_A5" localSheetId="50">#REF!</definedName>
    <definedName name="_A5" localSheetId="51">#REF!</definedName>
    <definedName name="_A5" localSheetId="52">#REF!</definedName>
    <definedName name="_A5" localSheetId="53">#REF!</definedName>
    <definedName name="_A5" localSheetId="13">#REF!</definedName>
    <definedName name="_A5" localSheetId="15">#REF!</definedName>
    <definedName name="_A5" localSheetId="14">#REF!</definedName>
    <definedName name="_A5">#REF!</definedName>
    <definedName name="_A6" localSheetId="49">#REF!</definedName>
    <definedName name="_A6" localSheetId="50">#REF!</definedName>
    <definedName name="_A6" localSheetId="51">#REF!</definedName>
    <definedName name="_A6" localSheetId="52">#REF!</definedName>
    <definedName name="_A6" localSheetId="53">#REF!</definedName>
    <definedName name="_A6" localSheetId="13">#REF!</definedName>
    <definedName name="_A6" localSheetId="15">#REF!</definedName>
    <definedName name="_A6" localSheetId="14">#REF!</definedName>
    <definedName name="_A6">#REF!</definedName>
    <definedName name="_A600000">#REF!</definedName>
    <definedName name="_A69000">'[8]깬잡석1.3'!#REF!</definedName>
    <definedName name="_A69999">'[8]깬잡석1.3'!#REF!</definedName>
    <definedName name="_A7" localSheetId="49">#REF!</definedName>
    <definedName name="_A7" localSheetId="50">#REF!</definedName>
    <definedName name="_A7" localSheetId="51">#REF!</definedName>
    <definedName name="_A7" localSheetId="52">#REF!</definedName>
    <definedName name="_A7" localSheetId="53">#REF!</definedName>
    <definedName name="_A7" localSheetId="13">#REF!</definedName>
    <definedName name="_A7" localSheetId="15">#REF!</definedName>
    <definedName name="_A7" localSheetId="14">#REF!</definedName>
    <definedName name="_A7">#REF!</definedName>
    <definedName name="_A70000">'[8]깬잡석1.3'!#REF!</definedName>
    <definedName name="_A8" localSheetId="49">#REF!</definedName>
    <definedName name="_A8" localSheetId="50">#REF!</definedName>
    <definedName name="_A8" localSheetId="51">#REF!</definedName>
    <definedName name="_A8" localSheetId="52">#REF!</definedName>
    <definedName name="_A8" localSheetId="53">#REF!</definedName>
    <definedName name="_A8" localSheetId="13">#REF!</definedName>
    <definedName name="_A8" localSheetId="15">#REF!</definedName>
    <definedName name="_A8" localSheetId="14">#REF!</definedName>
    <definedName name="_A8">#REF!</definedName>
    <definedName name="_A90000">'[8]깬잡석1.3'!#REF!</definedName>
    <definedName name="_A95000">'[8]깬잡석1.3'!#REF!</definedName>
    <definedName name="_C" localSheetId="49">#REF!</definedName>
    <definedName name="_C" localSheetId="50">#REF!</definedName>
    <definedName name="_C" localSheetId="51">#REF!</definedName>
    <definedName name="_C" localSheetId="52">#REF!</definedName>
    <definedName name="_C" localSheetId="53">#REF!</definedName>
    <definedName name="_C" localSheetId="16">#REF!</definedName>
    <definedName name="_C" localSheetId="13">#REF!</definedName>
    <definedName name="_C" localSheetId="15">#REF!</definedName>
    <definedName name="_C" localSheetId="14">#REF!</definedName>
    <definedName name="_C">#REF!</definedName>
    <definedName name="_Dist_Values" localSheetId="17" hidden="1">#REF!</definedName>
    <definedName name="_Dist_Values" localSheetId="18" hidden="1">#REF!</definedName>
    <definedName name="_Dist_Values" localSheetId="16" hidden="1">#REF!</definedName>
    <definedName name="_Dist_Values" localSheetId="13" hidden="1">#REF!</definedName>
    <definedName name="_Dist_Values" localSheetId="15" hidden="1">#REF!</definedName>
    <definedName name="_Dist_Values" localSheetId="14" hidden="1">#REF!</definedName>
    <definedName name="_Dist_Values" hidden="1">#REF!</definedName>
    <definedName name="_Fill" localSheetId="17" hidden="1">[9]날개벽수량표!#REF!</definedName>
    <definedName name="_Fill" localSheetId="18" hidden="1">[9]날개벽수량표!#REF!</definedName>
    <definedName name="_Fill" localSheetId="49" hidden="1">#REF!</definedName>
    <definedName name="_Fill" localSheetId="50" hidden="1">#REF!</definedName>
    <definedName name="_Fill" localSheetId="51" hidden="1">#REF!</definedName>
    <definedName name="_Fill" localSheetId="52" hidden="1">#REF!</definedName>
    <definedName name="_Fill" localSheetId="53" hidden="1">#REF!</definedName>
    <definedName name="_Fill" localSheetId="74" hidden="1">#REF!</definedName>
    <definedName name="_Fill" localSheetId="75" hidden="1">#REF!</definedName>
    <definedName name="_Fill" localSheetId="76" hidden="1">#REF!</definedName>
    <definedName name="_Fill" localSheetId="77" hidden="1">#REF!</definedName>
    <definedName name="_Fill" localSheetId="78" hidden="1">#REF!</definedName>
    <definedName name="_Fill" localSheetId="16" hidden="1">#REF!</definedName>
    <definedName name="_Fill" localSheetId="13" hidden="1">#REF!</definedName>
    <definedName name="_Fill" localSheetId="15" hidden="1">#REF!</definedName>
    <definedName name="_Fill" localSheetId="14" hidden="1">#REF!</definedName>
    <definedName name="_Fill" hidden="1">#REF!</definedName>
    <definedName name="_FILL2" localSheetId="17" hidden="1">[10]날개벽수량표!#REF!</definedName>
    <definedName name="_FILL2" localSheetId="18" hidden="1">[10]날개벽수량표!#REF!</definedName>
    <definedName name="_FILL2" localSheetId="16" hidden="1">[10]날개벽수량표!#REF!</definedName>
    <definedName name="_FILL2" localSheetId="13" hidden="1">[10]날개벽수량표!#REF!</definedName>
    <definedName name="_FILL2" localSheetId="15" hidden="1">[10]날개벽수량표!#REF!</definedName>
    <definedName name="_FILL2" localSheetId="14" hidden="1">[10]날개벽수량표!#REF!</definedName>
    <definedName name="_FILL2" hidden="1">[10]날개벽수량표!#REF!</definedName>
    <definedName name="_xlnm._FilterDatabase" localSheetId="56" hidden="1">'12.GPS좌표값'!#REF!</definedName>
    <definedName name="_xlnm._FilterDatabase" localSheetId="11" hidden="1">'5.필지별'!$A$23:$Q$36</definedName>
    <definedName name="_xlnm._FilterDatabase" localSheetId="12" hidden="1">'5-1.소반별'!$A$92:$P$112</definedName>
    <definedName name="_xlnm._FilterDatabase" localSheetId="17" hidden="1">#REF!</definedName>
    <definedName name="_xlnm._FilterDatabase" localSheetId="18" hidden="1">#REF!</definedName>
    <definedName name="_xlnm._FilterDatabase" localSheetId="16" hidden="1">#REF!</definedName>
    <definedName name="_xlnm._FilterDatabase" localSheetId="13" hidden="1">#REF!</definedName>
    <definedName name="_xlnm._FilterDatabase" localSheetId="80" hidden="1">입력!#REF!</definedName>
    <definedName name="_xlnm._FilterDatabase" localSheetId="15" hidden="1">#REF!</definedName>
    <definedName name="_xlnm._FilterDatabase" localSheetId="14" hidden="1">#REF!</definedName>
    <definedName name="_xlnm._FilterDatabase" hidden="1">#REF!</definedName>
    <definedName name="_GHH1">#REF!</definedName>
    <definedName name="_GHH2">#REF!</definedName>
    <definedName name="_HSH1">#REF!</definedName>
    <definedName name="_HSH2">#REF!</definedName>
    <definedName name="_JEA1">#REF!</definedName>
    <definedName name="_JEA2">#REF!</definedName>
    <definedName name="_JH1" localSheetId="13">#REF!</definedName>
    <definedName name="_JH1" localSheetId="15">#REF!</definedName>
    <definedName name="_JH1" localSheetId="14">#REF!</definedName>
    <definedName name="_JH1">#REF!</definedName>
    <definedName name="_JH10" localSheetId="13">#REF!</definedName>
    <definedName name="_JH10" localSheetId="15">#REF!</definedName>
    <definedName name="_JH10" localSheetId="14">#REF!</definedName>
    <definedName name="_JH10">#REF!</definedName>
    <definedName name="_JH11" localSheetId="13">#REF!</definedName>
    <definedName name="_JH11" localSheetId="15">#REF!</definedName>
    <definedName name="_JH11" localSheetId="14">#REF!</definedName>
    <definedName name="_JH11">#REF!</definedName>
    <definedName name="_JH12" localSheetId="13">#REF!</definedName>
    <definedName name="_JH12" localSheetId="15">#REF!</definedName>
    <definedName name="_JH12" localSheetId="14">#REF!</definedName>
    <definedName name="_JH12">#REF!</definedName>
    <definedName name="_JH13" localSheetId="13">#REF!</definedName>
    <definedName name="_JH13" localSheetId="15">#REF!</definedName>
    <definedName name="_JH13" localSheetId="14">#REF!</definedName>
    <definedName name="_JH13">#REF!</definedName>
    <definedName name="_JH14" localSheetId="13">#REF!</definedName>
    <definedName name="_JH14" localSheetId="15">#REF!</definedName>
    <definedName name="_JH14" localSheetId="14">#REF!</definedName>
    <definedName name="_JH14">#REF!</definedName>
    <definedName name="_JH15" localSheetId="13">#REF!</definedName>
    <definedName name="_JH15" localSheetId="15">#REF!</definedName>
    <definedName name="_JH15" localSheetId="14">#REF!</definedName>
    <definedName name="_JH15">#REF!</definedName>
    <definedName name="_JH16" localSheetId="13">#REF!</definedName>
    <definedName name="_JH16" localSheetId="15">#REF!</definedName>
    <definedName name="_JH16" localSheetId="14">#REF!</definedName>
    <definedName name="_JH16">#REF!</definedName>
    <definedName name="_JH17" localSheetId="13">#REF!</definedName>
    <definedName name="_JH17" localSheetId="15">#REF!</definedName>
    <definedName name="_JH17" localSheetId="14">#REF!</definedName>
    <definedName name="_JH17">#REF!</definedName>
    <definedName name="_JH18" localSheetId="13">#REF!</definedName>
    <definedName name="_JH18" localSheetId="15">#REF!</definedName>
    <definedName name="_JH18" localSheetId="14">#REF!</definedName>
    <definedName name="_JH18">#REF!</definedName>
    <definedName name="_JH19" localSheetId="13">#REF!</definedName>
    <definedName name="_JH19" localSheetId="15">#REF!</definedName>
    <definedName name="_JH19" localSheetId="14">#REF!</definedName>
    <definedName name="_JH19">#REF!</definedName>
    <definedName name="_JH2" localSheetId="13">#REF!</definedName>
    <definedName name="_JH2" localSheetId="15">#REF!</definedName>
    <definedName name="_JH2" localSheetId="14">#REF!</definedName>
    <definedName name="_JH2">#REF!</definedName>
    <definedName name="_JH20" localSheetId="13">#REF!</definedName>
    <definedName name="_JH20" localSheetId="15">#REF!</definedName>
    <definedName name="_JH20" localSheetId="14">#REF!</definedName>
    <definedName name="_JH20">#REF!</definedName>
    <definedName name="_JH3" localSheetId="13">#REF!</definedName>
    <definedName name="_JH3" localSheetId="15">#REF!</definedName>
    <definedName name="_JH3" localSheetId="14">#REF!</definedName>
    <definedName name="_JH3">#REF!</definedName>
    <definedName name="_JH4" localSheetId="13">#REF!</definedName>
    <definedName name="_JH4" localSheetId="15">#REF!</definedName>
    <definedName name="_JH4" localSheetId="14">#REF!</definedName>
    <definedName name="_JH4">#REF!</definedName>
    <definedName name="_JH5" localSheetId="13">#REF!</definedName>
    <definedName name="_JH5" localSheetId="15">#REF!</definedName>
    <definedName name="_JH5" localSheetId="14">#REF!</definedName>
    <definedName name="_JH5">#REF!</definedName>
    <definedName name="_JH6" localSheetId="13">#REF!</definedName>
    <definedName name="_JH6" localSheetId="15">#REF!</definedName>
    <definedName name="_JH6" localSheetId="14">#REF!</definedName>
    <definedName name="_JH6">#REF!</definedName>
    <definedName name="_jh7" localSheetId="13">#REF!</definedName>
    <definedName name="_jh7" localSheetId="15">#REF!</definedName>
    <definedName name="_jh7" localSheetId="14">#REF!</definedName>
    <definedName name="_jh7">#REF!</definedName>
    <definedName name="_jh8" localSheetId="13">#REF!</definedName>
    <definedName name="_jh8" localSheetId="15">#REF!</definedName>
    <definedName name="_jh8" localSheetId="14">#REF!</definedName>
    <definedName name="_jh8">#REF!</definedName>
    <definedName name="_JH9" localSheetId="13">#REF!</definedName>
    <definedName name="_JH9" localSheetId="15">#REF!</definedName>
    <definedName name="_JH9" localSheetId="14">#REF!</definedName>
    <definedName name="_JH9">#REF!</definedName>
    <definedName name="_Key1" localSheetId="17" hidden="1">#REF!</definedName>
    <definedName name="_Key1" localSheetId="18" hidden="1">#REF!</definedName>
    <definedName name="_Key1" localSheetId="49" hidden="1">#REF!</definedName>
    <definedName name="_Key1" localSheetId="50" hidden="1">#REF!</definedName>
    <definedName name="_Key1" localSheetId="51" hidden="1">#REF!</definedName>
    <definedName name="_Key1" localSheetId="52" hidden="1">#REF!</definedName>
    <definedName name="_Key1" localSheetId="53" hidden="1">#REF!</definedName>
    <definedName name="_Key1" localSheetId="74" hidden="1">#REF!</definedName>
    <definedName name="_Key1" localSheetId="75" hidden="1">#REF!</definedName>
    <definedName name="_Key1" localSheetId="76" hidden="1">#REF!</definedName>
    <definedName name="_Key1" localSheetId="77" hidden="1">#REF!</definedName>
    <definedName name="_Key1" localSheetId="78" hidden="1">#REF!</definedName>
    <definedName name="_Key1" localSheetId="16" hidden="1">#REF!</definedName>
    <definedName name="_Key1" localSheetId="13" hidden="1">#REF!</definedName>
    <definedName name="_Key1" localSheetId="15" hidden="1">#REF!</definedName>
    <definedName name="_Key1" localSheetId="14" hidden="1">#REF!</definedName>
    <definedName name="_Key1" hidden="1">#REF!</definedName>
    <definedName name="_Key2" hidden="1">[11]설계내역서!$C$21</definedName>
    <definedName name="_LAN1" localSheetId="13">#REF!</definedName>
    <definedName name="_LAN1" localSheetId="15">#REF!</definedName>
    <definedName name="_LAN1" localSheetId="14">#REF!</definedName>
    <definedName name="_LAN1">#REF!</definedName>
    <definedName name="_LAN10" localSheetId="13">#REF!</definedName>
    <definedName name="_LAN10" localSheetId="15">#REF!</definedName>
    <definedName name="_LAN10" localSheetId="14">#REF!</definedName>
    <definedName name="_LAN10">#REF!</definedName>
    <definedName name="_LAN11" localSheetId="13">#REF!</definedName>
    <definedName name="_LAN11" localSheetId="15">#REF!</definedName>
    <definedName name="_LAN11" localSheetId="14">#REF!</definedName>
    <definedName name="_LAN11">#REF!</definedName>
    <definedName name="_LAN12" localSheetId="13">#REF!</definedName>
    <definedName name="_LAN12" localSheetId="15">#REF!</definedName>
    <definedName name="_LAN12" localSheetId="14">#REF!</definedName>
    <definedName name="_LAN12">#REF!</definedName>
    <definedName name="_LAN13" localSheetId="13">#REF!</definedName>
    <definedName name="_LAN13" localSheetId="15">#REF!</definedName>
    <definedName name="_LAN13" localSheetId="14">#REF!</definedName>
    <definedName name="_LAN13">#REF!</definedName>
    <definedName name="_LAN14" localSheetId="13">#REF!</definedName>
    <definedName name="_LAN14" localSheetId="15">#REF!</definedName>
    <definedName name="_LAN14" localSheetId="14">#REF!</definedName>
    <definedName name="_LAN14">#REF!</definedName>
    <definedName name="_LAN15" localSheetId="13">#REF!</definedName>
    <definedName name="_LAN15" localSheetId="15">#REF!</definedName>
    <definedName name="_LAN15" localSheetId="14">#REF!</definedName>
    <definedName name="_LAN15">#REF!</definedName>
    <definedName name="_LAN16" localSheetId="13">#REF!</definedName>
    <definedName name="_LAN16" localSheetId="15">#REF!</definedName>
    <definedName name="_LAN16" localSheetId="14">#REF!</definedName>
    <definedName name="_LAN16">#REF!</definedName>
    <definedName name="_LAN17" localSheetId="13">#REF!</definedName>
    <definedName name="_LAN17" localSheetId="15">#REF!</definedName>
    <definedName name="_LAN17" localSheetId="14">#REF!</definedName>
    <definedName name="_LAN17">#REF!</definedName>
    <definedName name="_LAN18" localSheetId="13">#REF!</definedName>
    <definedName name="_LAN18" localSheetId="15">#REF!</definedName>
    <definedName name="_LAN18" localSheetId="14">#REF!</definedName>
    <definedName name="_LAN18">#REF!</definedName>
    <definedName name="_LAN19" localSheetId="13">#REF!</definedName>
    <definedName name="_LAN19" localSheetId="15">#REF!</definedName>
    <definedName name="_LAN19" localSheetId="14">#REF!</definedName>
    <definedName name="_LAN19">#REF!</definedName>
    <definedName name="_LAN2" localSheetId="13">#REF!</definedName>
    <definedName name="_LAN2" localSheetId="15">#REF!</definedName>
    <definedName name="_LAN2" localSheetId="14">#REF!</definedName>
    <definedName name="_LAN2">#REF!</definedName>
    <definedName name="_LAN20" localSheetId="13">#REF!</definedName>
    <definedName name="_LAN20" localSheetId="15">#REF!</definedName>
    <definedName name="_LAN20" localSheetId="14">#REF!</definedName>
    <definedName name="_LAN20">#REF!</definedName>
    <definedName name="_LAN3" localSheetId="13">#REF!</definedName>
    <definedName name="_LAN3" localSheetId="15">#REF!</definedName>
    <definedName name="_LAN3" localSheetId="14">#REF!</definedName>
    <definedName name="_LAN3">#REF!</definedName>
    <definedName name="_LAN4" localSheetId="13">#REF!</definedName>
    <definedName name="_LAN4" localSheetId="15">#REF!</definedName>
    <definedName name="_LAN4" localSheetId="14">#REF!</definedName>
    <definedName name="_LAN4">#REF!</definedName>
    <definedName name="_LAN5" localSheetId="13">#REF!</definedName>
    <definedName name="_LAN5" localSheetId="15">#REF!</definedName>
    <definedName name="_LAN5" localSheetId="14">#REF!</definedName>
    <definedName name="_LAN5">#REF!</definedName>
    <definedName name="_LAN6" localSheetId="13">#REF!</definedName>
    <definedName name="_LAN6" localSheetId="15">#REF!</definedName>
    <definedName name="_LAN6" localSheetId="14">#REF!</definedName>
    <definedName name="_LAN6">#REF!</definedName>
    <definedName name="_LAN7" localSheetId="13">#REF!</definedName>
    <definedName name="_LAN7" localSheetId="15">#REF!</definedName>
    <definedName name="_LAN7" localSheetId="14">#REF!</definedName>
    <definedName name="_LAN7">#REF!</definedName>
    <definedName name="_LAN8" localSheetId="13">#REF!</definedName>
    <definedName name="_LAN8" localSheetId="15">#REF!</definedName>
    <definedName name="_LAN8" localSheetId="14">#REF!</definedName>
    <definedName name="_LAN8">#REF!</definedName>
    <definedName name="_LAN9" localSheetId="13">#REF!</definedName>
    <definedName name="_LAN9" localSheetId="15">#REF!</definedName>
    <definedName name="_LAN9" localSheetId="14">#REF!</definedName>
    <definedName name="_LAN9">#REF!</definedName>
    <definedName name="_MaL1">#REF!</definedName>
    <definedName name="_MaL2">#REF!</definedName>
    <definedName name="_NP1">#REF!</definedName>
    <definedName name="_NP2">#REF!</definedName>
    <definedName name="_NSH1">#REF!</definedName>
    <definedName name="_NSH2">#REF!</definedName>
    <definedName name="_O">"○"</definedName>
    <definedName name="_Order1" localSheetId="17" hidden="1">0</definedName>
    <definedName name="_Order1" localSheetId="18" hidden="1">0</definedName>
    <definedName name="_Order1" localSheetId="16" hidden="1">0</definedName>
    <definedName name="_Order1" hidden="1">0</definedName>
    <definedName name="_Order2" localSheetId="17" hidden="1">0</definedName>
    <definedName name="_Order2" localSheetId="18" hidden="1">0</definedName>
    <definedName name="_Order2" localSheetId="16" hidden="1">0</definedName>
    <definedName name="_Order2" hidden="1">0</definedName>
    <definedName name="_pl1">#REF!</definedName>
    <definedName name="_PL2">#REF!</definedName>
    <definedName name="_PL3">#REF!</definedName>
    <definedName name="_R10㎝">#REF!</definedName>
    <definedName name="_R12㎝">#REF!</definedName>
    <definedName name="_R15㎝">#REF!</definedName>
    <definedName name="_R18㎝">#REF!</definedName>
    <definedName name="_R20㎝">#REF!</definedName>
    <definedName name="_R25㎝">#REF!</definedName>
    <definedName name="_R30㎝">#REF!</definedName>
    <definedName name="_R4㎝이하">#REF!</definedName>
    <definedName name="_R5㎝">#REF!</definedName>
    <definedName name="_R6㎝">#REF!</definedName>
    <definedName name="_R7㎝">#REF!</definedName>
    <definedName name="_R8㎝">#REF!</definedName>
    <definedName name="_RD1">#REF!</definedName>
    <definedName name="_RD2">#REF!</definedName>
    <definedName name="_RD3">#REF!</definedName>
    <definedName name="_RD4">#REF!</definedName>
    <definedName name="_RD5">#REF!</definedName>
    <definedName name="_RD6">#REF!</definedName>
    <definedName name="_RD7">#REF!</definedName>
    <definedName name="_Regression_Int">1</definedName>
    <definedName name="_Regression_Out" localSheetId="17" hidden="1">#REF!</definedName>
    <definedName name="_Regression_Out" localSheetId="18" hidden="1">#REF!</definedName>
    <definedName name="_Regression_Out" localSheetId="16" hidden="1">#REF!</definedName>
    <definedName name="_Regression_Out" localSheetId="13" hidden="1">#REF!</definedName>
    <definedName name="_Regression_Out" localSheetId="15" hidden="1">#REF!</definedName>
    <definedName name="_Regression_Out" localSheetId="14" hidden="1">#REF!</definedName>
    <definedName name="_Regression_Out" hidden="1">#REF!</definedName>
    <definedName name="_Regression_X" localSheetId="17" hidden="1">#REF!</definedName>
    <definedName name="_Regression_X" localSheetId="18" hidden="1">#REF!</definedName>
    <definedName name="_Regression_X" localSheetId="16" hidden="1">[12]최적단면!$C$88:$D$108</definedName>
    <definedName name="_Regression_X" localSheetId="13" hidden="1">[12]최적단면!$C$88:$D$108</definedName>
    <definedName name="_Regression_X" localSheetId="15" hidden="1">[12]최적단면!$C$88:$D$108</definedName>
    <definedName name="_Regression_X" localSheetId="14" hidden="1">[12]최적단면!$C$88:$D$108</definedName>
    <definedName name="_Regression_X" hidden="1">#REF!</definedName>
    <definedName name="_Regression_Y" localSheetId="17" hidden="1">#REF!</definedName>
    <definedName name="_Regression_Y" localSheetId="18" hidden="1">#REF!</definedName>
    <definedName name="_Regression_Y" localSheetId="16" hidden="1">#REF!</definedName>
    <definedName name="_Regression_Y" localSheetId="13" hidden="1">#REF!</definedName>
    <definedName name="_Regression_Y" localSheetId="15" hidden="1">#REF!</definedName>
    <definedName name="_Regression_Y" localSheetId="14" hidden="1">#REF!</definedName>
    <definedName name="_Regression_Y" hidden="1">#REF!</definedName>
    <definedName name="_RL1">#REF!</definedName>
    <definedName name="_RL2">#REF!</definedName>
    <definedName name="_RL3">#REF!</definedName>
    <definedName name="_RL4">#REF!</definedName>
    <definedName name="_RL5">#REF!</definedName>
    <definedName name="_RL6">#REF!</definedName>
    <definedName name="_RL7">#REF!</definedName>
    <definedName name="_SBB1">#REF!</definedName>
    <definedName name="_SBB2">#REF!</definedName>
    <definedName name="_SBB3">#REF!</definedName>
    <definedName name="_SBB4">#REF!</definedName>
    <definedName name="_SBB5">#REF!</definedName>
    <definedName name="_SH1" localSheetId="13">#REF!</definedName>
    <definedName name="_SH1" localSheetId="15">#REF!</definedName>
    <definedName name="_SH1" localSheetId="14">#REF!</definedName>
    <definedName name="_SH1">#REF!</definedName>
    <definedName name="_SH10" localSheetId="13">#REF!</definedName>
    <definedName name="_SH10" localSheetId="15">#REF!</definedName>
    <definedName name="_SH10" localSheetId="14">#REF!</definedName>
    <definedName name="_SH10">#REF!</definedName>
    <definedName name="_SH11" localSheetId="13">#REF!</definedName>
    <definedName name="_SH11" localSheetId="15">#REF!</definedName>
    <definedName name="_SH11" localSheetId="14">#REF!</definedName>
    <definedName name="_SH11">#REF!</definedName>
    <definedName name="_SH12" localSheetId="13">#REF!</definedName>
    <definedName name="_SH12" localSheetId="15">#REF!</definedName>
    <definedName name="_SH12" localSheetId="14">#REF!</definedName>
    <definedName name="_SH12">#REF!</definedName>
    <definedName name="_SH13" localSheetId="13">#REF!</definedName>
    <definedName name="_SH13" localSheetId="15">#REF!</definedName>
    <definedName name="_SH13" localSheetId="14">#REF!</definedName>
    <definedName name="_SH13">#REF!</definedName>
    <definedName name="_SH14" localSheetId="13">#REF!</definedName>
    <definedName name="_SH14" localSheetId="15">#REF!</definedName>
    <definedName name="_SH14" localSheetId="14">#REF!</definedName>
    <definedName name="_SH14">#REF!</definedName>
    <definedName name="_SH15" localSheetId="13">#REF!</definedName>
    <definedName name="_SH15" localSheetId="15">#REF!</definedName>
    <definedName name="_SH15" localSheetId="14">#REF!</definedName>
    <definedName name="_SH15">#REF!</definedName>
    <definedName name="_SH16" localSheetId="13">#REF!</definedName>
    <definedName name="_SH16" localSheetId="15">#REF!</definedName>
    <definedName name="_SH16" localSheetId="14">#REF!</definedName>
    <definedName name="_SH16">#REF!</definedName>
    <definedName name="_SH17" localSheetId="13">#REF!</definedName>
    <definedName name="_SH17" localSheetId="15">#REF!</definedName>
    <definedName name="_SH17" localSheetId="14">#REF!</definedName>
    <definedName name="_SH17">#REF!</definedName>
    <definedName name="_SH18" localSheetId="13">#REF!</definedName>
    <definedName name="_SH18" localSheetId="15">#REF!</definedName>
    <definedName name="_SH18" localSheetId="14">#REF!</definedName>
    <definedName name="_SH18">#REF!</definedName>
    <definedName name="_SH19" localSheetId="13">#REF!</definedName>
    <definedName name="_SH19" localSheetId="15">#REF!</definedName>
    <definedName name="_SH19" localSheetId="14">#REF!</definedName>
    <definedName name="_SH19">#REF!</definedName>
    <definedName name="_SH2" localSheetId="13">#REF!</definedName>
    <definedName name="_SH2" localSheetId="15">#REF!</definedName>
    <definedName name="_SH2" localSheetId="14">#REF!</definedName>
    <definedName name="_SH2">#REF!</definedName>
    <definedName name="_SH20" localSheetId="13">#REF!</definedName>
    <definedName name="_SH20" localSheetId="15">#REF!</definedName>
    <definedName name="_SH20" localSheetId="14">#REF!</definedName>
    <definedName name="_SH20">#REF!</definedName>
    <definedName name="_SH3" localSheetId="13">#REF!</definedName>
    <definedName name="_SH3" localSheetId="15">#REF!</definedName>
    <definedName name="_SH3" localSheetId="14">#REF!</definedName>
    <definedName name="_SH3">#REF!</definedName>
    <definedName name="_SH4" localSheetId="13">#REF!</definedName>
    <definedName name="_SH4" localSheetId="15">#REF!</definedName>
    <definedName name="_SH4" localSheetId="14">#REF!</definedName>
    <definedName name="_SH4">#REF!</definedName>
    <definedName name="_SH5" localSheetId="13">#REF!</definedName>
    <definedName name="_SH5" localSheetId="15">#REF!</definedName>
    <definedName name="_SH5" localSheetId="14">#REF!</definedName>
    <definedName name="_SH5">#REF!</definedName>
    <definedName name="_SH6" localSheetId="13">#REF!</definedName>
    <definedName name="_SH6" localSheetId="15">#REF!</definedName>
    <definedName name="_SH6" localSheetId="14">#REF!</definedName>
    <definedName name="_SH6">#REF!</definedName>
    <definedName name="_SH7" localSheetId="13">#REF!</definedName>
    <definedName name="_SH7" localSheetId="15">#REF!</definedName>
    <definedName name="_SH7" localSheetId="14">#REF!</definedName>
    <definedName name="_SH7">#REF!</definedName>
    <definedName name="_SH8" localSheetId="13">#REF!</definedName>
    <definedName name="_SH8" localSheetId="15">#REF!</definedName>
    <definedName name="_SH8" localSheetId="14">#REF!</definedName>
    <definedName name="_SH8">#REF!</definedName>
    <definedName name="_SH9" localSheetId="13">#REF!</definedName>
    <definedName name="_SH9" localSheetId="15">#REF!</definedName>
    <definedName name="_SH9" localSheetId="14">#REF!</definedName>
    <definedName name="_SH9">#REF!</definedName>
    <definedName name="_SHH1">#REF!</definedName>
    <definedName name="_SHH2">#REF!</definedName>
    <definedName name="_SHH3">#REF!</definedName>
    <definedName name="_Sort" localSheetId="55" hidden="1">#REF!</definedName>
    <definedName name="_Sort" localSheetId="59" hidden="1">#REF!</definedName>
    <definedName name="_Sort" localSheetId="61" hidden="1">#REF!</definedName>
    <definedName name="_Sort" localSheetId="31" hidden="1">#REF!</definedName>
    <definedName name="_Sort" localSheetId="17" hidden="1">#REF!</definedName>
    <definedName name="_Sort" localSheetId="18" hidden="1">#REF!</definedName>
    <definedName name="_Sort" localSheetId="35" hidden="1">#REF!</definedName>
    <definedName name="_Sort" localSheetId="36" hidden="1">#REF!</definedName>
    <definedName name="_Sort" localSheetId="34" hidden="1">#REF!</definedName>
    <definedName name="_Sort" localSheetId="49" hidden="1">#REF!</definedName>
    <definedName name="_Sort" localSheetId="50" hidden="1">#REF!</definedName>
    <definedName name="_Sort" localSheetId="51" hidden="1">#REF!</definedName>
    <definedName name="_Sort" localSheetId="52" hidden="1">#REF!</definedName>
    <definedName name="_Sort" localSheetId="53" hidden="1">#REF!</definedName>
    <definedName name="_Sort" localSheetId="74" hidden="1">#REF!</definedName>
    <definedName name="_Sort" localSheetId="75" hidden="1">#REF!</definedName>
    <definedName name="_Sort" localSheetId="76" hidden="1">#REF!</definedName>
    <definedName name="_Sort" localSheetId="77" hidden="1">#REF!</definedName>
    <definedName name="_Sort" localSheetId="78" hidden="1">#REF!</definedName>
    <definedName name="_Sort" localSheetId="16" hidden="1">#REF!</definedName>
    <definedName name="_Sort" localSheetId="13" hidden="1">#REF!</definedName>
    <definedName name="_Sort" localSheetId="15" hidden="1">#REF!</definedName>
    <definedName name="_Sort" localSheetId="14" hidden="1">#REF!</definedName>
    <definedName name="_Sort" localSheetId="1" hidden="1">#REF!</definedName>
    <definedName name="_Sort" localSheetId="3" hidden="1">#REF!</definedName>
    <definedName name="_Sort" hidden="1">#REF!</definedName>
    <definedName name="_SS1">#REF!</definedName>
    <definedName name="_SS2">#REF!</definedName>
    <definedName name="_Table1_In1">[12]최적단면!$C$88:$C$88</definedName>
    <definedName name="_Table1_Out">[12]최적단면!$C$88:$D$108</definedName>
    <definedName name="_TC1">#REF!</definedName>
    <definedName name="_TC2">#REF!</definedName>
    <definedName name="_TW1">#REF!</definedName>
    <definedName name="_TW2">#REF!</definedName>
    <definedName name="_Ty1">#REF!</definedName>
    <definedName name="_Ty2">#REF!</definedName>
    <definedName name="_V1" localSheetId="49">#REF!</definedName>
    <definedName name="_V1" localSheetId="50">#REF!</definedName>
    <definedName name="_V1" localSheetId="51">#REF!</definedName>
    <definedName name="_V1" localSheetId="52">#REF!</definedName>
    <definedName name="_V1" localSheetId="53">#REF!</definedName>
    <definedName name="_V1" localSheetId="13">#REF!</definedName>
    <definedName name="_V1" localSheetId="15">#REF!</definedName>
    <definedName name="_V1" localSheetId="14">#REF!</definedName>
    <definedName name="_V1">#REF!</definedName>
    <definedName name="_V2" localSheetId="49">#REF!</definedName>
    <definedName name="_V2" localSheetId="50">#REF!</definedName>
    <definedName name="_V2" localSheetId="51">#REF!</definedName>
    <definedName name="_V2" localSheetId="52">#REF!</definedName>
    <definedName name="_V2" localSheetId="53">#REF!</definedName>
    <definedName name="_V2" localSheetId="13">#REF!</definedName>
    <definedName name="_V2" localSheetId="15">#REF!</definedName>
    <definedName name="_V2" localSheetId="14">#REF!</definedName>
    <definedName name="_V2">#REF!</definedName>
    <definedName name="_V3" localSheetId="49">#REF!</definedName>
    <definedName name="_V3" localSheetId="50">#REF!</definedName>
    <definedName name="_V3" localSheetId="51">#REF!</definedName>
    <definedName name="_V3" localSheetId="52">#REF!</definedName>
    <definedName name="_V3" localSheetId="53">#REF!</definedName>
    <definedName name="_V3" localSheetId="13">#REF!</definedName>
    <definedName name="_V3" localSheetId="15">#REF!</definedName>
    <definedName name="_V3" localSheetId="14">#REF!</definedName>
    <definedName name="_V3">#REF!</definedName>
    <definedName name="_V4" localSheetId="49">#REF!</definedName>
    <definedName name="_V4" localSheetId="50">#REF!</definedName>
    <definedName name="_V4" localSheetId="51">#REF!</definedName>
    <definedName name="_V4" localSheetId="52">#REF!</definedName>
    <definedName name="_V4" localSheetId="53">#REF!</definedName>
    <definedName name="_V4" localSheetId="13">#REF!</definedName>
    <definedName name="_V4" localSheetId="15">#REF!</definedName>
    <definedName name="_V4" localSheetId="14">#REF!</definedName>
    <definedName name="_V4">#REF!</definedName>
    <definedName name="_WC1">#REF!</definedName>
    <definedName name="_XS1">#REF!</definedName>
    <definedName name="_XS2">#REF!</definedName>
    <definedName name="_XS3">[4]교각계산!#REF!</definedName>
    <definedName name="_YO1" localSheetId="55">'[1]01'!#REF!</definedName>
    <definedName name="_YO1" localSheetId="59">'[1]01'!#REF!</definedName>
    <definedName name="_YO1" localSheetId="61">'[1]01'!#REF!</definedName>
    <definedName name="_YO1" localSheetId="31">'[1]01'!#REF!</definedName>
    <definedName name="_YO1" localSheetId="35">'[1]01'!#REF!</definedName>
    <definedName name="_YO1" localSheetId="36">'[1]01'!#REF!</definedName>
    <definedName name="_YO1" localSheetId="34">'[1]01'!#REF!</definedName>
    <definedName name="_YO1" localSheetId="49">'[1]01'!#REF!</definedName>
    <definedName name="_YO1" localSheetId="50">'[1]01'!#REF!</definedName>
    <definedName name="_YO1" localSheetId="51">'[1]01'!#REF!</definedName>
    <definedName name="_YO1" localSheetId="52">'[1]01'!#REF!</definedName>
    <definedName name="_YO1" localSheetId="53">'[1]01'!#REF!</definedName>
    <definedName name="_YO1" localSheetId="13">'[1]01'!#REF!</definedName>
    <definedName name="_YO1" localSheetId="15">'[1]01'!#REF!</definedName>
    <definedName name="_YO1" localSheetId="14">'[1]01'!#REF!</definedName>
    <definedName name="_YO1" localSheetId="1">'[1]01'!#REF!</definedName>
    <definedName name="_YO1">'[1]01'!#REF!</definedName>
    <definedName name="_ㅁ" localSheetId="17" hidden="1">#REF!</definedName>
    <definedName name="_ㅁ" localSheetId="18" hidden="1">#REF!</definedName>
    <definedName name="_ㅁ" localSheetId="13" hidden="1">#REF!</definedName>
    <definedName name="_ㅁ" localSheetId="15" hidden="1">#REF!</definedName>
    <definedName name="_ㅁ" localSheetId="14" hidden="1">#REF!</definedName>
    <definedName name="_ㅁ" hidden="1">#REF!</definedName>
    <definedName name="\a">#N/A</definedName>
    <definedName name="\b" localSheetId="49">#REF!</definedName>
    <definedName name="\b" localSheetId="50">#REF!</definedName>
    <definedName name="\b" localSheetId="51">#REF!</definedName>
    <definedName name="\b" localSheetId="52">#REF!</definedName>
    <definedName name="\b" localSheetId="53">#REF!</definedName>
    <definedName name="\b" localSheetId="74">#REF!</definedName>
    <definedName name="\b" localSheetId="75">#REF!</definedName>
    <definedName name="\b" localSheetId="76">#REF!</definedName>
    <definedName name="\b" localSheetId="77">#REF!</definedName>
    <definedName name="\b" localSheetId="78">#REF!</definedName>
    <definedName name="\b" localSheetId="16">#REF!</definedName>
    <definedName name="\b" localSheetId="13">#REF!</definedName>
    <definedName name="\b" localSheetId="15">#REF!</definedName>
    <definedName name="\b" localSheetId="14">#REF!</definedName>
    <definedName name="\b">#REF!</definedName>
    <definedName name="\c">#N/A</definedName>
    <definedName name="\d" localSheetId="55">#REF!</definedName>
    <definedName name="\d" localSheetId="59">#REF!</definedName>
    <definedName name="\d" localSheetId="61">#REF!</definedName>
    <definedName name="\d" localSheetId="31">#REF!</definedName>
    <definedName name="\d" localSheetId="35">#REF!</definedName>
    <definedName name="\d" localSheetId="36">#REF!</definedName>
    <definedName name="\d" localSheetId="34">#REF!</definedName>
    <definedName name="\d" localSheetId="49">#REF!</definedName>
    <definedName name="\d" localSheetId="50">#REF!</definedName>
    <definedName name="\d" localSheetId="51">#REF!</definedName>
    <definedName name="\d" localSheetId="52">#REF!</definedName>
    <definedName name="\d" localSheetId="53">#REF!</definedName>
    <definedName name="\d" localSheetId="74">#REF!</definedName>
    <definedName name="\d" localSheetId="75">#REF!</definedName>
    <definedName name="\d" localSheetId="76">#REF!</definedName>
    <definedName name="\d" localSheetId="77">#REF!</definedName>
    <definedName name="\d" localSheetId="78">#REF!</definedName>
    <definedName name="\d" localSheetId="16">#REF!</definedName>
    <definedName name="\d" localSheetId="13">#REF!</definedName>
    <definedName name="\d" localSheetId="15">#REF!</definedName>
    <definedName name="\d" localSheetId="14">#REF!</definedName>
    <definedName name="\d" localSheetId="1">#REF!</definedName>
    <definedName name="\d">#REF!</definedName>
    <definedName name="\e" localSheetId="49">#REF!</definedName>
    <definedName name="\e" localSheetId="50">#REF!</definedName>
    <definedName name="\e" localSheetId="51">#REF!</definedName>
    <definedName name="\e" localSheetId="52">#REF!</definedName>
    <definedName name="\e" localSheetId="53">#REF!</definedName>
    <definedName name="\e" localSheetId="74">#REF!</definedName>
    <definedName name="\e" localSheetId="75">#REF!</definedName>
    <definedName name="\e" localSheetId="76">#REF!</definedName>
    <definedName name="\e" localSheetId="77">#REF!</definedName>
    <definedName name="\e" localSheetId="78">#REF!</definedName>
    <definedName name="\e" localSheetId="16">#REF!</definedName>
    <definedName name="\e" localSheetId="13">#REF!</definedName>
    <definedName name="\e" localSheetId="15">#REF!</definedName>
    <definedName name="\e" localSheetId="14">#REF!</definedName>
    <definedName name="\e">#REF!</definedName>
    <definedName name="\f" localSheetId="55">#REF!</definedName>
    <definedName name="\f" localSheetId="59">#REF!</definedName>
    <definedName name="\f" localSheetId="61">#REF!</definedName>
    <definedName name="\f" localSheetId="31">#REF!</definedName>
    <definedName name="\f" localSheetId="35">#REF!</definedName>
    <definedName name="\f" localSheetId="36">#REF!</definedName>
    <definedName name="\f" localSheetId="34">#REF!</definedName>
    <definedName name="\f" localSheetId="49">#REF!</definedName>
    <definedName name="\f" localSheetId="50">#REF!</definedName>
    <definedName name="\f" localSheetId="51">#REF!</definedName>
    <definedName name="\f" localSheetId="52">#REF!</definedName>
    <definedName name="\f" localSheetId="53">#REF!</definedName>
    <definedName name="\f" localSheetId="74">#REF!</definedName>
    <definedName name="\f" localSheetId="75">#REF!</definedName>
    <definedName name="\f" localSheetId="76">#REF!</definedName>
    <definedName name="\f" localSheetId="77">#REF!</definedName>
    <definedName name="\f" localSheetId="78">#REF!</definedName>
    <definedName name="\f" localSheetId="16">#REF!</definedName>
    <definedName name="\f" localSheetId="13">#REF!</definedName>
    <definedName name="\f" localSheetId="15">#REF!</definedName>
    <definedName name="\f" localSheetId="14">#REF!</definedName>
    <definedName name="\f" localSheetId="1">#REF!</definedName>
    <definedName name="\f">#REF!</definedName>
    <definedName name="\g" localSheetId="49">#REF!</definedName>
    <definedName name="\g" localSheetId="50">#REF!</definedName>
    <definedName name="\g" localSheetId="51">#REF!</definedName>
    <definedName name="\g" localSheetId="52">#REF!</definedName>
    <definedName name="\g" localSheetId="53">#REF!</definedName>
    <definedName name="\g" localSheetId="74">#REF!</definedName>
    <definedName name="\g" localSheetId="75">#REF!</definedName>
    <definedName name="\g" localSheetId="76">#REF!</definedName>
    <definedName name="\g" localSheetId="77">#REF!</definedName>
    <definedName name="\g" localSheetId="78">#REF!</definedName>
    <definedName name="\g" localSheetId="16">#REF!</definedName>
    <definedName name="\g" localSheetId="13">#REF!</definedName>
    <definedName name="\g" localSheetId="15">#REF!</definedName>
    <definedName name="\g" localSheetId="14">#REF!</definedName>
    <definedName name="\g">#REF!</definedName>
    <definedName name="\h" localSheetId="49">#REF!</definedName>
    <definedName name="\h" localSheetId="50">#REF!</definedName>
    <definedName name="\h" localSheetId="51">#REF!</definedName>
    <definedName name="\h" localSheetId="52">#REF!</definedName>
    <definedName name="\h" localSheetId="53">#REF!</definedName>
    <definedName name="\h" localSheetId="74">#REF!</definedName>
    <definedName name="\h" localSheetId="75">#REF!</definedName>
    <definedName name="\h" localSheetId="76">#REF!</definedName>
    <definedName name="\h" localSheetId="77">#REF!</definedName>
    <definedName name="\h" localSheetId="78">#REF!</definedName>
    <definedName name="\h" localSheetId="16">#REF!</definedName>
    <definedName name="\h" localSheetId="13">#REF!</definedName>
    <definedName name="\h" localSheetId="15">#REF!</definedName>
    <definedName name="\h" localSheetId="14">#REF!</definedName>
    <definedName name="\h">#REF!</definedName>
    <definedName name="\i" localSheetId="49">#REF!</definedName>
    <definedName name="\i" localSheetId="50">#REF!</definedName>
    <definedName name="\i" localSheetId="51">#REF!</definedName>
    <definedName name="\i" localSheetId="52">#REF!</definedName>
    <definedName name="\i" localSheetId="53">#REF!</definedName>
    <definedName name="\i" localSheetId="74">#REF!</definedName>
    <definedName name="\i" localSheetId="75">#REF!</definedName>
    <definedName name="\i" localSheetId="76">#REF!</definedName>
    <definedName name="\i" localSheetId="77">#REF!</definedName>
    <definedName name="\i" localSheetId="78">#REF!</definedName>
    <definedName name="\i" localSheetId="16">#REF!</definedName>
    <definedName name="\i" localSheetId="13">#REF!</definedName>
    <definedName name="\i" localSheetId="15">#REF!</definedName>
    <definedName name="\i" localSheetId="14">#REF!</definedName>
    <definedName name="\i">#REF!</definedName>
    <definedName name="\j" localSheetId="49">#REF!</definedName>
    <definedName name="\j" localSheetId="50">#REF!</definedName>
    <definedName name="\j" localSheetId="51">#REF!</definedName>
    <definedName name="\j" localSheetId="52">#REF!</definedName>
    <definedName name="\j" localSheetId="53">#REF!</definedName>
    <definedName name="\j" localSheetId="74">#REF!</definedName>
    <definedName name="\j" localSheetId="75">#REF!</definedName>
    <definedName name="\j" localSheetId="76">#REF!</definedName>
    <definedName name="\j" localSheetId="77">#REF!</definedName>
    <definedName name="\j" localSheetId="78">#REF!</definedName>
    <definedName name="\j" localSheetId="16">#REF!</definedName>
    <definedName name="\j" localSheetId="13">#REF!</definedName>
    <definedName name="\j" localSheetId="15">#REF!</definedName>
    <definedName name="\j" localSheetId="14">#REF!</definedName>
    <definedName name="\j">#REF!</definedName>
    <definedName name="\k" localSheetId="49">#REF!</definedName>
    <definedName name="\k" localSheetId="50">#REF!</definedName>
    <definedName name="\k" localSheetId="51">#REF!</definedName>
    <definedName name="\k" localSheetId="52">#REF!</definedName>
    <definedName name="\k" localSheetId="53">#REF!</definedName>
    <definedName name="\k" localSheetId="74">#REF!</definedName>
    <definedName name="\k" localSheetId="75">#REF!</definedName>
    <definedName name="\k" localSheetId="76">#REF!</definedName>
    <definedName name="\k" localSheetId="77">#REF!</definedName>
    <definedName name="\k" localSheetId="78">#REF!</definedName>
    <definedName name="\k" localSheetId="16">#REF!</definedName>
    <definedName name="\k" localSheetId="13">#REF!</definedName>
    <definedName name="\k" localSheetId="15">#REF!</definedName>
    <definedName name="\k" localSheetId="14">#REF!</definedName>
    <definedName name="\k">#REF!</definedName>
    <definedName name="\l" localSheetId="49">#REF!</definedName>
    <definedName name="\l" localSheetId="50">#REF!</definedName>
    <definedName name="\l" localSheetId="51">#REF!</definedName>
    <definedName name="\l" localSheetId="52">#REF!</definedName>
    <definedName name="\l" localSheetId="53">#REF!</definedName>
    <definedName name="\l" localSheetId="74">#REF!</definedName>
    <definedName name="\l" localSheetId="75">#REF!</definedName>
    <definedName name="\l" localSheetId="76">#REF!</definedName>
    <definedName name="\l" localSheetId="77">#REF!</definedName>
    <definedName name="\l" localSheetId="78">#REF!</definedName>
    <definedName name="\l" localSheetId="16">#REF!</definedName>
    <definedName name="\l" localSheetId="13">#REF!</definedName>
    <definedName name="\l" localSheetId="15">#REF!</definedName>
    <definedName name="\l" localSheetId="14">#REF!</definedName>
    <definedName name="\l">#REF!</definedName>
    <definedName name="\m" localSheetId="49">#REF!</definedName>
    <definedName name="\m" localSheetId="50">#REF!</definedName>
    <definedName name="\m" localSheetId="51">#REF!</definedName>
    <definedName name="\m" localSheetId="52">#REF!</definedName>
    <definedName name="\m" localSheetId="53">#REF!</definedName>
    <definedName name="\m" localSheetId="74">#REF!</definedName>
    <definedName name="\m" localSheetId="75">#REF!</definedName>
    <definedName name="\m" localSheetId="76">#REF!</definedName>
    <definedName name="\m" localSheetId="77">#REF!</definedName>
    <definedName name="\m" localSheetId="78">#REF!</definedName>
    <definedName name="\m" localSheetId="16">#REF!</definedName>
    <definedName name="\m" localSheetId="13">#REF!</definedName>
    <definedName name="\m" localSheetId="15">#REF!</definedName>
    <definedName name="\m" localSheetId="14">#REF!</definedName>
    <definedName name="\m">#REF!</definedName>
    <definedName name="\n">#N/A</definedName>
    <definedName name="\o">#N/A</definedName>
    <definedName name="\P" localSheetId="55">#REF!</definedName>
    <definedName name="\P" localSheetId="59">#REF!</definedName>
    <definedName name="\P" localSheetId="61">#REF!</definedName>
    <definedName name="\P" localSheetId="31">#REF!</definedName>
    <definedName name="\P" localSheetId="35">#REF!</definedName>
    <definedName name="\P" localSheetId="36">#REF!</definedName>
    <definedName name="\P" localSheetId="34">#REF!</definedName>
    <definedName name="\P" localSheetId="49">#REF!</definedName>
    <definedName name="\P" localSheetId="50">#REF!</definedName>
    <definedName name="\P" localSheetId="51">#REF!</definedName>
    <definedName name="\P" localSheetId="52">#REF!</definedName>
    <definedName name="\P" localSheetId="53">#REF!</definedName>
    <definedName name="\P" localSheetId="74">#REF!</definedName>
    <definedName name="\P" localSheetId="75">#REF!</definedName>
    <definedName name="\P" localSheetId="76">#REF!</definedName>
    <definedName name="\P" localSheetId="77">#REF!</definedName>
    <definedName name="\P" localSheetId="78">#REF!</definedName>
    <definedName name="\P" localSheetId="16">#REF!</definedName>
    <definedName name="\P" localSheetId="13">#REF!</definedName>
    <definedName name="\P" localSheetId="15">#REF!</definedName>
    <definedName name="\P" localSheetId="14">#REF!</definedName>
    <definedName name="\P" localSheetId="1">#REF!</definedName>
    <definedName name="\P">#REF!</definedName>
    <definedName name="\q">#N/A</definedName>
    <definedName name="\r">#N/A</definedName>
    <definedName name="\s">#N/A</definedName>
    <definedName name="\v" localSheetId="49">#REF!</definedName>
    <definedName name="\v" localSheetId="50">#REF!</definedName>
    <definedName name="\v" localSheetId="51">#REF!</definedName>
    <definedName name="\v" localSheetId="52">#REF!</definedName>
    <definedName name="\v" localSheetId="53">#REF!</definedName>
    <definedName name="\v" localSheetId="13">#REF!</definedName>
    <definedName name="\v" localSheetId="15">#REF!</definedName>
    <definedName name="\v" localSheetId="14">#REF!</definedName>
    <definedName name="\v">#REF!</definedName>
    <definedName name="\w" localSheetId="49">#REF!</definedName>
    <definedName name="\w" localSheetId="50">#REF!</definedName>
    <definedName name="\w" localSheetId="51">#REF!</definedName>
    <definedName name="\w" localSheetId="52">#REF!</definedName>
    <definedName name="\w" localSheetId="53">#REF!</definedName>
    <definedName name="\w" localSheetId="13">#REF!</definedName>
    <definedName name="\w" localSheetId="15">#REF!</definedName>
    <definedName name="\w" localSheetId="14">#REF!</definedName>
    <definedName name="\w">#REF!</definedName>
    <definedName name="\X" localSheetId="55">#REF!</definedName>
    <definedName name="\X" localSheetId="59">#REF!</definedName>
    <definedName name="\X" localSheetId="61">#REF!</definedName>
    <definedName name="\X" localSheetId="31">#REF!</definedName>
    <definedName name="\X" localSheetId="35">#REF!</definedName>
    <definedName name="\X" localSheetId="36">#REF!</definedName>
    <definedName name="\X" localSheetId="34">#REF!</definedName>
    <definedName name="\X" localSheetId="49">#REF!</definedName>
    <definedName name="\X" localSheetId="50">#REF!</definedName>
    <definedName name="\X" localSheetId="51">#REF!</definedName>
    <definedName name="\X" localSheetId="52">#REF!</definedName>
    <definedName name="\X" localSheetId="53">#REF!</definedName>
    <definedName name="\X" localSheetId="74">#REF!</definedName>
    <definedName name="\X" localSheetId="75">#REF!</definedName>
    <definedName name="\X" localSheetId="76">#REF!</definedName>
    <definedName name="\X" localSheetId="77">#REF!</definedName>
    <definedName name="\X" localSheetId="78">#REF!</definedName>
    <definedName name="\X" localSheetId="16">#REF!</definedName>
    <definedName name="\X" localSheetId="13">#REF!</definedName>
    <definedName name="\X" localSheetId="15">#REF!</definedName>
    <definedName name="\X" localSheetId="14">#REF!</definedName>
    <definedName name="\X" localSheetId="1">#REF!</definedName>
    <definedName name="\X">#REF!</definedName>
    <definedName name="\y" localSheetId="49">#REF!</definedName>
    <definedName name="\y" localSheetId="50">#REF!</definedName>
    <definedName name="\y" localSheetId="51">#REF!</definedName>
    <definedName name="\y" localSheetId="52">#REF!</definedName>
    <definedName name="\y" localSheetId="53">#REF!</definedName>
    <definedName name="\y" localSheetId="13">#REF!</definedName>
    <definedName name="\y" localSheetId="15">#REF!</definedName>
    <definedName name="\y" localSheetId="14">#REF!</definedName>
    <definedName name="\y">#REF!</definedName>
    <definedName name="\z">#N/A</definedName>
    <definedName name="A" localSheetId="17">#REF!</definedName>
    <definedName name="A" localSheetId="18">#REF!</definedName>
    <definedName name="A" localSheetId="49">#REF!</definedName>
    <definedName name="A" localSheetId="50">#REF!</definedName>
    <definedName name="A" localSheetId="51">#REF!</definedName>
    <definedName name="A" localSheetId="52">#REF!</definedName>
    <definedName name="A" localSheetId="53">#REF!</definedName>
    <definedName name="a" localSheetId="74">#REF!</definedName>
    <definedName name="a" localSheetId="75">#REF!</definedName>
    <definedName name="a" localSheetId="76">#REF!</definedName>
    <definedName name="a" localSheetId="77">#REF!</definedName>
    <definedName name="a" localSheetId="78">#REF!</definedName>
    <definedName name="a" localSheetId="79">#REF!</definedName>
    <definedName name="A" localSheetId="16">#REF!</definedName>
    <definedName name="A" localSheetId="13">#REF!</definedName>
    <definedName name="A" localSheetId="15">#REF!</definedName>
    <definedName name="A" localSheetId="14">#REF!</definedName>
    <definedName name="A" hidden="1">[13]덕전리!#REF!</definedName>
    <definedName name="a_1" localSheetId="49">#REF!</definedName>
    <definedName name="a_1" localSheetId="50">#REF!</definedName>
    <definedName name="a_1" localSheetId="51">#REF!</definedName>
    <definedName name="a_1" localSheetId="52">#REF!</definedName>
    <definedName name="a_1" localSheetId="53">#REF!</definedName>
    <definedName name="a_1" localSheetId="13">#REF!</definedName>
    <definedName name="a_1" localSheetId="15">#REF!</definedName>
    <definedName name="a_1" localSheetId="14">#REF!</definedName>
    <definedName name="a_1">#REF!</definedName>
    <definedName name="A315yoo1" localSheetId="55">#REF!</definedName>
    <definedName name="A315yoo1" localSheetId="59">#REF!</definedName>
    <definedName name="A315yoo1" localSheetId="61">#REF!</definedName>
    <definedName name="A315yoo1" localSheetId="31">#REF!</definedName>
    <definedName name="A315yoo1" localSheetId="35">#REF!</definedName>
    <definedName name="A315yoo1" localSheetId="36">#REF!</definedName>
    <definedName name="A315yoo1" localSheetId="34">#REF!</definedName>
    <definedName name="A315yoo1" localSheetId="49">#REF!</definedName>
    <definedName name="A315yoo1" localSheetId="50">#REF!</definedName>
    <definedName name="A315yoo1" localSheetId="51">#REF!</definedName>
    <definedName name="A315yoo1" localSheetId="52">#REF!</definedName>
    <definedName name="A315yoo1" localSheetId="53">#REF!</definedName>
    <definedName name="A315yoo1" localSheetId="74">#REF!</definedName>
    <definedName name="A315yoo1" localSheetId="75">#REF!</definedName>
    <definedName name="A315yoo1" localSheetId="76">#REF!</definedName>
    <definedName name="A315yoo1" localSheetId="77">#REF!</definedName>
    <definedName name="A315yoo1" localSheetId="78">#REF!</definedName>
    <definedName name="A315yoo1" localSheetId="16">#REF!</definedName>
    <definedName name="A315yoo1" localSheetId="13">#REF!</definedName>
    <definedName name="A315yoo1" localSheetId="15">#REF!</definedName>
    <definedName name="A315yoo1" localSheetId="14">#REF!</definedName>
    <definedName name="A315yoo1" localSheetId="1">#REF!</definedName>
    <definedName name="A315yoo1">#REF!</definedName>
    <definedName name="AA" hidden="1">[10]날개벽수량표!#REF!</definedName>
    <definedName name="aaa" localSheetId="55">[6]낙찰표!#REF!</definedName>
    <definedName name="aaa" localSheetId="59">[6]낙찰표!#REF!</definedName>
    <definedName name="aaa" localSheetId="61">[6]낙찰표!#REF!</definedName>
    <definedName name="aaa" localSheetId="31">[6]낙찰표!#REF!</definedName>
    <definedName name="aaa" localSheetId="35">[6]낙찰표!#REF!</definedName>
    <definedName name="aaa" localSheetId="36">[6]낙찰표!#REF!</definedName>
    <definedName name="aaa" localSheetId="34">[6]낙찰표!#REF!</definedName>
    <definedName name="aaa" localSheetId="49">[6]낙찰표!#REF!</definedName>
    <definedName name="aaa" localSheetId="50">[6]낙찰표!#REF!</definedName>
    <definedName name="aaa" localSheetId="51">[6]낙찰표!#REF!</definedName>
    <definedName name="aaa" localSheetId="52">[6]낙찰표!#REF!</definedName>
    <definedName name="aaa" localSheetId="53">[6]낙찰표!#REF!</definedName>
    <definedName name="aaa" localSheetId="74">[6]낙찰표!#REF!</definedName>
    <definedName name="aaa" localSheetId="75">[6]낙찰표!#REF!</definedName>
    <definedName name="aaa" localSheetId="76">[6]낙찰표!#REF!</definedName>
    <definedName name="aaa" localSheetId="77">[6]낙찰표!#REF!</definedName>
    <definedName name="aaa" localSheetId="78">[6]낙찰표!#REF!</definedName>
    <definedName name="aaa" localSheetId="79">[14]낙찰표!#REF!</definedName>
    <definedName name="aaa" localSheetId="16">[6]낙찰표!#REF!</definedName>
    <definedName name="aaa" localSheetId="13">[6]낙찰표!#REF!</definedName>
    <definedName name="aaa" localSheetId="15">[6]낙찰표!#REF!</definedName>
    <definedName name="aaa" localSheetId="14">[6]낙찰표!#REF!</definedName>
    <definedName name="aaa" localSheetId="1">[6]낙찰표!#REF!</definedName>
    <definedName name="aaa">[6]낙찰표!#REF!</definedName>
    <definedName name="aaaa">'[15]ABUT수량-A1'!$T$25</definedName>
    <definedName name="aaaaa" localSheetId="37" hidden="1">{#N/A,#N/A,FALSE,"조골재"}</definedName>
    <definedName name="aaaaa" localSheetId="17" hidden="1">{#N/A,#N/A,FALSE,"조골재"}</definedName>
    <definedName name="aaaaa" localSheetId="18" hidden="1">{#N/A,#N/A,FALSE,"조골재"}</definedName>
    <definedName name="aaaaa" localSheetId="49" hidden="1">{#N/A,#N/A,FALSE,"조골재"}</definedName>
    <definedName name="aaaaa" localSheetId="50" hidden="1">{#N/A,#N/A,FALSE,"조골재"}</definedName>
    <definedName name="aaaaa" localSheetId="51" hidden="1">{#N/A,#N/A,FALSE,"조골재"}</definedName>
    <definedName name="aaaaa" localSheetId="52" hidden="1">{#N/A,#N/A,FALSE,"조골재"}</definedName>
    <definedName name="aaaaa" localSheetId="53" hidden="1">{#N/A,#N/A,FALSE,"조골재"}</definedName>
    <definedName name="aaaaa" localSheetId="79" hidden="1">{#N/A,#N/A,FALSE,"조골재"}</definedName>
    <definedName name="aaaaa" localSheetId="16" hidden="1">{#N/A,#N/A,FALSE,"조골재"}</definedName>
    <definedName name="aaaaa" localSheetId="13" hidden="1">{#N/A,#N/A,FALSE,"조골재"}</definedName>
    <definedName name="aaaaa" localSheetId="15" hidden="1">{#N/A,#N/A,FALSE,"조골재"}</definedName>
    <definedName name="aaaaa" localSheetId="14" hidden="1">{#N/A,#N/A,FALSE,"조골재"}</definedName>
    <definedName name="aaaaa" hidden="1">{#N/A,#N/A,FALSE,"조골재"}</definedName>
    <definedName name="AAAAAA" hidden="1">[16]날개벽수량표!#REF!</definedName>
    <definedName name="aaaaaaaaaa" localSheetId="37" hidden="1">{#N/A,#N/A,FALSE,"운반시간"}</definedName>
    <definedName name="aaaaaaaaaa" localSheetId="17" hidden="1">{#N/A,#N/A,FALSE,"운반시간"}</definedName>
    <definedName name="aaaaaaaaaa" localSheetId="18" hidden="1">{#N/A,#N/A,FALSE,"운반시간"}</definedName>
    <definedName name="aaaaaaaaaa" localSheetId="49" hidden="1">{#N/A,#N/A,FALSE,"운반시간"}</definedName>
    <definedName name="aaaaaaaaaa" localSheetId="50" hidden="1">{#N/A,#N/A,FALSE,"운반시간"}</definedName>
    <definedName name="aaaaaaaaaa" localSheetId="51" hidden="1">{#N/A,#N/A,FALSE,"운반시간"}</definedName>
    <definedName name="aaaaaaaaaa" localSheetId="52" hidden="1">{#N/A,#N/A,FALSE,"운반시간"}</definedName>
    <definedName name="aaaaaaaaaa" localSheetId="53" hidden="1">{#N/A,#N/A,FALSE,"운반시간"}</definedName>
    <definedName name="aaaaaaaaaa" localSheetId="79" hidden="1">{#N/A,#N/A,FALSE,"운반시간"}</definedName>
    <definedName name="aaaaaaaaaa" localSheetId="16" hidden="1">{#N/A,#N/A,FALSE,"운반시간"}</definedName>
    <definedName name="aaaaaaaaaa" localSheetId="13" hidden="1">{#N/A,#N/A,FALSE,"운반시간"}</definedName>
    <definedName name="aaaaaaaaaa" localSheetId="15" hidden="1">{#N/A,#N/A,FALSE,"운반시간"}</definedName>
    <definedName name="aaaaaaaaaa" localSheetId="14" hidden="1">{#N/A,#N/A,FALSE,"운반시간"}</definedName>
    <definedName name="aaaaaaaaaa" hidden="1">{#N/A,#N/A,FALSE,"운반시간"}</definedName>
    <definedName name="abd" localSheetId="37" hidden="1">{#N/A,#N/A,FALSE,"골재소요량";#N/A,#N/A,FALSE,"골재소요량"}</definedName>
    <definedName name="abd" localSheetId="17" hidden="1">{#N/A,#N/A,FALSE,"골재소요량";#N/A,#N/A,FALSE,"골재소요량"}</definedName>
    <definedName name="abd" localSheetId="18" hidden="1">{#N/A,#N/A,FALSE,"골재소요량";#N/A,#N/A,FALSE,"골재소요량"}</definedName>
    <definedName name="abd" localSheetId="49" hidden="1">{#N/A,#N/A,FALSE,"골재소요량";#N/A,#N/A,FALSE,"골재소요량"}</definedName>
    <definedName name="abd" localSheetId="50" hidden="1">{#N/A,#N/A,FALSE,"골재소요량";#N/A,#N/A,FALSE,"골재소요량"}</definedName>
    <definedName name="abd" localSheetId="51" hidden="1">{#N/A,#N/A,FALSE,"골재소요량";#N/A,#N/A,FALSE,"골재소요량"}</definedName>
    <definedName name="abd" localSheetId="52" hidden="1">{#N/A,#N/A,FALSE,"골재소요량";#N/A,#N/A,FALSE,"골재소요량"}</definedName>
    <definedName name="abd" localSheetId="53" hidden="1">{#N/A,#N/A,FALSE,"골재소요량";#N/A,#N/A,FALSE,"골재소요량"}</definedName>
    <definedName name="abd" localSheetId="79" hidden="1">{#N/A,#N/A,FALSE,"골재소요량";#N/A,#N/A,FALSE,"골재소요량"}</definedName>
    <definedName name="abd" localSheetId="16" hidden="1">{#N/A,#N/A,FALSE,"골재소요량";#N/A,#N/A,FALSE,"골재소요량"}</definedName>
    <definedName name="abd" localSheetId="13" hidden="1">{#N/A,#N/A,FALSE,"골재소요량";#N/A,#N/A,FALSE,"골재소요량"}</definedName>
    <definedName name="abd" localSheetId="15" hidden="1">{#N/A,#N/A,FALSE,"골재소요량";#N/A,#N/A,FALSE,"골재소요량"}</definedName>
    <definedName name="abd" localSheetId="14" hidden="1">{#N/A,#N/A,FALSE,"골재소요량";#N/A,#N/A,FALSE,"골재소요량"}</definedName>
    <definedName name="abd" hidden="1">{#N/A,#N/A,FALSE,"골재소요량";#N/A,#N/A,FALSE,"골재소요량"}</definedName>
    <definedName name="AccessDatabase" hidden="1">"c:\wiz32\xl\acclink.mdb"</definedName>
    <definedName name="ACCLINK.XLS_Localization_Table_List" hidden="1">"$A$1:$B$11"</definedName>
    <definedName name="ACCLINK.XLS_Localization_Table_List1" hidden="1">"$A$13:$B$31"</definedName>
    <definedName name="ACCLINK.XLS_Localization_Table_List10" hidden="1">"$A$13:$B$33"</definedName>
    <definedName name="ACCLINK.XLS_Localization_Table_List11" hidden="1">"$A$13:$B$33"</definedName>
    <definedName name="ACCLINK.XLS_Localization_Table_List12" hidden="1">"$A$13:$B$33"</definedName>
    <definedName name="ACCLINK.XLS_Localization_Table_List13" hidden="1">"$A$13:$B$33"</definedName>
    <definedName name="ACCLINK.XLS_Localization_Table_List14" hidden="1">"$A$13:$B$33"</definedName>
    <definedName name="ACCLINK.XLS_Localization_Table_List15" hidden="1">"$A$13:$B$33"</definedName>
    <definedName name="ACCLINK.XLS_Localization_Table_List16" hidden="1">"$A$13:$B$33"</definedName>
    <definedName name="ACCLINK.XLS_Localization_Table_List17" hidden="1">"$A$13:$B$33"</definedName>
    <definedName name="ACCLINK.XLS_Localization_Table_List18" hidden="1">"$A$13:$B$33"</definedName>
    <definedName name="ACCLINK.XLS_Localization_Table_List19" hidden="1">"$A$13:$B$33"</definedName>
    <definedName name="ACCLINK.XLS_Localization_Table_List2" hidden="1">"$A$13:$B$31"</definedName>
    <definedName name="ACCLINK.XLS_Localization_Table_List3" hidden="1">"$A$13:$B$31"</definedName>
    <definedName name="ACCLINK.XLS_Localization_Table_List4" hidden="1">"$A$13:$B$31"</definedName>
    <definedName name="ACCLINK.XLS_Localization_Table_List5" hidden="1">"$A$13:$B$31"</definedName>
    <definedName name="ACCLINK.XLS_Localization_Table_List6" hidden="1">"$A$13:$B$31"</definedName>
    <definedName name="ACCLINK.XLS_Localization_Table_List7" hidden="1">"$A$13:$B$31"</definedName>
    <definedName name="ACCLINK.XLS_Localization_Table_List8" hidden="1">"$A$13:$B$31"</definedName>
    <definedName name="ACCLINK.XLS_Localization_Table_List9" hidden="1">"$A$13:$B$33"</definedName>
    <definedName name="adfdge" localSheetId="37" hidden="1">{#N/A,#N/A,FALSE,"2~8번"}</definedName>
    <definedName name="adfdge" localSheetId="17" hidden="1">{#N/A,#N/A,FALSE,"2~8번"}</definedName>
    <definedName name="adfdge" localSheetId="18" hidden="1">{#N/A,#N/A,FALSE,"2~8번"}</definedName>
    <definedName name="adfdge" localSheetId="49" hidden="1">{#N/A,#N/A,FALSE,"2~8번"}</definedName>
    <definedName name="adfdge" localSheetId="50" hidden="1">{#N/A,#N/A,FALSE,"2~8번"}</definedName>
    <definedName name="adfdge" localSheetId="51" hidden="1">{#N/A,#N/A,FALSE,"2~8번"}</definedName>
    <definedName name="adfdge" localSheetId="52" hidden="1">{#N/A,#N/A,FALSE,"2~8번"}</definedName>
    <definedName name="adfdge" localSheetId="53" hidden="1">{#N/A,#N/A,FALSE,"2~8번"}</definedName>
    <definedName name="adfdge" localSheetId="79" hidden="1">{#N/A,#N/A,FALSE,"2~8번"}</definedName>
    <definedName name="adfdge" localSheetId="16" hidden="1">{#N/A,#N/A,FALSE,"2~8번"}</definedName>
    <definedName name="adfdge" localSheetId="13" hidden="1">{#N/A,#N/A,FALSE,"2~8번"}</definedName>
    <definedName name="adfdge" localSheetId="15" hidden="1">{#N/A,#N/A,FALSE,"2~8번"}</definedName>
    <definedName name="adfdge" localSheetId="14" hidden="1">{#N/A,#N/A,FALSE,"2~8번"}</definedName>
    <definedName name="adfdge" hidden="1">{#N/A,#N/A,FALSE,"2~8번"}</definedName>
    <definedName name="AF">#REF!</definedName>
    <definedName name="AFF">#REF!</definedName>
    <definedName name="AN">#REF!</definedName>
    <definedName name="anscount">1</definedName>
    <definedName name="ap_s_t">#REF!</definedName>
    <definedName name="aq" localSheetId="17" hidden="1">#REF!</definedName>
    <definedName name="aq" localSheetId="18" hidden="1">#REF!</definedName>
    <definedName name="aq" localSheetId="16" hidden="1">#REF!</definedName>
    <definedName name="aq" localSheetId="13" hidden="1">#REF!</definedName>
    <definedName name="aq" localSheetId="15" hidden="1">#REF!</definedName>
    <definedName name="aq" localSheetId="14" hidden="1">#REF!</definedName>
    <definedName name="aq" hidden="1">#REF!</definedName>
    <definedName name="aqaq">'[17]ABUT수량-A1'!$T$25</definedName>
    <definedName name="as" localSheetId="55" hidden="1">#REF!</definedName>
    <definedName name="as" localSheetId="59" hidden="1">#REF!</definedName>
    <definedName name="as" localSheetId="61" hidden="1">#REF!</definedName>
    <definedName name="as" localSheetId="31" hidden="1">#REF!</definedName>
    <definedName name="as" localSheetId="17" hidden="1">#REF!</definedName>
    <definedName name="as" localSheetId="18" hidden="1">#REF!</definedName>
    <definedName name="as" localSheetId="35" hidden="1">#REF!</definedName>
    <definedName name="as" localSheetId="36" hidden="1">#REF!</definedName>
    <definedName name="as" localSheetId="34" hidden="1">#REF!</definedName>
    <definedName name="as" localSheetId="49" hidden="1">#REF!</definedName>
    <definedName name="as" localSheetId="50" hidden="1">#REF!</definedName>
    <definedName name="as" localSheetId="51" hidden="1">#REF!</definedName>
    <definedName name="as" localSheetId="52" hidden="1">#REF!</definedName>
    <definedName name="as" localSheetId="53" hidden="1">#REF!</definedName>
    <definedName name="as" localSheetId="74" hidden="1">#REF!</definedName>
    <definedName name="as" localSheetId="75" hidden="1">#REF!</definedName>
    <definedName name="as" localSheetId="76" hidden="1">#REF!</definedName>
    <definedName name="as" localSheetId="77" hidden="1">#REF!</definedName>
    <definedName name="as" localSheetId="78" hidden="1">#REF!</definedName>
    <definedName name="as" localSheetId="16" hidden="1">#REF!</definedName>
    <definedName name="as" localSheetId="13" hidden="1">#REF!</definedName>
    <definedName name="as" localSheetId="15" hidden="1">#REF!</definedName>
    <definedName name="as" localSheetId="14" hidden="1">#REF!</definedName>
    <definedName name="as" localSheetId="1" hidden="1">#REF!</definedName>
    <definedName name="as" localSheetId="3" hidden="1">#REF!</definedName>
    <definedName name="as" hidden="1">#REF!</definedName>
    <definedName name="ASC">'[18]도장수량(하1)'!#REF!</definedName>
    <definedName name="ASCO">'[18]도장수량(하1)'!#REF!</definedName>
    <definedName name="aslhsdv" localSheetId="37">{"Book1"}</definedName>
    <definedName name="aslhsdv" localSheetId="17">{"Book1"}</definedName>
    <definedName name="aslhsdv" localSheetId="18">{"Book1"}</definedName>
    <definedName name="aslhsdv" localSheetId="49">{"Book1"}</definedName>
    <definedName name="aslhsdv" localSheetId="50">{"Book1"}</definedName>
    <definedName name="aslhsdv" localSheetId="51">{"Book1"}</definedName>
    <definedName name="aslhsdv" localSheetId="52">{"Book1"}</definedName>
    <definedName name="aslhsdv" localSheetId="53">{"Book1"}</definedName>
    <definedName name="aslhsdv" localSheetId="79">{"Book1"}</definedName>
    <definedName name="aslhsdv" localSheetId="16">{"Book1"}</definedName>
    <definedName name="aslhsdv" localSheetId="13">{"Book1"}</definedName>
    <definedName name="aslhsdv" localSheetId="15">{"Book1"}</definedName>
    <definedName name="aslhsdv" localSheetId="14">{"Book1"}</definedName>
    <definedName name="aslhsdv">{"Book1"}</definedName>
    <definedName name="ASS">#REF!</definedName>
    <definedName name="asss" localSheetId="17" hidden="1">#REF!</definedName>
    <definedName name="asss" localSheetId="18" hidden="1">#REF!</definedName>
    <definedName name="asss" localSheetId="16" hidden="1">#REF!</definedName>
    <definedName name="asss" localSheetId="13" hidden="1">#REF!</definedName>
    <definedName name="asss" localSheetId="15" hidden="1">#REF!</definedName>
    <definedName name="asss" localSheetId="14" hidden="1">#REF!</definedName>
    <definedName name="asss" hidden="1">#REF!</definedName>
    <definedName name="AVF">#REF!</definedName>
    <definedName name="b" localSheetId="49">#REF!</definedName>
    <definedName name="b" localSheetId="50">#REF!</definedName>
    <definedName name="b" localSheetId="51">#REF!</definedName>
    <definedName name="b" localSheetId="52">#REF!</definedName>
    <definedName name="b" localSheetId="53">#REF!</definedName>
    <definedName name="b" localSheetId="74">#REF!</definedName>
    <definedName name="b" localSheetId="75">#REF!</definedName>
    <definedName name="b" localSheetId="76">#REF!</definedName>
    <definedName name="b" localSheetId="77">#REF!</definedName>
    <definedName name="b" localSheetId="78">#REF!</definedName>
    <definedName name="b" localSheetId="16">#REF!</definedName>
    <definedName name="b" localSheetId="13">#REF!</definedName>
    <definedName name="b" localSheetId="15">#REF!</definedName>
    <definedName name="b" localSheetId="14">#REF!</definedName>
    <definedName name="b">#REF!</definedName>
    <definedName name="B10㎝">#REF!</definedName>
    <definedName name="B12㎝">#REF!</definedName>
    <definedName name="B15㎝">#REF!</definedName>
    <definedName name="B18㎝">#REF!</definedName>
    <definedName name="B1A">#REF!</definedName>
    <definedName name="B1B">#REF!</definedName>
    <definedName name="B1C">#REF!</definedName>
    <definedName name="B1F">#REF!</definedName>
    <definedName name="B1WL">#REF!</definedName>
    <definedName name="B1WR">#REF!</definedName>
    <definedName name="B20㎝">#REF!</definedName>
    <definedName name="B25㎝">#REF!</definedName>
    <definedName name="B2A">#REF!</definedName>
    <definedName name="B2B">#REF!</definedName>
    <definedName name="B2C">#REF!</definedName>
    <definedName name="B2WL">#REF!</definedName>
    <definedName name="B2WR">#REF!</definedName>
    <definedName name="B30㎝">#REF!</definedName>
    <definedName name="B3A">#REF!</definedName>
    <definedName name="B3B">#REF!</definedName>
    <definedName name="B4A">#REF!</definedName>
    <definedName name="B4B">#REF!</definedName>
    <definedName name="B4㎝이하">#REF!</definedName>
    <definedName name="B5A">#REF!</definedName>
    <definedName name="B5B">#REF!</definedName>
    <definedName name="B5㎝">#REF!</definedName>
    <definedName name="B6A">#REF!</definedName>
    <definedName name="B6B">#REF!</definedName>
    <definedName name="B6㎝">#REF!</definedName>
    <definedName name="B7A">#REF!</definedName>
    <definedName name="B7B">#REF!</definedName>
    <definedName name="B7㎝">#REF!</definedName>
    <definedName name="B8A">#REF!</definedName>
    <definedName name="B8㎝">#REF!</definedName>
    <definedName name="BA">#REF!</definedName>
    <definedName name="bb">[19]말뚝물량!$D$11</definedName>
    <definedName name="BBB" localSheetId="49">#REF!</definedName>
    <definedName name="BBB" localSheetId="50">#REF!</definedName>
    <definedName name="BBB" localSheetId="51">#REF!</definedName>
    <definedName name="BBB" localSheetId="52">#REF!</definedName>
    <definedName name="BBB" localSheetId="53">#REF!</definedName>
    <definedName name="BBB" localSheetId="13">#REF!</definedName>
    <definedName name="BBB" localSheetId="15">#REF!</definedName>
    <definedName name="BBB" localSheetId="14">#REF!</definedName>
    <definedName name="BBB">#REF!</definedName>
    <definedName name="BC">#REF!</definedName>
    <definedName name="BCB">#REF!</definedName>
    <definedName name="BCF">'[18]도장수량(하1)'!#REF!</definedName>
    <definedName name="BF">#REF!</definedName>
    <definedName name="BFH">#REF!</definedName>
    <definedName name="BHU">#REF!</definedName>
    <definedName name="BM">#REF!</definedName>
    <definedName name="BMO">#REF!</definedName>
    <definedName name="BOM_OF_ECP" localSheetId="49">#REF!</definedName>
    <definedName name="BOM_OF_ECP" localSheetId="50">#REF!</definedName>
    <definedName name="BOM_OF_ECP" localSheetId="51">#REF!</definedName>
    <definedName name="BOM_OF_ECP" localSheetId="52">#REF!</definedName>
    <definedName name="BOM_OF_ECP" localSheetId="53">#REF!</definedName>
    <definedName name="BOM_OF_ECP" localSheetId="74">#REF!</definedName>
    <definedName name="BOM_OF_ECP" localSheetId="75">#REF!</definedName>
    <definedName name="BOM_OF_ECP" localSheetId="76">#REF!</definedName>
    <definedName name="BOM_OF_ECP" localSheetId="77">#REF!</definedName>
    <definedName name="BOM_OF_ECP" localSheetId="78">#REF!</definedName>
    <definedName name="BOM_OF_ECP" localSheetId="16">#REF!</definedName>
    <definedName name="BOM_OF_ECP" localSheetId="13">#REF!</definedName>
    <definedName name="BOM_OF_ECP" localSheetId="15">#REF!</definedName>
    <definedName name="BOM_OF_ECP" localSheetId="14">#REF!</definedName>
    <definedName name="BOM_OF_ECP">#REF!</definedName>
    <definedName name="BOX깨" localSheetId="37" hidden="1">{#N/A,#N/A,FALSE,"구조2"}</definedName>
    <definedName name="BOX깨" localSheetId="17" hidden="1">{#N/A,#N/A,FALSE,"구조2"}</definedName>
    <definedName name="BOX깨" localSheetId="18" hidden="1">{#N/A,#N/A,FALSE,"구조2"}</definedName>
    <definedName name="BOX깨" localSheetId="38" hidden="1">{#N/A,#N/A,FALSE,"구조2"}</definedName>
    <definedName name="BOX깨" localSheetId="47" hidden="1">{#N/A,#N/A,FALSE,"구조2"}</definedName>
    <definedName name="BOX깨" localSheetId="48" hidden="1">{#N/A,#N/A,FALSE,"구조2"}</definedName>
    <definedName name="BOX깨" localSheetId="39" hidden="1">{#N/A,#N/A,FALSE,"구조2"}</definedName>
    <definedName name="BOX깨" localSheetId="40" hidden="1">{#N/A,#N/A,FALSE,"구조2"}</definedName>
    <definedName name="BOX깨" localSheetId="41" hidden="1">{#N/A,#N/A,FALSE,"구조2"}</definedName>
    <definedName name="BOX깨" localSheetId="42" hidden="1">{#N/A,#N/A,FALSE,"구조2"}</definedName>
    <definedName name="BOX깨" localSheetId="43" hidden="1">{#N/A,#N/A,FALSE,"구조2"}</definedName>
    <definedName name="BOX깨" localSheetId="44" hidden="1">{#N/A,#N/A,FALSE,"구조2"}</definedName>
    <definedName name="BOX깨" localSheetId="45" hidden="1">{#N/A,#N/A,FALSE,"구조2"}</definedName>
    <definedName name="BOX깨" localSheetId="46" hidden="1">{#N/A,#N/A,FALSE,"구조2"}</definedName>
    <definedName name="BOX깨" localSheetId="49" hidden="1">{#N/A,#N/A,FALSE,"구조2"}</definedName>
    <definedName name="BOX깨" localSheetId="50" hidden="1">{#N/A,#N/A,FALSE,"구조2"}</definedName>
    <definedName name="BOX깨" localSheetId="51" hidden="1">{#N/A,#N/A,FALSE,"구조2"}</definedName>
    <definedName name="BOX깨" localSheetId="52" hidden="1">{#N/A,#N/A,FALSE,"구조2"}</definedName>
    <definedName name="BOX깨" localSheetId="53" hidden="1">{#N/A,#N/A,FALSE,"구조2"}</definedName>
    <definedName name="BOX깨" localSheetId="79" hidden="1">{#N/A,#N/A,FALSE,"구조2"}</definedName>
    <definedName name="BOX깨" localSheetId="16" hidden="1">{#N/A,#N/A,FALSE,"구조2"}</definedName>
    <definedName name="BOX깨" localSheetId="57" hidden="1">{#N/A,#N/A,FALSE,"구조2"}</definedName>
    <definedName name="BOX깨" localSheetId="72" hidden="1">{#N/A,#N/A,FALSE,"구조2"}</definedName>
    <definedName name="BOX깨" localSheetId="73" hidden="1">{#N/A,#N/A,FALSE,"구조2"}</definedName>
    <definedName name="BOX깨" localSheetId="63" hidden="1">{#N/A,#N/A,FALSE,"구조2"}</definedName>
    <definedName name="BOX깨" localSheetId="64" hidden="1">{#N/A,#N/A,FALSE,"구조2"}</definedName>
    <definedName name="BOX깨" localSheetId="65" hidden="1">{#N/A,#N/A,FALSE,"구조2"}</definedName>
    <definedName name="BOX깨" localSheetId="66" hidden="1">{#N/A,#N/A,FALSE,"구조2"}</definedName>
    <definedName name="BOX깨" localSheetId="67" hidden="1">{#N/A,#N/A,FALSE,"구조2"}</definedName>
    <definedName name="BOX깨" localSheetId="68" hidden="1">{#N/A,#N/A,FALSE,"구조2"}</definedName>
    <definedName name="BOX깨" localSheetId="69" hidden="1">{#N/A,#N/A,FALSE,"구조2"}</definedName>
    <definedName name="BOX깨" localSheetId="70" hidden="1">{#N/A,#N/A,FALSE,"구조2"}</definedName>
    <definedName name="BOX깨" localSheetId="13" hidden="1">{#N/A,#N/A,FALSE,"구조2"}</definedName>
    <definedName name="BOX깨" localSheetId="15" hidden="1">{#N/A,#N/A,FALSE,"구조2"}</definedName>
    <definedName name="BOX깨" localSheetId="14" hidden="1">{#N/A,#N/A,FALSE,"구조2"}</definedName>
    <definedName name="BOX깨" hidden="1">{#N/A,#N/A,FALSE,"구조2"}</definedName>
    <definedName name="BR">#REF!</definedName>
    <definedName name="BS">#REF!</definedName>
    <definedName name="BSH">#REF!</definedName>
    <definedName name="Bust" localSheetId="49">#REF!</definedName>
    <definedName name="Bust" localSheetId="50">#REF!</definedName>
    <definedName name="Bust" localSheetId="51">#REF!</definedName>
    <definedName name="Bust" localSheetId="52">#REF!</definedName>
    <definedName name="Bust" localSheetId="53">#REF!</definedName>
    <definedName name="Bust" localSheetId="13">#REF!</definedName>
    <definedName name="Bust" localSheetId="15">#REF!</definedName>
    <definedName name="Bust" localSheetId="14">#REF!</definedName>
    <definedName name="Bust">#REF!</definedName>
    <definedName name="BW">#REF!</definedName>
    <definedName name="bwc">#REF!</definedName>
    <definedName name="BWD">#REF!</definedName>
    <definedName name="C_" localSheetId="55">#REF!</definedName>
    <definedName name="C_" localSheetId="59">#REF!</definedName>
    <definedName name="C_" localSheetId="61">#REF!</definedName>
    <definedName name="C_" localSheetId="31">#REF!</definedName>
    <definedName name="C_" localSheetId="35">#REF!</definedName>
    <definedName name="C_" localSheetId="36">#REF!</definedName>
    <definedName name="C_" localSheetId="34">#REF!</definedName>
    <definedName name="C_" localSheetId="49">#REF!</definedName>
    <definedName name="C_" localSheetId="50">#REF!</definedName>
    <definedName name="C_" localSheetId="51">#REF!</definedName>
    <definedName name="C_" localSheetId="52">#REF!</definedName>
    <definedName name="C_" localSheetId="53">#REF!</definedName>
    <definedName name="C_" localSheetId="74">#REF!</definedName>
    <definedName name="C_" localSheetId="75">#REF!</definedName>
    <definedName name="C_" localSheetId="76">#REF!</definedName>
    <definedName name="C_" localSheetId="77">#REF!</definedName>
    <definedName name="C_" localSheetId="78">#REF!</definedName>
    <definedName name="C_" localSheetId="16">#REF!</definedName>
    <definedName name="C_" localSheetId="13">#REF!</definedName>
    <definedName name="C_" localSheetId="15">#REF!</definedName>
    <definedName name="C_" localSheetId="14">#REF!</definedName>
    <definedName name="C_" localSheetId="1">#REF!</definedName>
    <definedName name="C_">#REF!</definedName>
    <definedName name="ccc" localSheetId="17" hidden="1">#REF!</definedName>
    <definedName name="ccc" localSheetId="18" hidden="1">#REF!</definedName>
    <definedName name="ccc" localSheetId="16" hidden="1">#REF!</definedName>
    <definedName name="ccc" localSheetId="13" hidden="1">#REF!</definedName>
    <definedName name="ccc" localSheetId="15" hidden="1">#REF!</definedName>
    <definedName name="ccc" localSheetId="14" hidden="1">#REF!</definedName>
    <definedName name="ccc" hidden="1">#REF!</definedName>
    <definedName name="CONSOL" localSheetId="55">'[2]1-1'!#REF!</definedName>
    <definedName name="CONSOL" localSheetId="59">'[2]1-1'!#REF!</definedName>
    <definedName name="CONSOL" localSheetId="61">'[2]1-1'!#REF!</definedName>
    <definedName name="CONSOL" localSheetId="31">'[2]1-1'!#REF!</definedName>
    <definedName name="CONSOL" localSheetId="35">'[2]1-1'!#REF!</definedName>
    <definedName name="CONSOL" localSheetId="36">'[2]1-1'!#REF!</definedName>
    <definedName name="CONSOL" localSheetId="34">'[2]1-1'!#REF!</definedName>
    <definedName name="CONSOL" localSheetId="49">'[2]1-1'!#REF!</definedName>
    <definedName name="CONSOL" localSheetId="50">'[2]1-1'!#REF!</definedName>
    <definedName name="CONSOL" localSheetId="51">'[2]1-1'!#REF!</definedName>
    <definedName name="CONSOL" localSheetId="52">'[2]1-1'!#REF!</definedName>
    <definedName name="CONSOL" localSheetId="53">'[2]1-1'!#REF!</definedName>
    <definedName name="CONSOL" localSheetId="79">'[20]1-1'!#REF!</definedName>
    <definedName name="CONSOL" localSheetId="16">'[2]1-1'!#REF!</definedName>
    <definedName name="CONSOL" localSheetId="13">'[2]1-1'!#REF!</definedName>
    <definedName name="CONSOL" localSheetId="15">'[2]1-1'!#REF!</definedName>
    <definedName name="CONSOL" localSheetId="14">'[2]1-1'!#REF!</definedName>
    <definedName name="CONSOL" localSheetId="1">'[2]1-1'!#REF!</definedName>
    <definedName name="CONSOL">'[2]1-1'!#REF!</definedName>
    <definedName name="Continue" localSheetId="49">#REF!</definedName>
    <definedName name="Continue" localSheetId="50">#REF!</definedName>
    <definedName name="Continue" localSheetId="51">#REF!</definedName>
    <definedName name="Continue" localSheetId="52">#REF!</definedName>
    <definedName name="Continue" localSheetId="53">#REF!</definedName>
    <definedName name="Continue" localSheetId="13">#REF!</definedName>
    <definedName name="Continue" localSheetId="15">#REF!</definedName>
    <definedName name="Continue" localSheetId="14">#REF!</definedName>
    <definedName name="Continue">#REF!</definedName>
    <definedName name="COPING_L">'[21]COPING-1'!#REF!</definedName>
    <definedName name="COPING_W">'[21]COPING-1'!#REF!</definedName>
    <definedName name="CPU시험사001" localSheetId="49">#REF!</definedName>
    <definedName name="CPU시험사001" localSheetId="50">#REF!</definedName>
    <definedName name="CPU시험사001" localSheetId="51">#REF!</definedName>
    <definedName name="CPU시험사001" localSheetId="52">#REF!</definedName>
    <definedName name="CPU시험사001" localSheetId="53">#REF!</definedName>
    <definedName name="CPU시험사001" localSheetId="74">#REF!</definedName>
    <definedName name="CPU시험사001" localSheetId="75">#REF!</definedName>
    <definedName name="CPU시험사001" localSheetId="76">#REF!</definedName>
    <definedName name="CPU시험사001" localSheetId="77">#REF!</definedName>
    <definedName name="CPU시험사001" localSheetId="78">#REF!</definedName>
    <definedName name="CPU시험사001" localSheetId="16">#REF!</definedName>
    <definedName name="CPU시험사001" localSheetId="13">#REF!</definedName>
    <definedName name="CPU시험사001" localSheetId="15">#REF!</definedName>
    <definedName name="CPU시험사001" localSheetId="14">#REF!</definedName>
    <definedName name="CPU시험사001">#REF!</definedName>
    <definedName name="CPU시험사002" localSheetId="49">#REF!</definedName>
    <definedName name="CPU시험사002" localSheetId="50">#REF!</definedName>
    <definedName name="CPU시험사002" localSheetId="51">#REF!</definedName>
    <definedName name="CPU시험사002" localSheetId="52">#REF!</definedName>
    <definedName name="CPU시험사002" localSheetId="53">#REF!</definedName>
    <definedName name="CPU시험사002" localSheetId="74">#REF!</definedName>
    <definedName name="CPU시험사002" localSheetId="75">#REF!</definedName>
    <definedName name="CPU시험사002" localSheetId="76">#REF!</definedName>
    <definedName name="CPU시험사002" localSheetId="77">#REF!</definedName>
    <definedName name="CPU시험사002" localSheetId="78">#REF!</definedName>
    <definedName name="CPU시험사002" localSheetId="16">#REF!</definedName>
    <definedName name="CPU시험사002" localSheetId="13">#REF!</definedName>
    <definedName name="CPU시험사002" localSheetId="15">#REF!</definedName>
    <definedName name="CPU시험사002" localSheetId="14">#REF!</definedName>
    <definedName name="CPU시험사002">#REF!</definedName>
    <definedName name="CPU시험사011" localSheetId="49">#REF!</definedName>
    <definedName name="CPU시험사011" localSheetId="50">#REF!</definedName>
    <definedName name="CPU시험사011" localSheetId="51">#REF!</definedName>
    <definedName name="CPU시험사011" localSheetId="52">#REF!</definedName>
    <definedName name="CPU시험사011" localSheetId="53">#REF!</definedName>
    <definedName name="CPU시험사011" localSheetId="74">#REF!</definedName>
    <definedName name="CPU시험사011" localSheetId="75">#REF!</definedName>
    <definedName name="CPU시험사011" localSheetId="76">#REF!</definedName>
    <definedName name="CPU시험사011" localSheetId="77">#REF!</definedName>
    <definedName name="CPU시험사011" localSheetId="78">#REF!</definedName>
    <definedName name="CPU시험사011" localSheetId="16">#REF!</definedName>
    <definedName name="CPU시험사011" localSheetId="13">#REF!</definedName>
    <definedName name="CPU시험사011" localSheetId="15">#REF!</definedName>
    <definedName name="CPU시험사011" localSheetId="14">#REF!</definedName>
    <definedName name="CPU시험사011">#REF!</definedName>
    <definedName name="CPU시험사982" localSheetId="49">#REF!</definedName>
    <definedName name="CPU시험사982" localSheetId="50">#REF!</definedName>
    <definedName name="CPU시험사982" localSheetId="51">#REF!</definedName>
    <definedName name="CPU시험사982" localSheetId="52">#REF!</definedName>
    <definedName name="CPU시험사982" localSheetId="53">#REF!</definedName>
    <definedName name="CPU시험사982" localSheetId="74">#REF!</definedName>
    <definedName name="CPU시험사982" localSheetId="75">#REF!</definedName>
    <definedName name="CPU시험사982" localSheetId="76">#REF!</definedName>
    <definedName name="CPU시험사982" localSheetId="77">#REF!</definedName>
    <definedName name="CPU시험사982" localSheetId="78">#REF!</definedName>
    <definedName name="CPU시험사982" localSheetId="16">#REF!</definedName>
    <definedName name="CPU시험사982" localSheetId="13">#REF!</definedName>
    <definedName name="CPU시험사982" localSheetId="15">#REF!</definedName>
    <definedName name="CPU시험사982" localSheetId="14">#REF!</definedName>
    <definedName name="CPU시험사982">#REF!</definedName>
    <definedName name="CPU시험사991" localSheetId="49">#REF!</definedName>
    <definedName name="CPU시험사991" localSheetId="50">#REF!</definedName>
    <definedName name="CPU시험사991" localSheetId="51">#REF!</definedName>
    <definedName name="CPU시험사991" localSheetId="52">#REF!</definedName>
    <definedName name="CPU시험사991" localSheetId="53">#REF!</definedName>
    <definedName name="CPU시험사991" localSheetId="74">#REF!</definedName>
    <definedName name="CPU시험사991" localSheetId="75">#REF!</definedName>
    <definedName name="CPU시험사991" localSheetId="76">#REF!</definedName>
    <definedName name="CPU시험사991" localSheetId="77">#REF!</definedName>
    <definedName name="CPU시험사991" localSheetId="78">#REF!</definedName>
    <definedName name="CPU시험사991" localSheetId="16">#REF!</definedName>
    <definedName name="CPU시험사991" localSheetId="13">#REF!</definedName>
    <definedName name="CPU시험사991" localSheetId="15">#REF!</definedName>
    <definedName name="CPU시험사991" localSheetId="14">#REF!</definedName>
    <definedName name="CPU시험사991">#REF!</definedName>
    <definedName name="CPU시험사992" localSheetId="49">#REF!</definedName>
    <definedName name="CPU시험사992" localSheetId="50">#REF!</definedName>
    <definedName name="CPU시험사992" localSheetId="51">#REF!</definedName>
    <definedName name="CPU시험사992" localSheetId="52">#REF!</definedName>
    <definedName name="CPU시험사992" localSheetId="53">#REF!</definedName>
    <definedName name="CPU시험사992" localSheetId="74">#REF!</definedName>
    <definedName name="CPU시험사992" localSheetId="75">#REF!</definedName>
    <definedName name="CPU시험사992" localSheetId="76">#REF!</definedName>
    <definedName name="CPU시험사992" localSheetId="77">#REF!</definedName>
    <definedName name="CPU시험사992" localSheetId="78">#REF!</definedName>
    <definedName name="CPU시험사992" localSheetId="16">#REF!</definedName>
    <definedName name="CPU시험사992" localSheetId="13">#REF!</definedName>
    <definedName name="CPU시험사992" localSheetId="15">#REF!</definedName>
    <definedName name="CPU시험사992" localSheetId="14">#REF!</definedName>
    <definedName name="CPU시험사992">#REF!</definedName>
    <definedName name="_xlnm.Criteria" localSheetId="55">[22]공통가설!#REF!</definedName>
    <definedName name="_xlnm.Criteria" localSheetId="59">[22]공통가설!#REF!</definedName>
    <definedName name="_xlnm.Criteria" localSheetId="61">[22]공통가설!#REF!</definedName>
    <definedName name="_xlnm.Criteria" localSheetId="31">[22]공통가설!#REF!</definedName>
    <definedName name="_xlnm.Criteria" localSheetId="35">[22]공통가설!#REF!</definedName>
    <definedName name="_xlnm.Criteria" localSheetId="36">[22]공통가설!#REF!</definedName>
    <definedName name="_xlnm.Criteria" localSheetId="34">[22]공통가설!#REF!</definedName>
    <definedName name="_xlnm.Criteria" localSheetId="49">[22]공통가설!#REF!</definedName>
    <definedName name="_xlnm.Criteria" localSheetId="50">[22]공통가설!#REF!</definedName>
    <definedName name="_xlnm.Criteria" localSheetId="51">[22]공통가설!#REF!</definedName>
    <definedName name="_xlnm.Criteria" localSheetId="52">[22]공통가설!#REF!</definedName>
    <definedName name="_xlnm.Criteria" localSheetId="53">[22]공통가설!#REF!</definedName>
    <definedName name="_xlnm.Criteria" localSheetId="79">[23]공통가설!#REF!</definedName>
    <definedName name="_xlnm.Criteria" localSheetId="13">[22]공통가설!#REF!</definedName>
    <definedName name="_xlnm.Criteria" localSheetId="15">[22]공통가설!#REF!</definedName>
    <definedName name="_xlnm.Criteria" localSheetId="14">[22]공통가설!#REF!</definedName>
    <definedName name="_xlnm.Criteria" localSheetId="1">[22]공통가설!#REF!</definedName>
    <definedName name="_xlnm.Criteria">[22]공통가설!#REF!</definedName>
    <definedName name="Criteria_MI" localSheetId="55">[22]공통가설!#REF!</definedName>
    <definedName name="Criteria_MI" localSheetId="59">[22]공통가설!#REF!</definedName>
    <definedName name="Criteria_MI" localSheetId="61">[22]공통가설!#REF!</definedName>
    <definedName name="Criteria_MI" localSheetId="31">[22]공통가설!#REF!</definedName>
    <definedName name="Criteria_MI" localSheetId="35">[22]공통가설!#REF!</definedName>
    <definedName name="Criteria_MI" localSheetId="36">[22]공통가설!#REF!</definedName>
    <definedName name="Criteria_MI" localSheetId="34">[22]공통가설!#REF!</definedName>
    <definedName name="Criteria_MI" localSheetId="49">[22]공통가설!#REF!</definedName>
    <definedName name="Criteria_MI" localSheetId="50">[22]공통가설!#REF!</definedName>
    <definedName name="Criteria_MI" localSheetId="51">[22]공통가설!#REF!</definedName>
    <definedName name="Criteria_MI" localSheetId="52">[22]공통가설!#REF!</definedName>
    <definedName name="Criteria_MI" localSheetId="53">[22]공통가설!#REF!</definedName>
    <definedName name="Criteria_MI" localSheetId="79">[23]공통가설!#REF!</definedName>
    <definedName name="Criteria_MI" localSheetId="13">[22]공통가설!#REF!</definedName>
    <definedName name="Criteria_MI" localSheetId="15">[22]공통가설!#REF!</definedName>
    <definedName name="Criteria_MI" localSheetId="14">[22]공통가설!#REF!</definedName>
    <definedName name="Criteria_MI" localSheetId="1">[22]공통가설!#REF!</definedName>
    <definedName name="Criteria_MI">[22]공통가설!#REF!</definedName>
    <definedName name="CTC">#REF!</definedName>
    <definedName name="d" localSheetId="55">[24]대치판정!#REF!</definedName>
    <definedName name="d" localSheetId="59">[24]대치판정!#REF!</definedName>
    <definedName name="d" localSheetId="61">[24]대치판정!#REF!</definedName>
    <definedName name="d" localSheetId="31">[24]대치판정!#REF!</definedName>
    <definedName name="d" localSheetId="35">[24]대치판정!#REF!</definedName>
    <definedName name="d" localSheetId="36">[24]대치판정!#REF!</definedName>
    <definedName name="d" localSheetId="34">[24]대치판정!#REF!</definedName>
    <definedName name="d" localSheetId="49">[24]대치판정!#REF!</definedName>
    <definedName name="d" localSheetId="50">[24]대치판정!#REF!</definedName>
    <definedName name="d" localSheetId="51">[24]대치판정!#REF!</definedName>
    <definedName name="d" localSheetId="52">[24]대치판정!#REF!</definedName>
    <definedName name="d" localSheetId="53">[24]대치판정!#REF!</definedName>
    <definedName name="d" localSheetId="13">[24]대치판정!#REF!</definedName>
    <definedName name="d" localSheetId="15">[24]대치판정!#REF!</definedName>
    <definedName name="d" localSheetId="14">[24]대치판정!#REF!</definedName>
    <definedName name="d" localSheetId="1">[24]대치판정!#REF!</definedName>
    <definedName name="d">[24]대치판정!#REF!</definedName>
    <definedName name="D400MM">#REF!</definedName>
    <definedName name="danga">[25]danga!$A$1:$M$235</definedName>
    <definedName name="DATA1" localSheetId="49">#REF!</definedName>
    <definedName name="DATA1" localSheetId="50">#REF!</definedName>
    <definedName name="DATA1" localSheetId="51">#REF!</definedName>
    <definedName name="DATA1" localSheetId="52">#REF!</definedName>
    <definedName name="DATA1" localSheetId="53">#REF!</definedName>
    <definedName name="DATA1" localSheetId="79">'[26]조사야장(원본)'!$AR$12:$CZ$13</definedName>
    <definedName name="DATA1" localSheetId="13">#REF!</definedName>
    <definedName name="DATA1" localSheetId="15">#REF!</definedName>
    <definedName name="DATA1" localSheetId="14">#REF!</definedName>
    <definedName name="DATA1">#REF!</definedName>
    <definedName name="DATA11" localSheetId="17">'[27]조사야장(원본)'!$AR$5:$AV$6</definedName>
    <definedName name="DATA11" localSheetId="18">'[27]조사야장(원본)'!$AR$5:$AV$6</definedName>
    <definedName name="DATA11" localSheetId="79">'[28]조사야장(원본)'!$AR$5:$AV$6</definedName>
    <definedName name="DATA11" localSheetId="16">'[27]조사야장(원본)'!$AR$5:$AV$6</definedName>
    <definedName name="DATA11" localSheetId="13">'[27]조사야장(원본)'!$AR$5:$AV$6</definedName>
    <definedName name="DATA11" localSheetId="15">'[27]조사야장(원본)'!$AR$5:$AV$6</definedName>
    <definedName name="DATA11" localSheetId="14">'[27]조사야장(원본)'!$AR$5:$AV$6</definedName>
    <definedName name="DATA11">[29]조사야장!$BA$5:$BE$6</definedName>
    <definedName name="DATA12" localSheetId="17">'[27]조사야장(원본)'!$AX$5:$AZ$6</definedName>
    <definedName name="DATA12" localSheetId="18">'[27]조사야장(원본)'!$AX$5:$AZ$6</definedName>
    <definedName name="DATA12" localSheetId="79">'[28]조사야장(원본)'!$AX$5:$AZ$6</definedName>
    <definedName name="DATA12" localSheetId="16">'[27]조사야장(원본)'!$AX$5:$AZ$6</definedName>
    <definedName name="DATA12" localSheetId="13">'[27]조사야장(원본)'!$AX$5:$AZ$6</definedName>
    <definedName name="DATA12" localSheetId="15">'[27]조사야장(원본)'!$AX$5:$AZ$6</definedName>
    <definedName name="DATA12" localSheetId="14">'[27]조사야장(원본)'!$AX$5:$AZ$6</definedName>
    <definedName name="DATA12">[29]조사야장!$BG$5:$BI$6</definedName>
    <definedName name="DATA13" localSheetId="17">'[27]조사야장(원본)'!$BB$5:$BD$6</definedName>
    <definedName name="DATA13" localSheetId="18">'[27]조사야장(원본)'!$BB$5:$BD$6</definedName>
    <definedName name="DATA13" localSheetId="79">'[28]조사야장(원본)'!$BB$5:$BD$6</definedName>
    <definedName name="DATA13" localSheetId="16">'[27]조사야장(원본)'!$BB$5:$BD$6</definedName>
    <definedName name="DATA13" localSheetId="13">'[27]조사야장(원본)'!$BB$5:$BD$6</definedName>
    <definedName name="DATA13" localSheetId="15">'[27]조사야장(원본)'!$BB$5:$BD$6</definedName>
    <definedName name="DATA13" localSheetId="14">'[27]조사야장(원본)'!$BB$5:$BD$6</definedName>
    <definedName name="DATA13">[29]조사야장!$BK$5:$BM$6</definedName>
    <definedName name="DATA14" localSheetId="17">'[27]조사야장(원본)'!$BF$5:$BH$6</definedName>
    <definedName name="DATA14" localSheetId="18">'[27]조사야장(원본)'!$BF$5:$BH$6</definedName>
    <definedName name="DATA14" localSheetId="79">'[28]조사야장(원본)'!$BF$5:$BH$6</definedName>
    <definedName name="DATA14" localSheetId="16">'[27]조사야장(원본)'!$BF$5:$BH$6</definedName>
    <definedName name="DATA14" localSheetId="13">'[27]조사야장(원본)'!$BF$5:$BH$6</definedName>
    <definedName name="DATA14" localSheetId="15">'[27]조사야장(원본)'!$BF$5:$BH$6</definedName>
    <definedName name="DATA14" localSheetId="14">'[27]조사야장(원본)'!$BF$5:$BH$6</definedName>
    <definedName name="DATA14">[29]조사야장!$BO$5:$BQ$6</definedName>
    <definedName name="DATA15" localSheetId="17">'[27]조사야장(원본)'!$BJ$5:$BL$6</definedName>
    <definedName name="DATA15" localSheetId="18">'[27]조사야장(원본)'!$BJ$5:$BL$6</definedName>
    <definedName name="DATA15" localSheetId="79">'[28]조사야장(원본)'!$BJ$5:$BL$6</definedName>
    <definedName name="DATA15" localSheetId="16">'[27]조사야장(원본)'!$BJ$5:$BL$6</definedName>
    <definedName name="DATA15" localSheetId="13">'[27]조사야장(원본)'!$BJ$5:$BL$6</definedName>
    <definedName name="DATA15" localSheetId="15">'[27]조사야장(원본)'!$BJ$5:$BL$6</definedName>
    <definedName name="DATA15" localSheetId="14">'[27]조사야장(원본)'!$BJ$5:$BL$6</definedName>
    <definedName name="DATA15">[29]조사야장!$BS$5:$BU$6</definedName>
    <definedName name="DATA16" localSheetId="17">'[27]조사야장(원본)'!$BN$5:$BP$6</definedName>
    <definedName name="DATA16" localSheetId="18">'[27]조사야장(원본)'!$BN$5:$BP$6</definedName>
    <definedName name="DATA16" localSheetId="79">'[28]조사야장(원본)'!$BN$5:$BP$6</definedName>
    <definedName name="DATA16" localSheetId="16">'[27]조사야장(원본)'!$BN$5:$BP$6</definedName>
    <definedName name="DATA16" localSheetId="13">'[27]조사야장(원본)'!$BN$5:$BP$6</definedName>
    <definedName name="DATA16" localSheetId="15">'[27]조사야장(원본)'!$BN$5:$BP$6</definedName>
    <definedName name="DATA16" localSheetId="14">'[27]조사야장(원본)'!$BN$5:$BP$6</definedName>
    <definedName name="DATA16">[29]조사야장!$BW$5:$BY$6</definedName>
    <definedName name="DATA2" localSheetId="49">#REF!</definedName>
    <definedName name="DATA2" localSheetId="50">#REF!</definedName>
    <definedName name="DATA2" localSheetId="51">#REF!</definedName>
    <definedName name="DATA2" localSheetId="52">#REF!</definedName>
    <definedName name="DATA2" localSheetId="53">#REF!</definedName>
    <definedName name="DATA2" localSheetId="79">'[26]조사야장(원본)'!$AR$16:$BL$17</definedName>
    <definedName name="DATA2" localSheetId="13">#REF!</definedName>
    <definedName name="DATA2" localSheetId="15">#REF!</definedName>
    <definedName name="DATA2" localSheetId="14">#REF!</definedName>
    <definedName name="DATA2">#REF!</definedName>
    <definedName name="DATA3" localSheetId="49">#REF!</definedName>
    <definedName name="DATA3" localSheetId="50">#REF!</definedName>
    <definedName name="DATA3" localSheetId="51">#REF!</definedName>
    <definedName name="DATA3" localSheetId="52">#REF!</definedName>
    <definedName name="DATA3" localSheetId="53">#REF!</definedName>
    <definedName name="DATA3" localSheetId="79">'[26]조사야장(원본)'!$AR$20:$BG$21</definedName>
    <definedName name="DATA3" localSheetId="13">#REF!</definedName>
    <definedName name="DATA3" localSheetId="15">#REF!</definedName>
    <definedName name="DATA3" localSheetId="14">#REF!</definedName>
    <definedName name="DATA3">#REF!</definedName>
    <definedName name="DATA4" localSheetId="49">#REF!</definedName>
    <definedName name="DATA4" localSheetId="50">#REF!</definedName>
    <definedName name="DATA4" localSheetId="51">#REF!</definedName>
    <definedName name="DATA4" localSheetId="52">#REF!</definedName>
    <definedName name="DATA4" localSheetId="53">#REF!</definedName>
    <definedName name="DATA4" localSheetId="79">'[26]조사야장(원본)'!$AR$23:$BB$24</definedName>
    <definedName name="DATA4" localSheetId="13">#REF!</definedName>
    <definedName name="DATA4" localSheetId="15">#REF!</definedName>
    <definedName name="DATA4" localSheetId="14">#REF!</definedName>
    <definedName name="DATA4">#REF!</definedName>
    <definedName name="_xlnm.Database" localSheetId="49">#REF!</definedName>
    <definedName name="_xlnm.Database" localSheetId="50">#REF!</definedName>
    <definedName name="_xlnm.Database" localSheetId="51">#REF!</definedName>
    <definedName name="_xlnm.Database" localSheetId="52">#REF!</definedName>
    <definedName name="_xlnm.Database" localSheetId="53">#REF!</definedName>
    <definedName name="_xlnm.Database" localSheetId="74">#REF!</definedName>
    <definedName name="_xlnm.Database" localSheetId="75">#REF!</definedName>
    <definedName name="_xlnm.Database" localSheetId="76">#REF!</definedName>
    <definedName name="_xlnm.Database" localSheetId="77">#REF!</definedName>
    <definedName name="_xlnm.Database" localSheetId="78">#REF!</definedName>
    <definedName name="_xlnm.Database" localSheetId="16">#REF!</definedName>
    <definedName name="_xlnm.Database" localSheetId="13">#REF!</definedName>
    <definedName name="_xlnm.Database" localSheetId="15">#REF!</definedName>
    <definedName name="_xlnm.Database" localSheetId="14">#REF!</definedName>
    <definedName name="_xlnm.Database">#REF!</definedName>
    <definedName name="database2" localSheetId="49">#REF!</definedName>
    <definedName name="database2" localSheetId="50">#REF!</definedName>
    <definedName name="database2" localSheetId="51">#REF!</definedName>
    <definedName name="database2" localSheetId="52">#REF!</definedName>
    <definedName name="database2" localSheetId="53">#REF!</definedName>
    <definedName name="database2" localSheetId="74">#REF!</definedName>
    <definedName name="database2" localSheetId="75">#REF!</definedName>
    <definedName name="database2" localSheetId="76">#REF!</definedName>
    <definedName name="database2" localSheetId="77">#REF!</definedName>
    <definedName name="database2" localSheetId="78">#REF!</definedName>
    <definedName name="database2" localSheetId="16">#REF!</definedName>
    <definedName name="database2" localSheetId="13">#REF!</definedName>
    <definedName name="database2" localSheetId="15">#REF!</definedName>
    <definedName name="database2" localSheetId="14">#REF!</definedName>
    <definedName name="database2">#REF!</definedName>
    <definedName name="DB">#REF!</definedName>
    <definedName name="DC">#REF!</definedName>
    <definedName name="DD">#REF!</definedName>
    <definedName name="ddd" localSheetId="49">#REF!</definedName>
    <definedName name="ddd" localSheetId="50">#REF!</definedName>
    <definedName name="ddd" localSheetId="51">#REF!</definedName>
    <definedName name="ddd" localSheetId="52">#REF!</definedName>
    <definedName name="ddd" localSheetId="53">#REF!</definedName>
    <definedName name="ddd" localSheetId="74">#REF!</definedName>
    <definedName name="ddd" localSheetId="75">#REF!</definedName>
    <definedName name="ddd" localSheetId="76">#REF!</definedName>
    <definedName name="ddd" localSheetId="77">#REF!</definedName>
    <definedName name="ddd" localSheetId="78">#REF!</definedName>
    <definedName name="ddd" localSheetId="16">#REF!</definedName>
    <definedName name="ddd" localSheetId="13">#REF!</definedName>
    <definedName name="ddd" localSheetId="15">#REF!</definedName>
    <definedName name="ddd" localSheetId="14">#REF!</definedName>
    <definedName name="ddd">#REF!</definedName>
    <definedName name="DDS" localSheetId="37">BlankMacro1</definedName>
    <definedName name="DDS" localSheetId="49">BlankMacro1</definedName>
    <definedName name="DDS" localSheetId="50">BlankMacro1</definedName>
    <definedName name="DDS" localSheetId="51">BlankMacro1</definedName>
    <definedName name="DDS" localSheetId="52">BlankMacro1</definedName>
    <definedName name="DDS" localSheetId="53">BlankMacro1</definedName>
    <definedName name="DDS" localSheetId="75">BlankMacro1</definedName>
    <definedName name="DDS" localSheetId="77">BlankMacro1</definedName>
    <definedName name="DDS" localSheetId="79">BlankMacro1</definedName>
    <definedName name="DDS">BlankMacro1</definedName>
    <definedName name="DDW" localSheetId="37">BlankMacro1</definedName>
    <definedName name="DDW" localSheetId="49">BlankMacro1</definedName>
    <definedName name="DDW" localSheetId="50">BlankMacro1</definedName>
    <definedName name="DDW" localSheetId="51">BlankMacro1</definedName>
    <definedName name="DDW" localSheetId="52">BlankMacro1</definedName>
    <definedName name="DDW" localSheetId="53">BlankMacro1</definedName>
    <definedName name="DDW" localSheetId="75">BlankMacro1</definedName>
    <definedName name="DDW" localSheetId="77">BlankMacro1</definedName>
    <definedName name="DDW" localSheetId="79">BlankMacro1</definedName>
    <definedName name="DDW">BlankMacro1</definedName>
    <definedName name="Dealer" localSheetId="49">#REF!</definedName>
    <definedName name="Dealer" localSheetId="50">#REF!</definedName>
    <definedName name="Dealer" localSheetId="51">#REF!</definedName>
    <definedName name="Dealer" localSheetId="52">#REF!</definedName>
    <definedName name="Dealer" localSheetId="53">#REF!</definedName>
    <definedName name="Dealer" localSheetId="13">#REF!</definedName>
    <definedName name="Dealer" localSheetId="15">#REF!</definedName>
    <definedName name="Dealer" localSheetId="14">#REF!</definedName>
    <definedName name="Dealer">#REF!</definedName>
    <definedName name="df" localSheetId="55">#REF!</definedName>
    <definedName name="df" localSheetId="59">#REF!</definedName>
    <definedName name="df" localSheetId="61">#REF!</definedName>
    <definedName name="df" localSheetId="31">#REF!</definedName>
    <definedName name="df" localSheetId="35">#REF!</definedName>
    <definedName name="df" localSheetId="36">#REF!</definedName>
    <definedName name="df" localSheetId="34">#REF!</definedName>
    <definedName name="df" localSheetId="49">#REF!</definedName>
    <definedName name="df" localSheetId="50">#REF!</definedName>
    <definedName name="df" localSheetId="51">#REF!</definedName>
    <definedName name="df" localSheetId="52">#REF!</definedName>
    <definedName name="df" localSheetId="53">#REF!</definedName>
    <definedName name="df" localSheetId="74">#REF!</definedName>
    <definedName name="df" localSheetId="75">#REF!</definedName>
    <definedName name="df" localSheetId="76">#REF!</definedName>
    <definedName name="df" localSheetId="77">#REF!</definedName>
    <definedName name="df" localSheetId="78">#REF!</definedName>
    <definedName name="df" localSheetId="16">#REF!</definedName>
    <definedName name="df" localSheetId="13">#REF!</definedName>
    <definedName name="df" localSheetId="15">#REF!</definedName>
    <definedName name="df" localSheetId="14">#REF!</definedName>
    <definedName name="df" localSheetId="1">#REF!</definedName>
    <definedName name="df">#REF!</definedName>
    <definedName name="dfasfdasfdasfasd" localSheetId="37">{"'산출근거'!$B$4:$D$8"}</definedName>
    <definedName name="dfasfdasfdasfasd" localSheetId="17">{"'산출근거'!$B$4:$D$8"}</definedName>
    <definedName name="dfasfdasfdasfasd" localSheetId="18">{"'산출근거'!$B$4:$D$8"}</definedName>
    <definedName name="dfasfdasfdasfasd" localSheetId="49">{"'산출근거'!$B$4:$D$8"}</definedName>
    <definedName name="dfasfdasfdasfasd" localSheetId="50">{"'산출근거'!$B$4:$D$8"}</definedName>
    <definedName name="dfasfdasfdasfasd" localSheetId="51">{"'산출근거'!$B$4:$D$8"}</definedName>
    <definedName name="dfasfdasfdasfasd" localSheetId="52">{"'산출근거'!$B$4:$D$8"}</definedName>
    <definedName name="dfasfdasfdasfasd" localSheetId="53">{"'산출근거'!$B$4:$D$8"}</definedName>
    <definedName name="dfasfdasfdasfasd" localSheetId="79">{"'산출근거'!$B$4:$D$8"}</definedName>
    <definedName name="dfasfdasfdasfasd" localSheetId="16">{"'산출근거'!$B$4:$D$8"}</definedName>
    <definedName name="dfasfdasfdasfasd" localSheetId="13">{"'산출근거'!$B$4:$D$8"}</definedName>
    <definedName name="dfasfdasfdasfasd" localSheetId="15">{"'산출근거'!$B$4:$D$8"}</definedName>
    <definedName name="dfasfdasfdasfasd" localSheetId="14">{"'산출근거'!$B$4:$D$8"}</definedName>
    <definedName name="dfasfdasfdasfasd">{"'산출근거'!$B$4:$D$8"}</definedName>
    <definedName name="dgasg" localSheetId="37" hidden="1">{#N/A,#N/A,FALSE,"조골재"}</definedName>
    <definedName name="dgasg" localSheetId="17" hidden="1">{#N/A,#N/A,FALSE,"조골재"}</definedName>
    <definedName name="dgasg" localSheetId="18" hidden="1">{#N/A,#N/A,FALSE,"조골재"}</definedName>
    <definedName name="dgasg" localSheetId="49" hidden="1">{#N/A,#N/A,FALSE,"조골재"}</definedName>
    <definedName name="dgasg" localSheetId="50" hidden="1">{#N/A,#N/A,FALSE,"조골재"}</definedName>
    <definedName name="dgasg" localSheetId="51" hidden="1">{#N/A,#N/A,FALSE,"조골재"}</definedName>
    <definedName name="dgasg" localSheetId="52" hidden="1">{#N/A,#N/A,FALSE,"조골재"}</definedName>
    <definedName name="dgasg" localSheetId="53" hidden="1">{#N/A,#N/A,FALSE,"조골재"}</definedName>
    <definedName name="dgasg" localSheetId="79" hidden="1">{#N/A,#N/A,FALSE,"조골재"}</definedName>
    <definedName name="dgasg" localSheetId="16" hidden="1">{#N/A,#N/A,FALSE,"조골재"}</definedName>
    <definedName name="dgasg" localSheetId="13" hidden="1">{#N/A,#N/A,FALSE,"조골재"}</definedName>
    <definedName name="dgasg" localSheetId="15" hidden="1">{#N/A,#N/A,FALSE,"조골재"}</definedName>
    <definedName name="dgasg" localSheetId="14" hidden="1">{#N/A,#N/A,FALSE,"조골재"}</definedName>
    <definedName name="dgasg" hidden="1">{#N/A,#N/A,FALSE,"조골재"}</definedName>
    <definedName name="dgf" localSheetId="37">{"'산출근거'!$B$4:$D$8"}</definedName>
    <definedName name="dgf" localSheetId="17">{"'산출근거'!$B$4:$D$8"}</definedName>
    <definedName name="dgf" localSheetId="18">{"'산출근거'!$B$4:$D$8"}</definedName>
    <definedName name="dgf" localSheetId="49">{"'산출근거'!$B$4:$D$8"}</definedName>
    <definedName name="dgf" localSheetId="50">{"'산출근거'!$B$4:$D$8"}</definedName>
    <definedName name="dgf" localSheetId="51">{"'산출근거'!$B$4:$D$8"}</definedName>
    <definedName name="dgf" localSheetId="52">{"'산출근거'!$B$4:$D$8"}</definedName>
    <definedName name="dgf" localSheetId="53">{"'산출근거'!$B$4:$D$8"}</definedName>
    <definedName name="dgf" localSheetId="79">{"'산출근거'!$B$4:$D$8"}</definedName>
    <definedName name="dgf" localSheetId="16">{"'산출근거'!$B$4:$D$8"}</definedName>
    <definedName name="dgf" localSheetId="13">{"'산출근거'!$B$4:$D$8"}</definedName>
    <definedName name="dgf" localSheetId="15">{"'산출근거'!$B$4:$D$8"}</definedName>
    <definedName name="dgf" localSheetId="14">{"'산출근거'!$B$4:$D$8"}</definedName>
    <definedName name="dgf">{"'산출근거'!$B$4:$D$8"}</definedName>
    <definedName name="DIA">#REF!</definedName>
    <definedName name="dk" localSheetId="37">{"Book1"}</definedName>
    <definedName name="dk" localSheetId="17">{"Book1"}</definedName>
    <definedName name="dk" localSheetId="18">{"Book1"}</definedName>
    <definedName name="dk" localSheetId="49">{"Book1"}</definedName>
    <definedName name="dk" localSheetId="50">{"Book1"}</definedName>
    <definedName name="dk" localSheetId="51">{"Book1"}</definedName>
    <definedName name="dk" localSheetId="52">{"Book1"}</definedName>
    <definedName name="dk" localSheetId="53">{"Book1"}</definedName>
    <definedName name="dk" localSheetId="79">{"Book1"}</definedName>
    <definedName name="dk" localSheetId="16">{"Book1"}</definedName>
    <definedName name="dk" localSheetId="13">{"Book1"}</definedName>
    <definedName name="dk" localSheetId="15">{"Book1"}</definedName>
    <definedName name="dk" localSheetId="14">{"Book1"}</definedName>
    <definedName name="dk">{"Book1"}</definedName>
    <definedName name="DKC" localSheetId="37" hidden="1">{#N/A,#N/A,FALSE,"현장 NCR 분석";#N/A,#N/A,FALSE,"현장품질감사";#N/A,#N/A,FALSE,"현장품질감사"}</definedName>
    <definedName name="DKC" localSheetId="17" hidden="1">{#N/A,#N/A,FALSE,"현장 NCR 분석";#N/A,#N/A,FALSE,"현장품질감사";#N/A,#N/A,FALSE,"현장품질감사"}</definedName>
    <definedName name="DKC" localSheetId="18" hidden="1">{#N/A,#N/A,FALSE,"현장 NCR 분석";#N/A,#N/A,FALSE,"현장품질감사";#N/A,#N/A,FALSE,"현장품질감사"}</definedName>
    <definedName name="DKC" localSheetId="49" hidden="1">{#N/A,#N/A,FALSE,"현장 NCR 분석";#N/A,#N/A,FALSE,"현장품질감사";#N/A,#N/A,FALSE,"현장품질감사"}</definedName>
    <definedName name="DKC" localSheetId="50" hidden="1">{#N/A,#N/A,FALSE,"현장 NCR 분석";#N/A,#N/A,FALSE,"현장품질감사";#N/A,#N/A,FALSE,"현장품질감사"}</definedName>
    <definedName name="DKC" localSheetId="51" hidden="1">{#N/A,#N/A,FALSE,"현장 NCR 분석";#N/A,#N/A,FALSE,"현장품질감사";#N/A,#N/A,FALSE,"현장품질감사"}</definedName>
    <definedName name="DKC" localSheetId="52" hidden="1">{#N/A,#N/A,FALSE,"현장 NCR 분석";#N/A,#N/A,FALSE,"현장품질감사";#N/A,#N/A,FALSE,"현장품질감사"}</definedName>
    <definedName name="DKC" localSheetId="53" hidden="1">{#N/A,#N/A,FALSE,"현장 NCR 분석";#N/A,#N/A,FALSE,"현장품질감사";#N/A,#N/A,FALSE,"현장품질감사"}</definedName>
    <definedName name="DKC" localSheetId="79" hidden="1">{#N/A,#N/A,FALSE,"현장 NCR 분석";#N/A,#N/A,FALSE,"현장품질감사";#N/A,#N/A,FALSE,"현장품질감사"}</definedName>
    <definedName name="DKC" localSheetId="16" hidden="1">{#N/A,#N/A,FALSE,"현장 NCR 분석";#N/A,#N/A,FALSE,"현장품질감사";#N/A,#N/A,FALSE,"현장품질감사"}</definedName>
    <definedName name="DKC" localSheetId="13" hidden="1">{#N/A,#N/A,FALSE,"현장 NCR 분석";#N/A,#N/A,FALSE,"현장품질감사";#N/A,#N/A,FALSE,"현장품질감사"}</definedName>
    <definedName name="DKC" localSheetId="15" hidden="1">{#N/A,#N/A,FALSE,"현장 NCR 분석";#N/A,#N/A,FALSE,"현장품질감사";#N/A,#N/A,FALSE,"현장품질감사"}</definedName>
    <definedName name="DKC" localSheetId="14" hidden="1">{#N/A,#N/A,FALSE,"현장 NCR 분석";#N/A,#N/A,FALSE,"현장품질감사";#N/A,#N/A,FALSE,"현장품질감사"}</definedName>
    <definedName name="DKC" hidden="1">{#N/A,#N/A,FALSE,"현장 NCR 분석";#N/A,#N/A,FALSE,"현장품질감사";#N/A,#N/A,FALSE,"현장품질감사"}</definedName>
    <definedName name="DKD" localSheetId="37">BlankMacro1</definedName>
    <definedName name="DKD" localSheetId="49">BlankMacro1</definedName>
    <definedName name="DKD" localSheetId="50">BlankMacro1</definedName>
    <definedName name="DKD" localSheetId="51">BlankMacro1</definedName>
    <definedName name="DKD" localSheetId="52">BlankMacro1</definedName>
    <definedName name="DKD" localSheetId="53">BlankMacro1</definedName>
    <definedName name="DKD" localSheetId="75">BlankMacro1</definedName>
    <definedName name="DKD" localSheetId="77">BlankMacro1</definedName>
    <definedName name="DKD" localSheetId="79">BlankMacro1</definedName>
    <definedName name="DKD">BlankMacro1</definedName>
    <definedName name="DKE" localSheetId="37">BlankMacro1</definedName>
    <definedName name="DKE" localSheetId="49">BlankMacro1</definedName>
    <definedName name="DKE" localSheetId="50">BlankMacro1</definedName>
    <definedName name="DKE" localSheetId="51">BlankMacro1</definedName>
    <definedName name="DKE" localSheetId="52">BlankMacro1</definedName>
    <definedName name="DKE" localSheetId="53">BlankMacro1</definedName>
    <definedName name="DKE" localSheetId="75">BlankMacro1</definedName>
    <definedName name="DKE" localSheetId="77">BlankMacro1</definedName>
    <definedName name="DKE" localSheetId="79">BlankMacro1</definedName>
    <definedName name="DKE">BlankMacro1</definedName>
    <definedName name="dl" localSheetId="6">BlankMacro1</definedName>
    <definedName name="dl" localSheetId="37">BlankMacro1</definedName>
    <definedName name="dl" localSheetId="17">BlankMacro1</definedName>
    <definedName name="dl" localSheetId="18">BlankMacro1</definedName>
    <definedName name="dl" localSheetId="49">BlankMacro1</definedName>
    <definedName name="dl" localSheetId="50">BlankMacro1</definedName>
    <definedName name="dl" localSheetId="51">BlankMacro1</definedName>
    <definedName name="dl" localSheetId="52">BlankMacro1</definedName>
    <definedName name="dl" localSheetId="53">BlankMacro1</definedName>
    <definedName name="dl" localSheetId="74">BlankMacro1</definedName>
    <definedName name="dl" localSheetId="75">BlankMacro1</definedName>
    <definedName name="dl" localSheetId="76">BlankMacro1</definedName>
    <definedName name="dl" localSheetId="77">BlankMacro1</definedName>
    <definedName name="dl" localSheetId="78">BlankMacro1</definedName>
    <definedName name="dl" localSheetId="79">BlankMacro1</definedName>
    <definedName name="dl" localSheetId="16">BlankMacro1</definedName>
    <definedName name="dl" localSheetId="13">BlankMacro1</definedName>
    <definedName name="dl" localSheetId="15">BlankMacro1</definedName>
    <definedName name="dl" localSheetId="14">BlankMacro1</definedName>
    <definedName name="dl">BlankMacro1</definedName>
    <definedName name="DLD" localSheetId="37">{"'산출근거'!$B$4:$D$8"}</definedName>
    <definedName name="DLD" localSheetId="17">{"'산출근거'!$B$4:$D$8"}</definedName>
    <definedName name="DLD" localSheetId="18">{"'산출근거'!$B$4:$D$8"}</definedName>
    <definedName name="DLD" localSheetId="49">{"'산출근거'!$B$4:$D$8"}</definedName>
    <definedName name="DLD" localSheetId="50">{"'산출근거'!$B$4:$D$8"}</definedName>
    <definedName name="DLD" localSheetId="51">{"'산출근거'!$B$4:$D$8"}</definedName>
    <definedName name="DLD" localSheetId="52">{"'산출근거'!$B$4:$D$8"}</definedName>
    <definedName name="DLD" localSheetId="53">{"'산출근거'!$B$4:$D$8"}</definedName>
    <definedName name="DLD" localSheetId="79">{"'산출근거'!$B$4:$D$8"}</definedName>
    <definedName name="DLD" localSheetId="16">{"'산출근거'!$B$4:$D$8"}</definedName>
    <definedName name="DLD" localSheetId="13">{"'산출근거'!$B$4:$D$8"}</definedName>
    <definedName name="DLD" localSheetId="15">{"'산출근거'!$B$4:$D$8"}</definedName>
    <definedName name="DLD" localSheetId="14">{"'산출근거'!$B$4:$D$8"}</definedName>
    <definedName name="DLD">{"'산출근거'!$B$4:$D$8"}</definedName>
    <definedName name="Document_array" localSheetId="37">{"Book1"}</definedName>
    <definedName name="Document_array" localSheetId="17">{"Book1"}</definedName>
    <definedName name="Document_array" localSheetId="18">{"Book1"}</definedName>
    <definedName name="Document_array" localSheetId="49">{"Book1"}</definedName>
    <definedName name="Document_array" localSheetId="50">{"Book1"}</definedName>
    <definedName name="Document_array" localSheetId="51">{"Book1"}</definedName>
    <definedName name="Document_array" localSheetId="52">{"Book1"}</definedName>
    <definedName name="Document_array" localSheetId="53">{"Book1"}</definedName>
    <definedName name="Document_array" localSheetId="79">{"Book1"}</definedName>
    <definedName name="Document_array" localSheetId="16">{"Book1"}</definedName>
    <definedName name="Document_array" localSheetId="13">{"Book1"}</definedName>
    <definedName name="Document_array" localSheetId="15">{"Book1"}</definedName>
    <definedName name="Document_array" localSheetId="14">{"Book1"}</definedName>
    <definedName name="Document_array">{"Book1"}</definedName>
    <definedName name="Documents_array" localSheetId="49">#REF!</definedName>
    <definedName name="Documents_array" localSheetId="50">#REF!</definedName>
    <definedName name="Documents_array" localSheetId="51">#REF!</definedName>
    <definedName name="Documents_array" localSheetId="52">#REF!</definedName>
    <definedName name="Documents_array" localSheetId="53">#REF!</definedName>
    <definedName name="Documents_array" localSheetId="13">#REF!</definedName>
    <definedName name="Documents_array" localSheetId="15">#REF!</definedName>
    <definedName name="Documents_array" localSheetId="14">#REF!</definedName>
    <definedName name="Documents_array">#REF!</definedName>
    <definedName name="DOGUB" localSheetId="49">#REF!</definedName>
    <definedName name="DOGUB" localSheetId="50">#REF!</definedName>
    <definedName name="DOGUB" localSheetId="51">#REF!</definedName>
    <definedName name="DOGUB" localSheetId="52">#REF!</definedName>
    <definedName name="DOGUB" localSheetId="53">#REF!</definedName>
    <definedName name="DOGUB" localSheetId="74">#REF!</definedName>
    <definedName name="DOGUB" localSheetId="75">#REF!</definedName>
    <definedName name="DOGUB" localSheetId="76">#REF!</definedName>
    <definedName name="DOGUB" localSheetId="77">#REF!</definedName>
    <definedName name="DOGUB" localSheetId="78">#REF!</definedName>
    <definedName name="DOGUB" localSheetId="16">#REF!</definedName>
    <definedName name="DOGUB" localSheetId="13">#REF!</definedName>
    <definedName name="DOGUB" localSheetId="15">#REF!</definedName>
    <definedName name="DOGUB" localSheetId="14">#REF!</definedName>
    <definedName name="DOGUB">#REF!</definedName>
    <definedName name="DPI">#REF!</definedName>
    <definedName name="DRYRIPRAP발파암" localSheetId="55">#REF!</definedName>
    <definedName name="DRYRIPRAP발파암" localSheetId="59">#REF!</definedName>
    <definedName name="DRYRIPRAP발파암" localSheetId="61">#REF!</definedName>
    <definedName name="DRYRIPRAP발파암" localSheetId="31">#REF!</definedName>
    <definedName name="DRYRIPRAP발파암" localSheetId="35">#REF!</definedName>
    <definedName name="DRYRIPRAP발파암" localSheetId="36">#REF!</definedName>
    <definedName name="DRYRIPRAP발파암" localSheetId="34">#REF!</definedName>
    <definedName name="DRYRIPRAP발파암" localSheetId="49">#REF!</definedName>
    <definedName name="DRYRIPRAP발파암" localSheetId="50">#REF!</definedName>
    <definedName name="DRYRIPRAP발파암" localSheetId="51">#REF!</definedName>
    <definedName name="DRYRIPRAP발파암" localSheetId="52">#REF!</definedName>
    <definedName name="DRYRIPRAP발파암" localSheetId="53">#REF!</definedName>
    <definedName name="DRYRIPRAP발파암" localSheetId="74">#REF!</definedName>
    <definedName name="DRYRIPRAP발파암" localSheetId="75">#REF!</definedName>
    <definedName name="DRYRIPRAP발파암" localSheetId="76">#REF!</definedName>
    <definedName name="DRYRIPRAP발파암" localSheetId="77">#REF!</definedName>
    <definedName name="DRYRIPRAP발파암" localSheetId="78">#REF!</definedName>
    <definedName name="DRYRIPRAP발파암" localSheetId="16">#REF!</definedName>
    <definedName name="DRYRIPRAP발파암" localSheetId="13">#REF!</definedName>
    <definedName name="DRYRIPRAP발파암" localSheetId="15">#REF!</definedName>
    <definedName name="DRYRIPRAP발파암" localSheetId="14">#REF!</definedName>
    <definedName name="DRYRIPRAP발파암" localSheetId="1">#REF!</definedName>
    <definedName name="DRYRIPRAP발파암">#REF!</definedName>
    <definedName name="DRYRIRAP" localSheetId="55">#REF!</definedName>
    <definedName name="DRYRIRAP" localSheetId="59">#REF!</definedName>
    <definedName name="DRYRIRAP" localSheetId="61">#REF!</definedName>
    <definedName name="DRYRIRAP" localSheetId="31">#REF!</definedName>
    <definedName name="DRYRIRAP" localSheetId="35">#REF!</definedName>
    <definedName name="DRYRIRAP" localSheetId="36">#REF!</definedName>
    <definedName name="DRYRIRAP" localSheetId="34">#REF!</definedName>
    <definedName name="DRYRIRAP" localSheetId="49">#REF!</definedName>
    <definedName name="DRYRIRAP" localSheetId="50">#REF!</definedName>
    <definedName name="DRYRIRAP" localSheetId="51">#REF!</definedName>
    <definedName name="DRYRIRAP" localSheetId="52">#REF!</definedName>
    <definedName name="DRYRIRAP" localSheetId="53">#REF!</definedName>
    <definedName name="DRYRIRAP" localSheetId="74">#REF!</definedName>
    <definedName name="DRYRIRAP" localSheetId="75">#REF!</definedName>
    <definedName name="DRYRIRAP" localSheetId="76">#REF!</definedName>
    <definedName name="DRYRIRAP" localSheetId="77">#REF!</definedName>
    <definedName name="DRYRIRAP" localSheetId="78">#REF!</definedName>
    <definedName name="DRYRIRAP" localSheetId="16">#REF!</definedName>
    <definedName name="DRYRIRAP" localSheetId="13">#REF!</definedName>
    <definedName name="DRYRIRAP" localSheetId="15">#REF!</definedName>
    <definedName name="DRYRIRAP" localSheetId="14">#REF!</definedName>
    <definedName name="DRYRIRAP" localSheetId="1">#REF!</definedName>
    <definedName name="DRYRIRAP">#REF!</definedName>
    <definedName name="DS" localSheetId="37">BlankMacro1</definedName>
    <definedName name="DS" localSheetId="49">BlankMacro1</definedName>
    <definedName name="DS" localSheetId="50">BlankMacro1</definedName>
    <definedName name="DS" localSheetId="51">BlankMacro1</definedName>
    <definedName name="DS" localSheetId="52">BlankMacro1</definedName>
    <definedName name="DS" localSheetId="53">BlankMacro1</definedName>
    <definedName name="DS" localSheetId="75">BlankMacro1</definedName>
    <definedName name="DS" localSheetId="77">BlankMacro1</definedName>
    <definedName name="DS" localSheetId="79">BlankMacro1</definedName>
    <definedName name="DS">BlankMacro1</definedName>
    <definedName name="dsaf" localSheetId="37" hidden="1">{#N/A,#N/A,FALSE,"조골재"}</definedName>
    <definedName name="dsaf" localSheetId="17" hidden="1">{#N/A,#N/A,FALSE,"조골재"}</definedName>
    <definedName name="dsaf" localSheetId="18" hidden="1">{#N/A,#N/A,FALSE,"조골재"}</definedName>
    <definedName name="dsaf" localSheetId="49" hidden="1">{#N/A,#N/A,FALSE,"조골재"}</definedName>
    <definedName name="dsaf" localSheetId="50" hidden="1">{#N/A,#N/A,FALSE,"조골재"}</definedName>
    <definedName name="dsaf" localSheetId="51" hidden="1">{#N/A,#N/A,FALSE,"조골재"}</definedName>
    <definedName name="dsaf" localSheetId="52" hidden="1">{#N/A,#N/A,FALSE,"조골재"}</definedName>
    <definedName name="dsaf" localSheetId="53" hidden="1">{#N/A,#N/A,FALSE,"조골재"}</definedName>
    <definedName name="dsaf" localSheetId="79" hidden="1">{#N/A,#N/A,FALSE,"조골재"}</definedName>
    <definedName name="dsaf" localSheetId="16" hidden="1">{#N/A,#N/A,FALSE,"조골재"}</definedName>
    <definedName name="dsaf" localSheetId="13" hidden="1">{#N/A,#N/A,FALSE,"조골재"}</definedName>
    <definedName name="dsaf" localSheetId="15" hidden="1">{#N/A,#N/A,FALSE,"조골재"}</definedName>
    <definedName name="dsaf" localSheetId="14" hidden="1">{#N/A,#N/A,FALSE,"조골재"}</definedName>
    <definedName name="dsaf" hidden="1">{#N/A,#N/A,FALSE,"조골재"}</definedName>
    <definedName name="dsasaf" localSheetId="37">BlankMacro1</definedName>
    <definedName name="dsasaf" localSheetId="49">BlankMacro1</definedName>
    <definedName name="dsasaf" localSheetId="50">BlankMacro1</definedName>
    <definedName name="dsasaf" localSheetId="51">BlankMacro1</definedName>
    <definedName name="dsasaf" localSheetId="52">BlankMacro1</definedName>
    <definedName name="dsasaf" localSheetId="53">BlankMacro1</definedName>
    <definedName name="dsasaf" localSheetId="75">BlankMacro1</definedName>
    <definedName name="dsasaf" localSheetId="77">BlankMacro1</definedName>
    <definedName name="dsasaf" localSheetId="79">BlankMacro1</definedName>
    <definedName name="dsasaf">BlankMacro1</definedName>
    <definedName name="DSF" localSheetId="37" hidden="1">{#N/A,#N/A,FALSE,"골재소요량";#N/A,#N/A,FALSE,"골재소요량"}</definedName>
    <definedName name="DSF" localSheetId="17" hidden="1">{#N/A,#N/A,FALSE,"골재소요량";#N/A,#N/A,FALSE,"골재소요량"}</definedName>
    <definedName name="DSF" localSheetId="18" hidden="1">{#N/A,#N/A,FALSE,"골재소요량";#N/A,#N/A,FALSE,"골재소요량"}</definedName>
    <definedName name="DSF" localSheetId="49" hidden="1">{#N/A,#N/A,FALSE,"골재소요량";#N/A,#N/A,FALSE,"골재소요량"}</definedName>
    <definedName name="DSF" localSheetId="50" hidden="1">{#N/A,#N/A,FALSE,"골재소요량";#N/A,#N/A,FALSE,"골재소요량"}</definedName>
    <definedName name="DSF" localSheetId="51" hidden="1">{#N/A,#N/A,FALSE,"골재소요량";#N/A,#N/A,FALSE,"골재소요량"}</definedName>
    <definedName name="DSF" localSheetId="52" hidden="1">{#N/A,#N/A,FALSE,"골재소요량";#N/A,#N/A,FALSE,"골재소요량"}</definedName>
    <definedName name="DSF" localSheetId="53" hidden="1">{#N/A,#N/A,FALSE,"골재소요량";#N/A,#N/A,FALSE,"골재소요량"}</definedName>
    <definedName name="DSF" localSheetId="79" hidden="1">{#N/A,#N/A,FALSE,"골재소요량";#N/A,#N/A,FALSE,"골재소요량"}</definedName>
    <definedName name="DSF" localSheetId="16" hidden="1">{#N/A,#N/A,FALSE,"골재소요량";#N/A,#N/A,FALSE,"골재소요량"}</definedName>
    <definedName name="DSF" localSheetId="13" hidden="1">{#N/A,#N/A,FALSE,"골재소요량";#N/A,#N/A,FALSE,"골재소요량"}</definedName>
    <definedName name="DSF" localSheetId="15" hidden="1">{#N/A,#N/A,FALSE,"골재소요량";#N/A,#N/A,FALSE,"골재소요량"}</definedName>
    <definedName name="DSF" localSheetId="14" hidden="1">{#N/A,#N/A,FALSE,"골재소요량";#N/A,#N/A,FALSE,"골재소요량"}</definedName>
    <definedName name="DSF" hidden="1">{#N/A,#N/A,FALSE,"골재소요량";#N/A,#N/A,FALSE,"골재소요량"}</definedName>
    <definedName name="DWS" localSheetId="37">BlankMacro1</definedName>
    <definedName name="DWS" localSheetId="49">BlankMacro1</definedName>
    <definedName name="DWS" localSheetId="50">BlankMacro1</definedName>
    <definedName name="DWS" localSheetId="51">BlankMacro1</definedName>
    <definedName name="DWS" localSheetId="52">BlankMacro1</definedName>
    <definedName name="DWS" localSheetId="53">BlankMacro1</definedName>
    <definedName name="DWS" localSheetId="75">BlankMacro1</definedName>
    <definedName name="DWS" localSheetId="77">BlankMacro1</definedName>
    <definedName name="DWS" localSheetId="79">BlankMacro1</definedName>
    <definedName name="DWS">BlankMacro1</definedName>
    <definedName name="E" localSheetId="55">#REF!</definedName>
    <definedName name="E" localSheetId="59">#REF!</definedName>
    <definedName name="E" localSheetId="61">#REF!</definedName>
    <definedName name="E" localSheetId="31">#REF!</definedName>
    <definedName name="E" localSheetId="35">#REF!</definedName>
    <definedName name="E" localSheetId="36">#REF!</definedName>
    <definedName name="E" localSheetId="34">#REF!</definedName>
    <definedName name="E" localSheetId="49">#REF!</definedName>
    <definedName name="E" localSheetId="50">#REF!</definedName>
    <definedName name="E" localSheetId="51">#REF!</definedName>
    <definedName name="E" localSheetId="52">#REF!</definedName>
    <definedName name="E" localSheetId="53">#REF!</definedName>
    <definedName name="E" localSheetId="74">#REF!</definedName>
    <definedName name="E" localSheetId="75">#REF!</definedName>
    <definedName name="E" localSheetId="76">#REF!</definedName>
    <definedName name="E" localSheetId="77">#REF!</definedName>
    <definedName name="E" localSheetId="78">#REF!</definedName>
    <definedName name="E" localSheetId="16">#REF!</definedName>
    <definedName name="E" localSheetId="13">#REF!</definedName>
    <definedName name="E" localSheetId="15">#REF!</definedName>
    <definedName name="E" localSheetId="14">#REF!</definedName>
    <definedName name="E" localSheetId="1">#REF!</definedName>
    <definedName name="E">#REF!</definedName>
    <definedName name="E14S1">[30]Sheet1!$E$14</definedName>
    <definedName name="E5S1">[30]Sheet1!$E$5</definedName>
    <definedName name="EA">#REF!</definedName>
    <definedName name="EC">#REF!</definedName>
    <definedName name="ed" localSheetId="55">[31]일위대가!#REF!</definedName>
    <definedName name="ed" localSheetId="59">[31]일위대가!#REF!</definedName>
    <definedName name="ed" localSheetId="61">[31]일위대가!#REF!</definedName>
    <definedName name="ed" localSheetId="31">[31]일위대가!#REF!</definedName>
    <definedName name="ed" localSheetId="35">[31]일위대가!#REF!</definedName>
    <definedName name="ed" localSheetId="36">[31]일위대가!#REF!</definedName>
    <definedName name="ed" localSheetId="34">[31]일위대가!#REF!</definedName>
    <definedName name="ed" localSheetId="49">[31]일위대가!#REF!</definedName>
    <definedName name="ed" localSheetId="50">[31]일위대가!#REF!</definedName>
    <definedName name="ed" localSheetId="51">[31]일위대가!#REF!</definedName>
    <definedName name="ed" localSheetId="52">[31]일위대가!#REF!</definedName>
    <definedName name="ed" localSheetId="53">[31]일위대가!#REF!</definedName>
    <definedName name="ed" localSheetId="16">[31]일위대가!#REF!</definedName>
    <definedName name="ed" localSheetId="13">[31]일위대가!#REF!</definedName>
    <definedName name="ed" localSheetId="15">[31]일위대가!#REF!</definedName>
    <definedName name="ed" localSheetId="14">[31]일위대가!#REF!</definedName>
    <definedName name="ed" localSheetId="1">[31]일위대가!#REF!</definedName>
    <definedName name="ed">[31]일위대가!#REF!</definedName>
    <definedName name="ee" localSheetId="55">[31]일위대가!#REF!</definedName>
    <definedName name="ee" localSheetId="59">[31]일위대가!#REF!</definedName>
    <definedName name="ee" localSheetId="61">[31]일위대가!#REF!</definedName>
    <definedName name="ee" localSheetId="31">[31]일위대가!#REF!</definedName>
    <definedName name="ee" localSheetId="35">[31]일위대가!#REF!</definedName>
    <definedName name="ee" localSheetId="36">[31]일위대가!#REF!</definedName>
    <definedName name="ee" localSheetId="34">[31]일위대가!#REF!</definedName>
    <definedName name="ee" localSheetId="49">[31]일위대가!#REF!</definedName>
    <definedName name="ee" localSheetId="50">[31]일위대가!#REF!</definedName>
    <definedName name="ee" localSheetId="51">[31]일위대가!#REF!</definedName>
    <definedName name="ee" localSheetId="52">[31]일위대가!#REF!</definedName>
    <definedName name="ee" localSheetId="53">[31]일위대가!#REF!</definedName>
    <definedName name="ee" localSheetId="16">[31]일위대가!#REF!</definedName>
    <definedName name="ee" localSheetId="13">[31]일위대가!#REF!</definedName>
    <definedName name="ee" localSheetId="15">[31]일위대가!#REF!</definedName>
    <definedName name="ee" localSheetId="14">[31]일위대가!#REF!</definedName>
    <definedName name="ee" localSheetId="1">[31]일위대가!#REF!</definedName>
    <definedName name="ee">[31]일위대가!#REF!</definedName>
    <definedName name="eee" localSheetId="37" hidden="1">{#N/A,#N/A,FALSE,"2~8번"}</definedName>
    <definedName name="eee" localSheetId="17" hidden="1">{#N/A,#N/A,FALSE,"2~8번"}</definedName>
    <definedName name="eee" localSheetId="18" hidden="1">{#N/A,#N/A,FALSE,"2~8번"}</definedName>
    <definedName name="eee" localSheetId="49" hidden="1">{#N/A,#N/A,FALSE,"2~8번"}</definedName>
    <definedName name="eee" localSheetId="50" hidden="1">{#N/A,#N/A,FALSE,"2~8번"}</definedName>
    <definedName name="eee" localSheetId="51" hidden="1">{#N/A,#N/A,FALSE,"2~8번"}</definedName>
    <definedName name="eee" localSheetId="52" hidden="1">{#N/A,#N/A,FALSE,"2~8번"}</definedName>
    <definedName name="eee" localSheetId="53" hidden="1">{#N/A,#N/A,FALSE,"2~8번"}</definedName>
    <definedName name="eee" localSheetId="79" hidden="1">{#N/A,#N/A,FALSE,"2~8번"}</definedName>
    <definedName name="eee" localSheetId="16" hidden="1">{#N/A,#N/A,FALSE,"2~8번"}</definedName>
    <definedName name="eee" localSheetId="13" hidden="1">{#N/A,#N/A,FALSE,"2~8번"}</definedName>
    <definedName name="eee" localSheetId="15" hidden="1">{#N/A,#N/A,FALSE,"2~8번"}</definedName>
    <definedName name="eee" localSheetId="14" hidden="1">{#N/A,#N/A,FALSE,"2~8번"}</definedName>
    <definedName name="eee" hidden="1">{#N/A,#N/A,FALSE,"2~8번"}</definedName>
    <definedName name="EEEE">#REF!</definedName>
    <definedName name="ES">#REF!</definedName>
    <definedName name="EXE" localSheetId="37">BlankMacro1</definedName>
    <definedName name="EXE" localSheetId="49">BlankMacro1</definedName>
    <definedName name="EXE" localSheetId="50">BlankMacro1</definedName>
    <definedName name="EXE" localSheetId="51">BlankMacro1</definedName>
    <definedName name="EXE" localSheetId="52">BlankMacro1</definedName>
    <definedName name="EXE" localSheetId="53">BlankMacro1</definedName>
    <definedName name="EXE" localSheetId="75">BlankMacro1</definedName>
    <definedName name="EXE" localSheetId="77">BlankMacro1</definedName>
    <definedName name="EXE" localSheetId="79">BlankMacro1</definedName>
    <definedName name="EXE">BlankMacro1</definedName>
    <definedName name="_xlnm.Extract" localSheetId="55">#REF!</definedName>
    <definedName name="_xlnm.Extract" localSheetId="59">#REF!</definedName>
    <definedName name="_xlnm.Extract" localSheetId="61">#REF!</definedName>
    <definedName name="_xlnm.Extract" localSheetId="31">#REF!</definedName>
    <definedName name="_xlnm.Extract" localSheetId="35">#REF!</definedName>
    <definedName name="_xlnm.Extract" localSheetId="36">#REF!</definedName>
    <definedName name="_xlnm.Extract" localSheetId="34">#REF!</definedName>
    <definedName name="_xlnm.Extract" localSheetId="49">#REF!</definedName>
    <definedName name="_xlnm.Extract" localSheetId="50">#REF!</definedName>
    <definedName name="_xlnm.Extract" localSheetId="51">#REF!</definedName>
    <definedName name="_xlnm.Extract" localSheetId="52">#REF!</definedName>
    <definedName name="_xlnm.Extract" localSheetId="53">#REF!</definedName>
    <definedName name="_xlnm.Extract" localSheetId="74">#REF!</definedName>
    <definedName name="_xlnm.Extract" localSheetId="75">#REF!</definedName>
    <definedName name="_xlnm.Extract" localSheetId="76">#REF!</definedName>
    <definedName name="_xlnm.Extract" localSheetId="77">#REF!</definedName>
    <definedName name="_xlnm.Extract" localSheetId="78">#REF!</definedName>
    <definedName name="_xlnm.Extract" localSheetId="16">#REF!</definedName>
    <definedName name="_xlnm.Extract" localSheetId="13">#REF!</definedName>
    <definedName name="_xlnm.Extract" localSheetId="15">#REF!</definedName>
    <definedName name="_xlnm.Extract" localSheetId="14">#REF!</definedName>
    <definedName name="_xlnm.Extract" localSheetId="1">#REF!</definedName>
    <definedName name="_xlnm.Extract">#REF!</definedName>
    <definedName name="F" localSheetId="55">#REF!</definedName>
    <definedName name="F" localSheetId="59">#REF!</definedName>
    <definedName name="F" localSheetId="61">#REF!</definedName>
    <definedName name="F" localSheetId="31">#REF!</definedName>
    <definedName name="F" localSheetId="35">#REF!</definedName>
    <definedName name="F" localSheetId="36">#REF!</definedName>
    <definedName name="F" localSheetId="34">#REF!</definedName>
    <definedName name="F" localSheetId="49">#REF!</definedName>
    <definedName name="F" localSheetId="50">#REF!</definedName>
    <definedName name="F" localSheetId="51">#REF!</definedName>
    <definedName name="F" localSheetId="52">#REF!</definedName>
    <definedName name="F" localSheetId="53">#REF!</definedName>
    <definedName name="F" localSheetId="74">#REF!</definedName>
    <definedName name="F" localSheetId="75">#REF!</definedName>
    <definedName name="F" localSheetId="76">#REF!</definedName>
    <definedName name="F" localSheetId="77">#REF!</definedName>
    <definedName name="F" localSheetId="78">#REF!</definedName>
    <definedName name="F" localSheetId="16">#REF!</definedName>
    <definedName name="F" localSheetId="13">#REF!</definedName>
    <definedName name="F" localSheetId="15">#REF!</definedName>
    <definedName name="F" localSheetId="14">#REF!</definedName>
    <definedName name="F" localSheetId="1">#REF!</definedName>
    <definedName name="F">#REF!</definedName>
    <definedName name="F1F">#REF!</definedName>
    <definedName name="F2F">#REF!</definedName>
    <definedName name="F3F">#REF!</definedName>
    <definedName name="FC_B">#REF!</definedName>
    <definedName name="Fck">#REF!</definedName>
    <definedName name="FEEL">#REF!</definedName>
    <definedName name="fff" localSheetId="49">#REF!</definedName>
    <definedName name="fff" localSheetId="50">#REF!</definedName>
    <definedName name="fff" localSheetId="51">#REF!</definedName>
    <definedName name="fff" localSheetId="52">#REF!</definedName>
    <definedName name="fff" localSheetId="53">#REF!</definedName>
    <definedName name="fff" localSheetId="74">#REF!</definedName>
    <definedName name="fff" localSheetId="75">#REF!</definedName>
    <definedName name="fff" localSheetId="76">#REF!</definedName>
    <definedName name="fff" localSheetId="77">#REF!</definedName>
    <definedName name="fff" localSheetId="78">#REF!</definedName>
    <definedName name="fff" localSheetId="16">#REF!</definedName>
    <definedName name="fff" localSheetId="13">#REF!</definedName>
    <definedName name="fff" localSheetId="15">#REF!</definedName>
    <definedName name="fff" localSheetId="14">#REF!</definedName>
    <definedName name="fff">#REF!</definedName>
    <definedName name="FFFFF" localSheetId="37" hidden="1">{#N/A,#N/A,FALSE,"골재소요량";#N/A,#N/A,FALSE,"골재소요량"}</definedName>
    <definedName name="FFFFF" localSheetId="17" hidden="1">{#N/A,#N/A,FALSE,"골재소요량";#N/A,#N/A,FALSE,"골재소요량"}</definedName>
    <definedName name="FFFFF" localSheetId="18" hidden="1">{#N/A,#N/A,FALSE,"골재소요량";#N/A,#N/A,FALSE,"골재소요량"}</definedName>
    <definedName name="FFFFF" localSheetId="49" hidden="1">{#N/A,#N/A,FALSE,"골재소요량";#N/A,#N/A,FALSE,"골재소요량"}</definedName>
    <definedName name="FFFFF" localSheetId="50" hidden="1">{#N/A,#N/A,FALSE,"골재소요량";#N/A,#N/A,FALSE,"골재소요량"}</definedName>
    <definedName name="FFFFF" localSheetId="51" hidden="1">{#N/A,#N/A,FALSE,"골재소요량";#N/A,#N/A,FALSE,"골재소요량"}</definedName>
    <definedName name="FFFFF" localSheetId="52" hidden="1">{#N/A,#N/A,FALSE,"골재소요량";#N/A,#N/A,FALSE,"골재소요량"}</definedName>
    <definedName name="FFFFF" localSheetId="53" hidden="1">{#N/A,#N/A,FALSE,"골재소요량";#N/A,#N/A,FALSE,"골재소요량"}</definedName>
    <definedName name="FFFFF" localSheetId="79" hidden="1">{#N/A,#N/A,FALSE,"골재소요량";#N/A,#N/A,FALSE,"골재소요량"}</definedName>
    <definedName name="FFFFF" localSheetId="16" hidden="1">{#N/A,#N/A,FALSE,"골재소요량";#N/A,#N/A,FALSE,"골재소요량"}</definedName>
    <definedName name="FFFFF" localSheetId="13" hidden="1">{#N/A,#N/A,FALSE,"골재소요량";#N/A,#N/A,FALSE,"골재소요량"}</definedName>
    <definedName name="FFFFF" localSheetId="15" hidden="1">{#N/A,#N/A,FALSE,"골재소요량";#N/A,#N/A,FALSE,"골재소요량"}</definedName>
    <definedName name="FFFFF" localSheetId="14" hidden="1">{#N/A,#N/A,FALSE,"골재소요량";#N/A,#N/A,FALSE,"골재소요량"}</definedName>
    <definedName name="FFFFF" hidden="1">{#N/A,#N/A,FALSE,"골재소요량";#N/A,#N/A,FALSE,"골재소요량"}</definedName>
    <definedName name="FG">#REF!</definedName>
    <definedName name="FN">#REF!</definedName>
    <definedName name="ford2">'[21]역T형교대-2수량'!#REF!</definedName>
    <definedName name="ft" localSheetId="49">[19]말뚝물량!#REF!</definedName>
    <definedName name="ft" localSheetId="50">[19]말뚝물량!#REF!</definedName>
    <definedName name="ft" localSheetId="51">[19]말뚝물량!#REF!</definedName>
    <definedName name="ft" localSheetId="52">[19]말뚝물량!#REF!</definedName>
    <definedName name="ft" localSheetId="53">[19]말뚝물량!#REF!</definedName>
    <definedName name="ft">[19]말뚝물량!#REF!</definedName>
    <definedName name="FX">#REF!</definedName>
    <definedName name="Fy">#REF!</definedName>
    <definedName name="FZ">#REF!</definedName>
    <definedName name="G" localSheetId="49">#REF!</definedName>
    <definedName name="G" localSheetId="50">#REF!</definedName>
    <definedName name="G" localSheetId="51">#REF!</definedName>
    <definedName name="G" localSheetId="52">#REF!</definedName>
    <definedName name="G" localSheetId="53">#REF!</definedName>
    <definedName name="G" localSheetId="74">#REF!</definedName>
    <definedName name="G" localSheetId="75">#REF!</definedName>
    <definedName name="G" localSheetId="76">#REF!</definedName>
    <definedName name="G" localSheetId="77">#REF!</definedName>
    <definedName name="G" localSheetId="78">#REF!</definedName>
    <definedName name="G" localSheetId="16">#REF!</definedName>
    <definedName name="G" localSheetId="13">#REF!</definedName>
    <definedName name="G" localSheetId="15">#REF!</definedName>
    <definedName name="G" localSheetId="14">#REF!</definedName>
    <definedName name="G">#REF!</definedName>
    <definedName name="G14S1">[30]Sheet1!$G$14</definedName>
    <definedName name="G5S1">[30]Sheet1!$G$5</definedName>
    <definedName name="GEMCO" localSheetId="55" hidden="1">#REF!</definedName>
    <definedName name="GEMCO" localSheetId="59" hidden="1">#REF!</definedName>
    <definedName name="GEMCO" localSheetId="61" hidden="1">#REF!</definedName>
    <definedName name="GEMCO" localSheetId="31" hidden="1">#REF!</definedName>
    <definedName name="GEMCO" localSheetId="17" hidden="1">#REF!</definedName>
    <definedName name="GEMCO" localSheetId="18" hidden="1">#REF!</definedName>
    <definedName name="GEMCO" localSheetId="35" hidden="1">#REF!</definedName>
    <definedName name="GEMCO" localSheetId="36" hidden="1">#REF!</definedName>
    <definedName name="GEMCO" localSheetId="34" hidden="1">#REF!</definedName>
    <definedName name="GEMCO" localSheetId="49" hidden="1">#REF!</definedName>
    <definedName name="GEMCO" localSheetId="50" hidden="1">#REF!</definedName>
    <definedName name="GEMCO" localSheetId="51" hidden="1">#REF!</definedName>
    <definedName name="GEMCO" localSheetId="52" hidden="1">#REF!</definedName>
    <definedName name="GEMCO" localSheetId="53" hidden="1">#REF!</definedName>
    <definedName name="GEMCO" localSheetId="74" hidden="1">#REF!</definedName>
    <definedName name="GEMCO" localSheetId="75" hidden="1">#REF!</definedName>
    <definedName name="GEMCO" localSheetId="76" hidden="1">#REF!</definedName>
    <definedName name="GEMCO" localSheetId="77" hidden="1">#REF!</definedName>
    <definedName name="GEMCO" localSheetId="78" hidden="1">#REF!</definedName>
    <definedName name="GEMCO" localSheetId="16" hidden="1">#REF!</definedName>
    <definedName name="GEMCO" localSheetId="13" hidden="1">#REF!</definedName>
    <definedName name="GEMCO" localSheetId="15" hidden="1">#REF!</definedName>
    <definedName name="GEMCO" localSheetId="14" hidden="1">#REF!</definedName>
    <definedName name="GEMCO" localSheetId="1" hidden="1">#REF!</definedName>
    <definedName name="GEMCO" localSheetId="3" hidden="1">#REF!</definedName>
    <definedName name="GEMCO" hidden="1">#REF!</definedName>
    <definedName name="gg" localSheetId="6">BlankMacro1</definedName>
    <definedName name="gg" localSheetId="37">BlankMacro1</definedName>
    <definedName name="gg" localSheetId="17">BlankMacro1</definedName>
    <definedName name="gg" localSheetId="18">BlankMacro1</definedName>
    <definedName name="gg" localSheetId="49">BlankMacro1</definedName>
    <definedName name="gg" localSheetId="50">BlankMacro1</definedName>
    <definedName name="gg" localSheetId="51">BlankMacro1</definedName>
    <definedName name="gg" localSheetId="52">BlankMacro1</definedName>
    <definedName name="gg" localSheetId="53">BlankMacro1</definedName>
    <definedName name="gg" localSheetId="74">BlankMacro1</definedName>
    <definedName name="gg" localSheetId="75">BlankMacro1</definedName>
    <definedName name="gg" localSheetId="76">BlankMacro1</definedName>
    <definedName name="gg" localSheetId="77">BlankMacro1</definedName>
    <definedName name="gg" localSheetId="78">BlankMacro1</definedName>
    <definedName name="gg" localSheetId="79">BlankMacro1</definedName>
    <definedName name="gg" localSheetId="16">BlankMacro1</definedName>
    <definedName name="gg" localSheetId="13">BlankMacro1</definedName>
    <definedName name="gg" localSheetId="15">BlankMacro1</definedName>
    <definedName name="gg" localSheetId="14">BlankMacro1</definedName>
    <definedName name="gg">BlankMacro1</definedName>
    <definedName name="ggg">#REF!</definedName>
    <definedName name="GGGG">#REF!</definedName>
    <definedName name="GH">#REF!</definedName>
    <definedName name="gps">'[32]12.GPS'!$F$5:$H$165</definedName>
    <definedName name="gs" localSheetId="37">{"Book1"}</definedName>
    <definedName name="gs" localSheetId="17">{"Book1"}</definedName>
    <definedName name="gs" localSheetId="18">{"Book1"}</definedName>
    <definedName name="gs" localSheetId="49">{"Book1"}</definedName>
    <definedName name="gs" localSheetId="50">{"Book1"}</definedName>
    <definedName name="gs" localSheetId="51">{"Book1"}</definedName>
    <definedName name="gs" localSheetId="52">{"Book1"}</definedName>
    <definedName name="gs" localSheetId="53">{"Book1"}</definedName>
    <definedName name="gs" localSheetId="79">{"Book1"}</definedName>
    <definedName name="gs" localSheetId="16">{"Book1"}</definedName>
    <definedName name="gs" localSheetId="13">{"Book1"}</definedName>
    <definedName name="gs" localSheetId="15">{"Book1"}</definedName>
    <definedName name="gs" localSheetId="14">{"Book1"}</definedName>
    <definedName name="gs">{"Book1"}</definedName>
    <definedName name="gtttt" localSheetId="6">BlankMacro1</definedName>
    <definedName name="gtttt" localSheetId="37">BlankMacro1</definedName>
    <definedName name="gtttt" localSheetId="17">BlankMacro1</definedName>
    <definedName name="gtttt" localSheetId="18">BlankMacro1</definedName>
    <definedName name="gtttt" localSheetId="49">BlankMacro1</definedName>
    <definedName name="gtttt" localSheetId="50">BlankMacro1</definedName>
    <definedName name="gtttt" localSheetId="51">BlankMacro1</definedName>
    <definedName name="gtttt" localSheetId="52">BlankMacro1</definedName>
    <definedName name="gtttt" localSheetId="53">BlankMacro1</definedName>
    <definedName name="gtttt" localSheetId="74">BlankMacro1</definedName>
    <definedName name="gtttt" localSheetId="75">BlankMacro1</definedName>
    <definedName name="gtttt" localSheetId="76">BlankMacro1</definedName>
    <definedName name="gtttt" localSheetId="77">BlankMacro1</definedName>
    <definedName name="gtttt" localSheetId="78">BlankMacro1</definedName>
    <definedName name="gtttt" localSheetId="79">BlankMacro1</definedName>
    <definedName name="gtttt" localSheetId="16">BlankMacro1</definedName>
    <definedName name="gtttt" localSheetId="13">BlankMacro1</definedName>
    <definedName name="gtttt" localSheetId="15">BlankMacro1</definedName>
    <definedName name="gtttt" localSheetId="14">BlankMacro1</definedName>
    <definedName name="gtttt">BlankMacro1</definedName>
    <definedName name="GuBae">#REF!</definedName>
    <definedName name="H">[19]말뚝물량!$D$12</definedName>
    <definedName name="H1.0m이하">#REF!</definedName>
    <definedName name="H1.2m">#REF!</definedName>
    <definedName name="H1.5m">#REF!</definedName>
    <definedName name="H1.8m">#REF!</definedName>
    <definedName name="H1C">#REF!</definedName>
    <definedName name="H1D">#REF!</definedName>
    <definedName name="H1H">#REF!</definedName>
    <definedName name="H1L">#REF!</definedName>
    <definedName name="H1R">#REF!</definedName>
    <definedName name="H1WL">#REF!</definedName>
    <definedName name="H1WR">#REF!</definedName>
    <definedName name="H2.0m">#REF!</definedName>
    <definedName name="H2.5m">#REF!</definedName>
    <definedName name="H2C">#REF!</definedName>
    <definedName name="H2D">#REF!</definedName>
    <definedName name="H2H">#REF!</definedName>
    <definedName name="H2L">#REF!</definedName>
    <definedName name="H2R">#REF!</definedName>
    <definedName name="H2WL">#REF!</definedName>
    <definedName name="H2WR">#REF!</definedName>
    <definedName name="H3.0m">#REF!</definedName>
    <definedName name="H3.5m">#REF!</definedName>
    <definedName name="H3C">#REF!</definedName>
    <definedName name="H3H">#REF!</definedName>
    <definedName name="H3L">#REF!</definedName>
    <definedName name="H3R">#REF!</definedName>
    <definedName name="H3WL">#REF!</definedName>
    <definedName name="H3WR">#REF!</definedName>
    <definedName name="H4.0m">#REF!</definedName>
    <definedName name="H4.5m">#REF!</definedName>
    <definedName name="H4H">#REF!</definedName>
    <definedName name="H4L">#REF!</definedName>
    <definedName name="H4R">#REF!</definedName>
    <definedName name="H5.0m">#REF!</definedName>
    <definedName name="H5L">#REF!</definedName>
    <definedName name="H5R">#REF!</definedName>
    <definedName name="H6L">#REF!</definedName>
    <definedName name="H6R">#REF!</definedName>
    <definedName name="H7L">#REF!</definedName>
    <definedName name="H7R">#REF!</definedName>
    <definedName name="H9A">#REF!</definedName>
    <definedName name="HAM_200" localSheetId="37">[33]자료!$B$19</definedName>
    <definedName name="HAM_200" localSheetId="17">[34]자료!$B$19</definedName>
    <definedName name="HAM_200" localSheetId="18">[34]자료!$B$19</definedName>
    <definedName name="HAM_200" localSheetId="49">[33]자료!$B$19</definedName>
    <definedName name="HAM_200" localSheetId="50">[33]자료!$B$19</definedName>
    <definedName name="HAM_200" localSheetId="51">[33]자료!$B$19</definedName>
    <definedName name="HAM_200" localSheetId="52">[33]자료!$B$19</definedName>
    <definedName name="HAM_200" localSheetId="53">[33]자료!$B$19</definedName>
    <definedName name="HAM_200" localSheetId="79">[32]자료!$B$19</definedName>
    <definedName name="HAM_200" localSheetId="16">[35]자료!$B$19</definedName>
    <definedName name="HAM_200">[36]자료!$B$19</definedName>
    <definedName name="ham200운특보" localSheetId="17">[37]산1!$I$76</definedName>
    <definedName name="ham200운특보" localSheetId="18">[37]산1!$I$76</definedName>
    <definedName name="ham200운특보" localSheetId="79">[38]산1!$I$76</definedName>
    <definedName name="ham200운특보" localSheetId="16">[37]산1!$I$76</definedName>
    <definedName name="ham200운특보" localSheetId="13">#REF!</definedName>
    <definedName name="ham200운특보" localSheetId="15">#REF!</definedName>
    <definedName name="ham200운특보" localSheetId="14">#REF!</definedName>
    <definedName name="ham200운특보">[37]산1!$I$76</definedName>
    <definedName name="hardwar" localSheetId="55" hidden="1">#REF!</definedName>
    <definedName name="hardwar" localSheetId="59" hidden="1">#REF!</definedName>
    <definedName name="hardwar" localSheetId="61" hidden="1">#REF!</definedName>
    <definedName name="hardwar" localSheetId="31" hidden="1">#REF!</definedName>
    <definedName name="hardwar" localSheetId="17" hidden="1">#REF!</definedName>
    <definedName name="hardwar" localSheetId="18" hidden="1">#REF!</definedName>
    <definedName name="hardwar" localSheetId="35" hidden="1">#REF!</definedName>
    <definedName name="hardwar" localSheetId="36" hidden="1">#REF!</definedName>
    <definedName name="hardwar" localSheetId="34" hidden="1">#REF!</definedName>
    <definedName name="hardwar" localSheetId="49" hidden="1">#REF!</definedName>
    <definedName name="hardwar" localSheetId="50" hidden="1">#REF!</definedName>
    <definedName name="hardwar" localSheetId="51" hidden="1">#REF!</definedName>
    <definedName name="hardwar" localSheetId="52" hidden="1">#REF!</definedName>
    <definedName name="hardwar" localSheetId="53" hidden="1">#REF!</definedName>
    <definedName name="hardwar" localSheetId="74" hidden="1">#REF!</definedName>
    <definedName name="hardwar" localSheetId="75" hidden="1">#REF!</definedName>
    <definedName name="hardwar" localSheetId="76" hidden="1">#REF!</definedName>
    <definedName name="hardwar" localSheetId="77" hidden="1">#REF!</definedName>
    <definedName name="hardwar" localSheetId="78" hidden="1">#REF!</definedName>
    <definedName name="hardwar" localSheetId="16" hidden="1">#REF!</definedName>
    <definedName name="hardwar" localSheetId="13" hidden="1">#REF!</definedName>
    <definedName name="hardwar" localSheetId="15" hidden="1">#REF!</definedName>
    <definedName name="hardwar" localSheetId="14" hidden="1">#REF!</definedName>
    <definedName name="hardwar" localSheetId="1" hidden="1">#REF!</definedName>
    <definedName name="hardwar" localSheetId="3" hidden="1">#REF!</definedName>
    <definedName name="hardwar" hidden="1">#REF!</definedName>
    <definedName name="ha당입목축적">#REF!</definedName>
    <definedName name="HC">#REF!</definedName>
    <definedName name="HE">#REF!</definedName>
    <definedName name="Hello" localSheetId="49">#REF!</definedName>
    <definedName name="Hello" localSheetId="50">#REF!</definedName>
    <definedName name="Hello" localSheetId="51">#REF!</definedName>
    <definedName name="Hello" localSheetId="52">#REF!</definedName>
    <definedName name="Hello" localSheetId="53">#REF!</definedName>
    <definedName name="Hello" localSheetId="13">#REF!</definedName>
    <definedName name="Hello" localSheetId="15">#REF!</definedName>
    <definedName name="Hello" localSheetId="14">#REF!</definedName>
    <definedName name="Hello">#REF!</definedName>
    <definedName name="HF">#REF!</definedName>
    <definedName name="hfiytf" localSheetId="37">BlankMacro1</definedName>
    <definedName name="hfiytf" localSheetId="49">BlankMacro1</definedName>
    <definedName name="hfiytf" localSheetId="50">BlankMacro1</definedName>
    <definedName name="hfiytf" localSheetId="51">BlankMacro1</definedName>
    <definedName name="hfiytf" localSheetId="52">BlankMacro1</definedName>
    <definedName name="hfiytf" localSheetId="53">BlankMacro1</definedName>
    <definedName name="hfiytf" localSheetId="75">BlankMacro1</definedName>
    <definedName name="hfiytf" localSheetId="77">BlankMacro1</definedName>
    <definedName name="hfiytf" localSheetId="79">BlankMacro1</definedName>
    <definedName name="hfiytf">BlankMacro1</definedName>
    <definedName name="hh" localSheetId="17" hidden="1">#REF!</definedName>
    <definedName name="hh" localSheetId="18" hidden="1">#REF!</definedName>
    <definedName name="HH" localSheetId="49">#REF!</definedName>
    <definedName name="HH" localSheetId="50">#REF!</definedName>
    <definedName name="HH" localSheetId="51">#REF!</definedName>
    <definedName name="HH" localSheetId="52">#REF!</definedName>
    <definedName name="HH" localSheetId="53">#REF!</definedName>
    <definedName name="HH" localSheetId="74">#REF!</definedName>
    <definedName name="HH" localSheetId="75">#REF!</definedName>
    <definedName name="HH" localSheetId="76">#REF!</definedName>
    <definedName name="HH" localSheetId="77">#REF!</definedName>
    <definedName name="HH" localSheetId="78">#REF!</definedName>
    <definedName name="HH" localSheetId="16">#REF!</definedName>
    <definedName name="HH" localSheetId="13">#REF!</definedName>
    <definedName name="HH" localSheetId="15">#REF!</definedName>
    <definedName name="HH" localSheetId="14">#REF!</definedName>
    <definedName name="hh" hidden="1">#REF!</definedName>
    <definedName name="HL">#REF!</definedName>
    <definedName name="HP">#REF!</definedName>
    <definedName name="HR">#REF!</definedName>
    <definedName name="HS">#REF!</definedName>
    <definedName name="HSH">#REF!</definedName>
    <definedName name="HSO">#REF!</definedName>
    <definedName name="HSP">#REF!</definedName>
    <definedName name="HTML_CodePage" hidden="1">949</definedName>
    <definedName name="HTML_Control" localSheetId="37" hidden="1">{"'Sheet1'!$A$4","'Sheet1'!$A$9:$G$28"}</definedName>
    <definedName name="HTML_Control" localSheetId="17" hidden="1">{"'Sheet1'!$A$4","'Sheet1'!$A$9:$G$28"}</definedName>
    <definedName name="HTML_Control" localSheetId="18" hidden="1">{"'Sheet1'!$A$4","'Sheet1'!$A$9:$G$28"}</definedName>
    <definedName name="HTML_Control" localSheetId="49" hidden="1">{"'Sheet1'!$A$4","'Sheet1'!$A$9:$G$28"}</definedName>
    <definedName name="HTML_Control" localSheetId="50" hidden="1">{"'Sheet1'!$A$4","'Sheet1'!$A$9:$G$28"}</definedName>
    <definedName name="HTML_Control" localSheetId="51" hidden="1">{"'Sheet1'!$A$4","'Sheet1'!$A$9:$G$28"}</definedName>
    <definedName name="HTML_Control" localSheetId="52" hidden="1">{"'Sheet1'!$A$4","'Sheet1'!$A$9:$G$28"}</definedName>
    <definedName name="HTML_Control" localSheetId="53" hidden="1">{"'Sheet1'!$A$4","'Sheet1'!$A$9:$G$28"}</definedName>
    <definedName name="HTML_Control" localSheetId="79" hidden="1">{"'Sheet1'!$A$4","'Sheet1'!$A$9:$G$28"}</definedName>
    <definedName name="HTML_Control" localSheetId="16">{"'별표'!$N$220"}</definedName>
    <definedName name="HTML_Control" localSheetId="13">{"'별표'!$N$220"}</definedName>
    <definedName name="HTML_Control" localSheetId="15">{"'별표'!$N$220"}</definedName>
    <definedName name="HTML_Control" localSheetId="14">{"'별표'!$N$220"}</definedName>
    <definedName name="HTML_Control" hidden="1">{"'Sheet1'!$A$4","'Sheet1'!$A$9:$G$28"}</definedName>
    <definedName name="HTML_Description" hidden="1">""</definedName>
    <definedName name="HTML_Email" hidden="1">""</definedName>
    <definedName name="HTML_Header" hidden="1">"별표"</definedName>
    <definedName name="HTML_LastUpdate" hidden="1">"98-03-12"</definedName>
    <definedName name="HTML_LineAfter" hidden="1">FALSE</definedName>
    <definedName name="HTML_LineBefore" hidden="1">FALSE</definedName>
    <definedName name="HTML_Name" hidden="1">"나승온"</definedName>
    <definedName name="HTML_OBDlg2" hidden="1">TRUE</definedName>
    <definedName name="HTML_OBDlg4" hidden="1">TRUE</definedName>
    <definedName name="HTML_OS" hidden="1">0</definedName>
    <definedName name="HTML_PathFile" hidden="1">"C:\WINDOWS\Favorites\MyHTML.htm"</definedName>
    <definedName name="HTML_Title" hidden="1">"한전감포"</definedName>
    <definedName name="HWL">#REF!</definedName>
    <definedName name="HWR">#REF!</definedName>
    <definedName name="HW설치사001" localSheetId="49">#REF!</definedName>
    <definedName name="HW설치사001" localSheetId="50">#REF!</definedName>
    <definedName name="HW설치사001" localSheetId="51">#REF!</definedName>
    <definedName name="HW설치사001" localSheetId="52">#REF!</definedName>
    <definedName name="HW설치사001" localSheetId="53">#REF!</definedName>
    <definedName name="HW설치사001" localSheetId="74">#REF!</definedName>
    <definedName name="HW설치사001" localSheetId="75">#REF!</definedName>
    <definedName name="HW설치사001" localSheetId="76">#REF!</definedName>
    <definedName name="HW설치사001" localSheetId="77">#REF!</definedName>
    <definedName name="HW설치사001" localSheetId="78">#REF!</definedName>
    <definedName name="HW설치사001" localSheetId="16">#REF!</definedName>
    <definedName name="HW설치사001" localSheetId="13">#REF!</definedName>
    <definedName name="HW설치사001" localSheetId="15">#REF!</definedName>
    <definedName name="HW설치사001" localSheetId="14">#REF!</definedName>
    <definedName name="HW설치사001">#REF!</definedName>
    <definedName name="HW설치사002" localSheetId="49">#REF!</definedName>
    <definedName name="HW설치사002" localSheetId="50">#REF!</definedName>
    <definedName name="HW설치사002" localSheetId="51">#REF!</definedName>
    <definedName name="HW설치사002" localSheetId="52">#REF!</definedName>
    <definedName name="HW설치사002" localSheetId="53">#REF!</definedName>
    <definedName name="HW설치사002" localSheetId="74">#REF!</definedName>
    <definedName name="HW설치사002" localSheetId="75">#REF!</definedName>
    <definedName name="HW설치사002" localSheetId="76">#REF!</definedName>
    <definedName name="HW설치사002" localSheetId="77">#REF!</definedName>
    <definedName name="HW설치사002" localSheetId="78">#REF!</definedName>
    <definedName name="HW설치사002" localSheetId="16">#REF!</definedName>
    <definedName name="HW설치사002" localSheetId="13">#REF!</definedName>
    <definedName name="HW설치사002" localSheetId="15">#REF!</definedName>
    <definedName name="HW설치사002" localSheetId="14">#REF!</definedName>
    <definedName name="HW설치사002">#REF!</definedName>
    <definedName name="HW설치사011" localSheetId="49">#REF!</definedName>
    <definedName name="HW설치사011" localSheetId="50">#REF!</definedName>
    <definedName name="HW설치사011" localSheetId="51">#REF!</definedName>
    <definedName name="HW설치사011" localSheetId="52">#REF!</definedName>
    <definedName name="HW설치사011" localSheetId="53">#REF!</definedName>
    <definedName name="HW설치사011" localSheetId="74">#REF!</definedName>
    <definedName name="HW설치사011" localSheetId="75">#REF!</definedName>
    <definedName name="HW설치사011" localSheetId="76">#REF!</definedName>
    <definedName name="HW설치사011" localSheetId="77">#REF!</definedName>
    <definedName name="HW설치사011" localSheetId="78">#REF!</definedName>
    <definedName name="HW설치사011" localSheetId="16">#REF!</definedName>
    <definedName name="HW설치사011" localSheetId="13">#REF!</definedName>
    <definedName name="HW설치사011" localSheetId="15">#REF!</definedName>
    <definedName name="HW설치사011" localSheetId="14">#REF!</definedName>
    <definedName name="HW설치사011">#REF!</definedName>
    <definedName name="HW설치사982" localSheetId="49">#REF!</definedName>
    <definedName name="HW설치사982" localSheetId="50">#REF!</definedName>
    <definedName name="HW설치사982" localSheetId="51">#REF!</definedName>
    <definedName name="HW설치사982" localSheetId="52">#REF!</definedName>
    <definedName name="HW설치사982" localSheetId="53">#REF!</definedName>
    <definedName name="HW설치사982" localSheetId="74">#REF!</definedName>
    <definedName name="HW설치사982" localSheetId="75">#REF!</definedName>
    <definedName name="HW설치사982" localSheetId="76">#REF!</definedName>
    <definedName name="HW설치사982" localSheetId="77">#REF!</definedName>
    <definedName name="HW설치사982" localSheetId="78">#REF!</definedName>
    <definedName name="HW설치사982" localSheetId="16">#REF!</definedName>
    <definedName name="HW설치사982" localSheetId="13">#REF!</definedName>
    <definedName name="HW설치사982" localSheetId="15">#REF!</definedName>
    <definedName name="HW설치사982" localSheetId="14">#REF!</definedName>
    <definedName name="HW설치사982">#REF!</definedName>
    <definedName name="HW설치사991" localSheetId="49">#REF!</definedName>
    <definedName name="HW설치사991" localSheetId="50">#REF!</definedName>
    <definedName name="HW설치사991" localSheetId="51">#REF!</definedName>
    <definedName name="HW설치사991" localSheetId="52">#REF!</definedName>
    <definedName name="HW설치사991" localSheetId="53">#REF!</definedName>
    <definedName name="HW설치사991" localSheetId="74">#REF!</definedName>
    <definedName name="HW설치사991" localSheetId="75">#REF!</definedName>
    <definedName name="HW설치사991" localSheetId="76">#REF!</definedName>
    <definedName name="HW설치사991" localSheetId="77">#REF!</definedName>
    <definedName name="HW설치사991" localSheetId="78">#REF!</definedName>
    <definedName name="HW설치사991" localSheetId="16">#REF!</definedName>
    <definedName name="HW설치사991" localSheetId="13">#REF!</definedName>
    <definedName name="HW설치사991" localSheetId="15">#REF!</definedName>
    <definedName name="HW설치사991" localSheetId="14">#REF!</definedName>
    <definedName name="HW설치사991">#REF!</definedName>
    <definedName name="HW설치사992" localSheetId="49">#REF!</definedName>
    <definedName name="HW설치사992" localSheetId="50">#REF!</definedName>
    <definedName name="HW설치사992" localSheetId="51">#REF!</definedName>
    <definedName name="HW설치사992" localSheetId="52">#REF!</definedName>
    <definedName name="HW설치사992" localSheetId="53">#REF!</definedName>
    <definedName name="HW설치사992" localSheetId="74">#REF!</definedName>
    <definedName name="HW설치사992" localSheetId="75">#REF!</definedName>
    <definedName name="HW설치사992" localSheetId="76">#REF!</definedName>
    <definedName name="HW설치사992" localSheetId="77">#REF!</definedName>
    <definedName name="HW설치사992" localSheetId="78">#REF!</definedName>
    <definedName name="HW설치사992" localSheetId="16">#REF!</definedName>
    <definedName name="HW설치사992" localSheetId="13">#REF!</definedName>
    <definedName name="HW설치사992" localSheetId="15">#REF!</definedName>
    <definedName name="HW설치사992" localSheetId="14">#REF!</definedName>
    <definedName name="HW설치사992">#REF!</definedName>
    <definedName name="HW시험사001" localSheetId="49">#REF!</definedName>
    <definedName name="HW시험사001" localSheetId="50">#REF!</definedName>
    <definedName name="HW시험사001" localSheetId="51">#REF!</definedName>
    <definedName name="HW시험사001" localSheetId="52">#REF!</definedName>
    <definedName name="HW시험사001" localSheetId="53">#REF!</definedName>
    <definedName name="HW시험사001" localSheetId="74">#REF!</definedName>
    <definedName name="HW시험사001" localSheetId="75">#REF!</definedName>
    <definedName name="HW시험사001" localSheetId="76">#REF!</definedName>
    <definedName name="HW시험사001" localSheetId="77">#REF!</definedName>
    <definedName name="HW시험사001" localSheetId="78">#REF!</definedName>
    <definedName name="HW시험사001" localSheetId="16">#REF!</definedName>
    <definedName name="HW시험사001" localSheetId="13">#REF!</definedName>
    <definedName name="HW시험사001" localSheetId="15">#REF!</definedName>
    <definedName name="HW시험사001" localSheetId="14">#REF!</definedName>
    <definedName name="HW시험사001">#REF!</definedName>
    <definedName name="HW시험사002" localSheetId="49">#REF!</definedName>
    <definedName name="HW시험사002" localSheetId="50">#REF!</definedName>
    <definedName name="HW시험사002" localSheetId="51">#REF!</definedName>
    <definedName name="HW시험사002" localSheetId="52">#REF!</definedName>
    <definedName name="HW시험사002" localSheetId="53">#REF!</definedName>
    <definedName name="HW시험사002" localSheetId="74">#REF!</definedName>
    <definedName name="HW시험사002" localSheetId="75">#REF!</definedName>
    <definedName name="HW시험사002" localSheetId="76">#REF!</definedName>
    <definedName name="HW시험사002" localSheetId="77">#REF!</definedName>
    <definedName name="HW시험사002" localSheetId="78">#REF!</definedName>
    <definedName name="HW시험사002" localSheetId="16">#REF!</definedName>
    <definedName name="HW시험사002" localSheetId="13">#REF!</definedName>
    <definedName name="HW시험사002" localSheetId="15">#REF!</definedName>
    <definedName name="HW시험사002" localSheetId="14">#REF!</definedName>
    <definedName name="HW시험사002">#REF!</definedName>
    <definedName name="HW시험사011" localSheetId="49">#REF!</definedName>
    <definedName name="HW시험사011" localSheetId="50">#REF!</definedName>
    <definedName name="HW시험사011" localSheetId="51">#REF!</definedName>
    <definedName name="HW시험사011" localSheetId="52">#REF!</definedName>
    <definedName name="HW시험사011" localSheetId="53">#REF!</definedName>
    <definedName name="HW시험사011" localSheetId="74">#REF!</definedName>
    <definedName name="HW시험사011" localSheetId="75">#REF!</definedName>
    <definedName name="HW시험사011" localSheetId="76">#REF!</definedName>
    <definedName name="HW시험사011" localSheetId="77">#REF!</definedName>
    <definedName name="HW시험사011" localSheetId="78">#REF!</definedName>
    <definedName name="HW시험사011" localSheetId="16">#REF!</definedName>
    <definedName name="HW시험사011" localSheetId="13">#REF!</definedName>
    <definedName name="HW시험사011" localSheetId="15">#REF!</definedName>
    <definedName name="HW시험사011" localSheetId="14">#REF!</definedName>
    <definedName name="HW시험사011">#REF!</definedName>
    <definedName name="HW시험사982" localSheetId="49">#REF!</definedName>
    <definedName name="HW시험사982" localSheetId="50">#REF!</definedName>
    <definedName name="HW시험사982" localSheetId="51">#REF!</definedName>
    <definedName name="HW시험사982" localSheetId="52">#REF!</definedName>
    <definedName name="HW시험사982" localSheetId="53">#REF!</definedName>
    <definedName name="HW시험사982" localSheetId="74">#REF!</definedName>
    <definedName name="HW시험사982" localSheetId="75">#REF!</definedName>
    <definedName name="HW시험사982" localSheetId="76">#REF!</definedName>
    <definedName name="HW시험사982" localSheetId="77">#REF!</definedName>
    <definedName name="HW시험사982" localSheetId="78">#REF!</definedName>
    <definedName name="HW시험사982" localSheetId="16">#REF!</definedName>
    <definedName name="HW시험사982" localSheetId="13">#REF!</definedName>
    <definedName name="HW시험사982" localSheetId="15">#REF!</definedName>
    <definedName name="HW시험사982" localSheetId="14">#REF!</definedName>
    <definedName name="HW시험사982">#REF!</definedName>
    <definedName name="HW시험사991" localSheetId="49">#REF!</definedName>
    <definedName name="HW시험사991" localSheetId="50">#REF!</definedName>
    <definedName name="HW시험사991" localSheetId="51">#REF!</definedName>
    <definedName name="HW시험사991" localSheetId="52">#REF!</definedName>
    <definedName name="HW시험사991" localSheetId="53">#REF!</definedName>
    <definedName name="HW시험사991" localSheetId="74">#REF!</definedName>
    <definedName name="HW시험사991" localSheetId="75">#REF!</definedName>
    <definedName name="HW시험사991" localSheetId="76">#REF!</definedName>
    <definedName name="HW시험사991" localSheetId="77">#REF!</definedName>
    <definedName name="HW시험사991" localSheetId="78">#REF!</definedName>
    <definedName name="HW시험사991" localSheetId="16">#REF!</definedName>
    <definedName name="HW시험사991" localSheetId="13">#REF!</definedName>
    <definedName name="HW시험사991" localSheetId="15">#REF!</definedName>
    <definedName name="HW시험사991" localSheetId="14">#REF!</definedName>
    <definedName name="HW시험사991">#REF!</definedName>
    <definedName name="HW시험사992" localSheetId="49">#REF!</definedName>
    <definedName name="HW시험사992" localSheetId="50">#REF!</definedName>
    <definedName name="HW시험사992" localSheetId="51">#REF!</definedName>
    <definedName name="HW시험사992" localSheetId="52">#REF!</definedName>
    <definedName name="HW시험사992" localSheetId="53">#REF!</definedName>
    <definedName name="HW시험사992" localSheetId="74">#REF!</definedName>
    <definedName name="HW시험사992" localSheetId="75">#REF!</definedName>
    <definedName name="HW시험사992" localSheetId="76">#REF!</definedName>
    <definedName name="HW시험사992" localSheetId="77">#REF!</definedName>
    <definedName name="HW시험사992" localSheetId="78">#REF!</definedName>
    <definedName name="HW시험사992" localSheetId="16">#REF!</definedName>
    <definedName name="HW시험사992" localSheetId="13">#REF!</definedName>
    <definedName name="HW시험사992" localSheetId="15">#REF!</definedName>
    <definedName name="HW시험사992" localSheetId="14">#REF!</definedName>
    <definedName name="HW시험사992">#REF!</definedName>
    <definedName name="i">#REF!</definedName>
    <definedName name="ilch">[25]ilch!$A$3:$M$25</definedName>
    <definedName name="J10L2" localSheetId="13">#REF!</definedName>
    <definedName name="J10L2" localSheetId="15">#REF!</definedName>
    <definedName name="J10L2" localSheetId="14">#REF!</definedName>
    <definedName name="J10L2">#REF!</definedName>
    <definedName name="J11L2" localSheetId="13">#REF!</definedName>
    <definedName name="J11L2" localSheetId="15">#REF!</definedName>
    <definedName name="J11L2" localSheetId="14">#REF!</definedName>
    <definedName name="J11L2">#REF!</definedName>
    <definedName name="J12L2" localSheetId="13">#REF!</definedName>
    <definedName name="J12L2" localSheetId="15">#REF!</definedName>
    <definedName name="J12L2" localSheetId="14">#REF!</definedName>
    <definedName name="J12L2">#REF!</definedName>
    <definedName name="J13L2" localSheetId="13">#REF!</definedName>
    <definedName name="J13L2" localSheetId="15">#REF!</definedName>
    <definedName name="J13L2" localSheetId="14">#REF!</definedName>
    <definedName name="J13L2">#REF!</definedName>
    <definedName name="J14L2" localSheetId="13">#REF!</definedName>
    <definedName name="J14L2" localSheetId="15">#REF!</definedName>
    <definedName name="J14L2" localSheetId="14">#REF!</definedName>
    <definedName name="J14L2">#REF!</definedName>
    <definedName name="J15L2" localSheetId="13">#REF!</definedName>
    <definedName name="J15L2" localSheetId="15">#REF!</definedName>
    <definedName name="J15L2" localSheetId="14">#REF!</definedName>
    <definedName name="J15L2">#REF!</definedName>
    <definedName name="J16L2" localSheetId="13">#REF!</definedName>
    <definedName name="J16L2" localSheetId="15">#REF!</definedName>
    <definedName name="J16L2" localSheetId="14">#REF!</definedName>
    <definedName name="J16L2">#REF!</definedName>
    <definedName name="J17L2" localSheetId="13">#REF!</definedName>
    <definedName name="J17L2" localSheetId="15">#REF!</definedName>
    <definedName name="J17L2" localSheetId="14">#REF!</definedName>
    <definedName name="J17L2">#REF!</definedName>
    <definedName name="J18L2" localSheetId="13">#REF!</definedName>
    <definedName name="J18L2" localSheetId="15">#REF!</definedName>
    <definedName name="J18L2" localSheetId="14">#REF!</definedName>
    <definedName name="J18L2">#REF!</definedName>
    <definedName name="J19L2" localSheetId="13">#REF!</definedName>
    <definedName name="J19L2" localSheetId="15">#REF!</definedName>
    <definedName name="J19L2" localSheetId="14">#REF!</definedName>
    <definedName name="J19L2">#REF!</definedName>
    <definedName name="J1L2" localSheetId="13">#REF!</definedName>
    <definedName name="J1L2" localSheetId="15">#REF!</definedName>
    <definedName name="J1L2" localSheetId="14">#REF!</definedName>
    <definedName name="J1L2">#REF!</definedName>
    <definedName name="J20L2" localSheetId="13">#REF!</definedName>
    <definedName name="J20L2" localSheetId="15">#REF!</definedName>
    <definedName name="J20L2" localSheetId="14">#REF!</definedName>
    <definedName name="J20L2">#REF!</definedName>
    <definedName name="J2L2" localSheetId="13">#REF!</definedName>
    <definedName name="J2L2" localSheetId="15">#REF!</definedName>
    <definedName name="J2L2" localSheetId="14">#REF!</definedName>
    <definedName name="J2L2">#REF!</definedName>
    <definedName name="J3L2" localSheetId="13">#REF!</definedName>
    <definedName name="J3L2" localSheetId="15">#REF!</definedName>
    <definedName name="J3L2" localSheetId="14">#REF!</definedName>
    <definedName name="J3L2">#REF!</definedName>
    <definedName name="J4L2" localSheetId="13">#REF!</definedName>
    <definedName name="J4L2" localSheetId="15">#REF!</definedName>
    <definedName name="J4L2" localSheetId="14">#REF!</definedName>
    <definedName name="J4L2">#REF!</definedName>
    <definedName name="J5L2" localSheetId="13">#REF!</definedName>
    <definedName name="J5L2" localSheetId="15">#REF!</definedName>
    <definedName name="J5L2" localSheetId="14">#REF!</definedName>
    <definedName name="J5L2">#REF!</definedName>
    <definedName name="J6L2" localSheetId="13">#REF!</definedName>
    <definedName name="J6L2" localSheetId="15">#REF!</definedName>
    <definedName name="J6L2" localSheetId="14">#REF!</definedName>
    <definedName name="J6L2">#REF!</definedName>
    <definedName name="J7L2" localSheetId="13">#REF!</definedName>
    <definedName name="J7L2" localSheetId="15">#REF!</definedName>
    <definedName name="J7L2" localSheetId="14">#REF!</definedName>
    <definedName name="J7L2">#REF!</definedName>
    <definedName name="J8L2" localSheetId="13">#REF!</definedName>
    <definedName name="J8L2" localSheetId="15">#REF!</definedName>
    <definedName name="J8L2" localSheetId="14">#REF!</definedName>
    <definedName name="J8L2">#REF!</definedName>
    <definedName name="J9L2" localSheetId="13">#REF!</definedName>
    <definedName name="J9L2" localSheetId="15">#REF!</definedName>
    <definedName name="J9L2" localSheetId="14">#REF!</definedName>
    <definedName name="J9L2">#REF!</definedName>
    <definedName name="JH" localSheetId="49">#REF!</definedName>
    <definedName name="JH" localSheetId="50">#REF!</definedName>
    <definedName name="JH" localSheetId="51">#REF!</definedName>
    <definedName name="JH" localSheetId="52">#REF!</definedName>
    <definedName name="JH" localSheetId="53">#REF!</definedName>
    <definedName name="JH" localSheetId="74">#REF!</definedName>
    <definedName name="JH" localSheetId="75">#REF!</definedName>
    <definedName name="JH" localSheetId="76">#REF!</definedName>
    <definedName name="JH" localSheetId="77">#REF!</definedName>
    <definedName name="JH" localSheetId="78">#REF!</definedName>
    <definedName name="JH" localSheetId="16">#REF!</definedName>
    <definedName name="JH" localSheetId="13">#REF!</definedName>
    <definedName name="JH" localSheetId="15">#REF!</definedName>
    <definedName name="JH" localSheetId="14">#REF!</definedName>
    <definedName name="JH">#REF!</definedName>
    <definedName name="JJ" localSheetId="49">#REF!</definedName>
    <definedName name="JJ" localSheetId="50">#REF!</definedName>
    <definedName name="JJ" localSheetId="51">#REF!</definedName>
    <definedName name="JJ" localSheetId="52">#REF!</definedName>
    <definedName name="JJ" localSheetId="53">#REF!</definedName>
    <definedName name="JJ" localSheetId="74">#REF!</definedName>
    <definedName name="JJ" localSheetId="75">#REF!</definedName>
    <definedName name="JJ" localSheetId="76">#REF!</definedName>
    <definedName name="JJ" localSheetId="77">#REF!</definedName>
    <definedName name="JJ" localSheetId="78">#REF!</definedName>
    <definedName name="JJ" localSheetId="16">#REF!</definedName>
    <definedName name="JJ" localSheetId="13">#REF!</definedName>
    <definedName name="JJ" localSheetId="15">#REF!</definedName>
    <definedName name="JJ" localSheetId="14">#REF!</definedName>
    <definedName name="JJ">#REF!</definedName>
    <definedName name="JJJ" localSheetId="17" hidden="1">#REF!</definedName>
    <definedName name="JJJ" localSheetId="18" hidden="1">#REF!</definedName>
    <definedName name="JJJ" localSheetId="16" hidden="1">#REF!</definedName>
    <definedName name="JJJ" localSheetId="13" hidden="1">#REF!</definedName>
    <definedName name="JJJ" localSheetId="15" hidden="1">#REF!</definedName>
    <definedName name="JJJ" localSheetId="14" hidden="1">#REF!</definedName>
    <definedName name="JJJ" hidden="1">#REF!</definedName>
    <definedName name="JT">#REF!</definedName>
    <definedName name="J형옹벽" localSheetId="49">#REF!</definedName>
    <definedName name="J형옹벽" localSheetId="50">#REF!</definedName>
    <definedName name="J형옹벽" localSheetId="51">#REF!</definedName>
    <definedName name="J형옹벽" localSheetId="52">#REF!</definedName>
    <definedName name="J형옹벽" localSheetId="53">#REF!</definedName>
    <definedName name="J형옹벽" localSheetId="74">#REF!</definedName>
    <definedName name="J형옹벽" localSheetId="75">#REF!</definedName>
    <definedName name="J형옹벽" localSheetId="76">#REF!</definedName>
    <definedName name="J형옹벽" localSheetId="77">#REF!</definedName>
    <definedName name="J형옹벽" localSheetId="78">#REF!</definedName>
    <definedName name="J형옹벽" localSheetId="16">#REF!</definedName>
    <definedName name="J형옹벽" localSheetId="13">#REF!</definedName>
    <definedName name="J형옹벽" localSheetId="15">#REF!</definedName>
    <definedName name="J형옹벽" localSheetId="14">#REF!</definedName>
    <definedName name="J형옹벽">#REF!</definedName>
    <definedName name="K" localSheetId="49">#REF!</definedName>
    <definedName name="K" localSheetId="50">#REF!</definedName>
    <definedName name="K" localSheetId="51">#REF!</definedName>
    <definedName name="K" localSheetId="52">#REF!</definedName>
    <definedName name="K" localSheetId="53">#REF!</definedName>
    <definedName name="K" localSheetId="13">#REF!</definedName>
    <definedName name="K" localSheetId="15">#REF!</definedName>
    <definedName name="K" localSheetId="14">#REF!</definedName>
    <definedName name="K">#REF!</definedName>
    <definedName name="kim" localSheetId="55">'[20]001'!#REF!</definedName>
    <definedName name="kim" localSheetId="59">'[20]001'!#REF!</definedName>
    <definedName name="kim" localSheetId="61">'[20]001'!#REF!</definedName>
    <definedName name="kim" localSheetId="31">'[20]001'!#REF!</definedName>
    <definedName name="kim" localSheetId="35">'[20]001'!#REF!</definedName>
    <definedName name="kim" localSheetId="36">'[20]001'!#REF!</definedName>
    <definedName name="kim" localSheetId="34">'[20]001'!#REF!</definedName>
    <definedName name="kim" localSheetId="49">'[20]001'!#REF!</definedName>
    <definedName name="kim" localSheetId="50">'[20]001'!#REF!</definedName>
    <definedName name="kim" localSheetId="51">'[20]001'!#REF!</definedName>
    <definedName name="kim" localSheetId="52">'[20]001'!#REF!</definedName>
    <definedName name="kim" localSheetId="53">'[20]001'!#REF!</definedName>
    <definedName name="kim" localSheetId="79">'[39]001'!#REF!</definedName>
    <definedName name="kim" localSheetId="16">'[20]001'!#REF!</definedName>
    <definedName name="kim" localSheetId="13">'[20]001'!#REF!</definedName>
    <definedName name="kim" localSheetId="15">'[20]001'!#REF!</definedName>
    <definedName name="kim" localSheetId="14">'[20]001'!#REF!</definedName>
    <definedName name="kim" localSheetId="1">'[20]001'!#REF!</definedName>
    <definedName name="kim">'[20]001'!#REF!</definedName>
    <definedName name="KIMJT" localSheetId="37" hidden="1">{#N/A,#N/A,FALSE,"골재소요량";#N/A,#N/A,FALSE,"골재소요량"}</definedName>
    <definedName name="KIMJT" localSheetId="17" hidden="1">{#N/A,#N/A,FALSE,"골재소요량";#N/A,#N/A,FALSE,"골재소요량"}</definedName>
    <definedName name="KIMJT" localSheetId="18" hidden="1">{#N/A,#N/A,FALSE,"골재소요량";#N/A,#N/A,FALSE,"골재소요량"}</definedName>
    <definedName name="KIMJT" localSheetId="49" hidden="1">{#N/A,#N/A,FALSE,"골재소요량";#N/A,#N/A,FALSE,"골재소요량"}</definedName>
    <definedName name="KIMJT" localSheetId="50" hidden="1">{#N/A,#N/A,FALSE,"골재소요량";#N/A,#N/A,FALSE,"골재소요량"}</definedName>
    <definedName name="KIMJT" localSheetId="51" hidden="1">{#N/A,#N/A,FALSE,"골재소요량";#N/A,#N/A,FALSE,"골재소요량"}</definedName>
    <definedName name="KIMJT" localSheetId="52" hidden="1">{#N/A,#N/A,FALSE,"골재소요량";#N/A,#N/A,FALSE,"골재소요량"}</definedName>
    <definedName name="KIMJT" localSheetId="53" hidden="1">{#N/A,#N/A,FALSE,"골재소요량";#N/A,#N/A,FALSE,"골재소요량"}</definedName>
    <definedName name="KIMJT" localSheetId="79" hidden="1">{#N/A,#N/A,FALSE,"골재소요량";#N/A,#N/A,FALSE,"골재소요량"}</definedName>
    <definedName name="KIMJT" localSheetId="16" hidden="1">{#N/A,#N/A,FALSE,"골재소요량";#N/A,#N/A,FALSE,"골재소요량"}</definedName>
    <definedName name="KIMJT" localSheetId="13" hidden="1">{#N/A,#N/A,FALSE,"골재소요량";#N/A,#N/A,FALSE,"골재소요량"}</definedName>
    <definedName name="KIMJT" localSheetId="15" hidden="1">{#N/A,#N/A,FALSE,"골재소요량";#N/A,#N/A,FALSE,"골재소요량"}</definedName>
    <definedName name="KIMJT" localSheetId="14" hidden="1">{#N/A,#N/A,FALSE,"골재소요량";#N/A,#N/A,FALSE,"골재소요량"}</definedName>
    <definedName name="KIMJT" hidden="1">{#N/A,#N/A,FALSE,"골재소요량";#N/A,#N/A,FALSE,"골재소요량"}</definedName>
    <definedName name="KK" localSheetId="49">#REF!</definedName>
    <definedName name="KK" localSheetId="50">#REF!</definedName>
    <definedName name="KK" localSheetId="51">#REF!</definedName>
    <definedName name="KK" localSheetId="52">#REF!</definedName>
    <definedName name="KK" localSheetId="53">#REF!</definedName>
    <definedName name="KK" localSheetId="74">#REF!</definedName>
    <definedName name="KK" localSheetId="75">#REF!</definedName>
    <definedName name="KK" localSheetId="76">#REF!</definedName>
    <definedName name="KK" localSheetId="77">#REF!</definedName>
    <definedName name="KK" localSheetId="78">#REF!</definedName>
    <definedName name="KK" localSheetId="16">#REF!</definedName>
    <definedName name="KK" localSheetId="13">#REF!</definedName>
    <definedName name="KK" localSheetId="15">#REF!</definedName>
    <definedName name="KK" localSheetId="14">#REF!</definedName>
    <definedName name="KK">#REF!</definedName>
    <definedName name="kkk" localSheetId="17">#REF!</definedName>
    <definedName name="kkk" localSheetId="18">#REF!</definedName>
    <definedName name="kkk" localSheetId="49">#REF!</definedName>
    <definedName name="kkk" localSheetId="50">#REF!</definedName>
    <definedName name="kkk" localSheetId="51">#REF!</definedName>
    <definedName name="kkk" localSheetId="52">#REF!</definedName>
    <definedName name="kkk" localSheetId="53">#REF!</definedName>
    <definedName name="kkk" localSheetId="74">#REF!</definedName>
    <definedName name="kkk" localSheetId="75">#REF!</definedName>
    <definedName name="kkk" localSheetId="76">#REF!</definedName>
    <definedName name="kkk" localSheetId="77">#REF!</definedName>
    <definedName name="kkk" localSheetId="78">#REF!</definedName>
    <definedName name="kkk" localSheetId="79">#REF!</definedName>
    <definedName name="kkk" localSheetId="16">#REF!</definedName>
    <definedName name="kkk" localSheetId="13">#REF!</definedName>
    <definedName name="kkk" localSheetId="15">#REF!</definedName>
    <definedName name="kkk" localSheetId="14">#REF!</definedName>
    <definedName name="KKK" hidden="1">[40]날개벽수량표!#REF!</definedName>
    <definedName name="kkkkk" localSheetId="17" hidden="1">[41]날개벽수량표!#REF!</definedName>
    <definedName name="kkkkk" localSheetId="18" hidden="1">[41]날개벽수량표!#REF!</definedName>
    <definedName name="kkkkk" localSheetId="16" hidden="1">[41]날개벽수량표!#REF!</definedName>
    <definedName name="kkkkk" localSheetId="13" hidden="1">[41]날개벽수량표!#REF!</definedName>
    <definedName name="kkkkk" localSheetId="15" hidden="1">[41]날개벽수량표!#REF!</definedName>
    <definedName name="kkkkk" localSheetId="14" hidden="1">[41]날개벽수량표!#REF!</definedName>
    <definedName name="kkkkk" hidden="1">[41]날개벽수량표!#REF!</definedName>
    <definedName name="klkkk" localSheetId="17" hidden="1">[9]날개벽수량표!#REF!</definedName>
    <definedName name="klkkk" localSheetId="18" hidden="1">[9]날개벽수량표!#REF!</definedName>
    <definedName name="klkkk" localSheetId="16" hidden="1">[9]날개벽수량표!#REF!</definedName>
    <definedName name="klkkk" localSheetId="13" hidden="1">[9]날개벽수량표!#REF!</definedName>
    <definedName name="klkkk" localSheetId="15" hidden="1">[9]날개벽수량표!#REF!</definedName>
    <definedName name="klkkk" localSheetId="14" hidden="1">[9]날개벽수량표!#REF!</definedName>
    <definedName name="klkkk" hidden="1">[9]날개벽수량표!#REF!</definedName>
    <definedName name="kv" localSheetId="49">#REF!</definedName>
    <definedName name="kv" localSheetId="50">#REF!</definedName>
    <definedName name="kv" localSheetId="51">#REF!</definedName>
    <definedName name="kv" localSheetId="52">#REF!</definedName>
    <definedName name="kv" localSheetId="53">#REF!</definedName>
    <definedName name="kv" localSheetId="74">#REF!</definedName>
    <definedName name="kv" localSheetId="75">#REF!</definedName>
    <definedName name="kv" localSheetId="76">#REF!</definedName>
    <definedName name="kv" localSheetId="77">#REF!</definedName>
    <definedName name="kv" localSheetId="78">#REF!</definedName>
    <definedName name="kv" localSheetId="16">#REF!</definedName>
    <definedName name="kv" localSheetId="13">#REF!</definedName>
    <definedName name="kv" localSheetId="15">#REF!</definedName>
    <definedName name="kv" localSheetId="14">#REF!</definedName>
    <definedName name="kv">#REF!</definedName>
    <definedName name="L" localSheetId="79">[42]BID!$A$3:$F$293</definedName>
    <definedName name="L">[43]BID!$A$3:$F$293</definedName>
    <definedName name="L1F">[44]FOOTING단면력!#REF!</definedName>
    <definedName name="L1L">#REF!</definedName>
    <definedName name="L2L">#REF!</definedName>
    <definedName name="L3L">#REF!</definedName>
    <definedName name="L4L">#REF!</definedName>
    <definedName name="la" localSheetId="49">#REF!</definedName>
    <definedName name="la" localSheetId="50">#REF!</definedName>
    <definedName name="la" localSheetId="51">#REF!</definedName>
    <definedName name="la" localSheetId="52">#REF!</definedName>
    <definedName name="la" localSheetId="53">#REF!</definedName>
    <definedName name="la" localSheetId="13">#REF!</definedName>
    <definedName name="la" localSheetId="15">#REF!</definedName>
    <definedName name="la" localSheetId="14">#REF!</definedName>
    <definedName name="la">#REF!</definedName>
    <definedName name="lb" localSheetId="49">#REF!</definedName>
    <definedName name="lb" localSheetId="50">#REF!</definedName>
    <definedName name="lb" localSheetId="51">#REF!</definedName>
    <definedName name="lb" localSheetId="52">#REF!</definedName>
    <definedName name="lb" localSheetId="53">#REF!</definedName>
    <definedName name="lb" localSheetId="13">#REF!</definedName>
    <definedName name="lb" localSheetId="15">#REF!</definedName>
    <definedName name="lb" localSheetId="14">#REF!</definedName>
    <definedName name="lb">#REF!</definedName>
    <definedName name="lc" localSheetId="49">#REF!</definedName>
    <definedName name="lc" localSheetId="50">#REF!</definedName>
    <definedName name="lc" localSheetId="51">#REF!</definedName>
    <definedName name="lc" localSheetId="52">#REF!</definedName>
    <definedName name="lc" localSheetId="53">#REF!</definedName>
    <definedName name="lc" localSheetId="13">#REF!</definedName>
    <definedName name="lc" localSheetId="15">#REF!</definedName>
    <definedName name="lc" localSheetId="14">#REF!</definedName>
    <definedName name="lc">#REF!</definedName>
    <definedName name="LCC">'[18]도장수량(하1)'!#REF!</definedName>
    <definedName name="ld" localSheetId="49">#REF!</definedName>
    <definedName name="ld" localSheetId="50">#REF!</definedName>
    <definedName name="ld" localSheetId="51">#REF!</definedName>
    <definedName name="ld" localSheetId="52">#REF!</definedName>
    <definedName name="ld" localSheetId="53">#REF!</definedName>
    <definedName name="ld" localSheetId="13">#REF!</definedName>
    <definedName name="ld" localSheetId="15">#REF!</definedName>
    <definedName name="ld" localSheetId="14">#REF!</definedName>
    <definedName name="ld">#REF!</definedName>
    <definedName name="LEE" localSheetId="55">'[2]1-1'!#REF!</definedName>
    <definedName name="LEE" localSheetId="59">'[2]1-1'!#REF!</definedName>
    <definedName name="LEE" localSheetId="61">'[2]1-1'!#REF!</definedName>
    <definedName name="LEE" localSheetId="31">'[2]1-1'!#REF!</definedName>
    <definedName name="LEE" localSheetId="35">'[2]1-1'!#REF!</definedName>
    <definedName name="LEE" localSheetId="36">'[2]1-1'!#REF!</definedName>
    <definedName name="LEE" localSheetId="34">'[2]1-1'!#REF!</definedName>
    <definedName name="LEE" localSheetId="49">'[2]1-1'!#REF!</definedName>
    <definedName name="LEE" localSheetId="50">'[2]1-1'!#REF!</definedName>
    <definedName name="LEE" localSheetId="51">'[2]1-1'!#REF!</definedName>
    <definedName name="LEE" localSheetId="52">'[2]1-1'!#REF!</definedName>
    <definedName name="LEE" localSheetId="53">'[2]1-1'!#REF!</definedName>
    <definedName name="LEE" localSheetId="79">'[20]1-1'!#REF!</definedName>
    <definedName name="LEE" localSheetId="13">'[2]1-1'!#REF!</definedName>
    <definedName name="LEE" localSheetId="15">'[2]1-1'!#REF!</definedName>
    <definedName name="LEE" localSheetId="14">'[2]1-1'!#REF!</definedName>
    <definedName name="LEE" localSheetId="1">'[2]1-1'!#REF!</definedName>
    <definedName name="LEE">'[2]1-1'!#REF!</definedName>
    <definedName name="Len">#REF!</definedName>
    <definedName name="LF">#REF!</definedName>
    <definedName name="line토공" localSheetId="37" hidden="1">{#N/A,#N/A,FALSE,"2~8번"}</definedName>
    <definedName name="line토공" localSheetId="17" hidden="1">{#N/A,#N/A,FALSE,"2~8번"}</definedName>
    <definedName name="line토공" localSheetId="18" hidden="1">{#N/A,#N/A,FALSE,"2~8번"}</definedName>
    <definedName name="line토공" localSheetId="49" hidden="1">{#N/A,#N/A,FALSE,"2~8번"}</definedName>
    <definedName name="line토공" localSheetId="50" hidden="1">{#N/A,#N/A,FALSE,"2~8번"}</definedName>
    <definedName name="line토공" localSheetId="51" hidden="1">{#N/A,#N/A,FALSE,"2~8번"}</definedName>
    <definedName name="line토공" localSheetId="52" hidden="1">{#N/A,#N/A,FALSE,"2~8번"}</definedName>
    <definedName name="line토공" localSheetId="53" hidden="1">{#N/A,#N/A,FALSE,"2~8번"}</definedName>
    <definedName name="line토공" localSheetId="79" hidden="1">{#N/A,#N/A,FALSE,"2~8번"}</definedName>
    <definedName name="line토공" localSheetId="16" hidden="1">{#N/A,#N/A,FALSE,"2~8번"}</definedName>
    <definedName name="line토공" localSheetId="13" hidden="1">{#N/A,#N/A,FALSE,"2~8번"}</definedName>
    <definedName name="line토공" localSheetId="15" hidden="1">{#N/A,#N/A,FALSE,"2~8번"}</definedName>
    <definedName name="line토공" localSheetId="14" hidden="1">{#N/A,#N/A,FALSE,"2~8번"}</definedName>
    <definedName name="line토공" hidden="1">{#N/A,#N/A,FALSE,"2~8번"}</definedName>
    <definedName name="lll" localSheetId="55">#REF!</definedName>
    <definedName name="lll" localSheetId="59">#REF!</definedName>
    <definedName name="lll" localSheetId="61">#REF!</definedName>
    <definedName name="lll" localSheetId="31">#REF!</definedName>
    <definedName name="lll" localSheetId="35">#REF!</definedName>
    <definedName name="lll" localSheetId="36">#REF!</definedName>
    <definedName name="lll" localSheetId="34">#REF!</definedName>
    <definedName name="lll" localSheetId="49">#REF!</definedName>
    <definedName name="lll" localSheetId="50">#REF!</definedName>
    <definedName name="lll" localSheetId="51">#REF!</definedName>
    <definedName name="lll" localSheetId="52">#REF!</definedName>
    <definedName name="lll" localSheetId="53">#REF!</definedName>
    <definedName name="lll" localSheetId="74">#REF!</definedName>
    <definedName name="lll" localSheetId="75">#REF!</definedName>
    <definedName name="lll" localSheetId="76">#REF!</definedName>
    <definedName name="lll" localSheetId="77">#REF!</definedName>
    <definedName name="lll" localSheetId="78">#REF!</definedName>
    <definedName name="lll" localSheetId="16">#REF!</definedName>
    <definedName name="lll" localSheetId="13">#REF!</definedName>
    <definedName name="lll" localSheetId="15">#REF!</definedName>
    <definedName name="lll" localSheetId="14">#REF!</definedName>
    <definedName name="lll" localSheetId="1">#REF!</definedName>
    <definedName name="lll">#REF!</definedName>
    <definedName name="lllllll" localSheetId="55">#REF!</definedName>
    <definedName name="lllllll" localSheetId="59">#REF!</definedName>
    <definedName name="lllllll" localSheetId="61">#REF!</definedName>
    <definedName name="lllllll" localSheetId="31">#REF!</definedName>
    <definedName name="lllllll" localSheetId="35">#REF!</definedName>
    <definedName name="lllllll" localSheetId="36">#REF!</definedName>
    <definedName name="lllllll" localSheetId="34">#REF!</definedName>
    <definedName name="lllllll" localSheetId="49">#REF!</definedName>
    <definedName name="lllllll" localSheetId="50">#REF!</definedName>
    <definedName name="lllllll" localSheetId="51">#REF!</definedName>
    <definedName name="lllllll" localSheetId="52">#REF!</definedName>
    <definedName name="lllllll" localSheetId="53">#REF!</definedName>
    <definedName name="lllllll" localSheetId="74">#REF!</definedName>
    <definedName name="lllllll" localSheetId="75">#REF!</definedName>
    <definedName name="lllllll" localSheetId="76">#REF!</definedName>
    <definedName name="lllllll" localSheetId="77">#REF!</definedName>
    <definedName name="lllllll" localSheetId="78">#REF!</definedName>
    <definedName name="lllllll" localSheetId="16">#REF!</definedName>
    <definedName name="lllllll" localSheetId="13">#REF!</definedName>
    <definedName name="lllllll" localSheetId="15">#REF!</definedName>
    <definedName name="lllllll" localSheetId="14">#REF!</definedName>
    <definedName name="lllllll" localSheetId="1">#REF!</definedName>
    <definedName name="lllllll">#REF!</definedName>
    <definedName name="LMO">#REF!</definedName>
    <definedName name="LPI">#REF!</definedName>
    <definedName name="LSE">'[18]도장수량(하1)'!#REF!</definedName>
    <definedName name="LSH">#REF!</definedName>
    <definedName name="LST">#REF!</definedName>
    <definedName name="MaH">#REF!</definedName>
    <definedName name="MI_BANG">#REF!</definedName>
    <definedName name="MI_BU">#REF!</definedName>
    <definedName name="MI_GT">#REF!</definedName>
    <definedName name="MI_HAN">#REF!</definedName>
    <definedName name="MI_HP">#REF!</definedName>
    <definedName name="MI_RC1">#REF!</definedName>
    <definedName name="MI_RC2">#REF!</definedName>
    <definedName name="MI_TI">#REF!</definedName>
    <definedName name="MM" localSheetId="37" hidden="1">{#N/A,#N/A,FALSE,"단가표지"}</definedName>
    <definedName name="MM" localSheetId="17" hidden="1">{#N/A,#N/A,FALSE,"단가표지"}</definedName>
    <definedName name="MM" localSheetId="18" hidden="1">{#N/A,#N/A,FALSE,"단가표지"}</definedName>
    <definedName name="MM" localSheetId="49" hidden="1">{#N/A,#N/A,FALSE,"단가표지"}</definedName>
    <definedName name="MM" localSheetId="50" hidden="1">{#N/A,#N/A,FALSE,"단가표지"}</definedName>
    <definedName name="MM" localSheetId="51" hidden="1">{#N/A,#N/A,FALSE,"단가표지"}</definedName>
    <definedName name="MM" localSheetId="52" hidden="1">{#N/A,#N/A,FALSE,"단가표지"}</definedName>
    <definedName name="MM" localSheetId="53" hidden="1">{#N/A,#N/A,FALSE,"단가표지"}</definedName>
    <definedName name="MM" localSheetId="79" hidden="1">{#N/A,#N/A,FALSE,"단가표지"}</definedName>
    <definedName name="MM" localSheetId="16" hidden="1">{#N/A,#N/A,FALSE,"단가표지"}</definedName>
    <definedName name="MM" localSheetId="13" hidden="1">{#N/A,#N/A,FALSE,"단가표지"}</definedName>
    <definedName name="MM" localSheetId="15" hidden="1">{#N/A,#N/A,FALSE,"단가표지"}</definedName>
    <definedName name="MM" localSheetId="14" hidden="1">{#N/A,#N/A,FALSE,"단가표지"}</definedName>
    <definedName name="MM" hidden="1">{#N/A,#N/A,FALSE,"단가표지"}</definedName>
    <definedName name="MO">#REF!</definedName>
    <definedName name="MOO">[45]우각부보강!#REF!</definedName>
    <definedName name="MRD">#REF!</definedName>
    <definedName name="MRL">#REF!</definedName>
    <definedName name="MU">#REF!</definedName>
    <definedName name="MX">#REF!</definedName>
    <definedName name="MZ">#REF!</definedName>
    <definedName name="N">#REF!</definedName>
    <definedName name="N1S">#REF!</definedName>
    <definedName name="N2S">#REF!</definedName>
    <definedName name="N3S">#REF!</definedName>
    <definedName name="NC">'[18]도장수량(하1)'!#REF!</definedName>
    <definedName name="NDO">#REF!</definedName>
    <definedName name="NN">#REF!</definedName>
    <definedName name="NNN">#REF!</definedName>
    <definedName name="NNNN">'[17]ABUT수량-A1'!$T$25</definedName>
    <definedName name="NP">#REF!</definedName>
    <definedName name="NPI">#REF!</definedName>
    <definedName name="NPZ">[44]FOOTING단면력!#REF!</definedName>
    <definedName name="NSC">'[18]도장수량(하1)'!#REF!</definedName>
    <definedName name="NSE">'[18]도장수량(하1)'!#REF!</definedName>
    <definedName name="NSH">#REF!</definedName>
    <definedName name="NSO">#REF!</definedName>
    <definedName name="ooo" localSheetId="17" hidden="1">#REF!</definedName>
    <definedName name="ooo" localSheetId="18" hidden="1">#REF!</definedName>
    <definedName name="ooo" localSheetId="16" hidden="1">#REF!</definedName>
    <definedName name="ooo" localSheetId="13" hidden="1">#REF!</definedName>
    <definedName name="ooo" localSheetId="15" hidden="1">#REF!</definedName>
    <definedName name="ooo" localSheetId="14" hidden="1">#REF!</definedName>
    <definedName name="ooo" hidden="1">#REF!</definedName>
    <definedName name="oooo" localSheetId="17" hidden="1">[16]날개벽수량표!#REF!</definedName>
    <definedName name="oooo" localSheetId="18" hidden="1">[16]날개벽수량표!#REF!</definedName>
    <definedName name="oooo" localSheetId="16" hidden="1">[16]날개벽수량표!#REF!</definedName>
    <definedName name="oooo" localSheetId="13" hidden="1">[16]날개벽수량표!#REF!</definedName>
    <definedName name="oooo" localSheetId="15" hidden="1">[16]날개벽수량표!#REF!</definedName>
    <definedName name="oooo" localSheetId="14" hidden="1">[16]날개벽수량표!#REF!</definedName>
    <definedName name="oooo" hidden="1">[16]날개벽수량표!#REF!</definedName>
    <definedName name="P_H2">#REF!</definedName>
    <definedName name="P1X">#REF!</definedName>
    <definedName name="P1Z">[44]FOOTING단면력!#REF!</definedName>
    <definedName name="P2X">#REF!</definedName>
    <definedName name="P2Z">[44]FOOTING단면력!#REF!</definedName>
    <definedName name="PCO">#REF!</definedName>
    <definedName name="PEA">#REF!</definedName>
    <definedName name="pe빗물받이" localSheetId="37" hidden="1">{#N/A,#N/A,FALSE,"현장 NCR 분석";#N/A,#N/A,FALSE,"현장품질감사";#N/A,#N/A,FALSE,"현장품질감사"}</definedName>
    <definedName name="pe빗물받이" localSheetId="17" hidden="1">{#N/A,#N/A,FALSE,"현장 NCR 분석";#N/A,#N/A,FALSE,"현장품질감사";#N/A,#N/A,FALSE,"현장품질감사"}</definedName>
    <definedName name="pe빗물받이" localSheetId="18" hidden="1">{#N/A,#N/A,FALSE,"현장 NCR 분석";#N/A,#N/A,FALSE,"현장품질감사";#N/A,#N/A,FALSE,"현장품질감사"}</definedName>
    <definedName name="pe빗물받이" localSheetId="49" hidden="1">{#N/A,#N/A,FALSE,"현장 NCR 분석";#N/A,#N/A,FALSE,"현장품질감사";#N/A,#N/A,FALSE,"현장품질감사"}</definedName>
    <definedName name="pe빗물받이" localSheetId="50" hidden="1">{#N/A,#N/A,FALSE,"현장 NCR 분석";#N/A,#N/A,FALSE,"현장품질감사";#N/A,#N/A,FALSE,"현장품질감사"}</definedName>
    <definedName name="pe빗물받이" localSheetId="51" hidden="1">{#N/A,#N/A,FALSE,"현장 NCR 분석";#N/A,#N/A,FALSE,"현장품질감사";#N/A,#N/A,FALSE,"현장품질감사"}</definedName>
    <definedName name="pe빗물받이" localSheetId="52" hidden="1">{#N/A,#N/A,FALSE,"현장 NCR 분석";#N/A,#N/A,FALSE,"현장품질감사";#N/A,#N/A,FALSE,"현장품질감사"}</definedName>
    <definedName name="pe빗물받이" localSheetId="53" hidden="1">{#N/A,#N/A,FALSE,"현장 NCR 분석";#N/A,#N/A,FALSE,"현장품질감사";#N/A,#N/A,FALSE,"현장품질감사"}</definedName>
    <definedName name="pe빗물받이" localSheetId="79" hidden="1">{#N/A,#N/A,FALSE,"현장 NCR 분석";#N/A,#N/A,FALSE,"현장품질감사";#N/A,#N/A,FALSE,"현장품질감사"}</definedName>
    <definedName name="pe빗물받이" localSheetId="16" hidden="1">{#N/A,#N/A,FALSE,"현장 NCR 분석";#N/A,#N/A,FALSE,"현장품질감사";#N/A,#N/A,FALSE,"현장품질감사"}</definedName>
    <definedName name="pe빗물받이" localSheetId="13" hidden="1">{#N/A,#N/A,FALSE,"현장 NCR 분석";#N/A,#N/A,FALSE,"현장품질감사";#N/A,#N/A,FALSE,"현장품질감사"}</definedName>
    <definedName name="pe빗물받이" localSheetId="15" hidden="1">{#N/A,#N/A,FALSE,"현장 NCR 분석";#N/A,#N/A,FALSE,"현장품질감사";#N/A,#N/A,FALSE,"현장품질감사"}</definedName>
    <definedName name="pe빗물받이" localSheetId="14" hidden="1">{#N/A,#N/A,FALSE,"현장 NCR 분석";#N/A,#N/A,FALSE,"현장품질감사";#N/A,#N/A,FALSE,"현장품질감사"}</definedName>
    <definedName name="pe빗물받이" hidden="1">{#N/A,#N/A,FALSE,"현장 NCR 분석";#N/A,#N/A,FALSE,"현장품질감사";#N/A,#N/A,FALSE,"현장품질감사"}</definedName>
    <definedName name="PF">#REF!</definedName>
    <definedName name="PHG">#REF!</definedName>
    <definedName name="picture26">'[46]#REF'!$B$24</definedName>
    <definedName name="PL">#REF!</definedName>
    <definedName name="PN">#REF!</definedName>
    <definedName name="popo" localSheetId="17" hidden="1">#REF!</definedName>
    <definedName name="popo" localSheetId="18" hidden="1">#REF!</definedName>
    <definedName name="popo" localSheetId="16" hidden="1">#REF!</definedName>
    <definedName name="popo" localSheetId="13" hidden="1">#REF!</definedName>
    <definedName name="popo" localSheetId="15" hidden="1">#REF!</definedName>
    <definedName name="popo" localSheetId="14" hidden="1">#REF!</definedName>
    <definedName name="popo" hidden="1">#REF!</definedName>
    <definedName name="pp" localSheetId="17" hidden="1">#REF!</definedName>
    <definedName name="pp" localSheetId="18" hidden="1">#REF!</definedName>
    <definedName name="pp" localSheetId="16" hidden="1">#REF!</definedName>
    <definedName name="pp" localSheetId="13" hidden="1">#REF!</definedName>
    <definedName name="pp" localSheetId="15" hidden="1">#REF!</definedName>
    <definedName name="pp" localSheetId="14" hidden="1">#REF!</definedName>
    <definedName name="pp" hidden="1">#REF!</definedName>
    <definedName name="PPP">#REF!</definedName>
    <definedName name="PQ">#REF!</definedName>
    <definedName name="PR">#REF!</definedName>
    <definedName name="print">#REF!</definedName>
    <definedName name="_xlnm.Print_Area" localSheetId="2">'0.겉표지'!$A$1:$Q$23</definedName>
    <definedName name="_xlnm.Print_Area" localSheetId="4">'1.위치도'!$A$1:$L$34</definedName>
    <definedName name="_xlnm.Print_Area" localSheetId="54">'11.1수량산출서'!$A$1:$K$20</definedName>
    <definedName name="_xlnm.Print_Area" localSheetId="55">'11.1수량산출서 (산물수집)'!$A$1:$AI$20</definedName>
    <definedName name="_xlnm.Print_Area" localSheetId="56">'12.GPS좌표값'!$A$1:$D$32</definedName>
    <definedName name="_xlnm.Print_Area" localSheetId="5">'2.현장사진'!$A$1:$O$70</definedName>
    <definedName name="_xlnm.Print_Area" localSheetId="6">'2.현장사진 (2)'!$A$1:$O$35</definedName>
    <definedName name="_xlnm.Print_Area" localSheetId="7">'3.설계설명서'!$A$1:$I$55</definedName>
    <definedName name="_xlnm.Print_Area" localSheetId="8">'3-1.기초자료'!$A$1:$F$38</definedName>
    <definedName name="_xlnm.Print_Area" localSheetId="9">'4.예정공정표'!$A$1:$AZ$15</definedName>
    <definedName name="_xlnm.Print_Area" localSheetId="10">'4-1.공정별소요인력'!$A$1:$W$24</definedName>
    <definedName name="_xlnm.Print_Area" localSheetId="11">'5.필지별'!$A$1:$Q$38</definedName>
    <definedName name="_xlnm.Print_Area" localSheetId="12">'5-1.소반별'!$A$1:$P$103</definedName>
    <definedName name="_xlnm.Print_Area" localSheetId="30">'8.원가계산서'!$A$1:$T$27</definedName>
    <definedName name="_xlnm.Print_Area" localSheetId="33">'9.1내역서(풀베기)'!$A$1:$K$17</definedName>
    <definedName name="_xlnm.Print_Area" localSheetId="37">'9.2내역서(덩굴제거)'!$A$1:$K$17</definedName>
    <definedName name="_xlnm.Print_Area" localSheetId="32">'9.총괄설계내역서'!$A$1:$K$16</definedName>
    <definedName name="_xlnm.Print_Area" localSheetId="17">MSDS1!$A$1:$L$512</definedName>
    <definedName name="_xlnm.Print_Area" localSheetId="18">MSDS2!$A$1:$Q$108</definedName>
    <definedName name="_xlnm.Print_Area" localSheetId="35">'내역서(모두베기)'!$A$1:$K$16</definedName>
    <definedName name="_xlnm.Print_Area" localSheetId="36">'내역서(산물수집)'!$A$1:$K$16</definedName>
    <definedName name="_xlnm.Print_Area" localSheetId="34">'내역서(어린나무)'!$A$1:$K$14</definedName>
    <definedName name="_xlnm.Print_Area" localSheetId="38">단1!$A$1:$K$47</definedName>
    <definedName name="_xlnm.Print_Area" localSheetId="47">단10!$A$1:$K$47</definedName>
    <definedName name="_xlnm.Print_Area" localSheetId="48">단11!$A$1:$K$47</definedName>
    <definedName name="_xlnm.Print_Area" localSheetId="39">단2!$A$1:$K$47</definedName>
    <definedName name="_xlnm.Print_Area" localSheetId="40">단3!$A$1:$K$47</definedName>
    <definedName name="_xlnm.Print_Area" localSheetId="41">단4!$A$1:$K$47</definedName>
    <definedName name="_xlnm.Print_Area" localSheetId="42">단5!$A$1:$K$47</definedName>
    <definedName name="_xlnm.Print_Area" localSheetId="43">단6!$A$1:$K$47</definedName>
    <definedName name="_xlnm.Print_Area" localSheetId="44">단7!$A$1:$K$47</definedName>
    <definedName name="_xlnm.Print_Area" localSheetId="45">단8!$A$1:$K$47</definedName>
    <definedName name="_xlnm.Print_Area" localSheetId="46">단9!$A$1:$K$47</definedName>
    <definedName name="_xlnm.Print_Area" localSheetId="49">덩굴단1!$A$1:$L$121</definedName>
    <definedName name="_xlnm.Print_Area" localSheetId="50">덩굴단2!$A$1:$L$121</definedName>
    <definedName name="_xlnm.Print_Area" localSheetId="51">덩굴단3!$A$1:$L$121</definedName>
    <definedName name="_xlnm.Print_Area" localSheetId="52">덩굴단4!$A$1:$L$121</definedName>
    <definedName name="_xlnm.Print_Area" localSheetId="53">덩굴단5!$A$1:$L$121</definedName>
    <definedName name="_xlnm.Print_Area" localSheetId="74">덩굴야1!$A$1:$AD$44</definedName>
    <definedName name="_xlnm.Print_Area" localSheetId="75">덩굴야2!$A$1:$AD$44</definedName>
    <definedName name="_xlnm.Print_Area" localSheetId="76">덩굴야3!$A$1:$AD$69</definedName>
    <definedName name="_xlnm.Print_Area" localSheetId="77">덩굴야4!$A$1:$AD$44</definedName>
    <definedName name="_xlnm.Print_Area" localSheetId="78">덩굴야5!$A$1:$AD$44</definedName>
    <definedName name="_xlnm.Print_Area" localSheetId="79">비닐랩견적!$A$1:$AD$31</definedName>
    <definedName name="_xlnm.Print_Area" localSheetId="19">시1!$A$1:$I$57</definedName>
    <definedName name="_xlnm.Print_Area" localSheetId="28">시10!$A$1:$I$57</definedName>
    <definedName name="_xlnm.Print_Area" localSheetId="29">시11!$A$1:$I$57</definedName>
    <definedName name="_xlnm.Print_Area" localSheetId="20">시2!$A$1:$I$57</definedName>
    <definedName name="_xlnm.Print_Area" localSheetId="21">시3!$A$1:$I$57</definedName>
    <definedName name="_xlnm.Print_Area" localSheetId="22">시4!$A$1:$I$57</definedName>
    <definedName name="_xlnm.Print_Area" localSheetId="23">시5!$A$1:$I$57</definedName>
    <definedName name="_xlnm.Print_Area" localSheetId="24">시6!$A$1:$I$57</definedName>
    <definedName name="_xlnm.Print_Area" localSheetId="25">시7!$A$1:$I$57</definedName>
    <definedName name="_xlnm.Print_Area" localSheetId="26">시8!$A$1:$I$57</definedName>
    <definedName name="_xlnm.Print_Area" localSheetId="27">시9!$A$1:$I$57</definedName>
    <definedName name="_xlnm.Print_Area" localSheetId="16">안전보건관리!$A$1:$L$29</definedName>
    <definedName name="_xlnm.Print_Area" localSheetId="57">야1!$A$1:$G$153</definedName>
    <definedName name="_xlnm.Print_Area" localSheetId="72">야10!$A$1:$G$17</definedName>
    <definedName name="_xlnm.Print_Area" localSheetId="73">야11!$A$1:$G$68</definedName>
    <definedName name="_xlnm.Print_Area" localSheetId="63">야2!$A$1:$G$51</definedName>
    <definedName name="_xlnm.Print_Area" localSheetId="64">야3!$A$1:$G$238</definedName>
    <definedName name="_xlnm.Print_Area" localSheetId="65">야4!$A$1:$G$17</definedName>
    <definedName name="_xlnm.Print_Area" localSheetId="66">야5!$A$1:$G$17</definedName>
    <definedName name="_xlnm.Print_Area" localSheetId="67">야6!$A$1:$G$17</definedName>
    <definedName name="_xlnm.Print_Area" localSheetId="68">야7!$A$1:$G$51</definedName>
    <definedName name="_xlnm.Print_Area" localSheetId="69">야8!$A$1:$G$17</definedName>
    <definedName name="_xlnm.Print_Area" localSheetId="70">야9!$A$1:$G$51</definedName>
    <definedName name="_xlnm.Print_Area" localSheetId="13">#REF!</definedName>
    <definedName name="_xlnm.Print_Area" localSheetId="15">전문!$A$1:$P$134</definedName>
    <definedName name="_xlnm.Print_Area" localSheetId="14">특별!$A$1:$M$116</definedName>
    <definedName name="_xlnm.Print_Area">#REF!</definedName>
    <definedName name="PRINT_AREA_MI" localSheetId="49">#REF!</definedName>
    <definedName name="PRINT_AREA_MI" localSheetId="50">#REF!</definedName>
    <definedName name="PRINT_AREA_MI" localSheetId="51">#REF!</definedName>
    <definedName name="PRINT_AREA_MI" localSheetId="52">#REF!</definedName>
    <definedName name="PRINT_AREA_MI" localSheetId="53">#REF!</definedName>
    <definedName name="PRINT_AREA_MI" localSheetId="74">#REF!</definedName>
    <definedName name="PRINT_AREA_MI" localSheetId="75">#REF!</definedName>
    <definedName name="PRINT_AREA_MI" localSheetId="76">#REF!</definedName>
    <definedName name="PRINT_AREA_MI" localSheetId="77">#REF!</definedName>
    <definedName name="PRINT_AREA_MI" localSheetId="78">#REF!</definedName>
    <definedName name="PRINT_AREA_MI" localSheetId="16">#REF!</definedName>
    <definedName name="PRINT_AREA_MI" localSheetId="13">#REF!</definedName>
    <definedName name="PRINT_AREA_MI" localSheetId="15">#REF!</definedName>
    <definedName name="PRINT_AREA_MI" localSheetId="14">#REF!</definedName>
    <definedName name="PRINT_AREA_MI">#REF!</definedName>
    <definedName name="PRINT_AREA_MI1">#REF!</definedName>
    <definedName name="PRINT_TITLE" localSheetId="49">#REF!</definedName>
    <definedName name="PRINT_TITLE" localSheetId="50">#REF!</definedName>
    <definedName name="PRINT_TITLE" localSheetId="51">#REF!</definedName>
    <definedName name="PRINT_TITLE" localSheetId="52">#REF!</definedName>
    <definedName name="PRINT_TITLE" localSheetId="53">#REF!</definedName>
    <definedName name="PRINT_TITLE" localSheetId="74">#REF!</definedName>
    <definedName name="PRINT_TITLE" localSheetId="75">#REF!</definedName>
    <definedName name="PRINT_TITLE" localSheetId="76">#REF!</definedName>
    <definedName name="PRINT_TITLE" localSheetId="77">#REF!</definedName>
    <definedName name="PRINT_TITLE" localSheetId="78">#REF!</definedName>
    <definedName name="PRINT_TITLE" localSheetId="16">#REF!</definedName>
    <definedName name="PRINT_TITLE" localSheetId="13">#REF!</definedName>
    <definedName name="PRINT_TITLE" localSheetId="15">#REF!</definedName>
    <definedName name="PRINT_TITLE" localSheetId="14">#REF!</definedName>
    <definedName name="PRINT_TITLE">#REF!</definedName>
    <definedName name="_xlnm.Print_Titles" localSheetId="56">'12.GPS좌표값'!$2:$4</definedName>
    <definedName name="_xlnm.Print_Titles" localSheetId="11">'5.필지별'!$1:$5</definedName>
    <definedName name="_xlnm.Print_Titles" localSheetId="12">'5-1.소반별'!$1:$5</definedName>
    <definedName name="_xlnm.Print_Titles" localSheetId="74">#REF!</definedName>
    <definedName name="_xlnm.Print_Titles" localSheetId="75">#REF!</definedName>
    <definedName name="_xlnm.Print_Titles" localSheetId="76">#REF!</definedName>
    <definedName name="_xlnm.Print_Titles" localSheetId="77">#REF!</definedName>
    <definedName name="_xlnm.Print_Titles" localSheetId="78">#REF!</definedName>
    <definedName name="_xlnm.Print_Titles" localSheetId="79">#REF!</definedName>
    <definedName name="_xlnm.Print_Titles">#N/A</definedName>
    <definedName name="PRINT_TITLES_MI" localSheetId="49">#REF!</definedName>
    <definedName name="PRINT_TITLES_MI" localSheetId="50">#REF!</definedName>
    <definedName name="PRINT_TITLES_MI" localSheetId="51">#REF!</definedName>
    <definedName name="PRINT_TITLES_MI" localSheetId="52">#REF!</definedName>
    <definedName name="PRINT_TITLES_MI" localSheetId="53">#REF!</definedName>
    <definedName name="PRINT_TITLES_MI" localSheetId="74">#REF!</definedName>
    <definedName name="PRINT_TITLES_MI" localSheetId="75">#REF!</definedName>
    <definedName name="PRINT_TITLES_MI" localSheetId="76">#REF!</definedName>
    <definedName name="PRINT_TITLES_MI" localSheetId="77">#REF!</definedName>
    <definedName name="PRINT_TITLES_MI" localSheetId="78">#REF!</definedName>
    <definedName name="PRINT_TITLES_MI" localSheetId="16">#REF!</definedName>
    <definedName name="PRINT_TITLES_MI" localSheetId="13">#REF!</definedName>
    <definedName name="PRINT_TITLES_MI" localSheetId="15">#REF!</definedName>
    <definedName name="PRINT_TITLES_MI" localSheetId="14">#REF!</definedName>
    <definedName name="PRINT_TITLES_MI">#REF!</definedName>
    <definedName name="PRINT_TITLES_MI1">#REF!</definedName>
    <definedName name="PT">#REF!</definedName>
    <definedName name="PWP">#REF!</definedName>
    <definedName name="PWS">#REF!</definedName>
    <definedName name="PWW">#REF!</definedName>
    <definedName name="Q" localSheetId="37">BlankMacro1</definedName>
    <definedName name="Q" localSheetId="49">BlankMacro1</definedName>
    <definedName name="Q" localSheetId="50">BlankMacro1</definedName>
    <definedName name="Q" localSheetId="51">BlankMacro1</definedName>
    <definedName name="Q" localSheetId="52">BlankMacro1</definedName>
    <definedName name="Q" localSheetId="53">BlankMacro1</definedName>
    <definedName name="Q" localSheetId="75">BlankMacro1</definedName>
    <definedName name="Q" localSheetId="77">BlankMacro1</definedName>
    <definedName name="Q" localSheetId="79">BlankMacro1</definedName>
    <definedName name="Q">BlankMacro1</definedName>
    <definedName name="Q3WEE" localSheetId="37" hidden="1">{#N/A,#N/A,FALSE,"조골재"}</definedName>
    <definedName name="Q3WEE" localSheetId="17" hidden="1">{#N/A,#N/A,FALSE,"조골재"}</definedName>
    <definedName name="Q3WEE" localSheetId="18" hidden="1">{#N/A,#N/A,FALSE,"조골재"}</definedName>
    <definedName name="Q3WEE" localSheetId="49" hidden="1">{#N/A,#N/A,FALSE,"조골재"}</definedName>
    <definedName name="Q3WEE" localSheetId="50" hidden="1">{#N/A,#N/A,FALSE,"조골재"}</definedName>
    <definedName name="Q3WEE" localSheetId="51" hidden="1">{#N/A,#N/A,FALSE,"조골재"}</definedName>
    <definedName name="Q3WEE" localSheetId="52" hidden="1">{#N/A,#N/A,FALSE,"조골재"}</definedName>
    <definedName name="Q3WEE" localSheetId="53" hidden="1">{#N/A,#N/A,FALSE,"조골재"}</definedName>
    <definedName name="Q3WEE" localSheetId="79" hidden="1">{#N/A,#N/A,FALSE,"조골재"}</definedName>
    <definedName name="Q3WEE" localSheetId="16" hidden="1">{#N/A,#N/A,FALSE,"조골재"}</definedName>
    <definedName name="Q3WEE" localSheetId="13" hidden="1">{#N/A,#N/A,FALSE,"조골재"}</definedName>
    <definedName name="Q3WEE" localSheetId="15" hidden="1">{#N/A,#N/A,FALSE,"조골재"}</definedName>
    <definedName name="Q3WEE" localSheetId="14" hidden="1">{#N/A,#N/A,FALSE,"조골재"}</definedName>
    <definedName name="Q3WEE" hidden="1">{#N/A,#N/A,FALSE,"조골재"}</definedName>
    <definedName name="QA">#REF!</definedName>
    <definedName name="QAE">#REF!</definedName>
    <definedName name="QAQA">'[47]ABUT수량-A1'!$T$25</definedName>
    <definedName name="qk" localSheetId="37">{"'자리배치도'!$AG$1:$CI$28"}</definedName>
    <definedName name="qk" localSheetId="17">{"'자리배치도'!$AG$1:$CI$28"}</definedName>
    <definedName name="qk" localSheetId="18">{"'자리배치도'!$AG$1:$CI$28"}</definedName>
    <definedName name="qk" localSheetId="49">{"'자리배치도'!$AG$1:$CI$28"}</definedName>
    <definedName name="qk" localSheetId="50">{"'자리배치도'!$AG$1:$CI$28"}</definedName>
    <definedName name="qk" localSheetId="51">{"'자리배치도'!$AG$1:$CI$28"}</definedName>
    <definedName name="qk" localSheetId="52">{"'자리배치도'!$AG$1:$CI$28"}</definedName>
    <definedName name="qk" localSheetId="53">{"'자리배치도'!$AG$1:$CI$28"}</definedName>
    <definedName name="qk" localSheetId="79">{"'자리배치도'!$AG$1:$CI$28"}</definedName>
    <definedName name="qk" localSheetId="16">{"'자리배치도'!$AG$1:$CI$28"}</definedName>
    <definedName name="qk" localSheetId="13">{"'자리배치도'!$AG$1:$CI$28"}</definedName>
    <definedName name="qk" localSheetId="15">{"'자리배치도'!$AG$1:$CI$28"}</definedName>
    <definedName name="qk" localSheetId="14">{"'자리배치도'!$AG$1:$CI$28"}</definedName>
    <definedName name="qk">{"'자리배치도'!$AG$1:$CI$28"}</definedName>
    <definedName name="qq">#REF!</definedName>
    <definedName name="qqaa">'[48]ABUT수량-A1'!$T$25</definedName>
    <definedName name="qqq" localSheetId="49">#REF!</definedName>
    <definedName name="qqq" localSheetId="50">#REF!</definedName>
    <definedName name="qqq" localSheetId="51">#REF!</definedName>
    <definedName name="qqq" localSheetId="52">#REF!</definedName>
    <definedName name="qqq" localSheetId="53">#REF!</definedName>
    <definedName name="qqq" localSheetId="13">#REF!</definedName>
    <definedName name="qqq" localSheetId="15">#REF!</definedName>
    <definedName name="qqq" localSheetId="14">#REF!</definedName>
    <definedName name="qqq">#REF!</definedName>
    <definedName name="QQQQ">'[49]ABUT수량-A1'!$T$25</definedName>
    <definedName name="QWQW">'[47]ABUT수량-A1'!$T$25</definedName>
    <definedName name="R_" localSheetId="55">#REF!</definedName>
    <definedName name="R_" localSheetId="59">#REF!</definedName>
    <definedName name="R_" localSheetId="61">#REF!</definedName>
    <definedName name="R_" localSheetId="31">#REF!</definedName>
    <definedName name="R_" localSheetId="35">#REF!</definedName>
    <definedName name="R_" localSheetId="36">#REF!</definedName>
    <definedName name="R_" localSheetId="34">#REF!</definedName>
    <definedName name="R_" localSheetId="49">#REF!</definedName>
    <definedName name="R_" localSheetId="50">#REF!</definedName>
    <definedName name="R_" localSheetId="51">#REF!</definedName>
    <definedName name="R_" localSheetId="52">#REF!</definedName>
    <definedName name="R_" localSheetId="53">#REF!</definedName>
    <definedName name="R_" localSheetId="74">#REF!</definedName>
    <definedName name="R_" localSheetId="75">#REF!</definedName>
    <definedName name="R_" localSheetId="76">#REF!</definedName>
    <definedName name="R_" localSheetId="77">#REF!</definedName>
    <definedName name="R_" localSheetId="78">#REF!</definedName>
    <definedName name="R_" localSheetId="16">#REF!</definedName>
    <definedName name="R_" localSheetId="13">#REF!</definedName>
    <definedName name="R_" localSheetId="15">#REF!</definedName>
    <definedName name="R_" localSheetId="14">#REF!</definedName>
    <definedName name="R_" localSheetId="1">#REF!</definedName>
    <definedName name="R_">#REF!</definedName>
    <definedName name="RC_B">#REF!</definedName>
    <definedName name="RD">#REF!</definedName>
    <definedName name="_xlnm.Recorder" localSheetId="49">#REF!</definedName>
    <definedName name="_xlnm.Recorder" localSheetId="50">#REF!</definedName>
    <definedName name="_xlnm.Recorder" localSheetId="51">#REF!</definedName>
    <definedName name="_xlnm.Recorder" localSheetId="52">#REF!</definedName>
    <definedName name="_xlnm.Recorder" localSheetId="53">#REF!</definedName>
    <definedName name="_xlnm.Recorder" localSheetId="74">#REF!</definedName>
    <definedName name="_xlnm.Recorder" localSheetId="75">#REF!</definedName>
    <definedName name="_xlnm.Recorder" localSheetId="76">#REF!</definedName>
    <definedName name="_xlnm.Recorder" localSheetId="77">#REF!</definedName>
    <definedName name="_xlnm.Recorder" localSheetId="78">#REF!</definedName>
    <definedName name="_xlnm.Recorder" localSheetId="16">#REF!</definedName>
    <definedName name="_xlnm.Recorder" localSheetId="13">#REF!</definedName>
    <definedName name="_xlnm.Recorder" localSheetId="15">#REF!</definedName>
    <definedName name="_xlnm.Recorder" localSheetId="14">#REF!</definedName>
    <definedName name="_xlnm.Recorder">#REF!</definedName>
    <definedName name="rererere" localSheetId="17" hidden="1">#REF!</definedName>
    <definedName name="rererere" localSheetId="18" hidden="1">#REF!</definedName>
    <definedName name="rererere" localSheetId="16" hidden="1">#REF!</definedName>
    <definedName name="rererere" localSheetId="13" hidden="1">#REF!</definedName>
    <definedName name="rererere" localSheetId="15" hidden="1">#REF!</definedName>
    <definedName name="rererere" localSheetId="14" hidden="1">#REF!</definedName>
    <definedName name="rererere" hidden="1">#REF!</definedName>
    <definedName name="RL">#REF!</definedName>
    <definedName name="RL1D">#REF!</definedName>
    <definedName name="RL2D">#REF!</definedName>
    <definedName name="RL3D">#REF!</definedName>
    <definedName name="RL4D">#REF!</definedName>
    <definedName name="RL5D">#REF!</definedName>
    <definedName name="RL6D">#REF!</definedName>
    <definedName name="RL7D">#REF!</definedName>
    <definedName name="RLD">#REF!</definedName>
    <definedName name="rr" localSheetId="17" hidden="1">#REF!</definedName>
    <definedName name="rr" localSheetId="18" hidden="1">#REF!</definedName>
    <definedName name="rr" localSheetId="16" hidden="1">#REF!</definedName>
    <definedName name="rr" localSheetId="13" hidden="1">#REF!</definedName>
    <definedName name="rr" localSheetId="15" hidden="1">#REF!</definedName>
    <definedName name="rr" localSheetId="14" hidden="1">#REF!</definedName>
    <definedName name="rr" hidden="1">#REF!</definedName>
    <definedName name="RRR">#REF!</definedName>
    <definedName name="rrrj" localSheetId="17" hidden="1">#REF!</definedName>
    <definedName name="rrrj" localSheetId="18" hidden="1">#REF!</definedName>
    <definedName name="rrrj" localSheetId="16" hidden="1">#REF!</definedName>
    <definedName name="rrrj" localSheetId="13" hidden="1">#REF!</definedName>
    <definedName name="rrrj" localSheetId="15" hidden="1">#REF!</definedName>
    <definedName name="rrrj" localSheetId="14" hidden="1">#REF!</definedName>
    <definedName name="rrrj" hidden="1">#REF!</definedName>
    <definedName name="rrrr" localSheetId="6">BlankMacro1</definedName>
    <definedName name="rrrr" localSheetId="37">BlankMacro1</definedName>
    <definedName name="rrrr" localSheetId="17">BlankMacro1</definedName>
    <definedName name="rrrr" localSheetId="18">BlankMacro1</definedName>
    <definedName name="rrrr" localSheetId="49">BlankMacro1</definedName>
    <definedName name="rrrr" localSheetId="50">BlankMacro1</definedName>
    <definedName name="rrrr" localSheetId="51">BlankMacro1</definedName>
    <definedName name="rrrr" localSheetId="52">BlankMacro1</definedName>
    <definedName name="rrrr" localSheetId="53">BlankMacro1</definedName>
    <definedName name="rrrr" localSheetId="74">BlankMacro1</definedName>
    <definedName name="rrrr" localSheetId="75">BlankMacro1</definedName>
    <definedName name="rrrr" localSheetId="76">BlankMacro1</definedName>
    <definedName name="rrrr" localSheetId="77">BlankMacro1</definedName>
    <definedName name="rrrr" localSheetId="78">BlankMacro1</definedName>
    <definedName name="rrrr" localSheetId="79">BlankMacro1</definedName>
    <definedName name="rrrr" localSheetId="16">BlankMacro1</definedName>
    <definedName name="rrrr" localSheetId="13">BlankMacro1</definedName>
    <definedName name="rrrr" localSheetId="15">BlankMacro1</definedName>
    <definedName name="rrrr" localSheetId="14">BlankMacro1</definedName>
    <definedName name="rrrr">BlankMacro1</definedName>
    <definedName name="RTR">[18]주형!#REF!</definedName>
    <definedName name="rtrtr" localSheetId="17" hidden="1">#REF!</definedName>
    <definedName name="rtrtr" localSheetId="18" hidden="1">#REF!</definedName>
    <definedName name="rtrtr" localSheetId="16" hidden="1">#REF!</definedName>
    <definedName name="rtrtr" localSheetId="13" hidden="1">#REF!</definedName>
    <definedName name="rtrtr" localSheetId="15" hidden="1">#REF!</definedName>
    <definedName name="rtrtr" localSheetId="14" hidden="1">#REF!</definedName>
    <definedName name="rtrtr" hidden="1">#REF!</definedName>
    <definedName name="RTS">[18]주형!#REF!</definedName>
    <definedName name="ru" localSheetId="49">#REF!</definedName>
    <definedName name="ru" localSheetId="50">#REF!</definedName>
    <definedName name="ru" localSheetId="51">#REF!</definedName>
    <definedName name="ru" localSheetId="52">#REF!</definedName>
    <definedName name="ru" localSheetId="53">#REF!</definedName>
    <definedName name="ru" localSheetId="13">#REF!</definedName>
    <definedName name="ru" localSheetId="15">#REF!</definedName>
    <definedName name="ru" localSheetId="14">#REF!</definedName>
    <definedName name="ru">#REF!</definedName>
    <definedName name="s" localSheetId="49">[24]대치판정!#REF!</definedName>
    <definedName name="s" localSheetId="50">[24]대치판정!#REF!</definedName>
    <definedName name="s" localSheetId="51">[24]대치판정!#REF!</definedName>
    <definedName name="s" localSheetId="52">[24]대치판정!#REF!</definedName>
    <definedName name="s" localSheetId="53">[24]대치판정!#REF!</definedName>
    <definedName name="S">#REF!</definedName>
    <definedName name="S2L">#REF!</definedName>
    <definedName name="sanch_2">#REF!</definedName>
    <definedName name="sanch_3">#REF!</definedName>
    <definedName name="sanch_4">#REF!</definedName>
    <definedName name="SCK">#REF!</definedName>
    <definedName name="SDCFG\" localSheetId="37" hidden="1">{#N/A,#N/A,FALSE,"운반시간"}</definedName>
    <definedName name="SDCFG\" localSheetId="17" hidden="1">{#N/A,#N/A,FALSE,"운반시간"}</definedName>
    <definedName name="SDCFG\" localSheetId="18" hidden="1">{#N/A,#N/A,FALSE,"운반시간"}</definedName>
    <definedName name="SDCFG\" localSheetId="38" hidden="1">{#N/A,#N/A,FALSE,"운반시간"}</definedName>
    <definedName name="SDCFG\" localSheetId="47" hidden="1">{#N/A,#N/A,FALSE,"운반시간"}</definedName>
    <definedName name="SDCFG\" localSheetId="48" hidden="1">{#N/A,#N/A,FALSE,"운반시간"}</definedName>
    <definedName name="SDCFG\" localSheetId="39" hidden="1">{#N/A,#N/A,FALSE,"운반시간"}</definedName>
    <definedName name="SDCFG\" localSheetId="40" hidden="1">{#N/A,#N/A,FALSE,"운반시간"}</definedName>
    <definedName name="SDCFG\" localSheetId="41" hidden="1">{#N/A,#N/A,FALSE,"운반시간"}</definedName>
    <definedName name="SDCFG\" localSheetId="42" hidden="1">{#N/A,#N/A,FALSE,"운반시간"}</definedName>
    <definedName name="SDCFG\" localSheetId="43" hidden="1">{#N/A,#N/A,FALSE,"운반시간"}</definedName>
    <definedName name="SDCFG\" localSheetId="44" hidden="1">{#N/A,#N/A,FALSE,"운반시간"}</definedName>
    <definedName name="SDCFG\" localSheetId="45" hidden="1">{#N/A,#N/A,FALSE,"운반시간"}</definedName>
    <definedName name="SDCFG\" localSheetId="46" hidden="1">{#N/A,#N/A,FALSE,"운반시간"}</definedName>
    <definedName name="SDCFG\" localSheetId="49" hidden="1">{#N/A,#N/A,FALSE,"운반시간"}</definedName>
    <definedName name="SDCFG\" localSheetId="50" hidden="1">{#N/A,#N/A,FALSE,"운반시간"}</definedName>
    <definedName name="SDCFG\" localSheetId="51" hidden="1">{#N/A,#N/A,FALSE,"운반시간"}</definedName>
    <definedName name="SDCFG\" localSheetId="52" hidden="1">{#N/A,#N/A,FALSE,"운반시간"}</definedName>
    <definedName name="SDCFG\" localSheetId="53" hidden="1">{#N/A,#N/A,FALSE,"운반시간"}</definedName>
    <definedName name="SDCFG\" localSheetId="79" hidden="1">{#N/A,#N/A,FALSE,"운반시간"}</definedName>
    <definedName name="SDCFG\" localSheetId="16" hidden="1">{#N/A,#N/A,FALSE,"운반시간"}</definedName>
    <definedName name="SDCFG\" localSheetId="57" hidden="1">{#N/A,#N/A,FALSE,"운반시간"}</definedName>
    <definedName name="SDCFG\" localSheetId="72" hidden="1">{#N/A,#N/A,FALSE,"운반시간"}</definedName>
    <definedName name="SDCFG\" localSheetId="73" hidden="1">{#N/A,#N/A,FALSE,"운반시간"}</definedName>
    <definedName name="SDCFG\" localSheetId="63" hidden="1">{#N/A,#N/A,FALSE,"운반시간"}</definedName>
    <definedName name="SDCFG\" localSheetId="64" hidden="1">{#N/A,#N/A,FALSE,"운반시간"}</definedName>
    <definedName name="SDCFG\" localSheetId="65" hidden="1">{#N/A,#N/A,FALSE,"운반시간"}</definedName>
    <definedName name="SDCFG\" localSheetId="66" hidden="1">{#N/A,#N/A,FALSE,"운반시간"}</definedName>
    <definedName name="SDCFG\" localSheetId="67" hidden="1">{#N/A,#N/A,FALSE,"운반시간"}</definedName>
    <definedName name="SDCFG\" localSheetId="68" hidden="1">{#N/A,#N/A,FALSE,"운반시간"}</definedName>
    <definedName name="SDCFG\" localSheetId="69" hidden="1">{#N/A,#N/A,FALSE,"운반시간"}</definedName>
    <definedName name="SDCFG\" localSheetId="70" hidden="1">{#N/A,#N/A,FALSE,"운반시간"}</definedName>
    <definedName name="SDCFG\" localSheetId="13" hidden="1">{#N/A,#N/A,FALSE,"운반시간"}</definedName>
    <definedName name="SDCFG\" localSheetId="15" hidden="1">{#N/A,#N/A,FALSE,"운반시간"}</definedName>
    <definedName name="SDCFG\" localSheetId="14" hidden="1">{#N/A,#N/A,FALSE,"운반시간"}</definedName>
    <definedName name="SDCFG\" hidden="1">{#N/A,#N/A,FALSE,"운반시간"}</definedName>
    <definedName name="sdfg">'[48]ABUT수량-A1'!$T$25</definedName>
    <definedName name="SDFGFGDFGDFGDFG" localSheetId="49">#REF!</definedName>
    <definedName name="SDFGFGDFGDFGDFG" localSheetId="50">#REF!</definedName>
    <definedName name="SDFGFGDFGDFGDFG" localSheetId="51">#REF!</definedName>
    <definedName name="SDFGFGDFGDFGDFG" localSheetId="52">#REF!</definedName>
    <definedName name="SDFGFGDFGDFGDFG" localSheetId="53">#REF!</definedName>
    <definedName name="SDFGFGDFGDFGDFG" localSheetId="74">#REF!</definedName>
    <definedName name="SDFGFGDFGDFGDFG" localSheetId="75">#REF!</definedName>
    <definedName name="SDFGFGDFGDFGDFG" localSheetId="76">#REF!</definedName>
    <definedName name="SDFGFGDFGDFGDFG" localSheetId="77">#REF!</definedName>
    <definedName name="SDFGFGDFGDFGDFG" localSheetId="78">#REF!</definedName>
    <definedName name="SDFGFGDFGDFGDFG" localSheetId="16">#REF!</definedName>
    <definedName name="SDFGFGDFGDFGDFG" localSheetId="13">#REF!</definedName>
    <definedName name="SDFGFGDFGDFGDFG" localSheetId="15">#REF!</definedName>
    <definedName name="SDFGFGDFGDFGDFG" localSheetId="14">#REF!</definedName>
    <definedName name="SDFGFGDFGDFGDFG">#REF!</definedName>
    <definedName name="SDS" localSheetId="37" hidden="1">{#N/A,#N/A,FALSE,"2~8번"}</definedName>
    <definedName name="SDS" localSheetId="17" hidden="1">{#N/A,#N/A,FALSE,"2~8번"}</definedName>
    <definedName name="SDS" localSheetId="18" hidden="1">{#N/A,#N/A,FALSE,"2~8번"}</definedName>
    <definedName name="SDS" localSheetId="49" hidden="1">{#N/A,#N/A,FALSE,"2~8번"}</definedName>
    <definedName name="SDS" localSheetId="50" hidden="1">{#N/A,#N/A,FALSE,"2~8번"}</definedName>
    <definedName name="SDS" localSheetId="51" hidden="1">{#N/A,#N/A,FALSE,"2~8번"}</definedName>
    <definedName name="SDS" localSheetId="52" hidden="1">{#N/A,#N/A,FALSE,"2~8번"}</definedName>
    <definedName name="SDS" localSheetId="53" hidden="1">{#N/A,#N/A,FALSE,"2~8번"}</definedName>
    <definedName name="SDS" localSheetId="79" hidden="1">{#N/A,#N/A,FALSE,"2~8번"}</definedName>
    <definedName name="SDS" localSheetId="16" hidden="1">{#N/A,#N/A,FALSE,"2~8번"}</definedName>
    <definedName name="SDS" localSheetId="13" hidden="1">{#N/A,#N/A,FALSE,"2~8번"}</definedName>
    <definedName name="SDS" localSheetId="15" hidden="1">{#N/A,#N/A,FALSE,"2~8번"}</definedName>
    <definedName name="SDS" localSheetId="14" hidden="1">{#N/A,#N/A,FALSE,"2~8번"}</definedName>
    <definedName name="SDS" hidden="1">{#N/A,#N/A,FALSE,"2~8번"}</definedName>
    <definedName name="sdsds" localSheetId="55">[50]단재적표!#REF!</definedName>
    <definedName name="sdsds" localSheetId="31">[50]단재적표!#REF!</definedName>
    <definedName name="sdsds" localSheetId="35">[50]단재적표!#REF!</definedName>
    <definedName name="sdsds" localSheetId="36">[50]단재적표!#REF!</definedName>
    <definedName name="sdsds" localSheetId="34">[50]단재적표!#REF!</definedName>
    <definedName name="sdsds" localSheetId="49">[51]단재적표!#REF!</definedName>
    <definedName name="sdsds" localSheetId="50">[51]단재적표!#REF!</definedName>
    <definedName name="sdsds" localSheetId="51">[51]단재적표!#REF!</definedName>
    <definedName name="sdsds" localSheetId="52">[51]단재적표!#REF!</definedName>
    <definedName name="sdsds" localSheetId="53">[51]단재적표!#REF!</definedName>
    <definedName name="sdsds" localSheetId="79">[52]단재적표!#REF!</definedName>
    <definedName name="sdsds" localSheetId="1">[50]단재적표!#REF!</definedName>
    <definedName name="sdsds">[50]단재적표!#REF!</definedName>
    <definedName name="sdsss" localSheetId="55">#REF!</definedName>
    <definedName name="sdsss" localSheetId="59">#REF!</definedName>
    <definedName name="sdsss" localSheetId="61">#REF!</definedName>
    <definedName name="sdsss" localSheetId="31">#REF!</definedName>
    <definedName name="sdsss" localSheetId="35">#REF!</definedName>
    <definedName name="sdsss" localSheetId="36">#REF!</definedName>
    <definedName name="sdsss" localSheetId="34">#REF!</definedName>
    <definedName name="sdsss" localSheetId="49">#REF!</definedName>
    <definedName name="sdsss" localSheetId="50">#REF!</definedName>
    <definedName name="sdsss" localSheetId="51">#REF!</definedName>
    <definedName name="sdsss" localSheetId="52">#REF!</definedName>
    <definedName name="sdsss" localSheetId="53">#REF!</definedName>
    <definedName name="sdsss" localSheetId="74">#REF!</definedName>
    <definedName name="sdsss" localSheetId="75">#REF!</definedName>
    <definedName name="sdsss" localSheetId="76">#REF!</definedName>
    <definedName name="sdsss" localSheetId="77">#REF!</definedName>
    <definedName name="sdsss" localSheetId="78">#REF!</definedName>
    <definedName name="sdsss" localSheetId="16">#REF!</definedName>
    <definedName name="sdsss" localSheetId="13">#REF!</definedName>
    <definedName name="sdsss" localSheetId="15">#REF!</definedName>
    <definedName name="sdsss" localSheetId="14">#REF!</definedName>
    <definedName name="sdsss" localSheetId="1">#REF!</definedName>
    <definedName name="sdsss">#REF!</definedName>
    <definedName name="sheet" localSheetId="37" hidden="1">{#N/A,#N/A,FALSE,"골재소요량";#N/A,#N/A,FALSE,"골재소요량"}</definedName>
    <definedName name="sheet" localSheetId="17" hidden="1">{#N/A,#N/A,FALSE,"골재소요량";#N/A,#N/A,FALSE,"골재소요량"}</definedName>
    <definedName name="sheet" localSheetId="18" hidden="1">{#N/A,#N/A,FALSE,"골재소요량";#N/A,#N/A,FALSE,"골재소요량"}</definedName>
    <definedName name="sheet" localSheetId="49" hidden="1">{#N/A,#N/A,FALSE,"골재소요량";#N/A,#N/A,FALSE,"골재소요량"}</definedName>
    <definedName name="sheet" localSheetId="50" hidden="1">{#N/A,#N/A,FALSE,"골재소요량";#N/A,#N/A,FALSE,"골재소요량"}</definedName>
    <definedName name="sheet" localSheetId="51" hidden="1">{#N/A,#N/A,FALSE,"골재소요량";#N/A,#N/A,FALSE,"골재소요량"}</definedName>
    <definedName name="sheet" localSheetId="52" hidden="1">{#N/A,#N/A,FALSE,"골재소요량";#N/A,#N/A,FALSE,"골재소요량"}</definedName>
    <definedName name="sheet" localSheetId="53" hidden="1">{#N/A,#N/A,FALSE,"골재소요량";#N/A,#N/A,FALSE,"골재소요량"}</definedName>
    <definedName name="sheet" localSheetId="79" hidden="1">{#N/A,#N/A,FALSE,"골재소요량";#N/A,#N/A,FALSE,"골재소요량"}</definedName>
    <definedName name="sheet" localSheetId="16" hidden="1">{#N/A,#N/A,FALSE,"골재소요량";#N/A,#N/A,FALSE,"골재소요량"}</definedName>
    <definedName name="sheet" localSheetId="13" hidden="1">{#N/A,#N/A,FALSE,"골재소요량";#N/A,#N/A,FALSE,"골재소요량"}</definedName>
    <definedName name="sheet" localSheetId="15" hidden="1">{#N/A,#N/A,FALSE,"골재소요량";#N/A,#N/A,FALSE,"골재소요량"}</definedName>
    <definedName name="sheet" localSheetId="14" hidden="1">{#N/A,#N/A,FALSE,"골재소요량";#N/A,#N/A,FALSE,"골재소요량"}</definedName>
    <definedName name="sheet" hidden="1">{#N/A,#N/A,FALSE,"골재소요량";#N/A,#N/A,FALSE,"골재소요량"}</definedName>
    <definedName name="SHT">#REF!</definedName>
    <definedName name="SK">#REF!</definedName>
    <definedName name="SKE">#REF!</definedName>
    <definedName name="slo">#REF!</definedName>
    <definedName name="solver_drv">1</definedName>
    <definedName name="solver_est">1</definedName>
    <definedName name="solver_itr">100</definedName>
    <definedName name="solver_lin">0</definedName>
    <definedName name="solver_num">0</definedName>
    <definedName name="solver_nwt">1</definedName>
    <definedName name="solver_pre">0.000001</definedName>
    <definedName name="solver_scl">0</definedName>
    <definedName name="solver_sho">0</definedName>
    <definedName name="solver_tim">100</definedName>
    <definedName name="solver_tol">0.05</definedName>
    <definedName name="solver_typ">1</definedName>
    <definedName name="solver_val">0</definedName>
    <definedName name="ss" localSheetId="17" hidden="1">#REF!</definedName>
    <definedName name="ss" localSheetId="18" hidden="1">#REF!</definedName>
    <definedName name="ss" localSheetId="16" hidden="1">#REF!</definedName>
    <definedName name="ss" localSheetId="13" hidden="1">#REF!</definedName>
    <definedName name="ss" localSheetId="15" hidden="1">#REF!</definedName>
    <definedName name="ss" localSheetId="14" hidden="1">#REF!</definedName>
    <definedName name="ss" hidden="1">#REF!</definedName>
    <definedName name="SSS">#REF!</definedName>
    <definedName name="SSSS" localSheetId="17" hidden="1">[53]날개벽수량표!#REF!</definedName>
    <definedName name="SSSS" localSheetId="18" hidden="1">[53]날개벽수량표!#REF!</definedName>
    <definedName name="SSSS" localSheetId="16" hidden="1">[53]날개벽수량표!#REF!</definedName>
    <definedName name="SSSS" localSheetId="13" hidden="1">[53]날개벽수량표!#REF!</definedName>
    <definedName name="SSSS" localSheetId="15" hidden="1">[53]날개벽수량표!#REF!</definedName>
    <definedName name="SSSS" localSheetId="14" hidden="1">[53]날개벽수량표!#REF!</definedName>
    <definedName name="SSSS" hidden="1">[53]날개벽수량표!#REF!</definedName>
    <definedName name="SSSSS" localSheetId="17" hidden="1">[16]날개벽수량표!#REF!</definedName>
    <definedName name="SSSSS" localSheetId="18" hidden="1">[16]날개벽수량표!#REF!</definedName>
    <definedName name="SSSSS" localSheetId="16" hidden="1">[16]날개벽수량표!#REF!</definedName>
    <definedName name="SSSSS" localSheetId="13" hidden="1">[16]날개벽수량표!#REF!</definedName>
    <definedName name="SSSSS" localSheetId="15" hidden="1">[16]날개벽수량표!#REF!</definedName>
    <definedName name="SSSSS" localSheetId="14" hidden="1">[16]날개벽수량표!#REF!</definedName>
    <definedName name="SSSSS" hidden="1">[16]날개벽수량표!#REF!</definedName>
    <definedName name="SU">#REF!</definedName>
    <definedName name="svsdvsvsv" localSheetId="37">{"Book1"}</definedName>
    <definedName name="svsdvsvsv" localSheetId="17">{"Book1"}</definedName>
    <definedName name="svsdvsvsv" localSheetId="18">{"Book1"}</definedName>
    <definedName name="svsdvsvsv" localSheetId="49">{"Book1"}</definedName>
    <definedName name="svsdvsvsv" localSheetId="50">{"Book1"}</definedName>
    <definedName name="svsdvsvsv" localSheetId="51">{"Book1"}</definedName>
    <definedName name="svsdvsvsv" localSheetId="52">{"Book1"}</definedName>
    <definedName name="svsdvsvsv" localSheetId="53">{"Book1"}</definedName>
    <definedName name="svsdvsvsv" localSheetId="79">{"Book1"}</definedName>
    <definedName name="svsdvsvsv" localSheetId="16">{"Book1"}</definedName>
    <definedName name="svsdvsvsv" localSheetId="13">{"Book1"}</definedName>
    <definedName name="svsdvsvsv" localSheetId="15">{"Book1"}</definedName>
    <definedName name="svsdvsvsv" localSheetId="14">{"Book1"}</definedName>
    <definedName name="svsdvsvsv">{"Book1"}</definedName>
    <definedName name="svsvvbs" localSheetId="37">{"Book1"}</definedName>
    <definedName name="svsvvbs" localSheetId="17">{"Book1"}</definedName>
    <definedName name="svsvvbs" localSheetId="18">{"Book1"}</definedName>
    <definedName name="svsvvbs" localSheetId="49">{"Book1"}</definedName>
    <definedName name="svsvvbs" localSheetId="50">{"Book1"}</definedName>
    <definedName name="svsvvbs" localSheetId="51">{"Book1"}</definedName>
    <definedName name="svsvvbs" localSheetId="52">{"Book1"}</definedName>
    <definedName name="svsvvbs" localSheetId="53">{"Book1"}</definedName>
    <definedName name="svsvvbs" localSheetId="79">{"Book1"}</definedName>
    <definedName name="svsvvbs" localSheetId="16">{"Book1"}</definedName>
    <definedName name="svsvvbs" localSheetId="13">{"Book1"}</definedName>
    <definedName name="svsvvbs" localSheetId="15">{"Book1"}</definedName>
    <definedName name="svsvvbs" localSheetId="14">{"Book1"}</definedName>
    <definedName name="svsvvbs">{"Book1"}</definedName>
    <definedName name="SWL">#REF!</definedName>
    <definedName name="SWR">#REF!</definedName>
    <definedName name="SW시험사001" localSheetId="49">#REF!</definedName>
    <definedName name="SW시험사001" localSheetId="50">#REF!</definedName>
    <definedName name="SW시험사001" localSheetId="51">#REF!</definedName>
    <definedName name="SW시험사001" localSheetId="52">#REF!</definedName>
    <definedName name="SW시험사001" localSheetId="53">#REF!</definedName>
    <definedName name="SW시험사001" localSheetId="74">#REF!</definedName>
    <definedName name="SW시험사001" localSheetId="75">#REF!</definedName>
    <definedName name="SW시험사001" localSheetId="76">#REF!</definedName>
    <definedName name="SW시험사001" localSheetId="77">#REF!</definedName>
    <definedName name="SW시험사001" localSheetId="78">#REF!</definedName>
    <definedName name="SW시험사001" localSheetId="16">#REF!</definedName>
    <definedName name="SW시험사001" localSheetId="13">#REF!</definedName>
    <definedName name="SW시험사001" localSheetId="15">#REF!</definedName>
    <definedName name="SW시험사001" localSheetId="14">#REF!</definedName>
    <definedName name="SW시험사001">#REF!</definedName>
    <definedName name="SW시험사002" localSheetId="49">#REF!</definedName>
    <definedName name="SW시험사002" localSheetId="50">#REF!</definedName>
    <definedName name="SW시험사002" localSheetId="51">#REF!</definedName>
    <definedName name="SW시험사002" localSheetId="52">#REF!</definedName>
    <definedName name="SW시험사002" localSheetId="53">#REF!</definedName>
    <definedName name="SW시험사002" localSheetId="74">#REF!</definedName>
    <definedName name="SW시험사002" localSheetId="75">#REF!</definedName>
    <definedName name="SW시험사002" localSheetId="76">#REF!</definedName>
    <definedName name="SW시험사002" localSheetId="77">#REF!</definedName>
    <definedName name="SW시험사002" localSheetId="78">#REF!</definedName>
    <definedName name="SW시험사002" localSheetId="16">#REF!</definedName>
    <definedName name="SW시험사002" localSheetId="13">#REF!</definedName>
    <definedName name="SW시험사002" localSheetId="15">#REF!</definedName>
    <definedName name="SW시험사002" localSheetId="14">#REF!</definedName>
    <definedName name="SW시험사002">#REF!</definedName>
    <definedName name="SW시험사011" localSheetId="49">#REF!</definedName>
    <definedName name="SW시험사011" localSheetId="50">#REF!</definedName>
    <definedName name="SW시험사011" localSheetId="51">#REF!</definedName>
    <definedName name="SW시험사011" localSheetId="52">#REF!</definedName>
    <definedName name="SW시험사011" localSheetId="53">#REF!</definedName>
    <definedName name="SW시험사011" localSheetId="74">#REF!</definedName>
    <definedName name="SW시험사011" localSheetId="75">#REF!</definedName>
    <definedName name="SW시험사011" localSheetId="76">#REF!</definedName>
    <definedName name="SW시험사011" localSheetId="77">#REF!</definedName>
    <definedName name="SW시험사011" localSheetId="78">#REF!</definedName>
    <definedName name="SW시험사011" localSheetId="16">#REF!</definedName>
    <definedName name="SW시험사011" localSheetId="13">#REF!</definedName>
    <definedName name="SW시험사011" localSheetId="15">#REF!</definedName>
    <definedName name="SW시험사011" localSheetId="14">#REF!</definedName>
    <definedName name="SW시험사011">#REF!</definedName>
    <definedName name="SW시험사982" localSheetId="49">#REF!</definedName>
    <definedName name="SW시험사982" localSheetId="50">#REF!</definedName>
    <definedName name="SW시험사982" localSheetId="51">#REF!</definedName>
    <definedName name="SW시험사982" localSheetId="52">#REF!</definedName>
    <definedName name="SW시험사982" localSheetId="53">#REF!</definedName>
    <definedName name="SW시험사982" localSheetId="74">#REF!</definedName>
    <definedName name="SW시험사982" localSheetId="75">#REF!</definedName>
    <definedName name="SW시험사982" localSheetId="76">#REF!</definedName>
    <definedName name="SW시험사982" localSheetId="77">#REF!</definedName>
    <definedName name="SW시험사982" localSheetId="78">#REF!</definedName>
    <definedName name="SW시험사982" localSheetId="16">#REF!</definedName>
    <definedName name="SW시험사982" localSheetId="13">#REF!</definedName>
    <definedName name="SW시험사982" localSheetId="15">#REF!</definedName>
    <definedName name="SW시험사982" localSheetId="14">#REF!</definedName>
    <definedName name="SW시험사982">#REF!</definedName>
    <definedName name="SW시험사991" localSheetId="49">#REF!</definedName>
    <definedName name="SW시험사991" localSheetId="50">#REF!</definedName>
    <definedName name="SW시험사991" localSheetId="51">#REF!</definedName>
    <definedName name="SW시험사991" localSheetId="52">#REF!</definedName>
    <definedName name="SW시험사991" localSheetId="53">#REF!</definedName>
    <definedName name="SW시험사991" localSheetId="74">#REF!</definedName>
    <definedName name="SW시험사991" localSheetId="75">#REF!</definedName>
    <definedName name="SW시험사991" localSheetId="76">#REF!</definedName>
    <definedName name="SW시험사991" localSheetId="77">#REF!</definedName>
    <definedName name="SW시험사991" localSheetId="78">#REF!</definedName>
    <definedName name="SW시험사991" localSheetId="16">#REF!</definedName>
    <definedName name="SW시험사991" localSheetId="13">#REF!</definedName>
    <definedName name="SW시험사991" localSheetId="15">#REF!</definedName>
    <definedName name="SW시험사991" localSheetId="14">#REF!</definedName>
    <definedName name="SW시험사991">#REF!</definedName>
    <definedName name="SW시험사992" localSheetId="49">#REF!</definedName>
    <definedName name="SW시험사992" localSheetId="50">#REF!</definedName>
    <definedName name="SW시험사992" localSheetId="51">#REF!</definedName>
    <definedName name="SW시험사992" localSheetId="52">#REF!</definedName>
    <definedName name="SW시험사992" localSheetId="53">#REF!</definedName>
    <definedName name="SW시험사992" localSheetId="74">#REF!</definedName>
    <definedName name="SW시험사992" localSheetId="75">#REF!</definedName>
    <definedName name="SW시험사992" localSheetId="76">#REF!</definedName>
    <definedName name="SW시험사992" localSheetId="77">#REF!</definedName>
    <definedName name="SW시험사992" localSheetId="78">#REF!</definedName>
    <definedName name="SW시험사992" localSheetId="16">#REF!</definedName>
    <definedName name="SW시험사992" localSheetId="13">#REF!</definedName>
    <definedName name="SW시험사992" localSheetId="15">#REF!</definedName>
    <definedName name="SW시험사992" localSheetId="14">#REF!</definedName>
    <definedName name="SW시험사992">#REF!</definedName>
    <definedName name="SY">#REF!</definedName>
    <definedName name="t" localSheetId="49">#REF!</definedName>
    <definedName name="t" localSheetId="50">#REF!</definedName>
    <definedName name="t" localSheetId="51">#REF!</definedName>
    <definedName name="t" localSheetId="52">#REF!</definedName>
    <definedName name="t" localSheetId="53">#REF!</definedName>
    <definedName name="t" localSheetId="74">#REF!</definedName>
    <definedName name="t" localSheetId="75">#REF!</definedName>
    <definedName name="t" localSheetId="76">#REF!</definedName>
    <definedName name="t" localSheetId="77">#REF!</definedName>
    <definedName name="t" localSheetId="78">#REF!</definedName>
    <definedName name="t" localSheetId="16">#REF!</definedName>
    <definedName name="t" localSheetId="13">#REF!</definedName>
    <definedName name="t" localSheetId="15">#REF!</definedName>
    <definedName name="t" localSheetId="14">#REF!</definedName>
    <definedName name="t">#REF!</definedName>
    <definedName name="T10B" localSheetId="13">#REF!</definedName>
    <definedName name="T10B" localSheetId="15">#REF!</definedName>
    <definedName name="T10B" localSheetId="14">#REF!</definedName>
    <definedName name="T10B">#REF!</definedName>
    <definedName name="T10B1" localSheetId="13">#REF!</definedName>
    <definedName name="T10B1" localSheetId="15">#REF!</definedName>
    <definedName name="T10B1" localSheetId="14">#REF!</definedName>
    <definedName name="T10B1">#REF!</definedName>
    <definedName name="T10B2" localSheetId="13">#REF!</definedName>
    <definedName name="T10B2" localSheetId="15">#REF!</definedName>
    <definedName name="T10B2" localSheetId="14">#REF!</definedName>
    <definedName name="T10B2">#REF!</definedName>
    <definedName name="T10B3" localSheetId="13">#REF!</definedName>
    <definedName name="T10B3" localSheetId="15">#REF!</definedName>
    <definedName name="T10B3" localSheetId="14">#REF!</definedName>
    <definedName name="T10B3">#REF!</definedName>
    <definedName name="T10B4" localSheetId="13">#REF!</definedName>
    <definedName name="T10B4" localSheetId="15">#REF!</definedName>
    <definedName name="T10B4" localSheetId="14">#REF!</definedName>
    <definedName name="T10B4">#REF!</definedName>
    <definedName name="T10B5" localSheetId="13">#REF!</definedName>
    <definedName name="T10B5" localSheetId="15">#REF!</definedName>
    <definedName name="T10B5" localSheetId="14">#REF!</definedName>
    <definedName name="T10B5">#REF!</definedName>
    <definedName name="T10B6" localSheetId="13">#REF!</definedName>
    <definedName name="T10B6" localSheetId="15">#REF!</definedName>
    <definedName name="T10B6" localSheetId="14">#REF!</definedName>
    <definedName name="T10B6">#REF!</definedName>
    <definedName name="T10B7" localSheetId="13">#REF!</definedName>
    <definedName name="T10B7" localSheetId="15">#REF!</definedName>
    <definedName name="T10B7" localSheetId="14">#REF!</definedName>
    <definedName name="T10B7">#REF!</definedName>
    <definedName name="T10D13" localSheetId="13">#REF!</definedName>
    <definedName name="T10D13" localSheetId="15">#REF!</definedName>
    <definedName name="T10D13" localSheetId="14">#REF!</definedName>
    <definedName name="T10D13">#REF!</definedName>
    <definedName name="T10D16" localSheetId="13">#REF!</definedName>
    <definedName name="T10D16" localSheetId="15">#REF!</definedName>
    <definedName name="T10D16" localSheetId="14">#REF!</definedName>
    <definedName name="T10D16">#REF!</definedName>
    <definedName name="T10D19" localSheetId="13">#REF!</definedName>
    <definedName name="T10D19" localSheetId="15">#REF!</definedName>
    <definedName name="T10D19" localSheetId="14">#REF!</definedName>
    <definedName name="T10D19">#REF!</definedName>
    <definedName name="T10D22" localSheetId="13">#REF!</definedName>
    <definedName name="T10D22" localSheetId="15">#REF!</definedName>
    <definedName name="T10D22" localSheetId="14">#REF!</definedName>
    <definedName name="T10D22">#REF!</definedName>
    <definedName name="T10D25" localSheetId="13">#REF!</definedName>
    <definedName name="T10D25" localSheetId="15">#REF!</definedName>
    <definedName name="T10D25" localSheetId="14">#REF!</definedName>
    <definedName name="T10D25">#REF!</definedName>
    <definedName name="T10D29" localSheetId="13">#REF!</definedName>
    <definedName name="T10D29" localSheetId="15">#REF!</definedName>
    <definedName name="T10D29" localSheetId="14">#REF!</definedName>
    <definedName name="T10D29">#REF!</definedName>
    <definedName name="T10D32" localSheetId="13">#REF!</definedName>
    <definedName name="T10D32" localSheetId="15">#REF!</definedName>
    <definedName name="T10D32" localSheetId="14">#REF!</definedName>
    <definedName name="T10D32">#REF!</definedName>
    <definedName name="T10H" localSheetId="13">#REF!</definedName>
    <definedName name="T10H" localSheetId="15">#REF!</definedName>
    <definedName name="T10H" localSheetId="14">#REF!</definedName>
    <definedName name="T10H">#REF!</definedName>
    <definedName name="T10H1" localSheetId="13">#REF!</definedName>
    <definedName name="T10H1" localSheetId="15">#REF!</definedName>
    <definedName name="T10H1" localSheetId="14">#REF!</definedName>
    <definedName name="T10H1">#REF!</definedName>
    <definedName name="T10H2" localSheetId="13">#REF!</definedName>
    <definedName name="T10H2" localSheetId="15">#REF!</definedName>
    <definedName name="T10H2" localSheetId="14">#REF!</definedName>
    <definedName name="T10H2">#REF!</definedName>
    <definedName name="T10H3" localSheetId="13">#REF!</definedName>
    <definedName name="T10H3" localSheetId="15">#REF!</definedName>
    <definedName name="T10H3" localSheetId="14">#REF!</definedName>
    <definedName name="T10H3">#REF!</definedName>
    <definedName name="T10H4" localSheetId="13">#REF!</definedName>
    <definedName name="T10H4" localSheetId="15">#REF!</definedName>
    <definedName name="T10H4" localSheetId="14">#REF!</definedName>
    <definedName name="T10H4">#REF!</definedName>
    <definedName name="T10HANCH" localSheetId="13">#REF!</definedName>
    <definedName name="T10HANCH" localSheetId="15">#REF!</definedName>
    <definedName name="T10HANCH" localSheetId="14">#REF!</definedName>
    <definedName name="T10HANCH">#REF!</definedName>
    <definedName name="T10P" localSheetId="13">#REF!</definedName>
    <definedName name="T10P" localSheetId="15">#REF!</definedName>
    <definedName name="T10P" localSheetId="14">#REF!</definedName>
    <definedName name="T10P">#REF!</definedName>
    <definedName name="T10Q" localSheetId="13">#REF!</definedName>
    <definedName name="T10Q" localSheetId="15">#REF!</definedName>
    <definedName name="T10Q" localSheetId="14">#REF!</definedName>
    <definedName name="T10Q">#REF!</definedName>
    <definedName name="T10뒷채움" localSheetId="13">#REF!</definedName>
    <definedName name="T10뒷채움" localSheetId="15">#REF!</definedName>
    <definedName name="T10뒷채움" localSheetId="14">#REF!</definedName>
    <definedName name="T10뒷채움">#REF!</definedName>
    <definedName name="T1B" localSheetId="13">#REF!</definedName>
    <definedName name="T1B" localSheetId="15">#REF!</definedName>
    <definedName name="T1B" localSheetId="14">#REF!</definedName>
    <definedName name="T1B">#REF!</definedName>
    <definedName name="T1B1" localSheetId="13">#REF!</definedName>
    <definedName name="T1B1" localSheetId="15">#REF!</definedName>
    <definedName name="T1B1" localSheetId="14">#REF!</definedName>
    <definedName name="T1B1">#REF!</definedName>
    <definedName name="T1B2" localSheetId="13">#REF!</definedName>
    <definedName name="T1B2" localSheetId="15">#REF!</definedName>
    <definedName name="T1B2" localSheetId="14">#REF!</definedName>
    <definedName name="T1B2">#REF!</definedName>
    <definedName name="T1B3" localSheetId="13">#REF!</definedName>
    <definedName name="T1B3" localSheetId="15">#REF!</definedName>
    <definedName name="T1B3" localSheetId="14">#REF!</definedName>
    <definedName name="T1B3">#REF!</definedName>
    <definedName name="T1B4" localSheetId="13">#REF!</definedName>
    <definedName name="T1B4" localSheetId="15">#REF!</definedName>
    <definedName name="T1B4" localSheetId="14">#REF!</definedName>
    <definedName name="T1B4">#REF!</definedName>
    <definedName name="T1B5" localSheetId="13">#REF!</definedName>
    <definedName name="T1B5" localSheetId="15">#REF!</definedName>
    <definedName name="T1B5" localSheetId="14">#REF!</definedName>
    <definedName name="T1B5">#REF!</definedName>
    <definedName name="T1B6" localSheetId="13">#REF!</definedName>
    <definedName name="T1B6" localSheetId="15">#REF!</definedName>
    <definedName name="T1B6" localSheetId="14">#REF!</definedName>
    <definedName name="T1B6">#REF!</definedName>
    <definedName name="T1B7" localSheetId="13">#REF!</definedName>
    <definedName name="T1B7" localSheetId="15">#REF!</definedName>
    <definedName name="T1B7" localSheetId="14">#REF!</definedName>
    <definedName name="T1B7">#REF!</definedName>
    <definedName name="T1D13" localSheetId="13">#REF!</definedName>
    <definedName name="T1D13" localSheetId="15">#REF!</definedName>
    <definedName name="T1D13" localSheetId="14">#REF!</definedName>
    <definedName name="T1D13">#REF!</definedName>
    <definedName name="T1D16" localSheetId="13">#REF!</definedName>
    <definedName name="T1D16" localSheetId="15">#REF!</definedName>
    <definedName name="T1D16" localSheetId="14">#REF!</definedName>
    <definedName name="T1D16">#REF!</definedName>
    <definedName name="T1D19" localSheetId="13">#REF!</definedName>
    <definedName name="T1D19" localSheetId="15">#REF!</definedName>
    <definedName name="T1D19" localSheetId="14">#REF!</definedName>
    <definedName name="T1D19">#REF!</definedName>
    <definedName name="T1D22" localSheetId="13">#REF!</definedName>
    <definedName name="T1D22" localSheetId="15">#REF!</definedName>
    <definedName name="T1D22" localSheetId="14">#REF!</definedName>
    <definedName name="T1D22">#REF!</definedName>
    <definedName name="T1D25" localSheetId="13">#REF!</definedName>
    <definedName name="T1D25" localSheetId="15">#REF!</definedName>
    <definedName name="T1D25" localSheetId="14">#REF!</definedName>
    <definedName name="T1D25">#REF!</definedName>
    <definedName name="T1D26" localSheetId="13">#REF!</definedName>
    <definedName name="T1D26" localSheetId="15">#REF!</definedName>
    <definedName name="T1D26" localSheetId="14">#REF!</definedName>
    <definedName name="T1D26">#REF!</definedName>
    <definedName name="T1D29" localSheetId="13">#REF!</definedName>
    <definedName name="T1D29" localSheetId="15">#REF!</definedName>
    <definedName name="T1D29" localSheetId="14">#REF!</definedName>
    <definedName name="T1D29">#REF!</definedName>
    <definedName name="T1D32" localSheetId="13">#REF!</definedName>
    <definedName name="T1D32" localSheetId="15">#REF!</definedName>
    <definedName name="T1D32" localSheetId="14">#REF!</definedName>
    <definedName name="T1D32">#REF!</definedName>
    <definedName name="T1H" localSheetId="13">#REF!</definedName>
    <definedName name="T1H" localSheetId="15">#REF!</definedName>
    <definedName name="T1H" localSheetId="14">#REF!</definedName>
    <definedName name="T1H">#REF!</definedName>
    <definedName name="T1H1" localSheetId="13">#REF!</definedName>
    <definedName name="T1H1" localSheetId="15">#REF!</definedName>
    <definedName name="T1H1" localSheetId="14">#REF!</definedName>
    <definedName name="T1H1">#REF!</definedName>
    <definedName name="T1H2" localSheetId="13">#REF!</definedName>
    <definedName name="T1H2" localSheetId="15">#REF!</definedName>
    <definedName name="T1H2" localSheetId="14">#REF!</definedName>
    <definedName name="T1H2">#REF!</definedName>
    <definedName name="T1H3" localSheetId="13">#REF!</definedName>
    <definedName name="T1H3" localSheetId="15">#REF!</definedName>
    <definedName name="T1H3" localSheetId="14">#REF!</definedName>
    <definedName name="T1H3">#REF!</definedName>
    <definedName name="T1H4" localSheetId="13">#REF!</definedName>
    <definedName name="T1H4" localSheetId="15">#REF!</definedName>
    <definedName name="T1H4" localSheetId="14">#REF!</definedName>
    <definedName name="T1H4">#REF!</definedName>
    <definedName name="T1HANCH" localSheetId="13">#REF!</definedName>
    <definedName name="T1HANCH" localSheetId="15">#REF!</definedName>
    <definedName name="T1HANCH" localSheetId="14">#REF!</definedName>
    <definedName name="T1HANCH">#REF!</definedName>
    <definedName name="T1HC" localSheetId="13">#REF!</definedName>
    <definedName name="T1HC" localSheetId="15">#REF!</definedName>
    <definedName name="T1HC" localSheetId="14">#REF!</definedName>
    <definedName name="T1HC">#REF!</definedName>
    <definedName name="T1HUNCH" localSheetId="13">#REF!</definedName>
    <definedName name="T1HUNCH" localSheetId="15">#REF!</definedName>
    <definedName name="T1HUNCH" localSheetId="14">#REF!</definedName>
    <definedName name="T1HUNCH">#REF!</definedName>
    <definedName name="t1p" localSheetId="13">#REF!</definedName>
    <definedName name="t1p" localSheetId="15">#REF!</definedName>
    <definedName name="t1p" localSheetId="14">#REF!</definedName>
    <definedName name="t1p">#REF!</definedName>
    <definedName name="t1q" localSheetId="13">#REF!</definedName>
    <definedName name="t1q" localSheetId="15">#REF!</definedName>
    <definedName name="t1q" localSheetId="14">#REF!</definedName>
    <definedName name="t1q">#REF!</definedName>
    <definedName name="T1S">#REF!</definedName>
    <definedName name="T1뒷채움" localSheetId="13">#REF!</definedName>
    <definedName name="T1뒷채움" localSheetId="15">#REF!</definedName>
    <definedName name="T1뒷채움" localSheetId="14">#REF!</definedName>
    <definedName name="T1뒷채움">#REF!</definedName>
    <definedName name="T2B" localSheetId="13">#REF!</definedName>
    <definedName name="T2B" localSheetId="15">#REF!</definedName>
    <definedName name="T2B" localSheetId="14">#REF!</definedName>
    <definedName name="T2B">#REF!</definedName>
    <definedName name="T2B1" localSheetId="13">#REF!</definedName>
    <definedName name="T2B1" localSheetId="15">#REF!</definedName>
    <definedName name="T2B1" localSheetId="14">#REF!</definedName>
    <definedName name="T2B1">#REF!</definedName>
    <definedName name="T2B2" localSheetId="13">#REF!</definedName>
    <definedName name="T2B2" localSheetId="15">#REF!</definedName>
    <definedName name="T2B2" localSheetId="14">#REF!</definedName>
    <definedName name="T2B2">#REF!</definedName>
    <definedName name="T2B3" localSheetId="13">#REF!</definedName>
    <definedName name="T2B3" localSheetId="15">#REF!</definedName>
    <definedName name="T2B3" localSheetId="14">#REF!</definedName>
    <definedName name="T2B3">#REF!</definedName>
    <definedName name="T2B4" localSheetId="13">#REF!</definedName>
    <definedName name="T2B4" localSheetId="15">#REF!</definedName>
    <definedName name="T2B4" localSheetId="14">#REF!</definedName>
    <definedName name="T2B4">#REF!</definedName>
    <definedName name="T2B5" localSheetId="13">#REF!</definedName>
    <definedName name="T2B5" localSheetId="15">#REF!</definedName>
    <definedName name="T2B5" localSheetId="14">#REF!</definedName>
    <definedName name="T2B5">#REF!</definedName>
    <definedName name="T2B6" localSheetId="13">#REF!</definedName>
    <definedName name="T2B6" localSheetId="15">#REF!</definedName>
    <definedName name="T2B6" localSheetId="14">#REF!</definedName>
    <definedName name="T2B6">#REF!</definedName>
    <definedName name="T2B7" localSheetId="13">#REF!</definedName>
    <definedName name="T2B7" localSheetId="15">#REF!</definedName>
    <definedName name="T2B7" localSheetId="14">#REF!</definedName>
    <definedName name="T2B7">#REF!</definedName>
    <definedName name="T2D13" localSheetId="13">#REF!</definedName>
    <definedName name="T2D13" localSheetId="15">#REF!</definedName>
    <definedName name="T2D13" localSheetId="14">#REF!</definedName>
    <definedName name="T2D13">#REF!</definedName>
    <definedName name="T2D16" localSheetId="13">#REF!</definedName>
    <definedName name="T2D16" localSheetId="15">#REF!</definedName>
    <definedName name="T2D16" localSheetId="14">#REF!</definedName>
    <definedName name="T2D16">#REF!</definedName>
    <definedName name="T2D19" localSheetId="13">#REF!</definedName>
    <definedName name="T2D19" localSheetId="15">#REF!</definedName>
    <definedName name="T2D19" localSheetId="14">#REF!</definedName>
    <definedName name="T2D19">#REF!</definedName>
    <definedName name="T2D22" localSheetId="13">#REF!</definedName>
    <definedName name="T2D22" localSheetId="15">#REF!</definedName>
    <definedName name="T2D22" localSheetId="14">#REF!</definedName>
    <definedName name="T2D22">#REF!</definedName>
    <definedName name="T2D25" localSheetId="13">#REF!</definedName>
    <definedName name="T2D25" localSheetId="15">#REF!</definedName>
    <definedName name="T2D25" localSheetId="14">#REF!</definedName>
    <definedName name="T2D25">#REF!</definedName>
    <definedName name="T2D29" localSheetId="13">#REF!</definedName>
    <definedName name="T2D29" localSheetId="15">#REF!</definedName>
    <definedName name="T2D29" localSheetId="14">#REF!</definedName>
    <definedName name="T2D29">#REF!</definedName>
    <definedName name="T2D32" localSheetId="13">#REF!</definedName>
    <definedName name="T2D32" localSheetId="15">#REF!</definedName>
    <definedName name="T2D32" localSheetId="14">#REF!</definedName>
    <definedName name="T2D32">#REF!</definedName>
    <definedName name="T2H" localSheetId="13">#REF!</definedName>
    <definedName name="T2H" localSheetId="15">#REF!</definedName>
    <definedName name="T2H" localSheetId="14">#REF!</definedName>
    <definedName name="T2H">#REF!</definedName>
    <definedName name="T2H1" localSheetId="13">#REF!</definedName>
    <definedName name="T2H1" localSheetId="15">#REF!</definedName>
    <definedName name="T2H1" localSheetId="14">#REF!</definedName>
    <definedName name="T2H1">#REF!</definedName>
    <definedName name="T2H2" localSheetId="13">#REF!</definedName>
    <definedName name="T2H2" localSheetId="15">#REF!</definedName>
    <definedName name="T2H2" localSheetId="14">#REF!</definedName>
    <definedName name="T2H2">#REF!</definedName>
    <definedName name="T2H3" localSheetId="13">#REF!</definedName>
    <definedName name="T2H3" localSheetId="15">#REF!</definedName>
    <definedName name="T2H3" localSheetId="14">#REF!</definedName>
    <definedName name="T2H3">#REF!</definedName>
    <definedName name="T2H4" localSheetId="13">#REF!</definedName>
    <definedName name="T2H4" localSheetId="15">#REF!</definedName>
    <definedName name="T2H4" localSheetId="14">#REF!</definedName>
    <definedName name="T2H4">#REF!</definedName>
    <definedName name="T2HANCH" localSheetId="13">#REF!</definedName>
    <definedName name="T2HANCH" localSheetId="15">#REF!</definedName>
    <definedName name="T2HANCH" localSheetId="14">#REF!</definedName>
    <definedName name="T2HANCH">#REF!</definedName>
    <definedName name="T2HC" localSheetId="13">#REF!</definedName>
    <definedName name="T2HC" localSheetId="15">#REF!</definedName>
    <definedName name="T2HC" localSheetId="14">#REF!</definedName>
    <definedName name="T2HC">#REF!</definedName>
    <definedName name="t2p" localSheetId="13">#REF!</definedName>
    <definedName name="t2p" localSheetId="15">#REF!</definedName>
    <definedName name="t2p" localSheetId="14">#REF!</definedName>
    <definedName name="t2p">#REF!</definedName>
    <definedName name="T2Q" localSheetId="13">#REF!</definedName>
    <definedName name="T2Q" localSheetId="15">#REF!</definedName>
    <definedName name="T2Q" localSheetId="14">#REF!</definedName>
    <definedName name="T2Q">#REF!</definedName>
    <definedName name="T2S">#REF!</definedName>
    <definedName name="T2뒷채움" localSheetId="13">#REF!</definedName>
    <definedName name="T2뒷채움" localSheetId="15">#REF!</definedName>
    <definedName name="T2뒷채움" localSheetId="14">#REF!</definedName>
    <definedName name="T2뒷채움">#REF!</definedName>
    <definedName name="T3B" localSheetId="13">#REF!</definedName>
    <definedName name="T3B" localSheetId="15">#REF!</definedName>
    <definedName name="T3B" localSheetId="14">#REF!</definedName>
    <definedName name="T3B">#REF!</definedName>
    <definedName name="T3B1" localSheetId="13">#REF!</definedName>
    <definedName name="T3B1" localSheetId="15">#REF!</definedName>
    <definedName name="T3B1" localSheetId="14">#REF!</definedName>
    <definedName name="T3B1">#REF!</definedName>
    <definedName name="T3B2" localSheetId="13">#REF!</definedName>
    <definedName name="T3B2" localSheetId="15">#REF!</definedName>
    <definedName name="T3B2" localSheetId="14">#REF!</definedName>
    <definedName name="T3B2">#REF!</definedName>
    <definedName name="T3B3" localSheetId="13">#REF!</definedName>
    <definedName name="T3B3" localSheetId="15">#REF!</definedName>
    <definedName name="T3B3" localSheetId="14">#REF!</definedName>
    <definedName name="T3B3">#REF!</definedName>
    <definedName name="T3B4" localSheetId="13">#REF!</definedName>
    <definedName name="T3B4" localSheetId="15">#REF!</definedName>
    <definedName name="T3B4" localSheetId="14">#REF!</definedName>
    <definedName name="T3B4">#REF!</definedName>
    <definedName name="T3B5" localSheetId="13">#REF!</definedName>
    <definedName name="T3B5" localSheetId="15">#REF!</definedName>
    <definedName name="T3B5" localSheetId="14">#REF!</definedName>
    <definedName name="T3B5">#REF!</definedName>
    <definedName name="T3B6" localSheetId="13">#REF!</definedName>
    <definedName name="T3B6" localSheetId="15">#REF!</definedName>
    <definedName name="T3B6" localSheetId="14">#REF!</definedName>
    <definedName name="T3B6">#REF!</definedName>
    <definedName name="T3B7" localSheetId="13">#REF!</definedName>
    <definedName name="T3B7" localSheetId="15">#REF!</definedName>
    <definedName name="T3B7" localSheetId="14">#REF!</definedName>
    <definedName name="T3B7">#REF!</definedName>
    <definedName name="T3D13" localSheetId="13">#REF!</definedName>
    <definedName name="T3D13" localSheetId="15">#REF!</definedName>
    <definedName name="T3D13" localSheetId="14">#REF!</definedName>
    <definedName name="T3D13">#REF!</definedName>
    <definedName name="T3D16" localSheetId="13">#REF!</definedName>
    <definedName name="T3D16" localSheetId="15">#REF!</definedName>
    <definedName name="T3D16" localSheetId="14">#REF!</definedName>
    <definedName name="T3D16">#REF!</definedName>
    <definedName name="T3D19" localSheetId="13">#REF!</definedName>
    <definedName name="T3D19" localSheetId="15">#REF!</definedName>
    <definedName name="T3D19" localSheetId="14">#REF!</definedName>
    <definedName name="T3D19">#REF!</definedName>
    <definedName name="T3D22" localSheetId="13">#REF!</definedName>
    <definedName name="T3D22" localSheetId="15">#REF!</definedName>
    <definedName name="T3D22" localSheetId="14">#REF!</definedName>
    <definedName name="T3D22">#REF!</definedName>
    <definedName name="T3D25" localSheetId="13">#REF!</definedName>
    <definedName name="T3D25" localSheetId="15">#REF!</definedName>
    <definedName name="T3D25" localSheetId="14">#REF!</definedName>
    <definedName name="T3D25">#REF!</definedName>
    <definedName name="T3D29" localSheetId="13">#REF!</definedName>
    <definedName name="T3D29" localSheetId="15">#REF!</definedName>
    <definedName name="T3D29" localSheetId="14">#REF!</definedName>
    <definedName name="T3D29">#REF!</definedName>
    <definedName name="T3D32" localSheetId="13">#REF!</definedName>
    <definedName name="T3D32" localSheetId="15">#REF!</definedName>
    <definedName name="T3D32" localSheetId="14">#REF!</definedName>
    <definedName name="T3D32">#REF!</definedName>
    <definedName name="T3H" localSheetId="13">#REF!</definedName>
    <definedName name="T3H" localSheetId="15">#REF!</definedName>
    <definedName name="T3H" localSheetId="14">#REF!</definedName>
    <definedName name="T3H">#REF!</definedName>
    <definedName name="T3H1" localSheetId="13">#REF!</definedName>
    <definedName name="T3H1" localSheetId="15">#REF!</definedName>
    <definedName name="T3H1" localSheetId="14">#REF!</definedName>
    <definedName name="T3H1">#REF!</definedName>
    <definedName name="T3H2" localSheetId="13">#REF!</definedName>
    <definedName name="T3H2" localSheetId="15">#REF!</definedName>
    <definedName name="T3H2" localSheetId="14">#REF!</definedName>
    <definedName name="T3H2">#REF!</definedName>
    <definedName name="T3H3" localSheetId="13">#REF!</definedName>
    <definedName name="T3H3" localSheetId="15">#REF!</definedName>
    <definedName name="T3H3" localSheetId="14">#REF!</definedName>
    <definedName name="T3H3">#REF!</definedName>
    <definedName name="T3H4" localSheetId="13">#REF!</definedName>
    <definedName name="T3H4" localSheetId="15">#REF!</definedName>
    <definedName name="T3H4" localSheetId="14">#REF!</definedName>
    <definedName name="T3H4">#REF!</definedName>
    <definedName name="T3HANCH" localSheetId="13">#REF!</definedName>
    <definedName name="T3HANCH" localSheetId="15">#REF!</definedName>
    <definedName name="T3HANCH" localSheetId="14">#REF!</definedName>
    <definedName name="T3HANCH">#REF!</definedName>
    <definedName name="t3p" localSheetId="13">#REF!</definedName>
    <definedName name="t3p" localSheetId="15">#REF!</definedName>
    <definedName name="t3p" localSheetId="14">#REF!</definedName>
    <definedName name="t3p">#REF!</definedName>
    <definedName name="T3Q" localSheetId="13">#REF!</definedName>
    <definedName name="T3Q" localSheetId="15">#REF!</definedName>
    <definedName name="T3Q" localSheetId="14">#REF!</definedName>
    <definedName name="T3Q">#REF!</definedName>
    <definedName name="T3S">#REF!</definedName>
    <definedName name="T3뒷채움" localSheetId="13">#REF!</definedName>
    <definedName name="T3뒷채움" localSheetId="15">#REF!</definedName>
    <definedName name="T3뒷채움" localSheetId="14">#REF!</definedName>
    <definedName name="T3뒷채움">#REF!</definedName>
    <definedName name="T4B" localSheetId="13">#REF!</definedName>
    <definedName name="T4B" localSheetId="15">#REF!</definedName>
    <definedName name="T4B" localSheetId="14">#REF!</definedName>
    <definedName name="T4B">#REF!</definedName>
    <definedName name="T4B1" localSheetId="13">#REF!</definedName>
    <definedName name="T4B1" localSheetId="15">#REF!</definedName>
    <definedName name="T4B1" localSheetId="14">#REF!</definedName>
    <definedName name="T4B1">#REF!</definedName>
    <definedName name="T4B2" localSheetId="13">#REF!</definedName>
    <definedName name="T4B2" localSheetId="15">#REF!</definedName>
    <definedName name="T4B2" localSheetId="14">#REF!</definedName>
    <definedName name="T4B2">#REF!</definedName>
    <definedName name="T4B3" localSheetId="13">#REF!</definedName>
    <definedName name="T4B3" localSheetId="15">#REF!</definedName>
    <definedName name="T4B3" localSheetId="14">#REF!</definedName>
    <definedName name="T4B3">#REF!</definedName>
    <definedName name="T4B4" localSheetId="13">#REF!</definedName>
    <definedName name="T4B4" localSheetId="15">#REF!</definedName>
    <definedName name="T4B4" localSheetId="14">#REF!</definedName>
    <definedName name="T4B4">#REF!</definedName>
    <definedName name="T4B5" localSheetId="13">#REF!</definedName>
    <definedName name="T4B5" localSheetId="15">#REF!</definedName>
    <definedName name="T4B5" localSheetId="14">#REF!</definedName>
    <definedName name="T4B5">#REF!</definedName>
    <definedName name="T4B6" localSheetId="13">#REF!</definedName>
    <definedName name="T4B6" localSheetId="15">#REF!</definedName>
    <definedName name="T4B6" localSheetId="14">#REF!</definedName>
    <definedName name="T4B6">#REF!</definedName>
    <definedName name="T4B7" localSheetId="13">#REF!</definedName>
    <definedName name="T4B7" localSheetId="15">#REF!</definedName>
    <definedName name="T4B7" localSheetId="14">#REF!</definedName>
    <definedName name="T4B7">#REF!</definedName>
    <definedName name="T4D13" localSheetId="13">#REF!</definedName>
    <definedName name="T4D13" localSheetId="15">#REF!</definedName>
    <definedName name="T4D13" localSheetId="14">#REF!</definedName>
    <definedName name="T4D13">#REF!</definedName>
    <definedName name="T4D16" localSheetId="13">#REF!</definedName>
    <definedName name="T4D16" localSheetId="15">#REF!</definedName>
    <definedName name="T4D16" localSheetId="14">#REF!</definedName>
    <definedName name="T4D16">#REF!</definedName>
    <definedName name="T4D19" localSheetId="13">#REF!</definedName>
    <definedName name="T4D19" localSheetId="15">#REF!</definedName>
    <definedName name="T4D19" localSheetId="14">#REF!</definedName>
    <definedName name="T4D19">#REF!</definedName>
    <definedName name="T4D22" localSheetId="13">#REF!</definedName>
    <definedName name="T4D22" localSheetId="15">#REF!</definedName>
    <definedName name="T4D22" localSheetId="14">#REF!</definedName>
    <definedName name="T4D22">#REF!</definedName>
    <definedName name="T4D25" localSheetId="13">#REF!</definedName>
    <definedName name="T4D25" localSheetId="15">#REF!</definedName>
    <definedName name="T4D25" localSheetId="14">#REF!</definedName>
    <definedName name="T4D25">#REF!</definedName>
    <definedName name="T4D29" localSheetId="13">#REF!</definedName>
    <definedName name="T4D29" localSheetId="15">#REF!</definedName>
    <definedName name="T4D29" localSheetId="14">#REF!</definedName>
    <definedName name="T4D29">#REF!</definedName>
    <definedName name="T4D32" localSheetId="13">#REF!</definedName>
    <definedName name="T4D32" localSheetId="15">#REF!</definedName>
    <definedName name="T4D32" localSheetId="14">#REF!</definedName>
    <definedName name="T4D32">#REF!</definedName>
    <definedName name="T4H" localSheetId="13">#REF!</definedName>
    <definedName name="T4H" localSheetId="15">#REF!</definedName>
    <definedName name="T4H" localSheetId="14">#REF!</definedName>
    <definedName name="T4H">#REF!</definedName>
    <definedName name="T4H1" localSheetId="13">#REF!</definedName>
    <definedName name="T4H1" localSheetId="15">#REF!</definedName>
    <definedName name="T4H1" localSheetId="14">#REF!</definedName>
    <definedName name="T4H1">#REF!</definedName>
    <definedName name="T4H2" localSheetId="13">#REF!</definedName>
    <definedName name="T4H2" localSheetId="15">#REF!</definedName>
    <definedName name="T4H2" localSheetId="14">#REF!</definedName>
    <definedName name="T4H2">#REF!</definedName>
    <definedName name="T4H3" localSheetId="13">#REF!</definedName>
    <definedName name="T4H3" localSheetId="15">#REF!</definedName>
    <definedName name="T4H3" localSheetId="14">#REF!</definedName>
    <definedName name="T4H3">#REF!</definedName>
    <definedName name="T4H4" localSheetId="13">#REF!</definedName>
    <definedName name="T4H4" localSheetId="15">#REF!</definedName>
    <definedName name="T4H4" localSheetId="14">#REF!</definedName>
    <definedName name="T4H4">#REF!</definedName>
    <definedName name="T4HANCH" localSheetId="13">#REF!</definedName>
    <definedName name="T4HANCH" localSheetId="15">#REF!</definedName>
    <definedName name="T4HANCH" localSheetId="14">#REF!</definedName>
    <definedName name="T4HANCH">#REF!</definedName>
    <definedName name="t4p" localSheetId="13">#REF!</definedName>
    <definedName name="t4p" localSheetId="15">#REF!</definedName>
    <definedName name="t4p" localSheetId="14">#REF!</definedName>
    <definedName name="t4p">#REF!</definedName>
    <definedName name="T4Q" localSheetId="13">#REF!</definedName>
    <definedName name="T4Q" localSheetId="15">#REF!</definedName>
    <definedName name="T4Q" localSheetId="14">#REF!</definedName>
    <definedName name="T4Q">#REF!</definedName>
    <definedName name="T4뒷채움" localSheetId="13">#REF!</definedName>
    <definedName name="T4뒷채움" localSheetId="15">#REF!</definedName>
    <definedName name="T4뒷채움" localSheetId="14">#REF!</definedName>
    <definedName name="T4뒷채움">#REF!</definedName>
    <definedName name="T5B" localSheetId="13">#REF!</definedName>
    <definedName name="T5B" localSheetId="15">#REF!</definedName>
    <definedName name="T5B" localSheetId="14">#REF!</definedName>
    <definedName name="T5B">#REF!</definedName>
    <definedName name="T5B1" localSheetId="13">#REF!</definedName>
    <definedName name="T5B1" localSheetId="15">#REF!</definedName>
    <definedName name="T5B1" localSheetId="14">#REF!</definedName>
    <definedName name="T5B1">#REF!</definedName>
    <definedName name="T5B2" localSheetId="13">#REF!</definedName>
    <definedName name="T5B2" localSheetId="15">#REF!</definedName>
    <definedName name="T5B2" localSheetId="14">#REF!</definedName>
    <definedName name="T5B2">#REF!</definedName>
    <definedName name="T5B3" localSheetId="13">#REF!</definedName>
    <definedName name="T5B3" localSheetId="15">#REF!</definedName>
    <definedName name="T5B3" localSheetId="14">#REF!</definedName>
    <definedName name="T5B3">#REF!</definedName>
    <definedName name="T5B4" localSheetId="13">#REF!</definedName>
    <definedName name="T5B4" localSheetId="15">#REF!</definedName>
    <definedName name="T5B4" localSheetId="14">#REF!</definedName>
    <definedName name="T5B4">#REF!</definedName>
    <definedName name="T5B5" localSheetId="13">#REF!</definedName>
    <definedName name="T5B5" localSheetId="15">#REF!</definedName>
    <definedName name="T5B5" localSheetId="14">#REF!</definedName>
    <definedName name="T5B5">#REF!</definedName>
    <definedName name="T5B6" localSheetId="13">#REF!</definedName>
    <definedName name="T5B6" localSheetId="15">#REF!</definedName>
    <definedName name="T5B6" localSheetId="14">#REF!</definedName>
    <definedName name="T5B6">#REF!</definedName>
    <definedName name="T5B7" localSheetId="13">#REF!</definedName>
    <definedName name="T5B7" localSheetId="15">#REF!</definedName>
    <definedName name="T5B7" localSheetId="14">#REF!</definedName>
    <definedName name="T5B7">#REF!</definedName>
    <definedName name="T5D13" localSheetId="13">#REF!</definedName>
    <definedName name="T5D13" localSheetId="15">#REF!</definedName>
    <definedName name="T5D13" localSheetId="14">#REF!</definedName>
    <definedName name="T5D13">#REF!</definedName>
    <definedName name="T5D16" localSheetId="13">#REF!</definedName>
    <definedName name="T5D16" localSheetId="15">#REF!</definedName>
    <definedName name="T5D16" localSheetId="14">#REF!</definedName>
    <definedName name="T5D16">#REF!</definedName>
    <definedName name="T5D19" localSheetId="13">#REF!</definedName>
    <definedName name="T5D19" localSheetId="15">#REF!</definedName>
    <definedName name="T5D19" localSheetId="14">#REF!</definedName>
    <definedName name="T5D19">#REF!</definedName>
    <definedName name="T5D22" localSheetId="13">#REF!</definedName>
    <definedName name="T5D22" localSheetId="15">#REF!</definedName>
    <definedName name="T5D22" localSheetId="14">#REF!</definedName>
    <definedName name="T5D22">#REF!</definedName>
    <definedName name="T5D25" localSheetId="13">#REF!</definedName>
    <definedName name="T5D25" localSheetId="15">#REF!</definedName>
    <definedName name="T5D25" localSheetId="14">#REF!</definedName>
    <definedName name="T5D25">#REF!</definedName>
    <definedName name="T5D29" localSheetId="13">#REF!</definedName>
    <definedName name="T5D29" localSheetId="15">#REF!</definedName>
    <definedName name="T5D29" localSheetId="14">#REF!</definedName>
    <definedName name="T5D29">#REF!</definedName>
    <definedName name="T5D32" localSheetId="13">#REF!</definedName>
    <definedName name="T5D32" localSheetId="15">#REF!</definedName>
    <definedName name="T5D32" localSheetId="14">#REF!</definedName>
    <definedName name="T5D32">#REF!</definedName>
    <definedName name="T5H" localSheetId="13">#REF!</definedName>
    <definedName name="T5H" localSheetId="15">#REF!</definedName>
    <definedName name="T5H" localSheetId="14">#REF!</definedName>
    <definedName name="T5H">#REF!</definedName>
    <definedName name="T5H1" localSheetId="13">#REF!</definedName>
    <definedName name="T5H1" localSheetId="15">#REF!</definedName>
    <definedName name="T5H1" localSheetId="14">#REF!</definedName>
    <definedName name="T5H1">#REF!</definedName>
    <definedName name="T5H2" localSheetId="13">#REF!</definedName>
    <definedName name="T5H2" localSheetId="15">#REF!</definedName>
    <definedName name="T5H2" localSheetId="14">#REF!</definedName>
    <definedName name="T5H2">#REF!</definedName>
    <definedName name="T5H3" localSheetId="13">#REF!</definedName>
    <definedName name="T5H3" localSheetId="15">#REF!</definedName>
    <definedName name="T5H3" localSheetId="14">#REF!</definedName>
    <definedName name="T5H3">#REF!</definedName>
    <definedName name="T5H4" localSheetId="13">#REF!</definedName>
    <definedName name="T5H4" localSheetId="15">#REF!</definedName>
    <definedName name="T5H4" localSheetId="14">#REF!</definedName>
    <definedName name="T5H4">#REF!</definedName>
    <definedName name="T5HANCH" localSheetId="13">#REF!</definedName>
    <definedName name="T5HANCH" localSheetId="15">#REF!</definedName>
    <definedName name="T5HANCH" localSheetId="14">#REF!</definedName>
    <definedName name="T5HANCH">#REF!</definedName>
    <definedName name="t5p" localSheetId="13">#REF!</definedName>
    <definedName name="t5p" localSheetId="15">#REF!</definedName>
    <definedName name="t5p" localSheetId="14">#REF!</definedName>
    <definedName name="t5p">#REF!</definedName>
    <definedName name="T5Q" localSheetId="13">#REF!</definedName>
    <definedName name="T5Q" localSheetId="15">#REF!</definedName>
    <definedName name="T5Q" localSheetId="14">#REF!</definedName>
    <definedName name="T5Q">#REF!</definedName>
    <definedName name="T5뒷채움" localSheetId="13">#REF!</definedName>
    <definedName name="T5뒷채움" localSheetId="15">#REF!</definedName>
    <definedName name="T5뒷채움" localSheetId="14">#REF!</definedName>
    <definedName name="T5뒷채움">#REF!</definedName>
    <definedName name="T6B" localSheetId="13">#REF!</definedName>
    <definedName name="T6B" localSheetId="15">#REF!</definedName>
    <definedName name="T6B" localSheetId="14">#REF!</definedName>
    <definedName name="T6B">#REF!</definedName>
    <definedName name="T6B1" localSheetId="13">#REF!</definedName>
    <definedName name="T6B1" localSheetId="15">#REF!</definedName>
    <definedName name="T6B1" localSheetId="14">#REF!</definedName>
    <definedName name="T6B1">#REF!</definedName>
    <definedName name="T6B2" localSheetId="13">#REF!</definedName>
    <definedName name="T6B2" localSheetId="15">#REF!</definedName>
    <definedName name="T6B2" localSheetId="14">#REF!</definedName>
    <definedName name="T6B2">#REF!</definedName>
    <definedName name="T6B3" localSheetId="13">#REF!</definedName>
    <definedName name="T6B3" localSheetId="15">#REF!</definedName>
    <definedName name="T6B3" localSheetId="14">#REF!</definedName>
    <definedName name="T6B3">#REF!</definedName>
    <definedName name="T6B4" localSheetId="13">#REF!</definedName>
    <definedName name="T6B4" localSheetId="15">#REF!</definedName>
    <definedName name="T6B4" localSheetId="14">#REF!</definedName>
    <definedName name="T6B4">#REF!</definedName>
    <definedName name="T6B5" localSheetId="13">#REF!</definedName>
    <definedName name="T6B5" localSheetId="15">#REF!</definedName>
    <definedName name="T6B5" localSheetId="14">#REF!</definedName>
    <definedName name="T6B5">#REF!</definedName>
    <definedName name="T6B6" localSheetId="13">#REF!</definedName>
    <definedName name="T6B6" localSheetId="15">#REF!</definedName>
    <definedName name="T6B6" localSheetId="14">#REF!</definedName>
    <definedName name="T6B6">#REF!</definedName>
    <definedName name="T6B7" localSheetId="13">#REF!</definedName>
    <definedName name="T6B7" localSheetId="15">#REF!</definedName>
    <definedName name="T6B7" localSheetId="14">#REF!</definedName>
    <definedName name="T6B7">#REF!</definedName>
    <definedName name="T6D13" localSheetId="13">#REF!</definedName>
    <definedName name="T6D13" localSheetId="15">#REF!</definedName>
    <definedName name="T6D13" localSheetId="14">#REF!</definedName>
    <definedName name="T6D13">#REF!</definedName>
    <definedName name="T6D16" localSheetId="13">#REF!</definedName>
    <definedName name="T6D16" localSheetId="15">#REF!</definedName>
    <definedName name="T6D16" localSheetId="14">#REF!</definedName>
    <definedName name="T6D16">#REF!</definedName>
    <definedName name="T6D169" localSheetId="13">#REF!</definedName>
    <definedName name="T6D169" localSheetId="15">#REF!</definedName>
    <definedName name="T6D169" localSheetId="14">#REF!</definedName>
    <definedName name="T6D169">#REF!</definedName>
    <definedName name="T6D19" localSheetId="13">#REF!</definedName>
    <definedName name="T6D19" localSheetId="15">#REF!</definedName>
    <definedName name="T6D19" localSheetId="14">#REF!</definedName>
    <definedName name="T6D19">#REF!</definedName>
    <definedName name="T6D22" localSheetId="13">#REF!</definedName>
    <definedName name="T6D22" localSheetId="15">#REF!</definedName>
    <definedName name="T6D22" localSheetId="14">#REF!</definedName>
    <definedName name="T6D22">#REF!</definedName>
    <definedName name="T6D25" localSheetId="13">#REF!</definedName>
    <definedName name="T6D25" localSheetId="15">#REF!</definedName>
    <definedName name="T6D25" localSheetId="14">#REF!</definedName>
    <definedName name="T6D25">#REF!</definedName>
    <definedName name="T6D29" localSheetId="13">#REF!</definedName>
    <definedName name="T6D29" localSheetId="15">#REF!</definedName>
    <definedName name="T6D29" localSheetId="14">#REF!</definedName>
    <definedName name="T6D29">#REF!</definedName>
    <definedName name="T6D32" localSheetId="13">#REF!</definedName>
    <definedName name="T6D32" localSheetId="15">#REF!</definedName>
    <definedName name="T6D32" localSheetId="14">#REF!</definedName>
    <definedName name="T6D32">#REF!</definedName>
    <definedName name="T6H" localSheetId="13">#REF!</definedName>
    <definedName name="T6H" localSheetId="15">#REF!</definedName>
    <definedName name="T6H" localSheetId="14">#REF!</definedName>
    <definedName name="T6H">#REF!</definedName>
    <definedName name="T6H1" localSheetId="13">#REF!</definedName>
    <definedName name="T6H1" localSheetId="15">#REF!</definedName>
    <definedName name="T6H1" localSheetId="14">#REF!</definedName>
    <definedName name="T6H1">#REF!</definedName>
    <definedName name="T6H2" localSheetId="13">#REF!</definedName>
    <definedName name="T6H2" localSheetId="15">#REF!</definedName>
    <definedName name="T6H2" localSheetId="14">#REF!</definedName>
    <definedName name="T6H2">#REF!</definedName>
    <definedName name="T6H3" localSheetId="13">#REF!</definedName>
    <definedName name="T6H3" localSheetId="15">#REF!</definedName>
    <definedName name="T6H3" localSheetId="14">#REF!</definedName>
    <definedName name="T6H3">#REF!</definedName>
    <definedName name="T6H4" localSheetId="13">#REF!</definedName>
    <definedName name="T6H4" localSheetId="15">#REF!</definedName>
    <definedName name="T6H4" localSheetId="14">#REF!</definedName>
    <definedName name="T6H4">#REF!</definedName>
    <definedName name="T6HANCH" localSheetId="13">#REF!</definedName>
    <definedName name="T6HANCH" localSheetId="15">#REF!</definedName>
    <definedName name="T6HANCH" localSheetId="14">#REF!</definedName>
    <definedName name="T6HANCH">#REF!</definedName>
    <definedName name="t6p" localSheetId="13">#REF!</definedName>
    <definedName name="t6p" localSheetId="15">#REF!</definedName>
    <definedName name="t6p" localSheetId="14">#REF!</definedName>
    <definedName name="t6p">#REF!</definedName>
    <definedName name="T6Q" localSheetId="13">#REF!</definedName>
    <definedName name="T6Q" localSheetId="15">#REF!</definedName>
    <definedName name="T6Q" localSheetId="14">#REF!</definedName>
    <definedName name="T6Q">#REF!</definedName>
    <definedName name="T6뒷채움" localSheetId="13">#REF!</definedName>
    <definedName name="T6뒷채움" localSheetId="15">#REF!</definedName>
    <definedName name="T6뒷채움" localSheetId="14">#REF!</definedName>
    <definedName name="T6뒷채움">#REF!</definedName>
    <definedName name="T7B" localSheetId="13">#REF!</definedName>
    <definedName name="T7B" localSheetId="15">#REF!</definedName>
    <definedName name="T7B" localSheetId="14">#REF!</definedName>
    <definedName name="T7B">#REF!</definedName>
    <definedName name="T7B1" localSheetId="13">#REF!</definedName>
    <definedName name="T7B1" localSheetId="15">#REF!</definedName>
    <definedName name="T7B1" localSheetId="14">#REF!</definedName>
    <definedName name="T7B1">#REF!</definedName>
    <definedName name="T7B2" localSheetId="13">#REF!</definedName>
    <definedName name="T7B2" localSheetId="15">#REF!</definedName>
    <definedName name="T7B2" localSheetId="14">#REF!</definedName>
    <definedName name="T7B2">#REF!</definedName>
    <definedName name="T7B3" localSheetId="13">#REF!</definedName>
    <definedName name="T7B3" localSheetId="15">#REF!</definedName>
    <definedName name="T7B3" localSheetId="14">#REF!</definedName>
    <definedName name="T7B3">#REF!</definedName>
    <definedName name="T7B4" localSheetId="13">#REF!</definedName>
    <definedName name="T7B4" localSheetId="15">#REF!</definedName>
    <definedName name="T7B4" localSheetId="14">#REF!</definedName>
    <definedName name="T7B4">#REF!</definedName>
    <definedName name="T7B5" localSheetId="13">#REF!</definedName>
    <definedName name="T7B5" localSheetId="15">#REF!</definedName>
    <definedName name="T7B5" localSheetId="14">#REF!</definedName>
    <definedName name="T7B5">#REF!</definedName>
    <definedName name="T7B6" localSheetId="13">#REF!</definedName>
    <definedName name="T7B6" localSheetId="15">#REF!</definedName>
    <definedName name="T7B6" localSheetId="14">#REF!</definedName>
    <definedName name="T7B6">#REF!</definedName>
    <definedName name="T7B7" localSheetId="13">#REF!</definedName>
    <definedName name="T7B7" localSheetId="15">#REF!</definedName>
    <definedName name="T7B7" localSheetId="14">#REF!</definedName>
    <definedName name="T7B7">#REF!</definedName>
    <definedName name="T7D13" localSheetId="13">#REF!</definedName>
    <definedName name="T7D13" localSheetId="15">#REF!</definedName>
    <definedName name="T7D13" localSheetId="14">#REF!</definedName>
    <definedName name="T7D13">#REF!</definedName>
    <definedName name="T7D16" localSheetId="13">#REF!</definedName>
    <definedName name="T7D16" localSheetId="15">#REF!</definedName>
    <definedName name="T7D16" localSheetId="14">#REF!</definedName>
    <definedName name="T7D16">#REF!</definedName>
    <definedName name="T7D19" localSheetId="13">#REF!</definedName>
    <definedName name="T7D19" localSheetId="15">#REF!</definedName>
    <definedName name="T7D19" localSheetId="14">#REF!</definedName>
    <definedName name="T7D19">#REF!</definedName>
    <definedName name="T7D22" localSheetId="13">#REF!</definedName>
    <definedName name="T7D22" localSheetId="15">#REF!</definedName>
    <definedName name="T7D22" localSheetId="14">#REF!</definedName>
    <definedName name="T7D22">#REF!</definedName>
    <definedName name="T7D25" localSheetId="13">#REF!</definedName>
    <definedName name="T7D25" localSheetId="15">#REF!</definedName>
    <definedName name="T7D25" localSheetId="14">#REF!</definedName>
    <definedName name="T7D25">#REF!</definedName>
    <definedName name="T7D29" localSheetId="13">#REF!</definedName>
    <definedName name="T7D29" localSheetId="15">#REF!</definedName>
    <definedName name="T7D29" localSheetId="14">#REF!</definedName>
    <definedName name="T7D29">#REF!</definedName>
    <definedName name="T7D32" localSheetId="13">#REF!</definedName>
    <definedName name="T7D32" localSheetId="15">#REF!</definedName>
    <definedName name="T7D32" localSheetId="14">#REF!</definedName>
    <definedName name="T7D32">#REF!</definedName>
    <definedName name="T7H" localSheetId="13">#REF!</definedName>
    <definedName name="T7H" localSheetId="15">#REF!</definedName>
    <definedName name="T7H" localSheetId="14">#REF!</definedName>
    <definedName name="T7H">#REF!</definedName>
    <definedName name="T7H1" localSheetId="13">#REF!</definedName>
    <definedName name="T7H1" localSheetId="15">#REF!</definedName>
    <definedName name="T7H1" localSheetId="14">#REF!</definedName>
    <definedName name="T7H1">#REF!</definedName>
    <definedName name="T7H2" localSheetId="13">#REF!</definedName>
    <definedName name="T7H2" localSheetId="15">#REF!</definedName>
    <definedName name="T7H2" localSheetId="14">#REF!</definedName>
    <definedName name="T7H2">#REF!</definedName>
    <definedName name="T7H3" localSheetId="13">#REF!</definedName>
    <definedName name="T7H3" localSheetId="15">#REF!</definedName>
    <definedName name="T7H3" localSheetId="14">#REF!</definedName>
    <definedName name="T7H3">#REF!</definedName>
    <definedName name="T7H4" localSheetId="13">#REF!</definedName>
    <definedName name="T7H4" localSheetId="15">#REF!</definedName>
    <definedName name="T7H4" localSheetId="14">#REF!</definedName>
    <definedName name="T7H4">#REF!</definedName>
    <definedName name="T7HANCH" localSheetId="13">#REF!</definedName>
    <definedName name="T7HANCH" localSheetId="15">#REF!</definedName>
    <definedName name="T7HANCH" localSheetId="14">#REF!</definedName>
    <definedName name="T7HANCH">#REF!</definedName>
    <definedName name="t7p" localSheetId="13">#REF!</definedName>
    <definedName name="t7p" localSheetId="15">#REF!</definedName>
    <definedName name="t7p" localSheetId="14">#REF!</definedName>
    <definedName name="t7p">#REF!</definedName>
    <definedName name="T7Q" localSheetId="13">#REF!</definedName>
    <definedName name="T7Q" localSheetId="15">#REF!</definedName>
    <definedName name="T7Q" localSheetId="14">#REF!</definedName>
    <definedName name="T7Q">#REF!</definedName>
    <definedName name="T7뒷채움" localSheetId="13">#REF!</definedName>
    <definedName name="T7뒷채움" localSheetId="15">#REF!</definedName>
    <definedName name="T7뒷채움" localSheetId="14">#REF!</definedName>
    <definedName name="T7뒷채움">#REF!</definedName>
    <definedName name="T8B" localSheetId="13">#REF!</definedName>
    <definedName name="T8B" localSheetId="15">#REF!</definedName>
    <definedName name="T8B" localSheetId="14">#REF!</definedName>
    <definedName name="T8B">#REF!</definedName>
    <definedName name="T8B1" localSheetId="13">#REF!</definedName>
    <definedName name="T8B1" localSheetId="15">#REF!</definedName>
    <definedName name="T8B1" localSheetId="14">#REF!</definedName>
    <definedName name="T8B1">#REF!</definedName>
    <definedName name="T8B2" localSheetId="13">#REF!</definedName>
    <definedName name="T8B2" localSheetId="15">#REF!</definedName>
    <definedName name="T8B2" localSheetId="14">#REF!</definedName>
    <definedName name="T8B2">#REF!</definedName>
    <definedName name="T8B3" localSheetId="13">#REF!</definedName>
    <definedName name="T8B3" localSheetId="15">#REF!</definedName>
    <definedName name="T8B3" localSheetId="14">#REF!</definedName>
    <definedName name="T8B3">#REF!</definedName>
    <definedName name="T8B4" localSheetId="13">#REF!</definedName>
    <definedName name="T8B4" localSheetId="15">#REF!</definedName>
    <definedName name="T8B4" localSheetId="14">#REF!</definedName>
    <definedName name="T8B4">#REF!</definedName>
    <definedName name="T8B5" localSheetId="13">#REF!</definedName>
    <definedName name="T8B5" localSheetId="15">#REF!</definedName>
    <definedName name="T8B5" localSheetId="14">#REF!</definedName>
    <definedName name="T8B5">#REF!</definedName>
    <definedName name="T8B6" localSheetId="13">#REF!</definedName>
    <definedName name="T8B6" localSheetId="15">#REF!</definedName>
    <definedName name="T8B6" localSheetId="14">#REF!</definedName>
    <definedName name="T8B6">#REF!</definedName>
    <definedName name="T8B7" localSheetId="13">#REF!</definedName>
    <definedName name="T8B7" localSheetId="15">#REF!</definedName>
    <definedName name="T8B7" localSheetId="14">#REF!</definedName>
    <definedName name="T8B7">#REF!</definedName>
    <definedName name="T8D13" localSheetId="13">#REF!</definedName>
    <definedName name="T8D13" localSheetId="15">#REF!</definedName>
    <definedName name="T8D13" localSheetId="14">#REF!</definedName>
    <definedName name="T8D13">#REF!</definedName>
    <definedName name="T8D16" localSheetId="13">#REF!</definedName>
    <definedName name="T8D16" localSheetId="15">#REF!</definedName>
    <definedName name="T8D16" localSheetId="14">#REF!</definedName>
    <definedName name="T8D16">#REF!</definedName>
    <definedName name="T8D19" localSheetId="13">#REF!</definedName>
    <definedName name="T8D19" localSheetId="15">#REF!</definedName>
    <definedName name="T8D19" localSheetId="14">#REF!</definedName>
    <definedName name="T8D19">#REF!</definedName>
    <definedName name="T8D22" localSheetId="13">#REF!</definedName>
    <definedName name="T8D22" localSheetId="15">#REF!</definedName>
    <definedName name="T8D22" localSheetId="14">#REF!</definedName>
    <definedName name="T8D22">#REF!</definedName>
    <definedName name="T8D25" localSheetId="13">#REF!</definedName>
    <definedName name="T8D25" localSheetId="15">#REF!</definedName>
    <definedName name="T8D25" localSheetId="14">#REF!</definedName>
    <definedName name="T8D25">#REF!</definedName>
    <definedName name="T8D29" localSheetId="13">#REF!</definedName>
    <definedName name="T8D29" localSheetId="15">#REF!</definedName>
    <definedName name="T8D29" localSheetId="14">#REF!</definedName>
    <definedName name="T8D29">#REF!</definedName>
    <definedName name="T8D32" localSheetId="13">#REF!</definedName>
    <definedName name="T8D32" localSheetId="15">#REF!</definedName>
    <definedName name="T8D32" localSheetId="14">#REF!</definedName>
    <definedName name="T8D32">#REF!</definedName>
    <definedName name="T8H" localSheetId="13">#REF!</definedName>
    <definedName name="T8H" localSheetId="15">#REF!</definedName>
    <definedName name="T8H" localSheetId="14">#REF!</definedName>
    <definedName name="T8H">#REF!</definedName>
    <definedName name="T8H1" localSheetId="13">#REF!</definedName>
    <definedName name="T8H1" localSheetId="15">#REF!</definedName>
    <definedName name="T8H1" localSheetId="14">#REF!</definedName>
    <definedName name="T8H1">#REF!</definedName>
    <definedName name="T8H2" localSheetId="13">#REF!</definedName>
    <definedName name="T8H2" localSheetId="15">#REF!</definedName>
    <definedName name="T8H2" localSheetId="14">#REF!</definedName>
    <definedName name="T8H2">#REF!</definedName>
    <definedName name="T8H3" localSheetId="13">#REF!</definedName>
    <definedName name="T8H3" localSheetId="15">#REF!</definedName>
    <definedName name="T8H3" localSheetId="14">#REF!</definedName>
    <definedName name="T8H3">#REF!</definedName>
    <definedName name="T8H4" localSheetId="13">#REF!</definedName>
    <definedName name="T8H4" localSheetId="15">#REF!</definedName>
    <definedName name="T8H4" localSheetId="14">#REF!</definedName>
    <definedName name="T8H4">#REF!</definedName>
    <definedName name="T8HANCH" localSheetId="13">#REF!</definedName>
    <definedName name="T8HANCH" localSheetId="15">#REF!</definedName>
    <definedName name="T8HANCH" localSheetId="14">#REF!</definedName>
    <definedName name="T8HANCH">#REF!</definedName>
    <definedName name="t8p" localSheetId="13">#REF!</definedName>
    <definedName name="t8p" localSheetId="15">#REF!</definedName>
    <definedName name="t8p" localSheetId="14">#REF!</definedName>
    <definedName name="t8p">#REF!</definedName>
    <definedName name="T8Q" localSheetId="13">#REF!</definedName>
    <definedName name="T8Q" localSheetId="15">#REF!</definedName>
    <definedName name="T8Q" localSheetId="14">#REF!</definedName>
    <definedName name="T8Q">#REF!</definedName>
    <definedName name="T8뒷채움" localSheetId="13">#REF!</definedName>
    <definedName name="T8뒷채움" localSheetId="15">#REF!</definedName>
    <definedName name="T8뒷채움" localSheetId="14">#REF!</definedName>
    <definedName name="T8뒷채움">#REF!</definedName>
    <definedName name="T9B" localSheetId="13">#REF!</definedName>
    <definedName name="T9B" localSheetId="15">#REF!</definedName>
    <definedName name="T9B" localSheetId="14">#REF!</definedName>
    <definedName name="T9B">#REF!</definedName>
    <definedName name="T9B1" localSheetId="13">#REF!</definedName>
    <definedName name="T9B1" localSheetId="15">#REF!</definedName>
    <definedName name="T9B1" localSheetId="14">#REF!</definedName>
    <definedName name="T9B1">#REF!</definedName>
    <definedName name="T9B2" localSheetId="13">#REF!</definedName>
    <definedName name="T9B2" localSheetId="15">#REF!</definedName>
    <definedName name="T9B2" localSheetId="14">#REF!</definedName>
    <definedName name="T9B2">#REF!</definedName>
    <definedName name="T9B3" localSheetId="13">#REF!</definedName>
    <definedName name="T9B3" localSheetId="15">#REF!</definedName>
    <definedName name="T9B3" localSheetId="14">#REF!</definedName>
    <definedName name="T9B3">#REF!</definedName>
    <definedName name="T9B4" localSheetId="13">#REF!</definedName>
    <definedName name="T9B4" localSheetId="15">#REF!</definedName>
    <definedName name="T9B4" localSheetId="14">#REF!</definedName>
    <definedName name="T9B4">#REF!</definedName>
    <definedName name="T9B5" localSheetId="13">#REF!</definedName>
    <definedName name="T9B5" localSheetId="15">#REF!</definedName>
    <definedName name="T9B5" localSheetId="14">#REF!</definedName>
    <definedName name="T9B5">#REF!</definedName>
    <definedName name="T9B6" localSheetId="13">#REF!</definedName>
    <definedName name="T9B6" localSheetId="15">#REF!</definedName>
    <definedName name="T9B6" localSheetId="14">#REF!</definedName>
    <definedName name="T9B6">#REF!</definedName>
    <definedName name="T9B7" localSheetId="13">#REF!</definedName>
    <definedName name="T9B7" localSheetId="15">#REF!</definedName>
    <definedName name="T9B7" localSheetId="14">#REF!</definedName>
    <definedName name="T9B7">#REF!</definedName>
    <definedName name="T9D13" localSheetId="13">#REF!</definedName>
    <definedName name="T9D13" localSheetId="15">#REF!</definedName>
    <definedName name="T9D13" localSheetId="14">#REF!</definedName>
    <definedName name="T9D13">#REF!</definedName>
    <definedName name="T9D16" localSheetId="13">#REF!</definedName>
    <definedName name="T9D16" localSheetId="15">#REF!</definedName>
    <definedName name="T9D16" localSheetId="14">#REF!</definedName>
    <definedName name="T9D16">#REF!</definedName>
    <definedName name="T9D19" localSheetId="13">#REF!</definedName>
    <definedName name="T9D19" localSheetId="15">#REF!</definedName>
    <definedName name="T9D19" localSheetId="14">#REF!</definedName>
    <definedName name="T9D19">#REF!</definedName>
    <definedName name="T9D202" localSheetId="13">#REF!</definedName>
    <definedName name="T9D202" localSheetId="15">#REF!</definedName>
    <definedName name="T9D202" localSheetId="14">#REF!</definedName>
    <definedName name="T9D202">#REF!</definedName>
    <definedName name="T9D211" localSheetId="13">#REF!</definedName>
    <definedName name="T9D211" localSheetId="15">#REF!</definedName>
    <definedName name="T9D211" localSheetId="14">#REF!</definedName>
    <definedName name="T9D211">#REF!</definedName>
    <definedName name="T9D22" localSheetId="13">#REF!</definedName>
    <definedName name="T9D22" localSheetId="15">#REF!</definedName>
    <definedName name="T9D22" localSheetId="14">#REF!</definedName>
    <definedName name="T9D22">#REF!</definedName>
    <definedName name="T9D25" localSheetId="13">#REF!</definedName>
    <definedName name="T9D25" localSheetId="15">#REF!</definedName>
    <definedName name="T9D25" localSheetId="14">#REF!</definedName>
    <definedName name="T9D25">#REF!</definedName>
    <definedName name="T9D250" localSheetId="13">#REF!</definedName>
    <definedName name="T9D250" localSheetId="15">#REF!</definedName>
    <definedName name="T9D250" localSheetId="14">#REF!</definedName>
    <definedName name="T9D250">#REF!</definedName>
    <definedName name="T9D29" localSheetId="13">#REF!</definedName>
    <definedName name="T9D29" localSheetId="15">#REF!</definedName>
    <definedName name="T9D29" localSheetId="14">#REF!</definedName>
    <definedName name="T9D29">#REF!</definedName>
    <definedName name="T9D32" localSheetId="13">#REF!</definedName>
    <definedName name="T9D32" localSheetId="15">#REF!</definedName>
    <definedName name="T9D32" localSheetId="14">#REF!</definedName>
    <definedName name="T9D32">#REF!</definedName>
    <definedName name="T9H" localSheetId="13">#REF!</definedName>
    <definedName name="T9H" localSheetId="15">#REF!</definedName>
    <definedName name="T9H" localSheetId="14">#REF!</definedName>
    <definedName name="T9H">#REF!</definedName>
    <definedName name="T9H1" localSheetId="13">#REF!</definedName>
    <definedName name="T9H1" localSheetId="15">#REF!</definedName>
    <definedName name="T9H1" localSheetId="14">#REF!</definedName>
    <definedName name="T9H1">#REF!</definedName>
    <definedName name="T9H2" localSheetId="13">#REF!</definedName>
    <definedName name="T9H2" localSheetId="15">#REF!</definedName>
    <definedName name="T9H2" localSheetId="14">#REF!</definedName>
    <definedName name="T9H2">#REF!</definedName>
    <definedName name="T9H3" localSheetId="13">#REF!</definedName>
    <definedName name="T9H3" localSheetId="15">#REF!</definedName>
    <definedName name="T9H3" localSheetId="14">#REF!</definedName>
    <definedName name="T9H3">#REF!</definedName>
    <definedName name="T9H4" localSheetId="13">#REF!</definedName>
    <definedName name="T9H4" localSheetId="15">#REF!</definedName>
    <definedName name="T9H4" localSheetId="14">#REF!</definedName>
    <definedName name="T9H4">#REF!</definedName>
    <definedName name="T9HANCH" localSheetId="13">#REF!</definedName>
    <definedName name="T9HANCH" localSheetId="15">#REF!</definedName>
    <definedName name="T9HANCH" localSheetId="14">#REF!</definedName>
    <definedName name="T9HANCH">#REF!</definedName>
    <definedName name="T9P" localSheetId="13">#REF!</definedName>
    <definedName name="T9P" localSheetId="15">#REF!</definedName>
    <definedName name="T9P" localSheetId="14">#REF!</definedName>
    <definedName name="T9P">#REF!</definedName>
    <definedName name="T9Q" localSheetId="13">#REF!</definedName>
    <definedName name="T9Q" localSheetId="15">#REF!</definedName>
    <definedName name="T9Q" localSheetId="14">#REF!</definedName>
    <definedName name="T9Q">#REF!</definedName>
    <definedName name="T9뒷채움" localSheetId="13">#REF!</definedName>
    <definedName name="T9뒷채움" localSheetId="15">#REF!</definedName>
    <definedName name="T9뒷채움" localSheetId="14">#REF!</definedName>
    <definedName name="T9뒷채움">#REF!</definedName>
    <definedName name="Ta">#REF!</definedName>
    <definedName name="TANB">#REF!</definedName>
    <definedName name="TB">#REF!</definedName>
    <definedName name="tc" localSheetId="49">[19]말뚝물량!#REF!</definedName>
    <definedName name="tc" localSheetId="50">[19]말뚝물량!#REF!</definedName>
    <definedName name="tc" localSheetId="51">[19]말뚝물량!#REF!</definedName>
    <definedName name="tc" localSheetId="52">[19]말뚝물량!#REF!</definedName>
    <definedName name="tc" localSheetId="53">[19]말뚝물량!#REF!</definedName>
    <definedName name="tc" localSheetId="13">[19]말뚝물량!#REF!</definedName>
    <definedName name="tc" localSheetId="15">[19]말뚝물량!#REF!</definedName>
    <definedName name="tc" localSheetId="14">[19]말뚝물량!#REF!</definedName>
    <definedName name="tc">[19]말뚝물량!#REF!</definedName>
    <definedName name="TCA">#REF!</definedName>
    <definedName name="TCB">#REF!</definedName>
    <definedName name="tg" localSheetId="17" hidden="1">#REF!</definedName>
    <definedName name="tg" localSheetId="18" hidden="1">#REF!</definedName>
    <definedName name="tg" localSheetId="16" hidden="1">#REF!</definedName>
    <definedName name="tg" localSheetId="13" hidden="1">#REF!</definedName>
    <definedName name="tg" localSheetId="15" hidden="1">#REF!</definedName>
    <definedName name="tg" localSheetId="14" hidden="1">#REF!</definedName>
    <definedName name="tg" hidden="1">#REF!</definedName>
    <definedName name="TH" localSheetId="13">#REF!</definedName>
    <definedName name="TH" localSheetId="15">#REF!</definedName>
    <definedName name="TH" localSheetId="14">#REF!</definedName>
    <definedName name="TH">#REF!</definedName>
    <definedName name="tip" localSheetId="49">#REF!</definedName>
    <definedName name="tip" localSheetId="50">#REF!</definedName>
    <definedName name="tip" localSheetId="51">#REF!</definedName>
    <definedName name="tip" localSheetId="52">#REF!</definedName>
    <definedName name="tip" localSheetId="53">#REF!</definedName>
    <definedName name="tip">#REF!</definedName>
    <definedName name="TITLE" localSheetId="49">#REF!</definedName>
    <definedName name="TITLE" localSheetId="50">#REF!</definedName>
    <definedName name="TITLE" localSheetId="51">#REF!</definedName>
    <definedName name="TITLE" localSheetId="52">#REF!</definedName>
    <definedName name="TITLE" localSheetId="53">#REF!</definedName>
    <definedName name="TITLE" localSheetId="74">#REF!</definedName>
    <definedName name="TITLE" localSheetId="75">#REF!</definedName>
    <definedName name="TITLE" localSheetId="76">#REF!</definedName>
    <definedName name="TITLE" localSheetId="77">#REF!</definedName>
    <definedName name="TITLE" localSheetId="78">#REF!</definedName>
    <definedName name="TITLE" localSheetId="16">#REF!</definedName>
    <definedName name="TITLE" localSheetId="13">#REF!</definedName>
    <definedName name="TITLE" localSheetId="15">#REF!</definedName>
    <definedName name="TITLE" localSheetId="14">#REF!</definedName>
    <definedName name="TITLE">#REF!</definedName>
    <definedName name="TMO">#REF!</definedName>
    <definedName name="tpfhrkswl" localSheetId="37" hidden="1">{#N/A,#N/A,FALSE,"현장 NCR 분석";#N/A,#N/A,FALSE,"현장품질감사";#N/A,#N/A,FALSE,"현장품질감사"}</definedName>
    <definedName name="tpfhrkswl" localSheetId="17" hidden="1">{#N/A,#N/A,FALSE,"현장 NCR 분석";#N/A,#N/A,FALSE,"현장품질감사";#N/A,#N/A,FALSE,"현장품질감사"}</definedName>
    <definedName name="tpfhrkswl" localSheetId="18" hidden="1">{#N/A,#N/A,FALSE,"현장 NCR 분석";#N/A,#N/A,FALSE,"현장품질감사";#N/A,#N/A,FALSE,"현장품질감사"}</definedName>
    <definedName name="tpfhrkswl" localSheetId="49" hidden="1">{#N/A,#N/A,FALSE,"현장 NCR 분석";#N/A,#N/A,FALSE,"현장품질감사";#N/A,#N/A,FALSE,"현장품질감사"}</definedName>
    <definedName name="tpfhrkswl" localSheetId="50" hidden="1">{#N/A,#N/A,FALSE,"현장 NCR 분석";#N/A,#N/A,FALSE,"현장품질감사";#N/A,#N/A,FALSE,"현장품질감사"}</definedName>
    <definedName name="tpfhrkswl" localSheetId="51" hidden="1">{#N/A,#N/A,FALSE,"현장 NCR 분석";#N/A,#N/A,FALSE,"현장품질감사";#N/A,#N/A,FALSE,"현장품질감사"}</definedName>
    <definedName name="tpfhrkswl" localSheetId="52" hidden="1">{#N/A,#N/A,FALSE,"현장 NCR 분석";#N/A,#N/A,FALSE,"현장품질감사";#N/A,#N/A,FALSE,"현장품질감사"}</definedName>
    <definedName name="tpfhrkswl" localSheetId="53" hidden="1">{#N/A,#N/A,FALSE,"현장 NCR 분석";#N/A,#N/A,FALSE,"현장품질감사";#N/A,#N/A,FALSE,"현장품질감사"}</definedName>
    <definedName name="tpfhrkswl" localSheetId="79" hidden="1">{#N/A,#N/A,FALSE,"현장 NCR 분석";#N/A,#N/A,FALSE,"현장품질감사";#N/A,#N/A,FALSE,"현장품질감사"}</definedName>
    <definedName name="tpfhrkswl" localSheetId="16" hidden="1">{#N/A,#N/A,FALSE,"현장 NCR 분석";#N/A,#N/A,FALSE,"현장품질감사";#N/A,#N/A,FALSE,"현장품질감사"}</definedName>
    <definedName name="tpfhrkswl" localSheetId="13" hidden="1">{#N/A,#N/A,FALSE,"현장 NCR 분석";#N/A,#N/A,FALSE,"현장품질감사";#N/A,#N/A,FALSE,"현장품질감사"}</definedName>
    <definedName name="tpfhrkswl" localSheetId="15" hidden="1">{#N/A,#N/A,FALSE,"현장 NCR 분석";#N/A,#N/A,FALSE,"현장품질감사";#N/A,#N/A,FALSE,"현장품질감사"}</definedName>
    <definedName name="tpfhrkswl" localSheetId="14" hidden="1">{#N/A,#N/A,FALSE,"현장 NCR 분석";#N/A,#N/A,FALSE,"현장품질감사";#N/A,#N/A,FALSE,"현장품질감사"}</definedName>
    <definedName name="tpfhrkswl" hidden="1">{#N/A,#N/A,FALSE,"현장 NCR 분석";#N/A,#N/A,FALSE,"현장품질감사";#N/A,#N/A,FALSE,"현장품질감사"}</definedName>
    <definedName name="TS">#REF!</definedName>
    <definedName name="TSS">[45]우각부보강!#REF!</definedName>
    <definedName name="TT">[54]우각부보강!#REF!</definedName>
    <definedName name="TTT" localSheetId="17" hidden="1">#REF!</definedName>
    <definedName name="TTT" localSheetId="18" hidden="1">#REF!</definedName>
    <definedName name="TTT" localSheetId="16" hidden="1">#REF!</definedName>
    <definedName name="TTT" localSheetId="13" hidden="1">#REF!</definedName>
    <definedName name="TTT" localSheetId="15" hidden="1">#REF!</definedName>
    <definedName name="TTT" localSheetId="14" hidden="1">#REF!</definedName>
    <definedName name="TTT" hidden="1">#REF!</definedName>
    <definedName name="tttt" localSheetId="17" hidden="1">#REF!</definedName>
    <definedName name="tttt" localSheetId="18" hidden="1">#REF!</definedName>
    <definedName name="tttt" localSheetId="49">#REF!</definedName>
    <definedName name="tttt" localSheetId="50">#REF!</definedName>
    <definedName name="tttt" localSheetId="51">#REF!</definedName>
    <definedName name="tttt" localSheetId="52">#REF!</definedName>
    <definedName name="tttt" localSheetId="53">#REF!</definedName>
    <definedName name="tttt" localSheetId="16" hidden="1">#REF!</definedName>
    <definedName name="tttt" localSheetId="13" hidden="1">#REF!</definedName>
    <definedName name="tttt" localSheetId="15" hidden="1">#REF!</definedName>
    <definedName name="tttt" localSheetId="14" hidden="1">#REF!</definedName>
    <definedName name="tttt" hidden="1">#REF!</definedName>
    <definedName name="TU">#REF!</definedName>
    <definedName name="TW">#REF!</definedName>
    <definedName name="TWA">#REF!</definedName>
    <definedName name="TWL">#REF!</definedName>
    <definedName name="TWR">#REF!</definedName>
    <definedName name="TWW">#REF!</definedName>
    <definedName name="Ty1H1">#REF!</definedName>
    <definedName name="Ty1H2">#REF!</definedName>
    <definedName name="Ty1H3">#REF!</definedName>
    <definedName name="Ty1Hun1">#REF!</definedName>
    <definedName name="Ty1Hun2">#REF!</definedName>
    <definedName name="Ty1K1">#REF!</definedName>
    <definedName name="Ty1K2">#REF!</definedName>
    <definedName name="Ty1L1">#REF!</definedName>
    <definedName name="Ty1L2">#REF!</definedName>
    <definedName name="Ty1L3">#REF!</definedName>
    <definedName name="Ty1L4">#REF!</definedName>
    <definedName name="Ty1L5">#REF!</definedName>
    <definedName name="Ty1L6">#REF!</definedName>
    <definedName name="Ty1TH">#REF!</definedName>
    <definedName name="Ty1TL">#REF!</definedName>
    <definedName name="Ty2H1">#REF!</definedName>
    <definedName name="Ty2H2">#REF!</definedName>
    <definedName name="Ty2H3">#REF!</definedName>
    <definedName name="Ty2Hun1">#REF!</definedName>
    <definedName name="Ty2Hun2">#REF!</definedName>
    <definedName name="Ty2K1">#REF!</definedName>
    <definedName name="Ty2K2">#REF!</definedName>
    <definedName name="Ty2L1">#REF!</definedName>
    <definedName name="Ty2L2">#REF!</definedName>
    <definedName name="Ty2L3">#REF!</definedName>
    <definedName name="Ty2L4">#REF!</definedName>
    <definedName name="Ty2L5">#REF!</definedName>
    <definedName name="Ty2L6">#REF!</definedName>
    <definedName name="Ty2TH">#REF!</definedName>
    <definedName name="Ty2TL">#REF!</definedName>
    <definedName name="U" localSheetId="55">[24]대치판정!#REF!</definedName>
    <definedName name="U" localSheetId="59">[24]대치판정!#REF!</definedName>
    <definedName name="U" localSheetId="61">[24]대치판정!#REF!</definedName>
    <definedName name="U" localSheetId="31">[24]대치판정!#REF!</definedName>
    <definedName name="U" localSheetId="35">[24]대치판정!#REF!</definedName>
    <definedName name="U" localSheetId="36">[24]대치판정!#REF!</definedName>
    <definedName name="U" localSheetId="34">[24]대치판정!#REF!</definedName>
    <definedName name="U" localSheetId="49">[24]대치판정!#REF!</definedName>
    <definedName name="U" localSheetId="50">[24]대치판정!#REF!</definedName>
    <definedName name="U" localSheetId="51">[24]대치판정!#REF!</definedName>
    <definedName name="U" localSheetId="52">[24]대치판정!#REF!</definedName>
    <definedName name="U" localSheetId="53">[24]대치판정!#REF!</definedName>
    <definedName name="U" localSheetId="13">[24]대치판정!#REF!</definedName>
    <definedName name="U" localSheetId="15">[24]대치판정!#REF!</definedName>
    <definedName name="U" localSheetId="14">[24]대치판정!#REF!</definedName>
    <definedName name="U" localSheetId="1">[24]대치판정!#REF!</definedName>
    <definedName name="U">[24]대치판정!#REF!</definedName>
    <definedName name="uuu" localSheetId="17" hidden="1">#REF!</definedName>
    <definedName name="uuu" localSheetId="18" hidden="1">#REF!</definedName>
    <definedName name="uuu" localSheetId="16" hidden="1">#REF!</definedName>
    <definedName name="uuu" localSheetId="13" hidden="1">#REF!</definedName>
    <definedName name="uuu" localSheetId="15" hidden="1">#REF!</definedName>
    <definedName name="uuu" localSheetId="14" hidden="1">#REF!</definedName>
    <definedName name="uuu" hidden="1">#REF!</definedName>
    <definedName name="U형측구" localSheetId="49">#REF!</definedName>
    <definedName name="U형측구" localSheetId="50">#REF!</definedName>
    <definedName name="U형측구" localSheetId="51">#REF!</definedName>
    <definedName name="U형측구" localSheetId="52">#REF!</definedName>
    <definedName name="U형측구" localSheetId="53">#REF!</definedName>
    <definedName name="U형측구" localSheetId="74">#REF!</definedName>
    <definedName name="U형측구" localSheetId="75">#REF!</definedName>
    <definedName name="U형측구" localSheetId="76">#REF!</definedName>
    <definedName name="U형측구" localSheetId="77">#REF!</definedName>
    <definedName name="U형측구" localSheetId="78">#REF!</definedName>
    <definedName name="U형측구" localSheetId="16">#REF!</definedName>
    <definedName name="U형측구" localSheetId="13">#REF!</definedName>
    <definedName name="U형측구" localSheetId="15">#REF!</definedName>
    <definedName name="U형측구" localSheetId="14">#REF!</definedName>
    <definedName name="U형측구">#REF!</definedName>
    <definedName name="v" localSheetId="6">BlankMacro1</definedName>
    <definedName name="v" localSheetId="37">BlankMacro1</definedName>
    <definedName name="v" localSheetId="17">BlankMacro1</definedName>
    <definedName name="v" localSheetId="18">BlankMacro1</definedName>
    <definedName name="v" localSheetId="49">BlankMacro1</definedName>
    <definedName name="v" localSheetId="50">BlankMacro1</definedName>
    <definedName name="v" localSheetId="51">BlankMacro1</definedName>
    <definedName name="v" localSheetId="52">BlankMacro1</definedName>
    <definedName name="v" localSheetId="53">BlankMacro1</definedName>
    <definedName name="v" localSheetId="74">BlankMacro1</definedName>
    <definedName name="v" localSheetId="75">BlankMacro1</definedName>
    <definedName name="v" localSheetId="76">BlankMacro1</definedName>
    <definedName name="v" localSheetId="77">BlankMacro1</definedName>
    <definedName name="v" localSheetId="78">BlankMacro1</definedName>
    <definedName name="v" localSheetId="79">BlankMacro1</definedName>
    <definedName name="v" localSheetId="16">BlankMacro1</definedName>
    <definedName name="v" localSheetId="13">BlankMacro1</definedName>
    <definedName name="v" localSheetId="15">BlankMacro1</definedName>
    <definedName name="v" localSheetId="14">BlankMacro1</definedName>
    <definedName name="v">BlankMacro1</definedName>
    <definedName name="Vc" localSheetId="49">#REF!</definedName>
    <definedName name="Vc" localSheetId="50">#REF!</definedName>
    <definedName name="Vc" localSheetId="51">#REF!</definedName>
    <definedName name="Vc" localSheetId="52">#REF!</definedName>
    <definedName name="Vc" localSheetId="53">#REF!</definedName>
    <definedName name="Vc" localSheetId="13">#REF!</definedName>
    <definedName name="Vc" localSheetId="15">#REF!</definedName>
    <definedName name="Vc" localSheetId="14">#REF!</definedName>
    <definedName name="Vc">#REF!</definedName>
    <definedName name="Vl" localSheetId="49">#REF!</definedName>
    <definedName name="Vl" localSheetId="50">#REF!</definedName>
    <definedName name="Vl" localSheetId="51">#REF!</definedName>
    <definedName name="Vl" localSheetId="52">#REF!</definedName>
    <definedName name="Vl" localSheetId="53">#REF!</definedName>
    <definedName name="Vl" localSheetId="13">#REF!</definedName>
    <definedName name="Vl" localSheetId="15">#REF!</definedName>
    <definedName name="Vl" localSheetId="14">#REF!</definedName>
    <definedName name="Vl">#REF!</definedName>
    <definedName name="VVV">#REF!</definedName>
    <definedName name="Vw" localSheetId="49">#REF!</definedName>
    <definedName name="Vw" localSheetId="50">#REF!</definedName>
    <definedName name="Vw" localSheetId="51">#REF!</definedName>
    <definedName name="Vw" localSheetId="52">#REF!</definedName>
    <definedName name="Vw" localSheetId="53">#REF!</definedName>
    <definedName name="Vw" localSheetId="13">#REF!</definedName>
    <definedName name="Vw" localSheetId="15">#REF!</definedName>
    <definedName name="Vw" localSheetId="14">#REF!</definedName>
    <definedName name="Vw">#REF!</definedName>
    <definedName name="W" localSheetId="37">BlankMacro1</definedName>
    <definedName name="W" localSheetId="49">BlankMacro1</definedName>
    <definedName name="W" localSheetId="50">BlankMacro1</definedName>
    <definedName name="W" localSheetId="51">BlankMacro1</definedName>
    <definedName name="W" localSheetId="52">BlankMacro1</definedName>
    <definedName name="W" localSheetId="53">BlankMacro1</definedName>
    <definedName name="W" localSheetId="75">BlankMacro1</definedName>
    <definedName name="W" localSheetId="77">BlankMacro1</definedName>
    <definedName name="W" localSheetId="79">BlankMacro1</definedName>
    <definedName name="W">BlankMacro1</definedName>
    <definedName name="W1C">#REF!</definedName>
    <definedName name="W2C">#REF!</definedName>
    <definedName name="W3C">#REF!</definedName>
    <definedName name="WA">#REF!</definedName>
    <definedName name="WC">#REF!</definedName>
    <definedName name="WCC">#REF!</definedName>
    <definedName name="WCP">#REF!</definedName>
    <definedName name="weer" localSheetId="37" hidden="1">{#N/A,#N/A,FALSE,"표지목차"}</definedName>
    <definedName name="weer" localSheetId="17" hidden="1">{#N/A,#N/A,FALSE,"표지목차"}</definedName>
    <definedName name="weer" localSheetId="18" hidden="1">{#N/A,#N/A,FALSE,"표지목차"}</definedName>
    <definedName name="weer" localSheetId="38" hidden="1">{#N/A,#N/A,FALSE,"표지목차"}</definedName>
    <definedName name="weer" localSheetId="47" hidden="1">{#N/A,#N/A,FALSE,"표지목차"}</definedName>
    <definedName name="weer" localSheetId="48" hidden="1">{#N/A,#N/A,FALSE,"표지목차"}</definedName>
    <definedName name="weer" localSheetId="39" hidden="1">{#N/A,#N/A,FALSE,"표지목차"}</definedName>
    <definedName name="weer" localSheetId="40" hidden="1">{#N/A,#N/A,FALSE,"표지목차"}</definedName>
    <definedName name="weer" localSheetId="41" hidden="1">{#N/A,#N/A,FALSE,"표지목차"}</definedName>
    <definedName name="weer" localSheetId="42" hidden="1">{#N/A,#N/A,FALSE,"표지목차"}</definedName>
    <definedName name="weer" localSheetId="43" hidden="1">{#N/A,#N/A,FALSE,"표지목차"}</definedName>
    <definedName name="weer" localSheetId="44" hidden="1">{#N/A,#N/A,FALSE,"표지목차"}</definedName>
    <definedName name="weer" localSheetId="45" hidden="1">{#N/A,#N/A,FALSE,"표지목차"}</definedName>
    <definedName name="weer" localSheetId="46" hidden="1">{#N/A,#N/A,FALSE,"표지목차"}</definedName>
    <definedName name="weer" localSheetId="49" hidden="1">{#N/A,#N/A,FALSE,"표지목차"}</definedName>
    <definedName name="weer" localSheetId="50" hidden="1">{#N/A,#N/A,FALSE,"표지목차"}</definedName>
    <definedName name="weer" localSheetId="51" hidden="1">{#N/A,#N/A,FALSE,"표지목차"}</definedName>
    <definedName name="weer" localSheetId="52" hidden="1">{#N/A,#N/A,FALSE,"표지목차"}</definedName>
    <definedName name="weer" localSheetId="53" hidden="1">{#N/A,#N/A,FALSE,"표지목차"}</definedName>
    <definedName name="weer" localSheetId="79" hidden="1">{#N/A,#N/A,FALSE,"표지목차"}</definedName>
    <definedName name="weer" localSheetId="16" hidden="1">{#N/A,#N/A,FALSE,"표지목차"}</definedName>
    <definedName name="weer" localSheetId="57" hidden="1">{#N/A,#N/A,FALSE,"표지목차"}</definedName>
    <definedName name="weer" localSheetId="72" hidden="1">{#N/A,#N/A,FALSE,"표지목차"}</definedName>
    <definedName name="weer" localSheetId="73" hidden="1">{#N/A,#N/A,FALSE,"표지목차"}</definedName>
    <definedName name="weer" localSheetId="63" hidden="1">{#N/A,#N/A,FALSE,"표지목차"}</definedName>
    <definedName name="weer" localSheetId="64" hidden="1">{#N/A,#N/A,FALSE,"표지목차"}</definedName>
    <definedName name="weer" localSheetId="65" hidden="1">{#N/A,#N/A,FALSE,"표지목차"}</definedName>
    <definedName name="weer" localSheetId="66" hidden="1">{#N/A,#N/A,FALSE,"표지목차"}</definedName>
    <definedName name="weer" localSheetId="67" hidden="1">{#N/A,#N/A,FALSE,"표지목차"}</definedName>
    <definedName name="weer" localSheetId="68" hidden="1">{#N/A,#N/A,FALSE,"표지목차"}</definedName>
    <definedName name="weer" localSheetId="69" hidden="1">{#N/A,#N/A,FALSE,"표지목차"}</definedName>
    <definedName name="weer" localSheetId="70" hidden="1">{#N/A,#N/A,FALSE,"표지목차"}</definedName>
    <definedName name="weer" localSheetId="13" hidden="1">{#N/A,#N/A,FALSE,"표지목차"}</definedName>
    <definedName name="weer" localSheetId="15" hidden="1">{#N/A,#N/A,FALSE,"표지목차"}</definedName>
    <definedName name="weer" localSheetId="14" hidden="1">{#N/A,#N/A,FALSE,"표지목차"}</definedName>
    <definedName name="weer" hidden="1">{#N/A,#N/A,FALSE,"표지목차"}</definedName>
    <definedName name="wer" localSheetId="37" hidden="1">{#N/A,#N/A,FALSE,"골재소요량";#N/A,#N/A,FALSE,"골재소요량"}</definedName>
    <definedName name="wer" localSheetId="17" hidden="1">{#N/A,#N/A,FALSE,"골재소요량";#N/A,#N/A,FALSE,"골재소요량"}</definedName>
    <definedName name="wer" localSheetId="18" hidden="1">{#N/A,#N/A,FALSE,"골재소요량";#N/A,#N/A,FALSE,"골재소요량"}</definedName>
    <definedName name="wer" localSheetId="49" hidden="1">{#N/A,#N/A,FALSE,"골재소요량";#N/A,#N/A,FALSE,"골재소요량"}</definedName>
    <definedName name="wer" localSheetId="50" hidden="1">{#N/A,#N/A,FALSE,"골재소요량";#N/A,#N/A,FALSE,"골재소요량"}</definedName>
    <definedName name="wer" localSheetId="51" hidden="1">{#N/A,#N/A,FALSE,"골재소요량";#N/A,#N/A,FALSE,"골재소요량"}</definedName>
    <definedName name="wer" localSheetId="52" hidden="1">{#N/A,#N/A,FALSE,"골재소요량";#N/A,#N/A,FALSE,"골재소요량"}</definedName>
    <definedName name="wer" localSheetId="53" hidden="1">{#N/A,#N/A,FALSE,"골재소요량";#N/A,#N/A,FALSE,"골재소요량"}</definedName>
    <definedName name="wer" localSheetId="79" hidden="1">{#N/A,#N/A,FALSE,"골재소요량";#N/A,#N/A,FALSE,"골재소요량"}</definedName>
    <definedName name="wer" localSheetId="16" hidden="1">{#N/A,#N/A,FALSE,"골재소요량";#N/A,#N/A,FALSE,"골재소요량"}</definedName>
    <definedName name="wer" localSheetId="13" hidden="1">{#N/A,#N/A,FALSE,"골재소요량";#N/A,#N/A,FALSE,"골재소요량"}</definedName>
    <definedName name="wer" localSheetId="15" hidden="1">{#N/A,#N/A,FALSE,"골재소요량";#N/A,#N/A,FALSE,"골재소요량"}</definedName>
    <definedName name="wer" localSheetId="14" hidden="1">{#N/A,#N/A,FALSE,"골재소요량";#N/A,#N/A,FALSE,"골재소요량"}</definedName>
    <definedName name="wer" hidden="1">{#N/A,#N/A,FALSE,"골재소요량";#N/A,#N/A,FALSE,"골재소요량"}</definedName>
    <definedName name="WF">#REF!</definedName>
    <definedName name="WFF">#REF!</definedName>
    <definedName name="wing_l">#REF!</definedName>
    <definedName name="WING_T">#REF!</definedName>
    <definedName name="wing_tt">'[21]역T형교대-2수량'!#REF!</definedName>
    <definedName name="wjd">[55]말뚝물량!$D$14</definedName>
    <definedName name="wkqcjf" localSheetId="49">#REF!</definedName>
    <definedName name="wkqcjf" localSheetId="50">#REF!</definedName>
    <definedName name="wkqcjf" localSheetId="51">#REF!</definedName>
    <definedName name="wkqcjf" localSheetId="52">#REF!</definedName>
    <definedName name="wkqcjf" localSheetId="53">#REF!</definedName>
    <definedName name="wkqcjf" localSheetId="74">#REF!</definedName>
    <definedName name="wkqcjf" localSheetId="75">#REF!</definedName>
    <definedName name="wkqcjf" localSheetId="76">#REF!</definedName>
    <definedName name="wkqcjf" localSheetId="77">#REF!</definedName>
    <definedName name="wkqcjf" localSheetId="78">#REF!</definedName>
    <definedName name="wkqcjf" localSheetId="16">#REF!</definedName>
    <definedName name="wkqcjf" localSheetId="13">#REF!</definedName>
    <definedName name="wkqcjf" localSheetId="15">#REF!</definedName>
    <definedName name="wkqcjf" localSheetId="14">#REF!</definedName>
    <definedName name="wkqcjf">#REF!</definedName>
    <definedName name="WL">#REF!</definedName>
    <definedName name="WN">#REF!</definedName>
    <definedName name="WPP">#REF!</definedName>
    <definedName name="wrn.2번." localSheetId="37" hidden="1">{#N/A,#N/A,FALSE,"2~8번"}</definedName>
    <definedName name="wrn.2번." localSheetId="17" hidden="1">{#N/A,#N/A,FALSE,"2~8번"}</definedName>
    <definedName name="wrn.2번." localSheetId="18" hidden="1">{#N/A,#N/A,FALSE,"2~8번"}</definedName>
    <definedName name="wrn.2번." localSheetId="38" hidden="1">{#N/A,#N/A,FALSE,"2~8번"}</definedName>
    <definedName name="wrn.2번." localSheetId="47" hidden="1">{#N/A,#N/A,FALSE,"2~8번"}</definedName>
    <definedName name="wrn.2번." localSheetId="48" hidden="1">{#N/A,#N/A,FALSE,"2~8번"}</definedName>
    <definedName name="wrn.2번." localSheetId="39" hidden="1">{#N/A,#N/A,FALSE,"2~8번"}</definedName>
    <definedName name="wrn.2번." localSheetId="40" hidden="1">{#N/A,#N/A,FALSE,"2~8번"}</definedName>
    <definedName name="wrn.2번." localSheetId="41" hidden="1">{#N/A,#N/A,FALSE,"2~8번"}</definedName>
    <definedName name="wrn.2번." localSheetId="42" hidden="1">{#N/A,#N/A,FALSE,"2~8번"}</definedName>
    <definedName name="wrn.2번." localSheetId="43" hidden="1">{#N/A,#N/A,FALSE,"2~8번"}</definedName>
    <definedName name="wrn.2번." localSheetId="44" hidden="1">{#N/A,#N/A,FALSE,"2~8번"}</definedName>
    <definedName name="wrn.2번." localSheetId="45" hidden="1">{#N/A,#N/A,FALSE,"2~8번"}</definedName>
    <definedName name="wrn.2번." localSheetId="46" hidden="1">{#N/A,#N/A,FALSE,"2~8번"}</definedName>
    <definedName name="wrn.2번." localSheetId="49" hidden="1">{#N/A,#N/A,FALSE,"2~8번"}</definedName>
    <definedName name="wrn.2번." localSheetId="50" hidden="1">{#N/A,#N/A,FALSE,"2~8번"}</definedName>
    <definedName name="wrn.2번." localSheetId="51" hidden="1">{#N/A,#N/A,FALSE,"2~8번"}</definedName>
    <definedName name="wrn.2번." localSheetId="52" hidden="1">{#N/A,#N/A,FALSE,"2~8번"}</definedName>
    <definedName name="wrn.2번." localSheetId="53" hidden="1">{#N/A,#N/A,FALSE,"2~8번"}</definedName>
    <definedName name="wrn.2번." localSheetId="79" hidden="1">{#N/A,#N/A,FALSE,"2~8번"}</definedName>
    <definedName name="wrn.2번." localSheetId="16" hidden="1">{#N/A,#N/A,FALSE,"2~8번"}</definedName>
    <definedName name="wrn.2번." localSheetId="57" hidden="1">{#N/A,#N/A,FALSE,"2~8번"}</definedName>
    <definedName name="wrn.2번." localSheetId="72" hidden="1">{#N/A,#N/A,FALSE,"2~8번"}</definedName>
    <definedName name="wrn.2번." localSheetId="73" hidden="1">{#N/A,#N/A,FALSE,"2~8번"}</definedName>
    <definedName name="wrn.2번." localSheetId="63" hidden="1">{#N/A,#N/A,FALSE,"2~8번"}</definedName>
    <definedName name="wrn.2번." localSheetId="64" hidden="1">{#N/A,#N/A,FALSE,"2~8번"}</definedName>
    <definedName name="wrn.2번." localSheetId="65" hidden="1">{#N/A,#N/A,FALSE,"2~8번"}</definedName>
    <definedName name="wrn.2번." localSheetId="66" hidden="1">{#N/A,#N/A,FALSE,"2~8번"}</definedName>
    <definedName name="wrn.2번." localSheetId="67" hidden="1">{#N/A,#N/A,FALSE,"2~8번"}</definedName>
    <definedName name="wrn.2번." localSheetId="68" hidden="1">{#N/A,#N/A,FALSE,"2~8번"}</definedName>
    <definedName name="wrn.2번." localSheetId="69" hidden="1">{#N/A,#N/A,FALSE,"2~8번"}</definedName>
    <definedName name="wrn.2번." localSheetId="70" hidden="1">{#N/A,#N/A,FALSE,"2~8번"}</definedName>
    <definedName name="wrn.2번." localSheetId="13" hidden="1">{#N/A,#N/A,FALSE,"2~8번"}</definedName>
    <definedName name="wrn.2번." localSheetId="15" hidden="1">{#N/A,#N/A,FALSE,"2~8번"}</definedName>
    <definedName name="wrn.2번." localSheetId="14" hidden="1">{#N/A,#N/A,FALSE,"2~8번"}</definedName>
    <definedName name="wrn.2번." hidden="1">{#N/A,#N/A,FALSE,"2~8번"}</definedName>
    <definedName name="wrn.골재소요량." localSheetId="37" hidden="1">{#N/A,#N/A,FALSE,"골재소요량";#N/A,#N/A,FALSE,"골재소요량"}</definedName>
    <definedName name="wrn.골재소요량." localSheetId="17" hidden="1">{#N/A,#N/A,FALSE,"골재소요량";#N/A,#N/A,FALSE,"골재소요량"}</definedName>
    <definedName name="wrn.골재소요량." localSheetId="18" hidden="1">{#N/A,#N/A,FALSE,"골재소요량";#N/A,#N/A,FALSE,"골재소요량"}</definedName>
    <definedName name="wrn.골재소요량." localSheetId="38" hidden="1">{#N/A,#N/A,FALSE,"골재소요량";#N/A,#N/A,FALSE,"골재소요량"}</definedName>
    <definedName name="wrn.골재소요량." localSheetId="47" hidden="1">{#N/A,#N/A,FALSE,"골재소요량";#N/A,#N/A,FALSE,"골재소요량"}</definedName>
    <definedName name="wrn.골재소요량." localSheetId="48" hidden="1">{#N/A,#N/A,FALSE,"골재소요량";#N/A,#N/A,FALSE,"골재소요량"}</definedName>
    <definedName name="wrn.골재소요량." localSheetId="39" hidden="1">{#N/A,#N/A,FALSE,"골재소요량";#N/A,#N/A,FALSE,"골재소요량"}</definedName>
    <definedName name="wrn.골재소요량." localSheetId="40" hidden="1">{#N/A,#N/A,FALSE,"골재소요량";#N/A,#N/A,FALSE,"골재소요량"}</definedName>
    <definedName name="wrn.골재소요량." localSheetId="41" hidden="1">{#N/A,#N/A,FALSE,"골재소요량";#N/A,#N/A,FALSE,"골재소요량"}</definedName>
    <definedName name="wrn.골재소요량." localSheetId="42" hidden="1">{#N/A,#N/A,FALSE,"골재소요량";#N/A,#N/A,FALSE,"골재소요량"}</definedName>
    <definedName name="wrn.골재소요량." localSheetId="43" hidden="1">{#N/A,#N/A,FALSE,"골재소요량";#N/A,#N/A,FALSE,"골재소요량"}</definedName>
    <definedName name="wrn.골재소요량." localSheetId="44" hidden="1">{#N/A,#N/A,FALSE,"골재소요량";#N/A,#N/A,FALSE,"골재소요량"}</definedName>
    <definedName name="wrn.골재소요량." localSheetId="45" hidden="1">{#N/A,#N/A,FALSE,"골재소요량";#N/A,#N/A,FALSE,"골재소요량"}</definedName>
    <definedName name="wrn.골재소요량." localSheetId="46" hidden="1">{#N/A,#N/A,FALSE,"골재소요량";#N/A,#N/A,FALSE,"골재소요량"}</definedName>
    <definedName name="wrn.골재소요량." localSheetId="49" hidden="1">{#N/A,#N/A,FALSE,"골재소요량";#N/A,#N/A,FALSE,"골재소요량"}</definedName>
    <definedName name="wrn.골재소요량." localSheetId="50" hidden="1">{#N/A,#N/A,FALSE,"골재소요량";#N/A,#N/A,FALSE,"골재소요량"}</definedName>
    <definedName name="wrn.골재소요량." localSheetId="51" hidden="1">{#N/A,#N/A,FALSE,"골재소요량";#N/A,#N/A,FALSE,"골재소요량"}</definedName>
    <definedName name="wrn.골재소요량." localSheetId="52" hidden="1">{#N/A,#N/A,FALSE,"골재소요량";#N/A,#N/A,FALSE,"골재소요량"}</definedName>
    <definedName name="wrn.골재소요량." localSheetId="53" hidden="1">{#N/A,#N/A,FALSE,"골재소요량";#N/A,#N/A,FALSE,"골재소요량"}</definedName>
    <definedName name="wrn.골재소요량." localSheetId="79" hidden="1">{#N/A,#N/A,FALSE,"골재소요량";#N/A,#N/A,FALSE,"골재소요량"}</definedName>
    <definedName name="wrn.골재소요량." localSheetId="16" hidden="1">{#N/A,#N/A,FALSE,"골재소요량";#N/A,#N/A,FALSE,"골재소요량"}</definedName>
    <definedName name="wrn.골재소요량." localSheetId="57" hidden="1">{#N/A,#N/A,FALSE,"골재소요량";#N/A,#N/A,FALSE,"골재소요량"}</definedName>
    <definedName name="wrn.골재소요량." localSheetId="72" hidden="1">{#N/A,#N/A,FALSE,"골재소요량";#N/A,#N/A,FALSE,"골재소요량"}</definedName>
    <definedName name="wrn.골재소요량." localSheetId="73" hidden="1">{#N/A,#N/A,FALSE,"골재소요량";#N/A,#N/A,FALSE,"골재소요량"}</definedName>
    <definedName name="wrn.골재소요량." localSheetId="63" hidden="1">{#N/A,#N/A,FALSE,"골재소요량";#N/A,#N/A,FALSE,"골재소요량"}</definedName>
    <definedName name="wrn.골재소요량." localSheetId="64" hidden="1">{#N/A,#N/A,FALSE,"골재소요량";#N/A,#N/A,FALSE,"골재소요량"}</definedName>
    <definedName name="wrn.골재소요량." localSheetId="65" hidden="1">{#N/A,#N/A,FALSE,"골재소요량";#N/A,#N/A,FALSE,"골재소요량"}</definedName>
    <definedName name="wrn.골재소요량." localSheetId="66" hidden="1">{#N/A,#N/A,FALSE,"골재소요량";#N/A,#N/A,FALSE,"골재소요량"}</definedName>
    <definedName name="wrn.골재소요량." localSheetId="67" hidden="1">{#N/A,#N/A,FALSE,"골재소요량";#N/A,#N/A,FALSE,"골재소요량"}</definedName>
    <definedName name="wrn.골재소요량." localSheetId="68" hidden="1">{#N/A,#N/A,FALSE,"골재소요량";#N/A,#N/A,FALSE,"골재소요량"}</definedName>
    <definedName name="wrn.골재소요량." localSheetId="69" hidden="1">{#N/A,#N/A,FALSE,"골재소요량";#N/A,#N/A,FALSE,"골재소요량"}</definedName>
    <definedName name="wrn.골재소요량." localSheetId="70" hidden="1">{#N/A,#N/A,FALSE,"골재소요량";#N/A,#N/A,FALSE,"골재소요량"}</definedName>
    <definedName name="wrn.골재소요량." localSheetId="13" hidden="1">{#N/A,#N/A,FALSE,"골재소요량";#N/A,#N/A,FALSE,"골재소요량"}</definedName>
    <definedName name="wrn.골재소요량." localSheetId="15" hidden="1">{#N/A,#N/A,FALSE,"골재소요량";#N/A,#N/A,FALSE,"골재소요량"}</definedName>
    <definedName name="wrn.골재소요량." localSheetId="14" hidden="1">{#N/A,#N/A,FALSE,"골재소요량";#N/A,#N/A,FALSE,"골재소요량"}</definedName>
    <definedName name="wrn.골재소요량." hidden="1">{#N/A,#N/A,FALSE,"골재소요량";#N/A,#N/A,FALSE,"골재소요량"}</definedName>
    <definedName name="wrn.구조2." localSheetId="37" hidden="1">{#N/A,#N/A,FALSE,"구조2"}</definedName>
    <definedName name="wrn.구조2." localSheetId="17" hidden="1">{#N/A,#N/A,FALSE,"구조2"}</definedName>
    <definedName name="wrn.구조2." localSheetId="18" hidden="1">{#N/A,#N/A,FALSE,"구조2"}</definedName>
    <definedName name="wrn.구조2." localSheetId="38" hidden="1">{#N/A,#N/A,FALSE,"구조2"}</definedName>
    <definedName name="wrn.구조2." localSheetId="47" hidden="1">{#N/A,#N/A,FALSE,"구조2"}</definedName>
    <definedName name="wrn.구조2." localSheetId="48" hidden="1">{#N/A,#N/A,FALSE,"구조2"}</definedName>
    <definedName name="wrn.구조2." localSheetId="39" hidden="1">{#N/A,#N/A,FALSE,"구조2"}</definedName>
    <definedName name="wrn.구조2." localSheetId="40" hidden="1">{#N/A,#N/A,FALSE,"구조2"}</definedName>
    <definedName name="wrn.구조2." localSheetId="41" hidden="1">{#N/A,#N/A,FALSE,"구조2"}</definedName>
    <definedName name="wrn.구조2." localSheetId="42" hidden="1">{#N/A,#N/A,FALSE,"구조2"}</definedName>
    <definedName name="wrn.구조2." localSheetId="43" hidden="1">{#N/A,#N/A,FALSE,"구조2"}</definedName>
    <definedName name="wrn.구조2." localSheetId="44" hidden="1">{#N/A,#N/A,FALSE,"구조2"}</definedName>
    <definedName name="wrn.구조2." localSheetId="45" hidden="1">{#N/A,#N/A,FALSE,"구조2"}</definedName>
    <definedName name="wrn.구조2." localSheetId="46" hidden="1">{#N/A,#N/A,FALSE,"구조2"}</definedName>
    <definedName name="wrn.구조2." localSheetId="49" hidden="1">{#N/A,#N/A,FALSE,"구조2"}</definedName>
    <definedName name="wrn.구조2." localSheetId="50" hidden="1">{#N/A,#N/A,FALSE,"구조2"}</definedName>
    <definedName name="wrn.구조2." localSheetId="51" hidden="1">{#N/A,#N/A,FALSE,"구조2"}</definedName>
    <definedName name="wrn.구조2." localSheetId="52" hidden="1">{#N/A,#N/A,FALSE,"구조2"}</definedName>
    <definedName name="wrn.구조2." localSheetId="53" hidden="1">{#N/A,#N/A,FALSE,"구조2"}</definedName>
    <definedName name="wrn.구조2." localSheetId="79" hidden="1">{#N/A,#N/A,FALSE,"구조2"}</definedName>
    <definedName name="wrn.구조2." localSheetId="16" hidden="1">{#N/A,#N/A,FALSE,"구조2"}</definedName>
    <definedName name="wrn.구조2." localSheetId="57" hidden="1">{#N/A,#N/A,FALSE,"구조2"}</definedName>
    <definedName name="wrn.구조2." localSheetId="72" hidden="1">{#N/A,#N/A,FALSE,"구조2"}</definedName>
    <definedName name="wrn.구조2." localSheetId="73" hidden="1">{#N/A,#N/A,FALSE,"구조2"}</definedName>
    <definedName name="wrn.구조2." localSheetId="63" hidden="1">{#N/A,#N/A,FALSE,"구조2"}</definedName>
    <definedName name="wrn.구조2." localSheetId="64" hidden="1">{#N/A,#N/A,FALSE,"구조2"}</definedName>
    <definedName name="wrn.구조2." localSheetId="65" hidden="1">{#N/A,#N/A,FALSE,"구조2"}</definedName>
    <definedName name="wrn.구조2." localSheetId="66" hidden="1">{#N/A,#N/A,FALSE,"구조2"}</definedName>
    <definedName name="wrn.구조2." localSheetId="67" hidden="1">{#N/A,#N/A,FALSE,"구조2"}</definedName>
    <definedName name="wrn.구조2." localSheetId="68" hidden="1">{#N/A,#N/A,FALSE,"구조2"}</definedName>
    <definedName name="wrn.구조2." localSheetId="69" hidden="1">{#N/A,#N/A,FALSE,"구조2"}</definedName>
    <definedName name="wrn.구조2." localSheetId="70" hidden="1">{#N/A,#N/A,FALSE,"구조2"}</definedName>
    <definedName name="wrn.구조2." localSheetId="13" hidden="1">{#N/A,#N/A,FALSE,"구조2"}</definedName>
    <definedName name="wrn.구조2." localSheetId="15" hidden="1">{#N/A,#N/A,FALSE,"구조2"}</definedName>
    <definedName name="wrn.구조2." localSheetId="14" hidden="1">{#N/A,#N/A,FALSE,"구조2"}</definedName>
    <definedName name="wrn.구조2." hidden="1">{#N/A,#N/A,FALSE,"구조2"}</definedName>
    <definedName name="wrn.단가표지." localSheetId="37" hidden="1">{#N/A,#N/A,FALSE,"단가표지"}</definedName>
    <definedName name="wrn.단가표지." localSheetId="17" hidden="1">{#N/A,#N/A,FALSE,"단가표지"}</definedName>
    <definedName name="wrn.단가표지." localSheetId="18" hidden="1">{#N/A,#N/A,FALSE,"단가표지"}</definedName>
    <definedName name="wrn.단가표지." localSheetId="38" hidden="1">{#N/A,#N/A,FALSE,"단가표지"}</definedName>
    <definedName name="wrn.단가표지." localSheetId="47" hidden="1">{#N/A,#N/A,FALSE,"단가표지"}</definedName>
    <definedName name="wrn.단가표지." localSheetId="48" hidden="1">{#N/A,#N/A,FALSE,"단가표지"}</definedName>
    <definedName name="wrn.단가표지." localSheetId="39" hidden="1">{#N/A,#N/A,FALSE,"단가표지"}</definedName>
    <definedName name="wrn.단가표지." localSheetId="40" hidden="1">{#N/A,#N/A,FALSE,"단가표지"}</definedName>
    <definedName name="wrn.단가표지." localSheetId="41" hidden="1">{#N/A,#N/A,FALSE,"단가표지"}</definedName>
    <definedName name="wrn.단가표지." localSheetId="42" hidden="1">{#N/A,#N/A,FALSE,"단가표지"}</definedName>
    <definedName name="wrn.단가표지." localSheetId="43" hidden="1">{#N/A,#N/A,FALSE,"단가표지"}</definedName>
    <definedName name="wrn.단가표지." localSheetId="44" hidden="1">{#N/A,#N/A,FALSE,"단가표지"}</definedName>
    <definedName name="wrn.단가표지." localSheetId="45" hidden="1">{#N/A,#N/A,FALSE,"단가표지"}</definedName>
    <definedName name="wrn.단가표지." localSheetId="46" hidden="1">{#N/A,#N/A,FALSE,"단가표지"}</definedName>
    <definedName name="wrn.단가표지." localSheetId="49" hidden="1">{#N/A,#N/A,FALSE,"단가표지"}</definedName>
    <definedName name="wrn.단가표지." localSheetId="50" hidden="1">{#N/A,#N/A,FALSE,"단가표지"}</definedName>
    <definedName name="wrn.단가표지." localSheetId="51" hidden="1">{#N/A,#N/A,FALSE,"단가표지"}</definedName>
    <definedName name="wrn.단가표지." localSheetId="52" hidden="1">{#N/A,#N/A,FALSE,"단가표지"}</definedName>
    <definedName name="wrn.단가표지." localSheetId="53" hidden="1">{#N/A,#N/A,FALSE,"단가표지"}</definedName>
    <definedName name="wrn.단가표지." localSheetId="79" hidden="1">{#N/A,#N/A,FALSE,"단가표지"}</definedName>
    <definedName name="wrn.단가표지." localSheetId="16" hidden="1">{#N/A,#N/A,FALSE,"단가표지"}</definedName>
    <definedName name="wrn.단가표지." localSheetId="57" hidden="1">{#N/A,#N/A,FALSE,"단가표지"}</definedName>
    <definedName name="wrn.단가표지." localSheetId="72" hidden="1">{#N/A,#N/A,FALSE,"단가표지"}</definedName>
    <definedName name="wrn.단가표지." localSheetId="73" hidden="1">{#N/A,#N/A,FALSE,"단가표지"}</definedName>
    <definedName name="wrn.단가표지." localSheetId="63" hidden="1">{#N/A,#N/A,FALSE,"단가표지"}</definedName>
    <definedName name="wrn.단가표지." localSheetId="64" hidden="1">{#N/A,#N/A,FALSE,"단가표지"}</definedName>
    <definedName name="wrn.단가표지." localSheetId="65" hidden="1">{#N/A,#N/A,FALSE,"단가표지"}</definedName>
    <definedName name="wrn.단가표지." localSheetId="66" hidden="1">{#N/A,#N/A,FALSE,"단가표지"}</definedName>
    <definedName name="wrn.단가표지." localSheetId="67" hidden="1">{#N/A,#N/A,FALSE,"단가표지"}</definedName>
    <definedName name="wrn.단가표지." localSheetId="68" hidden="1">{#N/A,#N/A,FALSE,"단가표지"}</definedName>
    <definedName name="wrn.단가표지." localSheetId="69" hidden="1">{#N/A,#N/A,FALSE,"단가표지"}</definedName>
    <definedName name="wrn.단가표지." localSheetId="70" hidden="1">{#N/A,#N/A,FALSE,"단가표지"}</definedName>
    <definedName name="wrn.단가표지." localSheetId="13" hidden="1">{#N/A,#N/A,FALSE,"단가표지"}</definedName>
    <definedName name="wrn.단가표지." localSheetId="15" hidden="1">{#N/A,#N/A,FALSE,"단가표지"}</definedName>
    <definedName name="wrn.단가표지." localSheetId="14" hidden="1">{#N/A,#N/A,FALSE,"단가표지"}</definedName>
    <definedName name="wrn.단가표지." hidden="1">{#N/A,#N/A,FALSE,"단가표지"}</definedName>
    <definedName name="wrn.배수1." localSheetId="37" hidden="1">{#N/A,#N/A,FALSE,"배수1"}</definedName>
    <definedName name="wrn.배수1." localSheetId="17" hidden="1">{#N/A,#N/A,FALSE,"배수1"}</definedName>
    <definedName name="wrn.배수1." localSheetId="18" hidden="1">{#N/A,#N/A,FALSE,"배수1"}</definedName>
    <definedName name="wrn.배수1." localSheetId="38" hidden="1">{#N/A,#N/A,FALSE,"배수1"}</definedName>
    <definedName name="wrn.배수1." localSheetId="47" hidden="1">{#N/A,#N/A,FALSE,"배수1"}</definedName>
    <definedName name="wrn.배수1." localSheetId="48" hidden="1">{#N/A,#N/A,FALSE,"배수1"}</definedName>
    <definedName name="wrn.배수1." localSheetId="39" hidden="1">{#N/A,#N/A,FALSE,"배수1"}</definedName>
    <definedName name="wrn.배수1." localSheetId="40" hidden="1">{#N/A,#N/A,FALSE,"배수1"}</definedName>
    <definedName name="wrn.배수1." localSheetId="41" hidden="1">{#N/A,#N/A,FALSE,"배수1"}</definedName>
    <definedName name="wrn.배수1." localSheetId="42" hidden="1">{#N/A,#N/A,FALSE,"배수1"}</definedName>
    <definedName name="wrn.배수1." localSheetId="43" hidden="1">{#N/A,#N/A,FALSE,"배수1"}</definedName>
    <definedName name="wrn.배수1." localSheetId="44" hidden="1">{#N/A,#N/A,FALSE,"배수1"}</definedName>
    <definedName name="wrn.배수1." localSheetId="45" hidden="1">{#N/A,#N/A,FALSE,"배수1"}</definedName>
    <definedName name="wrn.배수1." localSheetId="46" hidden="1">{#N/A,#N/A,FALSE,"배수1"}</definedName>
    <definedName name="wrn.배수1." localSheetId="49" hidden="1">{#N/A,#N/A,FALSE,"배수1"}</definedName>
    <definedName name="wrn.배수1." localSheetId="50" hidden="1">{#N/A,#N/A,FALSE,"배수1"}</definedName>
    <definedName name="wrn.배수1." localSheetId="51" hidden="1">{#N/A,#N/A,FALSE,"배수1"}</definedName>
    <definedName name="wrn.배수1." localSheetId="52" hidden="1">{#N/A,#N/A,FALSE,"배수1"}</definedName>
    <definedName name="wrn.배수1." localSheetId="53" hidden="1">{#N/A,#N/A,FALSE,"배수1"}</definedName>
    <definedName name="wrn.배수1." localSheetId="79" hidden="1">{#N/A,#N/A,FALSE,"배수1"}</definedName>
    <definedName name="wrn.배수1." localSheetId="16" hidden="1">{#N/A,#N/A,FALSE,"배수1"}</definedName>
    <definedName name="wrn.배수1." localSheetId="57" hidden="1">{#N/A,#N/A,FALSE,"배수1"}</definedName>
    <definedName name="wrn.배수1." localSheetId="72" hidden="1">{#N/A,#N/A,FALSE,"배수1"}</definedName>
    <definedName name="wrn.배수1." localSheetId="73" hidden="1">{#N/A,#N/A,FALSE,"배수1"}</definedName>
    <definedName name="wrn.배수1." localSheetId="63" hidden="1">{#N/A,#N/A,FALSE,"배수1"}</definedName>
    <definedName name="wrn.배수1." localSheetId="64" hidden="1">{#N/A,#N/A,FALSE,"배수1"}</definedName>
    <definedName name="wrn.배수1." localSheetId="65" hidden="1">{#N/A,#N/A,FALSE,"배수1"}</definedName>
    <definedName name="wrn.배수1." localSheetId="66" hidden="1">{#N/A,#N/A,FALSE,"배수1"}</definedName>
    <definedName name="wrn.배수1." localSheetId="67" hidden="1">{#N/A,#N/A,FALSE,"배수1"}</definedName>
    <definedName name="wrn.배수1." localSheetId="68" hidden="1">{#N/A,#N/A,FALSE,"배수1"}</definedName>
    <definedName name="wrn.배수1." localSheetId="69" hidden="1">{#N/A,#N/A,FALSE,"배수1"}</definedName>
    <definedName name="wrn.배수1." localSheetId="70" hidden="1">{#N/A,#N/A,FALSE,"배수1"}</definedName>
    <definedName name="wrn.배수1." localSheetId="13" hidden="1">{#N/A,#N/A,FALSE,"배수1"}</definedName>
    <definedName name="wrn.배수1." localSheetId="15" hidden="1">{#N/A,#N/A,FALSE,"배수1"}</definedName>
    <definedName name="wrn.배수1." localSheetId="14" hidden="1">{#N/A,#N/A,FALSE,"배수1"}</definedName>
    <definedName name="wrn.배수1." hidden="1">{#N/A,#N/A,FALSE,"배수1"}</definedName>
    <definedName name="wrn.배수2." localSheetId="37" hidden="1">{#N/A,#N/A,FALSE,"배수2"}</definedName>
    <definedName name="wrn.배수2." localSheetId="17" hidden="1">{#N/A,#N/A,FALSE,"배수2"}</definedName>
    <definedName name="wrn.배수2." localSheetId="18" hidden="1">{#N/A,#N/A,FALSE,"배수2"}</definedName>
    <definedName name="wrn.배수2." localSheetId="38" hidden="1">{#N/A,#N/A,FALSE,"배수2"}</definedName>
    <definedName name="wrn.배수2." localSheetId="47" hidden="1">{#N/A,#N/A,FALSE,"배수2"}</definedName>
    <definedName name="wrn.배수2." localSheetId="48" hidden="1">{#N/A,#N/A,FALSE,"배수2"}</definedName>
    <definedName name="wrn.배수2." localSheetId="39" hidden="1">{#N/A,#N/A,FALSE,"배수2"}</definedName>
    <definedName name="wrn.배수2." localSheetId="40" hidden="1">{#N/A,#N/A,FALSE,"배수2"}</definedName>
    <definedName name="wrn.배수2." localSheetId="41" hidden="1">{#N/A,#N/A,FALSE,"배수2"}</definedName>
    <definedName name="wrn.배수2." localSheetId="42" hidden="1">{#N/A,#N/A,FALSE,"배수2"}</definedName>
    <definedName name="wrn.배수2." localSheetId="43" hidden="1">{#N/A,#N/A,FALSE,"배수2"}</definedName>
    <definedName name="wrn.배수2." localSheetId="44" hidden="1">{#N/A,#N/A,FALSE,"배수2"}</definedName>
    <definedName name="wrn.배수2." localSheetId="45" hidden="1">{#N/A,#N/A,FALSE,"배수2"}</definedName>
    <definedName name="wrn.배수2." localSheetId="46" hidden="1">{#N/A,#N/A,FALSE,"배수2"}</definedName>
    <definedName name="wrn.배수2." localSheetId="49" hidden="1">{#N/A,#N/A,FALSE,"배수2"}</definedName>
    <definedName name="wrn.배수2." localSheetId="50" hidden="1">{#N/A,#N/A,FALSE,"배수2"}</definedName>
    <definedName name="wrn.배수2." localSheetId="51" hidden="1">{#N/A,#N/A,FALSE,"배수2"}</definedName>
    <definedName name="wrn.배수2." localSheetId="52" hidden="1">{#N/A,#N/A,FALSE,"배수2"}</definedName>
    <definedName name="wrn.배수2." localSheetId="53" hidden="1">{#N/A,#N/A,FALSE,"배수2"}</definedName>
    <definedName name="wrn.배수2." localSheetId="79" hidden="1">{#N/A,#N/A,FALSE,"배수2"}</definedName>
    <definedName name="wrn.배수2." localSheetId="16" hidden="1">{#N/A,#N/A,FALSE,"배수2"}</definedName>
    <definedName name="wrn.배수2." localSheetId="57" hidden="1">{#N/A,#N/A,FALSE,"배수2"}</definedName>
    <definedName name="wrn.배수2." localSheetId="72" hidden="1">{#N/A,#N/A,FALSE,"배수2"}</definedName>
    <definedName name="wrn.배수2." localSheetId="73" hidden="1">{#N/A,#N/A,FALSE,"배수2"}</definedName>
    <definedName name="wrn.배수2." localSheetId="63" hidden="1">{#N/A,#N/A,FALSE,"배수2"}</definedName>
    <definedName name="wrn.배수2." localSheetId="64" hidden="1">{#N/A,#N/A,FALSE,"배수2"}</definedName>
    <definedName name="wrn.배수2." localSheetId="65" hidden="1">{#N/A,#N/A,FALSE,"배수2"}</definedName>
    <definedName name="wrn.배수2." localSheetId="66" hidden="1">{#N/A,#N/A,FALSE,"배수2"}</definedName>
    <definedName name="wrn.배수2." localSheetId="67" hidden="1">{#N/A,#N/A,FALSE,"배수2"}</definedName>
    <definedName name="wrn.배수2." localSheetId="68" hidden="1">{#N/A,#N/A,FALSE,"배수2"}</definedName>
    <definedName name="wrn.배수2." localSheetId="69" hidden="1">{#N/A,#N/A,FALSE,"배수2"}</definedName>
    <definedName name="wrn.배수2." localSheetId="70" hidden="1">{#N/A,#N/A,FALSE,"배수2"}</definedName>
    <definedName name="wrn.배수2." localSheetId="13" hidden="1">{#N/A,#N/A,FALSE,"배수2"}</definedName>
    <definedName name="wrn.배수2." localSheetId="15" hidden="1">{#N/A,#N/A,FALSE,"배수2"}</definedName>
    <definedName name="wrn.배수2." localSheetId="14" hidden="1">{#N/A,#N/A,FALSE,"배수2"}</definedName>
    <definedName name="wrn.배수2." hidden="1">{#N/A,#N/A,FALSE,"배수2"}</definedName>
    <definedName name="wrn.부대1." localSheetId="37" hidden="1">{#N/A,#N/A,FALSE,"부대1"}</definedName>
    <definedName name="wrn.부대1." localSheetId="17" hidden="1">{#N/A,#N/A,FALSE,"부대1"}</definedName>
    <definedName name="wrn.부대1." localSheetId="18" hidden="1">{#N/A,#N/A,FALSE,"부대1"}</definedName>
    <definedName name="wrn.부대1." localSheetId="38" hidden="1">{#N/A,#N/A,FALSE,"부대1"}</definedName>
    <definedName name="wrn.부대1." localSheetId="47" hidden="1">{#N/A,#N/A,FALSE,"부대1"}</definedName>
    <definedName name="wrn.부대1." localSheetId="48" hidden="1">{#N/A,#N/A,FALSE,"부대1"}</definedName>
    <definedName name="wrn.부대1." localSheetId="39" hidden="1">{#N/A,#N/A,FALSE,"부대1"}</definedName>
    <definedName name="wrn.부대1." localSheetId="40" hidden="1">{#N/A,#N/A,FALSE,"부대1"}</definedName>
    <definedName name="wrn.부대1." localSheetId="41" hidden="1">{#N/A,#N/A,FALSE,"부대1"}</definedName>
    <definedName name="wrn.부대1." localSheetId="42" hidden="1">{#N/A,#N/A,FALSE,"부대1"}</definedName>
    <definedName name="wrn.부대1." localSheetId="43" hidden="1">{#N/A,#N/A,FALSE,"부대1"}</definedName>
    <definedName name="wrn.부대1." localSheetId="44" hidden="1">{#N/A,#N/A,FALSE,"부대1"}</definedName>
    <definedName name="wrn.부대1." localSheetId="45" hidden="1">{#N/A,#N/A,FALSE,"부대1"}</definedName>
    <definedName name="wrn.부대1." localSheetId="46" hidden="1">{#N/A,#N/A,FALSE,"부대1"}</definedName>
    <definedName name="wrn.부대1." localSheetId="49" hidden="1">{#N/A,#N/A,FALSE,"부대1"}</definedName>
    <definedName name="wrn.부대1." localSheetId="50" hidden="1">{#N/A,#N/A,FALSE,"부대1"}</definedName>
    <definedName name="wrn.부대1." localSheetId="51" hidden="1">{#N/A,#N/A,FALSE,"부대1"}</definedName>
    <definedName name="wrn.부대1." localSheetId="52" hidden="1">{#N/A,#N/A,FALSE,"부대1"}</definedName>
    <definedName name="wrn.부대1." localSheetId="53" hidden="1">{#N/A,#N/A,FALSE,"부대1"}</definedName>
    <definedName name="wrn.부대1." localSheetId="79" hidden="1">{#N/A,#N/A,FALSE,"부대1"}</definedName>
    <definedName name="wrn.부대1." localSheetId="16" hidden="1">{#N/A,#N/A,FALSE,"부대1"}</definedName>
    <definedName name="wrn.부대1." localSheetId="57" hidden="1">{#N/A,#N/A,FALSE,"부대1"}</definedName>
    <definedName name="wrn.부대1." localSheetId="72" hidden="1">{#N/A,#N/A,FALSE,"부대1"}</definedName>
    <definedName name="wrn.부대1." localSheetId="73" hidden="1">{#N/A,#N/A,FALSE,"부대1"}</definedName>
    <definedName name="wrn.부대1." localSheetId="63" hidden="1">{#N/A,#N/A,FALSE,"부대1"}</definedName>
    <definedName name="wrn.부대1." localSheetId="64" hidden="1">{#N/A,#N/A,FALSE,"부대1"}</definedName>
    <definedName name="wrn.부대1." localSheetId="65" hidden="1">{#N/A,#N/A,FALSE,"부대1"}</definedName>
    <definedName name="wrn.부대1." localSheetId="66" hidden="1">{#N/A,#N/A,FALSE,"부대1"}</definedName>
    <definedName name="wrn.부대1." localSheetId="67" hidden="1">{#N/A,#N/A,FALSE,"부대1"}</definedName>
    <definedName name="wrn.부대1." localSheetId="68" hidden="1">{#N/A,#N/A,FALSE,"부대1"}</definedName>
    <definedName name="wrn.부대1." localSheetId="69" hidden="1">{#N/A,#N/A,FALSE,"부대1"}</definedName>
    <definedName name="wrn.부대1." localSheetId="70" hidden="1">{#N/A,#N/A,FALSE,"부대1"}</definedName>
    <definedName name="wrn.부대1." localSheetId="13" hidden="1">{#N/A,#N/A,FALSE,"부대1"}</definedName>
    <definedName name="wrn.부대1." localSheetId="15" hidden="1">{#N/A,#N/A,FALSE,"부대1"}</definedName>
    <definedName name="wrn.부대1." localSheetId="14" hidden="1">{#N/A,#N/A,FALSE,"부대1"}</definedName>
    <definedName name="wrn.부대1." hidden="1">{#N/A,#N/A,FALSE,"부대1"}</definedName>
    <definedName name="wrn.부대2." localSheetId="37" hidden="1">{#N/A,#N/A,FALSE,"부대2"}</definedName>
    <definedName name="wrn.부대2." localSheetId="17" hidden="1">{#N/A,#N/A,FALSE,"부대2"}</definedName>
    <definedName name="wrn.부대2." localSheetId="18" hidden="1">{#N/A,#N/A,FALSE,"부대2"}</definedName>
    <definedName name="wrn.부대2." localSheetId="38" hidden="1">{#N/A,#N/A,FALSE,"부대2"}</definedName>
    <definedName name="wrn.부대2." localSheetId="47" hidden="1">{#N/A,#N/A,FALSE,"부대2"}</definedName>
    <definedName name="wrn.부대2." localSheetId="48" hidden="1">{#N/A,#N/A,FALSE,"부대2"}</definedName>
    <definedName name="wrn.부대2." localSheetId="39" hidden="1">{#N/A,#N/A,FALSE,"부대2"}</definedName>
    <definedName name="wrn.부대2." localSheetId="40" hidden="1">{#N/A,#N/A,FALSE,"부대2"}</definedName>
    <definedName name="wrn.부대2." localSheetId="41" hidden="1">{#N/A,#N/A,FALSE,"부대2"}</definedName>
    <definedName name="wrn.부대2." localSheetId="42" hidden="1">{#N/A,#N/A,FALSE,"부대2"}</definedName>
    <definedName name="wrn.부대2." localSheetId="43" hidden="1">{#N/A,#N/A,FALSE,"부대2"}</definedName>
    <definedName name="wrn.부대2." localSheetId="44" hidden="1">{#N/A,#N/A,FALSE,"부대2"}</definedName>
    <definedName name="wrn.부대2." localSheetId="45" hidden="1">{#N/A,#N/A,FALSE,"부대2"}</definedName>
    <definedName name="wrn.부대2." localSheetId="46" hidden="1">{#N/A,#N/A,FALSE,"부대2"}</definedName>
    <definedName name="wrn.부대2." localSheetId="49" hidden="1">{#N/A,#N/A,FALSE,"부대2"}</definedName>
    <definedName name="wrn.부대2." localSheetId="50" hidden="1">{#N/A,#N/A,FALSE,"부대2"}</definedName>
    <definedName name="wrn.부대2." localSheetId="51" hidden="1">{#N/A,#N/A,FALSE,"부대2"}</definedName>
    <definedName name="wrn.부대2." localSheetId="52" hidden="1">{#N/A,#N/A,FALSE,"부대2"}</definedName>
    <definedName name="wrn.부대2." localSheetId="53" hidden="1">{#N/A,#N/A,FALSE,"부대2"}</definedName>
    <definedName name="wrn.부대2." localSheetId="79" hidden="1">{#N/A,#N/A,FALSE,"부대2"}</definedName>
    <definedName name="wrn.부대2." localSheetId="16" hidden="1">{#N/A,#N/A,FALSE,"부대2"}</definedName>
    <definedName name="wrn.부대2." localSheetId="57" hidden="1">{#N/A,#N/A,FALSE,"부대2"}</definedName>
    <definedName name="wrn.부대2." localSheetId="72" hidden="1">{#N/A,#N/A,FALSE,"부대2"}</definedName>
    <definedName name="wrn.부대2." localSheetId="73" hidden="1">{#N/A,#N/A,FALSE,"부대2"}</definedName>
    <definedName name="wrn.부대2." localSheetId="63" hidden="1">{#N/A,#N/A,FALSE,"부대2"}</definedName>
    <definedName name="wrn.부대2." localSheetId="64" hidden="1">{#N/A,#N/A,FALSE,"부대2"}</definedName>
    <definedName name="wrn.부대2." localSheetId="65" hidden="1">{#N/A,#N/A,FALSE,"부대2"}</definedName>
    <definedName name="wrn.부대2." localSheetId="66" hidden="1">{#N/A,#N/A,FALSE,"부대2"}</definedName>
    <definedName name="wrn.부대2." localSheetId="67" hidden="1">{#N/A,#N/A,FALSE,"부대2"}</definedName>
    <definedName name="wrn.부대2." localSheetId="68" hidden="1">{#N/A,#N/A,FALSE,"부대2"}</definedName>
    <definedName name="wrn.부대2." localSheetId="69" hidden="1">{#N/A,#N/A,FALSE,"부대2"}</definedName>
    <definedName name="wrn.부대2." localSheetId="70" hidden="1">{#N/A,#N/A,FALSE,"부대2"}</definedName>
    <definedName name="wrn.부대2." localSheetId="13" hidden="1">{#N/A,#N/A,FALSE,"부대2"}</definedName>
    <definedName name="wrn.부대2." localSheetId="15" hidden="1">{#N/A,#N/A,FALSE,"부대2"}</definedName>
    <definedName name="wrn.부대2." localSheetId="14" hidden="1">{#N/A,#N/A,FALSE,"부대2"}</definedName>
    <definedName name="wrn.부대2." hidden="1">{#N/A,#N/A,FALSE,"부대2"}</definedName>
    <definedName name="wrn.속도." localSheetId="37" hidden="1">{#N/A,#N/A,FALSE,"속도"}</definedName>
    <definedName name="wrn.속도." localSheetId="17" hidden="1">{#N/A,#N/A,FALSE,"속도"}</definedName>
    <definedName name="wrn.속도." localSheetId="18" hidden="1">{#N/A,#N/A,FALSE,"속도"}</definedName>
    <definedName name="wrn.속도." localSheetId="38" hidden="1">{#N/A,#N/A,FALSE,"속도"}</definedName>
    <definedName name="wrn.속도." localSheetId="47" hidden="1">{#N/A,#N/A,FALSE,"속도"}</definedName>
    <definedName name="wrn.속도." localSheetId="48" hidden="1">{#N/A,#N/A,FALSE,"속도"}</definedName>
    <definedName name="wrn.속도." localSheetId="39" hidden="1">{#N/A,#N/A,FALSE,"속도"}</definedName>
    <definedName name="wrn.속도." localSheetId="40" hidden="1">{#N/A,#N/A,FALSE,"속도"}</definedName>
    <definedName name="wrn.속도." localSheetId="41" hidden="1">{#N/A,#N/A,FALSE,"속도"}</definedName>
    <definedName name="wrn.속도." localSheetId="42" hidden="1">{#N/A,#N/A,FALSE,"속도"}</definedName>
    <definedName name="wrn.속도." localSheetId="43" hidden="1">{#N/A,#N/A,FALSE,"속도"}</definedName>
    <definedName name="wrn.속도." localSheetId="44" hidden="1">{#N/A,#N/A,FALSE,"속도"}</definedName>
    <definedName name="wrn.속도." localSheetId="45" hidden="1">{#N/A,#N/A,FALSE,"속도"}</definedName>
    <definedName name="wrn.속도." localSheetId="46" hidden="1">{#N/A,#N/A,FALSE,"속도"}</definedName>
    <definedName name="wrn.속도." localSheetId="49" hidden="1">{#N/A,#N/A,FALSE,"속도"}</definedName>
    <definedName name="wrn.속도." localSheetId="50" hidden="1">{#N/A,#N/A,FALSE,"속도"}</definedName>
    <definedName name="wrn.속도." localSheetId="51" hidden="1">{#N/A,#N/A,FALSE,"속도"}</definedName>
    <definedName name="wrn.속도." localSheetId="52" hidden="1">{#N/A,#N/A,FALSE,"속도"}</definedName>
    <definedName name="wrn.속도." localSheetId="53" hidden="1">{#N/A,#N/A,FALSE,"속도"}</definedName>
    <definedName name="wrn.속도." localSheetId="79" hidden="1">{#N/A,#N/A,FALSE,"속도"}</definedName>
    <definedName name="wrn.속도." localSheetId="16" hidden="1">{#N/A,#N/A,FALSE,"속도"}</definedName>
    <definedName name="wrn.속도." localSheetId="57" hidden="1">{#N/A,#N/A,FALSE,"속도"}</definedName>
    <definedName name="wrn.속도." localSheetId="72" hidden="1">{#N/A,#N/A,FALSE,"속도"}</definedName>
    <definedName name="wrn.속도." localSheetId="73" hidden="1">{#N/A,#N/A,FALSE,"속도"}</definedName>
    <definedName name="wrn.속도." localSheetId="63" hidden="1">{#N/A,#N/A,FALSE,"속도"}</definedName>
    <definedName name="wrn.속도." localSheetId="64" hidden="1">{#N/A,#N/A,FALSE,"속도"}</definedName>
    <definedName name="wrn.속도." localSheetId="65" hidden="1">{#N/A,#N/A,FALSE,"속도"}</definedName>
    <definedName name="wrn.속도." localSheetId="66" hidden="1">{#N/A,#N/A,FALSE,"속도"}</definedName>
    <definedName name="wrn.속도." localSheetId="67" hidden="1">{#N/A,#N/A,FALSE,"속도"}</definedName>
    <definedName name="wrn.속도." localSheetId="68" hidden="1">{#N/A,#N/A,FALSE,"속도"}</definedName>
    <definedName name="wrn.속도." localSheetId="69" hidden="1">{#N/A,#N/A,FALSE,"속도"}</definedName>
    <definedName name="wrn.속도." localSheetId="70" hidden="1">{#N/A,#N/A,FALSE,"속도"}</definedName>
    <definedName name="wrn.속도." localSheetId="13" hidden="1">{#N/A,#N/A,FALSE,"속도"}</definedName>
    <definedName name="wrn.속도." localSheetId="15" hidden="1">{#N/A,#N/A,FALSE,"속도"}</definedName>
    <definedName name="wrn.속도." localSheetId="14" hidden="1">{#N/A,#N/A,FALSE,"속도"}</definedName>
    <definedName name="wrn.속도." hidden="1">{#N/A,#N/A,FALSE,"속도"}</definedName>
    <definedName name="wrn.운반시간." localSheetId="37" hidden="1">{#N/A,#N/A,FALSE,"운반시간"}</definedName>
    <definedName name="wrn.운반시간." localSheetId="17" hidden="1">{#N/A,#N/A,FALSE,"운반시간"}</definedName>
    <definedName name="wrn.운반시간." localSheetId="18" hidden="1">{#N/A,#N/A,FALSE,"운반시간"}</definedName>
    <definedName name="wrn.운반시간." localSheetId="38" hidden="1">{#N/A,#N/A,FALSE,"운반시간"}</definedName>
    <definedName name="wrn.운반시간." localSheetId="47" hidden="1">{#N/A,#N/A,FALSE,"운반시간"}</definedName>
    <definedName name="wrn.운반시간." localSheetId="48" hidden="1">{#N/A,#N/A,FALSE,"운반시간"}</definedName>
    <definedName name="wrn.운반시간." localSheetId="39" hidden="1">{#N/A,#N/A,FALSE,"운반시간"}</definedName>
    <definedName name="wrn.운반시간." localSheetId="40" hidden="1">{#N/A,#N/A,FALSE,"운반시간"}</definedName>
    <definedName name="wrn.운반시간." localSheetId="41" hidden="1">{#N/A,#N/A,FALSE,"운반시간"}</definedName>
    <definedName name="wrn.운반시간." localSheetId="42" hidden="1">{#N/A,#N/A,FALSE,"운반시간"}</definedName>
    <definedName name="wrn.운반시간." localSheetId="43" hidden="1">{#N/A,#N/A,FALSE,"운반시간"}</definedName>
    <definedName name="wrn.운반시간." localSheetId="44" hidden="1">{#N/A,#N/A,FALSE,"운반시간"}</definedName>
    <definedName name="wrn.운반시간." localSheetId="45" hidden="1">{#N/A,#N/A,FALSE,"운반시간"}</definedName>
    <definedName name="wrn.운반시간." localSheetId="46" hidden="1">{#N/A,#N/A,FALSE,"운반시간"}</definedName>
    <definedName name="wrn.운반시간." localSheetId="49" hidden="1">{#N/A,#N/A,FALSE,"운반시간"}</definedName>
    <definedName name="wrn.운반시간." localSheetId="50" hidden="1">{#N/A,#N/A,FALSE,"운반시간"}</definedName>
    <definedName name="wrn.운반시간." localSheetId="51" hidden="1">{#N/A,#N/A,FALSE,"운반시간"}</definedName>
    <definedName name="wrn.운반시간." localSheetId="52" hidden="1">{#N/A,#N/A,FALSE,"운반시간"}</definedName>
    <definedName name="wrn.운반시간." localSheetId="53" hidden="1">{#N/A,#N/A,FALSE,"운반시간"}</definedName>
    <definedName name="wrn.운반시간." localSheetId="79" hidden="1">{#N/A,#N/A,FALSE,"운반시간"}</definedName>
    <definedName name="wrn.운반시간." localSheetId="16" hidden="1">{#N/A,#N/A,FALSE,"운반시간"}</definedName>
    <definedName name="wrn.운반시간." localSheetId="57" hidden="1">{#N/A,#N/A,FALSE,"운반시간"}</definedName>
    <definedName name="wrn.운반시간." localSheetId="72" hidden="1">{#N/A,#N/A,FALSE,"운반시간"}</definedName>
    <definedName name="wrn.운반시간." localSheetId="73" hidden="1">{#N/A,#N/A,FALSE,"운반시간"}</definedName>
    <definedName name="wrn.운반시간." localSheetId="63" hidden="1">{#N/A,#N/A,FALSE,"운반시간"}</definedName>
    <definedName name="wrn.운반시간." localSheetId="64" hidden="1">{#N/A,#N/A,FALSE,"운반시간"}</definedName>
    <definedName name="wrn.운반시간." localSheetId="65" hidden="1">{#N/A,#N/A,FALSE,"운반시간"}</definedName>
    <definedName name="wrn.운반시간." localSheetId="66" hidden="1">{#N/A,#N/A,FALSE,"운반시간"}</definedName>
    <definedName name="wrn.운반시간." localSheetId="67" hidden="1">{#N/A,#N/A,FALSE,"운반시간"}</definedName>
    <definedName name="wrn.운반시간." localSheetId="68" hidden="1">{#N/A,#N/A,FALSE,"운반시간"}</definedName>
    <definedName name="wrn.운반시간." localSheetId="69" hidden="1">{#N/A,#N/A,FALSE,"운반시간"}</definedName>
    <definedName name="wrn.운반시간." localSheetId="70" hidden="1">{#N/A,#N/A,FALSE,"운반시간"}</definedName>
    <definedName name="wrn.운반시간." localSheetId="13" hidden="1">{#N/A,#N/A,FALSE,"운반시간"}</definedName>
    <definedName name="wrn.운반시간." localSheetId="15" hidden="1">{#N/A,#N/A,FALSE,"운반시간"}</definedName>
    <definedName name="wrn.운반시간." localSheetId="14" hidden="1">{#N/A,#N/A,FALSE,"운반시간"}</definedName>
    <definedName name="wrn.운반시간." hidden="1">{#N/A,#N/A,FALSE,"운반시간"}</definedName>
    <definedName name="wrn.이정표." localSheetId="37" hidden="1">{#N/A,#N/A,FALSE,"이정표"}</definedName>
    <definedName name="wrn.이정표." localSheetId="17" hidden="1">{#N/A,#N/A,FALSE,"이정표"}</definedName>
    <definedName name="wrn.이정표." localSheetId="18" hidden="1">{#N/A,#N/A,FALSE,"이정표"}</definedName>
    <definedName name="wrn.이정표." localSheetId="38" hidden="1">{#N/A,#N/A,FALSE,"이정표"}</definedName>
    <definedName name="wrn.이정표." localSheetId="47" hidden="1">{#N/A,#N/A,FALSE,"이정표"}</definedName>
    <definedName name="wrn.이정표." localSheetId="48" hidden="1">{#N/A,#N/A,FALSE,"이정표"}</definedName>
    <definedName name="wrn.이정표." localSheetId="39" hidden="1">{#N/A,#N/A,FALSE,"이정표"}</definedName>
    <definedName name="wrn.이정표." localSheetId="40" hidden="1">{#N/A,#N/A,FALSE,"이정표"}</definedName>
    <definedName name="wrn.이정표." localSheetId="41" hidden="1">{#N/A,#N/A,FALSE,"이정표"}</definedName>
    <definedName name="wrn.이정표." localSheetId="42" hidden="1">{#N/A,#N/A,FALSE,"이정표"}</definedName>
    <definedName name="wrn.이정표." localSheetId="43" hidden="1">{#N/A,#N/A,FALSE,"이정표"}</definedName>
    <definedName name="wrn.이정표." localSheetId="44" hidden="1">{#N/A,#N/A,FALSE,"이정표"}</definedName>
    <definedName name="wrn.이정표." localSheetId="45" hidden="1">{#N/A,#N/A,FALSE,"이정표"}</definedName>
    <definedName name="wrn.이정표." localSheetId="46" hidden="1">{#N/A,#N/A,FALSE,"이정표"}</definedName>
    <definedName name="wrn.이정표." localSheetId="49" hidden="1">{#N/A,#N/A,FALSE,"이정표"}</definedName>
    <definedName name="wrn.이정표." localSheetId="50" hidden="1">{#N/A,#N/A,FALSE,"이정표"}</definedName>
    <definedName name="wrn.이정표." localSheetId="51" hidden="1">{#N/A,#N/A,FALSE,"이정표"}</definedName>
    <definedName name="wrn.이정표." localSheetId="52" hidden="1">{#N/A,#N/A,FALSE,"이정표"}</definedName>
    <definedName name="wrn.이정표." localSheetId="53" hidden="1">{#N/A,#N/A,FALSE,"이정표"}</definedName>
    <definedName name="wrn.이정표." localSheetId="79" hidden="1">{#N/A,#N/A,FALSE,"이정표"}</definedName>
    <definedName name="wrn.이정표." localSheetId="16" hidden="1">{#N/A,#N/A,FALSE,"이정표"}</definedName>
    <definedName name="wrn.이정표." localSheetId="57" hidden="1">{#N/A,#N/A,FALSE,"이정표"}</definedName>
    <definedName name="wrn.이정표." localSheetId="72" hidden="1">{#N/A,#N/A,FALSE,"이정표"}</definedName>
    <definedName name="wrn.이정표." localSheetId="73" hidden="1">{#N/A,#N/A,FALSE,"이정표"}</definedName>
    <definedName name="wrn.이정표." localSheetId="63" hidden="1">{#N/A,#N/A,FALSE,"이정표"}</definedName>
    <definedName name="wrn.이정표." localSheetId="64" hidden="1">{#N/A,#N/A,FALSE,"이정표"}</definedName>
    <definedName name="wrn.이정표." localSheetId="65" hidden="1">{#N/A,#N/A,FALSE,"이정표"}</definedName>
    <definedName name="wrn.이정표." localSheetId="66" hidden="1">{#N/A,#N/A,FALSE,"이정표"}</definedName>
    <definedName name="wrn.이정표." localSheetId="67" hidden="1">{#N/A,#N/A,FALSE,"이정표"}</definedName>
    <definedName name="wrn.이정표." localSheetId="68" hidden="1">{#N/A,#N/A,FALSE,"이정표"}</definedName>
    <definedName name="wrn.이정표." localSheetId="69" hidden="1">{#N/A,#N/A,FALSE,"이정표"}</definedName>
    <definedName name="wrn.이정표." localSheetId="70" hidden="1">{#N/A,#N/A,FALSE,"이정표"}</definedName>
    <definedName name="wrn.이정표." localSheetId="13" hidden="1">{#N/A,#N/A,FALSE,"이정표"}</definedName>
    <definedName name="wrn.이정표." localSheetId="15" hidden="1">{#N/A,#N/A,FALSE,"이정표"}</definedName>
    <definedName name="wrn.이정표." localSheetId="14" hidden="1">{#N/A,#N/A,FALSE,"이정표"}</definedName>
    <definedName name="wrn.이정표." hidden="1">{#N/A,#N/A,FALSE,"이정표"}</definedName>
    <definedName name="wrn.조골재." localSheetId="37" hidden="1">{#N/A,#N/A,FALSE,"조골재"}</definedName>
    <definedName name="wrn.조골재." localSheetId="17" hidden="1">{#N/A,#N/A,FALSE,"조골재"}</definedName>
    <definedName name="wrn.조골재." localSheetId="18" hidden="1">{#N/A,#N/A,FALSE,"조골재"}</definedName>
    <definedName name="wrn.조골재." localSheetId="38" hidden="1">{#N/A,#N/A,FALSE,"조골재"}</definedName>
    <definedName name="wrn.조골재." localSheetId="47" hidden="1">{#N/A,#N/A,FALSE,"조골재"}</definedName>
    <definedName name="wrn.조골재." localSheetId="48" hidden="1">{#N/A,#N/A,FALSE,"조골재"}</definedName>
    <definedName name="wrn.조골재." localSheetId="39" hidden="1">{#N/A,#N/A,FALSE,"조골재"}</definedName>
    <definedName name="wrn.조골재." localSheetId="40" hidden="1">{#N/A,#N/A,FALSE,"조골재"}</definedName>
    <definedName name="wrn.조골재." localSheetId="41" hidden="1">{#N/A,#N/A,FALSE,"조골재"}</definedName>
    <definedName name="wrn.조골재." localSheetId="42" hidden="1">{#N/A,#N/A,FALSE,"조골재"}</definedName>
    <definedName name="wrn.조골재." localSheetId="43" hidden="1">{#N/A,#N/A,FALSE,"조골재"}</definedName>
    <definedName name="wrn.조골재." localSheetId="44" hidden="1">{#N/A,#N/A,FALSE,"조골재"}</definedName>
    <definedName name="wrn.조골재." localSheetId="45" hidden="1">{#N/A,#N/A,FALSE,"조골재"}</definedName>
    <definedName name="wrn.조골재." localSheetId="46" hidden="1">{#N/A,#N/A,FALSE,"조골재"}</definedName>
    <definedName name="wrn.조골재." localSheetId="49" hidden="1">{#N/A,#N/A,FALSE,"조골재"}</definedName>
    <definedName name="wrn.조골재." localSheetId="50" hidden="1">{#N/A,#N/A,FALSE,"조골재"}</definedName>
    <definedName name="wrn.조골재." localSheetId="51" hidden="1">{#N/A,#N/A,FALSE,"조골재"}</definedName>
    <definedName name="wrn.조골재." localSheetId="52" hidden="1">{#N/A,#N/A,FALSE,"조골재"}</definedName>
    <definedName name="wrn.조골재." localSheetId="53" hidden="1">{#N/A,#N/A,FALSE,"조골재"}</definedName>
    <definedName name="wrn.조골재." localSheetId="79" hidden="1">{#N/A,#N/A,FALSE,"조골재"}</definedName>
    <definedName name="wrn.조골재." localSheetId="16" hidden="1">{#N/A,#N/A,FALSE,"조골재"}</definedName>
    <definedName name="wrn.조골재." localSheetId="57" hidden="1">{#N/A,#N/A,FALSE,"조골재"}</definedName>
    <definedName name="wrn.조골재." localSheetId="72" hidden="1">{#N/A,#N/A,FALSE,"조골재"}</definedName>
    <definedName name="wrn.조골재." localSheetId="73" hidden="1">{#N/A,#N/A,FALSE,"조골재"}</definedName>
    <definedName name="wrn.조골재." localSheetId="63" hidden="1">{#N/A,#N/A,FALSE,"조골재"}</definedName>
    <definedName name="wrn.조골재." localSheetId="64" hidden="1">{#N/A,#N/A,FALSE,"조골재"}</definedName>
    <definedName name="wrn.조골재." localSheetId="65" hidden="1">{#N/A,#N/A,FALSE,"조골재"}</definedName>
    <definedName name="wrn.조골재." localSheetId="66" hidden="1">{#N/A,#N/A,FALSE,"조골재"}</definedName>
    <definedName name="wrn.조골재." localSheetId="67" hidden="1">{#N/A,#N/A,FALSE,"조골재"}</definedName>
    <definedName name="wrn.조골재." localSheetId="68" hidden="1">{#N/A,#N/A,FALSE,"조골재"}</definedName>
    <definedName name="wrn.조골재." localSheetId="69" hidden="1">{#N/A,#N/A,FALSE,"조골재"}</definedName>
    <definedName name="wrn.조골재." localSheetId="70" hidden="1">{#N/A,#N/A,FALSE,"조골재"}</definedName>
    <definedName name="wrn.조골재." localSheetId="13" hidden="1">{#N/A,#N/A,FALSE,"조골재"}</definedName>
    <definedName name="wrn.조골재." localSheetId="15" hidden="1">{#N/A,#N/A,FALSE,"조골재"}</definedName>
    <definedName name="wrn.조골재." localSheetId="14" hidden="1">{#N/A,#N/A,FALSE,"조골재"}</definedName>
    <definedName name="wrn.조골재." hidden="1">{#N/A,#N/A,FALSE,"조골재"}</definedName>
    <definedName name="wrn.토공1." localSheetId="37" hidden="1">{#N/A,#N/A,FALSE,"구조1"}</definedName>
    <definedName name="wrn.토공1." localSheetId="17" hidden="1">{#N/A,#N/A,FALSE,"구조1"}</definedName>
    <definedName name="wrn.토공1." localSheetId="18" hidden="1">{#N/A,#N/A,FALSE,"구조1"}</definedName>
    <definedName name="wrn.토공1." localSheetId="38" hidden="1">{#N/A,#N/A,FALSE,"구조1"}</definedName>
    <definedName name="wrn.토공1." localSheetId="47" hidden="1">{#N/A,#N/A,FALSE,"구조1"}</definedName>
    <definedName name="wrn.토공1." localSheetId="48" hidden="1">{#N/A,#N/A,FALSE,"구조1"}</definedName>
    <definedName name="wrn.토공1." localSheetId="39" hidden="1">{#N/A,#N/A,FALSE,"구조1"}</definedName>
    <definedName name="wrn.토공1." localSheetId="40" hidden="1">{#N/A,#N/A,FALSE,"구조1"}</definedName>
    <definedName name="wrn.토공1." localSheetId="41" hidden="1">{#N/A,#N/A,FALSE,"구조1"}</definedName>
    <definedName name="wrn.토공1." localSheetId="42" hidden="1">{#N/A,#N/A,FALSE,"구조1"}</definedName>
    <definedName name="wrn.토공1." localSheetId="43" hidden="1">{#N/A,#N/A,FALSE,"구조1"}</definedName>
    <definedName name="wrn.토공1." localSheetId="44" hidden="1">{#N/A,#N/A,FALSE,"구조1"}</definedName>
    <definedName name="wrn.토공1." localSheetId="45" hidden="1">{#N/A,#N/A,FALSE,"구조1"}</definedName>
    <definedName name="wrn.토공1." localSheetId="46" hidden="1">{#N/A,#N/A,FALSE,"구조1"}</definedName>
    <definedName name="wrn.토공1." localSheetId="49" hidden="1">{#N/A,#N/A,FALSE,"구조1"}</definedName>
    <definedName name="wrn.토공1." localSheetId="50" hidden="1">{#N/A,#N/A,FALSE,"구조1"}</definedName>
    <definedName name="wrn.토공1." localSheetId="51" hidden="1">{#N/A,#N/A,FALSE,"구조1"}</definedName>
    <definedName name="wrn.토공1." localSheetId="52" hidden="1">{#N/A,#N/A,FALSE,"구조1"}</definedName>
    <definedName name="wrn.토공1." localSheetId="53" hidden="1">{#N/A,#N/A,FALSE,"구조1"}</definedName>
    <definedName name="wrn.토공1." localSheetId="79" hidden="1">{#N/A,#N/A,FALSE,"구조1"}</definedName>
    <definedName name="wrn.토공1." localSheetId="16" hidden="1">{#N/A,#N/A,FALSE,"구조1"}</definedName>
    <definedName name="wrn.토공1." localSheetId="57" hidden="1">{#N/A,#N/A,FALSE,"구조1"}</definedName>
    <definedName name="wrn.토공1." localSheetId="72" hidden="1">{#N/A,#N/A,FALSE,"구조1"}</definedName>
    <definedName name="wrn.토공1." localSheetId="73" hidden="1">{#N/A,#N/A,FALSE,"구조1"}</definedName>
    <definedName name="wrn.토공1." localSheetId="63" hidden="1">{#N/A,#N/A,FALSE,"구조1"}</definedName>
    <definedName name="wrn.토공1." localSheetId="64" hidden="1">{#N/A,#N/A,FALSE,"구조1"}</definedName>
    <definedName name="wrn.토공1." localSheetId="65" hidden="1">{#N/A,#N/A,FALSE,"구조1"}</definedName>
    <definedName name="wrn.토공1." localSheetId="66" hidden="1">{#N/A,#N/A,FALSE,"구조1"}</definedName>
    <definedName name="wrn.토공1." localSheetId="67" hidden="1">{#N/A,#N/A,FALSE,"구조1"}</definedName>
    <definedName name="wrn.토공1." localSheetId="68" hidden="1">{#N/A,#N/A,FALSE,"구조1"}</definedName>
    <definedName name="wrn.토공1." localSheetId="69" hidden="1">{#N/A,#N/A,FALSE,"구조1"}</definedName>
    <definedName name="wrn.토공1." localSheetId="70" hidden="1">{#N/A,#N/A,FALSE,"구조1"}</definedName>
    <definedName name="wrn.토공1." localSheetId="13" hidden="1">{#N/A,#N/A,FALSE,"구조1"}</definedName>
    <definedName name="wrn.토공1." localSheetId="15" hidden="1">{#N/A,#N/A,FALSE,"구조1"}</definedName>
    <definedName name="wrn.토공1." localSheetId="14" hidden="1">{#N/A,#N/A,FALSE,"구조1"}</definedName>
    <definedName name="wrn.토공1." hidden="1">{#N/A,#N/A,FALSE,"구조1"}</definedName>
    <definedName name="wrn.토공2." localSheetId="37" hidden="1">{#N/A,#N/A,FALSE,"토공2"}</definedName>
    <definedName name="wrn.토공2." localSheetId="17" hidden="1">{#N/A,#N/A,FALSE,"토공2"}</definedName>
    <definedName name="wrn.토공2." localSheetId="18" hidden="1">{#N/A,#N/A,FALSE,"토공2"}</definedName>
    <definedName name="wrn.토공2." localSheetId="38" hidden="1">{#N/A,#N/A,FALSE,"토공2"}</definedName>
    <definedName name="wrn.토공2." localSheetId="47" hidden="1">{#N/A,#N/A,FALSE,"토공2"}</definedName>
    <definedName name="wrn.토공2." localSheetId="48" hidden="1">{#N/A,#N/A,FALSE,"토공2"}</definedName>
    <definedName name="wrn.토공2." localSheetId="39" hidden="1">{#N/A,#N/A,FALSE,"토공2"}</definedName>
    <definedName name="wrn.토공2." localSheetId="40" hidden="1">{#N/A,#N/A,FALSE,"토공2"}</definedName>
    <definedName name="wrn.토공2." localSheetId="41" hidden="1">{#N/A,#N/A,FALSE,"토공2"}</definedName>
    <definedName name="wrn.토공2." localSheetId="42" hidden="1">{#N/A,#N/A,FALSE,"토공2"}</definedName>
    <definedName name="wrn.토공2." localSheetId="43" hidden="1">{#N/A,#N/A,FALSE,"토공2"}</definedName>
    <definedName name="wrn.토공2." localSheetId="44" hidden="1">{#N/A,#N/A,FALSE,"토공2"}</definedName>
    <definedName name="wrn.토공2." localSheetId="45" hidden="1">{#N/A,#N/A,FALSE,"토공2"}</definedName>
    <definedName name="wrn.토공2." localSheetId="46" hidden="1">{#N/A,#N/A,FALSE,"토공2"}</definedName>
    <definedName name="wrn.토공2." localSheetId="49" hidden="1">{#N/A,#N/A,FALSE,"토공2"}</definedName>
    <definedName name="wrn.토공2." localSheetId="50" hidden="1">{#N/A,#N/A,FALSE,"토공2"}</definedName>
    <definedName name="wrn.토공2." localSheetId="51" hidden="1">{#N/A,#N/A,FALSE,"토공2"}</definedName>
    <definedName name="wrn.토공2." localSheetId="52" hidden="1">{#N/A,#N/A,FALSE,"토공2"}</definedName>
    <definedName name="wrn.토공2." localSheetId="53" hidden="1">{#N/A,#N/A,FALSE,"토공2"}</definedName>
    <definedName name="wrn.토공2." localSheetId="79" hidden="1">{#N/A,#N/A,FALSE,"토공2"}</definedName>
    <definedName name="wrn.토공2." localSheetId="16" hidden="1">{#N/A,#N/A,FALSE,"토공2"}</definedName>
    <definedName name="wrn.토공2." localSheetId="57" hidden="1">{#N/A,#N/A,FALSE,"토공2"}</definedName>
    <definedName name="wrn.토공2." localSheetId="72" hidden="1">{#N/A,#N/A,FALSE,"토공2"}</definedName>
    <definedName name="wrn.토공2." localSheetId="73" hidden="1">{#N/A,#N/A,FALSE,"토공2"}</definedName>
    <definedName name="wrn.토공2." localSheetId="63" hidden="1">{#N/A,#N/A,FALSE,"토공2"}</definedName>
    <definedName name="wrn.토공2." localSheetId="64" hidden="1">{#N/A,#N/A,FALSE,"토공2"}</definedName>
    <definedName name="wrn.토공2." localSheetId="65" hidden="1">{#N/A,#N/A,FALSE,"토공2"}</definedName>
    <definedName name="wrn.토공2." localSheetId="66" hidden="1">{#N/A,#N/A,FALSE,"토공2"}</definedName>
    <definedName name="wrn.토공2." localSheetId="67" hidden="1">{#N/A,#N/A,FALSE,"토공2"}</definedName>
    <definedName name="wrn.토공2." localSheetId="68" hidden="1">{#N/A,#N/A,FALSE,"토공2"}</definedName>
    <definedName name="wrn.토공2." localSheetId="69" hidden="1">{#N/A,#N/A,FALSE,"토공2"}</definedName>
    <definedName name="wrn.토공2." localSheetId="70" hidden="1">{#N/A,#N/A,FALSE,"토공2"}</definedName>
    <definedName name="wrn.토공2." localSheetId="13" hidden="1">{#N/A,#N/A,FALSE,"토공2"}</definedName>
    <definedName name="wrn.토공2." localSheetId="15" hidden="1">{#N/A,#N/A,FALSE,"토공2"}</definedName>
    <definedName name="wrn.토공2." localSheetId="14" hidden="1">{#N/A,#N/A,FALSE,"토공2"}</definedName>
    <definedName name="wrn.토공2." hidden="1">{#N/A,#N/A,FALSE,"토공2"}</definedName>
    <definedName name="wrn.포장1." localSheetId="37" hidden="1">{#N/A,#N/A,FALSE,"포장1";#N/A,#N/A,FALSE,"포장1"}</definedName>
    <definedName name="wrn.포장1." localSheetId="17" hidden="1">{#N/A,#N/A,FALSE,"포장1";#N/A,#N/A,FALSE,"포장1"}</definedName>
    <definedName name="wrn.포장1." localSheetId="18" hidden="1">{#N/A,#N/A,FALSE,"포장1";#N/A,#N/A,FALSE,"포장1"}</definedName>
    <definedName name="wrn.포장1." localSheetId="38" hidden="1">{#N/A,#N/A,FALSE,"포장1";#N/A,#N/A,FALSE,"포장1"}</definedName>
    <definedName name="wrn.포장1." localSheetId="47" hidden="1">{#N/A,#N/A,FALSE,"포장1";#N/A,#N/A,FALSE,"포장1"}</definedName>
    <definedName name="wrn.포장1." localSheetId="48" hidden="1">{#N/A,#N/A,FALSE,"포장1";#N/A,#N/A,FALSE,"포장1"}</definedName>
    <definedName name="wrn.포장1." localSheetId="39" hidden="1">{#N/A,#N/A,FALSE,"포장1";#N/A,#N/A,FALSE,"포장1"}</definedName>
    <definedName name="wrn.포장1." localSheetId="40" hidden="1">{#N/A,#N/A,FALSE,"포장1";#N/A,#N/A,FALSE,"포장1"}</definedName>
    <definedName name="wrn.포장1." localSheetId="41" hidden="1">{#N/A,#N/A,FALSE,"포장1";#N/A,#N/A,FALSE,"포장1"}</definedName>
    <definedName name="wrn.포장1." localSheetId="42" hidden="1">{#N/A,#N/A,FALSE,"포장1";#N/A,#N/A,FALSE,"포장1"}</definedName>
    <definedName name="wrn.포장1." localSheetId="43" hidden="1">{#N/A,#N/A,FALSE,"포장1";#N/A,#N/A,FALSE,"포장1"}</definedName>
    <definedName name="wrn.포장1." localSheetId="44" hidden="1">{#N/A,#N/A,FALSE,"포장1";#N/A,#N/A,FALSE,"포장1"}</definedName>
    <definedName name="wrn.포장1." localSheetId="45" hidden="1">{#N/A,#N/A,FALSE,"포장1";#N/A,#N/A,FALSE,"포장1"}</definedName>
    <definedName name="wrn.포장1." localSheetId="46" hidden="1">{#N/A,#N/A,FALSE,"포장1";#N/A,#N/A,FALSE,"포장1"}</definedName>
    <definedName name="wrn.포장1." localSheetId="49" hidden="1">{#N/A,#N/A,FALSE,"포장1";#N/A,#N/A,FALSE,"포장1"}</definedName>
    <definedName name="wrn.포장1." localSheetId="50" hidden="1">{#N/A,#N/A,FALSE,"포장1";#N/A,#N/A,FALSE,"포장1"}</definedName>
    <definedName name="wrn.포장1." localSheetId="51" hidden="1">{#N/A,#N/A,FALSE,"포장1";#N/A,#N/A,FALSE,"포장1"}</definedName>
    <definedName name="wrn.포장1." localSheetId="52" hidden="1">{#N/A,#N/A,FALSE,"포장1";#N/A,#N/A,FALSE,"포장1"}</definedName>
    <definedName name="wrn.포장1." localSheetId="53" hidden="1">{#N/A,#N/A,FALSE,"포장1";#N/A,#N/A,FALSE,"포장1"}</definedName>
    <definedName name="wrn.포장1." localSheetId="79" hidden="1">{#N/A,#N/A,FALSE,"포장1";#N/A,#N/A,FALSE,"포장1"}</definedName>
    <definedName name="wrn.포장1." localSheetId="16" hidden="1">{#N/A,#N/A,FALSE,"포장1";#N/A,#N/A,FALSE,"포장1"}</definedName>
    <definedName name="wrn.포장1." localSheetId="57" hidden="1">{#N/A,#N/A,FALSE,"포장1";#N/A,#N/A,FALSE,"포장1"}</definedName>
    <definedName name="wrn.포장1." localSheetId="72" hidden="1">{#N/A,#N/A,FALSE,"포장1";#N/A,#N/A,FALSE,"포장1"}</definedName>
    <definedName name="wrn.포장1." localSheetId="73" hidden="1">{#N/A,#N/A,FALSE,"포장1";#N/A,#N/A,FALSE,"포장1"}</definedName>
    <definedName name="wrn.포장1." localSheetId="63" hidden="1">{#N/A,#N/A,FALSE,"포장1";#N/A,#N/A,FALSE,"포장1"}</definedName>
    <definedName name="wrn.포장1." localSheetId="64" hidden="1">{#N/A,#N/A,FALSE,"포장1";#N/A,#N/A,FALSE,"포장1"}</definedName>
    <definedName name="wrn.포장1." localSheetId="65" hidden="1">{#N/A,#N/A,FALSE,"포장1";#N/A,#N/A,FALSE,"포장1"}</definedName>
    <definedName name="wrn.포장1." localSheetId="66" hidden="1">{#N/A,#N/A,FALSE,"포장1";#N/A,#N/A,FALSE,"포장1"}</definedName>
    <definedName name="wrn.포장1." localSheetId="67" hidden="1">{#N/A,#N/A,FALSE,"포장1";#N/A,#N/A,FALSE,"포장1"}</definedName>
    <definedName name="wrn.포장1." localSheetId="68" hidden="1">{#N/A,#N/A,FALSE,"포장1";#N/A,#N/A,FALSE,"포장1"}</definedName>
    <definedName name="wrn.포장1." localSheetId="69" hidden="1">{#N/A,#N/A,FALSE,"포장1";#N/A,#N/A,FALSE,"포장1"}</definedName>
    <definedName name="wrn.포장1." localSheetId="70" hidden="1">{#N/A,#N/A,FALSE,"포장1";#N/A,#N/A,FALSE,"포장1"}</definedName>
    <definedName name="wrn.포장1." localSheetId="13" hidden="1">{#N/A,#N/A,FALSE,"포장1";#N/A,#N/A,FALSE,"포장1"}</definedName>
    <definedName name="wrn.포장1." localSheetId="15" hidden="1">{#N/A,#N/A,FALSE,"포장1";#N/A,#N/A,FALSE,"포장1"}</definedName>
    <definedName name="wrn.포장1." localSheetId="14" hidden="1">{#N/A,#N/A,FALSE,"포장1";#N/A,#N/A,FALSE,"포장1"}</definedName>
    <definedName name="wrn.포장1." hidden="1">{#N/A,#N/A,FALSE,"포장1";#N/A,#N/A,FALSE,"포장1"}</definedName>
    <definedName name="wrn.포장2." localSheetId="37" hidden="1">{#N/A,#N/A,FALSE,"포장2"}</definedName>
    <definedName name="wrn.포장2." localSheetId="17" hidden="1">{#N/A,#N/A,FALSE,"포장2"}</definedName>
    <definedName name="wrn.포장2." localSheetId="18" hidden="1">{#N/A,#N/A,FALSE,"포장2"}</definedName>
    <definedName name="wrn.포장2." localSheetId="38" hidden="1">{#N/A,#N/A,FALSE,"포장2"}</definedName>
    <definedName name="wrn.포장2." localSheetId="47" hidden="1">{#N/A,#N/A,FALSE,"포장2"}</definedName>
    <definedName name="wrn.포장2." localSheetId="48" hidden="1">{#N/A,#N/A,FALSE,"포장2"}</definedName>
    <definedName name="wrn.포장2." localSheetId="39" hidden="1">{#N/A,#N/A,FALSE,"포장2"}</definedName>
    <definedName name="wrn.포장2." localSheetId="40" hidden="1">{#N/A,#N/A,FALSE,"포장2"}</definedName>
    <definedName name="wrn.포장2." localSheetId="41" hidden="1">{#N/A,#N/A,FALSE,"포장2"}</definedName>
    <definedName name="wrn.포장2." localSheetId="42" hidden="1">{#N/A,#N/A,FALSE,"포장2"}</definedName>
    <definedName name="wrn.포장2." localSheetId="43" hidden="1">{#N/A,#N/A,FALSE,"포장2"}</definedName>
    <definedName name="wrn.포장2." localSheetId="44" hidden="1">{#N/A,#N/A,FALSE,"포장2"}</definedName>
    <definedName name="wrn.포장2." localSheetId="45" hidden="1">{#N/A,#N/A,FALSE,"포장2"}</definedName>
    <definedName name="wrn.포장2." localSheetId="46" hidden="1">{#N/A,#N/A,FALSE,"포장2"}</definedName>
    <definedName name="wrn.포장2." localSheetId="49" hidden="1">{#N/A,#N/A,FALSE,"포장2"}</definedName>
    <definedName name="wrn.포장2." localSheetId="50" hidden="1">{#N/A,#N/A,FALSE,"포장2"}</definedName>
    <definedName name="wrn.포장2." localSheetId="51" hidden="1">{#N/A,#N/A,FALSE,"포장2"}</definedName>
    <definedName name="wrn.포장2." localSheetId="52" hidden="1">{#N/A,#N/A,FALSE,"포장2"}</definedName>
    <definedName name="wrn.포장2." localSheetId="53" hidden="1">{#N/A,#N/A,FALSE,"포장2"}</definedName>
    <definedName name="wrn.포장2." localSheetId="79" hidden="1">{#N/A,#N/A,FALSE,"포장2"}</definedName>
    <definedName name="wrn.포장2." localSheetId="16" hidden="1">{#N/A,#N/A,FALSE,"포장2"}</definedName>
    <definedName name="wrn.포장2." localSheetId="57" hidden="1">{#N/A,#N/A,FALSE,"포장2"}</definedName>
    <definedName name="wrn.포장2." localSheetId="72" hidden="1">{#N/A,#N/A,FALSE,"포장2"}</definedName>
    <definedName name="wrn.포장2." localSheetId="73" hidden="1">{#N/A,#N/A,FALSE,"포장2"}</definedName>
    <definedName name="wrn.포장2." localSheetId="63" hidden="1">{#N/A,#N/A,FALSE,"포장2"}</definedName>
    <definedName name="wrn.포장2." localSheetId="64" hidden="1">{#N/A,#N/A,FALSE,"포장2"}</definedName>
    <definedName name="wrn.포장2." localSheetId="65" hidden="1">{#N/A,#N/A,FALSE,"포장2"}</definedName>
    <definedName name="wrn.포장2." localSheetId="66" hidden="1">{#N/A,#N/A,FALSE,"포장2"}</definedName>
    <definedName name="wrn.포장2." localSheetId="67" hidden="1">{#N/A,#N/A,FALSE,"포장2"}</definedName>
    <definedName name="wrn.포장2." localSheetId="68" hidden="1">{#N/A,#N/A,FALSE,"포장2"}</definedName>
    <definedName name="wrn.포장2." localSheetId="69" hidden="1">{#N/A,#N/A,FALSE,"포장2"}</definedName>
    <definedName name="wrn.포장2." localSheetId="70" hidden="1">{#N/A,#N/A,FALSE,"포장2"}</definedName>
    <definedName name="wrn.포장2." localSheetId="13" hidden="1">{#N/A,#N/A,FALSE,"포장2"}</definedName>
    <definedName name="wrn.포장2." localSheetId="15" hidden="1">{#N/A,#N/A,FALSE,"포장2"}</definedName>
    <definedName name="wrn.포장2." localSheetId="14" hidden="1">{#N/A,#N/A,FALSE,"포장2"}</definedName>
    <definedName name="wrn.포장2." hidden="1">{#N/A,#N/A,FALSE,"포장2"}</definedName>
    <definedName name="wrn.표지목차." localSheetId="37" hidden="1">{#N/A,#N/A,FALSE,"표지목차"}</definedName>
    <definedName name="wrn.표지목차." localSheetId="17" hidden="1">{#N/A,#N/A,FALSE,"표지목차"}</definedName>
    <definedName name="wrn.표지목차." localSheetId="18" hidden="1">{#N/A,#N/A,FALSE,"표지목차"}</definedName>
    <definedName name="wrn.표지목차." localSheetId="38" hidden="1">{#N/A,#N/A,FALSE,"표지목차"}</definedName>
    <definedName name="wrn.표지목차." localSheetId="47" hidden="1">{#N/A,#N/A,FALSE,"표지목차"}</definedName>
    <definedName name="wrn.표지목차." localSheetId="48" hidden="1">{#N/A,#N/A,FALSE,"표지목차"}</definedName>
    <definedName name="wrn.표지목차." localSheetId="39" hidden="1">{#N/A,#N/A,FALSE,"표지목차"}</definedName>
    <definedName name="wrn.표지목차." localSheetId="40" hidden="1">{#N/A,#N/A,FALSE,"표지목차"}</definedName>
    <definedName name="wrn.표지목차." localSheetId="41" hidden="1">{#N/A,#N/A,FALSE,"표지목차"}</definedName>
    <definedName name="wrn.표지목차." localSheetId="42" hidden="1">{#N/A,#N/A,FALSE,"표지목차"}</definedName>
    <definedName name="wrn.표지목차." localSheetId="43" hidden="1">{#N/A,#N/A,FALSE,"표지목차"}</definedName>
    <definedName name="wrn.표지목차." localSheetId="44" hidden="1">{#N/A,#N/A,FALSE,"표지목차"}</definedName>
    <definedName name="wrn.표지목차." localSheetId="45" hidden="1">{#N/A,#N/A,FALSE,"표지목차"}</definedName>
    <definedName name="wrn.표지목차." localSheetId="46" hidden="1">{#N/A,#N/A,FALSE,"표지목차"}</definedName>
    <definedName name="wrn.표지목차." localSheetId="49" hidden="1">{#N/A,#N/A,FALSE,"표지목차"}</definedName>
    <definedName name="wrn.표지목차." localSheetId="50" hidden="1">{#N/A,#N/A,FALSE,"표지목차"}</definedName>
    <definedName name="wrn.표지목차." localSheetId="51" hidden="1">{#N/A,#N/A,FALSE,"표지목차"}</definedName>
    <definedName name="wrn.표지목차." localSheetId="52" hidden="1">{#N/A,#N/A,FALSE,"표지목차"}</definedName>
    <definedName name="wrn.표지목차." localSheetId="53" hidden="1">{#N/A,#N/A,FALSE,"표지목차"}</definedName>
    <definedName name="wrn.표지목차." localSheetId="79" hidden="1">{#N/A,#N/A,FALSE,"표지목차"}</definedName>
    <definedName name="wrn.표지목차." localSheetId="16" hidden="1">{#N/A,#N/A,FALSE,"표지목차"}</definedName>
    <definedName name="wrn.표지목차." localSheetId="57" hidden="1">{#N/A,#N/A,FALSE,"표지목차"}</definedName>
    <definedName name="wrn.표지목차." localSheetId="72" hidden="1">{#N/A,#N/A,FALSE,"표지목차"}</definedName>
    <definedName name="wrn.표지목차." localSheetId="73" hidden="1">{#N/A,#N/A,FALSE,"표지목차"}</definedName>
    <definedName name="wrn.표지목차." localSheetId="63" hidden="1">{#N/A,#N/A,FALSE,"표지목차"}</definedName>
    <definedName name="wrn.표지목차." localSheetId="64" hidden="1">{#N/A,#N/A,FALSE,"표지목차"}</definedName>
    <definedName name="wrn.표지목차." localSheetId="65" hidden="1">{#N/A,#N/A,FALSE,"표지목차"}</definedName>
    <definedName name="wrn.표지목차." localSheetId="66" hidden="1">{#N/A,#N/A,FALSE,"표지목차"}</definedName>
    <definedName name="wrn.표지목차." localSheetId="67" hidden="1">{#N/A,#N/A,FALSE,"표지목차"}</definedName>
    <definedName name="wrn.표지목차." localSheetId="68" hidden="1">{#N/A,#N/A,FALSE,"표지목차"}</definedName>
    <definedName name="wrn.표지목차." localSheetId="69" hidden="1">{#N/A,#N/A,FALSE,"표지목차"}</definedName>
    <definedName name="wrn.표지목차." localSheetId="70" hidden="1">{#N/A,#N/A,FALSE,"표지목차"}</definedName>
    <definedName name="wrn.표지목차." localSheetId="13" hidden="1">{#N/A,#N/A,FALSE,"표지목차"}</definedName>
    <definedName name="wrn.표지목차." localSheetId="15" hidden="1">{#N/A,#N/A,FALSE,"표지목차"}</definedName>
    <definedName name="wrn.표지목차." localSheetId="14" hidden="1">{#N/A,#N/A,FALSE,"표지목차"}</definedName>
    <definedName name="wrn.표지목차." hidden="1">{#N/A,#N/A,FALSE,"표지목차"}</definedName>
    <definedName name="wrn.현장._.NCR._.분석." localSheetId="37" hidden="1">{#N/A,#N/A,FALSE,"현장 NCR 분석";#N/A,#N/A,FALSE,"현장품질감사";#N/A,#N/A,FALSE,"현장품질감사"}</definedName>
    <definedName name="wrn.현장._.NCR._.분석." localSheetId="17" hidden="1">{#N/A,#N/A,FALSE,"현장 NCR 분석";#N/A,#N/A,FALSE,"현장품질감사";#N/A,#N/A,FALSE,"현장품질감사"}</definedName>
    <definedName name="wrn.현장._.NCR._.분석." localSheetId="18" hidden="1">{#N/A,#N/A,FALSE,"현장 NCR 분석";#N/A,#N/A,FALSE,"현장품질감사";#N/A,#N/A,FALSE,"현장품질감사"}</definedName>
    <definedName name="wrn.현장._.NCR._.분석." localSheetId="49" hidden="1">{#N/A,#N/A,FALSE,"현장 NCR 분석";#N/A,#N/A,FALSE,"현장품질감사";#N/A,#N/A,FALSE,"현장품질감사"}</definedName>
    <definedName name="wrn.현장._.NCR._.분석." localSheetId="50" hidden="1">{#N/A,#N/A,FALSE,"현장 NCR 분석";#N/A,#N/A,FALSE,"현장품질감사";#N/A,#N/A,FALSE,"현장품질감사"}</definedName>
    <definedName name="wrn.현장._.NCR._.분석." localSheetId="51" hidden="1">{#N/A,#N/A,FALSE,"현장 NCR 분석";#N/A,#N/A,FALSE,"현장품질감사";#N/A,#N/A,FALSE,"현장품질감사"}</definedName>
    <definedName name="wrn.현장._.NCR._.분석." localSheetId="52" hidden="1">{#N/A,#N/A,FALSE,"현장 NCR 분석";#N/A,#N/A,FALSE,"현장품질감사";#N/A,#N/A,FALSE,"현장품질감사"}</definedName>
    <definedName name="wrn.현장._.NCR._.분석." localSheetId="53" hidden="1">{#N/A,#N/A,FALSE,"현장 NCR 분석";#N/A,#N/A,FALSE,"현장품질감사";#N/A,#N/A,FALSE,"현장품질감사"}</definedName>
    <definedName name="wrn.현장._.NCR._.분석." localSheetId="79" hidden="1">{#N/A,#N/A,FALSE,"현장 NCR 분석";#N/A,#N/A,FALSE,"현장품질감사";#N/A,#N/A,FALSE,"현장품질감사"}</definedName>
    <definedName name="wrn.현장._.NCR._.분석." localSheetId="16" hidden="1">{#N/A,#N/A,FALSE,"현장 NCR 분석";#N/A,#N/A,FALSE,"현장품질감사";#N/A,#N/A,FALSE,"현장품질감사"}</definedName>
    <definedName name="wrn.현장._.NCR._.분석." localSheetId="13" hidden="1">{#N/A,#N/A,FALSE,"현장 NCR 분석";#N/A,#N/A,FALSE,"현장품질감사";#N/A,#N/A,FALSE,"현장품질감사"}</definedName>
    <definedName name="wrn.현장._.NCR._.분석." localSheetId="15" hidden="1">{#N/A,#N/A,FALSE,"현장 NCR 분석";#N/A,#N/A,FALSE,"현장품질감사";#N/A,#N/A,FALSE,"현장품질감사"}</definedName>
    <definedName name="wrn.현장._.NCR._.분석." localSheetId="14" hidden="1">{#N/A,#N/A,FALSE,"현장 NCR 분석";#N/A,#N/A,FALSE,"현장품질감사";#N/A,#N/A,FALSE,"현장품질감사"}</definedName>
    <definedName name="wrn.현장._.NCR._.분석." hidden="1">{#N/A,#N/A,FALSE,"현장 NCR 분석";#N/A,#N/A,FALSE,"현장품질감사";#N/A,#N/A,FALSE,"현장품질감사"}</definedName>
    <definedName name="wrn.혼합골재." localSheetId="37" hidden="1">{#N/A,#N/A,FALSE,"혼합골재"}</definedName>
    <definedName name="wrn.혼합골재." localSheetId="17" hidden="1">{#N/A,#N/A,FALSE,"혼합골재"}</definedName>
    <definedName name="wrn.혼합골재." localSheetId="18" hidden="1">{#N/A,#N/A,FALSE,"혼합골재"}</definedName>
    <definedName name="wrn.혼합골재." localSheetId="38" hidden="1">{#N/A,#N/A,FALSE,"혼합골재"}</definedName>
    <definedName name="wrn.혼합골재." localSheetId="47" hidden="1">{#N/A,#N/A,FALSE,"혼합골재"}</definedName>
    <definedName name="wrn.혼합골재." localSheetId="48" hidden="1">{#N/A,#N/A,FALSE,"혼합골재"}</definedName>
    <definedName name="wrn.혼합골재." localSheetId="39" hidden="1">{#N/A,#N/A,FALSE,"혼합골재"}</definedName>
    <definedName name="wrn.혼합골재." localSheetId="40" hidden="1">{#N/A,#N/A,FALSE,"혼합골재"}</definedName>
    <definedName name="wrn.혼합골재." localSheetId="41" hidden="1">{#N/A,#N/A,FALSE,"혼합골재"}</definedName>
    <definedName name="wrn.혼합골재." localSheetId="42" hidden="1">{#N/A,#N/A,FALSE,"혼합골재"}</definedName>
    <definedName name="wrn.혼합골재." localSheetId="43" hidden="1">{#N/A,#N/A,FALSE,"혼합골재"}</definedName>
    <definedName name="wrn.혼합골재." localSheetId="44" hidden="1">{#N/A,#N/A,FALSE,"혼합골재"}</definedName>
    <definedName name="wrn.혼합골재." localSheetId="45" hidden="1">{#N/A,#N/A,FALSE,"혼합골재"}</definedName>
    <definedName name="wrn.혼합골재." localSheetId="46" hidden="1">{#N/A,#N/A,FALSE,"혼합골재"}</definedName>
    <definedName name="wrn.혼합골재." localSheetId="49" hidden="1">{#N/A,#N/A,FALSE,"혼합골재"}</definedName>
    <definedName name="wrn.혼합골재." localSheetId="50" hidden="1">{#N/A,#N/A,FALSE,"혼합골재"}</definedName>
    <definedName name="wrn.혼합골재." localSheetId="51" hidden="1">{#N/A,#N/A,FALSE,"혼합골재"}</definedName>
    <definedName name="wrn.혼합골재." localSheetId="52" hidden="1">{#N/A,#N/A,FALSE,"혼합골재"}</definedName>
    <definedName name="wrn.혼합골재." localSheetId="53" hidden="1">{#N/A,#N/A,FALSE,"혼합골재"}</definedName>
    <definedName name="wrn.혼합골재." localSheetId="79" hidden="1">{#N/A,#N/A,FALSE,"혼합골재"}</definedName>
    <definedName name="wrn.혼합골재." localSheetId="16" hidden="1">{#N/A,#N/A,FALSE,"혼합골재"}</definedName>
    <definedName name="wrn.혼합골재." localSheetId="57" hidden="1">{#N/A,#N/A,FALSE,"혼합골재"}</definedName>
    <definedName name="wrn.혼합골재." localSheetId="72" hidden="1">{#N/A,#N/A,FALSE,"혼합골재"}</definedName>
    <definedName name="wrn.혼합골재." localSheetId="73" hidden="1">{#N/A,#N/A,FALSE,"혼합골재"}</definedName>
    <definedName name="wrn.혼합골재." localSheetId="63" hidden="1">{#N/A,#N/A,FALSE,"혼합골재"}</definedName>
    <definedName name="wrn.혼합골재." localSheetId="64" hidden="1">{#N/A,#N/A,FALSE,"혼합골재"}</definedName>
    <definedName name="wrn.혼합골재." localSheetId="65" hidden="1">{#N/A,#N/A,FALSE,"혼합골재"}</definedName>
    <definedName name="wrn.혼합골재." localSheetId="66" hidden="1">{#N/A,#N/A,FALSE,"혼합골재"}</definedName>
    <definedName name="wrn.혼합골재." localSheetId="67" hidden="1">{#N/A,#N/A,FALSE,"혼합골재"}</definedName>
    <definedName name="wrn.혼합골재." localSheetId="68" hidden="1">{#N/A,#N/A,FALSE,"혼합골재"}</definedName>
    <definedName name="wrn.혼합골재." localSheetId="69" hidden="1">{#N/A,#N/A,FALSE,"혼합골재"}</definedName>
    <definedName name="wrn.혼합골재." localSheetId="70" hidden="1">{#N/A,#N/A,FALSE,"혼합골재"}</definedName>
    <definedName name="wrn.혼합골재." localSheetId="13" hidden="1">{#N/A,#N/A,FALSE,"혼합골재"}</definedName>
    <definedName name="wrn.혼합골재." localSheetId="15" hidden="1">{#N/A,#N/A,FALSE,"혼합골재"}</definedName>
    <definedName name="wrn.혼합골재." localSheetId="14" hidden="1">{#N/A,#N/A,FALSE,"혼합골재"}</definedName>
    <definedName name="wrn.혼합골재." hidden="1">{#N/A,#N/A,FALSE,"혼합골재"}</definedName>
    <definedName name="WS">#REF!</definedName>
    <definedName name="WSO">#REF!</definedName>
    <definedName name="WSUM">#REF!</definedName>
    <definedName name="WW">#REF!</definedName>
    <definedName name="www" localSheetId="79">[6]금액내역서!$D$3:$D$10</definedName>
    <definedName name="www">[7]금액내역서!$D$3:$D$10</definedName>
    <definedName name="wwwer" localSheetId="37" hidden="1">{#N/A,#N/A,FALSE,"표지목차"}</definedName>
    <definedName name="wwwer" localSheetId="17" hidden="1">{#N/A,#N/A,FALSE,"표지목차"}</definedName>
    <definedName name="wwwer" localSheetId="18" hidden="1">{#N/A,#N/A,FALSE,"표지목차"}</definedName>
    <definedName name="wwwer" localSheetId="38" hidden="1">{#N/A,#N/A,FALSE,"표지목차"}</definedName>
    <definedName name="wwwer" localSheetId="47" hidden="1">{#N/A,#N/A,FALSE,"표지목차"}</definedName>
    <definedName name="wwwer" localSheetId="48" hidden="1">{#N/A,#N/A,FALSE,"표지목차"}</definedName>
    <definedName name="wwwer" localSheetId="39" hidden="1">{#N/A,#N/A,FALSE,"표지목차"}</definedName>
    <definedName name="wwwer" localSheetId="40" hidden="1">{#N/A,#N/A,FALSE,"표지목차"}</definedName>
    <definedName name="wwwer" localSheetId="41" hidden="1">{#N/A,#N/A,FALSE,"표지목차"}</definedName>
    <definedName name="wwwer" localSheetId="42" hidden="1">{#N/A,#N/A,FALSE,"표지목차"}</definedName>
    <definedName name="wwwer" localSheetId="43" hidden="1">{#N/A,#N/A,FALSE,"표지목차"}</definedName>
    <definedName name="wwwer" localSheetId="44" hidden="1">{#N/A,#N/A,FALSE,"표지목차"}</definedName>
    <definedName name="wwwer" localSheetId="45" hidden="1">{#N/A,#N/A,FALSE,"표지목차"}</definedName>
    <definedName name="wwwer" localSheetId="46" hidden="1">{#N/A,#N/A,FALSE,"표지목차"}</definedName>
    <definedName name="wwwer" localSheetId="49" hidden="1">{#N/A,#N/A,FALSE,"표지목차"}</definedName>
    <definedName name="wwwer" localSheetId="50" hidden="1">{#N/A,#N/A,FALSE,"표지목차"}</definedName>
    <definedName name="wwwer" localSheetId="51" hidden="1">{#N/A,#N/A,FALSE,"표지목차"}</definedName>
    <definedName name="wwwer" localSheetId="52" hidden="1">{#N/A,#N/A,FALSE,"표지목차"}</definedName>
    <definedName name="wwwer" localSheetId="53" hidden="1">{#N/A,#N/A,FALSE,"표지목차"}</definedName>
    <definedName name="wwwer" localSheetId="79" hidden="1">{#N/A,#N/A,FALSE,"표지목차"}</definedName>
    <definedName name="wwwer" localSheetId="16" hidden="1">{#N/A,#N/A,FALSE,"표지목차"}</definedName>
    <definedName name="wwwer" localSheetId="57" hidden="1">{#N/A,#N/A,FALSE,"표지목차"}</definedName>
    <definedName name="wwwer" localSheetId="72" hidden="1">{#N/A,#N/A,FALSE,"표지목차"}</definedName>
    <definedName name="wwwer" localSheetId="73" hidden="1">{#N/A,#N/A,FALSE,"표지목차"}</definedName>
    <definedName name="wwwer" localSheetId="63" hidden="1">{#N/A,#N/A,FALSE,"표지목차"}</definedName>
    <definedName name="wwwer" localSheetId="64" hidden="1">{#N/A,#N/A,FALSE,"표지목차"}</definedName>
    <definedName name="wwwer" localSheetId="65" hidden="1">{#N/A,#N/A,FALSE,"표지목차"}</definedName>
    <definedName name="wwwer" localSheetId="66" hidden="1">{#N/A,#N/A,FALSE,"표지목차"}</definedName>
    <definedName name="wwwer" localSheetId="67" hidden="1">{#N/A,#N/A,FALSE,"표지목차"}</definedName>
    <definedName name="wwwer" localSheetId="68" hidden="1">{#N/A,#N/A,FALSE,"표지목차"}</definedName>
    <definedName name="wwwer" localSheetId="69" hidden="1">{#N/A,#N/A,FALSE,"표지목차"}</definedName>
    <definedName name="wwwer" localSheetId="70" hidden="1">{#N/A,#N/A,FALSE,"표지목차"}</definedName>
    <definedName name="wwwer" localSheetId="13" hidden="1">{#N/A,#N/A,FALSE,"표지목차"}</definedName>
    <definedName name="wwwer" localSheetId="15" hidden="1">{#N/A,#N/A,FALSE,"표지목차"}</definedName>
    <definedName name="wwwer" localSheetId="14" hidden="1">{#N/A,#N/A,FALSE,"표지목차"}</definedName>
    <definedName name="wwwer" hidden="1">{#N/A,#N/A,FALSE,"표지목차"}</definedName>
    <definedName name="wwww" localSheetId="49">#REF!</definedName>
    <definedName name="wwww" localSheetId="50">#REF!</definedName>
    <definedName name="wwww" localSheetId="51">#REF!</definedName>
    <definedName name="wwww" localSheetId="52">#REF!</definedName>
    <definedName name="wwww" localSheetId="53">#REF!</definedName>
    <definedName name="wwww" localSheetId="74">#REF!</definedName>
    <definedName name="wwww" localSheetId="75">#REF!</definedName>
    <definedName name="wwww" localSheetId="76">#REF!</definedName>
    <definedName name="wwww" localSheetId="77">#REF!</definedName>
    <definedName name="wwww" localSheetId="78">#REF!</definedName>
    <definedName name="wwww" localSheetId="16">#REF!</definedName>
    <definedName name="wwww" localSheetId="13">#REF!</definedName>
    <definedName name="wwww" localSheetId="15">#REF!</definedName>
    <definedName name="wwww" localSheetId="14">#REF!</definedName>
    <definedName name="wwww">#REF!</definedName>
    <definedName name="x" localSheetId="49">#REF!</definedName>
    <definedName name="x" localSheetId="50">#REF!</definedName>
    <definedName name="x" localSheetId="51">#REF!</definedName>
    <definedName name="x" localSheetId="52">#REF!</definedName>
    <definedName name="x" localSheetId="53">#REF!</definedName>
    <definedName name="x" localSheetId="74">#REF!</definedName>
    <definedName name="x" localSheetId="75">#REF!</definedName>
    <definedName name="x" localSheetId="76">#REF!</definedName>
    <definedName name="x" localSheetId="77">#REF!</definedName>
    <definedName name="x" localSheetId="78">#REF!</definedName>
    <definedName name="x" localSheetId="16">#REF!</definedName>
    <definedName name="x" localSheetId="13">#REF!</definedName>
    <definedName name="x" localSheetId="15">#REF!</definedName>
    <definedName name="x" localSheetId="14">#REF!</definedName>
    <definedName name="x">#REF!</definedName>
    <definedName name="XX" localSheetId="49">#REF!</definedName>
    <definedName name="XX" localSheetId="50">#REF!</definedName>
    <definedName name="XX" localSheetId="51">#REF!</definedName>
    <definedName name="XX" localSheetId="52">#REF!</definedName>
    <definedName name="XX" localSheetId="53">#REF!</definedName>
    <definedName name="XX" localSheetId="74">#REF!</definedName>
    <definedName name="XX" localSheetId="75">#REF!</definedName>
    <definedName name="XX" localSheetId="76">#REF!</definedName>
    <definedName name="XX" localSheetId="77">#REF!</definedName>
    <definedName name="XX" localSheetId="78">#REF!</definedName>
    <definedName name="XX" localSheetId="16">#REF!</definedName>
    <definedName name="XX" localSheetId="13">#REF!</definedName>
    <definedName name="XX" localSheetId="15">#REF!</definedName>
    <definedName name="XX" localSheetId="14">#REF!</definedName>
    <definedName name="XX">#REF!</definedName>
    <definedName name="xxaa" localSheetId="6">BlankMacro1</definedName>
    <definedName name="xxaa" localSheetId="37">BlankMacro1</definedName>
    <definedName name="xxaa" localSheetId="17">BlankMacro1</definedName>
    <definedName name="xxaa" localSheetId="18">BlankMacro1</definedName>
    <definedName name="xxaa" localSheetId="49">BlankMacro1</definedName>
    <definedName name="xxaa" localSheetId="50">BlankMacro1</definedName>
    <definedName name="xxaa" localSheetId="51">BlankMacro1</definedName>
    <definedName name="xxaa" localSheetId="52">BlankMacro1</definedName>
    <definedName name="xxaa" localSheetId="53">BlankMacro1</definedName>
    <definedName name="xxaa" localSheetId="74">BlankMacro1</definedName>
    <definedName name="xxaa" localSheetId="75">BlankMacro1</definedName>
    <definedName name="xxaa" localSheetId="76">BlankMacro1</definedName>
    <definedName name="xxaa" localSheetId="77">BlankMacro1</definedName>
    <definedName name="xxaa" localSheetId="78">BlankMacro1</definedName>
    <definedName name="xxaa" localSheetId="79">BlankMacro1</definedName>
    <definedName name="xxaa" localSheetId="16">BlankMacro1</definedName>
    <definedName name="xxaa" localSheetId="13">BlankMacro1</definedName>
    <definedName name="xxaa" localSheetId="15">BlankMacro1</definedName>
    <definedName name="xxaa" localSheetId="14">BlankMacro1</definedName>
    <definedName name="xxaa">BlankMacro1</definedName>
    <definedName name="xxx">#REF!</definedName>
    <definedName name="Y" localSheetId="37">BlankMacro1</definedName>
    <definedName name="Y" localSheetId="49">BlankMacro1</definedName>
    <definedName name="Y" localSheetId="50">BlankMacro1</definedName>
    <definedName name="Y" localSheetId="51">BlankMacro1</definedName>
    <definedName name="Y" localSheetId="52">BlankMacro1</definedName>
    <definedName name="Y" localSheetId="53">BlankMacro1</definedName>
    <definedName name="Y" localSheetId="75">BlankMacro1</definedName>
    <definedName name="Y" localSheetId="77">BlankMacro1</definedName>
    <definedName name="Y" localSheetId="79">BlankMacro1</definedName>
    <definedName name="Y">BlankMacro1</definedName>
    <definedName name="Y.S.KIM" localSheetId="55">#REF!,#REF!,#REF!,#REF!,#REF!,#REF!,#REF!,#REF!,#REF!,#REF!,#REF!,#REF!,#REF!,#REF!,#REF!,#REF!,#REF!,#REF!,#REF!</definedName>
    <definedName name="Y.S.KIM" localSheetId="59">#REF!,#REF!,#REF!,#REF!,#REF!,#REF!,#REF!,#REF!,#REF!,#REF!,#REF!,#REF!,#REF!,#REF!,#REF!,#REF!,#REF!,#REF!,#REF!</definedName>
    <definedName name="Y.S.KIM" localSheetId="61">#REF!,#REF!,#REF!,#REF!,#REF!,#REF!,#REF!,#REF!,#REF!,#REF!,#REF!,#REF!,#REF!,#REF!,#REF!,#REF!,#REF!,#REF!,#REF!</definedName>
    <definedName name="Y.S.KIM" localSheetId="31">#REF!,#REF!,#REF!,#REF!,#REF!,#REF!,#REF!,#REF!,#REF!,#REF!,#REF!,#REF!,#REF!,#REF!,#REF!,#REF!,#REF!,#REF!,#REF!</definedName>
    <definedName name="Y.S.KIM" localSheetId="35">#REF!,#REF!,#REF!,#REF!,#REF!,#REF!,#REF!,#REF!,#REF!,#REF!,#REF!,#REF!,#REF!,#REF!,#REF!,#REF!,#REF!,#REF!,#REF!</definedName>
    <definedName name="Y.S.KIM" localSheetId="36">#REF!,#REF!,#REF!,#REF!,#REF!,#REF!,#REF!,#REF!,#REF!,#REF!,#REF!,#REF!,#REF!,#REF!,#REF!,#REF!,#REF!,#REF!,#REF!</definedName>
    <definedName name="Y.S.KIM" localSheetId="34">#REF!,#REF!,#REF!,#REF!,#REF!,#REF!,#REF!,#REF!,#REF!,#REF!,#REF!,#REF!,#REF!,#REF!,#REF!,#REF!,#REF!,#REF!,#REF!</definedName>
    <definedName name="Y.S.KIM" localSheetId="49">#REF!,#REF!,#REF!,#REF!,#REF!,#REF!,#REF!,#REF!,#REF!,#REF!,#REF!,#REF!,#REF!,#REF!,#REF!,#REF!,#REF!,#REF!,#REF!</definedName>
    <definedName name="Y.S.KIM" localSheetId="50">#REF!,#REF!,#REF!,#REF!,#REF!,#REF!,#REF!,#REF!,#REF!,#REF!,#REF!,#REF!,#REF!,#REF!,#REF!,#REF!,#REF!,#REF!,#REF!</definedName>
    <definedName name="Y.S.KIM" localSheetId="51">#REF!,#REF!,#REF!,#REF!,#REF!,#REF!,#REF!,#REF!,#REF!,#REF!,#REF!,#REF!,#REF!,#REF!,#REF!,#REF!,#REF!,#REF!,#REF!</definedName>
    <definedName name="Y.S.KIM" localSheetId="52">#REF!,#REF!,#REF!,#REF!,#REF!,#REF!,#REF!,#REF!,#REF!,#REF!,#REF!,#REF!,#REF!,#REF!,#REF!,#REF!,#REF!,#REF!,#REF!</definedName>
    <definedName name="Y.S.KIM" localSheetId="53">#REF!,#REF!,#REF!,#REF!,#REF!,#REF!,#REF!,#REF!,#REF!,#REF!,#REF!,#REF!,#REF!,#REF!,#REF!,#REF!,#REF!,#REF!,#REF!</definedName>
    <definedName name="Y.S.KIM" localSheetId="74">#REF!,#REF!,#REF!,#REF!,#REF!,#REF!,#REF!,#REF!,#REF!,#REF!,#REF!,#REF!,#REF!,#REF!,#REF!,#REF!,#REF!,#REF!,#REF!</definedName>
    <definedName name="Y.S.KIM" localSheetId="75">#REF!,#REF!,#REF!,#REF!,#REF!,#REF!,#REF!,#REF!,#REF!,#REF!,#REF!,#REF!,#REF!,#REF!,#REF!,#REF!,#REF!,#REF!,#REF!</definedName>
    <definedName name="Y.S.KIM" localSheetId="76">#REF!,#REF!,#REF!,#REF!,#REF!,#REF!,#REF!,#REF!,#REF!,#REF!,#REF!,#REF!,#REF!,#REF!,#REF!,#REF!,#REF!,#REF!,#REF!</definedName>
    <definedName name="Y.S.KIM" localSheetId="77">#REF!,#REF!,#REF!,#REF!,#REF!,#REF!,#REF!,#REF!,#REF!,#REF!,#REF!,#REF!,#REF!,#REF!,#REF!,#REF!,#REF!,#REF!,#REF!</definedName>
    <definedName name="Y.S.KIM" localSheetId="78">#REF!,#REF!,#REF!,#REF!,#REF!,#REF!,#REF!,#REF!,#REF!,#REF!,#REF!,#REF!,#REF!,#REF!,#REF!,#REF!,#REF!,#REF!,#REF!</definedName>
    <definedName name="Y.S.KIM" localSheetId="16">#REF!,#REF!,#REF!,#REF!,#REF!,#REF!,#REF!,#REF!,#REF!,#REF!,#REF!,#REF!,#REF!,#REF!,#REF!,#REF!,#REF!,#REF!,#REF!</definedName>
    <definedName name="Y.S.KIM" localSheetId="13">#REF!,#REF!,#REF!,#REF!,#REF!,#REF!,#REF!,#REF!,#REF!,#REF!,#REF!,#REF!,#REF!,#REF!,#REF!,#REF!,#REF!,#REF!,#REF!</definedName>
    <definedName name="Y.S.KIM" localSheetId="15">#REF!,#REF!,#REF!,#REF!,#REF!,#REF!,#REF!,#REF!,#REF!,#REF!,#REF!,#REF!,#REF!,#REF!,#REF!,#REF!,#REF!,#REF!,#REF!</definedName>
    <definedName name="Y.S.KIM" localSheetId="14">#REF!,#REF!,#REF!,#REF!,#REF!,#REF!,#REF!,#REF!,#REF!,#REF!,#REF!,#REF!,#REF!,#REF!,#REF!,#REF!,#REF!,#REF!,#REF!</definedName>
    <definedName name="Y.S.KIM" localSheetId="1">#REF!,#REF!,#REF!,#REF!,#REF!,#REF!,#REF!,#REF!,#REF!,#REF!,#REF!,#REF!,#REF!,#REF!,#REF!,#REF!,#REF!,#REF!,#REF!</definedName>
    <definedName name="Y.S.KIM">#REF!,#REF!,#REF!,#REF!,#REF!,#REF!,#REF!,#REF!,#REF!,#REF!,#REF!,#REF!,#REF!,#REF!,#REF!,#REF!,#REF!,#REF!,#REF!</definedName>
    <definedName name="YOO" localSheetId="55">'[1]01'!#REF!</definedName>
    <definedName name="YOO" localSheetId="59">'[1]01'!#REF!</definedName>
    <definedName name="YOO" localSheetId="61">'[1]01'!#REF!</definedName>
    <definedName name="YOO" localSheetId="31">'[1]01'!#REF!</definedName>
    <definedName name="YOO" localSheetId="35">'[1]01'!#REF!</definedName>
    <definedName name="YOO" localSheetId="36">'[1]01'!#REF!</definedName>
    <definedName name="YOO" localSheetId="34">'[1]01'!#REF!</definedName>
    <definedName name="YOO" localSheetId="49">'[1]01'!#REF!</definedName>
    <definedName name="YOO" localSheetId="50">'[1]01'!#REF!</definedName>
    <definedName name="YOO" localSheetId="51">'[1]01'!#REF!</definedName>
    <definedName name="YOO" localSheetId="52">'[1]01'!#REF!</definedName>
    <definedName name="YOO" localSheetId="53">'[1]01'!#REF!</definedName>
    <definedName name="YOO" localSheetId="74">'[1]01'!#REF!</definedName>
    <definedName name="YOO" localSheetId="75">'[1]01'!#REF!</definedName>
    <definedName name="YOO" localSheetId="76">'[1]01'!#REF!</definedName>
    <definedName name="YOO" localSheetId="77">'[1]01'!#REF!</definedName>
    <definedName name="YOO" localSheetId="78">'[1]01'!#REF!</definedName>
    <definedName name="YOO" localSheetId="79">'[2]01'!#REF!</definedName>
    <definedName name="YOO" localSheetId="16">'[1]01'!#REF!</definedName>
    <definedName name="YOO" localSheetId="13">'[1]01'!#REF!</definedName>
    <definedName name="YOO" localSheetId="15">'[1]01'!#REF!</definedName>
    <definedName name="YOO" localSheetId="14">'[1]01'!#REF!</definedName>
    <definedName name="YOO" localSheetId="1">'[1]01'!#REF!</definedName>
    <definedName name="YOO">'[1]01'!#REF!</definedName>
    <definedName name="yoo10" localSheetId="49">#REF!</definedName>
    <definedName name="yoo10" localSheetId="50">#REF!</definedName>
    <definedName name="yoo10" localSheetId="51">#REF!</definedName>
    <definedName name="yoo10" localSheetId="52">#REF!</definedName>
    <definedName name="yoo10" localSheetId="53">#REF!</definedName>
    <definedName name="yoo10" localSheetId="74">#REF!</definedName>
    <definedName name="yoo10" localSheetId="75">#REF!</definedName>
    <definedName name="yoo10" localSheetId="76">#REF!</definedName>
    <definedName name="yoo10" localSheetId="77">#REF!</definedName>
    <definedName name="yoo10" localSheetId="78">#REF!</definedName>
    <definedName name="yoo10" localSheetId="16">#REF!</definedName>
    <definedName name="yoo10" localSheetId="13">#REF!</definedName>
    <definedName name="yoo10" localSheetId="15">#REF!</definedName>
    <definedName name="yoo10" localSheetId="14">#REF!</definedName>
    <definedName name="yoo10">#REF!</definedName>
    <definedName name="yoo2" localSheetId="55">#REF!</definedName>
    <definedName name="yoo2" localSheetId="59">#REF!</definedName>
    <definedName name="yoo2" localSheetId="61">#REF!</definedName>
    <definedName name="yoo2" localSheetId="31">#REF!</definedName>
    <definedName name="yoo2" localSheetId="35">#REF!</definedName>
    <definedName name="yoo2" localSheetId="36">#REF!</definedName>
    <definedName name="yoo2" localSheetId="34">#REF!</definedName>
    <definedName name="yoo2" localSheetId="49">#REF!</definedName>
    <definedName name="yoo2" localSheetId="50">#REF!</definedName>
    <definedName name="yoo2" localSheetId="51">#REF!</definedName>
    <definedName name="yoo2" localSheetId="52">#REF!</definedName>
    <definedName name="yoo2" localSheetId="53">#REF!</definedName>
    <definedName name="yoo2" localSheetId="74">#REF!</definedName>
    <definedName name="yoo2" localSheetId="75">#REF!</definedName>
    <definedName name="yoo2" localSheetId="76">#REF!</definedName>
    <definedName name="yoo2" localSheetId="77">#REF!</definedName>
    <definedName name="yoo2" localSheetId="78">#REF!</definedName>
    <definedName name="yoo2" localSheetId="16">#REF!</definedName>
    <definedName name="yoo2" localSheetId="13">#REF!</definedName>
    <definedName name="yoo2" localSheetId="15">#REF!</definedName>
    <definedName name="yoo2" localSheetId="14">#REF!</definedName>
    <definedName name="yoo2" localSheetId="1">#REF!</definedName>
    <definedName name="yoo2">#REF!</definedName>
    <definedName name="yoo3" localSheetId="55">#REF!</definedName>
    <definedName name="yoo3" localSheetId="59">#REF!</definedName>
    <definedName name="yoo3" localSheetId="61">#REF!</definedName>
    <definedName name="yoo3" localSheetId="31">#REF!</definedName>
    <definedName name="yoo3" localSheetId="35">#REF!</definedName>
    <definedName name="yoo3" localSheetId="36">#REF!</definedName>
    <definedName name="yoo3" localSheetId="34">#REF!</definedName>
    <definedName name="yoo3" localSheetId="49">#REF!</definedName>
    <definedName name="yoo3" localSheetId="50">#REF!</definedName>
    <definedName name="yoo3" localSheetId="51">#REF!</definedName>
    <definedName name="yoo3" localSheetId="52">#REF!</definedName>
    <definedName name="yoo3" localSheetId="53">#REF!</definedName>
    <definedName name="yoo3" localSheetId="74">#REF!</definedName>
    <definedName name="yoo3" localSheetId="75">#REF!</definedName>
    <definedName name="yoo3" localSheetId="76">#REF!</definedName>
    <definedName name="yoo3" localSheetId="77">#REF!</definedName>
    <definedName name="yoo3" localSheetId="78">#REF!</definedName>
    <definedName name="yoo3" localSheetId="16">#REF!</definedName>
    <definedName name="yoo3" localSheetId="13">#REF!</definedName>
    <definedName name="yoo3" localSheetId="15">#REF!</definedName>
    <definedName name="yoo3" localSheetId="14">#REF!</definedName>
    <definedName name="yoo3" localSheetId="1">#REF!</definedName>
    <definedName name="yoo3">#REF!</definedName>
    <definedName name="yoo4" localSheetId="55">#REF!</definedName>
    <definedName name="yoo4" localSheetId="59">#REF!</definedName>
    <definedName name="yoo4" localSheetId="61">#REF!</definedName>
    <definedName name="yoo4" localSheetId="31">#REF!</definedName>
    <definedName name="yoo4" localSheetId="35">#REF!</definedName>
    <definedName name="yoo4" localSheetId="36">#REF!</definedName>
    <definedName name="yoo4" localSheetId="34">#REF!</definedName>
    <definedName name="yoo4" localSheetId="49">#REF!</definedName>
    <definedName name="yoo4" localSheetId="50">#REF!</definedName>
    <definedName name="yoo4" localSheetId="51">#REF!</definedName>
    <definedName name="yoo4" localSheetId="52">#REF!</definedName>
    <definedName name="yoo4" localSheetId="53">#REF!</definedName>
    <definedName name="yoo4" localSheetId="74">#REF!</definedName>
    <definedName name="yoo4" localSheetId="75">#REF!</definedName>
    <definedName name="yoo4" localSheetId="76">#REF!</definedName>
    <definedName name="yoo4" localSheetId="77">#REF!</definedName>
    <definedName name="yoo4" localSheetId="78">#REF!</definedName>
    <definedName name="yoo4" localSheetId="16">#REF!</definedName>
    <definedName name="yoo4" localSheetId="13">#REF!</definedName>
    <definedName name="yoo4" localSheetId="15">#REF!</definedName>
    <definedName name="yoo4" localSheetId="14">#REF!</definedName>
    <definedName name="yoo4" localSheetId="1">#REF!</definedName>
    <definedName name="yoo4">#REF!</definedName>
    <definedName name="YOO5" localSheetId="55">'[1]01'!#REF!</definedName>
    <definedName name="YOO5" localSheetId="59">'[1]01'!#REF!</definedName>
    <definedName name="YOO5" localSheetId="61">'[1]01'!#REF!</definedName>
    <definedName name="YOO5" localSheetId="31">'[1]01'!#REF!</definedName>
    <definedName name="YOO5" localSheetId="35">'[1]01'!#REF!</definedName>
    <definedName name="YOO5" localSheetId="36">'[1]01'!#REF!</definedName>
    <definedName name="YOO5" localSheetId="34">'[1]01'!#REF!</definedName>
    <definedName name="YOO5" localSheetId="49">'[1]01'!#REF!</definedName>
    <definedName name="YOO5" localSheetId="50">'[1]01'!#REF!</definedName>
    <definedName name="YOO5" localSheetId="51">'[1]01'!#REF!</definedName>
    <definedName name="YOO5" localSheetId="52">'[1]01'!#REF!</definedName>
    <definedName name="YOO5" localSheetId="53">'[1]01'!#REF!</definedName>
    <definedName name="YOO5" localSheetId="79">'[2]01'!#REF!</definedName>
    <definedName name="YOO5" localSheetId="16">'[1]01'!#REF!</definedName>
    <definedName name="YOO5" localSheetId="13">'[1]01'!#REF!</definedName>
    <definedName name="YOO5" localSheetId="15">'[1]01'!#REF!</definedName>
    <definedName name="YOO5" localSheetId="14">'[1]01'!#REF!</definedName>
    <definedName name="YOO5" localSheetId="1">'[1]01'!#REF!</definedName>
    <definedName name="YOO5">'[1]01'!#REF!</definedName>
    <definedName name="YOO6" localSheetId="55">'[1]01'!#REF!</definedName>
    <definedName name="YOO6" localSheetId="59">'[1]01'!#REF!</definedName>
    <definedName name="YOO6" localSheetId="61">'[1]01'!#REF!</definedName>
    <definedName name="YOO6" localSheetId="31">'[1]01'!#REF!</definedName>
    <definedName name="YOO6" localSheetId="35">'[1]01'!#REF!</definedName>
    <definedName name="YOO6" localSheetId="36">'[1]01'!#REF!</definedName>
    <definedName name="YOO6" localSheetId="34">'[1]01'!#REF!</definedName>
    <definedName name="YOO6" localSheetId="49">'[1]01'!#REF!</definedName>
    <definedName name="YOO6" localSheetId="50">'[1]01'!#REF!</definedName>
    <definedName name="YOO6" localSheetId="51">'[1]01'!#REF!</definedName>
    <definedName name="YOO6" localSheetId="52">'[1]01'!#REF!</definedName>
    <definedName name="YOO6" localSheetId="53">'[1]01'!#REF!</definedName>
    <definedName name="YOO6" localSheetId="79">'[2]01'!#REF!</definedName>
    <definedName name="YOO6" localSheetId="16">'[1]01'!#REF!</definedName>
    <definedName name="YOO6" localSheetId="13">'[1]01'!#REF!</definedName>
    <definedName name="YOO6" localSheetId="15">'[1]01'!#REF!</definedName>
    <definedName name="YOO6" localSheetId="14">'[1]01'!#REF!</definedName>
    <definedName name="YOO6" localSheetId="1">'[1]01'!#REF!</definedName>
    <definedName name="YOO6">'[1]01'!#REF!</definedName>
    <definedName name="YOO7" localSheetId="55">'[1]01'!#REF!</definedName>
    <definedName name="YOO7" localSheetId="59">'[1]01'!#REF!</definedName>
    <definedName name="YOO7" localSheetId="61">'[1]01'!#REF!</definedName>
    <definedName name="YOO7" localSheetId="31">'[1]01'!#REF!</definedName>
    <definedName name="YOO7" localSheetId="35">'[1]01'!#REF!</definedName>
    <definedName name="YOO7" localSheetId="36">'[1]01'!#REF!</definedName>
    <definedName name="YOO7" localSheetId="34">'[1]01'!#REF!</definedName>
    <definedName name="YOO7" localSheetId="49">'[1]01'!#REF!</definedName>
    <definedName name="YOO7" localSheetId="50">'[1]01'!#REF!</definedName>
    <definedName name="YOO7" localSheetId="51">'[1]01'!#REF!</definedName>
    <definedName name="YOO7" localSheetId="52">'[1]01'!#REF!</definedName>
    <definedName name="YOO7" localSheetId="53">'[1]01'!#REF!</definedName>
    <definedName name="YOO7" localSheetId="74">'[1]01'!#REF!</definedName>
    <definedName name="YOO7" localSheetId="75">'[1]01'!#REF!</definedName>
    <definedName name="YOO7" localSheetId="76">'[1]01'!#REF!</definedName>
    <definedName name="YOO7" localSheetId="77">'[1]01'!#REF!</definedName>
    <definedName name="YOO7" localSheetId="78">'[1]01'!#REF!</definedName>
    <definedName name="YOO7" localSheetId="79">'[2]01'!#REF!</definedName>
    <definedName name="YOO7" localSheetId="16">'[1]01'!#REF!</definedName>
    <definedName name="YOO7" localSheetId="1">'[1]01'!#REF!</definedName>
    <definedName name="YOO7">'[1]01'!#REF!</definedName>
    <definedName name="yoo8" localSheetId="55">#REF!</definedName>
    <definedName name="yoo8" localSheetId="59">#REF!</definedName>
    <definedName name="yoo8" localSheetId="61">#REF!</definedName>
    <definedName name="yoo8" localSheetId="31">#REF!</definedName>
    <definedName name="yoo8" localSheetId="35">#REF!</definedName>
    <definedName name="yoo8" localSheetId="36">#REF!</definedName>
    <definedName name="yoo8" localSheetId="34">#REF!</definedName>
    <definedName name="yoo8" localSheetId="49">#REF!</definedName>
    <definedName name="yoo8" localSheetId="50">#REF!</definedName>
    <definedName name="yoo8" localSheetId="51">#REF!</definedName>
    <definedName name="yoo8" localSheetId="52">#REF!</definedName>
    <definedName name="yoo8" localSheetId="53">#REF!</definedName>
    <definedName name="yoo8" localSheetId="74">#REF!</definedName>
    <definedName name="yoo8" localSheetId="75">#REF!</definedName>
    <definedName name="yoo8" localSheetId="76">#REF!</definedName>
    <definedName name="yoo8" localSheetId="77">#REF!</definedName>
    <definedName name="yoo8" localSheetId="78">#REF!</definedName>
    <definedName name="yoo8" localSheetId="16">#REF!</definedName>
    <definedName name="yoo8" localSheetId="13">#REF!</definedName>
    <definedName name="yoo8" localSheetId="15">#REF!</definedName>
    <definedName name="yoo8" localSheetId="14">#REF!</definedName>
    <definedName name="yoo8" localSheetId="1">#REF!</definedName>
    <definedName name="yoo8">#REF!</definedName>
    <definedName name="YOO9" localSheetId="55">'[1]01'!#REF!</definedName>
    <definedName name="YOO9" localSheetId="59">'[1]01'!#REF!</definedName>
    <definedName name="YOO9" localSheetId="61">'[1]01'!#REF!</definedName>
    <definedName name="YOO9" localSheetId="31">'[1]01'!#REF!</definedName>
    <definedName name="YOO9" localSheetId="35">'[1]01'!#REF!</definedName>
    <definedName name="YOO9" localSheetId="36">'[1]01'!#REF!</definedName>
    <definedName name="YOO9" localSheetId="34">'[1]01'!#REF!</definedName>
    <definedName name="YOO9" localSheetId="49">'[1]01'!#REF!</definedName>
    <definedName name="YOO9" localSheetId="50">'[1]01'!#REF!</definedName>
    <definedName name="YOO9" localSheetId="51">'[1]01'!#REF!</definedName>
    <definedName name="YOO9" localSheetId="52">'[1]01'!#REF!</definedName>
    <definedName name="YOO9" localSheetId="53">'[1]01'!#REF!</definedName>
    <definedName name="YOO9" localSheetId="79">'[2]01'!#REF!</definedName>
    <definedName name="YOO9" localSheetId="16">'[1]01'!#REF!</definedName>
    <definedName name="YOO9" localSheetId="13">'[1]01'!#REF!</definedName>
    <definedName name="YOO9" localSheetId="15">'[1]01'!#REF!</definedName>
    <definedName name="YOO9" localSheetId="14">'[1]01'!#REF!</definedName>
    <definedName name="YOO9" localSheetId="1">'[1]01'!#REF!</definedName>
    <definedName name="YOO9">'[1]01'!#REF!</definedName>
    <definedName name="YOON" localSheetId="55">'[1]01'!#REF!</definedName>
    <definedName name="YOON" localSheetId="59">'[1]01'!#REF!</definedName>
    <definedName name="YOON" localSheetId="61">'[1]01'!#REF!</definedName>
    <definedName name="YOON" localSheetId="31">'[1]01'!#REF!</definedName>
    <definedName name="YOON" localSheetId="35">'[1]01'!#REF!</definedName>
    <definedName name="YOON" localSheetId="36">'[1]01'!#REF!</definedName>
    <definedName name="YOON" localSheetId="34">'[1]01'!#REF!</definedName>
    <definedName name="YOON" localSheetId="49">'[1]01'!#REF!</definedName>
    <definedName name="YOON" localSheetId="50">'[1]01'!#REF!</definedName>
    <definedName name="YOON" localSheetId="51">'[1]01'!#REF!</definedName>
    <definedName name="YOON" localSheetId="52">'[1]01'!#REF!</definedName>
    <definedName name="YOON" localSheetId="53">'[1]01'!#REF!</definedName>
    <definedName name="YOON" localSheetId="79">'[2]01'!#REF!</definedName>
    <definedName name="YOON" localSheetId="16">'[1]01'!#REF!</definedName>
    <definedName name="YOON" localSheetId="1">'[1]01'!#REF!</definedName>
    <definedName name="YOON">'[1]01'!#REF!</definedName>
    <definedName name="YOON2" localSheetId="55">'[1]01'!#REF!</definedName>
    <definedName name="YOON2" localSheetId="59">'[1]01'!#REF!</definedName>
    <definedName name="YOON2" localSheetId="61">'[1]01'!#REF!</definedName>
    <definedName name="YOON2" localSheetId="31">'[1]01'!#REF!</definedName>
    <definedName name="YOON2" localSheetId="35">'[1]01'!#REF!</definedName>
    <definedName name="YOON2" localSheetId="36">'[1]01'!#REF!</definedName>
    <definedName name="YOON2" localSheetId="34">'[1]01'!#REF!</definedName>
    <definedName name="YOON2" localSheetId="49">'[1]01'!#REF!</definedName>
    <definedName name="YOON2" localSheetId="50">'[1]01'!#REF!</definedName>
    <definedName name="YOON2" localSheetId="51">'[1]01'!#REF!</definedName>
    <definedName name="YOON2" localSheetId="52">'[1]01'!#REF!</definedName>
    <definedName name="YOON2" localSheetId="53">'[1]01'!#REF!</definedName>
    <definedName name="YOON2" localSheetId="79">'[2]01'!#REF!</definedName>
    <definedName name="YOON2" localSheetId="16">'[1]01'!#REF!</definedName>
    <definedName name="YOON2" localSheetId="1">'[1]01'!#REF!</definedName>
    <definedName name="YOON2">'[1]01'!#REF!</definedName>
    <definedName name="YOON3" localSheetId="55">'[1]01'!#REF!</definedName>
    <definedName name="YOON3" localSheetId="59">'[1]01'!#REF!</definedName>
    <definedName name="YOON3" localSheetId="61">'[1]01'!#REF!</definedName>
    <definedName name="YOON3" localSheetId="31">'[1]01'!#REF!</definedName>
    <definedName name="YOON3" localSheetId="35">'[1]01'!#REF!</definedName>
    <definedName name="YOON3" localSheetId="36">'[1]01'!#REF!</definedName>
    <definedName name="YOON3" localSheetId="34">'[1]01'!#REF!</definedName>
    <definedName name="YOON3" localSheetId="49">'[1]01'!#REF!</definedName>
    <definedName name="YOON3" localSheetId="50">'[1]01'!#REF!</definedName>
    <definedName name="YOON3" localSheetId="51">'[1]01'!#REF!</definedName>
    <definedName name="YOON3" localSheetId="52">'[1]01'!#REF!</definedName>
    <definedName name="YOON3" localSheetId="53">'[1]01'!#REF!</definedName>
    <definedName name="YOON3" localSheetId="79">'[2]01'!#REF!</definedName>
    <definedName name="YOON3" localSheetId="16">'[1]01'!#REF!</definedName>
    <definedName name="YOON3" localSheetId="1">'[1]01'!#REF!</definedName>
    <definedName name="YOON3">'[1]01'!#REF!</definedName>
    <definedName name="YOON4" localSheetId="55">'[1]01'!#REF!</definedName>
    <definedName name="YOON4" localSheetId="59">'[1]01'!#REF!</definedName>
    <definedName name="YOON4" localSheetId="61">'[1]01'!#REF!</definedName>
    <definedName name="YOON4" localSheetId="31">'[1]01'!#REF!</definedName>
    <definedName name="YOON4" localSheetId="35">'[1]01'!#REF!</definedName>
    <definedName name="YOON4" localSheetId="36">'[1]01'!#REF!</definedName>
    <definedName name="YOON4" localSheetId="34">'[1]01'!#REF!</definedName>
    <definedName name="YOON4" localSheetId="49">'[1]01'!#REF!</definedName>
    <definedName name="YOON4" localSheetId="50">'[1]01'!#REF!</definedName>
    <definedName name="YOON4" localSheetId="51">'[1]01'!#REF!</definedName>
    <definedName name="YOON4" localSheetId="52">'[1]01'!#REF!</definedName>
    <definedName name="YOON4" localSheetId="53">'[1]01'!#REF!</definedName>
    <definedName name="YOON4" localSheetId="79">'[2]01'!#REF!</definedName>
    <definedName name="YOON4" localSheetId="16">'[1]01'!#REF!</definedName>
    <definedName name="YOON4" localSheetId="1">'[1]01'!#REF!</definedName>
    <definedName name="YOON4">'[1]01'!#REF!</definedName>
    <definedName name="yy" localSheetId="17" hidden="1">#REF!</definedName>
    <definedName name="yy" localSheetId="18" hidden="1">#REF!</definedName>
    <definedName name="yy" localSheetId="16" hidden="1">#REF!</definedName>
    <definedName name="yy" localSheetId="13" hidden="1">#REF!</definedName>
    <definedName name="yy" localSheetId="15" hidden="1">#REF!</definedName>
    <definedName name="yy" localSheetId="14" hidden="1">#REF!</definedName>
    <definedName name="yy" hidden="1">#REF!</definedName>
    <definedName name="YYY" localSheetId="55">#REF!</definedName>
    <definedName name="YYY" localSheetId="59">#REF!</definedName>
    <definedName name="YYY" localSheetId="61">#REF!</definedName>
    <definedName name="YYY" localSheetId="31">#REF!</definedName>
    <definedName name="YYY" localSheetId="17" hidden="1">#REF!</definedName>
    <definedName name="YYY" localSheetId="18" hidden="1">#REF!</definedName>
    <definedName name="YYY" localSheetId="35">#REF!</definedName>
    <definedName name="YYY" localSheetId="36">#REF!</definedName>
    <definedName name="YYY" localSheetId="34">#REF!</definedName>
    <definedName name="YYY" localSheetId="49">#REF!</definedName>
    <definedName name="YYY" localSheetId="50">#REF!</definedName>
    <definedName name="YYY" localSheetId="51">#REF!</definedName>
    <definedName name="YYY" localSheetId="52">#REF!</definedName>
    <definedName name="YYY" localSheetId="53">#REF!</definedName>
    <definedName name="YYY" localSheetId="74">#REF!</definedName>
    <definedName name="YYY" localSheetId="75">#REF!</definedName>
    <definedName name="YYY" localSheetId="76">#REF!</definedName>
    <definedName name="YYY" localSheetId="77">#REF!</definedName>
    <definedName name="YYY" localSheetId="78">#REF!</definedName>
    <definedName name="YYY" localSheetId="16">#REF!</definedName>
    <definedName name="YYY" localSheetId="13">#REF!</definedName>
    <definedName name="YYY" localSheetId="15">#REF!</definedName>
    <definedName name="YYY" localSheetId="14">#REF!</definedName>
    <definedName name="YYY" localSheetId="1">#REF!</definedName>
    <definedName name="YYY" hidden="1">#REF!</definedName>
    <definedName name="Z" localSheetId="37">BlankMacro1</definedName>
    <definedName name="Z" localSheetId="49">BlankMacro1</definedName>
    <definedName name="Z" localSheetId="50">BlankMacro1</definedName>
    <definedName name="Z" localSheetId="51">BlankMacro1</definedName>
    <definedName name="Z" localSheetId="52">BlankMacro1</definedName>
    <definedName name="Z" localSheetId="53">BlankMacro1</definedName>
    <definedName name="Z" localSheetId="75">BlankMacro1</definedName>
    <definedName name="Z" localSheetId="77">BlankMacro1</definedName>
    <definedName name="Z" localSheetId="79">BlankMacro1</definedName>
    <definedName name="Z">BlankMacro1</definedName>
    <definedName name="ZZZ" localSheetId="17" hidden="1">[16]날개벽수량표!#REF!</definedName>
    <definedName name="ZZZ" localSheetId="18" hidden="1">[16]날개벽수량표!#REF!</definedName>
    <definedName name="ZZZ" localSheetId="16" hidden="1">[16]날개벽수량표!#REF!</definedName>
    <definedName name="ZZZ" localSheetId="13" hidden="1">[16]날개벽수량표!#REF!</definedName>
    <definedName name="ZZZ" localSheetId="15" hidden="1">[16]날개벽수량표!#REF!</definedName>
    <definedName name="ZZZ" localSheetId="14" hidden="1">[16]날개벽수량표!#REF!</definedName>
    <definedName name="ZZZ" hidden="1">[16]날개벽수량표!#REF!</definedName>
    <definedName name="zzzzz">#REF!</definedName>
    <definedName name="ㄱ" localSheetId="37" hidden="1">{#N/A,#N/A,FALSE,"현장 NCR 분석";#N/A,#N/A,FALSE,"현장품질감사";#N/A,#N/A,FALSE,"현장품질감사"}</definedName>
    <definedName name="ㄱ" localSheetId="17" hidden="1">{#N/A,#N/A,FALSE,"현장 NCR 분석";#N/A,#N/A,FALSE,"현장품질감사";#N/A,#N/A,FALSE,"현장품질감사"}</definedName>
    <definedName name="ㄱ" localSheetId="18" hidden="1">{#N/A,#N/A,FALSE,"현장 NCR 분석";#N/A,#N/A,FALSE,"현장품질감사";#N/A,#N/A,FALSE,"현장품질감사"}</definedName>
    <definedName name="ㄱ" localSheetId="49">BlankMacro1</definedName>
    <definedName name="ㄱ" localSheetId="50">BlankMacro1</definedName>
    <definedName name="ㄱ" localSheetId="51">BlankMacro1</definedName>
    <definedName name="ㄱ" localSheetId="52">BlankMacro1</definedName>
    <definedName name="ㄱ" localSheetId="53">BlankMacro1</definedName>
    <definedName name="ㄱ" localSheetId="79">[56]VXXXXX!$AB$25</definedName>
    <definedName name="ㄱ" localSheetId="16" hidden="1">{#N/A,#N/A,FALSE,"현장 NCR 분석";#N/A,#N/A,FALSE,"현장품질감사";#N/A,#N/A,FALSE,"현장품질감사"}</definedName>
    <definedName name="ㄱ" localSheetId="13" hidden="1">{#N/A,#N/A,FALSE,"현장 NCR 분석";#N/A,#N/A,FALSE,"현장품질감사";#N/A,#N/A,FALSE,"현장품질감사"}</definedName>
    <definedName name="ㄱ" localSheetId="15" hidden="1">{#N/A,#N/A,FALSE,"현장 NCR 분석";#N/A,#N/A,FALSE,"현장품질감사";#N/A,#N/A,FALSE,"현장품질감사"}</definedName>
    <definedName name="ㄱ" localSheetId="14" hidden="1">{#N/A,#N/A,FALSE,"현장 NCR 분석";#N/A,#N/A,FALSE,"현장품질감사";#N/A,#N/A,FALSE,"현장품질감사"}</definedName>
    <definedName name="ㄱ" hidden="1">{#N/A,#N/A,FALSE,"현장 NCR 분석";#N/A,#N/A,FALSE,"현장품질감사";#N/A,#N/A,FALSE,"현장품질감사"}</definedName>
    <definedName name="ㄱㄱ" localSheetId="37" hidden="1">{#N/A,#N/A,FALSE,"현장 NCR 분석";#N/A,#N/A,FALSE,"현장품질감사";#N/A,#N/A,FALSE,"현장품질감사"}</definedName>
    <definedName name="ㄱㄱ" localSheetId="17" hidden="1">{#N/A,#N/A,FALSE,"현장 NCR 분석";#N/A,#N/A,FALSE,"현장품질감사";#N/A,#N/A,FALSE,"현장품질감사"}</definedName>
    <definedName name="ㄱㄱ" localSheetId="18" hidden="1">{#N/A,#N/A,FALSE,"현장 NCR 분석";#N/A,#N/A,FALSE,"현장품질감사";#N/A,#N/A,FALSE,"현장품질감사"}</definedName>
    <definedName name="ㄱㄱ" localSheetId="49" hidden="1">{#N/A,#N/A,FALSE,"현장 NCR 분석";#N/A,#N/A,FALSE,"현장품질감사";#N/A,#N/A,FALSE,"현장품질감사"}</definedName>
    <definedName name="ㄱㄱ" localSheetId="50" hidden="1">{#N/A,#N/A,FALSE,"현장 NCR 분석";#N/A,#N/A,FALSE,"현장품질감사";#N/A,#N/A,FALSE,"현장품질감사"}</definedName>
    <definedName name="ㄱㄱ" localSheetId="51" hidden="1">{#N/A,#N/A,FALSE,"현장 NCR 분석";#N/A,#N/A,FALSE,"현장품질감사";#N/A,#N/A,FALSE,"현장품질감사"}</definedName>
    <definedName name="ㄱㄱ" localSheetId="52" hidden="1">{#N/A,#N/A,FALSE,"현장 NCR 분석";#N/A,#N/A,FALSE,"현장품질감사";#N/A,#N/A,FALSE,"현장품질감사"}</definedName>
    <definedName name="ㄱㄱ" localSheetId="53" hidden="1">{#N/A,#N/A,FALSE,"현장 NCR 분석";#N/A,#N/A,FALSE,"현장품질감사";#N/A,#N/A,FALSE,"현장품질감사"}</definedName>
    <definedName name="ㄱㄱ" localSheetId="79" hidden="1">{#N/A,#N/A,FALSE,"현장 NCR 분석";#N/A,#N/A,FALSE,"현장품질감사";#N/A,#N/A,FALSE,"현장품질감사"}</definedName>
    <definedName name="ㄱㄱ" localSheetId="16" hidden="1">{#N/A,#N/A,FALSE,"현장 NCR 분석";#N/A,#N/A,FALSE,"현장품질감사";#N/A,#N/A,FALSE,"현장품질감사"}</definedName>
    <definedName name="ㄱㄱ" localSheetId="13" hidden="1">{#N/A,#N/A,FALSE,"현장 NCR 분석";#N/A,#N/A,FALSE,"현장품질감사";#N/A,#N/A,FALSE,"현장품질감사"}</definedName>
    <definedName name="ㄱㄱ" localSheetId="15" hidden="1">{#N/A,#N/A,FALSE,"현장 NCR 분석";#N/A,#N/A,FALSE,"현장품질감사";#N/A,#N/A,FALSE,"현장품질감사"}</definedName>
    <definedName name="ㄱㄱ" localSheetId="14" hidden="1">{#N/A,#N/A,FALSE,"현장 NCR 분석";#N/A,#N/A,FALSE,"현장품질감사";#N/A,#N/A,FALSE,"현장품질감사"}</definedName>
    <definedName name="ㄱㄱ" hidden="1">{#N/A,#N/A,FALSE,"현장 NCR 분석";#N/A,#N/A,FALSE,"현장품질감사";#N/A,#N/A,FALSE,"현장품질감사"}</definedName>
    <definedName name="ㄱㄱㄱㄱ" localSheetId="55">BlankMacro1</definedName>
    <definedName name="ㄱㄱㄱㄱ" localSheetId="59">BlankMacro1</definedName>
    <definedName name="ㄱㄱㄱㄱ" localSheetId="6">BlankMacro1</definedName>
    <definedName name="ㄱㄱㄱㄱ" localSheetId="61">BlankMacro1</definedName>
    <definedName name="ㄱㄱㄱㄱ" localSheetId="31">BlankMacro1</definedName>
    <definedName name="ㄱㄱㄱㄱ" localSheetId="37">BlankMacro1</definedName>
    <definedName name="ㄱㄱㄱㄱ" localSheetId="17">BlankMacro1</definedName>
    <definedName name="ㄱㄱㄱㄱ" localSheetId="18">BlankMacro1</definedName>
    <definedName name="ㄱㄱㄱㄱ" localSheetId="35">BlankMacro1</definedName>
    <definedName name="ㄱㄱㄱㄱ" localSheetId="36">BlankMacro1</definedName>
    <definedName name="ㄱㄱㄱㄱ" localSheetId="34">BlankMacro1</definedName>
    <definedName name="ㄱㄱㄱㄱ" localSheetId="49">BlankMacro1</definedName>
    <definedName name="ㄱㄱㄱㄱ" localSheetId="50">BlankMacro1</definedName>
    <definedName name="ㄱㄱㄱㄱ" localSheetId="51">BlankMacro1</definedName>
    <definedName name="ㄱㄱㄱㄱ" localSheetId="52">BlankMacro1</definedName>
    <definedName name="ㄱㄱㄱㄱ" localSheetId="53">BlankMacro1</definedName>
    <definedName name="ㄱㄱㄱㄱ" localSheetId="75">BlankMacro1</definedName>
    <definedName name="ㄱㄱㄱㄱ" localSheetId="77">BlankMacro1</definedName>
    <definedName name="ㄱㄱㄱㄱ" localSheetId="79">BlankMacro1</definedName>
    <definedName name="ㄱㄱㄱㄱ" localSheetId="16">BlankMacro1</definedName>
    <definedName name="ㄱㄱㄱㄱ" localSheetId="13">BlankMacro1</definedName>
    <definedName name="ㄱㄱㄱㄱ" localSheetId="15">BlankMacro1</definedName>
    <definedName name="ㄱㄱㄱㄱ" localSheetId="14">BlankMacro1</definedName>
    <definedName name="ㄱㄱㄱㄱ" localSheetId="1">BlankMacro1</definedName>
    <definedName name="ㄱㄱㄱㄱ">BlankMacro1</definedName>
    <definedName name="가">[56]VXXXXX!$C$34</definedName>
    <definedName name="가가" localSheetId="37">BlankMacro1</definedName>
    <definedName name="가가" localSheetId="49">BlankMacro1</definedName>
    <definedName name="가가" localSheetId="50">BlankMacro1</definedName>
    <definedName name="가가" localSheetId="51">BlankMacro1</definedName>
    <definedName name="가가" localSheetId="52">BlankMacro1</definedName>
    <definedName name="가가" localSheetId="53">BlankMacro1</definedName>
    <definedName name="가가" localSheetId="75">BlankMacro1</definedName>
    <definedName name="가가" localSheetId="77">BlankMacro1</definedName>
    <definedName name="가가" localSheetId="79">BlankMacro1</definedName>
    <definedName name="가가">BlankMacro1</definedName>
    <definedName name="가가가가각" localSheetId="37">BlankMacro1</definedName>
    <definedName name="가가가가각" localSheetId="49">BlankMacro1</definedName>
    <definedName name="가가가가각" localSheetId="50">BlankMacro1</definedName>
    <definedName name="가가가가각" localSheetId="51">BlankMacro1</definedName>
    <definedName name="가가가가각" localSheetId="52">BlankMacro1</definedName>
    <definedName name="가가가가각" localSheetId="53">BlankMacro1</definedName>
    <definedName name="가가가가각" localSheetId="75">BlankMacro1</definedName>
    <definedName name="가가가가각" localSheetId="77">BlankMacro1</definedName>
    <definedName name="가가가가각" localSheetId="79">BlankMacro1</definedName>
    <definedName name="가가가가각">BlankMacro1</definedName>
    <definedName name="가격수정">#REF!</definedName>
    <definedName name="가나다" localSheetId="17" hidden="1">#REF!</definedName>
    <definedName name="가나다" localSheetId="18" hidden="1">#REF!</definedName>
    <definedName name="가나다" localSheetId="16" hidden="1">#REF!</definedName>
    <definedName name="가나다" localSheetId="13" hidden="1">#REF!</definedName>
    <definedName name="가나다" localSheetId="15" hidden="1">#REF!</definedName>
    <definedName name="가나다" localSheetId="14" hidden="1">#REF!</definedName>
    <definedName name="가나다" hidden="1">#REF!</definedName>
    <definedName name="가도" localSheetId="17" hidden="1">#REF!</definedName>
    <definedName name="가도" localSheetId="18" hidden="1">#REF!</definedName>
    <definedName name="가도" localSheetId="16" hidden="1">#REF!</definedName>
    <definedName name="가도" localSheetId="13" hidden="1">#REF!</definedName>
    <definedName name="가도" localSheetId="15" hidden="1">#REF!</definedName>
    <definedName name="가도" localSheetId="14" hidden="1">#REF!</definedName>
    <definedName name="가도" hidden="1">#REF!</definedName>
    <definedName name="가로간지" localSheetId="37" hidden="1">{#N/A,#N/A,FALSE,"현장 NCR 분석";#N/A,#N/A,FALSE,"현장품질감사";#N/A,#N/A,FALSE,"현장품질감사"}</definedName>
    <definedName name="가로간지" localSheetId="17" hidden="1">{#N/A,#N/A,FALSE,"현장 NCR 분석";#N/A,#N/A,FALSE,"현장품질감사";#N/A,#N/A,FALSE,"현장품질감사"}</definedName>
    <definedName name="가로간지" localSheetId="18" hidden="1">{#N/A,#N/A,FALSE,"현장 NCR 분석";#N/A,#N/A,FALSE,"현장품질감사";#N/A,#N/A,FALSE,"현장품질감사"}</definedName>
    <definedName name="가로간지" localSheetId="49" hidden="1">{#N/A,#N/A,FALSE,"현장 NCR 분석";#N/A,#N/A,FALSE,"현장품질감사";#N/A,#N/A,FALSE,"현장품질감사"}</definedName>
    <definedName name="가로간지" localSheetId="50" hidden="1">{#N/A,#N/A,FALSE,"현장 NCR 분석";#N/A,#N/A,FALSE,"현장품질감사";#N/A,#N/A,FALSE,"현장품질감사"}</definedName>
    <definedName name="가로간지" localSheetId="51" hidden="1">{#N/A,#N/A,FALSE,"현장 NCR 분석";#N/A,#N/A,FALSE,"현장품질감사";#N/A,#N/A,FALSE,"현장품질감사"}</definedName>
    <definedName name="가로간지" localSheetId="52" hidden="1">{#N/A,#N/A,FALSE,"현장 NCR 분석";#N/A,#N/A,FALSE,"현장품질감사";#N/A,#N/A,FALSE,"현장품질감사"}</definedName>
    <definedName name="가로간지" localSheetId="53" hidden="1">{#N/A,#N/A,FALSE,"현장 NCR 분석";#N/A,#N/A,FALSE,"현장품질감사";#N/A,#N/A,FALSE,"현장품질감사"}</definedName>
    <definedName name="가로간지" localSheetId="79" hidden="1">{#N/A,#N/A,FALSE,"현장 NCR 분석";#N/A,#N/A,FALSE,"현장품질감사";#N/A,#N/A,FALSE,"현장품질감사"}</definedName>
    <definedName name="가로간지" localSheetId="16" hidden="1">{#N/A,#N/A,FALSE,"현장 NCR 분석";#N/A,#N/A,FALSE,"현장품질감사";#N/A,#N/A,FALSE,"현장품질감사"}</definedName>
    <definedName name="가로간지" localSheetId="13" hidden="1">{#N/A,#N/A,FALSE,"현장 NCR 분석";#N/A,#N/A,FALSE,"현장품질감사";#N/A,#N/A,FALSE,"현장품질감사"}</definedName>
    <definedName name="가로간지" localSheetId="15" hidden="1">{#N/A,#N/A,FALSE,"현장 NCR 분석";#N/A,#N/A,FALSE,"현장품질감사";#N/A,#N/A,FALSE,"현장품질감사"}</definedName>
    <definedName name="가로간지" localSheetId="14" hidden="1">{#N/A,#N/A,FALSE,"현장 NCR 분석";#N/A,#N/A,FALSE,"현장품질감사";#N/A,#N/A,FALSE,"현장품질감사"}</definedName>
    <definedName name="가로간지" hidden="1">{#N/A,#N/A,FALSE,"현장 NCR 분석";#N/A,#N/A,FALSE,"현장품질감사";#N/A,#N/A,FALSE,"현장품질감사"}</definedName>
    <definedName name="가설공사" localSheetId="17" hidden="1">#REF!</definedName>
    <definedName name="가설공사" localSheetId="18" hidden="1">#REF!</definedName>
    <definedName name="가설공사" localSheetId="49">[57]별표집계!#REF!</definedName>
    <definedName name="가설공사" localSheetId="50">[57]별표집계!#REF!</definedName>
    <definedName name="가설공사" localSheetId="51">[57]별표집계!#REF!</definedName>
    <definedName name="가설공사" localSheetId="52">[57]별표집계!#REF!</definedName>
    <definedName name="가설공사" localSheetId="53">[57]별표집계!#REF!</definedName>
    <definedName name="가설공사" localSheetId="79">[57]별표집계!#REF!</definedName>
    <definedName name="가설공사" localSheetId="16">[57]별표집계!#REF!</definedName>
    <definedName name="가설공사" localSheetId="13">[57]별표집계!#REF!</definedName>
    <definedName name="가설공사" localSheetId="15">[57]별표집계!#REF!</definedName>
    <definedName name="가설공사" localSheetId="14">[57]별표집계!#REF!</definedName>
    <definedName name="가설공사" hidden="1">#REF!</definedName>
    <definedName name="가시나무H4.5" localSheetId="49">#REF!</definedName>
    <definedName name="가시나무H4.5" localSheetId="50">#REF!</definedName>
    <definedName name="가시나무H4.5" localSheetId="51">#REF!</definedName>
    <definedName name="가시나무H4.5" localSheetId="52">#REF!</definedName>
    <definedName name="가시나무H4.5" localSheetId="53">#REF!</definedName>
    <definedName name="가시나무H4.5" localSheetId="74">#REF!</definedName>
    <definedName name="가시나무H4.5" localSheetId="75">#REF!</definedName>
    <definedName name="가시나무H4.5" localSheetId="76">#REF!</definedName>
    <definedName name="가시나무H4.5" localSheetId="77">#REF!</definedName>
    <definedName name="가시나무H4.5" localSheetId="78">#REF!</definedName>
    <definedName name="가시나무H4.5" localSheetId="16">#REF!</definedName>
    <definedName name="가시나무H4.5" localSheetId="13">#REF!</definedName>
    <definedName name="가시나무H4.5" localSheetId="15">#REF!</definedName>
    <definedName name="가시나무H4.5" localSheetId="14">#REF!</definedName>
    <definedName name="가시나무H4.5">#REF!</definedName>
    <definedName name="가시나무R4" localSheetId="79">[58]데이타!$E$2</definedName>
    <definedName name="가시나무R4">[59]데이타!$E$2</definedName>
    <definedName name="가시나무R5" localSheetId="79">[58]데이타!$E$3</definedName>
    <definedName name="가시나무R5">[59]데이타!$E$3</definedName>
    <definedName name="가시나무R6" localSheetId="79">[58]데이타!$E$4</definedName>
    <definedName name="가시나무R6">[59]데이타!$E$4</definedName>
    <definedName name="가시나무R8" localSheetId="79">[58]데이타!$E$5</definedName>
    <definedName name="가시나무R8">[59]데이타!$E$5</definedName>
    <definedName name="가이즈까향1204" localSheetId="79">[58]데이타!$E$6</definedName>
    <definedName name="가이즈까향1204">[59]데이타!$E$6</definedName>
    <definedName name="가이즈까향1505" localSheetId="79">[58]데이타!$E$7</definedName>
    <definedName name="가이즈까향1505">[59]데이타!$E$7</definedName>
    <definedName name="가이즈까향2006" localSheetId="79">[58]데이타!$E$8</definedName>
    <definedName name="가이즈까향2006">[59]데이타!$E$8</definedName>
    <definedName name="가이즈까향2008" localSheetId="79">[58]데이타!$E$9</definedName>
    <definedName name="가이즈까향2008">[59]데이타!$E$9</definedName>
    <definedName name="가이즈까향2510" localSheetId="79">[58]데이타!$E$10</definedName>
    <definedName name="가이즈까향2510">[59]데이타!$E$10</definedName>
    <definedName name="가중나무B10" localSheetId="79">[58]데이타!$E$19</definedName>
    <definedName name="가중나무B10">[59]데이타!$E$19</definedName>
    <definedName name="가중나무B4" localSheetId="79">[58]데이타!$E$15</definedName>
    <definedName name="가중나무B4">[59]데이타!$E$15</definedName>
    <definedName name="가중나무B5" localSheetId="79">[58]데이타!$E$16</definedName>
    <definedName name="가중나무B5">[59]데이타!$E$16</definedName>
    <definedName name="가중나무B6" localSheetId="79">[58]데이타!$E$17</definedName>
    <definedName name="가중나무B6">[59]데이타!$E$17</definedName>
    <definedName name="가중나무B8" localSheetId="79">[58]데이타!$E$18</definedName>
    <definedName name="가중나무B8">[59]데이타!$E$18</definedName>
    <definedName name="간노비" localSheetId="49">#REF!</definedName>
    <definedName name="간노비" localSheetId="50">#REF!</definedName>
    <definedName name="간노비" localSheetId="51">#REF!</definedName>
    <definedName name="간노비" localSheetId="52">#REF!</definedName>
    <definedName name="간노비" localSheetId="53">#REF!</definedName>
    <definedName name="간노비" localSheetId="74">#REF!</definedName>
    <definedName name="간노비" localSheetId="75">#REF!</definedName>
    <definedName name="간노비" localSheetId="76">#REF!</definedName>
    <definedName name="간노비" localSheetId="77">#REF!</definedName>
    <definedName name="간노비" localSheetId="78">#REF!</definedName>
    <definedName name="간노비" localSheetId="16">#REF!</definedName>
    <definedName name="간노비" localSheetId="13">#REF!</definedName>
    <definedName name="간노비" localSheetId="15">#REF!</definedName>
    <definedName name="간노비" localSheetId="14">#REF!</definedName>
    <definedName name="간노비">#REF!</definedName>
    <definedName name="간재비" localSheetId="49">#REF!</definedName>
    <definedName name="간재비" localSheetId="50">#REF!</definedName>
    <definedName name="간재비" localSheetId="51">#REF!</definedName>
    <definedName name="간재비" localSheetId="52">#REF!</definedName>
    <definedName name="간재비" localSheetId="53">#REF!</definedName>
    <definedName name="간재비" localSheetId="74">#REF!</definedName>
    <definedName name="간재비" localSheetId="75">#REF!</definedName>
    <definedName name="간재비" localSheetId="76">#REF!</definedName>
    <definedName name="간재비" localSheetId="77">#REF!</definedName>
    <definedName name="간재비" localSheetId="78">#REF!</definedName>
    <definedName name="간재비" localSheetId="16">#REF!</definedName>
    <definedName name="간재비" localSheetId="13">#REF!</definedName>
    <definedName name="간재비" localSheetId="15">#REF!</definedName>
    <definedName name="간재비" localSheetId="14">#REF!</definedName>
    <definedName name="간재비">#REF!</definedName>
    <definedName name="간접경비" localSheetId="17" hidden="1">#REF!</definedName>
    <definedName name="간접경비" localSheetId="18" hidden="1">#REF!</definedName>
    <definedName name="간접경비" localSheetId="13" hidden="1">#REF!</definedName>
    <definedName name="간접경비" localSheetId="15" hidden="1">#REF!</definedName>
    <definedName name="간접경비" localSheetId="14" hidden="1">#REF!</definedName>
    <definedName name="간접경비" hidden="1">#REF!</definedName>
    <definedName name="간접노무비" localSheetId="17">#REF!</definedName>
    <definedName name="간접노무비" localSheetId="18">#REF!</definedName>
    <definedName name="간접노무비" localSheetId="16">#REF!</definedName>
    <definedName name="간접노무비" localSheetId="13">#REF!</definedName>
    <definedName name="간접노무비" localSheetId="15">#REF!</definedName>
    <definedName name="간접노무비" localSheetId="14">#REF!</definedName>
    <definedName name="간접노무비">'3-1.기초자료'!$C$26</definedName>
    <definedName name="간지" localSheetId="17" hidden="1">[10]날개벽수량표!#REF!</definedName>
    <definedName name="간지" localSheetId="18" hidden="1">[10]날개벽수량표!#REF!</definedName>
    <definedName name="간지" localSheetId="16" hidden="1">[10]날개벽수량표!#REF!</definedName>
    <definedName name="간지" localSheetId="13" hidden="1">[10]날개벽수량표!#REF!</definedName>
    <definedName name="간지" localSheetId="15" hidden="1">[10]날개벽수량표!#REF!</definedName>
    <definedName name="간지" localSheetId="14" hidden="1">[10]날개벽수량표!#REF!</definedName>
    <definedName name="간지" hidden="1">[10]날개벽수량표!#REF!</definedName>
    <definedName name="간지4" localSheetId="37">BlankMacro1</definedName>
    <definedName name="간지4" localSheetId="49">BlankMacro1</definedName>
    <definedName name="간지4" localSheetId="50">BlankMacro1</definedName>
    <definedName name="간지4" localSheetId="51">BlankMacro1</definedName>
    <definedName name="간지4" localSheetId="52">BlankMacro1</definedName>
    <definedName name="간지4" localSheetId="53">BlankMacro1</definedName>
    <definedName name="간지4" localSheetId="75">BlankMacro1</definedName>
    <definedName name="간지4" localSheetId="77">BlankMacro1</definedName>
    <definedName name="간지4" localSheetId="79">BlankMacro1</definedName>
    <definedName name="간지4">BlankMacro1</definedName>
    <definedName name="감R10" localSheetId="79">[58]데이타!$E$24</definedName>
    <definedName name="감R10">[59]데이타!$E$24</definedName>
    <definedName name="감R12" localSheetId="79">[58]데이타!$E$25</definedName>
    <definedName name="감R12">[59]데이타!$E$25</definedName>
    <definedName name="감R15" localSheetId="79">[58]데이타!$E$26</definedName>
    <definedName name="감R15">[59]데이타!$E$26</definedName>
    <definedName name="감R5" localSheetId="79">[58]데이타!$E$20</definedName>
    <definedName name="감R5">[59]데이타!$E$20</definedName>
    <definedName name="감R6" localSheetId="79">[58]데이타!$E$21</definedName>
    <definedName name="감R6">[59]데이타!$E$21</definedName>
    <definedName name="감R7" localSheetId="79">[58]데이타!$E$22</definedName>
    <definedName name="감R7">[59]데이타!$E$22</definedName>
    <definedName name="감R8" localSheetId="79">[58]데이타!$E$23</definedName>
    <definedName name="감R8">[59]데이타!$E$23</definedName>
    <definedName name="감나무" localSheetId="55">#REF!</definedName>
    <definedName name="감나무" localSheetId="59">#REF!</definedName>
    <definedName name="감나무" localSheetId="61">#REF!</definedName>
    <definedName name="감나무" localSheetId="31">#REF!</definedName>
    <definedName name="감나무" localSheetId="35">#REF!</definedName>
    <definedName name="감나무" localSheetId="36">#REF!</definedName>
    <definedName name="감나무" localSheetId="34">#REF!</definedName>
    <definedName name="감나무" localSheetId="49">#REF!</definedName>
    <definedName name="감나무" localSheetId="50">#REF!</definedName>
    <definedName name="감나무" localSheetId="51">#REF!</definedName>
    <definedName name="감나무" localSheetId="52">#REF!</definedName>
    <definedName name="감나무" localSheetId="53">#REF!</definedName>
    <definedName name="감나무" localSheetId="74">#REF!</definedName>
    <definedName name="감나무" localSheetId="75">#REF!</definedName>
    <definedName name="감나무" localSheetId="76">#REF!</definedName>
    <definedName name="감나무" localSheetId="77">#REF!</definedName>
    <definedName name="감나무" localSheetId="78">#REF!</definedName>
    <definedName name="감나무" localSheetId="16">#REF!</definedName>
    <definedName name="감나무" localSheetId="13">#REF!</definedName>
    <definedName name="감나무" localSheetId="15">#REF!</definedName>
    <definedName name="감나무" localSheetId="14">#REF!</definedName>
    <definedName name="감나무" localSheetId="1">#REF!</definedName>
    <definedName name="감나무">#REF!</definedName>
    <definedName name="감나무H2.5" localSheetId="49">#REF!</definedName>
    <definedName name="감나무H2.5" localSheetId="50">#REF!</definedName>
    <definedName name="감나무H2.5" localSheetId="51">#REF!</definedName>
    <definedName name="감나무H2.5" localSheetId="52">#REF!</definedName>
    <definedName name="감나무H2.5" localSheetId="53">#REF!</definedName>
    <definedName name="감나무H2.5" localSheetId="74">#REF!</definedName>
    <definedName name="감나무H2.5" localSheetId="75">#REF!</definedName>
    <definedName name="감나무H2.5" localSheetId="76">#REF!</definedName>
    <definedName name="감나무H2.5" localSheetId="77">#REF!</definedName>
    <definedName name="감나무H2.5" localSheetId="78">#REF!</definedName>
    <definedName name="감나무H2.5" localSheetId="16">#REF!</definedName>
    <definedName name="감나무H2.5" localSheetId="13">#REF!</definedName>
    <definedName name="감나무H2.5" localSheetId="15">#REF!</definedName>
    <definedName name="감나무H2.5" localSheetId="14">#REF!</definedName>
    <definedName name="감나무H2.5">#REF!</definedName>
    <definedName name="감나무H3.0" localSheetId="49">#REF!</definedName>
    <definedName name="감나무H3.0" localSheetId="50">#REF!</definedName>
    <definedName name="감나무H3.0" localSheetId="51">#REF!</definedName>
    <definedName name="감나무H3.0" localSheetId="52">#REF!</definedName>
    <definedName name="감나무H3.0" localSheetId="53">#REF!</definedName>
    <definedName name="감나무H3.0" localSheetId="74">#REF!</definedName>
    <definedName name="감나무H3.0" localSheetId="75">#REF!</definedName>
    <definedName name="감나무H3.0" localSheetId="76">#REF!</definedName>
    <definedName name="감나무H3.0" localSheetId="77">#REF!</definedName>
    <definedName name="감나무H3.0" localSheetId="78">#REF!</definedName>
    <definedName name="감나무H3.0" localSheetId="16">#REF!</definedName>
    <definedName name="감나무H3.0" localSheetId="13">#REF!</definedName>
    <definedName name="감나무H3.0" localSheetId="15">#REF!</definedName>
    <definedName name="감나무H3.0" localSheetId="14">#REF!</definedName>
    <definedName name="감나무H3.0">#REF!</definedName>
    <definedName name="감리계약일">'[60]2'!$I$7</definedName>
    <definedName name="감리원">[60]최종보고!#REF!</definedName>
    <definedName name="감리준공일">'[60]2'!$I$9</definedName>
    <definedName name="감리착수일">'[60]2'!$I$8</definedName>
    <definedName name="감리회사">[60]최종보고!#REF!</definedName>
    <definedName name="감자" localSheetId="55">BlankMacro1</definedName>
    <definedName name="감자" localSheetId="59">BlankMacro1</definedName>
    <definedName name="감자" localSheetId="6">BlankMacro1</definedName>
    <definedName name="감자" localSheetId="61">BlankMacro1</definedName>
    <definedName name="감자" localSheetId="31">BlankMacro1</definedName>
    <definedName name="감자" localSheetId="37">BlankMacro1</definedName>
    <definedName name="감자" localSheetId="17">BlankMacro1</definedName>
    <definedName name="감자" localSheetId="18">BlankMacro1</definedName>
    <definedName name="감자" localSheetId="35">BlankMacro1</definedName>
    <definedName name="감자" localSheetId="36">BlankMacro1</definedName>
    <definedName name="감자" localSheetId="34">BlankMacro1</definedName>
    <definedName name="감자" localSheetId="49">BlankMacro1</definedName>
    <definedName name="감자" localSheetId="50">BlankMacro1</definedName>
    <definedName name="감자" localSheetId="51">BlankMacro1</definedName>
    <definedName name="감자" localSheetId="52">BlankMacro1</definedName>
    <definedName name="감자" localSheetId="53">BlankMacro1</definedName>
    <definedName name="감자" localSheetId="75">BlankMacro1</definedName>
    <definedName name="감자" localSheetId="77">BlankMacro1</definedName>
    <definedName name="감자" localSheetId="79">BlankMacro1</definedName>
    <definedName name="감자" localSheetId="16">BlankMacro1</definedName>
    <definedName name="감자" localSheetId="13">BlankMacro1</definedName>
    <definedName name="감자" localSheetId="15">BlankMacro1</definedName>
    <definedName name="감자" localSheetId="14">BlankMacro1</definedName>
    <definedName name="감자" localSheetId="1">BlankMacro1</definedName>
    <definedName name="감자">BlankMacro1</definedName>
    <definedName name="갑" localSheetId="49">#REF!</definedName>
    <definedName name="갑" localSheetId="50">#REF!</definedName>
    <definedName name="갑" localSheetId="51">#REF!</definedName>
    <definedName name="갑" localSheetId="52">#REF!</definedName>
    <definedName name="갑" localSheetId="53">#REF!</definedName>
    <definedName name="갑" localSheetId="74">#REF!</definedName>
    <definedName name="갑" localSheetId="75">#REF!</definedName>
    <definedName name="갑" localSheetId="76">#REF!</definedName>
    <definedName name="갑" localSheetId="77">#REF!</definedName>
    <definedName name="갑" localSheetId="78">#REF!</definedName>
    <definedName name="갑" localSheetId="16">#REF!</definedName>
    <definedName name="갑" localSheetId="13">#REF!</definedName>
    <definedName name="갑" localSheetId="15">#REF!</definedName>
    <definedName name="갑" localSheetId="14">#REF!</definedName>
    <definedName name="갑">#REF!</definedName>
    <definedName name="강" localSheetId="13">#REF!</definedName>
    <definedName name="강" localSheetId="15">#REF!</definedName>
    <definedName name="강" localSheetId="14">#REF!</definedName>
    <definedName name="강">#REF!</definedName>
    <definedName name="강관동바리교량용" localSheetId="55">#REF!</definedName>
    <definedName name="강관동바리교량용" localSheetId="59">#REF!</definedName>
    <definedName name="강관동바리교량용" localSheetId="61">#REF!</definedName>
    <definedName name="강관동바리교량용" localSheetId="31">#REF!</definedName>
    <definedName name="강관동바리교량용" localSheetId="35">#REF!</definedName>
    <definedName name="강관동바리교량용" localSheetId="36">#REF!</definedName>
    <definedName name="강관동바리교량용" localSheetId="34">#REF!</definedName>
    <definedName name="강관동바리교량용" localSheetId="49">#REF!</definedName>
    <definedName name="강관동바리교량용" localSheetId="50">#REF!</definedName>
    <definedName name="강관동바리교량용" localSheetId="51">#REF!</definedName>
    <definedName name="강관동바리교량용" localSheetId="52">#REF!</definedName>
    <definedName name="강관동바리교량용" localSheetId="53">#REF!</definedName>
    <definedName name="강관동바리교량용" localSheetId="74">#REF!</definedName>
    <definedName name="강관동바리교량용" localSheetId="75">#REF!</definedName>
    <definedName name="강관동바리교량용" localSheetId="76">#REF!</definedName>
    <definedName name="강관동바리교량용" localSheetId="77">#REF!</definedName>
    <definedName name="강관동바리교량용" localSheetId="78">#REF!</definedName>
    <definedName name="강관동바리교량용" localSheetId="16">#REF!</definedName>
    <definedName name="강관동바리교량용" localSheetId="13">#REF!</definedName>
    <definedName name="강관동바리교량용" localSheetId="15">#REF!</definedName>
    <definedName name="강관동바리교량용" localSheetId="14">#REF!</definedName>
    <definedName name="강관동바리교량용" localSheetId="1">#REF!</definedName>
    <definedName name="강관동바리교량용">#REF!</definedName>
    <definedName name="강관동바리교량용12개월" localSheetId="55">#REF!</definedName>
    <definedName name="강관동바리교량용12개월" localSheetId="59">#REF!</definedName>
    <definedName name="강관동바리교량용12개월" localSheetId="61">#REF!</definedName>
    <definedName name="강관동바리교량용12개월" localSheetId="31">#REF!</definedName>
    <definedName name="강관동바리교량용12개월" localSheetId="35">#REF!</definedName>
    <definedName name="강관동바리교량용12개월" localSheetId="36">#REF!</definedName>
    <definedName name="강관동바리교량용12개월" localSheetId="34">#REF!</definedName>
    <definedName name="강관동바리교량용12개월" localSheetId="49">#REF!</definedName>
    <definedName name="강관동바리교량용12개월" localSheetId="50">#REF!</definedName>
    <definedName name="강관동바리교량용12개월" localSheetId="51">#REF!</definedName>
    <definedName name="강관동바리교량용12개월" localSheetId="52">#REF!</definedName>
    <definedName name="강관동바리교량용12개월" localSheetId="53">#REF!</definedName>
    <definedName name="강관동바리교량용12개월" localSheetId="74">#REF!</definedName>
    <definedName name="강관동바리교량용12개월" localSheetId="75">#REF!</definedName>
    <definedName name="강관동바리교량용12개월" localSheetId="76">#REF!</definedName>
    <definedName name="강관동바리교량용12개월" localSheetId="77">#REF!</definedName>
    <definedName name="강관동바리교량용12개월" localSheetId="78">#REF!</definedName>
    <definedName name="강관동바리교량용12개월" localSheetId="16">#REF!</definedName>
    <definedName name="강관동바리교량용12개월" localSheetId="13">#REF!</definedName>
    <definedName name="강관동바리교량용12개월" localSheetId="15">#REF!</definedName>
    <definedName name="강관동바리교량용12개월" localSheetId="14">#REF!</definedName>
    <definedName name="강관동바리교량용12개월" localSheetId="1">#REF!</definedName>
    <definedName name="강관동바리교량용12개월">#REF!</definedName>
    <definedName name="강관동바리교량용3개월" localSheetId="55">#REF!</definedName>
    <definedName name="강관동바리교량용3개월" localSheetId="59">#REF!</definedName>
    <definedName name="강관동바리교량용3개월" localSheetId="61">#REF!</definedName>
    <definedName name="강관동바리교량용3개월" localSheetId="31">#REF!</definedName>
    <definedName name="강관동바리교량용3개월" localSheetId="35">#REF!</definedName>
    <definedName name="강관동바리교량용3개월" localSheetId="36">#REF!</definedName>
    <definedName name="강관동바리교량용3개월" localSheetId="34">#REF!</definedName>
    <definedName name="강관동바리교량용3개월" localSheetId="49">#REF!</definedName>
    <definedName name="강관동바리교량용3개월" localSheetId="50">#REF!</definedName>
    <definedName name="강관동바리교량용3개월" localSheetId="51">#REF!</definedName>
    <definedName name="강관동바리교량용3개월" localSheetId="52">#REF!</definedName>
    <definedName name="강관동바리교량용3개월" localSheetId="53">#REF!</definedName>
    <definedName name="강관동바리교량용3개월" localSheetId="74">#REF!</definedName>
    <definedName name="강관동바리교량용3개월" localSheetId="75">#REF!</definedName>
    <definedName name="강관동바리교량용3개월" localSheetId="76">#REF!</definedName>
    <definedName name="강관동바리교량용3개월" localSheetId="77">#REF!</definedName>
    <definedName name="강관동바리교량용3개월" localSheetId="78">#REF!</definedName>
    <definedName name="강관동바리교량용3개월" localSheetId="16">#REF!</definedName>
    <definedName name="강관동바리교량용3개월" localSheetId="13">#REF!</definedName>
    <definedName name="강관동바리교량용3개월" localSheetId="15">#REF!</definedName>
    <definedName name="강관동바리교량용3개월" localSheetId="14">#REF!</definedName>
    <definedName name="강관동바리교량용3개월" localSheetId="1">#REF!</definedName>
    <definedName name="강관동바리교량용3개월">#REF!</definedName>
    <definedName name="강관동바리교량용6개월" localSheetId="55">#REF!</definedName>
    <definedName name="강관동바리교량용6개월" localSheetId="59">#REF!</definedName>
    <definedName name="강관동바리교량용6개월" localSheetId="61">#REF!</definedName>
    <definedName name="강관동바리교량용6개월" localSheetId="31">#REF!</definedName>
    <definedName name="강관동바리교량용6개월" localSheetId="35">#REF!</definedName>
    <definedName name="강관동바리교량용6개월" localSheetId="36">#REF!</definedName>
    <definedName name="강관동바리교량용6개월" localSheetId="34">#REF!</definedName>
    <definedName name="강관동바리교량용6개월" localSheetId="49">#REF!</definedName>
    <definedName name="강관동바리교량용6개월" localSheetId="50">#REF!</definedName>
    <definedName name="강관동바리교량용6개월" localSheetId="51">#REF!</definedName>
    <definedName name="강관동바리교량용6개월" localSheetId="52">#REF!</definedName>
    <definedName name="강관동바리교량용6개월" localSheetId="53">#REF!</definedName>
    <definedName name="강관동바리교량용6개월" localSheetId="74">#REF!</definedName>
    <definedName name="강관동바리교량용6개월" localSheetId="75">#REF!</definedName>
    <definedName name="강관동바리교량용6개월" localSheetId="76">#REF!</definedName>
    <definedName name="강관동바리교량용6개월" localSheetId="77">#REF!</definedName>
    <definedName name="강관동바리교량용6개월" localSheetId="78">#REF!</definedName>
    <definedName name="강관동바리교량용6개월" localSheetId="16">#REF!</definedName>
    <definedName name="강관동바리교량용6개월" localSheetId="13">#REF!</definedName>
    <definedName name="강관동바리교량용6개월" localSheetId="15">#REF!</definedName>
    <definedName name="강관동바리교량용6개월" localSheetId="14">#REF!</definedName>
    <definedName name="강관동바리교량용6개월" localSheetId="1">#REF!</definedName>
    <definedName name="강관동바리교량용6개월">#REF!</definedName>
    <definedName name="강관동바리암거용" localSheetId="55">#REF!</definedName>
    <definedName name="강관동바리암거용" localSheetId="59">#REF!</definedName>
    <definedName name="강관동바리암거용" localSheetId="61">#REF!</definedName>
    <definedName name="강관동바리암거용" localSheetId="31">#REF!</definedName>
    <definedName name="강관동바리암거용" localSheetId="35">#REF!</definedName>
    <definedName name="강관동바리암거용" localSheetId="36">#REF!</definedName>
    <definedName name="강관동바리암거용" localSheetId="34">#REF!</definedName>
    <definedName name="강관동바리암거용" localSheetId="49">#REF!</definedName>
    <definedName name="강관동바리암거용" localSheetId="50">#REF!</definedName>
    <definedName name="강관동바리암거용" localSheetId="51">#REF!</definedName>
    <definedName name="강관동바리암거용" localSheetId="52">#REF!</definedName>
    <definedName name="강관동바리암거용" localSheetId="53">#REF!</definedName>
    <definedName name="강관동바리암거용" localSheetId="74">#REF!</definedName>
    <definedName name="강관동바리암거용" localSheetId="75">#REF!</definedName>
    <definedName name="강관동바리암거용" localSheetId="76">#REF!</definedName>
    <definedName name="강관동바리암거용" localSheetId="77">#REF!</definedName>
    <definedName name="강관동바리암거용" localSheetId="78">#REF!</definedName>
    <definedName name="강관동바리암거용" localSheetId="16">#REF!</definedName>
    <definedName name="강관동바리암거용" localSheetId="13">#REF!</definedName>
    <definedName name="강관동바리암거용" localSheetId="15">#REF!</definedName>
    <definedName name="강관동바리암거용" localSheetId="14">#REF!</definedName>
    <definedName name="강관동바리암거용" localSheetId="1">#REF!</definedName>
    <definedName name="강관동바리암거용">#REF!</definedName>
    <definedName name="강관동바리암거용12개월" localSheetId="55">#REF!</definedName>
    <definedName name="강관동바리암거용12개월" localSheetId="59">#REF!</definedName>
    <definedName name="강관동바리암거용12개월" localSheetId="61">#REF!</definedName>
    <definedName name="강관동바리암거용12개월" localSheetId="31">#REF!</definedName>
    <definedName name="강관동바리암거용12개월" localSheetId="35">#REF!</definedName>
    <definedName name="강관동바리암거용12개월" localSheetId="36">#REF!</definedName>
    <definedName name="강관동바리암거용12개월" localSheetId="34">#REF!</definedName>
    <definedName name="강관동바리암거용12개월" localSheetId="49">#REF!</definedName>
    <definedName name="강관동바리암거용12개월" localSheetId="50">#REF!</definedName>
    <definedName name="강관동바리암거용12개월" localSheetId="51">#REF!</definedName>
    <definedName name="강관동바리암거용12개월" localSheetId="52">#REF!</definedName>
    <definedName name="강관동바리암거용12개월" localSheetId="53">#REF!</definedName>
    <definedName name="강관동바리암거용12개월" localSheetId="74">#REF!</definedName>
    <definedName name="강관동바리암거용12개월" localSheetId="75">#REF!</definedName>
    <definedName name="강관동바리암거용12개월" localSheetId="76">#REF!</definedName>
    <definedName name="강관동바리암거용12개월" localSheetId="77">#REF!</definedName>
    <definedName name="강관동바리암거용12개월" localSheetId="78">#REF!</definedName>
    <definedName name="강관동바리암거용12개월" localSheetId="16">#REF!</definedName>
    <definedName name="강관동바리암거용12개월" localSheetId="13">#REF!</definedName>
    <definedName name="강관동바리암거용12개월" localSheetId="15">#REF!</definedName>
    <definedName name="강관동바리암거용12개월" localSheetId="14">#REF!</definedName>
    <definedName name="강관동바리암거용12개월" localSheetId="1">#REF!</definedName>
    <definedName name="강관동바리암거용12개월">#REF!</definedName>
    <definedName name="강관동바리암거용3개월" localSheetId="55">#REF!</definedName>
    <definedName name="강관동바리암거용3개월" localSheetId="59">#REF!</definedName>
    <definedName name="강관동바리암거용3개월" localSheetId="61">#REF!</definedName>
    <definedName name="강관동바리암거용3개월" localSheetId="31">#REF!</definedName>
    <definedName name="강관동바리암거용3개월" localSheetId="35">#REF!</definedName>
    <definedName name="강관동바리암거용3개월" localSheetId="36">#REF!</definedName>
    <definedName name="강관동바리암거용3개월" localSheetId="34">#REF!</definedName>
    <definedName name="강관동바리암거용3개월" localSheetId="49">#REF!</definedName>
    <definedName name="강관동바리암거용3개월" localSheetId="50">#REF!</definedName>
    <definedName name="강관동바리암거용3개월" localSheetId="51">#REF!</definedName>
    <definedName name="강관동바리암거용3개월" localSheetId="52">#REF!</definedName>
    <definedName name="강관동바리암거용3개월" localSheetId="53">#REF!</definedName>
    <definedName name="강관동바리암거용3개월" localSheetId="74">#REF!</definedName>
    <definedName name="강관동바리암거용3개월" localSheetId="75">#REF!</definedName>
    <definedName name="강관동바리암거용3개월" localSheetId="76">#REF!</definedName>
    <definedName name="강관동바리암거용3개월" localSheetId="77">#REF!</definedName>
    <definedName name="강관동바리암거용3개월" localSheetId="78">#REF!</definedName>
    <definedName name="강관동바리암거용3개월" localSheetId="16">#REF!</definedName>
    <definedName name="강관동바리암거용3개월" localSheetId="13">#REF!</definedName>
    <definedName name="강관동바리암거용3개월" localSheetId="15">#REF!</definedName>
    <definedName name="강관동바리암거용3개월" localSheetId="14">#REF!</definedName>
    <definedName name="강관동바리암거용3개월" localSheetId="1">#REF!</definedName>
    <definedName name="강관동바리암거용3개월">#REF!</definedName>
    <definedName name="강관동바리암거용6개월" localSheetId="55">#REF!</definedName>
    <definedName name="강관동바리암거용6개월" localSheetId="59">#REF!</definedName>
    <definedName name="강관동바리암거용6개월" localSheetId="61">#REF!</definedName>
    <definedName name="강관동바리암거용6개월" localSheetId="31">#REF!</definedName>
    <definedName name="강관동바리암거용6개월" localSheetId="35">#REF!</definedName>
    <definedName name="강관동바리암거용6개월" localSheetId="36">#REF!</definedName>
    <definedName name="강관동바리암거용6개월" localSheetId="34">#REF!</definedName>
    <definedName name="강관동바리암거용6개월" localSheetId="49">#REF!</definedName>
    <definedName name="강관동바리암거용6개월" localSheetId="50">#REF!</definedName>
    <definedName name="강관동바리암거용6개월" localSheetId="51">#REF!</definedName>
    <definedName name="강관동바리암거용6개월" localSheetId="52">#REF!</definedName>
    <definedName name="강관동바리암거용6개월" localSheetId="53">#REF!</definedName>
    <definedName name="강관동바리암거용6개월" localSheetId="74">#REF!</definedName>
    <definedName name="강관동바리암거용6개월" localSheetId="75">#REF!</definedName>
    <definedName name="강관동바리암거용6개월" localSheetId="76">#REF!</definedName>
    <definedName name="강관동바리암거용6개월" localSheetId="77">#REF!</definedName>
    <definedName name="강관동바리암거용6개월" localSheetId="78">#REF!</definedName>
    <definedName name="강관동바리암거용6개월" localSheetId="16">#REF!</definedName>
    <definedName name="강관동바리암거용6개월" localSheetId="13">#REF!</definedName>
    <definedName name="강관동바리암거용6개월" localSheetId="15">#REF!</definedName>
    <definedName name="강관동바리암거용6개월" localSheetId="14">#REF!</definedName>
    <definedName name="강관동바리암거용6개월" localSheetId="1">#REF!</definedName>
    <definedName name="강관동바리암거용6개월">#REF!</definedName>
    <definedName name="강관비계" localSheetId="55">#REF!</definedName>
    <definedName name="강관비계" localSheetId="59">#REF!</definedName>
    <definedName name="강관비계" localSheetId="61">#REF!</definedName>
    <definedName name="강관비계" localSheetId="31">#REF!</definedName>
    <definedName name="강관비계" localSheetId="35">#REF!</definedName>
    <definedName name="강관비계" localSheetId="36">#REF!</definedName>
    <definedName name="강관비계" localSheetId="34">#REF!</definedName>
    <definedName name="강관비계" localSheetId="49">#REF!</definedName>
    <definedName name="강관비계" localSheetId="50">#REF!</definedName>
    <definedName name="강관비계" localSheetId="51">#REF!</definedName>
    <definedName name="강관비계" localSheetId="52">#REF!</definedName>
    <definedName name="강관비계" localSheetId="53">#REF!</definedName>
    <definedName name="강관비계" localSheetId="74">#REF!</definedName>
    <definedName name="강관비계" localSheetId="75">#REF!</definedName>
    <definedName name="강관비계" localSheetId="76">#REF!</definedName>
    <definedName name="강관비계" localSheetId="77">#REF!</definedName>
    <definedName name="강관비계" localSheetId="78">#REF!</definedName>
    <definedName name="강관비계" localSheetId="16">#REF!</definedName>
    <definedName name="강관비계" localSheetId="13">#REF!</definedName>
    <definedName name="강관비계" localSheetId="15">#REF!</definedName>
    <definedName name="강관비계" localSheetId="14">#REF!</definedName>
    <definedName name="강관비계" localSheetId="1">#REF!</definedName>
    <definedName name="강관비계">#REF!</definedName>
    <definedName name="강관비계12개월" localSheetId="55">#REF!</definedName>
    <definedName name="강관비계12개월" localSheetId="59">#REF!</definedName>
    <definedName name="강관비계12개월" localSheetId="61">#REF!</definedName>
    <definedName name="강관비계12개월" localSheetId="31">#REF!</definedName>
    <definedName name="강관비계12개월" localSheetId="35">#REF!</definedName>
    <definedName name="강관비계12개월" localSheetId="36">#REF!</definedName>
    <definedName name="강관비계12개월" localSheetId="34">#REF!</definedName>
    <definedName name="강관비계12개월" localSheetId="49">#REF!</definedName>
    <definedName name="강관비계12개월" localSheetId="50">#REF!</definedName>
    <definedName name="강관비계12개월" localSheetId="51">#REF!</definedName>
    <definedName name="강관비계12개월" localSheetId="52">#REF!</definedName>
    <definedName name="강관비계12개월" localSheetId="53">#REF!</definedName>
    <definedName name="강관비계12개월" localSheetId="74">#REF!</definedName>
    <definedName name="강관비계12개월" localSheetId="75">#REF!</definedName>
    <definedName name="강관비계12개월" localSheetId="76">#REF!</definedName>
    <definedName name="강관비계12개월" localSheetId="77">#REF!</definedName>
    <definedName name="강관비계12개월" localSheetId="78">#REF!</definedName>
    <definedName name="강관비계12개월" localSheetId="16">#REF!</definedName>
    <definedName name="강관비계12개월" localSheetId="13">#REF!</definedName>
    <definedName name="강관비계12개월" localSheetId="15">#REF!</definedName>
    <definedName name="강관비계12개월" localSheetId="14">#REF!</definedName>
    <definedName name="강관비계12개월" localSheetId="1">#REF!</definedName>
    <definedName name="강관비계12개월">#REF!</definedName>
    <definedName name="강관비계18개월" localSheetId="55">#REF!</definedName>
    <definedName name="강관비계18개월" localSheetId="59">#REF!</definedName>
    <definedName name="강관비계18개월" localSheetId="61">#REF!</definedName>
    <definedName name="강관비계18개월" localSheetId="31">#REF!</definedName>
    <definedName name="강관비계18개월" localSheetId="35">#REF!</definedName>
    <definedName name="강관비계18개월" localSheetId="36">#REF!</definedName>
    <definedName name="강관비계18개월" localSheetId="34">#REF!</definedName>
    <definedName name="강관비계18개월" localSheetId="49">#REF!</definedName>
    <definedName name="강관비계18개월" localSheetId="50">#REF!</definedName>
    <definedName name="강관비계18개월" localSheetId="51">#REF!</definedName>
    <definedName name="강관비계18개월" localSheetId="52">#REF!</definedName>
    <definedName name="강관비계18개월" localSheetId="53">#REF!</definedName>
    <definedName name="강관비계18개월" localSheetId="74">#REF!</definedName>
    <definedName name="강관비계18개월" localSheetId="75">#REF!</definedName>
    <definedName name="강관비계18개월" localSheetId="76">#REF!</definedName>
    <definedName name="강관비계18개월" localSheetId="77">#REF!</definedName>
    <definedName name="강관비계18개월" localSheetId="78">#REF!</definedName>
    <definedName name="강관비계18개월" localSheetId="16">#REF!</definedName>
    <definedName name="강관비계18개월" localSheetId="13">#REF!</definedName>
    <definedName name="강관비계18개월" localSheetId="15">#REF!</definedName>
    <definedName name="강관비계18개월" localSheetId="14">#REF!</definedName>
    <definedName name="강관비계18개월" localSheetId="1">#REF!</definedName>
    <definedName name="강관비계18개월">#REF!</definedName>
    <definedName name="강관비계24개월" localSheetId="55">#REF!</definedName>
    <definedName name="강관비계24개월" localSheetId="59">#REF!</definedName>
    <definedName name="강관비계24개월" localSheetId="61">#REF!</definedName>
    <definedName name="강관비계24개월" localSheetId="31">#REF!</definedName>
    <definedName name="강관비계24개월" localSheetId="35">#REF!</definedName>
    <definedName name="강관비계24개월" localSheetId="36">#REF!</definedName>
    <definedName name="강관비계24개월" localSheetId="34">#REF!</definedName>
    <definedName name="강관비계24개월" localSheetId="49">#REF!</definedName>
    <definedName name="강관비계24개월" localSheetId="50">#REF!</definedName>
    <definedName name="강관비계24개월" localSheetId="51">#REF!</definedName>
    <definedName name="강관비계24개월" localSheetId="52">#REF!</definedName>
    <definedName name="강관비계24개월" localSheetId="53">#REF!</definedName>
    <definedName name="강관비계24개월" localSheetId="74">#REF!</definedName>
    <definedName name="강관비계24개월" localSheetId="75">#REF!</definedName>
    <definedName name="강관비계24개월" localSheetId="76">#REF!</definedName>
    <definedName name="강관비계24개월" localSheetId="77">#REF!</definedName>
    <definedName name="강관비계24개월" localSheetId="78">#REF!</definedName>
    <definedName name="강관비계24개월" localSheetId="16">#REF!</definedName>
    <definedName name="강관비계24개월" localSheetId="13">#REF!</definedName>
    <definedName name="강관비계24개월" localSheetId="15">#REF!</definedName>
    <definedName name="강관비계24개월" localSheetId="14">#REF!</definedName>
    <definedName name="강관비계24개월" localSheetId="1">#REF!</definedName>
    <definedName name="강관비계24개월">#REF!</definedName>
    <definedName name="강관비계3개월" localSheetId="55">#REF!</definedName>
    <definedName name="강관비계3개월" localSheetId="59">#REF!</definedName>
    <definedName name="강관비계3개월" localSheetId="61">#REF!</definedName>
    <definedName name="강관비계3개월" localSheetId="31">#REF!</definedName>
    <definedName name="강관비계3개월" localSheetId="35">#REF!</definedName>
    <definedName name="강관비계3개월" localSheetId="36">#REF!</definedName>
    <definedName name="강관비계3개월" localSheetId="34">#REF!</definedName>
    <definedName name="강관비계3개월" localSheetId="49">#REF!</definedName>
    <definedName name="강관비계3개월" localSheetId="50">#REF!</definedName>
    <definedName name="강관비계3개월" localSheetId="51">#REF!</definedName>
    <definedName name="강관비계3개월" localSheetId="52">#REF!</definedName>
    <definedName name="강관비계3개월" localSheetId="53">#REF!</definedName>
    <definedName name="강관비계3개월" localSheetId="74">#REF!</definedName>
    <definedName name="강관비계3개월" localSheetId="75">#REF!</definedName>
    <definedName name="강관비계3개월" localSheetId="76">#REF!</definedName>
    <definedName name="강관비계3개월" localSheetId="77">#REF!</definedName>
    <definedName name="강관비계3개월" localSheetId="78">#REF!</definedName>
    <definedName name="강관비계3개월" localSheetId="16">#REF!</definedName>
    <definedName name="강관비계3개월" localSheetId="13">#REF!</definedName>
    <definedName name="강관비계3개월" localSheetId="15">#REF!</definedName>
    <definedName name="강관비계3개월" localSheetId="14">#REF!</definedName>
    <definedName name="강관비계3개월" localSheetId="1">#REF!</definedName>
    <definedName name="강관비계3개월">#REF!</definedName>
    <definedName name="강관비계6개월" localSheetId="55">#REF!</definedName>
    <definedName name="강관비계6개월" localSheetId="59">#REF!</definedName>
    <definedName name="강관비계6개월" localSheetId="61">#REF!</definedName>
    <definedName name="강관비계6개월" localSheetId="31">#REF!</definedName>
    <definedName name="강관비계6개월" localSheetId="35">#REF!</definedName>
    <definedName name="강관비계6개월" localSheetId="36">#REF!</definedName>
    <definedName name="강관비계6개월" localSheetId="34">#REF!</definedName>
    <definedName name="강관비계6개월" localSheetId="49">#REF!</definedName>
    <definedName name="강관비계6개월" localSheetId="50">#REF!</definedName>
    <definedName name="강관비계6개월" localSheetId="51">#REF!</definedName>
    <definedName name="강관비계6개월" localSheetId="52">#REF!</definedName>
    <definedName name="강관비계6개월" localSheetId="53">#REF!</definedName>
    <definedName name="강관비계6개월" localSheetId="74">#REF!</definedName>
    <definedName name="강관비계6개월" localSheetId="75">#REF!</definedName>
    <definedName name="강관비계6개월" localSheetId="76">#REF!</definedName>
    <definedName name="강관비계6개월" localSheetId="77">#REF!</definedName>
    <definedName name="강관비계6개월" localSheetId="78">#REF!</definedName>
    <definedName name="강관비계6개월" localSheetId="16">#REF!</definedName>
    <definedName name="강관비계6개월" localSheetId="13">#REF!</definedName>
    <definedName name="강관비계6개월" localSheetId="15">#REF!</definedName>
    <definedName name="강관비계6개월" localSheetId="14">#REF!</definedName>
    <definedName name="강관비계6개월" localSheetId="1">#REF!</definedName>
    <definedName name="강관비계6개월">#REF!</definedName>
    <definedName name="강송재적">[61]강원소나무!$B$2:$AW$32</definedName>
    <definedName name="개나리" localSheetId="55">#REF!</definedName>
    <definedName name="개나리" localSheetId="59">#REF!</definedName>
    <definedName name="개나리" localSheetId="61">#REF!</definedName>
    <definedName name="개나리" localSheetId="31">#REF!</definedName>
    <definedName name="개나리" localSheetId="35">#REF!</definedName>
    <definedName name="개나리" localSheetId="36">#REF!</definedName>
    <definedName name="개나리" localSheetId="34">#REF!</definedName>
    <definedName name="개나리" localSheetId="49">#REF!</definedName>
    <definedName name="개나리" localSheetId="50">#REF!</definedName>
    <definedName name="개나리" localSheetId="51">#REF!</definedName>
    <definedName name="개나리" localSheetId="52">#REF!</definedName>
    <definedName name="개나리" localSheetId="53">#REF!</definedName>
    <definedName name="개나리" localSheetId="74">#REF!</definedName>
    <definedName name="개나리" localSheetId="75">#REF!</definedName>
    <definedName name="개나리" localSheetId="76">#REF!</definedName>
    <definedName name="개나리" localSheetId="77">#REF!</definedName>
    <definedName name="개나리" localSheetId="78">#REF!</definedName>
    <definedName name="개나리" localSheetId="16">#REF!</definedName>
    <definedName name="개나리" localSheetId="13">#REF!</definedName>
    <definedName name="개나리" localSheetId="15">#REF!</definedName>
    <definedName name="개나리" localSheetId="14">#REF!</definedName>
    <definedName name="개나리" localSheetId="1">#REF!</definedName>
    <definedName name="개나리">#REF!</definedName>
    <definedName name="개나리12" localSheetId="79">[58]데이타!$E$31</definedName>
    <definedName name="개나리12">[59]데이타!$E$31</definedName>
    <definedName name="개나리3" localSheetId="79">[58]데이타!$E$27</definedName>
    <definedName name="개나리3">[59]데이타!$E$27</definedName>
    <definedName name="개나리5" localSheetId="79">[58]데이타!$E$28</definedName>
    <definedName name="개나리5">[59]데이타!$E$28</definedName>
    <definedName name="개나리7" localSheetId="79">[58]데이타!$E$29</definedName>
    <definedName name="개나리7">[59]데이타!$E$29</definedName>
    <definedName name="개나리9" localSheetId="79">[58]데이타!$E$30</definedName>
    <definedName name="개나리9">[59]데이타!$E$30</definedName>
    <definedName name="개비온58m미만발파암유용" localSheetId="55">#REF!</definedName>
    <definedName name="개비온58m미만발파암유용" localSheetId="59">#REF!</definedName>
    <definedName name="개비온58m미만발파암유용" localSheetId="61">#REF!</definedName>
    <definedName name="개비온58m미만발파암유용" localSheetId="31">#REF!</definedName>
    <definedName name="개비온58m미만발파암유용" localSheetId="35">#REF!</definedName>
    <definedName name="개비온58m미만발파암유용" localSheetId="36">#REF!</definedName>
    <definedName name="개비온58m미만발파암유용" localSheetId="34">#REF!</definedName>
    <definedName name="개비온58m미만발파암유용" localSheetId="49">#REF!</definedName>
    <definedName name="개비온58m미만발파암유용" localSheetId="50">#REF!</definedName>
    <definedName name="개비온58m미만발파암유용" localSheetId="51">#REF!</definedName>
    <definedName name="개비온58m미만발파암유용" localSheetId="52">#REF!</definedName>
    <definedName name="개비온58m미만발파암유용" localSheetId="53">#REF!</definedName>
    <definedName name="개비온58m미만발파암유용" localSheetId="74">#REF!</definedName>
    <definedName name="개비온58m미만발파암유용" localSheetId="75">#REF!</definedName>
    <definedName name="개비온58m미만발파암유용" localSheetId="76">#REF!</definedName>
    <definedName name="개비온58m미만발파암유용" localSheetId="77">#REF!</definedName>
    <definedName name="개비온58m미만발파암유용" localSheetId="78">#REF!</definedName>
    <definedName name="개비온58m미만발파암유용" localSheetId="16">#REF!</definedName>
    <definedName name="개비온58m미만발파암유용" localSheetId="13">#REF!</definedName>
    <definedName name="개비온58m미만발파암유용" localSheetId="15">#REF!</definedName>
    <definedName name="개비온58m미만발파암유용" localSheetId="14">#REF!</definedName>
    <definedName name="개비온58m미만발파암유용" localSheetId="1">#REF!</definedName>
    <definedName name="개비온58m미만발파암유용">#REF!</definedName>
    <definedName name="개비온58m미만조약돌" localSheetId="55">#REF!</definedName>
    <definedName name="개비온58m미만조약돌" localSheetId="59">#REF!</definedName>
    <definedName name="개비온58m미만조약돌" localSheetId="61">#REF!</definedName>
    <definedName name="개비온58m미만조약돌" localSheetId="31">#REF!</definedName>
    <definedName name="개비온58m미만조약돌" localSheetId="35">#REF!</definedName>
    <definedName name="개비온58m미만조약돌" localSheetId="36">#REF!</definedName>
    <definedName name="개비온58m미만조약돌" localSheetId="34">#REF!</definedName>
    <definedName name="개비온58m미만조약돌" localSheetId="49">#REF!</definedName>
    <definedName name="개비온58m미만조약돌" localSheetId="50">#REF!</definedName>
    <definedName name="개비온58m미만조약돌" localSheetId="51">#REF!</definedName>
    <definedName name="개비온58m미만조약돌" localSheetId="52">#REF!</definedName>
    <definedName name="개비온58m미만조약돌" localSheetId="53">#REF!</definedName>
    <definedName name="개비온58m미만조약돌" localSheetId="74">#REF!</definedName>
    <definedName name="개비온58m미만조약돌" localSheetId="75">#REF!</definedName>
    <definedName name="개비온58m미만조약돌" localSheetId="76">#REF!</definedName>
    <definedName name="개비온58m미만조약돌" localSheetId="77">#REF!</definedName>
    <definedName name="개비온58m미만조약돌" localSheetId="78">#REF!</definedName>
    <definedName name="개비온58m미만조약돌" localSheetId="16">#REF!</definedName>
    <definedName name="개비온58m미만조약돌" localSheetId="13">#REF!</definedName>
    <definedName name="개비온58m미만조약돌" localSheetId="15">#REF!</definedName>
    <definedName name="개비온58m미만조약돌" localSheetId="14">#REF!</definedName>
    <definedName name="개비온58m미만조약돌" localSheetId="1">#REF!</definedName>
    <definedName name="개비온58m미만조약돌">#REF!</definedName>
    <definedName name="개비온5m미만발파암" localSheetId="49">#REF!</definedName>
    <definedName name="개비온5m미만발파암" localSheetId="50">#REF!</definedName>
    <definedName name="개비온5m미만발파암" localSheetId="51">#REF!</definedName>
    <definedName name="개비온5m미만발파암" localSheetId="52">#REF!</definedName>
    <definedName name="개비온5m미만발파암" localSheetId="53">#REF!</definedName>
    <definedName name="개비온5m미만발파암" localSheetId="74">#REF!</definedName>
    <definedName name="개비온5m미만발파암" localSheetId="75">#REF!</definedName>
    <definedName name="개비온5m미만발파암" localSheetId="76">#REF!</definedName>
    <definedName name="개비온5m미만발파암" localSheetId="77">#REF!</definedName>
    <definedName name="개비온5m미만발파암" localSheetId="78">#REF!</definedName>
    <definedName name="개비온5m미만발파암" localSheetId="16">#REF!</definedName>
    <definedName name="개비온5m미만발파암" localSheetId="13">#REF!</definedName>
    <definedName name="개비온5m미만발파암" localSheetId="15">#REF!</definedName>
    <definedName name="개비온5m미만발파암" localSheetId="14">#REF!</definedName>
    <definedName name="개비온5m미만발파암">#REF!</definedName>
    <definedName name="개비온5m미만조약돌" localSheetId="55">#REF!</definedName>
    <definedName name="개비온5m미만조약돌" localSheetId="59">#REF!</definedName>
    <definedName name="개비온5m미만조약돌" localSheetId="61">#REF!</definedName>
    <definedName name="개비온5m미만조약돌" localSheetId="31">#REF!</definedName>
    <definedName name="개비온5m미만조약돌" localSheetId="35">#REF!</definedName>
    <definedName name="개비온5m미만조약돌" localSheetId="36">#REF!</definedName>
    <definedName name="개비온5m미만조약돌" localSheetId="34">#REF!</definedName>
    <definedName name="개비온5m미만조약돌" localSheetId="49">#REF!</definedName>
    <definedName name="개비온5m미만조약돌" localSheetId="50">#REF!</definedName>
    <definedName name="개비온5m미만조약돌" localSheetId="51">#REF!</definedName>
    <definedName name="개비온5m미만조약돌" localSheetId="52">#REF!</definedName>
    <definedName name="개비온5m미만조약돌" localSheetId="53">#REF!</definedName>
    <definedName name="개비온5m미만조약돌" localSheetId="74">#REF!</definedName>
    <definedName name="개비온5m미만조약돌" localSheetId="75">#REF!</definedName>
    <definedName name="개비온5m미만조약돌" localSheetId="76">#REF!</definedName>
    <definedName name="개비온5m미만조약돌" localSheetId="77">#REF!</definedName>
    <definedName name="개비온5m미만조약돌" localSheetId="78">#REF!</definedName>
    <definedName name="개비온5m미만조약돌" localSheetId="16">#REF!</definedName>
    <definedName name="개비온5m미만조약돌" localSheetId="13">#REF!</definedName>
    <definedName name="개비온5m미만조약돌" localSheetId="15">#REF!</definedName>
    <definedName name="개비온5m미만조약돌" localSheetId="14">#REF!</definedName>
    <definedName name="개비온5m미만조약돌" localSheetId="1">#REF!</definedName>
    <definedName name="개비온5m미만조약돌">#REF!</definedName>
    <definedName name="개쉬땅1204" localSheetId="79">[58]데이타!$E$32</definedName>
    <definedName name="개쉬땅1204">[59]데이타!$E$32</definedName>
    <definedName name="개쉬땅1506" localSheetId="79">[58]데이타!$E$33</definedName>
    <definedName name="개쉬땅1506">[59]데이타!$E$33</definedName>
    <definedName name="갱부001" localSheetId="49">#REF!</definedName>
    <definedName name="갱부001" localSheetId="50">#REF!</definedName>
    <definedName name="갱부001" localSheetId="51">#REF!</definedName>
    <definedName name="갱부001" localSheetId="52">#REF!</definedName>
    <definedName name="갱부001" localSheetId="53">#REF!</definedName>
    <definedName name="갱부001" localSheetId="74">#REF!</definedName>
    <definedName name="갱부001" localSheetId="75">#REF!</definedName>
    <definedName name="갱부001" localSheetId="76">#REF!</definedName>
    <definedName name="갱부001" localSheetId="77">#REF!</definedName>
    <definedName name="갱부001" localSheetId="78">#REF!</definedName>
    <definedName name="갱부001" localSheetId="16">#REF!</definedName>
    <definedName name="갱부001" localSheetId="13">#REF!</definedName>
    <definedName name="갱부001" localSheetId="15">#REF!</definedName>
    <definedName name="갱부001" localSheetId="14">#REF!</definedName>
    <definedName name="갱부001">#REF!</definedName>
    <definedName name="갱부002" localSheetId="49">#REF!</definedName>
    <definedName name="갱부002" localSheetId="50">#REF!</definedName>
    <definedName name="갱부002" localSheetId="51">#REF!</definedName>
    <definedName name="갱부002" localSheetId="52">#REF!</definedName>
    <definedName name="갱부002" localSheetId="53">#REF!</definedName>
    <definedName name="갱부002" localSheetId="74">#REF!</definedName>
    <definedName name="갱부002" localSheetId="75">#REF!</definedName>
    <definedName name="갱부002" localSheetId="76">#REF!</definedName>
    <definedName name="갱부002" localSheetId="77">#REF!</definedName>
    <definedName name="갱부002" localSheetId="78">#REF!</definedName>
    <definedName name="갱부002" localSheetId="16">#REF!</definedName>
    <definedName name="갱부002" localSheetId="13">#REF!</definedName>
    <definedName name="갱부002" localSheetId="15">#REF!</definedName>
    <definedName name="갱부002" localSheetId="14">#REF!</definedName>
    <definedName name="갱부002">#REF!</definedName>
    <definedName name="갱부011" localSheetId="49">#REF!</definedName>
    <definedName name="갱부011" localSheetId="50">#REF!</definedName>
    <definedName name="갱부011" localSheetId="51">#REF!</definedName>
    <definedName name="갱부011" localSheetId="52">#REF!</definedName>
    <definedName name="갱부011" localSheetId="53">#REF!</definedName>
    <definedName name="갱부011" localSheetId="74">#REF!</definedName>
    <definedName name="갱부011" localSheetId="75">#REF!</definedName>
    <definedName name="갱부011" localSheetId="76">#REF!</definedName>
    <definedName name="갱부011" localSheetId="77">#REF!</definedName>
    <definedName name="갱부011" localSheetId="78">#REF!</definedName>
    <definedName name="갱부011" localSheetId="16">#REF!</definedName>
    <definedName name="갱부011" localSheetId="13">#REF!</definedName>
    <definedName name="갱부011" localSheetId="15">#REF!</definedName>
    <definedName name="갱부011" localSheetId="14">#REF!</definedName>
    <definedName name="갱부011">#REF!</definedName>
    <definedName name="갱부982" localSheetId="49">#REF!</definedName>
    <definedName name="갱부982" localSheetId="50">#REF!</definedName>
    <definedName name="갱부982" localSheetId="51">#REF!</definedName>
    <definedName name="갱부982" localSheetId="52">#REF!</definedName>
    <definedName name="갱부982" localSheetId="53">#REF!</definedName>
    <definedName name="갱부982" localSheetId="74">#REF!</definedName>
    <definedName name="갱부982" localSheetId="75">#REF!</definedName>
    <definedName name="갱부982" localSheetId="76">#REF!</definedName>
    <definedName name="갱부982" localSheetId="77">#REF!</definedName>
    <definedName name="갱부982" localSheetId="78">#REF!</definedName>
    <definedName name="갱부982" localSheetId="16">#REF!</definedName>
    <definedName name="갱부982" localSheetId="13">#REF!</definedName>
    <definedName name="갱부982" localSheetId="15">#REF!</definedName>
    <definedName name="갱부982" localSheetId="14">#REF!</definedName>
    <definedName name="갱부982">#REF!</definedName>
    <definedName name="갱부991" localSheetId="49">#REF!</definedName>
    <definedName name="갱부991" localSheetId="50">#REF!</definedName>
    <definedName name="갱부991" localSheetId="51">#REF!</definedName>
    <definedName name="갱부991" localSheetId="52">#REF!</definedName>
    <definedName name="갱부991" localSheetId="53">#REF!</definedName>
    <definedName name="갱부991" localSheetId="74">#REF!</definedName>
    <definedName name="갱부991" localSheetId="75">#REF!</definedName>
    <definedName name="갱부991" localSheetId="76">#REF!</definedName>
    <definedName name="갱부991" localSheetId="77">#REF!</definedName>
    <definedName name="갱부991" localSheetId="78">#REF!</definedName>
    <definedName name="갱부991" localSheetId="16">#REF!</definedName>
    <definedName name="갱부991" localSheetId="13">#REF!</definedName>
    <definedName name="갱부991" localSheetId="15">#REF!</definedName>
    <definedName name="갱부991" localSheetId="14">#REF!</definedName>
    <definedName name="갱부991">#REF!</definedName>
    <definedName name="갱부992" localSheetId="49">#REF!</definedName>
    <definedName name="갱부992" localSheetId="50">#REF!</definedName>
    <definedName name="갱부992" localSheetId="51">#REF!</definedName>
    <definedName name="갱부992" localSheetId="52">#REF!</definedName>
    <definedName name="갱부992" localSheetId="53">#REF!</definedName>
    <definedName name="갱부992" localSheetId="74">#REF!</definedName>
    <definedName name="갱부992" localSheetId="75">#REF!</definedName>
    <definedName name="갱부992" localSheetId="76">#REF!</definedName>
    <definedName name="갱부992" localSheetId="77">#REF!</definedName>
    <definedName name="갱부992" localSheetId="78">#REF!</definedName>
    <definedName name="갱부992" localSheetId="16">#REF!</definedName>
    <definedName name="갱부992" localSheetId="13">#REF!</definedName>
    <definedName name="갱부992" localSheetId="15">#REF!</definedName>
    <definedName name="갱부992" localSheetId="14">#REF!</definedName>
    <definedName name="갱부992">#REF!</definedName>
    <definedName name="거리1" localSheetId="49">#REF!</definedName>
    <definedName name="거리1" localSheetId="50">#REF!</definedName>
    <definedName name="거리1" localSheetId="51">#REF!</definedName>
    <definedName name="거리1" localSheetId="52">#REF!</definedName>
    <definedName name="거리1" localSheetId="53">#REF!</definedName>
    <definedName name="거리1" localSheetId="74">#REF!</definedName>
    <definedName name="거리1" localSheetId="75">#REF!</definedName>
    <definedName name="거리1" localSheetId="76">#REF!</definedName>
    <definedName name="거리1" localSheetId="77">#REF!</definedName>
    <definedName name="거리1" localSheetId="78">#REF!</definedName>
    <definedName name="거리1" localSheetId="16">#REF!</definedName>
    <definedName name="거리1" localSheetId="13">#REF!</definedName>
    <definedName name="거리1" localSheetId="15">#REF!</definedName>
    <definedName name="거리1" localSheetId="14">#REF!</definedName>
    <definedName name="거리1">#REF!</definedName>
    <definedName name="거리2" localSheetId="49">#REF!</definedName>
    <definedName name="거리2" localSheetId="50">#REF!</definedName>
    <definedName name="거리2" localSheetId="51">#REF!</definedName>
    <definedName name="거리2" localSheetId="52">#REF!</definedName>
    <definedName name="거리2" localSheetId="53">#REF!</definedName>
    <definedName name="거리2" localSheetId="74">#REF!</definedName>
    <definedName name="거리2" localSheetId="75">#REF!</definedName>
    <definedName name="거리2" localSheetId="76">#REF!</definedName>
    <definedName name="거리2" localSheetId="77">#REF!</definedName>
    <definedName name="거리2" localSheetId="78">#REF!</definedName>
    <definedName name="거리2" localSheetId="16">#REF!</definedName>
    <definedName name="거리2" localSheetId="13">#REF!</definedName>
    <definedName name="거리2" localSheetId="15">#REF!</definedName>
    <definedName name="거리2" localSheetId="14">#REF!</definedName>
    <definedName name="거리2">#REF!</definedName>
    <definedName name="거리3" localSheetId="49">#REF!</definedName>
    <definedName name="거리3" localSheetId="50">#REF!</definedName>
    <definedName name="거리3" localSheetId="51">#REF!</definedName>
    <definedName name="거리3" localSheetId="52">#REF!</definedName>
    <definedName name="거리3" localSheetId="53">#REF!</definedName>
    <definedName name="거리3" localSheetId="74">#REF!</definedName>
    <definedName name="거리3" localSheetId="75">#REF!</definedName>
    <definedName name="거리3" localSheetId="76">#REF!</definedName>
    <definedName name="거리3" localSheetId="77">#REF!</definedName>
    <definedName name="거리3" localSheetId="78">#REF!</definedName>
    <definedName name="거리3" localSheetId="16">#REF!</definedName>
    <definedName name="거리3" localSheetId="13">#REF!</definedName>
    <definedName name="거리3" localSheetId="15">#REF!</definedName>
    <definedName name="거리3" localSheetId="14">#REF!</definedName>
    <definedName name="거리3">#REF!</definedName>
    <definedName name="거리4" localSheetId="49">#REF!</definedName>
    <definedName name="거리4" localSheetId="50">#REF!</definedName>
    <definedName name="거리4" localSheetId="51">#REF!</definedName>
    <definedName name="거리4" localSheetId="52">#REF!</definedName>
    <definedName name="거리4" localSheetId="53">#REF!</definedName>
    <definedName name="거리4" localSheetId="74">#REF!</definedName>
    <definedName name="거리4" localSheetId="75">#REF!</definedName>
    <definedName name="거리4" localSheetId="76">#REF!</definedName>
    <definedName name="거리4" localSheetId="77">#REF!</definedName>
    <definedName name="거리4" localSheetId="78">#REF!</definedName>
    <definedName name="거리4" localSheetId="16">#REF!</definedName>
    <definedName name="거리4" localSheetId="13">#REF!</definedName>
    <definedName name="거리4" localSheetId="15">#REF!</definedName>
    <definedName name="거리4" localSheetId="14">#REF!</definedName>
    <definedName name="거리4">#REF!</definedName>
    <definedName name="거리5" localSheetId="49">#REF!</definedName>
    <definedName name="거리5" localSheetId="50">#REF!</definedName>
    <definedName name="거리5" localSheetId="51">#REF!</definedName>
    <definedName name="거리5" localSheetId="52">#REF!</definedName>
    <definedName name="거리5" localSheetId="53">#REF!</definedName>
    <definedName name="거리5" localSheetId="74">#REF!</definedName>
    <definedName name="거리5" localSheetId="75">#REF!</definedName>
    <definedName name="거리5" localSheetId="76">#REF!</definedName>
    <definedName name="거리5" localSheetId="77">#REF!</definedName>
    <definedName name="거리5" localSheetId="78">#REF!</definedName>
    <definedName name="거리5" localSheetId="16">#REF!</definedName>
    <definedName name="거리5" localSheetId="13">#REF!</definedName>
    <definedName name="거리5" localSheetId="15">#REF!</definedName>
    <definedName name="거리5" localSheetId="14">#REF!</definedName>
    <definedName name="거리5">#REF!</definedName>
    <definedName name="거리톤">[62]거리톤화물!$Y$1:$Z$72</definedName>
    <definedName name="거푸4재" localSheetId="55">[63]관급자재대!#REF!</definedName>
    <definedName name="거푸4재" localSheetId="59">[63]관급자재대!#REF!</definedName>
    <definedName name="거푸4재" localSheetId="61">[63]관급자재대!#REF!</definedName>
    <definedName name="거푸4재" localSheetId="31">[63]관급자재대!#REF!</definedName>
    <definedName name="거푸4재" localSheetId="35">[63]관급자재대!#REF!</definedName>
    <definedName name="거푸4재" localSheetId="36">[63]관급자재대!#REF!</definedName>
    <definedName name="거푸4재" localSheetId="34">[63]관급자재대!#REF!</definedName>
    <definedName name="거푸4재" localSheetId="49">[63]관급자재대!#REF!</definedName>
    <definedName name="거푸4재" localSheetId="50">[63]관급자재대!#REF!</definedName>
    <definedName name="거푸4재" localSheetId="51">[63]관급자재대!#REF!</definedName>
    <definedName name="거푸4재" localSheetId="52">[63]관급자재대!#REF!</definedName>
    <definedName name="거푸4재" localSheetId="53">[63]관급자재대!#REF!</definedName>
    <definedName name="거푸4재" localSheetId="13">[63]관급자재대!#REF!</definedName>
    <definedName name="거푸4재" localSheetId="15">[63]관급자재대!#REF!</definedName>
    <definedName name="거푸4재" localSheetId="14">[63]관급자재대!#REF!</definedName>
    <definedName name="거푸4재" localSheetId="1">[63]관급자재대!#REF!</definedName>
    <definedName name="거푸4재">[63]관급자재대!#REF!</definedName>
    <definedName name="거푸집">[64]설계기준!#REF!</definedName>
    <definedName name="거푸집6">23.81</definedName>
    <definedName name="거푸집소형1회" localSheetId="55">[65]산출1!#REF!</definedName>
    <definedName name="거푸집소형1회" localSheetId="59">[65]산출1!#REF!</definedName>
    <definedName name="거푸집소형1회" localSheetId="61">[65]산출1!#REF!</definedName>
    <definedName name="거푸집소형1회" localSheetId="31">[65]산출1!#REF!</definedName>
    <definedName name="거푸집소형1회" localSheetId="35">[65]산출1!#REF!</definedName>
    <definedName name="거푸집소형1회" localSheetId="36">[65]산출1!#REF!</definedName>
    <definedName name="거푸집소형1회" localSheetId="34">[65]산출1!#REF!</definedName>
    <definedName name="거푸집소형1회" localSheetId="49">[65]산출1!#REF!</definedName>
    <definedName name="거푸집소형1회" localSheetId="50">[65]산출1!#REF!</definedName>
    <definedName name="거푸집소형1회" localSheetId="51">[65]산출1!#REF!</definedName>
    <definedName name="거푸집소형1회" localSheetId="52">[65]산출1!#REF!</definedName>
    <definedName name="거푸집소형1회" localSheetId="53">[65]산출1!#REF!</definedName>
    <definedName name="거푸집소형1회" localSheetId="16">[65]산출1!#REF!</definedName>
    <definedName name="거푸집소형1회" localSheetId="13">[65]산출1!#REF!</definedName>
    <definedName name="거푸집소형1회" localSheetId="15">[65]산출1!#REF!</definedName>
    <definedName name="거푸집소형1회" localSheetId="14">[65]산출1!#REF!</definedName>
    <definedName name="거푸집소형1회" localSheetId="1">[65]산출1!#REF!</definedName>
    <definedName name="거푸집소형1회">[65]산출1!#REF!</definedName>
    <definedName name="거푸집소형2회" localSheetId="55">[65]산출1!#REF!</definedName>
    <definedName name="거푸집소형2회" localSheetId="59">[65]산출1!#REF!</definedName>
    <definedName name="거푸집소형2회" localSheetId="61">[65]산출1!#REF!</definedName>
    <definedName name="거푸집소형2회" localSheetId="31">[65]산출1!#REF!</definedName>
    <definedName name="거푸집소형2회" localSheetId="35">[65]산출1!#REF!</definedName>
    <definedName name="거푸집소형2회" localSheetId="36">[65]산출1!#REF!</definedName>
    <definedName name="거푸집소형2회" localSheetId="34">[65]산출1!#REF!</definedName>
    <definedName name="거푸집소형2회" localSheetId="49">[65]산출1!#REF!</definedName>
    <definedName name="거푸집소형2회" localSheetId="50">[65]산출1!#REF!</definedName>
    <definedName name="거푸집소형2회" localSheetId="51">[65]산출1!#REF!</definedName>
    <definedName name="거푸집소형2회" localSheetId="52">[65]산출1!#REF!</definedName>
    <definedName name="거푸집소형2회" localSheetId="53">[65]산출1!#REF!</definedName>
    <definedName name="거푸집소형2회" localSheetId="16">[65]산출1!#REF!</definedName>
    <definedName name="거푸집소형2회" localSheetId="13">[65]산출1!#REF!</definedName>
    <definedName name="거푸집소형2회" localSheetId="15">[65]산출1!#REF!</definedName>
    <definedName name="거푸집소형2회" localSheetId="14">[65]산출1!#REF!</definedName>
    <definedName name="거푸집소형2회" localSheetId="1">[65]산출1!#REF!</definedName>
    <definedName name="거푸집소형2회">[65]산출1!#REF!</definedName>
    <definedName name="거푸집소형3회" localSheetId="49">#REF!</definedName>
    <definedName name="거푸집소형3회" localSheetId="50">#REF!</definedName>
    <definedName name="거푸집소형3회" localSheetId="51">#REF!</definedName>
    <definedName name="거푸집소형3회" localSheetId="52">#REF!</definedName>
    <definedName name="거푸집소형3회" localSheetId="53">#REF!</definedName>
    <definedName name="거푸집소형3회" localSheetId="74">#REF!</definedName>
    <definedName name="거푸집소형3회" localSheetId="75">#REF!</definedName>
    <definedName name="거푸집소형3회" localSheetId="76">#REF!</definedName>
    <definedName name="거푸집소형3회" localSheetId="77">#REF!</definedName>
    <definedName name="거푸집소형3회" localSheetId="78">#REF!</definedName>
    <definedName name="거푸집소형3회" localSheetId="16">#REF!</definedName>
    <definedName name="거푸집소형3회" localSheetId="13">#REF!</definedName>
    <definedName name="거푸집소형3회" localSheetId="15">#REF!</definedName>
    <definedName name="거푸집소형3회" localSheetId="14">#REF!</definedName>
    <definedName name="거푸집소형3회">#REF!</definedName>
    <definedName name="거푸집소형4회" localSheetId="55">[65]산출1!#REF!</definedName>
    <definedName name="거푸집소형4회" localSheetId="59">[65]산출1!#REF!</definedName>
    <definedName name="거푸집소형4회" localSheetId="61">[65]산출1!#REF!</definedName>
    <definedName name="거푸집소형4회" localSheetId="31">[65]산출1!#REF!</definedName>
    <definedName name="거푸집소형4회" localSheetId="35">[65]산출1!#REF!</definedName>
    <definedName name="거푸집소형4회" localSheetId="36">[65]산출1!#REF!</definedName>
    <definedName name="거푸집소형4회" localSheetId="34">[65]산출1!#REF!</definedName>
    <definedName name="거푸집소형4회" localSheetId="49">[65]산출1!#REF!</definedName>
    <definedName name="거푸집소형4회" localSheetId="50">[65]산출1!#REF!</definedName>
    <definedName name="거푸집소형4회" localSheetId="51">[65]산출1!#REF!</definedName>
    <definedName name="거푸집소형4회" localSheetId="52">[65]산출1!#REF!</definedName>
    <definedName name="거푸집소형4회" localSheetId="53">[65]산출1!#REF!</definedName>
    <definedName name="거푸집소형4회" localSheetId="16">[65]산출1!#REF!</definedName>
    <definedName name="거푸집소형4회" localSheetId="13">[65]산출1!#REF!</definedName>
    <definedName name="거푸집소형4회" localSheetId="15">[65]산출1!#REF!</definedName>
    <definedName name="거푸집소형4회" localSheetId="14">[65]산출1!#REF!</definedName>
    <definedName name="거푸집소형4회" localSheetId="1">[65]산출1!#REF!</definedName>
    <definedName name="거푸집소형4회">[65]산출1!#REF!</definedName>
    <definedName name="거푸집소형5회" localSheetId="55">[65]산출1!#REF!</definedName>
    <definedName name="거푸집소형5회" localSheetId="59">[65]산출1!#REF!</definedName>
    <definedName name="거푸집소형5회" localSheetId="61">[65]산출1!#REF!</definedName>
    <definedName name="거푸집소형5회" localSheetId="31">[65]산출1!#REF!</definedName>
    <definedName name="거푸집소형5회" localSheetId="35">[65]산출1!#REF!</definedName>
    <definedName name="거푸집소형5회" localSheetId="36">[65]산출1!#REF!</definedName>
    <definedName name="거푸집소형5회" localSheetId="34">[65]산출1!#REF!</definedName>
    <definedName name="거푸집소형5회" localSheetId="49">[65]산출1!#REF!</definedName>
    <definedName name="거푸집소형5회" localSheetId="50">[65]산출1!#REF!</definedName>
    <definedName name="거푸집소형5회" localSheetId="51">[65]산출1!#REF!</definedName>
    <definedName name="거푸집소형5회" localSheetId="52">[65]산출1!#REF!</definedName>
    <definedName name="거푸집소형5회" localSheetId="53">[65]산출1!#REF!</definedName>
    <definedName name="거푸집소형5회" localSheetId="16">[65]산출1!#REF!</definedName>
    <definedName name="거푸집소형5회" localSheetId="13">[65]산출1!#REF!</definedName>
    <definedName name="거푸집소형5회" localSheetId="15">[65]산출1!#REF!</definedName>
    <definedName name="거푸집소형5회" localSheetId="14">[65]산출1!#REF!</definedName>
    <definedName name="거푸집소형5회" localSheetId="1">[65]산출1!#REF!</definedName>
    <definedName name="거푸집소형5회">[65]산출1!#REF!</definedName>
    <definedName name="거푸집소형6회">[65]산출1!$A$723</definedName>
    <definedName name="건강보험료" localSheetId="17">#REF!</definedName>
    <definedName name="건강보험료" localSheetId="18">#REF!</definedName>
    <definedName name="건강보험료" localSheetId="16">#REF!</definedName>
    <definedName name="건강보험료" localSheetId="13">#REF!</definedName>
    <definedName name="건강보험료" localSheetId="15">#REF!</definedName>
    <definedName name="건강보험료" localSheetId="14">#REF!</definedName>
    <definedName name="건강보험료">'3-1.기초자료'!$C$29</definedName>
    <definedName name="건설기계가격" localSheetId="55">BlankMacro1</definedName>
    <definedName name="건설기계가격" localSheetId="59">BlankMacro1</definedName>
    <definedName name="건설기계가격" localSheetId="6">BlankMacro1</definedName>
    <definedName name="건설기계가격" localSheetId="61">BlankMacro1</definedName>
    <definedName name="건설기계가격" localSheetId="31">BlankMacro1</definedName>
    <definedName name="건설기계가격" localSheetId="37">BlankMacro1</definedName>
    <definedName name="건설기계가격" localSheetId="17">BlankMacro1</definedName>
    <definedName name="건설기계가격" localSheetId="18">BlankMacro1</definedName>
    <definedName name="건설기계가격" localSheetId="35">BlankMacro1</definedName>
    <definedName name="건설기계가격" localSheetId="36">BlankMacro1</definedName>
    <definedName name="건설기계가격" localSheetId="34">BlankMacro1</definedName>
    <definedName name="건설기계가격" localSheetId="49">BlankMacro1</definedName>
    <definedName name="건설기계가격" localSheetId="50">BlankMacro1</definedName>
    <definedName name="건설기계가격" localSheetId="51">BlankMacro1</definedName>
    <definedName name="건설기계가격" localSheetId="52">BlankMacro1</definedName>
    <definedName name="건설기계가격" localSheetId="53">BlankMacro1</definedName>
    <definedName name="건설기계가격" localSheetId="74">BlankMacro1</definedName>
    <definedName name="건설기계가격" localSheetId="75">BlankMacro1</definedName>
    <definedName name="건설기계가격" localSheetId="76">BlankMacro1</definedName>
    <definedName name="건설기계가격" localSheetId="77">BlankMacro1</definedName>
    <definedName name="건설기계가격" localSheetId="78">BlankMacro1</definedName>
    <definedName name="건설기계가격" localSheetId="79">BlankMacro1</definedName>
    <definedName name="건설기계가격" localSheetId="16">BlankMacro1</definedName>
    <definedName name="건설기계가격" localSheetId="13">BlankMacro1</definedName>
    <definedName name="건설기계가격" localSheetId="15">BlankMacro1</definedName>
    <definedName name="건설기계가격" localSheetId="14">BlankMacro1</definedName>
    <definedName name="건설기계가격" localSheetId="1">BlankMacro1</definedName>
    <definedName name="건설기계가격">BlankMacro1</definedName>
    <definedName name="건설기계운전기사" localSheetId="17">#REF!</definedName>
    <definedName name="건설기계운전기사" localSheetId="18">#REF!</definedName>
    <definedName name="건설기계운전기사" localSheetId="79">[38]자료!$B$16</definedName>
    <definedName name="건설기계운전기사" localSheetId="16">[66]자료!$B$16</definedName>
    <definedName name="건설기계운전기사" localSheetId="13">[67]자료!$B$16</definedName>
    <definedName name="건설기계운전기사" localSheetId="15">[67]자료!$B$16</definedName>
    <definedName name="건설기계운전기사" localSheetId="14">[67]자료!$B$16</definedName>
    <definedName name="건설기계운전기사">'3-1.기초자료'!$B$14</definedName>
    <definedName name="건설기계운전기사001" localSheetId="49">#REF!</definedName>
    <definedName name="건설기계운전기사001" localSheetId="50">#REF!</definedName>
    <definedName name="건설기계운전기사001" localSheetId="51">#REF!</definedName>
    <definedName name="건설기계운전기사001" localSheetId="52">#REF!</definedName>
    <definedName name="건설기계운전기사001" localSheetId="53">#REF!</definedName>
    <definedName name="건설기계운전기사001" localSheetId="74">#REF!</definedName>
    <definedName name="건설기계운전기사001" localSheetId="75">#REF!</definedName>
    <definedName name="건설기계운전기사001" localSheetId="76">#REF!</definedName>
    <definedName name="건설기계운전기사001" localSheetId="77">#REF!</definedName>
    <definedName name="건설기계운전기사001" localSheetId="78">#REF!</definedName>
    <definedName name="건설기계운전기사001" localSheetId="16">#REF!</definedName>
    <definedName name="건설기계운전기사001" localSheetId="13">#REF!</definedName>
    <definedName name="건설기계운전기사001" localSheetId="15">#REF!</definedName>
    <definedName name="건설기계운전기사001" localSheetId="14">#REF!</definedName>
    <definedName name="건설기계운전기사001">#REF!</definedName>
    <definedName name="건설기계운전기사002" localSheetId="49">#REF!</definedName>
    <definedName name="건설기계운전기사002" localSheetId="50">#REF!</definedName>
    <definedName name="건설기계운전기사002" localSheetId="51">#REF!</definedName>
    <definedName name="건설기계운전기사002" localSheetId="52">#REF!</definedName>
    <definedName name="건설기계운전기사002" localSheetId="53">#REF!</definedName>
    <definedName name="건설기계운전기사002" localSheetId="74">#REF!</definedName>
    <definedName name="건설기계운전기사002" localSheetId="75">#REF!</definedName>
    <definedName name="건설기계운전기사002" localSheetId="76">#REF!</definedName>
    <definedName name="건설기계운전기사002" localSheetId="77">#REF!</definedName>
    <definedName name="건설기계운전기사002" localSheetId="78">#REF!</definedName>
    <definedName name="건설기계운전기사002" localSheetId="16">#REF!</definedName>
    <definedName name="건설기계운전기사002" localSheetId="13">#REF!</definedName>
    <definedName name="건설기계운전기사002" localSheetId="15">#REF!</definedName>
    <definedName name="건설기계운전기사002" localSheetId="14">#REF!</definedName>
    <definedName name="건설기계운전기사002">#REF!</definedName>
    <definedName name="건설기계운전기사011" localSheetId="49">#REF!</definedName>
    <definedName name="건설기계운전기사011" localSheetId="50">#REF!</definedName>
    <definedName name="건설기계운전기사011" localSheetId="51">#REF!</definedName>
    <definedName name="건설기계운전기사011" localSheetId="52">#REF!</definedName>
    <definedName name="건설기계운전기사011" localSheetId="53">#REF!</definedName>
    <definedName name="건설기계운전기사011" localSheetId="74">#REF!</definedName>
    <definedName name="건설기계운전기사011" localSheetId="75">#REF!</definedName>
    <definedName name="건설기계운전기사011" localSheetId="76">#REF!</definedName>
    <definedName name="건설기계운전기사011" localSheetId="77">#REF!</definedName>
    <definedName name="건설기계운전기사011" localSheetId="78">#REF!</definedName>
    <definedName name="건설기계운전기사011" localSheetId="16">#REF!</definedName>
    <definedName name="건설기계운전기사011" localSheetId="13">#REF!</definedName>
    <definedName name="건설기계운전기사011" localSheetId="15">#REF!</definedName>
    <definedName name="건설기계운전기사011" localSheetId="14">#REF!</definedName>
    <definedName name="건설기계운전기사011">#REF!</definedName>
    <definedName name="건설기계운전기사982" localSheetId="49">#REF!</definedName>
    <definedName name="건설기계운전기사982" localSheetId="50">#REF!</definedName>
    <definedName name="건설기계운전기사982" localSheetId="51">#REF!</definedName>
    <definedName name="건설기계운전기사982" localSheetId="52">#REF!</definedName>
    <definedName name="건설기계운전기사982" localSheetId="53">#REF!</definedName>
    <definedName name="건설기계운전기사982" localSheetId="74">#REF!</definedName>
    <definedName name="건설기계운전기사982" localSheetId="75">#REF!</definedName>
    <definedName name="건설기계운전기사982" localSheetId="76">#REF!</definedName>
    <definedName name="건설기계운전기사982" localSheetId="77">#REF!</definedName>
    <definedName name="건설기계운전기사982" localSheetId="78">#REF!</definedName>
    <definedName name="건설기계운전기사982" localSheetId="16">#REF!</definedName>
    <definedName name="건설기계운전기사982" localSheetId="13">#REF!</definedName>
    <definedName name="건설기계운전기사982" localSheetId="15">#REF!</definedName>
    <definedName name="건설기계운전기사982" localSheetId="14">#REF!</definedName>
    <definedName name="건설기계운전기사982">#REF!</definedName>
    <definedName name="건설기계운전기사991" localSheetId="49">#REF!</definedName>
    <definedName name="건설기계운전기사991" localSheetId="50">#REF!</definedName>
    <definedName name="건설기계운전기사991" localSheetId="51">#REF!</definedName>
    <definedName name="건설기계운전기사991" localSheetId="52">#REF!</definedName>
    <definedName name="건설기계운전기사991" localSheetId="53">#REF!</definedName>
    <definedName name="건설기계운전기사991" localSheetId="74">#REF!</definedName>
    <definedName name="건설기계운전기사991" localSheetId="75">#REF!</definedName>
    <definedName name="건설기계운전기사991" localSheetId="76">#REF!</definedName>
    <definedName name="건설기계운전기사991" localSheetId="77">#REF!</definedName>
    <definedName name="건설기계운전기사991" localSheetId="78">#REF!</definedName>
    <definedName name="건설기계운전기사991" localSheetId="16">#REF!</definedName>
    <definedName name="건설기계운전기사991" localSheetId="13">#REF!</definedName>
    <definedName name="건설기계운전기사991" localSheetId="15">#REF!</definedName>
    <definedName name="건설기계운전기사991" localSheetId="14">#REF!</definedName>
    <definedName name="건설기계운전기사991">#REF!</definedName>
    <definedName name="건설기계운전기사992" localSheetId="49">#REF!</definedName>
    <definedName name="건설기계운전기사992" localSheetId="50">#REF!</definedName>
    <definedName name="건설기계운전기사992" localSheetId="51">#REF!</definedName>
    <definedName name="건설기계운전기사992" localSheetId="52">#REF!</definedName>
    <definedName name="건설기계운전기사992" localSheetId="53">#REF!</definedName>
    <definedName name="건설기계운전기사992" localSheetId="74">#REF!</definedName>
    <definedName name="건설기계운전기사992" localSheetId="75">#REF!</definedName>
    <definedName name="건설기계운전기사992" localSheetId="76">#REF!</definedName>
    <definedName name="건설기계운전기사992" localSheetId="77">#REF!</definedName>
    <definedName name="건설기계운전기사992" localSheetId="78">#REF!</definedName>
    <definedName name="건설기계운전기사992" localSheetId="16">#REF!</definedName>
    <definedName name="건설기계운전기사992" localSheetId="13">#REF!</definedName>
    <definedName name="건설기계운전기사992" localSheetId="15">#REF!</definedName>
    <definedName name="건설기계운전기사992" localSheetId="14">#REF!</definedName>
    <definedName name="건설기계운전기사992">#REF!</definedName>
    <definedName name="건설기계운전조수001" localSheetId="49">#REF!</definedName>
    <definedName name="건설기계운전조수001" localSheetId="50">#REF!</definedName>
    <definedName name="건설기계운전조수001" localSheetId="51">#REF!</definedName>
    <definedName name="건설기계운전조수001" localSheetId="52">#REF!</definedName>
    <definedName name="건설기계운전조수001" localSheetId="53">#REF!</definedName>
    <definedName name="건설기계운전조수001" localSheetId="74">#REF!</definedName>
    <definedName name="건설기계운전조수001" localSheetId="75">#REF!</definedName>
    <definedName name="건설기계운전조수001" localSheetId="76">#REF!</definedName>
    <definedName name="건설기계운전조수001" localSheetId="77">#REF!</definedName>
    <definedName name="건설기계운전조수001" localSheetId="78">#REF!</definedName>
    <definedName name="건설기계운전조수001" localSheetId="16">#REF!</definedName>
    <definedName name="건설기계운전조수001" localSheetId="13">#REF!</definedName>
    <definedName name="건설기계운전조수001" localSheetId="15">#REF!</definedName>
    <definedName name="건설기계운전조수001" localSheetId="14">#REF!</definedName>
    <definedName name="건설기계운전조수001">#REF!</definedName>
    <definedName name="건설기계운전조수002" localSheetId="49">#REF!</definedName>
    <definedName name="건설기계운전조수002" localSheetId="50">#REF!</definedName>
    <definedName name="건설기계운전조수002" localSheetId="51">#REF!</definedName>
    <definedName name="건설기계운전조수002" localSheetId="52">#REF!</definedName>
    <definedName name="건설기계운전조수002" localSheetId="53">#REF!</definedName>
    <definedName name="건설기계운전조수002" localSheetId="74">#REF!</definedName>
    <definedName name="건설기계운전조수002" localSheetId="75">#REF!</definedName>
    <definedName name="건설기계운전조수002" localSheetId="76">#REF!</definedName>
    <definedName name="건설기계운전조수002" localSheetId="77">#REF!</definedName>
    <definedName name="건설기계운전조수002" localSheetId="78">#REF!</definedName>
    <definedName name="건설기계운전조수002" localSheetId="16">#REF!</definedName>
    <definedName name="건설기계운전조수002" localSheetId="13">#REF!</definedName>
    <definedName name="건설기계운전조수002" localSheetId="15">#REF!</definedName>
    <definedName name="건설기계운전조수002" localSheetId="14">#REF!</definedName>
    <definedName name="건설기계운전조수002">#REF!</definedName>
    <definedName name="건설기계운전조수011" localSheetId="49">#REF!</definedName>
    <definedName name="건설기계운전조수011" localSheetId="50">#REF!</definedName>
    <definedName name="건설기계운전조수011" localSheetId="51">#REF!</definedName>
    <definedName name="건설기계운전조수011" localSheetId="52">#REF!</definedName>
    <definedName name="건설기계운전조수011" localSheetId="53">#REF!</definedName>
    <definedName name="건설기계운전조수011" localSheetId="74">#REF!</definedName>
    <definedName name="건설기계운전조수011" localSheetId="75">#REF!</definedName>
    <definedName name="건설기계운전조수011" localSheetId="76">#REF!</definedName>
    <definedName name="건설기계운전조수011" localSheetId="77">#REF!</definedName>
    <definedName name="건설기계운전조수011" localSheetId="78">#REF!</definedName>
    <definedName name="건설기계운전조수011" localSheetId="16">#REF!</definedName>
    <definedName name="건설기계운전조수011" localSheetId="13">#REF!</definedName>
    <definedName name="건설기계운전조수011" localSheetId="15">#REF!</definedName>
    <definedName name="건설기계운전조수011" localSheetId="14">#REF!</definedName>
    <definedName name="건설기계운전조수011">#REF!</definedName>
    <definedName name="건설기계운전조수982" localSheetId="49">#REF!</definedName>
    <definedName name="건설기계운전조수982" localSheetId="50">#REF!</definedName>
    <definedName name="건설기계운전조수982" localSheetId="51">#REF!</definedName>
    <definedName name="건설기계운전조수982" localSheetId="52">#REF!</definedName>
    <definedName name="건설기계운전조수982" localSheetId="53">#REF!</definedName>
    <definedName name="건설기계운전조수982" localSheetId="74">#REF!</definedName>
    <definedName name="건설기계운전조수982" localSheetId="75">#REF!</definedName>
    <definedName name="건설기계운전조수982" localSheetId="76">#REF!</definedName>
    <definedName name="건설기계운전조수982" localSheetId="77">#REF!</definedName>
    <definedName name="건설기계운전조수982" localSheetId="78">#REF!</definedName>
    <definedName name="건설기계운전조수982" localSheetId="16">#REF!</definedName>
    <definedName name="건설기계운전조수982" localSheetId="13">#REF!</definedName>
    <definedName name="건설기계운전조수982" localSheetId="15">#REF!</definedName>
    <definedName name="건설기계운전조수982" localSheetId="14">#REF!</definedName>
    <definedName name="건설기계운전조수982">#REF!</definedName>
    <definedName name="건설기계운전조수991" localSheetId="49">#REF!</definedName>
    <definedName name="건설기계운전조수991" localSheetId="50">#REF!</definedName>
    <definedName name="건설기계운전조수991" localSheetId="51">#REF!</definedName>
    <definedName name="건설기계운전조수991" localSheetId="52">#REF!</definedName>
    <definedName name="건설기계운전조수991" localSheetId="53">#REF!</definedName>
    <definedName name="건설기계운전조수991" localSheetId="74">#REF!</definedName>
    <definedName name="건설기계운전조수991" localSheetId="75">#REF!</definedName>
    <definedName name="건설기계운전조수991" localSheetId="76">#REF!</definedName>
    <definedName name="건설기계운전조수991" localSheetId="77">#REF!</definedName>
    <definedName name="건설기계운전조수991" localSheetId="78">#REF!</definedName>
    <definedName name="건설기계운전조수991" localSheetId="16">#REF!</definedName>
    <definedName name="건설기계운전조수991" localSheetId="13">#REF!</definedName>
    <definedName name="건설기계운전조수991" localSheetId="15">#REF!</definedName>
    <definedName name="건설기계운전조수991" localSheetId="14">#REF!</definedName>
    <definedName name="건설기계운전조수991">#REF!</definedName>
    <definedName name="건설기계운전조수992" localSheetId="49">#REF!</definedName>
    <definedName name="건설기계운전조수992" localSheetId="50">#REF!</definedName>
    <definedName name="건설기계운전조수992" localSheetId="51">#REF!</definedName>
    <definedName name="건설기계운전조수992" localSheetId="52">#REF!</definedName>
    <definedName name="건설기계운전조수992" localSheetId="53">#REF!</definedName>
    <definedName name="건설기계운전조수992" localSheetId="74">#REF!</definedName>
    <definedName name="건설기계운전조수992" localSheetId="75">#REF!</definedName>
    <definedName name="건설기계운전조수992" localSheetId="76">#REF!</definedName>
    <definedName name="건설기계운전조수992" localSheetId="77">#REF!</definedName>
    <definedName name="건설기계운전조수992" localSheetId="78">#REF!</definedName>
    <definedName name="건설기계운전조수992" localSheetId="16">#REF!</definedName>
    <definedName name="건설기계운전조수992" localSheetId="13">#REF!</definedName>
    <definedName name="건설기계운전조수992" localSheetId="15">#REF!</definedName>
    <definedName name="건설기계운전조수992" localSheetId="14">#REF!</definedName>
    <definedName name="건설기계운전조수992">#REF!</definedName>
    <definedName name="건설기계조장001" localSheetId="49">#REF!</definedName>
    <definedName name="건설기계조장001" localSheetId="50">#REF!</definedName>
    <definedName name="건설기계조장001" localSheetId="51">#REF!</definedName>
    <definedName name="건설기계조장001" localSheetId="52">#REF!</definedName>
    <definedName name="건설기계조장001" localSheetId="53">#REF!</definedName>
    <definedName name="건설기계조장001" localSheetId="74">#REF!</definedName>
    <definedName name="건설기계조장001" localSheetId="75">#REF!</definedName>
    <definedName name="건설기계조장001" localSheetId="76">#REF!</definedName>
    <definedName name="건설기계조장001" localSheetId="77">#REF!</definedName>
    <definedName name="건설기계조장001" localSheetId="78">#REF!</definedName>
    <definedName name="건설기계조장001" localSheetId="16">#REF!</definedName>
    <definedName name="건설기계조장001" localSheetId="13">#REF!</definedName>
    <definedName name="건설기계조장001" localSheetId="15">#REF!</definedName>
    <definedName name="건설기계조장001" localSheetId="14">#REF!</definedName>
    <definedName name="건설기계조장001">#REF!</definedName>
    <definedName name="건설기계조장002" localSheetId="49">#REF!</definedName>
    <definedName name="건설기계조장002" localSheetId="50">#REF!</definedName>
    <definedName name="건설기계조장002" localSheetId="51">#REF!</definedName>
    <definedName name="건설기계조장002" localSheetId="52">#REF!</definedName>
    <definedName name="건설기계조장002" localSheetId="53">#REF!</definedName>
    <definedName name="건설기계조장002" localSheetId="74">#REF!</definedName>
    <definedName name="건설기계조장002" localSheetId="75">#REF!</definedName>
    <definedName name="건설기계조장002" localSheetId="76">#REF!</definedName>
    <definedName name="건설기계조장002" localSheetId="77">#REF!</definedName>
    <definedName name="건설기계조장002" localSheetId="78">#REF!</definedName>
    <definedName name="건설기계조장002" localSheetId="16">#REF!</definedName>
    <definedName name="건설기계조장002" localSheetId="13">#REF!</definedName>
    <definedName name="건설기계조장002" localSheetId="15">#REF!</definedName>
    <definedName name="건설기계조장002" localSheetId="14">#REF!</definedName>
    <definedName name="건설기계조장002">#REF!</definedName>
    <definedName name="건설기계조장011" localSheetId="49">#REF!</definedName>
    <definedName name="건설기계조장011" localSheetId="50">#REF!</definedName>
    <definedName name="건설기계조장011" localSheetId="51">#REF!</definedName>
    <definedName name="건설기계조장011" localSheetId="52">#REF!</definedName>
    <definedName name="건설기계조장011" localSheetId="53">#REF!</definedName>
    <definedName name="건설기계조장011" localSheetId="74">#REF!</definedName>
    <definedName name="건설기계조장011" localSheetId="75">#REF!</definedName>
    <definedName name="건설기계조장011" localSheetId="76">#REF!</definedName>
    <definedName name="건설기계조장011" localSheetId="77">#REF!</definedName>
    <definedName name="건설기계조장011" localSheetId="78">#REF!</definedName>
    <definedName name="건설기계조장011" localSheetId="16">#REF!</definedName>
    <definedName name="건설기계조장011" localSheetId="13">#REF!</definedName>
    <definedName name="건설기계조장011" localSheetId="15">#REF!</definedName>
    <definedName name="건설기계조장011" localSheetId="14">#REF!</definedName>
    <definedName name="건설기계조장011">#REF!</definedName>
    <definedName name="건설기계조장982" localSheetId="49">#REF!</definedName>
    <definedName name="건설기계조장982" localSheetId="50">#REF!</definedName>
    <definedName name="건설기계조장982" localSheetId="51">#REF!</definedName>
    <definedName name="건설기계조장982" localSheetId="52">#REF!</definedName>
    <definedName name="건설기계조장982" localSheetId="53">#REF!</definedName>
    <definedName name="건설기계조장982" localSheetId="74">#REF!</definedName>
    <definedName name="건설기계조장982" localSheetId="75">#REF!</definedName>
    <definedName name="건설기계조장982" localSheetId="76">#REF!</definedName>
    <definedName name="건설기계조장982" localSheetId="77">#REF!</definedName>
    <definedName name="건설기계조장982" localSheetId="78">#REF!</definedName>
    <definedName name="건설기계조장982" localSheetId="16">#REF!</definedName>
    <definedName name="건설기계조장982" localSheetId="13">#REF!</definedName>
    <definedName name="건설기계조장982" localSheetId="15">#REF!</definedName>
    <definedName name="건설기계조장982" localSheetId="14">#REF!</definedName>
    <definedName name="건설기계조장982">#REF!</definedName>
    <definedName name="건설기계조장991" localSheetId="49">#REF!</definedName>
    <definedName name="건설기계조장991" localSheetId="50">#REF!</definedName>
    <definedName name="건설기계조장991" localSheetId="51">#REF!</definedName>
    <definedName name="건설기계조장991" localSheetId="52">#REF!</definedName>
    <definedName name="건설기계조장991" localSheetId="53">#REF!</definedName>
    <definedName name="건설기계조장991" localSheetId="74">#REF!</definedName>
    <definedName name="건설기계조장991" localSheetId="75">#REF!</definedName>
    <definedName name="건설기계조장991" localSheetId="76">#REF!</definedName>
    <definedName name="건설기계조장991" localSheetId="77">#REF!</definedName>
    <definedName name="건설기계조장991" localSheetId="78">#REF!</definedName>
    <definedName name="건설기계조장991" localSheetId="16">#REF!</definedName>
    <definedName name="건설기계조장991" localSheetId="13">#REF!</definedName>
    <definedName name="건설기계조장991" localSheetId="15">#REF!</definedName>
    <definedName name="건설기계조장991" localSheetId="14">#REF!</definedName>
    <definedName name="건설기계조장991">#REF!</definedName>
    <definedName name="건설기계조장992" localSheetId="49">#REF!</definedName>
    <definedName name="건설기계조장992" localSheetId="50">#REF!</definedName>
    <definedName name="건설기계조장992" localSheetId="51">#REF!</definedName>
    <definedName name="건설기계조장992" localSheetId="52">#REF!</definedName>
    <definedName name="건설기계조장992" localSheetId="53">#REF!</definedName>
    <definedName name="건설기계조장992" localSheetId="74">#REF!</definedName>
    <definedName name="건설기계조장992" localSheetId="75">#REF!</definedName>
    <definedName name="건설기계조장992" localSheetId="76">#REF!</definedName>
    <definedName name="건설기계조장992" localSheetId="77">#REF!</definedName>
    <definedName name="건설기계조장992" localSheetId="78">#REF!</definedName>
    <definedName name="건설기계조장992" localSheetId="16">#REF!</definedName>
    <definedName name="건설기계조장992" localSheetId="13">#REF!</definedName>
    <definedName name="건설기계조장992" localSheetId="15">#REF!</definedName>
    <definedName name="건설기계조장992" localSheetId="14">#REF!</definedName>
    <definedName name="건설기계조장992">#REF!</definedName>
    <definedName name="건설운전">[68]설계요소!$C$22</definedName>
    <definedName name="건축목공" localSheetId="49">#REF!</definedName>
    <definedName name="건축목공" localSheetId="50">#REF!</definedName>
    <definedName name="건축목공" localSheetId="51">#REF!</definedName>
    <definedName name="건축목공" localSheetId="52">#REF!</definedName>
    <definedName name="건축목공" localSheetId="53">#REF!</definedName>
    <definedName name="건축목공" localSheetId="74">#REF!</definedName>
    <definedName name="건축목공" localSheetId="75">#REF!</definedName>
    <definedName name="건축목공" localSheetId="76">#REF!</definedName>
    <definedName name="건축목공" localSheetId="77">#REF!</definedName>
    <definedName name="건축목공" localSheetId="78">#REF!</definedName>
    <definedName name="건축목공" localSheetId="16">#REF!</definedName>
    <definedName name="건축목공" localSheetId="13">#REF!</definedName>
    <definedName name="건축목공" localSheetId="15">#REF!</definedName>
    <definedName name="건축목공" localSheetId="14">#REF!</definedName>
    <definedName name="건축목공">#REF!</definedName>
    <definedName name="건축목공001" localSheetId="49">#REF!</definedName>
    <definedName name="건축목공001" localSheetId="50">#REF!</definedName>
    <definedName name="건축목공001" localSheetId="51">#REF!</definedName>
    <definedName name="건축목공001" localSheetId="52">#REF!</definedName>
    <definedName name="건축목공001" localSheetId="53">#REF!</definedName>
    <definedName name="건축목공001" localSheetId="74">#REF!</definedName>
    <definedName name="건축목공001" localSheetId="75">#REF!</definedName>
    <definedName name="건축목공001" localSheetId="76">#REF!</definedName>
    <definedName name="건축목공001" localSheetId="77">#REF!</definedName>
    <definedName name="건축목공001" localSheetId="78">#REF!</definedName>
    <definedName name="건축목공001" localSheetId="16">#REF!</definedName>
    <definedName name="건축목공001" localSheetId="13">#REF!</definedName>
    <definedName name="건축목공001" localSheetId="15">#REF!</definedName>
    <definedName name="건축목공001" localSheetId="14">#REF!</definedName>
    <definedName name="건축목공001">#REF!</definedName>
    <definedName name="건축목공002" localSheetId="49">#REF!</definedName>
    <definedName name="건축목공002" localSheetId="50">#REF!</definedName>
    <definedName name="건축목공002" localSheetId="51">#REF!</definedName>
    <definedName name="건축목공002" localSheetId="52">#REF!</definedName>
    <definedName name="건축목공002" localSheetId="53">#REF!</definedName>
    <definedName name="건축목공002" localSheetId="74">#REF!</definedName>
    <definedName name="건축목공002" localSheetId="75">#REF!</definedName>
    <definedName name="건축목공002" localSheetId="76">#REF!</definedName>
    <definedName name="건축목공002" localSheetId="77">#REF!</definedName>
    <definedName name="건축목공002" localSheetId="78">#REF!</definedName>
    <definedName name="건축목공002" localSheetId="16">#REF!</definedName>
    <definedName name="건축목공002" localSheetId="13">#REF!</definedName>
    <definedName name="건축목공002" localSheetId="15">#REF!</definedName>
    <definedName name="건축목공002" localSheetId="14">#REF!</definedName>
    <definedName name="건축목공002">#REF!</definedName>
    <definedName name="건축목공011" localSheetId="49">#REF!</definedName>
    <definedName name="건축목공011" localSheetId="50">#REF!</definedName>
    <definedName name="건축목공011" localSheetId="51">#REF!</definedName>
    <definedName name="건축목공011" localSheetId="52">#REF!</definedName>
    <definedName name="건축목공011" localSheetId="53">#REF!</definedName>
    <definedName name="건축목공011" localSheetId="74">#REF!</definedName>
    <definedName name="건축목공011" localSheetId="75">#REF!</definedName>
    <definedName name="건축목공011" localSheetId="76">#REF!</definedName>
    <definedName name="건축목공011" localSheetId="77">#REF!</definedName>
    <definedName name="건축목공011" localSheetId="78">#REF!</definedName>
    <definedName name="건축목공011" localSheetId="16">#REF!</definedName>
    <definedName name="건축목공011" localSheetId="13">#REF!</definedName>
    <definedName name="건축목공011" localSheetId="15">#REF!</definedName>
    <definedName name="건축목공011" localSheetId="14">#REF!</definedName>
    <definedName name="건축목공011">#REF!</definedName>
    <definedName name="건축목공982" localSheetId="49">#REF!</definedName>
    <definedName name="건축목공982" localSheetId="50">#REF!</definedName>
    <definedName name="건축목공982" localSheetId="51">#REF!</definedName>
    <definedName name="건축목공982" localSheetId="52">#REF!</definedName>
    <definedName name="건축목공982" localSheetId="53">#REF!</definedName>
    <definedName name="건축목공982" localSheetId="74">#REF!</definedName>
    <definedName name="건축목공982" localSheetId="75">#REF!</definedName>
    <definedName name="건축목공982" localSheetId="76">#REF!</definedName>
    <definedName name="건축목공982" localSheetId="77">#REF!</definedName>
    <definedName name="건축목공982" localSheetId="78">#REF!</definedName>
    <definedName name="건축목공982" localSheetId="16">#REF!</definedName>
    <definedName name="건축목공982" localSheetId="13">#REF!</definedName>
    <definedName name="건축목공982" localSheetId="15">#REF!</definedName>
    <definedName name="건축목공982" localSheetId="14">#REF!</definedName>
    <definedName name="건축목공982">#REF!</definedName>
    <definedName name="건축목공991" localSheetId="49">#REF!</definedName>
    <definedName name="건축목공991" localSheetId="50">#REF!</definedName>
    <definedName name="건축목공991" localSheetId="51">#REF!</definedName>
    <definedName name="건축목공991" localSheetId="52">#REF!</definedName>
    <definedName name="건축목공991" localSheetId="53">#REF!</definedName>
    <definedName name="건축목공991" localSheetId="74">#REF!</definedName>
    <definedName name="건축목공991" localSheetId="75">#REF!</definedName>
    <definedName name="건축목공991" localSheetId="76">#REF!</definedName>
    <definedName name="건축목공991" localSheetId="77">#REF!</definedName>
    <definedName name="건축목공991" localSheetId="78">#REF!</definedName>
    <definedName name="건축목공991" localSheetId="16">#REF!</definedName>
    <definedName name="건축목공991" localSheetId="13">#REF!</definedName>
    <definedName name="건축목공991" localSheetId="15">#REF!</definedName>
    <definedName name="건축목공991" localSheetId="14">#REF!</definedName>
    <definedName name="건축목공991">#REF!</definedName>
    <definedName name="건축목공992" localSheetId="49">#REF!</definedName>
    <definedName name="건축목공992" localSheetId="50">#REF!</definedName>
    <definedName name="건축목공992" localSheetId="51">#REF!</definedName>
    <definedName name="건축목공992" localSheetId="52">#REF!</definedName>
    <definedName name="건축목공992" localSheetId="53">#REF!</definedName>
    <definedName name="건축목공992" localSheetId="74">#REF!</definedName>
    <definedName name="건축목공992" localSheetId="75">#REF!</definedName>
    <definedName name="건축목공992" localSheetId="76">#REF!</definedName>
    <definedName name="건축목공992" localSheetId="77">#REF!</definedName>
    <definedName name="건축목공992" localSheetId="78">#REF!</definedName>
    <definedName name="건축목공992" localSheetId="16">#REF!</definedName>
    <definedName name="건축목공992" localSheetId="13">#REF!</definedName>
    <definedName name="건축목공992" localSheetId="15">#REF!</definedName>
    <definedName name="건축목공992" localSheetId="14">#REF!</definedName>
    <definedName name="건축목공992">#REF!</definedName>
    <definedName name="건축총괄" localSheetId="37">BlankMacro1</definedName>
    <definedName name="건축총괄" localSheetId="49">BlankMacro1</definedName>
    <definedName name="건축총괄" localSheetId="50">BlankMacro1</definedName>
    <definedName name="건축총괄" localSheetId="51">BlankMacro1</definedName>
    <definedName name="건축총괄" localSheetId="52">BlankMacro1</definedName>
    <definedName name="건축총괄" localSheetId="53">BlankMacro1</definedName>
    <definedName name="건축총괄" localSheetId="75">BlankMacro1</definedName>
    <definedName name="건축총괄" localSheetId="77">BlankMacro1</definedName>
    <definedName name="건축총괄" localSheetId="79">BlankMacro1</definedName>
    <definedName name="건축총괄">BlankMacro1</definedName>
    <definedName name="검조부" localSheetId="49">[69]노임단가!#REF!</definedName>
    <definedName name="검조부" localSheetId="50">[69]노임단가!#REF!</definedName>
    <definedName name="검조부" localSheetId="51">[69]노임단가!#REF!</definedName>
    <definedName name="검조부" localSheetId="52">[69]노임단가!#REF!</definedName>
    <definedName name="검조부" localSheetId="53">[69]노임단가!#REF!</definedName>
    <definedName name="검조부" localSheetId="13">[69]노임단가!#REF!</definedName>
    <definedName name="검조부" localSheetId="15">[69]노임단가!#REF!</definedName>
    <definedName name="검조부" localSheetId="14">[69]노임단가!#REF!</definedName>
    <definedName name="검조부">[69]노임단가!#REF!</definedName>
    <definedName name="검토서D" localSheetId="37" hidden="1">{#N/A,#N/A,FALSE,"현장 NCR 분석";#N/A,#N/A,FALSE,"현장품질감사";#N/A,#N/A,FALSE,"현장품질감사"}</definedName>
    <definedName name="검토서D" localSheetId="17" hidden="1">{#N/A,#N/A,FALSE,"현장 NCR 분석";#N/A,#N/A,FALSE,"현장품질감사";#N/A,#N/A,FALSE,"현장품질감사"}</definedName>
    <definedName name="검토서D" localSheetId="18" hidden="1">{#N/A,#N/A,FALSE,"현장 NCR 분석";#N/A,#N/A,FALSE,"현장품질감사";#N/A,#N/A,FALSE,"현장품질감사"}</definedName>
    <definedName name="검토서D" localSheetId="49" hidden="1">{#N/A,#N/A,FALSE,"현장 NCR 분석";#N/A,#N/A,FALSE,"현장품질감사";#N/A,#N/A,FALSE,"현장품질감사"}</definedName>
    <definedName name="검토서D" localSheetId="50" hidden="1">{#N/A,#N/A,FALSE,"현장 NCR 분석";#N/A,#N/A,FALSE,"현장품질감사";#N/A,#N/A,FALSE,"현장품질감사"}</definedName>
    <definedName name="검토서D" localSheetId="51" hidden="1">{#N/A,#N/A,FALSE,"현장 NCR 분석";#N/A,#N/A,FALSE,"현장품질감사";#N/A,#N/A,FALSE,"현장품질감사"}</definedName>
    <definedName name="검토서D" localSheetId="52" hidden="1">{#N/A,#N/A,FALSE,"현장 NCR 분석";#N/A,#N/A,FALSE,"현장품질감사";#N/A,#N/A,FALSE,"현장품질감사"}</definedName>
    <definedName name="검토서D" localSheetId="53" hidden="1">{#N/A,#N/A,FALSE,"현장 NCR 분석";#N/A,#N/A,FALSE,"현장품질감사";#N/A,#N/A,FALSE,"현장품질감사"}</definedName>
    <definedName name="검토서D" localSheetId="79" hidden="1">{#N/A,#N/A,FALSE,"현장 NCR 분석";#N/A,#N/A,FALSE,"현장품질감사";#N/A,#N/A,FALSE,"현장품질감사"}</definedName>
    <definedName name="검토서D" localSheetId="16" hidden="1">{#N/A,#N/A,FALSE,"현장 NCR 분석";#N/A,#N/A,FALSE,"현장품질감사";#N/A,#N/A,FALSE,"현장품질감사"}</definedName>
    <definedName name="검토서D" localSheetId="13" hidden="1">{#N/A,#N/A,FALSE,"현장 NCR 분석";#N/A,#N/A,FALSE,"현장품질감사";#N/A,#N/A,FALSE,"현장품질감사"}</definedName>
    <definedName name="검토서D" localSheetId="15" hidden="1">{#N/A,#N/A,FALSE,"현장 NCR 분석";#N/A,#N/A,FALSE,"현장품질감사";#N/A,#N/A,FALSE,"현장품질감사"}</definedName>
    <definedName name="검토서D" localSheetId="14" hidden="1">{#N/A,#N/A,FALSE,"현장 NCR 분석";#N/A,#N/A,FALSE,"현장품질감사";#N/A,#N/A,FALSE,"현장품질감사"}</definedName>
    <definedName name="검토서D" hidden="1">{#N/A,#N/A,FALSE,"현장 NCR 분석";#N/A,#N/A,FALSE,"현장품질감사";#N/A,#N/A,FALSE,"현장품질감사"}</definedName>
    <definedName name="겨격" localSheetId="17" hidden="1">#REF!</definedName>
    <definedName name="겨격" localSheetId="18" hidden="1">#REF!</definedName>
    <definedName name="겨격" localSheetId="16" hidden="1">#REF!</definedName>
    <definedName name="겨격" localSheetId="13" hidden="1">#REF!</definedName>
    <definedName name="겨격" localSheetId="15" hidden="1">#REF!</definedName>
    <definedName name="겨격" localSheetId="14" hidden="1">#REF!</definedName>
    <definedName name="겨격" hidden="1">#REF!</definedName>
    <definedName name="견적대비권" localSheetId="49">#REF!</definedName>
    <definedName name="견적대비권" localSheetId="50">#REF!</definedName>
    <definedName name="견적대비권" localSheetId="51">#REF!</definedName>
    <definedName name="견적대비권" localSheetId="52">#REF!</definedName>
    <definedName name="견적대비권" localSheetId="53">#REF!</definedName>
    <definedName name="견적대비권" localSheetId="74">#REF!</definedName>
    <definedName name="견적대비권" localSheetId="75">#REF!</definedName>
    <definedName name="견적대비권" localSheetId="76">#REF!</definedName>
    <definedName name="견적대비권" localSheetId="77">#REF!</definedName>
    <definedName name="견적대비권" localSheetId="78">#REF!</definedName>
    <definedName name="견적대비권" localSheetId="16">#REF!</definedName>
    <definedName name="견적대비권" localSheetId="13">#REF!</definedName>
    <definedName name="견적대비권" localSheetId="15">#REF!</definedName>
    <definedName name="견적대비권" localSheetId="14">#REF!</definedName>
    <definedName name="견적대비권">#REF!</definedName>
    <definedName name="견출공001" localSheetId="49">#REF!</definedName>
    <definedName name="견출공001" localSheetId="50">#REF!</definedName>
    <definedName name="견출공001" localSheetId="51">#REF!</definedName>
    <definedName name="견출공001" localSheetId="52">#REF!</definedName>
    <definedName name="견출공001" localSheetId="53">#REF!</definedName>
    <definedName name="견출공001" localSheetId="74">#REF!</definedName>
    <definedName name="견출공001" localSheetId="75">#REF!</definedName>
    <definedName name="견출공001" localSheetId="76">#REF!</definedName>
    <definedName name="견출공001" localSheetId="77">#REF!</definedName>
    <definedName name="견출공001" localSheetId="78">#REF!</definedName>
    <definedName name="견출공001" localSheetId="16">#REF!</definedName>
    <definedName name="견출공001" localSheetId="13">#REF!</definedName>
    <definedName name="견출공001" localSheetId="15">#REF!</definedName>
    <definedName name="견출공001" localSheetId="14">#REF!</definedName>
    <definedName name="견출공001">#REF!</definedName>
    <definedName name="견출공002" localSheetId="49">#REF!</definedName>
    <definedName name="견출공002" localSheetId="50">#REF!</definedName>
    <definedName name="견출공002" localSheetId="51">#REF!</definedName>
    <definedName name="견출공002" localSheetId="52">#REF!</definedName>
    <definedName name="견출공002" localSheetId="53">#REF!</definedName>
    <definedName name="견출공002" localSheetId="74">#REF!</definedName>
    <definedName name="견출공002" localSheetId="75">#REF!</definedName>
    <definedName name="견출공002" localSheetId="76">#REF!</definedName>
    <definedName name="견출공002" localSheetId="77">#REF!</definedName>
    <definedName name="견출공002" localSheetId="78">#REF!</definedName>
    <definedName name="견출공002" localSheetId="16">#REF!</definedName>
    <definedName name="견출공002" localSheetId="13">#REF!</definedName>
    <definedName name="견출공002" localSheetId="15">#REF!</definedName>
    <definedName name="견출공002" localSheetId="14">#REF!</definedName>
    <definedName name="견출공002">#REF!</definedName>
    <definedName name="견출공011" localSheetId="49">#REF!</definedName>
    <definedName name="견출공011" localSheetId="50">#REF!</definedName>
    <definedName name="견출공011" localSheetId="51">#REF!</definedName>
    <definedName name="견출공011" localSheetId="52">#REF!</definedName>
    <definedName name="견출공011" localSheetId="53">#REF!</definedName>
    <definedName name="견출공011" localSheetId="74">#REF!</definedName>
    <definedName name="견출공011" localSheetId="75">#REF!</definedName>
    <definedName name="견출공011" localSheetId="76">#REF!</definedName>
    <definedName name="견출공011" localSheetId="77">#REF!</definedName>
    <definedName name="견출공011" localSheetId="78">#REF!</definedName>
    <definedName name="견출공011" localSheetId="16">#REF!</definedName>
    <definedName name="견출공011" localSheetId="13">#REF!</definedName>
    <definedName name="견출공011" localSheetId="15">#REF!</definedName>
    <definedName name="견출공011" localSheetId="14">#REF!</definedName>
    <definedName name="견출공011">#REF!</definedName>
    <definedName name="견출공982" localSheetId="49">#REF!</definedName>
    <definedName name="견출공982" localSheetId="50">#REF!</definedName>
    <definedName name="견출공982" localSheetId="51">#REF!</definedName>
    <definedName name="견출공982" localSheetId="52">#REF!</definedName>
    <definedName name="견출공982" localSheetId="53">#REF!</definedName>
    <definedName name="견출공982" localSheetId="74">#REF!</definedName>
    <definedName name="견출공982" localSheetId="75">#REF!</definedName>
    <definedName name="견출공982" localSheetId="76">#REF!</definedName>
    <definedName name="견출공982" localSheetId="77">#REF!</definedName>
    <definedName name="견출공982" localSheetId="78">#REF!</definedName>
    <definedName name="견출공982" localSheetId="16">#REF!</definedName>
    <definedName name="견출공982" localSheetId="13">#REF!</definedName>
    <definedName name="견출공982" localSheetId="15">#REF!</definedName>
    <definedName name="견출공982" localSheetId="14">#REF!</definedName>
    <definedName name="견출공982">#REF!</definedName>
    <definedName name="견출공991" localSheetId="49">#REF!</definedName>
    <definedName name="견출공991" localSheetId="50">#REF!</definedName>
    <definedName name="견출공991" localSheetId="51">#REF!</definedName>
    <definedName name="견출공991" localSheetId="52">#REF!</definedName>
    <definedName name="견출공991" localSheetId="53">#REF!</definedName>
    <definedName name="견출공991" localSheetId="74">#REF!</definedName>
    <definedName name="견출공991" localSheetId="75">#REF!</definedName>
    <definedName name="견출공991" localSheetId="76">#REF!</definedName>
    <definedName name="견출공991" localSheetId="77">#REF!</definedName>
    <definedName name="견출공991" localSheetId="78">#REF!</definedName>
    <definedName name="견출공991" localSheetId="16">#REF!</definedName>
    <definedName name="견출공991" localSheetId="13">#REF!</definedName>
    <definedName name="견출공991" localSheetId="15">#REF!</definedName>
    <definedName name="견출공991" localSheetId="14">#REF!</definedName>
    <definedName name="견출공991">#REF!</definedName>
    <definedName name="견출공992" localSheetId="49">#REF!</definedName>
    <definedName name="견출공992" localSheetId="50">#REF!</definedName>
    <definedName name="견출공992" localSheetId="51">#REF!</definedName>
    <definedName name="견출공992" localSheetId="52">#REF!</definedName>
    <definedName name="견출공992" localSheetId="53">#REF!</definedName>
    <definedName name="견출공992" localSheetId="74">#REF!</definedName>
    <definedName name="견출공992" localSheetId="75">#REF!</definedName>
    <definedName name="견출공992" localSheetId="76">#REF!</definedName>
    <definedName name="견출공992" localSheetId="77">#REF!</definedName>
    <definedName name="견출공992" localSheetId="78">#REF!</definedName>
    <definedName name="견출공992" localSheetId="16">#REF!</definedName>
    <definedName name="견출공992" localSheetId="13">#REF!</definedName>
    <definedName name="견출공992" localSheetId="15">#REF!</definedName>
    <definedName name="견출공992" localSheetId="14">#REF!</definedName>
    <definedName name="견출공992">#REF!</definedName>
    <definedName name="결제">OFFSET([70]신고분기설정참고!$D$6,0,0,COUNTA([70]신고분기설정참고!$D$6:$D$7),1)</definedName>
    <definedName name="결제방법">OFFSET([70]신고분기설정참고!$D$10,0,0,COUNTA([70]신고분기설정참고!$D$10:$D$15),1)</definedName>
    <definedName name="겹동백1002" localSheetId="79">[58]데이타!$E$145</definedName>
    <definedName name="겹동백1002">[59]데이타!$E$145</definedName>
    <definedName name="겹동백1204" localSheetId="79">[58]데이타!$E$146</definedName>
    <definedName name="겹동백1204">[59]데이타!$E$146</definedName>
    <definedName name="겹동백1506" localSheetId="79">[58]데이타!$E$147</definedName>
    <definedName name="겹동백1506">[59]데이타!$E$147</definedName>
    <definedName name="겹벗R6" localSheetId="79">[58]데이타!$E$34</definedName>
    <definedName name="겹벗R6">[59]데이타!$E$34</definedName>
    <definedName name="겹벗R8" localSheetId="79">[58]데이타!$E$35</definedName>
    <definedName name="겹벗R8">[59]데이타!$E$35</definedName>
    <definedName name="겹철쭉0304" localSheetId="79">[58]데이타!$E$36</definedName>
    <definedName name="겹철쭉0304">[59]데이타!$E$36</definedName>
    <definedName name="겹철쭉0506" localSheetId="79">[58]데이타!$E$37</definedName>
    <definedName name="겹철쭉0506">[59]데이타!$E$37</definedName>
    <definedName name="겹철쭉0608" localSheetId="79">[58]데이타!$E$38</definedName>
    <definedName name="겹철쭉0608">[59]데이타!$E$38</definedName>
    <definedName name="겹철쭉0810" localSheetId="79">[58]데이타!$E$39</definedName>
    <definedName name="겹철쭉0810">[59]데이타!$E$39</definedName>
    <definedName name="겹철쭉0812" localSheetId="79">[58]데이타!$E$40</definedName>
    <definedName name="겹철쭉0812">[59]데이타!$E$40</definedName>
    <definedName name="경비">#REF!</definedName>
    <definedName name="경비1" hidden="1">'[71]환경기계공정표 (3)'!$I$733:$I$734</definedName>
    <definedName name="경비합" localSheetId="49">#REF!</definedName>
    <definedName name="경비합" localSheetId="50">#REF!</definedName>
    <definedName name="경비합" localSheetId="51">#REF!</definedName>
    <definedName name="경비합" localSheetId="52">#REF!</definedName>
    <definedName name="경비합" localSheetId="53">#REF!</definedName>
    <definedName name="경비합" localSheetId="13">#REF!</definedName>
    <definedName name="경비합" localSheetId="15">#REF!</definedName>
    <definedName name="경비합" localSheetId="14">#REF!</definedName>
    <definedName name="경비합">#REF!</definedName>
    <definedName name="경사">[62]이름표모음!$K$22:$L$24</definedName>
    <definedName name="경사1" localSheetId="49">#REF!</definedName>
    <definedName name="경사1" localSheetId="50">#REF!</definedName>
    <definedName name="경사1" localSheetId="51">#REF!</definedName>
    <definedName name="경사1" localSheetId="52">#REF!</definedName>
    <definedName name="경사1" localSheetId="53">#REF!</definedName>
    <definedName name="경사1" localSheetId="74">#REF!</definedName>
    <definedName name="경사1" localSheetId="75">#REF!</definedName>
    <definedName name="경사1" localSheetId="76">#REF!</definedName>
    <definedName name="경사1" localSheetId="77">#REF!</definedName>
    <definedName name="경사1" localSheetId="78">#REF!</definedName>
    <definedName name="경사1" localSheetId="16">#REF!</definedName>
    <definedName name="경사1" localSheetId="13">#REF!</definedName>
    <definedName name="경사1" localSheetId="15">#REF!</definedName>
    <definedName name="경사1" localSheetId="14">#REF!</definedName>
    <definedName name="경사1">#REF!</definedName>
    <definedName name="경사2" localSheetId="49">#REF!</definedName>
    <definedName name="경사2" localSheetId="50">#REF!</definedName>
    <definedName name="경사2" localSheetId="51">#REF!</definedName>
    <definedName name="경사2" localSheetId="52">#REF!</definedName>
    <definedName name="경사2" localSheetId="53">#REF!</definedName>
    <definedName name="경사2" localSheetId="74">#REF!</definedName>
    <definedName name="경사2" localSheetId="75">#REF!</definedName>
    <definedName name="경사2" localSheetId="76">#REF!</definedName>
    <definedName name="경사2" localSheetId="77">#REF!</definedName>
    <definedName name="경사2" localSheetId="78">#REF!</definedName>
    <definedName name="경사2" localSheetId="16">#REF!</definedName>
    <definedName name="경사2" localSheetId="13">#REF!</definedName>
    <definedName name="경사2" localSheetId="15">#REF!</definedName>
    <definedName name="경사2" localSheetId="14">#REF!</definedName>
    <definedName name="경사2">#REF!</definedName>
    <definedName name="경사3" localSheetId="49">#REF!</definedName>
    <definedName name="경사3" localSheetId="50">#REF!</definedName>
    <definedName name="경사3" localSheetId="51">#REF!</definedName>
    <definedName name="경사3" localSheetId="52">#REF!</definedName>
    <definedName name="경사3" localSheetId="53">#REF!</definedName>
    <definedName name="경사3" localSheetId="74">#REF!</definedName>
    <definedName name="경사3" localSheetId="75">#REF!</definedName>
    <definedName name="경사3" localSheetId="76">#REF!</definedName>
    <definedName name="경사3" localSheetId="77">#REF!</definedName>
    <definedName name="경사3" localSheetId="78">#REF!</definedName>
    <definedName name="경사3" localSheetId="16">#REF!</definedName>
    <definedName name="경사3" localSheetId="13">#REF!</definedName>
    <definedName name="경사3" localSheetId="15">#REF!</definedName>
    <definedName name="경사3" localSheetId="14">#REF!</definedName>
    <definedName name="경사3">#REF!</definedName>
    <definedName name="경사4" localSheetId="49">#REF!</definedName>
    <definedName name="경사4" localSheetId="50">#REF!</definedName>
    <definedName name="경사4" localSheetId="51">#REF!</definedName>
    <definedName name="경사4" localSheetId="52">#REF!</definedName>
    <definedName name="경사4" localSheetId="53">#REF!</definedName>
    <definedName name="경사4" localSheetId="74">#REF!</definedName>
    <definedName name="경사4" localSheetId="75">#REF!</definedName>
    <definedName name="경사4" localSheetId="76">#REF!</definedName>
    <definedName name="경사4" localSheetId="77">#REF!</definedName>
    <definedName name="경사4" localSheetId="78">#REF!</definedName>
    <definedName name="경사4" localSheetId="16">#REF!</definedName>
    <definedName name="경사4" localSheetId="13">#REF!</definedName>
    <definedName name="경사4" localSheetId="15">#REF!</definedName>
    <definedName name="경사4" localSheetId="14">#REF!</definedName>
    <definedName name="경사4">#REF!</definedName>
    <definedName name="경사5" localSheetId="49">#REF!</definedName>
    <definedName name="경사5" localSheetId="50">#REF!</definedName>
    <definedName name="경사5" localSheetId="51">#REF!</definedName>
    <definedName name="경사5" localSheetId="52">#REF!</definedName>
    <definedName name="경사5" localSheetId="53">#REF!</definedName>
    <definedName name="경사5" localSheetId="74">#REF!</definedName>
    <definedName name="경사5" localSheetId="75">#REF!</definedName>
    <definedName name="경사5" localSheetId="76">#REF!</definedName>
    <definedName name="경사5" localSheetId="77">#REF!</definedName>
    <definedName name="경사5" localSheetId="78">#REF!</definedName>
    <definedName name="경사5" localSheetId="16">#REF!</definedName>
    <definedName name="경사5" localSheetId="13">#REF!</definedName>
    <definedName name="경사5" localSheetId="15">#REF!</definedName>
    <definedName name="경사5" localSheetId="14">#REF!</definedName>
    <definedName name="경사5">#REF!</definedName>
    <definedName name="경사도">#REF!</definedName>
    <definedName name="경유" localSheetId="17">[72]자료!$B$26</definedName>
    <definedName name="경유" localSheetId="18">[72]자료!$B$26</definedName>
    <definedName name="경유" localSheetId="16">[72]자료!$B$26</definedName>
    <definedName name="경유" localSheetId="13">[67]자료!$B$26</definedName>
    <definedName name="경유" localSheetId="15">[67]자료!$B$26</definedName>
    <definedName name="경유" localSheetId="14">[67]자료!$B$26</definedName>
    <definedName name="경유_거래단가" localSheetId="17">#REF!</definedName>
    <definedName name="경유_거래단가" localSheetId="18">#REF!</definedName>
    <definedName name="경유_거래단가" localSheetId="16">#REF!</definedName>
    <definedName name="경유_거래단가" localSheetId="13">#REF!</definedName>
    <definedName name="경유_거래단가" localSheetId="15">#REF!</definedName>
    <definedName name="경유_거래단가" localSheetId="14">#REF!</definedName>
    <definedName name="경유_거래단가">'3-1.기초자료'!$B$19</definedName>
    <definedName name="계" localSheetId="55">#REF!</definedName>
    <definedName name="계" localSheetId="59">#REF!</definedName>
    <definedName name="계" localSheetId="61">#REF!</definedName>
    <definedName name="계" localSheetId="31">#REF!</definedName>
    <definedName name="계" localSheetId="35">#REF!</definedName>
    <definedName name="계" localSheetId="36">#REF!</definedName>
    <definedName name="계" localSheetId="34">#REF!</definedName>
    <definedName name="계" localSheetId="49">#REF!</definedName>
    <definedName name="계" localSheetId="50">#REF!</definedName>
    <definedName name="계" localSheetId="51">#REF!</definedName>
    <definedName name="계" localSheetId="52">#REF!</definedName>
    <definedName name="계" localSheetId="53">#REF!</definedName>
    <definedName name="계" localSheetId="74">#REF!</definedName>
    <definedName name="계" localSheetId="75">#REF!</definedName>
    <definedName name="계" localSheetId="76">#REF!</definedName>
    <definedName name="계" localSheetId="77">#REF!</definedName>
    <definedName name="계" localSheetId="78">#REF!</definedName>
    <definedName name="계" localSheetId="16">#REF!</definedName>
    <definedName name="계" localSheetId="13">#REF!</definedName>
    <definedName name="계" localSheetId="15">#REF!</definedName>
    <definedName name="계" localSheetId="14">#REF!</definedName>
    <definedName name="계" localSheetId="1">#REF!</definedName>
    <definedName name="계">#REF!</definedName>
    <definedName name="계령공" localSheetId="49">[69]노임단가!#REF!</definedName>
    <definedName name="계령공" localSheetId="50">[69]노임단가!#REF!</definedName>
    <definedName name="계령공" localSheetId="51">[69]노임단가!#REF!</definedName>
    <definedName name="계령공" localSheetId="52">[69]노임단가!#REF!</definedName>
    <definedName name="계령공" localSheetId="53">[69]노임단가!#REF!</definedName>
    <definedName name="계령공" localSheetId="13">[69]노임단가!#REF!</definedName>
    <definedName name="계령공" localSheetId="15">[69]노임단가!#REF!</definedName>
    <definedName name="계령공" localSheetId="14">[69]노임단가!#REF!</definedName>
    <definedName name="계령공">[69]노임단가!#REF!</definedName>
    <definedName name="계수B5" localSheetId="79">[58]데이타!$E$41</definedName>
    <definedName name="계수B5">[59]데이타!$E$41</definedName>
    <definedName name="계수B6" localSheetId="79">[58]데이타!$E$42</definedName>
    <definedName name="계수B6">[59]데이타!$E$42</definedName>
    <definedName name="계수B8" localSheetId="79">[58]데이타!$E$43</definedName>
    <definedName name="계수B8">[59]데이타!$E$43</definedName>
    <definedName name="계약공기" localSheetId="49">#REF!</definedName>
    <definedName name="계약공기" localSheetId="50">#REF!</definedName>
    <definedName name="계약공기" localSheetId="51">#REF!</definedName>
    <definedName name="계약공기" localSheetId="52">#REF!</definedName>
    <definedName name="계약공기" localSheetId="53">#REF!</definedName>
    <definedName name="계약공기" localSheetId="74">#REF!</definedName>
    <definedName name="계약공기" localSheetId="75">#REF!</definedName>
    <definedName name="계약공기" localSheetId="76">#REF!</definedName>
    <definedName name="계약공기" localSheetId="77">#REF!</definedName>
    <definedName name="계약공기" localSheetId="78">#REF!</definedName>
    <definedName name="계약공기" localSheetId="16">#REF!</definedName>
    <definedName name="계약공기" localSheetId="13">#REF!</definedName>
    <definedName name="계약공기" localSheetId="15">#REF!</definedName>
    <definedName name="계약공기" localSheetId="14">#REF!</definedName>
    <definedName name="계약공기">#REF!</definedName>
    <definedName name="계장공001" localSheetId="49">#REF!</definedName>
    <definedName name="계장공001" localSheetId="50">#REF!</definedName>
    <definedName name="계장공001" localSheetId="51">#REF!</definedName>
    <definedName name="계장공001" localSheetId="52">#REF!</definedName>
    <definedName name="계장공001" localSheetId="53">#REF!</definedName>
    <definedName name="계장공001" localSheetId="74">#REF!</definedName>
    <definedName name="계장공001" localSheetId="75">#REF!</definedName>
    <definedName name="계장공001" localSheetId="76">#REF!</definedName>
    <definedName name="계장공001" localSheetId="77">#REF!</definedName>
    <definedName name="계장공001" localSheetId="78">#REF!</definedName>
    <definedName name="계장공001" localSheetId="16">#REF!</definedName>
    <definedName name="계장공001" localSheetId="13">#REF!</definedName>
    <definedName name="계장공001" localSheetId="15">#REF!</definedName>
    <definedName name="계장공001" localSheetId="14">#REF!</definedName>
    <definedName name="계장공001">#REF!</definedName>
    <definedName name="계장공002" localSheetId="49">#REF!</definedName>
    <definedName name="계장공002" localSheetId="50">#REF!</definedName>
    <definedName name="계장공002" localSheetId="51">#REF!</definedName>
    <definedName name="계장공002" localSheetId="52">#REF!</definedName>
    <definedName name="계장공002" localSheetId="53">#REF!</definedName>
    <definedName name="계장공002" localSheetId="74">#REF!</definedName>
    <definedName name="계장공002" localSheetId="75">#REF!</definedName>
    <definedName name="계장공002" localSheetId="76">#REF!</definedName>
    <definedName name="계장공002" localSheetId="77">#REF!</definedName>
    <definedName name="계장공002" localSheetId="78">#REF!</definedName>
    <definedName name="계장공002" localSheetId="16">#REF!</definedName>
    <definedName name="계장공002" localSheetId="13">#REF!</definedName>
    <definedName name="계장공002" localSheetId="15">#REF!</definedName>
    <definedName name="계장공002" localSheetId="14">#REF!</definedName>
    <definedName name="계장공002">#REF!</definedName>
    <definedName name="계장공011" localSheetId="49">#REF!</definedName>
    <definedName name="계장공011" localSheetId="50">#REF!</definedName>
    <definedName name="계장공011" localSheetId="51">#REF!</definedName>
    <definedName name="계장공011" localSheetId="52">#REF!</definedName>
    <definedName name="계장공011" localSheetId="53">#REF!</definedName>
    <definedName name="계장공011" localSheetId="74">#REF!</definedName>
    <definedName name="계장공011" localSheetId="75">#REF!</definedName>
    <definedName name="계장공011" localSheetId="76">#REF!</definedName>
    <definedName name="계장공011" localSheetId="77">#REF!</definedName>
    <definedName name="계장공011" localSheetId="78">#REF!</definedName>
    <definedName name="계장공011" localSheetId="16">#REF!</definedName>
    <definedName name="계장공011" localSheetId="13">#REF!</definedName>
    <definedName name="계장공011" localSheetId="15">#REF!</definedName>
    <definedName name="계장공011" localSheetId="14">#REF!</definedName>
    <definedName name="계장공011">#REF!</definedName>
    <definedName name="계장공982" localSheetId="49">#REF!</definedName>
    <definedName name="계장공982" localSheetId="50">#REF!</definedName>
    <definedName name="계장공982" localSheetId="51">#REF!</definedName>
    <definedName name="계장공982" localSheetId="52">#REF!</definedName>
    <definedName name="계장공982" localSheetId="53">#REF!</definedName>
    <definedName name="계장공982" localSheetId="74">#REF!</definedName>
    <definedName name="계장공982" localSheetId="75">#REF!</definedName>
    <definedName name="계장공982" localSheetId="76">#REF!</definedName>
    <definedName name="계장공982" localSheetId="77">#REF!</definedName>
    <definedName name="계장공982" localSheetId="78">#REF!</definedName>
    <definedName name="계장공982" localSheetId="16">#REF!</definedName>
    <definedName name="계장공982" localSheetId="13">#REF!</definedName>
    <definedName name="계장공982" localSheetId="15">#REF!</definedName>
    <definedName name="계장공982" localSheetId="14">#REF!</definedName>
    <definedName name="계장공982">#REF!</definedName>
    <definedName name="계장공991" localSheetId="49">#REF!</definedName>
    <definedName name="계장공991" localSheetId="50">#REF!</definedName>
    <definedName name="계장공991" localSheetId="51">#REF!</definedName>
    <definedName name="계장공991" localSheetId="52">#REF!</definedName>
    <definedName name="계장공991" localSheetId="53">#REF!</definedName>
    <definedName name="계장공991" localSheetId="74">#REF!</definedName>
    <definedName name="계장공991" localSheetId="75">#REF!</definedName>
    <definedName name="계장공991" localSheetId="76">#REF!</definedName>
    <definedName name="계장공991" localSheetId="77">#REF!</definedName>
    <definedName name="계장공991" localSheetId="78">#REF!</definedName>
    <definedName name="계장공991" localSheetId="16">#REF!</definedName>
    <definedName name="계장공991" localSheetId="13">#REF!</definedName>
    <definedName name="계장공991" localSheetId="15">#REF!</definedName>
    <definedName name="계장공991" localSheetId="14">#REF!</definedName>
    <definedName name="계장공991">#REF!</definedName>
    <definedName name="계장공992" localSheetId="49">#REF!</definedName>
    <definedName name="계장공992" localSheetId="50">#REF!</definedName>
    <definedName name="계장공992" localSheetId="51">#REF!</definedName>
    <definedName name="계장공992" localSheetId="52">#REF!</definedName>
    <definedName name="계장공992" localSheetId="53">#REF!</definedName>
    <definedName name="계장공992" localSheetId="74">#REF!</definedName>
    <definedName name="계장공992" localSheetId="75">#REF!</definedName>
    <definedName name="계장공992" localSheetId="76">#REF!</definedName>
    <definedName name="계장공992" localSheetId="77">#REF!</definedName>
    <definedName name="계장공992" localSheetId="78">#REF!</definedName>
    <definedName name="계장공992" localSheetId="16">#REF!</definedName>
    <definedName name="계장공992" localSheetId="13">#REF!</definedName>
    <definedName name="계장공992" localSheetId="15">#REF!</definedName>
    <definedName name="계장공992" localSheetId="14">#REF!</definedName>
    <definedName name="계장공992">#REF!</definedName>
    <definedName name="고광3" localSheetId="79">[58]데이타!$E$44</definedName>
    <definedName name="고광3">[59]데이타!$E$44</definedName>
    <definedName name="고광5" localSheetId="79">[58]데이타!$E$45</definedName>
    <definedName name="고광5">[59]데이타!$E$45</definedName>
    <definedName name="고급기술자">#REF!</definedName>
    <definedName name="고급선원001" localSheetId="49">#REF!</definedName>
    <definedName name="고급선원001" localSheetId="50">#REF!</definedName>
    <definedName name="고급선원001" localSheetId="51">#REF!</definedName>
    <definedName name="고급선원001" localSheetId="52">#REF!</definedName>
    <definedName name="고급선원001" localSheetId="53">#REF!</definedName>
    <definedName name="고급선원001" localSheetId="74">#REF!</definedName>
    <definedName name="고급선원001" localSheetId="75">#REF!</definedName>
    <definedName name="고급선원001" localSheetId="76">#REF!</definedName>
    <definedName name="고급선원001" localSheetId="77">#REF!</definedName>
    <definedName name="고급선원001" localSheetId="78">#REF!</definedName>
    <definedName name="고급선원001" localSheetId="16">#REF!</definedName>
    <definedName name="고급선원001" localSheetId="13">#REF!</definedName>
    <definedName name="고급선원001" localSheetId="15">#REF!</definedName>
    <definedName name="고급선원001" localSheetId="14">#REF!</definedName>
    <definedName name="고급선원001">#REF!</definedName>
    <definedName name="고급선원002" localSheetId="49">#REF!</definedName>
    <definedName name="고급선원002" localSheetId="50">#REF!</definedName>
    <definedName name="고급선원002" localSheetId="51">#REF!</definedName>
    <definedName name="고급선원002" localSheetId="52">#REF!</definedName>
    <definedName name="고급선원002" localSheetId="53">#REF!</definedName>
    <definedName name="고급선원002" localSheetId="74">#REF!</definedName>
    <definedName name="고급선원002" localSheetId="75">#REF!</definedName>
    <definedName name="고급선원002" localSheetId="76">#REF!</definedName>
    <definedName name="고급선원002" localSheetId="77">#REF!</definedName>
    <definedName name="고급선원002" localSheetId="78">#REF!</definedName>
    <definedName name="고급선원002" localSheetId="16">#REF!</definedName>
    <definedName name="고급선원002" localSheetId="13">#REF!</definedName>
    <definedName name="고급선원002" localSheetId="15">#REF!</definedName>
    <definedName name="고급선원002" localSheetId="14">#REF!</definedName>
    <definedName name="고급선원002">#REF!</definedName>
    <definedName name="고급선원011" localSheetId="49">#REF!</definedName>
    <definedName name="고급선원011" localSheetId="50">#REF!</definedName>
    <definedName name="고급선원011" localSheetId="51">#REF!</definedName>
    <definedName name="고급선원011" localSheetId="52">#REF!</definedName>
    <definedName name="고급선원011" localSheetId="53">#REF!</definedName>
    <definedName name="고급선원011" localSheetId="74">#REF!</definedName>
    <definedName name="고급선원011" localSheetId="75">#REF!</definedName>
    <definedName name="고급선원011" localSheetId="76">#REF!</definedName>
    <definedName name="고급선원011" localSheetId="77">#REF!</definedName>
    <definedName name="고급선원011" localSheetId="78">#REF!</definedName>
    <definedName name="고급선원011" localSheetId="16">#REF!</definedName>
    <definedName name="고급선원011" localSheetId="13">#REF!</definedName>
    <definedName name="고급선원011" localSheetId="15">#REF!</definedName>
    <definedName name="고급선원011" localSheetId="14">#REF!</definedName>
    <definedName name="고급선원011">#REF!</definedName>
    <definedName name="고급선원982" localSheetId="49">#REF!</definedName>
    <definedName name="고급선원982" localSheetId="50">#REF!</definedName>
    <definedName name="고급선원982" localSheetId="51">#REF!</definedName>
    <definedName name="고급선원982" localSheetId="52">#REF!</definedName>
    <definedName name="고급선원982" localSheetId="53">#REF!</definedName>
    <definedName name="고급선원982" localSheetId="74">#REF!</definedName>
    <definedName name="고급선원982" localSheetId="75">#REF!</definedName>
    <definedName name="고급선원982" localSheetId="76">#REF!</definedName>
    <definedName name="고급선원982" localSheetId="77">#REF!</definedName>
    <definedName name="고급선원982" localSheetId="78">#REF!</definedName>
    <definedName name="고급선원982" localSheetId="16">#REF!</definedName>
    <definedName name="고급선원982" localSheetId="13">#REF!</definedName>
    <definedName name="고급선원982" localSheetId="15">#REF!</definedName>
    <definedName name="고급선원982" localSheetId="14">#REF!</definedName>
    <definedName name="고급선원982">#REF!</definedName>
    <definedName name="고급선원991" localSheetId="49">#REF!</definedName>
    <definedName name="고급선원991" localSheetId="50">#REF!</definedName>
    <definedName name="고급선원991" localSheetId="51">#REF!</definedName>
    <definedName name="고급선원991" localSheetId="52">#REF!</definedName>
    <definedName name="고급선원991" localSheetId="53">#REF!</definedName>
    <definedName name="고급선원991" localSheetId="74">#REF!</definedName>
    <definedName name="고급선원991" localSheetId="75">#REF!</definedName>
    <definedName name="고급선원991" localSheetId="76">#REF!</definedName>
    <definedName name="고급선원991" localSheetId="77">#REF!</definedName>
    <definedName name="고급선원991" localSheetId="78">#REF!</definedName>
    <definedName name="고급선원991" localSheetId="16">#REF!</definedName>
    <definedName name="고급선원991" localSheetId="13">#REF!</definedName>
    <definedName name="고급선원991" localSheetId="15">#REF!</definedName>
    <definedName name="고급선원991" localSheetId="14">#REF!</definedName>
    <definedName name="고급선원991">#REF!</definedName>
    <definedName name="고급선원992" localSheetId="49">#REF!</definedName>
    <definedName name="고급선원992" localSheetId="50">#REF!</definedName>
    <definedName name="고급선원992" localSheetId="51">#REF!</definedName>
    <definedName name="고급선원992" localSheetId="52">#REF!</definedName>
    <definedName name="고급선원992" localSheetId="53">#REF!</definedName>
    <definedName name="고급선원992" localSheetId="74">#REF!</definedName>
    <definedName name="고급선원992" localSheetId="75">#REF!</definedName>
    <definedName name="고급선원992" localSheetId="76">#REF!</definedName>
    <definedName name="고급선원992" localSheetId="77">#REF!</definedName>
    <definedName name="고급선원992" localSheetId="78">#REF!</definedName>
    <definedName name="고급선원992" localSheetId="16">#REF!</definedName>
    <definedName name="고급선원992" localSheetId="13">#REF!</definedName>
    <definedName name="고급선원992" localSheetId="15">#REF!</definedName>
    <definedName name="고급선원992" localSheetId="14">#REF!</definedName>
    <definedName name="고급선원992">#REF!</definedName>
    <definedName name="고급원자력비파괴시험공001" localSheetId="49">#REF!</definedName>
    <definedName name="고급원자력비파괴시험공001" localSheetId="50">#REF!</definedName>
    <definedName name="고급원자력비파괴시험공001" localSheetId="51">#REF!</definedName>
    <definedName name="고급원자력비파괴시험공001" localSheetId="52">#REF!</definedName>
    <definedName name="고급원자력비파괴시험공001" localSheetId="53">#REF!</definedName>
    <definedName name="고급원자력비파괴시험공001" localSheetId="74">#REF!</definedName>
    <definedName name="고급원자력비파괴시험공001" localSheetId="75">#REF!</definedName>
    <definedName name="고급원자력비파괴시험공001" localSheetId="76">#REF!</definedName>
    <definedName name="고급원자력비파괴시험공001" localSheetId="77">#REF!</definedName>
    <definedName name="고급원자력비파괴시험공001" localSheetId="78">#REF!</definedName>
    <definedName name="고급원자력비파괴시험공001" localSheetId="16">#REF!</definedName>
    <definedName name="고급원자력비파괴시험공001" localSheetId="13">#REF!</definedName>
    <definedName name="고급원자력비파괴시험공001" localSheetId="15">#REF!</definedName>
    <definedName name="고급원자력비파괴시험공001" localSheetId="14">#REF!</definedName>
    <definedName name="고급원자력비파괴시험공001">#REF!</definedName>
    <definedName name="고급원자력비파괴시험공002" localSheetId="49">#REF!</definedName>
    <definedName name="고급원자력비파괴시험공002" localSheetId="50">#REF!</definedName>
    <definedName name="고급원자력비파괴시험공002" localSheetId="51">#REF!</definedName>
    <definedName name="고급원자력비파괴시험공002" localSheetId="52">#REF!</definedName>
    <definedName name="고급원자력비파괴시험공002" localSheetId="53">#REF!</definedName>
    <definedName name="고급원자력비파괴시험공002" localSheetId="74">#REF!</definedName>
    <definedName name="고급원자력비파괴시험공002" localSheetId="75">#REF!</definedName>
    <definedName name="고급원자력비파괴시험공002" localSheetId="76">#REF!</definedName>
    <definedName name="고급원자력비파괴시험공002" localSheetId="77">#REF!</definedName>
    <definedName name="고급원자력비파괴시험공002" localSheetId="78">#REF!</definedName>
    <definedName name="고급원자력비파괴시험공002" localSheetId="16">#REF!</definedName>
    <definedName name="고급원자력비파괴시험공002" localSheetId="13">#REF!</definedName>
    <definedName name="고급원자력비파괴시험공002" localSheetId="15">#REF!</definedName>
    <definedName name="고급원자력비파괴시험공002" localSheetId="14">#REF!</definedName>
    <definedName name="고급원자력비파괴시험공002">#REF!</definedName>
    <definedName name="고급원자력비파괴시험공011" localSheetId="49">#REF!</definedName>
    <definedName name="고급원자력비파괴시험공011" localSheetId="50">#REF!</definedName>
    <definedName name="고급원자력비파괴시험공011" localSheetId="51">#REF!</definedName>
    <definedName name="고급원자력비파괴시험공011" localSheetId="52">#REF!</definedName>
    <definedName name="고급원자력비파괴시험공011" localSheetId="53">#REF!</definedName>
    <definedName name="고급원자력비파괴시험공011" localSheetId="74">#REF!</definedName>
    <definedName name="고급원자력비파괴시험공011" localSheetId="75">#REF!</definedName>
    <definedName name="고급원자력비파괴시험공011" localSheetId="76">#REF!</definedName>
    <definedName name="고급원자력비파괴시험공011" localSheetId="77">#REF!</definedName>
    <definedName name="고급원자력비파괴시험공011" localSheetId="78">#REF!</definedName>
    <definedName name="고급원자력비파괴시험공011" localSheetId="16">#REF!</definedName>
    <definedName name="고급원자력비파괴시험공011" localSheetId="13">#REF!</definedName>
    <definedName name="고급원자력비파괴시험공011" localSheetId="15">#REF!</definedName>
    <definedName name="고급원자력비파괴시험공011" localSheetId="14">#REF!</definedName>
    <definedName name="고급원자력비파괴시험공011">#REF!</definedName>
    <definedName name="고급원자력비파괴시험공982" localSheetId="49">#REF!</definedName>
    <definedName name="고급원자력비파괴시험공982" localSheetId="50">#REF!</definedName>
    <definedName name="고급원자력비파괴시험공982" localSheetId="51">#REF!</definedName>
    <definedName name="고급원자력비파괴시험공982" localSheetId="52">#REF!</definedName>
    <definedName name="고급원자력비파괴시험공982" localSheetId="53">#REF!</definedName>
    <definedName name="고급원자력비파괴시험공982" localSheetId="74">#REF!</definedName>
    <definedName name="고급원자력비파괴시험공982" localSheetId="75">#REF!</definedName>
    <definedName name="고급원자력비파괴시험공982" localSheetId="76">#REF!</definedName>
    <definedName name="고급원자력비파괴시험공982" localSheetId="77">#REF!</definedName>
    <definedName name="고급원자력비파괴시험공982" localSheetId="78">#REF!</definedName>
    <definedName name="고급원자력비파괴시험공982" localSheetId="16">#REF!</definedName>
    <definedName name="고급원자력비파괴시험공982" localSheetId="13">#REF!</definedName>
    <definedName name="고급원자력비파괴시험공982" localSheetId="15">#REF!</definedName>
    <definedName name="고급원자력비파괴시험공982" localSheetId="14">#REF!</definedName>
    <definedName name="고급원자력비파괴시험공982">#REF!</definedName>
    <definedName name="고급원자력비파괴시험공991" localSheetId="49">#REF!</definedName>
    <definedName name="고급원자력비파괴시험공991" localSheetId="50">#REF!</definedName>
    <definedName name="고급원자력비파괴시험공991" localSheetId="51">#REF!</definedName>
    <definedName name="고급원자력비파괴시험공991" localSheetId="52">#REF!</definedName>
    <definedName name="고급원자력비파괴시험공991" localSheetId="53">#REF!</definedName>
    <definedName name="고급원자력비파괴시험공991" localSheetId="74">#REF!</definedName>
    <definedName name="고급원자력비파괴시험공991" localSheetId="75">#REF!</definedName>
    <definedName name="고급원자력비파괴시험공991" localSheetId="76">#REF!</definedName>
    <definedName name="고급원자력비파괴시험공991" localSheetId="77">#REF!</definedName>
    <definedName name="고급원자력비파괴시험공991" localSheetId="78">#REF!</definedName>
    <definedName name="고급원자력비파괴시험공991" localSheetId="16">#REF!</definedName>
    <definedName name="고급원자력비파괴시험공991" localSheetId="13">#REF!</definedName>
    <definedName name="고급원자력비파괴시험공991" localSheetId="15">#REF!</definedName>
    <definedName name="고급원자력비파괴시험공991" localSheetId="14">#REF!</definedName>
    <definedName name="고급원자력비파괴시험공991">#REF!</definedName>
    <definedName name="고급원자력비파괴시험공992" localSheetId="49">#REF!</definedName>
    <definedName name="고급원자력비파괴시험공992" localSheetId="50">#REF!</definedName>
    <definedName name="고급원자력비파괴시험공992" localSheetId="51">#REF!</definedName>
    <definedName name="고급원자력비파괴시험공992" localSheetId="52">#REF!</definedName>
    <definedName name="고급원자력비파괴시험공992" localSheetId="53">#REF!</definedName>
    <definedName name="고급원자력비파괴시험공992" localSheetId="74">#REF!</definedName>
    <definedName name="고급원자력비파괴시험공992" localSheetId="75">#REF!</definedName>
    <definedName name="고급원자력비파괴시험공992" localSheetId="76">#REF!</definedName>
    <definedName name="고급원자력비파괴시험공992" localSheetId="77">#REF!</definedName>
    <definedName name="고급원자력비파괴시험공992" localSheetId="78">#REF!</definedName>
    <definedName name="고급원자력비파괴시험공992" localSheetId="16">#REF!</definedName>
    <definedName name="고급원자력비파괴시험공992" localSheetId="13">#REF!</definedName>
    <definedName name="고급원자력비파괴시험공992" localSheetId="15">#REF!</definedName>
    <definedName name="고급원자력비파괴시험공992" localSheetId="14">#REF!</definedName>
    <definedName name="고급원자력비파괴시험공992">#REF!</definedName>
    <definedName name="고무밴드" localSheetId="16">'[73]노임,자재단가'!$E$18</definedName>
    <definedName name="고무밴드">'[73]노임,자재단가'!$E$18</definedName>
    <definedName name="고문" localSheetId="37" hidden="1">{#N/A,#N/A,FALSE,"현장 NCR 분석";#N/A,#N/A,FALSE,"현장품질감사";#N/A,#N/A,FALSE,"현장품질감사"}</definedName>
    <definedName name="고문" localSheetId="17" hidden="1">{#N/A,#N/A,FALSE,"현장 NCR 분석";#N/A,#N/A,FALSE,"현장품질감사";#N/A,#N/A,FALSE,"현장품질감사"}</definedName>
    <definedName name="고문" localSheetId="18" hidden="1">{#N/A,#N/A,FALSE,"현장 NCR 분석";#N/A,#N/A,FALSE,"현장품질감사";#N/A,#N/A,FALSE,"현장품질감사"}</definedName>
    <definedName name="고문" localSheetId="49" hidden="1">{#N/A,#N/A,FALSE,"현장 NCR 분석";#N/A,#N/A,FALSE,"현장품질감사";#N/A,#N/A,FALSE,"현장품질감사"}</definedName>
    <definedName name="고문" localSheetId="50" hidden="1">{#N/A,#N/A,FALSE,"현장 NCR 분석";#N/A,#N/A,FALSE,"현장품질감사";#N/A,#N/A,FALSE,"현장품질감사"}</definedName>
    <definedName name="고문" localSheetId="51" hidden="1">{#N/A,#N/A,FALSE,"현장 NCR 분석";#N/A,#N/A,FALSE,"현장품질감사";#N/A,#N/A,FALSE,"현장품질감사"}</definedName>
    <definedName name="고문" localSheetId="52" hidden="1">{#N/A,#N/A,FALSE,"현장 NCR 분석";#N/A,#N/A,FALSE,"현장품질감사";#N/A,#N/A,FALSE,"현장품질감사"}</definedName>
    <definedName name="고문" localSheetId="53" hidden="1">{#N/A,#N/A,FALSE,"현장 NCR 분석";#N/A,#N/A,FALSE,"현장품질감사";#N/A,#N/A,FALSE,"현장품질감사"}</definedName>
    <definedName name="고문" localSheetId="79" hidden="1">{#N/A,#N/A,FALSE,"현장 NCR 분석";#N/A,#N/A,FALSE,"현장품질감사";#N/A,#N/A,FALSE,"현장품질감사"}</definedName>
    <definedName name="고문" localSheetId="16" hidden="1">{#N/A,#N/A,FALSE,"현장 NCR 분석";#N/A,#N/A,FALSE,"현장품질감사";#N/A,#N/A,FALSE,"현장품질감사"}</definedName>
    <definedName name="고문" localSheetId="13" hidden="1">{#N/A,#N/A,FALSE,"현장 NCR 분석";#N/A,#N/A,FALSE,"현장품질감사";#N/A,#N/A,FALSE,"현장품질감사"}</definedName>
    <definedName name="고문" localSheetId="15" hidden="1">{#N/A,#N/A,FALSE,"현장 NCR 분석";#N/A,#N/A,FALSE,"현장품질감사";#N/A,#N/A,FALSE,"현장품질감사"}</definedName>
    <definedName name="고문" localSheetId="14" hidden="1">{#N/A,#N/A,FALSE,"현장 NCR 분석";#N/A,#N/A,FALSE,"현장품질감사";#N/A,#N/A,FALSE,"현장품질감사"}</definedName>
    <definedName name="고문" hidden="1">{#N/A,#N/A,FALSE,"현장 NCR 분석";#N/A,#N/A,FALSE,"현장품질감사";#N/A,#N/A,FALSE,"현장품질감사"}</definedName>
    <definedName name="고압복구" localSheetId="55">[74]일위대가!#REF!</definedName>
    <definedName name="고압복구" localSheetId="59">[74]일위대가!#REF!</definedName>
    <definedName name="고압복구" localSheetId="61">[74]일위대가!#REF!</definedName>
    <definedName name="고압복구" localSheetId="31">[74]일위대가!#REF!</definedName>
    <definedName name="고압복구" localSheetId="35">[74]일위대가!#REF!</definedName>
    <definedName name="고압복구" localSheetId="36">[74]일위대가!#REF!</definedName>
    <definedName name="고압복구" localSheetId="34">[74]일위대가!#REF!</definedName>
    <definedName name="고압복구" localSheetId="49">[74]일위대가!#REF!</definedName>
    <definedName name="고압복구" localSheetId="50">[74]일위대가!#REF!</definedName>
    <definedName name="고압복구" localSheetId="51">[74]일위대가!#REF!</definedName>
    <definedName name="고압복구" localSheetId="52">[74]일위대가!#REF!</definedName>
    <definedName name="고압복구" localSheetId="53">[74]일위대가!#REF!</definedName>
    <definedName name="고압복구" localSheetId="79">[75]일위대가!#REF!</definedName>
    <definedName name="고압복구" localSheetId="1">[74]일위대가!#REF!</definedName>
    <definedName name="고압복구">[74]일위대가!#REF!</definedName>
    <definedName name="고압케이블전공001" localSheetId="49">#REF!</definedName>
    <definedName name="고압케이블전공001" localSheetId="50">#REF!</definedName>
    <definedName name="고압케이블전공001" localSheetId="51">#REF!</definedName>
    <definedName name="고압케이블전공001" localSheetId="52">#REF!</definedName>
    <definedName name="고압케이블전공001" localSheetId="53">#REF!</definedName>
    <definedName name="고압케이블전공001" localSheetId="74">#REF!</definedName>
    <definedName name="고압케이블전공001" localSheetId="75">#REF!</definedName>
    <definedName name="고압케이블전공001" localSheetId="76">#REF!</definedName>
    <definedName name="고압케이블전공001" localSheetId="77">#REF!</definedName>
    <definedName name="고압케이블전공001" localSheetId="78">#REF!</definedName>
    <definedName name="고압케이블전공001" localSheetId="16">#REF!</definedName>
    <definedName name="고압케이블전공001" localSheetId="13">#REF!</definedName>
    <definedName name="고압케이블전공001" localSheetId="15">#REF!</definedName>
    <definedName name="고압케이블전공001" localSheetId="14">#REF!</definedName>
    <definedName name="고압케이블전공001">#REF!</definedName>
    <definedName name="고압케이블전공002" localSheetId="49">#REF!</definedName>
    <definedName name="고압케이블전공002" localSheetId="50">#REF!</definedName>
    <definedName name="고압케이블전공002" localSheetId="51">#REF!</definedName>
    <definedName name="고압케이블전공002" localSheetId="52">#REF!</definedName>
    <definedName name="고압케이블전공002" localSheetId="53">#REF!</definedName>
    <definedName name="고압케이블전공002" localSheetId="74">#REF!</definedName>
    <definedName name="고압케이블전공002" localSheetId="75">#REF!</definedName>
    <definedName name="고압케이블전공002" localSheetId="76">#REF!</definedName>
    <definedName name="고압케이블전공002" localSheetId="77">#REF!</definedName>
    <definedName name="고압케이블전공002" localSheetId="78">#REF!</definedName>
    <definedName name="고압케이블전공002" localSheetId="16">#REF!</definedName>
    <definedName name="고압케이블전공002" localSheetId="13">#REF!</definedName>
    <definedName name="고압케이블전공002" localSheetId="15">#REF!</definedName>
    <definedName name="고압케이블전공002" localSheetId="14">#REF!</definedName>
    <definedName name="고압케이블전공002">#REF!</definedName>
    <definedName name="고압케이블전공011" localSheetId="49">#REF!</definedName>
    <definedName name="고압케이블전공011" localSheetId="50">#REF!</definedName>
    <definedName name="고압케이블전공011" localSheetId="51">#REF!</definedName>
    <definedName name="고압케이블전공011" localSheetId="52">#REF!</definedName>
    <definedName name="고압케이블전공011" localSheetId="53">#REF!</definedName>
    <definedName name="고압케이블전공011" localSheetId="74">#REF!</definedName>
    <definedName name="고압케이블전공011" localSheetId="75">#REF!</definedName>
    <definedName name="고압케이블전공011" localSheetId="76">#REF!</definedName>
    <definedName name="고압케이블전공011" localSheetId="77">#REF!</definedName>
    <definedName name="고압케이블전공011" localSheetId="78">#REF!</definedName>
    <definedName name="고압케이블전공011" localSheetId="16">#REF!</definedName>
    <definedName name="고압케이블전공011" localSheetId="13">#REF!</definedName>
    <definedName name="고압케이블전공011" localSheetId="15">#REF!</definedName>
    <definedName name="고압케이블전공011" localSheetId="14">#REF!</definedName>
    <definedName name="고압케이블전공011">#REF!</definedName>
    <definedName name="고압케이블전공982" localSheetId="49">#REF!</definedName>
    <definedName name="고압케이블전공982" localSheetId="50">#REF!</definedName>
    <definedName name="고압케이블전공982" localSheetId="51">#REF!</definedName>
    <definedName name="고압케이블전공982" localSheetId="52">#REF!</definedName>
    <definedName name="고압케이블전공982" localSheetId="53">#REF!</definedName>
    <definedName name="고압케이블전공982" localSheetId="74">#REF!</definedName>
    <definedName name="고압케이블전공982" localSheetId="75">#REF!</definedName>
    <definedName name="고압케이블전공982" localSheetId="76">#REF!</definedName>
    <definedName name="고압케이블전공982" localSheetId="77">#REF!</definedName>
    <definedName name="고압케이블전공982" localSheetId="78">#REF!</definedName>
    <definedName name="고압케이블전공982" localSheetId="16">#REF!</definedName>
    <definedName name="고압케이블전공982" localSheetId="13">#REF!</definedName>
    <definedName name="고압케이블전공982" localSheetId="15">#REF!</definedName>
    <definedName name="고압케이블전공982" localSheetId="14">#REF!</definedName>
    <definedName name="고압케이블전공982">#REF!</definedName>
    <definedName name="고압케이블전공991" localSheetId="49">#REF!</definedName>
    <definedName name="고압케이블전공991" localSheetId="50">#REF!</definedName>
    <definedName name="고압케이블전공991" localSheetId="51">#REF!</definedName>
    <definedName name="고압케이블전공991" localSheetId="52">#REF!</definedName>
    <definedName name="고압케이블전공991" localSheetId="53">#REF!</definedName>
    <definedName name="고압케이블전공991" localSheetId="74">#REF!</definedName>
    <definedName name="고압케이블전공991" localSheetId="75">#REF!</definedName>
    <definedName name="고압케이블전공991" localSheetId="76">#REF!</definedName>
    <definedName name="고압케이블전공991" localSheetId="77">#REF!</definedName>
    <definedName name="고압케이블전공991" localSheetId="78">#REF!</definedName>
    <definedName name="고압케이블전공991" localSheetId="16">#REF!</definedName>
    <definedName name="고압케이블전공991" localSheetId="13">#REF!</definedName>
    <definedName name="고압케이블전공991" localSheetId="15">#REF!</definedName>
    <definedName name="고압케이블전공991" localSheetId="14">#REF!</definedName>
    <definedName name="고압케이블전공991">#REF!</definedName>
    <definedName name="고압케이블전공992" localSheetId="49">#REF!</definedName>
    <definedName name="고압케이블전공992" localSheetId="50">#REF!</definedName>
    <definedName name="고압케이블전공992" localSheetId="51">#REF!</definedName>
    <definedName name="고압케이블전공992" localSheetId="52">#REF!</definedName>
    <definedName name="고압케이블전공992" localSheetId="53">#REF!</definedName>
    <definedName name="고압케이블전공992" localSheetId="74">#REF!</definedName>
    <definedName name="고압케이블전공992" localSheetId="75">#REF!</definedName>
    <definedName name="고압케이블전공992" localSheetId="76">#REF!</definedName>
    <definedName name="고압케이블전공992" localSheetId="77">#REF!</definedName>
    <definedName name="고압케이블전공992" localSheetId="78">#REF!</definedName>
    <definedName name="고압케이블전공992" localSheetId="16">#REF!</definedName>
    <definedName name="고압케이블전공992" localSheetId="13">#REF!</definedName>
    <definedName name="고압케이블전공992" localSheetId="15">#REF!</definedName>
    <definedName name="고압케이블전공992" localSheetId="14">#REF!</definedName>
    <definedName name="고압케이블전공992">#REF!</definedName>
    <definedName name="고용보험료" localSheetId="17">#REF!</definedName>
    <definedName name="고용보험료" localSheetId="18">#REF!</definedName>
    <definedName name="고용보험료" localSheetId="16">#REF!</definedName>
    <definedName name="고용보험료" localSheetId="13">#REF!</definedName>
    <definedName name="고용보험료" localSheetId="15">#REF!</definedName>
    <definedName name="고용보험료" localSheetId="14">#REF!</definedName>
    <definedName name="고용보험료">'3-1.기초자료'!$C$27</definedName>
    <definedName name="골조" localSheetId="49">#REF!</definedName>
    <definedName name="골조" localSheetId="50">#REF!</definedName>
    <definedName name="골조" localSheetId="51">#REF!</definedName>
    <definedName name="골조" localSheetId="52">#REF!</definedName>
    <definedName name="골조" localSheetId="53">#REF!</definedName>
    <definedName name="골조" localSheetId="74">#REF!</definedName>
    <definedName name="골조" localSheetId="75">#REF!</definedName>
    <definedName name="골조" localSheetId="76">#REF!</definedName>
    <definedName name="골조" localSheetId="77">#REF!</definedName>
    <definedName name="골조" localSheetId="78">#REF!</definedName>
    <definedName name="골조" localSheetId="16">#REF!</definedName>
    <definedName name="골조" localSheetId="13">#REF!</definedName>
    <definedName name="골조" localSheetId="15">#REF!</definedName>
    <definedName name="골조" localSheetId="14">#REF!</definedName>
    <definedName name="골조">#REF!</definedName>
    <definedName name="곰솔2508" localSheetId="49">[76]데이타!$E$46</definedName>
    <definedName name="곰솔2508" localSheetId="50">[76]데이타!$E$46</definedName>
    <definedName name="곰솔2508" localSheetId="51">[76]데이타!$E$46</definedName>
    <definedName name="곰솔2508" localSheetId="52">[76]데이타!$E$46</definedName>
    <definedName name="곰솔2508" localSheetId="53">[76]데이타!$E$46</definedName>
    <definedName name="곰솔2508" localSheetId="74">[76]데이타!$E$46</definedName>
    <definedName name="곰솔2508" localSheetId="75">[76]데이타!$E$46</definedName>
    <definedName name="곰솔2508" localSheetId="76">[76]데이타!$E$46</definedName>
    <definedName name="곰솔2508" localSheetId="77">[76]데이타!$E$46</definedName>
    <definedName name="곰솔2508" localSheetId="78">[76]데이타!$E$46</definedName>
    <definedName name="곰솔2508" localSheetId="79">[59]데이타!$E$46</definedName>
    <definedName name="곰솔2508" localSheetId="16">[77]데이타!$E$46</definedName>
    <definedName name="곰솔2508">[77]데이타!$E$46</definedName>
    <definedName name="곰솔3010" localSheetId="79">[58]데이타!$E$47</definedName>
    <definedName name="곰솔3010">[59]데이타!$E$47</definedName>
    <definedName name="곰솔H3.0xW1.0" localSheetId="49">#REF!</definedName>
    <definedName name="곰솔H3.0xW1.0" localSheetId="50">#REF!</definedName>
    <definedName name="곰솔H3.0xW1.0" localSheetId="51">#REF!</definedName>
    <definedName name="곰솔H3.0xW1.0" localSheetId="52">#REF!</definedName>
    <definedName name="곰솔H3.0xW1.0" localSheetId="53">#REF!</definedName>
    <definedName name="곰솔H3.0xW1.0" localSheetId="74">#REF!</definedName>
    <definedName name="곰솔H3.0xW1.0" localSheetId="75">#REF!</definedName>
    <definedName name="곰솔H3.0xW1.0" localSheetId="76">#REF!</definedName>
    <definedName name="곰솔H3.0xW1.0" localSheetId="77">#REF!</definedName>
    <definedName name="곰솔H3.0xW1.0" localSheetId="78">#REF!</definedName>
    <definedName name="곰솔H3.0xW1.0" localSheetId="16">#REF!</definedName>
    <definedName name="곰솔H3.0xW1.0" localSheetId="13">#REF!</definedName>
    <definedName name="곰솔H3.0xW1.0" localSheetId="15">#REF!</definedName>
    <definedName name="곰솔H3.0xW1.0" localSheetId="14">#REF!</definedName>
    <definedName name="곰솔H3.0xW1.0">#REF!</definedName>
    <definedName name="곰솔H3.0xW1.2xR10" localSheetId="49">#REF!</definedName>
    <definedName name="곰솔H3.0xW1.2xR10" localSheetId="50">#REF!</definedName>
    <definedName name="곰솔H3.0xW1.2xR10" localSheetId="51">#REF!</definedName>
    <definedName name="곰솔H3.0xW1.2xR10" localSheetId="52">#REF!</definedName>
    <definedName name="곰솔H3.0xW1.2xR10" localSheetId="53">#REF!</definedName>
    <definedName name="곰솔H3.0xW1.2xR10" localSheetId="74">#REF!</definedName>
    <definedName name="곰솔H3.0xW1.2xR10" localSheetId="75">#REF!</definedName>
    <definedName name="곰솔H3.0xW1.2xR10" localSheetId="76">#REF!</definedName>
    <definedName name="곰솔H3.0xW1.2xR10" localSheetId="77">#REF!</definedName>
    <definedName name="곰솔H3.0xW1.2xR10" localSheetId="78">#REF!</definedName>
    <definedName name="곰솔H3.0xW1.2xR10" localSheetId="16">#REF!</definedName>
    <definedName name="곰솔H3.0xW1.2xR10" localSheetId="13">#REF!</definedName>
    <definedName name="곰솔H3.0xW1.2xR10" localSheetId="15">#REF!</definedName>
    <definedName name="곰솔H3.0xW1.2xR10" localSheetId="14">#REF!</definedName>
    <definedName name="곰솔H3.0xW1.2xR10">#REF!</definedName>
    <definedName name="곰솔H3.5xW1.5xR12" localSheetId="49">#REF!</definedName>
    <definedName name="곰솔H3.5xW1.5xR12" localSheetId="50">#REF!</definedName>
    <definedName name="곰솔H3.5xW1.5xR12" localSheetId="51">#REF!</definedName>
    <definedName name="곰솔H3.5xW1.5xR12" localSheetId="52">#REF!</definedName>
    <definedName name="곰솔H3.5xW1.5xR12" localSheetId="53">#REF!</definedName>
    <definedName name="곰솔H3.5xW1.5xR12" localSheetId="74">#REF!</definedName>
    <definedName name="곰솔H3.5xW1.5xR12" localSheetId="75">#REF!</definedName>
    <definedName name="곰솔H3.5xW1.5xR12" localSheetId="76">#REF!</definedName>
    <definedName name="곰솔H3.5xW1.5xR12" localSheetId="77">#REF!</definedName>
    <definedName name="곰솔H3.5xW1.5xR12" localSheetId="78">#REF!</definedName>
    <definedName name="곰솔H3.5xW1.5xR12" localSheetId="16">#REF!</definedName>
    <definedName name="곰솔H3.5xW1.5xR12" localSheetId="13">#REF!</definedName>
    <definedName name="곰솔H3.5xW1.5xR12" localSheetId="15">#REF!</definedName>
    <definedName name="곰솔H3.5xW1.5xR12" localSheetId="14">#REF!</definedName>
    <definedName name="곰솔H3.5xW1.5xR12">#REF!</definedName>
    <definedName name="곰솔R10" localSheetId="79">[58]데이타!$E$48</definedName>
    <definedName name="곰솔R10">[59]데이타!$E$48</definedName>
    <definedName name="곰솔R12" localSheetId="79">[58]데이타!$E$49</definedName>
    <definedName name="곰솔R12">[59]데이타!$E$49</definedName>
    <definedName name="곰솔R15" localSheetId="79">[58]데이타!$E$50</definedName>
    <definedName name="곰솔R15">[59]데이타!$E$50</definedName>
    <definedName name="공" localSheetId="49">#REF!</definedName>
    <definedName name="공" localSheetId="50">#REF!</definedName>
    <definedName name="공" localSheetId="51">#REF!</definedName>
    <definedName name="공" localSheetId="52">#REF!</definedName>
    <definedName name="공" localSheetId="53">#REF!</definedName>
    <definedName name="공" localSheetId="74">#REF!</definedName>
    <definedName name="공" localSheetId="75">#REF!</definedName>
    <definedName name="공" localSheetId="76">#REF!</definedName>
    <definedName name="공" localSheetId="77">#REF!</definedName>
    <definedName name="공" localSheetId="78">#REF!</definedName>
    <definedName name="공" localSheetId="16">#REF!</definedName>
    <definedName name="공" localSheetId="13">#REF!</definedName>
    <definedName name="공" localSheetId="15">#REF!</definedName>
    <definedName name="공" localSheetId="14">#REF!</definedName>
    <definedName name="공">#REF!</definedName>
    <definedName name="공기" localSheetId="49">#REF!</definedName>
    <definedName name="공기" localSheetId="50">#REF!</definedName>
    <definedName name="공기" localSheetId="51">#REF!</definedName>
    <definedName name="공기" localSheetId="52">#REF!</definedName>
    <definedName name="공기" localSheetId="53">#REF!</definedName>
    <definedName name="공기" localSheetId="74">#REF!</definedName>
    <definedName name="공기" localSheetId="75">#REF!</definedName>
    <definedName name="공기" localSheetId="76">#REF!</definedName>
    <definedName name="공기" localSheetId="77">#REF!</definedName>
    <definedName name="공기" localSheetId="78">#REF!</definedName>
    <definedName name="공기" localSheetId="16">#REF!</definedName>
    <definedName name="공기" localSheetId="13">#REF!</definedName>
    <definedName name="공기" localSheetId="15">#REF!</definedName>
    <definedName name="공기" localSheetId="14">#REF!</definedName>
    <definedName name="공기">#REF!</definedName>
    <definedName name="공기1" localSheetId="55" hidden="1">[11]설계내역서!#REF!</definedName>
    <definedName name="공기1" localSheetId="59" hidden="1">[11]설계내역서!#REF!</definedName>
    <definedName name="공기1" localSheetId="61" hidden="1">[11]설계내역서!#REF!</definedName>
    <definedName name="공기1" localSheetId="31" hidden="1">[11]설계내역서!#REF!</definedName>
    <definedName name="공기1" localSheetId="17" hidden="1">[11]설계내역서!#REF!</definedName>
    <definedName name="공기1" localSheetId="18" hidden="1">[11]설계내역서!#REF!</definedName>
    <definedName name="공기1" localSheetId="35" hidden="1">[11]설계내역서!#REF!</definedName>
    <definedName name="공기1" localSheetId="36" hidden="1">[11]설계내역서!#REF!</definedName>
    <definedName name="공기1" localSheetId="34" hidden="1">[11]설계내역서!#REF!</definedName>
    <definedName name="공기1" localSheetId="49" hidden="1">[11]설계내역서!#REF!</definedName>
    <definedName name="공기1" localSheetId="50" hidden="1">[11]설계내역서!#REF!</definedName>
    <definedName name="공기1" localSheetId="51" hidden="1">[11]설계내역서!#REF!</definedName>
    <definedName name="공기1" localSheetId="52" hidden="1">[11]설계내역서!#REF!</definedName>
    <definedName name="공기1" localSheetId="53" hidden="1">[11]설계내역서!#REF!</definedName>
    <definedName name="공기1" localSheetId="16" hidden="1">[11]설계내역서!#REF!</definedName>
    <definedName name="공기1" localSheetId="1" hidden="1">[11]설계내역서!#REF!</definedName>
    <definedName name="공기1" localSheetId="3" hidden="1">[11]설계내역서!#REF!</definedName>
    <definedName name="공기1" hidden="1">[11]설계내역서!#REF!</definedName>
    <definedName name="공기2" hidden="1">[11]설계내역서!#REF!</definedName>
    <definedName name="공문" localSheetId="49">#REF!</definedName>
    <definedName name="공문" localSheetId="50">#REF!</definedName>
    <definedName name="공문" localSheetId="51">#REF!</definedName>
    <definedName name="공문" localSheetId="52">#REF!</definedName>
    <definedName name="공문" localSheetId="53">#REF!</definedName>
    <definedName name="공문" localSheetId="74">#REF!</definedName>
    <definedName name="공문" localSheetId="75">#REF!</definedName>
    <definedName name="공문" localSheetId="76">#REF!</definedName>
    <definedName name="공문" localSheetId="77">#REF!</definedName>
    <definedName name="공문" localSheetId="78">#REF!</definedName>
    <definedName name="공문" localSheetId="16">#REF!</definedName>
    <definedName name="공문" localSheetId="13">#REF!</definedName>
    <definedName name="공문" localSheetId="15">#REF!</definedName>
    <definedName name="공문" localSheetId="14">#REF!</definedName>
    <definedName name="공문">#REF!</definedName>
    <definedName name="공사명" localSheetId="49">#REF!</definedName>
    <definedName name="공사명" localSheetId="50">#REF!</definedName>
    <definedName name="공사명" localSheetId="51">#REF!</definedName>
    <definedName name="공사명" localSheetId="52">#REF!</definedName>
    <definedName name="공사명" localSheetId="53">#REF!</definedName>
    <definedName name="공사명" localSheetId="74">#REF!</definedName>
    <definedName name="공사명" localSheetId="75">#REF!</definedName>
    <definedName name="공사명" localSheetId="76">#REF!</definedName>
    <definedName name="공사명" localSheetId="77">#REF!</definedName>
    <definedName name="공사명" localSheetId="78">#REF!</definedName>
    <definedName name="공사명" localSheetId="16">#REF!</definedName>
    <definedName name="공사명" localSheetId="13">#REF!</definedName>
    <definedName name="공사명" localSheetId="15">#REF!</definedName>
    <definedName name="공사명" localSheetId="14">#REF!</definedName>
    <definedName name="공사명">#REF!</definedName>
    <definedName name="공사명2">#REF!</definedName>
    <definedName name="공사비1310" localSheetId="49">#REF!</definedName>
    <definedName name="공사비1310" localSheetId="50">#REF!</definedName>
    <definedName name="공사비1310" localSheetId="51">#REF!</definedName>
    <definedName name="공사비1310" localSheetId="52">#REF!</definedName>
    <definedName name="공사비1310" localSheetId="53">#REF!</definedName>
    <definedName name="공사비1310" localSheetId="74">#REF!</definedName>
    <definedName name="공사비1310" localSheetId="75">#REF!</definedName>
    <definedName name="공사비1310" localSheetId="76">#REF!</definedName>
    <definedName name="공사비1310" localSheetId="77">#REF!</definedName>
    <definedName name="공사비1310" localSheetId="78">#REF!</definedName>
    <definedName name="공사비1310" localSheetId="16">#REF!</definedName>
    <definedName name="공사비1310" localSheetId="13">#REF!</definedName>
    <definedName name="공사비1310" localSheetId="15">#REF!</definedName>
    <definedName name="공사비1310" localSheetId="14">#REF!</definedName>
    <definedName name="공사비1310">#REF!</definedName>
    <definedName name="공사비1315" localSheetId="49">#REF!</definedName>
    <definedName name="공사비1315" localSheetId="50">#REF!</definedName>
    <definedName name="공사비1315" localSheetId="51">#REF!</definedName>
    <definedName name="공사비1315" localSheetId="52">#REF!</definedName>
    <definedName name="공사비1315" localSheetId="53">#REF!</definedName>
    <definedName name="공사비1315" localSheetId="74">#REF!</definedName>
    <definedName name="공사비1315" localSheetId="75">#REF!</definedName>
    <definedName name="공사비1315" localSheetId="76">#REF!</definedName>
    <definedName name="공사비1315" localSheetId="77">#REF!</definedName>
    <definedName name="공사비1315" localSheetId="78">#REF!</definedName>
    <definedName name="공사비1315" localSheetId="16">#REF!</definedName>
    <definedName name="공사비1315" localSheetId="13">#REF!</definedName>
    <definedName name="공사비1315" localSheetId="15">#REF!</definedName>
    <definedName name="공사비1315" localSheetId="14">#REF!</definedName>
    <definedName name="공사비1315">#REF!</definedName>
    <definedName name="공사비1320" localSheetId="49">#REF!</definedName>
    <definedName name="공사비1320" localSheetId="50">#REF!</definedName>
    <definedName name="공사비1320" localSheetId="51">#REF!</definedName>
    <definedName name="공사비1320" localSheetId="52">#REF!</definedName>
    <definedName name="공사비1320" localSheetId="53">#REF!</definedName>
    <definedName name="공사비1320" localSheetId="74">#REF!</definedName>
    <definedName name="공사비1320" localSheetId="75">#REF!</definedName>
    <definedName name="공사비1320" localSheetId="76">#REF!</definedName>
    <definedName name="공사비1320" localSheetId="77">#REF!</definedName>
    <definedName name="공사비1320" localSheetId="78">#REF!</definedName>
    <definedName name="공사비1320" localSheetId="16">#REF!</definedName>
    <definedName name="공사비1320" localSheetId="13">#REF!</definedName>
    <definedName name="공사비1320" localSheetId="15">#REF!</definedName>
    <definedName name="공사비1320" localSheetId="14">#REF!</definedName>
    <definedName name="공사비1320">#REF!</definedName>
    <definedName name="공사비135" localSheetId="49">#REF!</definedName>
    <definedName name="공사비135" localSheetId="50">#REF!</definedName>
    <definedName name="공사비135" localSheetId="51">#REF!</definedName>
    <definedName name="공사비135" localSheetId="52">#REF!</definedName>
    <definedName name="공사비135" localSheetId="53">#REF!</definedName>
    <definedName name="공사비135" localSheetId="74">#REF!</definedName>
    <definedName name="공사비135" localSheetId="75">#REF!</definedName>
    <definedName name="공사비135" localSheetId="76">#REF!</definedName>
    <definedName name="공사비135" localSheetId="77">#REF!</definedName>
    <definedName name="공사비135" localSheetId="78">#REF!</definedName>
    <definedName name="공사비135" localSheetId="16">#REF!</definedName>
    <definedName name="공사비135" localSheetId="13">#REF!</definedName>
    <definedName name="공사비135" localSheetId="15">#REF!</definedName>
    <definedName name="공사비135" localSheetId="14">#REF!</definedName>
    <definedName name="공사비135">#REF!</definedName>
    <definedName name="공사비2005" localSheetId="49">#REF!</definedName>
    <definedName name="공사비2005" localSheetId="50">#REF!</definedName>
    <definedName name="공사비2005" localSheetId="51">#REF!</definedName>
    <definedName name="공사비2005" localSheetId="52">#REF!</definedName>
    <definedName name="공사비2005" localSheetId="53">#REF!</definedName>
    <definedName name="공사비2005" localSheetId="74">#REF!</definedName>
    <definedName name="공사비2005" localSheetId="75">#REF!</definedName>
    <definedName name="공사비2005" localSheetId="76">#REF!</definedName>
    <definedName name="공사비2005" localSheetId="77">#REF!</definedName>
    <definedName name="공사비2005" localSheetId="78">#REF!</definedName>
    <definedName name="공사비2005" localSheetId="16">#REF!</definedName>
    <definedName name="공사비2005" localSheetId="13">#REF!</definedName>
    <definedName name="공사비2005" localSheetId="15">#REF!</definedName>
    <definedName name="공사비2005" localSheetId="14">#REF!</definedName>
    <definedName name="공사비2005">#REF!</definedName>
    <definedName name="공사비2010" localSheetId="49">#REF!</definedName>
    <definedName name="공사비2010" localSheetId="50">#REF!</definedName>
    <definedName name="공사비2010" localSheetId="51">#REF!</definedName>
    <definedName name="공사비2010" localSheetId="52">#REF!</definedName>
    <definedName name="공사비2010" localSheetId="53">#REF!</definedName>
    <definedName name="공사비2010" localSheetId="74">#REF!</definedName>
    <definedName name="공사비2010" localSheetId="75">#REF!</definedName>
    <definedName name="공사비2010" localSheetId="76">#REF!</definedName>
    <definedName name="공사비2010" localSheetId="77">#REF!</definedName>
    <definedName name="공사비2010" localSheetId="78">#REF!</definedName>
    <definedName name="공사비2010" localSheetId="16">#REF!</definedName>
    <definedName name="공사비2010" localSheetId="13">#REF!</definedName>
    <definedName name="공사비2010" localSheetId="15">#REF!</definedName>
    <definedName name="공사비2010" localSheetId="14">#REF!</definedName>
    <definedName name="공사비2010">#REF!</definedName>
    <definedName name="공사비2015" localSheetId="49">#REF!</definedName>
    <definedName name="공사비2015" localSheetId="50">#REF!</definedName>
    <definedName name="공사비2015" localSheetId="51">#REF!</definedName>
    <definedName name="공사비2015" localSheetId="52">#REF!</definedName>
    <definedName name="공사비2015" localSheetId="53">#REF!</definedName>
    <definedName name="공사비2015" localSheetId="74">#REF!</definedName>
    <definedName name="공사비2015" localSheetId="75">#REF!</definedName>
    <definedName name="공사비2015" localSheetId="76">#REF!</definedName>
    <definedName name="공사비2015" localSheetId="77">#REF!</definedName>
    <definedName name="공사비2015" localSheetId="78">#REF!</definedName>
    <definedName name="공사비2015" localSheetId="16">#REF!</definedName>
    <definedName name="공사비2015" localSheetId="13">#REF!</definedName>
    <definedName name="공사비2015" localSheetId="15">#REF!</definedName>
    <definedName name="공사비2015" localSheetId="14">#REF!</definedName>
    <definedName name="공사비2015">#REF!</definedName>
    <definedName name="공사비2020" localSheetId="49">#REF!</definedName>
    <definedName name="공사비2020" localSheetId="50">#REF!</definedName>
    <definedName name="공사비2020" localSheetId="51">#REF!</definedName>
    <definedName name="공사비2020" localSheetId="52">#REF!</definedName>
    <definedName name="공사비2020" localSheetId="53">#REF!</definedName>
    <definedName name="공사비2020" localSheetId="74">#REF!</definedName>
    <definedName name="공사비2020" localSheetId="75">#REF!</definedName>
    <definedName name="공사비2020" localSheetId="76">#REF!</definedName>
    <definedName name="공사비2020" localSheetId="77">#REF!</definedName>
    <definedName name="공사비2020" localSheetId="78">#REF!</definedName>
    <definedName name="공사비2020" localSheetId="16">#REF!</definedName>
    <definedName name="공사비2020" localSheetId="13">#REF!</definedName>
    <definedName name="공사비2020" localSheetId="15">#REF!</definedName>
    <definedName name="공사비2020" localSheetId="14">#REF!</definedName>
    <definedName name="공사비2020">#REF!</definedName>
    <definedName name="공사비2505" localSheetId="49">#REF!</definedName>
    <definedName name="공사비2505" localSheetId="50">#REF!</definedName>
    <definedName name="공사비2505" localSheetId="51">#REF!</definedName>
    <definedName name="공사비2505" localSheetId="52">#REF!</definedName>
    <definedName name="공사비2505" localSheetId="53">#REF!</definedName>
    <definedName name="공사비2505" localSheetId="74">#REF!</definedName>
    <definedName name="공사비2505" localSheetId="75">#REF!</definedName>
    <definedName name="공사비2505" localSheetId="76">#REF!</definedName>
    <definedName name="공사비2505" localSheetId="77">#REF!</definedName>
    <definedName name="공사비2505" localSheetId="78">#REF!</definedName>
    <definedName name="공사비2505" localSheetId="16">#REF!</definedName>
    <definedName name="공사비2505" localSheetId="13">#REF!</definedName>
    <definedName name="공사비2505" localSheetId="15">#REF!</definedName>
    <definedName name="공사비2505" localSheetId="14">#REF!</definedName>
    <definedName name="공사비2505">#REF!</definedName>
    <definedName name="공사비2510" localSheetId="49">#REF!</definedName>
    <definedName name="공사비2510" localSheetId="50">#REF!</definedName>
    <definedName name="공사비2510" localSheetId="51">#REF!</definedName>
    <definedName name="공사비2510" localSheetId="52">#REF!</definedName>
    <definedName name="공사비2510" localSheetId="53">#REF!</definedName>
    <definedName name="공사비2510" localSheetId="74">#REF!</definedName>
    <definedName name="공사비2510" localSheetId="75">#REF!</definedName>
    <definedName name="공사비2510" localSheetId="76">#REF!</definedName>
    <definedName name="공사비2510" localSheetId="77">#REF!</definedName>
    <definedName name="공사비2510" localSheetId="78">#REF!</definedName>
    <definedName name="공사비2510" localSheetId="16">#REF!</definedName>
    <definedName name="공사비2510" localSheetId="13">#REF!</definedName>
    <definedName name="공사비2510" localSheetId="15">#REF!</definedName>
    <definedName name="공사비2510" localSheetId="14">#REF!</definedName>
    <definedName name="공사비2510">#REF!</definedName>
    <definedName name="공사비2515" localSheetId="49">#REF!</definedName>
    <definedName name="공사비2515" localSheetId="50">#REF!</definedName>
    <definedName name="공사비2515" localSheetId="51">#REF!</definedName>
    <definedName name="공사비2515" localSheetId="52">#REF!</definedName>
    <definedName name="공사비2515" localSheetId="53">#REF!</definedName>
    <definedName name="공사비2515" localSheetId="74">#REF!</definedName>
    <definedName name="공사비2515" localSheetId="75">#REF!</definedName>
    <definedName name="공사비2515" localSheetId="76">#REF!</definedName>
    <definedName name="공사비2515" localSheetId="77">#REF!</definedName>
    <definedName name="공사비2515" localSheetId="78">#REF!</definedName>
    <definedName name="공사비2515" localSheetId="16">#REF!</definedName>
    <definedName name="공사비2515" localSheetId="13">#REF!</definedName>
    <definedName name="공사비2515" localSheetId="15">#REF!</definedName>
    <definedName name="공사비2515" localSheetId="14">#REF!</definedName>
    <definedName name="공사비2515">#REF!</definedName>
    <definedName name="공사비2520" localSheetId="49">#REF!</definedName>
    <definedName name="공사비2520" localSheetId="50">#REF!</definedName>
    <definedName name="공사비2520" localSheetId="51">#REF!</definedName>
    <definedName name="공사비2520" localSheetId="52">#REF!</definedName>
    <definedName name="공사비2520" localSheetId="53">#REF!</definedName>
    <definedName name="공사비2520" localSheetId="74">#REF!</definedName>
    <definedName name="공사비2520" localSheetId="75">#REF!</definedName>
    <definedName name="공사비2520" localSheetId="76">#REF!</definedName>
    <definedName name="공사비2520" localSheetId="77">#REF!</definedName>
    <definedName name="공사비2520" localSheetId="78">#REF!</definedName>
    <definedName name="공사비2520" localSheetId="16">#REF!</definedName>
    <definedName name="공사비2520" localSheetId="13">#REF!</definedName>
    <definedName name="공사비2520" localSheetId="15">#REF!</definedName>
    <definedName name="공사비2520" localSheetId="14">#REF!</definedName>
    <definedName name="공사비2520">#REF!</definedName>
    <definedName name="공사비집" localSheetId="49">#REF!</definedName>
    <definedName name="공사비집" localSheetId="50">#REF!</definedName>
    <definedName name="공사비집" localSheetId="51">#REF!</definedName>
    <definedName name="공사비집" localSheetId="52">#REF!</definedName>
    <definedName name="공사비집" localSheetId="53">#REF!</definedName>
    <definedName name="공사비집" localSheetId="74">#REF!</definedName>
    <definedName name="공사비집" localSheetId="75">#REF!</definedName>
    <definedName name="공사비집" localSheetId="76">#REF!</definedName>
    <definedName name="공사비집" localSheetId="77">#REF!</definedName>
    <definedName name="공사비집" localSheetId="78">#REF!</definedName>
    <definedName name="공사비집" localSheetId="16">#REF!</definedName>
    <definedName name="공사비집" localSheetId="13">#REF!</definedName>
    <definedName name="공사비집" localSheetId="15">#REF!</definedName>
    <definedName name="공사비집" localSheetId="14">#REF!</definedName>
    <definedName name="공사비집">#REF!</definedName>
    <definedName name="공사예정11" localSheetId="49">#REF!</definedName>
    <definedName name="공사예정11" localSheetId="50">#REF!</definedName>
    <definedName name="공사예정11" localSheetId="51">#REF!</definedName>
    <definedName name="공사예정11" localSheetId="52">#REF!</definedName>
    <definedName name="공사예정11" localSheetId="53">#REF!</definedName>
    <definedName name="공사예정11" localSheetId="74">#REF!</definedName>
    <definedName name="공사예정11" localSheetId="75">#REF!</definedName>
    <definedName name="공사예정11" localSheetId="76">#REF!</definedName>
    <definedName name="공사예정11" localSheetId="77">#REF!</definedName>
    <definedName name="공사예정11" localSheetId="78">#REF!</definedName>
    <definedName name="공사예정11" localSheetId="16">#REF!</definedName>
    <definedName name="공사예정11" localSheetId="13">#REF!</definedName>
    <definedName name="공사예정11" localSheetId="15">#REF!</definedName>
    <definedName name="공사예정11" localSheetId="14">#REF!</definedName>
    <definedName name="공사예정11">#REF!</definedName>
    <definedName name="공사원가명세서">#REF!</definedName>
    <definedName name="공사원가명세서분석표1">[77]경산!#REF!</definedName>
    <definedName name="공사자재조서" localSheetId="49">[77]일위대가목록!$1:$2</definedName>
    <definedName name="공사자재조서" localSheetId="50">[77]일위대가목록!$1:$2</definedName>
    <definedName name="공사자재조서" localSheetId="51">[77]일위대가목록!$1:$2</definedName>
    <definedName name="공사자재조서" localSheetId="52">[77]일위대가목록!$1:$2</definedName>
    <definedName name="공사자재조서" localSheetId="53">[77]일위대가목록!$1:$2</definedName>
    <definedName name="공사자재조서" localSheetId="74">[77]일위대가목록!$1:$2</definedName>
    <definedName name="공사자재조서" localSheetId="75">[77]일위대가목록!$1:$2</definedName>
    <definedName name="공사자재조서" localSheetId="76">[77]일위대가목록!$1:$2</definedName>
    <definedName name="공사자재조서" localSheetId="77">[77]일위대가목록!$1:$2</definedName>
    <definedName name="공사자재조서" localSheetId="78">[77]일위대가목록!$1:$2</definedName>
    <definedName name="공사자재조서" localSheetId="79">[77]일위대가목록!$A$1:$IV$2</definedName>
    <definedName name="공사자재조서" localSheetId="16">[78]일위대가목록!$1:$2</definedName>
    <definedName name="공사자재조서">[78]일위대가목록!$1:$2</definedName>
    <definedName name="공작물치수조서">#REF!</definedName>
    <definedName name="공종단가" localSheetId="49">[78]공종단가!$A$1:$F$83</definedName>
    <definedName name="공종단가" localSheetId="50">[78]공종단가!$A$1:$F$83</definedName>
    <definedName name="공종단가" localSheetId="51">[78]공종단가!$A$1:$F$83</definedName>
    <definedName name="공종단가" localSheetId="52">[78]공종단가!$A$1:$F$83</definedName>
    <definedName name="공종단가" localSheetId="53">[78]공종단가!$A$1:$F$83</definedName>
    <definedName name="공종단가" localSheetId="79">[78]공종단가!$A$1:$F$83</definedName>
    <definedName name="공종단가">[79]공종단가!$A$1:$F$83</definedName>
    <definedName name="공종산출서" localSheetId="49">[79]공종단가!$A$1:$F$83</definedName>
    <definedName name="공종산출서" localSheetId="50">[79]공종단가!$A$1:$F$83</definedName>
    <definedName name="공종산출서" localSheetId="51">[79]공종단가!$A$1:$F$83</definedName>
    <definedName name="공종산출서" localSheetId="52">[79]공종단가!$A$1:$F$83</definedName>
    <definedName name="공종산출서" localSheetId="53">[79]공종단가!$A$1:$F$83</definedName>
    <definedName name="공종산출서" localSheetId="79">[79]공종단가!$A$1:$F$83</definedName>
    <definedName name="공종산출서">[80]공종단가!$A$1:$F$83</definedName>
    <definedName name="공통일위" localSheetId="55">#REF!</definedName>
    <definedName name="공통일위" localSheetId="59">#REF!</definedName>
    <definedName name="공통일위" localSheetId="61">#REF!</definedName>
    <definedName name="공통일위" localSheetId="31">#REF!</definedName>
    <definedName name="공통일위" localSheetId="35">#REF!</definedName>
    <definedName name="공통일위" localSheetId="36">#REF!</definedName>
    <definedName name="공통일위" localSheetId="34">#REF!</definedName>
    <definedName name="공통일위" localSheetId="49">#REF!</definedName>
    <definedName name="공통일위" localSheetId="50">#REF!</definedName>
    <definedName name="공통일위" localSheetId="51">#REF!</definedName>
    <definedName name="공통일위" localSheetId="52">#REF!</definedName>
    <definedName name="공통일위" localSheetId="53">#REF!</definedName>
    <definedName name="공통일위" localSheetId="74">#REF!</definedName>
    <definedName name="공통일위" localSheetId="75">#REF!</definedName>
    <definedName name="공통일위" localSheetId="76">#REF!</definedName>
    <definedName name="공통일위" localSheetId="77">#REF!</definedName>
    <definedName name="공통일위" localSheetId="78">#REF!</definedName>
    <definedName name="공통일위" localSheetId="16">#REF!</definedName>
    <definedName name="공통일위" localSheetId="13">#REF!</definedName>
    <definedName name="공통일위" localSheetId="15">#REF!</definedName>
    <definedName name="공통일위" localSheetId="14">#REF!</definedName>
    <definedName name="공통일위" localSheetId="1">#REF!</definedName>
    <definedName name="공통일위">#REF!</definedName>
    <definedName name="관0.3_0.7">#REF!</definedName>
    <definedName name="관0.3m미만">#REF!</definedName>
    <definedName name="관0.8_1.1">#REF!</definedName>
    <definedName name="관1.2_1.5">#REF!</definedName>
    <definedName name="관급1310" localSheetId="49">#REF!</definedName>
    <definedName name="관급1310" localSheetId="50">#REF!</definedName>
    <definedName name="관급1310" localSheetId="51">#REF!</definedName>
    <definedName name="관급1310" localSheetId="52">#REF!</definedName>
    <definedName name="관급1310" localSheetId="53">#REF!</definedName>
    <definedName name="관급1310" localSheetId="74">#REF!</definedName>
    <definedName name="관급1310" localSheetId="75">#REF!</definedName>
    <definedName name="관급1310" localSheetId="76">#REF!</definedName>
    <definedName name="관급1310" localSheetId="77">#REF!</definedName>
    <definedName name="관급1310" localSheetId="78">#REF!</definedName>
    <definedName name="관급1310" localSheetId="16">#REF!</definedName>
    <definedName name="관급1310" localSheetId="13">#REF!</definedName>
    <definedName name="관급1310" localSheetId="15">#REF!</definedName>
    <definedName name="관급1310" localSheetId="14">#REF!</definedName>
    <definedName name="관급1310">#REF!</definedName>
    <definedName name="관급1315" localSheetId="49">#REF!</definedName>
    <definedName name="관급1315" localSheetId="50">#REF!</definedName>
    <definedName name="관급1315" localSheetId="51">#REF!</definedName>
    <definedName name="관급1315" localSheetId="52">#REF!</definedName>
    <definedName name="관급1315" localSheetId="53">#REF!</definedName>
    <definedName name="관급1315" localSheetId="74">#REF!</definedName>
    <definedName name="관급1315" localSheetId="75">#REF!</definedName>
    <definedName name="관급1315" localSheetId="76">#REF!</definedName>
    <definedName name="관급1315" localSheetId="77">#REF!</definedName>
    <definedName name="관급1315" localSheetId="78">#REF!</definedName>
    <definedName name="관급1315" localSheetId="16">#REF!</definedName>
    <definedName name="관급1315" localSheetId="13">#REF!</definedName>
    <definedName name="관급1315" localSheetId="15">#REF!</definedName>
    <definedName name="관급1315" localSheetId="14">#REF!</definedName>
    <definedName name="관급1315">#REF!</definedName>
    <definedName name="관급1320" localSheetId="49">#REF!</definedName>
    <definedName name="관급1320" localSheetId="50">#REF!</definedName>
    <definedName name="관급1320" localSheetId="51">#REF!</definedName>
    <definedName name="관급1320" localSheetId="52">#REF!</definedName>
    <definedName name="관급1320" localSheetId="53">#REF!</definedName>
    <definedName name="관급1320" localSheetId="74">#REF!</definedName>
    <definedName name="관급1320" localSheetId="75">#REF!</definedName>
    <definedName name="관급1320" localSheetId="76">#REF!</definedName>
    <definedName name="관급1320" localSheetId="77">#REF!</definedName>
    <definedName name="관급1320" localSheetId="78">#REF!</definedName>
    <definedName name="관급1320" localSheetId="16">#REF!</definedName>
    <definedName name="관급1320" localSheetId="13">#REF!</definedName>
    <definedName name="관급1320" localSheetId="15">#REF!</definedName>
    <definedName name="관급1320" localSheetId="14">#REF!</definedName>
    <definedName name="관급1320">#REF!</definedName>
    <definedName name="관급135" localSheetId="49">#REF!</definedName>
    <definedName name="관급135" localSheetId="50">#REF!</definedName>
    <definedName name="관급135" localSheetId="51">#REF!</definedName>
    <definedName name="관급135" localSheetId="52">#REF!</definedName>
    <definedName name="관급135" localSheetId="53">#REF!</definedName>
    <definedName name="관급135" localSheetId="74">#REF!</definedName>
    <definedName name="관급135" localSheetId="75">#REF!</definedName>
    <definedName name="관급135" localSheetId="76">#REF!</definedName>
    <definedName name="관급135" localSheetId="77">#REF!</definedName>
    <definedName name="관급135" localSheetId="78">#REF!</definedName>
    <definedName name="관급135" localSheetId="16">#REF!</definedName>
    <definedName name="관급135" localSheetId="13">#REF!</definedName>
    <definedName name="관급135" localSheetId="15">#REF!</definedName>
    <definedName name="관급135" localSheetId="14">#REF!</definedName>
    <definedName name="관급135">#REF!</definedName>
    <definedName name="관급2005" localSheetId="49">#REF!</definedName>
    <definedName name="관급2005" localSheetId="50">#REF!</definedName>
    <definedName name="관급2005" localSheetId="51">#REF!</definedName>
    <definedName name="관급2005" localSheetId="52">#REF!</definedName>
    <definedName name="관급2005" localSheetId="53">#REF!</definedName>
    <definedName name="관급2005" localSheetId="74">#REF!</definedName>
    <definedName name="관급2005" localSheetId="75">#REF!</definedName>
    <definedName name="관급2005" localSheetId="76">#REF!</definedName>
    <definedName name="관급2005" localSheetId="77">#REF!</definedName>
    <definedName name="관급2005" localSheetId="78">#REF!</definedName>
    <definedName name="관급2005" localSheetId="16">#REF!</definedName>
    <definedName name="관급2005" localSheetId="13">#REF!</definedName>
    <definedName name="관급2005" localSheetId="15">#REF!</definedName>
    <definedName name="관급2005" localSheetId="14">#REF!</definedName>
    <definedName name="관급2005">#REF!</definedName>
    <definedName name="관급2010" localSheetId="49">#REF!</definedName>
    <definedName name="관급2010" localSheetId="50">#REF!</definedName>
    <definedName name="관급2010" localSheetId="51">#REF!</definedName>
    <definedName name="관급2010" localSheetId="52">#REF!</definedName>
    <definedName name="관급2010" localSheetId="53">#REF!</definedName>
    <definedName name="관급2010" localSheetId="74">#REF!</definedName>
    <definedName name="관급2010" localSheetId="75">#REF!</definedName>
    <definedName name="관급2010" localSheetId="76">#REF!</definedName>
    <definedName name="관급2010" localSheetId="77">#REF!</definedName>
    <definedName name="관급2010" localSheetId="78">#REF!</definedName>
    <definedName name="관급2010" localSheetId="16">#REF!</definedName>
    <definedName name="관급2010" localSheetId="13">#REF!</definedName>
    <definedName name="관급2010" localSheetId="15">#REF!</definedName>
    <definedName name="관급2010" localSheetId="14">#REF!</definedName>
    <definedName name="관급2010">#REF!</definedName>
    <definedName name="관급2015" localSheetId="49">#REF!</definedName>
    <definedName name="관급2015" localSheetId="50">#REF!</definedName>
    <definedName name="관급2015" localSheetId="51">#REF!</definedName>
    <definedName name="관급2015" localSheetId="52">#REF!</definedName>
    <definedName name="관급2015" localSheetId="53">#REF!</definedName>
    <definedName name="관급2015" localSheetId="74">#REF!</definedName>
    <definedName name="관급2015" localSheetId="75">#REF!</definedName>
    <definedName name="관급2015" localSheetId="76">#REF!</definedName>
    <definedName name="관급2015" localSheetId="77">#REF!</definedName>
    <definedName name="관급2015" localSheetId="78">#REF!</definedName>
    <definedName name="관급2015" localSheetId="16">#REF!</definedName>
    <definedName name="관급2015" localSheetId="13">#REF!</definedName>
    <definedName name="관급2015" localSheetId="15">#REF!</definedName>
    <definedName name="관급2015" localSheetId="14">#REF!</definedName>
    <definedName name="관급2015">#REF!</definedName>
    <definedName name="관급2020" localSheetId="49">#REF!</definedName>
    <definedName name="관급2020" localSheetId="50">#REF!</definedName>
    <definedName name="관급2020" localSheetId="51">#REF!</definedName>
    <definedName name="관급2020" localSheetId="52">#REF!</definedName>
    <definedName name="관급2020" localSheetId="53">#REF!</definedName>
    <definedName name="관급2020" localSheetId="74">#REF!</definedName>
    <definedName name="관급2020" localSheetId="75">#REF!</definedName>
    <definedName name="관급2020" localSheetId="76">#REF!</definedName>
    <definedName name="관급2020" localSheetId="77">#REF!</definedName>
    <definedName name="관급2020" localSheetId="78">#REF!</definedName>
    <definedName name="관급2020" localSheetId="16">#REF!</definedName>
    <definedName name="관급2020" localSheetId="13">#REF!</definedName>
    <definedName name="관급2020" localSheetId="15">#REF!</definedName>
    <definedName name="관급2020" localSheetId="14">#REF!</definedName>
    <definedName name="관급2020">#REF!</definedName>
    <definedName name="관급2505" localSheetId="49">#REF!</definedName>
    <definedName name="관급2505" localSheetId="50">#REF!</definedName>
    <definedName name="관급2505" localSheetId="51">#REF!</definedName>
    <definedName name="관급2505" localSheetId="52">#REF!</definedName>
    <definedName name="관급2505" localSheetId="53">#REF!</definedName>
    <definedName name="관급2505" localSheetId="74">#REF!</definedName>
    <definedName name="관급2505" localSheetId="75">#REF!</definedName>
    <definedName name="관급2505" localSheetId="76">#REF!</definedName>
    <definedName name="관급2505" localSheetId="77">#REF!</definedName>
    <definedName name="관급2505" localSheetId="78">#REF!</definedName>
    <definedName name="관급2505" localSheetId="16">#REF!</definedName>
    <definedName name="관급2505" localSheetId="13">#REF!</definedName>
    <definedName name="관급2505" localSheetId="15">#REF!</definedName>
    <definedName name="관급2505" localSheetId="14">#REF!</definedName>
    <definedName name="관급2505">#REF!</definedName>
    <definedName name="관급2510" localSheetId="49">#REF!</definedName>
    <definedName name="관급2510" localSheetId="50">#REF!</definedName>
    <definedName name="관급2510" localSheetId="51">#REF!</definedName>
    <definedName name="관급2510" localSheetId="52">#REF!</definedName>
    <definedName name="관급2510" localSheetId="53">#REF!</definedName>
    <definedName name="관급2510" localSheetId="74">#REF!</definedName>
    <definedName name="관급2510" localSheetId="75">#REF!</definedName>
    <definedName name="관급2510" localSheetId="76">#REF!</definedName>
    <definedName name="관급2510" localSheetId="77">#REF!</definedName>
    <definedName name="관급2510" localSheetId="78">#REF!</definedName>
    <definedName name="관급2510" localSheetId="16">#REF!</definedName>
    <definedName name="관급2510" localSheetId="13">#REF!</definedName>
    <definedName name="관급2510" localSheetId="15">#REF!</definedName>
    <definedName name="관급2510" localSheetId="14">#REF!</definedName>
    <definedName name="관급2510">#REF!</definedName>
    <definedName name="관급2515" localSheetId="49">#REF!</definedName>
    <definedName name="관급2515" localSheetId="50">#REF!</definedName>
    <definedName name="관급2515" localSheetId="51">#REF!</definedName>
    <definedName name="관급2515" localSheetId="52">#REF!</definedName>
    <definedName name="관급2515" localSheetId="53">#REF!</definedName>
    <definedName name="관급2515" localSheetId="74">#REF!</definedName>
    <definedName name="관급2515" localSheetId="75">#REF!</definedName>
    <definedName name="관급2515" localSheetId="76">#REF!</definedName>
    <definedName name="관급2515" localSheetId="77">#REF!</definedName>
    <definedName name="관급2515" localSheetId="78">#REF!</definedName>
    <definedName name="관급2515" localSheetId="16">#REF!</definedName>
    <definedName name="관급2515" localSheetId="13">#REF!</definedName>
    <definedName name="관급2515" localSheetId="15">#REF!</definedName>
    <definedName name="관급2515" localSheetId="14">#REF!</definedName>
    <definedName name="관급2515">#REF!</definedName>
    <definedName name="관급2520" localSheetId="49">#REF!</definedName>
    <definedName name="관급2520" localSheetId="50">#REF!</definedName>
    <definedName name="관급2520" localSheetId="51">#REF!</definedName>
    <definedName name="관급2520" localSheetId="52">#REF!</definedName>
    <definedName name="관급2520" localSheetId="53">#REF!</definedName>
    <definedName name="관급2520" localSheetId="74">#REF!</definedName>
    <definedName name="관급2520" localSheetId="75">#REF!</definedName>
    <definedName name="관급2520" localSheetId="76">#REF!</definedName>
    <definedName name="관급2520" localSheetId="77">#REF!</definedName>
    <definedName name="관급2520" localSheetId="78">#REF!</definedName>
    <definedName name="관급2520" localSheetId="16">#REF!</definedName>
    <definedName name="관급2520" localSheetId="13">#REF!</definedName>
    <definedName name="관급2520" localSheetId="15">#REF!</definedName>
    <definedName name="관급2520" localSheetId="14">#REF!</definedName>
    <definedName name="관급2520">#REF!</definedName>
    <definedName name="관급자재" localSheetId="55">#REF!</definedName>
    <definedName name="관급자재" localSheetId="59">#REF!</definedName>
    <definedName name="관급자재" localSheetId="61">#REF!</definedName>
    <definedName name="관급자재" localSheetId="31">#REF!</definedName>
    <definedName name="관급자재" localSheetId="35">#REF!</definedName>
    <definedName name="관급자재" localSheetId="36">#REF!</definedName>
    <definedName name="관급자재" localSheetId="34">#REF!</definedName>
    <definedName name="관급자재" localSheetId="49">#REF!</definedName>
    <definedName name="관급자재" localSheetId="50">#REF!</definedName>
    <definedName name="관급자재" localSheetId="51">#REF!</definedName>
    <definedName name="관급자재" localSheetId="52">#REF!</definedName>
    <definedName name="관급자재" localSheetId="53">#REF!</definedName>
    <definedName name="관급자재" localSheetId="74">#REF!</definedName>
    <definedName name="관급자재" localSheetId="75">#REF!</definedName>
    <definedName name="관급자재" localSheetId="76">#REF!</definedName>
    <definedName name="관급자재" localSheetId="77">#REF!</definedName>
    <definedName name="관급자재" localSheetId="78">#REF!</definedName>
    <definedName name="관급자재" localSheetId="16">#REF!</definedName>
    <definedName name="관급자재" localSheetId="13">#REF!</definedName>
    <definedName name="관급자재" localSheetId="15">#REF!</definedName>
    <definedName name="관급자재" localSheetId="14">#REF!</definedName>
    <definedName name="관급자재" localSheetId="1">#REF!</definedName>
    <definedName name="관급자재">#REF!</definedName>
    <definedName name="관급자재대" localSheetId="37">'9.2내역서(덩굴제거)'!관급자재대</definedName>
    <definedName name="관급자재대" localSheetId="49">덩굴단1!관급자재대</definedName>
    <definedName name="관급자재대" localSheetId="50">덩굴단2!관급자재대</definedName>
    <definedName name="관급자재대" localSheetId="51">덩굴단3!관급자재대</definedName>
    <definedName name="관급자재대" localSheetId="52">덩굴단4!관급자재대</definedName>
    <definedName name="관급자재대" localSheetId="53">덩굴단5!관급자재대</definedName>
    <definedName name="관급자재대" localSheetId="79">비닐랩견적!관급자재대</definedName>
    <definedName name="관급자재대">관급자재대</definedName>
    <definedName name="관로토공" localSheetId="37" hidden="1">{#N/A,#N/A,FALSE,"골재소요량";#N/A,#N/A,FALSE,"골재소요량"}</definedName>
    <definedName name="관로토공" localSheetId="17" hidden="1">{#N/A,#N/A,FALSE,"골재소요량";#N/A,#N/A,FALSE,"골재소요량"}</definedName>
    <definedName name="관로토공" localSheetId="18" hidden="1">{#N/A,#N/A,FALSE,"골재소요량";#N/A,#N/A,FALSE,"골재소요량"}</definedName>
    <definedName name="관로토공" localSheetId="49" hidden="1">{#N/A,#N/A,FALSE,"골재소요량";#N/A,#N/A,FALSE,"골재소요량"}</definedName>
    <definedName name="관로토공" localSheetId="50" hidden="1">{#N/A,#N/A,FALSE,"골재소요량";#N/A,#N/A,FALSE,"골재소요량"}</definedName>
    <definedName name="관로토공" localSheetId="51" hidden="1">{#N/A,#N/A,FALSE,"골재소요량";#N/A,#N/A,FALSE,"골재소요량"}</definedName>
    <definedName name="관로토공" localSheetId="52" hidden="1">{#N/A,#N/A,FALSE,"골재소요량";#N/A,#N/A,FALSE,"골재소요량"}</definedName>
    <definedName name="관로토공" localSheetId="53" hidden="1">{#N/A,#N/A,FALSE,"골재소요량";#N/A,#N/A,FALSE,"골재소요량"}</definedName>
    <definedName name="관로토공" localSheetId="79" hidden="1">{#N/A,#N/A,FALSE,"골재소요량";#N/A,#N/A,FALSE,"골재소요량"}</definedName>
    <definedName name="관로토공" localSheetId="16" hidden="1">{#N/A,#N/A,FALSE,"골재소요량";#N/A,#N/A,FALSE,"골재소요량"}</definedName>
    <definedName name="관로토공" localSheetId="13" hidden="1">{#N/A,#N/A,FALSE,"골재소요량";#N/A,#N/A,FALSE,"골재소요량"}</definedName>
    <definedName name="관로토공" localSheetId="15" hidden="1">{#N/A,#N/A,FALSE,"골재소요량";#N/A,#N/A,FALSE,"골재소요량"}</definedName>
    <definedName name="관로토공" localSheetId="14" hidden="1">{#N/A,#N/A,FALSE,"골재소요량";#N/A,#N/A,FALSE,"골재소요량"}</definedName>
    <definedName name="관로토공" hidden="1">{#N/A,#N/A,FALSE,"골재소요량";#N/A,#N/A,FALSE,"골재소요량"}</definedName>
    <definedName name="관리비" localSheetId="17" hidden="1">#REF!</definedName>
    <definedName name="관리비" localSheetId="18" hidden="1">#REF!</definedName>
    <definedName name="관리비" localSheetId="13" hidden="1">#REF!</definedName>
    <definedName name="관리비" localSheetId="15" hidden="1">#REF!</definedName>
    <definedName name="관리비" localSheetId="14" hidden="1">#REF!</definedName>
    <definedName name="관리비" hidden="1">#REF!</definedName>
    <definedName name="관목" localSheetId="49">#REF!</definedName>
    <definedName name="관목" localSheetId="50">#REF!</definedName>
    <definedName name="관목" localSheetId="51">#REF!</definedName>
    <definedName name="관목" localSheetId="52">#REF!</definedName>
    <definedName name="관목" localSheetId="53">#REF!</definedName>
    <definedName name="관목" localSheetId="74">#REF!</definedName>
    <definedName name="관목" localSheetId="75">#REF!</definedName>
    <definedName name="관목" localSheetId="76">#REF!</definedName>
    <definedName name="관목" localSheetId="77">#REF!</definedName>
    <definedName name="관목" localSheetId="78">#REF!</definedName>
    <definedName name="관목" localSheetId="16">#REF!</definedName>
    <definedName name="관목" localSheetId="13">#REF!</definedName>
    <definedName name="관목" localSheetId="15">#REF!</definedName>
    <definedName name="관목" localSheetId="14">#REF!</definedName>
    <definedName name="관목">#REF!</definedName>
    <definedName name="관목계" localSheetId="55">#REF!</definedName>
    <definedName name="관목계" localSheetId="59">#REF!</definedName>
    <definedName name="관목계" localSheetId="61">#REF!</definedName>
    <definedName name="관목계" localSheetId="31">#REF!</definedName>
    <definedName name="관목계" localSheetId="35">#REF!</definedName>
    <definedName name="관목계" localSheetId="36">#REF!</definedName>
    <definedName name="관목계" localSheetId="34">#REF!</definedName>
    <definedName name="관목계" localSheetId="49">#REF!</definedName>
    <definedName name="관목계" localSheetId="50">#REF!</definedName>
    <definedName name="관목계" localSheetId="51">#REF!</definedName>
    <definedName name="관목계" localSheetId="52">#REF!</definedName>
    <definedName name="관목계" localSheetId="53">#REF!</definedName>
    <definedName name="관목계" localSheetId="74">#REF!</definedName>
    <definedName name="관목계" localSheetId="75">#REF!</definedName>
    <definedName name="관목계" localSheetId="76">#REF!</definedName>
    <definedName name="관목계" localSheetId="77">#REF!</definedName>
    <definedName name="관목계" localSheetId="78">#REF!</definedName>
    <definedName name="관목계" localSheetId="16">#REF!</definedName>
    <definedName name="관목계" localSheetId="13">#REF!</definedName>
    <definedName name="관목계" localSheetId="15">#REF!</definedName>
    <definedName name="관목계" localSheetId="14">#REF!</definedName>
    <definedName name="관목계" localSheetId="1">#REF!</definedName>
    <definedName name="관목계">#REF!</definedName>
    <definedName name="광나무1003" localSheetId="79">[58]데이타!$E$51</definedName>
    <definedName name="광나무1003">[59]데이타!$E$51</definedName>
    <definedName name="광나무1203" localSheetId="79">[58]데이타!$E$52</definedName>
    <definedName name="광나무1203">[59]데이타!$E$52</definedName>
    <definedName name="광나무1506" localSheetId="79">[58]데이타!$E$53</definedName>
    <definedName name="광나무1506">[59]데이타!$E$53</definedName>
    <definedName name="광주산사태">#REF!</definedName>
    <definedName name="광케이블설치사001" localSheetId="49">#REF!</definedName>
    <definedName name="광케이블설치사001" localSheetId="50">#REF!</definedName>
    <definedName name="광케이블설치사001" localSheetId="51">#REF!</definedName>
    <definedName name="광케이블설치사001" localSheetId="52">#REF!</definedName>
    <definedName name="광케이블설치사001" localSheetId="53">#REF!</definedName>
    <definedName name="광케이블설치사001" localSheetId="74">#REF!</definedName>
    <definedName name="광케이블설치사001" localSheetId="75">#REF!</definedName>
    <definedName name="광케이블설치사001" localSheetId="76">#REF!</definedName>
    <definedName name="광케이블설치사001" localSheetId="77">#REF!</definedName>
    <definedName name="광케이블설치사001" localSheetId="78">#REF!</definedName>
    <definedName name="광케이블설치사001" localSheetId="16">#REF!</definedName>
    <definedName name="광케이블설치사001" localSheetId="13">#REF!</definedName>
    <definedName name="광케이블설치사001" localSheetId="15">#REF!</definedName>
    <definedName name="광케이블설치사001" localSheetId="14">#REF!</definedName>
    <definedName name="광케이블설치사001">#REF!</definedName>
    <definedName name="광케이블설치사002" localSheetId="49">#REF!</definedName>
    <definedName name="광케이블설치사002" localSheetId="50">#REF!</definedName>
    <definedName name="광케이블설치사002" localSheetId="51">#REF!</definedName>
    <definedName name="광케이블설치사002" localSheetId="52">#REF!</definedName>
    <definedName name="광케이블설치사002" localSheetId="53">#REF!</definedName>
    <definedName name="광케이블설치사002" localSheetId="74">#REF!</definedName>
    <definedName name="광케이블설치사002" localSheetId="75">#REF!</definedName>
    <definedName name="광케이블설치사002" localSheetId="76">#REF!</definedName>
    <definedName name="광케이블설치사002" localSheetId="77">#REF!</definedName>
    <definedName name="광케이블설치사002" localSheetId="78">#REF!</definedName>
    <definedName name="광케이블설치사002" localSheetId="16">#REF!</definedName>
    <definedName name="광케이블설치사002" localSheetId="13">#REF!</definedName>
    <definedName name="광케이블설치사002" localSheetId="15">#REF!</definedName>
    <definedName name="광케이블설치사002" localSheetId="14">#REF!</definedName>
    <definedName name="광케이블설치사002">#REF!</definedName>
    <definedName name="광케이블설치사011" localSheetId="49">#REF!</definedName>
    <definedName name="광케이블설치사011" localSheetId="50">#REF!</definedName>
    <definedName name="광케이블설치사011" localSheetId="51">#REF!</definedName>
    <definedName name="광케이블설치사011" localSheetId="52">#REF!</definedName>
    <definedName name="광케이블설치사011" localSheetId="53">#REF!</definedName>
    <definedName name="광케이블설치사011" localSheetId="74">#REF!</definedName>
    <definedName name="광케이블설치사011" localSheetId="75">#REF!</definedName>
    <definedName name="광케이블설치사011" localSheetId="76">#REF!</definedName>
    <definedName name="광케이블설치사011" localSheetId="77">#REF!</definedName>
    <definedName name="광케이블설치사011" localSheetId="78">#REF!</definedName>
    <definedName name="광케이블설치사011" localSheetId="16">#REF!</definedName>
    <definedName name="광케이블설치사011" localSheetId="13">#REF!</definedName>
    <definedName name="광케이블설치사011" localSheetId="15">#REF!</definedName>
    <definedName name="광케이블설치사011" localSheetId="14">#REF!</definedName>
    <definedName name="광케이블설치사011">#REF!</definedName>
    <definedName name="광케이블설치사982" localSheetId="49">#REF!</definedName>
    <definedName name="광케이블설치사982" localSheetId="50">#REF!</definedName>
    <definedName name="광케이블설치사982" localSheetId="51">#REF!</definedName>
    <definedName name="광케이블설치사982" localSheetId="52">#REF!</definedName>
    <definedName name="광케이블설치사982" localSheetId="53">#REF!</definedName>
    <definedName name="광케이블설치사982" localSheetId="74">#REF!</definedName>
    <definedName name="광케이블설치사982" localSheetId="75">#REF!</definedName>
    <definedName name="광케이블설치사982" localSheetId="76">#REF!</definedName>
    <definedName name="광케이블설치사982" localSheetId="77">#REF!</definedName>
    <definedName name="광케이블설치사982" localSheetId="78">#REF!</definedName>
    <definedName name="광케이블설치사982" localSheetId="16">#REF!</definedName>
    <definedName name="광케이블설치사982" localSheetId="13">#REF!</definedName>
    <definedName name="광케이블설치사982" localSheetId="15">#REF!</definedName>
    <definedName name="광케이블설치사982" localSheetId="14">#REF!</definedName>
    <definedName name="광케이블설치사982">#REF!</definedName>
    <definedName name="광케이블설치사991" localSheetId="49">#REF!</definedName>
    <definedName name="광케이블설치사991" localSheetId="50">#REF!</definedName>
    <definedName name="광케이블설치사991" localSheetId="51">#REF!</definedName>
    <definedName name="광케이블설치사991" localSheetId="52">#REF!</definedName>
    <definedName name="광케이블설치사991" localSheetId="53">#REF!</definedName>
    <definedName name="광케이블설치사991" localSheetId="74">#REF!</definedName>
    <definedName name="광케이블설치사991" localSheetId="75">#REF!</definedName>
    <definedName name="광케이블설치사991" localSheetId="76">#REF!</definedName>
    <definedName name="광케이블설치사991" localSheetId="77">#REF!</definedName>
    <definedName name="광케이블설치사991" localSheetId="78">#REF!</definedName>
    <definedName name="광케이블설치사991" localSheetId="16">#REF!</definedName>
    <definedName name="광케이블설치사991" localSheetId="13">#REF!</definedName>
    <definedName name="광케이블설치사991" localSheetId="15">#REF!</definedName>
    <definedName name="광케이블설치사991" localSheetId="14">#REF!</definedName>
    <definedName name="광케이블설치사991">#REF!</definedName>
    <definedName name="광케이블설치사992" localSheetId="49">#REF!</definedName>
    <definedName name="광케이블설치사992" localSheetId="50">#REF!</definedName>
    <definedName name="광케이블설치사992" localSheetId="51">#REF!</definedName>
    <definedName name="광케이블설치사992" localSheetId="52">#REF!</definedName>
    <definedName name="광케이블설치사992" localSheetId="53">#REF!</definedName>
    <definedName name="광케이블설치사992" localSheetId="74">#REF!</definedName>
    <definedName name="광케이블설치사992" localSheetId="75">#REF!</definedName>
    <definedName name="광케이블설치사992" localSheetId="76">#REF!</definedName>
    <definedName name="광케이블설치사992" localSheetId="77">#REF!</definedName>
    <definedName name="광케이블설치사992" localSheetId="78">#REF!</definedName>
    <definedName name="광케이블설치사992" localSheetId="16">#REF!</definedName>
    <definedName name="광케이블설치사992" localSheetId="13">#REF!</definedName>
    <definedName name="광케이블설치사992" localSheetId="15">#REF!</definedName>
    <definedName name="광케이블설치사992" localSheetId="14">#REF!</definedName>
    <definedName name="광케이블설치사992">#REF!</definedName>
    <definedName name="광통신설치사001" localSheetId="49">#REF!</definedName>
    <definedName name="광통신설치사001" localSheetId="50">#REF!</definedName>
    <definedName name="광통신설치사001" localSheetId="51">#REF!</definedName>
    <definedName name="광통신설치사001" localSheetId="52">#REF!</definedName>
    <definedName name="광통신설치사001" localSheetId="53">#REF!</definedName>
    <definedName name="광통신설치사001" localSheetId="74">#REF!</definedName>
    <definedName name="광통신설치사001" localSheetId="75">#REF!</definedName>
    <definedName name="광통신설치사001" localSheetId="76">#REF!</definedName>
    <definedName name="광통신설치사001" localSheetId="77">#REF!</definedName>
    <definedName name="광통신설치사001" localSheetId="78">#REF!</definedName>
    <definedName name="광통신설치사001" localSheetId="16">#REF!</definedName>
    <definedName name="광통신설치사001" localSheetId="13">#REF!</definedName>
    <definedName name="광통신설치사001" localSheetId="15">#REF!</definedName>
    <definedName name="광통신설치사001" localSheetId="14">#REF!</definedName>
    <definedName name="광통신설치사001">#REF!</definedName>
    <definedName name="광통신설치사002" localSheetId="49">#REF!</definedName>
    <definedName name="광통신설치사002" localSheetId="50">#REF!</definedName>
    <definedName name="광통신설치사002" localSheetId="51">#REF!</definedName>
    <definedName name="광통신설치사002" localSheetId="52">#REF!</definedName>
    <definedName name="광통신설치사002" localSheetId="53">#REF!</definedName>
    <definedName name="광통신설치사002" localSheetId="74">#REF!</definedName>
    <definedName name="광통신설치사002" localSheetId="75">#REF!</definedName>
    <definedName name="광통신설치사002" localSheetId="76">#REF!</definedName>
    <definedName name="광통신설치사002" localSheetId="77">#REF!</definedName>
    <definedName name="광통신설치사002" localSheetId="78">#REF!</definedName>
    <definedName name="광통신설치사002" localSheetId="16">#REF!</definedName>
    <definedName name="광통신설치사002" localSheetId="13">#REF!</definedName>
    <definedName name="광통신설치사002" localSheetId="15">#REF!</definedName>
    <definedName name="광통신설치사002" localSheetId="14">#REF!</definedName>
    <definedName name="광통신설치사002">#REF!</definedName>
    <definedName name="광통신설치사011" localSheetId="49">#REF!</definedName>
    <definedName name="광통신설치사011" localSheetId="50">#REF!</definedName>
    <definedName name="광통신설치사011" localSheetId="51">#REF!</definedName>
    <definedName name="광통신설치사011" localSheetId="52">#REF!</definedName>
    <definedName name="광통신설치사011" localSheetId="53">#REF!</definedName>
    <definedName name="광통신설치사011" localSheetId="74">#REF!</definedName>
    <definedName name="광통신설치사011" localSheetId="75">#REF!</definedName>
    <definedName name="광통신설치사011" localSheetId="76">#REF!</definedName>
    <definedName name="광통신설치사011" localSheetId="77">#REF!</definedName>
    <definedName name="광통신설치사011" localSheetId="78">#REF!</definedName>
    <definedName name="광통신설치사011" localSheetId="16">#REF!</definedName>
    <definedName name="광통신설치사011" localSheetId="13">#REF!</definedName>
    <definedName name="광통신설치사011" localSheetId="15">#REF!</definedName>
    <definedName name="광통신설치사011" localSheetId="14">#REF!</definedName>
    <definedName name="광통신설치사011">#REF!</definedName>
    <definedName name="광통신설치사982" localSheetId="49">#REF!</definedName>
    <definedName name="광통신설치사982" localSheetId="50">#REF!</definedName>
    <definedName name="광통신설치사982" localSheetId="51">#REF!</definedName>
    <definedName name="광통신설치사982" localSheetId="52">#REF!</definedName>
    <definedName name="광통신설치사982" localSheetId="53">#REF!</definedName>
    <definedName name="광통신설치사982" localSheetId="74">#REF!</definedName>
    <definedName name="광통신설치사982" localSheetId="75">#REF!</definedName>
    <definedName name="광통신설치사982" localSheetId="76">#REF!</definedName>
    <definedName name="광통신설치사982" localSheetId="77">#REF!</definedName>
    <definedName name="광통신설치사982" localSheetId="78">#REF!</definedName>
    <definedName name="광통신설치사982" localSheetId="16">#REF!</definedName>
    <definedName name="광통신설치사982" localSheetId="13">#REF!</definedName>
    <definedName name="광통신설치사982" localSheetId="15">#REF!</definedName>
    <definedName name="광통신설치사982" localSheetId="14">#REF!</definedName>
    <definedName name="광통신설치사982">#REF!</definedName>
    <definedName name="광통신설치사991" localSheetId="49">#REF!</definedName>
    <definedName name="광통신설치사991" localSheetId="50">#REF!</definedName>
    <definedName name="광통신설치사991" localSheetId="51">#REF!</definedName>
    <definedName name="광통신설치사991" localSheetId="52">#REF!</definedName>
    <definedName name="광통신설치사991" localSheetId="53">#REF!</definedName>
    <definedName name="광통신설치사991" localSheetId="74">#REF!</definedName>
    <definedName name="광통신설치사991" localSheetId="75">#REF!</definedName>
    <definedName name="광통신설치사991" localSheetId="76">#REF!</definedName>
    <definedName name="광통신설치사991" localSheetId="77">#REF!</definedName>
    <definedName name="광통신설치사991" localSheetId="78">#REF!</definedName>
    <definedName name="광통신설치사991" localSheetId="16">#REF!</definedName>
    <definedName name="광통신설치사991" localSheetId="13">#REF!</definedName>
    <definedName name="광통신설치사991" localSheetId="15">#REF!</definedName>
    <definedName name="광통신설치사991" localSheetId="14">#REF!</definedName>
    <definedName name="광통신설치사991">#REF!</definedName>
    <definedName name="광통신설치사992" localSheetId="49">#REF!</definedName>
    <definedName name="광통신설치사992" localSheetId="50">#REF!</definedName>
    <definedName name="광통신설치사992" localSheetId="51">#REF!</definedName>
    <definedName name="광통신설치사992" localSheetId="52">#REF!</definedName>
    <definedName name="광통신설치사992" localSheetId="53">#REF!</definedName>
    <definedName name="광통신설치사992" localSheetId="74">#REF!</definedName>
    <definedName name="광통신설치사992" localSheetId="75">#REF!</definedName>
    <definedName name="광통신설치사992" localSheetId="76">#REF!</definedName>
    <definedName name="광통신설치사992" localSheetId="77">#REF!</definedName>
    <definedName name="광통신설치사992" localSheetId="78">#REF!</definedName>
    <definedName name="광통신설치사992" localSheetId="16">#REF!</definedName>
    <definedName name="광통신설치사992" localSheetId="13">#REF!</definedName>
    <definedName name="광통신설치사992" localSheetId="15">#REF!</definedName>
    <definedName name="광통신설치사992" localSheetId="14">#REF!</definedName>
    <definedName name="광통신설치사992">#REF!</definedName>
    <definedName name="광편백0405" localSheetId="79">[58]데이타!$E$153</definedName>
    <definedName name="광편백0405">[59]데이타!$E$153</definedName>
    <definedName name="광편백0507" localSheetId="79">[58]데이타!$E$154</definedName>
    <definedName name="광편백0507">[59]데이타!$E$154</definedName>
    <definedName name="광편백0509" localSheetId="79">[58]데이타!$E$155</definedName>
    <definedName name="광편백0509">[59]데이타!$E$155</definedName>
    <definedName name="교량깨기" localSheetId="37">{"'산출근거'!$B$4:$D$8"}</definedName>
    <definedName name="교량깨기" localSheetId="17">{"'산출근거'!$B$4:$D$8"}</definedName>
    <definedName name="교량깨기" localSheetId="18">{"'산출근거'!$B$4:$D$8"}</definedName>
    <definedName name="교량깨기" localSheetId="49">{"'산출근거'!$B$4:$D$8"}</definedName>
    <definedName name="교량깨기" localSheetId="50">{"'산출근거'!$B$4:$D$8"}</definedName>
    <definedName name="교량깨기" localSheetId="51">{"'산출근거'!$B$4:$D$8"}</definedName>
    <definedName name="교량깨기" localSheetId="52">{"'산출근거'!$B$4:$D$8"}</definedName>
    <definedName name="교량깨기" localSheetId="53">{"'산출근거'!$B$4:$D$8"}</definedName>
    <definedName name="교량깨기" localSheetId="79">{"'산출근거'!$B$4:$D$8"}</definedName>
    <definedName name="교량깨기" localSheetId="16">{"'산출근거'!$B$4:$D$8"}</definedName>
    <definedName name="교량깨기" localSheetId="13">{"'산출근거'!$B$4:$D$8"}</definedName>
    <definedName name="교량깨기" localSheetId="15">{"'산출근거'!$B$4:$D$8"}</definedName>
    <definedName name="교량깨기" localSheetId="14">{"'산출근거'!$B$4:$D$8"}</definedName>
    <definedName name="교량깨기">{"'산출근거'!$B$4:$D$8"}</definedName>
    <definedName name="교량터파기용수46" localSheetId="55">#REF!</definedName>
    <definedName name="교량터파기용수46" localSheetId="59">#REF!</definedName>
    <definedName name="교량터파기용수46" localSheetId="61">#REF!</definedName>
    <definedName name="교량터파기용수46" localSheetId="31">#REF!</definedName>
    <definedName name="교량터파기용수46" localSheetId="35">#REF!</definedName>
    <definedName name="교량터파기용수46" localSheetId="36">#REF!</definedName>
    <definedName name="교량터파기용수46" localSheetId="34">#REF!</definedName>
    <definedName name="교량터파기용수46" localSheetId="49">#REF!</definedName>
    <definedName name="교량터파기용수46" localSheetId="50">#REF!</definedName>
    <definedName name="교량터파기용수46" localSheetId="51">#REF!</definedName>
    <definedName name="교량터파기용수46" localSheetId="52">#REF!</definedName>
    <definedName name="교량터파기용수46" localSheetId="53">#REF!</definedName>
    <definedName name="교량터파기용수46" localSheetId="74">#REF!</definedName>
    <definedName name="교량터파기용수46" localSheetId="75">#REF!</definedName>
    <definedName name="교량터파기용수46" localSheetId="76">#REF!</definedName>
    <definedName name="교량터파기용수46" localSheetId="77">#REF!</definedName>
    <definedName name="교량터파기용수46" localSheetId="78">#REF!</definedName>
    <definedName name="교량터파기용수46" localSheetId="16">#REF!</definedName>
    <definedName name="교량터파기용수46" localSheetId="13">#REF!</definedName>
    <definedName name="교량터파기용수46" localSheetId="15">#REF!</definedName>
    <definedName name="교량터파기용수46" localSheetId="14">#REF!</definedName>
    <definedName name="교량터파기용수46" localSheetId="1">#REF!</definedName>
    <definedName name="교량터파기용수46">#REF!</definedName>
    <definedName name="교량터파기토가수중02" localSheetId="49">#REF!</definedName>
    <definedName name="교량터파기토가수중02" localSheetId="50">#REF!</definedName>
    <definedName name="교량터파기토가수중02" localSheetId="51">#REF!</definedName>
    <definedName name="교량터파기토가수중02" localSheetId="52">#REF!</definedName>
    <definedName name="교량터파기토가수중02" localSheetId="53">#REF!</definedName>
    <definedName name="교량터파기토가수중02" localSheetId="74">#REF!</definedName>
    <definedName name="교량터파기토가수중02" localSheetId="75">#REF!</definedName>
    <definedName name="교량터파기토가수중02" localSheetId="76">#REF!</definedName>
    <definedName name="교량터파기토가수중02" localSheetId="77">#REF!</definedName>
    <definedName name="교량터파기토가수중02" localSheetId="78">#REF!</definedName>
    <definedName name="교량터파기토가수중02" localSheetId="16">#REF!</definedName>
    <definedName name="교량터파기토가수중02" localSheetId="13">#REF!</definedName>
    <definedName name="교량터파기토가수중02" localSheetId="15">#REF!</definedName>
    <definedName name="교량터파기토가수중02" localSheetId="14">#REF!</definedName>
    <definedName name="교량터파기토가수중02">#REF!</definedName>
    <definedName name="교량터파기토사수중24" localSheetId="49">#REF!</definedName>
    <definedName name="교량터파기토사수중24" localSheetId="50">#REF!</definedName>
    <definedName name="교량터파기토사수중24" localSheetId="51">#REF!</definedName>
    <definedName name="교량터파기토사수중24" localSheetId="52">#REF!</definedName>
    <definedName name="교량터파기토사수중24" localSheetId="53">#REF!</definedName>
    <definedName name="교량터파기토사수중24" localSheetId="74">#REF!</definedName>
    <definedName name="교량터파기토사수중24" localSheetId="75">#REF!</definedName>
    <definedName name="교량터파기토사수중24" localSheetId="76">#REF!</definedName>
    <definedName name="교량터파기토사수중24" localSheetId="77">#REF!</definedName>
    <definedName name="교량터파기토사수중24" localSheetId="78">#REF!</definedName>
    <definedName name="교량터파기토사수중24" localSheetId="16">#REF!</definedName>
    <definedName name="교량터파기토사수중24" localSheetId="13">#REF!</definedName>
    <definedName name="교량터파기토사수중24" localSheetId="15">#REF!</definedName>
    <definedName name="교량터파기토사수중24" localSheetId="14">#REF!</definedName>
    <definedName name="교량터파기토사수중24">#REF!</definedName>
    <definedName name="교량터파기토사수중46" localSheetId="55">#REF!</definedName>
    <definedName name="교량터파기토사수중46" localSheetId="59">#REF!</definedName>
    <definedName name="교량터파기토사수중46" localSheetId="61">#REF!</definedName>
    <definedName name="교량터파기토사수중46" localSheetId="31">#REF!</definedName>
    <definedName name="교량터파기토사수중46" localSheetId="35">#REF!</definedName>
    <definedName name="교량터파기토사수중46" localSheetId="36">#REF!</definedName>
    <definedName name="교량터파기토사수중46" localSheetId="34">#REF!</definedName>
    <definedName name="교량터파기토사수중46" localSheetId="49">#REF!</definedName>
    <definedName name="교량터파기토사수중46" localSheetId="50">#REF!</definedName>
    <definedName name="교량터파기토사수중46" localSheetId="51">#REF!</definedName>
    <definedName name="교량터파기토사수중46" localSheetId="52">#REF!</definedName>
    <definedName name="교량터파기토사수중46" localSheetId="53">#REF!</definedName>
    <definedName name="교량터파기토사수중46" localSheetId="74">#REF!</definedName>
    <definedName name="교량터파기토사수중46" localSheetId="75">#REF!</definedName>
    <definedName name="교량터파기토사수중46" localSheetId="76">#REF!</definedName>
    <definedName name="교량터파기토사수중46" localSheetId="77">#REF!</definedName>
    <definedName name="교량터파기토사수중46" localSheetId="78">#REF!</definedName>
    <definedName name="교량터파기토사수중46" localSheetId="16">#REF!</definedName>
    <definedName name="교량터파기토사수중46" localSheetId="13">#REF!</definedName>
    <definedName name="교량터파기토사수중46" localSheetId="15">#REF!</definedName>
    <definedName name="교량터파기토사수중46" localSheetId="14">#REF!</definedName>
    <definedName name="교량터파기토사수중46" localSheetId="1">#REF!</definedName>
    <definedName name="교량터파기토사수중46">#REF!</definedName>
    <definedName name="교량터파기토사수중68" localSheetId="55">#REF!</definedName>
    <definedName name="교량터파기토사수중68" localSheetId="59">#REF!</definedName>
    <definedName name="교량터파기토사수중68" localSheetId="61">#REF!</definedName>
    <definedName name="교량터파기토사수중68" localSheetId="31">#REF!</definedName>
    <definedName name="교량터파기토사수중68" localSheetId="35">#REF!</definedName>
    <definedName name="교량터파기토사수중68" localSheetId="36">#REF!</definedName>
    <definedName name="교량터파기토사수중68" localSheetId="34">#REF!</definedName>
    <definedName name="교량터파기토사수중68" localSheetId="49">#REF!</definedName>
    <definedName name="교량터파기토사수중68" localSheetId="50">#REF!</definedName>
    <definedName name="교량터파기토사수중68" localSheetId="51">#REF!</definedName>
    <definedName name="교량터파기토사수중68" localSheetId="52">#REF!</definedName>
    <definedName name="교량터파기토사수중68" localSheetId="53">#REF!</definedName>
    <definedName name="교량터파기토사수중68" localSheetId="74">#REF!</definedName>
    <definedName name="교량터파기토사수중68" localSheetId="75">#REF!</definedName>
    <definedName name="교량터파기토사수중68" localSheetId="76">#REF!</definedName>
    <definedName name="교량터파기토사수중68" localSheetId="77">#REF!</definedName>
    <definedName name="교량터파기토사수중68" localSheetId="78">#REF!</definedName>
    <definedName name="교량터파기토사수중68" localSheetId="16">#REF!</definedName>
    <definedName name="교량터파기토사수중68" localSheetId="13">#REF!</definedName>
    <definedName name="교량터파기토사수중68" localSheetId="15">#REF!</definedName>
    <definedName name="교량터파기토사수중68" localSheetId="14">#REF!</definedName>
    <definedName name="교량터파기토사수중68" localSheetId="1">#REF!</definedName>
    <definedName name="교량터파기토사수중68">#REF!</definedName>
    <definedName name="교량터파기토사용수02" localSheetId="55">#REF!</definedName>
    <definedName name="교량터파기토사용수02" localSheetId="59">#REF!</definedName>
    <definedName name="교량터파기토사용수02" localSheetId="61">#REF!</definedName>
    <definedName name="교량터파기토사용수02" localSheetId="31">#REF!</definedName>
    <definedName name="교량터파기토사용수02" localSheetId="35">#REF!</definedName>
    <definedName name="교량터파기토사용수02" localSheetId="36">#REF!</definedName>
    <definedName name="교량터파기토사용수02" localSheetId="34">#REF!</definedName>
    <definedName name="교량터파기토사용수02" localSheetId="49">#REF!</definedName>
    <definedName name="교량터파기토사용수02" localSheetId="50">#REF!</definedName>
    <definedName name="교량터파기토사용수02" localSheetId="51">#REF!</definedName>
    <definedName name="교량터파기토사용수02" localSheetId="52">#REF!</definedName>
    <definedName name="교량터파기토사용수02" localSheetId="53">#REF!</definedName>
    <definedName name="교량터파기토사용수02" localSheetId="74">#REF!</definedName>
    <definedName name="교량터파기토사용수02" localSheetId="75">#REF!</definedName>
    <definedName name="교량터파기토사용수02" localSheetId="76">#REF!</definedName>
    <definedName name="교량터파기토사용수02" localSheetId="77">#REF!</definedName>
    <definedName name="교량터파기토사용수02" localSheetId="78">#REF!</definedName>
    <definedName name="교량터파기토사용수02" localSheetId="16">#REF!</definedName>
    <definedName name="교량터파기토사용수02" localSheetId="13">#REF!</definedName>
    <definedName name="교량터파기토사용수02" localSheetId="15">#REF!</definedName>
    <definedName name="교량터파기토사용수02" localSheetId="14">#REF!</definedName>
    <definedName name="교량터파기토사용수02" localSheetId="1">#REF!</definedName>
    <definedName name="교량터파기토사용수02">#REF!</definedName>
    <definedName name="교량터파기토사용수24" localSheetId="55">#REF!</definedName>
    <definedName name="교량터파기토사용수24" localSheetId="59">#REF!</definedName>
    <definedName name="교량터파기토사용수24" localSheetId="61">#REF!</definedName>
    <definedName name="교량터파기토사용수24" localSheetId="31">#REF!</definedName>
    <definedName name="교량터파기토사용수24" localSheetId="35">#REF!</definedName>
    <definedName name="교량터파기토사용수24" localSheetId="36">#REF!</definedName>
    <definedName name="교량터파기토사용수24" localSheetId="34">#REF!</definedName>
    <definedName name="교량터파기토사용수24" localSheetId="49">#REF!</definedName>
    <definedName name="교량터파기토사용수24" localSheetId="50">#REF!</definedName>
    <definedName name="교량터파기토사용수24" localSheetId="51">#REF!</definedName>
    <definedName name="교량터파기토사용수24" localSheetId="52">#REF!</definedName>
    <definedName name="교량터파기토사용수24" localSheetId="53">#REF!</definedName>
    <definedName name="교량터파기토사용수24" localSheetId="74">#REF!</definedName>
    <definedName name="교량터파기토사용수24" localSheetId="75">#REF!</definedName>
    <definedName name="교량터파기토사용수24" localSheetId="76">#REF!</definedName>
    <definedName name="교량터파기토사용수24" localSheetId="77">#REF!</definedName>
    <definedName name="교량터파기토사용수24" localSheetId="78">#REF!</definedName>
    <definedName name="교량터파기토사용수24" localSheetId="16">#REF!</definedName>
    <definedName name="교량터파기토사용수24" localSheetId="13">#REF!</definedName>
    <definedName name="교량터파기토사용수24" localSheetId="15">#REF!</definedName>
    <definedName name="교량터파기토사용수24" localSheetId="14">#REF!</definedName>
    <definedName name="교량터파기토사용수24" localSheetId="1">#REF!</definedName>
    <definedName name="교량터파기토사용수24">#REF!</definedName>
    <definedName name="교량터파기토사용수68" localSheetId="55">#REF!</definedName>
    <definedName name="교량터파기토사용수68" localSheetId="59">#REF!</definedName>
    <definedName name="교량터파기토사용수68" localSheetId="61">#REF!</definedName>
    <definedName name="교량터파기토사용수68" localSheetId="31">#REF!</definedName>
    <definedName name="교량터파기토사용수68" localSheetId="35">#REF!</definedName>
    <definedName name="교량터파기토사용수68" localSheetId="36">#REF!</definedName>
    <definedName name="교량터파기토사용수68" localSheetId="34">#REF!</definedName>
    <definedName name="교량터파기토사용수68" localSheetId="49">#REF!</definedName>
    <definedName name="교량터파기토사용수68" localSheetId="50">#REF!</definedName>
    <definedName name="교량터파기토사용수68" localSheetId="51">#REF!</definedName>
    <definedName name="교량터파기토사용수68" localSheetId="52">#REF!</definedName>
    <definedName name="교량터파기토사용수68" localSheetId="53">#REF!</definedName>
    <definedName name="교량터파기토사용수68" localSheetId="74">#REF!</definedName>
    <definedName name="교량터파기토사용수68" localSheetId="75">#REF!</definedName>
    <definedName name="교량터파기토사용수68" localSheetId="76">#REF!</definedName>
    <definedName name="교량터파기토사용수68" localSheetId="77">#REF!</definedName>
    <definedName name="교량터파기토사용수68" localSheetId="78">#REF!</definedName>
    <definedName name="교량터파기토사용수68" localSheetId="16">#REF!</definedName>
    <definedName name="교량터파기토사용수68" localSheetId="13">#REF!</definedName>
    <definedName name="교량터파기토사용수68" localSheetId="15">#REF!</definedName>
    <definedName name="교량터파기토사용수68" localSheetId="14">#REF!</definedName>
    <definedName name="교량터파기토사용수68" localSheetId="1">#REF!</definedName>
    <definedName name="교량터파기토사용수68">#REF!</definedName>
    <definedName name="교량터파기토사육상02" localSheetId="49">#REF!</definedName>
    <definedName name="교량터파기토사육상02" localSheetId="50">#REF!</definedName>
    <definedName name="교량터파기토사육상02" localSheetId="51">#REF!</definedName>
    <definedName name="교량터파기토사육상02" localSheetId="52">#REF!</definedName>
    <definedName name="교량터파기토사육상02" localSheetId="53">#REF!</definedName>
    <definedName name="교량터파기토사육상02" localSheetId="74">#REF!</definedName>
    <definedName name="교량터파기토사육상02" localSheetId="75">#REF!</definedName>
    <definedName name="교량터파기토사육상02" localSheetId="76">#REF!</definedName>
    <definedName name="교량터파기토사육상02" localSheetId="77">#REF!</definedName>
    <definedName name="교량터파기토사육상02" localSheetId="78">#REF!</definedName>
    <definedName name="교량터파기토사육상02" localSheetId="16">#REF!</definedName>
    <definedName name="교량터파기토사육상02" localSheetId="13">#REF!</definedName>
    <definedName name="교량터파기토사육상02" localSheetId="15">#REF!</definedName>
    <definedName name="교량터파기토사육상02" localSheetId="14">#REF!</definedName>
    <definedName name="교량터파기토사육상02">#REF!</definedName>
    <definedName name="교량터파기토사육상24" localSheetId="49">#REF!</definedName>
    <definedName name="교량터파기토사육상24" localSheetId="50">#REF!</definedName>
    <definedName name="교량터파기토사육상24" localSheetId="51">#REF!</definedName>
    <definedName name="교량터파기토사육상24" localSheetId="52">#REF!</definedName>
    <definedName name="교량터파기토사육상24" localSheetId="53">#REF!</definedName>
    <definedName name="교량터파기토사육상24" localSheetId="74">#REF!</definedName>
    <definedName name="교량터파기토사육상24" localSheetId="75">#REF!</definedName>
    <definedName name="교량터파기토사육상24" localSheetId="76">#REF!</definedName>
    <definedName name="교량터파기토사육상24" localSheetId="77">#REF!</definedName>
    <definedName name="교량터파기토사육상24" localSheetId="78">#REF!</definedName>
    <definedName name="교량터파기토사육상24" localSheetId="16">#REF!</definedName>
    <definedName name="교량터파기토사육상24" localSheetId="13">#REF!</definedName>
    <definedName name="교량터파기토사육상24" localSheetId="15">#REF!</definedName>
    <definedName name="교량터파기토사육상24" localSheetId="14">#REF!</definedName>
    <definedName name="교량터파기토사육상24">#REF!</definedName>
    <definedName name="교량터파기토사육상46" localSheetId="55">#REF!</definedName>
    <definedName name="교량터파기토사육상46" localSheetId="59">#REF!</definedName>
    <definedName name="교량터파기토사육상46" localSheetId="61">#REF!</definedName>
    <definedName name="교량터파기토사육상46" localSheetId="31">#REF!</definedName>
    <definedName name="교량터파기토사육상46" localSheetId="35">#REF!</definedName>
    <definedName name="교량터파기토사육상46" localSheetId="36">#REF!</definedName>
    <definedName name="교량터파기토사육상46" localSheetId="34">#REF!</definedName>
    <definedName name="교량터파기토사육상46" localSheetId="49">#REF!</definedName>
    <definedName name="교량터파기토사육상46" localSheetId="50">#REF!</definedName>
    <definedName name="교량터파기토사육상46" localSheetId="51">#REF!</definedName>
    <definedName name="교량터파기토사육상46" localSheetId="52">#REF!</definedName>
    <definedName name="교량터파기토사육상46" localSheetId="53">#REF!</definedName>
    <definedName name="교량터파기토사육상46" localSheetId="74">#REF!</definedName>
    <definedName name="교량터파기토사육상46" localSheetId="75">#REF!</definedName>
    <definedName name="교량터파기토사육상46" localSheetId="76">#REF!</definedName>
    <definedName name="교량터파기토사육상46" localSheetId="77">#REF!</definedName>
    <definedName name="교량터파기토사육상46" localSheetId="78">#REF!</definedName>
    <definedName name="교량터파기토사육상46" localSheetId="16">#REF!</definedName>
    <definedName name="교량터파기토사육상46" localSheetId="13">#REF!</definedName>
    <definedName name="교량터파기토사육상46" localSheetId="15">#REF!</definedName>
    <definedName name="교량터파기토사육상46" localSheetId="14">#REF!</definedName>
    <definedName name="교량터파기토사육상46" localSheetId="1">#REF!</definedName>
    <definedName name="교량터파기토사육상46">#REF!</definedName>
    <definedName name="교량터파기토사육상68" localSheetId="55">#REF!</definedName>
    <definedName name="교량터파기토사육상68" localSheetId="59">#REF!</definedName>
    <definedName name="교량터파기토사육상68" localSheetId="61">#REF!</definedName>
    <definedName name="교량터파기토사육상68" localSheetId="31">#REF!</definedName>
    <definedName name="교량터파기토사육상68" localSheetId="35">#REF!</definedName>
    <definedName name="교량터파기토사육상68" localSheetId="36">#REF!</definedName>
    <definedName name="교량터파기토사육상68" localSheetId="34">#REF!</definedName>
    <definedName name="교량터파기토사육상68" localSheetId="49">#REF!</definedName>
    <definedName name="교량터파기토사육상68" localSheetId="50">#REF!</definedName>
    <definedName name="교량터파기토사육상68" localSheetId="51">#REF!</definedName>
    <definedName name="교량터파기토사육상68" localSheetId="52">#REF!</definedName>
    <definedName name="교량터파기토사육상68" localSheetId="53">#REF!</definedName>
    <definedName name="교량터파기토사육상68" localSheetId="74">#REF!</definedName>
    <definedName name="교량터파기토사육상68" localSheetId="75">#REF!</definedName>
    <definedName name="교량터파기토사육상68" localSheetId="76">#REF!</definedName>
    <definedName name="교량터파기토사육상68" localSheetId="77">#REF!</definedName>
    <definedName name="교량터파기토사육상68" localSheetId="78">#REF!</definedName>
    <definedName name="교량터파기토사육상68" localSheetId="16">#REF!</definedName>
    <definedName name="교량터파기토사육상68" localSheetId="13">#REF!</definedName>
    <definedName name="교량터파기토사육상68" localSheetId="15">#REF!</definedName>
    <definedName name="교량터파기토사육상68" localSheetId="14">#REF!</definedName>
    <definedName name="교량터파기토사육상68" localSheetId="1">#REF!</definedName>
    <definedName name="교량터파기토사육상68">#REF!</definedName>
    <definedName name="교목계" localSheetId="55">#REF!</definedName>
    <definedName name="교목계" localSheetId="59">#REF!</definedName>
    <definedName name="교목계" localSheetId="61">#REF!</definedName>
    <definedName name="교목계" localSheetId="31">#REF!</definedName>
    <definedName name="교목계" localSheetId="35">#REF!</definedName>
    <definedName name="교목계" localSheetId="36">#REF!</definedName>
    <definedName name="교목계" localSheetId="34">#REF!</definedName>
    <definedName name="교목계" localSheetId="49">#REF!</definedName>
    <definedName name="교목계" localSheetId="50">#REF!</definedName>
    <definedName name="교목계" localSheetId="51">#REF!</definedName>
    <definedName name="교목계" localSheetId="52">#REF!</definedName>
    <definedName name="교목계" localSheetId="53">#REF!</definedName>
    <definedName name="교목계" localSheetId="74">#REF!</definedName>
    <definedName name="교목계" localSheetId="75">#REF!</definedName>
    <definedName name="교목계" localSheetId="76">#REF!</definedName>
    <definedName name="교목계" localSheetId="77">#REF!</definedName>
    <definedName name="교목계" localSheetId="78">#REF!</definedName>
    <definedName name="교목계" localSheetId="16">#REF!</definedName>
    <definedName name="교목계" localSheetId="13">#REF!</definedName>
    <definedName name="교목계" localSheetId="15">#REF!</definedName>
    <definedName name="교목계" localSheetId="14">#REF!</definedName>
    <definedName name="교목계" localSheetId="1">#REF!</definedName>
    <definedName name="교목계">#REF!</definedName>
    <definedName name="교통">#REF!</definedName>
    <definedName name="구분">OFFSET([70]신고분기설정참고!$D$2,0,0,COUNTA([70]신고분기설정참고!$D$2:$D$3),1)</definedName>
    <definedName name="구산갑지" localSheetId="17" hidden="1">#REF!</definedName>
    <definedName name="구산갑지" localSheetId="18" hidden="1">#REF!</definedName>
    <definedName name="구산갑지" localSheetId="16" hidden="1">#REF!</definedName>
    <definedName name="구산갑지" localSheetId="13" hidden="1">#REF!</definedName>
    <definedName name="구산갑지" localSheetId="15" hidden="1">#REF!</definedName>
    <definedName name="구산갑지" localSheetId="14" hidden="1">#REF!</definedName>
    <definedName name="구산갑지" hidden="1">#REF!</definedName>
    <definedName name="구상나무1505" localSheetId="79">[58]데이타!$E$69</definedName>
    <definedName name="구상나무1505">[59]데이타!$E$69</definedName>
    <definedName name="구상나무2008" localSheetId="79">[58]데이타!$E$70</definedName>
    <definedName name="구상나무2008">[59]데이타!$E$70</definedName>
    <definedName name="구상나무2510" localSheetId="79">[58]데이타!$E$71</definedName>
    <definedName name="구상나무2510">[59]데이타!$E$71</definedName>
    <definedName name="구상나무3012" localSheetId="79">[58]데이타!$E$72</definedName>
    <definedName name="구상나무3012">[59]데이타!$E$72</definedName>
    <definedName name="구조" localSheetId="17" hidden="1">[53]날개벽수량표!#REF!</definedName>
    <definedName name="구조" localSheetId="18" hidden="1">[53]날개벽수량표!#REF!</definedName>
    <definedName name="구조" localSheetId="16" hidden="1">[53]날개벽수량표!#REF!</definedName>
    <definedName name="구조" localSheetId="13" hidden="1">[53]날개벽수량표!#REF!</definedName>
    <definedName name="구조" localSheetId="15" hidden="1">[53]날개벽수량표!#REF!</definedName>
    <definedName name="구조" localSheetId="14" hidden="1">[53]날개벽수량표!#REF!</definedName>
    <definedName name="구조" hidden="1">[53]날개벽수량표!#REF!</definedName>
    <definedName name="구조물공" localSheetId="17" hidden="1">#REF!</definedName>
    <definedName name="구조물공" localSheetId="18" hidden="1">#REF!</definedName>
    <definedName name="구조물공" localSheetId="16" hidden="1">#REF!</definedName>
    <definedName name="구조물공" localSheetId="13" hidden="1">#REF!</definedName>
    <definedName name="구조물공" localSheetId="15" hidden="1">#REF!</definedName>
    <definedName name="구조물공" localSheetId="14" hidden="1">#REF!</definedName>
    <definedName name="구조물공" hidden="1">#REF!</definedName>
    <definedName name="구조물깨기간지" localSheetId="37">{"'산출근거'!$B$4:$D$8"}</definedName>
    <definedName name="구조물깨기간지" localSheetId="17">{"'산출근거'!$B$4:$D$8"}</definedName>
    <definedName name="구조물깨기간지" localSheetId="18">{"'산출근거'!$B$4:$D$8"}</definedName>
    <definedName name="구조물깨기간지" localSheetId="49">{"'산출근거'!$B$4:$D$8"}</definedName>
    <definedName name="구조물깨기간지" localSheetId="50">{"'산출근거'!$B$4:$D$8"}</definedName>
    <definedName name="구조물깨기간지" localSheetId="51">{"'산출근거'!$B$4:$D$8"}</definedName>
    <definedName name="구조물깨기간지" localSheetId="52">{"'산출근거'!$B$4:$D$8"}</definedName>
    <definedName name="구조물깨기간지" localSheetId="53">{"'산출근거'!$B$4:$D$8"}</definedName>
    <definedName name="구조물깨기간지" localSheetId="79">{"'산출근거'!$B$4:$D$8"}</definedName>
    <definedName name="구조물깨기간지" localSheetId="16">{"'산출근거'!$B$4:$D$8"}</definedName>
    <definedName name="구조물깨기간지" localSheetId="13">{"'산출근거'!$B$4:$D$8"}</definedName>
    <definedName name="구조물깨기간지" localSheetId="15">{"'산출근거'!$B$4:$D$8"}</definedName>
    <definedName name="구조물깨기간지" localSheetId="14">{"'산출근거'!$B$4:$D$8"}</definedName>
    <definedName name="구조물깨기간지">{"'산출근거'!$B$4:$D$8"}</definedName>
    <definedName name="구조물되메우기" localSheetId="49">#REF!</definedName>
    <definedName name="구조물되메우기" localSheetId="50">#REF!</definedName>
    <definedName name="구조물되메우기" localSheetId="51">#REF!</definedName>
    <definedName name="구조물되메우기" localSheetId="52">#REF!</definedName>
    <definedName name="구조물되메우기" localSheetId="53">#REF!</definedName>
    <definedName name="구조물되메우기" localSheetId="74">#REF!</definedName>
    <definedName name="구조물되메우기" localSheetId="75">#REF!</definedName>
    <definedName name="구조물되메우기" localSheetId="76">#REF!</definedName>
    <definedName name="구조물되메우기" localSheetId="77">#REF!</definedName>
    <definedName name="구조물되메우기" localSheetId="78">#REF!</definedName>
    <definedName name="구조물되메우기" localSheetId="16">#REF!</definedName>
    <definedName name="구조물되메우기" localSheetId="13">#REF!</definedName>
    <definedName name="구조물되메우기" localSheetId="15">#REF!</definedName>
    <definedName name="구조물되메우기" localSheetId="14">#REF!</definedName>
    <definedName name="구조물되메우기">#REF!</definedName>
    <definedName name="구조물되메우기교량" localSheetId="55">#REF!</definedName>
    <definedName name="구조물되메우기교량" localSheetId="59">#REF!</definedName>
    <definedName name="구조물되메우기교량" localSheetId="61">#REF!</definedName>
    <definedName name="구조물되메우기교량" localSheetId="31">#REF!</definedName>
    <definedName name="구조물되메우기교량" localSheetId="35">#REF!</definedName>
    <definedName name="구조물되메우기교량" localSheetId="36">#REF!</definedName>
    <definedName name="구조물되메우기교량" localSheetId="34">#REF!</definedName>
    <definedName name="구조물되메우기교량" localSheetId="49">#REF!</definedName>
    <definedName name="구조물되메우기교량" localSheetId="50">#REF!</definedName>
    <definedName name="구조물되메우기교량" localSheetId="51">#REF!</definedName>
    <definedName name="구조물되메우기교량" localSheetId="52">#REF!</definedName>
    <definedName name="구조물되메우기교량" localSheetId="53">#REF!</definedName>
    <definedName name="구조물되메우기교량" localSheetId="74">#REF!</definedName>
    <definedName name="구조물되메우기교량" localSheetId="75">#REF!</definedName>
    <definedName name="구조물되메우기교량" localSheetId="76">#REF!</definedName>
    <definedName name="구조물되메우기교량" localSheetId="77">#REF!</definedName>
    <definedName name="구조물되메우기교량" localSheetId="78">#REF!</definedName>
    <definedName name="구조물되메우기교량" localSheetId="16">#REF!</definedName>
    <definedName name="구조물되메우기교량" localSheetId="13">#REF!</definedName>
    <definedName name="구조물되메우기교량" localSheetId="15">#REF!</definedName>
    <definedName name="구조물되메우기교량" localSheetId="14">#REF!</definedName>
    <definedName name="구조물되메우기교량" localSheetId="1">#REF!</definedName>
    <definedName name="구조물되메우기교량">#REF!</definedName>
    <definedName name="구조물뒷채움성토부막자갈" localSheetId="49">#REF!</definedName>
    <definedName name="구조물뒷채움성토부막자갈" localSheetId="50">#REF!</definedName>
    <definedName name="구조물뒷채움성토부막자갈" localSheetId="51">#REF!</definedName>
    <definedName name="구조물뒷채움성토부막자갈" localSheetId="52">#REF!</definedName>
    <definedName name="구조물뒷채움성토부막자갈" localSheetId="53">#REF!</definedName>
    <definedName name="구조물뒷채움성토부막자갈" localSheetId="74">#REF!</definedName>
    <definedName name="구조물뒷채움성토부막자갈" localSheetId="75">#REF!</definedName>
    <definedName name="구조물뒷채움성토부막자갈" localSheetId="76">#REF!</definedName>
    <definedName name="구조물뒷채움성토부막자갈" localSheetId="77">#REF!</definedName>
    <definedName name="구조물뒷채움성토부막자갈" localSheetId="78">#REF!</definedName>
    <definedName name="구조물뒷채움성토부막자갈" localSheetId="16">#REF!</definedName>
    <definedName name="구조물뒷채움성토부막자갈" localSheetId="13">#REF!</definedName>
    <definedName name="구조물뒷채움성토부막자갈" localSheetId="15">#REF!</definedName>
    <definedName name="구조물뒷채움성토부막자갈" localSheetId="14">#REF!</definedName>
    <definedName name="구조물뒷채움성토부막자갈">#REF!</definedName>
    <definedName name="구조물뒷채움성토부발파암유용" localSheetId="55">#REF!</definedName>
    <definedName name="구조물뒷채움성토부발파암유용" localSheetId="59">#REF!</definedName>
    <definedName name="구조물뒷채움성토부발파암유용" localSheetId="61">#REF!</definedName>
    <definedName name="구조물뒷채움성토부발파암유용" localSheetId="31">#REF!</definedName>
    <definedName name="구조물뒷채움성토부발파암유용" localSheetId="35">#REF!</definedName>
    <definedName name="구조물뒷채움성토부발파암유용" localSheetId="36">#REF!</definedName>
    <definedName name="구조물뒷채움성토부발파암유용" localSheetId="34">#REF!</definedName>
    <definedName name="구조물뒷채움성토부발파암유용" localSheetId="49">#REF!</definedName>
    <definedName name="구조물뒷채움성토부발파암유용" localSheetId="50">#REF!</definedName>
    <definedName name="구조물뒷채움성토부발파암유용" localSheetId="51">#REF!</definedName>
    <definedName name="구조물뒷채움성토부발파암유용" localSheetId="52">#REF!</definedName>
    <definedName name="구조물뒷채움성토부발파암유용" localSheetId="53">#REF!</definedName>
    <definedName name="구조물뒷채움성토부발파암유용" localSheetId="74">#REF!</definedName>
    <definedName name="구조물뒷채움성토부발파암유용" localSheetId="75">#REF!</definedName>
    <definedName name="구조물뒷채움성토부발파암유용" localSheetId="76">#REF!</definedName>
    <definedName name="구조물뒷채움성토부발파암유용" localSheetId="77">#REF!</definedName>
    <definedName name="구조물뒷채움성토부발파암유용" localSheetId="78">#REF!</definedName>
    <definedName name="구조물뒷채움성토부발파암유용" localSheetId="16">#REF!</definedName>
    <definedName name="구조물뒷채움성토부발파암유용" localSheetId="13">#REF!</definedName>
    <definedName name="구조물뒷채움성토부발파암유용" localSheetId="15">#REF!</definedName>
    <definedName name="구조물뒷채움성토부발파암유용" localSheetId="14">#REF!</definedName>
    <definedName name="구조물뒷채움성토부발파암유용" localSheetId="1">#REF!</definedName>
    <definedName name="구조물뒷채움성토부발파암유용">#REF!</definedName>
    <definedName name="구조물뒷채움운반" localSheetId="49">#REF!</definedName>
    <definedName name="구조물뒷채움운반" localSheetId="50">#REF!</definedName>
    <definedName name="구조물뒷채움운반" localSheetId="51">#REF!</definedName>
    <definedName name="구조물뒷채움운반" localSheetId="52">#REF!</definedName>
    <definedName name="구조물뒷채움운반" localSheetId="53">#REF!</definedName>
    <definedName name="구조물뒷채움운반" localSheetId="74">#REF!</definedName>
    <definedName name="구조물뒷채움운반" localSheetId="75">#REF!</definedName>
    <definedName name="구조물뒷채움운반" localSheetId="76">#REF!</definedName>
    <definedName name="구조물뒷채움운반" localSheetId="77">#REF!</definedName>
    <definedName name="구조물뒷채움운반" localSheetId="78">#REF!</definedName>
    <definedName name="구조물뒷채움운반" localSheetId="16">#REF!</definedName>
    <definedName name="구조물뒷채움운반" localSheetId="13">#REF!</definedName>
    <definedName name="구조물뒷채움운반" localSheetId="15">#REF!</definedName>
    <definedName name="구조물뒷채움운반" localSheetId="14">#REF!</definedName>
    <definedName name="구조물뒷채움운반">#REF!</definedName>
    <definedName name="구조물뒷채움절토부막자갈" localSheetId="55">#REF!</definedName>
    <definedName name="구조물뒷채움절토부막자갈" localSheetId="59">#REF!</definedName>
    <definedName name="구조물뒷채움절토부막자갈" localSheetId="61">#REF!</definedName>
    <definedName name="구조물뒷채움절토부막자갈" localSheetId="31">#REF!</definedName>
    <definedName name="구조물뒷채움절토부막자갈" localSheetId="35">#REF!</definedName>
    <definedName name="구조물뒷채움절토부막자갈" localSheetId="36">#REF!</definedName>
    <definedName name="구조물뒷채움절토부막자갈" localSheetId="34">#REF!</definedName>
    <definedName name="구조물뒷채움절토부막자갈" localSheetId="49">#REF!</definedName>
    <definedName name="구조물뒷채움절토부막자갈" localSheetId="50">#REF!</definedName>
    <definedName name="구조물뒷채움절토부막자갈" localSheetId="51">#REF!</definedName>
    <definedName name="구조물뒷채움절토부막자갈" localSheetId="52">#REF!</definedName>
    <definedName name="구조물뒷채움절토부막자갈" localSheetId="53">#REF!</definedName>
    <definedName name="구조물뒷채움절토부막자갈" localSheetId="74">#REF!</definedName>
    <definedName name="구조물뒷채움절토부막자갈" localSheetId="75">#REF!</definedName>
    <definedName name="구조물뒷채움절토부막자갈" localSheetId="76">#REF!</definedName>
    <definedName name="구조물뒷채움절토부막자갈" localSheetId="77">#REF!</definedName>
    <definedName name="구조물뒷채움절토부막자갈" localSheetId="78">#REF!</definedName>
    <definedName name="구조물뒷채움절토부막자갈" localSheetId="16">#REF!</definedName>
    <definedName name="구조물뒷채움절토부막자갈" localSheetId="13">#REF!</definedName>
    <definedName name="구조물뒷채움절토부막자갈" localSheetId="15">#REF!</definedName>
    <definedName name="구조물뒷채움절토부막자갈" localSheetId="14">#REF!</definedName>
    <definedName name="구조물뒷채움절토부막자갈" localSheetId="1">#REF!</definedName>
    <definedName name="구조물뒷채움절토부막자갈">#REF!</definedName>
    <definedName name="구조물터파기리핑암브레이카" localSheetId="55">#REF!</definedName>
    <definedName name="구조물터파기리핑암브레이카" localSheetId="59">#REF!</definedName>
    <definedName name="구조물터파기리핑암브레이카" localSheetId="61">#REF!</definedName>
    <definedName name="구조물터파기리핑암브레이카" localSheetId="31">#REF!</definedName>
    <definedName name="구조물터파기리핑암브레이카" localSheetId="35">#REF!</definedName>
    <definedName name="구조물터파기리핑암브레이카" localSheetId="36">#REF!</definedName>
    <definedName name="구조물터파기리핑암브레이카" localSheetId="34">#REF!</definedName>
    <definedName name="구조물터파기리핑암브레이카" localSheetId="49">#REF!</definedName>
    <definedName name="구조물터파기리핑암브레이카" localSheetId="50">#REF!</definedName>
    <definedName name="구조물터파기리핑암브레이카" localSheetId="51">#REF!</definedName>
    <definedName name="구조물터파기리핑암브레이카" localSheetId="52">#REF!</definedName>
    <definedName name="구조물터파기리핑암브레이카" localSheetId="53">#REF!</definedName>
    <definedName name="구조물터파기리핑암브레이카" localSheetId="74">#REF!</definedName>
    <definedName name="구조물터파기리핑암브레이카" localSheetId="75">#REF!</definedName>
    <definedName name="구조물터파기리핑암브레이카" localSheetId="76">#REF!</definedName>
    <definedName name="구조물터파기리핑암브레이카" localSheetId="77">#REF!</definedName>
    <definedName name="구조물터파기리핑암브레이카" localSheetId="78">#REF!</definedName>
    <definedName name="구조물터파기리핑암브레이카" localSheetId="16">#REF!</definedName>
    <definedName name="구조물터파기리핑암브레이카" localSheetId="13">#REF!</definedName>
    <definedName name="구조물터파기리핑암브레이카" localSheetId="15">#REF!</definedName>
    <definedName name="구조물터파기리핑암브레이카" localSheetId="14">#REF!</definedName>
    <definedName name="구조물터파기리핑암브레이카" localSheetId="1">#REF!</definedName>
    <definedName name="구조물터파기리핑암브레이카">#REF!</definedName>
    <definedName name="구조물터파기리핑암화약" localSheetId="55">#REF!</definedName>
    <definedName name="구조물터파기리핑암화약" localSheetId="59">#REF!</definedName>
    <definedName name="구조물터파기리핑암화약" localSheetId="61">#REF!</definedName>
    <definedName name="구조물터파기리핑암화약" localSheetId="31">#REF!</definedName>
    <definedName name="구조물터파기리핑암화약" localSheetId="35">#REF!</definedName>
    <definedName name="구조물터파기리핑암화약" localSheetId="36">#REF!</definedName>
    <definedName name="구조물터파기리핑암화약" localSheetId="34">#REF!</definedName>
    <definedName name="구조물터파기리핑암화약" localSheetId="49">#REF!</definedName>
    <definedName name="구조물터파기리핑암화약" localSheetId="50">#REF!</definedName>
    <definedName name="구조물터파기리핑암화약" localSheetId="51">#REF!</definedName>
    <definedName name="구조물터파기리핑암화약" localSheetId="52">#REF!</definedName>
    <definedName name="구조물터파기리핑암화약" localSheetId="53">#REF!</definedName>
    <definedName name="구조물터파기리핑암화약" localSheetId="74">#REF!</definedName>
    <definedName name="구조물터파기리핑암화약" localSheetId="75">#REF!</definedName>
    <definedName name="구조물터파기리핑암화약" localSheetId="76">#REF!</definedName>
    <definedName name="구조물터파기리핑암화약" localSheetId="77">#REF!</definedName>
    <definedName name="구조물터파기리핑암화약" localSheetId="78">#REF!</definedName>
    <definedName name="구조물터파기리핑암화약" localSheetId="16">#REF!</definedName>
    <definedName name="구조물터파기리핑암화약" localSheetId="13">#REF!</definedName>
    <definedName name="구조물터파기리핑암화약" localSheetId="15">#REF!</definedName>
    <definedName name="구조물터파기리핑암화약" localSheetId="14">#REF!</definedName>
    <definedName name="구조물터파기리핑암화약" localSheetId="1">#REF!</definedName>
    <definedName name="구조물터파기리핑암화약">#REF!</definedName>
    <definedName name="구조물터파기발파암브레이카" localSheetId="55">#REF!</definedName>
    <definedName name="구조물터파기발파암브레이카" localSheetId="59">#REF!</definedName>
    <definedName name="구조물터파기발파암브레이카" localSheetId="61">#REF!</definedName>
    <definedName name="구조물터파기발파암브레이카" localSheetId="31">#REF!</definedName>
    <definedName name="구조물터파기발파암브레이카" localSheetId="35">#REF!</definedName>
    <definedName name="구조물터파기발파암브레이카" localSheetId="36">#REF!</definedName>
    <definedName name="구조물터파기발파암브레이카" localSheetId="34">#REF!</definedName>
    <definedName name="구조물터파기발파암브레이카" localSheetId="49">#REF!</definedName>
    <definedName name="구조물터파기발파암브레이카" localSheetId="50">#REF!</definedName>
    <definedName name="구조물터파기발파암브레이카" localSheetId="51">#REF!</definedName>
    <definedName name="구조물터파기발파암브레이카" localSheetId="52">#REF!</definedName>
    <definedName name="구조물터파기발파암브레이카" localSheetId="53">#REF!</definedName>
    <definedName name="구조물터파기발파암브레이카" localSheetId="74">#REF!</definedName>
    <definedName name="구조물터파기발파암브레이카" localSheetId="75">#REF!</definedName>
    <definedName name="구조물터파기발파암브레이카" localSheetId="76">#REF!</definedName>
    <definedName name="구조물터파기발파암브레이카" localSheetId="77">#REF!</definedName>
    <definedName name="구조물터파기발파암브레이카" localSheetId="78">#REF!</definedName>
    <definedName name="구조물터파기발파암브레이카" localSheetId="16">#REF!</definedName>
    <definedName name="구조물터파기발파암브레이카" localSheetId="13">#REF!</definedName>
    <definedName name="구조물터파기발파암브레이카" localSheetId="15">#REF!</definedName>
    <definedName name="구조물터파기발파암브레이카" localSheetId="14">#REF!</definedName>
    <definedName name="구조물터파기발파암브레이카" localSheetId="1">#REF!</definedName>
    <definedName name="구조물터파기발파암브레이카">#REF!</definedName>
    <definedName name="구조물터파기발파암화약" localSheetId="49">#REF!</definedName>
    <definedName name="구조물터파기발파암화약" localSheetId="50">#REF!</definedName>
    <definedName name="구조물터파기발파암화약" localSheetId="51">#REF!</definedName>
    <definedName name="구조물터파기발파암화약" localSheetId="52">#REF!</definedName>
    <definedName name="구조물터파기발파암화약" localSheetId="53">#REF!</definedName>
    <definedName name="구조물터파기발파암화약" localSheetId="74">#REF!</definedName>
    <definedName name="구조물터파기발파암화약" localSheetId="75">#REF!</definedName>
    <definedName name="구조물터파기발파암화약" localSheetId="76">#REF!</definedName>
    <definedName name="구조물터파기발파암화약" localSheetId="77">#REF!</definedName>
    <definedName name="구조물터파기발파암화약" localSheetId="78">#REF!</definedName>
    <definedName name="구조물터파기발파암화약" localSheetId="16">#REF!</definedName>
    <definedName name="구조물터파기발파암화약" localSheetId="13">#REF!</definedName>
    <definedName name="구조물터파기발파암화약" localSheetId="15">#REF!</definedName>
    <definedName name="구조물터파기발파암화약" localSheetId="14">#REF!</definedName>
    <definedName name="구조물터파기발파암화약">#REF!</definedName>
    <definedName name="구조물터파기육상01" localSheetId="55">#REF!</definedName>
    <definedName name="구조물터파기육상01" localSheetId="59">#REF!</definedName>
    <definedName name="구조물터파기육상01" localSheetId="61">#REF!</definedName>
    <definedName name="구조물터파기육상01" localSheetId="31">#REF!</definedName>
    <definedName name="구조물터파기육상01" localSheetId="35">#REF!</definedName>
    <definedName name="구조물터파기육상01" localSheetId="36">#REF!</definedName>
    <definedName name="구조물터파기육상01" localSheetId="34">#REF!</definedName>
    <definedName name="구조물터파기육상01" localSheetId="49">#REF!</definedName>
    <definedName name="구조물터파기육상01" localSheetId="50">#REF!</definedName>
    <definedName name="구조물터파기육상01" localSheetId="51">#REF!</definedName>
    <definedName name="구조물터파기육상01" localSheetId="52">#REF!</definedName>
    <definedName name="구조물터파기육상01" localSheetId="53">#REF!</definedName>
    <definedName name="구조물터파기육상01" localSheetId="74">#REF!</definedName>
    <definedName name="구조물터파기육상01" localSheetId="75">#REF!</definedName>
    <definedName name="구조물터파기육상01" localSheetId="76">#REF!</definedName>
    <definedName name="구조물터파기육상01" localSheetId="77">#REF!</definedName>
    <definedName name="구조물터파기육상01" localSheetId="78">#REF!</definedName>
    <definedName name="구조물터파기육상01" localSheetId="16">#REF!</definedName>
    <definedName name="구조물터파기육상01" localSheetId="13">#REF!</definedName>
    <definedName name="구조물터파기육상01" localSheetId="15">#REF!</definedName>
    <definedName name="구조물터파기육상01" localSheetId="14">#REF!</definedName>
    <definedName name="구조물터파기육상01" localSheetId="1">#REF!</definedName>
    <definedName name="구조물터파기육상01">#REF!</definedName>
    <definedName name="구조물터파기절토부발파암유용" localSheetId="55">#REF!</definedName>
    <definedName name="구조물터파기절토부발파암유용" localSheetId="59">#REF!</definedName>
    <definedName name="구조물터파기절토부발파암유용" localSheetId="61">#REF!</definedName>
    <definedName name="구조물터파기절토부발파암유용" localSheetId="31">#REF!</definedName>
    <definedName name="구조물터파기절토부발파암유용" localSheetId="35">#REF!</definedName>
    <definedName name="구조물터파기절토부발파암유용" localSheetId="36">#REF!</definedName>
    <definedName name="구조물터파기절토부발파암유용" localSheetId="34">#REF!</definedName>
    <definedName name="구조물터파기절토부발파암유용" localSheetId="49">#REF!</definedName>
    <definedName name="구조물터파기절토부발파암유용" localSheetId="50">#REF!</definedName>
    <definedName name="구조물터파기절토부발파암유용" localSheetId="51">#REF!</definedName>
    <definedName name="구조물터파기절토부발파암유용" localSheetId="52">#REF!</definedName>
    <definedName name="구조물터파기절토부발파암유용" localSheetId="53">#REF!</definedName>
    <definedName name="구조물터파기절토부발파암유용" localSheetId="74">#REF!</definedName>
    <definedName name="구조물터파기절토부발파암유용" localSheetId="75">#REF!</definedName>
    <definedName name="구조물터파기절토부발파암유용" localSheetId="76">#REF!</definedName>
    <definedName name="구조물터파기절토부발파암유용" localSheetId="77">#REF!</definedName>
    <definedName name="구조물터파기절토부발파암유용" localSheetId="78">#REF!</definedName>
    <definedName name="구조물터파기절토부발파암유용" localSheetId="16">#REF!</definedName>
    <definedName name="구조물터파기절토부발파암유용" localSheetId="13">#REF!</definedName>
    <definedName name="구조물터파기절토부발파암유용" localSheetId="15">#REF!</definedName>
    <definedName name="구조물터파기절토부발파암유용" localSheetId="14">#REF!</definedName>
    <definedName name="구조물터파기절토부발파암유용" localSheetId="1">#REF!</definedName>
    <definedName name="구조물터파기절토부발파암유용">#REF!</definedName>
    <definedName name="구조물터파기토사수중01" localSheetId="55">#REF!</definedName>
    <definedName name="구조물터파기토사수중01" localSheetId="59">#REF!</definedName>
    <definedName name="구조물터파기토사수중01" localSheetId="61">#REF!</definedName>
    <definedName name="구조물터파기토사수중01" localSheetId="31">#REF!</definedName>
    <definedName name="구조물터파기토사수중01" localSheetId="35">#REF!</definedName>
    <definedName name="구조물터파기토사수중01" localSheetId="36">#REF!</definedName>
    <definedName name="구조물터파기토사수중01" localSheetId="34">#REF!</definedName>
    <definedName name="구조물터파기토사수중01" localSheetId="49">#REF!</definedName>
    <definedName name="구조물터파기토사수중01" localSheetId="50">#REF!</definedName>
    <definedName name="구조물터파기토사수중01" localSheetId="51">#REF!</definedName>
    <definedName name="구조물터파기토사수중01" localSheetId="52">#REF!</definedName>
    <definedName name="구조물터파기토사수중01" localSheetId="53">#REF!</definedName>
    <definedName name="구조물터파기토사수중01" localSheetId="74">#REF!</definedName>
    <definedName name="구조물터파기토사수중01" localSheetId="75">#REF!</definedName>
    <definedName name="구조물터파기토사수중01" localSheetId="76">#REF!</definedName>
    <definedName name="구조물터파기토사수중01" localSheetId="77">#REF!</definedName>
    <definedName name="구조물터파기토사수중01" localSheetId="78">#REF!</definedName>
    <definedName name="구조물터파기토사수중01" localSheetId="16">#REF!</definedName>
    <definedName name="구조물터파기토사수중01" localSheetId="13">#REF!</definedName>
    <definedName name="구조물터파기토사수중01" localSheetId="15">#REF!</definedName>
    <definedName name="구조물터파기토사수중01" localSheetId="14">#REF!</definedName>
    <definedName name="구조물터파기토사수중01" localSheetId="1">#REF!</definedName>
    <definedName name="구조물터파기토사수중01">#REF!</definedName>
    <definedName name="구조물터파기토사수중12" localSheetId="49">#REF!</definedName>
    <definedName name="구조물터파기토사수중12" localSheetId="50">#REF!</definedName>
    <definedName name="구조물터파기토사수중12" localSheetId="51">#REF!</definedName>
    <definedName name="구조물터파기토사수중12" localSheetId="52">#REF!</definedName>
    <definedName name="구조물터파기토사수중12" localSheetId="53">#REF!</definedName>
    <definedName name="구조물터파기토사수중12" localSheetId="74">#REF!</definedName>
    <definedName name="구조물터파기토사수중12" localSheetId="75">#REF!</definedName>
    <definedName name="구조물터파기토사수중12" localSheetId="76">#REF!</definedName>
    <definedName name="구조물터파기토사수중12" localSheetId="77">#REF!</definedName>
    <definedName name="구조물터파기토사수중12" localSheetId="78">#REF!</definedName>
    <definedName name="구조물터파기토사수중12" localSheetId="16">#REF!</definedName>
    <definedName name="구조물터파기토사수중12" localSheetId="13">#REF!</definedName>
    <definedName name="구조물터파기토사수중12" localSheetId="15">#REF!</definedName>
    <definedName name="구조물터파기토사수중12" localSheetId="14">#REF!</definedName>
    <definedName name="구조물터파기토사수중12">#REF!</definedName>
    <definedName name="구조물터파기토사용수01" localSheetId="55">#REF!</definedName>
    <definedName name="구조물터파기토사용수01" localSheetId="59">#REF!</definedName>
    <definedName name="구조물터파기토사용수01" localSheetId="61">#REF!</definedName>
    <definedName name="구조물터파기토사용수01" localSheetId="31">#REF!</definedName>
    <definedName name="구조물터파기토사용수01" localSheetId="35">#REF!</definedName>
    <definedName name="구조물터파기토사용수01" localSheetId="36">#REF!</definedName>
    <definedName name="구조물터파기토사용수01" localSheetId="34">#REF!</definedName>
    <definedName name="구조물터파기토사용수01" localSheetId="49">#REF!</definedName>
    <definedName name="구조물터파기토사용수01" localSheetId="50">#REF!</definedName>
    <definedName name="구조물터파기토사용수01" localSheetId="51">#REF!</definedName>
    <definedName name="구조물터파기토사용수01" localSheetId="52">#REF!</definedName>
    <definedName name="구조물터파기토사용수01" localSheetId="53">#REF!</definedName>
    <definedName name="구조물터파기토사용수01" localSheetId="74">#REF!</definedName>
    <definedName name="구조물터파기토사용수01" localSheetId="75">#REF!</definedName>
    <definedName name="구조물터파기토사용수01" localSheetId="76">#REF!</definedName>
    <definedName name="구조물터파기토사용수01" localSheetId="77">#REF!</definedName>
    <definedName name="구조물터파기토사용수01" localSheetId="78">#REF!</definedName>
    <definedName name="구조물터파기토사용수01" localSheetId="16">#REF!</definedName>
    <definedName name="구조물터파기토사용수01" localSheetId="13">#REF!</definedName>
    <definedName name="구조물터파기토사용수01" localSheetId="15">#REF!</definedName>
    <definedName name="구조물터파기토사용수01" localSheetId="14">#REF!</definedName>
    <definedName name="구조물터파기토사용수01" localSheetId="1">#REF!</definedName>
    <definedName name="구조물터파기토사용수01">#REF!</definedName>
    <definedName name="구조물터파기토사용수12" localSheetId="49">#REF!</definedName>
    <definedName name="구조물터파기토사용수12" localSheetId="50">#REF!</definedName>
    <definedName name="구조물터파기토사용수12" localSheetId="51">#REF!</definedName>
    <definedName name="구조물터파기토사용수12" localSheetId="52">#REF!</definedName>
    <definedName name="구조물터파기토사용수12" localSheetId="53">#REF!</definedName>
    <definedName name="구조물터파기토사용수12" localSheetId="74">#REF!</definedName>
    <definedName name="구조물터파기토사용수12" localSheetId="75">#REF!</definedName>
    <definedName name="구조물터파기토사용수12" localSheetId="76">#REF!</definedName>
    <definedName name="구조물터파기토사용수12" localSheetId="77">#REF!</definedName>
    <definedName name="구조물터파기토사용수12" localSheetId="78">#REF!</definedName>
    <definedName name="구조물터파기토사용수12" localSheetId="16">#REF!</definedName>
    <definedName name="구조물터파기토사용수12" localSheetId="13">#REF!</definedName>
    <definedName name="구조물터파기토사용수12" localSheetId="15">#REF!</definedName>
    <definedName name="구조물터파기토사용수12" localSheetId="14">#REF!</definedName>
    <definedName name="구조물터파기토사용수12">#REF!</definedName>
    <definedName name="구조물터파기토사육상12" localSheetId="49">#REF!</definedName>
    <definedName name="구조물터파기토사육상12" localSheetId="50">#REF!</definedName>
    <definedName name="구조물터파기토사육상12" localSheetId="51">#REF!</definedName>
    <definedName name="구조물터파기토사육상12" localSheetId="52">#REF!</definedName>
    <definedName name="구조물터파기토사육상12" localSheetId="53">#REF!</definedName>
    <definedName name="구조물터파기토사육상12" localSheetId="74">#REF!</definedName>
    <definedName name="구조물터파기토사육상12" localSheetId="75">#REF!</definedName>
    <definedName name="구조물터파기토사육상12" localSheetId="76">#REF!</definedName>
    <definedName name="구조물터파기토사육상12" localSheetId="77">#REF!</definedName>
    <definedName name="구조물터파기토사육상12" localSheetId="78">#REF!</definedName>
    <definedName name="구조물터파기토사육상12" localSheetId="16">#REF!</definedName>
    <definedName name="구조물터파기토사육상12" localSheetId="13">#REF!</definedName>
    <definedName name="구조물터파기토사육상12" localSheetId="15">#REF!</definedName>
    <definedName name="구조물터파기토사육상12" localSheetId="14">#REF!</definedName>
    <definedName name="구조물터파기토사육상12">#REF!</definedName>
    <definedName name="구조물헐기무근대형30cm미만" localSheetId="49">#REF!</definedName>
    <definedName name="구조물헐기무근대형30cm미만" localSheetId="50">#REF!</definedName>
    <definedName name="구조물헐기무근대형30cm미만" localSheetId="51">#REF!</definedName>
    <definedName name="구조물헐기무근대형30cm미만" localSheetId="52">#REF!</definedName>
    <definedName name="구조물헐기무근대형30cm미만" localSheetId="53">#REF!</definedName>
    <definedName name="구조물헐기무근대형30cm미만" localSheetId="74">#REF!</definedName>
    <definedName name="구조물헐기무근대형30cm미만" localSheetId="75">#REF!</definedName>
    <definedName name="구조물헐기무근대형30cm미만" localSheetId="76">#REF!</definedName>
    <definedName name="구조물헐기무근대형30cm미만" localSheetId="77">#REF!</definedName>
    <definedName name="구조물헐기무근대형30cm미만" localSheetId="78">#REF!</definedName>
    <definedName name="구조물헐기무근대형30cm미만" localSheetId="16">#REF!</definedName>
    <definedName name="구조물헐기무근대형30cm미만" localSheetId="13">#REF!</definedName>
    <definedName name="구조물헐기무근대형30cm미만" localSheetId="15">#REF!</definedName>
    <definedName name="구조물헐기무근대형30cm미만" localSheetId="14">#REF!</definedName>
    <definedName name="구조물헐기무근대형30cm미만">#REF!</definedName>
    <definedName name="국민연금" localSheetId="17">#REF!</definedName>
    <definedName name="국민연금" localSheetId="18">#REF!</definedName>
    <definedName name="국민연금" localSheetId="16">#REF!</definedName>
    <definedName name="국민연금" localSheetId="13">#REF!</definedName>
    <definedName name="국민연금" localSheetId="15">#REF!</definedName>
    <definedName name="국민연금" localSheetId="14">#REF!</definedName>
    <definedName name="국민연금">'3-1.기초자료'!$C$31</definedName>
    <definedName name="굴삭기_0.2" localSheetId="79">[81]자료!$B$20</definedName>
    <definedName name="굴삭기_0.2">[82]자료!$B$20</definedName>
    <definedName name="굴삭기_0.6w" localSheetId="79">[81]자료!$B$31</definedName>
    <definedName name="굴삭기_0.6w">[82]자료!$B$31</definedName>
    <definedName name="굴취보통인부">#REF!</definedName>
    <definedName name="굴취조경공">#REF!</definedName>
    <definedName name="궤도공001" localSheetId="49">#REF!</definedName>
    <definedName name="궤도공001" localSheetId="50">#REF!</definedName>
    <definedName name="궤도공001" localSheetId="51">#REF!</definedName>
    <definedName name="궤도공001" localSheetId="52">#REF!</definedName>
    <definedName name="궤도공001" localSheetId="53">#REF!</definedName>
    <definedName name="궤도공001" localSheetId="74">#REF!</definedName>
    <definedName name="궤도공001" localSheetId="75">#REF!</definedName>
    <definedName name="궤도공001" localSheetId="76">#REF!</definedName>
    <definedName name="궤도공001" localSheetId="77">#REF!</definedName>
    <definedName name="궤도공001" localSheetId="78">#REF!</definedName>
    <definedName name="궤도공001" localSheetId="16">#REF!</definedName>
    <definedName name="궤도공001" localSheetId="13">#REF!</definedName>
    <definedName name="궤도공001" localSheetId="15">#REF!</definedName>
    <definedName name="궤도공001" localSheetId="14">#REF!</definedName>
    <definedName name="궤도공001">#REF!</definedName>
    <definedName name="궤도공002" localSheetId="49">#REF!</definedName>
    <definedName name="궤도공002" localSheetId="50">#REF!</definedName>
    <definedName name="궤도공002" localSheetId="51">#REF!</definedName>
    <definedName name="궤도공002" localSheetId="52">#REF!</definedName>
    <definedName name="궤도공002" localSheetId="53">#REF!</definedName>
    <definedName name="궤도공002" localSheetId="74">#REF!</definedName>
    <definedName name="궤도공002" localSheetId="75">#REF!</definedName>
    <definedName name="궤도공002" localSheetId="76">#REF!</definedName>
    <definedName name="궤도공002" localSheetId="77">#REF!</definedName>
    <definedName name="궤도공002" localSheetId="78">#REF!</definedName>
    <definedName name="궤도공002" localSheetId="16">#REF!</definedName>
    <definedName name="궤도공002" localSheetId="13">#REF!</definedName>
    <definedName name="궤도공002" localSheetId="15">#REF!</definedName>
    <definedName name="궤도공002" localSheetId="14">#REF!</definedName>
    <definedName name="궤도공002">#REF!</definedName>
    <definedName name="궤도공011" localSheetId="49">#REF!</definedName>
    <definedName name="궤도공011" localSheetId="50">#REF!</definedName>
    <definedName name="궤도공011" localSheetId="51">#REF!</definedName>
    <definedName name="궤도공011" localSheetId="52">#REF!</definedName>
    <definedName name="궤도공011" localSheetId="53">#REF!</definedName>
    <definedName name="궤도공011" localSheetId="74">#REF!</definedName>
    <definedName name="궤도공011" localSheetId="75">#REF!</definedName>
    <definedName name="궤도공011" localSheetId="76">#REF!</definedName>
    <definedName name="궤도공011" localSheetId="77">#REF!</definedName>
    <definedName name="궤도공011" localSheetId="78">#REF!</definedName>
    <definedName name="궤도공011" localSheetId="16">#REF!</definedName>
    <definedName name="궤도공011" localSheetId="13">#REF!</definedName>
    <definedName name="궤도공011" localSheetId="15">#REF!</definedName>
    <definedName name="궤도공011" localSheetId="14">#REF!</definedName>
    <definedName name="궤도공011">#REF!</definedName>
    <definedName name="궤도공982" localSheetId="49">#REF!</definedName>
    <definedName name="궤도공982" localSheetId="50">#REF!</definedName>
    <definedName name="궤도공982" localSheetId="51">#REF!</definedName>
    <definedName name="궤도공982" localSheetId="52">#REF!</definedName>
    <definedName name="궤도공982" localSheetId="53">#REF!</definedName>
    <definedName name="궤도공982" localSheetId="74">#REF!</definedName>
    <definedName name="궤도공982" localSheetId="75">#REF!</definedName>
    <definedName name="궤도공982" localSheetId="76">#REF!</definedName>
    <definedName name="궤도공982" localSheetId="77">#REF!</definedName>
    <definedName name="궤도공982" localSheetId="78">#REF!</definedName>
    <definedName name="궤도공982" localSheetId="16">#REF!</definedName>
    <definedName name="궤도공982" localSheetId="13">#REF!</definedName>
    <definedName name="궤도공982" localSheetId="15">#REF!</definedName>
    <definedName name="궤도공982" localSheetId="14">#REF!</definedName>
    <definedName name="궤도공982">#REF!</definedName>
    <definedName name="궤도공991" localSheetId="49">#REF!</definedName>
    <definedName name="궤도공991" localSheetId="50">#REF!</definedName>
    <definedName name="궤도공991" localSheetId="51">#REF!</definedName>
    <definedName name="궤도공991" localSheetId="52">#REF!</definedName>
    <definedName name="궤도공991" localSheetId="53">#REF!</definedName>
    <definedName name="궤도공991" localSheetId="74">#REF!</definedName>
    <definedName name="궤도공991" localSheetId="75">#REF!</definedName>
    <definedName name="궤도공991" localSheetId="76">#REF!</definedName>
    <definedName name="궤도공991" localSheetId="77">#REF!</definedName>
    <definedName name="궤도공991" localSheetId="78">#REF!</definedName>
    <definedName name="궤도공991" localSheetId="16">#REF!</definedName>
    <definedName name="궤도공991" localSheetId="13">#REF!</definedName>
    <definedName name="궤도공991" localSheetId="15">#REF!</definedName>
    <definedName name="궤도공991" localSheetId="14">#REF!</definedName>
    <definedName name="궤도공991">#REF!</definedName>
    <definedName name="궤도공992" localSheetId="49">#REF!</definedName>
    <definedName name="궤도공992" localSheetId="50">#REF!</definedName>
    <definedName name="궤도공992" localSheetId="51">#REF!</definedName>
    <definedName name="궤도공992" localSheetId="52">#REF!</definedName>
    <definedName name="궤도공992" localSheetId="53">#REF!</definedName>
    <definedName name="궤도공992" localSheetId="74">#REF!</definedName>
    <definedName name="궤도공992" localSheetId="75">#REF!</definedName>
    <definedName name="궤도공992" localSheetId="76">#REF!</definedName>
    <definedName name="궤도공992" localSheetId="77">#REF!</definedName>
    <definedName name="궤도공992" localSheetId="78">#REF!</definedName>
    <definedName name="궤도공992" localSheetId="16">#REF!</definedName>
    <definedName name="궤도공992" localSheetId="13">#REF!</definedName>
    <definedName name="궤도공992" localSheetId="15">#REF!</definedName>
    <definedName name="궤도공992" localSheetId="14">#REF!</definedName>
    <definedName name="궤도공992">#REF!</definedName>
    <definedName name="규격">OFFSET([70]신고분기설정참고!$J$2,0,0,COUNTA([70]신고분기설정참고!$J$2:$J$1000),1)</definedName>
    <definedName name="근원경">#REF!</definedName>
    <definedName name="금" localSheetId="49">#REF!</definedName>
    <definedName name="금" localSheetId="50">#REF!</definedName>
    <definedName name="금" localSheetId="51">#REF!</definedName>
    <definedName name="금" localSheetId="52">#REF!</definedName>
    <definedName name="금" localSheetId="53">#REF!</definedName>
    <definedName name="금" localSheetId="74">#REF!</definedName>
    <definedName name="금" localSheetId="75">#REF!</definedName>
    <definedName name="금" localSheetId="76">#REF!</definedName>
    <definedName name="금" localSheetId="77">#REF!</definedName>
    <definedName name="금" localSheetId="78">#REF!</definedName>
    <definedName name="금" localSheetId="16">#REF!</definedName>
    <definedName name="금" localSheetId="13">#REF!</definedName>
    <definedName name="금" localSheetId="15">#REF!</definedName>
    <definedName name="금" localSheetId="14">#REF!</definedName>
    <definedName name="금">#REF!</definedName>
    <definedName name="금마타리" localSheetId="55">#REF!</definedName>
    <definedName name="금마타리" localSheetId="59">#REF!</definedName>
    <definedName name="금마타리" localSheetId="61">#REF!</definedName>
    <definedName name="금마타리" localSheetId="31">#REF!</definedName>
    <definedName name="금마타리" localSheetId="35">#REF!</definedName>
    <definedName name="금마타리" localSheetId="36">#REF!</definedName>
    <definedName name="금마타리" localSheetId="34">#REF!</definedName>
    <definedName name="금마타리" localSheetId="49">#REF!</definedName>
    <definedName name="금마타리" localSheetId="50">#REF!</definedName>
    <definedName name="금마타리" localSheetId="51">#REF!</definedName>
    <definedName name="금마타리" localSheetId="52">#REF!</definedName>
    <definedName name="금마타리" localSheetId="53">#REF!</definedName>
    <definedName name="금마타리" localSheetId="74">#REF!</definedName>
    <definedName name="금마타리" localSheetId="75">#REF!</definedName>
    <definedName name="금마타리" localSheetId="76">#REF!</definedName>
    <definedName name="금마타리" localSheetId="77">#REF!</definedName>
    <definedName name="금마타리" localSheetId="78">#REF!</definedName>
    <definedName name="금마타리" localSheetId="16">#REF!</definedName>
    <definedName name="금마타리" localSheetId="13">#REF!</definedName>
    <definedName name="금마타리" localSheetId="15">#REF!</definedName>
    <definedName name="금마타리" localSheetId="14">#REF!</definedName>
    <definedName name="금마타리" localSheetId="1">#REF!</definedName>
    <definedName name="금마타리">#REF!</definedName>
    <definedName name="금송1006" localSheetId="79">[58]데이타!$E$73</definedName>
    <definedName name="금송1006">[59]데이타!$E$73</definedName>
    <definedName name="금송1208" localSheetId="79">[58]데이타!$E$74</definedName>
    <definedName name="금송1208">[59]데이타!$E$74</definedName>
    <definedName name="금송1510" localSheetId="79">[58]데이타!$E$75</definedName>
    <definedName name="금송1510">[59]데이타!$E$75</definedName>
    <definedName name="금액참조" localSheetId="55">[80]예가평정서표지!#REF!</definedName>
    <definedName name="금액참조" localSheetId="31">[80]예가평정서표지!#REF!</definedName>
    <definedName name="금액참조" localSheetId="35">[80]예가평정서표지!#REF!</definedName>
    <definedName name="금액참조" localSheetId="36">[80]예가평정서표지!#REF!</definedName>
    <definedName name="금액참조" localSheetId="34">[80]예가평정서표지!#REF!</definedName>
    <definedName name="금액참조" localSheetId="49">[83]예가평정서표지!#REF!</definedName>
    <definedName name="금액참조" localSheetId="50">[83]예가평정서표지!#REF!</definedName>
    <definedName name="금액참조" localSheetId="51">[83]예가평정서표지!#REF!</definedName>
    <definedName name="금액참조" localSheetId="52">[83]예가평정서표지!#REF!</definedName>
    <definedName name="금액참조" localSheetId="53">[83]예가평정서표지!#REF!</definedName>
    <definedName name="금액참조" localSheetId="79">[84]예가평정서표지!#REF!</definedName>
    <definedName name="금액참조" localSheetId="13">[85]예가평정서표지!#REF!</definedName>
    <definedName name="금액참조" localSheetId="15">[85]예가평정서표지!#REF!</definedName>
    <definedName name="금액참조" localSheetId="14">[85]예가평정서표지!#REF!</definedName>
    <definedName name="금액참조" localSheetId="1">[80]예가평정서표지!#REF!</definedName>
    <definedName name="금액참조">[85]예가평정서표지!#REF!</definedName>
    <definedName name="기">#N/A</definedName>
    <definedName name="기Q">"기성세부내역서!$B$89"</definedName>
    <definedName name="기경수정" localSheetId="49">#REF!</definedName>
    <definedName name="기경수정" localSheetId="50">#REF!</definedName>
    <definedName name="기경수정" localSheetId="51">#REF!</definedName>
    <definedName name="기경수정" localSheetId="52">#REF!</definedName>
    <definedName name="기경수정" localSheetId="53">#REF!</definedName>
    <definedName name="기경수정" localSheetId="74">#REF!</definedName>
    <definedName name="기경수정" localSheetId="75">#REF!</definedName>
    <definedName name="기경수정" localSheetId="76">#REF!</definedName>
    <definedName name="기경수정" localSheetId="77">#REF!</definedName>
    <definedName name="기경수정" localSheetId="78">#REF!</definedName>
    <definedName name="기경수정" localSheetId="16">#REF!</definedName>
    <definedName name="기경수정" localSheetId="13">#REF!</definedName>
    <definedName name="기경수정" localSheetId="15">#REF!</definedName>
    <definedName name="기경수정" localSheetId="14">#REF!</definedName>
    <definedName name="기경수정">#REF!</definedName>
    <definedName name="기계" localSheetId="55">BlankMacro1</definedName>
    <definedName name="기계" localSheetId="59">BlankMacro1</definedName>
    <definedName name="기계" localSheetId="6">BlankMacro1</definedName>
    <definedName name="기계" localSheetId="61">BlankMacro1</definedName>
    <definedName name="기계" localSheetId="31">BlankMacro1</definedName>
    <definedName name="기계" localSheetId="37">BlankMacro1</definedName>
    <definedName name="기계" localSheetId="17">BlankMacro1</definedName>
    <definedName name="기계" localSheetId="18">BlankMacro1</definedName>
    <definedName name="기계" localSheetId="35">BlankMacro1</definedName>
    <definedName name="기계" localSheetId="36">BlankMacro1</definedName>
    <definedName name="기계" localSheetId="34">BlankMacro1</definedName>
    <definedName name="기계" localSheetId="49">BlankMacro1</definedName>
    <definedName name="기계" localSheetId="50">BlankMacro1</definedName>
    <definedName name="기계" localSheetId="51">BlankMacro1</definedName>
    <definedName name="기계" localSheetId="52">BlankMacro1</definedName>
    <definedName name="기계" localSheetId="53">BlankMacro1</definedName>
    <definedName name="기계" localSheetId="74">BlankMacro1</definedName>
    <definedName name="기계" localSheetId="75">BlankMacro1</definedName>
    <definedName name="기계" localSheetId="76">BlankMacro1</definedName>
    <definedName name="기계" localSheetId="77">BlankMacro1</definedName>
    <definedName name="기계" localSheetId="78">BlankMacro1</definedName>
    <definedName name="기계" localSheetId="79">BlankMacro1</definedName>
    <definedName name="기계" localSheetId="16">BlankMacro1</definedName>
    <definedName name="기계" localSheetId="13">BlankMacro1</definedName>
    <definedName name="기계" localSheetId="15">BlankMacro1</definedName>
    <definedName name="기계" localSheetId="14">BlankMacro1</definedName>
    <definedName name="기계" localSheetId="1">BlankMacro1</definedName>
    <definedName name="기계">BlankMacro1</definedName>
    <definedName name="기계경비" localSheetId="49">#REF!</definedName>
    <definedName name="기계경비" localSheetId="50">#REF!</definedName>
    <definedName name="기계경비" localSheetId="51">#REF!</definedName>
    <definedName name="기계경비" localSheetId="52">#REF!</definedName>
    <definedName name="기계경비" localSheetId="53">#REF!</definedName>
    <definedName name="기계경비" localSheetId="74">#REF!</definedName>
    <definedName name="기계경비" localSheetId="75">#REF!</definedName>
    <definedName name="기계경비" localSheetId="76">#REF!</definedName>
    <definedName name="기계경비" localSheetId="77">#REF!</definedName>
    <definedName name="기계경비" localSheetId="78">#REF!</definedName>
    <definedName name="기계경비" localSheetId="16">#REF!</definedName>
    <definedName name="기계경비" localSheetId="13">#REF!</definedName>
    <definedName name="기계경비" localSheetId="15">#REF!</definedName>
    <definedName name="기계경비" localSheetId="14">#REF!</definedName>
    <definedName name="기계경비">#REF!</definedName>
    <definedName name="기계공" localSheetId="55">#REF!</definedName>
    <definedName name="기계공" localSheetId="59">#REF!</definedName>
    <definedName name="기계공" localSheetId="61">#REF!</definedName>
    <definedName name="기계공" localSheetId="31">#REF!</definedName>
    <definedName name="기계공" localSheetId="35">#REF!</definedName>
    <definedName name="기계공" localSheetId="36">#REF!</definedName>
    <definedName name="기계공" localSheetId="34">#REF!</definedName>
    <definedName name="기계공" localSheetId="49">#REF!</definedName>
    <definedName name="기계공" localSheetId="50">#REF!</definedName>
    <definedName name="기계공" localSheetId="51">#REF!</definedName>
    <definedName name="기계공" localSheetId="52">#REF!</definedName>
    <definedName name="기계공" localSheetId="53">#REF!</definedName>
    <definedName name="기계공" localSheetId="74">#REF!</definedName>
    <definedName name="기계공" localSheetId="75">#REF!</definedName>
    <definedName name="기계공" localSheetId="76">#REF!</definedName>
    <definedName name="기계공" localSheetId="77">#REF!</definedName>
    <definedName name="기계공" localSheetId="78">#REF!</definedName>
    <definedName name="기계공" localSheetId="16">#REF!</definedName>
    <definedName name="기계공" localSheetId="13">#REF!</definedName>
    <definedName name="기계공" localSheetId="15">#REF!</definedName>
    <definedName name="기계공" localSheetId="14">#REF!</definedName>
    <definedName name="기계공" localSheetId="1">#REF!</definedName>
    <definedName name="기계공">#REF!</definedName>
    <definedName name="기계공001" localSheetId="49">#REF!</definedName>
    <definedName name="기계공001" localSheetId="50">#REF!</definedName>
    <definedName name="기계공001" localSheetId="51">#REF!</definedName>
    <definedName name="기계공001" localSheetId="52">#REF!</definedName>
    <definedName name="기계공001" localSheetId="53">#REF!</definedName>
    <definedName name="기계공001" localSheetId="74">#REF!</definedName>
    <definedName name="기계공001" localSheetId="75">#REF!</definedName>
    <definedName name="기계공001" localSheetId="76">#REF!</definedName>
    <definedName name="기계공001" localSheetId="77">#REF!</definedName>
    <definedName name="기계공001" localSheetId="78">#REF!</definedName>
    <definedName name="기계공001" localSheetId="16">#REF!</definedName>
    <definedName name="기계공001" localSheetId="13">#REF!</definedName>
    <definedName name="기계공001" localSheetId="15">#REF!</definedName>
    <definedName name="기계공001" localSheetId="14">#REF!</definedName>
    <definedName name="기계공001">#REF!</definedName>
    <definedName name="기계공002" localSheetId="49">#REF!</definedName>
    <definedName name="기계공002" localSheetId="50">#REF!</definedName>
    <definedName name="기계공002" localSheetId="51">#REF!</definedName>
    <definedName name="기계공002" localSheetId="52">#REF!</definedName>
    <definedName name="기계공002" localSheetId="53">#REF!</definedName>
    <definedName name="기계공002" localSheetId="74">#REF!</definedName>
    <definedName name="기계공002" localSheetId="75">#REF!</definedName>
    <definedName name="기계공002" localSheetId="76">#REF!</definedName>
    <definedName name="기계공002" localSheetId="77">#REF!</definedName>
    <definedName name="기계공002" localSheetId="78">#REF!</definedName>
    <definedName name="기계공002" localSheetId="16">#REF!</definedName>
    <definedName name="기계공002" localSheetId="13">#REF!</definedName>
    <definedName name="기계공002" localSheetId="15">#REF!</definedName>
    <definedName name="기계공002" localSheetId="14">#REF!</definedName>
    <definedName name="기계공002">#REF!</definedName>
    <definedName name="기계공011" localSheetId="49">#REF!</definedName>
    <definedName name="기계공011" localSheetId="50">#REF!</definedName>
    <definedName name="기계공011" localSheetId="51">#REF!</definedName>
    <definedName name="기계공011" localSheetId="52">#REF!</definedName>
    <definedName name="기계공011" localSheetId="53">#REF!</definedName>
    <definedName name="기계공011" localSheetId="74">#REF!</definedName>
    <definedName name="기계공011" localSheetId="75">#REF!</definedName>
    <definedName name="기계공011" localSheetId="76">#REF!</definedName>
    <definedName name="기계공011" localSheetId="77">#REF!</definedName>
    <definedName name="기계공011" localSheetId="78">#REF!</definedName>
    <definedName name="기계공011" localSheetId="16">#REF!</definedName>
    <definedName name="기계공011" localSheetId="13">#REF!</definedName>
    <definedName name="기계공011" localSheetId="15">#REF!</definedName>
    <definedName name="기계공011" localSheetId="14">#REF!</definedName>
    <definedName name="기계공011">#REF!</definedName>
    <definedName name="기계공982" localSheetId="49">#REF!</definedName>
    <definedName name="기계공982" localSheetId="50">#REF!</definedName>
    <definedName name="기계공982" localSheetId="51">#REF!</definedName>
    <definedName name="기계공982" localSheetId="52">#REF!</definedName>
    <definedName name="기계공982" localSheetId="53">#REF!</definedName>
    <definedName name="기계공982" localSheetId="74">#REF!</definedName>
    <definedName name="기계공982" localSheetId="75">#REF!</definedName>
    <definedName name="기계공982" localSheetId="76">#REF!</definedName>
    <definedName name="기계공982" localSheetId="77">#REF!</definedName>
    <definedName name="기계공982" localSheetId="78">#REF!</definedName>
    <definedName name="기계공982" localSheetId="16">#REF!</definedName>
    <definedName name="기계공982" localSheetId="13">#REF!</definedName>
    <definedName name="기계공982" localSheetId="15">#REF!</definedName>
    <definedName name="기계공982" localSheetId="14">#REF!</definedName>
    <definedName name="기계공982">#REF!</definedName>
    <definedName name="기계공991" localSheetId="49">#REF!</definedName>
    <definedName name="기계공991" localSheetId="50">#REF!</definedName>
    <definedName name="기계공991" localSheetId="51">#REF!</definedName>
    <definedName name="기계공991" localSheetId="52">#REF!</definedName>
    <definedName name="기계공991" localSheetId="53">#REF!</definedName>
    <definedName name="기계공991" localSheetId="74">#REF!</definedName>
    <definedName name="기계공991" localSheetId="75">#REF!</definedName>
    <definedName name="기계공991" localSheetId="76">#REF!</definedName>
    <definedName name="기계공991" localSheetId="77">#REF!</definedName>
    <definedName name="기계공991" localSheetId="78">#REF!</definedName>
    <definedName name="기계공991" localSheetId="16">#REF!</definedName>
    <definedName name="기계공991" localSheetId="13">#REF!</definedName>
    <definedName name="기계공991" localSheetId="15">#REF!</definedName>
    <definedName name="기계공991" localSheetId="14">#REF!</definedName>
    <definedName name="기계공991">#REF!</definedName>
    <definedName name="기계공992" localSheetId="49">#REF!</definedName>
    <definedName name="기계공992" localSheetId="50">#REF!</definedName>
    <definedName name="기계공992" localSheetId="51">#REF!</definedName>
    <definedName name="기계공992" localSheetId="52">#REF!</definedName>
    <definedName name="기계공992" localSheetId="53">#REF!</definedName>
    <definedName name="기계공992" localSheetId="74">#REF!</definedName>
    <definedName name="기계공992" localSheetId="75">#REF!</definedName>
    <definedName name="기계공992" localSheetId="76">#REF!</definedName>
    <definedName name="기계공992" localSheetId="77">#REF!</definedName>
    <definedName name="기계공992" localSheetId="78">#REF!</definedName>
    <definedName name="기계공992" localSheetId="16">#REF!</definedName>
    <definedName name="기계공992" localSheetId="13">#REF!</definedName>
    <definedName name="기계공992" localSheetId="15">#REF!</definedName>
    <definedName name="기계공992" localSheetId="14">#REF!</definedName>
    <definedName name="기계공992">#REF!</definedName>
    <definedName name="기계설치공" localSheetId="55">#REF!</definedName>
    <definedName name="기계설치공" localSheetId="59">#REF!</definedName>
    <definedName name="기계설치공" localSheetId="61">#REF!</definedName>
    <definedName name="기계설치공" localSheetId="31">#REF!</definedName>
    <definedName name="기계설치공" localSheetId="35">#REF!</definedName>
    <definedName name="기계설치공" localSheetId="36">#REF!</definedName>
    <definedName name="기계설치공" localSheetId="34">#REF!</definedName>
    <definedName name="기계설치공" localSheetId="49">#REF!</definedName>
    <definedName name="기계설치공" localSheetId="50">#REF!</definedName>
    <definedName name="기계설치공" localSheetId="51">#REF!</definedName>
    <definedName name="기계설치공" localSheetId="52">#REF!</definedName>
    <definedName name="기계설치공" localSheetId="53">#REF!</definedName>
    <definedName name="기계설치공" localSheetId="74">#REF!</definedName>
    <definedName name="기계설치공" localSheetId="75">#REF!</definedName>
    <definedName name="기계설치공" localSheetId="76">#REF!</definedName>
    <definedName name="기계설치공" localSheetId="77">#REF!</definedName>
    <definedName name="기계설치공" localSheetId="78">#REF!</definedName>
    <definedName name="기계설치공" localSheetId="16">#REF!</definedName>
    <definedName name="기계설치공" localSheetId="13">#REF!</definedName>
    <definedName name="기계설치공" localSheetId="15">#REF!</definedName>
    <definedName name="기계설치공" localSheetId="14">#REF!</definedName>
    <definedName name="기계설치공" localSheetId="1">#REF!</definedName>
    <definedName name="기계설치공">#REF!</definedName>
    <definedName name="기계설치공001" localSheetId="49">#REF!</definedName>
    <definedName name="기계설치공001" localSheetId="50">#REF!</definedName>
    <definedName name="기계설치공001" localSheetId="51">#REF!</definedName>
    <definedName name="기계설치공001" localSheetId="52">#REF!</definedName>
    <definedName name="기계설치공001" localSheetId="53">#REF!</definedName>
    <definedName name="기계설치공001" localSheetId="74">#REF!</definedName>
    <definedName name="기계설치공001" localSheetId="75">#REF!</definedName>
    <definedName name="기계설치공001" localSheetId="76">#REF!</definedName>
    <definedName name="기계설치공001" localSheetId="77">#REF!</definedName>
    <definedName name="기계설치공001" localSheetId="78">#REF!</definedName>
    <definedName name="기계설치공001" localSheetId="16">#REF!</definedName>
    <definedName name="기계설치공001" localSheetId="13">#REF!</definedName>
    <definedName name="기계설치공001" localSheetId="15">#REF!</definedName>
    <definedName name="기계설치공001" localSheetId="14">#REF!</definedName>
    <definedName name="기계설치공001">#REF!</definedName>
    <definedName name="기계설치공002" localSheetId="49">#REF!</definedName>
    <definedName name="기계설치공002" localSheetId="50">#REF!</definedName>
    <definedName name="기계설치공002" localSheetId="51">#REF!</definedName>
    <definedName name="기계설치공002" localSheetId="52">#REF!</definedName>
    <definedName name="기계설치공002" localSheetId="53">#REF!</definedName>
    <definedName name="기계설치공002" localSheetId="74">#REF!</definedName>
    <definedName name="기계설치공002" localSheetId="75">#REF!</definedName>
    <definedName name="기계설치공002" localSheetId="76">#REF!</definedName>
    <definedName name="기계설치공002" localSheetId="77">#REF!</definedName>
    <definedName name="기계설치공002" localSheetId="78">#REF!</definedName>
    <definedName name="기계설치공002" localSheetId="16">#REF!</definedName>
    <definedName name="기계설치공002" localSheetId="13">#REF!</definedName>
    <definedName name="기계설치공002" localSheetId="15">#REF!</definedName>
    <definedName name="기계설치공002" localSheetId="14">#REF!</definedName>
    <definedName name="기계설치공002">#REF!</definedName>
    <definedName name="기계설치공011" localSheetId="49">#REF!</definedName>
    <definedName name="기계설치공011" localSheetId="50">#REF!</definedName>
    <definedName name="기계설치공011" localSheetId="51">#REF!</definedName>
    <definedName name="기계설치공011" localSheetId="52">#REF!</definedName>
    <definedName name="기계설치공011" localSheetId="53">#REF!</definedName>
    <definedName name="기계설치공011" localSheetId="74">#REF!</definedName>
    <definedName name="기계설치공011" localSheetId="75">#REF!</definedName>
    <definedName name="기계설치공011" localSheetId="76">#REF!</definedName>
    <definedName name="기계설치공011" localSheetId="77">#REF!</definedName>
    <definedName name="기계설치공011" localSheetId="78">#REF!</definedName>
    <definedName name="기계설치공011" localSheetId="16">#REF!</definedName>
    <definedName name="기계설치공011" localSheetId="13">#REF!</definedName>
    <definedName name="기계설치공011" localSheetId="15">#REF!</definedName>
    <definedName name="기계설치공011" localSheetId="14">#REF!</definedName>
    <definedName name="기계설치공011">#REF!</definedName>
    <definedName name="기계설치공982" localSheetId="49">#REF!</definedName>
    <definedName name="기계설치공982" localSheetId="50">#REF!</definedName>
    <definedName name="기계설치공982" localSheetId="51">#REF!</definedName>
    <definedName name="기계설치공982" localSheetId="52">#REF!</definedName>
    <definedName name="기계설치공982" localSheetId="53">#REF!</definedName>
    <definedName name="기계설치공982" localSheetId="74">#REF!</definedName>
    <definedName name="기계설치공982" localSheetId="75">#REF!</definedName>
    <definedName name="기계설치공982" localSheetId="76">#REF!</definedName>
    <definedName name="기계설치공982" localSheetId="77">#REF!</definedName>
    <definedName name="기계설치공982" localSheetId="78">#REF!</definedName>
    <definedName name="기계설치공982" localSheetId="16">#REF!</definedName>
    <definedName name="기계설치공982" localSheetId="13">#REF!</definedName>
    <definedName name="기계설치공982" localSheetId="15">#REF!</definedName>
    <definedName name="기계설치공982" localSheetId="14">#REF!</definedName>
    <definedName name="기계설치공982">#REF!</definedName>
    <definedName name="기계설치공991" localSheetId="49">#REF!</definedName>
    <definedName name="기계설치공991" localSheetId="50">#REF!</definedName>
    <definedName name="기계설치공991" localSheetId="51">#REF!</definedName>
    <definedName name="기계설치공991" localSheetId="52">#REF!</definedName>
    <definedName name="기계설치공991" localSheetId="53">#REF!</definedName>
    <definedName name="기계설치공991" localSheetId="74">#REF!</definedName>
    <definedName name="기계설치공991" localSheetId="75">#REF!</definedName>
    <definedName name="기계설치공991" localSheetId="76">#REF!</definedName>
    <definedName name="기계설치공991" localSheetId="77">#REF!</definedName>
    <definedName name="기계설치공991" localSheetId="78">#REF!</definedName>
    <definedName name="기계설치공991" localSheetId="16">#REF!</definedName>
    <definedName name="기계설치공991" localSheetId="13">#REF!</definedName>
    <definedName name="기계설치공991" localSheetId="15">#REF!</definedName>
    <definedName name="기계설치공991" localSheetId="14">#REF!</definedName>
    <definedName name="기계설치공991">#REF!</definedName>
    <definedName name="기계설치공992" localSheetId="49">#REF!</definedName>
    <definedName name="기계설치공992" localSheetId="50">#REF!</definedName>
    <definedName name="기계설치공992" localSheetId="51">#REF!</definedName>
    <definedName name="기계설치공992" localSheetId="52">#REF!</definedName>
    <definedName name="기계설치공992" localSheetId="53">#REF!</definedName>
    <definedName name="기계설치공992" localSheetId="74">#REF!</definedName>
    <definedName name="기계설치공992" localSheetId="75">#REF!</definedName>
    <definedName name="기계설치공992" localSheetId="76">#REF!</definedName>
    <definedName name="기계설치공992" localSheetId="77">#REF!</definedName>
    <definedName name="기계설치공992" localSheetId="78">#REF!</definedName>
    <definedName name="기계설치공992" localSheetId="16">#REF!</definedName>
    <definedName name="기계설치공992" localSheetId="13">#REF!</definedName>
    <definedName name="기계설치공992" localSheetId="15">#REF!</definedName>
    <definedName name="기계설치공992" localSheetId="14">#REF!</definedName>
    <definedName name="기계설치공992">#REF!</definedName>
    <definedName name="기계수량산출서" localSheetId="37" hidden="1">{#N/A,#N/A,FALSE,"골재소요량";#N/A,#N/A,FALSE,"골재소요량"}</definedName>
    <definedName name="기계수량산출서" localSheetId="17" hidden="1">{#N/A,#N/A,FALSE,"골재소요량";#N/A,#N/A,FALSE,"골재소요량"}</definedName>
    <definedName name="기계수량산출서" localSheetId="18" hidden="1">{#N/A,#N/A,FALSE,"골재소요량";#N/A,#N/A,FALSE,"골재소요량"}</definedName>
    <definedName name="기계수량산출서" localSheetId="49" hidden="1">{#N/A,#N/A,FALSE,"골재소요량";#N/A,#N/A,FALSE,"골재소요량"}</definedName>
    <definedName name="기계수량산출서" localSheetId="50" hidden="1">{#N/A,#N/A,FALSE,"골재소요량";#N/A,#N/A,FALSE,"골재소요량"}</definedName>
    <definedName name="기계수량산출서" localSheetId="51" hidden="1">{#N/A,#N/A,FALSE,"골재소요량";#N/A,#N/A,FALSE,"골재소요량"}</definedName>
    <definedName name="기계수량산출서" localSheetId="52" hidden="1">{#N/A,#N/A,FALSE,"골재소요량";#N/A,#N/A,FALSE,"골재소요량"}</definedName>
    <definedName name="기계수량산출서" localSheetId="53" hidden="1">{#N/A,#N/A,FALSE,"골재소요량";#N/A,#N/A,FALSE,"골재소요량"}</definedName>
    <definedName name="기계수량산출서" localSheetId="79" hidden="1">{#N/A,#N/A,FALSE,"골재소요량";#N/A,#N/A,FALSE,"골재소요량"}</definedName>
    <definedName name="기계수량산출서" localSheetId="16" hidden="1">{#N/A,#N/A,FALSE,"골재소요량";#N/A,#N/A,FALSE,"골재소요량"}</definedName>
    <definedName name="기계수량산출서" localSheetId="13" hidden="1">{#N/A,#N/A,FALSE,"골재소요량";#N/A,#N/A,FALSE,"골재소요량"}</definedName>
    <definedName name="기계수량산출서" localSheetId="15" hidden="1">{#N/A,#N/A,FALSE,"골재소요량";#N/A,#N/A,FALSE,"골재소요량"}</definedName>
    <definedName name="기계수량산출서" localSheetId="14" hidden="1">{#N/A,#N/A,FALSE,"골재소요량";#N/A,#N/A,FALSE,"골재소요량"}</definedName>
    <definedName name="기계수량산출서" hidden="1">{#N/A,#N/A,FALSE,"골재소요량";#N/A,#N/A,FALSE,"골재소요량"}</definedName>
    <definedName name="기별" localSheetId="37" hidden="1">{#N/A,#N/A,FALSE,"현장 NCR 분석";#N/A,#N/A,FALSE,"현장품질감사";#N/A,#N/A,FALSE,"현장품질감사"}</definedName>
    <definedName name="기별" localSheetId="17" hidden="1">{#N/A,#N/A,FALSE,"현장 NCR 분석";#N/A,#N/A,FALSE,"현장품질감사";#N/A,#N/A,FALSE,"현장품질감사"}</definedName>
    <definedName name="기별" localSheetId="18" hidden="1">{#N/A,#N/A,FALSE,"현장 NCR 분석";#N/A,#N/A,FALSE,"현장품질감사";#N/A,#N/A,FALSE,"현장품질감사"}</definedName>
    <definedName name="기별" localSheetId="49" hidden="1">{#N/A,#N/A,FALSE,"현장 NCR 분석";#N/A,#N/A,FALSE,"현장품질감사";#N/A,#N/A,FALSE,"현장품질감사"}</definedName>
    <definedName name="기별" localSheetId="50" hidden="1">{#N/A,#N/A,FALSE,"현장 NCR 분석";#N/A,#N/A,FALSE,"현장품질감사";#N/A,#N/A,FALSE,"현장품질감사"}</definedName>
    <definedName name="기별" localSheetId="51" hidden="1">{#N/A,#N/A,FALSE,"현장 NCR 분석";#N/A,#N/A,FALSE,"현장품질감사";#N/A,#N/A,FALSE,"현장품질감사"}</definedName>
    <definedName name="기별" localSheetId="52" hidden="1">{#N/A,#N/A,FALSE,"현장 NCR 분석";#N/A,#N/A,FALSE,"현장품질감사";#N/A,#N/A,FALSE,"현장품질감사"}</definedName>
    <definedName name="기별" localSheetId="53" hidden="1">{#N/A,#N/A,FALSE,"현장 NCR 분석";#N/A,#N/A,FALSE,"현장품질감사";#N/A,#N/A,FALSE,"현장품질감사"}</definedName>
    <definedName name="기별" localSheetId="79" hidden="1">{#N/A,#N/A,FALSE,"현장 NCR 분석";#N/A,#N/A,FALSE,"현장품질감사";#N/A,#N/A,FALSE,"현장품질감사"}</definedName>
    <definedName name="기별" localSheetId="16" hidden="1">{#N/A,#N/A,FALSE,"현장 NCR 분석";#N/A,#N/A,FALSE,"현장품질감사";#N/A,#N/A,FALSE,"현장품질감사"}</definedName>
    <definedName name="기별" localSheetId="13" hidden="1">{#N/A,#N/A,FALSE,"현장 NCR 분석";#N/A,#N/A,FALSE,"현장품질감사";#N/A,#N/A,FALSE,"현장품질감사"}</definedName>
    <definedName name="기별" localSheetId="15" hidden="1">{#N/A,#N/A,FALSE,"현장 NCR 분석";#N/A,#N/A,FALSE,"현장품질감사";#N/A,#N/A,FALSE,"현장품질감사"}</definedName>
    <definedName name="기별" localSheetId="14" hidden="1">{#N/A,#N/A,FALSE,"현장 NCR 분석";#N/A,#N/A,FALSE,"현장품질감사";#N/A,#N/A,FALSE,"현장품질감사"}</definedName>
    <definedName name="기별" hidden="1">{#N/A,#N/A,FALSE,"현장 NCR 분석";#N/A,#N/A,FALSE,"현장품질감사";#N/A,#N/A,FALSE,"현장품질감사"}</definedName>
    <definedName name="기술자">[68]설계요소!$C$7</definedName>
    <definedName name="기엌">#REF!</definedName>
    <definedName name="기와공" localSheetId="49">[69]노임단가!#REF!</definedName>
    <definedName name="기와공" localSheetId="50">[69]노임단가!#REF!</definedName>
    <definedName name="기와공" localSheetId="51">[69]노임단가!#REF!</definedName>
    <definedName name="기와공" localSheetId="52">[69]노임단가!#REF!</definedName>
    <definedName name="기와공" localSheetId="53">[69]노임단가!#REF!</definedName>
    <definedName name="기와공">[69]노임단가!#REF!</definedName>
    <definedName name="기작업지" localSheetId="55">BlankMacro1</definedName>
    <definedName name="기작업지" localSheetId="59">BlankMacro1</definedName>
    <definedName name="기작업지" localSheetId="6">BlankMacro1</definedName>
    <definedName name="기작업지" localSheetId="61">BlankMacro1</definedName>
    <definedName name="기작업지" localSheetId="31">BlankMacro1</definedName>
    <definedName name="기작업지" localSheetId="37">BlankMacro1</definedName>
    <definedName name="기작업지" localSheetId="17">BlankMacro1</definedName>
    <definedName name="기작업지" localSheetId="18">BlankMacro1</definedName>
    <definedName name="기작업지" localSheetId="35">BlankMacro1</definedName>
    <definedName name="기작업지" localSheetId="36">BlankMacro1</definedName>
    <definedName name="기작업지" localSheetId="34">BlankMacro1</definedName>
    <definedName name="기작업지" localSheetId="49">BlankMacro1</definedName>
    <definedName name="기작업지" localSheetId="50">BlankMacro1</definedName>
    <definedName name="기작업지" localSheetId="51">BlankMacro1</definedName>
    <definedName name="기작업지" localSheetId="52">BlankMacro1</definedName>
    <definedName name="기작업지" localSheetId="53">BlankMacro1</definedName>
    <definedName name="기작업지" localSheetId="74">BlankMacro1</definedName>
    <definedName name="기작업지" localSheetId="75">BlankMacro1</definedName>
    <definedName name="기작업지" localSheetId="76">BlankMacro1</definedName>
    <definedName name="기작업지" localSheetId="77">BlankMacro1</definedName>
    <definedName name="기작업지" localSheetId="78">BlankMacro1</definedName>
    <definedName name="기작업지" localSheetId="79">BlankMacro1</definedName>
    <definedName name="기작업지" localSheetId="16">BlankMacro1</definedName>
    <definedName name="기작업지" localSheetId="13">BlankMacro1</definedName>
    <definedName name="기작업지" localSheetId="15">BlankMacro1</definedName>
    <definedName name="기작업지" localSheetId="14">BlankMacro1</definedName>
    <definedName name="기작업지" localSheetId="1">BlankMacro1</definedName>
    <definedName name="기작업지">BlankMacro1</definedName>
    <definedName name="기존포장깨기2" localSheetId="37">{"'산출근거'!$B$4:$D$8"}</definedName>
    <definedName name="기존포장깨기2" localSheetId="17">{"'산출근거'!$B$4:$D$8"}</definedName>
    <definedName name="기존포장깨기2" localSheetId="18">{"'산출근거'!$B$4:$D$8"}</definedName>
    <definedName name="기존포장깨기2" localSheetId="49">{"'산출근거'!$B$4:$D$8"}</definedName>
    <definedName name="기존포장깨기2" localSheetId="50">{"'산출근거'!$B$4:$D$8"}</definedName>
    <definedName name="기존포장깨기2" localSheetId="51">{"'산출근거'!$B$4:$D$8"}</definedName>
    <definedName name="기존포장깨기2" localSheetId="52">{"'산출근거'!$B$4:$D$8"}</definedName>
    <definedName name="기존포장깨기2" localSheetId="53">{"'산출근거'!$B$4:$D$8"}</definedName>
    <definedName name="기존포장깨기2" localSheetId="79">{"'산출근거'!$B$4:$D$8"}</definedName>
    <definedName name="기존포장깨기2" localSheetId="16">{"'산출근거'!$B$4:$D$8"}</definedName>
    <definedName name="기존포장깨기2" localSheetId="13">{"'산출근거'!$B$4:$D$8"}</definedName>
    <definedName name="기존포장깨기2" localSheetId="15">{"'산출근거'!$B$4:$D$8"}</definedName>
    <definedName name="기존포장깨기2" localSheetId="14">{"'산출근거'!$B$4:$D$8"}</definedName>
    <definedName name="기존포장깨기2">{"'산출근거'!$B$4:$D$8"}</definedName>
    <definedName name="기준품보정">[64]설계기준!#REF!</definedName>
    <definedName name="기초">#REF!</definedName>
    <definedName name="기초길이" localSheetId="49">#REF!</definedName>
    <definedName name="기초길이" localSheetId="50">#REF!</definedName>
    <definedName name="기초길이" localSheetId="51">#REF!</definedName>
    <definedName name="기초길이" localSheetId="52">#REF!</definedName>
    <definedName name="기초길이" localSheetId="53">#REF!</definedName>
    <definedName name="기초길이" localSheetId="74">#REF!</definedName>
    <definedName name="기초길이" localSheetId="75">#REF!</definedName>
    <definedName name="기초길이" localSheetId="76">#REF!</definedName>
    <definedName name="기초길이" localSheetId="77">#REF!</definedName>
    <definedName name="기초길이" localSheetId="78">#REF!</definedName>
    <definedName name="기초길이" localSheetId="16">#REF!</definedName>
    <definedName name="기초길이" localSheetId="13">#REF!</definedName>
    <definedName name="기초길이" localSheetId="15">#REF!</definedName>
    <definedName name="기초길이" localSheetId="14">#REF!</definedName>
    <definedName name="기초길이">#REF!</definedName>
    <definedName name="기초단가" localSheetId="49">[85]기초일위!$G:$M</definedName>
    <definedName name="기초단가" localSheetId="50">[85]기초일위!$G:$M</definedName>
    <definedName name="기초단가" localSheetId="51">[85]기초일위!$G:$M</definedName>
    <definedName name="기초단가" localSheetId="52">[85]기초일위!$G:$M</definedName>
    <definedName name="기초단가" localSheetId="53">[85]기초일위!$G:$M</definedName>
    <definedName name="기초단가" localSheetId="74">[85]기초일위!$G:$M</definedName>
    <definedName name="기초단가" localSheetId="75">[85]기초일위!$G:$M</definedName>
    <definedName name="기초단가" localSheetId="76">[85]기초일위!$G:$M</definedName>
    <definedName name="기초단가" localSheetId="77">[85]기초일위!$G:$M</definedName>
    <definedName name="기초단가" localSheetId="78">[85]기초일위!$G:$M</definedName>
    <definedName name="기초단가" localSheetId="79">[86]기초일위!$G$1:$M$65536</definedName>
    <definedName name="기초단가" localSheetId="16">[87]기초일위!$G:$M</definedName>
    <definedName name="기초단가">[87]기초일위!$G:$M</definedName>
    <definedName name="기초단가1" localSheetId="49">[85]기초일위!$B:$G</definedName>
    <definedName name="기초단가1" localSheetId="50">[85]기초일위!$B:$G</definedName>
    <definedName name="기초단가1" localSheetId="51">[85]기초일위!$B:$G</definedName>
    <definedName name="기초단가1" localSheetId="52">[85]기초일위!$B:$G</definedName>
    <definedName name="기초단가1" localSheetId="53">[85]기초일위!$B:$G</definedName>
    <definedName name="기초단가1" localSheetId="74">[85]기초일위!$B:$G</definedName>
    <definedName name="기초단가1" localSheetId="75">[85]기초일위!$B:$G</definedName>
    <definedName name="기초단가1" localSheetId="76">[85]기초일위!$B:$G</definedName>
    <definedName name="기초단가1" localSheetId="77">[85]기초일위!$B:$G</definedName>
    <definedName name="기초단가1" localSheetId="78">[85]기초일위!$B:$G</definedName>
    <definedName name="기초단가1" localSheetId="79">[86]기초일위!$B$1:$G$65536</definedName>
    <definedName name="기초단가1" localSheetId="16">[87]기초일위!$B:$G</definedName>
    <definedName name="기초단가1">[87]기초일위!$B:$G</definedName>
    <definedName name="기초잡석막자갈" localSheetId="55">#REF!</definedName>
    <definedName name="기초잡석막자갈" localSheetId="59">#REF!</definedName>
    <definedName name="기초잡석막자갈" localSheetId="61">#REF!</definedName>
    <definedName name="기초잡석막자갈" localSheetId="31">#REF!</definedName>
    <definedName name="기초잡석막자갈" localSheetId="35">#REF!</definedName>
    <definedName name="기초잡석막자갈" localSheetId="36">#REF!</definedName>
    <definedName name="기초잡석막자갈" localSheetId="34">#REF!</definedName>
    <definedName name="기초잡석막자갈" localSheetId="49">#REF!</definedName>
    <definedName name="기초잡석막자갈" localSheetId="50">#REF!</definedName>
    <definedName name="기초잡석막자갈" localSheetId="51">#REF!</definedName>
    <definedName name="기초잡석막자갈" localSheetId="52">#REF!</definedName>
    <definedName name="기초잡석막자갈" localSheetId="53">#REF!</definedName>
    <definedName name="기초잡석막자갈" localSheetId="74">#REF!</definedName>
    <definedName name="기초잡석막자갈" localSheetId="75">#REF!</definedName>
    <definedName name="기초잡석막자갈" localSheetId="76">#REF!</definedName>
    <definedName name="기초잡석막자갈" localSheetId="77">#REF!</definedName>
    <definedName name="기초잡석막자갈" localSheetId="78">#REF!</definedName>
    <definedName name="기초잡석막자갈" localSheetId="16">#REF!</definedName>
    <definedName name="기초잡석막자갈" localSheetId="13">#REF!</definedName>
    <definedName name="기초잡석막자갈" localSheetId="15">#REF!</definedName>
    <definedName name="기초잡석막자갈" localSheetId="14">#REF!</definedName>
    <definedName name="기초잡석막자갈" localSheetId="1">#REF!</definedName>
    <definedName name="기초잡석막자갈">#REF!</definedName>
    <definedName name="기초집석발파암" localSheetId="55">#REF!</definedName>
    <definedName name="기초집석발파암" localSheetId="59">#REF!</definedName>
    <definedName name="기초집석발파암" localSheetId="61">#REF!</definedName>
    <definedName name="기초집석발파암" localSheetId="31">#REF!</definedName>
    <definedName name="기초집석발파암" localSheetId="35">#REF!</definedName>
    <definedName name="기초집석발파암" localSheetId="36">#REF!</definedName>
    <definedName name="기초집석발파암" localSheetId="34">#REF!</definedName>
    <definedName name="기초집석발파암" localSheetId="49">#REF!</definedName>
    <definedName name="기초집석발파암" localSheetId="50">#REF!</definedName>
    <definedName name="기초집석발파암" localSheetId="51">#REF!</definedName>
    <definedName name="기초집석발파암" localSheetId="52">#REF!</definedName>
    <definedName name="기초집석발파암" localSheetId="53">#REF!</definedName>
    <definedName name="기초집석발파암" localSheetId="74">#REF!</definedName>
    <definedName name="기초집석발파암" localSheetId="75">#REF!</definedName>
    <definedName name="기초집석발파암" localSheetId="76">#REF!</definedName>
    <definedName name="기초집석발파암" localSheetId="77">#REF!</definedName>
    <definedName name="기초집석발파암" localSheetId="78">#REF!</definedName>
    <definedName name="기초집석발파암" localSheetId="16">#REF!</definedName>
    <definedName name="기초집석발파암" localSheetId="13">#REF!</definedName>
    <definedName name="기초집석발파암" localSheetId="15">#REF!</definedName>
    <definedName name="기초집석발파암" localSheetId="14">#REF!</definedName>
    <definedName name="기초집석발파암" localSheetId="1">#REF!</definedName>
    <definedName name="기초집석발파암">#REF!</definedName>
    <definedName name="기타경비" localSheetId="17">#REF!</definedName>
    <definedName name="기타경비" localSheetId="18">#REF!</definedName>
    <definedName name="기타경비" localSheetId="49">#REF!</definedName>
    <definedName name="기타경비" localSheetId="50">#REF!</definedName>
    <definedName name="기타경비" localSheetId="51">#REF!</definedName>
    <definedName name="기타경비" localSheetId="52">#REF!</definedName>
    <definedName name="기타경비" localSheetId="53">#REF!</definedName>
    <definedName name="기타경비" localSheetId="74">#REF!</definedName>
    <definedName name="기타경비" localSheetId="75">#REF!</definedName>
    <definedName name="기타경비" localSheetId="76">#REF!</definedName>
    <definedName name="기타경비" localSheetId="77">#REF!</definedName>
    <definedName name="기타경비" localSheetId="78">#REF!</definedName>
    <definedName name="기타경비" localSheetId="79">#REF!</definedName>
    <definedName name="기타경비" localSheetId="16">#REF!</definedName>
    <definedName name="기타경비" localSheetId="13">#REF!</definedName>
    <definedName name="기타경비" localSheetId="15">#REF!</definedName>
    <definedName name="기타경비" localSheetId="14">#REF!</definedName>
    <definedName name="기타경비">'3-1.기초자료'!$C$34</definedName>
    <definedName name="김성혁" localSheetId="55">#REF!,#REF!,#REF!,#REF!,#REF!,#REF!,#REF!,#REF!,#REF!,#REF!,#REF!,#REF!,#REF!,#REF!</definedName>
    <definedName name="김성혁" localSheetId="59">#REF!,#REF!,#REF!,#REF!,#REF!,#REF!,#REF!,#REF!,#REF!,#REF!,#REF!,#REF!,#REF!,#REF!</definedName>
    <definedName name="김성혁" localSheetId="61">#REF!,#REF!,#REF!,#REF!,#REF!,#REF!,#REF!,#REF!,#REF!,#REF!,#REF!,#REF!,#REF!,#REF!</definedName>
    <definedName name="김성혁" localSheetId="31">#REF!,#REF!,#REF!,#REF!,#REF!,#REF!,#REF!,#REF!,#REF!,#REF!,#REF!,#REF!,#REF!,#REF!</definedName>
    <definedName name="김성혁" localSheetId="35">#REF!,#REF!,#REF!,#REF!,#REF!,#REF!,#REF!,#REF!,#REF!,#REF!,#REF!,#REF!,#REF!,#REF!</definedName>
    <definedName name="김성혁" localSheetId="36">#REF!,#REF!,#REF!,#REF!,#REF!,#REF!,#REF!,#REF!,#REF!,#REF!,#REF!,#REF!,#REF!,#REF!</definedName>
    <definedName name="김성혁" localSheetId="34">#REF!,#REF!,#REF!,#REF!,#REF!,#REF!,#REF!,#REF!,#REF!,#REF!,#REF!,#REF!,#REF!,#REF!</definedName>
    <definedName name="김성혁" localSheetId="49">#REF!,#REF!,#REF!,#REF!,#REF!,#REF!,#REF!,#REF!,#REF!,#REF!,#REF!,#REF!,#REF!,#REF!</definedName>
    <definedName name="김성혁" localSheetId="50">#REF!,#REF!,#REF!,#REF!,#REF!,#REF!,#REF!,#REF!,#REF!,#REF!,#REF!,#REF!,#REF!,#REF!</definedName>
    <definedName name="김성혁" localSheetId="51">#REF!,#REF!,#REF!,#REF!,#REF!,#REF!,#REF!,#REF!,#REF!,#REF!,#REF!,#REF!,#REF!,#REF!</definedName>
    <definedName name="김성혁" localSheetId="52">#REF!,#REF!,#REF!,#REF!,#REF!,#REF!,#REF!,#REF!,#REF!,#REF!,#REF!,#REF!,#REF!,#REF!</definedName>
    <definedName name="김성혁" localSheetId="53">#REF!,#REF!,#REF!,#REF!,#REF!,#REF!,#REF!,#REF!,#REF!,#REF!,#REF!,#REF!,#REF!,#REF!</definedName>
    <definedName name="김성혁" localSheetId="74">#REF!,#REF!,#REF!,#REF!,#REF!,#REF!,#REF!,#REF!,#REF!,#REF!,#REF!,#REF!,#REF!,#REF!</definedName>
    <definedName name="김성혁" localSheetId="75">#REF!,#REF!,#REF!,#REF!,#REF!,#REF!,#REF!,#REF!,#REF!,#REF!,#REF!,#REF!,#REF!,#REF!</definedName>
    <definedName name="김성혁" localSheetId="76">#REF!,#REF!,#REF!,#REF!,#REF!,#REF!,#REF!,#REF!,#REF!,#REF!,#REF!,#REF!,#REF!,#REF!</definedName>
    <definedName name="김성혁" localSheetId="77">#REF!,#REF!,#REF!,#REF!,#REF!,#REF!,#REF!,#REF!,#REF!,#REF!,#REF!,#REF!,#REF!,#REF!</definedName>
    <definedName name="김성혁" localSheetId="78">#REF!,#REF!,#REF!,#REF!,#REF!,#REF!,#REF!,#REF!,#REF!,#REF!,#REF!,#REF!,#REF!,#REF!</definedName>
    <definedName name="김성혁" localSheetId="16">#REF!,#REF!,#REF!,#REF!,#REF!,#REF!,#REF!,#REF!,#REF!,#REF!,#REF!,#REF!,#REF!,#REF!</definedName>
    <definedName name="김성혁" localSheetId="13">#REF!,#REF!,#REF!,#REF!,#REF!,#REF!,#REF!,#REF!,#REF!,#REF!,#REF!,#REF!,#REF!,#REF!</definedName>
    <definedName name="김성혁" localSheetId="15">#REF!,#REF!,#REF!,#REF!,#REF!,#REF!,#REF!,#REF!,#REF!,#REF!,#REF!,#REF!,#REF!,#REF!</definedName>
    <definedName name="김성혁" localSheetId="14">#REF!,#REF!,#REF!,#REF!,#REF!,#REF!,#REF!,#REF!,#REF!,#REF!,#REF!,#REF!,#REF!,#REF!</definedName>
    <definedName name="김성혁" localSheetId="1">#REF!,#REF!,#REF!,#REF!,#REF!,#REF!,#REF!,#REF!,#REF!,#REF!,#REF!,#REF!,#REF!,#REF!</definedName>
    <definedName name="김성혁">#REF!,#REF!,#REF!,#REF!,#REF!,#REF!,#REF!,#REF!,#REF!,#REF!,#REF!,#REF!,#REF!,#REF!</definedName>
    <definedName name="김양석" localSheetId="55">#REF!,#REF!,#REF!,#REF!,#REF!,#REF!,#REF!,#REF!,#REF!,#REF!,#REF!,#REF!,#REF!,#REF!,#REF!,#REF!,#REF!,#REF!,#REF!</definedName>
    <definedName name="김양석" localSheetId="59">#REF!,#REF!,#REF!,#REF!,#REF!,#REF!,#REF!,#REF!,#REF!,#REF!,#REF!,#REF!,#REF!,#REF!,#REF!,#REF!,#REF!,#REF!,#REF!</definedName>
    <definedName name="김양석" localSheetId="61">#REF!,#REF!,#REF!,#REF!,#REF!,#REF!,#REF!,#REF!,#REF!,#REF!,#REF!,#REF!,#REF!,#REF!,#REF!,#REF!,#REF!,#REF!,#REF!</definedName>
    <definedName name="김양석" localSheetId="31">#REF!,#REF!,#REF!,#REF!,#REF!,#REF!,#REF!,#REF!,#REF!,#REF!,#REF!,#REF!,#REF!,#REF!,#REF!,#REF!,#REF!,#REF!,#REF!</definedName>
    <definedName name="김양석" localSheetId="35">#REF!,#REF!,#REF!,#REF!,#REF!,#REF!,#REF!,#REF!,#REF!,#REF!,#REF!,#REF!,#REF!,#REF!,#REF!,#REF!,#REF!,#REF!,#REF!</definedName>
    <definedName name="김양석" localSheetId="36">#REF!,#REF!,#REF!,#REF!,#REF!,#REF!,#REF!,#REF!,#REF!,#REF!,#REF!,#REF!,#REF!,#REF!,#REF!,#REF!,#REF!,#REF!,#REF!</definedName>
    <definedName name="김양석" localSheetId="34">#REF!,#REF!,#REF!,#REF!,#REF!,#REF!,#REF!,#REF!,#REF!,#REF!,#REF!,#REF!,#REF!,#REF!,#REF!,#REF!,#REF!,#REF!,#REF!</definedName>
    <definedName name="김양석" localSheetId="49">#REF!,#REF!,#REF!,#REF!,#REF!,#REF!,#REF!,#REF!,#REF!,#REF!,#REF!,#REF!,#REF!,#REF!,#REF!,#REF!,#REF!,#REF!,#REF!</definedName>
    <definedName name="김양석" localSheetId="50">#REF!,#REF!,#REF!,#REF!,#REF!,#REF!,#REF!,#REF!,#REF!,#REF!,#REF!,#REF!,#REF!,#REF!,#REF!,#REF!,#REF!,#REF!,#REF!</definedName>
    <definedName name="김양석" localSheetId="51">#REF!,#REF!,#REF!,#REF!,#REF!,#REF!,#REF!,#REF!,#REF!,#REF!,#REF!,#REF!,#REF!,#REF!,#REF!,#REF!,#REF!,#REF!,#REF!</definedName>
    <definedName name="김양석" localSheetId="52">#REF!,#REF!,#REF!,#REF!,#REF!,#REF!,#REF!,#REF!,#REF!,#REF!,#REF!,#REF!,#REF!,#REF!,#REF!,#REF!,#REF!,#REF!,#REF!</definedName>
    <definedName name="김양석" localSheetId="53">#REF!,#REF!,#REF!,#REF!,#REF!,#REF!,#REF!,#REF!,#REF!,#REF!,#REF!,#REF!,#REF!,#REF!,#REF!,#REF!,#REF!,#REF!,#REF!</definedName>
    <definedName name="김양석" localSheetId="74">#REF!,#REF!,#REF!,#REF!,#REF!,#REF!,#REF!,#REF!,#REF!,#REF!,#REF!,#REF!,#REF!,#REF!,#REF!,#REF!,#REF!,#REF!,#REF!</definedName>
    <definedName name="김양석" localSheetId="75">#REF!,#REF!,#REF!,#REF!,#REF!,#REF!,#REF!,#REF!,#REF!,#REF!,#REF!,#REF!,#REF!,#REF!,#REF!,#REF!,#REF!,#REF!,#REF!</definedName>
    <definedName name="김양석" localSheetId="76">#REF!,#REF!,#REF!,#REF!,#REF!,#REF!,#REF!,#REF!,#REF!,#REF!,#REF!,#REF!,#REF!,#REF!,#REF!,#REF!,#REF!,#REF!,#REF!</definedName>
    <definedName name="김양석" localSheetId="77">#REF!,#REF!,#REF!,#REF!,#REF!,#REF!,#REF!,#REF!,#REF!,#REF!,#REF!,#REF!,#REF!,#REF!,#REF!,#REF!,#REF!,#REF!,#REF!</definedName>
    <definedName name="김양석" localSheetId="78">#REF!,#REF!,#REF!,#REF!,#REF!,#REF!,#REF!,#REF!,#REF!,#REF!,#REF!,#REF!,#REF!,#REF!,#REF!,#REF!,#REF!,#REF!,#REF!</definedName>
    <definedName name="김양석" localSheetId="16">#REF!,#REF!,#REF!,#REF!,#REF!,#REF!,#REF!,#REF!,#REF!,#REF!,#REF!,#REF!,#REF!,#REF!,#REF!,#REF!,#REF!,#REF!,#REF!</definedName>
    <definedName name="김양석" localSheetId="13">#REF!,#REF!,#REF!,#REF!,#REF!,#REF!,#REF!,#REF!,#REF!,#REF!,#REF!,#REF!,#REF!,#REF!,#REF!,#REF!,#REF!,#REF!,#REF!</definedName>
    <definedName name="김양석" localSheetId="15">#REF!,#REF!,#REF!,#REF!,#REF!,#REF!,#REF!,#REF!,#REF!,#REF!,#REF!,#REF!,#REF!,#REF!,#REF!,#REF!,#REF!,#REF!,#REF!</definedName>
    <definedName name="김양석" localSheetId="14">#REF!,#REF!,#REF!,#REF!,#REF!,#REF!,#REF!,#REF!,#REF!,#REF!,#REF!,#REF!,#REF!,#REF!,#REF!,#REF!,#REF!,#REF!,#REF!</definedName>
    <definedName name="김양석" localSheetId="1">#REF!,#REF!,#REF!,#REF!,#REF!,#REF!,#REF!,#REF!,#REF!,#REF!,#REF!,#REF!,#REF!,#REF!,#REF!,#REF!,#REF!,#REF!,#REF!</definedName>
    <definedName name="김양석">#REF!,#REF!,#REF!,#REF!,#REF!,#REF!,#REF!,#REF!,#REF!,#REF!,#REF!,#REF!,#REF!,#REF!,#REF!,#REF!,#REF!,#REF!,#REF!</definedName>
    <definedName name="김주택" localSheetId="37" hidden="1">{#N/A,#N/A,FALSE,"골재소요량";#N/A,#N/A,FALSE,"골재소요량"}</definedName>
    <definedName name="김주택" localSheetId="17" hidden="1">{#N/A,#N/A,FALSE,"골재소요량";#N/A,#N/A,FALSE,"골재소요량"}</definedName>
    <definedName name="김주택" localSheetId="18" hidden="1">{#N/A,#N/A,FALSE,"골재소요량";#N/A,#N/A,FALSE,"골재소요량"}</definedName>
    <definedName name="김주택" localSheetId="49" hidden="1">{#N/A,#N/A,FALSE,"골재소요량";#N/A,#N/A,FALSE,"골재소요량"}</definedName>
    <definedName name="김주택" localSheetId="50" hidden="1">{#N/A,#N/A,FALSE,"골재소요량";#N/A,#N/A,FALSE,"골재소요량"}</definedName>
    <definedName name="김주택" localSheetId="51" hidden="1">{#N/A,#N/A,FALSE,"골재소요량";#N/A,#N/A,FALSE,"골재소요량"}</definedName>
    <definedName name="김주택" localSheetId="52" hidden="1">{#N/A,#N/A,FALSE,"골재소요량";#N/A,#N/A,FALSE,"골재소요량"}</definedName>
    <definedName name="김주택" localSheetId="53" hidden="1">{#N/A,#N/A,FALSE,"골재소요량";#N/A,#N/A,FALSE,"골재소요량"}</definedName>
    <definedName name="김주택" localSheetId="79" hidden="1">{#N/A,#N/A,FALSE,"골재소요량";#N/A,#N/A,FALSE,"골재소요량"}</definedName>
    <definedName name="김주택" localSheetId="16" hidden="1">{#N/A,#N/A,FALSE,"골재소요량";#N/A,#N/A,FALSE,"골재소요량"}</definedName>
    <definedName name="김주택" localSheetId="13" hidden="1">{#N/A,#N/A,FALSE,"골재소요량";#N/A,#N/A,FALSE,"골재소요량"}</definedName>
    <definedName name="김주택" localSheetId="15" hidden="1">{#N/A,#N/A,FALSE,"골재소요량";#N/A,#N/A,FALSE,"골재소요량"}</definedName>
    <definedName name="김주택" localSheetId="14" hidden="1">{#N/A,#N/A,FALSE,"골재소요량";#N/A,#N/A,FALSE,"골재소요량"}</definedName>
    <definedName name="김주택" hidden="1">{#N/A,#N/A,FALSE,"골재소요량";#N/A,#N/A,FALSE,"골재소요량"}</definedName>
    <definedName name="김학민" localSheetId="49">[87]현장관리비!$F$12:$H$127,[87]현장관리비!$J$12:$L$127</definedName>
    <definedName name="김학민" localSheetId="50">[87]현장관리비!$F$12:$H$127,[87]현장관리비!$J$12:$L$127</definedName>
    <definedName name="김학민" localSheetId="51">[87]현장관리비!$F$12:$H$127,[87]현장관리비!$J$12:$L$127</definedName>
    <definedName name="김학민" localSheetId="52">[87]현장관리비!$F$12:$H$127,[87]현장관리비!$J$12:$L$127</definedName>
    <definedName name="김학민" localSheetId="53">[87]현장관리비!$F$12:$H$127,[87]현장관리비!$J$12:$L$127</definedName>
    <definedName name="김학민" localSheetId="74">[87]현장관리비!$F$12:$H$127,[87]현장관리비!$J$12:$L$127</definedName>
    <definedName name="김학민" localSheetId="75">[87]현장관리비!$F$12:$H$127,[87]현장관리비!$J$12:$L$127</definedName>
    <definedName name="김학민" localSheetId="76">[87]현장관리비!$F$12:$H$127,[87]현장관리비!$J$12:$L$127</definedName>
    <definedName name="김학민" localSheetId="77">[87]현장관리비!$F$12:$H$127,[87]현장관리비!$J$12:$L$127</definedName>
    <definedName name="김학민" localSheetId="78">[87]현장관리비!$F$12:$H$127,[87]현장관리비!$J$12:$L$127</definedName>
    <definedName name="김학민" localSheetId="79">[88]현장관리비!$F$12:$H$127,[88]현장관리비!$J$12:$L$127</definedName>
    <definedName name="김학민" localSheetId="16">[89]현장관리비!$F$12:$H$127,[89]현장관리비!$J$12:$L$127</definedName>
    <definedName name="김학민">[89]현장관리비!$F$12:$H$127,[89]현장관리비!$J$12:$L$127</definedName>
    <definedName name="ㄲㄲ" localSheetId="37">BlankMacro1</definedName>
    <definedName name="ㄲㄲ" localSheetId="49">BlankMacro1</definedName>
    <definedName name="ㄲㄲ" localSheetId="50">BlankMacro1</definedName>
    <definedName name="ㄲㄲ" localSheetId="51">BlankMacro1</definedName>
    <definedName name="ㄲㄲ" localSheetId="52">BlankMacro1</definedName>
    <definedName name="ㄲㄲ" localSheetId="53">BlankMacro1</definedName>
    <definedName name="ㄲㄲ" localSheetId="75">BlankMacro1</definedName>
    <definedName name="ㄲㄲ" localSheetId="77">BlankMacro1</definedName>
    <definedName name="ㄲㄲ" localSheetId="79">BlankMacro1</definedName>
    <definedName name="ㄲㄲ">BlankMacro1</definedName>
    <definedName name="꽃복숭아R3" localSheetId="79">[58]데이타!$E$58</definedName>
    <definedName name="꽃복숭아R3">[59]데이타!$E$58</definedName>
    <definedName name="꽃복숭아R4" localSheetId="79">[58]데이타!$E$59</definedName>
    <definedName name="꽃복숭아R4">[59]데이타!$E$59</definedName>
    <definedName name="꽃복숭아R5" localSheetId="79">[58]데이타!$E$60</definedName>
    <definedName name="꽃복숭아R5">[59]데이타!$E$60</definedName>
    <definedName name="꽃사과R10" localSheetId="79">[58]데이타!$E$64</definedName>
    <definedName name="꽃사과R10">[59]데이타!$E$64</definedName>
    <definedName name="꽃사과R4" localSheetId="79">[58]데이타!$E$61</definedName>
    <definedName name="꽃사과R4">[59]데이타!$E$61</definedName>
    <definedName name="꽃사과R6" localSheetId="79">[58]데이타!$E$62</definedName>
    <definedName name="꽃사과R6">[59]데이타!$E$62</definedName>
    <definedName name="꽃사과R8" localSheetId="79">[58]데이타!$E$63</definedName>
    <definedName name="꽃사과R8">[59]데이타!$E$63</definedName>
    <definedName name="꽃아그배R10" localSheetId="79">[58]데이타!$E$68</definedName>
    <definedName name="꽃아그배R10">[59]데이타!$E$68</definedName>
    <definedName name="꽃아그배R4" localSheetId="79">[58]데이타!$E$65</definedName>
    <definedName name="꽃아그배R4">[59]데이타!$E$65</definedName>
    <definedName name="꽃아그배R6" localSheetId="79">[58]데이타!$E$66</definedName>
    <definedName name="꽃아그배R6">[59]데이타!$E$66</definedName>
    <definedName name="꽃아그배R8" localSheetId="79">[58]데이타!$E$67</definedName>
    <definedName name="꽃아그배R8">[59]데이타!$E$67</definedName>
    <definedName name="꽃창포" localSheetId="55">#REF!</definedName>
    <definedName name="꽃창포" localSheetId="59">#REF!</definedName>
    <definedName name="꽃창포" localSheetId="61">#REF!</definedName>
    <definedName name="꽃창포" localSheetId="31">#REF!</definedName>
    <definedName name="꽃창포" localSheetId="35">#REF!</definedName>
    <definedName name="꽃창포" localSheetId="36">#REF!</definedName>
    <definedName name="꽃창포" localSheetId="34">#REF!</definedName>
    <definedName name="꽃창포" localSheetId="49">#REF!</definedName>
    <definedName name="꽃창포" localSheetId="50">#REF!</definedName>
    <definedName name="꽃창포" localSheetId="51">#REF!</definedName>
    <definedName name="꽃창포" localSheetId="52">#REF!</definedName>
    <definedName name="꽃창포" localSheetId="53">#REF!</definedName>
    <definedName name="꽃창포" localSheetId="74">#REF!</definedName>
    <definedName name="꽃창포" localSheetId="75">#REF!</definedName>
    <definedName name="꽃창포" localSheetId="76">#REF!</definedName>
    <definedName name="꽃창포" localSheetId="77">#REF!</definedName>
    <definedName name="꽃창포" localSheetId="78">#REF!</definedName>
    <definedName name="꽃창포" localSheetId="16">#REF!</definedName>
    <definedName name="꽃창포" localSheetId="13">#REF!</definedName>
    <definedName name="꽃창포" localSheetId="15">#REF!</definedName>
    <definedName name="꽃창포" localSheetId="14">#REF!</definedName>
    <definedName name="꽃창포" localSheetId="1">#REF!</definedName>
    <definedName name="꽃창포">#REF!</definedName>
    <definedName name="꽃향유" localSheetId="55">#REF!</definedName>
    <definedName name="꽃향유" localSheetId="59">#REF!</definedName>
    <definedName name="꽃향유" localSheetId="61">#REF!</definedName>
    <definedName name="꽃향유" localSheetId="31">#REF!</definedName>
    <definedName name="꽃향유" localSheetId="35">#REF!</definedName>
    <definedName name="꽃향유" localSheetId="36">#REF!</definedName>
    <definedName name="꽃향유" localSheetId="34">#REF!</definedName>
    <definedName name="꽃향유" localSheetId="49">#REF!</definedName>
    <definedName name="꽃향유" localSheetId="50">#REF!</definedName>
    <definedName name="꽃향유" localSheetId="51">#REF!</definedName>
    <definedName name="꽃향유" localSheetId="52">#REF!</definedName>
    <definedName name="꽃향유" localSheetId="53">#REF!</definedName>
    <definedName name="꽃향유" localSheetId="74">#REF!</definedName>
    <definedName name="꽃향유" localSheetId="75">#REF!</definedName>
    <definedName name="꽃향유" localSheetId="76">#REF!</definedName>
    <definedName name="꽃향유" localSheetId="77">#REF!</definedName>
    <definedName name="꽃향유" localSheetId="78">#REF!</definedName>
    <definedName name="꽃향유" localSheetId="16">#REF!</definedName>
    <definedName name="꽃향유" localSheetId="13">#REF!</definedName>
    <definedName name="꽃향유" localSheetId="15">#REF!</definedName>
    <definedName name="꽃향유" localSheetId="14">#REF!</definedName>
    <definedName name="꽃향유" localSheetId="1">#REF!</definedName>
    <definedName name="꽃향유">#REF!</definedName>
    <definedName name="꽝꽝0304" localSheetId="79">[58]데이타!$E$54</definedName>
    <definedName name="꽝꽝0304">[59]데이타!$E$54</definedName>
    <definedName name="꽝꽝0406" localSheetId="79">[58]데이타!$E$55</definedName>
    <definedName name="꽝꽝0406">[59]데이타!$E$55</definedName>
    <definedName name="꽝꽝0508" localSheetId="79">[58]데이타!$E$56</definedName>
    <definedName name="꽝꽝0508">[59]데이타!$E$56</definedName>
    <definedName name="꽝꽝0610" localSheetId="79">[58]데이타!$E$57</definedName>
    <definedName name="꽝꽝0610">[59]데이타!$E$57</definedName>
    <definedName name="ㄴ">#REF!</definedName>
    <definedName name="ㄴㄴ" localSheetId="17" hidden="1">#REF!</definedName>
    <definedName name="ㄴㄴ" localSheetId="18" hidden="1">#REF!</definedName>
    <definedName name="ㄴㄴ" localSheetId="16" hidden="1">#REF!</definedName>
    <definedName name="ㄴㄴ" localSheetId="13" hidden="1">#REF!</definedName>
    <definedName name="ㄴㄴ" localSheetId="15" hidden="1">#REF!</definedName>
    <definedName name="ㄴㄴ" localSheetId="14" hidden="1">#REF!</definedName>
    <definedName name="ㄴㄴ" hidden="1">#REF!</definedName>
    <definedName name="ㄴㄴㄴ" localSheetId="17" hidden="1">{#N/A,#N/A,FALSE,"골재소요량";#N/A,#N/A,FALSE,"골재소요량"}</definedName>
    <definedName name="ㄴㄴㄴ" localSheetId="18" hidden="1">{#N/A,#N/A,FALSE,"골재소요량";#N/A,#N/A,FALSE,"골재소요량"}</definedName>
    <definedName name="ㄴㄴㄴ" localSheetId="79" hidden="1">{#N/A,#N/A,FALSE,"골재소요량";#N/A,#N/A,FALSE,"골재소요량"}</definedName>
    <definedName name="ㄴㄴㄴ" localSheetId="16" hidden="1">#REF!</definedName>
    <definedName name="ㄴㄴㄴ" localSheetId="13" hidden="1">#REF!</definedName>
    <definedName name="ㄴㄴㄴ" localSheetId="15" hidden="1">#REF!</definedName>
    <definedName name="ㄴㄴㄴ" localSheetId="14" hidden="1">#REF!</definedName>
    <definedName name="ㄴㄴㄴ" hidden="1">#REF!</definedName>
    <definedName name="ㄴㄴㄴㄴ" localSheetId="55">BlankMacro1</definedName>
    <definedName name="ㄴㄴㄴㄴ" localSheetId="59">BlankMacro1</definedName>
    <definedName name="ㄴㄴㄴㄴ" localSheetId="6">BlankMacro1</definedName>
    <definedName name="ㄴㄴㄴㄴ" localSheetId="61">BlankMacro1</definedName>
    <definedName name="ㄴㄴㄴㄴ" localSheetId="31">BlankMacro1</definedName>
    <definedName name="ㄴㄴㄴㄴ" localSheetId="37">BlankMacro1</definedName>
    <definedName name="ㄴㄴㄴㄴ" localSheetId="17">BlankMacro1</definedName>
    <definedName name="ㄴㄴㄴㄴ" localSheetId="18">BlankMacro1</definedName>
    <definedName name="ㄴㄴㄴㄴ" localSheetId="35">BlankMacro1</definedName>
    <definedName name="ㄴㄴㄴㄴ" localSheetId="36">BlankMacro1</definedName>
    <definedName name="ㄴㄴㄴㄴ" localSheetId="34">BlankMacro1</definedName>
    <definedName name="ㄴㄴㄴㄴ" localSheetId="49">BlankMacro1</definedName>
    <definedName name="ㄴㄴㄴㄴ" localSheetId="50">BlankMacro1</definedName>
    <definedName name="ㄴㄴㄴㄴ" localSheetId="51">BlankMacro1</definedName>
    <definedName name="ㄴㄴㄴㄴ" localSheetId="52">BlankMacro1</definedName>
    <definedName name="ㄴㄴㄴㄴ" localSheetId="53">BlankMacro1</definedName>
    <definedName name="ㄴㄴㄴㄴ" localSheetId="74">BlankMacro1</definedName>
    <definedName name="ㄴㄴㄴㄴ" localSheetId="75">BlankMacro1</definedName>
    <definedName name="ㄴㄴㄴㄴ" localSheetId="76">BlankMacro1</definedName>
    <definedName name="ㄴㄴㄴㄴ" localSheetId="77">BlankMacro1</definedName>
    <definedName name="ㄴㄴㄴㄴ" localSheetId="78">BlankMacro1</definedName>
    <definedName name="ㄴㄴㄴㄴ" localSheetId="79">BlankMacro1</definedName>
    <definedName name="ㄴㄴㄴㄴ" localSheetId="16">BlankMacro1</definedName>
    <definedName name="ㄴㄴㄴㄴ" localSheetId="13">BlankMacro1</definedName>
    <definedName name="ㄴㄴㄴㄴ" localSheetId="15">BlankMacro1</definedName>
    <definedName name="ㄴㄴㄴㄴ" localSheetId="14">BlankMacro1</definedName>
    <definedName name="ㄴㄴㄴㄴ" localSheetId="1">BlankMacro1</definedName>
    <definedName name="ㄴㄴㄴㄴ">BlankMacro1</definedName>
    <definedName name="ㄴㄴㄴㄴㄴㄴㄴㄴ" localSheetId="37">{"'산출근거'!$B$4:$D$8"}</definedName>
    <definedName name="ㄴㄴㄴㄴㄴㄴㄴㄴ" localSheetId="17">{"'산출근거'!$B$4:$D$8"}</definedName>
    <definedName name="ㄴㄴㄴㄴㄴㄴㄴㄴ" localSheetId="18">{"'산출근거'!$B$4:$D$8"}</definedName>
    <definedName name="ㄴㄴㄴㄴㄴㄴㄴㄴ" localSheetId="49">{"'산출근거'!$B$4:$D$8"}</definedName>
    <definedName name="ㄴㄴㄴㄴㄴㄴㄴㄴ" localSheetId="50">{"'산출근거'!$B$4:$D$8"}</definedName>
    <definedName name="ㄴㄴㄴㄴㄴㄴㄴㄴ" localSheetId="51">{"'산출근거'!$B$4:$D$8"}</definedName>
    <definedName name="ㄴㄴㄴㄴㄴㄴㄴㄴ" localSheetId="52">{"'산출근거'!$B$4:$D$8"}</definedName>
    <definedName name="ㄴㄴㄴㄴㄴㄴㄴㄴ" localSheetId="53">{"'산출근거'!$B$4:$D$8"}</definedName>
    <definedName name="ㄴㄴㄴㄴㄴㄴㄴㄴ" localSheetId="79">{"'산출근거'!$B$4:$D$8"}</definedName>
    <definedName name="ㄴㄴㄴㄴㄴㄴㄴㄴ" localSheetId="16">{"'산출근거'!$B$4:$D$8"}</definedName>
    <definedName name="ㄴㄴㄴㄴㄴㄴㄴㄴ" localSheetId="13">{"'산출근거'!$B$4:$D$8"}</definedName>
    <definedName name="ㄴㄴㄴㄴㄴㄴㄴㄴ" localSheetId="15">{"'산출근거'!$B$4:$D$8"}</definedName>
    <definedName name="ㄴㄴㄴㄴㄴㄴㄴㄴ" localSheetId="14">{"'산출근거'!$B$4:$D$8"}</definedName>
    <definedName name="ㄴㄴㄴㄴㄴㄴㄴㄴ">{"'산출근거'!$B$4:$D$8"}</definedName>
    <definedName name="ㄴㅇ">#REF!</definedName>
    <definedName name="ㄴㅇㄴㅁㅇ" localSheetId="37">BlankMacro1</definedName>
    <definedName name="ㄴㅇㄴㅁㅇ" localSheetId="49">BlankMacro1</definedName>
    <definedName name="ㄴㅇㄴㅁㅇ" localSheetId="50">BlankMacro1</definedName>
    <definedName name="ㄴㅇㄴㅁㅇ" localSheetId="51">BlankMacro1</definedName>
    <definedName name="ㄴㅇㄴㅁㅇ" localSheetId="52">BlankMacro1</definedName>
    <definedName name="ㄴㅇㄴㅁㅇ" localSheetId="53">BlankMacro1</definedName>
    <definedName name="ㄴㅇㄴㅁㅇ" localSheetId="75">BlankMacro1</definedName>
    <definedName name="ㄴㅇㄴㅁㅇ" localSheetId="77">BlankMacro1</definedName>
    <definedName name="ㄴㅇㄴㅁㅇ" localSheetId="79">BlankMacro1</definedName>
    <definedName name="ㄴㅇㄴㅁㅇ">BlankMacro1</definedName>
    <definedName name="ㄴㅇㄹ">[89]내역!$A$1:$M$48</definedName>
    <definedName name="나">#REF!</definedName>
    <definedName name="나무">#REF!</definedName>
    <definedName name="낙" localSheetId="13">#REF!</definedName>
    <definedName name="낙" localSheetId="15">#REF!</definedName>
    <definedName name="낙" localSheetId="14">#REF!</definedName>
    <definedName name="낙">#REF!</definedName>
    <definedName name="낙상홍1004" localSheetId="79">[58]데이타!$E$76</definedName>
    <definedName name="낙상홍1004">[59]데이타!$E$76</definedName>
    <definedName name="낙상홍1506" localSheetId="79">[58]데이타!$E$77</definedName>
    <definedName name="낙상홍1506">[59]데이타!$E$77</definedName>
    <definedName name="낙상홍1808" localSheetId="79">[58]데이타!$E$78</definedName>
    <definedName name="낙상홍1808">[59]데이타!$E$78</definedName>
    <definedName name="낙상홍2010" localSheetId="79">[58]데이타!$E$79</definedName>
    <definedName name="낙상홍2010">[59]데이타!$E$79</definedName>
    <definedName name="낙상홍2515" localSheetId="79">[58]데이타!$E$80</definedName>
    <definedName name="낙상홍2515">[59]데이타!$E$80</definedName>
    <definedName name="낙엽송">#REF!</definedName>
    <definedName name="낙엽송재적">[61]낙엽송!$B$2:$AW$32</definedName>
    <definedName name="낙우송R10" localSheetId="79">[58]데이타!$E$84</definedName>
    <definedName name="낙우송R10">[59]데이타!$E$84</definedName>
    <definedName name="낙우송R12" localSheetId="79">[58]데이타!$E$85</definedName>
    <definedName name="낙우송R12">[59]데이타!$E$85</definedName>
    <definedName name="낙우송R5" localSheetId="79">[58]데이타!$E$81</definedName>
    <definedName name="낙우송R5">[59]데이타!$E$81</definedName>
    <definedName name="낙우송R6" localSheetId="79">[58]데이타!$E$82</definedName>
    <definedName name="낙우송R6">[59]데이타!$E$82</definedName>
    <definedName name="낙우송R8" localSheetId="79">[58]데이타!$E$83</definedName>
    <definedName name="낙우송R8">[59]데이타!$E$83</definedName>
    <definedName name="낙찰">#REF!</definedName>
    <definedName name="낙찰률">'[81]6.원가'!$M$6</definedName>
    <definedName name="남덕" localSheetId="37">BlankMacro1</definedName>
    <definedName name="남덕" localSheetId="49">BlankMacro1</definedName>
    <definedName name="남덕" localSheetId="50">BlankMacro1</definedName>
    <definedName name="남덕" localSheetId="51">BlankMacro1</definedName>
    <definedName name="남덕" localSheetId="52">BlankMacro1</definedName>
    <definedName name="남덕" localSheetId="53">BlankMacro1</definedName>
    <definedName name="남덕" localSheetId="75">BlankMacro1</definedName>
    <definedName name="남덕" localSheetId="77">BlankMacro1</definedName>
    <definedName name="남덕" localSheetId="79">BlankMacro1</definedName>
    <definedName name="남덕">BlankMacro1</definedName>
    <definedName name="남천H1.2" localSheetId="49">#REF!</definedName>
    <definedName name="남천H1.2" localSheetId="50">#REF!</definedName>
    <definedName name="남천H1.2" localSheetId="51">#REF!</definedName>
    <definedName name="남천H1.2" localSheetId="52">#REF!</definedName>
    <definedName name="남천H1.2" localSheetId="53">#REF!</definedName>
    <definedName name="남천H1.2" localSheetId="74">#REF!</definedName>
    <definedName name="남천H1.2" localSheetId="75">#REF!</definedName>
    <definedName name="남천H1.2" localSheetId="76">#REF!</definedName>
    <definedName name="남천H1.2" localSheetId="77">#REF!</definedName>
    <definedName name="남천H1.2" localSheetId="78">#REF!</definedName>
    <definedName name="남천H1.2" localSheetId="16">#REF!</definedName>
    <definedName name="남천H1.2" localSheetId="13">#REF!</definedName>
    <definedName name="남천H1.2" localSheetId="15">#REF!</definedName>
    <definedName name="남천H1.2" localSheetId="14">#REF!</definedName>
    <definedName name="남천H1.2">#REF!</definedName>
    <definedName name="내">#N/A</definedName>
    <definedName name="내벽방수" localSheetId="37">{"'별표'!$N$220"}</definedName>
    <definedName name="내벽방수" localSheetId="17">{"'별표'!$N$220"}</definedName>
    <definedName name="내벽방수" localSheetId="18">{"'별표'!$N$220"}</definedName>
    <definedName name="내벽방수" localSheetId="49">{"'별표'!$N$220"}</definedName>
    <definedName name="내벽방수" localSheetId="50">{"'별표'!$N$220"}</definedName>
    <definedName name="내벽방수" localSheetId="51">{"'별표'!$N$220"}</definedName>
    <definedName name="내벽방수" localSheetId="52">{"'별표'!$N$220"}</definedName>
    <definedName name="내벽방수" localSheetId="53">{"'별표'!$N$220"}</definedName>
    <definedName name="내벽방수" localSheetId="79">{"'별표'!$N$220"}</definedName>
    <definedName name="내벽방수" localSheetId="16">{"'별표'!$N$220"}</definedName>
    <definedName name="내벽방수" localSheetId="13">{"'별표'!$N$220"}</definedName>
    <definedName name="내벽방수" localSheetId="15">{"'별표'!$N$220"}</definedName>
    <definedName name="내벽방수" localSheetId="14">{"'별표'!$N$220"}</definedName>
    <definedName name="내벽방수">{"'별표'!$N$220"}</definedName>
    <definedName name="내선전공001" localSheetId="49">#REF!</definedName>
    <definedName name="내선전공001" localSheetId="50">#REF!</definedName>
    <definedName name="내선전공001" localSheetId="51">#REF!</definedName>
    <definedName name="내선전공001" localSheetId="52">#REF!</definedName>
    <definedName name="내선전공001" localSheetId="53">#REF!</definedName>
    <definedName name="내선전공001" localSheetId="74">#REF!</definedName>
    <definedName name="내선전공001" localSheetId="75">#REF!</definedName>
    <definedName name="내선전공001" localSheetId="76">#REF!</definedName>
    <definedName name="내선전공001" localSheetId="77">#REF!</definedName>
    <definedName name="내선전공001" localSheetId="78">#REF!</definedName>
    <definedName name="내선전공001" localSheetId="16">#REF!</definedName>
    <definedName name="내선전공001" localSheetId="13">#REF!</definedName>
    <definedName name="내선전공001" localSheetId="15">#REF!</definedName>
    <definedName name="내선전공001" localSheetId="14">#REF!</definedName>
    <definedName name="내선전공001">#REF!</definedName>
    <definedName name="내선전공002" localSheetId="49">#REF!</definedName>
    <definedName name="내선전공002" localSheetId="50">#REF!</definedName>
    <definedName name="내선전공002" localSheetId="51">#REF!</definedName>
    <definedName name="내선전공002" localSheetId="52">#REF!</definedName>
    <definedName name="내선전공002" localSheetId="53">#REF!</definedName>
    <definedName name="내선전공002" localSheetId="74">#REF!</definedName>
    <definedName name="내선전공002" localSheetId="75">#REF!</definedName>
    <definedName name="내선전공002" localSheetId="76">#REF!</definedName>
    <definedName name="내선전공002" localSheetId="77">#REF!</definedName>
    <definedName name="내선전공002" localSheetId="78">#REF!</definedName>
    <definedName name="내선전공002" localSheetId="16">#REF!</definedName>
    <definedName name="내선전공002" localSheetId="13">#REF!</definedName>
    <definedName name="내선전공002" localSheetId="15">#REF!</definedName>
    <definedName name="내선전공002" localSheetId="14">#REF!</definedName>
    <definedName name="내선전공002">#REF!</definedName>
    <definedName name="내선전공011" localSheetId="49">#REF!</definedName>
    <definedName name="내선전공011" localSheetId="50">#REF!</definedName>
    <definedName name="내선전공011" localSheetId="51">#REF!</definedName>
    <definedName name="내선전공011" localSheetId="52">#REF!</definedName>
    <definedName name="내선전공011" localSheetId="53">#REF!</definedName>
    <definedName name="내선전공011" localSheetId="74">#REF!</definedName>
    <definedName name="내선전공011" localSheetId="75">#REF!</definedName>
    <definedName name="내선전공011" localSheetId="76">#REF!</definedName>
    <definedName name="내선전공011" localSheetId="77">#REF!</definedName>
    <definedName name="내선전공011" localSheetId="78">#REF!</definedName>
    <definedName name="내선전공011" localSheetId="16">#REF!</definedName>
    <definedName name="내선전공011" localSheetId="13">#REF!</definedName>
    <definedName name="내선전공011" localSheetId="15">#REF!</definedName>
    <definedName name="내선전공011" localSheetId="14">#REF!</definedName>
    <definedName name="내선전공011">#REF!</definedName>
    <definedName name="내선전공982" localSheetId="49">#REF!</definedName>
    <definedName name="내선전공982" localSheetId="50">#REF!</definedName>
    <definedName name="내선전공982" localSheetId="51">#REF!</definedName>
    <definedName name="내선전공982" localSheetId="52">#REF!</definedName>
    <definedName name="내선전공982" localSheetId="53">#REF!</definedName>
    <definedName name="내선전공982" localSheetId="74">#REF!</definedName>
    <definedName name="내선전공982" localSheetId="75">#REF!</definedName>
    <definedName name="내선전공982" localSheetId="76">#REF!</definedName>
    <definedName name="내선전공982" localSheetId="77">#REF!</definedName>
    <definedName name="내선전공982" localSheetId="78">#REF!</definedName>
    <definedName name="내선전공982" localSheetId="16">#REF!</definedName>
    <definedName name="내선전공982" localSheetId="13">#REF!</definedName>
    <definedName name="내선전공982" localSheetId="15">#REF!</definedName>
    <definedName name="내선전공982" localSheetId="14">#REF!</definedName>
    <definedName name="내선전공982">#REF!</definedName>
    <definedName name="내선전공991" localSheetId="49">#REF!</definedName>
    <definedName name="내선전공991" localSheetId="50">#REF!</definedName>
    <definedName name="내선전공991" localSheetId="51">#REF!</definedName>
    <definedName name="내선전공991" localSheetId="52">#REF!</definedName>
    <definedName name="내선전공991" localSheetId="53">#REF!</definedName>
    <definedName name="내선전공991" localSheetId="74">#REF!</definedName>
    <definedName name="내선전공991" localSheetId="75">#REF!</definedName>
    <definedName name="내선전공991" localSheetId="76">#REF!</definedName>
    <definedName name="내선전공991" localSheetId="77">#REF!</definedName>
    <definedName name="내선전공991" localSheetId="78">#REF!</definedName>
    <definedName name="내선전공991" localSheetId="16">#REF!</definedName>
    <definedName name="내선전공991" localSheetId="13">#REF!</definedName>
    <definedName name="내선전공991" localSheetId="15">#REF!</definedName>
    <definedName name="내선전공991" localSheetId="14">#REF!</definedName>
    <definedName name="내선전공991">#REF!</definedName>
    <definedName name="내선전공992" localSheetId="49">#REF!</definedName>
    <definedName name="내선전공992" localSheetId="50">#REF!</definedName>
    <definedName name="내선전공992" localSheetId="51">#REF!</definedName>
    <definedName name="내선전공992" localSheetId="52">#REF!</definedName>
    <definedName name="내선전공992" localSheetId="53">#REF!</definedName>
    <definedName name="내선전공992" localSheetId="74">#REF!</definedName>
    <definedName name="내선전공992" localSheetId="75">#REF!</definedName>
    <definedName name="내선전공992" localSheetId="76">#REF!</definedName>
    <definedName name="내선전공992" localSheetId="77">#REF!</definedName>
    <definedName name="내선전공992" localSheetId="78">#REF!</definedName>
    <definedName name="내선전공992" localSheetId="16">#REF!</definedName>
    <definedName name="내선전공992" localSheetId="13">#REF!</definedName>
    <definedName name="내선전공992" localSheetId="15">#REF!</definedName>
    <definedName name="내선전공992" localSheetId="14">#REF!</definedName>
    <definedName name="내선전공992">#REF!</definedName>
    <definedName name="내역" localSheetId="55">[63]관급자재대!#REF!</definedName>
    <definedName name="내역" localSheetId="59">[63]관급자재대!#REF!</definedName>
    <definedName name="내역" localSheetId="61">[63]관급자재대!#REF!</definedName>
    <definedName name="내역" localSheetId="31">[63]관급자재대!#REF!</definedName>
    <definedName name="내역" localSheetId="35">[63]관급자재대!#REF!</definedName>
    <definedName name="내역" localSheetId="36">[63]관급자재대!#REF!</definedName>
    <definedName name="내역" localSheetId="34">[63]관급자재대!#REF!</definedName>
    <definedName name="내역" localSheetId="49">[63]관급자재대!#REF!</definedName>
    <definedName name="내역" localSheetId="50">[63]관급자재대!#REF!</definedName>
    <definedName name="내역" localSheetId="51">[63]관급자재대!#REF!</definedName>
    <definedName name="내역" localSheetId="52">[63]관급자재대!#REF!</definedName>
    <definedName name="내역" localSheetId="53">[63]관급자재대!#REF!</definedName>
    <definedName name="내역" localSheetId="13">[63]관급자재대!#REF!</definedName>
    <definedName name="내역" localSheetId="15">[63]관급자재대!#REF!</definedName>
    <definedName name="내역" localSheetId="14">[63]관급자재대!#REF!</definedName>
    <definedName name="내역" localSheetId="1">[63]관급자재대!#REF!</definedName>
    <definedName name="내역">[63]관급자재대!#REF!</definedName>
    <definedName name="내역1" localSheetId="55">#REF!</definedName>
    <definedName name="내역1" localSheetId="59">#REF!</definedName>
    <definedName name="내역1" localSheetId="61">#REF!</definedName>
    <definedName name="내역1" localSheetId="31">#REF!</definedName>
    <definedName name="내역1" localSheetId="35">#REF!</definedName>
    <definedName name="내역1" localSheetId="36">#REF!</definedName>
    <definedName name="내역1" localSheetId="34">#REF!</definedName>
    <definedName name="내역1" localSheetId="49">#REF!</definedName>
    <definedName name="내역1" localSheetId="50">#REF!</definedName>
    <definedName name="내역1" localSheetId="51">#REF!</definedName>
    <definedName name="내역1" localSheetId="52">#REF!</definedName>
    <definedName name="내역1" localSheetId="53">#REF!</definedName>
    <definedName name="내역1" localSheetId="74">#REF!</definedName>
    <definedName name="내역1" localSheetId="75">#REF!</definedName>
    <definedName name="내역1" localSheetId="76">#REF!</definedName>
    <definedName name="내역1" localSheetId="77">#REF!</definedName>
    <definedName name="내역1" localSheetId="78">#REF!</definedName>
    <definedName name="내역1" localSheetId="16">#REF!</definedName>
    <definedName name="내역1" localSheetId="13">#REF!</definedName>
    <definedName name="내역1" localSheetId="15">#REF!</definedName>
    <definedName name="내역1" localSheetId="14">#REF!</definedName>
    <definedName name="내역1" localSheetId="1">#REF!</definedName>
    <definedName name="내역1">#REF!</definedName>
    <definedName name="내역2" localSheetId="55">#REF!</definedName>
    <definedName name="내역2" localSheetId="59">#REF!</definedName>
    <definedName name="내역2" localSheetId="61">#REF!</definedName>
    <definedName name="내역2" localSheetId="31">#REF!</definedName>
    <definedName name="내역2" localSheetId="35">#REF!</definedName>
    <definedName name="내역2" localSheetId="36">#REF!</definedName>
    <definedName name="내역2" localSheetId="34">#REF!</definedName>
    <definedName name="내역2" localSheetId="49">#REF!</definedName>
    <definedName name="내역2" localSheetId="50">#REF!</definedName>
    <definedName name="내역2" localSheetId="51">#REF!</definedName>
    <definedName name="내역2" localSheetId="52">#REF!</definedName>
    <definedName name="내역2" localSheetId="53">#REF!</definedName>
    <definedName name="내역2" localSheetId="74">#REF!</definedName>
    <definedName name="내역2" localSheetId="75">#REF!</definedName>
    <definedName name="내역2" localSheetId="76">#REF!</definedName>
    <definedName name="내역2" localSheetId="77">#REF!</definedName>
    <definedName name="내역2" localSheetId="78">#REF!</definedName>
    <definedName name="내역2" localSheetId="16">#REF!</definedName>
    <definedName name="내역2" localSheetId="13">#REF!</definedName>
    <definedName name="내역2" localSheetId="15">#REF!</definedName>
    <definedName name="내역2" localSheetId="14">#REF!</definedName>
    <definedName name="내역2" localSheetId="1">#REF!</definedName>
    <definedName name="내역2">#REF!</definedName>
    <definedName name="내역분석" localSheetId="37">{"'장비'!$A$3:$M$12"}</definedName>
    <definedName name="내역분석" localSheetId="17">{"'장비'!$A$3:$M$12"}</definedName>
    <definedName name="내역분석" localSheetId="18">{"'장비'!$A$3:$M$12"}</definedName>
    <definedName name="내역분석" localSheetId="49">{"'장비'!$A$3:$M$12"}</definedName>
    <definedName name="내역분석" localSheetId="50">{"'장비'!$A$3:$M$12"}</definedName>
    <definedName name="내역분석" localSheetId="51">{"'장비'!$A$3:$M$12"}</definedName>
    <definedName name="내역분석" localSheetId="52">{"'장비'!$A$3:$M$12"}</definedName>
    <definedName name="내역분석" localSheetId="53">{"'장비'!$A$3:$M$12"}</definedName>
    <definedName name="내역분석" localSheetId="79">{"'장비'!$A$3:$M$12"}</definedName>
    <definedName name="내역분석" localSheetId="16">{"'장비'!$A$3:$M$12"}</definedName>
    <definedName name="내역분석" localSheetId="13">{"'장비'!$A$3:$M$12"}</definedName>
    <definedName name="내역분석" localSheetId="15">{"'장비'!$A$3:$M$12"}</definedName>
    <definedName name="내역분석" localSheetId="14">{"'장비'!$A$3:$M$12"}</definedName>
    <definedName name="내역분석">{"'장비'!$A$3:$M$12"}</definedName>
    <definedName name="내역서다" localSheetId="37">BlankMacro1</definedName>
    <definedName name="내역서다" localSheetId="49">BlankMacro1</definedName>
    <definedName name="내역서다" localSheetId="50">BlankMacro1</definedName>
    <definedName name="내역서다" localSheetId="51">BlankMacro1</definedName>
    <definedName name="내역서다" localSheetId="52">BlankMacro1</definedName>
    <definedName name="내역서다" localSheetId="53">BlankMacro1</definedName>
    <definedName name="내역서다" localSheetId="75">BlankMacro1</definedName>
    <definedName name="내역서다" localSheetId="77">BlankMacro1</definedName>
    <definedName name="내역서다" localSheetId="79">BlankMacro1</definedName>
    <definedName name="내역서다">BlankMacro1</definedName>
    <definedName name="내장공001" localSheetId="49">#REF!</definedName>
    <definedName name="내장공001" localSheetId="50">#REF!</definedName>
    <definedName name="내장공001" localSheetId="51">#REF!</definedName>
    <definedName name="내장공001" localSheetId="52">#REF!</definedName>
    <definedName name="내장공001" localSheetId="53">#REF!</definedName>
    <definedName name="내장공001" localSheetId="74">#REF!</definedName>
    <definedName name="내장공001" localSheetId="75">#REF!</definedName>
    <definedName name="내장공001" localSheetId="76">#REF!</definedName>
    <definedName name="내장공001" localSheetId="77">#REF!</definedName>
    <definedName name="내장공001" localSheetId="78">#REF!</definedName>
    <definedName name="내장공001" localSheetId="16">#REF!</definedName>
    <definedName name="내장공001" localSheetId="13">#REF!</definedName>
    <definedName name="내장공001" localSheetId="15">#REF!</definedName>
    <definedName name="내장공001" localSheetId="14">#REF!</definedName>
    <definedName name="내장공001">#REF!</definedName>
    <definedName name="내장공002" localSheetId="49">#REF!</definedName>
    <definedName name="내장공002" localSheetId="50">#REF!</definedName>
    <definedName name="내장공002" localSheetId="51">#REF!</definedName>
    <definedName name="내장공002" localSheetId="52">#REF!</definedName>
    <definedName name="내장공002" localSheetId="53">#REF!</definedName>
    <definedName name="내장공002" localSheetId="74">#REF!</definedName>
    <definedName name="내장공002" localSheetId="75">#REF!</definedName>
    <definedName name="내장공002" localSheetId="76">#REF!</definedName>
    <definedName name="내장공002" localSheetId="77">#REF!</definedName>
    <definedName name="내장공002" localSheetId="78">#REF!</definedName>
    <definedName name="내장공002" localSheetId="16">#REF!</definedName>
    <definedName name="내장공002" localSheetId="13">#REF!</definedName>
    <definedName name="내장공002" localSheetId="15">#REF!</definedName>
    <definedName name="내장공002" localSheetId="14">#REF!</definedName>
    <definedName name="내장공002">#REF!</definedName>
    <definedName name="내장공011" localSheetId="49">#REF!</definedName>
    <definedName name="내장공011" localSheetId="50">#REF!</definedName>
    <definedName name="내장공011" localSheetId="51">#REF!</definedName>
    <definedName name="내장공011" localSheetId="52">#REF!</definedName>
    <definedName name="내장공011" localSheetId="53">#REF!</definedName>
    <definedName name="내장공011" localSheetId="74">#REF!</definedName>
    <definedName name="내장공011" localSheetId="75">#REF!</definedName>
    <definedName name="내장공011" localSheetId="76">#REF!</definedName>
    <definedName name="내장공011" localSheetId="77">#REF!</definedName>
    <definedName name="내장공011" localSheetId="78">#REF!</definedName>
    <definedName name="내장공011" localSheetId="16">#REF!</definedName>
    <definedName name="내장공011" localSheetId="13">#REF!</definedName>
    <definedName name="내장공011" localSheetId="15">#REF!</definedName>
    <definedName name="내장공011" localSheetId="14">#REF!</definedName>
    <definedName name="내장공011">#REF!</definedName>
    <definedName name="내장공982" localSheetId="49">#REF!</definedName>
    <definedName name="내장공982" localSheetId="50">#REF!</definedName>
    <definedName name="내장공982" localSheetId="51">#REF!</definedName>
    <definedName name="내장공982" localSheetId="52">#REF!</definedName>
    <definedName name="내장공982" localSheetId="53">#REF!</definedName>
    <definedName name="내장공982" localSheetId="74">#REF!</definedName>
    <definedName name="내장공982" localSheetId="75">#REF!</definedName>
    <definedName name="내장공982" localSheetId="76">#REF!</definedName>
    <definedName name="내장공982" localSheetId="77">#REF!</definedName>
    <definedName name="내장공982" localSheetId="78">#REF!</definedName>
    <definedName name="내장공982" localSheetId="16">#REF!</definedName>
    <definedName name="내장공982" localSheetId="13">#REF!</definedName>
    <definedName name="내장공982" localSheetId="15">#REF!</definedName>
    <definedName name="내장공982" localSheetId="14">#REF!</definedName>
    <definedName name="내장공982">#REF!</definedName>
    <definedName name="내장공991" localSheetId="49">#REF!</definedName>
    <definedName name="내장공991" localSheetId="50">#REF!</definedName>
    <definedName name="내장공991" localSheetId="51">#REF!</definedName>
    <definedName name="내장공991" localSheetId="52">#REF!</definedName>
    <definedName name="내장공991" localSheetId="53">#REF!</definedName>
    <definedName name="내장공991" localSheetId="74">#REF!</definedName>
    <definedName name="내장공991" localSheetId="75">#REF!</definedName>
    <definedName name="내장공991" localSheetId="76">#REF!</definedName>
    <definedName name="내장공991" localSheetId="77">#REF!</definedName>
    <definedName name="내장공991" localSheetId="78">#REF!</definedName>
    <definedName name="내장공991" localSheetId="16">#REF!</definedName>
    <definedName name="내장공991" localSheetId="13">#REF!</definedName>
    <definedName name="내장공991" localSheetId="15">#REF!</definedName>
    <definedName name="내장공991" localSheetId="14">#REF!</definedName>
    <definedName name="내장공991">#REF!</definedName>
    <definedName name="내장공992" localSheetId="49">#REF!</definedName>
    <definedName name="내장공992" localSheetId="50">#REF!</definedName>
    <definedName name="내장공992" localSheetId="51">#REF!</definedName>
    <definedName name="내장공992" localSheetId="52">#REF!</definedName>
    <definedName name="내장공992" localSheetId="53">#REF!</definedName>
    <definedName name="내장공992" localSheetId="74">#REF!</definedName>
    <definedName name="내장공992" localSheetId="75">#REF!</definedName>
    <definedName name="내장공992" localSheetId="76">#REF!</definedName>
    <definedName name="내장공992" localSheetId="77">#REF!</definedName>
    <definedName name="내장공992" localSheetId="78">#REF!</definedName>
    <definedName name="내장공992" localSheetId="16">#REF!</definedName>
    <definedName name="내장공992" localSheetId="13">#REF!</definedName>
    <definedName name="내장공992" localSheetId="15">#REF!</definedName>
    <definedName name="내장공992" localSheetId="14">#REF!</definedName>
    <definedName name="내장공992">#REF!</definedName>
    <definedName name="낵역4" localSheetId="55">#REF!</definedName>
    <definedName name="낵역4" localSheetId="59">#REF!</definedName>
    <definedName name="낵역4" localSheetId="61">#REF!</definedName>
    <definedName name="낵역4" localSheetId="31">#REF!</definedName>
    <definedName name="낵역4" localSheetId="35">#REF!</definedName>
    <definedName name="낵역4" localSheetId="36">#REF!</definedName>
    <definedName name="낵역4" localSheetId="34">#REF!</definedName>
    <definedName name="낵역4" localSheetId="49">#REF!</definedName>
    <definedName name="낵역4" localSheetId="50">#REF!</definedName>
    <definedName name="낵역4" localSheetId="51">#REF!</definedName>
    <definedName name="낵역4" localSheetId="52">#REF!</definedName>
    <definedName name="낵역4" localSheetId="53">#REF!</definedName>
    <definedName name="낵역4" localSheetId="74">#REF!</definedName>
    <definedName name="낵역4" localSheetId="75">#REF!</definedName>
    <definedName name="낵역4" localSheetId="76">#REF!</definedName>
    <definedName name="낵역4" localSheetId="77">#REF!</definedName>
    <definedName name="낵역4" localSheetId="78">#REF!</definedName>
    <definedName name="낵역4" localSheetId="16">#REF!</definedName>
    <definedName name="낵역4" localSheetId="13">#REF!</definedName>
    <definedName name="낵역4" localSheetId="15">#REF!</definedName>
    <definedName name="낵역4" localSheetId="14">#REF!</definedName>
    <definedName name="낵역4" localSheetId="1">#REF!</definedName>
    <definedName name="낵역4">#REF!</definedName>
    <definedName name="노르웨이R12" localSheetId="79">[58]데이타!$E$90</definedName>
    <definedName name="노르웨이R12">[59]데이타!$E$90</definedName>
    <definedName name="노르웨이R15" localSheetId="79">[58]데이타!$E$91</definedName>
    <definedName name="노르웨이R15">[59]데이타!$E$91</definedName>
    <definedName name="노르웨이R4" localSheetId="79">[58]데이타!$E$86</definedName>
    <definedName name="노르웨이R4">[59]데이타!$E$86</definedName>
    <definedName name="노르웨이R5" localSheetId="79">[58]데이타!$E$87</definedName>
    <definedName name="노르웨이R5">[59]데이타!$E$87</definedName>
    <definedName name="노르웨이R6" localSheetId="79">[58]데이타!$E$88</definedName>
    <definedName name="노르웨이R6">[59]데이타!$E$88</definedName>
    <definedName name="노르웨이R8" localSheetId="79">[58]데이타!$E$89</definedName>
    <definedName name="노르웨이R8">[59]데이타!$E$89</definedName>
    <definedName name="노무">#REF!</definedName>
    <definedName name="노무비" localSheetId="49">#REF!</definedName>
    <definedName name="노무비" localSheetId="50">#REF!</definedName>
    <definedName name="노무비" localSheetId="51">#REF!</definedName>
    <definedName name="노무비" localSheetId="52">#REF!</definedName>
    <definedName name="노무비" localSheetId="53">#REF!</definedName>
    <definedName name="노무비" localSheetId="74">#REF!</definedName>
    <definedName name="노무비" localSheetId="75">#REF!</definedName>
    <definedName name="노무비" localSheetId="76">#REF!</definedName>
    <definedName name="노무비" localSheetId="77">#REF!</definedName>
    <definedName name="노무비" localSheetId="78">#REF!</definedName>
    <definedName name="노무비" localSheetId="16">#REF!</definedName>
    <definedName name="노무비" localSheetId="13">#REF!</definedName>
    <definedName name="노무비" localSheetId="15">#REF!</definedName>
    <definedName name="노무비" localSheetId="14">#REF!</definedName>
    <definedName name="노무비">#REF!</definedName>
    <definedName name="노무비1" localSheetId="49">[89]수목표준대가!$J:$J</definedName>
    <definedName name="노무비1" localSheetId="50">[89]수목표준대가!$J:$J</definedName>
    <definedName name="노무비1" localSheetId="51">[89]수목표준대가!$J:$J</definedName>
    <definedName name="노무비1" localSheetId="52">[89]수목표준대가!$J:$J</definedName>
    <definedName name="노무비1" localSheetId="53">[89]수목표준대가!$J:$J</definedName>
    <definedName name="노무비1" localSheetId="74">[89]수목표준대가!$J:$J</definedName>
    <definedName name="노무비1" localSheetId="75">[89]수목표준대가!$J:$J</definedName>
    <definedName name="노무비1" localSheetId="76">[89]수목표준대가!$J:$J</definedName>
    <definedName name="노무비1" localSheetId="77">[89]수목표준대가!$J:$J</definedName>
    <definedName name="노무비1" localSheetId="78">[89]수목표준대가!$J:$J</definedName>
    <definedName name="노무비1" localSheetId="79">[7]수목표준대가!$J$1:$J$65536</definedName>
    <definedName name="노무비1" localSheetId="16">[90]수목표준대가!$J:$J</definedName>
    <definedName name="노무비1">[90]수목표준대가!$J:$J</definedName>
    <definedName name="노상준비공" localSheetId="49">#REF!</definedName>
    <definedName name="노상준비공" localSheetId="50">#REF!</definedName>
    <definedName name="노상준비공" localSheetId="51">#REF!</definedName>
    <definedName name="노상준비공" localSheetId="52">#REF!</definedName>
    <definedName name="노상준비공" localSheetId="53">#REF!</definedName>
    <definedName name="노상준비공" localSheetId="74">#REF!</definedName>
    <definedName name="노상준비공" localSheetId="75">#REF!</definedName>
    <definedName name="노상준비공" localSheetId="76">#REF!</definedName>
    <definedName name="노상준비공" localSheetId="77">#REF!</definedName>
    <definedName name="노상준비공" localSheetId="78">#REF!</definedName>
    <definedName name="노상준비공" localSheetId="16">#REF!</definedName>
    <definedName name="노상준비공" localSheetId="13">#REF!</definedName>
    <definedName name="노상준비공" localSheetId="15">#REF!</definedName>
    <definedName name="노상준비공" localSheetId="14">#REF!</definedName>
    <definedName name="노상준비공">#REF!</definedName>
    <definedName name="노인장기요양_보험료" localSheetId="17">#REF!</definedName>
    <definedName name="노인장기요양_보험료" localSheetId="18">#REF!</definedName>
    <definedName name="노인장기요양_보험료" localSheetId="16">#REF!</definedName>
    <definedName name="노인장기요양_보험료" localSheetId="13">#REF!</definedName>
    <definedName name="노인장기요양_보험료" localSheetId="15">#REF!</definedName>
    <definedName name="노인장기요양_보험료" localSheetId="14">#REF!</definedName>
    <definedName name="노인장기요양_보험료">'3-1.기초자료'!$C$30</definedName>
    <definedName name="노인장기요양보험료">#REF!</definedName>
    <definedName name="노인장기요양보험료\">[38]자료!$C$40</definedName>
    <definedName name="노임" localSheetId="49">#REF!</definedName>
    <definedName name="노임" localSheetId="50">#REF!</definedName>
    <definedName name="노임" localSheetId="51">#REF!</definedName>
    <definedName name="노임" localSheetId="52">#REF!</definedName>
    <definedName name="노임" localSheetId="53">#REF!</definedName>
    <definedName name="노임" localSheetId="74">#REF!</definedName>
    <definedName name="노임" localSheetId="75">#REF!</definedName>
    <definedName name="노임" localSheetId="76">#REF!</definedName>
    <definedName name="노임" localSheetId="77">#REF!</definedName>
    <definedName name="노임" localSheetId="78">#REF!</definedName>
    <definedName name="노임" localSheetId="16">#REF!</definedName>
    <definedName name="노임" localSheetId="13">#REF!</definedName>
    <definedName name="노임" localSheetId="15">#REF!</definedName>
    <definedName name="노임" localSheetId="14">#REF!</definedName>
    <definedName name="노임">#REF!</definedName>
    <definedName name="노즐공001" localSheetId="49">#REF!</definedName>
    <definedName name="노즐공001" localSheetId="50">#REF!</definedName>
    <definedName name="노즐공001" localSheetId="51">#REF!</definedName>
    <definedName name="노즐공001" localSheetId="52">#REF!</definedName>
    <definedName name="노즐공001" localSheetId="53">#REF!</definedName>
    <definedName name="노즐공001" localSheetId="74">#REF!</definedName>
    <definedName name="노즐공001" localSheetId="75">#REF!</definedName>
    <definedName name="노즐공001" localSheetId="76">#REF!</definedName>
    <definedName name="노즐공001" localSheetId="77">#REF!</definedName>
    <definedName name="노즐공001" localSheetId="78">#REF!</definedName>
    <definedName name="노즐공001" localSheetId="16">#REF!</definedName>
    <definedName name="노즐공001" localSheetId="13">#REF!</definedName>
    <definedName name="노즐공001" localSheetId="15">#REF!</definedName>
    <definedName name="노즐공001" localSheetId="14">#REF!</definedName>
    <definedName name="노즐공001">#REF!</definedName>
    <definedName name="노즐공002" localSheetId="49">#REF!</definedName>
    <definedName name="노즐공002" localSheetId="50">#REF!</definedName>
    <definedName name="노즐공002" localSheetId="51">#REF!</definedName>
    <definedName name="노즐공002" localSheetId="52">#REF!</definedName>
    <definedName name="노즐공002" localSheetId="53">#REF!</definedName>
    <definedName name="노즐공002" localSheetId="74">#REF!</definedName>
    <definedName name="노즐공002" localSheetId="75">#REF!</definedName>
    <definedName name="노즐공002" localSheetId="76">#REF!</definedName>
    <definedName name="노즐공002" localSheetId="77">#REF!</definedName>
    <definedName name="노즐공002" localSheetId="78">#REF!</definedName>
    <definedName name="노즐공002" localSheetId="16">#REF!</definedName>
    <definedName name="노즐공002" localSheetId="13">#REF!</definedName>
    <definedName name="노즐공002" localSheetId="15">#REF!</definedName>
    <definedName name="노즐공002" localSheetId="14">#REF!</definedName>
    <definedName name="노즐공002">#REF!</definedName>
    <definedName name="노즐공011" localSheetId="49">#REF!</definedName>
    <definedName name="노즐공011" localSheetId="50">#REF!</definedName>
    <definedName name="노즐공011" localSheetId="51">#REF!</definedName>
    <definedName name="노즐공011" localSheetId="52">#REF!</definedName>
    <definedName name="노즐공011" localSheetId="53">#REF!</definedName>
    <definedName name="노즐공011" localSheetId="74">#REF!</definedName>
    <definedName name="노즐공011" localSheetId="75">#REF!</definedName>
    <definedName name="노즐공011" localSheetId="76">#REF!</definedName>
    <definedName name="노즐공011" localSheetId="77">#REF!</definedName>
    <definedName name="노즐공011" localSheetId="78">#REF!</definedName>
    <definedName name="노즐공011" localSheetId="16">#REF!</definedName>
    <definedName name="노즐공011" localSheetId="13">#REF!</definedName>
    <definedName name="노즐공011" localSheetId="15">#REF!</definedName>
    <definedName name="노즐공011" localSheetId="14">#REF!</definedName>
    <definedName name="노즐공011">#REF!</definedName>
    <definedName name="노즐공982" localSheetId="49">#REF!</definedName>
    <definedName name="노즐공982" localSheetId="50">#REF!</definedName>
    <definedName name="노즐공982" localSheetId="51">#REF!</definedName>
    <definedName name="노즐공982" localSheetId="52">#REF!</definedName>
    <definedName name="노즐공982" localSheetId="53">#REF!</definedName>
    <definedName name="노즐공982" localSheetId="74">#REF!</definedName>
    <definedName name="노즐공982" localSheetId="75">#REF!</definedName>
    <definedName name="노즐공982" localSheetId="76">#REF!</definedName>
    <definedName name="노즐공982" localSheetId="77">#REF!</definedName>
    <definedName name="노즐공982" localSheetId="78">#REF!</definedName>
    <definedName name="노즐공982" localSheetId="16">#REF!</definedName>
    <definedName name="노즐공982" localSheetId="13">#REF!</definedName>
    <definedName name="노즐공982" localSheetId="15">#REF!</definedName>
    <definedName name="노즐공982" localSheetId="14">#REF!</definedName>
    <definedName name="노즐공982">#REF!</definedName>
    <definedName name="노즐공991" localSheetId="49">#REF!</definedName>
    <definedName name="노즐공991" localSheetId="50">#REF!</definedName>
    <definedName name="노즐공991" localSheetId="51">#REF!</definedName>
    <definedName name="노즐공991" localSheetId="52">#REF!</definedName>
    <definedName name="노즐공991" localSheetId="53">#REF!</definedName>
    <definedName name="노즐공991" localSheetId="74">#REF!</definedName>
    <definedName name="노즐공991" localSheetId="75">#REF!</definedName>
    <definedName name="노즐공991" localSheetId="76">#REF!</definedName>
    <definedName name="노즐공991" localSheetId="77">#REF!</definedName>
    <definedName name="노즐공991" localSheetId="78">#REF!</definedName>
    <definedName name="노즐공991" localSheetId="16">#REF!</definedName>
    <definedName name="노즐공991" localSheetId="13">#REF!</definedName>
    <definedName name="노즐공991" localSheetId="15">#REF!</definedName>
    <definedName name="노즐공991" localSheetId="14">#REF!</definedName>
    <definedName name="노즐공991">#REF!</definedName>
    <definedName name="노즐공992" localSheetId="49">#REF!</definedName>
    <definedName name="노즐공992" localSheetId="50">#REF!</definedName>
    <definedName name="노즐공992" localSheetId="51">#REF!</definedName>
    <definedName name="노즐공992" localSheetId="52">#REF!</definedName>
    <definedName name="노즐공992" localSheetId="53">#REF!</definedName>
    <definedName name="노즐공992" localSheetId="74">#REF!</definedName>
    <definedName name="노즐공992" localSheetId="75">#REF!</definedName>
    <definedName name="노즐공992" localSheetId="76">#REF!</definedName>
    <definedName name="노즐공992" localSheetId="77">#REF!</definedName>
    <definedName name="노즐공992" localSheetId="78">#REF!</definedName>
    <definedName name="노즐공992" localSheetId="16">#REF!</definedName>
    <definedName name="노즐공992" localSheetId="13">#REF!</definedName>
    <definedName name="노즐공992" localSheetId="15">#REF!</definedName>
    <definedName name="노즐공992" localSheetId="14">#REF!</definedName>
    <definedName name="노즐공992">#REF!</definedName>
    <definedName name="녹막이경" localSheetId="55">[63]관급자재대!#REF!</definedName>
    <definedName name="녹막이경" localSheetId="59">[63]관급자재대!#REF!</definedName>
    <definedName name="녹막이경" localSheetId="61">[63]관급자재대!#REF!</definedName>
    <definedName name="녹막이경" localSheetId="31">[63]관급자재대!#REF!</definedName>
    <definedName name="녹막이경" localSheetId="35">[63]관급자재대!#REF!</definedName>
    <definedName name="녹막이경" localSheetId="36">[63]관급자재대!#REF!</definedName>
    <definedName name="녹막이경" localSheetId="34">[63]관급자재대!#REF!</definedName>
    <definedName name="녹막이경" localSheetId="49">[63]관급자재대!#REF!</definedName>
    <definedName name="녹막이경" localSheetId="50">[63]관급자재대!#REF!</definedName>
    <definedName name="녹막이경" localSheetId="51">[63]관급자재대!#REF!</definedName>
    <definedName name="녹막이경" localSheetId="52">[63]관급자재대!#REF!</definedName>
    <definedName name="녹막이경" localSheetId="53">[63]관급자재대!#REF!</definedName>
    <definedName name="녹막이경" localSheetId="16">[63]관급자재대!#REF!</definedName>
    <definedName name="녹막이경" localSheetId="13">[63]관급자재대!#REF!</definedName>
    <definedName name="녹막이경" localSheetId="15">[63]관급자재대!#REF!</definedName>
    <definedName name="녹막이경" localSheetId="14">[63]관급자재대!#REF!</definedName>
    <definedName name="녹막이경" localSheetId="1">[63]관급자재대!#REF!</definedName>
    <definedName name="녹막이경">[63]관급자재대!#REF!</definedName>
    <definedName name="녹막이노" localSheetId="55">[63]관급자재대!#REF!</definedName>
    <definedName name="녹막이노" localSheetId="59">[63]관급자재대!#REF!</definedName>
    <definedName name="녹막이노" localSheetId="61">[63]관급자재대!#REF!</definedName>
    <definedName name="녹막이노" localSheetId="31">[63]관급자재대!#REF!</definedName>
    <definedName name="녹막이노" localSheetId="35">[63]관급자재대!#REF!</definedName>
    <definedName name="녹막이노" localSheetId="36">[63]관급자재대!#REF!</definedName>
    <definedName name="녹막이노" localSheetId="34">[63]관급자재대!#REF!</definedName>
    <definedName name="녹막이노" localSheetId="49">[63]관급자재대!#REF!</definedName>
    <definedName name="녹막이노" localSheetId="50">[63]관급자재대!#REF!</definedName>
    <definedName name="녹막이노" localSheetId="51">[63]관급자재대!#REF!</definedName>
    <definedName name="녹막이노" localSheetId="52">[63]관급자재대!#REF!</definedName>
    <definedName name="녹막이노" localSheetId="53">[63]관급자재대!#REF!</definedName>
    <definedName name="녹막이노" localSheetId="16">[63]관급자재대!#REF!</definedName>
    <definedName name="녹막이노" localSheetId="13">[63]관급자재대!#REF!</definedName>
    <definedName name="녹막이노" localSheetId="15">[63]관급자재대!#REF!</definedName>
    <definedName name="녹막이노" localSheetId="14">[63]관급자재대!#REF!</definedName>
    <definedName name="녹막이노" localSheetId="1">[63]관급자재대!#REF!</definedName>
    <definedName name="녹막이노">[63]관급자재대!#REF!</definedName>
    <definedName name="녹막이재" localSheetId="55">[63]관급자재대!#REF!</definedName>
    <definedName name="녹막이재" localSheetId="59">[63]관급자재대!#REF!</definedName>
    <definedName name="녹막이재" localSheetId="61">[63]관급자재대!#REF!</definedName>
    <definedName name="녹막이재" localSheetId="31">[63]관급자재대!#REF!</definedName>
    <definedName name="녹막이재" localSheetId="35">[63]관급자재대!#REF!</definedName>
    <definedName name="녹막이재" localSheetId="36">[63]관급자재대!#REF!</definedName>
    <definedName name="녹막이재" localSheetId="34">[63]관급자재대!#REF!</definedName>
    <definedName name="녹막이재" localSheetId="49">[63]관급자재대!#REF!</definedName>
    <definedName name="녹막이재" localSheetId="50">[63]관급자재대!#REF!</definedName>
    <definedName name="녹막이재" localSheetId="51">[63]관급자재대!#REF!</definedName>
    <definedName name="녹막이재" localSheetId="52">[63]관급자재대!#REF!</definedName>
    <definedName name="녹막이재" localSheetId="53">[63]관급자재대!#REF!</definedName>
    <definedName name="녹막이재" localSheetId="16">[63]관급자재대!#REF!</definedName>
    <definedName name="녹막이재" localSheetId="1">[63]관급자재대!#REF!</definedName>
    <definedName name="녹막이재">[63]관급자재대!#REF!</definedName>
    <definedName name="녹화마대수로">#REF!</definedName>
    <definedName name="눈주목" localSheetId="55">#REF!</definedName>
    <definedName name="눈주목" localSheetId="59">#REF!</definedName>
    <definedName name="눈주목" localSheetId="61">#REF!</definedName>
    <definedName name="눈주목" localSheetId="31">#REF!</definedName>
    <definedName name="눈주목" localSheetId="35">#REF!</definedName>
    <definedName name="눈주목" localSheetId="36">#REF!</definedName>
    <definedName name="눈주목" localSheetId="34">#REF!</definedName>
    <definedName name="눈주목" localSheetId="49">#REF!</definedName>
    <definedName name="눈주목" localSheetId="50">#REF!</definedName>
    <definedName name="눈주목" localSheetId="51">#REF!</definedName>
    <definedName name="눈주목" localSheetId="52">#REF!</definedName>
    <definedName name="눈주목" localSheetId="53">#REF!</definedName>
    <definedName name="눈주목" localSheetId="74">#REF!</definedName>
    <definedName name="눈주목" localSheetId="75">#REF!</definedName>
    <definedName name="눈주목" localSheetId="76">#REF!</definedName>
    <definedName name="눈주목" localSheetId="77">#REF!</definedName>
    <definedName name="눈주목" localSheetId="78">#REF!</definedName>
    <definedName name="눈주목" localSheetId="16">#REF!</definedName>
    <definedName name="눈주목" localSheetId="13">#REF!</definedName>
    <definedName name="눈주목" localSheetId="15">#REF!</definedName>
    <definedName name="눈주목" localSheetId="14">#REF!</definedName>
    <definedName name="눈주목" localSheetId="1">#REF!</definedName>
    <definedName name="눈주목">#REF!</definedName>
    <definedName name="눈주목H0.5" localSheetId="49">#REF!</definedName>
    <definedName name="눈주목H0.5" localSheetId="50">#REF!</definedName>
    <definedName name="눈주목H0.5" localSheetId="51">#REF!</definedName>
    <definedName name="눈주목H0.5" localSheetId="52">#REF!</definedName>
    <definedName name="눈주목H0.5" localSheetId="53">#REF!</definedName>
    <definedName name="눈주목H0.5" localSheetId="74">#REF!</definedName>
    <definedName name="눈주목H0.5" localSheetId="75">#REF!</definedName>
    <definedName name="눈주목H0.5" localSheetId="76">#REF!</definedName>
    <definedName name="눈주목H0.5" localSheetId="77">#REF!</definedName>
    <definedName name="눈주목H0.5" localSheetId="78">#REF!</definedName>
    <definedName name="눈주목H0.5" localSheetId="16">#REF!</definedName>
    <definedName name="눈주목H0.5" localSheetId="13">#REF!</definedName>
    <definedName name="눈주목H0.5" localSheetId="15">#REF!</definedName>
    <definedName name="눈주목H0.5" localSheetId="14">#REF!</definedName>
    <definedName name="눈주목H0.5">#REF!</definedName>
    <definedName name="눈향L06" localSheetId="79">[58]데이타!$E$92</definedName>
    <definedName name="눈향L06">[59]데이타!$E$92</definedName>
    <definedName name="눈향L08" localSheetId="79">[58]데이타!$E$93</definedName>
    <definedName name="눈향L08">[59]데이타!$E$93</definedName>
    <definedName name="눈향L10" localSheetId="79">[58]데이타!$E$94</definedName>
    <definedName name="눈향L10">[59]데이타!$E$94</definedName>
    <definedName name="눈향L14" localSheetId="79">[58]데이타!$E$95</definedName>
    <definedName name="눈향L14">[59]데이타!$E$95</definedName>
    <definedName name="눈향L20" localSheetId="79">[58]데이타!$E$96</definedName>
    <definedName name="눈향L20">[59]데이타!$E$96</definedName>
    <definedName name="느릅R10" localSheetId="79">[58]데이타!$E$100</definedName>
    <definedName name="느릅R10">[59]데이타!$E$100</definedName>
    <definedName name="느릅R4" localSheetId="79">[58]데이타!$E$97</definedName>
    <definedName name="느릅R4">[59]데이타!$E$97</definedName>
    <definedName name="느릅R5" localSheetId="79">[58]데이타!$E$98</definedName>
    <definedName name="느릅R5">[59]데이타!$E$98</definedName>
    <definedName name="느릅R8" localSheetId="49">[76]데이타!$E$99</definedName>
    <definedName name="느릅R8" localSheetId="50">[76]데이타!$E$99</definedName>
    <definedName name="느릅R8" localSheetId="51">[76]데이타!$E$99</definedName>
    <definedName name="느릅R8" localSheetId="52">[76]데이타!$E$99</definedName>
    <definedName name="느릅R8" localSheetId="53">[76]데이타!$E$99</definedName>
    <definedName name="느릅R8" localSheetId="74">[76]데이타!$E$99</definedName>
    <definedName name="느릅R8" localSheetId="75">[76]데이타!$E$99</definedName>
    <definedName name="느릅R8" localSheetId="76">[76]데이타!$E$99</definedName>
    <definedName name="느릅R8" localSheetId="77">[76]데이타!$E$99</definedName>
    <definedName name="느릅R8" localSheetId="78">[76]데이타!$E$99</definedName>
    <definedName name="느릅R8" localSheetId="79">[59]데이타!$E$99</definedName>
    <definedName name="느릅R8" localSheetId="16">[77]데이타!$E$99</definedName>
    <definedName name="느릅R8">[77]데이타!$E$99</definedName>
    <definedName name="느티R10" localSheetId="49">[76]데이타!$E$104</definedName>
    <definedName name="느티R10" localSheetId="50">[76]데이타!$E$104</definedName>
    <definedName name="느티R10" localSheetId="51">[76]데이타!$E$104</definedName>
    <definedName name="느티R10" localSheetId="52">[76]데이타!$E$104</definedName>
    <definedName name="느티R10" localSheetId="53">[76]데이타!$E$104</definedName>
    <definedName name="느티R10" localSheetId="74">[76]데이타!$E$104</definedName>
    <definedName name="느티R10" localSheetId="75">[76]데이타!$E$104</definedName>
    <definedName name="느티R10" localSheetId="76">[76]데이타!$E$104</definedName>
    <definedName name="느티R10" localSheetId="77">[76]데이타!$E$104</definedName>
    <definedName name="느티R10" localSheetId="78">[76]데이타!$E$104</definedName>
    <definedName name="느티R10" localSheetId="79">[59]데이타!$E$104</definedName>
    <definedName name="느티R10" localSheetId="16">[77]데이타!$E$104</definedName>
    <definedName name="느티R10">[77]데이타!$E$104</definedName>
    <definedName name="느티R12" localSheetId="79">[58]데이타!$E$105</definedName>
    <definedName name="느티R12">[59]데이타!$E$105</definedName>
    <definedName name="느티R15" localSheetId="79">[58]데이타!$E$106</definedName>
    <definedName name="느티R15">[59]데이타!$E$106</definedName>
    <definedName name="느티R18" localSheetId="79">[58]데이타!$E$107</definedName>
    <definedName name="느티R18">[59]데이타!$E$107</definedName>
    <definedName name="느티R20" localSheetId="79">[58]데이타!$E$108</definedName>
    <definedName name="느티R20">[59]데이타!$E$108</definedName>
    <definedName name="느티R25" localSheetId="79">[58]데이타!$E$109</definedName>
    <definedName name="느티R25">[59]데이타!$E$109</definedName>
    <definedName name="느티R30" localSheetId="79">[58]데이타!$E$110</definedName>
    <definedName name="느티R30">[59]데이타!$E$110</definedName>
    <definedName name="느티R5" localSheetId="79">[58]데이타!$E$101</definedName>
    <definedName name="느티R5">[59]데이타!$E$101</definedName>
    <definedName name="느티R6" localSheetId="79">[58]데이타!$E$102</definedName>
    <definedName name="느티R6">[59]데이타!$E$102</definedName>
    <definedName name="느티R8" localSheetId="79">[58]데이타!$E$103</definedName>
    <definedName name="느티R8">[59]데이타!$E$103</definedName>
    <definedName name="느티나무" localSheetId="55">#REF!</definedName>
    <definedName name="느티나무" localSheetId="59">#REF!</definedName>
    <definedName name="느티나무" localSheetId="61">#REF!</definedName>
    <definedName name="느티나무" localSheetId="31">#REF!</definedName>
    <definedName name="느티나무" localSheetId="35">#REF!</definedName>
    <definedName name="느티나무" localSheetId="36">#REF!</definedName>
    <definedName name="느티나무" localSheetId="34">#REF!</definedName>
    <definedName name="느티나무" localSheetId="49">#REF!</definedName>
    <definedName name="느티나무" localSheetId="50">#REF!</definedName>
    <definedName name="느티나무" localSheetId="51">#REF!</definedName>
    <definedName name="느티나무" localSheetId="52">#REF!</definedName>
    <definedName name="느티나무" localSheetId="53">#REF!</definedName>
    <definedName name="느티나무" localSheetId="74">#REF!</definedName>
    <definedName name="느티나무" localSheetId="75">#REF!</definedName>
    <definedName name="느티나무" localSheetId="76">#REF!</definedName>
    <definedName name="느티나무" localSheetId="77">#REF!</definedName>
    <definedName name="느티나무" localSheetId="78">#REF!</definedName>
    <definedName name="느티나무" localSheetId="16">#REF!</definedName>
    <definedName name="느티나무" localSheetId="13">#REF!</definedName>
    <definedName name="느티나무" localSheetId="15">#REF!</definedName>
    <definedName name="느티나무" localSheetId="14">#REF!</definedName>
    <definedName name="느티나무" localSheetId="1">#REF!</definedName>
    <definedName name="느티나무">#REF!</definedName>
    <definedName name="느티나무H4.0xR12" localSheetId="49">#REF!</definedName>
    <definedName name="느티나무H4.0xR12" localSheetId="50">#REF!</definedName>
    <definedName name="느티나무H4.0xR12" localSheetId="51">#REF!</definedName>
    <definedName name="느티나무H4.0xR12" localSheetId="52">#REF!</definedName>
    <definedName name="느티나무H4.0xR12" localSheetId="53">#REF!</definedName>
    <definedName name="느티나무H4.0xR12" localSheetId="74">#REF!</definedName>
    <definedName name="느티나무H4.0xR12" localSheetId="75">#REF!</definedName>
    <definedName name="느티나무H4.0xR12" localSheetId="76">#REF!</definedName>
    <definedName name="느티나무H4.0xR12" localSheetId="77">#REF!</definedName>
    <definedName name="느티나무H4.0xR12" localSheetId="78">#REF!</definedName>
    <definedName name="느티나무H4.0xR12" localSheetId="16">#REF!</definedName>
    <definedName name="느티나무H4.0xR12" localSheetId="13">#REF!</definedName>
    <definedName name="느티나무H4.0xR12" localSheetId="15">#REF!</definedName>
    <definedName name="느티나무H4.0xR12" localSheetId="14">#REF!</definedName>
    <definedName name="느티나무H4.0xR12">#REF!</definedName>
    <definedName name="느티나무H4.5xR20" localSheetId="49">#REF!</definedName>
    <definedName name="느티나무H4.5xR20" localSheetId="50">#REF!</definedName>
    <definedName name="느티나무H4.5xR20" localSheetId="51">#REF!</definedName>
    <definedName name="느티나무H4.5xR20" localSheetId="52">#REF!</definedName>
    <definedName name="느티나무H4.5xR20" localSheetId="53">#REF!</definedName>
    <definedName name="느티나무H4.5xR20" localSheetId="74">#REF!</definedName>
    <definedName name="느티나무H4.5xR20" localSheetId="75">#REF!</definedName>
    <definedName name="느티나무H4.5xR20" localSheetId="76">#REF!</definedName>
    <definedName name="느티나무H4.5xR20" localSheetId="77">#REF!</definedName>
    <definedName name="느티나무H4.5xR20" localSheetId="78">#REF!</definedName>
    <definedName name="느티나무H4.5xR20" localSheetId="16">#REF!</definedName>
    <definedName name="느티나무H4.5xR20" localSheetId="13">#REF!</definedName>
    <definedName name="느티나무H4.5xR20" localSheetId="15">#REF!</definedName>
    <definedName name="느티나무H4.5xR20" localSheetId="14">#REF!</definedName>
    <definedName name="느티나무H4.5xR20">#REF!</definedName>
    <definedName name="느티나무H4.5xR25" localSheetId="49">#REF!</definedName>
    <definedName name="느티나무H4.5xR25" localSheetId="50">#REF!</definedName>
    <definedName name="느티나무H4.5xR25" localSheetId="51">#REF!</definedName>
    <definedName name="느티나무H4.5xR25" localSheetId="52">#REF!</definedName>
    <definedName name="느티나무H4.5xR25" localSheetId="53">#REF!</definedName>
    <definedName name="느티나무H4.5xR25" localSheetId="74">#REF!</definedName>
    <definedName name="느티나무H4.5xR25" localSheetId="75">#REF!</definedName>
    <definedName name="느티나무H4.5xR25" localSheetId="76">#REF!</definedName>
    <definedName name="느티나무H4.5xR25" localSheetId="77">#REF!</definedName>
    <definedName name="느티나무H4.5xR25" localSheetId="78">#REF!</definedName>
    <definedName name="느티나무H4.5xR25" localSheetId="16">#REF!</definedName>
    <definedName name="느티나무H4.5xR25" localSheetId="13">#REF!</definedName>
    <definedName name="느티나무H4.5xR25" localSheetId="15">#REF!</definedName>
    <definedName name="느티나무H4.5xR25" localSheetId="14">#REF!</definedName>
    <definedName name="느티나무H4.5xR25">#REF!</definedName>
    <definedName name="능소화R2" localSheetId="79">[58]데이타!$E$111</definedName>
    <definedName name="능소화R2">[59]데이타!$E$111</definedName>
    <definedName name="능소화R4" localSheetId="79">[58]데이타!$E$112</definedName>
    <definedName name="능소화R4">[59]데이타!$E$112</definedName>
    <definedName name="능소화R6" localSheetId="79">[58]데이타!$E$113</definedName>
    <definedName name="능소화R6">[59]데이타!$E$113</definedName>
    <definedName name="ㄶㄶㄴㅇㄹ" localSheetId="55">BlankMacro1</definedName>
    <definedName name="ㄶㄶㄴㅇㄹ" localSheetId="59">BlankMacro1</definedName>
    <definedName name="ㄶㄶㄴㅇㄹ" localSheetId="6">BlankMacro1</definedName>
    <definedName name="ㄶㄶㄴㅇㄹ" localSheetId="61">BlankMacro1</definedName>
    <definedName name="ㄶㄶㄴㅇㄹ" localSheetId="31">BlankMacro1</definedName>
    <definedName name="ㄶㄶㄴㅇㄹ" localSheetId="37">BlankMacro1</definedName>
    <definedName name="ㄶㄶㄴㅇㄹ" localSheetId="17">BlankMacro1</definedName>
    <definedName name="ㄶㄶㄴㅇㄹ" localSheetId="18">BlankMacro1</definedName>
    <definedName name="ㄶㄶㄴㅇㄹ" localSheetId="35">BlankMacro1</definedName>
    <definedName name="ㄶㄶㄴㅇㄹ" localSheetId="36">BlankMacro1</definedName>
    <definedName name="ㄶㄶㄴㅇㄹ" localSheetId="34">BlankMacro1</definedName>
    <definedName name="ㄶㄶㄴㅇㄹ" localSheetId="49">BlankMacro1</definedName>
    <definedName name="ㄶㄶㄴㅇㄹ" localSheetId="50">BlankMacro1</definedName>
    <definedName name="ㄶㄶㄴㅇㄹ" localSheetId="51">BlankMacro1</definedName>
    <definedName name="ㄶㄶㄴㅇㄹ" localSheetId="52">BlankMacro1</definedName>
    <definedName name="ㄶㄶㄴㅇㄹ" localSheetId="53">BlankMacro1</definedName>
    <definedName name="ㄶㄶㄴㅇㄹ" localSheetId="75">BlankMacro1</definedName>
    <definedName name="ㄶㄶㄴㅇㄹ" localSheetId="77">BlankMacro1</definedName>
    <definedName name="ㄶㄶㄴㅇㄹ" localSheetId="79">BlankMacro1</definedName>
    <definedName name="ㄶㄶㄴㅇㄹ" localSheetId="16">BlankMacro1</definedName>
    <definedName name="ㄶㄶㄴㅇㄹ" localSheetId="13">BlankMacro1</definedName>
    <definedName name="ㄶㄶㄴㅇㄹ" localSheetId="15">BlankMacro1</definedName>
    <definedName name="ㄶㄶㄴㅇㄹ" localSheetId="14">BlankMacro1</definedName>
    <definedName name="ㄶㄶㄴㅇㄹ" localSheetId="1">BlankMacro1</definedName>
    <definedName name="ㄶㄶㄴㅇㄹ">BlankMacro1</definedName>
    <definedName name="ㄷ" localSheetId="37" hidden="1">{#N/A,#N/A,FALSE,"현장 NCR 분석";#N/A,#N/A,FALSE,"현장품질감사";#N/A,#N/A,FALSE,"현장품질감사"}</definedName>
    <definedName name="ㄷ" localSheetId="17" hidden="1">{#N/A,#N/A,FALSE,"현장 NCR 분석";#N/A,#N/A,FALSE,"현장품질감사";#N/A,#N/A,FALSE,"현장품질감사"}</definedName>
    <definedName name="ㄷ" localSheetId="18" hidden="1">{#N/A,#N/A,FALSE,"현장 NCR 분석";#N/A,#N/A,FALSE,"현장품질감사";#N/A,#N/A,FALSE,"현장품질감사"}</definedName>
    <definedName name="ㄷ" localSheetId="49" hidden="1">{#N/A,#N/A,FALSE,"현장 NCR 분석";#N/A,#N/A,FALSE,"현장품질감사";#N/A,#N/A,FALSE,"현장품질감사"}</definedName>
    <definedName name="ㄷ" localSheetId="50" hidden="1">{#N/A,#N/A,FALSE,"현장 NCR 분석";#N/A,#N/A,FALSE,"현장품질감사";#N/A,#N/A,FALSE,"현장품질감사"}</definedName>
    <definedName name="ㄷ" localSheetId="51" hidden="1">{#N/A,#N/A,FALSE,"현장 NCR 분석";#N/A,#N/A,FALSE,"현장품질감사";#N/A,#N/A,FALSE,"현장품질감사"}</definedName>
    <definedName name="ㄷ" localSheetId="52" hidden="1">{#N/A,#N/A,FALSE,"현장 NCR 분석";#N/A,#N/A,FALSE,"현장품질감사";#N/A,#N/A,FALSE,"현장품질감사"}</definedName>
    <definedName name="ㄷ" localSheetId="53" hidden="1">{#N/A,#N/A,FALSE,"현장 NCR 분석";#N/A,#N/A,FALSE,"현장품질감사";#N/A,#N/A,FALSE,"현장품질감사"}</definedName>
    <definedName name="ㄷ" localSheetId="79">[56]VXXXXX!$AD$25</definedName>
    <definedName name="ㄷ" localSheetId="16" hidden="1">{#N/A,#N/A,FALSE,"현장 NCR 분석";#N/A,#N/A,FALSE,"현장품질감사";#N/A,#N/A,FALSE,"현장품질감사"}</definedName>
    <definedName name="ㄷ" localSheetId="13" hidden="1">{#N/A,#N/A,FALSE,"현장 NCR 분석";#N/A,#N/A,FALSE,"현장품질감사";#N/A,#N/A,FALSE,"현장품질감사"}</definedName>
    <definedName name="ㄷ" localSheetId="15" hidden="1">{#N/A,#N/A,FALSE,"현장 NCR 분석";#N/A,#N/A,FALSE,"현장품질감사";#N/A,#N/A,FALSE,"현장품질감사"}</definedName>
    <definedName name="ㄷ" localSheetId="14" hidden="1">{#N/A,#N/A,FALSE,"현장 NCR 분석";#N/A,#N/A,FALSE,"현장품질감사";#N/A,#N/A,FALSE,"현장품질감사"}</definedName>
    <definedName name="ㄷ" hidden="1">{#N/A,#N/A,FALSE,"현장 NCR 분석";#N/A,#N/A,FALSE,"현장품질감사";#N/A,#N/A,FALSE,"현장품질감사"}</definedName>
    <definedName name="ㄷㄱㅈ">#REF!</definedName>
    <definedName name="ㄷㄷㄷ">'[47]ABUT수량-A1'!$T$25</definedName>
    <definedName name="ㄷㄹㅈㄹㄷㅈㄹㅈ" localSheetId="13" hidden="1">#REF!</definedName>
    <definedName name="ㄷㄹㅈㄹㄷㅈㄹㅈ" localSheetId="15" hidden="1">#REF!</definedName>
    <definedName name="ㄷㄹㅈㄹㄷㅈㄹㅈ" localSheetId="14" hidden="1">#REF!</definedName>
    <definedName name="ㄷㄹㅈㄹㄷㅈㄹㅈ" hidden="1">#REF!</definedName>
    <definedName name="ㄷㅈㄱㄷㄱ" localSheetId="6">BlankMacro1</definedName>
    <definedName name="ㄷㅈㄱㄷㄱ" localSheetId="37">BlankMacro1</definedName>
    <definedName name="ㄷㅈㄱㄷㄱ" localSheetId="17">BlankMacro1</definedName>
    <definedName name="ㄷㅈㄱㄷㄱ" localSheetId="18">BlankMacro1</definedName>
    <definedName name="ㄷㅈㄱㄷㄱ" localSheetId="49">BlankMacro1</definedName>
    <definedName name="ㄷㅈㄱㄷㄱ" localSheetId="50">BlankMacro1</definedName>
    <definedName name="ㄷㅈㄱㄷㄱ" localSheetId="51">BlankMacro1</definedName>
    <definedName name="ㄷㅈㄱㄷㄱ" localSheetId="52">BlankMacro1</definedName>
    <definedName name="ㄷㅈㄱㄷㄱ" localSheetId="53">BlankMacro1</definedName>
    <definedName name="ㄷㅈㄱㄷㄱ" localSheetId="75">BlankMacro1</definedName>
    <definedName name="ㄷㅈㄱㄷㄱ" localSheetId="77">BlankMacro1</definedName>
    <definedName name="ㄷㅈㄱㄷㄱ" localSheetId="79">BlankMacro1</definedName>
    <definedName name="ㄷㅈㄱㄷㄱ" localSheetId="16">BlankMacro1</definedName>
    <definedName name="ㄷㅈㄱㄷㄱ" localSheetId="13">BlankMacro1</definedName>
    <definedName name="ㄷㅈㄱㄷㄱ" localSheetId="15">BlankMacro1</definedName>
    <definedName name="ㄷㅈㄱㄷㄱ" localSheetId="14">BlankMacro1</definedName>
    <definedName name="ㄷㅈㄱㄷㄱ">BlankMacro1</definedName>
    <definedName name="다">[56]VXXXXX!$E$11</definedName>
    <definedName name="다목지구">[91]풀베기대상지!$A$50:$O$84</definedName>
    <definedName name="닥트공001" localSheetId="49">#REF!</definedName>
    <definedName name="닥트공001" localSheetId="50">#REF!</definedName>
    <definedName name="닥트공001" localSheetId="51">#REF!</definedName>
    <definedName name="닥트공001" localSheetId="52">#REF!</definedName>
    <definedName name="닥트공001" localSheetId="53">#REF!</definedName>
    <definedName name="닥트공001" localSheetId="74">#REF!</definedName>
    <definedName name="닥트공001" localSheetId="75">#REF!</definedName>
    <definedName name="닥트공001" localSheetId="76">#REF!</definedName>
    <definedName name="닥트공001" localSheetId="77">#REF!</definedName>
    <definedName name="닥트공001" localSheetId="78">#REF!</definedName>
    <definedName name="닥트공001" localSheetId="16">#REF!</definedName>
    <definedName name="닥트공001" localSheetId="13">#REF!</definedName>
    <definedName name="닥트공001" localSheetId="15">#REF!</definedName>
    <definedName name="닥트공001" localSheetId="14">#REF!</definedName>
    <definedName name="닥트공001">#REF!</definedName>
    <definedName name="닥트공002" localSheetId="49">#REF!</definedName>
    <definedName name="닥트공002" localSheetId="50">#REF!</definedName>
    <definedName name="닥트공002" localSheetId="51">#REF!</definedName>
    <definedName name="닥트공002" localSheetId="52">#REF!</definedName>
    <definedName name="닥트공002" localSheetId="53">#REF!</definedName>
    <definedName name="닥트공002" localSheetId="74">#REF!</definedName>
    <definedName name="닥트공002" localSheetId="75">#REF!</definedName>
    <definedName name="닥트공002" localSheetId="76">#REF!</definedName>
    <definedName name="닥트공002" localSheetId="77">#REF!</definedName>
    <definedName name="닥트공002" localSheetId="78">#REF!</definedName>
    <definedName name="닥트공002" localSheetId="16">#REF!</definedName>
    <definedName name="닥트공002" localSheetId="13">#REF!</definedName>
    <definedName name="닥트공002" localSheetId="15">#REF!</definedName>
    <definedName name="닥트공002" localSheetId="14">#REF!</definedName>
    <definedName name="닥트공002">#REF!</definedName>
    <definedName name="닥트공011" localSheetId="49">#REF!</definedName>
    <definedName name="닥트공011" localSheetId="50">#REF!</definedName>
    <definedName name="닥트공011" localSheetId="51">#REF!</definedName>
    <definedName name="닥트공011" localSheetId="52">#REF!</definedName>
    <definedName name="닥트공011" localSheetId="53">#REF!</definedName>
    <definedName name="닥트공011" localSheetId="74">#REF!</definedName>
    <definedName name="닥트공011" localSheetId="75">#REF!</definedName>
    <definedName name="닥트공011" localSheetId="76">#REF!</definedName>
    <definedName name="닥트공011" localSheetId="77">#REF!</definedName>
    <definedName name="닥트공011" localSheetId="78">#REF!</definedName>
    <definedName name="닥트공011" localSheetId="16">#REF!</definedName>
    <definedName name="닥트공011" localSheetId="13">#REF!</definedName>
    <definedName name="닥트공011" localSheetId="15">#REF!</definedName>
    <definedName name="닥트공011" localSheetId="14">#REF!</definedName>
    <definedName name="닥트공011">#REF!</definedName>
    <definedName name="닥트공982" localSheetId="49">#REF!</definedName>
    <definedName name="닥트공982" localSheetId="50">#REF!</definedName>
    <definedName name="닥트공982" localSheetId="51">#REF!</definedName>
    <definedName name="닥트공982" localSheetId="52">#REF!</definedName>
    <definedName name="닥트공982" localSheetId="53">#REF!</definedName>
    <definedName name="닥트공982" localSheetId="74">#REF!</definedName>
    <definedName name="닥트공982" localSheetId="75">#REF!</definedName>
    <definedName name="닥트공982" localSheetId="76">#REF!</definedName>
    <definedName name="닥트공982" localSheetId="77">#REF!</definedName>
    <definedName name="닥트공982" localSheetId="78">#REF!</definedName>
    <definedName name="닥트공982" localSheetId="16">#REF!</definedName>
    <definedName name="닥트공982" localSheetId="13">#REF!</definedName>
    <definedName name="닥트공982" localSheetId="15">#REF!</definedName>
    <definedName name="닥트공982" localSheetId="14">#REF!</definedName>
    <definedName name="닥트공982">#REF!</definedName>
    <definedName name="닥트공991" localSheetId="49">#REF!</definedName>
    <definedName name="닥트공991" localSheetId="50">#REF!</definedName>
    <definedName name="닥트공991" localSheetId="51">#REF!</definedName>
    <definedName name="닥트공991" localSheetId="52">#REF!</definedName>
    <definedName name="닥트공991" localSheetId="53">#REF!</definedName>
    <definedName name="닥트공991" localSheetId="74">#REF!</definedName>
    <definedName name="닥트공991" localSheetId="75">#REF!</definedName>
    <definedName name="닥트공991" localSheetId="76">#REF!</definedName>
    <definedName name="닥트공991" localSheetId="77">#REF!</definedName>
    <definedName name="닥트공991" localSheetId="78">#REF!</definedName>
    <definedName name="닥트공991" localSheetId="16">#REF!</definedName>
    <definedName name="닥트공991" localSheetId="13">#REF!</definedName>
    <definedName name="닥트공991" localSheetId="15">#REF!</definedName>
    <definedName name="닥트공991" localSheetId="14">#REF!</definedName>
    <definedName name="닥트공991">#REF!</definedName>
    <definedName name="닥트공992" localSheetId="49">#REF!</definedName>
    <definedName name="닥트공992" localSheetId="50">#REF!</definedName>
    <definedName name="닥트공992" localSheetId="51">#REF!</definedName>
    <definedName name="닥트공992" localSheetId="52">#REF!</definedName>
    <definedName name="닥트공992" localSheetId="53">#REF!</definedName>
    <definedName name="닥트공992" localSheetId="74">#REF!</definedName>
    <definedName name="닥트공992" localSheetId="75">#REF!</definedName>
    <definedName name="닥트공992" localSheetId="76">#REF!</definedName>
    <definedName name="닥트공992" localSheetId="77">#REF!</definedName>
    <definedName name="닥트공992" localSheetId="78">#REF!</definedName>
    <definedName name="닥트공992" localSheetId="16">#REF!</definedName>
    <definedName name="닥트공992" localSheetId="13">#REF!</definedName>
    <definedName name="닥트공992" localSheetId="15">#REF!</definedName>
    <definedName name="닥트공992" localSheetId="14">#REF!</definedName>
    <definedName name="닥트공992">#REF!</definedName>
    <definedName name="단가" localSheetId="49">#REF!</definedName>
    <definedName name="단가" localSheetId="50">#REF!</definedName>
    <definedName name="단가" localSheetId="51">#REF!</definedName>
    <definedName name="단가" localSheetId="52">#REF!</definedName>
    <definedName name="단가" localSheetId="53">#REF!</definedName>
    <definedName name="단가" localSheetId="74">#REF!</definedName>
    <definedName name="단가" localSheetId="75">#REF!</definedName>
    <definedName name="단가" localSheetId="76">#REF!</definedName>
    <definedName name="단가" localSheetId="77">#REF!</definedName>
    <definedName name="단가" localSheetId="78">#REF!</definedName>
    <definedName name="단가" localSheetId="16">#REF!</definedName>
    <definedName name="단가" localSheetId="13">#REF!</definedName>
    <definedName name="단가" localSheetId="15">#REF!</definedName>
    <definedName name="단가" localSheetId="14">#REF!</definedName>
    <definedName name="단가">#REF!</definedName>
    <definedName name="단가다" localSheetId="49">#REF!</definedName>
    <definedName name="단가다" localSheetId="50">#REF!</definedName>
    <definedName name="단가다" localSheetId="51">#REF!</definedName>
    <definedName name="단가다" localSheetId="52">#REF!</definedName>
    <definedName name="단가다" localSheetId="53">#REF!</definedName>
    <definedName name="단가다" localSheetId="74">#REF!</definedName>
    <definedName name="단가다" localSheetId="75">#REF!</definedName>
    <definedName name="단가다" localSheetId="76">#REF!</definedName>
    <definedName name="단가다" localSheetId="77">#REF!</definedName>
    <definedName name="단가다" localSheetId="78">#REF!</definedName>
    <definedName name="단가다" localSheetId="16">#REF!</definedName>
    <definedName name="단가다" localSheetId="13">#REF!</definedName>
    <definedName name="단가다" localSheetId="15">#REF!</definedName>
    <definedName name="단가다" localSheetId="14">#REF!</definedName>
    <definedName name="단가다">#REF!</definedName>
    <definedName name="단가사출" localSheetId="37" hidden="1">{#N/A,#N/A,FALSE,"골재소요량";#N/A,#N/A,FALSE,"골재소요량"}</definedName>
    <definedName name="단가사출" localSheetId="17" hidden="1">{#N/A,#N/A,FALSE,"골재소요량";#N/A,#N/A,FALSE,"골재소요량"}</definedName>
    <definedName name="단가사출" localSheetId="18" hidden="1">{#N/A,#N/A,FALSE,"골재소요량";#N/A,#N/A,FALSE,"골재소요량"}</definedName>
    <definedName name="단가사출" localSheetId="49" hidden="1">{#N/A,#N/A,FALSE,"골재소요량";#N/A,#N/A,FALSE,"골재소요량"}</definedName>
    <definedName name="단가사출" localSheetId="50" hidden="1">{#N/A,#N/A,FALSE,"골재소요량";#N/A,#N/A,FALSE,"골재소요량"}</definedName>
    <definedName name="단가사출" localSheetId="51" hidden="1">{#N/A,#N/A,FALSE,"골재소요량";#N/A,#N/A,FALSE,"골재소요량"}</definedName>
    <definedName name="단가사출" localSheetId="52" hidden="1">{#N/A,#N/A,FALSE,"골재소요량";#N/A,#N/A,FALSE,"골재소요량"}</definedName>
    <definedName name="단가사출" localSheetId="53" hidden="1">{#N/A,#N/A,FALSE,"골재소요량";#N/A,#N/A,FALSE,"골재소요량"}</definedName>
    <definedName name="단가사출" localSheetId="79" hidden="1">{#N/A,#N/A,FALSE,"골재소요량";#N/A,#N/A,FALSE,"골재소요량"}</definedName>
    <definedName name="단가사출" localSheetId="16" hidden="1">{#N/A,#N/A,FALSE,"골재소요량";#N/A,#N/A,FALSE,"골재소요량"}</definedName>
    <definedName name="단가사출" localSheetId="13" hidden="1">{#N/A,#N/A,FALSE,"골재소요량";#N/A,#N/A,FALSE,"골재소요량"}</definedName>
    <definedName name="단가사출" localSheetId="15" hidden="1">{#N/A,#N/A,FALSE,"골재소요량";#N/A,#N/A,FALSE,"골재소요량"}</definedName>
    <definedName name="단가사출" localSheetId="14" hidden="1">{#N/A,#N/A,FALSE,"골재소요량";#N/A,#N/A,FALSE,"골재소요량"}</definedName>
    <definedName name="단가사출" hidden="1">{#N/A,#N/A,FALSE,"골재소요량";#N/A,#N/A,FALSE,"골재소요량"}</definedName>
    <definedName name="단가산출" localSheetId="49">#REF!</definedName>
    <definedName name="단가산출" localSheetId="50">#REF!</definedName>
    <definedName name="단가산출" localSheetId="51">#REF!</definedName>
    <definedName name="단가산출" localSheetId="52">#REF!</definedName>
    <definedName name="단가산출" localSheetId="53">#REF!</definedName>
    <definedName name="단가산출" localSheetId="74">#REF!</definedName>
    <definedName name="단가산출" localSheetId="75">#REF!</definedName>
    <definedName name="단가산출" localSheetId="76">#REF!</definedName>
    <definedName name="단가산출" localSheetId="77">#REF!</definedName>
    <definedName name="단가산출" localSheetId="78">#REF!</definedName>
    <definedName name="단가산출" localSheetId="16">#REF!</definedName>
    <definedName name="단가산출" localSheetId="13">#REF!</definedName>
    <definedName name="단가산출" localSheetId="15">#REF!</definedName>
    <definedName name="단가산출" localSheetId="14">#REF!</definedName>
    <definedName name="단가산출">#REF!</definedName>
    <definedName name="단가산출서" localSheetId="37" hidden="1">{#N/A,#N/A,FALSE,"2~8번"}</definedName>
    <definedName name="단가산출서" localSheetId="17" hidden="1">{#N/A,#N/A,FALSE,"2~8번"}</definedName>
    <definedName name="단가산출서" localSheetId="18" hidden="1">{#N/A,#N/A,FALSE,"2~8번"}</definedName>
    <definedName name="단가산출서" localSheetId="49" hidden="1">{#N/A,#N/A,FALSE,"2~8번"}</definedName>
    <definedName name="단가산출서" localSheetId="50" hidden="1">{#N/A,#N/A,FALSE,"2~8번"}</definedName>
    <definedName name="단가산출서" localSheetId="51" hidden="1">{#N/A,#N/A,FALSE,"2~8번"}</definedName>
    <definedName name="단가산출서" localSheetId="52" hidden="1">{#N/A,#N/A,FALSE,"2~8번"}</definedName>
    <definedName name="단가산출서" localSheetId="53" hidden="1">{#N/A,#N/A,FALSE,"2~8번"}</definedName>
    <definedName name="단가산출서" localSheetId="79" hidden="1">{#N/A,#N/A,FALSE,"2~8번"}</definedName>
    <definedName name="단가산출서" localSheetId="16" hidden="1">{#N/A,#N/A,FALSE,"2~8번"}</definedName>
    <definedName name="단가산출서" localSheetId="13" hidden="1">{#N/A,#N/A,FALSE,"2~8번"}</definedName>
    <definedName name="단가산출서" localSheetId="15" hidden="1">{#N/A,#N/A,FALSE,"2~8번"}</definedName>
    <definedName name="단가산출서" localSheetId="14" hidden="1">{#N/A,#N/A,FALSE,"2~8번"}</definedName>
    <definedName name="단가산출서" hidden="1">{#N/A,#N/A,FALSE,"2~8번"}</definedName>
    <definedName name="단가산출표" localSheetId="55">'[90]06 일위대가목록'!#REF!</definedName>
    <definedName name="단가산출표" localSheetId="59">'[90]06 일위대가목록'!#REF!</definedName>
    <definedName name="단가산출표" localSheetId="61">'[90]06 일위대가목록'!#REF!</definedName>
    <definedName name="단가산출표" localSheetId="31">'[90]06 일위대가목록'!#REF!</definedName>
    <definedName name="단가산출표" localSheetId="35">'[90]06 일위대가목록'!#REF!</definedName>
    <definedName name="단가산출표" localSheetId="36">'[90]06 일위대가목록'!#REF!</definedName>
    <definedName name="단가산출표" localSheetId="34">'[90]06 일위대가목록'!#REF!</definedName>
    <definedName name="단가산출표" localSheetId="49">'[90]06 일위대가목록'!#REF!</definedName>
    <definedName name="단가산출표" localSheetId="50">'[90]06 일위대가목록'!#REF!</definedName>
    <definedName name="단가산출표" localSheetId="51">'[90]06 일위대가목록'!#REF!</definedName>
    <definedName name="단가산출표" localSheetId="52">'[90]06 일위대가목록'!#REF!</definedName>
    <definedName name="단가산출표" localSheetId="53">'[90]06 일위대가목록'!#REF!</definedName>
    <definedName name="단가산출표" localSheetId="74">'[90]06 일위대가목록'!#REF!</definedName>
    <definedName name="단가산출표" localSheetId="75">'[90]06 일위대가목록'!#REF!</definedName>
    <definedName name="단가산출표" localSheetId="76">'[90]06 일위대가목록'!#REF!</definedName>
    <definedName name="단가산출표" localSheetId="77">'[90]06 일위대가목록'!#REF!</definedName>
    <definedName name="단가산출표" localSheetId="78">'[90]06 일위대가목록'!#REF!</definedName>
    <definedName name="단가산출표" localSheetId="79">'[90]06 일위대가목록'!#REF!</definedName>
    <definedName name="단가산출표" localSheetId="16">'[92]06 일위대가목록'!#REF!</definedName>
    <definedName name="단가산출표" localSheetId="1">'[90]06 일위대가목록'!#REF!</definedName>
    <definedName name="단가산출표">'[92]06 일위대가목록'!#REF!</definedName>
    <definedName name="단가임" localSheetId="49">#REF!</definedName>
    <definedName name="단가임" localSheetId="50">#REF!</definedName>
    <definedName name="단가임" localSheetId="51">#REF!</definedName>
    <definedName name="단가임" localSheetId="52">#REF!</definedName>
    <definedName name="단가임" localSheetId="53">#REF!</definedName>
    <definedName name="단가임" localSheetId="74">#REF!</definedName>
    <definedName name="단가임" localSheetId="75">#REF!</definedName>
    <definedName name="단가임" localSheetId="76">#REF!</definedName>
    <definedName name="단가임" localSheetId="77">#REF!</definedName>
    <definedName name="단가임" localSheetId="78">#REF!</definedName>
    <definedName name="단가임" localSheetId="16">#REF!</definedName>
    <definedName name="단가임" localSheetId="13">#REF!</definedName>
    <definedName name="단가임" localSheetId="15">#REF!</definedName>
    <definedName name="단가임" localSheetId="14">#REF!</definedName>
    <definedName name="단가임">#REF!</definedName>
    <definedName name="단가조사표">#REF!</definedName>
    <definedName name="단량1" localSheetId="37">{"'산출근거'!$B$4:$D$8"}</definedName>
    <definedName name="단량1" localSheetId="17">{"'산출근거'!$B$4:$D$8"}</definedName>
    <definedName name="단량1" localSheetId="18">{"'산출근거'!$B$4:$D$8"}</definedName>
    <definedName name="단량1" localSheetId="49">{"'산출근거'!$B$4:$D$8"}</definedName>
    <definedName name="단량1" localSheetId="50">{"'산출근거'!$B$4:$D$8"}</definedName>
    <definedName name="단량1" localSheetId="51">{"'산출근거'!$B$4:$D$8"}</definedName>
    <definedName name="단량1" localSheetId="52">{"'산출근거'!$B$4:$D$8"}</definedName>
    <definedName name="단량1" localSheetId="53">{"'산출근거'!$B$4:$D$8"}</definedName>
    <definedName name="단량1" localSheetId="79">{"'산출근거'!$B$4:$D$8"}</definedName>
    <definedName name="단량1" localSheetId="16">{"'산출근거'!$B$4:$D$8"}</definedName>
    <definedName name="단량1" localSheetId="13">{"'산출근거'!$B$4:$D$8"}</definedName>
    <definedName name="단량1" localSheetId="15">{"'산출근거'!$B$4:$D$8"}</definedName>
    <definedName name="단량1" localSheetId="14">{"'산출근거'!$B$4:$D$8"}</definedName>
    <definedName name="단량1">{"'산출근거'!$B$4:$D$8"}</definedName>
    <definedName name="단면2모" localSheetId="49">#REF!</definedName>
    <definedName name="단면2모" localSheetId="50">#REF!</definedName>
    <definedName name="단면2모" localSheetId="51">#REF!</definedName>
    <definedName name="단면2모" localSheetId="52">#REF!</definedName>
    <definedName name="단면2모" localSheetId="53">#REF!</definedName>
    <definedName name="단면2모" localSheetId="74">#REF!</definedName>
    <definedName name="단면2모" localSheetId="75">#REF!</definedName>
    <definedName name="단면2모" localSheetId="76">#REF!</definedName>
    <definedName name="단면2모" localSheetId="77">#REF!</definedName>
    <definedName name="단면2모" localSheetId="78">#REF!</definedName>
    <definedName name="단면2모" localSheetId="16">#REF!</definedName>
    <definedName name="단면2모" localSheetId="13">#REF!</definedName>
    <definedName name="단면2모" localSheetId="15">#REF!</definedName>
    <definedName name="단면2모" localSheetId="14">#REF!</definedName>
    <definedName name="단면2모">#REF!</definedName>
    <definedName name="단면2모멘트" localSheetId="49">#REF!</definedName>
    <definedName name="단면2모멘트" localSheetId="50">#REF!</definedName>
    <definedName name="단면2모멘트" localSheetId="51">#REF!</definedName>
    <definedName name="단면2모멘트" localSheetId="52">#REF!</definedName>
    <definedName name="단면2모멘트" localSheetId="53">#REF!</definedName>
    <definedName name="단면2모멘트" localSheetId="74">#REF!</definedName>
    <definedName name="단면2모멘트" localSheetId="75">#REF!</definedName>
    <definedName name="단면2모멘트" localSheetId="76">#REF!</definedName>
    <definedName name="단면2모멘트" localSheetId="77">#REF!</definedName>
    <definedName name="단면2모멘트" localSheetId="78">#REF!</definedName>
    <definedName name="단면2모멘트" localSheetId="16">#REF!</definedName>
    <definedName name="단면2모멘트" localSheetId="13">#REF!</definedName>
    <definedName name="단면2모멘트" localSheetId="15">#REF!</definedName>
    <definedName name="단면2모멘트" localSheetId="14">#REF!</definedName>
    <definedName name="단면2모멘트">#REF!</definedName>
    <definedName name="단위수량1" localSheetId="37">{"'산출근거'!$B$4:$D$8"}</definedName>
    <definedName name="단위수량1" localSheetId="17">{"'산출근거'!$B$4:$D$8"}</definedName>
    <definedName name="단위수량1" localSheetId="18">{"'산출근거'!$B$4:$D$8"}</definedName>
    <definedName name="단위수량1" localSheetId="49">{"'산출근거'!$B$4:$D$8"}</definedName>
    <definedName name="단위수량1" localSheetId="50">{"'산출근거'!$B$4:$D$8"}</definedName>
    <definedName name="단위수량1" localSheetId="51">{"'산출근거'!$B$4:$D$8"}</definedName>
    <definedName name="단위수량1" localSheetId="52">{"'산출근거'!$B$4:$D$8"}</definedName>
    <definedName name="단위수량1" localSheetId="53">{"'산출근거'!$B$4:$D$8"}</definedName>
    <definedName name="단위수량1" localSheetId="79">{"'산출근거'!$B$4:$D$8"}</definedName>
    <definedName name="단위수량1" localSheetId="16">{"'산출근거'!$B$4:$D$8"}</definedName>
    <definedName name="단위수량1" localSheetId="13">{"'산출근거'!$B$4:$D$8"}</definedName>
    <definedName name="단위수량1" localSheetId="15">{"'산출근거'!$B$4:$D$8"}</definedName>
    <definedName name="단위수량1" localSheetId="14">{"'산출근거'!$B$4:$D$8"}</definedName>
    <definedName name="단위수량1">{"'산출근거'!$B$4:$D$8"}</definedName>
    <definedName name="단위수량2" localSheetId="37">{"'산출근거'!$B$4:$D$8"}</definedName>
    <definedName name="단위수량2" localSheetId="17">{"'산출근거'!$B$4:$D$8"}</definedName>
    <definedName name="단위수량2" localSheetId="18">{"'산출근거'!$B$4:$D$8"}</definedName>
    <definedName name="단위수량2" localSheetId="49">{"'산출근거'!$B$4:$D$8"}</definedName>
    <definedName name="단위수량2" localSheetId="50">{"'산출근거'!$B$4:$D$8"}</definedName>
    <definedName name="단위수량2" localSheetId="51">{"'산출근거'!$B$4:$D$8"}</definedName>
    <definedName name="단위수량2" localSheetId="52">{"'산출근거'!$B$4:$D$8"}</definedName>
    <definedName name="단위수량2" localSheetId="53">{"'산출근거'!$B$4:$D$8"}</definedName>
    <definedName name="단위수량2" localSheetId="79">{"'산출근거'!$B$4:$D$8"}</definedName>
    <definedName name="단위수량2" localSheetId="16">{"'산출근거'!$B$4:$D$8"}</definedName>
    <definedName name="단위수량2" localSheetId="13">{"'산출근거'!$B$4:$D$8"}</definedName>
    <definedName name="단위수량2" localSheetId="15">{"'산출근거'!$B$4:$D$8"}</definedName>
    <definedName name="단위수량2" localSheetId="14">{"'산출근거'!$B$4:$D$8"}</definedName>
    <definedName name="단위수량2">{"'산출근거'!$B$4:$D$8"}</definedName>
    <definedName name="담쟁이L03" localSheetId="79">[58]데이타!$E$114</definedName>
    <definedName name="담쟁이L03">[59]데이타!$E$114</definedName>
    <definedName name="당초감리비">'[93]8'!$J$36</definedName>
    <definedName name="당초면적">'[93]8'!$C$6</definedName>
    <definedName name="대나무" localSheetId="55">#REF!</definedName>
    <definedName name="대나무" localSheetId="59">#REF!</definedName>
    <definedName name="대나무" localSheetId="61">#REF!</definedName>
    <definedName name="대나무" localSheetId="31">#REF!</definedName>
    <definedName name="대나무" localSheetId="35">#REF!</definedName>
    <definedName name="대나무" localSheetId="36">#REF!</definedName>
    <definedName name="대나무" localSheetId="34">#REF!</definedName>
    <definedName name="대나무" localSheetId="49">#REF!</definedName>
    <definedName name="대나무" localSheetId="50">#REF!</definedName>
    <definedName name="대나무" localSheetId="51">#REF!</definedName>
    <definedName name="대나무" localSheetId="52">#REF!</definedName>
    <definedName name="대나무" localSheetId="53">#REF!</definedName>
    <definedName name="대나무" localSheetId="74">#REF!</definedName>
    <definedName name="대나무" localSheetId="75">#REF!</definedName>
    <definedName name="대나무" localSheetId="76">#REF!</definedName>
    <definedName name="대나무" localSheetId="77">#REF!</definedName>
    <definedName name="대나무" localSheetId="78">#REF!</definedName>
    <definedName name="대나무" localSheetId="16">#REF!</definedName>
    <definedName name="대나무" localSheetId="13">#REF!</definedName>
    <definedName name="대나무" localSheetId="15">#REF!</definedName>
    <definedName name="대나무" localSheetId="14">#REF!</definedName>
    <definedName name="대나무" localSheetId="1">#REF!</definedName>
    <definedName name="대나무">#REF!</definedName>
    <definedName name="대상" localSheetId="37">{"Book1"}</definedName>
    <definedName name="대상" localSheetId="49">{"Book1"}</definedName>
    <definedName name="대상" localSheetId="50">{"Book1"}</definedName>
    <definedName name="대상" localSheetId="51">{"Book1"}</definedName>
    <definedName name="대상" localSheetId="52">{"Book1"}</definedName>
    <definedName name="대상" localSheetId="53">{"Book1"}</definedName>
    <definedName name="대상" localSheetId="79">{"Book1"}</definedName>
    <definedName name="대상">{"Book1"}</definedName>
    <definedName name="대상지" localSheetId="13" hidden="1">#REF!</definedName>
    <definedName name="대상지" localSheetId="15" hidden="1">#REF!</definedName>
    <definedName name="대상지" localSheetId="14" hidden="1">#REF!</definedName>
    <definedName name="대상지" hidden="1">#REF!</definedName>
    <definedName name="대왕참R10" localSheetId="79">[58]데이타!$E$118</definedName>
    <definedName name="대왕참R10">[59]데이타!$E$118</definedName>
    <definedName name="대왕참R4" localSheetId="79">[58]데이타!$E$115</definedName>
    <definedName name="대왕참R4">[59]데이타!$E$115</definedName>
    <definedName name="대왕참R6" localSheetId="79">[58]데이타!$E$116</definedName>
    <definedName name="대왕참R6">[59]데이타!$E$116</definedName>
    <definedName name="대왕참R8" localSheetId="79">[58]데이타!$E$117</definedName>
    <definedName name="대왕참R8">[59]데이타!$E$117</definedName>
    <definedName name="대운반소2ㅡ0용정선">#REF!</definedName>
    <definedName name="대운반자작1ㅡ0원주">#REF!</definedName>
    <definedName name="대운반자작1ㅡ0정선">#REF!</definedName>
    <definedName name="대추R10" localSheetId="79">[58]데이타!$E$123</definedName>
    <definedName name="대추R10">[59]데이타!$E$123</definedName>
    <definedName name="대추R4" localSheetId="79">[58]데이타!$E$119</definedName>
    <definedName name="대추R4">[59]데이타!$E$119</definedName>
    <definedName name="대추R5" localSheetId="79">[58]데이타!$E$120</definedName>
    <definedName name="대추R5">[59]데이타!$E$120</definedName>
    <definedName name="대추R6" localSheetId="79">[58]데이타!$E$121</definedName>
    <definedName name="대추R6">[59]데이타!$E$121</definedName>
    <definedName name="대추R8" localSheetId="79">[58]데이타!$E$122</definedName>
    <definedName name="대추R8">[59]데이타!$E$122</definedName>
    <definedName name="대한민국0008">"★★"</definedName>
    <definedName name="대한민국003">"★★"</definedName>
    <definedName name="대한민국004" hidden="1">#REF!</definedName>
    <definedName name="덤프트럭_2.5ton" localSheetId="79">[81]자료!$B$30</definedName>
    <definedName name="덤프트럭_2.5ton">[82]자료!$B$30</definedName>
    <definedName name="덩굴수량">'[91]4가.수량집계표(덩굴)'!$A$1</definedName>
    <definedName name="덩굴장미3" localSheetId="79">[58]데이타!$E$128</definedName>
    <definedName name="덩굴장미3">[59]데이타!$E$128</definedName>
    <definedName name="덩굴장미4" localSheetId="79">[58]데이타!$E$129</definedName>
    <definedName name="덩굴장미4">[59]데이타!$E$129</definedName>
    <definedName name="덩굴장미5" localSheetId="79">[58]데이타!$E$130</definedName>
    <definedName name="덩굴장미5">[59]데이타!$E$130</definedName>
    <definedName name="도근점" localSheetId="55">#REF!</definedName>
    <definedName name="도근점" localSheetId="59">#REF!</definedName>
    <definedName name="도근점" localSheetId="61">#REF!</definedName>
    <definedName name="도근점" localSheetId="31">#REF!</definedName>
    <definedName name="도근점" localSheetId="35">#REF!</definedName>
    <definedName name="도근점" localSheetId="36">#REF!</definedName>
    <definedName name="도근점" localSheetId="34">#REF!</definedName>
    <definedName name="도근점" localSheetId="49">#REF!</definedName>
    <definedName name="도근점" localSheetId="50">#REF!</definedName>
    <definedName name="도근점" localSheetId="51">#REF!</definedName>
    <definedName name="도근점" localSheetId="52">#REF!</definedName>
    <definedName name="도근점" localSheetId="53">#REF!</definedName>
    <definedName name="도근점" localSheetId="74">#REF!</definedName>
    <definedName name="도근점" localSheetId="75">#REF!</definedName>
    <definedName name="도근점" localSheetId="76">#REF!</definedName>
    <definedName name="도근점" localSheetId="77">#REF!</definedName>
    <definedName name="도근점" localSheetId="78">#REF!</definedName>
    <definedName name="도근점" localSheetId="16">#REF!</definedName>
    <definedName name="도근점" localSheetId="13">#REF!</definedName>
    <definedName name="도근점" localSheetId="15">#REF!</definedName>
    <definedName name="도근점" localSheetId="14">#REF!</definedName>
    <definedName name="도근점" localSheetId="1">#REF!</definedName>
    <definedName name="도근점">#REF!</definedName>
    <definedName name="도급가" localSheetId="49">#REF!</definedName>
    <definedName name="도급가" localSheetId="50">#REF!</definedName>
    <definedName name="도급가" localSheetId="51">#REF!</definedName>
    <definedName name="도급가" localSheetId="52">#REF!</definedName>
    <definedName name="도급가" localSheetId="53">#REF!</definedName>
    <definedName name="도급가" localSheetId="74">#REF!</definedName>
    <definedName name="도급가" localSheetId="75">#REF!</definedName>
    <definedName name="도급가" localSheetId="76">#REF!</definedName>
    <definedName name="도급가" localSheetId="77">#REF!</definedName>
    <definedName name="도급가" localSheetId="78">#REF!</definedName>
    <definedName name="도급가" localSheetId="16">#REF!</definedName>
    <definedName name="도급가" localSheetId="13">#REF!</definedName>
    <definedName name="도급가" localSheetId="15">#REF!</definedName>
    <definedName name="도급가" localSheetId="14">#REF!</definedName>
    <definedName name="도급가">#REF!</definedName>
    <definedName name="도급공사비" localSheetId="55">'[92]2공구산출내역'!#REF!</definedName>
    <definedName name="도급공사비" localSheetId="59">'[92]2공구산출내역'!#REF!</definedName>
    <definedName name="도급공사비" localSheetId="61">'[92]2공구산출내역'!#REF!</definedName>
    <definedName name="도급공사비" localSheetId="31">'[92]2공구산출내역'!#REF!</definedName>
    <definedName name="도급공사비" localSheetId="35">'[92]2공구산출내역'!#REF!</definedName>
    <definedName name="도급공사비" localSheetId="36">'[92]2공구산출내역'!#REF!</definedName>
    <definedName name="도급공사비" localSheetId="34">'[92]2공구산출내역'!#REF!</definedName>
    <definedName name="도급공사비" localSheetId="49">'[92]2공구산출내역'!#REF!</definedName>
    <definedName name="도급공사비" localSheetId="50">'[92]2공구산출내역'!#REF!</definedName>
    <definedName name="도급공사비" localSheetId="51">'[92]2공구산출내역'!#REF!</definedName>
    <definedName name="도급공사비" localSheetId="52">'[92]2공구산출내역'!#REF!</definedName>
    <definedName name="도급공사비" localSheetId="53">'[92]2공구산출내역'!#REF!</definedName>
    <definedName name="도급공사비" localSheetId="74">'[92]2공구산출내역'!#REF!</definedName>
    <definedName name="도급공사비" localSheetId="75">'[92]2공구산출내역'!#REF!</definedName>
    <definedName name="도급공사비" localSheetId="76">'[92]2공구산출내역'!#REF!</definedName>
    <definedName name="도급공사비" localSheetId="77">'[92]2공구산출내역'!#REF!</definedName>
    <definedName name="도급공사비" localSheetId="78">'[92]2공구산출내역'!#REF!</definedName>
    <definedName name="도급공사비" localSheetId="79">'[76]2공구산출내역'!#REF!</definedName>
    <definedName name="도급공사비" localSheetId="16">'[94]2공구산출내역'!#REF!</definedName>
    <definedName name="도급공사비" localSheetId="13">'[94]2공구산출내역'!#REF!</definedName>
    <definedName name="도급공사비" localSheetId="15">'[94]2공구산출내역'!#REF!</definedName>
    <definedName name="도급공사비" localSheetId="14">'[94]2공구산출내역'!#REF!</definedName>
    <definedName name="도급공사비" localSheetId="1">'[92]2공구산출내역'!#REF!</definedName>
    <definedName name="도급공사비">'[94]2공구산출내역'!#REF!</definedName>
    <definedName name="도급분경비" localSheetId="49">#REF!</definedName>
    <definedName name="도급분경비" localSheetId="50">#REF!</definedName>
    <definedName name="도급분경비" localSheetId="51">#REF!</definedName>
    <definedName name="도급분경비" localSheetId="52">#REF!</definedName>
    <definedName name="도급분경비" localSheetId="53">#REF!</definedName>
    <definedName name="도급분경비" localSheetId="13">#REF!</definedName>
    <definedName name="도급분경비" localSheetId="15">#REF!</definedName>
    <definedName name="도급분경비" localSheetId="14">#REF!</definedName>
    <definedName name="도급분경비">#REF!</definedName>
    <definedName name="도급재료비" localSheetId="49">#REF!</definedName>
    <definedName name="도급재료비" localSheetId="50">#REF!</definedName>
    <definedName name="도급재료비" localSheetId="51">#REF!</definedName>
    <definedName name="도급재료비" localSheetId="52">#REF!</definedName>
    <definedName name="도급재료비" localSheetId="53">#REF!</definedName>
    <definedName name="도급재료비" localSheetId="13">#REF!</definedName>
    <definedName name="도급재료비" localSheetId="15">#REF!</definedName>
    <definedName name="도급재료비" localSheetId="14">#REF!</definedName>
    <definedName name="도급재료비">#REF!</definedName>
    <definedName name="도배공" localSheetId="49">[69]노임단가!#REF!</definedName>
    <definedName name="도배공" localSheetId="50">[69]노임단가!#REF!</definedName>
    <definedName name="도배공" localSheetId="51">[69]노임단가!#REF!</definedName>
    <definedName name="도배공" localSheetId="52">[69]노임단가!#REF!</definedName>
    <definedName name="도배공" localSheetId="53">[69]노임단가!#REF!</definedName>
    <definedName name="도배공" localSheetId="13">[69]노임단가!#REF!</definedName>
    <definedName name="도배공" localSheetId="15">[69]노임단가!#REF!</definedName>
    <definedName name="도배공" localSheetId="14">[69]노임단가!#REF!</definedName>
    <definedName name="도배공">[69]노임단가!#REF!</definedName>
    <definedName name="도배공001" localSheetId="49">#REF!</definedName>
    <definedName name="도배공001" localSheetId="50">#REF!</definedName>
    <definedName name="도배공001" localSheetId="51">#REF!</definedName>
    <definedName name="도배공001" localSheetId="52">#REF!</definedName>
    <definedName name="도배공001" localSheetId="53">#REF!</definedName>
    <definedName name="도배공001" localSheetId="74">#REF!</definedName>
    <definedName name="도배공001" localSheetId="75">#REF!</definedName>
    <definedName name="도배공001" localSheetId="76">#REF!</definedName>
    <definedName name="도배공001" localSheetId="77">#REF!</definedName>
    <definedName name="도배공001" localSheetId="78">#REF!</definedName>
    <definedName name="도배공001" localSheetId="16">#REF!</definedName>
    <definedName name="도배공001" localSheetId="13">#REF!</definedName>
    <definedName name="도배공001" localSheetId="15">#REF!</definedName>
    <definedName name="도배공001" localSheetId="14">#REF!</definedName>
    <definedName name="도배공001">#REF!</definedName>
    <definedName name="도배공002" localSheetId="49">#REF!</definedName>
    <definedName name="도배공002" localSheetId="50">#REF!</definedName>
    <definedName name="도배공002" localSheetId="51">#REF!</definedName>
    <definedName name="도배공002" localSheetId="52">#REF!</definedName>
    <definedName name="도배공002" localSheetId="53">#REF!</definedName>
    <definedName name="도배공002" localSheetId="74">#REF!</definedName>
    <definedName name="도배공002" localSheetId="75">#REF!</definedName>
    <definedName name="도배공002" localSheetId="76">#REF!</definedName>
    <definedName name="도배공002" localSheetId="77">#REF!</definedName>
    <definedName name="도배공002" localSheetId="78">#REF!</definedName>
    <definedName name="도배공002" localSheetId="16">#REF!</definedName>
    <definedName name="도배공002" localSheetId="13">#REF!</definedName>
    <definedName name="도배공002" localSheetId="15">#REF!</definedName>
    <definedName name="도배공002" localSheetId="14">#REF!</definedName>
    <definedName name="도배공002">#REF!</definedName>
    <definedName name="도배공011" localSheetId="49">#REF!</definedName>
    <definedName name="도배공011" localSheetId="50">#REF!</definedName>
    <definedName name="도배공011" localSheetId="51">#REF!</definedName>
    <definedName name="도배공011" localSheetId="52">#REF!</definedName>
    <definedName name="도배공011" localSheetId="53">#REF!</definedName>
    <definedName name="도배공011" localSheetId="74">#REF!</definedName>
    <definedName name="도배공011" localSheetId="75">#REF!</definedName>
    <definedName name="도배공011" localSheetId="76">#REF!</definedName>
    <definedName name="도배공011" localSheetId="77">#REF!</definedName>
    <definedName name="도배공011" localSheetId="78">#REF!</definedName>
    <definedName name="도배공011" localSheetId="16">#REF!</definedName>
    <definedName name="도배공011" localSheetId="13">#REF!</definedName>
    <definedName name="도배공011" localSheetId="15">#REF!</definedName>
    <definedName name="도배공011" localSheetId="14">#REF!</definedName>
    <definedName name="도배공011">#REF!</definedName>
    <definedName name="도배공982" localSheetId="49">#REF!</definedName>
    <definedName name="도배공982" localSheetId="50">#REF!</definedName>
    <definedName name="도배공982" localSheetId="51">#REF!</definedName>
    <definedName name="도배공982" localSheetId="52">#REF!</definedName>
    <definedName name="도배공982" localSheetId="53">#REF!</definedName>
    <definedName name="도배공982" localSheetId="74">#REF!</definedName>
    <definedName name="도배공982" localSheetId="75">#REF!</definedName>
    <definedName name="도배공982" localSheetId="76">#REF!</definedName>
    <definedName name="도배공982" localSheetId="77">#REF!</definedName>
    <definedName name="도배공982" localSheetId="78">#REF!</definedName>
    <definedName name="도배공982" localSheetId="16">#REF!</definedName>
    <definedName name="도배공982" localSheetId="13">#REF!</definedName>
    <definedName name="도배공982" localSheetId="15">#REF!</definedName>
    <definedName name="도배공982" localSheetId="14">#REF!</definedName>
    <definedName name="도배공982">#REF!</definedName>
    <definedName name="도배공991" localSheetId="49">#REF!</definedName>
    <definedName name="도배공991" localSheetId="50">#REF!</definedName>
    <definedName name="도배공991" localSheetId="51">#REF!</definedName>
    <definedName name="도배공991" localSheetId="52">#REF!</definedName>
    <definedName name="도배공991" localSheetId="53">#REF!</definedName>
    <definedName name="도배공991" localSheetId="74">#REF!</definedName>
    <definedName name="도배공991" localSheetId="75">#REF!</definedName>
    <definedName name="도배공991" localSheetId="76">#REF!</definedName>
    <definedName name="도배공991" localSheetId="77">#REF!</definedName>
    <definedName name="도배공991" localSheetId="78">#REF!</definedName>
    <definedName name="도배공991" localSheetId="16">#REF!</definedName>
    <definedName name="도배공991" localSheetId="13">#REF!</definedName>
    <definedName name="도배공991" localSheetId="15">#REF!</definedName>
    <definedName name="도배공991" localSheetId="14">#REF!</definedName>
    <definedName name="도배공991">#REF!</definedName>
    <definedName name="도배공992" localSheetId="49">#REF!</definedName>
    <definedName name="도배공992" localSheetId="50">#REF!</definedName>
    <definedName name="도배공992" localSheetId="51">#REF!</definedName>
    <definedName name="도배공992" localSheetId="52">#REF!</definedName>
    <definedName name="도배공992" localSheetId="53">#REF!</definedName>
    <definedName name="도배공992" localSheetId="74">#REF!</definedName>
    <definedName name="도배공992" localSheetId="75">#REF!</definedName>
    <definedName name="도배공992" localSheetId="76">#REF!</definedName>
    <definedName name="도배공992" localSheetId="77">#REF!</definedName>
    <definedName name="도배공992" localSheetId="78">#REF!</definedName>
    <definedName name="도배공992" localSheetId="16">#REF!</definedName>
    <definedName name="도배공992" localSheetId="13">#REF!</definedName>
    <definedName name="도배공992" localSheetId="15">#REF!</definedName>
    <definedName name="도배공992" localSheetId="14">#REF!</definedName>
    <definedName name="도배공992">#REF!</definedName>
    <definedName name="도장공" localSheetId="49">#REF!</definedName>
    <definedName name="도장공" localSheetId="50">#REF!</definedName>
    <definedName name="도장공" localSheetId="51">#REF!</definedName>
    <definedName name="도장공" localSheetId="52">#REF!</definedName>
    <definedName name="도장공" localSheetId="53">#REF!</definedName>
    <definedName name="도장공" localSheetId="74">#REF!</definedName>
    <definedName name="도장공" localSheetId="75">#REF!</definedName>
    <definedName name="도장공" localSheetId="76">#REF!</definedName>
    <definedName name="도장공" localSheetId="77">#REF!</definedName>
    <definedName name="도장공" localSheetId="78">#REF!</definedName>
    <definedName name="도장공" localSheetId="16">#REF!</definedName>
    <definedName name="도장공" localSheetId="13">#REF!</definedName>
    <definedName name="도장공" localSheetId="15">#REF!</definedName>
    <definedName name="도장공" localSheetId="14">#REF!</definedName>
    <definedName name="도장공">#REF!</definedName>
    <definedName name="도장공001" localSheetId="49">#REF!</definedName>
    <definedName name="도장공001" localSheetId="50">#REF!</definedName>
    <definedName name="도장공001" localSheetId="51">#REF!</definedName>
    <definedName name="도장공001" localSheetId="52">#REF!</definedName>
    <definedName name="도장공001" localSheetId="53">#REF!</definedName>
    <definedName name="도장공001" localSheetId="74">#REF!</definedName>
    <definedName name="도장공001" localSheetId="75">#REF!</definedName>
    <definedName name="도장공001" localSheetId="76">#REF!</definedName>
    <definedName name="도장공001" localSheetId="77">#REF!</definedName>
    <definedName name="도장공001" localSheetId="78">#REF!</definedName>
    <definedName name="도장공001" localSheetId="16">#REF!</definedName>
    <definedName name="도장공001" localSheetId="13">#REF!</definedName>
    <definedName name="도장공001" localSheetId="15">#REF!</definedName>
    <definedName name="도장공001" localSheetId="14">#REF!</definedName>
    <definedName name="도장공001">#REF!</definedName>
    <definedName name="도장공002" localSheetId="49">#REF!</definedName>
    <definedName name="도장공002" localSheetId="50">#REF!</definedName>
    <definedName name="도장공002" localSheetId="51">#REF!</definedName>
    <definedName name="도장공002" localSheetId="52">#REF!</definedName>
    <definedName name="도장공002" localSheetId="53">#REF!</definedName>
    <definedName name="도장공002" localSheetId="74">#REF!</definedName>
    <definedName name="도장공002" localSheetId="75">#REF!</definedName>
    <definedName name="도장공002" localSheetId="76">#REF!</definedName>
    <definedName name="도장공002" localSheetId="77">#REF!</definedName>
    <definedName name="도장공002" localSheetId="78">#REF!</definedName>
    <definedName name="도장공002" localSheetId="16">#REF!</definedName>
    <definedName name="도장공002" localSheetId="13">#REF!</definedName>
    <definedName name="도장공002" localSheetId="15">#REF!</definedName>
    <definedName name="도장공002" localSheetId="14">#REF!</definedName>
    <definedName name="도장공002">#REF!</definedName>
    <definedName name="도장공011" localSheetId="49">#REF!</definedName>
    <definedName name="도장공011" localSheetId="50">#REF!</definedName>
    <definedName name="도장공011" localSheetId="51">#REF!</definedName>
    <definedName name="도장공011" localSheetId="52">#REF!</definedName>
    <definedName name="도장공011" localSheetId="53">#REF!</definedName>
    <definedName name="도장공011" localSheetId="74">#REF!</definedName>
    <definedName name="도장공011" localSheetId="75">#REF!</definedName>
    <definedName name="도장공011" localSheetId="76">#REF!</definedName>
    <definedName name="도장공011" localSheetId="77">#REF!</definedName>
    <definedName name="도장공011" localSheetId="78">#REF!</definedName>
    <definedName name="도장공011" localSheetId="16">#REF!</definedName>
    <definedName name="도장공011" localSheetId="13">#REF!</definedName>
    <definedName name="도장공011" localSheetId="15">#REF!</definedName>
    <definedName name="도장공011" localSheetId="14">#REF!</definedName>
    <definedName name="도장공011">#REF!</definedName>
    <definedName name="도장공982" localSheetId="49">#REF!</definedName>
    <definedName name="도장공982" localSheetId="50">#REF!</definedName>
    <definedName name="도장공982" localSheetId="51">#REF!</definedName>
    <definedName name="도장공982" localSheetId="52">#REF!</definedName>
    <definedName name="도장공982" localSheetId="53">#REF!</definedName>
    <definedName name="도장공982" localSheetId="74">#REF!</definedName>
    <definedName name="도장공982" localSheetId="75">#REF!</definedName>
    <definedName name="도장공982" localSheetId="76">#REF!</definedName>
    <definedName name="도장공982" localSheetId="77">#REF!</definedName>
    <definedName name="도장공982" localSheetId="78">#REF!</definedName>
    <definedName name="도장공982" localSheetId="16">#REF!</definedName>
    <definedName name="도장공982" localSheetId="13">#REF!</definedName>
    <definedName name="도장공982" localSheetId="15">#REF!</definedName>
    <definedName name="도장공982" localSheetId="14">#REF!</definedName>
    <definedName name="도장공982">#REF!</definedName>
    <definedName name="도장공991" localSheetId="49">#REF!</definedName>
    <definedName name="도장공991" localSheetId="50">#REF!</definedName>
    <definedName name="도장공991" localSheetId="51">#REF!</definedName>
    <definedName name="도장공991" localSheetId="52">#REF!</definedName>
    <definedName name="도장공991" localSheetId="53">#REF!</definedName>
    <definedName name="도장공991" localSheetId="74">#REF!</definedName>
    <definedName name="도장공991" localSheetId="75">#REF!</definedName>
    <definedName name="도장공991" localSheetId="76">#REF!</definedName>
    <definedName name="도장공991" localSheetId="77">#REF!</definedName>
    <definedName name="도장공991" localSheetId="78">#REF!</definedName>
    <definedName name="도장공991" localSheetId="16">#REF!</definedName>
    <definedName name="도장공991" localSheetId="13">#REF!</definedName>
    <definedName name="도장공991" localSheetId="15">#REF!</definedName>
    <definedName name="도장공991" localSheetId="14">#REF!</definedName>
    <definedName name="도장공991">#REF!</definedName>
    <definedName name="도장공992" localSheetId="49">#REF!</definedName>
    <definedName name="도장공992" localSheetId="50">#REF!</definedName>
    <definedName name="도장공992" localSheetId="51">#REF!</definedName>
    <definedName name="도장공992" localSheetId="52">#REF!</definedName>
    <definedName name="도장공992" localSheetId="53">#REF!</definedName>
    <definedName name="도장공992" localSheetId="74">#REF!</definedName>
    <definedName name="도장공992" localSheetId="75">#REF!</definedName>
    <definedName name="도장공992" localSheetId="76">#REF!</definedName>
    <definedName name="도장공992" localSheetId="77">#REF!</definedName>
    <definedName name="도장공992" localSheetId="78">#REF!</definedName>
    <definedName name="도장공992" localSheetId="16">#REF!</definedName>
    <definedName name="도장공992" localSheetId="13">#REF!</definedName>
    <definedName name="도장공992" localSheetId="15">#REF!</definedName>
    <definedName name="도장공992" localSheetId="14">#REF!</definedName>
    <definedName name="도장공992">#REF!</definedName>
    <definedName name="도편수001" localSheetId="49">#REF!</definedName>
    <definedName name="도편수001" localSheetId="50">#REF!</definedName>
    <definedName name="도편수001" localSheetId="51">#REF!</definedName>
    <definedName name="도편수001" localSheetId="52">#REF!</definedName>
    <definedName name="도편수001" localSheetId="53">#REF!</definedName>
    <definedName name="도편수001" localSheetId="74">#REF!</definedName>
    <definedName name="도편수001" localSheetId="75">#REF!</definedName>
    <definedName name="도편수001" localSheetId="76">#REF!</definedName>
    <definedName name="도편수001" localSheetId="77">#REF!</definedName>
    <definedName name="도편수001" localSheetId="78">#REF!</definedName>
    <definedName name="도편수001" localSheetId="16">#REF!</definedName>
    <definedName name="도편수001" localSheetId="13">#REF!</definedName>
    <definedName name="도편수001" localSheetId="15">#REF!</definedName>
    <definedName name="도편수001" localSheetId="14">#REF!</definedName>
    <definedName name="도편수001">#REF!</definedName>
    <definedName name="도편수002" localSheetId="49">#REF!</definedName>
    <definedName name="도편수002" localSheetId="50">#REF!</definedName>
    <definedName name="도편수002" localSheetId="51">#REF!</definedName>
    <definedName name="도편수002" localSheetId="52">#REF!</definedName>
    <definedName name="도편수002" localSheetId="53">#REF!</definedName>
    <definedName name="도편수002" localSheetId="74">#REF!</definedName>
    <definedName name="도편수002" localSheetId="75">#REF!</definedName>
    <definedName name="도편수002" localSheetId="76">#REF!</definedName>
    <definedName name="도편수002" localSheetId="77">#REF!</definedName>
    <definedName name="도편수002" localSheetId="78">#REF!</definedName>
    <definedName name="도편수002" localSheetId="16">#REF!</definedName>
    <definedName name="도편수002" localSheetId="13">#REF!</definedName>
    <definedName name="도편수002" localSheetId="15">#REF!</definedName>
    <definedName name="도편수002" localSheetId="14">#REF!</definedName>
    <definedName name="도편수002">#REF!</definedName>
    <definedName name="도편수011" localSheetId="49">#REF!</definedName>
    <definedName name="도편수011" localSheetId="50">#REF!</definedName>
    <definedName name="도편수011" localSheetId="51">#REF!</definedName>
    <definedName name="도편수011" localSheetId="52">#REF!</definedName>
    <definedName name="도편수011" localSheetId="53">#REF!</definedName>
    <definedName name="도편수011" localSheetId="74">#REF!</definedName>
    <definedName name="도편수011" localSheetId="75">#REF!</definedName>
    <definedName name="도편수011" localSheetId="76">#REF!</definedName>
    <definedName name="도편수011" localSheetId="77">#REF!</definedName>
    <definedName name="도편수011" localSheetId="78">#REF!</definedName>
    <definedName name="도편수011" localSheetId="16">#REF!</definedName>
    <definedName name="도편수011" localSheetId="13">#REF!</definedName>
    <definedName name="도편수011" localSheetId="15">#REF!</definedName>
    <definedName name="도편수011" localSheetId="14">#REF!</definedName>
    <definedName name="도편수011">#REF!</definedName>
    <definedName name="도편수982" localSheetId="49">#REF!</definedName>
    <definedName name="도편수982" localSheetId="50">#REF!</definedName>
    <definedName name="도편수982" localSheetId="51">#REF!</definedName>
    <definedName name="도편수982" localSheetId="52">#REF!</definedName>
    <definedName name="도편수982" localSheetId="53">#REF!</definedName>
    <definedName name="도편수982" localSheetId="74">#REF!</definedName>
    <definedName name="도편수982" localSheetId="75">#REF!</definedName>
    <definedName name="도편수982" localSheetId="76">#REF!</definedName>
    <definedName name="도편수982" localSheetId="77">#REF!</definedName>
    <definedName name="도편수982" localSheetId="78">#REF!</definedName>
    <definedName name="도편수982" localSheetId="16">#REF!</definedName>
    <definedName name="도편수982" localSheetId="13">#REF!</definedName>
    <definedName name="도편수982" localSheetId="15">#REF!</definedName>
    <definedName name="도편수982" localSheetId="14">#REF!</definedName>
    <definedName name="도편수982">#REF!</definedName>
    <definedName name="도편수991" localSheetId="49">#REF!</definedName>
    <definedName name="도편수991" localSheetId="50">#REF!</definedName>
    <definedName name="도편수991" localSheetId="51">#REF!</definedName>
    <definedName name="도편수991" localSheetId="52">#REF!</definedName>
    <definedName name="도편수991" localSheetId="53">#REF!</definedName>
    <definedName name="도편수991" localSheetId="74">#REF!</definedName>
    <definedName name="도편수991" localSheetId="75">#REF!</definedName>
    <definedName name="도편수991" localSheetId="76">#REF!</definedName>
    <definedName name="도편수991" localSheetId="77">#REF!</definedName>
    <definedName name="도편수991" localSheetId="78">#REF!</definedName>
    <definedName name="도편수991" localSheetId="16">#REF!</definedName>
    <definedName name="도편수991" localSheetId="13">#REF!</definedName>
    <definedName name="도편수991" localSheetId="15">#REF!</definedName>
    <definedName name="도편수991" localSheetId="14">#REF!</definedName>
    <definedName name="도편수991">#REF!</definedName>
    <definedName name="도편수992" localSheetId="49">#REF!</definedName>
    <definedName name="도편수992" localSheetId="50">#REF!</definedName>
    <definedName name="도편수992" localSheetId="51">#REF!</definedName>
    <definedName name="도편수992" localSheetId="52">#REF!</definedName>
    <definedName name="도편수992" localSheetId="53">#REF!</definedName>
    <definedName name="도편수992" localSheetId="74">#REF!</definedName>
    <definedName name="도편수992" localSheetId="75">#REF!</definedName>
    <definedName name="도편수992" localSheetId="76">#REF!</definedName>
    <definedName name="도편수992" localSheetId="77">#REF!</definedName>
    <definedName name="도편수992" localSheetId="78">#REF!</definedName>
    <definedName name="도편수992" localSheetId="16">#REF!</definedName>
    <definedName name="도편수992" localSheetId="13">#REF!</definedName>
    <definedName name="도편수992" localSheetId="15">#REF!</definedName>
    <definedName name="도편수992" localSheetId="14">#REF!</definedName>
    <definedName name="도편수992">#REF!</definedName>
    <definedName name="독산" localSheetId="49">#REF!</definedName>
    <definedName name="독산" localSheetId="50">#REF!</definedName>
    <definedName name="독산" localSheetId="51">#REF!</definedName>
    <definedName name="독산" localSheetId="52">#REF!</definedName>
    <definedName name="독산" localSheetId="53">#REF!</definedName>
    <definedName name="독산" localSheetId="13">#REF!</definedName>
    <definedName name="독산" localSheetId="15">#REF!</definedName>
    <definedName name="독산" localSheetId="14">#REF!</definedName>
    <definedName name="독산">#REF!</definedName>
    <definedName name="독야" localSheetId="49">#REF!</definedName>
    <definedName name="독야" localSheetId="50">#REF!</definedName>
    <definedName name="독야" localSheetId="51">#REF!</definedName>
    <definedName name="독야" localSheetId="52">#REF!</definedName>
    <definedName name="독야" localSheetId="53">#REF!</definedName>
    <definedName name="독야" localSheetId="13">#REF!</definedName>
    <definedName name="독야" localSheetId="15">#REF!</definedName>
    <definedName name="독야" localSheetId="14">#REF!</definedName>
    <definedName name="독야">#REF!</definedName>
    <definedName name="독일가문비1206" localSheetId="79">[58]데이타!$E$131</definedName>
    <definedName name="독일가문비1206">[59]데이타!$E$131</definedName>
    <definedName name="독일가문비1508" localSheetId="79">[58]데이타!$E$132</definedName>
    <definedName name="독일가문비1508">[59]데이타!$E$132</definedName>
    <definedName name="독일가문비2010" localSheetId="79">[58]데이타!$E$133</definedName>
    <definedName name="독일가문비2010">[59]데이타!$E$133</definedName>
    <definedName name="독일가문비2512" localSheetId="79">[58]데이타!$E$134</definedName>
    <definedName name="독일가문비2512">[59]데이타!$E$134</definedName>
    <definedName name="독일가문비3015" localSheetId="79">[58]데이타!$E$135</definedName>
    <definedName name="독일가문비3015">[59]데이타!$E$135</definedName>
    <definedName name="독일가문비3518" localSheetId="79">[58]데이타!$E$136</definedName>
    <definedName name="독일가문비3518">[59]데이타!$E$136</definedName>
    <definedName name="독평" localSheetId="49">#REF!</definedName>
    <definedName name="독평" localSheetId="50">#REF!</definedName>
    <definedName name="독평" localSheetId="51">#REF!</definedName>
    <definedName name="독평" localSheetId="52">#REF!</definedName>
    <definedName name="독평" localSheetId="53">#REF!</definedName>
    <definedName name="독평" localSheetId="13">#REF!</definedName>
    <definedName name="독평" localSheetId="15">#REF!</definedName>
    <definedName name="독평" localSheetId="14">#REF!</definedName>
    <definedName name="독평">#REF!</definedName>
    <definedName name="돈나무0504" localSheetId="79">[58]데이타!$E$137</definedName>
    <definedName name="돈나무0504">[59]데이타!$E$137</definedName>
    <definedName name="돈나무0805" localSheetId="79">[58]데이타!$E$138</definedName>
    <definedName name="돈나무0805">[59]데이타!$E$138</definedName>
    <definedName name="돈나무1007" localSheetId="79">[58]데이타!$E$139</definedName>
    <definedName name="돈나무1007">[59]데이타!$E$139</definedName>
    <definedName name="돈나무1210" localSheetId="79">[58]데이타!$E$140</definedName>
    <definedName name="돈나무1210">[59]데이타!$E$140</definedName>
    <definedName name="돌" localSheetId="49">#REF!</definedName>
    <definedName name="돌" localSheetId="50">#REF!</definedName>
    <definedName name="돌" localSheetId="51">#REF!</definedName>
    <definedName name="돌" localSheetId="52">#REF!</definedName>
    <definedName name="돌" localSheetId="53">#REF!</definedName>
    <definedName name="돌" localSheetId="74">#REF!</definedName>
    <definedName name="돌" localSheetId="75">#REF!</definedName>
    <definedName name="돌" localSheetId="76">#REF!</definedName>
    <definedName name="돌" localSheetId="77">#REF!</definedName>
    <definedName name="돌" localSheetId="78">#REF!</definedName>
    <definedName name="돌" localSheetId="16">#REF!</definedName>
    <definedName name="돌" localSheetId="13">#REF!</definedName>
    <definedName name="돌" localSheetId="15">#REF!</definedName>
    <definedName name="돌" localSheetId="14">#REF!</definedName>
    <definedName name="돌">#REF!</definedName>
    <definedName name="돌단풍" localSheetId="55">#REF!</definedName>
    <definedName name="돌단풍" localSheetId="59">#REF!</definedName>
    <definedName name="돌단풍" localSheetId="61">#REF!</definedName>
    <definedName name="돌단풍" localSheetId="31">#REF!</definedName>
    <definedName name="돌단풍" localSheetId="35">#REF!</definedName>
    <definedName name="돌단풍" localSheetId="36">#REF!</definedName>
    <definedName name="돌단풍" localSheetId="34">#REF!</definedName>
    <definedName name="돌단풍" localSheetId="49">#REF!</definedName>
    <definedName name="돌단풍" localSheetId="50">#REF!</definedName>
    <definedName name="돌단풍" localSheetId="51">#REF!</definedName>
    <definedName name="돌단풍" localSheetId="52">#REF!</definedName>
    <definedName name="돌단풍" localSheetId="53">#REF!</definedName>
    <definedName name="돌단풍" localSheetId="74">#REF!</definedName>
    <definedName name="돌단풍" localSheetId="75">#REF!</definedName>
    <definedName name="돌단풍" localSheetId="76">#REF!</definedName>
    <definedName name="돌단풍" localSheetId="77">#REF!</definedName>
    <definedName name="돌단풍" localSheetId="78">#REF!</definedName>
    <definedName name="돌단풍" localSheetId="16">#REF!</definedName>
    <definedName name="돌단풍" localSheetId="13">#REF!</definedName>
    <definedName name="돌단풍" localSheetId="15">#REF!</definedName>
    <definedName name="돌단풍" localSheetId="14">#REF!</definedName>
    <definedName name="돌단풍" localSheetId="1">#REF!</definedName>
    <definedName name="돌단풍">#REF!</definedName>
    <definedName name="돌붙임1.5" localSheetId="49">#REF!</definedName>
    <definedName name="돌붙임1.5" localSheetId="50">#REF!</definedName>
    <definedName name="돌붙임1.5" localSheetId="51">#REF!</definedName>
    <definedName name="돌붙임1.5" localSheetId="52">#REF!</definedName>
    <definedName name="돌붙임1.5" localSheetId="53">#REF!</definedName>
    <definedName name="돌붙임1.5" localSheetId="74">#REF!</definedName>
    <definedName name="돌붙임1.5" localSheetId="75">#REF!</definedName>
    <definedName name="돌붙임1.5" localSheetId="76">#REF!</definedName>
    <definedName name="돌붙임1.5" localSheetId="77">#REF!</definedName>
    <definedName name="돌붙임1.5" localSheetId="78">#REF!</definedName>
    <definedName name="돌붙임1.5" localSheetId="16">#REF!</definedName>
    <definedName name="돌붙임1.5" localSheetId="13">#REF!</definedName>
    <definedName name="돌붙임1.5" localSheetId="15">#REF!</definedName>
    <definedName name="돌붙임1.5" localSheetId="14">#REF!</definedName>
    <definedName name="돌붙임1.5">#REF!</definedName>
    <definedName name="돌붙임기초" localSheetId="55">#REF!</definedName>
    <definedName name="돌붙임기초" localSheetId="59">#REF!</definedName>
    <definedName name="돌붙임기초" localSheetId="61">#REF!</definedName>
    <definedName name="돌붙임기초" localSheetId="31">#REF!</definedName>
    <definedName name="돌붙임기초" localSheetId="35">#REF!</definedName>
    <definedName name="돌붙임기초" localSheetId="36">#REF!</definedName>
    <definedName name="돌붙임기초" localSheetId="34">#REF!</definedName>
    <definedName name="돌붙임기초" localSheetId="49">#REF!</definedName>
    <definedName name="돌붙임기초" localSheetId="50">#REF!</definedName>
    <definedName name="돌붙임기초" localSheetId="51">#REF!</definedName>
    <definedName name="돌붙임기초" localSheetId="52">#REF!</definedName>
    <definedName name="돌붙임기초" localSheetId="53">#REF!</definedName>
    <definedName name="돌붙임기초" localSheetId="74">#REF!</definedName>
    <definedName name="돌붙임기초" localSheetId="75">#REF!</definedName>
    <definedName name="돌붙임기초" localSheetId="76">#REF!</definedName>
    <definedName name="돌붙임기초" localSheetId="77">#REF!</definedName>
    <definedName name="돌붙임기초" localSheetId="78">#REF!</definedName>
    <definedName name="돌붙임기초" localSheetId="16">#REF!</definedName>
    <definedName name="돌붙임기초" localSheetId="13">#REF!</definedName>
    <definedName name="돌붙임기초" localSheetId="15">#REF!</definedName>
    <definedName name="돌붙임기초" localSheetId="14">#REF!</definedName>
    <definedName name="돌붙임기초" localSheetId="1">#REF!</definedName>
    <definedName name="돌붙임기초">#REF!</definedName>
    <definedName name="돌붙임기초1" localSheetId="55">#REF!</definedName>
    <definedName name="돌붙임기초1" localSheetId="59">#REF!</definedName>
    <definedName name="돌붙임기초1" localSheetId="61">#REF!</definedName>
    <definedName name="돌붙임기초1" localSheetId="31">#REF!</definedName>
    <definedName name="돌붙임기초1" localSheetId="35">#REF!</definedName>
    <definedName name="돌붙임기초1" localSheetId="36">#REF!</definedName>
    <definedName name="돌붙임기초1" localSheetId="34">#REF!</definedName>
    <definedName name="돌붙임기초1" localSheetId="49">#REF!</definedName>
    <definedName name="돌붙임기초1" localSheetId="50">#REF!</definedName>
    <definedName name="돌붙임기초1" localSheetId="51">#REF!</definedName>
    <definedName name="돌붙임기초1" localSheetId="52">#REF!</definedName>
    <definedName name="돌붙임기초1" localSheetId="53">#REF!</definedName>
    <definedName name="돌붙임기초1" localSheetId="74">#REF!</definedName>
    <definedName name="돌붙임기초1" localSheetId="75">#REF!</definedName>
    <definedName name="돌붙임기초1" localSheetId="76">#REF!</definedName>
    <definedName name="돌붙임기초1" localSheetId="77">#REF!</definedName>
    <definedName name="돌붙임기초1" localSheetId="78">#REF!</definedName>
    <definedName name="돌붙임기초1" localSheetId="16">#REF!</definedName>
    <definedName name="돌붙임기초1" localSheetId="13">#REF!</definedName>
    <definedName name="돌붙임기초1" localSheetId="15">#REF!</definedName>
    <definedName name="돌붙임기초1" localSheetId="14">#REF!</definedName>
    <definedName name="돌붙임기초1" localSheetId="1">#REF!</definedName>
    <definedName name="돌붙임기초1">#REF!</definedName>
    <definedName name="돌붙임깬잡석" localSheetId="55">#REF!</definedName>
    <definedName name="돌붙임깬잡석" localSheetId="59">#REF!</definedName>
    <definedName name="돌붙임깬잡석" localSheetId="61">#REF!</definedName>
    <definedName name="돌붙임깬잡석" localSheetId="31">#REF!</definedName>
    <definedName name="돌붙임깬잡석" localSheetId="35">#REF!</definedName>
    <definedName name="돌붙임깬잡석" localSheetId="36">#REF!</definedName>
    <definedName name="돌붙임깬잡석" localSheetId="34">#REF!</definedName>
    <definedName name="돌붙임깬잡석" localSheetId="49">#REF!</definedName>
    <definedName name="돌붙임깬잡석" localSheetId="50">#REF!</definedName>
    <definedName name="돌붙임깬잡석" localSheetId="51">#REF!</definedName>
    <definedName name="돌붙임깬잡석" localSheetId="52">#REF!</definedName>
    <definedName name="돌붙임깬잡석" localSheetId="53">#REF!</definedName>
    <definedName name="돌붙임깬잡석" localSheetId="74">#REF!</definedName>
    <definedName name="돌붙임깬잡석" localSheetId="75">#REF!</definedName>
    <definedName name="돌붙임깬잡석" localSheetId="76">#REF!</definedName>
    <definedName name="돌붙임깬잡석" localSheetId="77">#REF!</definedName>
    <definedName name="돌붙임깬잡석" localSheetId="78">#REF!</definedName>
    <definedName name="돌붙임깬잡석" localSheetId="16">#REF!</definedName>
    <definedName name="돌붙임깬잡석" localSheetId="13">#REF!</definedName>
    <definedName name="돌붙임깬잡석" localSheetId="15">#REF!</definedName>
    <definedName name="돌붙임깬잡석" localSheetId="14">#REF!</definedName>
    <definedName name="돌붙임깬잡석" localSheetId="1">#REF!</definedName>
    <definedName name="돌붙임깬잡석">#REF!</definedName>
    <definedName name="돌함량">[62]이름표모음!$K$19:$L$21</definedName>
    <definedName name="동_발_공__터_널" localSheetId="49">#REF!</definedName>
    <definedName name="동_발_공__터_널" localSheetId="50">#REF!</definedName>
    <definedName name="동_발_공__터_널" localSheetId="51">#REF!</definedName>
    <definedName name="동_발_공__터_널" localSheetId="52">#REF!</definedName>
    <definedName name="동_발_공__터_널" localSheetId="53">#REF!</definedName>
    <definedName name="동_발_공__터_널" localSheetId="74">#REF!</definedName>
    <definedName name="동_발_공__터_널" localSheetId="75">#REF!</definedName>
    <definedName name="동_발_공__터_널" localSheetId="76">#REF!</definedName>
    <definedName name="동_발_공__터_널" localSheetId="77">#REF!</definedName>
    <definedName name="동_발_공__터_널" localSheetId="78">#REF!</definedName>
    <definedName name="동_발_공__터_널" localSheetId="16">#REF!</definedName>
    <definedName name="동_발_공__터_널" localSheetId="13">#REF!</definedName>
    <definedName name="동_발_공__터_널" localSheetId="15">#REF!</definedName>
    <definedName name="동_발_공__터_널" localSheetId="14">#REF!</definedName>
    <definedName name="동_발_공__터_널">#REF!</definedName>
    <definedName name="동바리목재10회" localSheetId="55">#REF!</definedName>
    <definedName name="동바리목재10회" localSheetId="59">#REF!</definedName>
    <definedName name="동바리목재10회" localSheetId="61">#REF!</definedName>
    <definedName name="동바리목재10회" localSheetId="31">#REF!</definedName>
    <definedName name="동바리목재10회" localSheetId="35">#REF!</definedName>
    <definedName name="동바리목재10회" localSheetId="36">#REF!</definedName>
    <definedName name="동바리목재10회" localSheetId="34">#REF!</definedName>
    <definedName name="동바리목재10회" localSheetId="49">#REF!</definedName>
    <definedName name="동바리목재10회" localSheetId="50">#REF!</definedName>
    <definedName name="동바리목재10회" localSheetId="51">#REF!</definedName>
    <definedName name="동바리목재10회" localSheetId="52">#REF!</definedName>
    <definedName name="동바리목재10회" localSheetId="53">#REF!</definedName>
    <definedName name="동바리목재10회" localSheetId="74">#REF!</definedName>
    <definedName name="동바리목재10회" localSheetId="75">#REF!</definedName>
    <definedName name="동바리목재10회" localSheetId="76">#REF!</definedName>
    <definedName name="동바리목재10회" localSheetId="77">#REF!</definedName>
    <definedName name="동바리목재10회" localSheetId="78">#REF!</definedName>
    <definedName name="동바리목재10회" localSheetId="16">#REF!</definedName>
    <definedName name="동바리목재10회" localSheetId="13">#REF!</definedName>
    <definedName name="동바리목재10회" localSheetId="15">#REF!</definedName>
    <definedName name="동바리목재10회" localSheetId="14">#REF!</definedName>
    <definedName name="동바리목재10회" localSheetId="1">#REF!</definedName>
    <definedName name="동바리목재10회">#REF!</definedName>
    <definedName name="동바리목재1회" localSheetId="55">#REF!</definedName>
    <definedName name="동바리목재1회" localSheetId="59">#REF!</definedName>
    <definedName name="동바리목재1회" localSheetId="61">#REF!</definedName>
    <definedName name="동바리목재1회" localSheetId="31">#REF!</definedName>
    <definedName name="동바리목재1회" localSheetId="35">#REF!</definedName>
    <definedName name="동바리목재1회" localSheetId="36">#REF!</definedName>
    <definedName name="동바리목재1회" localSheetId="34">#REF!</definedName>
    <definedName name="동바리목재1회" localSheetId="49">#REF!</definedName>
    <definedName name="동바리목재1회" localSheetId="50">#REF!</definedName>
    <definedName name="동바리목재1회" localSheetId="51">#REF!</definedName>
    <definedName name="동바리목재1회" localSheetId="52">#REF!</definedName>
    <definedName name="동바리목재1회" localSheetId="53">#REF!</definedName>
    <definedName name="동바리목재1회" localSheetId="74">#REF!</definedName>
    <definedName name="동바리목재1회" localSheetId="75">#REF!</definedName>
    <definedName name="동바리목재1회" localSheetId="76">#REF!</definedName>
    <definedName name="동바리목재1회" localSheetId="77">#REF!</definedName>
    <definedName name="동바리목재1회" localSheetId="78">#REF!</definedName>
    <definedName name="동바리목재1회" localSheetId="16">#REF!</definedName>
    <definedName name="동바리목재1회" localSheetId="13">#REF!</definedName>
    <definedName name="동바리목재1회" localSheetId="15">#REF!</definedName>
    <definedName name="동바리목재1회" localSheetId="14">#REF!</definedName>
    <definedName name="동바리목재1회" localSheetId="1">#REF!</definedName>
    <definedName name="동바리목재1회">#REF!</definedName>
    <definedName name="동바리목재2회" localSheetId="55">#REF!</definedName>
    <definedName name="동바리목재2회" localSheetId="59">#REF!</definedName>
    <definedName name="동바리목재2회" localSheetId="61">#REF!</definedName>
    <definedName name="동바리목재2회" localSheetId="31">#REF!</definedName>
    <definedName name="동바리목재2회" localSheetId="35">#REF!</definedName>
    <definedName name="동바리목재2회" localSheetId="36">#REF!</definedName>
    <definedName name="동바리목재2회" localSheetId="34">#REF!</definedName>
    <definedName name="동바리목재2회" localSheetId="49">#REF!</definedName>
    <definedName name="동바리목재2회" localSheetId="50">#REF!</definedName>
    <definedName name="동바리목재2회" localSheetId="51">#REF!</definedName>
    <definedName name="동바리목재2회" localSheetId="52">#REF!</definedName>
    <definedName name="동바리목재2회" localSheetId="53">#REF!</definedName>
    <definedName name="동바리목재2회" localSheetId="74">#REF!</definedName>
    <definedName name="동바리목재2회" localSheetId="75">#REF!</definedName>
    <definedName name="동바리목재2회" localSheetId="76">#REF!</definedName>
    <definedName name="동바리목재2회" localSheetId="77">#REF!</definedName>
    <definedName name="동바리목재2회" localSheetId="78">#REF!</definedName>
    <definedName name="동바리목재2회" localSheetId="16">#REF!</definedName>
    <definedName name="동바리목재2회" localSheetId="13">#REF!</definedName>
    <definedName name="동바리목재2회" localSheetId="15">#REF!</definedName>
    <definedName name="동바리목재2회" localSheetId="14">#REF!</definedName>
    <definedName name="동바리목재2회" localSheetId="1">#REF!</definedName>
    <definedName name="동바리목재2회">#REF!</definedName>
    <definedName name="동바리목재3회" localSheetId="55">#REF!</definedName>
    <definedName name="동바리목재3회" localSheetId="59">#REF!</definedName>
    <definedName name="동바리목재3회" localSheetId="61">#REF!</definedName>
    <definedName name="동바리목재3회" localSheetId="31">#REF!</definedName>
    <definedName name="동바리목재3회" localSheetId="35">#REF!</definedName>
    <definedName name="동바리목재3회" localSheetId="36">#REF!</definedName>
    <definedName name="동바리목재3회" localSheetId="34">#REF!</definedName>
    <definedName name="동바리목재3회" localSheetId="49">#REF!</definedName>
    <definedName name="동바리목재3회" localSheetId="50">#REF!</definedName>
    <definedName name="동바리목재3회" localSheetId="51">#REF!</definedName>
    <definedName name="동바리목재3회" localSheetId="52">#REF!</definedName>
    <definedName name="동바리목재3회" localSheetId="53">#REF!</definedName>
    <definedName name="동바리목재3회" localSheetId="74">#REF!</definedName>
    <definedName name="동바리목재3회" localSheetId="75">#REF!</definedName>
    <definedName name="동바리목재3회" localSheetId="76">#REF!</definedName>
    <definedName name="동바리목재3회" localSheetId="77">#REF!</definedName>
    <definedName name="동바리목재3회" localSheetId="78">#REF!</definedName>
    <definedName name="동바리목재3회" localSheetId="16">#REF!</definedName>
    <definedName name="동바리목재3회" localSheetId="13">#REF!</definedName>
    <definedName name="동바리목재3회" localSheetId="15">#REF!</definedName>
    <definedName name="동바리목재3회" localSheetId="14">#REF!</definedName>
    <definedName name="동바리목재3회" localSheetId="1">#REF!</definedName>
    <definedName name="동바리목재3회">#REF!</definedName>
    <definedName name="동바리목재4회" localSheetId="55">#REF!</definedName>
    <definedName name="동바리목재4회" localSheetId="59">#REF!</definedName>
    <definedName name="동바리목재4회" localSheetId="61">#REF!</definedName>
    <definedName name="동바리목재4회" localSheetId="31">#REF!</definedName>
    <definedName name="동바리목재4회" localSheetId="35">#REF!</definedName>
    <definedName name="동바리목재4회" localSheetId="36">#REF!</definedName>
    <definedName name="동바리목재4회" localSheetId="34">#REF!</definedName>
    <definedName name="동바리목재4회" localSheetId="49">#REF!</definedName>
    <definedName name="동바리목재4회" localSheetId="50">#REF!</definedName>
    <definedName name="동바리목재4회" localSheetId="51">#REF!</definedName>
    <definedName name="동바리목재4회" localSheetId="52">#REF!</definedName>
    <definedName name="동바리목재4회" localSheetId="53">#REF!</definedName>
    <definedName name="동바리목재4회" localSheetId="74">#REF!</definedName>
    <definedName name="동바리목재4회" localSheetId="75">#REF!</definedName>
    <definedName name="동바리목재4회" localSheetId="76">#REF!</definedName>
    <definedName name="동바리목재4회" localSheetId="77">#REF!</definedName>
    <definedName name="동바리목재4회" localSheetId="78">#REF!</definedName>
    <definedName name="동바리목재4회" localSheetId="16">#REF!</definedName>
    <definedName name="동바리목재4회" localSheetId="13">#REF!</definedName>
    <definedName name="동바리목재4회" localSheetId="15">#REF!</definedName>
    <definedName name="동바리목재4회" localSheetId="14">#REF!</definedName>
    <definedName name="동바리목재4회" localSheetId="1">#REF!</definedName>
    <definedName name="동바리목재4회">#REF!</definedName>
    <definedName name="동바리목재5회" localSheetId="55">#REF!</definedName>
    <definedName name="동바리목재5회" localSheetId="59">#REF!</definedName>
    <definedName name="동바리목재5회" localSheetId="61">#REF!</definedName>
    <definedName name="동바리목재5회" localSheetId="31">#REF!</definedName>
    <definedName name="동바리목재5회" localSheetId="35">#REF!</definedName>
    <definedName name="동바리목재5회" localSheetId="36">#REF!</definedName>
    <definedName name="동바리목재5회" localSheetId="34">#REF!</definedName>
    <definedName name="동바리목재5회" localSheetId="49">#REF!</definedName>
    <definedName name="동바리목재5회" localSheetId="50">#REF!</definedName>
    <definedName name="동바리목재5회" localSheetId="51">#REF!</definedName>
    <definedName name="동바리목재5회" localSheetId="52">#REF!</definedName>
    <definedName name="동바리목재5회" localSheetId="53">#REF!</definedName>
    <definedName name="동바리목재5회" localSheetId="74">#REF!</definedName>
    <definedName name="동바리목재5회" localSheetId="75">#REF!</definedName>
    <definedName name="동바리목재5회" localSheetId="76">#REF!</definedName>
    <definedName name="동바리목재5회" localSheetId="77">#REF!</definedName>
    <definedName name="동바리목재5회" localSheetId="78">#REF!</definedName>
    <definedName name="동바리목재5회" localSheetId="16">#REF!</definedName>
    <definedName name="동바리목재5회" localSheetId="13">#REF!</definedName>
    <definedName name="동바리목재5회" localSheetId="15">#REF!</definedName>
    <definedName name="동바리목재5회" localSheetId="14">#REF!</definedName>
    <definedName name="동바리목재5회" localSheetId="1">#REF!</definedName>
    <definedName name="동바리목재5회">#REF!</definedName>
    <definedName name="동바리목재6회" localSheetId="55">#REF!</definedName>
    <definedName name="동바리목재6회" localSheetId="59">#REF!</definedName>
    <definedName name="동바리목재6회" localSheetId="61">#REF!</definedName>
    <definedName name="동바리목재6회" localSheetId="31">#REF!</definedName>
    <definedName name="동바리목재6회" localSheetId="35">#REF!</definedName>
    <definedName name="동바리목재6회" localSheetId="36">#REF!</definedName>
    <definedName name="동바리목재6회" localSheetId="34">#REF!</definedName>
    <definedName name="동바리목재6회" localSheetId="49">#REF!</definedName>
    <definedName name="동바리목재6회" localSheetId="50">#REF!</definedName>
    <definedName name="동바리목재6회" localSheetId="51">#REF!</definedName>
    <definedName name="동바리목재6회" localSheetId="52">#REF!</definedName>
    <definedName name="동바리목재6회" localSheetId="53">#REF!</definedName>
    <definedName name="동바리목재6회" localSheetId="74">#REF!</definedName>
    <definedName name="동바리목재6회" localSheetId="75">#REF!</definedName>
    <definedName name="동바리목재6회" localSheetId="76">#REF!</definedName>
    <definedName name="동바리목재6회" localSheetId="77">#REF!</definedName>
    <definedName name="동바리목재6회" localSheetId="78">#REF!</definedName>
    <definedName name="동바리목재6회" localSheetId="16">#REF!</definedName>
    <definedName name="동바리목재6회" localSheetId="13">#REF!</definedName>
    <definedName name="동바리목재6회" localSheetId="15">#REF!</definedName>
    <definedName name="동바리목재6회" localSheetId="14">#REF!</definedName>
    <definedName name="동바리목재6회" localSheetId="1">#REF!</definedName>
    <definedName name="동바리목재6회">#REF!</definedName>
    <definedName name="동바리목재7회" localSheetId="55">#REF!</definedName>
    <definedName name="동바리목재7회" localSheetId="59">#REF!</definedName>
    <definedName name="동바리목재7회" localSheetId="61">#REF!</definedName>
    <definedName name="동바리목재7회" localSheetId="31">#REF!</definedName>
    <definedName name="동바리목재7회" localSheetId="35">#REF!</definedName>
    <definedName name="동바리목재7회" localSheetId="36">#REF!</definedName>
    <definedName name="동바리목재7회" localSheetId="34">#REF!</definedName>
    <definedName name="동바리목재7회" localSheetId="49">#REF!</definedName>
    <definedName name="동바리목재7회" localSheetId="50">#REF!</definedName>
    <definedName name="동바리목재7회" localSheetId="51">#REF!</definedName>
    <definedName name="동바리목재7회" localSheetId="52">#REF!</definedName>
    <definedName name="동바리목재7회" localSheetId="53">#REF!</definedName>
    <definedName name="동바리목재7회" localSheetId="74">#REF!</definedName>
    <definedName name="동바리목재7회" localSheetId="75">#REF!</definedName>
    <definedName name="동바리목재7회" localSheetId="76">#REF!</definedName>
    <definedName name="동바리목재7회" localSheetId="77">#REF!</definedName>
    <definedName name="동바리목재7회" localSheetId="78">#REF!</definedName>
    <definedName name="동바리목재7회" localSheetId="16">#REF!</definedName>
    <definedName name="동바리목재7회" localSheetId="13">#REF!</definedName>
    <definedName name="동바리목재7회" localSheetId="15">#REF!</definedName>
    <definedName name="동바리목재7회" localSheetId="14">#REF!</definedName>
    <definedName name="동바리목재7회" localSheetId="1">#REF!</definedName>
    <definedName name="동바리목재7회">#REF!</definedName>
    <definedName name="동바리목재8회" localSheetId="55">#REF!</definedName>
    <definedName name="동바리목재8회" localSheetId="59">#REF!</definedName>
    <definedName name="동바리목재8회" localSheetId="61">#REF!</definedName>
    <definedName name="동바리목재8회" localSheetId="31">#REF!</definedName>
    <definedName name="동바리목재8회" localSheetId="35">#REF!</definedName>
    <definedName name="동바리목재8회" localSheetId="36">#REF!</definedName>
    <definedName name="동바리목재8회" localSheetId="34">#REF!</definedName>
    <definedName name="동바리목재8회" localSheetId="49">#REF!</definedName>
    <definedName name="동바리목재8회" localSheetId="50">#REF!</definedName>
    <definedName name="동바리목재8회" localSheetId="51">#REF!</definedName>
    <definedName name="동바리목재8회" localSheetId="52">#REF!</definedName>
    <definedName name="동바리목재8회" localSheetId="53">#REF!</definedName>
    <definedName name="동바리목재8회" localSheetId="74">#REF!</definedName>
    <definedName name="동바리목재8회" localSheetId="75">#REF!</definedName>
    <definedName name="동바리목재8회" localSheetId="76">#REF!</definedName>
    <definedName name="동바리목재8회" localSheetId="77">#REF!</definedName>
    <definedName name="동바리목재8회" localSheetId="78">#REF!</definedName>
    <definedName name="동바리목재8회" localSheetId="16">#REF!</definedName>
    <definedName name="동바리목재8회" localSheetId="13">#REF!</definedName>
    <definedName name="동바리목재8회" localSheetId="15">#REF!</definedName>
    <definedName name="동바리목재8회" localSheetId="14">#REF!</definedName>
    <definedName name="동바리목재8회" localSheetId="1">#REF!</definedName>
    <definedName name="동바리목재8회">#REF!</definedName>
    <definedName name="동바리목재9회" localSheetId="55">#REF!</definedName>
    <definedName name="동바리목재9회" localSheetId="59">#REF!</definedName>
    <definedName name="동바리목재9회" localSheetId="61">#REF!</definedName>
    <definedName name="동바리목재9회" localSheetId="31">#REF!</definedName>
    <definedName name="동바리목재9회" localSheetId="35">#REF!</definedName>
    <definedName name="동바리목재9회" localSheetId="36">#REF!</definedName>
    <definedName name="동바리목재9회" localSheetId="34">#REF!</definedName>
    <definedName name="동바리목재9회" localSheetId="49">#REF!</definedName>
    <definedName name="동바리목재9회" localSheetId="50">#REF!</definedName>
    <definedName name="동바리목재9회" localSheetId="51">#REF!</definedName>
    <definedName name="동바리목재9회" localSheetId="52">#REF!</definedName>
    <definedName name="동바리목재9회" localSheetId="53">#REF!</definedName>
    <definedName name="동바리목재9회" localSheetId="74">#REF!</definedName>
    <definedName name="동바리목재9회" localSheetId="75">#REF!</definedName>
    <definedName name="동바리목재9회" localSheetId="76">#REF!</definedName>
    <definedName name="동바리목재9회" localSheetId="77">#REF!</definedName>
    <definedName name="동바리목재9회" localSheetId="78">#REF!</definedName>
    <definedName name="동바리목재9회" localSheetId="16">#REF!</definedName>
    <definedName name="동바리목재9회" localSheetId="13">#REF!</definedName>
    <definedName name="동바리목재9회" localSheetId="15">#REF!</definedName>
    <definedName name="동바리목재9회" localSheetId="14">#REF!</definedName>
    <definedName name="동바리목재9회" localSheetId="1">#REF!</definedName>
    <definedName name="동바리목재9회">#REF!</definedName>
    <definedName name="동발공_터널001" localSheetId="49">#REF!</definedName>
    <definedName name="동발공_터널001" localSheetId="50">#REF!</definedName>
    <definedName name="동발공_터널001" localSheetId="51">#REF!</definedName>
    <definedName name="동발공_터널001" localSheetId="52">#REF!</definedName>
    <definedName name="동발공_터널001" localSheetId="53">#REF!</definedName>
    <definedName name="동발공_터널001" localSheetId="74">#REF!</definedName>
    <definedName name="동발공_터널001" localSheetId="75">#REF!</definedName>
    <definedName name="동발공_터널001" localSheetId="76">#REF!</definedName>
    <definedName name="동발공_터널001" localSheetId="77">#REF!</definedName>
    <definedName name="동발공_터널001" localSheetId="78">#REF!</definedName>
    <definedName name="동발공_터널001" localSheetId="16">#REF!</definedName>
    <definedName name="동발공_터널001" localSheetId="13">#REF!</definedName>
    <definedName name="동발공_터널001" localSheetId="15">#REF!</definedName>
    <definedName name="동발공_터널001" localSheetId="14">#REF!</definedName>
    <definedName name="동발공_터널001">#REF!</definedName>
    <definedName name="동발공_터널002" localSheetId="49">#REF!</definedName>
    <definedName name="동발공_터널002" localSheetId="50">#REF!</definedName>
    <definedName name="동발공_터널002" localSheetId="51">#REF!</definedName>
    <definedName name="동발공_터널002" localSheetId="52">#REF!</definedName>
    <definedName name="동발공_터널002" localSheetId="53">#REF!</definedName>
    <definedName name="동발공_터널002" localSheetId="74">#REF!</definedName>
    <definedName name="동발공_터널002" localSheetId="75">#REF!</definedName>
    <definedName name="동발공_터널002" localSheetId="76">#REF!</definedName>
    <definedName name="동발공_터널002" localSheetId="77">#REF!</definedName>
    <definedName name="동발공_터널002" localSheetId="78">#REF!</definedName>
    <definedName name="동발공_터널002" localSheetId="16">#REF!</definedName>
    <definedName name="동발공_터널002" localSheetId="13">#REF!</definedName>
    <definedName name="동발공_터널002" localSheetId="15">#REF!</definedName>
    <definedName name="동발공_터널002" localSheetId="14">#REF!</definedName>
    <definedName name="동발공_터널002">#REF!</definedName>
    <definedName name="동발공_터널011" localSheetId="49">#REF!</definedName>
    <definedName name="동발공_터널011" localSheetId="50">#REF!</definedName>
    <definedName name="동발공_터널011" localSheetId="51">#REF!</definedName>
    <definedName name="동발공_터널011" localSheetId="52">#REF!</definedName>
    <definedName name="동발공_터널011" localSheetId="53">#REF!</definedName>
    <definedName name="동발공_터널011" localSheetId="74">#REF!</definedName>
    <definedName name="동발공_터널011" localSheetId="75">#REF!</definedName>
    <definedName name="동발공_터널011" localSheetId="76">#REF!</definedName>
    <definedName name="동발공_터널011" localSheetId="77">#REF!</definedName>
    <definedName name="동발공_터널011" localSheetId="78">#REF!</definedName>
    <definedName name="동발공_터널011" localSheetId="16">#REF!</definedName>
    <definedName name="동발공_터널011" localSheetId="13">#REF!</definedName>
    <definedName name="동발공_터널011" localSheetId="15">#REF!</definedName>
    <definedName name="동발공_터널011" localSheetId="14">#REF!</definedName>
    <definedName name="동발공_터널011">#REF!</definedName>
    <definedName name="동발공_터널982" localSheetId="49">#REF!</definedName>
    <definedName name="동발공_터널982" localSheetId="50">#REF!</definedName>
    <definedName name="동발공_터널982" localSheetId="51">#REF!</definedName>
    <definedName name="동발공_터널982" localSheetId="52">#REF!</definedName>
    <definedName name="동발공_터널982" localSheetId="53">#REF!</definedName>
    <definedName name="동발공_터널982" localSheetId="74">#REF!</definedName>
    <definedName name="동발공_터널982" localSheetId="75">#REF!</definedName>
    <definedName name="동발공_터널982" localSheetId="76">#REF!</definedName>
    <definedName name="동발공_터널982" localSheetId="77">#REF!</definedName>
    <definedName name="동발공_터널982" localSheetId="78">#REF!</definedName>
    <definedName name="동발공_터널982" localSheetId="16">#REF!</definedName>
    <definedName name="동발공_터널982" localSheetId="13">#REF!</definedName>
    <definedName name="동발공_터널982" localSheetId="15">#REF!</definedName>
    <definedName name="동발공_터널982" localSheetId="14">#REF!</definedName>
    <definedName name="동발공_터널982">#REF!</definedName>
    <definedName name="동발공_터널991" localSheetId="49">#REF!</definedName>
    <definedName name="동발공_터널991" localSheetId="50">#REF!</definedName>
    <definedName name="동발공_터널991" localSheetId="51">#REF!</definedName>
    <definedName name="동발공_터널991" localSheetId="52">#REF!</definedName>
    <definedName name="동발공_터널991" localSheetId="53">#REF!</definedName>
    <definedName name="동발공_터널991" localSheetId="74">#REF!</definedName>
    <definedName name="동발공_터널991" localSheetId="75">#REF!</definedName>
    <definedName name="동발공_터널991" localSheetId="76">#REF!</definedName>
    <definedName name="동발공_터널991" localSheetId="77">#REF!</definedName>
    <definedName name="동발공_터널991" localSheetId="78">#REF!</definedName>
    <definedName name="동발공_터널991" localSheetId="16">#REF!</definedName>
    <definedName name="동발공_터널991" localSheetId="13">#REF!</definedName>
    <definedName name="동발공_터널991" localSheetId="15">#REF!</definedName>
    <definedName name="동발공_터널991" localSheetId="14">#REF!</definedName>
    <definedName name="동발공_터널991">#REF!</definedName>
    <definedName name="동발공_터널992" localSheetId="49">#REF!</definedName>
    <definedName name="동발공_터널992" localSheetId="50">#REF!</definedName>
    <definedName name="동발공_터널992" localSheetId="51">#REF!</definedName>
    <definedName name="동발공_터널992" localSheetId="52">#REF!</definedName>
    <definedName name="동발공_터널992" localSheetId="53">#REF!</definedName>
    <definedName name="동발공_터널992" localSheetId="74">#REF!</definedName>
    <definedName name="동발공_터널992" localSheetId="75">#REF!</definedName>
    <definedName name="동발공_터널992" localSheetId="76">#REF!</definedName>
    <definedName name="동발공_터널992" localSheetId="77">#REF!</definedName>
    <definedName name="동발공_터널992" localSheetId="78">#REF!</definedName>
    <definedName name="동발공_터널992" localSheetId="16">#REF!</definedName>
    <definedName name="동발공_터널992" localSheetId="13">#REF!</definedName>
    <definedName name="동발공_터널992" localSheetId="15">#REF!</definedName>
    <definedName name="동발공_터널992" localSheetId="14">#REF!</definedName>
    <definedName name="동발공_터널992">#REF!</definedName>
    <definedName name="동백1002" localSheetId="79">[58]데이타!$E$141</definedName>
    <definedName name="동백1002">[59]데이타!$E$141</definedName>
    <definedName name="동백1204" localSheetId="79">[58]데이타!$E$142</definedName>
    <definedName name="동백1204">[59]데이타!$E$142</definedName>
    <definedName name="동백1506" localSheetId="79">[58]데이타!$E$143</definedName>
    <definedName name="동백1506">[59]데이타!$E$143</definedName>
    <definedName name="동백1808" localSheetId="79">[58]데이타!$E$144</definedName>
    <definedName name="동백1808">[59]데이타!$E$144</definedName>
    <definedName name="동백나무H2.0" localSheetId="49">#REF!</definedName>
    <definedName name="동백나무H2.0" localSheetId="50">#REF!</definedName>
    <definedName name="동백나무H2.0" localSheetId="51">#REF!</definedName>
    <definedName name="동백나무H2.0" localSheetId="52">#REF!</definedName>
    <definedName name="동백나무H2.0" localSheetId="53">#REF!</definedName>
    <definedName name="동백나무H2.0" localSheetId="74">#REF!</definedName>
    <definedName name="동백나무H2.0" localSheetId="75">#REF!</definedName>
    <definedName name="동백나무H2.0" localSheetId="76">#REF!</definedName>
    <definedName name="동백나무H2.0" localSheetId="77">#REF!</definedName>
    <definedName name="동백나무H2.0" localSheetId="78">#REF!</definedName>
    <definedName name="동백나무H2.0" localSheetId="16">#REF!</definedName>
    <definedName name="동백나무H2.0" localSheetId="13">#REF!</definedName>
    <definedName name="동백나무H2.0" localSheetId="15">#REF!</definedName>
    <definedName name="동백나무H2.0" localSheetId="14">#REF!</definedName>
    <definedName name="동백나무H2.0">#REF!</definedName>
    <definedName name="되메인경" localSheetId="49">#REF!</definedName>
    <definedName name="되메인경" localSheetId="50">#REF!</definedName>
    <definedName name="되메인경" localSheetId="51">#REF!</definedName>
    <definedName name="되메인경" localSheetId="52">#REF!</definedName>
    <definedName name="되메인경" localSheetId="53">#REF!</definedName>
    <definedName name="되메인경" localSheetId="74">#REF!</definedName>
    <definedName name="되메인경" localSheetId="75">#REF!</definedName>
    <definedName name="되메인경" localSheetId="76">#REF!</definedName>
    <definedName name="되메인경" localSheetId="77">#REF!</definedName>
    <definedName name="되메인경" localSheetId="78">#REF!</definedName>
    <definedName name="되메인경" localSheetId="16">#REF!</definedName>
    <definedName name="되메인경" localSheetId="13">#REF!</definedName>
    <definedName name="되메인경" localSheetId="15">#REF!</definedName>
    <definedName name="되메인경" localSheetId="14">#REF!</definedName>
    <definedName name="되메인경">#REF!</definedName>
    <definedName name="되메인노" localSheetId="49">#REF!</definedName>
    <definedName name="되메인노" localSheetId="50">#REF!</definedName>
    <definedName name="되메인노" localSheetId="51">#REF!</definedName>
    <definedName name="되메인노" localSheetId="52">#REF!</definedName>
    <definedName name="되메인노" localSheetId="53">#REF!</definedName>
    <definedName name="되메인노" localSheetId="74">#REF!</definedName>
    <definedName name="되메인노" localSheetId="75">#REF!</definedName>
    <definedName name="되메인노" localSheetId="76">#REF!</definedName>
    <definedName name="되메인노" localSheetId="77">#REF!</definedName>
    <definedName name="되메인노" localSheetId="78">#REF!</definedName>
    <definedName name="되메인노" localSheetId="16">#REF!</definedName>
    <definedName name="되메인노" localSheetId="13">#REF!</definedName>
    <definedName name="되메인노" localSheetId="15">#REF!</definedName>
    <definedName name="되메인노" localSheetId="14">#REF!</definedName>
    <definedName name="되메인노">#REF!</definedName>
    <definedName name="되메인재" localSheetId="49">#REF!</definedName>
    <definedName name="되메인재" localSheetId="50">#REF!</definedName>
    <definedName name="되메인재" localSheetId="51">#REF!</definedName>
    <definedName name="되메인재" localSheetId="52">#REF!</definedName>
    <definedName name="되메인재" localSheetId="53">#REF!</definedName>
    <definedName name="되메인재" localSheetId="74">#REF!</definedName>
    <definedName name="되메인재" localSheetId="75">#REF!</definedName>
    <definedName name="되메인재" localSheetId="76">#REF!</definedName>
    <definedName name="되메인재" localSheetId="77">#REF!</definedName>
    <definedName name="되메인재" localSheetId="78">#REF!</definedName>
    <definedName name="되메인재" localSheetId="16">#REF!</definedName>
    <definedName name="되메인재" localSheetId="13">#REF!</definedName>
    <definedName name="되메인재" localSheetId="15">#REF!</definedName>
    <definedName name="되메인재" localSheetId="14">#REF!</definedName>
    <definedName name="되메인재">#REF!</definedName>
    <definedName name="드잡이공001" localSheetId="49">#REF!</definedName>
    <definedName name="드잡이공001" localSheetId="50">#REF!</definedName>
    <definedName name="드잡이공001" localSheetId="51">#REF!</definedName>
    <definedName name="드잡이공001" localSheetId="52">#REF!</definedName>
    <definedName name="드잡이공001" localSheetId="53">#REF!</definedName>
    <definedName name="드잡이공001" localSheetId="74">#REF!</definedName>
    <definedName name="드잡이공001" localSheetId="75">#REF!</definedName>
    <definedName name="드잡이공001" localSheetId="76">#REF!</definedName>
    <definedName name="드잡이공001" localSheetId="77">#REF!</definedName>
    <definedName name="드잡이공001" localSheetId="78">#REF!</definedName>
    <definedName name="드잡이공001" localSheetId="16">#REF!</definedName>
    <definedName name="드잡이공001" localSheetId="13">#REF!</definedName>
    <definedName name="드잡이공001" localSheetId="15">#REF!</definedName>
    <definedName name="드잡이공001" localSheetId="14">#REF!</definedName>
    <definedName name="드잡이공001">#REF!</definedName>
    <definedName name="드잡이공002" localSheetId="49">#REF!</definedName>
    <definedName name="드잡이공002" localSheetId="50">#REF!</definedName>
    <definedName name="드잡이공002" localSheetId="51">#REF!</definedName>
    <definedName name="드잡이공002" localSheetId="52">#REF!</definedName>
    <definedName name="드잡이공002" localSheetId="53">#REF!</definedName>
    <definedName name="드잡이공002" localSheetId="74">#REF!</definedName>
    <definedName name="드잡이공002" localSheetId="75">#REF!</definedName>
    <definedName name="드잡이공002" localSheetId="76">#REF!</definedName>
    <definedName name="드잡이공002" localSheetId="77">#REF!</definedName>
    <definedName name="드잡이공002" localSheetId="78">#REF!</definedName>
    <definedName name="드잡이공002" localSheetId="16">#REF!</definedName>
    <definedName name="드잡이공002" localSheetId="13">#REF!</definedName>
    <definedName name="드잡이공002" localSheetId="15">#REF!</definedName>
    <definedName name="드잡이공002" localSheetId="14">#REF!</definedName>
    <definedName name="드잡이공002">#REF!</definedName>
    <definedName name="드잡이공011" localSheetId="49">#REF!</definedName>
    <definedName name="드잡이공011" localSheetId="50">#REF!</definedName>
    <definedName name="드잡이공011" localSheetId="51">#REF!</definedName>
    <definedName name="드잡이공011" localSheetId="52">#REF!</definedName>
    <definedName name="드잡이공011" localSheetId="53">#REF!</definedName>
    <definedName name="드잡이공011" localSheetId="74">#REF!</definedName>
    <definedName name="드잡이공011" localSheetId="75">#REF!</definedName>
    <definedName name="드잡이공011" localSheetId="76">#REF!</definedName>
    <definedName name="드잡이공011" localSheetId="77">#REF!</definedName>
    <definedName name="드잡이공011" localSheetId="78">#REF!</definedName>
    <definedName name="드잡이공011" localSheetId="16">#REF!</definedName>
    <definedName name="드잡이공011" localSheetId="13">#REF!</definedName>
    <definedName name="드잡이공011" localSheetId="15">#REF!</definedName>
    <definedName name="드잡이공011" localSheetId="14">#REF!</definedName>
    <definedName name="드잡이공011">#REF!</definedName>
    <definedName name="드잡이공982" localSheetId="49">#REF!</definedName>
    <definedName name="드잡이공982" localSheetId="50">#REF!</definedName>
    <definedName name="드잡이공982" localSheetId="51">#REF!</definedName>
    <definedName name="드잡이공982" localSheetId="52">#REF!</definedName>
    <definedName name="드잡이공982" localSheetId="53">#REF!</definedName>
    <definedName name="드잡이공982" localSheetId="74">#REF!</definedName>
    <definedName name="드잡이공982" localSheetId="75">#REF!</definedName>
    <definedName name="드잡이공982" localSheetId="76">#REF!</definedName>
    <definedName name="드잡이공982" localSheetId="77">#REF!</definedName>
    <definedName name="드잡이공982" localSheetId="78">#REF!</definedName>
    <definedName name="드잡이공982" localSheetId="16">#REF!</definedName>
    <definedName name="드잡이공982" localSheetId="13">#REF!</definedName>
    <definedName name="드잡이공982" localSheetId="15">#REF!</definedName>
    <definedName name="드잡이공982" localSheetId="14">#REF!</definedName>
    <definedName name="드잡이공982">#REF!</definedName>
    <definedName name="드잡이공991" localSheetId="49">#REF!</definedName>
    <definedName name="드잡이공991" localSheetId="50">#REF!</definedName>
    <definedName name="드잡이공991" localSheetId="51">#REF!</definedName>
    <definedName name="드잡이공991" localSheetId="52">#REF!</definedName>
    <definedName name="드잡이공991" localSheetId="53">#REF!</definedName>
    <definedName name="드잡이공991" localSheetId="74">#REF!</definedName>
    <definedName name="드잡이공991" localSheetId="75">#REF!</definedName>
    <definedName name="드잡이공991" localSheetId="76">#REF!</definedName>
    <definedName name="드잡이공991" localSheetId="77">#REF!</definedName>
    <definedName name="드잡이공991" localSheetId="78">#REF!</definedName>
    <definedName name="드잡이공991" localSheetId="16">#REF!</definedName>
    <definedName name="드잡이공991" localSheetId="13">#REF!</definedName>
    <definedName name="드잡이공991" localSheetId="15">#REF!</definedName>
    <definedName name="드잡이공991" localSheetId="14">#REF!</definedName>
    <definedName name="드잡이공991">#REF!</definedName>
    <definedName name="드잡이공992" localSheetId="49">#REF!</definedName>
    <definedName name="드잡이공992" localSheetId="50">#REF!</definedName>
    <definedName name="드잡이공992" localSheetId="51">#REF!</definedName>
    <definedName name="드잡이공992" localSheetId="52">#REF!</definedName>
    <definedName name="드잡이공992" localSheetId="53">#REF!</definedName>
    <definedName name="드잡이공992" localSheetId="74">#REF!</definedName>
    <definedName name="드잡이공992" localSheetId="75">#REF!</definedName>
    <definedName name="드잡이공992" localSheetId="76">#REF!</definedName>
    <definedName name="드잡이공992" localSheetId="77">#REF!</definedName>
    <definedName name="드잡이공992" localSheetId="78">#REF!</definedName>
    <definedName name="드잡이공992" localSheetId="16">#REF!</definedName>
    <definedName name="드잡이공992" localSheetId="13">#REF!</definedName>
    <definedName name="드잡이공992" localSheetId="15">#REF!</definedName>
    <definedName name="드잡이공992" localSheetId="14">#REF!</definedName>
    <definedName name="드잡이공992">#REF!</definedName>
    <definedName name="등R2" localSheetId="79">[58]데이타!$E$156</definedName>
    <definedName name="등R2">[59]데이타!$E$156</definedName>
    <definedName name="등R4" localSheetId="79">[58]데이타!$E$157</definedName>
    <definedName name="등R4">[59]데이타!$E$157</definedName>
    <definedName name="등R6" localSheetId="79">[58]데이타!$E$158</definedName>
    <definedName name="등R6">[59]데이타!$E$158</definedName>
    <definedName name="등R8" localSheetId="79">[58]데이타!$E$159</definedName>
    <definedName name="등R8">[59]데이타!$E$159</definedName>
    <definedName name="땅깍기발파암리퍼병행" localSheetId="49">#REF!</definedName>
    <definedName name="땅깍기발파암리퍼병행" localSheetId="50">#REF!</definedName>
    <definedName name="땅깍기발파암리퍼병행" localSheetId="51">#REF!</definedName>
    <definedName name="땅깍기발파암리퍼병행" localSheetId="52">#REF!</definedName>
    <definedName name="땅깍기발파암리퍼병행" localSheetId="53">#REF!</definedName>
    <definedName name="땅깍기발파암리퍼병행" localSheetId="74">#REF!</definedName>
    <definedName name="땅깍기발파암리퍼병행" localSheetId="75">#REF!</definedName>
    <definedName name="땅깍기발파암리퍼병행" localSheetId="76">#REF!</definedName>
    <definedName name="땅깍기발파암리퍼병행" localSheetId="77">#REF!</definedName>
    <definedName name="땅깍기발파암리퍼병행" localSheetId="78">#REF!</definedName>
    <definedName name="땅깍기발파암리퍼병행" localSheetId="16">#REF!</definedName>
    <definedName name="땅깍기발파암리퍼병행" localSheetId="13">#REF!</definedName>
    <definedName name="땅깍기발파암리퍼병행" localSheetId="15">#REF!</definedName>
    <definedName name="땅깍기발파암리퍼병행" localSheetId="14">#REF!</definedName>
    <definedName name="땅깍기발파암리퍼병행">#REF!</definedName>
    <definedName name="때죽R10" localSheetId="79">[58]데이타!$E$127</definedName>
    <definedName name="때죽R10">[59]데이타!$E$127</definedName>
    <definedName name="때죽R4" localSheetId="79">[58]데이타!$E$124</definedName>
    <definedName name="때죽R4">[59]데이타!$E$124</definedName>
    <definedName name="때죽R6" localSheetId="79">[58]데이타!$E$125</definedName>
    <definedName name="때죽R6">[59]데이타!$E$125</definedName>
    <definedName name="때죽R8" localSheetId="79">[58]데이타!$E$126</definedName>
    <definedName name="때죽R8">[59]데이타!$E$126</definedName>
    <definedName name="때죽나무H3.0" localSheetId="49">#REF!</definedName>
    <definedName name="때죽나무H3.0" localSheetId="50">#REF!</definedName>
    <definedName name="때죽나무H3.0" localSheetId="51">#REF!</definedName>
    <definedName name="때죽나무H3.0" localSheetId="52">#REF!</definedName>
    <definedName name="때죽나무H3.0" localSheetId="53">#REF!</definedName>
    <definedName name="때죽나무H3.0" localSheetId="74">#REF!</definedName>
    <definedName name="때죽나무H3.0" localSheetId="75">#REF!</definedName>
    <definedName name="때죽나무H3.0" localSheetId="76">#REF!</definedName>
    <definedName name="때죽나무H3.0" localSheetId="77">#REF!</definedName>
    <definedName name="때죽나무H3.0" localSheetId="78">#REF!</definedName>
    <definedName name="때죽나무H3.0" localSheetId="16">#REF!</definedName>
    <definedName name="때죽나무H3.0" localSheetId="13">#REF!</definedName>
    <definedName name="때죽나무H3.0" localSheetId="15">#REF!</definedName>
    <definedName name="때죽나무H3.0" localSheetId="14">#REF!</definedName>
    <definedName name="때죽나무H3.0">#REF!</definedName>
    <definedName name="떼1" localSheetId="49">#REF!</definedName>
    <definedName name="떼1" localSheetId="50">#REF!</definedName>
    <definedName name="떼1" localSheetId="51">#REF!</definedName>
    <definedName name="떼1" localSheetId="52">#REF!</definedName>
    <definedName name="떼1" localSheetId="53">#REF!</definedName>
    <definedName name="떼1" localSheetId="74">#REF!</definedName>
    <definedName name="떼1" localSheetId="75">#REF!</definedName>
    <definedName name="떼1" localSheetId="76">#REF!</definedName>
    <definedName name="떼1" localSheetId="77">#REF!</definedName>
    <definedName name="떼1" localSheetId="78">#REF!</definedName>
    <definedName name="떼1" localSheetId="16">#REF!</definedName>
    <definedName name="떼1" localSheetId="13">#REF!</definedName>
    <definedName name="떼1" localSheetId="15">#REF!</definedName>
    <definedName name="떼1" localSheetId="14">#REF!</definedName>
    <definedName name="떼1">#REF!</definedName>
    <definedName name="ㄹ" localSheetId="49">[94]금액내역서!$D$3:$D$10</definedName>
    <definedName name="ㄹ" localSheetId="50">[94]금액내역서!$D$3:$D$10</definedName>
    <definedName name="ㄹ" localSheetId="51">[94]금액내역서!$D$3:$D$10</definedName>
    <definedName name="ㄹ" localSheetId="52">[94]금액내역서!$D$3:$D$10</definedName>
    <definedName name="ㄹ" localSheetId="53">[94]금액내역서!$D$3:$D$10</definedName>
    <definedName name="ㄹ" localSheetId="74">[94]금액내역서!$D$3:$D$10</definedName>
    <definedName name="ㄹ" localSheetId="75">[94]금액내역서!$D$3:$D$10</definedName>
    <definedName name="ㄹ" localSheetId="76">[94]금액내역서!$D$3:$D$10</definedName>
    <definedName name="ㄹ" localSheetId="77">[94]금액내역서!$D$3:$D$10</definedName>
    <definedName name="ㄹ" localSheetId="78">[94]금액내역서!$D$3:$D$10</definedName>
    <definedName name="ㄹ" localSheetId="79">[95]금액내역서!$D$3:$D$10</definedName>
    <definedName name="ㄹ" localSheetId="16">[86]금액내역서!$D$3:$D$10</definedName>
    <definedName name="ㄹ">[86]금액내역서!$D$3:$D$10</definedName>
    <definedName name="ㄹㄹ" localSheetId="37">BlankMacro1</definedName>
    <definedName name="ㄹㄹ" localSheetId="49">BlankMacro1</definedName>
    <definedName name="ㄹㄹ" localSheetId="50">BlankMacro1</definedName>
    <definedName name="ㄹㄹ" localSheetId="51">BlankMacro1</definedName>
    <definedName name="ㄹㄹ" localSheetId="52">BlankMacro1</definedName>
    <definedName name="ㄹㄹ" localSheetId="53">BlankMacro1</definedName>
    <definedName name="ㄹㄹ" localSheetId="75">BlankMacro1</definedName>
    <definedName name="ㄹㄹ" localSheetId="77">BlankMacro1</definedName>
    <definedName name="ㄹㄹ" localSheetId="79">BlankMacro1</definedName>
    <definedName name="ㄹㄹ">BlankMacro1</definedName>
    <definedName name="ㄹㄹㄹ" localSheetId="55">#REF!</definedName>
    <definedName name="ㄹㄹㄹ" localSheetId="59">#REF!</definedName>
    <definedName name="ㄹㄹㄹ" localSheetId="61">#REF!</definedName>
    <definedName name="ㄹㄹㄹ" localSheetId="31">#REF!</definedName>
    <definedName name="ㄹㄹㄹ" localSheetId="35">#REF!</definedName>
    <definedName name="ㄹㄹㄹ" localSheetId="36">#REF!</definedName>
    <definedName name="ㄹㄹㄹ" localSheetId="34">#REF!</definedName>
    <definedName name="ㄹㄹㄹ" localSheetId="49">#REF!</definedName>
    <definedName name="ㄹㄹㄹ" localSheetId="50">#REF!</definedName>
    <definedName name="ㄹㄹㄹ" localSheetId="51">#REF!</definedName>
    <definedName name="ㄹㄹㄹ" localSheetId="52">#REF!</definedName>
    <definedName name="ㄹㄹㄹ" localSheetId="53">#REF!</definedName>
    <definedName name="ㄹㄹㄹ" localSheetId="74">#REF!</definedName>
    <definedName name="ㄹㄹㄹ" localSheetId="75">#REF!</definedName>
    <definedName name="ㄹㄹㄹ" localSheetId="76">#REF!</definedName>
    <definedName name="ㄹㄹㄹ" localSheetId="77">#REF!</definedName>
    <definedName name="ㄹㄹㄹ" localSheetId="78">#REF!</definedName>
    <definedName name="ㄹㄹㄹ" localSheetId="16">#REF!</definedName>
    <definedName name="ㄹㄹㄹ" localSheetId="13">#REF!</definedName>
    <definedName name="ㄹㄹㄹ" localSheetId="15">#REF!</definedName>
    <definedName name="ㄹㄹㄹ" localSheetId="14">#REF!</definedName>
    <definedName name="ㄹㄹㄹ" localSheetId="1">#REF!</definedName>
    <definedName name="ㄹㄹㄹ">#REF!</definedName>
    <definedName name="ㄹㄹㄹㄹㄹㄹㄹ" localSheetId="37">BlankMacro1</definedName>
    <definedName name="ㄹㄹㄹㄹㄹㄹㄹ" localSheetId="49">BlankMacro1</definedName>
    <definedName name="ㄹㄹㄹㄹㄹㄹㄹ" localSheetId="50">BlankMacro1</definedName>
    <definedName name="ㄹㄹㄹㄹㄹㄹㄹ" localSheetId="51">BlankMacro1</definedName>
    <definedName name="ㄹㄹㄹㄹㄹㄹㄹ" localSheetId="52">BlankMacro1</definedName>
    <definedName name="ㄹㄹㄹㄹㄹㄹㄹ" localSheetId="53">BlankMacro1</definedName>
    <definedName name="ㄹㄹㄹㄹㄹㄹㄹ" localSheetId="75">BlankMacro1</definedName>
    <definedName name="ㄹㄹㄹㄹㄹㄹㄹ" localSheetId="77">BlankMacro1</definedName>
    <definedName name="ㄹㄹㄹㄹㄹㄹㄹ" localSheetId="79">BlankMacro1</definedName>
    <definedName name="ㄹㄹㄹㄹㄹㄹㄹ">BlankMacro1</definedName>
    <definedName name="ㄹㅇㄹㅇ" localSheetId="55">BlankMacro1</definedName>
    <definedName name="ㄹㅇㄹㅇ" localSheetId="59">BlankMacro1</definedName>
    <definedName name="ㄹㅇㄹㅇ" localSheetId="6">BlankMacro1</definedName>
    <definedName name="ㄹㅇㄹㅇ" localSheetId="61">BlankMacro1</definedName>
    <definedName name="ㄹㅇㄹㅇ" localSheetId="31">BlankMacro1</definedName>
    <definedName name="ㄹㅇㄹㅇ" localSheetId="37">BlankMacro1</definedName>
    <definedName name="ㄹㅇㄹㅇ" localSheetId="17">BlankMacro1</definedName>
    <definedName name="ㄹㅇㄹㅇ" localSheetId="18">BlankMacro1</definedName>
    <definedName name="ㄹㅇㄹㅇ" localSheetId="35">BlankMacro1</definedName>
    <definedName name="ㄹㅇㄹㅇ" localSheetId="36">BlankMacro1</definedName>
    <definedName name="ㄹㅇㄹㅇ" localSheetId="34">BlankMacro1</definedName>
    <definedName name="ㄹㅇㄹㅇ" localSheetId="49">BlankMacro1</definedName>
    <definedName name="ㄹㅇㄹㅇ" localSheetId="50">BlankMacro1</definedName>
    <definedName name="ㄹㅇㄹㅇ" localSheetId="51">BlankMacro1</definedName>
    <definedName name="ㄹㅇㄹㅇ" localSheetId="52">BlankMacro1</definedName>
    <definedName name="ㄹㅇㄹㅇ" localSheetId="53">BlankMacro1</definedName>
    <definedName name="ㄹㅇㄹㅇ" localSheetId="75">BlankMacro1</definedName>
    <definedName name="ㄹㅇㄹㅇ" localSheetId="77">BlankMacro1</definedName>
    <definedName name="ㄹㅇㄹㅇ" localSheetId="79">BlankMacro1</definedName>
    <definedName name="ㄹㅇㄹㅇ" localSheetId="16">BlankMacro1</definedName>
    <definedName name="ㄹㅇㄹㅇ" localSheetId="13">BlankMacro1</definedName>
    <definedName name="ㄹㅇㄹㅇ" localSheetId="15">BlankMacro1</definedName>
    <definedName name="ㄹㅇㄹㅇ" localSheetId="14">BlankMacro1</definedName>
    <definedName name="ㄹㅇㄹㅇ" localSheetId="1">BlankMacro1</definedName>
    <definedName name="ㄹㅇㄹㅇ">BlankMacro1</definedName>
    <definedName name="라">[56]VXXXXX!$U$25</definedName>
    <definedName name="락산" localSheetId="49">#REF!</definedName>
    <definedName name="락산" localSheetId="50">#REF!</definedName>
    <definedName name="락산" localSheetId="51">#REF!</definedName>
    <definedName name="락산" localSheetId="52">#REF!</definedName>
    <definedName name="락산" localSheetId="53">#REF!</definedName>
    <definedName name="락산" localSheetId="13">#REF!</definedName>
    <definedName name="락산" localSheetId="15">#REF!</definedName>
    <definedName name="락산" localSheetId="14">#REF!</definedName>
    <definedName name="락산">#REF!</definedName>
    <definedName name="락야" localSheetId="49">#REF!</definedName>
    <definedName name="락야" localSheetId="50">#REF!</definedName>
    <definedName name="락야" localSheetId="51">#REF!</definedName>
    <definedName name="락야" localSheetId="52">#REF!</definedName>
    <definedName name="락야" localSheetId="53">#REF!</definedName>
    <definedName name="락야" localSheetId="13">#REF!</definedName>
    <definedName name="락야" localSheetId="15">#REF!</definedName>
    <definedName name="락야" localSheetId="14">#REF!</definedName>
    <definedName name="락야">#REF!</definedName>
    <definedName name="락평" localSheetId="49">#REF!</definedName>
    <definedName name="락평" localSheetId="50">#REF!</definedName>
    <definedName name="락평" localSheetId="51">#REF!</definedName>
    <definedName name="락평" localSheetId="52">#REF!</definedName>
    <definedName name="락평" localSheetId="53">#REF!</definedName>
    <definedName name="락평" localSheetId="13">#REF!</definedName>
    <definedName name="락평" localSheetId="15">#REF!</definedName>
    <definedName name="락평" localSheetId="14">#REF!</definedName>
    <definedName name="락평">#REF!</definedName>
    <definedName name="러ㅏㅠ퍼ㅏㅠㄹ파ㅓ" localSheetId="17" hidden="1">#REF!</definedName>
    <definedName name="러ㅏㅠ퍼ㅏㅠㄹ파ㅓ" localSheetId="18" hidden="1">#REF!</definedName>
    <definedName name="러ㅏㅠ퍼ㅏㅠㄹ파ㅓ" localSheetId="16" hidden="1">#REF!</definedName>
    <definedName name="러ㅏㅠ퍼ㅏㅠㄹ파ㅓ" localSheetId="13" hidden="1">#REF!</definedName>
    <definedName name="러ㅏㅠ퍼ㅏㅠㄹ파ㅓ" localSheetId="15" hidden="1">#REF!</definedName>
    <definedName name="러ㅏㅠ퍼ㅏㅠㄹ파ㅓ" localSheetId="14" hidden="1">#REF!</definedName>
    <definedName name="러ㅏㅠ퍼ㅏㅠㄹ파ㅓ" hidden="1">#REF!</definedName>
    <definedName name="로우더" localSheetId="55">BlankMacro1</definedName>
    <definedName name="로우더" localSheetId="59">BlankMacro1</definedName>
    <definedName name="로우더" localSheetId="6">BlankMacro1</definedName>
    <definedName name="로우더" localSheetId="61">BlankMacro1</definedName>
    <definedName name="로우더" localSheetId="31">BlankMacro1</definedName>
    <definedName name="로우더" localSheetId="37">BlankMacro1</definedName>
    <definedName name="로우더" localSheetId="17">BlankMacro1</definedName>
    <definedName name="로우더" localSheetId="18">BlankMacro1</definedName>
    <definedName name="로우더" localSheetId="35">BlankMacro1</definedName>
    <definedName name="로우더" localSheetId="36">BlankMacro1</definedName>
    <definedName name="로우더" localSheetId="34">BlankMacro1</definedName>
    <definedName name="로우더" localSheetId="49">BlankMacro1</definedName>
    <definedName name="로우더" localSheetId="50">BlankMacro1</definedName>
    <definedName name="로우더" localSheetId="51">BlankMacro1</definedName>
    <definedName name="로우더" localSheetId="52">BlankMacro1</definedName>
    <definedName name="로우더" localSheetId="53">BlankMacro1</definedName>
    <definedName name="로우더" localSheetId="74">BlankMacro1</definedName>
    <definedName name="로우더" localSheetId="75">BlankMacro1</definedName>
    <definedName name="로우더" localSheetId="76">BlankMacro1</definedName>
    <definedName name="로우더" localSheetId="77">BlankMacro1</definedName>
    <definedName name="로우더" localSheetId="78">BlankMacro1</definedName>
    <definedName name="로우더" localSheetId="79">BlankMacro1</definedName>
    <definedName name="로우더" localSheetId="16">BlankMacro1</definedName>
    <definedName name="로우더" localSheetId="13">BlankMacro1</definedName>
    <definedName name="로우더" localSheetId="15">BlankMacro1</definedName>
    <definedName name="로우더" localSheetId="14">BlankMacro1</definedName>
    <definedName name="로우더" localSheetId="1">BlankMacro1</definedName>
    <definedName name="로우더">BlankMacro1</definedName>
    <definedName name="루핑공" localSheetId="49">[69]노임단가!#REF!</definedName>
    <definedName name="루핑공" localSheetId="50">[69]노임단가!#REF!</definedName>
    <definedName name="루핑공" localSheetId="51">[69]노임단가!#REF!</definedName>
    <definedName name="루핑공" localSheetId="52">[69]노임단가!#REF!</definedName>
    <definedName name="루핑공" localSheetId="53">[69]노임단가!#REF!</definedName>
    <definedName name="루핑공" localSheetId="13">[69]노임단가!#REF!</definedName>
    <definedName name="루핑공" localSheetId="15">[69]노임단가!#REF!</definedName>
    <definedName name="루핑공" localSheetId="14">[69]노임단가!#REF!</definedName>
    <definedName name="루핑공">[69]노임단가!#REF!</definedName>
    <definedName name="류" localSheetId="49">#REF!</definedName>
    <definedName name="류" localSheetId="50">#REF!</definedName>
    <definedName name="류" localSheetId="51">#REF!</definedName>
    <definedName name="류" localSheetId="52">#REF!</definedName>
    <definedName name="류" localSheetId="53">#REF!</definedName>
    <definedName name="류" localSheetId="74">#REF!</definedName>
    <definedName name="류" localSheetId="75">#REF!</definedName>
    <definedName name="류" localSheetId="76">#REF!</definedName>
    <definedName name="류" localSheetId="77">#REF!</definedName>
    <definedName name="류" localSheetId="78">#REF!</definedName>
    <definedName name="류" localSheetId="16">#REF!</definedName>
    <definedName name="류" localSheetId="13">#REF!</definedName>
    <definedName name="류" localSheetId="15">#REF!</definedName>
    <definedName name="류" localSheetId="14">#REF!</definedName>
    <definedName name="류">#REF!</definedName>
    <definedName name="리" localSheetId="13">#REF!</definedName>
    <definedName name="리" localSheetId="15">#REF!</definedName>
    <definedName name="리" localSheetId="14">#REF!</definedName>
    <definedName name="리">#REF!</definedName>
    <definedName name="리벳공" localSheetId="49">[69]노임단가!#REF!</definedName>
    <definedName name="리벳공" localSheetId="50">[69]노임단가!#REF!</definedName>
    <definedName name="리벳공" localSheetId="51">[69]노임단가!#REF!</definedName>
    <definedName name="리벳공" localSheetId="52">[69]노임단가!#REF!</definedName>
    <definedName name="리벳공" localSheetId="53">[69]노임단가!#REF!</definedName>
    <definedName name="리벳공" localSheetId="13">[69]노임단가!#REF!</definedName>
    <definedName name="리벳공" localSheetId="15">[69]노임단가!#REF!</definedName>
    <definedName name="리벳공" localSheetId="14">[69]노임단가!#REF!</definedName>
    <definedName name="리벳공">[69]노임단가!#REF!</definedName>
    <definedName name="리이">[96]필지별내역!#REF!</definedName>
    <definedName name="ㄿ" localSheetId="37" hidden="1">{#N/A,#N/A,FALSE,"현장 NCR 분석";#N/A,#N/A,FALSE,"현장품질감사";#N/A,#N/A,FALSE,"현장품질감사"}</definedName>
    <definedName name="ㄿ" localSheetId="17" hidden="1">{#N/A,#N/A,FALSE,"현장 NCR 분석";#N/A,#N/A,FALSE,"현장품질감사";#N/A,#N/A,FALSE,"현장품질감사"}</definedName>
    <definedName name="ㄿ" localSheetId="18" hidden="1">{#N/A,#N/A,FALSE,"현장 NCR 분석";#N/A,#N/A,FALSE,"현장품질감사";#N/A,#N/A,FALSE,"현장품질감사"}</definedName>
    <definedName name="ㄿ" localSheetId="49" hidden="1">{#N/A,#N/A,FALSE,"현장 NCR 분석";#N/A,#N/A,FALSE,"현장품질감사";#N/A,#N/A,FALSE,"현장품질감사"}</definedName>
    <definedName name="ㄿ" localSheetId="50" hidden="1">{#N/A,#N/A,FALSE,"현장 NCR 분석";#N/A,#N/A,FALSE,"현장품질감사";#N/A,#N/A,FALSE,"현장품질감사"}</definedName>
    <definedName name="ㄿ" localSheetId="51" hidden="1">{#N/A,#N/A,FALSE,"현장 NCR 분석";#N/A,#N/A,FALSE,"현장품질감사";#N/A,#N/A,FALSE,"현장품질감사"}</definedName>
    <definedName name="ㄿ" localSheetId="52" hidden="1">{#N/A,#N/A,FALSE,"현장 NCR 분석";#N/A,#N/A,FALSE,"현장품질감사";#N/A,#N/A,FALSE,"현장품질감사"}</definedName>
    <definedName name="ㄿ" localSheetId="53" hidden="1">{#N/A,#N/A,FALSE,"현장 NCR 분석";#N/A,#N/A,FALSE,"현장품질감사";#N/A,#N/A,FALSE,"현장품질감사"}</definedName>
    <definedName name="ㄿ" localSheetId="79" hidden="1">{#N/A,#N/A,FALSE,"현장 NCR 분석";#N/A,#N/A,FALSE,"현장품질감사";#N/A,#N/A,FALSE,"현장품질감사"}</definedName>
    <definedName name="ㄿ" localSheetId="16" hidden="1">{#N/A,#N/A,FALSE,"현장 NCR 분석";#N/A,#N/A,FALSE,"현장품질감사";#N/A,#N/A,FALSE,"현장품질감사"}</definedName>
    <definedName name="ㄿ" localSheetId="13" hidden="1">{#N/A,#N/A,FALSE,"현장 NCR 분석";#N/A,#N/A,FALSE,"현장품질감사";#N/A,#N/A,FALSE,"현장품질감사"}</definedName>
    <definedName name="ㄿ" localSheetId="15" hidden="1">{#N/A,#N/A,FALSE,"현장 NCR 분석";#N/A,#N/A,FALSE,"현장품질감사";#N/A,#N/A,FALSE,"현장품질감사"}</definedName>
    <definedName name="ㄿ" localSheetId="14" hidden="1">{#N/A,#N/A,FALSE,"현장 NCR 분석";#N/A,#N/A,FALSE,"현장품질감사";#N/A,#N/A,FALSE,"현장품질감사"}</definedName>
    <definedName name="ㄿ" hidden="1">{#N/A,#N/A,FALSE,"현장 NCR 분석";#N/A,#N/A,FALSE,"현장품질감사";#N/A,#N/A,FALSE,"현장품질감사"}</definedName>
    <definedName name="ㅁ" localSheetId="49">[86]Base!$B$4:$V$2024</definedName>
    <definedName name="ㅁ" localSheetId="50">[86]Base!$B$4:$V$2024</definedName>
    <definedName name="ㅁ" localSheetId="51">[86]Base!$B$4:$V$2024</definedName>
    <definedName name="ㅁ" localSheetId="52">[86]Base!$B$4:$V$2024</definedName>
    <definedName name="ㅁ" localSheetId="53">[86]Base!$B$4:$V$2024</definedName>
    <definedName name="ㅁ" localSheetId="74">[86]Base!$B$4:$V$2024</definedName>
    <definedName name="ㅁ" localSheetId="75">[86]Base!$B$4:$V$2024</definedName>
    <definedName name="ㅁ" localSheetId="76">[86]Base!$B$4:$V$2024</definedName>
    <definedName name="ㅁ" localSheetId="77">[86]Base!$B$4:$V$2024</definedName>
    <definedName name="ㅁ" localSheetId="78">[86]Base!$B$4:$V$2024</definedName>
    <definedName name="ㅁ" localSheetId="79">[94]Base!$B$4:$V$2024</definedName>
    <definedName name="ㅁ" localSheetId="16">[23]Base!$B$4:$V$2024</definedName>
    <definedName name="ㅁ">[23]Base!$B$4:$V$2024</definedName>
    <definedName name="ㅁ1" localSheetId="49">#REF!</definedName>
    <definedName name="ㅁ1" localSheetId="50">#REF!</definedName>
    <definedName name="ㅁ1" localSheetId="51">#REF!</definedName>
    <definedName name="ㅁ1" localSheetId="52">#REF!</definedName>
    <definedName name="ㅁ1" localSheetId="53">#REF!</definedName>
    <definedName name="ㅁ1" localSheetId="74">#REF!</definedName>
    <definedName name="ㅁ1" localSheetId="75">#REF!</definedName>
    <definedName name="ㅁ1" localSheetId="76">#REF!</definedName>
    <definedName name="ㅁ1" localSheetId="77">#REF!</definedName>
    <definedName name="ㅁ1" localSheetId="78">#REF!</definedName>
    <definedName name="ㅁ1" localSheetId="16">#REF!</definedName>
    <definedName name="ㅁ1" localSheetId="13">#REF!</definedName>
    <definedName name="ㅁ1" localSheetId="15">#REF!</definedName>
    <definedName name="ㅁ1" localSheetId="14">#REF!</definedName>
    <definedName name="ㅁ1">#REF!</definedName>
    <definedName name="ㅁ1100" localSheetId="49">#REF!</definedName>
    <definedName name="ㅁ1100" localSheetId="50">#REF!</definedName>
    <definedName name="ㅁ1100" localSheetId="51">#REF!</definedName>
    <definedName name="ㅁ1100" localSheetId="52">#REF!</definedName>
    <definedName name="ㅁ1100" localSheetId="53">#REF!</definedName>
    <definedName name="ㅁ1100" localSheetId="74">#REF!</definedName>
    <definedName name="ㅁ1100" localSheetId="75">#REF!</definedName>
    <definedName name="ㅁ1100" localSheetId="76">#REF!</definedName>
    <definedName name="ㅁ1100" localSheetId="77">#REF!</definedName>
    <definedName name="ㅁ1100" localSheetId="78">#REF!</definedName>
    <definedName name="ㅁ1100" localSheetId="16">#REF!</definedName>
    <definedName name="ㅁ1100" localSheetId="13">#REF!</definedName>
    <definedName name="ㅁ1100" localSheetId="15">#REF!</definedName>
    <definedName name="ㅁ1100" localSheetId="14">#REF!</definedName>
    <definedName name="ㅁ1100">#REF!</definedName>
    <definedName name="ㅁ1140" localSheetId="49">#REF!</definedName>
    <definedName name="ㅁ1140" localSheetId="50">#REF!</definedName>
    <definedName name="ㅁ1140" localSheetId="51">#REF!</definedName>
    <definedName name="ㅁ1140" localSheetId="52">#REF!</definedName>
    <definedName name="ㅁ1140" localSheetId="53">#REF!</definedName>
    <definedName name="ㅁ1140" localSheetId="74">#REF!</definedName>
    <definedName name="ㅁ1140" localSheetId="75">#REF!</definedName>
    <definedName name="ㅁ1140" localSheetId="76">#REF!</definedName>
    <definedName name="ㅁ1140" localSheetId="77">#REF!</definedName>
    <definedName name="ㅁ1140" localSheetId="78">#REF!</definedName>
    <definedName name="ㅁ1140" localSheetId="16">#REF!</definedName>
    <definedName name="ㅁ1140" localSheetId="13">#REF!</definedName>
    <definedName name="ㅁ1140" localSheetId="15">#REF!</definedName>
    <definedName name="ㅁ1140" localSheetId="14">#REF!</definedName>
    <definedName name="ㅁ1140">#REF!</definedName>
    <definedName name="ㅁ125">#REF!</definedName>
    <definedName name="ㅁ147">#REF!</definedName>
    <definedName name="ㅁ2">[77]경산!#REF!</definedName>
    <definedName name="ㅁ331">#REF!</definedName>
    <definedName name="ㅁ459">[97]일위대가!#REF!</definedName>
    <definedName name="ㅁ60">[23]직노!#REF!</definedName>
    <definedName name="ㅁ700" localSheetId="55">[23]건축원가!#REF!</definedName>
    <definedName name="ㅁ700" localSheetId="59">[23]건축원가!#REF!</definedName>
    <definedName name="ㅁ700" localSheetId="61">[23]건축원가!#REF!</definedName>
    <definedName name="ㅁ700" localSheetId="31">[23]건축원가!#REF!</definedName>
    <definedName name="ㅁ700" localSheetId="35">[23]건축원가!#REF!</definedName>
    <definedName name="ㅁ700" localSheetId="36">[23]건축원가!#REF!</definedName>
    <definedName name="ㅁ700" localSheetId="34">[23]건축원가!#REF!</definedName>
    <definedName name="ㅁ700" localSheetId="49">[23]건축원가!#REF!</definedName>
    <definedName name="ㅁ700" localSheetId="50">[23]건축원가!#REF!</definedName>
    <definedName name="ㅁ700" localSheetId="51">[23]건축원가!#REF!</definedName>
    <definedName name="ㅁ700" localSheetId="52">[23]건축원가!#REF!</definedName>
    <definedName name="ㅁ700" localSheetId="53">[23]건축원가!#REF!</definedName>
    <definedName name="ㅁ700" localSheetId="74">[23]건축원가!#REF!</definedName>
    <definedName name="ㅁ700" localSheetId="75">[23]건축원가!#REF!</definedName>
    <definedName name="ㅁ700" localSheetId="76">[23]건축원가!#REF!</definedName>
    <definedName name="ㅁ700" localSheetId="77">[23]건축원가!#REF!</definedName>
    <definedName name="ㅁ700" localSheetId="78">[23]건축원가!#REF!</definedName>
    <definedName name="ㅁ700" localSheetId="16">[98]건축원가!#REF!</definedName>
    <definedName name="ㅁ700" localSheetId="13">[98]건축원가!#REF!</definedName>
    <definedName name="ㅁ700" localSheetId="15">[98]건축원가!#REF!</definedName>
    <definedName name="ㅁ700" localSheetId="14">[98]건축원가!#REF!</definedName>
    <definedName name="ㅁ700" localSheetId="1">[23]건축원가!#REF!</definedName>
    <definedName name="ㅁ700">[98]건축원가!#REF!</definedName>
    <definedName name="ㅁ750" localSheetId="55">[98]건축공사실행!#REF!</definedName>
    <definedName name="ㅁ750" localSheetId="59">[98]건축공사실행!#REF!</definedName>
    <definedName name="ㅁ750" localSheetId="61">[98]건축공사실행!#REF!</definedName>
    <definedName name="ㅁ750" localSheetId="31">[98]건축공사실행!#REF!</definedName>
    <definedName name="ㅁ750" localSheetId="35">[98]건축공사실행!#REF!</definedName>
    <definedName name="ㅁ750" localSheetId="36">[98]건축공사실행!#REF!</definedName>
    <definedName name="ㅁ750" localSheetId="34">[98]건축공사실행!#REF!</definedName>
    <definedName name="ㅁ750" localSheetId="49">[98]건축공사실행!#REF!</definedName>
    <definedName name="ㅁ750" localSheetId="50">[98]건축공사실행!#REF!</definedName>
    <definedName name="ㅁ750" localSheetId="51">[98]건축공사실행!#REF!</definedName>
    <definedName name="ㅁ750" localSheetId="52">[98]건축공사실행!#REF!</definedName>
    <definedName name="ㅁ750" localSheetId="53">[98]건축공사실행!#REF!</definedName>
    <definedName name="ㅁ750" localSheetId="74">[98]건축공사실행!#REF!</definedName>
    <definedName name="ㅁ750" localSheetId="75">[98]건축공사실행!#REF!</definedName>
    <definedName name="ㅁ750" localSheetId="76">[98]건축공사실행!#REF!</definedName>
    <definedName name="ㅁ750" localSheetId="77">[98]건축공사실행!#REF!</definedName>
    <definedName name="ㅁ750" localSheetId="78">[98]건축공사실행!#REF!</definedName>
    <definedName name="ㅁ750" localSheetId="79">[99]건축공사실행!#REF!</definedName>
    <definedName name="ㅁ750" localSheetId="16">[100]건축공사실행!#REF!</definedName>
    <definedName name="ㅁ750" localSheetId="13">[100]건축공사실행!#REF!</definedName>
    <definedName name="ㅁ750" localSheetId="15">[100]건축공사실행!#REF!</definedName>
    <definedName name="ㅁ750" localSheetId="14">[100]건축공사실행!#REF!</definedName>
    <definedName name="ㅁ750" localSheetId="1">[98]건축공사실행!#REF!</definedName>
    <definedName name="ㅁ750">[100]건축공사실행!#REF!</definedName>
    <definedName name="ㅁ863" localSheetId="49">#REF!</definedName>
    <definedName name="ㅁ863" localSheetId="50">#REF!</definedName>
    <definedName name="ㅁ863" localSheetId="51">#REF!</definedName>
    <definedName name="ㅁ863" localSheetId="52">#REF!</definedName>
    <definedName name="ㅁ863" localSheetId="53">#REF!</definedName>
    <definedName name="ㅁ863" localSheetId="74">#REF!</definedName>
    <definedName name="ㅁ863" localSheetId="75">#REF!</definedName>
    <definedName name="ㅁ863" localSheetId="76">#REF!</definedName>
    <definedName name="ㅁ863" localSheetId="77">#REF!</definedName>
    <definedName name="ㅁ863" localSheetId="78">#REF!</definedName>
    <definedName name="ㅁ863" localSheetId="16">#REF!</definedName>
    <definedName name="ㅁ863" localSheetId="13">#REF!</definedName>
    <definedName name="ㅁ863" localSheetId="15">#REF!</definedName>
    <definedName name="ㅁ863" localSheetId="14">#REF!</definedName>
    <definedName name="ㅁ863">#REF!</definedName>
    <definedName name="ㅁa1140" localSheetId="55">#REF!</definedName>
    <definedName name="ㅁa1140" localSheetId="59">#REF!</definedName>
    <definedName name="ㅁa1140" localSheetId="61">#REF!</definedName>
    <definedName name="ㅁa1140" localSheetId="31">#REF!</definedName>
    <definedName name="ㅁa1140" localSheetId="35">#REF!</definedName>
    <definedName name="ㅁa1140" localSheetId="36">#REF!</definedName>
    <definedName name="ㅁa1140" localSheetId="34">#REF!</definedName>
    <definedName name="ㅁa1140" localSheetId="49">#REF!</definedName>
    <definedName name="ㅁa1140" localSheetId="50">#REF!</definedName>
    <definedName name="ㅁa1140" localSheetId="51">#REF!</definedName>
    <definedName name="ㅁa1140" localSheetId="52">#REF!</definedName>
    <definedName name="ㅁa1140" localSheetId="53">#REF!</definedName>
    <definedName name="ㅁa1140" localSheetId="74">#REF!</definedName>
    <definedName name="ㅁa1140" localSheetId="75">#REF!</definedName>
    <definedName name="ㅁa1140" localSheetId="76">#REF!</definedName>
    <definedName name="ㅁa1140" localSheetId="77">#REF!</definedName>
    <definedName name="ㅁa1140" localSheetId="78">#REF!</definedName>
    <definedName name="ㅁa1140" localSheetId="16">#REF!</definedName>
    <definedName name="ㅁa1140" localSheetId="13">#REF!</definedName>
    <definedName name="ㅁa1140" localSheetId="15">#REF!</definedName>
    <definedName name="ㅁa1140" localSheetId="14">#REF!</definedName>
    <definedName name="ㅁa1140" localSheetId="1">#REF!</definedName>
    <definedName name="ㅁa1140">#REF!</definedName>
    <definedName name="ㅁㄴㅇ" localSheetId="37" hidden="1">{#N/A,#N/A,FALSE,"운반시간"}</definedName>
    <definedName name="ㅁㄴㅇ" localSheetId="17" hidden="1">{#N/A,#N/A,FALSE,"운반시간"}</definedName>
    <definedName name="ㅁㄴㅇ" localSheetId="18" hidden="1">{#N/A,#N/A,FALSE,"운반시간"}</definedName>
    <definedName name="ㅁㄴㅇ" localSheetId="49" hidden="1">{#N/A,#N/A,FALSE,"운반시간"}</definedName>
    <definedName name="ㅁㄴㅇ" localSheetId="50" hidden="1">{#N/A,#N/A,FALSE,"운반시간"}</definedName>
    <definedName name="ㅁㄴㅇ" localSheetId="51" hidden="1">{#N/A,#N/A,FALSE,"운반시간"}</definedName>
    <definedName name="ㅁㄴㅇ" localSheetId="52" hidden="1">{#N/A,#N/A,FALSE,"운반시간"}</definedName>
    <definedName name="ㅁㄴㅇ" localSheetId="53" hidden="1">{#N/A,#N/A,FALSE,"운반시간"}</definedName>
    <definedName name="ㅁㄴㅇ" localSheetId="79" hidden="1">{#N/A,#N/A,FALSE,"운반시간"}</definedName>
    <definedName name="ㅁㄴㅇ" localSheetId="16" hidden="1">{#N/A,#N/A,FALSE,"운반시간"}</definedName>
    <definedName name="ㅁㄴㅇ" localSheetId="13" hidden="1">{#N/A,#N/A,FALSE,"운반시간"}</definedName>
    <definedName name="ㅁㄴㅇ" localSheetId="15" hidden="1">{#N/A,#N/A,FALSE,"운반시간"}</definedName>
    <definedName name="ㅁㄴㅇ" localSheetId="14" hidden="1">{#N/A,#N/A,FALSE,"운반시간"}</definedName>
    <definedName name="ㅁㄴㅇ" hidden="1">{#N/A,#N/A,FALSE,"운반시간"}</definedName>
    <definedName name="ㅁㄴㅇㅁㄴㅇ" hidden="1">#REF!</definedName>
    <definedName name="ㅁㄴㅌㄴ" localSheetId="37">{"'자리배치도'!$AG$1:$CI$28"}</definedName>
    <definedName name="ㅁㄴㅌㄴ" localSheetId="17">{"'자리배치도'!$AG$1:$CI$28"}</definedName>
    <definedName name="ㅁㄴㅌㄴ" localSheetId="18">{"'자리배치도'!$AG$1:$CI$28"}</definedName>
    <definedName name="ㅁㄴㅌㄴ" localSheetId="49">{"'자리배치도'!$AG$1:$CI$28"}</definedName>
    <definedName name="ㅁㄴㅌㄴ" localSheetId="50">{"'자리배치도'!$AG$1:$CI$28"}</definedName>
    <definedName name="ㅁㄴㅌㄴ" localSheetId="51">{"'자리배치도'!$AG$1:$CI$28"}</definedName>
    <definedName name="ㅁㄴㅌㄴ" localSheetId="52">{"'자리배치도'!$AG$1:$CI$28"}</definedName>
    <definedName name="ㅁㄴㅌㄴ" localSheetId="53">{"'자리배치도'!$AG$1:$CI$28"}</definedName>
    <definedName name="ㅁㄴㅌㄴ" localSheetId="79">{"'자리배치도'!$AG$1:$CI$28"}</definedName>
    <definedName name="ㅁㄴㅌㄴ" localSheetId="16">{"'자리배치도'!$AG$1:$CI$28"}</definedName>
    <definedName name="ㅁㄴㅌㄴ" localSheetId="13">{"'자리배치도'!$AG$1:$CI$28"}</definedName>
    <definedName name="ㅁㄴㅌㄴ" localSheetId="15">{"'자리배치도'!$AG$1:$CI$28"}</definedName>
    <definedName name="ㅁㄴㅌㄴ" localSheetId="14">{"'자리배치도'!$AG$1:$CI$28"}</definedName>
    <definedName name="ㅁㄴㅌㄴ">{"'자리배치도'!$AG$1:$CI$28"}</definedName>
    <definedName name="ㅁㅁ">#REF!</definedName>
    <definedName name="ㅁㅁ59">#REF!</definedName>
    <definedName name="ㅁㅁㄴㅁㄴ">#REF!</definedName>
    <definedName name="ㅁㅁㅁ" localSheetId="55">#REF!</definedName>
    <definedName name="ㅁㅁㅁ" localSheetId="59">#REF!</definedName>
    <definedName name="ㅁㅁㅁ" localSheetId="61">#REF!</definedName>
    <definedName name="ㅁㅁㅁ" localSheetId="31">#REF!</definedName>
    <definedName name="ㅁㅁㅁ" localSheetId="35">#REF!</definedName>
    <definedName name="ㅁㅁㅁ" localSheetId="36">#REF!</definedName>
    <definedName name="ㅁㅁㅁ" localSheetId="34">#REF!</definedName>
    <definedName name="ㅁㅁㅁ" localSheetId="49">#REF!</definedName>
    <definedName name="ㅁㅁㅁ" localSheetId="50">#REF!</definedName>
    <definedName name="ㅁㅁㅁ" localSheetId="51">#REF!</definedName>
    <definedName name="ㅁㅁㅁ" localSheetId="52">#REF!</definedName>
    <definedName name="ㅁㅁㅁ" localSheetId="53">#REF!</definedName>
    <definedName name="ㅁㅁㅁ" localSheetId="74">#REF!</definedName>
    <definedName name="ㅁㅁㅁ" localSheetId="75">#REF!</definedName>
    <definedName name="ㅁㅁㅁ" localSheetId="76">#REF!</definedName>
    <definedName name="ㅁㅁㅁ" localSheetId="77">#REF!</definedName>
    <definedName name="ㅁㅁㅁ" localSheetId="78">#REF!</definedName>
    <definedName name="ㅁㅁㅁ" localSheetId="16">#REF!</definedName>
    <definedName name="ㅁㅁㅁ" localSheetId="13">#REF!</definedName>
    <definedName name="ㅁㅁㅁ" localSheetId="15">#REF!</definedName>
    <definedName name="ㅁㅁㅁ" localSheetId="14">#REF!</definedName>
    <definedName name="ㅁㅁㅁ" localSheetId="1">#REF!</definedName>
    <definedName name="ㅁㅁㅁ">#REF!</definedName>
    <definedName name="ㅁㅁㅁㅁ">[74]일위대가!#REF!</definedName>
    <definedName name="ㅁㅂ" localSheetId="37">BlankMacro1</definedName>
    <definedName name="ㅁㅂ" localSheetId="49">BlankMacro1</definedName>
    <definedName name="ㅁㅂ" localSheetId="50">BlankMacro1</definedName>
    <definedName name="ㅁㅂ" localSheetId="51">BlankMacro1</definedName>
    <definedName name="ㅁㅂ" localSheetId="52">BlankMacro1</definedName>
    <definedName name="ㅁㅂ" localSheetId="53">BlankMacro1</definedName>
    <definedName name="ㅁㅂ" localSheetId="75">BlankMacro1</definedName>
    <definedName name="ㅁㅂ" localSheetId="77">BlankMacro1</definedName>
    <definedName name="ㅁㅂ" localSheetId="79">BlankMacro1</definedName>
    <definedName name="ㅁㅂ">BlankMacro1</definedName>
    <definedName name="ㅁㅋ401">#REF!</definedName>
    <definedName name="ㅁㅌ280">#REF!</definedName>
    <definedName name="ㅁㅎ" localSheetId="37">{"Book1"}</definedName>
    <definedName name="ㅁㅎ" localSheetId="17">{"Book1"}</definedName>
    <definedName name="ㅁㅎ" localSheetId="18">{"Book1"}</definedName>
    <definedName name="ㅁㅎ" localSheetId="49">{"Book1"}</definedName>
    <definedName name="ㅁㅎ" localSheetId="50">{"Book1"}</definedName>
    <definedName name="ㅁㅎ" localSheetId="51">{"Book1"}</definedName>
    <definedName name="ㅁㅎ" localSheetId="52">{"Book1"}</definedName>
    <definedName name="ㅁㅎ" localSheetId="53">{"Book1"}</definedName>
    <definedName name="ㅁㅎ" localSheetId="79">{"Book1"}</definedName>
    <definedName name="ㅁㅎ" localSheetId="16">{"Book1"}</definedName>
    <definedName name="ㅁㅎ" localSheetId="13">{"Book1"}</definedName>
    <definedName name="ㅁㅎ" localSheetId="15">{"Book1"}</definedName>
    <definedName name="ㅁㅎ" localSheetId="14">{"Book1"}</definedName>
    <definedName name="ㅁㅎ">{"Book1"}</definedName>
    <definedName name="ㅁㅎㅇㅇㄹ" hidden="1">#REF!</definedName>
    <definedName name="마">[56]VXXXXX!$V$25</definedName>
    <definedName name="마가목R3" localSheetId="79">[58]데이타!$E$160</definedName>
    <definedName name="마가목R3">[59]데이타!$E$160</definedName>
    <definedName name="마가목R5" localSheetId="79">[58]데이타!$E$161</definedName>
    <definedName name="마가목R5">[59]데이타!$E$161</definedName>
    <definedName name="마가목R7" localSheetId="79">[58]데이타!$E$162</definedName>
    <definedName name="마가목R7">[59]데이타!$E$162</definedName>
    <definedName name="만득이" localSheetId="37" hidden="1">{#N/A,#N/A,FALSE,"2~8번"}</definedName>
    <definedName name="만득이" localSheetId="17" hidden="1">{#N/A,#N/A,FALSE,"2~8번"}</definedName>
    <definedName name="만득이" localSheetId="18" hidden="1">{#N/A,#N/A,FALSE,"2~8번"}</definedName>
    <definedName name="만득이" localSheetId="49" hidden="1">{#N/A,#N/A,FALSE,"2~8번"}</definedName>
    <definedName name="만득이" localSheetId="50" hidden="1">{#N/A,#N/A,FALSE,"2~8번"}</definedName>
    <definedName name="만득이" localSheetId="51" hidden="1">{#N/A,#N/A,FALSE,"2~8번"}</definedName>
    <definedName name="만득이" localSheetId="52" hidden="1">{#N/A,#N/A,FALSE,"2~8번"}</definedName>
    <definedName name="만득이" localSheetId="53" hidden="1">{#N/A,#N/A,FALSE,"2~8번"}</definedName>
    <definedName name="만득이" localSheetId="79" hidden="1">{#N/A,#N/A,FALSE,"2~8번"}</definedName>
    <definedName name="만득이" localSheetId="16" hidden="1">{#N/A,#N/A,FALSE,"2~8번"}</definedName>
    <definedName name="만득이" localSheetId="13" hidden="1">{#N/A,#N/A,FALSE,"2~8번"}</definedName>
    <definedName name="만득이" localSheetId="15" hidden="1">{#N/A,#N/A,FALSE,"2~8번"}</definedName>
    <definedName name="만득이" localSheetId="14" hidden="1">{#N/A,#N/A,FALSE,"2~8번"}</definedName>
    <definedName name="만득이" hidden="1">{#N/A,#N/A,FALSE,"2~8번"}</definedName>
    <definedName name="말" localSheetId="37">BlankMacro1</definedName>
    <definedName name="말" localSheetId="49">BlankMacro1</definedName>
    <definedName name="말" localSheetId="50">BlankMacro1</definedName>
    <definedName name="말" localSheetId="51">BlankMacro1</definedName>
    <definedName name="말" localSheetId="52">BlankMacro1</definedName>
    <definedName name="말" localSheetId="53">BlankMacro1</definedName>
    <definedName name="말" localSheetId="75">BlankMacro1</definedName>
    <definedName name="말" localSheetId="77">BlankMacro1</definedName>
    <definedName name="말" localSheetId="79">BlankMacro1</definedName>
    <definedName name="말">BlankMacro1</definedName>
    <definedName name="말뚝길이" localSheetId="49">#REF!</definedName>
    <definedName name="말뚝길이" localSheetId="50">#REF!</definedName>
    <definedName name="말뚝길이" localSheetId="51">#REF!</definedName>
    <definedName name="말뚝길이" localSheetId="52">#REF!</definedName>
    <definedName name="말뚝길이" localSheetId="53">#REF!</definedName>
    <definedName name="말뚝길이" localSheetId="74">#REF!</definedName>
    <definedName name="말뚝길이" localSheetId="75">#REF!</definedName>
    <definedName name="말뚝길이" localSheetId="76">#REF!</definedName>
    <definedName name="말뚝길이" localSheetId="77">#REF!</definedName>
    <definedName name="말뚝길이" localSheetId="78">#REF!</definedName>
    <definedName name="말뚝길이" localSheetId="16">#REF!</definedName>
    <definedName name="말뚝길이" localSheetId="13">#REF!</definedName>
    <definedName name="말뚝길이" localSheetId="15">#REF!</definedName>
    <definedName name="말뚝길이" localSheetId="14">#REF!</definedName>
    <definedName name="말뚝길이">#REF!</definedName>
    <definedName name="말뚝두께" localSheetId="49">#REF!</definedName>
    <definedName name="말뚝두께" localSheetId="50">#REF!</definedName>
    <definedName name="말뚝두께" localSheetId="51">#REF!</definedName>
    <definedName name="말뚝두께" localSheetId="52">#REF!</definedName>
    <definedName name="말뚝두께" localSheetId="53">#REF!</definedName>
    <definedName name="말뚝두께" localSheetId="74">#REF!</definedName>
    <definedName name="말뚝두께" localSheetId="75">#REF!</definedName>
    <definedName name="말뚝두께" localSheetId="76">#REF!</definedName>
    <definedName name="말뚝두께" localSheetId="77">#REF!</definedName>
    <definedName name="말뚝두께" localSheetId="78">#REF!</definedName>
    <definedName name="말뚝두께" localSheetId="16">#REF!</definedName>
    <definedName name="말뚝두께" localSheetId="13">#REF!</definedName>
    <definedName name="말뚝두께" localSheetId="15">#REF!</definedName>
    <definedName name="말뚝두께" localSheetId="14">#REF!</definedName>
    <definedName name="말뚝두께">#REF!</definedName>
    <definedName name="말뚝열수" localSheetId="49">#REF!</definedName>
    <definedName name="말뚝열수" localSheetId="50">#REF!</definedName>
    <definedName name="말뚝열수" localSheetId="51">#REF!</definedName>
    <definedName name="말뚝열수" localSheetId="52">#REF!</definedName>
    <definedName name="말뚝열수" localSheetId="53">#REF!</definedName>
    <definedName name="말뚝열수" localSheetId="74">#REF!</definedName>
    <definedName name="말뚝열수" localSheetId="75">#REF!</definedName>
    <definedName name="말뚝열수" localSheetId="76">#REF!</definedName>
    <definedName name="말뚝열수" localSheetId="77">#REF!</definedName>
    <definedName name="말뚝열수" localSheetId="78">#REF!</definedName>
    <definedName name="말뚝열수" localSheetId="16">#REF!</definedName>
    <definedName name="말뚝열수" localSheetId="13">#REF!</definedName>
    <definedName name="말뚝열수" localSheetId="15">#REF!</definedName>
    <definedName name="말뚝열수" localSheetId="14">#REF!</definedName>
    <definedName name="말뚝열수">#REF!</definedName>
    <definedName name="말뚝직경" localSheetId="49">#REF!</definedName>
    <definedName name="말뚝직경" localSheetId="50">#REF!</definedName>
    <definedName name="말뚝직경" localSheetId="51">#REF!</definedName>
    <definedName name="말뚝직경" localSheetId="52">#REF!</definedName>
    <definedName name="말뚝직경" localSheetId="53">#REF!</definedName>
    <definedName name="말뚝직경" localSheetId="74">#REF!</definedName>
    <definedName name="말뚝직경" localSheetId="75">#REF!</definedName>
    <definedName name="말뚝직경" localSheetId="76">#REF!</definedName>
    <definedName name="말뚝직경" localSheetId="77">#REF!</definedName>
    <definedName name="말뚝직경" localSheetId="78">#REF!</definedName>
    <definedName name="말뚝직경" localSheetId="16">#REF!</definedName>
    <definedName name="말뚝직경" localSheetId="13">#REF!</definedName>
    <definedName name="말뚝직경" localSheetId="15">#REF!</definedName>
    <definedName name="말뚝직경" localSheetId="14">#REF!</definedName>
    <definedName name="말뚝직경">#REF!</definedName>
    <definedName name="말뚝행수" localSheetId="49">#REF!</definedName>
    <definedName name="말뚝행수" localSheetId="50">#REF!</definedName>
    <definedName name="말뚝행수" localSheetId="51">#REF!</definedName>
    <definedName name="말뚝행수" localSheetId="52">#REF!</definedName>
    <definedName name="말뚝행수" localSheetId="53">#REF!</definedName>
    <definedName name="말뚝행수" localSheetId="74">#REF!</definedName>
    <definedName name="말뚝행수" localSheetId="75">#REF!</definedName>
    <definedName name="말뚝행수" localSheetId="76">#REF!</definedName>
    <definedName name="말뚝행수" localSheetId="77">#REF!</definedName>
    <definedName name="말뚝행수" localSheetId="78">#REF!</definedName>
    <definedName name="말뚝행수" localSheetId="16">#REF!</definedName>
    <definedName name="말뚝행수" localSheetId="13">#REF!</definedName>
    <definedName name="말뚝행수" localSheetId="15">#REF!</definedName>
    <definedName name="말뚝행수" localSheetId="14">#REF!</definedName>
    <definedName name="말뚝행수">#REF!</definedName>
    <definedName name="말발도리1003" localSheetId="79">[58]데이타!$E$163</definedName>
    <definedName name="말발도리1003">[59]데이타!$E$163</definedName>
    <definedName name="말발도리1204" localSheetId="79">[58]데이타!$E$164</definedName>
    <definedName name="말발도리1204">[59]데이타!$E$164</definedName>
    <definedName name="말발도리1506" localSheetId="79">[58]데이타!$E$165</definedName>
    <definedName name="말발도리1506">[59]데이타!$E$165</definedName>
    <definedName name="매자0804" localSheetId="79">[58]데이타!$E$166</definedName>
    <definedName name="매자0804">[59]데이타!$E$166</definedName>
    <definedName name="매자1005" localSheetId="79">[58]데이타!$E$167</definedName>
    <definedName name="매자1005">[59]데이타!$E$167</definedName>
    <definedName name="매크로1">#REF!</definedName>
    <definedName name="매홀2" localSheetId="37" hidden="1">{#N/A,#N/A,FALSE,"현장 NCR 분석";#N/A,#N/A,FALSE,"현장품질감사";#N/A,#N/A,FALSE,"현장품질감사"}</definedName>
    <definedName name="매홀2" localSheetId="17" hidden="1">{#N/A,#N/A,FALSE,"현장 NCR 분석";#N/A,#N/A,FALSE,"현장품질감사";#N/A,#N/A,FALSE,"현장품질감사"}</definedName>
    <definedName name="매홀2" localSheetId="18" hidden="1">{#N/A,#N/A,FALSE,"현장 NCR 분석";#N/A,#N/A,FALSE,"현장품질감사";#N/A,#N/A,FALSE,"현장품질감사"}</definedName>
    <definedName name="매홀2" localSheetId="49" hidden="1">{#N/A,#N/A,FALSE,"현장 NCR 분석";#N/A,#N/A,FALSE,"현장품질감사";#N/A,#N/A,FALSE,"현장품질감사"}</definedName>
    <definedName name="매홀2" localSheetId="50" hidden="1">{#N/A,#N/A,FALSE,"현장 NCR 분석";#N/A,#N/A,FALSE,"현장품질감사";#N/A,#N/A,FALSE,"현장품질감사"}</definedName>
    <definedName name="매홀2" localSheetId="51" hidden="1">{#N/A,#N/A,FALSE,"현장 NCR 분석";#N/A,#N/A,FALSE,"현장품질감사";#N/A,#N/A,FALSE,"현장품질감사"}</definedName>
    <definedName name="매홀2" localSheetId="52" hidden="1">{#N/A,#N/A,FALSE,"현장 NCR 분석";#N/A,#N/A,FALSE,"현장품질감사";#N/A,#N/A,FALSE,"현장품질감사"}</definedName>
    <definedName name="매홀2" localSheetId="53" hidden="1">{#N/A,#N/A,FALSE,"현장 NCR 분석";#N/A,#N/A,FALSE,"현장품질감사";#N/A,#N/A,FALSE,"현장품질감사"}</definedName>
    <definedName name="매홀2" localSheetId="79" hidden="1">{#N/A,#N/A,FALSE,"현장 NCR 분석";#N/A,#N/A,FALSE,"현장품질감사";#N/A,#N/A,FALSE,"현장품질감사"}</definedName>
    <definedName name="매홀2" localSheetId="16" hidden="1">{#N/A,#N/A,FALSE,"현장 NCR 분석";#N/A,#N/A,FALSE,"현장품질감사";#N/A,#N/A,FALSE,"현장품질감사"}</definedName>
    <definedName name="매홀2" localSheetId="13" hidden="1">{#N/A,#N/A,FALSE,"현장 NCR 분석";#N/A,#N/A,FALSE,"현장품질감사";#N/A,#N/A,FALSE,"현장품질감사"}</definedName>
    <definedName name="매홀2" localSheetId="15" hidden="1">{#N/A,#N/A,FALSE,"현장 NCR 분석";#N/A,#N/A,FALSE,"현장품질감사";#N/A,#N/A,FALSE,"현장품질감사"}</definedName>
    <definedName name="매홀2" localSheetId="14" hidden="1">{#N/A,#N/A,FALSE,"현장 NCR 분석";#N/A,#N/A,FALSE,"현장품질감사";#N/A,#N/A,FALSE,"현장품질감사"}</definedName>
    <definedName name="매홀2" hidden="1">{#N/A,#N/A,FALSE,"현장 NCR 분석";#N/A,#N/A,FALSE,"현장품질감사";#N/A,#N/A,FALSE,"현장품질감사"}</definedName>
    <definedName name="매화R10" localSheetId="79">[58]데이타!$E$174</definedName>
    <definedName name="매화R10">[59]데이타!$E$174</definedName>
    <definedName name="매화R4" localSheetId="79">[58]데이타!$E$171</definedName>
    <definedName name="매화R4">[59]데이타!$E$171</definedName>
    <definedName name="매화R6" localSheetId="79">[58]데이타!$E$172</definedName>
    <definedName name="매화R6">[59]데이타!$E$172</definedName>
    <definedName name="매화R8" localSheetId="79">[58]데이타!$E$173</definedName>
    <definedName name="매화R8">[59]데이타!$E$173</definedName>
    <definedName name="맥문동" localSheetId="55">#REF!</definedName>
    <definedName name="맥문동" localSheetId="59">#REF!</definedName>
    <definedName name="맥문동" localSheetId="61">#REF!</definedName>
    <definedName name="맥문동" localSheetId="31">#REF!</definedName>
    <definedName name="맥문동" localSheetId="35">#REF!</definedName>
    <definedName name="맥문동" localSheetId="36">#REF!</definedName>
    <definedName name="맥문동" localSheetId="34">#REF!</definedName>
    <definedName name="맥문동" localSheetId="49">#REF!</definedName>
    <definedName name="맥문동" localSheetId="50">#REF!</definedName>
    <definedName name="맥문동" localSheetId="51">#REF!</definedName>
    <definedName name="맥문동" localSheetId="52">#REF!</definedName>
    <definedName name="맥문동" localSheetId="53">#REF!</definedName>
    <definedName name="맥문동" localSheetId="74">#REF!</definedName>
    <definedName name="맥문동" localSheetId="75">#REF!</definedName>
    <definedName name="맥문동" localSheetId="76">#REF!</definedName>
    <definedName name="맥문동" localSheetId="77">#REF!</definedName>
    <definedName name="맥문동" localSheetId="78">#REF!</definedName>
    <definedName name="맥문동" localSheetId="16">#REF!</definedName>
    <definedName name="맥문동" localSheetId="13">#REF!</definedName>
    <definedName name="맥문동" localSheetId="15">#REF!</definedName>
    <definedName name="맥문동" localSheetId="14">#REF!</definedName>
    <definedName name="맥문동" localSheetId="1">#REF!</definedName>
    <definedName name="맥문동">#REF!</definedName>
    <definedName name="메1">#REF!</definedName>
    <definedName name="메60">#REF!</definedName>
    <definedName name="메타B10" localSheetId="79">[58]데이타!$E$179</definedName>
    <definedName name="메타B10">[59]데이타!$E$179</definedName>
    <definedName name="메타B12" localSheetId="79">[58]데이타!$E$180</definedName>
    <definedName name="메타B12">[59]데이타!$E$180</definedName>
    <definedName name="메타B15" localSheetId="79">[58]데이타!$E$181</definedName>
    <definedName name="메타B15">[59]데이타!$E$181</definedName>
    <definedName name="메타B18" localSheetId="79">[58]데이타!$E$182</definedName>
    <definedName name="메타B18">[59]데이타!$E$182</definedName>
    <definedName name="메타B4" localSheetId="79">[58]데이타!$E$175</definedName>
    <definedName name="메타B4">[59]데이타!$E$175</definedName>
    <definedName name="메타B5" localSheetId="79">[58]데이타!$E$176</definedName>
    <definedName name="메타B5">[59]데이타!$E$176</definedName>
    <definedName name="메타B6" localSheetId="79">[58]데이타!$E$177</definedName>
    <definedName name="메타B6">[59]데이타!$E$177</definedName>
    <definedName name="메타B8" localSheetId="79">[58]데이타!$E$178</definedName>
    <definedName name="메타B8">[59]데이타!$E$178</definedName>
    <definedName name="멘트" localSheetId="49">#REF!</definedName>
    <definedName name="멘트" localSheetId="50">#REF!</definedName>
    <definedName name="멘트" localSheetId="51">#REF!</definedName>
    <definedName name="멘트" localSheetId="52">#REF!</definedName>
    <definedName name="멘트" localSheetId="53">#REF!</definedName>
    <definedName name="멘트" localSheetId="74">#REF!</definedName>
    <definedName name="멘트" localSheetId="75">#REF!</definedName>
    <definedName name="멘트" localSheetId="76">#REF!</definedName>
    <definedName name="멘트" localSheetId="77">#REF!</definedName>
    <definedName name="멘트" localSheetId="78">#REF!</definedName>
    <definedName name="멘트" localSheetId="16">#REF!</definedName>
    <definedName name="멘트" localSheetId="13">#REF!</definedName>
    <definedName name="멘트" localSheetId="15">#REF!</definedName>
    <definedName name="멘트" localSheetId="14">#REF!</definedName>
    <definedName name="멘트">#REF!</definedName>
    <definedName name="면벽." localSheetId="37" hidden="1">{#N/A,#N/A,FALSE,"표지목차"}</definedName>
    <definedName name="면벽." localSheetId="17" hidden="1">{#N/A,#N/A,FALSE,"표지목차"}</definedName>
    <definedName name="면벽." localSheetId="18" hidden="1">{#N/A,#N/A,FALSE,"표지목차"}</definedName>
    <definedName name="면벽." localSheetId="38" hidden="1">{#N/A,#N/A,FALSE,"표지목차"}</definedName>
    <definedName name="면벽." localSheetId="47" hidden="1">{#N/A,#N/A,FALSE,"표지목차"}</definedName>
    <definedName name="면벽." localSheetId="48" hidden="1">{#N/A,#N/A,FALSE,"표지목차"}</definedName>
    <definedName name="면벽." localSheetId="39" hidden="1">{#N/A,#N/A,FALSE,"표지목차"}</definedName>
    <definedName name="면벽." localSheetId="40" hidden="1">{#N/A,#N/A,FALSE,"표지목차"}</definedName>
    <definedName name="면벽." localSheetId="41" hidden="1">{#N/A,#N/A,FALSE,"표지목차"}</definedName>
    <definedName name="면벽." localSheetId="42" hidden="1">{#N/A,#N/A,FALSE,"표지목차"}</definedName>
    <definedName name="면벽." localSheetId="43" hidden="1">{#N/A,#N/A,FALSE,"표지목차"}</definedName>
    <definedName name="면벽." localSheetId="44" hidden="1">{#N/A,#N/A,FALSE,"표지목차"}</definedName>
    <definedName name="면벽." localSheetId="45" hidden="1">{#N/A,#N/A,FALSE,"표지목차"}</definedName>
    <definedName name="면벽." localSheetId="46" hidden="1">{#N/A,#N/A,FALSE,"표지목차"}</definedName>
    <definedName name="면벽." localSheetId="49" hidden="1">{#N/A,#N/A,FALSE,"표지목차"}</definedName>
    <definedName name="면벽." localSheetId="50" hidden="1">{#N/A,#N/A,FALSE,"표지목차"}</definedName>
    <definedName name="면벽." localSheetId="51" hidden="1">{#N/A,#N/A,FALSE,"표지목차"}</definedName>
    <definedName name="면벽." localSheetId="52" hidden="1">{#N/A,#N/A,FALSE,"표지목차"}</definedName>
    <definedName name="면벽." localSheetId="53" hidden="1">{#N/A,#N/A,FALSE,"표지목차"}</definedName>
    <definedName name="면벽." localSheetId="79" hidden="1">{#N/A,#N/A,FALSE,"표지목차"}</definedName>
    <definedName name="면벽." localSheetId="16" hidden="1">{#N/A,#N/A,FALSE,"표지목차"}</definedName>
    <definedName name="면벽." localSheetId="57" hidden="1">{#N/A,#N/A,FALSE,"표지목차"}</definedName>
    <definedName name="면벽." localSheetId="72" hidden="1">{#N/A,#N/A,FALSE,"표지목차"}</definedName>
    <definedName name="면벽." localSheetId="73" hidden="1">{#N/A,#N/A,FALSE,"표지목차"}</definedName>
    <definedName name="면벽." localSheetId="63" hidden="1">{#N/A,#N/A,FALSE,"표지목차"}</definedName>
    <definedName name="면벽." localSheetId="64" hidden="1">{#N/A,#N/A,FALSE,"표지목차"}</definedName>
    <definedName name="면벽." localSheetId="65" hidden="1">{#N/A,#N/A,FALSE,"표지목차"}</definedName>
    <definedName name="면벽." localSheetId="66" hidden="1">{#N/A,#N/A,FALSE,"표지목차"}</definedName>
    <definedName name="면벽." localSheetId="67" hidden="1">{#N/A,#N/A,FALSE,"표지목차"}</definedName>
    <definedName name="면벽." localSheetId="68" hidden="1">{#N/A,#N/A,FALSE,"표지목차"}</definedName>
    <definedName name="면벽." localSheetId="69" hidden="1">{#N/A,#N/A,FALSE,"표지목차"}</definedName>
    <definedName name="면벽." localSheetId="70" hidden="1">{#N/A,#N/A,FALSE,"표지목차"}</definedName>
    <definedName name="면벽." localSheetId="13" hidden="1">{#N/A,#N/A,FALSE,"표지목차"}</definedName>
    <definedName name="면벽." localSheetId="15" hidden="1">{#N/A,#N/A,FALSE,"표지목차"}</definedName>
    <definedName name="면벽." localSheetId="14" hidden="1">{#N/A,#N/A,FALSE,"표지목차"}</definedName>
    <definedName name="면벽." hidden="1">{#N/A,#N/A,FALSE,"표지목차"}</definedName>
    <definedName name="면벽집계표" localSheetId="37">{"'산출근거'!$B$4:$D$8"}</definedName>
    <definedName name="면벽집계표" localSheetId="17">{"'산출근거'!$B$4:$D$8"}</definedName>
    <definedName name="면벽집계표" localSheetId="18">{"'산출근거'!$B$4:$D$8"}</definedName>
    <definedName name="면벽집계표" localSheetId="49">{"'산출근거'!$B$4:$D$8"}</definedName>
    <definedName name="면벽집계표" localSheetId="50">{"'산출근거'!$B$4:$D$8"}</definedName>
    <definedName name="면벽집계표" localSheetId="51">{"'산출근거'!$B$4:$D$8"}</definedName>
    <definedName name="면벽집계표" localSheetId="52">{"'산출근거'!$B$4:$D$8"}</definedName>
    <definedName name="면벽집계표" localSheetId="53">{"'산출근거'!$B$4:$D$8"}</definedName>
    <definedName name="면벽집계표" localSheetId="79">{"'산출근거'!$B$4:$D$8"}</definedName>
    <definedName name="면벽집계표" localSheetId="16">{"'산출근거'!$B$4:$D$8"}</definedName>
    <definedName name="면벽집계표" localSheetId="13">{"'산출근거'!$B$4:$D$8"}</definedName>
    <definedName name="면벽집계표" localSheetId="15">{"'산출근거'!$B$4:$D$8"}</definedName>
    <definedName name="면벽집계표" localSheetId="14">{"'산출근거'!$B$4:$D$8"}</definedName>
    <definedName name="면벽집계표">{"'산출근거'!$B$4:$D$8"}</definedName>
    <definedName name="면벽집곞" localSheetId="37">{"'산출근거'!$B$4:$D$8"}</definedName>
    <definedName name="면벽집곞" localSheetId="17">{"'산출근거'!$B$4:$D$8"}</definedName>
    <definedName name="면벽집곞" localSheetId="18">{"'산출근거'!$B$4:$D$8"}</definedName>
    <definedName name="면벽집곞" localSheetId="49">{"'산출근거'!$B$4:$D$8"}</definedName>
    <definedName name="면벽집곞" localSheetId="50">{"'산출근거'!$B$4:$D$8"}</definedName>
    <definedName name="면벽집곞" localSheetId="51">{"'산출근거'!$B$4:$D$8"}</definedName>
    <definedName name="면벽집곞" localSheetId="52">{"'산출근거'!$B$4:$D$8"}</definedName>
    <definedName name="면벽집곞" localSheetId="53">{"'산출근거'!$B$4:$D$8"}</definedName>
    <definedName name="면벽집곞" localSheetId="79">{"'산출근거'!$B$4:$D$8"}</definedName>
    <definedName name="면벽집곞" localSheetId="16">{"'산출근거'!$B$4:$D$8"}</definedName>
    <definedName name="면벽집곞" localSheetId="13">{"'산출근거'!$B$4:$D$8"}</definedName>
    <definedName name="면벽집곞" localSheetId="15">{"'산출근거'!$B$4:$D$8"}</definedName>
    <definedName name="면벽집곞" localSheetId="14">{"'산출근거'!$B$4:$D$8"}</definedName>
    <definedName name="면벽집곞">{"'산출근거'!$B$4:$D$8"}</definedName>
    <definedName name="면적" localSheetId="49">#REF!</definedName>
    <definedName name="면적" localSheetId="50">#REF!</definedName>
    <definedName name="면적" localSheetId="51">#REF!</definedName>
    <definedName name="면적" localSheetId="52">#REF!</definedName>
    <definedName name="면적" localSheetId="53">#REF!</definedName>
    <definedName name="면적" localSheetId="74">#REF!</definedName>
    <definedName name="면적" localSheetId="75">#REF!</definedName>
    <definedName name="면적" localSheetId="76">#REF!</definedName>
    <definedName name="면적" localSheetId="77">#REF!</definedName>
    <definedName name="면적" localSheetId="78">#REF!</definedName>
    <definedName name="면적" localSheetId="16">#REF!</definedName>
    <definedName name="면적" localSheetId="13">#REF!</definedName>
    <definedName name="면적" localSheetId="15">#REF!</definedName>
    <definedName name="면적" localSheetId="14">#REF!</definedName>
    <definedName name="면적">#REF!</definedName>
    <definedName name="명자0604" localSheetId="79">[58]데이타!$E$183</definedName>
    <definedName name="명자0604">[59]데이타!$E$183</definedName>
    <definedName name="명자0805" localSheetId="79">[58]데이타!$E$184</definedName>
    <definedName name="명자0805">[59]데이타!$E$184</definedName>
    <definedName name="명자1006" localSheetId="79">[58]데이타!$E$185</definedName>
    <definedName name="명자1006">[59]데이타!$E$185</definedName>
    <definedName name="명자1208" localSheetId="79">[58]데이타!$E$186</definedName>
    <definedName name="명자1208">[59]데이타!$E$186</definedName>
    <definedName name="모감주R10" localSheetId="79">[58]데이타!$E$190</definedName>
    <definedName name="모감주R10">[59]데이타!$E$190</definedName>
    <definedName name="모감주R4" localSheetId="79">[58]데이타!$E$187</definedName>
    <definedName name="모감주R4">[59]데이타!$E$187</definedName>
    <definedName name="모감주R6" localSheetId="79">[58]데이타!$E$188</definedName>
    <definedName name="모감주R6">[59]데이타!$E$188</definedName>
    <definedName name="모감주R8" localSheetId="79">[58]데이타!$E$189</definedName>
    <definedName name="모감주R8">[59]데이타!$E$189</definedName>
    <definedName name="모감주나무H3.0xR10" localSheetId="49">#REF!</definedName>
    <definedName name="모감주나무H3.0xR10" localSheetId="50">#REF!</definedName>
    <definedName name="모감주나무H3.0xR10" localSheetId="51">#REF!</definedName>
    <definedName name="모감주나무H3.0xR10" localSheetId="52">#REF!</definedName>
    <definedName name="모감주나무H3.0xR10" localSheetId="53">#REF!</definedName>
    <definedName name="모감주나무H3.0xR10" localSheetId="74">#REF!</definedName>
    <definedName name="모감주나무H3.0xR10" localSheetId="75">#REF!</definedName>
    <definedName name="모감주나무H3.0xR10" localSheetId="76">#REF!</definedName>
    <definedName name="모감주나무H3.0xR10" localSheetId="77">#REF!</definedName>
    <definedName name="모감주나무H3.0xR10" localSheetId="78">#REF!</definedName>
    <definedName name="모감주나무H3.0xR10" localSheetId="16">#REF!</definedName>
    <definedName name="모감주나무H3.0xR10" localSheetId="13">#REF!</definedName>
    <definedName name="모감주나무H3.0xR10" localSheetId="15">#REF!</definedName>
    <definedName name="모감주나무H3.0xR10" localSheetId="14">#REF!</definedName>
    <definedName name="모감주나무H3.0xR10">#REF!</definedName>
    <definedName name="모과2005" localSheetId="79">[58]데이타!$E$191</definedName>
    <definedName name="모과2005">[59]데이타!$E$191</definedName>
    <definedName name="모과2507" localSheetId="79">[58]데이타!$E$192</definedName>
    <definedName name="모과2507">[59]데이타!$E$192</definedName>
    <definedName name="모과R10" localSheetId="79">[58]데이타!$E$195</definedName>
    <definedName name="모과R10">[59]데이타!$E$195</definedName>
    <definedName name="모과R12" localSheetId="79">[58]데이타!$E$196</definedName>
    <definedName name="모과R12">[59]데이타!$E$196</definedName>
    <definedName name="모과R15" localSheetId="79">[58]데이타!$E$197</definedName>
    <definedName name="모과R15">[59]데이타!$E$197</definedName>
    <definedName name="모과R20" localSheetId="79">[58]데이타!$E$198</definedName>
    <definedName name="모과R20">[59]데이타!$E$198</definedName>
    <definedName name="모과R25" localSheetId="79">[58]데이타!$E$199</definedName>
    <definedName name="모과R25">[59]데이타!$E$199</definedName>
    <definedName name="모과R5" localSheetId="79">[58]데이타!$E$193</definedName>
    <definedName name="모과R5">[59]데이타!$E$193</definedName>
    <definedName name="모과R8" localSheetId="79">[58]데이타!$E$194</definedName>
    <definedName name="모과R8">[59]데이타!$E$194</definedName>
    <definedName name="모과나무" localSheetId="55">#REF!</definedName>
    <definedName name="모과나무" localSheetId="59">#REF!</definedName>
    <definedName name="모과나무" localSheetId="61">#REF!</definedName>
    <definedName name="모과나무" localSheetId="31">#REF!</definedName>
    <definedName name="모과나무" localSheetId="35">#REF!</definedName>
    <definedName name="모과나무" localSheetId="36">#REF!</definedName>
    <definedName name="모과나무" localSheetId="34">#REF!</definedName>
    <definedName name="모과나무" localSheetId="49">#REF!</definedName>
    <definedName name="모과나무" localSheetId="50">#REF!</definedName>
    <definedName name="모과나무" localSheetId="51">#REF!</definedName>
    <definedName name="모과나무" localSheetId="52">#REF!</definedName>
    <definedName name="모과나무" localSheetId="53">#REF!</definedName>
    <definedName name="모과나무" localSheetId="74">#REF!</definedName>
    <definedName name="모과나무" localSheetId="75">#REF!</definedName>
    <definedName name="모과나무" localSheetId="76">#REF!</definedName>
    <definedName name="모과나무" localSheetId="77">#REF!</definedName>
    <definedName name="모과나무" localSheetId="78">#REF!</definedName>
    <definedName name="모과나무" localSheetId="16">#REF!</definedName>
    <definedName name="모과나무" localSheetId="13">#REF!</definedName>
    <definedName name="모과나무" localSheetId="15">#REF!</definedName>
    <definedName name="모과나무" localSheetId="14">#REF!</definedName>
    <definedName name="모과나무" localSheetId="1">#REF!</definedName>
    <definedName name="모과나무">#REF!</definedName>
    <definedName name="모과나무H2.5" localSheetId="49">#REF!</definedName>
    <definedName name="모과나무H2.5" localSheetId="50">#REF!</definedName>
    <definedName name="모과나무H2.5" localSheetId="51">#REF!</definedName>
    <definedName name="모과나무H2.5" localSheetId="52">#REF!</definedName>
    <definedName name="모과나무H2.5" localSheetId="53">#REF!</definedName>
    <definedName name="모과나무H2.5" localSheetId="74">#REF!</definedName>
    <definedName name="모과나무H2.5" localSheetId="75">#REF!</definedName>
    <definedName name="모과나무H2.5" localSheetId="76">#REF!</definedName>
    <definedName name="모과나무H2.5" localSheetId="77">#REF!</definedName>
    <definedName name="모과나무H2.5" localSheetId="78">#REF!</definedName>
    <definedName name="모과나무H2.5" localSheetId="16">#REF!</definedName>
    <definedName name="모과나무H2.5" localSheetId="13">#REF!</definedName>
    <definedName name="모과나무H2.5" localSheetId="15">#REF!</definedName>
    <definedName name="모과나무H2.5" localSheetId="14">#REF!</definedName>
    <definedName name="모과나무H2.5">#REF!</definedName>
    <definedName name="모과나무H3.5" localSheetId="49">#REF!</definedName>
    <definedName name="모과나무H3.5" localSheetId="50">#REF!</definedName>
    <definedName name="모과나무H3.5" localSheetId="51">#REF!</definedName>
    <definedName name="모과나무H3.5" localSheetId="52">#REF!</definedName>
    <definedName name="모과나무H3.5" localSheetId="53">#REF!</definedName>
    <definedName name="모과나무H3.5" localSheetId="74">#REF!</definedName>
    <definedName name="모과나무H3.5" localSheetId="75">#REF!</definedName>
    <definedName name="모과나무H3.5" localSheetId="76">#REF!</definedName>
    <definedName name="모과나무H3.5" localSheetId="77">#REF!</definedName>
    <definedName name="모과나무H3.5" localSheetId="78">#REF!</definedName>
    <definedName name="모과나무H3.5" localSheetId="16">#REF!</definedName>
    <definedName name="모과나무H3.5" localSheetId="13">#REF!</definedName>
    <definedName name="모과나무H3.5" localSheetId="15">#REF!</definedName>
    <definedName name="모과나무H3.5" localSheetId="14">#REF!</definedName>
    <definedName name="모과나무H3.5">#REF!</definedName>
    <definedName name="모두" localSheetId="55">#REF!</definedName>
    <definedName name="모두" localSheetId="59">#REF!</definedName>
    <definedName name="모두" localSheetId="61">#REF!</definedName>
    <definedName name="모두" localSheetId="31">#REF!</definedName>
    <definedName name="모두" localSheetId="35">#REF!</definedName>
    <definedName name="모두" localSheetId="36">#REF!</definedName>
    <definedName name="모두" localSheetId="34">#REF!</definedName>
    <definedName name="모두" localSheetId="49">#REF!</definedName>
    <definedName name="모두" localSheetId="50">#REF!</definedName>
    <definedName name="모두" localSheetId="51">#REF!</definedName>
    <definedName name="모두" localSheetId="52">#REF!</definedName>
    <definedName name="모두" localSheetId="53">#REF!</definedName>
    <definedName name="모두" localSheetId="74">#REF!</definedName>
    <definedName name="모두" localSheetId="75">#REF!</definedName>
    <definedName name="모두" localSheetId="76">#REF!</definedName>
    <definedName name="모두" localSheetId="77">#REF!</definedName>
    <definedName name="모두" localSheetId="78">#REF!</definedName>
    <definedName name="모두" localSheetId="16">#REF!</definedName>
    <definedName name="모두" localSheetId="13">#REF!</definedName>
    <definedName name="모두" localSheetId="15">#REF!</definedName>
    <definedName name="모두" localSheetId="14">#REF!</definedName>
    <definedName name="모두" localSheetId="1">#REF!</definedName>
    <definedName name="모두">#REF!</definedName>
    <definedName name="모란5가지" localSheetId="79">[58]데이타!$E$200</definedName>
    <definedName name="모란5가지">[59]데이타!$E$200</definedName>
    <definedName name="모란6가지" localSheetId="79">[58]데이타!$E$201</definedName>
    <definedName name="모란6가지">[59]데이타!$E$201</definedName>
    <definedName name="모래" localSheetId="49">#REF!</definedName>
    <definedName name="모래" localSheetId="50">#REF!</definedName>
    <definedName name="모래" localSheetId="51">#REF!</definedName>
    <definedName name="모래" localSheetId="52">#REF!</definedName>
    <definedName name="모래" localSheetId="53">#REF!</definedName>
    <definedName name="모래" localSheetId="74">#REF!</definedName>
    <definedName name="모래" localSheetId="75">#REF!</definedName>
    <definedName name="모래" localSheetId="76">#REF!</definedName>
    <definedName name="모래" localSheetId="77">#REF!</definedName>
    <definedName name="모래" localSheetId="78">#REF!</definedName>
    <definedName name="모래" localSheetId="16">#REF!</definedName>
    <definedName name="모래" localSheetId="13">#REF!</definedName>
    <definedName name="모래" localSheetId="15">#REF!</definedName>
    <definedName name="모래" localSheetId="14">#REF!</definedName>
    <definedName name="모래">#REF!</definedName>
    <definedName name="모래1" localSheetId="49">#REF!</definedName>
    <definedName name="모래1" localSheetId="50">#REF!</definedName>
    <definedName name="모래1" localSheetId="51">#REF!</definedName>
    <definedName name="모래1" localSheetId="52">#REF!</definedName>
    <definedName name="모래1" localSheetId="53">#REF!</definedName>
    <definedName name="모래1" localSheetId="74">#REF!</definedName>
    <definedName name="모래1" localSheetId="75">#REF!</definedName>
    <definedName name="모래1" localSheetId="76">#REF!</definedName>
    <definedName name="모래1" localSheetId="77">#REF!</definedName>
    <definedName name="모래1" localSheetId="78">#REF!</definedName>
    <definedName name="모래1" localSheetId="16">#REF!</definedName>
    <definedName name="모래1" localSheetId="13">#REF!</definedName>
    <definedName name="모래1" localSheetId="15">#REF!</definedName>
    <definedName name="모래1" localSheetId="14">#REF!</definedName>
    <definedName name="모래1">#REF!</definedName>
    <definedName name="모래분사공" localSheetId="49">[69]노임단가!#REF!</definedName>
    <definedName name="모래분사공" localSheetId="50">[69]노임단가!#REF!</definedName>
    <definedName name="모래분사공" localSheetId="51">[69]노임단가!#REF!</definedName>
    <definedName name="모래분사공" localSheetId="52">[69]노임단가!#REF!</definedName>
    <definedName name="모래분사공" localSheetId="53">[69]노임단가!#REF!</definedName>
    <definedName name="모래분사공" localSheetId="13">[69]노임단가!#REF!</definedName>
    <definedName name="모래분사공" localSheetId="15">[69]노임단가!#REF!</definedName>
    <definedName name="모래분사공" localSheetId="14">[69]노임단가!#REF!</definedName>
    <definedName name="모래분사공">[69]노임단가!#REF!</definedName>
    <definedName name="모래운반" localSheetId="49">#REF!</definedName>
    <definedName name="모래운반" localSheetId="50">#REF!</definedName>
    <definedName name="모래운반" localSheetId="51">#REF!</definedName>
    <definedName name="모래운반" localSheetId="52">#REF!</definedName>
    <definedName name="모래운반" localSheetId="53">#REF!</definedName>
    <definedName name="모래운반" localSheetId="74">#REF!</definedName>
    <definedName name="모래운반" localSheetId="75">#REF!</definedName>
    <definedName name="모래운반" localSheetId="76">#REF!</definedName>
    <definedName name="모래운반" localSheetId="77">#REF!</definedName>
    <definedName name="모래운반" localSheetId="78">#REF!</definedName>
    <definedName name="모래운반" localSheetId="16">#REF!</definedName>
    <definedName name="모래운반" localSheetId="13">#REF!</definedName>
    <definedName name="모래운반" localSheetId="15">#REF!</definedName>
    <definedName name="모래운반" localSheetId="14">#REF!</definedName>
    <definedName name="모래운반">#REF!</definedName>
    <definedName name="모래운반상차도" localSheetId="55">[65]산출1!#REF!</definedName>
    <definedName name="모래운반상차도" localSheetId="59">[65]산출1!#REF!</definedName>
    <definedName name="모래운반상차도" localSheetId="61">[65]산출1!#REF!</definedName>
    <definedName name="모래운반상차도" localSheetId="31">[65]산출1!#REF!</definedName>
    <definedName name="모래운반상차도" localSheetId="35">[65]산출1!#REF!</definedName>
    <definedName name="모래운반상차도" localSheetId="36">[65]산출1!#REF!</definedName>
    <definedName name="모래운반상차도" localSheetId="34">[65]산출1!#REF!</definedName>
    <definedName name="모래운반상차도" localSheetId="49">[65]산출1!#REF!</definedName>
    <definedName name="모래운반상차도" localSheetId="50">[65]산출1!#REF!</definedName>
    <definedName name="모래운반상차도" localSheetId="51">[65]산출1!#REF!</definedName>
    <definedName name="모래운반상차도" localSheetId="52">[65]산출1!#REF!</definedName>
    <definedName name="모래운반상차도" localSheetId="53">[65]산출1!#REF!</definedName>
    <definedName name="모래운반상차도" localSheetId="16">[65]산출1!#REF!</definedName>
    <definedName name="모래운반상차도" localSheetId="13">[65]산출1!#REF!</definedName>
    <definedName name="모래운반상차도" localSheetId="15">[65]산출1!#REF!</definedName>
    <definedName name="모래운반상차도" localSheetId="14">[65]산출1!#REF!</definedName>
    <definedName name="모래운반상차도" localSheetId="1">[65]산출1!#REF!</definedName>
    <definedName name="모래운반상차도">[65]산출1!#REF!</definedName>
    <definedName name="목" localSheetId="49">#REF!</definedName>
    <definedName name="목" localSheetId="50">#REF!</definedName>
    <definedName name="목" localSheetId="51">#REF!</definedName>
    <definedName name="목" localSheetId="52">#REF!</definedName>
    <definedName name="목" localSheetId="53">#REF!</definedName>
    <definedName name="목" localSheetId="74">#REF!</definedName>
    <definedName name="목" localSheetId="75">#REF!</definedName>
    <definedName name="목" localSheetId="76">#REF!</definedName>
    <definedName name="목" localSheetId="77">#REF!</definedName>
    <definedName name="목" localSheetId="78">#REF!</definedName>
    <definedName name="목" localSheetId="16">#REF!</definedName>
    <definedName name="목" localSheetId="13">#REF!</definedName>
    <definedName name="목" localSheetId="15">#REF!</definedName>
    <definedName name="목" localSheetId="14">#REF!</definedName>
    <definedName name="목">#REF!</definedName>
    <definedName name="목도001" localSheetId="49">#REF!</definedName>
    <definedName name="목도001" localSheetId="50">#REF!</definedName>
    <definedName name="목도001" localSheetId="51">#REF!</definedName>
    <definedName name="목도001" localSheetId="52">#REF!</definedName>
    <definedName name="목도001" localSheetId="53">#REF!</definedName>
    <definedName name="목도001" localSheetId="74">#REF!</definedName>
    <definedName name="목도001" localSheetId="75">#REF!</definedName>
    <definedName name="목도001" localSheetId="76">#REF!</definedName>
    <definedName name="목도001" localSheetId="77">#REF!</definedName>
    <definedName name="목도001" localSheetId="78">#REF!</definedName>
    <definedName name="목도001" localSheetId="16">#REF!</definedName>
    <definedName name="목도001" localSheetId="13">#REF!</definedName>
    <definedName name="목도001" localSheetId="15">#REF!</definedName>
    <definedName name="목도001" localSheetId="14">#REF!</definedName>
    <definedName name="목도001">#REF!</definedName>
    <definedName name="목도002" localSheetId="49">#REF!</definedName>
    <definedName name="목도002" localSheetId="50">#REF!</definedName>
    <definedName name="목도002" localSheetId="51">#REF!</definedName>
    <definedName name="목도002" localSheetId="52">#REF!</definedName>
    <definedName name="목도002" localSheetId="53">#REF!</definedName>
    <definedName name="목도002" localSheetId="74">#REF!</definedName>
    <definedName name="목도002" localSheetId="75">#REF!</definedName>
    <definedName name="목도002" localSheetId="76">#REF!</definedName>
    <definedName name="목도002" localSheetId="77">#REF!</definedName>
    <definedName name="목도002" localSheetId="78">#REF!</definedName>
    <definedName name="목도002" localSheetId="16">#REF!</definedName>
    <definedName name="목도002" localSheetId="13">#REF!</definedName>
    <definedName name="목도002" localSheetId="15">#REF!</definedName>
    <definedName name="목도002" localSheetId="14">#REF!</definedName>
    <definedName name="목도002">#REF!</definedName>
    <definedName name="목도011" localSheetId="49">#REF!</definedName>
    <definedName name="목도011" localSheetId="50">#REF!</definedName>
    <definedName name="목도011" localSheetId="51">#REF!</definedName>
    <definedName name="목도011" localSheetId="52">#REF!</definedName>
    <definedName name="목도011" localSheetId="53">#REF!</definedName>
    <definedName name="목도011" localSheetId="74">#REF!</definedName>
    <definedName name="목도011" localSheetId="75">#REF!</definedName>
    <definedName name="목도011" localSheetId="76">#REF!</definedName>
    <definedName name="목도011" localSheetId="77">#REF!</definedName>
    <definedName name="목도011" localSheetId="78">#REF!</definedName>
    <definedName name="목도011" localSheetId="16">#REF!</definedName>
    <definedName name="목도011" localSheetId="13">#REF!</definedName>
    <definedName name="목도011" localSheetId="15">#REF!</definedName>
    <definedName name="목도011" localSheetId="14">#REF!</definedName>
    <definedName name="목도011">#REF!</definedName>
    <definedName name="목도982" localSheetId="49">#REF!</definedName>
    <definedName name="목도982" localSheetId="50">#REF!</definedName>
    <definedName name="목도982" localSheetId="51">#REF!</definedName>
    <definedName name="목도982" localSheetId="52">#REF!</definedName>
    <definedName name="목도982" localSheetId="53">#REF!</definedName>
    <definedName name="목도982" localSheetId="74">#REF!</definedName>
    <definedName name="목도982" localSheetId="75">#REF!</definedName>
    <definedName name="목도982" localSheetId="76">#REF!</definedName>
    <definedName name="목도982" localSheetId="77">#REF!</definedName>
    <definedName name="목도982" localSheetId="78">#REF!</definedName>
    <definedName name="목도982" localSheetId="16">#REF!</definedName>
    <definedName name="목도982" localSheetId="13">#REF!</definedName>
    <definedName name="목도982" localSheetId="15">#REF!</definedName>
    <definedName name="목도982" localSheetId="14">#REF!</definedName>
    <definedName name="목도982">#REF!</definedName>
    <definedName name="목도991" localSheetId="49">#REF!</definedName>
    <definedName name="목도991" localSheetId="50">#REF!</definedName>
    <definedName name="목도991" localSheetId="51">#REF!</definedName>
    <definedName name="목도991" localSheetId="52">#REF!</definedName>
    <definedName name="목도991" localSheetId="53">#REF!</definedName>
    <definedName name="목도991" localSheetId="74">#REF!</definedName>
    <definedName name="목도991" localSheetId="75">#REF!</definedName>
    <definedName name="목도991" localSheetId="76">#REF!</definedName>
    <definedName name="목도991" localSheetId="77">#REF!</definedName>
    <definedName name="목도991" localSheetId="78">#REF!</definedName>
    <definedName name="목도991" localSheetId="16">#REF!</definedName>
    <definedName name="목도991" localSheetId="13">#REF!</definedName>
    <definedName name="목도991" localSheetId="15">#REF!</definedName>
    <definedName name="목도991" localSheetId="14">#REF!</definedName>
    <definedName name="목도991">#REF!</definedName>
    <definedName name="목도992" localSheetId="49">#REF!</definedName>
    <definedName name="목도992" localSheetId="50">#REF!</definedName>
    <definedName name="목도992" localSheetId="51">#REF!</definedName>
    <definedName name="목도992" localSheetId="52">#REF!</definedName>
    <definedName name="목도992" localSheetId="53">#REF!</definedName>
    <definedName name="목도992" localSheetId="74">#REF!</definedName>
    <definedName name="목도992" localSheetId="75">#REF!</definedName>
    <definedName name="목도992" localSheetId="76">#REF!</definedName>
    <definedName name="목도992" localSheetId="77">#REF!</definedName>
    <definedName name="목도992" localSheetId="78">#REF!</definedName>
    <definedName name="목도992" localSheetId="16">#REF!</definedName>
    <definedName name="목도992" localSheetId="13">#REF!</definedName>
    <definedName name="목도992" localSheetId="15">#REF!</definedName>
    <definedName name="목도992" localSheetId="14">#REF!</definedName>
    <definedName name="목도992">#REF!</definedName>
    <definedName name="목련R10" localSheetId="79">[58]데이타!$E$206</definedName>
    <definedName name="목련R10">[59]데이타!$E$206</definedName>
    <definedName name="목련R12" localSheetId="79">[58]데이타!$E$207</definedName>
    <definedName name="목련R12">[59]데이타!$E$207</definedName>
    <definedName name="목련R15" localSheetId="79">[58]데이타!$E$208</definedName>
    <definedName name="목련R15">[59]데이타!$E$208</definedName>
    <definedName name="목련R20" localSheetId="79">[58]데이타!$E$209</definedName>
    <definedName name="목련R20">[59]데이타!$E$209</definedName>
    <definedName name="목련R4" localSheetId="79">[58]데이타!$E$202</definedName>
    <definedName name="목련R4">[59]데이타!$E$202</definedName>
    <definedName name="목련R5" localSheetId="79">[58]데이타!$E$203</definedName>
    <definedName name="목련R5">[59]데이타!$E$203</definedName>
    <definedName name="목련R6" localSheetId="79">[58]데이타!$E$204</definedName>
    <definedName name="목련R6">[59]데이타!$E$204</definedName>
    <definedName name="목련R8" localSheetId="79">[58]데이타!$E$205</definedName>
    <definedName name="목련R8">[59]데이타!$E$205</definedName>
    <definedName name="목백합" localSheetId="55">#REF!</definedName>
    <definedName name="목백합" localSheetId="59">#REF!</definedName>
    <definedName name="목백합" localSheetId="61">#REF!</definedName>
    <definedName name="목백합" localSheetId="31">#REF!</definedName>
    <definedName name="목백합" localSheetId="35">#REF!</definedName>
    <definedName name="목백합" localSheetId="36">#REF!</definedName>
    <definedName name="목백합" localSheetId="34">#REF!</definedName>
    <definedName name="목백합" localSheetId="49">#REF!</definedName>
    <definedName name="목백합" localSheetId="50">#REF!</definedName>
    <definedName name="목백합" localSheetId="51">#REF!</definedName>
    <definedName name="목백합" localSheetId="52">#REF!</definedName>
    <definedName name="목백합" localSheetId="53">#REF!</definedName>
    <definedName name="목백합" localSheetId="74">#REF!</definedName>
    <definedName name="목백합" localSheetId="75">#REF!</definedName>
    <definedName name="목백합" localSheetId="76">#REF!</definedName>
    <definedName name="목백합" localSheetId="77">#REF!</definedName>
    <definedName name="목백합" localSheetId="78">#REF!</definedName>
    <definedName name="목백합" localSheetId="16">#REF!</definedName>
    <definedName name="목백합" localSheetId="13">#REF!</definedName>
    <definedName name="목백합" localSheetId="15">#REF!</definedName>
    <definedName name="목백합" localSheetId="14">#REF!</definedName>
    <definedName name="목백합" localSheetId="1">#REF!</definedName>
    <definedName name="목백합">#REF!</definedName>
    <definedName name="목서1506" localSheetId="79">[58]데이타!$E$213</definedName>
    <definedName name="목서1506">[59]데이타!$E$213</definedName>
    <definedName name="목서2012" localSheetId="79">[58]데이타!$E$214</definedName>
    <definedName name="목서2012">[59]데이타!$E$214</definedName>
    <definedName name="목서2515" localSheetId="79">[58]데이타!$E$215</definedName>
    <definedName name="목서2515">[59]데이타!$E$215</definedName>
    <definedName name="목수국1006" localSheetId="79">[58]데이타!$E$210</definedName>
    <definedName name="목수국1006">[59]데이타!$E$210</definedName>
    <definedName name="목수국1208" localSheetId="79">[58]데이타!$E$211</definedName>
    <definedName name="목수국1208">[59]데이타!$E$211</definedName>
    <definedName name="목수국1510" localSheetId="79">[58]데이타!$E$212</definedName>
    <definedName name="목수국1510">[59]데이타!$E$212</definedName>
    <definedName name="목재거푸집1회" localSheetId="55">#REF!</definedName>
    <definedName name="목재거푸집1회" localSheetId="59">#REF!</definedName>
    <definedName name="목재거푸집1회" localSheetId="61">#REF!</definedName>
    <definedName name="목재거푸집1회" localSheetId="31">#REF!</definedName>
    <definedName name="목재거푸집1회" localSheetId="35">#REF!</definedName>
    <definedName name="목재거푸집1회" localSheetId="36">#REF!</definedName>
    <definedName name="목재거푸집1회" localSheetId="34">#REF!</definedName>
    <definedName name="목재거푸집1회" localSheetId="49">#REF!</definedName>
    <definedName name="목재거푸집1회" localSheetId="50">#REF!</definedName>
    <definedName name="목재거푸집1회" localSheetId="51">#REF!</definedName>
    <definedName name="목재거푸집1회" localSheetId="52">#REF!</definedName>
    <definedName name="목재거푸집1회" localSheetId="53">#REF!</definedName>
    <definedName name="목재거푸집1회" localSheetId="74">#REF!</definedName>
    <definedName name="목재거푸집1회" localSheetId="75">#REF!</definedName>
    <definedName name="목재거푸집1회" localSheetId="76">#REF!</definedName>
    <definedName name="목재거푸집1회" localSheetId="77">#REF!</definedName>
    <definedName name="목재거푸집1회" localSheetId="78">#REF!</definedName>
    <definedName name="목재거푸집1회" localSheetId="16">#REF!</definedName>
    <definedName name="목재거푸집1회" localSheetId="13">#REF!</definedName>
    <definedName name="목재거푸집1회" localSheetId="15">#REF!</definedName>
    <definedName name="목재거푸집1회" localSheetId="14">#REF!</definedName>
    <definedName name="목재거푸집1회" localSheetId="1">#REF!</definedName>
    <definedName name="목재거푸집1회">#REF!</definedName>
    <definedName name="목재거푸집2회" localSheetId="55">#REF!</definedName>
    <definedName name="목재거푸집2회" localSheetId="59">#REF!</definedName>
    <definedName name="목재거푸집2회" localSheetId="61">#REF!</definedName>
    <definedName name="목재거푸집2회" localSheetId="31">#REF!</definedName>
    <definedName name="목재거푸집2회" localSheetId="35">#REF!</definedName>
    <definedName name="목재거푸집2회" localSheetId="36">#REF!</definedName>
    <definedName name="목재거푸집2회" localSheetId="34">#REF!</definedName>
    <definedName name="목재거푸집2회" localSheetId="49">#REF!</definedName>
    <definedName name="목재거푸집2회" localSheetId="50">#REF!</definedName>
    <definedName name="목재거푸집2회" localSheetId="51">#REF!</definedName>
    <definedName name="목재거푸집2회" localSheetId="52">#REF!</definedName>
    <definedName name="목재거푸집2회" localSheetId="53">#REF!</definedName>
    <definedName name="목재거푸집2회" localSheetId="74">#REF!</definedName>
    <definedName name="목재거푸집2회" localSheetId="75">#REF!</definedName>
    <definedName name="목재거푸집2회" localSheetId="76">#REF!</definedName>
    <definedName name="목재거푸집2회" localSheetId="77">#REF!</definedName>
    <definedName name="목재거푸집2회" localSheetId="78">#REF!</definedName>
    <definedName name="목재거푸집2회" localSheetId="16">#REF!</definedName>
    <definedName name="목재거푸집2회" localSheetId="13">#REF!</definedName>
    <definedName name="목재거푸집2회" localSheetId="15">#REF!</definedName>
    <definedName name="목재거푸집2회" localSheetId="14">#REF!</definedName>
    <definedName name="목재거푸집2회" localSheetId="1">#REF!</definedName>
    <definedName name="목재거푸집2회">#REF!</definedName>
    <definedName name="목재거푸집3회" localSheetId="55">#REF!</definedName>
    <definedName name="목재거푸집3회" localSheetId="59">#REF!</definedName>
    <definedName name="목재거푸집3회" localSheetId="61">#REF!</definedName>
    <definedName name="목재거푸집3회" localSheetId="31">#REF!</definedName>
    <definedName name="목재거푸집3회" localSheetId="35">#REF!</definedName>
    <definedName name="목재거푸집3회" localSheetId="36">#REF!</definedName>
    <definedName name="목재거푸집3회" localSheetId="34">#REF!</definedName>
    <definedName name="목재거푸집3회" localSheetId="49">#REF!</definedName>
    <definedName name="목재거푸집3회" localSheetId="50">#REF!</definedName>
    <definedName name="목재거푸집3회" localSheetId="51">#REF!</definedName>
    <definedName name="목재거푸집3회" localSheetId="52">#REF!</definedName>
    <definedName name="목재거푸집3회" localSheetId="53">#REF!</definedName>
    <definedName name="목재거푸집3회" localSheetId="74">#REF!</definedName>
    <definedName name="목재거푸집3회" localSheetId="75">#REF!</definedName>
    <definedName name="목재거푸집3회" localSheetId="76">#REF!</definedName>
    <definedName name="목재거푸집3회" localSheetId="77">#REF!</definedName>
    <definedName name="목재거푸집3회" localSheetId="78">#REF!</definedName>
    <definedName name="목재거푸집3회" localSheetId="16">#REF!</definedName>
    <definedName name="목재거푸집3회" localSheetId="13">#REF!</definedName>
    <definedName name="목재거푸집3회" localSheetId="15">#REF!</definedName>
    <definedName name="목재거푸집3회" localSheetId="14">#REF!</definedName>
    <definedName name="목재거푸집3회" localSheetId="1">#REF!</definedName>
    <definedName name="목재거푸집3회">#REF!</definedName>
    <definedName name="목재거푸집4회" localSheetId="55">#REF!</definedName>
    <definedName name="목재거푸집4회" localSheetId="59">#REF!</definedName>
    <definedName name="목재거푸집4회" localSheetId="61">#REF!</definedName>
    <definedName name="목재거푸집4회" localSheetId="31">#REF!</definedName>
    <definedName name="목재거푸집4회" localSheetId="35">#REF!</definedName>
    <definedName name="목재거푸집4회" localSheetId="36">#REF!</definedName>
    <definedName name="목재거푸집4회" localSheetId="34">#REF!</definedName>
    <definedName name="목재거푸집4회" localSheetId="49">#REF!</definedName>
    <definedName name="목재거푸집4회" localSheetId="50">#REF!</definedName>
    <definedName name="목재거푸집4회" localSheetId="51">#REF!</definedName>
    <definedName name="목재거푸집4회" localSheetId="52">#REF!</definedName>
    <definedName name="목재거푸집4회" localSheetId="53">#REF!</definedName>
    <definedName name="목재거푸집4회" localSheetId="74">#REF!</definedName>
    <definedName name="목재거푸집4회" localSheetId="75">#REF!</definedName>
    <definedName name="목재거푸집4회" localSheetId="76">#REF!</definedName>
    <definedName name="목재거푸집4회" localSheetId="77">#REF!</definedName>
    <definedName name="목재거푸집4회" localSheetId="78">#REF!</definedName>
    <definedName name="목재거푸집4회" localSheetId="16">#REF!</definedName>
    <definedName name="목재거푸집4회" localSheetId="13">#REF!</definedName>
    <definedName name="목재거푸집4회" localSheetId="15">#REF!</definedName>
    <definedName name="목재거푸집4회" localSheetId="14">#REF!</definedName>
    <definedName name="목재거푸집4회" localSheetId="1">#REF!</definedName>
    <definedName name="목재거푸집4회">#REF!</definedName>
    <definedName name="목재난간" localSheetId="37">{"'견적서(갑지)'!$F$13"}</definedName>
    <definedName name="목재난간" localSheetId="17">{"'견적서(갑지)'!$F$13"}</definedName>
    <definedName name="목재난간" localSheetId="18">{"'견적서(갑지)'!$F$13"}</definedName>
    <definedName name="목재난간" localSheetId="49">{"'견적서(갑지)'!$F$13"}</definedName>
    <definedName name="목재난간" localSheetId="50">{"'견적서(갑지)'!$F$13"}</definedName>
    <definedName name="목재난간" localSheetId="51">{"'견적서(갑지)'!$F$13"}</definedName>
    <definedName name="목재난간" localSheetId="52">{"'견적서(갑지)'!$F$13"}</definedName>
    <definedName name="목재난간" localSheetId="53">{"'견적서(갑지)'!$F$13"}</definedName>
    <definedName name="목재난간" localSheetId="79">{"'견적서(갑지)'!$F$13"}</definedName>
    <definedName name="목재난간" localSheetId="16">{"'견적서(갑지)'!$F$13"}</definedName>
    <definedName name="목재난간" localSheetId="13">{"'견적서(갑지)'!$F$13"}</definedName>
    <definedName name="목재난간" localSheetId="15">{"'견적서(갑지)'!$F$13"}</definedName>
    <definedName name="목재난간" localSheetId="14">{"'견적서(갑지)'!$F$13"}</definedName>
    <definedName name="목재난간">{"'견적서(갑지)'!$F$13"}</definedName>
    <definedName name="목재난간1" localSheetId="37">{"'견적서(갑지)'!$F$13"}</definedName>
    <definedName name="목재난간1" localSheetId="17">{"'견적서(갑지)'!$F$13"}</definedName>
    <definedName name="목재난간1" localSheetId="18">{"'견적서(갑지)'!$F$13"}</definedName>
    <definedName name="목재난간1" localSheetId="49">{"'견적서(갑지)'!$F$13"}</definedName>
    <definedName name="목재난간1" localSheetId="50">{"'견적서(갑지)'!$F$13"}</definedName>
    <definedName name="목재난간1" localSheetId="51">{"'견적서(갑지)'!$F$13"}</definedName>
    <definedName name="목재난간1" localSheetId="52">{"'견적서(갑지)'!$F$13"}</definedName>
    <definedName name="목재난간1" localSheetId="53">{"'견적서(갑지)'!$F$13"}</definedName>
    <definedName name="목재난간1" localSheetId="79">{"'견적서(갑지)'!$F$13"}</definedName>
    <definedName name="목재난간1" localSheetId="16">{"'견적서(갑지)'!$F$13"}</definedName>
    <definedName name="목재난간1" localSheetId="13">{"'견적서(갑지)'!$F$13"}</definedName>
    <definedName name="목재난간1" localSheetId="15">{"'견적서(갑지)'!$F$13"}</definedName>
    <definedName name="목재난간1" localSheetId="14">{"'견적서(갑지)'!$F$13"}</definedName>
    <definedName name="목재난간1">{"'견적서(갑지)'!$F$13"}</definedName>
    <definedName name="목조각공001" localSheetId="49">#REF!</definedName>
    <definedName name="목조각공001" localSheetId="50">#REF!</definedName>
    <definedName name="목조각공001" localSheetId="51">#REF!</definedName>
    <definedName name="목조각공001" localSheetId="52">#REF!</definedName>
    <definedName name="목조각공001" localSheetId="53">#REF!</definedName>
    <definedName name="목조각공001" localSheetId="74">#REF!</definedName>
    <definedName name="목조각공001" localSheetId="75">#REF!</definedName>
    <definedName name="목조각공001" localSheetId="76">#REF!</definedName>
    <definedName name="목조각공001" localSheetId="77">#REF!</definedName>
    <definedName name="목조각공001" localSheetId="78">#REF!</definedName>
    <definedName name="목조각공001" localSheetId="16">#REF!</definedName>
    <definedName name="목조각공001" localSheetId="13">#REF!</definedName>
    <definedName name="목조각공001" localSheetId="15">#REF!</definedName>
    <definedName name="목조각공001" localSheetId="14">#REF!</definedName>
    <definedName name="목조각공001">#REF!</definedName>
    <definedName name="목조각공002" localSheetId="49">#REF!</definedName>
    <definedName name="목조각공002" localSheetId="50">#REF!</definedName>
    <definedName name="목조각공002" localSheetId="51">#REF!</definedName>
    <definedName name="목조각공002" localSheetId="52">#REF!</definedName>
    <definedName name="목조각공002" localSheetId="53">#REF!</definedName>
    <definedName name="목조각공002" localSheetId="74">#REF!</definedName>
    <definedName name="목조각공002" localSheetId="75">#REF!</definedName>
    <definedName name="목조각공002" localSheetId="76">#REF!</definedName>
    <definedName name="목조각공002" localSheetId="77">#REF!</definedName>
    <definedName name="목조각공002" localSheetId="78">#REF!</definedName>
    <definedName name="목조각공002" localSheetId="16">#REF!</definedName>
    <definedName name="목조각공002" localSheetId="13">#REF!</definedName>
    <definedName name="목조각공002" localSheetId="15">#REF!</definedName>
    <definedName name="목조각공002" localSheetId="14">#REF!</definedName>
    <definedName name="목조각공002">#REF!</definedName>
    <definedName name="목조각공011" localSheetId="49">#REF!</definedName>
    <definedName name="목조각공011" localSheetId="50">#REF!</definedName>
    <definedName name="목조각공011" localSheetId="51">#REF!</definedName>
    <definedName name="목조각공011" localSheetId="52">#REF!</definedName>
    <definedName name="목조각공011" localSheetId="53">#REF!</definedName>
    <definedName name="목조각공011" localSheetId="74">#REF!</definedName>
    <definedName name="목조각공011" localSheetId="75">#REF!</definedName>
    <definedName name="목조각공011" localSheetId="76">#REF!</definedName>
    <definedName name="목조각공011" localSheetId="77">#REF!</definedName>
    <definedName name="목조각공011" localSheetId="78">#REF!</definedName>
    <definedName name="목조각공011" localSheetId="16">#REF!</definedName>
    <definedName name="목조각공011" localSheetId="13">#REF!</definedName>
    <definedName name="목조각공011" localSheetId="15">#REF!</definedName>
    <definedName name="목조각공011" localSheetId="14">#REF!</definedName>
    <definedName name="목조각공011">#REF!</definedName>
    <definedName name="목조각공982" localSheetId="49">#REF!</definedName>
    <definedName name="목조각공982" localSheetId="50">#REF!</definedName>
    <definedName name="목조각공982" localSheetId="51">#REF!</definedName>
    <definedName name="목조각공982" localSheetId="52">#REF!</definedName>
    <definedName name="목조각공982" localSheetId="53">#REF!</definedName>
    <definedName name="목조각공982" localSheetId="74">#REF!</definedName>
    <definedName name="목조각공982" localSheetId="75">#REF!</definedName>
    <definedName name="목조각공982" localSheetId="76">#REF!</definedName>
    <definedName name="목조각공982" localSheetId="77">#REF!</definedName>
    <definedName name="목조각공982" localSheetId="78">#REF!</definedName>
    <definedName name="목조각공982" localSheetId="16">#REF!</definedName>
    <definedName name="목조각공982" localSheetId="13">#REF!</definedName>
    <definedName name="목조각공982" localSheetId="15">#REF!</definedName>
    <definedName name="목조각공982" localSheetId="14">#REF!</definedName>
    <definedName name="목조각공982">#REF!</definedName>
    <definedName name="목조각공991" localSheetId="49">#REF!</definedName>
    <definedName name="목조각공991" localSheetId="50">#REF!</definedName>
    <definedName name="목조각공991" localSheetId="51">#REF!</definedName>
    <definedName name="목조각공991" localSheetId="52">#REF!</definedName>
    <definedName name="목조각공991" localSheetId="53">#REF!</definedName>
    <definedName name="목조각공991" localSheetId="74">#REF!</definedName>
    <definedName name="목조각공991" localSheetId="75">#REF!</definedName>
    <definedName name="목조각공991" localSheetId="76">#REF!</definedName>
    <definedName name="목조각공991" localSheetId="77">#REF!</definedName>
    <definedName name="목조각공991" localSheetId="78">#REF!</definedName>
    <definedName name="목조각공991" localSheetId="16">#REF!</definedName>
    <definedName name="목조각공991" localSheetId="13">#REF!</definedName>
    <definedName name="목조각공991" localSheetId="15">#REF!</definedName>
    <definedName name="목조각공991" localSheetId="14">#REF!</definedName>
    <definedName name="목조각공991">#REF!</definedName>
    <definedName name="목조각공992" localSheetId="49">#REF!</definedName>
    <definedName name="목조각공992" localSheetId="50">#REF!</definedName>
    <definedName name="목조각공992" localSheetId="51">#REF!</definedName>
    <definedName name="목조각공992" localSheetId="52">#REF!</definedName>
    <definedName name="목조각공992" localSheetId="53">#REF!</definedName>
    <definedName name="목조각공992" localSheetId="74">#REF!</definedName>
    <definedName name="목조각공992" localSheetId="75">#REF!</definedName>
    <definedName name="목조각공992" localSheetId="76">#REF!</definedName>
    <definedName name="목조각공992" localSheetId="77">#REF!</definedName>
    <definedName name="목조각공992" localSheetId="78">#REF!</definedName>
    <definedName name="목조각공992" localSheetId="16">#REF!</definedName>
    <definedName name="목조각공992" localSheetId="13">#REF!</definedName>
    <definedName name="목조각공992" localSheetId="15">#REF!</definedName>
    <definedName name="목조각공992" localSheetId="14">#REF!</definedName>
    <definedName name="목조각공992">#REF!</definedName>
    <definedName name="목차" localSheetId="55">BlankMacro1</definedName>
    <definedName name="목차" localSheetId="59">BlankMacro1</definedName>
    <definedName name="목차" localSheetId="6">BlankMacro1</definedName>
    <definedName name="목차" localSheetId="61">BlankMacro1</definedName>
    <definedName name="목차" localSheetId="31">BlankMacro1</definedName>
    <definedName name="목차" localSheetId="37">BlankMacro1</definedName>
    <definedName name="목차" localSheetId="17">BlankMacro1</definedName>
    <definedName name="목차" localSheetId="18">BlankMacro1</definedName>
    <definedName name="목차" localSheetId="35">BlankMacro1</definedName>
    <definedName name="목차" localSheetId="36">BlankMacro1</definedName>
    <definedName name="목차" localSheetId="34">BlankMacro1</definedName>
    <definedName name="목차" localSheetId="49">BlankMacro1</definedName>
    <definedName name="목차" localSheetId="50">BlankMacro1</definedName>
    <definedName name="목차" localSheetId="51">BlankMacro1</definedName>
    <definedName name="목차" localSheetId="52">BlankMacro1</definedName>
    <definedName name="목차" localSheetId="53">BlankMacro1</definedName>
    <definedName name="목차" localSheetId="75">BlankMacro1</definedName>
    <definedName name="목차" localSheetId="77">BlankMacro1</definedName>
    <definedName name="목차" localSheetId="79">BlankMacro1</definedName>
    <definedName name="목차" localSheetId="16">BlankMacro1</definedName>
    <definedName name="목차" localSheetId="13">BlankMacro1</definedName>
    <definedName name="목차" localSheetId="15">BlankMacro1</definedName>
    <definedName name="목차" localSheetId="14">BlankMacro1</definedName>
    <definedName name="목차" localSheetId="1">BlankMacro1</definedName>
    <definedName name="목차">BlankMacro1</definedName>
    <definedName name="목차31" localSheetId="55">BlankMacro1</definedName>
    <definedName name="목차31" localSheetId="59">BlankMacro1</definedName>
    <definedName name="목차31" localSheetId="6">BlankMacro1</definedName>
    <definedName name="목차31" localSheetId="61">BlankMacro1</definedName>
    <definedName name="목차31" localSheetId="31">BlankMacro1</definedName>
    <definedName name="목차31" localSheetId="37">BlankMacro1</definedName>
    <definedName name="목차31" localSheetId="17">BlankMacro1</definedName>
    <definedName name="목차31" localSheetId="18">BlankMacro1</definedName>
    <definedName name="목차31" localSheetId="35">BlankMacro1</definedName>
    <definedName name="목차31" localSheetId="36">BlankMacro1</definedName>
    <definedName name="목차31" localSheetId="34">BlankMacro1</definedName>
    <definedName name="목차31" localSheetId="49">BlankMacro1</definedName>
    <definedName name="목차31" localSheetId="50">BlankMacro1</definedName>
    <definedName name="목차31" localSheetId="51">BlankMacro1</definedName>
    <definedName name="목차31" localSheetId="52">BlankMacro1</definedName>
    <definedName name="목차31" localSheetId="53">BlankMacro1</definedName>
    <definedName name="목차31" localSheetId="75">BlankMacro1</definedName>
    <definedName name="목차31" localSheetId="77">BlankMacro1</definedName>
    <definedName name="목차31" localSheetId="79">BlankMacro1</definedName>
    <definedName name="목차31" localSheetId="16">BlankMacro1</definedName>
    <definedName name="목차31" localSheetId="13">BlankMacro1</definedName>
    <definedName name="목차31" localSheetId="15">BlankMacro1</definedName>
    <definedName name="목차31" localSheetId="14">BlankMacro1</definedName>
    <definedName name="목차31" localSheetId="1">BlankMacro1</definedName>
    <definedName name="목차31">BlankMacro1</definedName>
    <definedName name="목차찿" localSheetId="55">BlankMacro1</definedName>
    <definedName name="목차찿" localSheetId="59">BlankMacro1</definedName>
    <definedName name="목차찿" localSheetId="6">BlankMacro1</definedName>
    <definedName name="목차찿" localSheetId="61">BlankMacro1</definedName>
    <definedName name="목차찿" localSheetId="31">BlankMacro1</definedName>
    <definedName name="목차찿" localSheetId="37">BlankMacro1</definedName>
    <definedName name="목차찿" localSheetId="17">BlankMacro1</definedName>
    <definedName name="목차찿" localSheetId="18">BlankMacro1</definedName>
    <definedName name="목차찿" localSheetId="35">BlankMacro1</definedName>
    <definedName name="목차찿" localSheetId="36">BlankMacro1</definedName>
    <definedName name="목차찿" localSheetId="34">BlankMacro1</definedName>
    <definedName name="목차찿" localSheetId="49">BlankMacro1</definedName>
    <definedName name="목차찿" localSheetId="50">BlankMacro1</definedName>
    <definedName name="목차찿" localSheetId="51">BlankMacro1</definedName>
    <definedName name="목차찿" localSheetId="52">BlankMacro1</definedName>
    <definedName name="목차찿" localSheetId="53">BlankMacro1</definedName>
    <definedName name="목차찿" localSheetId="75">BlankMacro1</definedName>
    <definedName name="목차찿" localSheetId="77">BlankMacro1</definedName>
    <definedName name="목차찿" localSheetId="79">BlankMacro1</definedName>
    <definedName name="목차찿" localSheetId="16">BlankMacro1</definedName>
    <definedName name="목차찿" localSheetId="13">BlankMacro1</definedName>
    <definedName name="목차찿" localSheetId="15">BlankMacro1</definedName>
    <definedName name="목차찿" localSheetId="14">BlankMacro1</definedName>
    <definedName name="목차찿" localSheetId="1">BlankMacro1</definedName>
    <definedName name="목차찿">BlankMacro1</definedName>
    <definedName name="몰탈" localSheetId="49">#REF!</definedName>
    <definedName name="몰탈" localSheetId="50">#REF!</definedName>
    <definedName name="몰탈" localSheetId="51">#REF!</definedName>
    <definedName name="몰탈" localSheetId="52">#REF!</definedName>
    <definedName name="몰탈" localSheetId="53">#REF!</definedName>
    <definedName name="몰탈" localSheetId="74">#REF!</definedName>
    <definedName name="몰탈" localSheetId="75">#REF!</definedName>
    <definedName name="몰탈" localSheetId="76">#REF!</definedName>
    <definedName name="몰탈" localSheetId="77">#REF!</definedName>
    <definedName name="몰탈" localSheetId="78">#REF!</definedName>
    <definedName name="몰탈" localSheetId="16">#REF!</definedName>
    <definedName name="몰탈" localSheetId="13">#REF!</definedName>
    <definedName name="몰탈" localSheetId="15">#REF!</definedName>
    <definedName name="몰탈" localSheetId="14">#REF!</definedName>
    <definedName name="몰탈">#REF!</definedName>
    <definedName name="몰탈2" localSheetId="55">[65]산출1!#REF!</definedName>
    <definedName name="몰탈2" localSheetId="59">[65]산출1!#REF!</definedName>
    <definedName name="몰탈2" localSheetId="61">[65]산출1!#REF!</definedName>
    <definedName name="몰탈2" localSheetId="31">[65]산출1!#REF!</definedName>
    <definedName name="몰탈2" localSheetId="35">[65]산출1!#REF!</definedName>
    <definedName name="몰탈2" localSheetId="36">[65]산출1!#REF!</definedName>
    <definedName name="몰탈2" localSheetId="34">[65]산출1!#REF!</definedName>
    <definedName name="몰탈2" localSheetId="49">[65]산출1!#REF!</definedName>
    <definedName name="몰탈2" localSheetId="50">[65]산출1!#REF!</definedName>
    <definedName name="몰탈2" localSheetId="51">[65]산출1!#REF!</definedName>
    <definedName name="몰탈2" localSheetId="52">[65]산출1!#REF!</definedName>
    <definedName name="몰탈2" localSheetId="53">[65]산출1!#REF!</definedName>
    <definedName name="몰탈2" localSheetId="16">[65]산출1!#REF!</definedName>
    <definedName name="몰탈2" localSheetId="13">[65]산출1!#REF!</definedName>
    <definedName name="몰탈2" localSheetId="15">[65]산출1!#REF!</definedName>
    <definedName name="몰탈2" localSheetId="14">[65]산출1!#REF!</definedName>
    <definedName name="몰탈2" localSheetId="1">[65]산출1!#REF!</definedName>
    <definedName name="몰탈2">[65]산출1!#REF!</definedName>
    <definedName name="몰탈3" localSheetId="55">[65]산출1!#REF!</definedName>
    <definedName name="몰탈3" localSheetId="59">[65]산출1!#REF!</definedName>
    <definedName name="몰탈3" localSheetId="61">[65]산출1!#REF!</definedName>
    <definedName name="몰탈3" localSheetId="31">[65]산출1!#REF!</definedName>
    <definedName name="몰탈3" localSheetId="35">[65]산출1!#REF!</definedName>
    <definedName name="몰탈3" localSheetId="36">[65]산출1!#REF!</definedName>
    <definedName name="몰탈3" localSheetId="34">[65]산출1!#REF!</definedName>
    <definedName name="몰탈3" localSheetId="49">[65]산출1!#REF!</definedName>
    <definedName name="몰탈3" localSheetId="50">[65]산출1!#REF!</definedName>
    <definedName name="몰탈3" localSheetId="51">[65]산출1!#REF!</definedName>
    <definedName name="몰탈3" localSheetId="52">[65]산출1!#REF!</definedName>
    <definedName name="몰탈3" localSheetId="53">[65]산출1!#REF!</definedName>
    <definedName name="몰탈3" localSheetId="16">[65]산출1!#REF!</definedName>
    <definedName name="몰탈3" localSheetId="13">[65]산출1!#REF!</definedName>
    <definedName name="몰탈3" localSheetId="15">[65]산출1!#REF!</definedName>
    <definedName name="몰탈3" localSheetId="14">[65]산출1!#REF!</definedName>
    <definedName name="몰탈3" localSheetId="1">[65]산출1!#REF!</definedName>
    <definedName name="몰탈3">[65]산출1!#REF!</definedName>
    <definedName name="묘목">'[101]3설명'!$B$29:$K$43</definedName>
    <definedName name="무궁화" localSheetId="55">#REF!</definedName>
    <definedName name="무궁화" localSheetId="59">#REF!</definedName>
    <definedName name="무궁화" localSheetId="61">#REF!</definedName>
    <definedName name="무궁화" localSheetId="31">#REF!</definedName>
    <definedName name="무궁화" localSheetId="35">#REF!</definedName>
    <definedName name="무궁화" localSheetId="36">#REF!</definedName>
    <definedName name="무궁화" localSheetId="34">#REF!</definedName>
    <definedName name="무궁화" localSheetId="49">#REF!</definedName>
    <definedName name="무궁화" localSheetId="50">#REF!</definedName>
    <definedName name="무궁화" localSheetId="51">#REF!</definedName>
    <definedName name="무궁화" localSheetId="52">#REF!</definedName>
    <definedName name="무궁화" localSheetId="53">#REF!</definedName>
    <definedName name="무궁화" localSheetId="74">#REF!</definedName>
    <definedName name="무궁화" localSheetId="75">#REF!</definedName>
    <definedName name="무궁화" localSheetId="76">#REF!</definedName>
    <definedName name="무궁화" localSheetId="77">#REF!</definedName>
    <definedName name="무궁화" localSheetId="78">#REF!</definedName>
    <definedName name="무궁화" localSheetId="16">#REF!</definedName>
    <definedName name="무궁화" localSheetId="13">#REF!</definedName>
    <definedName name="무궁화" localSheetId="15">#REF!</definedName>
    <definedName name="무궁화" localSheetId="14">#REF!</definedName>
    <definedName name="무궁화" localSheetId="1">#REF!</definedName>
    <definedName name="무궁화">#REF!</definedName>
    <definedName name="무궁화1003" localSheetId="79">[58]데이타!$E$216</definedName>
    <definedName name="무궁화1003">[59]데이타!$E$216</definedName>
    <definedName name="무궁화1203" localSheetId="79">[58]데이타!$E$217</definedName>
    <definedName name="무궁화1203">[59]데이타!$E$217</definedName>
    <definedName name="무궁화1504" localSheetId="79">[58]데이타!$E$218</definedName>
    <definedName name="무궁화1504">[59]데이타!$E$218</definedName>
    <definedName name="무궁화1805" localSheetId="79">[58]데이타!$E$219</definedName>
    <definedName name="무궁화1805">[59]데이타!$E$219</definedName>
    <definedName name="무궁화2006" localSheetId="79">[58]데이타!$E$220</definedName>
    <definedName name="무궁화2006">[59]데이타!$E$220</definedName>
    <definedName name="무근콘경" localSheetId="55">[63]관급자재대!#REF!</definedName>
    <definedName name="무근콘경" localSheetId="59">[63]관급자재대!#REF!</definedName>
    <definedName name="무근콘경" localSheetId="61">[63]관급자재대!#REF!</definedName>
    <definedName name="무근콘경" localSheetId="31">[63]관급자재대!#REF!</definedName>
    <definedName name="무근콘경" localSheetId="35">[63]관급자재대!#REF!</definedName>
    <definedName name="무근콘경" localSheetId="36">[63]관급자재대!#REF!</definedName>
    <definedName name="무근콘경" localSheetId="34">[63]관급자재대!#REF!</definedName>
    <definedName name="무근콘경" localSheetId="49">[63]관급자재대!#REF!</definedName>
    <definedName name="무근콘경" localSheetId="50">[63]관급자재대!#REF!</definedName>
    <definedName name="무근콘경" localSheetId="51">[63]관급자재대!#REF!</definedName>
    <definedName name="무근콘경" localSheetId="52">[63]관급자재대!#REF!</definedName>
    <definedName name="무근콘경" localSheetId="53">[63]관급자재대!#REF!</definedName>
    <definedName name="무근콘경" localSheetId="16">[63]관급자재대!#REF!</definedName>
    <definedName name="무근콘경" localSheetId="13">[63]관급자재대!#REF!</definedName>
    <definedName name="무근콘경" localSheetId="15">[63]관급자재대!#REF!</definedName>
    <definedName name="무근콘경" localSheetId="14">[63]관급자재대!#REF!</definedName>
    <definedName name="무근콘경" localSheetId="1">[63]관급자재대!#REF!</definedName>
    <definedName name="무근콘경">[63]관급자재대!#REF!</definedName>
    <definedName name="무근콘노" localSheetId="55">[63]관급자재대!#REF!</definedName>
    <definedName name="무근콘노" localSheetId="59">[63]관급자재대!#REF!</definedName>
    <definedName name="무근콘노" localSheetId="61">[63]관급자재대!#REF!</definedName>
    <definedName name="무근콘노" localSheetId="31">[63]관급자재대!#REF!</definedName>
    <definedName name="무근콘노" localSheetId="35">[63]관급자재대!#REF!</definedName>
    <definedName name="무근콘노" localSheetId="36">[63]관급자재대!#REF!</definedName>
    <definedName name="무근콘노" localSheetId="34">[63]관급자재대!#REF!</definedName>
    <definedName name="무근콘노" localSheetId="49">[63]관급자재대!#REF!</definedName>
    <definedName name="무근콘노" localSheetId="50">[63]관급자재대!#REF!</definedName>
    <definedName name="무근콘노" localSheetId="51">[63]관급자재대!#REF!</definedName>
    <definedName name="무근콘노" localSheetId="52">[63]관급자재대!#REF!</definedName>
    <definedName name="무근콘노" localSheetId="53">[63]관급자재대!#REF!</definedName>
    <definedName name="무근콘노" localSheetId="16">[63]관급자재대!#REF!</definedName>
    <definedName name="무근콘노" localSheetId="13">[63]관급자재대!#REF!</definedName>
    <definedName name="무근콘노" localSheetId="15">[63]관급자재대!#REF!</definedName>
    <definedName name="무근콘노" localSheetId="14">[63]관급자재대!#REF!</definedName>
    <definedName name="무근콘노" localSheetId="1">[63]관급자재대!#REF!</definedName>
    <definedName name="무근콘노">[63]관급자재대!#REF!</definedName>
    <definedName name="무근콘재" localSheetId="55">[63]관급자재대!#REF!</definedName>
    <definedName name="무근콘재" localSheetId="59">[63]관급자재대!#REF!</definedName>
    <definedName name="무근콘재" localSheetId="61">[63]관급자재대!#REF!</definedName>
    <definedName name="무근콘재" localSheetId="31">[63]관급자재대!#REF!</definedName>
    <definedName name="무근콘재" localSheetId="35">[63]관급자재대!#REF!</definedName>
    <definedName name="무근콘재" localSheetId="36">[63]관급자재대!#REF!</definedName>
    <definedName name="무근콘재" localSheetId="34">[63]관급자재대!#REF!</definedName>
    <definedName name="무근콘재" localSheetId="49">[63]관급자재대!#REF!</definedName>
    <definedName name="무근콘재" localSheetId="50">[63]관급자재대!#REF!</definedName>
    <definedName name="무근콘재" localSheetId="51">[63]관급자재대!#REF!</definedName>
    <definedName name="무근콘재" localSheetId="52">[63]관급자재대!#REF!</definedName>
    <definedName name="무근콘재" localSheetId="53">[63]관급자재대!#REF!</definedName>
    <definedName name="무근콘재" localSheetId="16">[63]관급자재대!#REF!</definedName>
    <definedName name="무근콘재" localSheetId="1">[63]관급자재대!#REF!</definedName>
    <definedName name="무근콘재">[63]관급자재대!#REF!</definedName>
    <definedName name="무사복구" localSheetId="55">[74]일위대가!#REF!</definedName>
    <definedName name="무사복구" localSheetId="59">[74]일위대가!#REF!</definedName>
    <definedName name="무사복구" localSheetId="61">[74]일위대가!#REF!</definedName>
    <definedName name="무사복구" localSheetId="31">[74]일위대가!#REF!</definedName>
    <definedName name="무사복구" localSheetId="35">[74]일위대가!#REF!</definedName>
    <definedName name="무사복구" localSheetId="36">[74]일위대가!#REF!</definedName>
    <definedName name="무사복구" localSheetId="34">[74]일위대가!#REF!</definedName>
    <definedName name="무사복구" localSheetId="49">[74]일위대가!#REF!</definedName>
    <definedName name="무사복구" localSheetId="50">[74]일위대가!#REF!</definedName>
    <definedName name="무사복구" localSheetId="51">[74]일위대가!#REF!</definedName>
    <definedName name="무사복구" localSheetId="52">[74]일위대가!#REF!</definedName>
    <definedName name="무사복구" localSheetId="53">[74]일위대가!#REF!</definedName>
    <definedName name="무사복구" localSheetId="79">[75]일위대가!#REF!</definedName>
    <definedName name="무사복구" localSheetId="16">[74]일위대가!#REF!</definedName>
    <definedName name="무사복구" localSheetId="1">[74]일위대가!#REF!</definedName>
    <definedName name="무사복구">[74]일위대가!#REF!</definedName>
    <definedName name="무선안테나공001" localSheetId="49">#REF!</definedName>
    <definedName name="무선안테나공001" localSheetId="50">#REF!</definedName>
    <definedName name="무선안테나공001" localSheetId="51">#REF!</definedName>
    <definedName name="무선안테나공001" localSheetId="52">#REF!</definedName>
    <definedName name="무선안테나공001" localSheetId="53">#REF!</definedName>
    <definedName name="무선안테나공001" localSheetId="74">#REF!</definedName>
    <definedName name="무선안테나공001" localSheetId="75">#REF!</definedName>
    <definedName name="무선안테나공001" localSheetId="76">#REF!</definedName>
    <definedName name="무선안테나공001" localSheetId="77">#REF!</definedName>
    <definedName name="무선안테나공001" localSheetId="78">#REF!</definedName>
    <definedName name="무선안테나공001" localSheetId="16">#REF!</definedName>
    <definedName name="무선안테나공001" localSheetId="13">#REF!</definedName>
    <definedName name="무선안테나공001" localSheetId="15">#REF!</definedName>
    <definedName name="무선안테나공001" localSheetId="14">#REF!</definedName>
    <definedName name="무선안테나공001">#REF!</definedName>
    <definedName name="무선안테나공002" localSheetId="49">#REF!</definedName>
    <definedName name="무선안테나공002" localSheetId="50">#REF!</definedName>
    <definedName name="무선안테나공002" localSheetId="51">#REF!</definedName>
    <definedName name="무선안테나공002" localSheetId="52">#REF!</definedName>
    <definedName name="무선안테나공002" localSheetId="53">#REF!</definedName>
    <definedName name="무선안테나공002" localSheetId="74">#REF!</definedName>
    <definedName name="무선안테나공002" localSheetId="75">#REF!</definedName>
    <definedName name="무선안테나공002" localSheetId="76">#REF!</definedName>
    <definedName name="무선안테나공002" localSheetId="77">#REF!</definedName>
    <definedName name="무선안테나공002" localSheetId="78">#REF!</definedName>
    <definedName name="무선안테나공002" localSheetId="16">#REF!</definedName>
    <definedName name="무선안테나공002" localSheetId="13">#REF!</definedName>
    <definedName name="무선안테나공002" localSheetId="15">#REF!</definedName>
    <definedName name="무선안테나공002" localSheetId="14">#REF!</definedName>
    <definedName name="무선안테나공002">#REF!</definedName>
    <definedName name="무선안테나공011" localSheetId="49">#REF!</definedName>
    <definedName name="무선안테나공011" localSheetId="50">#REF!</definedName>
    <definedName name="무선안테나공011" localSheetId="51">#REF!</definedName>
    <definedName name="무선안테나공011" localSheetId="52">#REF!</definedName>
    <definedName name="무선안테나공011" localSheetId="53">#REF!</definedName>
    <definedName name="무선안테나공011" localSheetId="74">#REF!</definedName>
    <definedName name="무선안테나공011" localSheetId="75">#REF!</definedName>
    <definedName name="무선안테나공011" localSheetId="76">#REF!</definedName>
    <definedName name="무선안테나공011" localSheetId="77">#REF!</definedName>
    <definedName name="무선안테나공011" localSheetId="78">#REF!</definedName>
    <definedName name="무선안테나공011" localSheetId="16">#REF!</definedName>
    <definedName name="무선안테나공011" localSheetId="13">#REF!</definedName>
    <definedName name="무선안테나공011" localSheetId="15">#REF!</definedName>
    <definedName name="무선안테나공011" localSheetId="14">#REF!</definedName>
    <definedName name="무선안테나공011">#REF!</definedName>
    <definedName name="무선안테나공982" localSheetId="49">#REF!</definedName>
    <definedName name="무선안테나공982" localSheetId="50">#REF!</definedName>
    <definedName name="무선안테나공982" localSheetId="51">#REF!</definedName>
    <definedName name="무선안테나공982" localSheetId="52">#REF!</definedName>
    <definedName name="무선안테나공982" localSheetId="53">#REF!</definedName>
    <definedName name="무선안테나공982" localSheetId="74">#REF!</definedName>
    <definedName name="무선안테나공982" localSheetId="75">#REF!</definedName>
    <definedName name="무선안테나공982" localSheetId="76">#REF!</definedName>
    <definedName name="무선안테나공982" localSheetId="77">#REF!</definedName>
    <definedName name="무선안테나공982" localSheetId="78">#REF!</definedName>
    <definedName name="무선안테나공982" localSheetId="16">#REF!</definedName>
    <definedName name="무선안테나공982" localSheetId="13">#REF!</definedName>
    <definedName name="무선안테나공982" localSheetId="15">#REF!</definedName>
    <definedName name="무선안테나공982" localSheetId="14">#REF!</definedName>
    <definedName name="무선안테나공982">#REF!</definedName>
    <definedName name="무선안테나공991" localSheetId="49">#REF!</definedName>
    <definedName name="무선안테나공991" localSheetId="50">#REF!</definedName>
    <definedName name="무선안테나공991" localSheetId="51">#REF!</definedName>
    <definedName name="무선안테나공991" localSheetId="52">#REF!</definedName>
    <definedName name="무선안테나공991" localSheetId="53">#REF!</definedName>
    <definedName name="무선안테나공991" localSheetId="74">#REF!</definedName>
    <definedName name="무선안테나공991" localSheetId="75">#REF!</definedName>
    <definedName name="무선안테나공991" localSheetId="76">#REF!</definedName>
    <definedName name="무선안테나공991" localSheetId="77">#REF!</definedName>
    <definedName name="무선안테나공991" localSheetId="78">#REF!</definedName>
    <definedName name="무선안테나공991" localSheetId="16">#REF!</definedName>
    <definedName name="무선안테나공991" localSheetId="13">#REF!</definedName>
    <definedName name="무선안테나공991" localSheetId="15">#REF!</definedName>
    <definedName name="무선안테나공991" localSheetId="14">#REF!</definedName>
    <definedName name="무선안테나공991">#REF!</definedName>
    <definedName name="무선안테나공992" localSheetId="49">#REF!</definedName>
    <definedName name="무선안테나공992" localSheetId="50">#REF!</definedName>
    <definedName name="무선안테나공992" localSheetId="51">#REF!</definedName>
    <definedName name="무선안테나공992" localSheetId="52">#REF!</definedName>
    <definedName name="무선안테나공992" localSheetId="53">#REF!</definedName>
    <definedName name="무선안테나공992" localSheetId="74">#REF!</definedName>
    <definedName name="무선안테나공992" localSheetId="75">#REF!</definedName>
    <definedName name="무선안테나공992" localSheetId="76">#REF!</definedName>
    <definedName name="무선안테나공992" localSheetId="77">#REF!</definedName>
    <definedName name="무선안테나공992" localSheetId="78">#REF!</definedName>
    <definedName name="무선안테나공992" localSheetId="16">#REF!</definedName>
    <definedName name="무선안테나공992" localSheetId="13">#REF!</definedName>
    <definedName name="무선안테나공992" localSheetId="15">#REF!</definedName>
    <definedName name="무선안테나공992" localSheetId="14">#REF!</definedName>
    <definedName name="무선안테나공992">#REF!</definedName>
    <definedName name="물푸기" localSheetId="49">#REF!</definedName>
    <definedName name="물푸기" localSheetId="50">#REF!</definedName>
    <definedName name="물푸기" localSheetId="51">#REF!</definedName>
    <definedName name="물푸기" localSheetId="52">#REF!</definedName>
    <definedName name="물푸기" localSheetId="53">#REF!</definedName>
    <definedName name="물푸기" localSheetId="74">#REF!</definedName>
    <definedName name="물푸기" localSheetId="75">#REF!</definedName>
    <definedName name="물푸기" localSheetId="76">#REF!</definedName>
    <definedName name="물푸기" localSheetId="77">#REF!</definedName>
    <definedName name="물푸기" localSheetId="78">#REF!</definedName>
    <definedName name="물푸기" localSheetId="16">#REF!</definedName>
    <definedName name="물푸기" localSheetId="13">#REF!</definedName>
    <definedName name="물푸기" localSheetId="15">#REF!</definedName>
    <definedName name="물푸기" localSheetId="14">#REF!</definedName>
    <definedName name="물푸기">#REF!</definedName>
    <definedName name="물푸레R5" localSheetId="79">[58]데이타!$E$221</definedName>
    <definedName name="물푸레R5">[59]데이타!$E$221</definedName>
    <definedName name="물푸레R6" localSheetId="79">[58]데이타!$E$222</definedName>
    <definedName name="물푸레R6">[59]데이타!$E$222</definedName>
    <definedName name="물푸레R8" localSheetId="79">[58]데이타!$E$223</definedName>
    <definedName name="물푸레R8">[59]데이타!$E$223</definedName>
    <definedName name="미" localSheetId="55">[100]공통가설!#REF!</definedName>
    <definedName name="미" localSheetId="59">[100]공통가설!#REF!</definedName>
    <definedName name="미" localSheetId="61">[100]공통가설!#REF!</definedName>
    <definedName name="미" localSheetId="31">[100]공통가설!#REF!</definedName>
    <definedName name="미" localSheetId="35">[100]공통가설!#REF!</definedName>
    <definedName name="미" localSheetId="36">[100]공통가설!#REF!</definedName>
    <definedName name="미" localSheetId="34">[100]공통가설!#REF!</definedName>
    <definedName name="미" localSheetId="49">[100]공통가설!#REF!</definedName>
    <definedName name="미" localSheetId="50">[100]공통가설!#REF!</definedName>
    <definedName name="미" localSheetId="51">[100]공통가설!#REF!</definedName>
    <definedName name="미" localSheetId="52">[100]공통가설!#REF!</definedName>
    <definedName name="미" localSheetId="53">[100]공통가설!#REF!</definedName>
    <definedName name="미" localSheetId="74">[100]공통가설!#REF!</definedName>
    <definedName name="미" localSheetId="75">[100]공통가설!#REF!</definedName>
    <definedName name="미" localSheetId="76">[100]공통가설!#REF!</definedName>
    <definedName name="미" localSheetId="77">[100]공통가설!#REF!</definedName>
    <definedName name="미" localSheetId="78">[100]공통가설!#REF!</definedName>
    <definedName name="미" localSheetId="79">[102]공통가설!#REF!</definedName>
    <definedName name="미" localSheetId="16">[103]공통가설!#REF!</definedName>
    <definedName name="미" localSheetId="13">[103]공통가설!#REF!</definedName>
    <definedName name="미" localSheetId="15">[103]공통가설!#REF!</definedName>
    <definedName name="미" localSheetId="14">[103]공통가설!#REF!</definedName>
    <definedName name="미" localSheetId="1">[100]공통가설!#REF!</definedName>
    <definedName name="미">[103]공통가설!#REF!</definedName>
    <definedName name="미_장_공" localSheetId="49">#REF!</definedName>
    <definedName name="미_장_공" localSheetId="50">#REF!</definedName>
    <definedName name="미_장_공" localSheetId="51">#REF!</definedName>
    <definedName name="미_장_공" localSheetId="52">#REF!</definedName>
    <definedName name="미_장_공" localSheetId="53">#REF!</definedName>
    <definedName name="미_장_공" localSheetId="74">#REF!</definedName>
    <definedName name="미_장_공" localSheetId="75">#REF!</definedName>
    <definedName name="미_장_공" localSheetId="76">#REF!</definedName>
    <definedName name="미_장_공" localSheetId="77">#REF!</definedName>
    <definedName name="미_장_공" localSheetId="78">#REF!</definedName>
    <definedName name="미_장_공" localSheetId="16">#REF!</definedName>
    <definedName name="미_장_공" localSheetId="13">#REF!</definedName>
    <definedName name="미_장_공" localSheetId="15">#REF!</definedName>
    <definedName name="미_장_공" localSheetId="14">#REF!</definedName>
    <definedName name="미_장_공">#REF!</definedName>
    <definedName name="미선0804" localSheetId="79">[58]데이타!$E$224</definedName>
    <definedName name="미선0804">[59]데이타!$E$224</definedName>
    <definedName name="미선1206" localSheetId="79">[58]데이타!$E$225</definedName>
    <definedName name="미선1206">[59]데이타!$E$225</definedName>
    <definedName name="미스미스타" localSheetId="49">#REF!</definedName>
    <definedName name="미스미스타" localSheetId="50">#REF!</definedName>
    <definedName name="미스미스타" localSheetId="51">#REF!</definedName>
    <definedName name="미스미스타" localSheetId="52">#REF!</definedName>
    <definedName name="미스미스타" localSheetId="53">#REF!</definedName>
    <definedName name="미스미스타" localSheetId="74">#REF!</definedName>
    <definedName name="미스미스타" localSheetId="75">#REF!</definedName>
    <definedName name="미스미스타" localSheetId="76">#REF!</definedName>
    <definedName name="미스미스타" localSheetId="77">#REF!</definedName>
    <definedName name="미스미스타" localSheetId="78">#REF!</definedName>
    <definedName name="미스미스타" localSheetId="16">#REF!</definedName>
    <definedName name="미스미스타" localSheetId="13">#REF!</definedName>
    <definedName name="미스미스타" localSheetId="15">#REF!</definedName>
    <definedName name="미스미스타" localSheetId="14">#REF!</definedName>
    <definedName name="미스미스타">#REF!</definedName>
    <definedName name="미장공" localSheetId="55">#REF!</definedName>
    <definedName name="미장공" localSheetId="59">#REF!</definedName>
    <definedName name="미장공" localSheetId="61">#REF!</definedName>
    <definedName name="미장공" localSheetId="31">#REF!</definedName>
    <definedName name="미장공" localSheetId="35">#REF!</definedName>
    <definedName name="미장공" localSheetId="36">#REF!</definedName>
    <definedName name="미장공" localSheetId="34">#REF!</definedName>
    <definedName name="미장공" localSheetId="49">#REF!</definedName>
    <definedName name="미장공" localSheetId="50">#REF!</definedName>
    <definedName name="미장공" localSheetId="51">#REF!</definedName>
    <definedName name="미장공" localSheetId="52">#REF!</definedName>
    <definedName name="미장공" localSheetId="53">#REF!</definedName>
    <definedName name="미장공" localSheetId="74">#REF!</definedName>
    <definedName name="미장공" localSheetId="75">#REF!</definedName>
    <definedName name="미장공" localSheetId="76">#REF!</definedName>
    <definedName name="미장공" localSheetId="77">#REF!</definedName>
    <definedName name="미장공" localSheetId="78">#REF!</definedName>
    <definedName name="미장공" localSheetId="16">#REF!</definedName>
    <definedName name="미장공" localSheetId="13">#REF!</definedName>
    <definedName name="미장공" localSheetId="15">#REF!</definedName>
    <definedName name="미장공" localSheetId="14">#REF!</definedName>
    <definedName name="미장공" localSheetId="1">#REF!</definedName>
    <definedName name="미장공">#REF!</definedName>
    <definedName name="미장공001" localSheetId="49">#REF!</definedName>
    <definedName name="미장공001" localSheetId="50">#REF!</definedName>
    <definedName name="미장공001" localSheetId="51">#REF!</definedName>
    <definedName name="미장공001" localSheetId="52">#REF!</definedName>
    <definedName name="미장공001" localSheetId="53">#REF!</definedName>
    <definedName name="미장공001" localSheetId="74">#REF!</definedName>
    <definedName name="미장공001" localSheetId="75">#REF!</definedName>
    <definedName name="미장공001" localSheetId="76">#REF!</definedName>
    <definedName name="미장공001" localSheetId="77">#REF!</definedName>
    <definedName name="미장공001" localSheetId="78">#REF!</definedName>
    <definedName name="미장공001" localSheetId="16">#REF!</definedName>
    <definedName name="미장공001" localSheetId="13">#REF!</definedName>
    <definedName name="미장공001" localSheetId="15">#REF!</definedName>
    <definedName name="미장공001" localSheetId="14">#REF!</definedName>
    <definedName name="미장공001">#REF!</definedName>
    <definedName name="미장공002" localSheetId="49">#REF!</definedName>
    <definedName name="미장공002" localSheetId="50">#REF!</definedName>
    <definedName name="미장공002" localSheetId="51">#REF!</definedName>
    <definedName name="미장공002" localSheetId="52">#REF!</definedName>
    <definedName name="미장공002" localSheetId="53">#REF!</definedName>
    <definedName name="미장공002" localSheetId="74">#REF!</definedName>
    <definedName name="미장공002" localSheetId="75">#REF!</definedName>
    <definedName name="미장공002" localSheetId="76">#REF!</definedName>
    <definedName name="미장공002" localSheetId="77">#REF!</definedName>
    <definedName name="미장공002" localSheetId="78">#REF!</definedName>
    <definedName name="미장공002" localSheetId="16">#REF!</definedName>
    <definedName name="미장공002" localSheetId="13">#REF!</definedName>
    <definedName name="미장공002" localSheetId="15">#REF!</definedName>
    <definedName name="미장공002" localSheetId="14">#REF!</definedName>
    <definedName name="미장공002">#REF!</definedName>
    <definedName name="미장공011" localSheetId="49">#REF!</definedName>
    <definedName name="미장공011" localSheetId="50">#REF!</definedName>
    <definedName name="미장공011" localSheetId="51">#REF!</definedName>
    <definedName name="미장공011" localSheetId="52">#REF!</definedName>
    <definedName name="미장공011" localSheetId="53">#REF!</definedName>
    <definedName name="미장공011" localSheetId="74">#REF!</definedName>
    <definedName name="미장공011" localSheetId="75">#REF!</definedName>
    <definedName name="미장공011" localSheetId="76">#REF!</definedName>
    <definedName name="미장공011" localSheetId="77">#REF!</definedName>
    <definedName name="미장공011" localSheetId="78">#REF!</definedName>
    <definedName name="미장공011" localSheetId="16">#REF!</definedName>
    <definedName name="미장공011" localSheetId="13">#REF!</definedName>
    <definedName name="미장공011" localSheetId="15">#REF!</definedName>
    <definedName name="미장공011" localSheetId="14">#REF!</definedName>
    <definedName name="미장공011">#REF!</definedName>
    <definedName name="미장공982" localSheetId="49">#REF!</definedName>
    <definedName name="미장공982" localSheetId="50">#REF!</definedName>
    <definedName name="미장공982" localSheetId="51">#REF!</definedName>
    <definedName name="미장공982" localSheetId="52">#REF!</definedName>
    <definedName name="미장공982" localSheetId="53">#REF!</definedName>
    <definedName name="미장공982" localSheetId="74">#REF!</definedName>
    <definedName name="미장공982" localSheetId="75">#REF!</definedName>
    <definedName name="미장공982" localSheetId="76">#REF!</definedName>
    <definedName name="미장공982" localSheetId="77">#REF!</definedName>
    <definedName name="미장공982" localSheetId="78">#REF!</definedName>
    <definedName name="미장공982" localSheetId="16">#REF!</definedName>
    <definedName name="미장공982" localSheetId="13">#REF!</definedName>
    <definedName name="미장공982" localSheetId="15">#REF!</definedName>
    <definedName name="미장공982" localSheetId="14">#REF!</definedName>
    <definedName name="미장공982">#REF!</definedName>
    <definedName name="미장공991" localSheetId="49">#REF!</definedName>
    <definedName name="미장공991" localSheetId="50">#REF!</definedName>
    <definedName name="미장공991" localSheetId="51">#REF!</definedName>
    <definedName name="미장공991" localSheetId="52">#REF!</definedName>
    <definedName name="미장공991" localSheetId="53">#REF!</definedName>
    <definedName name="미장공991" localSheetId="74">#REF!</definedName>
    <definedName name="미장공991" localSheetId="75">#REF!</definedName>
    <definedName name="미장공991" localSheetId="76">#REF!</definedName>
    <definedName name="미장공991" localSheetId="77">#REF!</definedName>
    <definedName name="미장공991" localSheetId="78">#REF!</definedName>
    <definedName name="미장공991" localSheetId="16">#REF!</definedName>
    <definedName name="미장공991" localSheetId="13">#REF!</definedName>
    <definedName name="미장공991" localSheetId="15">#REF!</definedName>
    <definedName name="미장공991" localSheetId="14">#REF!</definedName>
    <definedName name="미장공991">#REF!</definedName>
    <definedName name="미장공992" localSheetId="49">#REF!</definedName>
    <definedName name="미장공992" localSheetId="50">#REF!</definedName>
    <definedName name="미장공992" localSheetId="51">#REF!</definedName>
    <definedName name="미장공992" localSheetId="52">#REF!</definedName>
    <definedName name="미장공992" localSheetId="53">#REF!</definedName>
    <definedName name="미장공992" localSheetId="74">#REF!</definedName>
    <definedName name="미장공992" localSheetId="75">#REF!</definedName>
    <definedName name="미장공992" localSheetId="76">#REF!</definedName>
    <definedName name="미장공992" localSheetId="77">#REF!</definedName>
    <definedName name="미장공992" localSheetId="78">#REF!</definedName>
    <definedName name="미장공992" localSheetId="16">#REF!</definedName>
    <definedName name="미장공992" localSheetId="13">#REF!</definedName>
    <definedName name="미장공992" localSheetId="15">#REF!</definedName>
    <definedName name="미장공992" localSheetId="14">#REF!</definedName>
    <definedName name="미장공992">#REF!</definedName>
    <definedName name="ㅂ">#REF!</definedName>
    <definedName name="ㅂㅂ" localSheetId="17" hidden="1">#REF!</definedName>
    <definedName name="ㅂㅂ" localSheetId="18" hidden="1">#REF!</definedName>
    <definedName name="ㅂㅂ" localSheetId="16" hidden="1">#REF!</definedName>
    <definedName name="ㅂㅂ" localSheetId="13" hidden="1">#REF!</definedName>
    <definedName name="ㅂㅂ" localSheetId="15" hidden="1">#REF!</definedName>
    <definedName name="ㅂㅂ" localSheetId="14" hidden="1">#REF!</definedName>
    <definedName name="ㅂㅂ" hidden="1">#REF!</definedName>
    <definedName name="ㅂㅈ" localSheetId="37" hidden="1">{#N/A,#N/A,FALSE,"2~8번"}</definedName>
    <definedName name="ㅂㅈ" localSheetId="17" hidden="1">{#N/A,#N/A,FALSE,"2~8번"}</definedName>
    <definedName name="ㅂㅈ" localSheetId="18" hidden="1">{#N/A,#N/A,FALSE,"2~8번"}</definedName>
    <definedName name="ㅂㅈ" localSheetId="49" hidden="1">{#N/A,#N/A,FALSE,"2~8번"}</definedName>
    <definedName name="ㅂㅈ" localSheetId="50" hidden="1">{#N/A,#N/A,FALSE,"2~8번"}</definedName>
    <definedName name="ㅂㅈ" localSheetId="51" hidden="1">{#N/A,#N/A,FALSE,"2~8번"}</definedName>
    <definedName name="ㅂㅈ" localSheetId="52" hidden="1">{#N/A,#N/A,FALSE,"2~8번"}</definedName>
    <definedName name="ㅂㅈ" localSheetId="53" hidden="1">{#N/A,#N/A,FALSE,"2~8번"}</definedName>
    <definedName name="ㅂㅈ" localSheetId="79" hidden="1">{#N/A,#N/A,FALSE,"2~8번"}</definedName>
    <definedName name="ㅂㅈ" localSheetId="16" hidden="1">{#N/A,#N/A,FALSE,"2~8번"}</definedName>
    <definedName name="ㅂㅈ" localSheetId="13" hidden="1">{#N/A,#N/A,FALSE,"2~8번"}</definedName>
    <definedName name="ㅂㅈ" localSheetId="15" hidden="1">{#N/A,#N/A,FALSE,"2~8번"}</definedName>
    <definedName name="ㅂㅈ" localSheetId="14" hidden="1">{#N/A,#N/A,FALSE,"2~8번"}</definedName>
    <definedName name="ㅂㅈ" hidden="1">{#N/A,#N/A,FALSE,"2~8번"}</definedName>
    <definedName name="바">[56]VXXXXX!$W$25</definedName>
    <definedName name="바보" localSheetId="49">[103]일위대가목록!$1:$2</definedName>
    <definedName name="바보" localSheetId="50">[103]일위대가목록!$1:$2</definedName>
    <definedName name="바보" localSheetId="51">[103]일위대가목록!$1:$2</definedName>
    <definedName name="바보" localSheetId="52">[103]일위대가목록!$1:$2</definedName>
    <definedName name="바보" localSheetId="53">[103]일위대가목록!$1:$2</definedName>
    <definedName name="바보" localSheetId="74">[103]일위대가목록!$1:$2</definedName>
    <definedName name="바보" localSheetId="75">[103]일위대가목록!$1:$2</definedName>
    <definedName name="바보" localSheetId="76">[103]일위대가목록!$1:$2</definedName>
    <definedName name="바보" localSheetId="77">[103]일위대가목록!$1:$2</definedName>
    <definedName name="바보" localSheetId="78">[103]일위대가목록!$1:$2</definedName>
    <definedName name="바보" localSheetId="79">[103]일위대가목록!$A$1:$IV$2</definedName>
    <definedName name="바보" localSheetId="16">[104]일위대가목록!$1:$2</definedName>
    <definedName name="바보">[104]일위대가목록!$1:$2</definedName>
    <definedName name="바이브레이타공" localSheetId="49">[69]노임단가!#REF!</definedName>
    <definedName name="바이브레이타공" localSheetId="50">[69]노임단가!#REF!</definedName>
    <definedName name="바이브레이타공" localSheetId="51">[69]노임단가!#REF!</definedName>
    <definedName name="바이브레이타공" localSheetId="52">[69]노임단가!#REF!</definedName>
    <definedName name="바이브레이타공" localSheetId="53">[69]노임단가!#REF!</definedName>
    <definedName name="바이브레이타공" localSheetId="13">[69]노임단가!#REF!</definedName>
    <definedName name="바이브레이타공" localSheetId="15">[69]노임단가!#REF!</definedName>
    <definedName name="바이브레이타공" localSheetId="14">[69]노임단가!#REF!</definedName>
    <definedName name="바이브레이타공">[69]노임단가!#REF!</definedName>
    <definedName name="바이오메스">'[101]3설명'!$A$104:$E$106</definedName>
    <definedName name="바이오정리">[62]이름표모음!$K$1:$L$3</definedName>
    <definedName name="바탕" localSheetId="49">#REF!</definedName>
    <definedName name="바탕" localSheetId="50">#REF!</definedName>
    <definedName name="바탕" localSheetId="51">#REF!</definedName>
    <definedName name="바탕" localSheetId="52">#REF!</definedName>
    <definedName name="바탕" localSheetId="53">#REF!</definedName>
    <definedName name="바탕" localSheetId="74">#REF!</definedName>
    <definedName name="바탕" localSheetId="75">#REF!</definedName>
    <definedName name="바탕" localSheetId="76">#REF!</definedName>
    <definedName name="바탕" localSheetId="77">#REF!</definedName>
    <definedName name="바탕" localSheetId="78">#REF!</definedName>
    <definedName name="바탕" localSheetId="16">#REF!</definedName>
    <definedName name="바탕" localSheetId="13">#REF!</definedName>
    <definedName name="바탕" localSheetId="15">#REF!</definedName>
    <definedName name="바탕" localSheetId="14">#REF!</definedName>
    <definedName name="바탕">#REF!</definedName>
    <definedName name="박태기" localSheetId="55">#REF!</definedName>
    <definedName name="박태기" localSheetId="59">#REF!</definedName>
    <definedName name="박태기" localSheetId="61">#REF!</definedName>
    <definedName name="박태기" localSheetId="31">#REF!</definedName>
    <definedName name="박태기" localSheetId="35">#REF!</definedName>
    <definedName name="박태기" localSheetId="36">#REF!</definedName>
    <definedName name="박태기" localSheetId="34">#REF!</definedName>
    <definedName name="박태기" localSheetId="49">#REF!</definedName>
    <definedName name="박태기" localSheetId="50">#REF!</definedName>
    <definedName name="박태기" localSheetId="51">#REF!</definedName>
    <definedName name="박태기" localSheetId="52">#REF!</definedName>
    <definedName name="박태기" localSheetId="53">#REF!</definedName>
    <definedName name="박태기" localSheetId="74">#REF!</definedName>
    <definedName name="박태기" localSheetId="75">#REF!</definedName>
    <definedName name="박태기" localSheetId="76">#REF!</definedName>
    <definedName name="박태기" localSheetId="77">#REF!</definedName>
    <definedName name="박태기" localSheetId="78">#REF!</definedName>
    <definedName name="박태기" localSheetId="16">#REF!</definedName>
    <definedName name="박태기" localSheetId="13">#REF!</definedName>
    <definedName name="박태기" localSheetId="15">#REF!</definedName>
    <definedName name="박태기" localSheetId="14">#REF!</definedName>
    <definedName name="박태기" localSheetId="1">#REF!</definedName>
    <definedName name="박태기">#REF!</definedName>
    <definedName name="반송1012" localSheetId="79">[58]데이타!$E$148</definedName>
    <definedName name="반송1012">[59]데이타!$E$148</definedName>
    <definedName name="반송1215" localSheetId="79">[58]데이타!$E$149</definedName>
    <definedName name="반송1215">[59]데이타!$E$149</definedName>
    <definedName name="반송1518" localSheetId="79">[58]데이타!$E$150</definedName>
    <definedName name="반송1518">[59]데이타!$E$150</definedName>
    <definedName name="반송1520" localSheetId="79">[58]데이타!$E$151</definedName>
    <definedName name="반송1520">[59]데이타!$E$151</definedName>
    <definedName name="반송2022" localSheetId="79">[58]데이타!$E$152</definedName>
    <definedName name="반송2022">[59]데이타!$E$152</definedName>
    <definedName name="반옹벽1" localSheetId="49">#REF!</definedName>
    <definedName name="반옹벽1" localSheetId="50">#REF!</definedName>
    <definedName name="반옹벽1" localSheetId="51">#REF!</definedName>
    <definedName name="반옹벽1" localSheetId="52">#REF!</definedName>
    <definedName name="반옹벽1" localSheetId="53">#REF!</definedName>
    <definedName name="반옹벽1" localSheetId="74">#REF!</definedName>
    <definedName name="반옹벽1" localSheetId="75">#REF!</definedName>
    <definedName name="반옹벽1" localSheetId="76">#REF!</definedName>
    <definedName name="반옹벽1" localSheetId="77">#REF!</definedName>
    <definedName name="반옹벽1" localSheetId="78">#REF!</definedName>
    <definedName name="반옹벽1" localSheetId="16">#REF!</definedName>
    <definedName name="반옹벽1" localSheetId="13">#REF!</definedName>
    <definedName name="반옹벽1" localSheetId="15">#REF!</definedName>
    <definedName name="반옹벽1" localSheetId="14">#REF!</definedName>
    <definedName name="반옹벽1">#REF!</definedName>
    <definedName name="발" localSheetId="49">#REF!</definedName>
    <definedName name="발" localSheetId="50">#REF!</definedName>
    <definedName name="발" localSheetId="51">#REF!</definedName>
    <definedName name="발" localSheetId="52">#REF!</definedName>
    <definedName name="발" localSheetId="53">#REF!</definedName>
    <definedName name="발" localSheetId="13">#REF!</definedName>
    <definedName name="발" localSheetId="15">#REF!</definedName>
    <definedName name="발" localSheetId="14">#REF!</definedName>
    <definedName name="발">#REF!</definedName>
    <definedName name="발주처">[68]설계요소!$C$4</definedName>
    <definedName name="발주처목록">#REF!</definedName>
    <definedName name="발파암소할대형30cm미만" localSheetId="49">#REF!</definedName>
    <definedName name="발파암소할대형30cm미만" localSheetId="50">#REF!</definedName>
    <definedName name="발파암소할대형30cm미만" localSheetId="51">#REF!</definedName>
    <definedName name="발파암소할대형30cm미만" localSheetId="52">#REF!</definedName>
    <definedName name="발파암소할대형30cm미만" localSheetId="53">#REF!</definedName>
    <definedName name="발파암소할대형30cm미만" localSheetId="74">#REF!</definedName>
    <definedName name="발파암소할대형30cm미만" localSheetId="75">#REF!</definedName>
    <definedName name="발파암소할대형30cm미만" localSheetId="76">#REF!</definedName>
    <definedName name="발파암소할대형30cm미만" localSheetId="77">#REF!</definedName>
    <definedName name="발파암소할대형30cm미만" localSheetId="78">#REF!</definedName>
    <definedName name="발파암소할대형30cm미만" localSheetId="16">#REF!</definedName>
    <definedName name="발파암소할대형30cm미만" localSheetId="13">#REF!</definedName>
    <definedName name="발파암소할대형30cm미만" localSheetId="15">#REF!</definedName>
    <definedName name="발파암소할대형30cm미만" localSheetId="14">#REF!</definedName>
    <definedName name="발파암소할대형30cm미만">#REF!</definedName>
    <definedName name="방부B형">[97]일위대가!#REF!</definedName>
    <definedName name="방부대형">[97]일위대가!#REF!</definedName>
    <definedName name="방부이각">[97]일위대가!#REF!</definedName>
    <definedName name="방송" localSheetId="37">BlankMacro1</definedName>
    <definedName name="방송" localSheetId="49">BlankMacro1</definedName>
    <definedName name="방송" localSheetId="50">BlankMacro1</definedName>
    <definedName name="방송" localSheetId="51">BlankMacro1</definedName>
    <definedName name="방송" localSheetId="52">BlankMacro1</definedName>
    <definedName name="방송" localSheetId="53">BlankMacro1</definedName>
    <definedName name="방송" localSheetId="75">BlankMacro1</definedName>
    <definedName name="방송" localSheetId="77">BlankMacro1</definedName>
    <definedName name="방송" localSheetId="79">BlankMacro1</definedName>
    <definedName name="방송">BlankMacro1</definedName>
    <definedName name="방수공" localSheetId="55">#REF!</definedName>
    <definedName name="방수공" localSheetId="59">#REF!</definedName>
    <definedName name="방수공" localSheetId="61">#REF!</definedName>
    <definedName name="방수공" localSheetId="31">#REF!</definedName>
    <definedName name="방수공" localSheetId="35">#REF!</definedName>
    <definedName name="방수공" localSheetId="36">#REF!</definedName>
    <definedName name="방수공" localSheetId="34">#REF!</definedName>
    <definedName name="방수공" localSheetId="49">#REF!</definedName>
    <definedName name="방수공" localSheetId="50">#REF!</definedName>
    <definedName name="방수공" localSheetId="51">#REF!</definedName>
    <definedName name="방수공" localSheetId="52">#REF!</definedName>
    <definedName name="방수공" localSheetId="53">#REF!</definedName>
    <definedName name="방수공" localSheetId="74">#REF!</definedName>
    <definedName name="방수공" localSheetId="75">#REF!</definedName>
    <definedName name="방수공" localSheetId="76">#REF!</definedName>
    <definedName name="방수공" localSheetId="77">#REF!</definedName>
    <definedName name="방수공" localSheetId="78">#REF!</definedName>
    <definedName name="방수공" localSheetId="16">#REF!</definedName>
    <definedName name="방수공" localSheetId="13">#REF!</definedName>
    <definedName name="방수공" localSheetId="15">#REF!</definedName>
    <definedName name="방수공" localSheetId="14">#REF!</definedName>
    <definedName name="방수공" localSheetId="1">#REF!</definedName>
    <definedName name="방수공">#REF!</definedName>
    <definedName name="방수공001" localSheetId="49">#REF!</definedName>
    <definedName name="방수공001" localSheetId="50">#REF!</definedName>
    <definedName name="방수공001" localSheetId="51">#REF!</definedName>
    <definedName name="방수공001" localSheetId="52">#REF!</definedName>
    <definedName name="방수공001" localSheetId="53">#REF!</definedName>
    <definedName name="방수공001" localSheetId="74">#REF!</definedName>
    <definedName name="방수공001" localSheetId="75">#REF!</definedName>
    <definedName name="방수공001" localSheetId="76">#REF!</definedName>
    <definedName name="방수공001" localSheetId="77">#REF!</definedName>
    <definedName name="방수공001" localSheetId="78">#REF!</definedName>
    <definedName name="방수공001" localSheetId="16">#REF!</definedName>
    <definedName name="방수공001" localSheetId="13">#REF!</definedName>
    <definedName name="방수공001" localSheetId="15">#REF!</definedName>
    <definedName name="방수공001" localSheetId="14">#REF!</definedName>
    <definedName name="방수공001">#REF!</definedName>
    <definedName name="방수공002" localSheetId="49">#REF!</definedName>
    <definedName name="방수공002" localSheetId="50">#REF!</definedName>
    <definedName name="방수공002" localSheetId="51">#REF!</definedName>
    <definedName name="방수공002" localSheetId="52">#REF!</definedName>
    <definedName name="방수공002" localSheetId="53">#REF!</definedName>
    <definedName name="방수공002" localSheetId="74">#REF!</definedName>
    <definedName name="방수공002" localSheetId="75">#REF!</definedName>
    <definedName name="방수공002" localSheetId="76">#REF!</definedName>
    <definedName name="방수공002" localSheetId="77">#REF!</definedName>
    <definedName name="방수공002" localSheetId="78">#REF!</definedName>
    <definedName name="방수공002" localSheetId="16">#REF!</definedName>
    <definedName name="방수공002" localSheetId="13">#REF!</definedName>
    <definedName name="방수공002" localSheetId="15">#REF!</definedName>
    <definedName name="방수공002" localSheetId="14">#REF!</definedName>
    <definedName name="방수공002">#REF!</definedName>
    <definedName name="방수공011" localSheetId="49">#REF!</definedName>
    <definedName name="방수공011" localSheetId="50">#REF!</definedName>
    <definedName name="방수공011" localSheetId="51">#REF!</definedName>
    <definedName name="방수공011" localSheetId="52">#REF!</definedName>
    <definedName name="방수공011" localSheetId="53">#REF!</definedName>
    <definedName name="방수공011" localSheetId="74">#REF!</definedName>
    <definedName name="방수공011" localSheetId="75">#REF!</definedName>
    <definedName name="방수공011" localSheetId="76">#REF!</definedName>
    <definedName name="방수공011" localSheetId="77">#REF!</definedName>
    <definedName name="방수공011" localSheetId="78">#REF!</definedName>
    <definedName name="방수공011" localSheetId="16">#REF!</definedName>
    <definedName name="방수공011" localSheetId="13">#REF!</definedName>
    <definedName name="방수공011" localSheetId="15">#REF!</definedName>
    <definedName name="방수공011" localSheetId="14">#REF!</definedName>
    <definedName name="방수공011">#REF!</definedName>
    <definedName name="방수공982" localSheetId="49">#REF!</definedName>
    <definedName name="방수공982" localSheetId="50">#REF!</definedName>
    <definedName name="방수공982" localSheetId="51">#REF!</definedName>
    <definedName name="방수공982" localSheetId="52">#REF!</definedName>
    <definedName name="방수공982" localSheetId="53">#REF!</definedName>
    <definedName name="방수공982" localSheetId="74">#REF!</definedName>
    <definedName name="방수공982" localSheetId="75">#REF!</definedName>
    <definedName name="방수공982" localSheetId="76">#REF!</definedName>
    <definedName name="방수공982" localSheetId="77">#REF!</definedName>
    <definedName name="방수공982" localSheetId="78">#REF!</definedName>
    <definedName name="방수공982" localSheetId="16">#REF!</definedName>
    <definedName name="방수공982" localSheetId="13">#REF!</definedName>
    <definedName name="방수공982" localSheetId="15">#REF!</definedName>
    <definedName name="방수공982" localSheetId="14">#REF!</definedName>
    <definedName name="방수공982">#REF!</definedName>
    <definedName name="방수공991" localSheetId="49">#REF!</definedName>
    <definedName name="방수공991" localSheetId="50">#REF!</definedName>
    <definedName name="방수공991" localSheetId="51">#REF!</definedName>
    <definedName name="방수공991" localSheetId="52">#REF!</definedName>
    <definedName name="방수공991" localSheetId="53">#REF!</definedName>
    <definedName name="방수공991" localSheetId="74">#REF!</definedName>
    <definedName name="방수공991" localSheetId="75">#REF!</definedName>
    <definedName name="방수공991" localSheetId="76">#REF!</definedName>
    <definedName name="방수공991" localSheetId="77">#REF!</definedName>
    <definedName name="방수공991" localSheetId="78">#REF!</definedName>
    <definedName name="방수공991" localSheetId="16">#REF!</definedName>
    <definedName name="방수공991" localSheetId="13">#REF!</definedName>
    <definedName name="방수공991" localSheetId="15">#REF!</definedName>
    <definedName name="방수공991" localSheetId="14">#REF!</definedName>
    <definedName name="방수공991">#REF!</definedName>
    <definedName name="방수공992" localSheetId="49">#REF!</definedName>
    <definedName name="방수공992" localSheetId="50">#REF!</definedName>
    <definedName name="방수공992" localSheetId="51">#REF!</definedName>
    <definedName name="방수공992" localSheetId="52">#REF!</definedName>
    <definedName name="방수공992" localSheetId="53">#REF!</definedName>
    <definedName name="방수공992" localSheetId="74">#REF!</definedName>
    <definedName name="방수공992" localSheetId="75">#REF!</definedName>
    <definedName name="방수공992" localSheetId="76">#REF!</definedName>
    <definedName name="방수공992" localSheetId="77">#REF!</definedName>
    <definedName name="방수공992" localSheetId="78">#REF!</definedName>
    <definedName name="방수공992" localSheetId="16">#REF!</definedName>
    <definedName name="방수공992" localSheetId="13">#REF!</definedName>
    <definedName name="방수공992" localSheetId="15">#REF!</definedName>
    <definedName name="방수공992" localSheetId="14">#REF!</definedName>
    <definedName name="방수공992">#REF!</definedName>
    <definedName name="방수로집계표" localSheetId="37">{"'산출근거'!$B$4:$D$8"}</definedName>
    <definedName name="방수로집계표" localSheetId="17">{"'산출근거'!$B$4:$D$8"}</definedName>
    <definedName name="방수로집계표" localSheetId="18">{"'산출근거'!$B$4:$D$8"}</definedName>
    <definedName name="방수로집계표" localSheetId="49">{"'산출근거'!$B$4:$D$8"}</definedName>
    <definedName name="방수로집계표" localSheetId="50">{"'산출근거'!$B$4:$D$8"}</definedName>
    <definedName name="방수로집계표" localSheetId="51">{"'산출근거'!$B$4:$D$8"}</definedName>
    <definedName name="방수로집계표" localSheetId="52">{"'산출근거'!$B$4:$D$8"}</definedName>
    <definedName name="방수로집계표" localSheetId="53">{"'산출근거'!$B$4:$D$8"}</definedName>
    <definedName name="방수로집계표" localSheetId="79">{"'산출근거'!$B$4:$D$8"}</definedName>
    <definedName name="방수로집계표" localSheetId="16">{"'산출근거'!$B$4:$D$8"}</definedName>
    <definedName name="방수로집계표" localSheetId="13">{"'산출근거'!$B$4:$D$8"}</definedName>
    <definedName name="방수로집계표" localSheetId="15">{"'산출근거'!$B$4:$D$8"}</definedName>
    <definedName name="방수로집계표" localSheetId="14">{"'산출근거'!$B$4:$D$8"}</definedName>
    <definedName name="방수로집계표">{"'산출근거'!$B$4:$D$8"}</definedName>
    <definedName name="방은환" localSheetId="6">BlankMacro1</definedName>
    <definedName name="방은환" localSheetId="37">BlankMacro1</definedName>
    <definedName name="방은환" localSheetId="17">BlankMacro1</definedName>
    <definedName name="방은환" localSheetId="18">BlankMacro1</definedName>
    <definedName name="방은환" localSheetId="49">BlankMacro1</definedName>
    <definedName name="방은환" localSheetId="50">BlankMacro1</definedName>
    <definedName name="방은환" localSheetId="51">BlankMacro1</definedName>
    <definedName name="방은환" localSheetId="52">BlankMacro1</definedName>
    <definedName name="방은환" localSheetId="53">BlankMacro1</definedName>
    <definedName name="방은환" localSheetId="75">BlankMacro1</definedName>
    <definedName name="방은환" localSheetId="77">BlankMacro1</definedName>
    <definedName name="방은환" localSheetId="79">BlankMacro1</definedName>
    <definedName name="방은환" localSheetId="16">BlankMacro1</definedName>
    <definedName name="방은환" localSheetId="13">BlankMacro1</definedName>
    <definedName name="방은환" localSheetId="15">BlankMacro1</definedName>
    <definedName name="방은환" localSheetId="14">BlankMacro1</definedName>
    <definedName name="방은환">BlankMacro1</definedName>
    <definedName name="방파제3" localSheetId="37">{"'산출근거'!$B$4:$D$8"}</definedName>
    <definedName name="방파제3" localSheetId="17">{"'산출근거'!$B$4:$D$8"}</definedName>
    <definedName name="방파제3" localSheetId="18">{"'산출근거'!$B$4:$D$8"}</definedName>
    <definedName name="방파제3" localSheetId="49">{"'산출근거'!$B$4:$D$8"}</definedName>
    <definedName name="방파제3" localSheetId="50">{"'산출근거'!$B$4:$D$8"}</definedName>
    <definedName name="방파제3" localSheetId="51">{"'산출근거'!$B$4:$D$8"}</definedName>
    <definedName name="방파제3" localSheetId="52">{"'산출근거'!$B$4:$D$8"}</definedName>
    <definedName name="방파제3" localSheetId="53">{"'산출근거'!$B$4:$D$8"}</definedName>
    <definedName name="방파제3" localSheetId="79">{"'산출근거'!$B$4:$D$8"}</definedName>
    <definedName name="방파제3" localSheetId="16">{"'산출근거'!$B$4:$D$8"}</definedName>
    <definedName name="방파제3" localSheetId="13">{"'산출근거'!$B$4:$D$8"}</definedName>
    <definedName name="방파제3" localSheetId="15">{"'산출근거'!$B$4:$D$8"}</definedName>
    <definedName name="방파제3" localSheetId="14">{"'산출근거'!$B$4:$D$8"}</definedName>
    <definedName name="방파제3">{"'산출근거'!$B$4:$D$8"}</definedName>
    <definedName name="방호" localSheetId="37">{"'견적서(갑지)'!$F$13"}</definedName>
    <definedName name="방호" localSheetId="17">{"'견적서(갑지)'!$F$13"}</definedName>
    <definedName name="방호" localSheetId="18">{"'견적서(갑지)'!$F$13"}</definedName>
    <definedName name="방호" localSheetId="49">{"'견적서(갑지)'!$F$13"}</definedName>
    <definedName name="방호" localSheetId="50">{"'견적서(갑지)'!$F$13"}</definedName>
    <definedName name="방호" localSheetId="51">{"'견적서(갑지)'!$F$13"}</definedName>
    <definedName name="방호" localSheetId="52">{"'견적서(갑지)'!$F$13"}</definedName>
    <definedName name="방호" localSheetId="53">{"'견적서(갑지)'!$F$13"}</definedName>
    <definedName name="방호" localSheetId="79">{"'견적서(갑지)'!$F$13"}</definedName>
    <definedName name="방호" localSheetId="16">{"'견적서(갑지)'!$F$13"}</definedName>
    <definedName name="방호" localSheetId="13">{"'견적서(갑지)'!$F$13"}</definedName>
    <definedName name="방호" localSheetId="15">{"'견적서(갑지)'!$F$13"}</definedName>
    <definedName name="방호" localSheetId="14">{"'견적서(갑지)'!$F$13"}</definedName>
    <definedName name="방호">{"'견적서(갑지)'!$F$13"}</definedName>
    <definedName name="방호벽단가" localSheetId="37">{"'견적서(갑지)'!$F$13"}</definedName>
    <definedName name="방호벽단가" localSheetId="17">{"'견적서(갑지)'!$F$13"}</definedName>
    <definedName name="방호벽단가" localSheetId="18">{"'견적서(갑지)'!$F$13"}</definedName>
    <definedName name="방호벽단가" localSheetId="49">{"'견적서(갑지)'!$F$13"}</definedName>
    <definedName name="방호벽단가" localSheetId="50">{"'견적서(갑지)'!$F$13"}</definedName>
    <definedName name="방호벽단가" localSheetId="51">{"'견적서(갑지)'!$F$13"}</definedName>
    <definedName name="방호벽단가" localSheetId="52">{"'견적서(갑지)'!$F$13"}</definedName>
    <definedName name="방호벽단가" localSheetId="53">{"'견적서(갑지)'!$F$13"}</definedName>
    <definedName name="방호벽단가" localSheetId="79">{"'견적서(갑지)'!$F$13"}</definedName>
    <definedName name="방호벽단가" localSheetId="16">{"'견적서(갑지)'!$F$13"}</definedName>
    <definedName name="방호벽단가" localSheetId="13">{"'견적서(갑지)'!$F$13"}</definedName>
    <definedName name="방호벽단가" localSheetId="15">{"'견적서(갑지)'!$F$13"}</definedName>
    <definedName name="방호벽단가" localSheetId="14">{"'견적서(갑지)'!$F$13"}</definedName>
    <definedName name="방호벽단가">{"'견적서(갑지)'!$F$13"}</definedName>
    <definedName name="배관" localSheetId="49">#REF!</definedName>
    <definedName name="배관" localSheetId="50">#REF!</definedName>
    <definedName name="배관" localSheetId="51">#REF!</definedName>
    <definedName name="배관" localSheetId="52">#REF!</definedName>
    <definedName name="배관" localSheetId="53">#REF!</definedName>
    <definedName name="배관" localSheetId="74">#REF!</definedName>
    <definedName name="배관" localSheetId="75">#REF!</definedName>
    <definedName name="배관" localSheetId="76">#REF!</definedName>
    <definedName name="배관" localSheetId="77">#REF!</definedName>
    <definedName name="배관" localSheetId="78">#REF!</definedName>
    <definedName name="배관" localSheetId="16">#REF!</definedName>
    <definedName name="배관" localSheetId="13">#REF!</definedName>
    <definedName name="배관" localSheetId="15">#REF!</definedName>
    <definedName name="배관" localSheetId="14">#REF!</definedName>
    <definedName name="배관">#REF!</definedName>
    <definedName name="배관공" localSheetId="55">#REF!</definedName>
    <definedName name="배관공" localSheetId="59">#REF!</definedName>
    <definedName name="배관공" localSheetId="61">#REF!</definedName>
    <definedName name="배관공" localSheetId="31">#REF!</definedName>
    <definedName name="배관공" localSheetId="35">#REF!</definedName>
    <definedName name="배관공" localSheetId="36">#REF!</definedName>
    <definedName name="배관공" localSheetId="34">#REF!</definedName>
    <definedName name="배관공" localSheetId="49">#REF!</definedName>
    <definedName name="배관공" localSheetId="50">#REF!</definedName>
    <definedName name="배관공" localSheetId="51">#REF!</definedName>
    <definedName name="배관공" localSheetId="52">#REF!</definedName>
    <definedName name="배관공" localSheetId="53">#REF!</definedName>
    <definedName name="배관공" localSheetId="74">#REF!</definedName>
    <definedName name="배관공" localSheetId="75">#REF!</definedName>
    <definedName name="배관공" localSheetId="76">#REF!</definedName>
    <definedName name="배관공" localSheetId="77">#REF!</definedName>
    <definedName name="배관공" localSheetId="78">#REF!</definedName>
    <definedName name="배관공" localSheetId="16">#REF!</definedName>
    <definedName name="배관공" localSheetId="13">#REF!</definedName>
    <definedName name="배관공" localSheetId="15">#REF!</definedName>
    <definedName name="배관공" localSheetId="14">#REF!</definedName>
    <definedName name="배관공" localSheetId="1">#REF!</definedName>
    <definedName name="배관공">#REF!</definedName>
    <definedName name="배관공001" localSheetId="49">#REF!</definedName>
    <definedName name="배관공001" localSheetId="50">#REF!</definedName>
    <definedName name="배관공001" localSheetId="51">#REF!</definedName>
    <definedName name="배관공001" localSheetId="52">#REF!</definedName>
    <definedName name="배관공001" localSheetId="53">#REF!</definedName>
    <definedName name="배관공001" localSheetId="74">#REF!</definedName>
    <definedName name="배관공001" localSheetId="75">#REF!</definedName>
    <definedName name="배관공001" localSheetId="76">#REF!</definedName>
    <definedName name="배관공001" localSheetId="77">#REF!</definedName>
    <definedName name="배관공001" localSheetId="78">#REF!</definedName>
    <definedName name="배관공001" localSheetId="16">#REF!</definedName>
    <definedName name="배관공001" localSheetId="13">#REF!</definedName>
    <definedName name="배관공001" localSheetId="15">#REF!</definedName>
    <definedName name="배관공001" localSheetId="14">#REF!</definedName>
    <definedName name="배관공001">#REF!</definedName>
    <definedName name="배관공002" localSheetId="49">#REF!</definedName>
    <definedName name="배관공002" localSheetId="50">#REF!</definedName>
    <definedName name="배관공002" localSheetId="51">#REF!</definedName>
    <definedName name="배관공002" localSheetId="52">#REF!</definedName>
    <definedName name="배관공002" localSheetId="53">#REF!</definedName>
    <definedName name="배관공002" localSheetId="74">#REF!</definedName>
    <definedName name="배관공002" localSheetId="75">#REF!</definedName>
    <definedName name="배관공002" localSheetId="76">#REF!</definedName>
    <definedName name="배관공002" localSheetId="77">#REF!</definedName>
    <definedName name="배관공002" localSheetId="78">#REF!</definedName>
    <definedName name="배관공002" localSheetId="16">#REF!</definedName>
    <definedName name="배관공002" localSheetId="13">#REF!</definedName>
    <definedName name="배관공002" localSheetId="15">#REF!</definedName>
    <definedName name="배관공002" localSheetId="14">#REF!</definedName>
    <definedName name="배관공002">#REF!</definedName>
    <definedName name="배관공011" localSheetId="49">#REF!</definedName>
    <definedName name="배관공011" localSheetId="50">#REF!</definedName>
    <definedName name="배관공011" localSheetId="51">#REF!</definedName>
    <definedName name="배관공011" localSheetId="52">#REF!</definedName>
    <definedName name="배관공011" localSheetId="53">#REF!</definedName>
    <definedName name="배관공011" localSheetId="74">#REF!</definedName>
    <definedName name="배관공011" localSheetId="75">#REF!</definedName>
    <definedName name="배관공011" localSheetId="76">#REF!</definedName>
    <definedName name="배관공011" localSheetId="77">#REF!</definedName>
    <definedName name="배관공011" localSheetId="78">#REF!</definedName>
    <definedName name="배관공011" localSheetId="16">#REF!</definedName>
    <definedName name="배관공011" localSheetId="13">#REF!</definedName>
    <definedName name="배관공011" localSheetId="15">#REF!</definedName>
    <definedName name="배관공011" localSheetId="14">#REF!</definedName>
    <definedName name="배관공011">#REF!</definedName>
    <definedName name="배관공982" localSheetId="49">#REF!</definedName>
    <definedName name="배관공982" localSheetId="50">#REF!</definedName>
    <definedName name="배관공982" localSheetId="51">#REF!</definedName>
    <definedName name="배관공982" localSheetId="52">#REF!</definedName>
    <definedName name="배관공982" localSheetId="53">#REF!</definedName>
    <definedName name="배관공982" localSheetId="74">#REF!</definedName>
    <definedName name="배관공982" localSheetId="75">#REF!</definedName>
    <definedName name="배관공982" localSheetId="76">#REF!</definedName>
    <definedName name="배관공982" localSheetId="77">#REF!</definedName>
    <definedName name="배관공982" localSheetId="78">#REF!</definedName>
    <definedName name="배관공982" localSheetId="16">#REF!</definedName>
    <definedName name="배관공982" localSheetId="13">#REF!</definedName>
    <definedName name="배관공982" localSheetId="15">#REF!</definedName>
    <definedName name="배관공982" localSheetId="14">#REF!</definedName>
    <definedName name="배관공982">#REF!</definedName>
    <definedName name="배관공991" localSheetId="49">#REF!</definedName>
    <definedName name="배관공991" localSheetId="50">#REF!</definedName>
    <definedName name="배관공991" localSheetId="51">#REF!</definedName>
    <definedName name="배관공991" localSheetId="52">#REF!</definedName>
    <definedName name="배관공991" localSheetId="53">#REF!</definedName>
    <definedName name="배관공991" localSheetId="74">#REF!</definedName>
    <definedName name="배관공991" localSheetId="75">#REF!</definedName>
    <definedName name="배관공991" localSheetId="76">#REF!</definedName>
    <definedName name="배관공991" localSheetId="77">#REF!</definedName>
    <definedName name="배관공991" localSheetId="78">#REF!</definedName>
    <definedName name="배관공991" localSheetId="16">#REF!</definedName>
    <definedName name="배관공991" localSheetId="13">#REF!</definedName>
    <definedName name="배관공991" localSheetId="15">#REF!</definedName>
    <definedName name="배관공991" localSheetId="14">#REF!</definedName>
    <definedName name="배관공991">#REF!</definedName>
    <definedName name="배관공992" localSheetId="49">#REF!</definedName>
    <definedName name="배관공992" localSheetId="50">#REF!</definedName>
    <definedName name="배관공992" localSheetId="51">#REF!</definedName>
    <definedName name="배관공992" localSheetId="52">#REF!</definedName>
    <definedName name="배관공992" localSheetId="53">#REF!</definedName>
    <definedName name="배관공992" localSheetId="74">#REF!</definedName>
    <definedName name="배관공992" localSheetId="75">#REF!</definedName>
    <definedName name="배관공992" localSheetId="76">#REF!</definedName>
    <definedName name="배관공992" localSheetId="77">#REF!</definedName>
    <definedName name="배관공992" localSheetId="78">#REF!</definedName>
    <definedName name="배관공992" localSheetId="16">#REF!</definedName>
    <definedName name="배관공992" localSheetId="13">#REF!</definedName>
    <definedName name="배관공992" localSheetId="15">#REF!</definedName>
    <definedName name="배관공992" localSheetId="14">#REF!</definedName>
    <definedName name="배관공992">#REF!</definedName>
    <definedName name="배롱나무" localSheetId="55">#REF!</definedName>
    <definedName name="배롱나무" localSheetId="59">#REF!</definedName>
    <definedName name="배롱나무" localSheetId="61">#REF!</definedName>
    <definedName name="배롱나무" localSheetId="31">#REF!</definedName>
    <definedName name="배롱나무" localSheetId="35">#REF!</definedName>
    <definedName name="배롱나무" localSheetId="36">#REF!</definedName>
    <definedName name="배롱나무" localSheetId="34">#REF!</definedName>
    <definedName name="배롱나무" localSheetId="49">#REF!</definedName>
    <definedName name="배롱나무" localSheetId="50">#REF!</definedName>
    <definedName name="배롱나무" localSheetId="51">#REF!</definedName>
    <definedName name="배롱나무" localSheetId="52">#REF!</definedName>
    <definedName name="배롱나무" localSheetId="53">#REF!</definedName>
    <definedName name="배롱나무" localSheetId="74">#REF!</definedName>
    <definedName name="배롱나무" localSheetId="75">#REF!</definedName>
    <definedName name="배롱나무" localSheetId="76">#REF!</definedName>
    <definedName name="배롱나무" localSheetId="77">#REF!</definedName>
    <definedName name="배롱나무" localSheetId="78">#REF!</definedName>
    <definedName name="배롱나무" localSheetId="16">#REF!</definedName>
    <definedName name="배롱나무" localSheetId="13">#REF!</definedName>
    <definedName name="배롱나무" localSheetId="15">#REF!</definedName>
    <definedName name="배롱나무" localSheetId="14">#REF!</definedName>
    <definedName name="배롱나무" localSheetId="1">#REF!</definedName>
    <definedName name="배롱나무">#REF!</definedName>
    <definedName name="배롱나무H2.5xR7" localSheetId="49">#REF!</definedName>
    <definedName name="배롱나무H2.5xR7" localSheetId="50">#REF!</definedName>
    <definedName name="배롱나무H2.5xR7" localSheetId="51">#REF!</definedName>
    <definedName name="배롱나무H2.5xR7" localSheetId="52">#REF!</definedName>
    <definedName name="배롱나무H2.5xR7" localSheetId="53">#REF!</definedName>
    <definedName name="배롱나무H2.5xR7" localSheetId="74">#REF!</definedName>
    <definedName name="배롱나무H2.5xR7" localSheetId="75">#REF!</definedName>
    <definedName name="배롱나무H2.5xR7" localSheetId="76">#REF!</definedName>
    <definedName name="배롱나무H2.5xR7" localSheetId="77">#REF!</definedName>
    <definedName name="배롱나무H2.5xR7" localSheetId="78">#REF!</definedName>
    <definedName name="배롱나무H2.5xR7" localSheetId="16">#REF!</definedName>
    <definedName name="배롱나무H2.5xR7" localSheetId="13">#REF!</definedName>
    <definedName name="배롱나무H2.5xR7" localSheetId="15">#REF!</definedName>
    <definedName name="배롱나무H2.5xR7" localSheetId="14">#REF!</definedName>
    <definedName name="배롱나무H2.5xR7">#REF!</definedName>
    <definedName name="배롱나무H3.5xR20" localSheetId="49">#REF!</definedName>
    <definedName name="배롱나무H3.5xR20" localSheetId="50">#REF!</definedName>
    <definedName name="배롱나무H3.5xR20" localSheetId="51">#REF!</definedName>
    <definedName name="배롱나무H3.5xR20" localSheetId="52">#REF!</definedName>
    <definedName name="배롱나무H3.5xR20" localSheetId="53">#REF!</definedName>
    <definedName name="배롱나무H3.5xR20" localSheetId="74">#REF!</definedName>
    <definedName name="배롱나무H3.5xR20" localSheetId="75">#REF!</definedName>
    <definedName name="배롱나무H3.5xR20" localSheetId="76">#REF!</definedName>
    <definedName name="배롱나무H3.5xR20" localSheetId="77">#REF!</definedName>
    <definedName name="배롱나무H3.5xR20" localSheetId="78">#REF!</definedName>
    <definedName name="배롱나무H3.5xR20" localSheetId="16">#REF!</definedName>
    <definedName name="배롱나무H3.5xR20" localSheetId="13">#REF!</definedName>
    <definedName name="배롱나무H3.5xR20" localSheetId="15">#REF!</definedName>
    <definedName name="배롱나무H3.5xR20" localSheetId="14">#REF!</definedName>
    <definedName name="배롱나무H3.5xR20">#REF!</definedName>
    <definedName name="배수" localSheetId="17" hidden="1">[105]날개벽수량표!#REF!</definedName>
    <definedName name="배수" localSheetId="18" hidden="1">[105]날개벽수량표!#REF!</definedName>
    <definedName name="배수" localSheetId="16" hidden="1">[105]날개벽수량표!#REF!</definedName>
    <definedName name="배수" localSheetId="13" hidden="1">[105]날개벽수량표!#REF!</definedName>
    <definedName name="배수" localSheetId="15" hidden="1">[105]날개벽수량표!#REF!</definedName>
    <definedName name="배수" localSheetId="14" hidden="1">[105]날개벽수량표!#REF!</definedName>
    <definedName name="배수" hidden="1">[105]날개벽수량표!#REF!</definedName>
    <definedName name="배수공수량집계" localSheetId="37">{"'산출근거'!$B$4:$D$8"}</definedName>
    <definedName name="배수공수량집계" localSheetId="17">{"'산출근거'!$B$4:$D$8"}</definedName>
    <definedName name="배수공수량집계" localSheetId="18">{"'산출근거'!$B$4:$D$8"}</definedName>
    <definedName name="배수공수량집계" localSheetId="49">{"'산출근거'!$B$4:$D$8"}</definedName>
    <definedName name="배수공수량집계" localSheetId="50">{"'산출근거'!$B$4:$D$8"}</definedName>
    <definedName name="배수공수량집계" localSheetId="51">{"'산출근거'!$B$4:$D$8"}</definedName>
    <definedName name="배수공수량집계" localSheetId="52">{"'산출근거'!$B$4:$D$8"}</definedName>
    <definedName name="배수공수량집계" localSheetId="53">{"'산출근거'!$B$4:$D$8"}</definedName>
    <definedName name="배수공수량집계" localSheetId="79">{"'산출근거'!$B$4:$D$8"}</definedName>
    <definedName name="배수공수량집계" localSheetId="16">{"'산출근거'!$B$4:$D$8"}</definedName>
    <definedName name="배수공수량집계" localSheetId="13">{"'산출근거'!$B$4:$D$8"}</definedName>
    <definedName name="배수공수량집계" localSheetId="15">{"'산출근거'!$B$4:$D$8"}</definedName>
    <definedName name="배수공수량집계" localSheetId="14">{"'산출근거'!$B$4:$D$8"}</definedName>
    <definedName name="배수공수량집계">{"'산출근거'!$B$4:$D$8"}</definedName>
    <definedName name="배수파이프설치35mm" localSheetId="55">#REF!</definedName>
    <definedName name="배수파이프설치35mm" localSheetId="59">#REF!</definedName>
    <definedName name="배수파이프설치35mm" localSheetId="61">#REF!</definedName>
    <definedName name="배수파이프설치35mm" localSheetId="31">#REF!</definedName>
    <definedName name="배수파이프설치35mm" localSheetId="35">#REF!</definedName>
    <definedName name="배수파이프설치35mm" localSheetId="36">#REF!</definedName>
    <definedName name="배수파이프설치35mm" localSheetId="34">#REF!</definedName>
    <definedName name="배수파이프설치35mm" localSheetId="49">#REF!</definedName>
    <definedName name="배수파이프설치35mm" localSheetId="50">#REF!</definedName>
    <definedName name="배수파이프설치35mm" localSheetId="51">#REF!</definedName>
    <definedName name="배수파이프설치35mm" localSheetId="52">#REF!</definedName>
    <definedName name="배수파이프설치35mm" localSheetId="53">#REF!</definedName>
    <definedName name="배수파이프설치35mm" localSheetId="74">#REF!</definedName>
    <definedName name="배수파이프설치35mm" localSheetId="75">#REF!</definedName>
    <definedName name="배수파이프설치35mm" localSheetId="76">#REF!</definedName>
    <definedName name="배수파이프설치35mm" localSheetId="77">#REF!</definedName>
    <definedName name="배수파이프설치35mm" localSheetId="78">#REF!</definedName>
    <definedName name="배수파이프설치35mm" localSheetId="16">#REF!</definedName>
    <definedName name="배수파이프설치35mm" localSheetId="13">#REF!</definedName>
    <definedName name="배수파이프설치35mm" localSheetId="15">#REF!</definedName>
    <definedName name="배수파이프설치35mm" localSheetId="14">#REF!</definedName>
    <definedName name="배수파이프설치35mm" localSheetId="1">#REF!</definedName>
    <definedName name="배수파이프설치35mm">#REF!</definedName>
    <definedName name="배수파이프설치50mm" localSheetId="55">#REF!</definedName>
    <definedName name="배수파이프설치50mm" localSheetId="59">#REF!</definedName>
    <definedName name="배수파이프설치50mm" localSheetId="61">#REF!</definedName>
    <definedName name="배수파이프설치50mm" localSheetId="31">#REF!</definedName>
    <definedName name="배수파이프설치50mm" localSheetId="35">#REF!</definedName>
    <definedName name="배수파이프설치50mm" localSheetId="36">#REF!</definedName>
    <definedName name="배수파이프설치50mm" localSheetId="34">#REF!</definedName>
    <definedName name="배수파이프설치50mm" localSheetId="49">#REF!</definedName>
    <definedName name="배수파이프설치50mm" localSheetId="50">#REF!</definedName>
    <definedName name="배수파이프설치50mm" localSheetId="51">#REF!</definedName>
    <definedName name="배수파이프설치50mm" localSheetId="52">#REF!</definedName>
    <definedName name="배수파이프설치50mm" localSheetId="53">#REF!</definedName>
    <definedName name="배수파이프설치50mm" localSheetId="74">#REF!</definedName>
    <definedName name="배수파이프설치50mm" localSheetId="75">#REF!</definedName>
    <definedName name="배수파이프설치50mm" localSheetId="76">#REF!</definedName>
    <definedName name="배수파이프설치50mm" localSheetId="77">#REF!</definedName>
    <definedName name="배수파이프설치50mm" localSheetId="78">#REF!</definedName>
    <definedName name="배수파이프설치50mm" localSheetId="16">#REF!</definedName>
    <definedName name="배수파이프설치50mm" localSheetId="13">#REF!</definedName>
    <definedName name="배수파이프설치50mm" localSheetId="15">#REF!</definedName>
    <definedName name="배수파이프설치50mm" localSheetId="14">#REF!</definedName>
    <definedName name="배수파이프설치50mm" localSheetId="1">#REF!</definedName>
    <definedName name="배수파이프설치50mm">#REF!</definedName>
    <definedName name="배전전공001" localSheetId="49">#REF!</definedName>
    <definedName name="배전전공001" localSheetId="50">#REF!</definedName>
    <definedName name="배전전공001" localSheetId="51">#REF!</definedName>
    <definedName name="배전전공001" localSheetId="52">#REF!</definedName>
    <definedName name="배전전공001" localSheetId="53">#REF!</definedName>
    <definedName name="배전전공001" localSheetId="74">#REF!</definedName>
    <definedName name="배전전공001" localSheetId="75">#REF!</definedName>
    <definedName name="배전전공001" localSheetId="76">#REF!</definedName>
    <definedName name="배전전공001" localSheetId="77">#REF!</definedName>
    <definedName name="배전전공001" localSheetId="78">#REF!</definedName>
    <definedName name="배전전공001" localSheetId="16">#REF!</definedName>
    <definedName name="배전전공001" localSheetId="13">#REF!</definedName>
    <definedName name="배전전공001" localSheetId="15">#REF!</definedName>
    <definedName name="배전전공001" localSheetId="14">#REF!</definedName>
    <definedName name="배전전공001">#REF!</definedName>
    <definedName name="배전전공002" localSheetId="49">#REF!</definedName>
    <definedName name="배전전공002" localSheetId="50">#REF!</definedName>
    <definedName name="배전전공002" localSheetId="51">#REF!</definedName>
    <definedName name="배전전공002" localSheetId="52">#REF!</definedName>
    <definedName name="배전전공002" localSheetId="53">#REF!</definedName>
    <definedName name="배전전공002" localSheetId="74">#REF!</definedName>
    <definedName name="배전전공002" localSheetId="75">#REF!</definedName>
    <definedName name="배전전공002" localSheetId="76">#REF!</definedName>
    <definedName name="배전전공002" localSheetId="77">#REF!</definedName>
    <definedName name="배전전공002" localSheetId="78">#REF!</definedName>
    <definedName name="배전전공002" localSheetId="16">#REF!</definedName>
    <definedName name="배전전공002" localSheetId="13">#REF!</definedName>
    <definedName name="배전전공002" localSheetId="15">#REF!</definedName>
    <definedName name="배전전공002" localSheetId="14">#REF!</definedName>
    <definedName name="배전전공002">#REF!</definedName>
    <definedName name="배전전공011" localSheetId="49">#REF!</definedName>
    <definedName name="배전전공011" localSheetId="50">#REF!</definedName>
    <definedName name="배전전공011" localSheetId="51">#REF!</definedName>
    <definedName name="배전전공011" localSheetId="52">#REF!</definedName>
    <definedName name="배전전공011" localSheetId="53">#REF!</definedName>
    <definedName name="배전전공011" localSheetId="74">#REF!</definedName>
    <definedName name="배전전공011" localSheetId="75">#REF!</definedName>
    <definedName name="배전전공011" localSheetId="76">#REF!</definedName>
    <definedName name="배전전공011" localSheetId="77">#REF!</definedName>
    <definedName name="배전전공011" localSheetId="78">#REF!</definedName>
    <definedName name="배전전공011" localSheetId="16">#REF!</definedName>
    <definedName name="배전전공011" localSheetId="13">#REF!</definedName>
    <definedName name="배전전공011" localSheetId="15">#REF!</definedName>
    <definedName name="배전전공011" localSheetId="14">#REF!</definedName>
    <definedName name="배전전공011">#REF!</definedName>
    <definedName name="배전전공982" localSheetId="49">#REF!</definedName>
    <definedName name="배전전공982" localSheetId="50">#REF!</definedName>
    <definedName name="배전전공982" localSheetId="51">#REF!</definedName>
    <definedName name="배전전공982" localSheetId="52">#REF!</definedName>
    <definedName name="배전전공982" localSheetId="53">#REF!</definedName>
    <definedName name="배전전공982" localSheetId="74">#REF!</definedName>
    <definedName name="배전전공982" localSheetId="75">#REF!</definedName>
    <definedName name="배전전공982" localSheetId="76">#REF!</definedName>
    <definedName name="배전전공982" localSheetId="77">#REF!</definedName>
    <definedName name="배전전공982" localSheetId="78">#REF!</definedName>
    <definedName name="배전전공982" localSheetId="16">#REF!</definedName>
    <definedName name="배전전공982" localSheetId="13">#REF!</definedName>
    <definedName name="배전전공982" localSheetId="15">#REF!</definedName>
    <definedName name="배전전공982" localSheetId="14">#REF!</definedName>
    <definedName name="배전전공982">#REF!</definedName>
    <definedName name="배전전공991" localSheetId="49">#REF!</definedName>
    <definedName name="배전전공991" localSheetId="50">#REF!</definedName>
    <definedName name="배전전공991" localSheetId="51">#REF!</definedName>
    <definedName name="배전전공991" localSheetId="52">#REF!</definedName>
    <definedName name="배전전공991" localSheetId="53">#REF!</definedName>
    <definedName name="배전전공991" localSheetId="74">#REF!</definedName>
    <definedName name="배전전공991" localSheetId="75">#REF!</definedName>
    <definedName name="배전전공991" localSheetId="76">#REF!</definedName>
    <definedName name="배전전공991" localSheetId="77">#REF!</definedName>
    <definedName name="배전전공991" localSheetId="78">#REF!</definedName>
    <definedName name="배전전공991" localSheetId="16">#REF!</definedName>
    <definedName name="배전전공991" localSheetId="13">#REF!</definedName>
    <definedName name="배전전공991" localSheetId="15">#REF!</definedName>
    <definedName name="배전전공991" localSheetId="14">#REF!</definedName>
    <definedName name="배전전공991">#REF!</definedName>
    <definedName name="배전전공992" localSheetId="49">#REF!</definedName>
    <definedName name="배전전공992" localSheetId="50">#REF!</definedName>
    <definedName name="배전전공992" localSheetId="51">#REF!</definedName>
    <definedName name="배전전공992" localSheetId="52">#REF!</definedName>
    <definedName name="배전전공992" localSheetId="53">#REF!</definedName>
    <definedName name="배전전공992" localSheetId="74">#REF!</definedName>
    <definedName name="배전전공992" localSheetId="75">#REF!</definedName>
    <definedName name="배전전공992" localSheetId="76">#REF!</definedName>
    <definedName name="배전전공992" localSheetId="77">#REF!</definedName>
    <definedName name="배전전공992" localSheetId="78">#REF!</definedName>
    <definedName name="배전전공992" localSheetId="16">#REF!</definedName>
    <definedName name="배전전공992" localSheetId="13">#REF!</definedName>
    <definedName name="배전전공992" localSheetId="15">#REF!</definedName>
    <definedName name="배전전공992" localSheetId="14">#REF!</definedName>
    <definedName name="배전전공992">#REF!</definedName>
    <definedName name="배전활선전공001" localSheetId="49">#REF!</definedName>
    <definedName name="배전활선전공001" localSheetId="50">#REF!</definedName>
    <definedName name="배전활선전공001" localSheetId="51">#REF!</definedName>
    <definedName name="배전활선전공001" localSheetId="52">#REF!</definedName>
    <definedName name="배전활선전공001" localSheetId="53">#REF!</definedName>
    <definedName name="배전활선전공001" localSheetId="74">#REF!</definedName>
    <definedName name="배전활선전공001" localSheetId="75">#REF!</definedName>
    <definedName name="배전활선전공001" localSheetId="76">#REF!</definedName>
    <definedName name="배전활선전공001" localSheetId="77">#REF!</definedName>
    <definedName name="배전활선전공001" localSheetId="78">#REF!</definedName>
    <definedName name="배전활선전공001" localSheetId="16">#REF!</definedName>
    <definedName name="배전활선전공001" localSheetId="13">#REF!</definedName>
    <definedName name="배전활선전공001" localSheetId="15">#REF!</definedName>
    <definedName name="배전활선전공001" localSheetId="14">#REF!</definedName>
    <definedName name="배전활선전공001">#REF!</definedName>
    <definedName name="배전활선전공002" localSheetId="49">#REF!</definedName>
    <definedName name="배전활선전공002" localSheetId="50">#REF!</definedName>
    <definedName name="배전활선전공002" localSheetId="51">#REF!</definedName>
    <definedName name="배전활선전공002" localSheetId="52">#REF!</definedName>
    <definedName name="배전활선전공002" localSheetId="53">#REF!</definedName>
    <definedName name="배전활선전공002" localSheetId="74">#REF!</definedName>
    <definedName name="배전활선전공002" localSheetId="75">#REF!</definedName>
    <definedName name="배전활선전공002" localSheetId="76">#REF!</definedName>
    <definedName name="배전활선전공002" localSheetId="77">#REF!</definedName>
    <definedName name="배전활선전공002" localSheetId="78">#REF!</definedName>
    <definedName name="배전활선전공002" localSheetId="16">#REF!</definedName>
    <definedName name="배전활선전공002" localSheetId="13">#REF!</definedName>
    <definedName name="배전활선전공002" localSheetId="15">#REF!</definedName>
    <definedName name="배전활선전공002" localSheetId="14">#REF!</definedName>
    <definedName name="배전활선전공002">#REF!</definedName>
    <definedName name="배전활선전공011" localSheetId="49">#REF!</definedName>
    <definedName name="배전활선전공011" localSheetId="50">#REF!</definedName>
    <definedName name="배전활선전공011" localSheetId="51">#REF!</definedName>
    <definedName name="배전활선전공011" localSheetId="52">#REF!</definedName>
    <definedName name="배전활선전공011" localSheetId="53">#REF!</definedName>
    <definedName name="배전활선전공011" localSheetId="74">#REF!</definedName>
    <definedName name="배전활선전공011" localSheetId="75">#REF!</definedName>
    <definedName name="배전활선전공011" localSheetId="76">#REF!</definedName>
    <definedName name="배전활선전공011" localSheetId="77">#REF!</definedName>
    <definedName name="배전활선전공011" localSheetId="78">#REF!</definedName>
    <definedName name="배전활선전공011" localSheetId="16">#REF!</definedName>
    <definedName name="배전활선전공011" localSheetId="13">#REF!</definedName>
    <definedName name="배전활선전공011" localSheetId="15">#REF!</definedName>
    <definedName name="배전활선전공011" localSheetId="14">#REF!</definedName>
    <definedName name="배전활선전공011">#REF!</definedName>
    <definedName name="배전활선전공982" localSheetId="49">#REF!</definedName>
    <definedName name="배전활선전공982" localSheetId="50">#REF!</definedName>
    <definedName name="배전활선전공982" localSheetId="51">#REF!</definedName>
    <definedName name="배전활선전공982" localSheetId="52">#REF!</definedName>
    <definedName name="배전활선전공982" localSheetId="53">#REF!</definedName>
    <definedName name="배전활선전공982" localSheetId="74">#REF!</definedName>
    <definedName name="배전활선전공982" localSheetId="75">#REF!</definedName>
    <definedName name="배전활선전공982" localSheetId="76">#REF!</definedName>
    <definedName name="배전활선전공982" localSheetId="77">#REF!</definedName>
    <definedName name="배전활선전공982" localSheetId="78">#REF!</definedName>
    <definedName name="배전활선전공982" localSheetId="16">#REF!</definedName>
    <definedName name="배전활선전공982" localSheetId="13">#REF!</definedName>
    <definedName name="배전활선전공982" localSheetId="15">#REF!</definedName>
    <definedName name="배전활선전공982" localSheetId="14">#REF!</definedName>
    <definedName name="배전활선전공982">#REF!</definedName>
    <definedName name="배전활선전공991" localSheetId="49">#REF!</definedName>
    <definedName name="배전활선전공991" localSheetId="50">#REF!</definedName>
    <definedName name="배전활선전공991" localSheetId="51">#REF!</definedName>
    <definedName name="배전활선전공991" localSheetId="52">#REF!</definedName>
    <definedName name="배전활선전공991" localSheetId="53">#REF!</definedName>
    <definedName name="배전활선전공991" localSheetId="74">#REF!</definedName>
    <definedName name="배전활선전공991" localSheetId="75">#REF!</definedName>
    <definedName name="배전활선전공991" localSheetId="76">#REF!</definedName>
    <definedName name="배전활선전공991" localSheetId="77">#REF!</definedName>
    <definedName name="배전활선전공991" localSheetId="78">#REF!</definedName>
    <definedName name="배전활선전공991" localSheetId="16">#REF!</definedName>
    <definedName name="배전활선전공991" localSheetId="13">#REF!</definedName>
    <definedName name="배전활선전공991" localSheetId="15">#REF!</definedName>
    <definedName name="배전활선전공991" localSheetId="14">#REF!</definedName>
    <definedName name="배전활선전공991">#REF!</definedName>
    <definedName name="배전활선전공992" localSheetId="49">#REF!</definedName>
    <definedName name="배전활선전공992" localSheetId="50">#REF!</definedName>
    <definedName name="배전활선전공992" localSheetId="51">#REF!</definedName>
    <definedName name="배전활선전공992" localSheetId="52">#REF!</definedName>
    <definedName name="배전활선전공992" localSheetId="53">#REF!</definedName>
    <definedName name="배전활선전공992" localSheetId="74">#REF!</definedName>
    <definedName name="배전활선전공992" localSheetId="75">#REF!</definedName>
    <definedName name="배전활선전공992" localSheetId="76">#REF!</definedName>
    <definedName name="배전활선전공992" localSheetId="77">#REF!</definedName>
    <definedName name="배전활선전공992" localSheetId="78">#REF!</definedName>
    <definedName name="배전활선전공992" localSheetId="16">#REF!</definedName>
    <definedName name="배전활선전공992" localSheetId="13">#REF!</definedName>
    <definedName name="배전활선전공992" localSheetId="15">#REF!</definedName>
    <definedName name="배전활선전공992" localSheetId="14">#REF!</definedName>
    <definedName name="배전활선전공992">#REF!</definedName>
    <definedName name="백색마킹테이프">[38]자료!$B$24</definedName>
    <definedName name="백색페인트">[38]자료!$B$23</definedName>
    <definedName name="백색페인트_단가" localSheetId="17">#REF!</definedName>
    <definedName name="백색페인트_단가" localSheetId="18">#REF!</definedName>
    <definedName name="백색페인트_단가" localSheetId="16">#REF!</definedName>
    <definedName name="백색페인트_단가" localSheetId="13">#REF!</definedName>
    <definedName name="백색페인트_단가" localSheetId="15">#REF!</definedName>
    <definedName name="백색페인트_단가" localSheetId="14">#REF!</definedName>
    <definedName name="백색페인트_단가">'3-1.기초자료'!$B$22</definedName>
    <definedName name="백철쭉H0.3" localSheetId="49">#REF!</definedName>
    <definedName name="백철쭉H0.3" localSheetId="50">#REF!</definedName>
    <definedName name="백철쭉H0.3" localSheetId="51">#REF!</definedName>
    <definedName name="백철쭉H0.3" localSheetId="52">#REF!</definedName>
    <definedName name="백철쭉H0.3" localSheetId="53">#REF!</definedName>
    <definedName name="백철쭉H0.3" localSheetId="74">#REF!</definedName>
    <definedName name="백철쭉H0.3" localSheetId="75">#REF!</definedName>
    <definedName name="백철쭉H0.3" localSheetId="76">#REF!</definedName>
    <definedName name="백철쭉H0.3" localSheetId="77">#REF!</definedName>
    <definedName name="백철쭉H0.3" localSheetId="78">#REF!</definedName>
    <definedName name="백철쭉H0.3" localSheetId="16">#REF!</definedName>
    <definedName name="백철쭉H0.3" localSheetId="13">#REF!</definedName>
    <definedName name="백철쭉H0.3" localSheetId="15">#REF!</definedName>
    <definedName name="백철쭉H0.3" localSheetId="14">#REF!</definedName>
    <definedName name="백철쭉H0.3">#REF!</definedName>
    <definedName name="번호">#REF!</definedName>
    <definedName name="벌구크기">[62]이름표모음!$K$15:$L$17</definedName>
    <definedName name="벌목공011" localSheetId="49">#REF!</definedName>
    <definedName name="벌목공011" localSheetId="50">#REF!</definedName>
    <definedName name="벌목공011" localSheetId="51">#REF!</definedName>
    <definedName name="벌목공011" localSheetId="52">#REF!</definedName>
    <definedName name="벌목공011" localSheetId="53">#REF!</definedName>
    <definedName name="벌목공011" localSheetId="74">#REF!</definedName>
    <definedName name="벌목공011" localSheetId="75">#REF!</definedName>
    <definedName name="벌목공011" localSheetId="76">#REF!</definedName>
    <definedName name="벌목공011" localSheetId="77">#REF!</definedName>
    <definedName name="벌목공011" localSheetId="78">#REF!</definedName>
    <definedName name="벌목공011" localSheetId="16">#REF!</definedName>
    <definedName name="벌목공011" localSheetId="13">#REF!</definedName>
    <definedName name="벌목공011" localSheetId="15">#REF!</definedName>
    <definedName name="벌목공011" localSheetId="14">#REF!</definedName>
    <definedName name="벌목공011">#REF!</definedName>
    <definedName name="벌목부001" localSheetId="49">#REF!</definedName>
    <definedName name="벌목부001" localSheetId="50">#REF!</definedName>
    <definedName name="벌목부001" localSheetId="51">#REF!</definedName>
    <definedName name="벌목부001" localSheetId="52">#REF!</definedName>
    <definedName name="벌목부001" localSheetId="53">#REF!</definedName>
    <definedName name="벌목부001" localSheetId="74">#REF!</definedName>
    <definedName name="벌목부001" localSheetId="75">#REF!</definedName>
    <definedName name="벌목부001" localSheetId="76">#REF!</definedName>
    <definedName name="벌목부001" localSheetId="77">#REF!</definedName>
    <definedName name="벌목부001" localSheetId="78">#REF!</definedName>
    <definedName name="벌목부001" localSheetId="16">#REF!</definedName>
    <definedName name="벌목부001" localSheetId="13">#REF!</definedName>
    <definedName name="벌목부001" localSheetId="15">#REF!</definedName>
    <definedName name="벌목부001" localSheetId="14">#REF!</definedName>
    <definedName name="벌목부001">#REF!</definedName>
    <definedName name="벌목부002" localSheetId="49">#REF!</definedName>
    <definedName name="벌목부002" localSheetId="50">#REF!</definedName>
    <definedName name="벌목부002" localSheetId="51">#REF!</definedName>
    <definedName name="벌목부002" localSheetId="52">#REF!</definedName>
    <definedName name="벌목부002" localSheetId="53">#REF!</definedName>
    <definedName name="벌목부002" localSheetId="74">#REF!</definedName>
    <definedName name="벌목부002" localSheetId="75">#REF!</definedName>
    <definedName name="벌목부002" localSheetId="76">#REF!</definedName>
    <definedName name="벌목부002" localSheetId="77">#REF!</definedName>
    <definedName name="벌목부002" localSheetId="78">#REF!</definedName>
    <definedName name="벌목부002" localSheetId="16">#REF!</definedName>
    <definedName name="벌목부002" localSheetId="13">#REF!</definedName>
    <definedName name="벌목부002" localSheetId="15">#REF!</definedName>
    <definedName name="벌목부002" localSheetId="14">#REF!</definedName>
    <definedName name="벌목부002">#REF!</definedName>
    <definedName name="벌목부982" localSheetId="49">#REF!</definedName>
    <definedName name="벌목부982" localSheetId="50">#REF!</definedName>
    <definedName name="벌목부982" localSheetId="51">#REF!</definedName>
    <definedName name="벌목부982" localSheetId="52">#REF!</definedName>
    <definedName name="벌목부982" localSheetId="53">#REF!</definedName>
    <definedName name="벌목부982" localSheetId="74">#REF!</definedName>
    <definedName name="벌목부982" localSheetId="75">#REF!</definedName>
    <definedName name="벌목부982" localSheetId="76">#REF!</definedName>
    <definedName name="벌목부982" localSheetId="77">#REF!</definedName>
    <definedName name="벌목부982" localSheetId="78">#REF!</definedName>
    <definedName name="벌목부982" localSheetId="16">#REF!</definedName>
    <definedName name="벌목부982" localSheetId="13">#REF!</definedName>
    <definedName name="벌목부982" localSheetId="15">#REF!</definedName>
    <definedName name="벌목부982" localSheetId="14">#REF!</definedName>
    <definedName name="벌목부982">#REF!</definedName>
    <definedName name="벌목부991" localSheetId="49">#REF!</definedName>
    <definedName name="벌목부991" localSheetId="50">#REF!</definedName>
    <definedName name="벌목부991" localSheetId="51">#REF!</definedName>
    <definedName name="벌목부991" localSheetId="52">#REF!</definedName>
    <definedName name="벌목부991" localSheetId="53">#REF!</definedName>
    <definedName name="벌목부991" localSheetId="74">#REF!</definedName>
    <definedName name="벌목부991" localSheetId="75">#REF!</definedName>
    <definedName name="벌목부991" localSheetId="76">#REF!</definedName>
    <definedName name="벌목부991" localSheetId="77">#REF!</definedName>
    <definedName name="벌목부991" localSheetId="78">#REF!</definedName>
    <definedName name="벌목부991" localSheetId="16">#REF!</definedName>
    <definedName name="벌목부991" localSheetId="13">#REF!</definedName>
    <definedName name="벌목부991" localSheetId="15">#REF!</definedName>
    <definedName name="벌목부991" localSheetId="14">#REF!</definedName>
    <definedName name="벌목부991">#REF!</definedName>
    <definedName name="벌목부992" localSheetId="49">#REF!</definedName>
    <definedName name="벌목부992" localSheetId="50">#REF!</definedName>
    <definedName name="벌목부992" localSheetId="51">#REF!</definedName>
    <definedName name="벌목부992" localSheetId="52">#REF!</definedName>
    <definedName name="벌목부992" localSheetId="53">#REF!</definedName>
    <definedName name="벌목부992" localSheetId="74">#REF!</definedName>
    <definedName name="벌목부992" localSheetId="75">#REF!</definedName>
    <definedName name="벌목부992" localSheetId="76">#REF!</definedName>
    <definedName name="벌목부992" localSheetId="77">#REF!</definedName>
    <definedName name="벌목부992" localSheetId="78">#REF!</definedName>
    <definedName name="벌목부992" localSheetId="16">#REF!</definedName>
    <definedName name="벌목부992" localSheetId="13">#REF!</definedName>
    <definedName name="벌목부992" localSheetId="15">#REF!</definedName>
    <definedName name="벌목부992" localSheetId="14">#REF!</definedName>
    <definedName name="벌목부992">#REF!</definedName>
    <definedName name="벌목인부">[68]설계요소!$C$21</definedName>
    <definedName name="벌목인부_단가" localSheetId="17">#REF!</definedName>
    <definedName name="벌목인부_단가" localSheetId="18">#REF!</definedName>
    <definedName name="벌목인부_단가" localSheetId="16">#REF!</definedName>
    <definedName name="벌목인부_단가" localSheetId="13">#REF!</definedName>
    <definedName name="벌목인부_단가" localSheetId="15">#REF!</definedName>
    <definedName name="벌목인부_단가" localSheetId="14">#REF!</definedName>
    <definedName name="벌목인부_단가">'3-1.기초자료'!$B$13</definedName>
    <definedName name="벽_돌__블_럭__제_작_공" localSheetId="49">#REF!</definedName>
    <definedName name="벽_돌__블_럭__제_작_공" localSheetId="50">#REF!</definedName>
    <definedName name="벽_돌__블_럭__제_작_공" localSheetId="51">#REF!</definedName>
    <definedName name="벽_돌__블_럭__제_작_공" localSheetId="52">#REF!</definedName>
    <definedName name="벽_돌__블_럭__제_작_공" localSheetId="53">#REF!</definedName>
    <definedName name="벽_돌__블_럭__제_작_공" localSheetId="74">#REF!</definedName>
    <definedName name="벽_돌__블_럭__제_작_공" localSheetId="75">#REF!</definedName>
    <definedName name="벽_돌__블_럭__제_작_공" localSheetId="76">#REF!</definedName>
    <definedName name="벽_돌__블_럭__제_작_공" localSheetId="77">#REF!</definedName>
    <definedName name="벽_돌__블_럭__제_작_공" localSheetId="78">#REF!</definedName>
    <definedName name="벽_돌__블_럭__제_작_공" localSheetId="16">#REF!</definedName>
    <definedName name="벽_돌__블_럭__제_작_공" localSheetId="13">#REF!</definedName>
    <definedName name="벽_돌__블_럭__제_작_공" localSheetId="15">#REF!</definedName>
    <definedName name="벽_돌__블_럭__제_작_공" localSheetId="14">#REF!</definedName>
    <definedName name="벽_돌__블_럭__제_작_공">#REF!</definedName>
    <definedName name="벽돌_블럭_제작공011" localSheetId="49">#REF!</definedName>
    <definedName name="벽돌_블럭_제작공011" localSheetId="50">#REF!</definedName>
    <definedName name="벽돌_블럭_제작공011" localSheetId="51">#REF!</definedName>
    <definedName name="벽돌_블럭_제작공011" localSheetId="52">#REF!</definedName>
    <definedName name="벽돌_블럭_제작공011" localSheetId="53">#REF!</definedName>
    <definedName name="벽돌_블럭_제작공011" localSheetId="74">#REF!</definedName>
    <definedName name="벽돌_블럭_제작공011" localSheetId="75">#REF!</definedName>
    <definedName name="벽돌_블럭_제작공011" localSheetId="76">#REF!</definedName>
    <definedName name="벽돌_블럭_제작공011" localSheetId="77">#REF!</definedName>
    <definedName name="벽돌_블럭_제작공011" localSheetId="78">#REF!</definedName>
    <definedName name="벽돌_블럭_제작공011" localSheetId="16">#REF!</definedName>
    <definedName name="벽돌_블럭_제작공011" localSheetId="13">#REF!</definedName>
    <definedName name="벽돌_블럭_제작공011" localSheetId="15">#REF!</definedName>
    <definedName name="벽돌_블럭_제작공011" localSheetId="14">#REF!</definedName>
    <definedName name="벽돌_블럭_제작공011">#REF!</definedName>
    <definedName name="벽돌_블록_제작공001" localSheetId="49">#REF!</definedName>
    <definedName name="벽돌_블록_제작공001" localSheetId="50">#REF!</definedName>
    <definedName name="벽돌_블록_제작공001" localSheetId="51">#REF!</definedName>
    <definedName name="벽돌_블록_제작공001" localSheetId="52">#REF!</definedName>
    <definedName name="벽돌_블록_제작공001" localSheetId="53">#REF!</definedName>
    <definedName name="벽돌_블록_제작공001" localSheetId="74">#REF!</definedName>
    <definedName name="벽돌_블록_제작공001" localSheetId="75">#REF!</definedName>
    <definedName name="벽돌_블록_제작공001" localSheetId="76">#REF!</definedName>
    <definedName name="벽돌_블록_제작공001" localSheetId="77">#REF!</definedName>
    <definedName name="벽돌_블록_제작공001" localSheetId="78">#REF!</definedName>
    <definedName name="벽돌_블록_제작공001" localSheetId="16">#REF!</definedName>
    <definedName name="벽돌_블록_제작공001" localSheetId="13">#REF!</definedName>
    <definedName name="벽돌_블록_제작공001" localSheetId="15">#REF!</definedName>
    <definedName name="벽돌_블록_제작공001" localSheetId="14">#REF!</definedName>
    <definedName name="벽돌_블록_제작공001">#REF!</definedName>
    <definedName name="벽돌_블록_제작공002" localSheetId="49">#REF!</definedName>
    <definedName name="벽돌_블록_제작공002" localSheetId="50">#REF!</definedName>
    <definedName name="벽돌_블록_제작공002" localSheetId="51">#REF!</definedName>
    <definedName name="벽돌_블록_제작공002" localSheetId="52">#REF!</definedName>
    <definedName name="벽돌_블록_제작공002" localSheetId="53">#REF!</definedName>
    <definedName name="벽돌_블록_제작공002" localSheetId="74">#REF!</definedName>
    <definedName name="벽돌_블록_제작공002" localSheetId="75">#REF!</definedName>
    <definedName name="벽돌_블록_제작공002" localSheetId="76">#REF!</definedName>
    <definedName name="벽돌_블록_제작공002" localSheetId="77">#REF!</definedName>
    <definedName name="벽돌_블록_제작공002" localSheetId="78">#REF!</definedName>
    <definedName name="벽돌_블록_제작공002" localSheetId="16">#REF!</definedName>
    <definedName name="벽돌_블록_제작공002" localSheetId="13">#REF!</definedName>
    <definedName name="벽돌_블록_제작공002" localSheetId="15">#REF!</definedName>
    <definedName name="벽돌_블록_제작공002" localSheetId="14">#REF!</definedName>
    <definedName name="벽돌_블록_제작공002">#REF!</definedName>
    <definedName name="벽돌_블록_제작공982" localSheetId="49">#REF!</definedName>
    <definedName name="벽돌_블록_제작공982" localSheetId="50">#REF!</definedName>
    <definedName name="벽돌_블록_제작공982" localSheetId="51">#REF!</definedName>
    <definedName name="벽돌_블록_제작공982" localSheetId="52">#REF!</definedName>
    <definedName name="벽돌_블록_제작공982" localSheetId="53">#REF!</definedName>
    <definedName name="벽돌_블록_제작공982" localSheetId="74">#REF!</definedName>
    <definedName name="벽돌_블록_제작공982" localSheetId="75">#REF!</definedName>
    <definedName name="벽돌_블록_제작공982" localSheetId="76">#REF!</definedName>
    <definedName name="벽돌_블록_제작공982" localSheetId="77">#REF!</definedName>
    <definedName name="벽돌_블록_제작공982" localSheetId="78">#REF!</definedName>
    <definedName name="벽돌_블록_제작공982" localSheetId="16">#REF!</definedName>
    <definedName name="벽돌_블록_제작공982" localSheetId="13">#REF!</definedName>
    <definedName name="벽돌_블록_제작공982" localSheetId="15">#REF!</definedName>
    <definedName name="벽돌_블록_제작공982" localSheetId="14">#REF!</definedName>
    <definedName name="벽돌_블록_제작공982">#REF!</definedName>
    <definedName name="벽돌_블록_제작공991" localSheetId="49">#REF!</definedName>
    <definedName name="벽돌_블록_제작공991" localSheetId="50">#REF!</definedName>
    <definedName name="벽돌_블록_제작공991" localSheetId="51">#REF!</definedName>
    <definedName name="벽돌_블록_제작공991" localSheetId="52">#REF!</definedName>
    <definedName name="벽돌_블록_제작공991" localSheetId="53">#REF!</definedName>
    <definedName name="벽돌_블록_제작공991" localSheetId="74">#REF!</definedName>
    <definedName name="벽돌_블록_제작공991" localSheetId="75">#REF!</definedName>
    <definedName name="벽돌_블록_제작공991" localSheetId="76">#REF!</definedName>
    <definedName name="벽돌_블록_제작공991" localSheetId="77">#REF!</definedName>
    <definedName name="벽돌_블록_제작공991" localSheetId="78">#REF!</definedName>
    <definedName name="벽돌_블록_제작공991" localSheetId="16">#REF!</definedName>
    <definedName name="벽돌_블록_제작공991" localSheetId="13">#REF!</definedName>
    <definedName name="벽돌_블록_제작공991" localSheetId="15">#REF!</definedName>
    <definedName name="벽돌_블록_제작공991" localSheetId="14">#REF!</definedName>
    <definedName name="벽돌_블록_제작공991">#REF!</definedName>
    <definedName name="벽돌_블록_제작공992" localSheetId="49">#REF!</definedName>
    <definedName name="벽돌_블록_제작공992" localSheetId="50">#REF!</definedName>
    <definedName name="벽돌_블록_제작공992" localSheetId="51">#REF!</definedName>
    <definedName name="벽돌_블록_제작공992" localSheetId="52">#REF!</definedName>
    <definedName name="벽돌_블록_제작공992" localSheetId="53">#REF!</definedName>
    <definedName name="벽돌_블록_제작공992" localSheetId="74">#REF!</definedName>
    <definedName name="벽돌_블록_제작공992" localSheetId="75">#REF!</definedName>
    <definedName name="벽돌_블록_제작공992" localSheetId="76">#REF!</definedName>
    <definedName name="벽돌_블록_제작공992" localSheetId="77">#REF!</definedName>
    <definedName name="벽돌_블록_제작공992" localSheetId="78">#REF!</definedName>
    <definedName name="벽돌_블록_제작공992" localSheetId="16">#REF!</definedName>
    <definedName name="벽돌_블록_제작공992" localSheetId="13">#REF!</definedName>
    <definedName name="벽돌_블록_제작공992" localSheetId="15">#REF!</definedName>
    <definedName name="벽돌_블록_제작공992" localSheetId="14">#REF!</definedName>
    <definedName name="벽돌_블록_제작공992">#REF!</definedName>
    <definedName name="벽체" localSheetId="37" hidden="1">{#N/A,#N/A,FALSE,"혼합골재"}</definedName>
    <definedName name="벽체" localSheetId="17" hidden="1">{#N/A,#N/A,FALSE,"혼합골재"}</definedName>
    <definedName name="벽체" localSheetId="18" hidden="1">{#N/A,#N/A,FALSE,"혼합골재"}</definedName>
    <definedName name="벽체" localSheetId="49" hidden="1">{#N/A,#N/A,FALSE,"혼합골재"}</definedName>
    <definedName name="벽체" localSheetId="50" hidden="1">{#N/A,#N/A,FALSE,"혼합골재"}</definedName>
    <definedName name="벽체" localSheetId="51" hidden="1">{#N/A,#N/A,FALSE,"혼합골재"}</definedName>
    <definedName name="벽체" localSheetId="52" hidden="1">{#N/A,#N/A,FALSE,"혼합골재"}</definedName>
    <definedName name="벽체" localSheetId="53" hidden="1">{#N/A,#N/A,FALSE,"혼합골재"}</definedName>
    <definedName name="벽체" localSheetId="79" hidden="1">{#N/A,#N/A,FALSE,"혼합골재"}</definedName>
    <definedName name="벽체" localSheetId="16" hidden="1">{#N/A,#N/A,FALSE,"혼합골재"}</definedName>
    <definedName name="벽체" localSheetId="13" hidden="1">{#N/A,#N/A,FALSE,"혼합골재"}</definedName>
    <definedName name="벽체" localSheetId="15" hidden="1">{#N/A,#N/A,FALSE,"혼합골재"}</definedName>
    <definedName name="벽체" localSheetId="14" hidden="1">{#N/A,#N/A,FALSE,"혼합골재"}</definedName>
    <definedName name="벽체" hidden="1">{#N/A,#N/A,FALSE,"혼합골재"}</definedName>
    <definedName name="변경" localSheetId="37" hidden="1">{#N/A,#N/A,FALSE,"현장 NCR 분석";#N/A,#N/A,FALSE,"현장품질감사";#N/A,#N/A,FALSE,"현장품질감사"}</definedName>
    <definedName name="변경" localSheetId="17" hidden="1">{#N/A,#N/A,FALSE,"현장 NCR 분석";#N/A,#N/A,FALSE,"현장품질감사";#N/A,#N/A,FALSE,"현장품질감사"}</definedName>
    <definedName name="변경" localSheetId="18" hidden="1">{#N/A,#N/A,FALSE,"현장 NCR 분석";#N/A,#N/A,FALSE,"현장품질감사";#N/A,#N/A,FALSE,"현장품질감사"}</definedName>
    <definedName name="변경" localSheetId="49" hidden="1">{#N/A,#N/A,FALSE,"현장 NCR 분석";#N/A,#N/A,FALSE,"현장품질감사";#N/A,#N/A,FALSE,"현장품질감사"}</definedName>
    <definedName name="변경" localSheetId="50" hidden="1">{#N/A,#N/A,FALSE,"현장 NCR 분석";#N/A,#N/A,FALSE,"현장품질감사";#N/A,#N/A,FALSE,"현장품질감사"}</definedName>
    <definedName name="변경" localSheetId="51" hidden="1">{#N/A,#N/A,FALSE,"현장 NCR 분석";#N/A,#N/A,FALSE,"현장품질감사";#N/A,#N/A,FALSE,"현장품질감사"}</definedName>
    <definedName name="변경" localSheetId="52" hidden="1">{#N/A,#N/A,FALSE,"현장 NCR 분석";#N/A,#N/A,FALSE,"현장품질감사";#N/A,#N/A,FALSE,"현장품질감사"}</definedName>
    <definedName name="변경" localSheetId="53" hidden="1">{#N/A,#N/A,FALSE,"현장 NCR 분석";#N/A,#N/A,FALSE,"현장품질감사";#N/A,#N/A,FALSE,"현장품질감사"}</definedName>
    <definedName name="변경" localSheetId="79" hidden="1">{#N/A,#N/A,FALSE,"현장 NCR 분석";#N/A,#N/A,FALSE,"현장품질감사";#N/A,#N/A,FALSE,"현장품질감사"}</definedName>
    <definedName name="변경" localSheetId="16" hidden="1">{#N/A,#N/A,FALSE,"현장 NCR 분석";#N/A,#N/A,FALSE,"현장품질감사";#N/A,#N/A,FALSE,"현장품질감사"}</definedName>
    <definedName name="변경" localSheetId="13" hidden="1">{#N/A,#N/A,FALSE,"현장 NCR 분석";#N/A,#N/A,FALSE,"현장품질감사";#N/A,#N/A,FALSE,"현장품질감사"}</definedName>
    <definedName name="변경" localSheetId="15" hidden="1">{#N/A,#N/A,FALSE,"현장 NCR 분석";#N/A,#N/A,FALSE,"현장품질감사";#N/A,#N/A,FALSE,"현장품질감사"}</definedName>
    <definedName name="변경" localSheetId="14" hidden="1">{#N/A,#N/A,FALSE,"현장 NCR 분석";#N/A,#N/A,FALSE,"현장품질감사";#N/A,#N/A,FALSE,"현장품질감사"}</definedName>
    <definedName name="변경" hidden="1">{#N/A,#N/A,FALSE,"현장 NCR 분석";#N/A,#N/A,FALSE,"현장품질감사";#N/A,#N/A,FALSE,"현장품질감사"}</definedName>
    <definedName name="변경감리비">'[93]8변경2'!$J$36</definedName>
    <definedName name="변경면적">'[93]8변경2'!$C$6</definedName>
    <definedName name="변경비율">'[81]6.원가'!$M$5</definedName>
    <definedName name="변경설계내역서" localSheetId="13">#REF!</definedName>
    <definedName name="변경설계내역서" localSheetId="15">#REF!</definedName>
    <definedName name="변경설계내역서" localSheetId="14">#REF!</definedName>
    <definedName name="변경설계내역서">#REF!</definedName>
    <definedName name="변경준공일">'[60]2'!$AR$9</definedName>
    <definedName name="변전전공001" localSheetId="49">#REF!</definedName>
    <definedName name="변전전공001" localSheetId="50">#REF!</definedName>
    <definedName name="변전전공001" localSheetId="51">#REF!</definedName>
    <definedName name="변전전공001" localSheetId="52">#REF!</definedName>
    <definedName name="변전전공001" localSheetId="53">#REF!</definedName>
    <definedName name="변전전공001" localSheetId="74">#REF!</definedName>
    <definedName name="변전전공001" localSheetId="75">#REF!</definedName>
    <definedName name="변전전공001" localSheetId="76">#REF!</definedName>
    <definedName name="변전전공001" localSheetId="77">#REF!</definedName>
    <definedName name="변전전공001" localSheetId="78">#REF!</definedName>
    <definedName name="변전전공001" localSheetId="16">#REF!</definedName>
    <definedName name="변전전공001" localSheetId="13">#REF!</definedName>
    <definedName name="변전전공001" localSheetId="15">#REF!</definedName>
    <definedName name="변전전공001" localSheetId="14">#REF!</definedName>
    <definedName name="변전전공001">#REF!</definedName>
    <definedName name="변전전공002" localSheetId="49">#REF!</definedName>
    <definedName name="변전전공002" localSheetId="50">#REF!</definedName>
    <definedName name="변전전공002" localSheetId="51">#REF!</definedName>
    <definedName name="변전전공002" localSheetId="52">#REF!</definedName>
    <definedName name="변전전공002" localSheetId="53">#REF!</definedName>
    <definedName name="변전전공002" localSheetId="74">#REF!</definedName>
    <definedName name="변전전공002" localSheetId="75">#REF!</definedName>
    <definedName name="변전전공002" localSheetId="76">#REF!</definedName>
    <definedName name="변전전공002" localSheetId="77">#REF!</definedName>
    <definedName name="변전전공002" localSheetId="78">#REF!</definedName>
    <definedName name="변전전공002" localSheetId="16">#REF!</definedName>
    <definedName name="변전전공002" localSheetId="13">#REF!</definedName>
    <definedName name="변전전공002" localSheetId="15">#REF!</definedName>
    <definedName name="변전전공002" localSheetId="14">#REF!</definedName>
    <definedName name="변전전공002">#REF!</definedName>
    <definedName name="변전전공011" localSheetId="49">#REF!</definedName>
    <definedName name="변전전공011" localSheetId="50">#REF!</definedName>
    <definedName name="변전전공011" localSheetId="51">#REF!</definedName>
    <definedName name="변전전공011" localSheetId="52">#REF!</definedName>
    <definedName name="변전전공011" localSheetId="53">#REF!</definedName>
    <definedName name="변전전공011" localSheetId="74">#REF!</definedName>
    <definedName name="변전전공011" localSheetId="75">#REF!</definedName>
    <definedName name="변전전공011" localSheetId="76">#REF!</definedName>
    <definedName name="변전전공011" localSheetId="77">#REF!</definedName>
    <definedName name="변전전공011" localSheetId="78">#REF!</definedName>
    <definedName name="변전전공011" localSheetId="16">#REF!</definedName>
    <definedName name="변전전공011" localSheetId="13">#REF!</definedName>
    <definedName name="변전전공011" localSheetId="15">#REF!</definedName>
    <definedName name="변전전공011" localSheetId="14">#REF!</definedName>
    <definedName name="변전전공011">#REF!</definedName>
    <definedName name="변전전공982" localSheetId="49">#REF!</definedName>
    <definedName name="변전전공982" localSheetId="50">#REF!</definedName>
    <definedName name="변전전공982" localSheetId="51">#REF!</definedName>
    <definedName name="변전전공982" localSheetId="52">#REF!</definedName>
    <definedName name="변전전공982" localSheetId="53">#REF!</definedName>
    <definedName name="변전전공982" localSheetId="74">#REF!</definedName>
    <definedName name="변전전공982" localSheetId="75">#REF!</definedName>
    <definedName name="변전전공982" localSheetId="76">#REF!</definedName>
    <definedName name="변전전공982" localSheetId="77">#REF!</definedName>
    <definedName name="변전전공982" localSheetId="78">#REF!</definedName>
    <definedName name="변전전공982" localSheetId="16">#REF!</definedName>
    <definedName name="변전전공982" localSheetId="13">#REF!</definedName>
    <definedName name="변전전공982" localSheetId="15">#REF!</definedName>
    <definedName name="변전전공982" localSheetId="14">#REF!</definedName>
    <definedName name="변전전공982">#REF!</definedName>
    <definedName name="변전전공991" localSheetId="49">#REF!</definedName>
    <definedName name="변전전공991" localSheetId="50">#REF!</definedName>
    <definedName name="변전전공991" localSheetId="51">#REF!</definedName>
    <definedName name="변전전공991" localSheetId="52">#REF!</definedName>
    <definedName name="변전전공991" localSheetId="53">#REF!</definedName>
    <definedName name="변전전공991" localSheetId="74">#REF!</definedName>
    <definedName name="변전전공991" localSheetId="75">#REF!</definedName>
    <definedName name="변전전공991" localSheetId="76">#REF!</definedName>
    <definedName name="변전전공991" localSheetId="77">#REF!</definedName>
    <definedName name="변전전공991" localSheetId="78">#REF!</definedName>
    <definedName name="변전전공991" localSheetId="16">#REF!</definedName>
    <definedName name="변전전공991" localSheetId="13">#REF!</definedName>
    <definedName name="변전전공991" localSheetId="15">#REF!</definedName>
    <definedName name="변전전공991" localSheetId="14">#REF!</definedName>
    <definedName name="변전전공991">#REF!</definedName>
    <definedName name="변전전공992" localSheetId="49">#REF!</definedName>
    <definedName name="변전전공992" localSheetId="50">#REF!</definedName>
    <definedName name="변전전공992" localSheetId="51">#REF!</definedName>
    <definedName name="변전전공992" localSheetId="52">#REF!</definedName>
    <definedName name="변전전공992" localSheetId="53">#REF!</definedName>
    <definedName name="변전전공992" localSheetId="74">#REF!</definedName>
    <definedName name="변전전공992" localSheetId="75">#REF!</definedName>
    <definedName name="변전전공992" localSheetId="76">#REF!</definedName>
    <definedName name="변전전공992" localSheetId="77">#REF!</definedName>
    <definedName name="변전전공992" localSheetId="78">#REF!</definedName>
    <definedName name="변전전공992" localSheetId="16">#REF!</definedName>
    <definedName name="변전전공992" localSheetId="13">#REF!</definedName>
    <definedName name="변전전공992" localSheetId="15">#REF!</definedName>
    <definedName name="변전전공992" localSheetId="14">#REF!</definedName>
    <definedName name="변전전공992">#REF!</definedName>
    <definedName name="변현평" localSheetId="49">#REF!</definedName>
    <definedName name="변현평" localSheetId="50">#REF!</definedName>
    <definedName name="변현평" localSheetId="51">#REF!</definedName>
    <definedName name="변현평" localSheetId="52">#REF!</definedName>
    <definedName name="변현평" localSheetId="53">#REF!</definedName>
    <definedName name="변현평" localSheetId="13">#REF!</definedName>
    <definedName name="변현평" localSheetId="15">#REF!</definedName>
    <definedName name="변현평" localSheetId="14">#REF!</definedName>
    <definedName name="변현평">#REF!</definedName>
    <definedName name="별책2" localSheetId="55">BlankMacro1</definedName>
    <definedName name="별책2" localSheetId="59">BlankMacro1</definedName>
    <definedName name="별책2" localSheetId="6">BlankMacro1</definedName>
    <definedName name="별책2" localSheetId="61">BlankMacro1</definedName>
    <definedName name="별책2" localSheetId="31">BlankMacro1</definedName>
    <definedName name="별책2" localSheetId="37">BlankMacro1</definedName>
    <definedName name="별책2" localSheetId="17">BlankMacro1</definedName>
    <definedName name="별책2" localSheetId="18">BlankMacro1</definedName>
    <definedName name="별책2" localSheetId="35">BlankMacro1</definedName>
    <definedName name="별책2" localSheetId="36">BlankMacro1</definedName>
    <definedName name="별책2" localSheetId="34">BlankMacro1</definedName>
    <definedName name="별책2" localSheetId="49">BlankMacro1</definedName>
    <definedName name="별책2" localSheetId="50">BlankMacro1</definedName>
    <definedName name="별책2" localSheetId="51">BlankMacro1</definedName>
    <definedName name="별책2" localSheetId="52">BlankMacro1</definedName>
    <definedName name="별책2" localSheetId="53">BlankMacro1</definedName>
    <definedName name="별책2" localSheetId="74">BlankMacro1</definedName>
    <definedName name="별책2" localSheetId="75">BlankMacro1</definedName>
    <definedName name="별책2" localSheetId="76">BlankMacro1</definedName>
    <definedName name="별책2" localSheetId="77">BlankMacro1</definedName>
    <definedName name="별책2" localSheetId="78">BlankMacro1</definedName>
    <definedName name="별책2" localSheetId="79">BlankMacro1</definedName>
    <definedName name="별책2" localSheetId="16">BlankMacro1</definedName>
    <definedName name="별책2" localSheetId="13">BlankMacro1</definedName>
    <definedName name="별책2" localSheetId="15">BlankMacro1</definedName>
    <definedName name="별책2" localSheetId="14">BlankMacro1</definedName>
    <definedName name="별책2" localSheetId="1">BlankMacro1</definedName>
    <definedName name="별책2">BlankMacro1</definedName>
    <definedName name="보강지선도면" localSheetId="49">[78]증감대비!$A$1:$F$83</definedName>
    <definedName name="보강지선도면" localSheetId="50">[78]증감대비!$A$1:$F$83</definedName>
    <definedName name="보강지선도면" localSheetId="51">[78]증감대비!$A$1:$F$83</definedName>
    <definedName name="보강지선도면" localSheetId="52">[78]증감대비!$A$1:$F$83</definedName>
    <definedName name="보강지선도면" localSheetId="53">[78]증감대비!$A$1:$F$83</definedName>
    <definedName name="보강지선도면" localSheetId="79">[78]증감대비!$A$1:$F$83</definedName>
    <definedName name="보강지선도면">[79]증감대비!$A$1:$F$83</definedName>
    <definedName name="보링공_지질조사001" localSheetId="49">#REF!</definedName>
    <definedName name="보링공_지질조사001" localSheetId="50">#REF!</definedName>
    <definedName name="보링공_지질조사001" localSheetId="51">#REF!</definedName>
    <definedName name="보링공_지질조사001" localSheetId="52">#REF!</definedName>
    <definedName name="보링공_지질조사001" localSheetId="53">#REF!</definedName>
    <definedName name="보링공_지질조사001" localSheetId="74">#REF!</definedName>
    <definedName name="보링공_지질조사001" localSheetId="75">#REF!</definedName>
    <definedName name="보링공_지질조사001" localSheetId="76">#REF!</definedName>
    <definedName name="보링공_지질조사001" localSheetId="77">#REF!</definedName>
    <definedName name="보링공_지질조사001" localSheetId="78">#REF!</definedName>
    <definedName name="보링공_지질조사001" localSheetId="16">#REF!</definedName>
    <definedName name="보링공_지질조사001" localSheetId="13">#REF!</definedName>
    <definedName name="보링공_지질조사001" localSheetId="15">#REF!</definedName>
    <definedName name="보링공_지질조사001" localSheetId="14">#REF!</definedName>
    <definedName name="보링공_지질조사001">#REF!</definedName>
    <definedName name="보링공_지질조사002" localSheetId="49">#REF!</definedName>
    <definedName name="보링공_지질조사002" localSheetId="50">#REF!</definedName>
    <definedName name="보링공_지질조사002" localSheetId="51">#REF!</definedName>
    <definedName name="보링공_지질조사002" localSheetId="52">#REF!</definedName>
    <definedName name="보링공_지질조사002" localSheetId="53">#REF!</definedName>
    <definedName name="보링공_지질조사002" localSheetId="74">#REF!</definedName>
    <definedName name="보링공_지질조사002" localSheetId="75">#REF!</definedName>
    <definedName name="보링공_지질조사002" localSheetId="76">#REF!</definedName>
    <definedName name="보링공_지질조사002" localSheetId="77">#REF!</definedName>
    <definedName name="보링공_지질조사002" localSheetId="78">#REF!</definedName>
    <definedName name="보링공_지질조사002" localSheetId="16">#REF!</definedName>
    <definedName name="보링공_지질조사002" localSheetId="13">#REF!</definedName>
    <definedName name="보링공_지질조사002" localSheetId="15">#REF!</definedName>
    <definedName name="보링공_지질조사002" localSheetId="14">#REF!</definedName>
    <definedName name="보링공_지질조사002">#REF!</definedName>
    <definedName name="보링공_지질조사011" localSheetId="49">#REF!</definedName>
    <definedName name="보링공_지질조사011" localSheetId="50">#REF!</definedName>
    <definedName name="보링공_지질조사011" localSheetId="51">#REF!</definedName>
    <definedName name="보링공_지질조사011" localSheetId="52">#REF!</definedName>
    <definedName name="보링공_지질조사011" localSheetId="53">#REF!</definedName>
    <definedName name="보링공_지질조사011" localSheetId="74">#REF!</definedName>
    <definedName name="보링공_지질조사011" localSheetId="75">#REF!</definedName>
    <definedName name="보링공_지질조사011" localSheetId="76">#REF!</definedName>
    <definedName name="보링공_지질조사011" localSheetId="77">#REF!</definedName>
    <definedName name="보링공_지질조사011" localSheetId="78">#REF!</definedName>
    <definedName name="보링공_지질조사011" localSheetId="16">#REF!</definedName>
    <definedName name="보링공_지질조사011" localSheetId="13">#REF!</definedName>
    <definedName name="보링공_지질조사011" localSheetId="15">#REF!</definedName>
    <definedName name="보링공_지질조사011" localSheetId="14">#REF!</definedName>
    <definedName name="보링공_지질조사011">#REF!</definedName>
    <definedName name="보링공_지질조사982" localSheetId="49">#REF!</definedName>
    <definedName name="보링공_지질조사982" localSheetId="50">#REF!</definedName>
    <definedName name="보링공_지질조사982" localSheetId="51">#REF!</definedName>
    <definedName name="보링공_지질조사982" localSheetId="52">#REF!</definedName>
    <definedName name="보링공_지질조사982" localSheetId="53">#REF!</definedName>
    <definedName name="보링공_지질조사982" localSheetId="74">#REF!</definedName>
    <definedName name="보링공_지질조사982" localSheetId="75">#REF!</definedName>
    <definedName name="보링공_지질조사982" localSheetId="76">#REF!</definedName>
    <definedName name="보링공_지질조사982" localSheetId="77">#REF!</definedName>
    <definedName name="보링공_지질조사982" localSheetId="78">#REF!</definedName>
    <definedName name="보링공_지질조사982" localSheetId="16">#REF!</definedName>
    <definedName name="보링공_지질조사982" localSheetId="13">#REF!</definedName>
    <definedName name="보링공_지질조사982" localSheetId="15">#REF!</definedName>
    <definedName name="보링공_지질조사982" localSheetId="14">#REF!</definedName>
    <definedName name="보링공_지질조사982">#REF!</definedName>
    <definedName name="보링공_지질조사991" localSheetId="49">#REF!</definedName>
    <definedName name="보링공_지질조사991" localSheetId="50">#REF!</definedName>
    <definedName name="보링공_지질조사991" localSheetId="51">#REF!</definedName>
    <definedName name="보링공_지질조사991" localSheetId="52">#REF!</definedName>
    <definedName name="보링공_지질조사991" localSheetId="53">#REF!</definedName>
    <definedName name="보링공_지질조사991" localSheetId="74">#REF!</definedName>
    <definedName name="보링공_지질조사991" localSheetId="75">#REF!</definedName>
    <definedName name="보링공_지질조사991" localSheetId="76">#REF!</definedName>
    <definedName name="보링공_지질조사991" localSheetId="77">#REF!</definedName>
    <definedName name="보링공_지질조사991" localSheetId="78">#REF!</definedName>
    <definedName name="보링공_지질조사991" localSheetId="16">#REF!</definedName>
    <definedName name="보링공_지질조사991" localSheetId="13">#REF!</definedName>
    <definedName name="보링공_지질조사991" localSheetId="15">#REF!</definedName>
    <definedName name="보링공_지질조사991" localSheetId="14">#REF!</definedName>
    <definedName name="보링공_지질조사991">#REF!</definedName>
    <definedName name="보링공_지질조사992" localSheetId="49">#REF!</definedName>
    <definedName name="보링공_지질조사992" localSheetId="50">#REF!</definedName>
    <definedName name="보링공_지질조사992" localSheetId="51">#REF!</definedName>
    <definedName name="보링공_지질조사992" localSheetId="52">#REF!</definedName>
    <definedName name="보링공_지질조사992" localSheetId="53">#REF!</definedName>
    <definedName name="보링공_지질조사992" localSheetId="74">#REF!</definedName>
    <definedName name="보링공_지질조사992" localSheetId="75">#REF!</definedName>
    <definedName name="보링공_지질조사992" localSheetId="76">#REF!</definedName>
    <definedName name="보링공_지질조사992" localSheetId="77">#REF!</definedName>
    <definedName name="보링공_지질조사992" localSheetId="78">#REF!</definedName>
    <definedName name="보링공_지질조사992" localSheetId="16">#REF!</definedName>
    <definedName name="보링공_지질조사992" localSheetId="13">#REF!</definedName>
    <definedName name="보링공_지질조사992" localSheetId="15">#REF!</definedName>
    <definedName name="보링공_지질조사992" localSheetId="14">#REF!</definedName>
    <definedName name="보링공_지질조사992">#REF!</definedName>
    <definedName name="보안공001" localSheetId="49">#REF!</definedName>
    <definedName name="보안공001" localSheetId="50">#REF!</definedName>
    <definedName name="보안공001" localSheetId="51">#REF!</definedName>
    <definedName name="보안공001" localSheetId="52">#REF!</definedName>
    <definedName name="보안공001" localSheetId="53">#REF!</definedName>
    <definedName name="보안공001" localSheetId="74">#REF!</definedName>
    <definedName name="보안공001" localSheetId="75">#REF!</definedName>
    <definedName name="보안공001" localSheetId="76">#REF!</definedName>
    <definedName name="보안공001" localSheetId="77">#REF!</definedName>
    <definedName name="보안공001" localSheetId="78">#REF!</definedName>
    <definedName name="보안공001" localSheetId="16">#REF!</definedName>
    <definedName name="보안공001" localSheetId="13">#REF!</definedName>
    <definedName name="보안공001" localSheetId="15">#REF!</definedName>
    <definedName name="보안공001" localSheetId="14">#REF!</definedName>
    <definedName name="보안공001">#REF!</definedName>
    <definedName name="보안공002" localSheetId="49">#REF!</definedName>
    <definedName name="보안공002" localSheetId="50">#REF!</definedName>
    <definedName name="보안공002" localSheetId="51">#REF!</definedName>
    <definedName name="보안공002" localSheetId="52">#REF!</definedName>
    <definedName name="보안공002" localSheetId="53">#REF!</definedName>
    <definedName name="보안공002" localSheetId="74">#REF!</definedName>
    <definedName name="보안공002" localSheetId="75">#REF!</definedName>
    <definedName name="보안공002" localSheetId="76">#REF!</definedName>
    <definedName name="보안공002" localSheetId="77">#REF!</definedName>
    <definedName name="보안공002" localSheetId="78">#REF!</definedName>
    <definedName name="보안공002" localSheetId="16">#REF!</definedName>
    <definedName name="보안공002" localSheetId="13">#REF!</definedName>
    <definedName name="보안공002" localSheetId="15">#REF!</definedName>
    <definedName name="보안공002" localSheetId="14">#REF!</definedName>
    <definedName name="보안공002">#REF!</definedName>
    <definedName name="보안공011" localSheetId="49">#REF!</definedName>
    <definedName name="보안공011" localSheetId="50">#REF!</definedName>
    <definedName name="보안공011" localSheetId="51">#REF!</definedName>
    <definedName name="보안공011" localSheetId="52">#REF!</definedName>
    <definedName name="보안공011" localSheetId="53">#REF!</definedName>
    <definedName name="보안공011" localSheetId="74">#REF!</definedName>
    <definedName name="보안공011" localSheetId="75">#REF!</definedName>
    <definedName name="보안공011" localSheetId="76">#REF!</definedName>
    <definedName name="보안공011" localSheetId="77">#REF!</definedName>
    <definedName name="보안공011" localSheetId="78">#REF!</definedName>
    <definedName name="보안공011" localSheetId="16">#REF!</definedName>
    <definedName name="보안공011" localSheetId="13">#REF!</definedName>
    <definedName name="보안공011" localSheetId="15">#REF!</definedName>
    <definedName name="보안공011" localSheetId="14">#REF!</definedName>
    <definedName name="보안공011">#REF!</definedName>
    <definedName name="보안공982" localSheetId="49">#REF!</definedName>
    <definedName name="보안공982" localSheetId="50">#REF!</definedName>
    <definedName name="보안공982" localSheetId="51">#REF!</definedName>
    <definedName name="보안공982" localSheetId="52">#REF!</definedName>
    <definedName name="보안공982" localSheetId="53">#REF!</definedName>
    <definedName name="보안공982" localSheetId="74">#REF!</definedName>
    <definedName name="보안공982" localSheetId="75">#REF!</definedName>
    <definedName name="보안공982" localSheetId="76">#REF!</definedName>
    <definedName name="보안공982" localSheetId="77">#REF!</definedName>
    <definedName name="보안공982" localSheetId="78">#REF!</definedName>
    <definedName name="보안공982" localSheetId="16">#REF!</definedName>
    <definedName name="보안공982" localSheetId="13">#REF!</definedName>
    <definedName name="보안공982" localSheetId="15">#REF!</definedName>
    <definedName name="보안공982" localSheetId="14">#REF!</definedName>
    <definedName name="보안공982">#REF!</definedName>
    <definedName name="보안공991" localSheetId="49">#REF!</definedName>
    <definedName name="보안공991" localSheetId="50">#REF!</definedName>
    <definedName name="보안공991" localSheetId="51">#REF!</definedName>
    <definedName name="보안공991" localSheetId="52">#REF!</definedName>
    <definedName name="보안공991" localSheetId="53">#REF!</definedName>
    <definedName name="보안공991" localSheetId="74">#REF!</definedName>
    <definedName name="보안공991" localSheetId="75">#REF!</definedName>
    <definedName name="보안공991" localSheetId="76">#REF!</definedName>
    <definedName name="보안공991" localSheetId="77">#REF!</definedName>
    <definedName name="보안공991" localSheetId="78">#REF!</definedName>
    <definedName name="보안공991" localSheetId="16">#REF!</definedName>
    <definedName name="보안공991" localSheetId="13">#REF!</definedName>
    <definedName name="보안공991" localSheetId="15">#REF!</definedName>
    <definedName name="보안공991" localSheetId="14">#REF!</definedName>
    <definedName name="보안공991">#REF!</definedName>
    <definedName name="보안공992" localSheetId="49">#REF!</definedName>
    <definedName name="보안공992" localSheetId="50">#REF!</definedName>
    <definedName name="보안공992" localSheetId="51">#REF!</definedName>
    <definedName name="보안공992" localSheetId="52">#REF!</definedName>
    <definedName name="보안공992" localSheetId="53">#REF!</definedName>
    <definedName name="보안공992" localSheetId="74">#REF!</definedName>
    <definedName name="보안공992" localSheetId="75">#REF!</definedName>
    <definedName name="보안공992" localSheetId="76">#REF!</definedName>
    <definedName name="보안공992" localSheetId="77">#REF!</definedName>
    <definedName name="보안공992" localSheetId="78">#REF!</definedName>
    <definedName name="보안공992" localSheetId="16">#REF!</definedName>
    <definedName name="보안공992" localSheetId="13">#REF!</definedName>
    <definedName name="보안공992" localSheetId="15">#REF!</definedName>
    <definedName name="보안공992" localSheetId="14">#REF!</definedName>
    <definedName name="보안공992">#REF!</definedName>
    <definedName name="보온공001" localSheetId="49">#REF!</definedName>
    <definedName name="보온공001" localSheetId="50">#REF!</definedName>
    <definedName name="보온공001" localSheetId="51">#REF!</definedName>
    <definedName name="보온공001" localSheetId="52">#REF!</definedName>
    <definedName name="보온공001" localSheetId="53">#REF!</definedName>
    <definedName name="보온공001" localSheetId="74">#REF!</definedName>
    <definedName name="보온공001" localSheetId="75">#REF!</definedName>
    <definedName name="보온공001" localSheetId="76">#REF!</definedName>
    <definedName name="보온공001" localSheetId="77">#REF!</definedName>
    <definedName name="보온공001" localSheetId="78">#REF!</definedName>
    <definedName name="보온공001" localSheetId="16">#REF!</definedName>
    <definedName name="보온공001" localSheetId="13">#REF!</definedName>
    <definedName name="보온공001" localSheetId="15">#REF!</definedName>
    <definedName name="보온공001" localSheetId="14">#REF!</definedName>
    <definedName name="보온공001">#REF!</definedName>
    <definedName name="보온공002" localSheetId="49">#REF!</definedName>
    <definedName name="보온공002" localSheetId="50">#REF!</definedName>
    <definedName name="보온공002" localSheetId="51">#REF!</definedName>
    <definedName name="보온공002" localSheetId="52">#REF!</definedName>
    <definedName name="보온공002" localSheetId="53">#REF!</definedName>
    <definedName name="보온공002" localSheetId="74">#REF!</definedName>
    <definedName name="보온공002" localSheetId="75">#REF!</definedName>
    <definedName name="보온공002" localSheetId="76">#REF!</definedName>
    <definedName name="보온공002" localSheetId="77">#REF!</definedName>
    <definedName name="보온공002" localSheetId="78">#REF!</definedName>
    <definedName name="보온공002" localSheetId="16">#REF!</definedName>
    <definedName name="보온공002" localSheetId="13">#REF!</definedName>
    <definedName name="보온공002" localSheetId="15">#REF!</definedName>
    <definedName name="보온공002" localSheetId="14">#REF!</definedName>
    <definedName name="보온공002">#REF!</definedName>
    <definedName name="보온공011" localSheetId="49">#REF!</definedName>
    <definedName name="보온공011" localSheetId="50">#REF!</definedName>
    <definedName name="보온공011" localSheetId="51">#REF!</definedName>
    <definedName name="보온공011" localSheetId="52">#REF!</definedName>
    <definedName name="보온공011" localSheetId="53">#REF!</definedName>
    <definedName name="보온공011" localSheetId="74">#REF!</definedName>
    <definedName name="보온공011" localSheetId="75">#REF!</definedName>
    <definedName name="보온공011" localSheetId="76">#REF!</definedName>
    <definedName name="보온공011" localSheetId="77">#REF!</definedName>
    <definedName name="보온공011" localSheetId="78">#REF!</definedName>
    <definedName name="보온공011" localSheetId="16">#REF!</definedName>
    <definedName name="보온공011" localSheetId="13">#REF!</definedName>
    <definedName name="보온공011" localSheetId="15">#REF!</definedName>
    <definedName name="보온공011" localSheetId="14">#REF!</definedName>
    <definedName name="보온공011">#REF!</definedName>
    <definedName name="보온공982" localSheetId="49">#REF!</definedName>
    <definedName name="보온공982" localSheetId="50">#REF!</definedName>
    <definedName name="보온공982" localSheetId="51">#REF!</definedName>
    <definedName name="보온공982" localSheetId="52">#REF!</definedName>
    <definedName name="보온공982" localSheetId="53">#REF!</definedName>
    <definedName name="보온공982" localSheetId="74">#REF!</definedName>
    <definedName name="보온공982" localSheetId="75">#REF!</definedName>
    <definedName name="보온공982" localSheetId="76">#REF!</definedName>
    <definedName name="보온공982" localSheetId="77">#REF!</definedName>
    <definedName name="보온공982" localSheetId="78">#REF!</definedName>
    <definedName name="보온공982" localSheetId="16">#REF!</definedName>
    <definedName name="보온공982" localSheetId="13">#REF!</definedName>
    <definedName name="보온공982" localSheetId="15">#REF!</definedName>
    <definedName name="보온공982" localSheetId="14">#REF!</definedName>
    <definedName name="보온공982">#REF!</definedName>
    <definedName name="보온공991" localSheetId="49">#REF!</definedName>
    <definedName name="보온공991" localSheetId="50">#REF!</definedName>
    <definedName name="보온공991" localSheetId="51">#REF!</definedName>
    <definedName name="보온공991" localSheetId="52">#REF!</definedName>
    <definedName name="보온공991" localSheetId="53">#REF!</definedName>
    <definedName name="보온공991" localSheetId="74">#REF!</definedName>
    <definedName name="보온공991" localSheetId="75">#REF!</definedName>
    <definedName name="보온공991" localSheetId="76">#REF!</definedName>
    <definedName name="보온공991" localSheetId="77">#REF!</definedName>
    <definedName name="보온공991" localSheetId="78">#REF!</definedName>
    <definedName name="보온공991" localSheetId="16">#REF!</definedName>
    <definedName name="보온공991" localSheetId="13">#REF!</definedName>
    <definedName name="보온공991" localSheetId="15">#REF!</definedName>
    <definedName name="보온공991" localSheetId="14">#REF!</definedName>
    <definedName name="보온공991">#REF!</definedName>
    <definedName name="보온공992" localSheetId="49">#REF!</definedName>
    <definedName name="보온공992" localSheetId="50">#REF!</definedName>
    <definedName name="보온공992" localSheetId="51">#REF!</definedName>
    <definedName name="보온공992" localSheetId="52">#REF!</definedName>
    <definedName name="보온공992" localSheetId="53">#REF!</definedName>
    <definedName name="보온공992" localSheetId="74">#REF!</definedName>
    <definedName name="보온공992" localSheetId="75">#REF!</definedName>
    <definedName name="보온공992" localSheetId="76">#REF!</definedName>
    <definedName name="보온공992" localSheetId="77">#REF!</definedName>
    <definedName name="보온공992" localSheetId="78">#REF!</definedName>
    <definedName name="보온공992" localSheetId="16">#REF!</definedName>
    <definedName name="보온공992" localSheetId="13">#REF!</definedName>
    <definedName name="보온공992" localSheetId="15">#REF!</definedName>
    <definedName name="보온공992" localSheetId="14">#REF!</definedName>
    <definedName name="보온공992">#REF!</definedName>
    <definedName name="보인" localSheetId="55">#REF!</definedName>
    <definedName name="보인" localSheetId="59">#REF!</definedName>
    <definedName name="보인" localSheetId="61">#REF!</definedName>
    <definedName name="보인" localSheetId="31">#REF!</definedName>
    <definedName name="보인" localSheetId="35">#REF!</definedName>
    <definedName name="보인" localSheetId="36">#REF!</definedName>
    <definedName name="보인" localSheetId="34">#REF!</definedName>
    <definedName name="보인" localSheetId="49">#REF!</definedName>
    <definedName name="보인" localSheetId="50">#REF!</definedName>
    <definedName name="보인" localSheetId="51">#REF!</definedName>
    <definedName name="보인" localSheetId="52">#REF!</definedName>
    <definedName name="보인" localSheetId="53">#REF!</definedName>
    <definedName name="보인" localSheetId="74">#REF!</definedName>
    <definedName name="보인" localSheetId="75">#REF!</definedName>
    <definedName name="보인" localSheetId="76">#REF!</definedName>
    <definedName name="보인" localSheetId="77">#REF!</definedName>
    <definedName name="보인" localSheetId="78">#REF!</definedName>
    <definedName name="보인" localSheetId="16">#REF!</definedName>
    <definedName name="보인" localSheetId="13">#REF!</definedName>
    <definedName name="보인" localSheetId="15">#REF!</definedName>
    <definedName name="보인" localSheetId="14">#REF!</definedName>
    <definedName name="보인" localSheetId="1">#REF!</definedName>
    <definedName name="보인">#REF!</definedName>
    <definedName name="보일러공001" localSheetId="49">#REF!</definedName>
    <definedName name="보일러공001" localSheetId="50">#REF!</definedName>
    <definedName name="보일러공001" localSheetId="51">#REF!</definedName>
    <definedName name="보일러공001" localSheetId="52">#REF!</definedName>
    <definedName name="보일러공001" localSheetId="53">#REF!</definedName>
    <definedName name="보일러공001" localSheetId="74">#REF!</definedName>
    <definedName name="보일러공001" localSheetId="75">#REF!</definedName>
    <definedName name="보일러공001" localSheetId="76">#REF!</definedName>
    <definedName name="보일러공001" localSheetId="77">#REF!</definedName>
    <definedName name="보일러공001" localSheetId="78">#REF!</definedName>
    <definedName name="보일러공001" localSheetId="16">#REF!</definedName>
    <definedName name="보일러공001" localSheetId="13">#REF!</definedName>
    <definedName name="보일러공001" localSheetId="15">#REF!</definedName>
    <definedName name="보일러공001" localSheetId="14">#REF!</definedName>
    <definedName name="보일러공001">#REF!</definedName>
    <definedName name="보일러공002" localSheetId="49">#REF!</definedName>
    <definedName name="보일러공002" localSheetId="50">#REF!</definedName>
    <definedName name="보일러공002" localSheetId="51">#REF!</definedName>
    <definedName name="보일러공002" localSheetId="52">#REF!</definedName>
    <definedName name="보일러공002" localSheetId="53">#REF!</definedName>
    <definedName name="보일러공002" localSheetId="74">#REF!</definedName>
    <definedName name="보일러공002" localSheetId="75">#REF!</definedName>
    <definedName name="보일러공002" localSheetId="76">#REF!</definedName>
    <definedName name="보일러공002" localSheetId="77">#REF!</definedName>
    <definedName name="보일러공002" localSheetId="78">#REF!</definedName>
    <definedName name="보일러공002" localSheetId="16">#REF!</definedName>
    <definedName name="보일러공002" localSheetId="13">#REF!</definedName>
    <definedName name="보일러공002" localSheetId="15">#REF!</definedName>
    <definedName name="보일러공002" localSheetId="14">#REF!</definedName>
    <definedName name="보일러공002">#REF!</definedName>
    <definedName name="보일러공011" localSheetId="49">#REF!</definedName>
    <definedName name="보일러공011" localSheetId="50">#REF!</definedName>
    <definedName name="보일러공011" localSheetId="51">#REF!</definedName>
    <definedName name="보일러공011" localSheetId="52">#REF!</definedName>
    <definedName name="보일러공011" localSheetId="53">#REF!</definedName>
    <definedName name="보일러공011" localSheetId="74">#REF!</definedName>
    <definedName name="보일러공011" localSheetId="75">#REF!</definedName>
    <definedName name="보일러공011" localSheetId="76">#REF!</definedName>
    <definedName name="보일러공011" localSheetId="77">#REF!</definedName>
    <definedName name="보일러공011" localSheetId="78">#REF!</definedName>
    <definedName name="보일러공011" localSheetId="16">#REF!</definedName>
    <definedName name="보일러공011" localSheetId="13">#REF!</definedName>
    <definedName name="보일러공011" localSheetId="15">#REF!</definedName>
    <definedName name="보일러공011" localSheetId="14">#REF!</definedName>
    <definedName name="보일러공011">#REF!</definedName>
    <definedName name="보일러공982" localSheetId="49">#REF!</definedName>
    <definedName name="보일러공982" localSheetId="50">#REF!</definedName>
    <definedName name="보일러공982" localSheetId="51">#REF!</definedName>
    <definedName name="보일러공982" localSheetId="52">#REF!</definedName>
    <definedName name="보일러공982" localSheetId="53">#REF!</definedName>
    <definedName name="보일러공982" localSheetId="74">#REF!</definedName>
    <definedName name="보일러공982" localSheetId="75">#REF!</definedName>
    <definedName name="보일러공982" localSheetId="76">#REF!</definedName>
    <definedName name="보일러공982" localSheetId="77">#REF!</definedName>
    <definedName name="보일러공982" localSheetId="78">#REF!</definedName>
    <definedName name="보일러공982" localSheetId="16">#REF!</definedName>
    <definedName name="보일러공982" localSheetId="13">#REF!</definedName>
    <definedName name="보일러공982" localSheetId="15">#REF!</definedName>
    <definedName name="보일러공982" localSheetId="14">#REF!</definedName>
    <definedName name="보일러공982">#REF!</definedName>
    <definedName name="보일러공991" localSheetId="49">#REF!</definedName>
    <definedName name="보일러공991" localSheetId="50">#REF!</definedName>
    <definedName name="보일러공991" localSheetId="51">#REF!</definedName>
    <definedName name="보일러공991" localSheetId="52">#REF!</definedName>
    <definedName name="보일러공991" localSheetId="53">#REF!</definedName>
    <definedName name="보일러공991" localSheetId="74">#REF!</definedName>
    <definedName name="보일러공991" localSheetId="75">#REF!</definedName>
    <definedName name="보일러공991" localSheetId="76">#REF!</definedName>
    <definedName name="보일러공991" localSheetId="77">#REF!</definedName>
    <definedName name="보일러공991" localSheetId="78">#REF!</definedName>
    <definedName name="보일러공991" localSheetId="16">#REF!</definedName>
    <definedName name="보일러공991" localSheetId="13">#REF!</definedName>
    <definedName name="보일러공991" localSheetId="15">#REF!</definedName>
    <definedName name="보일러공991" localSheetId="14">#REF!</definedName>
    <definedName name="보일러공991">#REF!</definedName>
    <definedName name="보일러공992" localSheetId="49">#REF!</definedName>
    <definedName name="보일러공992" localSheetId="50">#REF!</definedName>
    <definedName name="보일러공992" localSheetId="51">#REF!</definedName>
    <definedName name="보일러공992" localSheetId="52">#REF!</definedName>
    <definedName name="보일러공992" localSheetId="53">#REF!</definedName>
    <definedName name="보일러공992" localSheetId="74">#REF!</definedName>
    <definedName name="보일러공992" localSheetId="75">#REF!</definedName>
    <definedName name="보일러공992" localSheetId="76">#REF!</definedName>
    <definedName name="보일러공992" localSheetId="77">#REF!</definedName>
    <definedName name="보일러공992" localSheetId="78">#REF!</definedName>
    <definedName name="보일러공992" localSheetId="16">#REF!</definedName>
    <definedName name="보일러공992" localSheetId="13">#REF!</definedName>
    <definedName name="보일러공992" localSheetId="15">#REF!</definedName>
    <definedName name="보일러공992" localSheetId="14">#REF!</definedName>
    <definedName name="보일러공992">#REF!</definedName>
    <definedName name="보조">[106]기초일위!#REF!</definedName>
    <definedName name="보조30경" localSheetId="55">[63]관급자재대!#REF!</definedName>
    <definedName name="보조30경" localSheetId="59">[63]관급자재대!#REF!</definedName>
    <definedName name="보조30경" localSheetId="61">[63]관급자재대!#REF!</definedName>
    <definedName name="보조30경" localSheetId="31">[63]관급자재대!#REF!</definedName>
    <definedName name="보조30경" localSheetId="35">[63]관급자재대!#REF!</definedName>
    <definedName name="보조30경" localSheetId="36">[63]관급자재대!#REF!</definedName>
    <definedName name="보조30경" localSheetId="34">[63]관급자재대!#REF!</definedName>
    <definedName name="보조30경" localSheetId="49">[63]관급자재대!#REF!</definedName>
    <definedName name="보조30경" localSheetId="50">[63]관급자재대!#REF!</definedName>
    <definedName name="보조30경" localSheetId="51">[63]관급자재대!#REF!</definedName>
    <definedName name="보조30경" localSheetId="52">[63]관급자재대!#REF!</definedName>
    <definedName name="보조30경" localSheetId="53">[63]관급자재대!#REF!</definedName>
    <definedName name="보조30경" localSheetId="13">[63]관급자재대!#REF!</definedName>
    <definedName name="보조30경" localSheetId="15">[63]관급자재대!#REF!</definedName>
    <definedName name="보조30경" localSheetId="14">[63]관급자재대!#REF!</definedName>
    <definedName name="보조30경" localSheetId="1">[63]관급자재대!#REF!</definedName>
    <definedName name="보조30경">[63]관급자재대!#REF!</definedName>
    <definedName name="보조30노" localSheetId="55">[63]관급자재대!#REF!</definedName>
    <definedName name="보조30노" localSheetId="59">[63]관급자재대!#REF!</definedName>
    <definedName name="보조30노" localSheetId="61">[63]관급자재대!#REF!</definedName>
    <definedName name="보조30노" localSheetId="31">[63]관급자재대!#REF!</definedName>
    <definedName name="보조30노" localSheetId="35">[63]관급자재대!#REF!</definedName>
    <definedName name="보조30노" localSheetId="36">[63]관급자재대!#REF!</definedName>
    <definedName name="보조30노" localSheetId="34">[63]관급자재대!#REF!</definedName>
    <definedName name="보조30노" localSheetId="49">[63]관급자재대!#REF!</definedName>
    <definedName name="보조30노" localSheetId="50">[63]관급자재대!#REF!</definedName>
    <definedName name="보조30노" localSheetId="51">[63]관급자재대!#REF!</definedName>
    <definedName name="보조30노" localSheetId="52">[63]관급자재대!#REF!</definedName>
    <definedName name="보조30노" localSheetId="53">[63]관급자재대!#REF!</definedName>
    <definedName name="보조30노" localSheetId="13">[63]관급자재대!#REF!</definedName>
    <definedName name="보조30노" localSheetId="15">[63]관급자재대!#REF!</definedName>
    <definedName name="보조30노" localSheetId="14">[63]관급자재대!#REF!</definedName>
    <definedName name="보조30노" localSheetId="1">[63]관급자재대!#REF!</definedName>
    <definedName name="보조30노">[63]관급자재대!#REF!</definedName>
    <definedName name="보조30재" localSheetId="55">[63]관급자재대!#REF!</definedName>
    <definedName name="보조30재" localSheetId="59">[63]관급자재대!#REF!</definedName>
    <definedName name="보조30재" localSheetId="61">[63]관급자재대!#REF!</definedName>
    <definedName name="보조30재" localSheetId="31">[63]관급자재대!#REF!</definedName>
    <definedName name="보조30재" localSheetId="35">[63]관급자재대!#REF!</definedName>
    <definedName name="보조30재" localSheetId="36">[63]관급자재대!#REF!</definedName>
    <definedName name="보조30재" localSheetId="34">[63]관급자재대!#REF!</definedName>
    <definedName name="보조30재" localSheetId="49">[63]관급자재대!#REF!</definedName>
    <definedName name="보조30재" localSheetId="50">[63]관급자재대!#REF!</definedName>
    <definedName name="보조30재" localSheetId="51">[63]관급자재대!#REF!</definedName>
    <definedName name="보조30재" localSheetId="52">[63]관급자재대!#REF!</definedName>
    <definedName name="보조30재" localSheetId="53">[63]관급자재대!#REF!</definedName>
    <definedName name="보조30재" localSheetId="13">[63]관급자재대!#REF!</definedName>
    <definedName name="보조30재" localSheetId="15">[63]관급자재대!#REF!</definedName>
    <definedName name="보조30재" localSheetId="14">[63]관급자재대!#REF!</definedName>
    <definedName name="보조30재" localSheetId="1">[63]관급자재대!#REF!</definedName>
    <definedName name="보조30재">[63]관급자재대!#REF!</definedName>
    <definedName name="보조기층ㄹ" localSheetId="55">#REF!</definedName>
    <definedName name="보조기층ㄹ" localSheetId="59">#REF!</definedName>
    <definedName name="보조기층ㄹ" localSheetId="61">#REF!</definedName>
    <definedName name="보조기층ㄹ" localSheetId="31">#REF!</definedName>
    <definedName name="보조기층ㄹ" localSheetId="35">#REF!</definedName>
    <definedName name="보조기층ㄹ" localSheetId="36">#REF!</definedName>
    <definedName name="보조기층ㄹ" localSheetId="34">#REF!</definedName>
    <definedName name="보조기층ㄹ" localSheetId="49">#REF!</definedName>
    <definedName name="보조기층ㄹ" localSheetId="50">#REF!</definedName>
    <definedName name="보조기층ㄹ" localSheetId="51">#REF!</definedName>
    <definedName name="보조기층ㄹ" localSheetId="52">#REF!</definedName>
    <definedName name="보조기층ㄹ" localSheetId="53">#REF!</definedName>
    <definedName name="보조기층ㄹ" localSheetId="74">#REF!</definedName>
    <definedName name="보조기층ㄹ" localSheetId="75">#REF!</definedName>
    <definedName name="보조기층ㄹ" localSheetId="76">#REF!</definedName>
    <definedName name="보조기층ㄹ" localSheetId="77">#REF!</definedName>
    <definedName name="보조기층ㄹ" localSheetId="78">#REF!</definedName>
    <definedName name="보조기층ㄹ" localSheetId="16">#REF!</definedName>
    <definedName name="보조기층ㄹ" localSheetId="13">#REF!</definedName>
    <definedName name="보조기층ㄹ" localSheetId="15">#REF!</definedName>
    <definedName name="보조기층ㄹ" localSheetId="14">#REF!</definedName>
    <definedName name="보조기층ㄹ" localSheetId="1">#REF!</definedName>
    <definedName name="보조기층ㄹ">#REF!</definedName>
    <definedName name="보조기층부설">[107]기초일위!#REF!</definedName>
    <definedName name="보통" localSheetId="17">[37]자료!$B$14</definedName>
    <definedName name="보통" localSheetId="18">[37]자료!$B$14</definedName>
    <definedName name="보통" localSheetId="79">37483</definedName>
    <definedName name="보통" localSheetId="16">[66]자료!$B$14</definedName>
    <definedName name="보통" localSheetId="13">[67]자료!$B$14</definedName>
    <definedName name="보통" localSheetId="15">[67]자료!$B$14</definedName>
    <definedName name="보통" localSheetId="14">[67]자료!$B$14</definedName>
    <definedName name="보통">[37]자료!$B$14</definedName>
    <definedName name="보통0.5_특별0.5">[62]공종별소용인원산출내역서!$P$4</definedName>
    <definedName name="보통0.7_특별0.3">[62]공종별소용인원산출내역서!$Q$4</definedName>
    <definedName name="보통선원001" localSheetId="49">#REF!</definedName>
    <definedName name="보통선원001" localSheetId="50">#REF!</definedName>
    <definedName name="보통선원001" localSheetId="51">#REF!</definedName>
    <definedName name="보통선원001" localSheetId="52">#REF!</definedName>
    <definedName name="보통선원001" localSheetId="53">#REF!</definedName>
    <definedName name="보통선원001" localSheetId="74">#REF!</definedName>
    <definedName name="보통선원001" localSheetId="75">#REF!</definedName>
    <definedName name="보통선원001" localSheetId="76">#REF!</definedName>
    <definedName name="보통선원001" localSheetId="77">#REF!</definedName>
    <definedName name="보통선원001" localSheetId="78">#REF!</definedName>
    <definedName name="보통선원001" localSheetId="16">#REF!</definedName>
    <definedName name="보통선원001" localSheetId="13">#REF!</definedName>
    <definedName name="보통선원001" localSheetId="15">#REF!</definedName>
    <definedName name="보통선원001" localSheetId="14">#REF!</definedName>
    <definedName name="보통선원001">#REF!</definedName>
    <definedName name="보통선원002" localSheetId="49">#REF!</definedName>
    <definedName name="보통선원002" localSheetId="50">#REF!</definedName>
    <definedName name="보통선원002" localSheetId="51">#REF!</definedName>
    <definedName name="보통선원002" localSheetId="52">#REF!</definedName>
    <definedName name="보통선원002" localSheetId="53">#REF!</definedName>
    <definedName name="보통선원002" localSheetId="74">#REF!</definedName>
    <definedName name="보통선원002" localSheetId="75">#REF!</definedName>
    <definedName name="보통선원002" localSheetId="76">#REF!</definedName>
    <definedName name="보통선원002" localSheetId="77">#REF!</definedName>
    <definedName name="보통선원002" localSheetId="78">#REF!</definedName>
    <definedName name="보통선원002" localSheetId="16">#REF!</definedName>
    <definedName name="보통선원002" localSheetId="13">#REF!</definedName>
    <definedName name="보통선원002" localSheetId="15">#REF!</definedName>
    <definedName name="보통선원002" localSheetId="14">#REF!</definedName>
    <definedName name="보통선원002">#REF!</definedName>
    <definedName name="보통선원011" localSheetId="49">#REF!</definedName>
    <definedName name="보통선원011" localSheetId="50">#REF!</definedName>
    <definedName name="보통선원011" localSheetId="51">#REF!</definedName>
    <definedName name="보통선원011" localSheetId="52">#REF!</definedName>
    <definedName name="보통선원011" localSheetId="53">#REF!</definedName>
    <definedName name="보통선원011" localSheetId="74">#REF!</definedName>
    <definedName name="보통선원011" localSheetId="75">#REF!</definedName>
    <definedName name="보통선원011" localSheetId="76">#REF!</definedName>
    <definedName name="보통선원011" localSheetId="77">#REF!</definedName>
    <definedName name="보통선원011" localSheetId="78">#REF!</definedName>
    <definedName name="보통선원011" localSheetId="16">#REF!</definedName>
    <definedName name="보통선원011" localSheetId="13">#REF!</definedName>
    <definedName name="보통선원011" localSheetId="15">#REF!</definedName>
    <definedName name="보통선원011" localSheetId="14">#REF!</definedName>
    <definedName name="보통선원011">#REF!</definedName>
    <definedName name="보통선원982" localSheetId="49">#REF!</definedName>
    <definedName name="보통선원982" localSheetId="50">#REF!</definedName>
    <definedName name="보통선원982" localSheetId="51">#REF!</definedName>
    <definedName name="보통선원982" localSheetId="52">#REF!</definedName>
    <definedName name="보통선원982" localSheetId="53">#REF!</definedName>
    <definedName name="보통선원982" localSheetId="74">#REF!</definedName>
    <definedName name="보통선원982" localSheetId="75">#REF!</definedName>
    <definedName name="보통선원982" localSheetId="76">#REF!</definedName>
    <definedName name="보통선원982" localSheetId="77">#REF!</definedName>
    <definedName name="보통선원982" localSheetId="78">#REF!</definedName>
    <definedName name="보통선원982" localSheetId="16">#REF!</definedName>
    <definedName name="보통선원982" localSheetId="13">#REF!</definedName>
    <definedName name="보통선원982" localSheetId="15">#REF!</definedName>
    <definedName name="보통선원982" localSheetId="14">#REF!</definedName>
    <definedName name="보통선원982">#REF!</definedName>
    <definedName name="보통선원991" localSheetId="49">#REF!</definedName>
    <definedName name="보통선원991" localSheetId="50">#REF!</definedName>
    <definedName name="보통선원991" localSheetId="51">#REF!</definedName>
    <definedName name="보통선원991" localSheetId="52">#REF!</definedName>
    <definedName name="보통선원991" localSheetId="53">#REF!</definedName>
    <definedName name="보통선원991" localSheetId="74">#REF!</definedName>
    <definedName name="보통선원991" localSheetId="75">#REF!</definedName>
    <definedName name="보통선원991" localSheetId="76">#REF!</definedName>
    <definedName name="보통선원991" localSheetId="77">#REF!</definedName>
    <definedName name="보통선원991" localSheetId="78">#REF!</definedName>
    <definedName name="보통선원991" localSheetId="16">#REF!</definedName>
    <definedName name="보통선원991" localSheetId="13">#REF!</definedName>
    <definedName name="보통선원991" localSheetId="15">#REF!</definedName>
    <definedName name="보통선원991" localSheetId="14">#REF!</definedName>
    <definedName name="보통선원991">#REF!</definedName>
    <definedName name="보통선원992" localSheetId="49">#REF!</definedName>
    <definedName name="보통선원992" localSheetId="50">#REF!</definedName>
    <definedName name="보통선원992" localSheetId="51">#REF!</definedName>
    <definedName name="보통선원992" localSheetId="52">#REF!</definedName>
    <definedName name="보통선원992" localSheetId="53">#REF!</definedName>
    <definedName name="보통선원992" localSheetId="74">#REF!</definedName>
    <definedName name="보통선원992" localSheetId="75">#REF!</definedName>
    <definedName name="보통선원992" localSheetId="76">#REF!</definedName>
    <definedName name="보통선원992" localSheetId="77">#REF!</definedName>
    <definedName name="보통선원992" localSheetId="78">#REF!</definedName>
    <definedName name="보통선원992" localSheetId="16">#REF!</definedName>
    <definedName name="보통선원992" localSheetId="13">#REF!</definedName>
    <definedName name="보통선원992" localSheetId="15">#REF!</definedName>
    <definedName name="보통선원992" localSheetId="14">#REF!</definedName>
    <definedName name="보통선원992">#REF!</definedName>
    <definedName name="보통인부" localSheetId="37">[33]자료!$B$14</definedName>
    <definedName name="보통인부" localSheetId="17">[34]자료!$B$14</definedName>
    <definedName name="보통인부" localSheetId="18">[34]자료!$B$14</definedName>
    <definedName name="보통인부" localSheetId="49">#REF!</definedName>
    <definedName name="보통인부" localSheetId="50">#REF!</definedName>
    <definedName name="보통인부" localSheetId="51">#REF!</definedName>
    <definedName name="보통인부" localSheetId="52">#REF!</definedName>
    <definedName name="보통인부" localSheetId="53">#REF!</definedName>
    <definedName name="보통인부" localSheetId="74">#REF!</definedName>
    <definedName name="보통인부" localSheetId="75">#REF!</definedName>
    <definedName name="보통인부" localSheetId="76">#REF!</definedName>
    <definedName name="보통인부" localSheetId="77">#REF!</definedName>
    <definedName name="보통인부" localSheetId="78">#REF!</definedName>
    <definedName name="보통인부" localSheetId="79">#REF!</definedName>
    <definedName name="보통인부" localSheetId="16">[66]자료!$B$14</definedName>
    <definedName name="보통인부" localSheetId="13">[67]자료!$B$14</definedName>
    <definedName name="보통인부" localSheetId="15">[67]자료!$B$14</definedName>
    <definedName name="보통인부" localSheetId="14">[67]자료!$B$14</definedName>
    <definedName name="보통인부">[36]자료!$B$14</definedName>
    <definedName name="보통인부_단가" localSheetId="37">'[108]3-1.기초자료'!$B$11</definedName>
    <definedName name="보통인부_단가" localSheetId="17">#REF!</definedName>
    <definedName name="보통인부_단가" localSheetId="18">#REF!</definedName>
    <definedName name="보통인부_단가" localSheetId="49">'[108]3-1.기초자료'!$B$11</definedName>
    <definedName name="보통인부_단가" localSheetId="50">'[108]3-1.기초자료'!$B$11</definedName>
    <definedName name="보통인부_단가" localSheetId="51">'[108]3-1.기초자료'!$B$11</definedName>
    <definedName name="보통인부_단가" localSheetId="52">'[108]3-1.기초자료'!$B$11</definedName>
    <definedName name="보통인부_단가" localSheetId="53">'[108]3-1.기초자료'!$B$11</definedName>
    <definedName name="보통인부_단가" localSheetId="16">#REF!</definedName>
    <definedName name="보통인부_단가" localSheetId="13">#REF!</definedName>
    <definedName name="보통인부_단가" localSheetId="15">#REF!</definedName>
    <definedName name="보통인부_단가" localSheetId="14">#REF!</definedName>
    <definedName name="보통인부_단가">'3-1.기초자료'!$B$11</definedName>
    <definedName name="보통인부001" localSheetId="49">#REF!</definedName>
    <definedName name="보통인부001" localSheetId="50">#REF!</definedName>
    <definedName name="보통인부001" localSheetId="51">#REF!</definedName>
    <definedName name="보통인부001" localSheetId="52">#REF!</definedName>
    <definedName name="보통인부001" localSheetId="53">#REF!</definedName>
    <definedName name="보통인부001" localSheetId="74">#REF!</definedName>
    <definedName name="보통인부001" localSheetId="75">#REF!</definedName>
    <definedName name="보통인부001" localSheetId="76">#REF!</definedName>
    <definedName name="보통인부001" localSheetId="77">#REF!</definedName>
    <definedName name="보통인부001" localSheetId="78">#REF!</definedName>
    <definedName name="보통인부001" localSheetId="16">#REF!</definedName>
    <definedName name="보통인부001" localSheetId="13">#REF!</definedName>
    <definedName name="보통인부001" localSheetId="15">#REF!</definedName>
    <definedName name="보통인부001" localSheetId="14">#REF!</definedName>
    <definedName name="보통인부001">#REF!</definedName>
    <definedName name="보통인부002" localSheetId="49">#REF!</definedName>
    <definedName name="보통인부002" localSheetId="50">#REF!</definedName>
    <definedName name="보통인부002" localSheetId="51">#REF!</definedName>
    <definedName name="보통인부002" localSheetId="52">#REF!</definedName>
    <definedName name="보통인부002" localSheetId="53">#REF!</definedName>
    <definedName name="보통인부002" localSheetId="74">#REF!</definedName>
    <definedName name="보통인부002" localSheetId="75">#REF!</definedName>
    <definedName name="보통인부002" localSheetId="76">#REF!</definedName>
    <definedName name="보통인부002" localSheetId="77">#REF!</definedName>
    <definedName name="보통인부002" localSheetId="78">#REF!</definedName>
    <definedName name="보통인부002" localSheetId="16">#REF!</definedName>
    <definedName name="보통인부002" localSheetId="13">#REF!</definedName>
    <definedName name="보통인부002" localSheetId="15">#REF!</definedName>
    <definedName name="보통인부002" localSheetId="14">#REF!</definedName>
    <definedName name="보통인부002">#REF!</definedName>
    <definedName name="보통인부011" localSheetId="49">#REF!</definedName>
    <definedName name="보통인부011" localSheetId="50">#REF!</definedName>
    <definedName name="보통인부011" localSheetId="51">#REF!</definedName>
    <definedName name="보통인부011" localSheetId="52">#REF!</definedName>
    <definedName name="보통인부011" localSheetId="53">#REF!</definedName>
    <definedName name="보통인부011" localSheetId="74">#REF!</definedName>
    <definedName name="보통인부011" localSheetId="75">#REF!</definedName>
    <definedName name="보통인부011" localSheetId="76">#REF!</definedName>
    <definedName name="보통인부011" localSheetId="77">#REF!</definedName>
    <definedName name="보통인부011" localSheetId="78">#REF!</definedName>
    <definedName name="보통인부011" localSheetId="16">#REF!</definedName>
    <definedName name="보통인부011" localSheetId="13">#REF!</definedName>
    <definedName name="보통인부011" localSheetId="15">#REF!</definedName>
    <definedName name="보통인부011" localSheetId="14">#REF!</definedName>
    <definedName name="보통인부011">#REF!</definedName>
    <definedName name="보통인부982" localSheetId="49">#REF!</definedName>
    <definedName name="보통인부982" localSheetId="50">#REF!</definedName>
    <definedName name="보통인부982" localSheetId="51">#REF!</definedName>
    <definedName name="보통인부982" localSheetId="52">#REF!</definedName>
    <definedName name="보통인부982" localSheetId="53">#REF!</definedName>
    <definedName name="보통인부982" localSheetId="74">#REF!</definedName>
    <definedName name="보통인부982" localSheetId="75">#REF!</definedName>
    <definedName name="보통인부982" localSheetId="76">#REF!</definedName>
    <definedName name="보통인부982" localSheetId="77">#REF!</definedName>
    <definedName name="보통인부982" localSheetId="78">#REF!</definedName>
    <definedName name="보통인부982" localSheetId="16">#REF!</definedName>
    <definedName name="보통인부982" localSheetId="13">#REF!</definedName>
    <definedName name="보통인부982" localSheetId="15">#REF!</definedName>
    <definedName name="보통인부982" localSheetId="14">#REF!</definedName>
    <definedName name="보통인부982">#REF!</definedName>
    <definedName name="보통인부991" localSheetId="49">#REF!</definedName>
    <definedName name="보통인부991" localSheetId="50">#REF!</definedName>
    <definedName name="보통인부991" localSheetId="51">#REF!</definedName>
    <definedName name="보통인부991" localSheetId="52">#REF!</definedName>
    <definedName name="보통인부991" localSheetId="53">#REF!</definedName>
    <definedName name="보통인부991" localSheetId="74">#REF!</definedName>
    <definedName name="보통인부991" localSheetId="75">#REF!</definedName>
    <definedName name="보통인부991" localSheetId="76">#REF!</definedName>
    <definedName name="보통인부991" localSheetId="77">#REF!</definedName>
    <definedName name="보통인부991" localSheetId="78">#REF!</definedName>
    <definedName name="보통인부991" localSheetId="16">#REF!</definedName>
    <definedName name="보통인부991" localSheetId="13">#REF!</definedName>
    <definedName name="보통인부991" localSheetId="15">#REF!</definedName>
    <definedName name="보통인부991" localSheetId="14">#REF!</definedName>
    <definedName name="보통인부991">#REF!</definedName>
    <definedName name="보통인부992" localSheetId="49">#REF!</definedName>
    <definedName name="보통인부992" localSheetId="50">#REF!</definedName>
    <definedName name="보통인부992" localSheetId="51">#REF!</definedName>
    <definedName name="보통인부992" localSheetId="52">#REF!</definedName>
    <definedName name="보통인부992" localSheetId="53">#REF!</definedName>
    <definedName name="보통인부992" localSheetId="74">#REF!</definedName>
    <definedName name="보통인부992" localSheetId="75">#REF!</definedName>
    <definedName name="보통인부992" localSheetId="76">#REF!</definedName>
    <definedName name="보통인부992" localSheetId="77">#REF!</definedName>
    <definedName name="보통인부992" localSheetId="78">#REF!</definedName>
    <definedName name="보통인부992" localSheetId="16">#REF!</definedName>
    <definedName name="보통인부992" localSheetId="13">#REF!</definedName>
    <definedName name="보통인부992" localSheetId="15">#REF!</definedName>
    <definedName name="보통인부992" localSheetId="14">#REF!</definedName>
    <definedName name="보통인부992">#REF!</definedName>
    <definedName name="보통인부B10" localSheetId="79">[58]식재인부!$C$24</definedName>
    <definedName name="보통인부B10">[59]식재인부!$C$24</definedName>
    <definedName name="보통인부B4이하" localSheetId="79">[58]식재인부!$C$18</definedName>
    <definedName name="보통인부B4이하">[59]식재인부!$C$18</definedName>
    <definedName name="보통인부B5" localSheetId="79">[58]식재인부!$C$19</definedName>
    <definedName name="보통인부B5">[59]식재인부!$C$19</definedName>
    <definedName name="보통인부B6" localSheetId="79">[58]식재인부!$C$20</definedName>
    <definedName name="보통인부B6">[59]식재인부!$C$20</definedName>
    <definedName name="보통인부B8" localSheetId="79">[58]식재인부!$C$22</definedName>
    <definedName name="보통인부B8">[59]식재인부!$C$22</definedName>
    <definedName name="보통인부R10" localSheetId="79">[58]식재인부!$C$54</definedName>
    <definedName name="보통인부R10">[59]식재인부!$C$54</definedName>
    <definedName name="보통인부R12" localSheetId="79">[58]식재인부!$C$56</definedName>
    <definedName name="보통인부R12">[59]식재인부!$C$56</definedName>
    <definedName name="보통인부R15" localSheetId="79">[58]식재인부!$C$59</definedName>
    <definedName name="보통인부R15">[59]식재인부!$C$59</definedName>
    <definedName name="보통인부R4이하" localSheetId="79">[58]식재인부!$C$48</definedName>
    <definedName name="보통인부R4이하">[59]식재인부!$C$48</definedName>
    <definedName name="보통인부R5" localSheetId="79">[58]식재인부!$C$49</definedName>
    <definedName name="보통인부R5">[59]식재인부!$C$49</definedName>
    <definedName name="보통인부R6" localSheetId="79">[58]식재인부!$C$50</definedName>
    <definedName name="보통인부R6">[59]식재인부!$C$50</definedName>
    <definedName name="보통인부R7" localSheetId="79">[58]식재인부!$C$51</definedName>
    <definedName name="보통인부R7">[59]식재인부!$C$51</definedName>
    <definedName name="보통인부R8" localSheetId="79">[58]식재인부!$C$52</definedName>
    <definedName name="보통인부R8">[59]식재인부!$C$52</definedName>
    <definedName name="보특인부">[82]자료!$I$14</definedName>
    <definedName name="복구계획도2" localSheetId="37" hidden="1">{#N/A,#N/A,FALSE,"현장 NCR 분석";#N/A,#N/A,FALSE,"현장품질감사";#N/A,#N/A,FALSE,"현장품질감사"}</definedName>
    <definedName name="복구계획도2" localSheetId="17" hidden="1">{#N/A,#N/A,FALSE,"현장 NCR 분석";#N/A,#N/A,FALSE,"현장품질감사";#N/A,#N/A,FALSE,"현장품질감사"}</definedName>
    <definedName name="복구계획도2" localSheetId="18" hidden="1">{#N/A,#N/A,FALSE,"현장 NCR 분석";#N/A,#N/A,FALSE,"현장품질감사";#N/A,#N/A,FALSE,"현장품질감사"}</definedName>
    <definedName name="복구계획도2" localSheetId="49" hidden="1">{#N/A,#N/A,FALSE,"현장 NCR 분석";#N/A,#N/A,FALSE,"현장품질감사";#N/A,#N/A,FALSE,"현장품질감사"}</definedName>
    <definedName name="복구계획도2" localSheetId="50" hidden="1">{#N/A,#N/A,FALSE,"현장 NCR 분석";#N/A,#N/A,FALSE,"현장품질감사";#N/A,#N/A,FALSE,"현장품질감사"}</definedName>
    <definedName name="복구계획도2" localSheetId="51" hidden="1">{#N/A,#N/A,FALSE,"현장 NCR 분석";#N/A,#N/A,FALSE,"현장품질감사";#N/A,#N/A,FALSE,"현장품질감사"}</definedName>
    <definedName name="복구계획도2" localSheetId="52" hidden="1">{#N/A,#N/A,FALSE,"현장 NCR 분석";#N/A,#N/A,FALSE,"현장품질감사";#N/A,#N/A,FALSE,"현장품질감사"}</definedName>
    <definedName name="복구계획도2" localSheetId="53" hidden="1">{#N/A,#N/A,FALSE,"현장 NCR 분석";#N/A,#N/A,FALSE,"현장품질감사";#N/A,#N/A,FALSE,"현장품질감사"}</definedName>
    <definedName name="복구계획도2" localSheetId="79" hidden="1">{#N/A,#N/A,FALSE,"현장 NCR 분석";#N/A,#N/A,FALSE,"현장품질감사";#N/A,#N/A,FALSE,"현장품질감사"}</definedName>
    <definedName name="복구계획도2" localSheetId="16" hidden="1">{#N/A,#N/A,FALSE,"현장 NCR 분석";#N/A,#N/A,FALSE,"현장품질감사";#N/A,#N/A,FALSE,"현장품질감사"}</definedName>
    <definedName name="복구계획도2" localSheetId="13" hidden="1">{#N/A,#N/A,FALSE,"현장 NCR 분석";#N/A,#N/A,FALSE,"현장품질감사";#N/A,#N/A,FALSE,"현장품질감사"}</definedName>
    <definedName name="복구계획도2" localSheetId="15" hidden="1">{#N/A,#N/A,FALSE,"현장 NCR 분석";#N/A,#N/A,FALSE,"현장품질감사";#N/A,#N/A,FALSE,"현장품질감사"}</definedName>
    <definedName name="복구계획도2" localSheetId="14" hidden="1">{#N/A,#N/A,FALSE,"현장 NCR 분석";#N/A,#N/A,FALSE,"현장품질감사";#N/A,#N/A,FALSE,"현장품질감사"}</definedName>
    <definedName name="복구계획도2" hidden="1">{#N/A,#N/A,FALSE,"현장 NCR 분석";#N/A,#N/A,FALSE,"현장품질감사";#N/A,#N/A,FALSE,"현장품질감사"}</definedName>
    <definedName name="부가가치세" localSheetId="17">#REF!</definedName>
    <definedName name="부가가치세" localSheetId="18">#REF!</definedName>
    <definedName name="부가가치세" localSheetId="16">#REF!</definedName>
    <definedName name="부가가치세" localSheetId="13">#REF!</definedName>
    <definedName name="부가가치세" localSheetId="15">#REF!</definedName>
    <definedName name="부가가치세" localSheetId="14">#REF!</definedName>
    <definedName name="부가가치세">'3-1.기초자료'!$C$36</definedName>
    <definedName name="부가세" localSheetId="49">#REF!</definedName>
    <definedName name="부가세" localSheetId="50">#REF!</definedName>
    <definedName name="부가세" localSheetId="51">#REF!</definedName>
    <definedName name="부가세" localSheetId="52">#REF!</definedName>
    <definedName name="부가세" localSheetId="53">#REF!</definedName>
    <definedName name="부가세" localSheetId="74">#REF!</definedName>
    <definedName name="부가세" localSheetId="75">#REF!</definedName>
    <definedName name="부가세" localSheetId="76">#REF!</definedName>
    <definedName name="부가세" localSheetId="77">#REF!</definedName>
    <definedName name="부가세" localSheetId="78">#REF!</definedName>
    <definedName name="부가세" localSheetId="16">#REF!</definedName>
    <definedName name="부가세" localSheetId="13">#REF!</definedName>
    <definedName name="부가세" localSheetId="15">#REF!</definedName>
    <definedName name="부가세" localSheetId="14">#REF!</definedName>
    <definedName name="부가세">#REF!</definedName>
    <definedName name="부가세신고">OFFSET([70]신고분기설정참고!$C$2,0,0,COUNTA([70]신고분기설정참고!$C$2:$C$70),1)</definedName>
    <definedName name="부대갑지1" localSheetId="49">#REF!</definedName>
    <definedName name="부대갑지1" localSheetId="50">#REF!</definedName>
    <definedName name="부대갑지1" localSheetId="51">#REF!</definedName>
    <definedName name="부대갑지1" localSheetId="52">#REF!</definedName>
    <definedName name="부대갑지1" localSheetId="53">#REF!</definedName>
    <definedName name="부대갑지1" localSheetId="74">#REF!</definedName>
    <definedName name="부대갑지1" localSheetId="75">#REF!</definedName>
    <definedName name="부대갑지1" localSheetId="76">#REF!</definedName>
    <definedName name="부대갑지1" localSheetId="77">#REF!</definedName>
    <definedName name="부대갑지1" localSheetId="78">#REF!</definedName>
    <definedName name="부대갑지1" localSheetId="16">#REF!</definedName>
    <definedName name="부대갑지1" localSheetId="13">#REF!</definedName>
    <definedName name="부대갑지1" localSheetId="15">#REF!</definedName>
    <definedName name="부대갑지1" localSheetId="14">#REF!</definedName>
    <definedName name="부대갑지1">#REF!</definedName>
    <definedName name="부대공사" localSheetId="17" hidden="1">#REF!</definedName>
    <definedName name="부대공사" localSheetId="18" hidden="1">#REF!</definedName>
    <definedName name="부대공사" localSheetId="16" hidden="1">#REF!</definedName>
    <definedName name="부대공사" localSheetId="13" hidden="1">#REF!</definedName>
    <definedName name="부대공사" localSheetId="15" hidden="1">#REF!</definedName>
    <definedName name="부대공사" localSheetId="14" hidden="1">#REF!</definedName>
    <definedName name="부대공사" hidden="1">#REF!</definedName>
    <definedName name="부대일위대가" localSheetId="55">#REF!</definedName>
    <definedName name="부대일위대가" localSheetId="59">#REF!</definedName>
    <definedName name="부대일위대가" localSheetId="61">#REF!</definedName>
    <definedName name="부대일위대가" localSheetId="31">#REF!</definedName>
    <definedName name="부대일위대가" localSheetId="35">#REF!</definedName>
    <definedName name="부대일위대가" localSheetId="36">#REF!</definedName>
    <definedName name="부대일위대가" localSheetId="34">#REF!</definedName>
    <definedName name="부대일위대가" localSheetId="49">#REF!</definedName>
    <definedName name="부대일위대가" localSheetId="50">#REF!</definedName>
    <definedName name="부대일위대가" localSheetId="51">#REF!</definedName>
    <definedName name="부대일위대가" localSheetId="52">#REF!</definedName>
    <definedName name="부대일위대가" localSheetId="53">#REF!</definedName>
    <definedName name="부대일위대가" localSheetId="74">#REF!</definedName>
    <definedName name="부대일위대가" localSheetId="75">#REF!</definedName>
    <definedName name="부대일위대가" localSheetId="76">#REF!</definedName>
    <definedName name="부대일위대가" localSheetId="77">#REF!</definedName>
    <definedName name="부대일위대가" localSheetId="78">#REF!</definedName>
    <definedName name="부대일위대가" localSheetId="16">#REF!</definedName>
    <definedName name="부대일위대가" localSheetId="13">#REF!</definedName>
    <definedName name="부대일위대가" localSheetId="15">#REF!</definedName>
    <definedName name="부대일위대가" localSheetId="14">#REF!</definedName>
    <definedName name="부대일위대가" localSheetId="1">#REF!</definedName>
    <definedName name="부대일위대가">#REF!</definedName>
    <definedName name="부손익" localSheetId="37" hidden="1">{#N/A,#N/A,FALSE,"현장 NCR 분석";#N/A,#N/A,FALSE,"현장품질감사";#N/A,#N/A,FALSE,"현장품질감사"}</definedName>
    <definedName name="부손익" localSheetId="17" hidden="1">{#N/A,#N/A,FALSE,"현장 NCR 분석";#N/A,#N/A,FALSE,"현장품질감사";#N/A,#N/A,FALSE,"현장품질감사"}</definedName>
    <definedName name="부손익" localSheetId="18" hidden="1">{#N/A,#N/A,FALSE,"현장 NCR 분석";#N/A,#N/A,FALSE,"현장품질감사";#N/A,#N/A,FALSE,"현장품질감사"}</definedName>
    <definedName name="부손익" localSheetId="49" hidden="1">{#N/A,#N/A,FALSE,"현장 NCR 분석";#N/A,#N/A,FALSE,"현장품질감사";#N/A,#N/A,FALSE,"현장품질감사"}</definedName>
    <definedName name="부손익" localSheetId="50" hidden="1">{#N/A,#N/A,FALSE,"현장 NCR 분석";#N/A,#N/A,FALSE,"현장품질감사";#N/A,#N/A,FALSE,"현장품질감사"}</definedName>
    <definedName name="부손익" localSheetId="51" hidden="1">{#N/A,#N/A,FALSE,"현장 NCR 분석";#N/A,#N/A,FALSE,"현장품질감사";#N/A,#N/A,FALSE,"현장품질감사"}</definedName>
    <definedName name="부손익" localSheetId="52" hidden="1">{#N/A,#N/A,FALSE,"현장 NCR 분석";#N/A,#N/A,FALSE,"현장품질감사";#N/A,#N/A,FALSE,"현장품질감사"}</definedName>
    <definedName name="부손익" localSheetId="53" hidden="1">{#N/A,#N/A,FALSE,"현장 NCR 분석";#N/A,#N/A,FALSE,"현장품질감사";#N/A,#N/A,FALSE,"현장품질감사"}</definedName>
    <definedName name="부손익" localSheetId="79" hidden="1">{#N/A,#N/A,FALSE,"현장 NCR 분석";#N/A,#N/A,FALSE,"현장품질감사";#N/A,#N/A,FALSE,"현장품질감사"}</definedName>
    <definedName name="부손익" localSheetId="16" hidden="1">{#N/A,#N/A,FALSE,"현장 NCR 분석";#N/A,#N/A,FALSE,"현장품질감사";#N/A,#N/A,FALSE,"현장품질감사"}</definedName>
    <definedName name="부손익" localSheetId="13" hidden="1">{#N/A,#N/A,FALSE,"현장 NCR 분석";#N/A,#N/A,FALSE,"현장품질감사";#N/A,#N/A,FALSE,"현장품질감사"}</definedName>
    <definedName name="부손익" localSheetId="15" hidden="1">{#N/A,#N/A,FALSE,"현장 NCR 분석";#N/A,#N/A,FALSE,"현장품질감사";#N/A,#N/A,FALSE,"현장품질감사"}</definedName>
    <definedName name="부손익" localSheetId="14" hidden="1">{#N/A,#N/A,FALSE,"현장 NCR 분석";#N/A,#N/A,FALSE,"현장품질감사";#N/A,#N/A,FALSE,"현장품질감사"}</definedName>
    <definedName name="부손익" hidden="1">{#N/A,#N/A,FALSE,"현장 NCR 분석";#N/A,#N/A,FALSE,"현장품질감사";#N/A,#N/A,FALSE,"현장품질감사"}</definedName>
    <definedName name="부착용집계_0.2㎥" localSheetId="79">[81]자료!$B$29</definedName>
    <definedName name="부착용집계_0.2㎥">[82]자료!$B$29</definedName>
    <definedName name="부착용집계_0.6㎥" localSheetId="79">[81]자료!$B$33</definedName>
    <definedName name="부착용집계_0.6㎥">[82]자료!$B$33</definedName>
    <definedName name="부포">[55]말뚝물량!$D$11</definedName>
    <definedName name="분고">#REF!</definedName>
    <definedName name="분담13" localSheetId="49">#REF!</definedName>
    <definedName name="분담13" localSheetId="50">#REF!</definedName>
    <definedName name="분담13" localSheetId="51">#REF!</definedName>
    <definedName name="분담13" localSheetId="52">#REF!</definedName>
    <definedName name="분담13" localSheetId="53">#REF!</definedName>
    <definedName name="분담13" localSheetId="74">#REF!</definedName>
    <definedName name="분담13" localSheetId="75">#REF!</definedName>
    <definedName name="분담13" localSheetId="76">#REF!</definedName>
    <definedName name="분담13" localSheetId="77">#REF!</definedName>
    <definedName name="분담13" localSheetId="78">#REF!</definedName>
    <definedName name="분담13" localSheetId="16">#REF!</definedName>
    <definedName name="분담13" localSheetId="13">#REF!</definedName>
    <definedName name="분담13" localSheetId="15">#REF!</definedName>
    <definedName name="분담13" localSheetId="14">#REF!</definedName>
    <definedName name="분담13">#REF!</definedName>
    <definedName name="분담20" localSheetId="49">#REF!</definedName>
    <definedName name="분담20" localSheetId="50">#REF!</definedName>
    <definedName name="분담20" localSheetId="51">#REF!</definedName>
    <definedName name="분담20" localSheetId="52">#REF!</definedName>
    <definedName name="분담20" localSheetId="53">#REF!</definedName>
    <definedName name="분담20" localSheetId="74">#REF!</definedName>
    <definedName name="분담20" localSheetId="75">#REF!</definedName>
    <definedName name="분담20" localSheetId="76">#REF!</definedName>
    <definedName name="분담20" localSheetId="77">#REF!</definedName>
    <definedName name="분담20" localSheetId="78">#REF!</definedName>
    <definedName name="분담20" localSheetId="16">#REF!</definedName>
    <definedName name="분담20" localSheetId="13">#REF!</definedName>
    <definedName name="분담20" localSheetId="15">#REF!</definedName>
    <definedName name="분담20" localSheetId="14">#REF!</definedName>
    <definedName name="분담20">#REF!</definedName>
    <definedName name="분담25" localSheetId="49">#REF!</definedName>
    <definedName name="분담25" localSheetId="50">#REF!</definedName>
    <definedName name="분담25" localSheetId="51">#REF!</definedName>
    <definedName name="분담25" localSheetId="52">#REF!</definedName>
    <definedName name="분담25" localSheetId="53">#REF!</definedName>
    <definedName name="분담25" localSheetId="74">#REF!</definedName>
    <definedName name="분담25" localSheetId="75">#REF!</definedName>
    <definedName name="분담25" localSheetId="76">#REF!</definedName>
    <definedName name="분담25" localSheetId="77">#REF!</definedName>
    <definedName name="분담25" localSheetId="78">#REF!</definedName>
    <definedName name="분담25" localSheetId="16">#REF!</definedName>
    <definedName name="분담25" localSheetId="13">#REF!</definedName>
    <definedName name="분담25" localSheetId="15">#REF!</definedName>
    <definedName name="분담25" localSheetId="14">#REF!</definedName>
    <definedName name="분담25">#REF!</definedName>
    <definedName name="분당공">[109]Sheet4!$A$58:$A$97</definedName>
    <definedName name="분당물가">[110]Sheet4!$F$58:$F$73</definedName>
    <definedName name="분당코아">[111]마산월령동골조물량변경!$F$58:$F$73</definedName>
    <definedName name="분둘레">#REF!</definedName>
    <definedName name="분반경">#REF!</definedName>
    <definedName name="분상부체적">#REF!</definedName>
    <definedName name="분석분석">[112]경산!#REF!</definedName>
    <definedName name="분전반" localSheetId="37">BlankMacro1</definedName>
    <definedName name="분전반" localSheetId="49">BlankMacro1</definedName>
    <definedName name="분전반" localSheetId="50">BlankMacro1</definedName>
    <definedName name="분전반" localSheetId="51">BlankMacro1</definedName>
    <definedName name="분전반" localSheetId="52">BlankMacro1</definedName>
    <definedName name="분전반" localSheetId="53">BlankMacro1</definedName>
    <definedName name="분전반" localSheetId="75">BlankMacro1</definedName>
    <definedName name="분전반" localSheetId="77">BlankMacro1</definedName>
    <definedName name="분전반" localSheetId="79">BlankMacro1</definedName>
    <definedName name="분전반">BlankMacro1</definedName>
    <definedName name="분종둘레">#REF!</definedName>
    <definedName name="분중량">#REF!</definedName>
    <definedName name="분체적">#REF!</definedName>
    <definedName name="분표면적">#REF!</definedName>
    <definedName name="브랑누아" localSheetId="49">#REF!</definedName>
    <definedName name="브랑누아" localSheetId="50">#REF!</definedName>
    <definedName name="브랑누아" localSheetId="51">#REF!</definedName>
    <definedName name="브랑누아" localSheetId="52">#REF!</definedName>
    <definedName name="브랑누아" localSheetId="53">#REF!</definedName>
    <definedName name="브랑누아" localSheetId="74">#REF!</definedName>
    <definedName name="브랑누아" localSheetId="75">#REF!</definedName>
    <definedName name="브랑누아" localSheetId="76">#REF!</definedName>
    <definedName name="브랑누아" localSheetId="77">#REF!</definedName>
    <definedName name="브랑누아" localSheetId="78">#REF!</definedName>
    <definedName name="브랑누아" localSheetId="16">#REF!</definedName>
    <definedName name="브랑누아" localSheetId="13">#REF!</definedName>
    <definedName name="브랑누아" localSheetId="15">#REF!</definedName>
    <definedName name="브랑누아" localSheetId="14">#REF!</definedName>
    <definedName name="브랑누아">#REF!</definedName>
    <definedName name="브랑느아" localSheetId="49">#REF!</definedName>
    <definedName name="브랑느아" localSheetId="50">#REF!</definedName>
    <definedName name="브랑느아" localSheetId="51">#REF!</definedName>
    <definedName name="브랑느아" localSheetId="52">#REF!</definedName>
    <definedName name="브랑느아" localSheetId="53">#REF!</definedName>
    <definedName name="브랑느아" localSheetId="74">#REF!</definedName>
    <definedName name="브랑느아" localSheetId="75">#REF!</definedName>
    <definedName name="브랑느아" localSheetId="76">#REF!</definedName>
    <definedName name="브랑느아" localSheetId="77">#REF!</definedName>
    <definedName name="브랑느아" localSheetId="78">#REF!</definedName>
    <definedName name="브랑느아" localSheetId="16">#REF!</definedName>
    <definedName name="브랑느아" localSheetId="13">#REF!</definedName>
    <definedName name="브랑느아" localSheetId="15">#REF!</definedName>
    <definedName name="브랑느아" localSheetId="14">#REF!</definedName>
    <definedName name="브랑느아">#REF!</definedName>
    <definedName name="비" localSheetId="6">BlankMacro1</definedName>
    <definedName name="비" localSheetId="37">BlankMacro1</definedName>
    <definedName name="비" localSheetId="17">BlankMacro1</definedName>
    <definedName name="비" localSheetId="18">BlankMacro1</definedName>
    <definedName name="비" localSheetId="49">BlankMacro1</definedName>
    <definedName name="비" localSheetId="50">BlankMacro1</definedName>
    <definedName name="비" localSheetId="51">BlankMacro1</definedName>
    <definedName name="비" localSheetId="52">BlankMacro1</definedName>
    <definedName name="비" localSheetId="53">BlankMacro1</definedName>
    <definedName name="비" localSheetId="75">BlankMacro1</definedName>
    <definedName name="비" localSheetId="77">BlankMacro1</definedName>
    <definedName name="비" localSheetId="79">BlankMacro1</definedName>
    <definedName name="비" localSheetId="16">BlankMacro1</definedName>
    <definedName name="비" localSheetId="13">BlankMacro1</definedName>
    <definedName name="비" localSheetId="15">BlankMacro1</definedName>
    <definedName name="비" localSheetId="14">BlankMacro1</definedName>
    <definedName name="비">BlankMacro1</definedName>
    <definedName name="비_계_공" localSheetId="49">#REF!</definedName>
    <definedName name="비_계_공" localSheetId="50">#REF!</definedName>
    <definedName name="비_계_공" localSheetId="51">#REF!</definedName>
    <definedName name="비_계_공" localSheetId="52">#REF!</definedName>
    <definedName name="비_계_공" localSheetId="53">#REF!</definedName>
    <definedName name="비_계_공" localSheetId="74">#REF!</definedName>
    <definedName name="비_계_공" localSheetId="75">#REF!</definedName>
    <definedName name="비_계_공" localSheetId="76">#REF!</definedName>
    <definedName name="비_계_공" localSheetId="77">#REF!</definedName>
    <definedName name="비_계_공" localSheetId="78">#REF!</definedName>
    <definedName name="비_계_공" localSheetId="16">#REF!</definedName>
    <definedName name="비_계_공" localSheetId="13">#REF!</definedName>
    <definedName name="비_계_공" localSheetId="15">#REF!</definedName>
    <definedName name="비_계_공" localSheetId="14">#REF!</definedName>
    <definedName name="비_계_공">#REF!</definedName>
    <definedName name="비계공001" localSheetId="49">#REF!</definedName>
    <definedName name="비계공001" localSheetId="50">#REF!</definedName>
    <definedName name="비계공001" localSheetId="51">#REF!</definedName>
    <definedName name="비계공001" localSheetId="52">#REF!</definedName>
    <definedName name="비계공001" localSheetId="53">#REF!</definedName>
    <definedName name="비계공001" localSheetId="74">#REF!</definedName>
    <definedName name="비계공001" localSheetId="75">#REF!</definedName>
    <definedName name="비계공001" localSheetId="76">#REF!</definedName>
    <definedName name="비계공001" localSheetId="77">#REF!</definedName>
    <definedName name="비계공001" localSheetId="78">#REF!</definedName>
    <definedName name="비계공001" localSheetId="16">#REF!</definedName>
    <definedName name="비계공001" localSheetId="13">#REF!</definedName>
    <definedName name="비계공001" localSheetId="15">#REF!</definedName>
    <definedName name="비계공001" localSheetId="14">#REF!</definedName>
    <definedName name="비계공001">#REF!</definedName>
    <definedName name="비계공002" localSheetId="49">#REF!</definedName>
    <definedName name="비계공002" localSheetId="50">#REF!</definedName>
    <definedName name="비계공002" localSheetId="51">#REF!</definedName>
    <definedName name="비계공002" localSheetId="52">#REF!</definedName>
    <definedName name="비계공002" localSheetId="53">#REF!</definedName>
    <definedName name="비계공002" localSheetId="74">#REF!</definedName>
    <definedName name="비계공002" localSheetId="75">#REF!</definedName>
    <definedName name="비계공002" localSheetId="76">#REF!</definedName>
    <definedName name="비계공002" localSheetId="77">#REF!</definedName>
    <definedName name="비계공002" localSheetId="78">#REF!</definedName>
    <definedName name="비계공002" localSheetId="16">#REF!</definedName>
    <definedName name="비계공002" localSheetId="13">#REF!</definedName>
    <definedName name="비계공002" localSheetId="15">#REF!</definedName>
    <definedName name="비계공002" localSheetId="14">#REF!</definedName>
    <definedName name="비계공002">#REF!</definedName>
    <definedName name="비계공011" localSheetId="49">#REF!</definedName>
    <definedName name="비계공011" localSheetId="50">#REF!</definedName>
    <definedName name="비계공011" localSheetId="51">#REF!</definedName>
    <definedName name="비계공011" localSheetId="52">#REF!</definedName>
    <definedName name="비계공011" localSheetId="53">#REF!</definedName>
    <definedName name="비계공011" localSheetId="74">#REF!</definedName>
    <definedName name="비계공011" localSheetId="75">#REF!</definedName>
    <definedName name="비계공011" localSheetId="76">#REF!</definedName>
    <definedName name="비계공011" localSheetId="77">#REF!</definedName>
    <definedName name="비계공011" localSheetId="78">#REF!</definedName>
    <definedName name="비계공011" localSheetId="16">#REF!</definedName>
    <definedName name="비계공011" localSheetId="13">#REF!</definedName>
    <definedName name="비계공011" localSheetId="15">#REF!</definedName>
    <definedName name="비계공011" localSheetId="14">#REF!</definedName>
    <definedName name="비계공011">#REF!</definedName>
    <definedName name="비계공982" localSheetId="49">#REF!</definedName>
    <definedName name="비계공982" localSheetId="50">#REF!</definedName>
    <definedName name="비계공982" localSheetId="51">#REF!</definedName>
    <definedName name="비계공982" localSheetId="52">#REF!</definedName>
    <definedName name="비계공982" localSheetId="53">#REF!</definedName>
    <definedName name="비계공982" localSheetId="74">#REF!</definedName>
    <definedName name="비계공982" localSheetId="75">#REF!</definedName>
    <definedName name="비계공982" localSheetId="76">#REF!</definedName>
    <definedName name="비계공982" localSheetId="77">#REF!</definedName>
    <definedName name="비계공982" localSheetId="78">#REF!</definedName>
    <definedName name="비계공982" localSheetId="16">#REF!</definedName>
    <definedName name="비계공982" localSheetId="13">#REF!</definedName>
    <definedName name="비계공982" localSheetId="15">#REF!</definedName>
    <definedName name="비계공982" localSheetId="14">#REF!</definedName>
    <definedName name="비계공982">#REF!</definedName>
    <definedName name="비계공991" localSheetId="49">#REF!</definedName>
    <definedName name="비계공991" localSheetId="50">#REF!</definedName>
    <definedName name="비계공991" localSheetId="51">#REF!</definedName>
    <definedName name="비계공991" localSheetId="52">#REF!</definedName>
    <definedName name="비계공991" localSheetId="53">#REF!</definedName>
    <definedName name="비계공991" localSheetId="74">#REF!</definedName>
    <definedName name="비계공991" localSheetId="75">#REF!</definedName>
    <definedName name="비계공991" localSheetId="76">#REF!</definedName>
    <definedName name="비계공991" localSheetId="77">#REF!</definedName>
    <definedName name="비계공991" localSheetId="78">#REF!</definedName>
    <definedName name="비계공991" localSheetId="16">#REF!</definedName>
    <definedName name="비계공991" localSheetId="13">#REF!</definedName>
    <definedName name="비계공991" localSheetId="15">#REF!</definedName>
    <definedName name="비계공991" localSheetId="14">#REF!</definedName>
    <definedName name="비계공991">#REF!</definedName>
    <definedName name="비계공992" localSheetId="49">#REF!</definedName>
    <definedName name="비계공992" localSheetId="50">#REF!</definedName>
    <definedName name="비계공992" localSheetId="51">#REF!</definedName>
    <definedName name="비계공992" localSheetId="52">#REF!</definedName>
    <definedName name="비계공992" localSheetId="53">#REF!</definedName>
    <definedName name="비계공992" localSheetId="74">#REF!</definedName>
    <definedName name="비계공992" localSheetId="75">#REF!</definedName>
    <definedName name="비계공992" localSheetId="76">#REF!</definedName>
    <definedName name="비계공992" localSheetId="77">#REF!</definedName>
    <definedName name="비계공992" localSheetId="78">#REF!</definedName>
    <definedName name="비계공992" localSheetId="16">#REF!</definedName>
    <definedName name="비계공992" localSheetId="13">#REF!</definedName>
    <definedName name="비계공992" localSheetId="15">#REF!</definedName>
    <definedName name="비계공992" localSheetId="14">#REF!</definedName>
    <definedName name="비계공992">#REF!</definedName>
    <definedName name="비계목재10회" localSheetId="55">#REF!</definedName>
    <definedName name="비계목재10회" localSheetId="59">#REF!</definedName>
    <definedName name="비계목재10회" localSheetId="61">#REF!</definedName>
    <definedName name="비계목재10회" localSheetId="31">#REF!</definedName>
    <definedName name="비계목재10회" localSheetId="35">#REF!</definedName>
    <definedName name="비계목재10회" localSheetId="36">#REF!</definedName>
    <definedName name="비계목재10회" localSheetId="34">#REF!</definedName>
    <definedName name="비계목재10회" localSheetId="49">#REF!</definedName>
    <definedName name="비계목재10회" localSheetId="50">#REF!</definedName>
    <definedName name="비계목재10회" localSheetId="51">#REF!</definedName>
    <definedName name="비계목재10회" localSheetId="52">#REF!</definedName>
    <definedName name="비계목재10회" localSheetId="53">#REF!</definedName>
    <definedName name="비계목재10회" localSheetId="74">#REF!</definedName>
    <definedName name="비계목재10회" localSheetId="75">#REF!</definedName>
    <definedName name="비계목재10회" localSheetId="76">#REF!</definedName>
    <definedName name="비계목재10회" localSheetId="77">#REF!</definedName>
    <definedName name="비계목재10회" localSheetId="78">#REF!</definedName>
    <definedName name="비계목재10회" localSheetId="16">#REF!</definedName>
    <definedName name="비계목재10회" localSheetId="13">#REF!</definedName>
    <definedName name="비계목재10회" localSheetId="15">#REF!</definedName>
    <definedName name="비계목재10회" localSheetId="14">#REF!</definedName>
    <definedName name="비계목재10회" localSheetId="1">#REF!</definedName>
    <definedName name="비계목재10회">#REF!</definedName>
    <definedName name="비계목재1회" localSheetId="55">#REF!</definedName>
    <definedName name="비계목재1회" localSheetId="59">#REF!</definedName>
    <definedName name="비계목재1회" localSheetId="61">#REF!</definedName>
    <definedName name="비계목재1회" localSheetId="31">#REF!</definedName>
    <definedName name="비계목재1회" localSheetId="35">#REF!</definedName>
    <definedName name="비계목재1회" localSheetId="36">#REF!</definedName>
    <definedName name="비계목재1회" localSheetId="34">#REF!</definedName>
    <definedName name="비계목재1회" localSheetId="49">#REF!</definedName>
    <definedName name="비계목재1회" localSheetId="50">#REF!</definedName>
    <definedName name="비계목재1회" localSheetId="51">#REF!</definedName>
    <definedName name="비계목재1회" localSheetId="52">#REF!</definedName>
    <definedName name="비계목재1회" localSheetId="53">#REF!</definedName>
    <definedName name="비계목재1회" localSheetId="74">#REF!</definedName>
    <definedName name="비계목재1회" localSheetId="75">#REF!</definedName>
    <definedName name="비계목재1회" localSheetId="76">#REF!</definedName>
    <definedName name="비계목재1회" localSheetId="77">#REF!</definedName>
    <definedName name="비계목재1회" localSheetId="78">#REF!</definedName>
    <definedName name="비계목재1회" localSheetId="16">#REF!</definedName>
    <definedName name="비계목재1회" localSheetId="13">#REF!</definedName>
    <definedName name="비계목재1회" localSheetId="15">#REF!</definedName>
    <definedName name="비계목재1회" localSheetId="14">#REF!</definedName>
    <definedName name="비계목재1회" localSheetId="1">#REF!</definedName>
    <definedName name="비계목재1회">#REF!</definedName>
    <definedName name="비계목재2회" localSheetId="55">#REF!</definedName>
    <definedName name="비계목재2회" localSheetId="59">#REF!</definedName>
    <definedName name="비계목재2회" localSheetId="61">#REF!</definedName>
    <definedName name="비계목재2회" localSheetId="31">#REF!</definedName>
    <definedName name="비계목재2회" localSheetId="35">#REF!</definedName>
    <definedName name="비계목재2회" localSheetId="36">#REF!</definedName>
    <definedName name="비계목재2회" localSheetId="34">#REF!</definedName>
    <definedName name="비계목재2회" localSheetId="49">#REF!</definedName>
    <definedName name="비계목재2회" localSheetId="50">#REF!</definedName>
    <definedName name="비계목재2회" localSheetId="51">#REF!</definedName>
    <definedName name="비계목재2회" localSheetId="52">#REF!</definedName>
    <definedName name="비계목재2회" localSheetId="53">#REF!</definedName>
    <definedName name="비계목재2회" localSheetId="74">#REF!</definedName>
    <definedName name="비계목재2회" localSheetId="75">#REF!</definedName>
    <definedName name="비계목재2회" localSheetId="76">#REF!</definedName>
    <definedName name="비계목재2회" localSheetId="77">#REF!</definedName>
    <definedName name="비계목재2회" localSheetId="78">#REF!</definedName>
    <definedName name="비계목재2회" localSheetId="16">#REF!</definedName>
    <definedName name="비계목재2회" localSheetId="13">#REF!</definedName>
    <definedName name="비계목재2회" localSheetId="15">#REF!</definedName>
    <definedName name="비계목재2회" localSheetId="14">#REF!</definedName>
    <definedName name="비계목재2회" localSheetId="1">#REF!</definedName>
    <definedName name="비계목재2회">#REF!</definedName>
    <definedName name="비계목재3회" localSheetId="55">#REF!</definedName>
    <definedName name="비계목재3회" localSheetId="59">#REF!</definedName>
    <definedName name="비계목재3회" localSheetId="61">#REF!</definedName>
    <definedName name="비계목재3회" localSheetId="31">#REF!</definedName>
    <definedName name="비계목재3회" localSheetId="35">#REF!</definedName>
    <definedName name="비계목재3회" localSheetId="36">#REF!</definedName>
    <definedName name="비계목재3회" localSheetId="34">#REF!</definedName>
    <definedName name="비계목재3회" localSheetId="49">#REF!</definedName>
    <definedName name="비계목재3회" localSheetId="50">#REF!</definedName>
    <definedName name="비계목재3회" localSheetId="51">#REF!</definedName>
    <definedName name="비계목재3회" localSheetId="52">#REF!</definedName>
    <definedName name="비계목재3회" localSheetId="53">#REF!</definedName>
    <definedName name="비계목재3회" localSheetId="74">#REF!</definedName>
    <definedName name="비계목재3회" localSheetId="75">#REF!</definedName>
    <definedName name="비계목재3회" localSheetId="76">#REF!</definedName>
    <definedName name="비계목재3회" localSheetId="77">#REF!</definedName>
    <definedName name="비계목재3회" localSheetId="78">#REF!</definedName>
    <definedName name="비계목재3회" localSheetId="16">#REF!</definedName>
    <definedName name="비계목재3회" localSheetId="13">#REF!</definedName>
    <definedName name="비계목재3회" localSheetId="15">#REF!</definedName>
    <definedName name="비계목재3회" localSheetId="14">#REF!</definedName>
    <definedName name="비계목재3회" localSheetId="1">#REF!</definedName>
    <definedName name="비계목재3회">#REF!</definedName>
    <definedName name="비계목재4회" localSheetId="55">#REF!</definedName>
    <definedName name="비계목재4회" localSheetId="59">#REF!</definedName>
    <definedName name="비계목재4회" localSheetId="61">#REF!</definedName>
    <definedName name="비계목재4회" localSheetId="31">#REF!</definedName>
    <definedName name="비계목재4회" localSheetId="35">#REF!</definedName>
    <definedName name="비계목재4회" localSheetId="36">#REF!</definedName>
    <definedName name="비계목재4회" localSheetId="34">#REF!</definedName>
    <definedName name="비계목재4회" localSheetId="49">#REF!</definedName>
    <definedName name="비계목재4회" localSheetId="50">#REF!</definedName>
    <definedName name="비계목재4회" localSheetId="51">#REF!</definedName>
    <definedName name="비계목재4회" localSheetId="52">#REF!</definedName>
    <definedName name="비계목재4회" localSheetId="53">#REF!</definedName>
    <definedName name="비계목재4회" localSheetId="74">#REF!</definedName>
    <definedName name="비계목재4회" localSheetId="75">#REF!</definedName>
    <definedName name="비계목재4회" localSheetId="76">#REF!</definedName>
    <definedName name="비계목재4회" localSheetId="77">#REF!</definedName>
    <definedName name="비계목재4회" localSheetId="78">#REF!</definedName>
    <definedName name="비계목재4회" localSheetId="16">#REF!</definedName>
    <definedName name="비계목재4회" localSheetId="13">#REF!</definedName>
    <definedName name="비계목재4회" localSheetId="15">#REF!</definedName>
    <definedName name="비계목재4회" localSheetId="14">#REF!</definedName>
    <definedName name="비계목재4회" localSheetId="1">#REF!</definedName>
    <definedName name="비계목재4회">#REF!</definedName>
    <definedName name="비계목재5회" localSheetId="55">#REF!</definedName>
    <definedName name="비계목재5회" localSheetId="59">#REF!</definedName>
    <definedName name="비계목재5회" localSheetId="61">#REF!</definedName>
    <definedName name="비계목재5회" localSheetId="31">#REF!</definedName>
    <definedName name="비계목재5회" localSheetId="35">#REF!</definedName>
    <definedName name="비계목재5회" localSheetId="36">#REF!</definedName>
    <definedName name="비계목재5회" localSheetId="34">#REF!</definedName>
    <definedName name="비계목재5회" localSheetId="49">#REF!</definedName>
    <definedName name="비계목재5회" localSheetId="50">#REF!</definedName>
    <definedName name="비계목재5회" localSheetId="51">#REF!</definedName>
    <definedName name="비계목재5회" localSheetId="52">#REF!</definedName>
    <definedName name="비계목재5회" localSheetId="53">#REF!</definedName>
    <definedName name="비계목재5회" localSheetId="74">#REF!</definedName>
    <definedName name="비계목재5회" localSheetId="75">#REF!</definedName>
    <definedName name="비계목재5회" localSheetId="76">#REF!</definedName>
    <definedName name="비계목재5회" localSheetId="77">#REF!</definedName>
    <definedName name="비계목재5회" localSheetId="78">#REF!</definedName>
    <definedName name="비계목재5회" localSheetId="16">#REF!</definedName>
    <definedName name="비계목재5회" localSheetId="13">#REF!</definedName>
    <definedName name="비계목재5회" localSheetId="15">#REF!</definedName>
    <definedName name="비계목재5회" localSheetId="14">#REF!</definedName>
    <definedName name="비계목재5회" localSheetId="1">#REF!</definedName>
    <definedName name="비계목재5회">#REF!</definedName>
    <definedName name="비계목재6회" localSheetId="55">#REF!</definedName>
    <definedName name="비계목재6회" localSheetId="59">#REF!</definedName>
    <definedName name="비계목재6회" localSheetId="61">#REF!</definedName>
    <definedName name="비계목재6회" localSheetId="31">#REF!</definedName>
    <definedName name="비계목재6회" localSheetId="35">#REF!</definedName>
    <definedName name="비계목재6회" localSheetId="36">#REF!</definedName>
    <definedName name="비계목재6회" localSheetId="34">#REF!</definedName>
    <definedName name="비계목재6회" localSheetId="49">#REF!</definedName>
    <definedName name="비계목재6회" localSheetId="50">#REF!</definedName>
    <definedName name="비계목재6회" localSheetId="51">#REF!</definedName>
    <definedName name="비계목재6회" localSheetId="52">#REF!</definedName>
    <definedName name="비계목재6회" localSheetId="53">#REF!</definedName>
    <definedName name="비계목재6회" localSheetId="74">#REF!</definedName>
    <definedName name="비계목재6회" localSheetId="75">#REF!</definedName>
    <definedName name="비계목재6회" localSheetId="76">#REF!</definedName>
    <definedName name="비계목재6회" localSheetId="77">#REF!</definedName>
    <definedName name="비계목재6회" localSheetId="78">#REF!</definedName>
    <definedName name="비계목재6회" localSheetId="16">#REF!</definedName>
    <definedName name="비계목재6회" localSheetId="13">#REF!</definedName>
    <definedName name="비계목재6회" localSheetId="15">#REF!</definedName>
    <definedName name="비계목재6회" localSheetId="14">#REF!</definedName>
    <definedName name="비계목재6회" localSheetId="1">#REF!</definedName>
    <definedName name="비계목재6회">#REF!</definedName>
    <definedName name="비계목재7회" localSheetId="55">#REF!</definedName>
    <definedName name="비계목재7회" localSheetId="59">#REF!</definedName>
    <definedName name="비계목재7회" localSheetId="61">#REF!</definedName>
    <definedName name="비계목재7회" localSheetId="31">#REF!</definedName>
    <definedName name="비계목재7회" localSheetId="35">#REF!</definedName>
    <definedName name="비계목재7회" localSheetId="36">#REF!</definedName>
    <definedName name="비계목재7회" localSheetId="34">#REF!</definedName>
    <definedName name="비계목재7회" localSheetId="49">#REF!</definedName>
    <definedName name="비계목재7회" localSheetId="50">#REF!</definedName>
    <definedName name="비계목재7회" localSheetId="51">#REF!</definedName>
    <definedName name="비계목재7회" localSheetId="52">#REF!</definedName>
    <definedName name="비계목재7회" localSheetId="53">#REF!</definedName>
    <definedName name="비계목재7회" localSheetId="74">#REF!</definedName>
    <definedName name="비계목재7회" localSheetId="75">#REF!</definedName>
    <definedName name="비계목재7회" localSheetId="76">#REF!</definedName>
    <definedName name="비계목재7회" localSheetId="77">#REF!</definedName>
    <definedName name="비계목재7회" localSheetId="78">#REF!</definedName>
    <definedName name="비계목재7회" localSheetId="16">#REF!</definedName>
    <definedName name="비계목재7회" localSheetId="13">#REF!</definedName>
    <definedName name="비계목재7회" localSheetId="15">#REF!</definedName>
    <definedName name="비계목재7회" localSheetId="14">#REF!</definedName>
    <definedName name="비계목재7회" localSheetId="1">#REF!</definedName>
    <definedName name="비계목재7회">#REF!</definedName>
    <definedName name="비계목재8회" localSheetId="55">#REF!</definedName>
    <definedName name="비계목재8회" localSheetId="59">#REF!</definedName>
    <definedName name="비계목재8회" localSheetId="61">#REF!</definedName>
    <definedName name="비계목재8회" localSheetId="31">#REF!</definedName>
    <definedName name="비계목재8회" localSheetId="35">#REF!</definedName>
    <definedName name="비계목재8회" localSheetId="36">#REF!</definedName>
    <definedName name="비계목재8회" localSheetId="34">#REF!</definedName>
    <definedName name="비계목재8회" localSheetId="49">#REF!</definedName>
    <definedName name="비계목재8회" localSheetId="50">#REF!</definedName>
    <definedName name="비계목재8회" localSheetId="51">#REF!</definedName>
    <definedName name="비계목재8회" localSheetId="52">#REF!</definedName>
    <definedName name="비계목재8회" localSheetId="53">#REF!</definedName>
    <definedName name="비계목재8회" localSheetId="74">#REF!</definedName>
    <definedName name="비계목재8회" localSheetId="75">#REF!</definedName>
    <definedName name="비계목재8회" localSheetId="76">#REF!</definedName>
    <definedName name="비계목재8회" localSheetId="77">#REF!</definedName>
    <definedName name="비계목재8회" localSheetId="78">#REF!</definedName>
    <definedName name="비계목재8회" localSheetId="16">#REF!</definedName>
    <definedName name="비계목재8회" localSheetId="13">#REF!</definedName>
    <definedName name="비계목재8회" localSheetId="15">#REF!</definedName>
    <definedName name="비계목재8회" localSheetId="14">#REF!</definedName>
    <definedName name="비계목재8회" localSheetId="1">#REF!</definedName>
    <definedName name="비계목재8회">#REF!</definedName>
    <definedName name="비계목재9회" localSheetId="55">#REF!</definedName>
    <definedName name="비계목재9회" localSheetId="59">#REF!</definedName>
    <definedName name="비계목재9회" localSheetId="61">#REF!</definedName>
    <definedName name="비계목재9회" localSheetId="31">#REF!</definedName>
    <definedName name="비계목재9회" localSheetId="35">#REF!</definedName>
    <definedName name="비계목재9회" localSheetId="36">#REF!</definedName>
    <definedName name="비계목재9회" localSheetId="34">#REF!</definedName>
    <definedName name="비계목재9회" localSheetId="49">#REF!</definedName>
    <definedName name="비계목재9회" localSheetId="50">#REF!</definedName>
    <definedName name="비계목재9회" localSheetId="51">#REF!</definedName>
    <definedName name="비계목재9회" localSheetId="52">#REF!</definedName>
    <definedName name="비계목재9회" localSheetId="53">#REF!</definedName>
    <definedName name="비계목재9회" localSheetId="74">#REF!</definedName>
    <definedName name="비계목재9회" localSheetId="75">#REF!</definedName>
    <definedName name="비계목재9회" localSheetId="76">#REF!</definedName>
    <definedName name="비계목재9회" localSheetId="77">#REF!</definedName>
    <definedName name="비계목재9회" localSheetId="78">#REF!</definedName>
    <definedName name="비계목재9회" localSheetId="16">#REF!</definedName>
    <definedName name="비계목재9회" localSheetId="13">#REF!</definedName>
    <definedName name="비계목재9회" localSheetId="15">#REF!</definedName>
    <definedName name="비계목재9회" localSheetId="14">#REF!</definedName>
    <definedName name="비계목재9회" localSheetId="1">#REF!</definedName>
    <definedName name="비계목재9회">#REF!</definedName>
    <definedName name="비닐랩">'[73]노임,자재단가'!$E$17</definedName>
    <definedName name="비목1" localSheetId="49">#REF!</definedName>
    <definedName name="비목1" localSheetId="50">#REF!</definedName>
    <definedName name="비목1" localSheetId="51">#REF!</definedName>
    <definedName name="비목1" localSheetId="52">#REF!</definedName>
    <definedName name="비목1" localSheetId="53">#REF!</definedName>
    <definedName name="비목1" localSheetId="74">#REF!</definedName>
    <definedName name="비목1" localSheetId="75">#REF!</definedName>
    <definedName name="비목1" localSheetId="76">#REF!</definedName>
    <definedName name="비목1" localSheetId="77">#REF!</definedName>
    <definedName name="비목1" localSheetId="78">#REF!</definedName>
    <definedName name="비목1" localSheetId="16">#REF!</definedName>
    <definedName name="비목1" localSheetId="13">#REF!</definedName>
    <definedName name="비목1" localSheetId="15">#REF!</definedName>
    <definedName name="비목1" localSheetId="14">#REF!</definedName>
    <definedName name="비목1">#REF!</definedName>
    <definedName name="비목2" localSheetId="49">#REF!</definedName>
    <definedName name="비목2" localSheetId="50">#REF!</definedName>
    <definedName name="비목2" localSheetId="51">#REF!</definedName>
    <definedName name="비목2" localSheetId="52">#REF!</definedName>
    <definedName name="비목2" localSheetId="53">#REF!</definedName>
    <definedName name="비목2" localSheetId="74">#REF!</definedName>
    <definedName name="비목2" localSheetId="75">#REF!</definedName>
    <definedName name="비목2" localSheetId="76">#REF!</definedName>
    <definedName name="비목2" localSheetId="77">#REF!</definedName>
    <definedName name="비목2" localSheetId="78">#REF!</definedName>
    <definedName name="비목2" localSheetId="16">#REF!</definedName>
    <definedName name="비목2" localSheetId="13">#REF!</definedName>
    <definedName name="비목2" localSheetId="15">#REF!</definedName>
    <definedName name="비목2" localSheetId="14">#REF!</definedName>
    <definedName name="비목2">#REF!</definedName>
    <definedName name="비목3" localSheetId="49">#REF!</definedName>
    <definedName name="비목3" localSheetId="50">#REF!</definedName>
    <definedName name="비목3" localSheetId="51">#REF!</definedName>
    <definedName name="비목3" localSheetId="52">#REF!</definedName>
    <definedName name="비목3" localSheetId="53">#REF!</definedName>
    <definedName name="비목3" localSheetId="74">#REF!</definedName>
    <definedName name="비목3" localSheetId="75">#REF!</definedName>
    <definedName name="비목3" localSheetId="76">#REF!</definedName>
    <definedName name="비목3" localSheetId="77">#REF!</definedName>
    <definedName name="비목3" localSheetId="78">#REF!</definedName>
    <definedName name="비목3" localSheetId="16">#REF!</definedName>
    <definedName name="비목3" localSheetId="13">#REF!</definedName>
    <definedName name="비목3" localSheetId="15">#REF!</definedName>
    <definedName name="비목3" localSheetId="14">#REF!</definedName>
    <definedName name="비목3">#REF!</definedName>
    <definedName name="비목4" localSheetId="49">#REF!</definedName>
    <definedName name="비목4" localSheetId="50">#REF!</definedName>
    <definedName name="비목4" localSheetId="51">#REF!</definedName>
    <definedName name="비목4" localSheetId="52">#REF!</definedName>
    <definedName name="비목4" localSheetId="53">#REF!</definedName>
    <definedName name="비목4" localSheetId="74">#REF!</definedName>
    <definedName name="비목4" localSheetId="75">#REF!</definedName>
    <definedName name="비목4" localSheetId="76">#REF!</definedName>
    <definedName name="비목4" localSheetId="77">#REF!</definedName>
    <definedName name="비목4" localSheetId="78">#REF!</definedName>
    <definedName name="비목4" localSheetId="16">#REF!</definedName>
    <definedName name="비목4" localSheetId="13">#REF!</definedName>
    <definedName name="비목4" localSheetId="15">#REF!</definedName>
    <definedName name="비목4" localSheetId="14">#REF!</definedName>
    <definedName name="비목4">#REF!</definedName>
    <definedName name="비비추" localSheetId="55">#REF!</definedName>
    <definedName name="비비추" localSheetId="59">#REF!</definedName>
    <definedName name="비비추" localSheetId="61">#REF!</definedName>
    <definedName name="비비추" localSheetId="31">#REF!</definedName>
    <definedName name="비비추" localSheetId="35">#REF!</definedName>
    <definedName name="비비추" localSheetId="36">#REF!</definedName>
    <definedName name="비비추" localSheetId="34">#REF!</definedName>
    <definedName name="비비추" localSheetId="49">#REF!</definedName>
    <definedName name="비비추" localSheetId="50">#REF!</definedName>
    <definedName name="비비추" localSheetId="51">#REF!</definedName>
    <definedName name="비비추" localSheetId="52">#REF!</definedName>
    <definedName name="비비추" localSheetId="53">#REF!</definedName>
    <definedName name="비비추" localSheetId="74">#REF!</definedName>
    <definedName name="비비추" localSheetId="75">#REF!</definedName>
    <definedName name="비비추" localSheetId="76">#REF!</definedName>
    <definedName name="비비추" localSheetId="77">#REF!</definedName>
    <definedName name="비비추" localSheetId="78">#REF!</definedName>
    <definedName name="비비추" localSheetId="16">#REF!</definedName>
    <definedName name="비비추" localSheetId="13">#REF!</definedName>
    <definedName name="비비추" localSheetId="15">#REF!</definedName>
    <definedName name="비비추" localSheetId="14">#REF!</definedName>
    <definedName name="비비추" localSheetId="1">#REF!</definedName>
    <definedName name="비비추">#REF!</definedName>
    <definedName name="빔제작단가개정표준도적용" localSheetId="37">{"'자리배치도'!$AG$1:$CI$28"}</definedName>
    <definedName name="빔제작단가개정표준도적용" localSheetId="17">{"'자리배치도'!$AG$1:$CI$28"}</definedName>
    <definedName name="빔제작단가개정표준도적용" localSheetId="18">{"'자리배치도'!$AG$1:$CI$28"}</definedName>
    <definedName name="빔제작단가개정표준도적용" localSheetId="49">{"'자리배치도'!$AG$1:$CI$28"}</definedName>
    <definedName name="빔제작단가개정표준도적용" localSheetId="50">{"'자리배치도'!$AG$1:$CI$28"}</definedName>
    <definedName name="빔제작단가개정표준도적용" localSheetId="51">{"'자리배치도'!$AG$1:$CI$28"}</definedName>
    <definedName name="빔제작단가개정표준도적용" localSheetId="52">{"'자리배치도'!$AG$1:$CI$28"}</definedName>
    <definedName name="빔제작단가개정표준도적용" localSheetId="53">{"'자리배치도'!$AG$1:$CI$28"}</definedName>
    <definedName name="빔제작단가개정표준도적용" localSheetId="79">{"'자리배치도'!$AG$1:$CI$28"}</definedName>
    <definedName name="빔제작단가개정표준도적용" localSheetId="16">{"'자리배치도'!$AG$1:$CI$28"}</definedName>
    <definedName name="빔제작단가개정표준도적용" localSheetId="13">{"'자리배치도'!$AG$1:$CI$28"}</definedName>
    <definedName name="빔제작단가개정표준도적용" localSheetId="15">{"'자리배치도'!$AG$1:$CI$28"}</definedName>
    <definedName name="빔제작단가개정표준도적용" localSheetId="14">{"'자리배치도'!$AG$1:$CI$28"}</definedName>
    <definedName name="빔제작단가개정표준도적용">{"'자리배치도'!$AG$1:$CI$28"}</definedName>
    <definedName name="빙신" localSheetId="6">BlankMacro1</definedName>
    <definedName name="빙신" localSheetId="37">BlankMacro1</definedName>
    <definedName name="빙신" localSheetId="17">BlankMacro1</definedName>
    <definedName name="빙신" localSheetId="18">BlankMacro1</definedName>
    <definedName name="빙신" localSheetId="49">BlankMacro1</definedName>
    <definedName name="빙신" localSheetId="50">BlankMacro1</definedName>
    <definedName name="빙신" localSheetId="51">BlankMacro1</definedName>
    <definedName name="빙신" localSheetId="52">BlankMacro1</definedName>
    <definedName name="빙신" localSheetId="53">BlankMacro1</definedName>
    <definedName name="빙신" localSheetId="75">BlankMacro1</definedName>
    <definedName name="빙신" localSheetId="77">BlankMacro1</definedName>
    <definedName name="빙신" localSheetId="79">BlankMacro1</definedName>
    <definedName name="빙신" localSheetId="16">BlankMacro1</definedName>
    <definedName name="빙신" localSheetId="13">BlankMacro1</definedName>
    <definedName name="빙신" localSheetId="15">BlankMacro1</definedName>
    <definedName name="빙신" localSheetId="14">BlankMacro1</definedName>
    <definedName name="빙신">BlankMacro1</definedName>
    <definedName name="뿌리돌림보통이눕">#REF!</definedName>
    <definedName name="뿌리돌림보통인부">#REF!</definedName>
    <definedName name="뿌리돌림조경공">#REF!</definedName>
    <definedName name="ㅅ" localSheetId="37" hidden="1">{#N/A,#N/A,FALSE,"현장 NCR 분석";#N/A,#N/A,FALSE,"현장품질감사";#N/A,#N/A,FALSE,"현장품질감사"}</definedName>
    <definedName name="ㅅ" localSheetId="17" hidden="1">{#N/A,#N/A,FALSE,"현장 NCR 분석";#N/A,#N/A,FALSE,"현장품질감사";#N/A,#N/A,FALSE,"현장품질감사"}</definedName>
    <definedName name="ㅅ" localSheetId="18" hidden="1">{#N/A,#N/A,FALSE,"현장 NCR 분석";#N/A,#N/A,FALSE,"현장품질감사";#N/A,#N/A,FALSE,"현장품질감사"}</definedName>
    <definedName name="ㅅ" localSheetId="49" hidden="1">{#N/A,#N/A,FALSE,"현장 NCR 분석";#N/A,#N/A,FALSE,"현장품질감사";#N/A,#N/A,FALSE,"현장품질감사"}</definedName>
    <definedName name="ㅅ" localSheetId="50" hidden="1">{#N/A,#N/A,FALSE,"현장 NCR 분석";#N/A,#N/A,FALSE,"현장품질감사";#N/A,#N/A,FALSE,"현장품질감사"}</definedName>
    <definedName name="ㅅ" localSheetId="51" hidden="1">{#N/A,#N/A,FALSE,"현장 NCR 분석";#N/A,#N/A,FALSE,"현장품질감사";#N/A,#N/A,FALSE,"현장품질감사"}</definedName>
    <definedName name="ㅅ" localSheetId="52" hidden="1">{#N/A,#N/A,FALSE,"현장 NCR 분석";#N/A,#N/A,FALSE,"현장품질감사";#N/A,#N/A,FALSE,"현장품질감사"}</definedName>
    <definedName name="ㅅ" localSheetId="53" hidden="1">{#N/A,#N/A,FALSE,"현장 NCR 분석";#N/A,#N/A,FALSE,"현장품질감사";#N/A,#N/A,FALSE,"현장품질감사"}</definedName>
    <definedName name="ㅅ" localSheetId="79" hidden="1">{#N/A,#N/A,FALSE,"현장 NCR 분석";#N/A,#N/A,FALSE,"현장품질감사";#N/A,#N/A,FALSE,"현장품질감사"}</definedName>
    <definedName name="ㅅ" localSheetId="16" hidden="1">{#N/A,#N/A,FALSE,"현장 NCR 분석";#N/A,#N/A,FALSE,"현장품질감사";#N/A,#N/A,FALSE,"현장품질감사"}</definedName>
    <definedName name="ㅅ" localSheetId="13" hidden="1">{#N/A,#N/A,FALSE,"현장 NCR 분석";#N/A,#N/A,FALSE,"현장품질감사";#N/A,#N/A,FALSE,"현장품질감사"}</definedName>
    <definedName name="ㅅ" localSheetId="15" hidden="1">{#N/A,#N/A,FALSE,"현장 NCR 분석";#N/A,#N/A,FALSE,"현장품질감사";#N/A,#N/A,FALSE,"현장품질감사"}</definedName>
    <definedName name="ㅅ" localSheetId="14" hidden="1">{#N/A,#N/A,FALSE,"현장 NCR 분석";#N/A,#N/A,FALSE,"현장품질감사";#N/A,#N/A,FALSE,"현장품질감사"}</definedName>
    <definedName name="ㅅ" hidden="1">{#N/A,#N/A,FALSE,"현장 NCR 분석";#N/A,#N/A,FALSE,"현장품질감사";#N/A,#N/A,FALSE,"현장품질감사"}</definedName>
    <definedName name="ㅅPW1">'[113]●수량(침구보관창고-21평)'!$E$290</definedName>
    <definedName name="ㅅPW1방충망">'[113]●수량(침구보관창고-21평)'!$E$291</definedName>
    <definedName name="ㅅPW2">'[113]●수량(침구보관창고-21평)'!$E$293</definedName>
    <definedName name="ㅅPW2방충망">'[113]●수량(침구보관창고-21평)'!$E$294</definedName>
    <definedName name="ㅅVP도장">'[113]●수량(침구보관창고-21평)'!$E$318</definedName>
    <definedName name="ㅅWD1도아록">'[113]●수량(침구보관창고-21평)'!$E$285</definedName>
    <definedName name="ㅅWD1도아록달기">'[113]●수량(침구보관창고-21평)'!$E$286</definedName>
    <definedName name="ㅅWD1문제작및설치">'[113]●수량(침구보관창고-21평)'!$E$283</definedName>
    <definedName name="ㅅWD1문틀제작및설치">'[113]●수량(침구보관창고-21평)'!$E$282</definedName>
    <definedName name="ㅅWG1">'[113]●수량(침구보관창고-21평)'!#REF!</definedName>
    <definedName name="ㅅ목재기둥">'[113]●수량(침구보관창고-21평)'!$E$150</definedName>
    <definedName name="ㅅ목재선반_도장">'[113]●수량(침구보관창고-21평)'!$E$373</definedName>
    <definedName name="ㅅ목재선반_목재가공조립">'[113]●수량(침구보관창고-21평)'!$E$367</definedName>
    <definedName name="ㅅ목재선반_판재">'[113]●수량(침구보관창고-21평)'!$E$365</definedName>
    <definedName name="ㅅ목재선반_합판">'[113]●수량(침구보관창고-21평)'!$E$371</definedName>
    <definedName name="ㅅ목재선반_합판붙임">'[113]●수량(침구보관창고-21평)'!$E$369</definedName>
    <definedName name="ㅅ몰탈바르기_바닥24">'[113]●수량(침구보관창고-21평)'!#REF!</definedName>
    <definedName name="ㅅ몰탈바르기_바닥30">'[113]●수량(침구보관창고-21평)'!$E$271</definedName>
    <definedName name="ㅅ몰탈바르기_벽18">'[113]●수량(침구보관창고-21평)'!$E$274</definedName>
    <definedName name="ㅅ바닥드레인설치">'[113]●수량(침구보관창고-21평)'!#REF!</definedName>
    <definedName name="ㅅ바닥타일_석재질">'[113]●수량(침구보관창고-21평)'!$E$142</definedName>
    <definedName name="ㅅ바닥타일_자기질">'[113]●수량(침구보관창고-21평)'!$E$136</definedName>
    <definedName name="ㅅ반원목">'[113]●수량(침구보관창고-21평)'!$E$214</definedName>
    <definedName name="ㅅ반원목붙임">'[113]●수량(침구보관창고-21평)'!$E$212</definedName>
    <definedName name="ㅅ방습필름설치">'[113]●수량(침구보관창고-21평)'!$E$251</definedName>
    <definedName name="ㅅ벽단열재설치">'[113]●수량(침구보관창고-21평)'!$E$262</definedName>
    <definedName name="ㅅ벽체틀설치">'[113]●수량(침구보관창고-21평)'!$E$159</definedName>
    <definedName name="ㅅ벽타일">'[113]●수량(침구보관창고-21평)'!$E$139</definedName>
    <definedName name="ㅅ복층유리12">'[113]●수량(침구보관창고-21평)'!$E$301</definedName>
    <definedName name="ㅅ비닐쉬트깔기">'[113]●수량(침구보관창고-21평)'!$E$325</definedName>
    <definedName name="ㅅㅅ" localSheetId="37" hidden="1">{#N/A,#N/A,FALSE,"현장 NCR 분석";#N/A,#N/A,FALSE,"현장품질감사";#N/A,#N/A,FALSE,"현장품질감사"}</definedName>
    <definedName name="ㅅㅅ" localSheetId="17" hidden="1">{#N/A,#N/A,FALSE,"현장 NCR 분석";#N/A,#N/A,FALSE,"현장품질감사";#N/A,#N/A,FALSE,"현장품질감사"}</definedName>
    <definedName name="ㅅㅅ" localSheetId="18" hidden="1">{#N/A,#N/A,FALSE,"현장 NCR 분석";#N/A,#N/A,FALSE,"현장품질감사";#N/A,#N/A,FALSE,"현장품질감사"}</definedName>
    <definedName name="ㅅㅅ" localSheetId="49" hidden="1">{#N/A,#N/A,FALSE,"현장 NCR 분석";#N/A,#N/A,FALSE,"현장품질감사";#N/A,#N/A,FALSE,"현장품질감사"}</definedName>
    <definedName name="ㅅㅅ" localSheetId="50" hidden="1">{#N/A,#N/A,FALSE,"현장 NCR 분석";#N/A,#N/A,FALSE,"현장품질감사";#N/A,#N/A,FALSE,"현장품질감사"}</definedName>
    <definedName name="ㅅㅅ" localSheetId="51" hidden="1">{#N/A,#N/A,FALSE,"현장 NCR 분석";#N/A,#N/A,FALSE,"현장품질감사";#N/A,#N/A,FALSE,"현장품질감사"}</definedName>
    <definedName name="ㅅㅅ" localSheetId="52" hidden="1">{#N/A,#N/A,FALSE,"현장 NCR 분석";#N/A,#N/A,FALSE,"현장품질감사";#N/A,#N/A,FALSE,"현장품질감사"}</definedName>
    <definedName name="ㅅㅅ" localSheetId="53" hidden="1">{#N/A,#N/A,FALSE,"현장 NCR 분석";#N/A,#N/A,FALSE,"현장품질감사";#N/A,#N/A,FALSE,"현장품질감사"}</definedName>
    <definedName name="ㅅㅅ" localSheetId="79" hidden="1">{#N/A,#N/A,FALSE,"현장 NCR 분석";#N/A,#N/A,FALSE,"현장품질감사";#N/A,#N/A,FALSE,"현장품질감사"}</definedName>
    <definedName name="ㅅㅅ" localSheetId="16" hidden="1">{#N/A,#N/A,FALSE,"현장 NCR 분석";#N/A,#N/A,FALSE,"현장품질감사";#N/A,#N/A,FALSE,"현장품질감사"}</definedName>
    <definedName name="ㅅㅅ" localSheetId="13" hidden="1">{#N/A,#N/A,FALSE,"현장 NCR 분석";#N/A,#N/A,FALSE,"현장품질감사";#N/A,#N/A,FALSE,"현장품질감사"}</definedName>
    <definedName name="ㅅㅅ" localSheetId="15" hidden="1">{#N/A,#N/A,FALSE,"현장 NCR 분석";#N/A,#N/A,FALSE,"현장품질감사";#N/A,#N/A,FALSE,"현장품질감사"}</definedName>
    <definedName name="ㅅㅅ" localSheetId="14" hidden="1">{#N/A,#N/A,FALSE,"현장 NCR 분석";#N/A,#N/A,FALSE,"현장품질감사";#N/A,#N/A,FALSE,"현장품질감사"}</definedName>
    <definedName name="ㅅㅅ" hidden="1">{#N/A,#N/A,FALSE,"현장 NCR 분석";#N/A,#N/A,FALSE,"현장품질감사";#N/A,#N/A,FALSE,"현장품질감사"}</definedName>
    <definedName name="ㅅ서까래">'[113]●수량(침구보관창고-21평)'!$E$183</definedName>
    <definedName name="ㅅ석고보드붙임_천정">'[113]●수량(침구보관창고-21평)'!$E$327</definedName>
    <definedName name="ㅅ세탁기">'[113]●수량(침구보관창고-21평)'!$E$334</definedName>
    <definedName name="ㅅ수밀코킹">'[113]●수량(침구보관창고-21평)'!$E$248</definedName>
    <definedName name="ㅅ수성페인트칠">'[113]●수량(침구보관창고-21평)'!$E$315</definedName>
    <definedName name="ㅅ수평규준틀">'[113]●수량(침구보관창고-21평)'!$E$4</definedName>
    <definedName name="ㅅ시멘트벽돌">'[113]●수량(침구보관창고-21평)'!$E$128</definedName>
    <definedName name="ㅅ시멘트벽돌쌓기">'[113]●수량(침구보관창고-21평)'!$E$126</definedName>
    <definedName name="ㅅ시멘트액체방수">'[113]●수량(침구보관창고-21평)'!$E$240</definedName>
    <definedName name="ㅅ시멘트운반">'[113]●수량(침구보관창고-21평)'!$E$418</definedName>
    <definedName name="ㅅ아스팔트슁글잇기">'[113]●수량(침구보관창고-21평)'!$E$256</definedName>
    <definedName name="ㅅ앵커볼트설치">'[113]●수량(침구보관창고-21평)'!$E$115</definedName>
    <definedName name="ㅅ오일스테인칠">'[113]●수량(침구보관창고-21평)'!$E$305</definedName>
    <definedName name="ㅅ용마룻대">'[113]●수량(침구보관창고-21평)'!$E$175</definedName>
    <definedName name="ㅅ유리끼우고닦기_복층12">'[113]●수량(침구보관창고-21평)'!$E$298</definedName>
    <definedName name="ㅅ자갈">'[113]●수량(침구보관창고-21평)'!$E$409</definedName>
    <definedName name="ㅅ자연석붙임">'[113]●수량(침구보관창고-21평)'!$E$132</definedName>
    <definedName name="ㅅ잔토처리">'[113]●수량(침구보관창고-21평)'!$E$40</definedName>
    <definedName name="ㅅ잡석">'[113]●수량(침구보관창고-21평)'!$E$411</definedName>
    <definedName name="ㅅ전기순간온수기">'[113]●수량(침구보관창고-21평)'!$E$337</definedName>
    <definedName name="ㅅ중도리">'[113]●수량(침구보관창고-21평)'!$E$179</definedName>
    <definedName name="ㅅ지붕틀설치">'[113]●수량(침구보관창고-21평)'!$E$216</definedName>
    <definedName name="ㅅ창호몰딩설치">'[113]●수량(침구보관창고-21평)'!$E$226</definedName>
    <definedName name="ㅅ처마돌림붙임">'[113]●수량(침구보관창고-21평)'!$E$210</definedName>
    <definedName name="ㅅ처마환기구">'[113]●수량(침구보관창고-21평)'!#REF!</definedName>
    <definedName name="ㅅ천정단열재설치">'[113]●수량(침구보관창고-21평)'!$E$265</definedName>
    <definedName name="ㅅ천정루버15">'[113]●수량(침구보관창고-21평)'!$E$208</definedName>
    <definedName name="ㅅ천정루버붙임">'[113]●수량(침구보관창고-21평)'!$E$204</definedName>
    <definedName name="ㅅ천정몰딩설치">'[113]●수량(침구보관창고-21평)'!$E$218</definedName>
    <definedName name="ㅅ천정틀설치">'[113]●수량(침구보관창고-21평)'!$E$187</definedName>
    <definedName name="ㅅ철근10">'[113]●수량(침구보관창고-21평)'!#REF!</definedName>
    <definedName name="ㅅ철근13">'[113]●수량(침구보관창고-21평)'!$E$107</definedName>
    <definedName name="ㅅ철근16">'[113]●수량(침구보관창고-21평)'!#REF!</definedName>
    <definedName name="ㅅ철근가공조립">'[113]●수량(침구보관창고-21평)'!$E$103</definedName>
    <definedName name="ㅅ철근운반">'[113]●수량(침구보관창고-21평)'!$E$426</definedName>
    <definedName name="ㅅ콘크리트타설_무근">'[113]●수량(침구보관창고-21평)'!$E$51</definedName>
    <definedName name="ㅅ콘크리트타설_철근">'[113]●수량(침구보관창고-21평)'!$E$57</definedName>
    <definedName name="ㅅ터파기">'[113]●수량(침구보관창고-21평)'!$E$29</definedName>
    <definedName name="ㅅ토대">'[113]●수량(침구보관창고-21평)'!#REF!</definedName>
    <definedName name="ㅅ토대설치">'[113]●수량(침구보관창고-21평)'!#REF!</definedName>
    <definedName name="ㅅ합판_바닥12">'[113]●수량(침구보관창고-21평)'!$E$202</definedName>
    <definedName name="ㅅ합판_천정12">'[113]●수량(침구보관창고-21평)'!$E$198</definedName>
    <definedName name="ㅅ합판거푸집_4회">'[113]●수량(침구보관창고-21평)'!$E$75</definedName>
    <definedName name="ㅅ합판거푸집_6회">'[113]●수량(침구보관창고-21평)'!$E$69</definedName>
    <definedName name="ㅅ합판붙임_바닥">'[113]●수량(침구보관창고-21평)'!$E$200</definedName>
    <definedName name="ㅅ합판붙임_천정">'[113]●수량(침구보관창고-21평)'!$E$194</definedName>
    <definedName name="사" localSheetId="55">BlankMacro1</definedName>
    <definedName name="사" localSheetId="59">BlankMacro1</definedName>
    <definedName name="사" localSheetId="6">BlankMacro1</definedName>
    <definedName name="사" localSheetId="61">BlankMacro1</definedName>
    <definedName name="사" localSheetId="31">BlankMacro1</definedName>
    <definedName name="사" localSheetId="37">BlankMacro1</definedName>
    <definedName name="사" localSheetId="17">BlankMacro1</definedName>
    <definedName name="사" localSheetId="18">BlankMacro1</definedName>
    <definedName name="사" localSheetId="35">BlankMacro1</definedName>
    <definedName name="사" localSheetId="36">BlankMacro1</definedName>
    <definedName name="사" localSheetId="34">BlankMacro1</definedName>
    <definedName name="사" localSheetId="49">BlankMacro1</definedName>
    <definedName name="사" localSheetId="50">BlankMacro1</definedName>
    <definedName name="사" localSheetId="51">BlankMacro1</definedName>
    <definedName name="사" localSheetId="52">BlankMacro1</definedName>
    <definedName name="사" localSheetId="53">BlankMacro1</definedName>
    <definedName name="사" localSheetId="74">BlankMacro1</definedName>
    <definedName name="사" localSheetId="75">BlankMacro1</definedName>
    <definedName name="사" localSheetId="76">BlankMacro1</definedName>
    <definedName name="사" localSheetId="77">BlankMacro1</definedName>
    <definedName name="사" localSheetId="78">BlankMacro1</definedName>
    <definedName name="사" localSheetId="79">BlankMacro1</definedName>
    <definedName name="사" localSheetId="16">BlankMacro1</definedName>
    <definedName name="사" localSheetId="13">BlankMacro1</definedName>
    <definedName name="사" localSheetId="15">BlankMacro1</definedName>
    <definedName name="사" localSheetId="14">BlankMacro1</definedName>
    <definedName name="사" localSheetId="1">BlankMacro1</definedName>
    <definedName name="사">BlankMacro1</definedName>
    <definedName name="사급재료비" localSheetId="49">#REF!</definedName>
    <definedName name="사급재료비" localSheetId="50">#REF!</definedName>
    <definedName name="사급재료비" localSheetId="51">#REF!</definedName>
    <definedName name="사급재료비" localSheetId="52">#REF!</definedName>
    <definedName name="사급재료비" localSheetId="53">#REF!</definedName>
    <definedName name="사급재료비" localSheetId="13">#REF!</definedName>
    <definedName name="사급재료비" localSheetId="15">#REF!</definedName>
    <definedName name="사급재료비" localSheetId="14">#REF!</definedName>
    <definedName name="사급재료비">#REF!</definedName>
    <definedName name="사랑" localSheetId="55">BlankMacro1</definedName>
    <definedName name="사랑" localSheetId="59">BlankMacro1</definedName>
    <definedName name="사랑" localSheetId="6">BlankMacro1</definedName>
    <definedName name="사랑" localSheetId="61">BlankMacro1</definedName>
    <definedName name="사랑" localSheetId="31">BlankMacro1</definedName>
    <definedName name="사랑" localSheetId="37">BlankMacro1</definedName>
    <definedName name="사랑" localSheetId="17">BlankMacro1</definedName>
    <definedName name="사랑" localSheetId="18">BlankMacro1</definedName>
    <definedName name="사랑" localSheetId="35">BlankMacro1</definedName>
    <definedName name="사랑" localSheetId="36">BlankMacro1</definedName>
    <definedName name="사랑" localSheetId="34">BlankMacro1</definedName>
    <definedName name="사랑" localSheetId="49">BlankMacro1</definedName>
    <definedName name="사랑" localSheetId="50">BlankMacro1</definedName>
    <definedName name="사랑" localSheetId="51">BlankMacro1</definedName>
    <definedName name="사랑" localSheetId="52">BlankMacro1</definedName>
    <definedName name="사랑" localSheetId="53">BlankMacro1</definedName>
    <definedName name="사랑" localSheetId="74">BlankMacro1</definedName>
    <definedName name="사랑" localSheetId="75">BlankMacro1</definedName>
    <definedName name="사랑" localSheetId="76">BlankMacro1</definedName>
    <definedName name="사랑" localSheetId="77">BlankMacro1</definedName>
    <definedName name="사랑" localSheetId="78">BlankMacro1</definedName>
    <definedName name="사랑" localSheetId="79">BlankMacro1</definedName>
    <definedName name="사랑" localSheetId="16">BlankMacro1</definedName>
    <definedName name="사랑" localSheetId="13">BlankMacro1</definedName>
    <definedName name="사랑" localSheetId="15">BlankMacro1</definedName>
    <definedName name="사랑" localSheetId="14">BlankMacro1</definedName>
    <definedName name="사랑" localSheetId="1">BlankMacro1</definedName>
    <definedName name="사랑">BlankMacro1</definedName>
    <definedName name="사방댐" localSheetId="49">#REF!</definedName>
    <definedName name="사방댐" localSheetId="50">#REF!</definedName>
    <definedName name="사방댐" localSheetId="51">#REF!</definedName>
    <definedName name="사방댐" localSheetId="52">#REF!</definedName>
    <definedName name="사방댐" localSheetId="53">#REF!</definedName>
    <definedName name="사방댐" localSheetId="74">#REF!</definedName>
    <definedName name="사방댐" localSheetId="75">#REF!</definedName>
    <definedName name="사방댐" localSheetId="76">#REF!</definedName>
    <definedName name="사방댐" localSheetId="77">#REF!</definedName>
    <definedName name="사방댐" localSheetId="78">#REF!</definedName>
    <definedName name="사방댐" localSheetId="16">#REF!</definedName>
    <definedName name="사방댐" localSheetId="13">#REF!</definedName>
    <definedName name="사방댐" localSheetId="15">#REF!</definedName>
    <definedName name="사방댐" localSheetId="14">#REF!</definedName>
    <definedName name="사방댐">#REF!</definedName>
    <definedName name="사본" localSheetId="37">{"Book1"}</definedName>
    <definedName name="사본" localSheetId="49">{"Book1"}</definedName>
    <definedName name="사본" localSheetId="50">{"Book1"}</definedName>
    <definedName name="사본" localSheetId="51">{"Book1"}</definedName>
    <definedName name="사본" localSheetId="52">{"Book1"}</definedName>
    <definedName name="사본" localSheetId="53">{"Book1"}</definedName>
    <definedName name="사본" localSheetId="79">{"Book1"}</definedName>
    <definedName name="사본">{"Book1"}</definedName>
    <definedName name="사석" localSheetId="37">{"'산출근거'!$B$4:$D$8"}</definedName>
    <definedName name="사석" localSheetId="17">{"'산출근거'!$B$4:$D$8"}</definedName>
    <definedName name="사석" localSheetId="18">{"'산출근거'!$B$4:$D$8"}</definedName>
    <definedName name="사석" localSheetId="49">{"'산출근거'!$B$4:$D$8"}</definedName>
    <definedName name="사석" localSheetId="50">{"'산출근거'!$B$4:$D$8"}</definedName>
    <definedName name="사석" localSheetId="51">{"'산출근거'!$B$4:$D$8"}</definedName>
    <definedName name="사석" localSheetId="52">{"'산출근거'!$B$4:$D$8"}</definedName>
    <definedName name="사석" localSheetId="53">{"'산출근거'!$B$4:$D$8"}</definedName>
    <definedName name="사석" localSheetId="79">{"'산출근거'!$B$4:$D$8"}</definedName>
    <definedName name="사석" localSheetId="16">{"'산출근거'!$B$4:$D$8"}</definedName>
    <definedName name="사석" localSheetId="13">{"'산출근거'!$B$4:$D$8"}</definedName>
    <definedName name="사석" localSheetId="15">{"'산출근거'!$B$4:$D$8"}</definedName>
    <definedName name="사석" localSheetId="14">{"'산출근거'!$B$4:$D$8"}</definedName>
    <definedName name="사석">{"'산출근거'!$B$4:$D$8"}</definedName>
    <definedName name="사업대상지">'[101]7대상지'!$B$5:$AS$38</definedName>
    <definedName name="사업면적">[114]h3!$D$4:$D$22</definedName>
    <definedName name="사업명">[68]설계요소!$B$3</definedName>
    <definedName name="사인일위">#REF!</definedName>
    <definedName name="사철나무H1.2" localSheetId="49">#REF!</definedName>
    <definedName name="사철나무H1.2" localSheetId="50">#REF!</definedName>
    <definedName name="사철나무H1.2" localSheetId="51">#REF!</definedName>
    <definedName name="사철나무H1.2" localSheetId="52">#REF!</definedName>
    <definedName name="사철나무H1.2" localSheetId="53">#REF!</definedName>
    <definedName name="사철나무H1.2" localSheetId="74">#REF!</definedName>
    <definedName name="사철나무H1.2" localSheetId="75">#REF!</definedName>
    <definedName name="사철나무H1.2" localSheetId="76">#REF!</definedName>
    <definedName name="사철나무H1.2" localSheetId="77">#REF!</definedName>
    <definedName name="사철나무H1.2" localSheetId="78">#REF!</definedName>
    <definedName name="사철나무H1.2" localSheetId="16">#REF!</definedName>
    <definedName name="사철나무H1.2" localSheetId="13">#REF!</definedName>
    <definedName name="사철나무H1.2" localSheetId="15">#REF!</definedName>
    <definedName name="사철나무H1.2" localSheetId="14">#REF!</definedName>
    <definedName name="사철나무H1.2">#REF!</definedName>
    <definedName name="사토" localSheetId="49">#REF!</definedName>
    <definedName name="사토" localSheetId="50">#REF!</definedName>
    <definedName name="사토" localSheetId="51">#REF!</definedName>
    <definedName name="사토" localSheetId="52">#REF!</definedName>
    <definedName name="사토" localSheetId="53">#REF!</definedName>
    <definedName name="사토" localSheetId="74">#REF!</definedName>
    <definedName name="사토" localSheetId="75">#REF!</definedName>
    <definedName name="사토" localSheetId="76">#REF!</definedName>
    <definedName name="사토" localSheetId="77">#REF!</definedName>
    <definedName name="사토" localSheetId="78">#REF!</definedName>
    <definedName name="사토" localSheetId="16">#REF!</definedName>
    <definedName name="사토" localSheetId="13">#REF!</definedName>
    <definedName name="사토" localSheetId="15">#REF!</definedName>
    <definedName name="사토" localSheetId="14">#REF!</definedName>
    <definedName name="사토">#REF!</definedName>
    <definedName name="사하중계수" localSheetId="49">#REF!</definedName>
    <definedName name="사하중계수" localSheetId="50">#REF!</definedName>
    <definedName name="사하중계수" localSheetId="51">#REF!</definedName>
    <definedName name="사하중계수" localSheetId="52">#REF!</definedName>
    <definedName name="사하중계수" localSheetId="53">#REF!</definedName>
    <definedName name="사하중계수" localSheetId="74">#REF!</definedName>
    <definedName name="사하중계수" localSheetId="75">#REF!</definedName>
    <definedName name="사하중계수" localSheetId="76">#REF!</definedName>
    <definedName name="사하중계수" localSheetId="77">#REF!</definedName>
    <definedName name="사하중계수" localSheetId="78">#REF!</definedName>
    <definedName name="사하중계수" localSheetId="16">#REF!</definedName>
    <definedName name="사하중계수" localSheetId="13">#REF!</definedName>
    <definedName name="사하중계수" localSheetId="15">#REF!</definedName>
    <definedName name="사하중계수" localSheetId="14">#REF!</definedName>
    <definedName name="사하중계수">#REF!</definedName>
    <definedName name="산돌">#REF!</definedName>
    <definedName name="산물대운반1구역" localSheetId="49">#REF!</definedName>
    <definedName name="산물대운반1구역" localSheetId="50">#REF!</definedName>
    <definedName name="산물대운반1구역" localSheetId="51">#REF!</definedName>
    <definedName name="산물대운반1구역" localSheetId="52">#REF!</definedName>
    <definedName name="산물대운반1구역" localSheetId="53">#REF!</definedName>
    <definedName name="산물대운반1구역" localSheetId="13">#REF!</definedName>
    <definedName name="산물대운반1구역" localSheetId="15">#REF!</definedName>
    <definedName name="산물대운반1구역" localSheetId="14">#REF!</definedName>
    <definedName name="산물대운반1구역">#REF!</definedName>
    <definedName name="산물대운반2구역" localSheetId="49">#REF!</definedName>
    <definedName name="산물대운반2구역" localSheetId="50">#REF!</definedName>
    <definedName name="산물대운반2구역" localSheetId="51">#REF!</definedName>
    <definedName name="산물대운반2구역" localSheetId="52">#REF!</definedName>
    <definedName name="산물대운반2구역" localSheetId="53">#REF!</definedName>
    <definedName name="산물대운반2구역" localSheetId="13">#REF!</definedName>
    <definedName name="산물대운반2구역" localSheetId="15">#REF!</definedName>
    <definedName name="산물대운반2구역" localSheetId="14">#REF!</definedName>
    <definedName name="산물대운반2구역">#REF!</definedName>
    <definedName name="산불피해지">[62]이름표모음!$K$28:$L$29</definedName>
    <definedName name="산업안전보건_관리비" localSheetId="17">#REF!</definedName>
    <definedName name="산업안전보건_관리비" localSheetId="18">#REF!</definedName>
    <definedName name="산업안전보건_관리비" localSheetId="16">#REF!</definedName>
    <definedName name="산업안전보건_관리비" localSheetId="13">#REF!</definedName>
    <definedName name="산업안전보건_관리비" localSheetId="15">#REF!</definedName>
    <definedName name="산업안전보건_관리비" localSheetId="14">#REF!</definedName>
    <definedName name="산업안전보건_관리비">'3-1.기초자료'!$C$32</definedName>
    <definedName name="산업안전보건관리비">#REF!</definedName>
    <definedName name="산재보험료" localSheetId="17">#REF!</definedName>
    <definedName name="산재보험료" localSheetId="18">#REF!</definedName>
    <definedName name="산재보험료" localSheetId="16">#REF!</definedName>
    <definedName name="산재보험료" localSheetId="13">#REF!</definedName>
    <definedName name="산재보험료" localSheetId="15">#REF!</definedName>
    <definedName name="산재보험료" localSheetId="14">#REF!</definedName>
    <definedName name="산재보험료">'3-1.기초자료'!$C$28</definedName>
    <definedName name="산정" localSheetId="49">#REF!</definedName>
    <definedName name="산정" localSheetId="50">#REF!</definedName>
    <definedName name="산정" localSheetId="51">#REF!</definedName>
    <definedName name="산정" localSheetId="52">#REF!</definedName>
    <definedName name="산정" localSheetId="53">#REF!</definedName>
    <definedName name="산정" localSheetId="74">#REF!</definedName>
    <definedName name="산정" localSheetId="75">#REF!</definedName>
    <definedName name="산정" localSheetId="76">#REF!</definedName>
    <definedName name="산정" localSheetId="77">#REF!</definedName>
    <definedName name="산정" localSheetId="78">#REF!</definedName>
    <definedName name="산정" localSheetId="16">#REF!</definedName>
    <definedName name="산정" localSheetId="13">#REF!</definedName>
    <definedName name="산정" localSheetId="15">#REF!</definedName>
    <definedName name="산정" localSheetId="14">#REF!</definedName>
    <definedName name="산정">#REF!</definedName>
    <definedName name="산철쭉" localSheetId="55">#REF!</definedName>
    <definedName name="산철쭉" localSheetId="59">#REF!</definedName>
    <definedName name="산철쭉" localSheetId="61">#REF!</definedName>
    <definedName name="산철쭉" localSheetId="31">#REF!</definedName>
    <definedName name="산철쭉" localSheetId="35">#REF!</definedName>
    <definedName name="산철쭉" localSheetId="36">#REF!</definedName>
    <definedName name="산철쭉" localSheetId="34">#REF!</definedName>
    <definedName name="산철쭉" localSheetId="49">#REF!</definedName>
    <definedName name="산철쭉" localSheetId="50">#REF!</definedName>
    <definedName name="산철쭉" localSheetId="51">#REF!</definedName>
    <definedName name="산철쭉" localSheetId="52">#REF!</definedName>
    <definedName name="산철쭉" localSheetId="53">#REF!</definedName>
    <definedName name="산철쭉" localSheetId="74">#REF!</definedName>
    <definedName name="산철쭉" localSheetId="75">#REF!</definedName>
    <definedName name="산철쭉" localSheetId="76">#REF!</definedName>
    <definedName name="산철쭉" localSheetId="77">#REF!</definedName>
    <definedName name="산철쭉" localSheetId="78">#REF!</definedName>
    <definedName name="산철쭉" localSheetId="16">#REF!</definedName>
    <definedName name="산철쭉" localSheetId="13">#REF!</definedName>
    <definedName name="산철쭉" localSheetId="15">#REF!</definedName>
    <definedName name="산철쭉" localSheetId="14">#REF!</definedName>
    <definedName name="산철쭉" localSheetId="1">#REF!</definedName>
    <definedName name="산철쭉">#REF!</definedName>
    <definedName name="산출2" localSheetId="37">BlankMacro1</definedName>
    <definedName name="산출2" localSheetId="49">BlankMacro1</definedName>
    <definedName name="산출2" localSheetId="50">BlankMacro1</definedName>
    <definedName name="산출2" localSheetId="51">BlankMacro1</definedName>
    <definedName name="산출2" localSheetId="52">BlankMacro1</definedName>
    <definedName name="산출2" localSheetId="53">BlankMacro1</definedName>
    <definedName name="산출2" localSheetId="75">BlankMacro1</definedName>
    <definedName name="산출2" localSheetId="77">BlankMacro1</definedName>
    <definedName name="산출2" localSheetId="79">BlankMacro1</definedName>
    <definedName name="산출2">BlankMacro1</definedName>
    <definedName name="산출기초조사간지" localSheetId="37">BlankMacro1</definedName>
    <definedName name="산출기초조사간지" localSheetId="49">BlankMacro1</definedName>
    <definedName name="산출기초조사간지" localSheetId="50">BlankMacro1</definedName>
    <definedName name="산출기초조사간지" localSheetId="51">BlankMacro1</definedName>
    <definedName name="산출기초조사간지" localSheetId="52">BlankMacro1</definedName>
    <definedName name="산출기초조사간지" localSheetId="53">BlankMacro1</definedName>
    <definedName name="산출기초조사간지" localSheetId="75">BlankMacro1</definedName>
    <definedName name="산출기초조사간지" localSheetId="77">BlankMacro1</definedName>
    <definedName name="산출기초조사간지" localSheetId="79">BlankMacro1</definedName>
    <definedName name="산출기초조사간지">BlankMacro1</definedName>
    <definedName name="삼" localSheetId="13">#REF!</definedName>
    <definedName name="삼" localSheetId="15">#REF!</definedName>
    <definedName name="삼" localSheetId="14">#REF!</definedName>
    <definedName name="삼">#REF!</definedName>
    <definedName name="상" localSheetId="13">#REF!</definedName>
    <definedName name="상" localSheetId="15">#REF!</definedName>
    <definedName name="상" localSheetId="14">#REF!</definedName>
    <definedName name="상">#REF!</definedName>
    <definedName name="상급원자력기술자001" localSheetId="49">#REF!</definedName>
    <definedName name="상급원자력기술자001" localSheetId="50">#REF!</definedName>
    <definedName name="상급원자력기술자001" localSheetId="51">#REF!</definedName>
    <definedName name="상급원자력기술자001" localSheetId="52">#REF!</definedName>
    <definedName name="상급원자력기술자001" localSheetId="53">#REF!</definedName>
    <definedName name="상급원자력기술자001" localSheetId="74">#REF!</definedName>
    <definedName name="상급원자력기술자001" localSheetId="75">#REF!</definedName>
    <definedName name="상급원자력기술자001" localSheetId="76">#REF!</definedName>
    <definedName name="상급원자력기술자001" localSheetId="77">#REF!</definedName>
    <definedName name="상급원자력기술자001" localSheetId="78">#REF!</definedName>
    <definedName name="상급원자력기술자001" localSheetId="16">#REF!</definedName>
    <definedName name="상급원자력기술자001" localSheetId="13">#REF!</definedName>
    <definedName name="상급원자력기술자001" localSheetId="15">#REF!</definedName>
    <definedName name="상급원자력기술자001" localSheetId="14">#REF!</definedName>
    <definedName name="상급원자력기술자001">#REF!</definedName>
    <definedName name="상급원자력기술자002" localSheetId="49">#REF!</definedName>
    <definedName name="상급원자력기술자002" localSheetId="50">#REF!</definedName>
    <definedName name="상급원자력기술자002" localSheetId="51">#REF!</definedName>
    <definedName name="상급원자력기술자002" localSheetId="52">#REF!</definedName>
    <definedName name="상급원자력기술자002" localSheetId="53">#REF!</definedName>
    <definedName name="상급원자력기술자002" localSheetId="74">#REF!</definedName>
    <definedName name="상급원자력기술자002" localSheetId="75">#REF!</definedName>
    <definedName name="상급원자력기술자002" localSheetId="76">#REF!</definedName>
    <definedName name="상급원자력기술자002" localSheetId="77">#REF!</definedName>
    <definedName name="상급원자력기술자002" localSheetId="78">#REF!</definedName>
    <definedName name="상급원자력기술자002" localSheetId="16">#REF!</definedName>
    <definedName name="상급원자력기술자002" localSheetId="13">#REF!</definedName>
    <definedName name="상급원자력기술자002" localSheetId="15">#REF!</definedName>
    <definedName name="상급원자력기술자002" localSheetId="14">#REF!</definedName>
    <definedName name="상급원자력기술자002">#REF!</definedName>
    <definedName name="상급원자력기술자011" localSheetId="49">#REF!</definedName>
    <definedName name="상급원자력기술자011" localSheetId="50">#REF!</definedName>
    <definedName name="상급원자력기술자011" localSheetId="51">#REF!</definedName>
    <definedName name="상급원자력기술자011" localSheetId="52">#REF!</definedName>
    <definedName name="상급원자력기술자011" localSheetId="53">#REF!</definedName>
    <definedName name="상급원자력기술자011" localSheetId="74">#REF!</definedName>
    <definedName name="상급원자력기술자011" localSheetId="75">#REF!</definedName>
    <definedName name="상급원자력기술자011" localSheetId="76">#REF!</definedName>
    <definedName name="상급원자력기술자011" localSheetId="77">#REF!</definedName>
    <definedName name="상급원자력기술자011" localSheetId="78">#REF!</definedName>
    <definedName name="상급원자력기술자011" localSheetId="16">#REF!</definedName>
    <definedName name="상급원자력기술자011" localSheetId="13">#REF!</definedName>
    <definedName name="상급원자력기술자011" localSheetId="15">#REF!</definedName>
    <definedName name="상급원자력기술자011" localSheetId="14">#REF!</definedName>
    <definedName name="상급원자력기술자011">#REF!</definedName>
    <definedName name="상급원자력기술자982" localSheetId="49">#REF!</definedName>
    <definedName name="상급원자력기술자982" localSheetId="50">#REF!</definedName>
    <definedName name="상급원자력기술자982" localSheetId="51">#REF!</definedName>
    <definedName name="상급원자력기술자982" localSheetId="52">#REF!</definedName>
    <definedName name="상급원자력기술자982" localSheetId="53">#REF!</definedName>
    <definedName name="상급원자력기술자982" localSheetId="74">#REF!</definedName>
    <definedName name="상급원자력기술자982" localSheetId="75">#REF!</definedName>
    <definedName name="상급원자력기술자982" localSheetId="76">#REF!</definedName>
    <definedName name="상급원자력기술자982" localSheetId="77">#REF!</definedName>
    <definedName name="상급원자력기술자982" localSheetId="78">#REF!</definedName>
    <definedName name="상급원자력기술자982" localSheetId="16">#REF!</definedName>
    <definedName name="상급원자력기술자982" localSheetId="13">#REF!</definedName>
    <definedName name="상급원자력기술자982" localSheetId="15">#REF!</definedName>
    <definedName name="상급원자력기술자982" localSheetId="14">#REF!</definedName>
    <definedName name="상급원자력기술자982">#REF!</definedName>
    <definedName name="상급원자력기술자991" localSheetId="49">#REF!</definedName>
    <definedName name="상급원자력기술자991" localSheetId="50">#REF!</definedName>
    <definedName name="상급원자력기술자991" localSheetId="51">#REF!</definedName>
    <definedName name="상급원자력기술자991" localSheetId="52">#REF!</definedName>
    <definedName name="상급원자력기술자991" localSheetId="53">#REF!</definedName>
    <definedName name="상급원자력기술자991" localSheetId="74">#REF!</definedName>
    <definedName name="상급원자력기술자991" localSheetId="75">#REF!</definedName>
    <definedName name="상급원자력기술자991" localSheetId="76">#REF!</definedName>
    <definedName name="상급원자력기술자991" localSheetId="77">#REF!</definedName>
    <definedName name="상급원자력기술자991" localSheetId="78">#REF!</definedName>
    <definedName name="상급원자력기술자991" localSheetId="16">#REF!</definedName>
    <definedName name="상급원자력기술자991" localSheetId="13">#REF!</definedName>
    <definedName name="상급원자력기술자991" localSheetId="15">#REF!</definedName>
    <definedName name="상급원자력기술자991" localSheetId="14">#REF!</definedName>
    <definedName name="상급원자력기술자991">#REF!</definedName>
    <definedName name="상급원자력기술자992" localSheetId="49">#REF!</definedName>
    <definedName name="상급원자력기술자992" localSheetId="50">#REF!</definedName>
    <definedName name="상급원자력기술자992" localSheetId="51">#REF!</definedName>
    <definedName name="상급원자력기술자992" localSheetId="52">#REF!</definedName>
    <definedName name="상급원자력기술자992" localSheetId="53">#REF!</definedName>
    <definedName name="상급원자력기술자992" localSheetId="74">#REF!</definedName>
    <definedName name="상급원자력기술자992" localSheetId="75">#REF!</definedName>
    <definedName name="상급원자력기술자992" localSheetId="76">#REF!</definedName>
    <definedName name="상급원자력기술자992" localSheetId="77">#REF!</definedName>
    <definedName name="상급원자력기술자992" localSheetId="78">#REF!</definedName>
    <definedName name="상급원자력기술자992" localSheetId="16">#REF!</definedName>
    <definedName name="상급원자력기술자992" localSheetId="13">#REF!</definedName>
    <definedName name="상급원자력기술자992" localSheetId="15">#REF!</definedName>
    <definedName name="상급원자력기술자992" localSheetId="14">#REF!</definedName>
    <definedName name="상급원자력기술자992">#REF!</definedName>
    <definedName name="상수리재적">[61]상수리!$B$2:$AW$32</definedName>
    <definedName name="상수리재적표" localSheetId="49">#REF!</definedName>
    <definedName name="상수리재적표" localSheetId="50">#REF!</definedName>
    <definedName name="상수리재적표" localSheetId="51">#REF!</definedName>
    <definedName name="상수리재적표" localSheetId="52">#REF!</definedName>
    <definedName name="상수리재적표" localSheetId="53">#REF!</definedName>
    <definedName name="상수리재적표" localSheetId="13">#REF!</definedName>
    <definedName name="상수리재적표" localSheetId="15">#REF!</definedName>
    <definedName name="상수리재적표" localSheetId="14">#REF!</definedName>
    <definedName name="상수리재적표">#REF!</definedName>
    <definedName name="상호">OFFSET([70]거래처자료등록!$A$6,0,0,COUNTA([70]거래처자료등록!$A$6:$A$12),1)</definedName>
    <definedName name="생붕괴성필름">'[115]3-1.자료'!$B$21</definedName>
    <definedName name="생붕괴필름">[68]설계요소!$C$29</definedName>
    <definedName name="샷_시_공" localSheetId="49">#REF!</definedName>
    <definedName name="샷_시_공" localSheetId="50">#REF!</definedName>
    <definedName name="샷_시_공" localSheetId="51">#REF!</definedName>
    <definedName name="샷_시_공" localSheetId="52">#REF!</definedName>
    <definedName name="샷_시_공" localSheetId="53">#REF!</definedName>
    <definedName name="샷_시_공" localSheetId="74">#REF!</definedName>
    <definedName name="샷_시_공" localSheetId="75">#REF!</definedName>
    <definedName name="샷_시_공" localSheetId="76">#REF!</definedName>
    <definedName name="샷_시_공" localSheetId="77">#REF!</definedName>
    <definedName name="샷_시_공" localSheetId="78">#REF!</definedName>
    <definedName name="샷_시_공" localSheetId="16">#REF!</definedName>
    <definedName name="샷_시_공" localSheetId="13">#REF!</definedName>
    <definedName name="샷_시_공" localSheetId="15">#REF!</definedName>
    <definedName name="샷_시_공" localSheetId="14">#REF!</definedName>
    <definedName name="샷_시_공">#REF!</definedName>
    <definedName name="샷시공001" localSheetId="49">#REF!</definedName>
    <definedName name="샷시공001" localSheetId="50">#REF!</definedName>
    <definedName name="샷시공001" localSheetId="51">#REF!</definedName>
    <definedName name="샷시공001" localSheetId="52">#REF!</definedName>
    <definedName name="샷시공001" localSheetId="53">#REF!</definedName>
    <definedName name="샷시공001" localSheetId="74">#REF!</definedName>
    <definedName name="샷시공001" localSheetId="75">#REF!</definedName>
    <definedName name="샷시공001" localSheetId="76">#REF!</definedName>
    <definedName name="샷시공001" localSheetId="77">#REF!</definedName>
    <definedName name="샷시공001" localSheetId="78">#REF!</definedName>
    <definedName name="샷시공001" localSheetId="16">#REF!</definedName>
    <definedName name="샷시공001" localSheetId="13">#REF!</definedName>
    <definedName name="샷시공001" localSheetId="15">#REF!</definedName>
    <definedName name="샷시공001" localSheetId="14">#REF!</definedName>
    <definedName name="샷시공001">#REF!</definedName>
    <definedName name="샷시공002" localSheetId="49">#REF!</definedName>
    <definedName name="샷시공002" localSheetId="50">#REF!</definedName>
    <definedName name="샷시공002" localSheetId="51">#REF!</definedName>
    <definedName name="샷시공002" localSheetId="52">#REF!</definedName>
    <definedName name="샷시공002" localSheetId="53">#REF!</definedName>
    <definedName name="샷시공002" localSheetId="74">#REF!</definedName>
    <definedName name="샷시공002" localSheetId="75">#REF!</definedName>
    <definedName name="샷시공002" localSheetId="76">#REF!</definedName>
    <definedName name="샷시공002" localSheetId="77">#REF!</definedName>
    <definedName name="샷시공002" localSheetId="78">#REF!</definedName>
    <definedName name="샷시공002" localSheetId="16">#REF!</definedName>
    <definedName name="샷시공002" localSheetId="13">#REF!</definedName>
    <definedName name="샷시공002" localSheetId="15">#REF!</definedName>
    <definedName name="샷시공002" localSheetId="14">#REF!</definedName>
    <definedName name="샷시공002">#REF!</definedName>
    <definedName name="샷시공011" localSheetId="49">#REF!</definedName>
    <definedName name="샷시공011" localSheetId="50">#REF!</definedName>
    <definedName name="샷시공011" localSheetId="51">#REF!</definedName>
    <definedName name="샷시공011" localSheetId="52">#REF!</definedName>
    <definedName name="샷시공011" localSheetId="53">#REF!</definedName>
    <definedName name="샷시공011" localSheetId="74">#REF!</definedName>
    <definedName name="샷시공011" localSheetId="75">#REF!</definedName>
    <definedName name="샷시공011" localSheetId="76">#REF!</definedName>
    <definedName name="샷시공011" localSheetId="77">#REF!</definedName>
    <definedName name="샷시공011" localSheetId="78">#REF!</definedName>
    <definedName name="샷시공011" localSheetId="16">#REF!</definedName>
    <definedName name="샷시공011" localSheetId="13">#REF!</definedName>
    <definedName name="샷시공011" localSheetId="15">#REF!</definedName>
    <definedName name="샷시공011" localSheetId="14">#REF!</definedName>
    <definedName name="샷시공011">#REF!</definedName>
    <definedName name="샷시공982" localSheetId="49">#REF!</definedName>
    <definedName name="샷시공982" localSheetId="50">#REF!</definedName>
    <definedName name="샷시공982" localSheetId="51">#REF!</definedName>
    <definedName name="샷시공982" localSheetId="52">#REF!</definedName>
    <definedName name="샷시공982" localSheetId="53">#REF!</definedName>
    <definedName name="샷시공982" localSheetId="74">#REF!</definedName>
    <definedName name="샷시공982" localSheetId="75">#REF!</definedName>
    <definedName name="샷시공982" localSheetId="76">#REF!</definedName>
    <definedName name="샷시공982" localSheetId="77">#REF!</definedName>
    <definedName name="샷시공982" localSheetId="78">#REF!</definedName>
    <definedName name="샷시공982" localSheetId="16">#REF!</definedName>
    <definedName name="샷시공982" localSheetId="13">#REF!</definedName>
    <definedName name="샷시공982" localSheetId="15">#REF!</definedName>
    <definedName name="샷시공982" localSheetId="14">#REF!</definedName>
    <definedName name="샷시공982">#REF!</definedName>
    <definedName name="샷시공991" localSheetId="49">#REF!</definedName>
    <definedName name="샷시공991" localSheetId="50">#REF!</definedName>
    <definedName name="샷시공991" localSheetId="51">#REF!</definedName>
    <definedName name="샷시공991" localSheetId="52">#REF!</definedName>
    <definedName name="샷시공991" localSheetId="53">#REF!</definedName>
    <definedName name="샷시공991" localSheetId="74">#REF!</definedName>
    <definedName name="샷시공991" localSheetId="75">#REF!</definedName>
    <definedName name="샷시공991" localSheetId="76">#REF!</definedName>
    <definedName name="샷시공991" localSheetId="77">#REF!</definedName>
    <definedName name="샷시공991" localSheetId="78">#REF!</definedName>
    <definedName name="샷시공991" localSheetId="16">#REF!</definedName>
    <definedName name="샷시공991" localSheetId="13">#REF!</definedName>
    <definedName name="샷시공991" localSheetId="15">#REF!</definedName>
    <definedName name="샷시공991" localSheetId="14">#REF!</definedName>
    <definedName name="샷시공991">#REF!</definedName>
    <definedName name="샷시공992" localSheetId="49">#REF!</definedName>
    <definedName name="샷시공992" localSheetId="50">#REF!</definedName>
    <definedName name="샷시공992" localSheetId="51">#REF!</definedName>
    <definedName name="샷시공992" localSheetId="52">#REF!</definedName>
    <definedName name="샷시공992" localSheetId="53">#REF!</definedName>
    <definedName name="샷시공992" localSheetId="74">#REF!</definedName>
    <definedName name="샷시공992" localSheetId="75">#REF!</definedName>
    <definedName name="샷시공992" localSheetId="76">#REF!</definedName>
    <definedName name="샷시공992" localSheetId="77">#REF!</definedName>
    <definedName name="샷시공992" localSheetId="78">#REF!</definedName>
    <definedName name="샷시공992" localSheetId="16">#REF!</definedName>
    <definedName name="샷시공992" localSheetId="13">#REF!</definedName>
    <definedName name="샷시공992" localSheetId="15">#REF!</definedName>
    <definedName name="샷시공992" localSheetId="14">#REF!</definedName>
    <definedName name="샷시공992">#REF!</definedName>
    <definedName name="서양측백H3.0" localSheetId="49">#REF!</definedName>
    <definedName name="서양측백H3.0" localSheetId="50">#REF!</definedName>
    <definedName name="서양측백H3.0" localSheetId="51">#REF!</definedName>
    <definedName name="서양측백H3.0" localSheetId="52">#REF!</definedName>
    <definedName name="서양측백H3.0" localSheetId="53">#REF!</definedName>
    <definedName name="서양측백H3.0" localSheetId="74">#REF!</definedName>
    <definedName name="서양측백H3.0" localSheetId="75">#REF!</definedName>
    <definedName name="서양측백H3.0" localSheetId="76">#REF!</definedName>
    <definedName name="서양측백H3.0" localSheetId="77">#REF!</definedName>
    <definedName name="서양측백H3.0" localSheetId="78">#REF!</definedName>
    <definedName name="서양측백H3.0" localSheetId="16">#REF!</definedName>
    <definedName name="서양측백H3.0" localSheetId="13">#REF!</definedName>
    <definedName name="서양측백H3.0" localSheetId="15">#REF!</definedName>
    <definedName name="서양측백H3.0" localSheetId="14">#REF!</definedName>
    <definedName name="서양측백H3.0">#REF!</definedName>
    <definedName name="석_공" localSheetId="49">#REF!</definedName>
    <definedName name="석_공" localSheetId="50">#REF!</definedName>
    <definedName name="석_공" localSheetId="51">#REF!</definedName>
    <definedName name="석_공" localSheetId="52">#REF!</definedName>
    <definedName name="석_공" localSheetId="53">#REF!</definedName>
    <definedName name="석_공" localSheetId="74">#REF!</definedName>
    <definedName name="석_공" localSheetId="75">#REF!</definedName>
    <definedName name="석_공" localSheetId="76">#REF!</definedName>
    <definedName name="석_공" localSheetId="77">#REF!</definedName>
    <definedName name="석_공" localSheetId="78">#REF!</definedName>
    <definedName name="석_공" localSheetId="16">#REF!</definedName>
    <definedName name="석_공" localSheetId="13">#REF!</definedName>
    <definedName name="석_공" localSheetId="15">#REF!</definedName>
    <definedName name="석_공" localSheetId="14">#REF!</definedName>
    <definedName name="석_공">#REF!</definedName>
    <definedName name="석공" localSheetId="49">#REF!</definedName>
    <definedName name="석공" localSheetId="50">#REF!</definedName>
    <definedName name="석공" localSheetId="51">#REF!</definedName>
    <definedName name="석공" localSheetId="52">#REF!</definedName>
    <definedName name="석공" localSheetId="53">#REF!</definedName>
    <definedName name="석공" localSheetId="74">#REF!</definedName>
    <definedName name="석공" localSheetId="75">#REF!</definedName>
    <definedName name="석공" localSheetId="76">#REF!</definedName>
    <definedName name="석공" localSheetId="77">#REF!</definedName>
    <definedName name="석공" localSheetId="78">#REF!</definedName>
    <definedName name="석공" localSheetId="16">#REF!</definedName>
    <definedName name="석공" localSheetId="13">#REF!</definedName>
    <definedName name="석공" localSheetId="15">#REF!</definedName>
    <definedName name="석공" localSheetId="14">#REF!</definedName>
    <definedName name="석공">#REF!</definedName>
    <definedName name="석공001" localSheetId="49">#REF!</definedName>
    <definedName name="석공001" localSheetId="50">#REF!</definedName>
    <definedName name="석공001" localSheetId="51">#REF!</definedName>
    <definedName name="석공001" localSheetId="52">#REF!</definedName>
    <definedName name="석공001" localSheetId="53">#REF!</definedName>
    <definedName name="석공001" localSheetId="74">#REF!</definedName>
    <definedName name="석공001" localSheetId="75">#REF!</definedName>
    <definedName name="석공001" localSheetId="76">#REF!</definedName>
    <definedName name="석공001" localSheetId="77">#REF!</definedName>
    <definedName name="석공001" localSheetId="78">#REF!</definedName>
    <definedName name="석공001" localSheetId="16">#REF!</definedName>
    <definedName name="석공001" localSheetId="13">#REF!</definedName>
    <definedName name="석공001" localSheetId="15">#REF!</definedName>
    <definedName name="석공001" localSheetId="14">#REF!</definedName>
    <definedName name="석공001">#REF!</definedName>
    <definedName name="석공002" localSheetId="49">#REF!</definedName>
    <definedName name="석공002" localSheetId="50">#REF!</definedName>
    <definedName name="석공002" localSheetId="51">#REF!</definedName>
    <definedName name="석공002" localSheetId="52">#REF!</definedName>
    <definedName name="석공002" localSheetId="53">#REF!</definedName>
    <definedName name="석공002" localSheetId="74">#REF!</definedName>
    <definedName name="석공002" localSheetId="75">#REF!</definedName>
    <definedName name="석공002" localSheetId="76">#REF!</definedName>
    <definedName name="석공002" localSheetId="77">#REF!</definedName>
    <definedName name="석공002" localSheetId="78">#REF!</definedName>
    <definedName name="석공002" localSheetId="16">#REF!</definedName>
    <definedName name="석공002" localSheetId="13">#REF!</definedName>
    <definedName name="석공002" localSheetId="15">#REF!</definedName>
    <definedName name="석공002" localSheetId="14">#REF!</definedName>
    <definedName name="석공002">#REF!</definedName>
    <definedName name="석공011" localSheetId="49">#REF!</definedName>
    <definedName name="석공011" localSheetId="50">#REF!</definedName>
    <definedName name="석공011" localSheetId="51">#REF!</definedName>
    <definedName name="석공011" localSheetId="52">#REF!</definedName>
    <definedName name="석공011" localSheetId="53">#REF!</definedName>
    <definedName name="석공011" localSheetId="74">#REF!</definedName>
    <definedName name="석공011" localSheetId="75">#REF!</definedName>
    <definedName name="석공011" localSheetId="76">#REF!</definedName>
    <definedName name="석공011" localSheetId="77">#REF!</definedName>
    <definedName name="석공011" localSheetId="78">#REF!</definedName>
    <definedName name="석공011" localSheetId="16">#REF!</definedName>
    <definedName name="석공011" localSheetId="13">#REF!</definedName>
    <definedName name="석공011" localSheetId="15">#REF!</definedName>
    <definedName name="석공011" localSheetId="14">#REF!</definedName>
    <definedName name="석공011">#REF!</definedName>
    <definedName name="석공982" localSheetId="49">#REF!</definedName>
    <definedName name="석공982" localSheetId="50">#REF!</definedName>
    <definedName name="석공982" localSheetId="51">#REF!</definedName>
    <definedName name="석공982" localSheetId="52">#REF!</definedName>
    <definedName name="석공982" localSheetId="53">#REF!</definedName>
    <definedName name="석공982" localSheetId="74">#REF!</definedName>
    <definedName name="석공982" localSheetId="75">#REF!</definedName>
    <definedName name="석공982" localSheetId="76">#REF!</definedName>
    <definedName name="석공982" localSheetId="77">#REF!</definedName>
    <definedName name="석공982" localSheetId="78">#REF!</definedName>
    <definedName name="석공982" localSheetId="16">#REF!</definedName>
    <definedName name="석공982" localSheetId="13">#REF!</definedName>
    <definedName name="석공982" localSheetId="15">#REF!</definedName>
    <definedName name="석공982" localSheetId="14">#REF!</definedName>
    <definedName name="석공982">#REF!</definedName>
    <definedName name="석공991" localSheetId="49">#REF!</definedName>
    <definedName name="석공991" localSheetId="50">#REF!</definedName>
    <definedName name="석공991" localSheetId="51">#REF!</definedName>
    <definedName name="석공991" localSheetId="52">#REF!</definedName>
    <definedName name="석공991" localSheetId="53">#REF!</definedName>
    <definedName name="석공991" localSheetId="74">#REF!</definedName>
    <definedName name="석공991" localSheetId="75">#REF!</definedName>
    <definedName name="석공991" localSheetId="76">#REF!</definedName>
    <definedName name="석공991" localSheetId="77">#REF!</definedName>
    <definedName name="석공991" localSheetId="78">#REF!</definedName>
    <definedName name="석공991" localSheetId="16">#REF!</definedName>
    <definedName name="석공991" localSheetId="13">#REF!</definedName>
    <definedName name="석공991" localSheetId="15">#REF!</definedName>
    <definedName name="석공991" localSheetId="14">#REF!</definedName>
    <definedName name="석공991">#REF!</definedName>
    <definedName name="석공992" localSheetId="49">#REF!</definedName>
    <definedName name="석공992" localSheetId="50">#REF!</definedName>
    <definedName name="석공992" localSheetId="51">#REF!</definedName>
    <definedName name="석공992" localSheetId="52">#REF!</definedName>
    <definedName name="석공992" localSheetId="53">#REF!</definedName>
    <definedName name="석공992" localSheetId="74">#REF!</definedName>
    <definedName name="석공992" localSheetId="75">#REF!</definedName>
    <definedName name="석공992" localSheetId="76">#REF!</definedName>
    <definedName name="석공992" localSheetId="77">#REF!</definedName>
    <definedName name="석공992" localSheetId="78">#REF!</definedName>
    <definedName name="석공992" localSheetId="16">#REF!</definedName>
    <definedName name="석공992" localSheetId="13">#REF!</definedName>
    <definedName name="석공992" localSheetId="15">#REF!</definedName>
    <definedName name="석공992" localSheetId="14">#REF!</definedName>
    <definedName name="석공992">#REF!</definedName>
    <definedName name="석조각공001" localSheetId="49">#REF!</definedName>
    <definedName name="석조각공001" localSheetId="50">#REF!</definedName>
    <definedName name="석조각공001" localSheetId="51">#REF!</definedName>
    <definedName name="석조각공001" localSheetId="52">#REF!</definedName>
    <definedName name="석조각공001" localSheetId="53">#REF!</definedName>
    <definedName name="석조각공001" localSheetId="74">#REF!</definedName>
    <definedName name="석조각공001" localSheetId="75">#REF!</definedName>
    <definedName name="석조각공001" localSheetId="76">#REF!</definedName>
    <definedName name="석조각공001" localSheetId="77">#REF!</definedName>
    <definedName name="석조각공001" localSheetId="78">#REF!</definedName>
    <definedName name="석조각공001" localSheetId="16">#REF!</definedName>
    <definedName name="석조각공001" localSheetId="13">#REF!</definedName>
    <definedName name="석조각공001" localSheetId="15">#REF!</definedName>
    <definedName name="석조각공001" localSheetId="14">#REF!</definedName>
    <definedName name="석조각공001">#REF!</definedName>
    <definedName name="석조각공002" localSheetId="49">#REF!</definedName>
    <definedName name="석조각공002" localSheetId="50">#REF!</definedName>
    <definedName name="석조각공002" localSheetId="51">#REF!</definedName>
    <definedName name="석조각공002" localSheetId="52">#REF!</definedName>
    <definedName name="석조각공002" localSheetId="53">#REF!</definedName>
    <definedName name="석조각공002" localSheetId="74">#REF!</definedName>
    <definedName name="석조각공002" localSheetId="75">#REF!</definedName>
    <definedName name="석조각공002" localSheetId="76">#REF!</definedName>
    <definedName name="석조각공002" localSheetId="77">#REF!</definedName>
    <definedName name="석조각공002" localSheetId="78">#REF!</definedName>
    <definedName name="석조각공002" localSheetId="16">#REF!</definedName>
    <definedName name="석조각공002" localSheetId="13">#REF!</definedName>
    <definedName name="석조각공002" localSheetId="15">#REF!</definedName>
    <definedName name="석조각공002" localSheetId="14">#REF!</definedName>
    <definedName name="석조각공002">#REF!</definedName>
    <definedName name="석조각공011" localSheetId="49">#REF!</definedName>
    <definedName name="석조각공011" localSheetId="50">#REF!</definedName>
    <definedName name="석조각공011" localSheetId="51">#REF!</definedName>
    <definedName name="석조각공011" localSheetId="52">#REF!</definedName>
    <definedName name="석조각공011" localSheetId="53">#REF!</definedName>
    <definedName name="석조각공011" localSheetId="74">#REF!</definedName>
    <definedName name="석조각공011" localSheetId="75">#REF!</definedName>
    <definedName name="석조각공011" localSheetId="76">#REF!</definedName>
    <definedName name="석조각공011" localSheetId="77">#REF!</definedName>
    <definedName name="석조각공011" localSheetId="78">#REF!</definedName>
    <definedName name="석조각공011" localSheetId="16">#REF!</definedName>
    <definedName name="석조각공011" localSheetId="13">#REF!</definedName>
    <definedName name="석조각공011" localSheetId="15">#REF!</definedName>
    <definedName name="석조각공011" localSheetId="14">#REF!</definedName>
    <definedName name="석조각공011">#REF!</definedName>
    <definedName name="석조각공982" localSheetId="49">#REF!</definedName>
    <definedName name="석조각공982" localSheetId="50">#REF!</definedName>
    <definedName name="석조각공982" localSheetId="51">#REF!</definedName>
    <definedName name="석조각공982" localSheetId="52">#REF!</definedName>
    <definedName name="석조각공982" localSheetId="53">#REF!</definedName>
    <definedName name="석조각공982" localSheetId="74">#REF!</definedName>
    <definedName name="석조각공982" localSheetId="75">#REF!</definedName>
    <definedName name="석조각공982" localSheetId="76">#REF!</definedName>
    <definedName name="석조각공982" localSheetId="77">#REF!</definedName>
    <definedName name="석조각공982" localSheetId="78">#REF!</definedName>
    <definedName name="석조각공982" localSheetId="16">#REF!</definedName>
    <definedName name="석조각공982" localSheetId="13">#REF!</definedName>
    <definedName name="석조각공982" localSheetId="15">#REF!</definedName>
    <definedName name="석조각공982" localSheetId="14">#REF!</definedName>
    <definedName name="석조각공982">#REF!</definedName>
    <definedName name="석조각공991" localSheetId="49">#REF!</definedName>
    <definedName name="석조각공991" localSheetId="50">#REF!</definedName>
    <definedName name="석조각공991" localSheetId="51">#REF!</definedName>
    <definedName name="석조각공991" localSheetId="52">#REF!</definedName>
    <definedName name="석조각공991" localSheetId="53">#REF!</definedName>
    <definedName name="석조각공991" localSheetId="74">#REF!</definedName>
    <definedName name="석조각공991" localSheetId="75">#REF!</definedName>
    <definedName name="석조각공991" localSheetId="76">#REF!</definedName>
    <definedName name="석조각공991" localSheetId="77">#REF!</definedName>
    <definedName name="석조각공991" localSheetId="78">#REF!</definedName>
    <definedName name="석조각공991" localSheetId="16">#REF!</definedName>
    <definedName name="석조각공991" localSheetId="13">#REF!</definedName>
    <definedName name="석조각공991" localSheetId="15">#REF!</definedName>
    <definedName name="석조각공991" localSheetId="14">#REF!</definedName>
    <definedName name="석조각공991">#REF!</definedName>
    <definedName name="석조각공992" localSheetId="49">#REF!</definedName>
    <definedName name="석조각공992" localSheetId="50">#REF!</definedName>
    <definedName name="석조각공992" localSheetId="51">#REF!</definedName>
    <definedName name="석조각공992" localSheetId="52">#REF!</definedName>
    <definedName name="석조각공992" localSheetId="53">#REF!</definedName>
    <definedName name="석조각공992" localSheetId="74">#REF!</definedName>
    <definedName name="석조각공992" localSheetId="75">#REF!</definedName>
    <definedName name="석조각공992" localSheetId="76">#REF!</definedName>
    <definedName name="석조각공992" localSheetId="77">#REF!</definedName>
    <definedName name="석조각공992" localSheetId="78">#REF!</definedName>
    <definedName name="석조각공992" localSheetId="16">#REF!</definedName>
    <definedName name="석조각공992" localSheetId="13">#REF!</definedName>
    <definedName name="석조각공992" localSheetId="15">#REF!</definedName>
    <definedName name="석조각공992" localSheetId="14">#REF!</definedName>
    <definedName name="석조각공992">#REF!</definedName>
    <definedName name="석축기초03" localSheetId="55">#REF!</definedName>
    <definedName name="석축기초03" localSheetId="59">#REF!</definedName>
    <definedName name="석축기초03" localSheetId="61">#REF!</definedName>
    <definedName name="석축기초03" localSheetId="31">#REF!</definedName>
    <definedName name="석축기초03" localSheetId="35">#REF!</definedName>
    <definedName name="석축기초03" localSheetId="36">#REF!</definedName>
    <definedName name="석축기초03" localSheetId="34">#REF!</definedName>
    <definedName name="석축기초03" localSheetId="49">#REF!</definedName>
    <definedName name="석축기초03" localSheetId="50">#REF!</definedName>
    <definedName name="석축기초03" localSheetId="51">#REF!</definedName>
    <definedName name="석축기초03" localSheetId="52">#REF!</definedName>
    <definedName name="석축기초03" localSheetId="53">#REF!</definedName>
    <definedName name="석축기초03" localSheetId="74">#REF!</definedName>
    <definedName name="석축기초03" localSheetId="75">#REF!</definedName>
    <definedName name="석축기초03" localSheetId="76">#REF!</definedName>
    <definedName name="석축기초03" localSheetId="77">#REF!</definedName>
    <definedName name="석축기초03" localSheetId="78">#REF!</definedName>
    <definedName name="석축기초03" localSheetId="16">#REF!</definedName>
    <definedName name="석축기초03" localSheetId="13">#REF!</definedName>
    <definedName name="석축기초03" localSheetId="15">#REF!</definedName>
    <definedName name="석축기초03" localSheetId="14">#REF!</definedName>
    <definedName name="석축기초03" localSheetId="1">#REF!</definedName>
    <definedName name="석축기초03">#REF!</definedName>
    <definedName name="석축기초36" localSheetId="49">#REF!</definedName>
    <definedName name="석축기초36" localSheetId="50">#REF!</definedName>
    <definedName name="석축기초36" localSheetId="51">#REF!</definedName>
    <definedName name="석축기초36" localSheetId="52">#REF!</definedName>
    <definedName name="석축기초36" localSheetId="53">#REF!</definedName>
    <definedName name="석축기초36" localSheetId="74">#REF!</definedName>
    <definedName name="석축기초36" localSheetId="75">#REF!</definedName>
    <definedName name="석축기초36" localSheetId="76">#REF!</definedName>
    <definedName name="석축기초36" localSheetId="77">#REF!</definedName>
    <definedName name="석축기초36" localSheetId="78">#REF!</definedName>
    <definedName name="석축기초36" localSheetId="16">#REF!</definedName>
    <definedName name="석축기초36" localSheetId="13">#REF!</definedName>
    <definedName name="석축기초36" localSheetId="15">#REF!</definedName>
    <definedName name="석축기초36" localSheetId="14">#REF!</definedName>
    <definedName name="석축기초36">#REF!</definedName>
    <definedName name="석축기초69" localSheetId="49">#REF!</definedName>
    <definedName name="석축기초69" localSheetId="50">#REF!</definedName>
    <definedName name="석축기초69" localSheetId="51">#REF!</definedName>
    <definedName name="석축기초69" localSheetId="52">#REF!</definedName>
    <definedName name="석축기초69" localSheetId="53">#REF!</definedName>
    <definedName name="석축기초69" localSheetId="74">#REF!</definedName>
    <definedName name="석축기초69" localSheetId="75">#REF!</definedName>
    <definedName name="석축기초69" localSheetId="76">#REF!</definedName>
    <definedName name="석축기초69" localSheetId="77">#REF!</definedName>
    <definedName name="석축기초69" localSheetId="78">#REF!</definedName>
    <definedName name="석축기초69" localSheetId="16">#REF!</definedName>
    <definedName name="석축기초69" localSheetId="13">#REF!</definedName>
    <definedName name="석축기초69" localSheetId="15">#REF!</definedName>
    <definedName name="석축기초69" localSheetId="14">#REF!</definedName>
    <definedName name="석축기초69">#REF!</definedName>
    <definedName name="석축깬잡석03" localSheetId="49">#REF!</definedName>
    <definedName name="석축깬잡석03" localSheetId="50">#REF!</definedName>
    <definedName name="석축깬잡석03" localSheetId="51">#REF!</definedName>
    <definedName name="석축깬잡석03" localSheetId="52">#REF!</definedName>
    <definedName name="석축깬잡석03" localSheetId="53">#REF!</definedName>
    <definedName name="석축깬잡석03" localSheetId="74">#REF!</definedName>
    <definedName name="석축깬잡석03" localSheetId="75">#REF!</definedName>
    <definedName name="석축깬잡석03" localSheetId="76">#REF!</definedName>
    <definedName name="석축깬잡석03" localSheetId="77">#REF!</definedName>
    <definedName name="석축깬잡석03" localSheetId="78">#REF!</definedName>
    <definedName name="석축깬잡석03" localSheetId="16">#REF!</definedName>
    <definedName name="석축깬잡석03" localSheetId="13">#REF!</definedName>
    <definedName name="석축깬잡석03" localSheetId="15">#REF!</definedName>
    <definedName name="석축깬잡석03" localSheetId="14">#REF!</definedName>
    <definedName name="석축깬잡석03">#REF!</definedName>
    <definedName name="석축쌓기" localSheetId="37">{"'산출근거'!$B$4:$D$8"}</definedName>
    <definedName name="석축쌓기" localSheetId="17">{"'산출근거'!$B$4:$D$8"}</definedName>
    <definedName name="석축쌓기" localSheetId="18">{"'산출근거'!$B$4:$D$8"}</definedName>
    <definedName name="석축쌓기" localSheetId="49">{"'산출근거'!$B$4:$D$8"}</definedName>
    <definedName name="석축쌓기" localSheetId="50">{"'산출근거'!$B$4:$D$8"}</definedName>
    <definedName name="석축쌓기" localSheetId="51">{"'산출근거'!$B$4:$D$8"}</definedName>
    <definedName name="석축쌓기" localSheetId="52">{"'산출근거'!$B$4:$D$8"}</definedName>
    <definedName name="석축쌓기" localSheetId="53">{"'산출근거'!$B$4:$D$8"}</definedName>
    <definedName name="석축쌓기" localSheetId="79">{"'산출근거'!$B$4:$D$8"}</definedName>
    <definedName name="석축쌓기" localSheetId="16">{"'산출근거'!$B$4:$D$8"}</definedName>
    <definedName name="석축쌓기" localSheetId="13">{"'산출근거'!$B$4:$D$8"}</definedName>
    <definedName name="석축쌓기" localSheetId="15">{"'산출근거'!$B$4:$D$8"}</definedName>
    <definedName name="석축쌓기" localSheetId="14">{"'산출근거'!$B$4:$D$8"}</definedName>
    <definedName name="석축쌓기">{"'산출근거'!$B$4:$D$8"}</definedName>
    <definedName name="석축찰쌓기03" localSheetId="55">#REF!</definedName>
    <definedName name="석축찰쌓기03" localSheetId="59">#REF!</definedName>
    <definedName name="석축찰쌓기03" localSheetId="61">#REF!</definedName>
    <definedName name="석축찰쌓기03" localSheetId="31">#REF!</definedName>
    <definedName name="석축찰쌓기03" localSheetId="35">#REF!</definedName>
    <definedName name="석축찰쌓기03" localSheetId="36">#REF!</definedName>
    <definedName name="석축찰쌓기03" localSheetId="34">#REF!</definedName>
    <definedName name="석축찰쌓기03" localSheetId="49">#REF!</definedName>
    <definedName name="석축찰쌓기03" localSheetId="50">#REF!</definedName>
    <definedName name="석축찰쌓기03" localSheetId="51">#REF!</definedName>
    <definedName name="석축찰쌓기03" localSheetId="52">#REF!</definedName>
    <definedName name="석축찰쌓기03" localSheetId="53">#REF!</definedName>
    <definedName name="석축찰쌓기03" localSheetId="74">#REF!</definedName>
    <definedName name="석축찰쌓기03" localSheetId="75">#REF!</definedName>
    <definedName name="석축찰쌓기03" localSheetId="76">#REF!</definedName>
    <definedName name="석축찰쌓기03" localSheetId="77">#REF!</definedName>
    <definedName name="석축찰쌓기03" localSheetId="78">#REF!</definedName>
    <definedName name="석축찰쌓기03" localSheetId="16">#REF!</definedName>
    <definedName name="석축찰쌓기03" localSheetId="13">#REF!</definedName>
    <definedName name="석축찰쌓기03" localSheetId="15">#REF!</definedName>
    <definedName name="석축찰쌓기03" localSheetId="14">#REF!</definedName>
    <definedName name="석축찰쌓기03" localSheetId="1">#REF!</definedName>
    <definedName name="석축찰쌓기03">#REF!</definedName>
    <definedName name="석축찰쌓기36" localSheetId="55">#REF!</definedName>
    <definedName name="석축찰쌓기36" localSheetId="59">#REF!</definedName>
    <definedName name="석축찰쌓기36" localSheetId="61">#REF!</definedName>
    <definedName name="석축찰쌓기36" localSheetId="31">#REF!</definedName>
    <definedName name="석축찰쌓기36" localSheetId="35">#REF!</definedName>
    <definedName name="석축찰쌓기36" localSheetId="36">#REF!</definedName>
    <definedName name="석축찰쌓기36" localSheetId="34">#REF!</definedName>
    <definedName name="석축찰쌓기36" localSheetId="49">#REF!</definedName>
    <definedName name="석축찰쌓기36" localSheetId="50">#REF!</definedName>
    <definedName name="석축찰쌓기36" localSheetId="51">#REF!</definedName>
    <definedName name="석축찰쌓기36" localSheetId="52">#REF!</definedName>
    <definedName name="석축찰쌓기36" localSheetId="53">#REF!</definedName>
    <definedName name="석축찰쌓기36" localSheetId="74">#REF!</definedName>
    <definedName name="석축찰쌓기36" localSheetId="75">#REF!</definedName>
    <definedName name="석축찰쌓기36" localSheetId="76">#REF!</definedName>
    <definedName name="석축찰쌓기36" localSheetId="77">#REF!</definedName>
    <definedName name="석축찰쌓기36" localSheetId="78">#REF!</definedName>
    <definedName name="석축찰쌓기36" localSheetId="16">#REF!</definedName>
    <definedName name="석축찰쌓기36" localSheetId="13">#REF!</definedName>
    <definedName name="석축찰쌓기36" localSheetId="15">#REF!</definedName>
    <definedName name="석축찰쌓기36" localSheetId="14">#REF!</definedName>
    <definedName name="석축찰쌓기36" localSheetId="1">#REF!</definedName>
    <definedName name="석축찰쌓기36">#REF!</definedName>
    <definedName name="석축찰쌓기깬잡석36" localSheetId="55">#REF!</definedName>
    <definedName name="석축찰쌓기깬잡석36" localSheetId="59">#REF!</definedName>
    <definedName name="석축찰쌓기깬잡석36" localSheetId="61">#REF!</definedName>
    <definedName name="석축찰쌓기깬잡석36" localSheetId="31">#REF!</definedName>
    <definedName name="석축찰쌓기깬잡석36" localSheetId="35">#REF!</definedName>
    <definedName name="석축찰쌓기깬잡석36" localSheetId="36">#REF!</definedName>
    <definedName name="석축찰쌓기깬잡석36" localSheetId="34">#REF!</definedName>
    <definedName name="석축찰쌓기깬잡석36" localSheetId="49">#REF!</definedName>
    <definedName name="석축찰쌓기깬잡석36" localSheetId="50">#REF!</definedName>
    <definedName name="석축찰쌓기깬잡석36" localSheetId="51">#REF!</definedName>
    <definedName name="석축찰쌓기깬잡석36" localSheetId="52">#REF!</definedName>
    <definedName name="석축찰쌓기깬잡석36" localSheetId="53">#REF!</definedName>
    <definedName name="석축찰쌓기깬잡석36" localSheetId="74">#REF!</definedName>
    <definedName name="석축찰쌓기깬잡석36" localSheetId="75">#REF!</definedName>
    <definedName name="석축찰쌓기깬잡석36" localSheetId="76">#REF!</definedName>
    <definedName name="석축찰쌓기깬잡석36" localSheetId="77">#REF!</definedName>
    <definedName name="석축찰쌓기깬잡석36" localSheetId="78">#REF!</definedName>
    <definedName name="석축찰쌓기깬잡석36" localSheetId="16">#REF!</definedName>
    <definedName name="석축찰쌓기깬잡석36" localSheetId="13">#REF!</definedName>
    <definedName name="석축찰쌓기깬잡석36" localSheetId="15">#REF!</definedName>
    <definedName name="석축찰쌓기깬잡석36" localSheetId="14">#REF!</definedName>
    <definedName name="석축찰쌓기깬잡석36" localSheetId="1">#REF!</definedName>
    <definedName name="석축찰쌓기깬잡석36">#REF!</definedName>
    <definedName name="석축찰쌓기깬잡석69" localSheetId="55">#REF!</definedName>
    <definedName name="석축찰쌓기깬잡석69" localSheetId="59">#REF!</definedName>
    <definedName name="석축찰쌓기깬잡석69" localSheetId="61">#REF!</definedName>
    <definedName name="석축찰쌓기깬잡석69" localSheetId="31">#REF!</definedName>
    <definedName name="석축찰쌓기깬잡석69" localSheetId="35">#REF!</definedName>
    <definedName name="석축찰쌓기깬잡석69" localSheetId="36">#REF!</definedName>
    <definedName name="석축찰쌓기깬잡석69" localSheetId="34">#REF!</definedName>
    <definedName name="석축찰쌓기깬잡석69" localSheetId="49">#REF!</definedName>
    <definedName name="석축찰쌓기깬잡석69" localSheetId="50">#REF!</definedName>
    <definedName name="석축찰쌓기깬잡석69" localSheetId="51">#REF!</definedName>
    <definedName name="석축찰쌓기깬잡석69" localSheetId="52">#REF!</definedName>
    <definedName name="석축찰쌓기깬잡석69" localSheetId="53">#REF!</definedName>
    <definedName name="석축찰쌓기깬잡석69" localSheetId="74">#REF!</definedName>
    <definedName name="석축찰쌓기깬잡석69" localSheetId="75">#REF!</definedName>
    <definedName name="석축찰쌓기깬잡석69" localSheetId="76">#REF!</definedName>
    <definedName name="석축찰쌓기깬잡석69" localSheetId="77">#REF!</definedName>
    <definedName name="석축찰쌓기깬잡석69" localSheetId="78">#REF!</definedName>
    <definedName name="석축찰쌓기깬잡석69" localSheetId="16">#REF!</definedName>
    <definedName name="석축찰쌓기깬잡석69" localSheetId="13">#REF!</definedName>
    <definedName name="석축찰쌓기깬잡석69" localSheetId="15">#REF!</definedName>
    <definedName name="석축찰쌓기깬잡석69" localSheetId="14">#REF!</definedName>
    <definedName name="석축찰쌓기깬잡석69" localSheetId="1">#REF!</definedName>
    <definedName name="석축찰쌓기깬잡석69">#REF!</definedName>
    <definedName name="석축찰쌓기야면석69" localSheetId="55">#REF!</definedName>
    <definedName name="석축찰쌓기야면석69" localSheetId="59">#REF!</definedName>
    <definedName name="석축찰쌓기야면석69" localSheetId="61">#REF!</definedName>
    <definedName name="석축찰쌓기야면석69" localSheetId="31">#REF!</definedName>
    <definedName name="석축찰쌓기야면석69" localSheetId="35">#REF!</definedName>
    <definedName name="석축찰쌓기야면석69" localSheetId="36">#REF!</definedName>
    <definedName name="석축찰쌓기야면석69" localSheetId="34">#REF!</definedName>
    <definedName name="석축찰쌓기야면석69" localSheetId="49">#REF!</definedName>
    <definedName name="석축찰쌓기야면석69" localSheetId="50">#REF!</definedName>
    <definedName name="석축찰쌓기야면석69" localSheetId="51">#REF!</definedName>
    <definedName name="석축찰쌓기야면석69" localSheetId="52">#REF!</definedName>
    <definedName name="석축찰쌓기야면석69" localSheetId="53">#REF!</definedName>
    <definedName name="석축찰쌓기야면석69" localSheetId="74">#REF!</definedName>
    <definedName name="석축찰쌓기야면석69" localSheetId="75">#REF!</definedName>
    <definedName name="석축찰쌓기야면석69" localSheetId="76">#REF!</definedName>
    <definedName name="석축찰쌓기야면석69" localSheetId="77">#REF!</definedName>
    <definedName name="석축찰쌓기야면석69" localSheetId="78">#REF!</definedName>
    <definedName name="석축찰쌓기야면석69" localSheetId="16">#REF!</definedName>
    <definedName name="석축찰쌓기야면석69" localSheetId="13">#REF!</definedName>
    <definedName name="석축찰쌓기야면석69" localSheetId="15">#REF!</definedName>
    <definedName name="석축찰쌓기야면석69" localSheetId="14">#REF!</definedName>
    <definedName name="석축찰쌓기야면석69" localSheetId="1">#REF!</definedName>
    <definedName name="석축찰쌓기야면석69">#REF!</definedName>
    <definedName name="선급청구">OFFSET([70]신고분기설정참고!$D$10,0,0,COUNTA([70]신고분기설정참고!$D$10:$D$15),1)</definedName>
    <definedName name="선목시기">#REF!</definedName>
    <definedName name="선부001" localSheetId="49">#REF!</definedName>
    <definedName name="선부001" localSheetId="50">#REF!</definedName>
    <definedName name="선부001" localSheetId="51">#REF!</definedName>
    <definedName name="선부001" localSheetId="52">#REF!</definedName>
    <definedName name="선부001" localSheetId="53">#REF!</definedName>
    <definedName name="선부001" localSheetId="74">#REF!</definedName>
    <definedName name="선부001" localSheetId="75">#REF!</definedName>
    <definedName name="선부001" localSheetId="76">#REF!</definedName>
    <definedName name="선부001" localSheetId="77">#REF!</definedName>
    <definedName name="선부001" localSheetId="78">#REF!</definedName>
    <definedName name="선부001" localSheetId="16">#REF!</definedName>
    <definedName name="선부001" localSheetId="13">#REF!</definedName>
    <definedName name="선부001" localSheetId="15">#REF!</definedName>
    <definedName name="선부001" localSheetId="14">#REF!</definedName>
    <definedName name="선부001">#REF!</definedName>
    <definedName name="선부002" localSheetId="49">#REF!</definedName>
    <definedName name="선부002" localSheetId="50">#REF!</definedName>
    <definedName name="선부002" localSheetId="51">#REF!</definedName>
    <definedName name="선부002" localSheetId="52">#REF!</definedName>
    <definedName name="선부002" localSheetId="53">#REF!</definedName>
    <definedName name="선부002" localSheetId="74">#REF!</definedName>
    <definedName name="선부002" localSheetId="75">#REF!</definedName>
    <definedName name="선부002" localSheetId="76">#REF!</definedName>
    <definedName name="선부002" localSheetId="77">#REF!</definedName>
    <definedName name="선부002" localSheetId="78">#REF!</definedName>
    <definedName name="선부002" localSheetId="16">#REF!</definedName>
    <definedName name="선부002" localSheetId="13">#REF!</definedName>
    <definedName name="선부002" localSheetId="15">#REF!</definedName>
    <definedName name="선부002" localSheetId="14">#REF!</definedName>
    <definedName name="선부002">#REF!</definedName>
    <definedName name="선부011" localSheetId="49">#REF!</definedName>
    <definedName name="선부011" localSheetId="50">#REF!</definedName>
    <definedName name="선부011" localSheetId="51">#REF!</definedName>
    <definedName name="선부011" localSheetId="52">#REF!</definedName>
    <definedName name="선부011" localSheetId="53">#REF!</definedName>
    <definedName name="선부011" localSheetId="74">#REF!</definedName>
    <definedName name="선부011" localSheetId="75">#REF!</definedName>
    <definedName name="선부011" localSheetId="76">#REF!</definedName>
    <definedName name="선부011" localSheetId="77">#REF!</definedName>
    <definedName name="선부011" localSheetId="78">#REF!</definedName>
    <definedName name="선부011" localSheetId="16">#REF!</definedName>
    <definedName name="선부011" localSheetId="13">#REF!</definedName>
    <definedName name="선부011" localSheetId="15">#REF!</definedName>
    <definedName name="선부011" localSheetId="14">#REF!</definedName>
    <definedName name="선부011">#REF!</definedName>
    <definedName name="선부982" localSheetId="49">#REF!</definedName>
    <definedName name="선부982" localSheetId="50">#REF!</definedName>
    <definedName name="선부982" localSheetId="51">#REF!</definedName>
    <definedName name="선부982" localSheetId="52">#REF!</definedName>
    <definedName name="선부982" localSheetId="53">#REF!</definedName>
    <definedName name="선부982" localSheetId="74">#REF!</definedName>
    <definedName name="선부982" localSheetId="75">#REF!</definedName>
    <definedName name="선부982" localSheetId="76">#REF!</definedName>
    <definedName name="선부982" localSheetId="77">#REF!</definedName>
    <definedName name="선부982" localSheetId="78">#REF!</definedName>
    <definedName name="선부982" localSheetId="16">#REF!</definedName>
    <definedName name="선부982" localSheetId="13">#REF!</definedName>
    <definedName name="선부982" localSheetId="15">#REF!</definedName>
    <definedName name="선부982" localSheetId="14">#REF!</definedName>
    <definedName name="선부982">#REF!</definedName>
    <definedName name="선부991" localSheetId="49">#REF!</definedName>
    <definedName name="선부991" localSheetId="50">#REF!</definedName>
    <definedName name="선부991" localSheetId="51">#REF!</definedName>
    <definedName name="선부991" localSheetId="52">#REF!</definedName>
    <definedName name="선부991" localSheetId="53">#REF!</definedName>
    <definedName name="선부991" localSheetId="74">#REF!</definedName>
    <definedName name="선부991" localSheetId="75">#REF!</definedName>
    <definedName name="선부991" localSheetId="76">#REF!</definedName>
    <definedName name="선부991" localSheetId="77">#REF!</definedName>
    <definedName name="선부991" localSheetId="78">#REF!</definedName>
    <definedName name="선부991" localSheetId="16">#REF!</definedName>
    <definedName name="선부991" localSheetId="13">#REF!</definedName>
    <definedName name="선부991" localSheetId="15">#REF!</definedName>
    <definedName name="선부991" localSheetId="14">#REF!</definedName>
    <definedName name="선부991">#REF!</definedName>
    <definedName name="선부992" localSheetId="49">#REF!</definedName>
    <definedName name="선부992" localSheetId="50">#REF!</definedName>
    <definedName name="선부992" localSheetId="51">#REF!</definedName>
    <definedName name="선부992" localSheetId="52">#REF!</definedName>
    <definedName name="선부992" localSheetId="53">#REF!</definedName>
    <definedName name="선부992" localSheetId="74">#REF!</definedName>
    <definedName name="선부992" localSheetId="75">#REF!</definedName>
    <definedName name="선부992" localSheetId="76">#REF!</definedName>
    <definedName name="선부992" localSheetId="77">#REF!</definedName>
    <definedName name="선부992" localSheetId="78">#REF!</definedName>
    <definedName name="선부992" localSheetId="16">#REF!</definedName>
    <definedName name="선부992" localSheetId="13">#REF!</definedName>
    <definedName name="선부992" localSheetId="15">#REF!</definedName>
    <definedName name="선부992" localSheetId="14">#REF!</definedName>
    <definedName name="선부992">#REF!</definedName>
    <definedName name="설계감리">#REF!</definedName>
    <definedName name="설계감리표">#REF!</definedName>
    <definedName name="설계내역서" localSheetId="37" hidden="1">{#N/A,#N/A,FALSE,"골재소요량";#N/A,#N/A,FALSE,"골재소요량"}</definedName>
    <definedName name="설계내역서" localSheetId="17" hidden="1">{#N/A,#N/A,FALSE,"골재소요량";#N/A,#N/A,FALSE,"골재소요량"}</definedName>
    <definedName name="설계내역서" localSheetId="18" hidden="1">{#N/A,#N/A,FALSE,"골재소요량";#N/A,#N/A,FALSE,"골재소요량"}</definedName>
    <definedName name="설계내역서" localSheetId="49" hidden="1">{#N/A,#N/A,FALSE,"골재소요량";#N/A,#N/A,FALSE,"골재소요량"}</definedName>
    <definedName name="설계내역서" localSheetId="50" hidden="1">{#N/A,#N/A,FALSE,"골재소요량";#N/A,#N/A,FALSE,"골재소요량"}</definedName>
    <definedName name="설계내역서" localSheetId="51" hidden="1">{#N/A,#N/A,FALSE,"골재소요량";#N/A,#N/A,FALSE,"골재소요량"}</definedName>
    <definedName name="설계내역서" localSheetId="52" hidden="1">{#N/A,#N/A,FALSE,"골재소요량";#N/A,#N/A,FALSE,"골재소요량"}</definedName>
    <definedName name="설계내역서" localSheetId="53" hidden="1">{#N/A,#N/A,FALSE,"골재소요량";#N/A,#N/A,FALSE,"골재소요량"}</definedName>
    <definedName name="설계내역서" localSheetId="79" hidden="1">{#N/A,#N/A,FALSE,"골재소요량";#N/A,#N/A,FALSE,"골재소요량"}</definedName>
    <definedName name="설계내역서" localSheetId="16" hidden="1">{#N/A,#N/A,FALSE,"골재소요량";#N/A,#N/A,FALSE,"골재소요량"}</definedName>
    <definedName name="설계내역서" localSheetId="13" hidden="1">{#N/A,#N/A,FALSE,"골재소요량";#N/A,#N/A,FALSE,"골재소요량"}</definedName>
    <definedName name="설계내역서" localSheetId="15" hidden="1">{#N/A,#N/A,FALSE,"골재소요량";#N/A,#N/A,FALSE,"골재소요량"}</definedName>
    <definedName name="설계내역서" localSheetId="14" hidden="1">{#N/A,#N/A,FALSE,"골재소요량";#N/A,#N/A,FALSE,"골재소요량"}</definedName>
    <definedName name="설계내역서" hidden="1">{#N/A,#N/A,FALSE,"골재소요량";#N/A,#N/A,FALSE,"골재소요량"}</definedName>
    <definedName name="설계변경5" localSheetId="49">#REF!</definedName>
    <definedName name="설계변경5" localSheetId="50">#REF!</definedName>
    <definedName name="설계변경5" localSheetId="51">#REF!</definedName>
    <definedName name="설계변경5" localSheetId="52">#REF!</definedName>
    <definedName name="설계변경5" localSheetId="53">#REF!</definedName>
    <definedName name="설계변경5" localSheetId="13">#REF!</definedName>
    <definedName name="설계변경5" localSheetId="15">#REF!</definedName>
    <definedName name="설계변경5" localSheetId="14">#REF!</definedName>
    <definedName name="설계변경5">#REF!</definedName>
    <definedName name="설치경비" localSheetId="49">#REF!</definedName>
    <definedName name="설치경비" localSheetId="50">#REF!</definedName>
    <definedName name="설치경비" localSheetId="51">#REF!</definedName>
    <definedName name="설치경비" localSheetId="52">#REF!</definedName>
    <definedName name="설치경비" localSheetId="53">#REF!</definedName>
    <definedName name="설치경비" localSheetId="13">#REF!</definedName>
    <definedName name="설치경비" localSheetId="15">#REF!</definedName>
    <definedName name="설치경비" localSheetId="14">#REF!</definedName>
    <definedName name="설치경비">#REF!</definedName>
    <definedName name="설치노무비" localSheetId="49">#REF!</definedName>
    <definedName name="설치노무비" localSheetId="50">#REF!</definedName>
    <definedName name="설치노무비" localSheetId="51">#REF!</definedName>
    <definedName name="설치노무비" localSheetId="52">#REF!</definedName>
    <definedName name="설치노무비" localSheetId="53">#REF!</definedName>
    <definedName name="설치노무비" localSheetId="13">#REF!</definedName>
    <definedName name="설치노무비" localSheetId="15">#REF!</definedName>
    <definedName name="설치노무비" localSheetId="14">#REF!</definedName>
    <definedName name="설치노무비">#REF!</definedName>
    <definedName name="설치이윤" localSheetId="49">#REF!</definedName>
    <definedName name="설치이윤" localSheetId="50">#REF!</definedName>
    <definedName name="설치이윤" localSheetId="51">#REF!</definedName>
    <definedName name="설치이윤" localSheetId="52">#REF!</definedName>
    <definedName name="설치이윤" localSheetId="53">#REF!</definedName>
    <definedName name="설치이윤" localSheetId="13">#REF!</definedName>
    <definedName name="설치이윤" localSheetId="15">#REF!</definedName>
    <definedName name="설치이윤" localSheetId="14">#REF!</definedName>
    <definedName name="설치이윤">#REF!</definedName>
    <definedName name="설치재료비" localSheetId="49">#REF!</definedName>
    <definedName name="설치재료비" localSheetId="50">#REF!</definedName>
    <definedName name="설치재료비" localSheetId="51">#REF!</definedName>
    <definedName name="설치재료비" localSheetId="52">#REF!</definedName>
    <definedName name="설치재료비" localSheetId="53">#REF!</definedName>
    <definedName name="설치재료비" localSheetId="13">#REF!</definedName>
    <definedName name="설치재료비" localSheetId="15">#REF!</definedName>
    <definedName name="설치재료비" localSheetId="14">#REF!</definedName>
    <definedName name="설치재료비">#REF!</definedName>
    <definedName name="설치직접노무비" localSheetId="49">#REF!</definedName>
    <definedName name="설치직접노무비" localSheetId="50">#REF!</definedName>
    <definedName name="설치직접노무비" localSheetId="51">#REF!</definedName>
    <definedName name="설치직접노무비" localSheetId="52">#REF!</definedName>
    <definedName name="설치직접노무비" localSheetId="53">#REF!</definedName>
    <definedName name="설치직접노무비" localSheetId="13">#REF!</definedName>
    <definedName name="설치직접노무비" localSheetId="15">#REF!</definedName>
    <definedName name="설치직접노무비" localSheetId="14">#REF!</definedName>
    <definedName name="설치직접노무비">#REF!</definedName>
    <definedName name="설치직접노무비전" localSheetId="49">#REF!</definedName>
    <definedName name="설치직접노무비전" localSheetId="50">#REF!</definedName>
    <definedName name="설치직접노무비전" localSheetId="51">#REF!</definedName>
    <definedName name="설치직접노무비전" localSheetId="52">#REF!</definedName>
    <definedName name="설치직접노무비전" localSheetId="53">#REF!</definedName>
    <definedName name="설치직접노무비전" localSheetId="13">#REF!</definedName>
    <definedName name="설치직접노무비전" localSheetId="15">#REF!</definedName>
    <definedName name="설치직접노무비전" localSheetId="14">#REF!</definedName>
    <definedName name="설치직접노무비전">#REF!</definedName>
    <definedName name="성명">#REF!</definedName>
    <definedName name="성토부다짐램머" localSheetId="49">#REF!</definedName>
    <definedName name="성토부다짐램머" localSheetId="50">#REF!</definedName>
    <definedName name="성토부다짐램머" localSheetId="51">#REF!</definedName>
    <definedName name="성토부다짐램머" localSheetId="52">#REF!</definedName>
    <definedName name="성토부다짐램머" localSheetId="53">#REF!</definedName>
    <definedName name="성토부다짐램머" localSheetId="74">#REF!</definedName>
    <definedName name="성토부다짐램머" localSheetId="75">#REF!</definedName>
    <definedName name="성토부다짐램머" localSheetId="76">#REF!</definedName>
    <definedName name="성토부다짐램머" localSheetId="77">#REF!</definedName>
    <definedName name="성토부다짐램머" localSheetId="78">#REF!</definedName>
    <definedName name="성토부다짐램머" localSheetId="16">#REF!</definedName>
    <definedName name="성토부다짐램머" localSheetId="13">#REF!</definedName>
    <definedName name="성토부다짐램머" localSheetId="15">#REF!</definedName>
    <definedName name="성토부다짐램머" localSheetId="14">#REF!</definedName>
    <definedName name="성토부다짐램머">#REF!</definedName>
    <definedName name="세부계획2" localSheetId="49">[104]별표집계!#REF!</definedName>
    <definedName name="세부계획2" localSheetId="50">[104]별표집계!#REF!</definedName>
    <definedName name="세부계획2" localSheetId="51">[104]별표집계!#REF!</definedName>
    <definedName name="세부계획2" localSheetId="52">[104]별표집계!#REF!</definedName>
    <definedName name="세부계획2" localSheetId="53">[104]별표집계!#REF!</definedName>
    <definedName name="세부계획2" localSheetId="79">[116]별표집계!#REF!</definedName>
    <definedName name="세부계획2" localSheetId="13">[117]별표집계!#REF!</definedName>
    <definedName name="세부계획2" localSheetId="15">[117]별표집계!#REF!</definedName>
    <definedName name="세부계획2" localSheetId="14">[117]별표집계!#REF!</definedName>
    <definedName name="세부계획2">[117]별표집계!#REF!</definedName>
    <definedName name="셧터공" localSheetId="49">[69]노임단가!#REF!</definedName>
    <definedName name="셧터공" localSheetId="50">[69]노임단가!#REF!</definedName>
    <definedName name="셧터공" localSheetId="51">[69]노임단가!#REF!</definedName>
    <definedName name="셧터공" localSheetId="52">[69]노임단가!#REF!</definedName>
    <definedName name="셧터공" localSheetId="53">[69]노임단가!#REF!</definedName>
    <definedName name="셧터공" localSheetId="13">[69]노임단가!#REF!</definedName>
    <definedName name="셧터공" localSheetId="15">[69]노임단가!#REF!</definedName>
    <definedName name="셧터공" localSheetId="14">[69]노임단가!#REF!</definedName>
    <definedName name="셧터공">[69]노임단가!#REF!</definedName>
    <definedName name="소" localSheetId="13">#REF!</definedName>
    <definedName name="소" localSheetId="15">#REF!</definedName>
    <definedName name="소" localSheetId="14">#REF!</definedName>
    <definedName name="소">#REF!</definedName>
    <definedName name="소계" localSheetId="55">#REF!</definedName>
    <definedName name="소계" localSheetId="59">#REF!</definedName>
    <definedName name="소계" localSheetId="61">#REF!</definedName>
    <definedName name="소계" localSheetId="31">#REF!</definedName>
    <definedName name="소계" localSheetId="35">#REF!</definedName>
    <definedName name="소계" localSheetId="36">#REF!</definedName>
    <definedName name="소계" localSheetId="34">#REF!</definedName>
    <definedName name="소계" localSheetId="49">#REF!</definedName>
    <definedName name="소계" localSheetId="50">#REF!</definedName>
    <definedName name="소계" localSheetId="51">#REF!</definedName>
    <definedName name="소계" localSheetId="52">#REF!</definedName>
    <definedName name="소계" localSheetId="53">#REF!</definedName>
    <definedName name="소계" localSheetId="74">#REF!</definedName>
    <definedName name="소계" localSheetId="75">#REF!</definedName>
    <definedName name="소계" localSheetId="76">#REF!</definedName>
    <definedName name="소계" localSheetId="77">#REF!</definedName>
    <definedName name="소계" localSheetId="78">#REF!</definedName>
    <definedName name="소계" localSheetId="16">#REF!</definedName>
    <definedName name="소계" localSheetId="13">#REF!</definedName>
    <definedName name="소계" localSheetId="15">#REF!</definedName>
    <definedName name="소계" localSheetId="14">#REF!</definedName>
    <definedName name="소계" localSheetId="1">#REF!</definedName>
    <definedName name="소계">#REF!</definedName>
    <definedName name="소나무" localSheetId="55">#REF!</definedName>
    <definedName name="소나무" localSheetId="59">#REF!</definedName>
    <definedName name="소나무" localSheetId="61">#REF!</definedName>
    <definedName name="소나무" localSheetId="31">#REF!</definedName>
    <definedName name="소나무" localSheetId="17">#REF!</definedName>
    <definedName name="소나무" localSheetId="18">#REF!</definedName>
    <definedName name="소나무" localSheetId="35">#REF!</definedName>
    <definedName name="소나무" localSheetId="36">#REF!</definedName>
    <definedName name="소나무" localSheetId="34">#REF!</definedName>
    <definedName name="소나무" localSheetId="49">#REF!</definedName>
    <definedName name="소나무" localSheetId="50">#REF!</definedName>
    <definedName name="소나무" localSheetId="51">#REF!</definedName>
    <definedName name="소나무" localSheetId="52">#REF!</definedName>
    <definedName name="소나무" localSheetId="53">#REF!</definedName>
    <definedName name="소나무" localSheetId="74">#REF!</definedName>
    <definedName name="소나무" localSheetId="75">#REF!</definedName>
    <definedName name="소나무" localSheetId="76">#REF!</definedName>
    <definedName name="소나무" localSheetId="77">#REF!</definedName>
    <definedName name="소나무" localSheetId="78">#REF!</definedName>
    <definedName name="소나무" localSheetId="16">#REF!</definedName>
    <definedName name="소나무" localSheetId="1">#REF!</definedName>
    <definedName name="소나무">#REF!</definedName>
    <definedName name="소나무H2.5" localSheetId="49">#REF!</definedName>
    <definedName name="소나무H2.5" localSheetId="50">#REF!</definedName>
    <definedName name="소나무H2.5" localSheetId="51">#REF!</definedName>
    <definedName name="소나무H2.5" localSheetId="52">#REF!</definedName>
    <definedName name="소나무H2.5" localSheetId="53">#REF!</definedName>
    <definedName name="소나무H2.5" localSheetId="74">#REF!</definedName>
    <definedName name="소나무H2.5" localSheetId="75">#REF!</definedName>
    <definedName name="소나무H2.5" localSheetId="76">#REF!</definedName>
    <definedName name="소나무H2.5" localSheetId="77">#REF!</definedName>
    <definedName name="소나무H2.5" localSheetId="78">#REF!</definedName>
    <definedName name="소나무H2.5" localSheetId="16">#REF!</definedName>
    <definedName name="소나무H2.5" localSheetId="13">#REF!</definedName>
    <definedName name="소나무H2.5" localSheetId="15">#REF!</definedName>
    <definedName name="소나무H2.5" localSheetId="14">#REF!</definedName>
    <definedName name="소나무H2.5">#REF!</definedName>
    <definedName name="소나무H3.0" localSheetId="49">#REF!</definedName>
    <definedName name="소나무H3.0" localSheetId="50">#REF!</definedName>
    <definedName name="소나무H3.0" localSheetId="51">#REF!</definedName>
    <definedName name="소나무H3.0" localSheetId="52">#REF!</definedName>
    <definedName name="소나무H3.0" localSheetId="53">#REF!</definedName>
    <definedName name="소나무H3.0" localSheetId="74">#REF!</definedName>
    <definedName name="소나무H3.0" localSheetId="75">#REF!</definedName>
    <definedName name="소나무H3.0" localSheetId="76">#REF!</definedName>
    <definedName name="소나무H3.0" localSheetId="77">#REF!</definedName>
    <definedName name="소나무H3.0" localSheetId="78">#REF!</definedName>
    <definedName name="소나무H3.0" localSheetId="16">#REF!</definedName>
    <definedName name="소나무H3.0" localSheetId="13">#REF!</definedName>
    <definedName name="소나무H3.0" localSheetId="15">#REF!</definedName>
    <definedName name="소나무H3.0" localSheetId="14">#REF!</definedName>
    <definedName name="소나무H3.0">#REF!</definedName>
    <definedName name="소나무H4.0" localSheetId="49">#REF!</definedName>
    <definedName name="소나무H4.0" localSheetId="50">#REF!</definedName>
    <definedName name="소나무H4.0" localSheetId="51">#REF!</definedName>
    <definedName name="소나무H4.0" localSheetId="52">#REF!</definedName>
    <definedName name="소나무H4.0" localSheetId="53">#REF!</definedName>
    <definedName name="소나무H4.0" localSheetId="74">#REF!</definedName>
    <definedName name="소나무H4.0" localSheetId="75">#REF!</definedName>
    <definedName name="소나무H4.0" localSheetId="76">#REF!</definedName>
    <definedName name="소나무H4.0" localSheetId="77">#REF!</definedName>
    <definedName name="소나무H4.0" localSheetId="78">#REF!</definedName>
    <definedName name="소나무H4.0" localSheetId="16">#REF!</definedName>
    <definedName name="소나무H4.0" localSheetId="13">#REF!</definedName>
    <definedName name="소나무H4.0" localSheetId="15">#REF!</definedName>
    <definedName name="소나무H4.0" localSheetId="14">#REF!</definedName>
    <definedName name="소나무H4.0">#REF!</definedName>
    <definedName name="소나무H5.0" localSheetId="49">#REF!</definedName>
    <definedName name="소나무H5.0" localSheetId="50">#REF!</definedName>
    <definedName name="소나무H5.0" localSheetId="51">#REF!</definedName>
    <definedName name="소나무H5.0" localSheetId="52">#REF!</definedName>
    <definedName name="소나무H5.0" localSheetId="53">#REF!</definedName>
    <definedName name="소나무H5.0" localSheetId="74">#REF!</definedName>
    <definedName name="소나무H5.0" localSheetId="75">#REF!</definedName>
    <definedName name="소나무H5.0" localSheetId="76">#REF!</definedName>
    <definedName name="소나무H5.0" localSheetId="77">#REF!</definedName>
    <definedName name="소나무H5.0" localSheetId="78">#REF!</definedName>
    <definedName name="소나무H5.0" localSheetId="16">#REF!</definedName>
    <definedName name="소나무H5.0" localSheetId="13">#REF!</definedName>
    <definedName name="소나무H5.0" localSheetId="15">#REF!</definedName>
    <definedName name="소나무H5.0" localSheetId="14">#REF!</definedName>
    <definedName name="소나무H5.0">#REF!</definedName>
    <definedName name="소나무용2.0">#REF!</definedName>
    <definedName name="소반별수종별벌근수">#REF!</definedName>
    <definedName name="소방공량산출서" localSheetId="37">BlankMacro1</definedName>
    <definedName name="소방공량산출서" localSheetId="49">BlankMacro1</definedName>
    <definedName name="소방공량산출서" localSheetId="50">BlankMacro1</definedName>
    <definedName name="소방공량산출서" localSheetId="51">BlankMacro1</definedName>
    <definedName name="소방공량산출서" localSheetId="52">BlankMacro1</definedName>
    <definedName name="소방공량산출서" localSheetId="53">BlankMacro1</definedName>
    <definedName name="소방공량산출서" localSheetId="75">BlankMacro1</definedName>
    <definedName name="소방공량산출서" localSheetId="77">BlankMacro1</definedName>
    <definedName name="소방공량산출서" localSheetId="79">BlankMacro1</definedName>
    <definedName name="소방공량산출서">BlankMacro1</definedName>
    <definedName name="소방내역" localSheetId="37">BlankMacro1</definedName>
    <definedName name="소방내역" localSheetId="49">BlankMacro1</definedName>
    <definedName name="소방내역" localSheetId="50">BlankMacro1</definedName>
    <definedName name="소방내역" localSheetId="51">BlankMacro1</definedName>
    <definedName name="소방내역" localSheetId="52">BlankMacro1</definedName>
    <definedName name="소방내역" localSheetId="53">BlankMacro1</definedName>
    <definedName name="소방내역" localSheetId="75">BlankMacro1</definedName>
    <definedName name="소방내역" localSheetId="77">BlankMacro1</definedName>
    <definedName name="소방내역" localSheetId="79">BlankMacro1</definedName>
    <definedName name="소방내역">BlankMacro1</definedName>
    <definedName name="소방내역서" localSheetId="37">BlankMacro1</definedName>
    <definedName name="소방내역서" localSheetId="49">BlankMacro1</definedName>
    <definedName name="소방내역서" localSheetId="50">BlankMacro1</definedName>
    <definedName name="소방내역서" localSheetId="51">BlankMacro1</definedName>
    <definedName name="소방내역서" localSheetId="52">BlankMacro1</definedName>
    <definedName name="소방내역서" localSheetId="53">BlankMacro1</definedName>
    <definedName name="소방내역서" localSheetId="75">BlankMacro1</definedName>
    <definedName name="소방내역서" localSheetId="77">BlankMacro1</definedName>
    <definedName name="소방내역서" localSheetId="79">BlankMacro1</definedName>
    <definedName name="소방내역서">BlankMacro1</definedName>
    <definedName name="소일위대가1">#REF!</definedName>
    <definedName name="소콘경" localSheetId="55">[63]관급자재대!#REF!</definedName>
    <definedName name="소콘경" localSheetId="59">[63]관급자재대!#REF!</definedName>
    <definedName name="소콘경" localSheetId="61">[63]관급자재대!#REF!</definedName>
    <definedName name="소콘경" localSheetId="31">[63]관급자재대!#REF!</definedName>
    <definedName name="소콘경" localSheetId="35">[63]관급자재대!#REF!</definedName>
    <definedName name="소콘경" localSheetId="36">[63]관급자재대!#REF!</definedName>
    <definedName name="소콘경" localSheetId="34">[63]관급자재대!#REF!</definedName>
    <definedName name="소콘경" localSheetId="49">[63]관급자재대!#REF!</definedName>
    <definedName name="소콘경" localSheetId="50">[63]관급자재대!#REF!</definedName>
    <definedName name="소콘경" localSheetId="51">[63]관급자재대!#REF!</definedName>
    <definedName name="소콘경" localSheetId="52">[63]관급자재대!#REF!</definedName>
    <definedName name="소콘경" localSheetId="53">[63]관급자재대!#REF!</definedName>
    <definedName name="소콘경" localSheetId="13">[63]관급자재대!#REF!</definedName>
    <definedName name="소콘경" localSheetId="15">[63]관급자재대!#REF!</definedName>
    <definedName name="소콘경" localSheetId="14">[63]관급자재대!#REF!</definedName>
    <definedName name="소콘경" localSheetId="1">[63]관급자재대!#REF!</definedName>
    <definedName name="소콘경">[63]관급자재대!#REF!</definedName>
    <definedName name="소콘노" localSheetId="55">[63]관급자재대!#REF!</definedName>
    <definedName name="소콘노" localSheetId="59">[63]관급자재대!#REF!</definedName>
    <definedName name="소콘노" localSheetId="61">[63]관급자재대!#REF!</definedName>
    <definedName name="소콘노" localSheetId="31">[63]관급자재대!#REF!</definedName>
    <definedName name="소콘노" localSheetId="35">[63]관급자재대!#REF!</definedName>
    <definedName name="소콘노" localSheetId="36">[63]관급자재대!#REF!</definedName>
    <definedName name="소콘노" localSheetId="34">[63]관급자재대!#REF!</definedName>
    <definedName name="소콘노" localSheetId="49">[63]관급자재대!#REF!</definedName>
    <definedName name="소콘노" localSheetId="50">[63]관급자재대!#REF!</definedName>
    <definedName name="소콘노" localSheetId="51">[63]관급자재대!#REF!</definedName>
    <definedName name="소콘노" localSheetId="52">[63]관급자재대!#REF!</definedName>
    <definedName name="소콘노" localSheetId="53">[63]관급자재대!#REF!</definedName>
    <definedName name="소콘노" localSheetId="13">[63]관급자재대!#REF!</definedName>
    <definedName name="소콘노" localSheetId="15">[63]관급자재대!#REF!</definedName>
    <definedName name="소콘노" localSheetId="14">[63]관급자재대!#REF!</definedName>
    <definedName name="소콘노" localSheetId="1">[63]관급자재대!#REF!</definedName>
    <definedName name="소콘노">[63]관급자재대!#REF!</definedName>
    <definedName name="소콘재" localSheetId="55">[63]관급자재대!#REF!</definedName>
    <definedName name="소콘재" localSheetId="59">[63]관급자재대!#REF!</definedName>
    <definedName name="소콘재" localSheetId="61">[63]관급자재대!#REF!</definedName>
    <definedName name="소콘재" localSheetId="31">[63]관급자재대!#REF!</definedName>
    <definedName name="소콘재" localSheetId="35">[63]관급자재대!#REF!</definedName>
    <definedName name="소콘재" localSheetId="36">[63]관급자재대!#REF!</definedName>
    <definedName name="소콘재" localSheetId="34">[63]관급자재대!#REF!</definedName>
    <definedName name="소콘재" localSheetId="49">[63]관급자재대!#REF!</definedName>
    <definedName name="소콘재" localSheetId="50">[63]관급자재대!#REF!</definedName>
    <definedName name="소콘재" localSheetId="51">[63]관급자재대!#REF!</definedName>
    <definedName name="소콘재" localSheetId="52">[63]관급자재대!#REF!</definedName>
    <definedName name="소콘재" localSheetId="53">[63]관급자재대!#REF!</definedName>
    <definedName name="소콘재" localSheetId="13">[63]관급자재대!#REF!</definedName>
    <definedName name="소콘재" localSheetId="15">[63]관급자재대!#REF!</definedName>
    <definedName name="소콘재" localSheetId="14">[63]관급자재대!#REF!</definedName>
    <definedName name="소콘재" localSheetId="1">[63]관급자재대!#REF!</definedName>
    <definedName name="소콘재">[63]관급자재대!#REF!</definedName>
    <definedName name="송전전공001" localSheetId="49">#REF!</definedName>
    <definedName name="송전전공001" localSheetId="50">#REF!</definedName>
    <definedName name="송전전공001" localSheetId="51">#REF!</definedName>
    <definedName name="송전전공001" localSheetId="52">#REF!</definedName>
    <definedName name="송전전공001" localSheetId="53">#REF!</definedName>
    <definedName name="송전전공001" localSheetId="74">#REF!</definedName>
    <definedName name="송전전공001" localSheetId="75">#REF!</definedName>
    <definedName name="송전전공001" localSheetId="76">#REF!</definedName>
    <definedName name="송전전공001" localSheetId="77">#REF!</definedName>
    <definedName name="송전전공001" localSheetId="78">#REF!</definedName>
    <definedName name="송전전공001" localSheetId="16">#REF!</definedName>
    <definedName name="송전전공001" localSheetId="13">#REF!</definedName>
    <definedName name="송전전공001" localSheetId="15">#REF!</definedName>
    <definedName name="송전전공001" localSheetId="14">#REF!</definedName>
    <definedName name="송전전공001">#REF!</definedName>
    <definedName name="송전전공002" localSheetId="49">#REF!</definedName>
    <definedName name="송전전공002" localSheetId="50">#REF!</definedName>
    <definedName name="송전전공002" localSheetId="51">#REF!</definedName>
    <definedName name="송전전공002" localSheetId="52">#REF!</definedName>
    <definedName name="송전전공002" localSheetId="53">#REF!</definedName>
    <definedName name="송전전공002" localSheetId="74">#REF!</definedName>
    <definedName name="송전전공002" localSheetId="75">#REF!</definedName>
    <definedName name="송전전공002" localSheetId="76">#REF!</definedName>
    <definedName name="송전전공002" localSheetId="77">#REF!</definedName>
    <definedName name="송전전공002" localSheetId="78">#REF!</definedName>
    <definedName name="송전전공002" localSheetId="16">#REF!</definedName>
    <definedName name="송전전공002" localSheetId="13">#REF!</definedName>
    <definedName name="송전전공002" localSheetId="15">#REF!</definedName>
    <definedName name="송전전공002" localSheetId="14">#REF!</definedName>
    <definedName name="송전전공002">#REF!</definedName>
    <definedName name="송전전공011" localSheetId="49">#REF!</definedName>
    <definedName name="송전전공011" localSheetId="50">#REF!</definedName>
    <definedName name="송전전공011" localSheetId="51">#REF!</definedName>
    <definedName name="송전전공011" localSheetId="52">#REF!</definedName>
    <definedName name="송전전공011" localSheetId="53">#REF!</definedName>
    <definedName name="송전전공011" localSheetId="74">#REF!</definedName>
    <definedName name="송전전공011" localSheetId="75">#REF!</definedName>
    <definedName name="송전전공011" localSheetId="76">#REF!</definedName>
    <definedName name="송전전공011" localSheetId="77">#REF!</definedName>
    <definedName name="송전전공011" localSheetId="78">#REF!</definedName>
    <definedName name="송전전공011" localSheetId="16">#REF!</definedName>
    <definedName name="송전전공011" localSheetId="13">#REF!</definedName>
    <definedName name="송전전공011" localSheetId="15">#REF!</definedName>
    <definedName name="송전전공011" localSheetId="14">#REF!</definedName>
    <definedName name="송전전공011">#REF!</definedName>
    <definedName name="송전전공982" localSheetId="49">#REF!</definedName>
    <definedName name="송전전공982" localSheetId="50">#REF!</definedName>
    <definedName name="송전전공982" localSheetId="51">#REF!</definedName>
    <definedName name="송전전공982" localSheetId="52">#REF!</definedName>
    <definedName name="송전전공982" localSheetId="53">#REF!</definedName>
    <definedName name="송전전공982" localSheetId="74">#REF!</definedName>
    <definedName name="송전전공982" localSheetId="75">#REF!</definedName>
    <definedName name="송전전공982" localSheetId="76">#REF!</definedName>
    <definedName name="송전전공982" localSheetId="77">#REF!</definedName>
    <definedName name="송전전공982" localSheetId="78">#REF!</definedName>
    <definedName name="송전전공982" localSheetId="16">#REF!</definedName>
    <definedName name="송전전공982" localSheetId="13">#REF!</definedName>
    <definedName name="송전전공982" localSheetId="15">#REF!</definedName>
    <definedName name="송전전공982" localSheetId="14">#REF!</definedName>
    <definedName name="송전전공982">#REF!</definedName>
    <definedName name="송전전공991" localSheetId="49">#REF!</definedName>
    <definedName name="송전전공991" localSheetId="50">#REF!</definedName>
    <definedName name="송전전공991" localSheetId="51">#REF!</definedName>
    <definedName name="송전전공991" localSheetId="52">#REF!</definedName>
    <definedName name="송전전공991" localSheetId="53">#REF!</definedName>
    <definedName name="송전전공991" localSheetId="74">#REF!</definedName>
    <definedName name="송전전공991" localSheetId="75">#REF!</definedName>
    <definedName name="송전전공991" localSheetId="76">#REF!</definedName>
    <definedName name="송전전공991" localSheetId="77">#REF!</definedName>
    <definedName name="송전전공991" localSheetId="78">#REF!</definedName>
    <definedName name="송전전공991" localSheetId="16">#REF!</definedName>
    <definedName name="송전전공991" localSheetId="13">#REF!</definedName>
    <definedName name="송전전공991" localSheetId="15">#REF!</definedName>
    <definedName name="송전전공991" localSheetId="14">#REF!</definedName>
    <definedName name="송전전공991">#REF!</definedName>
    <definedName name="송전전공992" localSheetId="49">#REF!</definedName>
    <definedName name="송전전공992" localSheetId="50">#REF!</definedName>
    <definedName name="송전전공992" localSheetId="51">#REF!</definedName>
    <definedName name="송전전공992" localSheetId="52">#REF!</definedName>
    <definedName name="송전전공992" localSheetId="53">#REF!</definedName>
    <definedName name="송전전공992" localSheetId="74">#REF!</definedName>
    <definedName name="송전전공992" localSheetId="75">#REF!</definedName>
    <definedName name="송전전공992" localSheetId="76">#REF!</definedName>
    <definedName name="송전전공992" localSheetId="77">#REF!</definedName>
    <definedName name="송전전공992" localSheetId="78">#REF!</definedName>
    <definedName name="송전전공992" localSheetId="16">#REF!</definedName>
    <definedName name="송전전공992" localSheetId="13">#REF!</definedName>
    <definedName name="송전전공992" localSheetId="15">#REF!</definedName>
    <definedName name="송전전공992" localSheetId="14">#REF!</definedName>
    <definedName name="송전전공992">#REF!</definedName>
    <definedName name="송전환선전공011" localSheetId="49">#REF!</definedName>
    <definedName name="송전환선전공011" localSheetId="50">#REF!</definedName>
    <definedName name="송전환선전공011" localSheetId="51">#REF!</definedName>
    <definedName name="송전환선전공011" localSheetId="52">#REF!</definedName>
    <definedName name="송전환선전공011" localSheetId="53">#REF!</definedName>
    <definedName name="송전환선전공011" localSheetId="74">#REF!</definedName>
    <definedName name="송전환선전공011" localSheetId="75">#REF!</definedName>
    <definedName name="송전환선전공011" localSheetId="76">#REF!</definedName>
    <definedName name="송전환선전공011" localSheetId="77">#REF!</definedName>
    <definedName name="송전환선전공011" localSheetId="78">#REF!</definedName>
    <definedName name="송전환선전공011" localSheetId="16">#REF!</definedName>
    <definedName name="송전환선전공011" localSheetId="13">#REF!</definedName>
    <definedName name="송전환선전공011" localSheetId="15">#REF!</definedName>
    <definedName name="송전환선전공011" localSheetId="14">#REF!</definedName>
    <definedName name="송전환선전공011">#REF!</definedName>
    <definedName name="송전활선전공001" localSheetId="49">#REF!</definedName>
    <definedName name="송전활선전공001" localSheetId="50">#REF!</definedName>
    <definedName name="송전활선전공001" localSheetId="51">#REF!</definedName>
    <definedName name="송전활선전공001" localSheetId="52">#REF!</definedName>
    <definedName name="송전활선전공001" localSheetId="53">#REF!</definedName>
    <definedName name="송전활선전공001" localSheetId="74">#REF!</definedName>
    <definedName name="송전활선전공001" localSheetId="75">#REF!</definedName>
    <definedName name="송전활선전공001" localSheetId="76">#REF!</definedName>
    <definedName name="송전활선전공001" localSheetId="77">#REF!</definedName>
    <definedName name="송전활선전공001" localSheetId="78">#REF!</definedName>
    <definedName name="송전활선전공001" localSheetId="16">#REF!</definedName>
    <definedName name="송전활선전공001" localSheetId="13">#REF!</definedName>
    <definedName name="송전활선전공001" localSheetId="15">#REF!</definedName>
    <definedName name="송전활선전공001" localSheetId="14">#REF!</definedName>
    <definedName name="송전활선전공001">#REF!</definedName>
    <definedName name="송전활선전공002" localSheetId="49">#REF!</definedName>
    <definedName name="송전활선전공002" localSheetId="50">#REF!</definedName>
    <definedName name="송전활선전공002" localSheetId="51">#REF!</definedName>
    <definedName name="송전활선전공002" localSheetId="52">#REF!</definedName>
    <definedName name="송전활선전공002" localSheetId="53">#REF!</definedName>
    <definedName name="송전활선전공002" localSheetId="74">#REF!</definedName>
    <definedName name="송전활선전공002" localSheetId="75">#REF!</definedName>
    <definedName name="송전활선전공002" localSheetId="76">#REF!</definedName>
    <definedName name="송전활선전공002" localSheetId="77">#REF!</definedName>
    <definedName name="송전활선전공002" localSheetId="78">#REF!</definedName>
    <definedName name="송전활선전공002" localSheetId="16">#REF!</definedName>
    <definedName name="송전활선전공002" localSheetId="13">#REF!</definedName>
    <definedName name="송전활선전공002" localSheetId="15">#REF!</definedName>
    <definedName name="송전활선전공002" localSheetId="14">#REF!</definedName>
    <definedName name="송전활선전공002">#REF!</definedName>
    <definedName name="송전활선전공982" localSheetId="49">#REF!</definedName>
    <definedName name="송전활선전공982" localSheetId="50">#REF!</definedName>
    <definedName name="송전활선전공982" localSheetId="51">#REF!</definedName>
    <definedName name="송전활선전공982" localSheetId="52">#REF!</definedName>
    <definedName name="송전활선전공982" localSheetId="53">#REF!</definedName>
    <definedName name="송전활선전공982" localSheetId="74">#REF!</definedName>
    <definedName name="송전활선전공982" localSheetId="75">#REF!</definedName>
    <definedName name="송전활선전공982" localSheetId="76">#REF!</definedName>
    <definedName name="송전활선전공982" localSheetId="77">#REF!</definedName>
    <definedName name="송전활선전공982" localSheetId="78">#REF!</definedName>
    <definedName name="송전활선전공982" localSheetId="16">#REF!</definedName>
    <definedName name="송전활선전공982" localSheetId="13">#REF!</definedName>
    <definedName name="송전활선전공982" localSheetId="15">#REF!</definedName>
    <definedName name="송전활선전공982" localSheetId="14">#REF!</definedName>
    <definedName name="송전활선전공982">#REF!</definedName>
    <definedName name="송전활선전공991" localSheetId="49">#REF!</definedName>
    <definedName name="송전활선전공991" localSheetId="50">#REF!</definedName>
    <definedName name="송전활선전공991" localSheetId="51">#REF!</definedName>
    <definedName name="송전활선전공991" localSheetId="52">#REF!</definedName>
    <definedName name="송전활선전공991" localSheetId="53">#REF!</definedName>
    <definedName name="송전활선전공991" localSheetId="74">#REF!</definedName>
    <definedName name="송전활선전공991" localSheetId="75">#REF!</definedName>
    <definedName name="송전활선전공991" localSheetId="76">#REF!</definedName>
    <definedName name="송전활선전공991" localSheetId="77">#REF!</definedName>
    <definedName name="송전활선전공991" localSheetId="78">#REF!</definedName>
    <definedName name="송전활선전공991" localSheetId="16">#REF!</definedName>
    <definedName name="송전활선전공991" localSheetId="13">#REF!</definedName>
    <definedName name="송전활선전공991" localSheetId="15">#REF!</definedName>
    <definedName name="송전활선전공991" localSheetId="14">#REF!</definedName>
    <definedName name="송전활선전공991">#REF!</definedName>
    <definedName name="송전활선전공992" localSheetId="49">#REF!</definedName>
    <definedName name="송전활선전공992" localSheetId="50">#REF!</definedName>
    <definedName name="송전활선전공992" localSheetId="51">#REF!</definedName>
    <definedName name="송전활선전공992" localSheetId="52">#REF!</definedName>
    <definedName name="송전활선전공992" localSheetId="53">#REF!</definedName>
    <definedName name="송전활선전공992" localSheetId="74">#REF!</definedName>
    <definedName name="송전활선전공992" localSheetId="75">#REF!</definedName>
    <definedName name="송전활선전공992" localSheetId="76">#REF!</definedName>
    <definedName name="송전활선전공992" localSheetId="77">#REF!</definedName>
    <definedName name="송전활선전공992" localSheetId="78">#REF!</definedName>
    <definedName name="송전활선전공992" localSheetId="16">#REF!</definedName>
    <definedName name="송전활선전공992" localSheetId="13">#REF!</definedName>
    <definedName name="송전활선전공992" localSheetId="15">#REF!</definedName>
    <definedName name="송전활선전공992" localSheetId="14">#REF!</definedName>
    <definedName name="송전활선전공992">#REF!</definedName>
    <definedName name="쇼" localSheetId="37" hidden="1">{#N/A,#N/A,FALSE,"현장 NCR 분석";#N/A,#N/A,FALSE,"현장품질감사";#N/A,#N/A,FALSE,"현장품질감사"}</definedName>
    <definedName name="쇼" localSheetId="17" hidden="1">{#N/A,#N/A,FALSE,"현장 NCR 분석";#N/A,#N/A,FALSE,"현장품질감사";#N/A,#N/A,FALSE,"현장품질감사"}</definedName>
    <definedName name="쇼" localSheetId="18" hidden="1">{#N/A,#N/A,FALSE,"현장 NCR 분석";#N/A,#N/A,FALSE,"현장품질감사";#N/A,#N/A,FALSE,"현장품질감사"}</definedName>
    <definedName name="쇼" localSheetId="49" hidden="1">{#N/A,#N/A,FALSE,"현장 NCR 분석";#N/A,#N/A,FALSE,"현장품질감사";#N/A,#N/A,FALSE,"현장품질감사"}</definedName>
    <definedName name="쇼" localSheetId="50" hidden="1">{#N/A,#N/A,FALSE,"현장 NCR 분석";#N/A,#N/A,FALSE,"현장품질감사";#N/A,#N/A,FALSE,"현장품질감사"}</definedName>
    <definedName name="쇼" localSheetId="51" hidden="1">{#N/A,#N/A,FALSE,"현장 NCR 분석";#N/A,#N/A,FALSE,"현장품질감사";#N/A,#N/A,FALSE,"현장품질감사"}</definedName>
    <definedName name="쇼" localSheetId="52" hidden="1">{#N/A,#N/A,FALSE,"현장 NCR 분석";#N/A,#N/A,FALSE,"현장품질감사";#N/A,#N/A,FALSE,"현장품질감사"}</definedName>
    <definedName name="쇼" localSheetId="53" hidden="1">{#N/A,#N/A,FALSE,"현장 NCR 분석";#N/A,#N/A,FALSE,"현장품질감사";#N/A,#N/A,FALSE,"현장품질감사"}</definedName>
    <definedName name="쇼" localSheetId="79" hidden="1">{#N/A,#N/A,FALSE,"현장 NCR 분석";#N/A,#N/A,FALSE,"현장품질감사";#N/A,#N/A,FALSE,"현장품질감사"}</definedName>
    <definedName name="쇼" localSheetId="16" hidden="1">{#N/A,#N/A,FALSE,"현장 NCR 분석";#N/A,#N/A,FALSE,"현장품질감사";#N/A,#N/A,FALSE,"현장품질감사"}</definedName>
    <definedName name="쇼" localSheetId="13" hidden="1">{#N/A,#N/A,FALSE,"현장 NCR 분석";#N/A,#N/A,FALSE,"현장품질감사";#N/A,#N/A,FALSE,"현장품질감사"}</definedName>
    <definedName name="쇼" localSheetId="15" hidden="1">{#N/A,#N/A,FALSE,"현장 NCR 분석";#N/A,#N/A,FALSE,"현장품질감사";#N/A,#N/A,FALSE,"현장품질감사"}</definedName>
    <definedName name="쇼" localSheetId="14" hidden="1">{#N/A,#N/A,FALSE,"현장 NCR 분석";#N/A,#N/A,FALSE,"현장품질감사";#N/A,#N/A,FALSE,"현장품질감사"}</definedName>
    <definedName name="쇼" hidden="1">{#N/A,#N/A,FALSE,"현장 NCR 분석";#N/A,#N/A,FALSE,"현장품질감사";#N/A,#N/A,FALSE,"현장품질감사"}</definedName>
    <definedName name="수" localSheetId="49">#REF!</definedName>
    <definedName name="수" localSheetId="50">#REF!</definedName>
    <definedName name="수" localSheetId="51">#REF!</definedName>
    <definedName name="수" localSheetId="52">#REF!</definedName>
    <definedName name="수" localSheetId="53">#REF!</definedName>
    <definedName name="수" localSheetId="74">#REF!</definedName>
    <definedName name="수" localSheetId="75">#REF!</definedName>
    <definedName name="수" localSheetId="76">#REF!</definedName>
    <definedName name="수" localSheetId="77">#REF!</definedName>
    <definedName name="수" localSheetId="78">#REF!</definedName>
    <definedName name="수" localSheetId="16">#REF!</definedName>
    <definedName name="수" localSheetId="13">#REF!</definedName>
    <definedName name="수" localSheetId="15">#REF!</definedName>
    <definedName name="수" localSheetId="14">#REF!</definedName>
    <definedName name="수">#REF!</definedName>
    <definedName name="수____종" localSheetId="55">#REF!</definedName>
    <definedName name="수____종" localSheetId="59">#REF!</definedName>
    <definedName name="수____종" localSheetId="61">#REF!</definedName>
    <definedName name="수____종" localSheetId="31">#REF!</definedName>
    <definedName name="수____종" localSheetId="35">#REF!</definedName>
    <definedName name="수____종" localSheetId="36">#REF!</definedName>
    <definedName name="수____종" localSheetId="34">#REF!</definedName>
    <definedName name="수____종" localSheetId="49">#REF!</definedName>
    <definedName name="수____종" localSheetId="50">#REF!</definedName>
    <definedName name="수____종" localSheetId="51">#REF!</definedName>
    <definedName name="수____종" localSheetId="52">#REF!</definedName>
    <definedName name="수____종" localSheetId="53">#REF!</definedName>
    <definedName name="수____종" localSheetId="74">#REF!</definedName>
    <definedName name="수____종" localSheetId="75">#REF!</definedName>
    <definedName name="수____종" localSheetId="76">#REF!</definedName>
    <definedName name="수____종" localSheetId="77">#REF!</definedName>
    <definedName name="수____종" localSheetId="78">#REF!</definedName>
    <definedName name="수____종" localSheetId="16">#REF!</definedName>
    <definedName name="수____종" localSheetId="13">#REF!</definedName>
    <definedName name="수____종" localSheetId="15">#REF!</definedName>
    <definedName name="수____종" localSheetId="14">#REF!</definedName>
    <definedName name="수____종" localSheetId="1">#REF!</definedName>
    <definedName name="수____종">#REF!</definedName>
    <definedName name="수고수고">[62]이름표모음!$B$2:$H$23</definedName>
    <definedName name="수고수고종">[62]이름표모음!$A$2:$A$23</definedName>
    <definedName name="수고수고횡">[62]이름표모음!$B$1:$H$1</definedName>
    <definedName name="수량" localSheetId="79">#REF!</definedName>
    <definedName name="수량">'[101]11수량'!$A$4:$T$27</definedName>
    <definedName name="수량산출" localSheetId="37">{"'산출근거'!$B$4:$D$8"}</definedName>
    <definedName name="수량산출" localSheetId="17">{"'산출근거'!$B$4:$D$8"}</definedName>
    <definedName name="수량산출" localSheetId="18">{"'산출근거'!$B$4:$D$8"}</definedName>
    <definedName name="수량산출" localSheetId="49">[118]일위대가목록!$1:$2</definedName>
    <definedName name="수량산출" localSheetId="50">[118]일위대가목록!$1:$2</definedName>
    <definedName name="수량산출" localSheetId="51">[118]일위대가목록!$1:$2</definedName>
    <definedName name="수량산출" localSheetId="52">[118]일위대가목록!$1:$2</definedName>
    <definedName name="수량산출" localSheetId="53">[118]일위대가목록!$1:$2</definedName>
    <definedName name="수량산출" localSheetId="74">[119]일위대가목록!$1:$2</definedName>
    <definedName name="수량산출" localSheetId="75">[119]일위대가목록!$1:$2</definedName>
    <definedName name="수량산출" localSheetId="76">[119]일위대가목록!$1:$2</definedName>
    <definedName name="수량산출" localSheetId="77">[119]일위대가목록!$1:$2</definedName>
    <definedName name="수량산출" localSheetId="78">[119]일위대가목록!$1:$2</definedName>
    <definedName name="수량산출" localSheetId="79">[120]일위대가목록!$A$1:$IV$2</definedName>
    <definedName name="수량산출" localSheetId="16">{"'산출근거'!$B$4:$D$8"}</definedName>
    <definedName name="수량산출" localSheetId="13">{"'산출근거'!$B$4:$D$8"}</definedName>
    <definedName name="수량산출" localSheetId="15">{"'산출근거'!$B$4:$D$8"}</definedName>
    <definedName name="수량산출" localSheetId="14">{"'산출근거'!$B$4:$D$8"}</definedName>
    <definedName name="수량산출">{"'산출근거'!$B$4:$D$8"}</definedName>
    <definedName name="수량산출1" localSheetId="37">{"'산출근거'!$B$4:$D$8"}</definedName>
    <definedName name="수량산출1" localSheetId="17">{"'산출근거'!$B$4:$D$8"}</definedName>
    <definedName name="수량산출1" localSheetId="18">{"'산출근거'!$B$4:$D$8"}</definedName>
    <definedName name="수량산출1" localSheetId="49">{"'산출근거'!$B$4:$D$8"}</definedName>
    <definedName name="수량산출1" localSheetId="50">{"'산출근거'!$B$4:$D$8"}</definedName>
    <definedName name="수량산출1" localSheetId="51">{"'산출근거'!$B$4:$D$8"}</definedName>
    <definedName name="수량산출1" localSheetId="52">{"'산출근거'!$B$4:$D$8"}</definedName>
    <definedName name="수량산출1" localSheetId="53">{"'산출근거'!$B$4:$D$8"}</definedName>
    <definedName name="수량산출1" localSheetId="79">{"'산출근거'!$B$4:$D$8"}</definedName>
    <definedName name="수량산출1" localSheetId="16">{"'산출근거'!$B$4:$D$8"}</definedName>
    <definedName name="수량산출1" localSheetId="13">{"'산출근거'!$B$4:$D$8"}</definedName>
    <definedName name="수량산출1" localSheetId="15">{"'산출근거'!$B$4:$D$8"}</definedName>
    <definedName name="수량산출1" localSheetId="14">{"'산출근거'!$B$4:$D$8"}</definedName>
    <definedName name="수량산출1">{"'산출근거'!$B$4:$D$8"}</definedName>
    <definedName name="수량산출2" localSheetId="37">{"'산출근거'!$B$4:$D$8"}</definedName>
    <definedName name="수량산출2" localSheetId="17">{"'산출근거'!$B$4:$D$8"}</definedName>
    <definedName name="수량산출2" localSheetId="18">{"'산출근거'!$B$4:$D$8"}</definedName>
    <definedName name="수량산출2" localSheetId="49">{"'산출근거'!$B$4:$D$8"}</definedName>
    <definedName name="수량산출2" localSheetId="50">{"'산출근거'!$B$4:$D$8"}</definedName>
    <definedName name="수량산출2" localSheetId="51">{"'산출근거'!$B$4:$D$8"}</definedName>
    <definedName name="수량산출2" localSheetId="52">{"'산출근거'!$B$4:$D$8"}</definedName>
    <definedName name="수량산출2" localSheetId="53">{"'산출근거'!$B$4:$D$8"}</definedName>
    <definedName name="수량산출2" localSheetId="79">{"'산출근거'!$B$4:$D$8"}</definedName>
    <definedName name="수량산출2" localSheetId="16">{"'산출근거'!$B$4:$D$8"}</definedName>
    <definedName name="수량산출2" localSheetId="13">{"'산출근거'!$B$4:$D$8"}</definedName>
    <definedName name="수량산출2" localSheetId="15">{"'산출근거'!$B$4:$D$8"}</definedName>
    <definedName name="수량산출2" localSheetId="14">{"'산출근거'!$B$4:$D$8"}</definedName>
    <definedName name="수량산출2">{"'산출근거'!$B$4:$D$8"}</definedName>
    <definedName name="수량전체" localSheetId="49">#REF!</definedName>
    <definedName name="수량전체" localSheetId="50">#REF!</definedName>
    <definedName name="수량전체" localSheetId="51">#REF!</definedName>
    <definedName name="수량전체" localSheetId="52">#REF!</definedName>
    <definedName name="수량전체" localSheetId="53">#REF!</definedName>
    <definedName name="수량전체" localSheetId="74">#REF!</definedName>
    <definedName name="수량전체" localSheetId="75">#REF!</definedName>
    <definedName name="수량전체" localSheetId="76">#REF!</definedName>
    <definedName name="수량전체" localSheetId="77">#REF!</definedName>
    <definedName name="수량전체" localSheetId="78">#REF!</definedName>
    <definedName name="수량전체" localSheetId="16">#REF!</definedName>
    <definedName name="수량전체" localSheetId="13">#REF!</definedName>
    <definedName name="수량전체" localSheetId="15">#REF!</definedName>
    <definedName name="수량전체" localSheetId="14">#REF!</definedName>
    <definedName name="수량전체">#REF!</definedName>
    <definedName name="수량집계" localSheetId="17" hidden="1">#REF!</definedName>
    <definedName name="수량집계" localSheetId="18" hidden="1">#REF!</definedName>
    <definedName name="수량집계" localSheetId="16" hidden="1">#REF!</definedName>
    <definedName name="수량집계" localSheetId="13" hidden="1">#REF!</definedName>
    <definedName name="수량집계" localSheetId="15" hidden="1">#REF!</definedName>
    <definedName name="수량집계" localSheetId="14" hidden="1">#REF!</definedName>
    <definedName name="수량집계" hidden="1">#REF!</definedName>
    <definedName name="수량폐" localSheetId="37">{"'산출근거'!$B$4:$D$8"}</definedName>
    <definedName name="수량폐" localSheetId="17">{"'산출근거'!$B$4:$D$8"}</definedName>
    <definedName name="수량폐" localSheetId="18">{"'산출근거'!$B$4:$D$8"}</definedName>
    <definedName name="수량폐" localSheetId="49">{"'산출근거'!$B$4:$D$8"}</definedName>
    <definedName name="수량폐" localSheetId="50">{"'산출근거'!$B$4:$D$8"}</definedName>
    <definedName name="수량폐" localSheetId="51">{"'산출근거'!$B$4:$D$8"}</definedName>
    <definedName name="수량폐" localSheetId="52">{"'산출근거'!$B$4:$D$8"}</definedName>
    <definedName name="수량폐" localSheetId="53">{"'산출근거'!$B$4:$D$8"}</definedName>
    <definedName name="수량폐" localSheetId="79">{"'산출근거'!$B$4:$D$8"}</definedName>
    <definedName name="수량폐" localSheetId="16">{"'산출근거'!$B$4:$D$8"}</definedName>
    <definedName name="수량폐" localSheetId="13">{"'산출근거'!$B$4:$D$8"}</definedName>
    <definedName name="수량폐" localSheetId="15">{"'산출근거'!$B$4:$D$8"}</definedName>
    <definedName name="수량폐" localSheetId="14">{"'산출근거'!$B$4:$D$8"}</definedName>
    <definedName name="수량폐">{"'산출근거'!$B$4:$D$8"}</definedName>
    <definedName name="수목">#REF!</definedName>
    <definedName name="수목수량" localSheetId="49">#REF!</definedName>
    <definedName name="수목수량" localSheetId="50">#REF!</definedName>
    <definedName name="수목수량" localSheetId="51">#REF!</definedName>
    <definedName name="수목수량" localSheetId="52">#REF!</definedName>
    <definedName name="수목수량" localSheetId="53">#REF!</definedName>
    <definedName name="수목수량" localSheetId="74">#REF!</definedName>
    <definedName name="수목수량" localSheetId="75">#REF!</definedName>
    <definedName name="수목수량" localSheetId="76">#REF!</definedName>
    <definedName name="수목수량" localSheetId="77">#REF!</definedName>
    <definedName name="수목수량" localSheetId="78">#REF!</definedName>
    <definedName name="수목수량" localSheetId="16">#REF!</definedName>
    <definedName name="수목수량" localSheetId="13">#REF!</definedName>
    <definedName name="수목수량" localSheetId="15">#REF!</definedName>
    <definedName name="수목수량" localSheetId="14">#REF!</definedName>
    <definedName name="수목수량">#REF!</definedName>
    <definedName name="수수꽃다리" localSheetId="55">#REF!</definedName>
    <definedName name="수수꽃다리" localSheetId="59">#REF!</definedName>
    <definedName name="수수꽃다리" localSheetId="61">#REF!</definedName>
    <definedName name="수수꽃다리" localSheetId="31">#REF!</definedName>
    <definedName name="수수꽃다리" localSheetId="35">#REF!</definedName>
    <definedName name="수수꽃다리" localSheetId="36">#REF!</definedName>
    <definedName name="수수꽃다리" localSheetId="34">#REF!</definedName>
    <definedName name="수수꽃다리" localSheetId="49">#REF!</definedName>
    <definedName name="수수꽃다리" localSheetId="50">#REF!</definedName>
    <definedName name="수수꽃다리" localSheetId="51">#REF!</definedName>
    <definedName name="수수꽃다리" localSheetId="52">#REF!</definedName>
    <definedName name="수수꽃다리" localSheetId="53">#REF!</definedName>
    <definedName name="수수꽃다리" localSheetId="74">#REF!</definedName>
    <definedName name="수수꽃다리" localSheetId="75">#REF!</definedName>
    <definedName name="수수꽃다리" localSheetId="76">#REF!</definedName>
    <definedName name="수수꽃다리" localSheetId="77">#REF!</definedName>
    <definedName name="수수꽃다리" localSheetId="78">#REF!</definedName>
    <definedName name="수수꽃다리" localSheetId="16">#REF!</definedName>
    <definedName name="수수꽃다리" localSheetId="13">#REF!</definedName>
    <definedName name="수수꽃다리" localSheetId="15">#REF!</definedName>
    <definedName name="수수꽃다리" localSheetId="14">#REF!</definedName>
    <definedName name="수수꽃다리" localSheetId="1">#REF!</definedName>
    <definedName name="수수꽃다리">#REF!</definedName>
    <definedName name="수수꽃다리H1.8" localSheetId="49">#REF!</definedName>
    <definedName name="수수꽃다리H1.8" localSheetId="50">#REF!</definedName>
    <definedName name="수수꽃다리H1.8" localSheetId="51">#REF!</definedName>
    <definedName name="수수꽃다리H1.8" localSheetId="52">#REF!</definedName>
    <definedName name="수수꽃다리H1.8" localSheetId="53">#REF!</definedName>
    <definedName name="수수꽃다리H1.8" localSheetId="74">#REF!</definedName>
    <definedName name="수수꽃다리H1.8" localSheetId="75">#REF!</definedName>
    <definedName name="수수꽃다리H1.8" localSheetId="76">#REF!</definedName>
    <definedName name="수수꽃다리H1.8" localSheetId="77">#REF!</definedName>
    <definedName name="수수꽃다리H1.8" localSheetId="78">#REF!</definedName>
    <definedName name="수수꽃다리H1.8" localSheetId="16">#REF!</definedName>
    <definedName name="수수꽃다리H1.8" localSheetId="13">#REF!</definedName>
    <definedName name="수수꽃다리H1.8" localSheetId="15">#REF!</definedName>
    <definedName name="수수꽃다리H1.8" localSheetId="14">#REF!</definedName>
    <definedName name="수수꽃다리H1.8">#REF!</definedName>
    <definedName name="수작업반장" localSheetId="49">[69]노임단가!#REF!</definedName>
    <definedName name="수작업반장" localSheetId="50">[69]노임단가!#REF!</definedName>
    <definedName name="수작업반장" localSheetId="51">[69]노임단가!#REF!</definedName>
    <definedName name="수작업반장" localSheetId="52">[69]노임단가!#REF!</definedName>
    <definedName name="수작업반장" localSheetId="53">[69]노임단가!#REF!</definedName>
    <definedName name="수작업반장" localSheetId="13">[69]노임단가!#REF!</definedName>
    <definedName name="수작업반장" localSheetId="15">[69]노임단가!#REF!</definedName>
    <definedName name="수작업반장" localSheetId="14">[69]노임단가!#REF!</definedName>
    <definedName name="수작업반장">[69]노임단가!#REF!</definedName>
    <definedName name="수종" localSheetId="38">입력!$J$2:$O$142</definedName>
    <definedName name="수종" localSheetId="47">입력!$J$2:$O$142</definedName>
    <definedName name="수종" localSheetId="48">입력!$J$2:$O$142</definedName>
    <definedName name="수종" localSheetId="39">입력!$J$2:$O$142</definedName>
    <definedName name="수종" localSheetId="40">입력!$J$2:$O$142</definedName>
    <definedName name="수종" localSheetId="41">입력!$J$2:$O$142</definedName>
    <definedName name="수종" localSheetId="42">입력!$J$2:$O$142</definedName>
    <definedName name="수종" localSheetId="43">입력!$J$2:$O$142</definedName>
    <definedName name="수종" localSheetId="44">입력!$J$2:$O$142</definedName>
    <definedName name="수종" localSheetId="45">입력!$J$2:$O$142</definedName>
    <definedName name="수종" localSheetId="46">입력!$J$2:$O$142</definedName>
    <definedName name="수종" localSheetId="49">[121]단재적표!$B$1:$C$311</definedName>
    <definedName name="수종" localSheetId="50">[121]단재적표!$B$1:$C$311</definedName>
    <definedName name="수종" localSheetId="51">[121]단재적표!$B$1:$C$311</definedName>
    <definedName name="수종" localSheetId="52">[121]단재적표!$B$1:$C$311</definedName>
    <definedName name="수종" localSheetId="53">[121]단재적표!$B$1:$C$311</definedName>
    <definedName name="수종" localSheetId="19">입력!$J$2:$O$142</definedName>
    <definedName name="수종" localSheetId="28">입력!$J$2:$O$142</definedName>
    <definedName name="수종" localSheetId="29">입력!$J$2:$O$142</definedName>
    <definedName name="수종" localSheetId="20">입력!$J$2:$O$142</definedName>
    <definedName name="수종" localSheetId="21">입력!$J$2:$O$142</definedName>
    <definedName name="수종" localSheetId="22">입력!$J$2:$O$142</definedName>
    <definedName name="수종" localSheetId="23">입력!$J$2:$O$142</definedName>
    <definedName name="수종" localSheetId="24">입력!$J$2:$O$142</definedName>
    <definedName name="수종" localSheetId="25">입력!$J$2:$O$142</definedName>
    <definedName name="수종" localSheetId="26">입력!$J$2:$O$142</definedName>
    <definedName name="수종" localSheetId="27">입력!$J$2:$O$142</definedName>
    <definedName name="수종" localSheetId="57">입력!$J$2:$O$142</definedName>
    <definedName name="수종" localSheetId="72">입력!$J$2:$O$142</definedName>
    <definedName name="수종" localSheetId="73">입력!$J$2:$O$142</definedName>
    <definedName name="수종" localSheetId="63">입력!$J$2:$O$142</definedName>
    <definedName name="수종" localSheetId="64">입력!$J$2:$O$142</definedName>
    <definedName name="수종" localSheetId="65">입력!$J$2:$O$142</definedName>
    <definedName name="수종" localSheetId="66">입력!$J$2:$O$142</definedName>
    <definedName name="수종" localSheetId="67">입력!$J$2:$O$142</definedName>
    <definedName name="수종" localSheetId="68">입력!$J$2:$O$142</definedName>
    <definedName name="수종" localSheetId="69">입력!$J$2:$O$142</definedName>
    <definedName name="수종" localSheetId="70">입력!$J$2:$O$142</definedName>
    <definedName name="수종">[75]단재적표!$B$1:$C$311</definedName>
    <definedName name="숙박비">[64]설계기준!#REF!</definedName>
    <definedName name="순단면적" localSheetId="49">#REF!</definedName>
    <definedName name="순단면적" localSheetId="50">#REF!</definedName>
    <definedName name="순단면적" localSheetId="51">#REF!</definedName>
    <definedName name="순단면적" localSheetId="52">#REF!</definedName>
    <definedName name="순단면적" localSheetId="53">#REF!</definedName>
    <definedName name="순단면적" localSheetId="74">#REF!</definedName>
    <definedName name="순단면적" localSheetId="75">#REF!</definedName>
    <definedName name="순단면적" localSheetId="76">#REF!</definedName>
    <definedName name="순단면적" localSheetId="77">#REF!</definedName>
    <definedName name="순단면적" localSheetId="78">#REF!</definedName>
    <definedName name="순단면적" localSheetId="16">#REF!</definedName>
    <definedName name="순단면적" localSheetId="13">#REF!</definedName>
    <definedName name="순단면적" localSheetId="15">#REF!</definedName>
    <definedName name="순단면적" localSheetId="14">#REF!</definedName>
    <definedName name="순단면적">#REF!</definedName>
    <definedName name="슬레이트공" localSheetId="49">[69]노임단가!#REF!</definedName>
    <definedName name="슬레이트공" localSheetId="50">[69]노임단가!#REF!</definedName>
    <definedName name="슬레이트공" localSheetId="51">[69]노임단가!#REF!</definedName>
    <definedName name="슬레이트공" localSheetId="52">[69]노임단가!#REF!</definedName>
    <definedName name="슬레이트공" localSheetId="53">[69]노임단가!#REF!</definedName>
    <definedName name="슬레이트공" localSheetId="13">[69]노임단가!#REF!</definedName>
    <definedName name="슬레이트공" localSheetId="15">[69]노임단가!#REF!</definedName>
    <definedName name="슬레이트공" localSheetId="14">[69]노임단가!#REF!</definedName>
    <definedName name="슬레이트공">[69]노임단가!#REF!</definedName>
    <definedName name="승용교" localSheetId="37" hidden="1">{#N/A,#N/A,FALSE,"2~8번"}</definedName>
    <definedName name="승용교" localSheetId="17" hidden="1">{#N/A,#N/A,FALSE,"2~8번"}</definedName>
    <definedName name="승용교" localSheetId="18" hidden="1">{#N/A,#N/A,FALSE,"2~8번"}</definedName>
    <definedName name="승용교" localSheetId="49" hidden="1">{#N/A,#N/A,FALSE,"2~8번"}</definedName>
    <definedName name="승용교" localSheetId="50" hidden="1">{#N/A,#N/A,FALSE,"2~8번"}</definedName>
    <definedName name="승용교" localSheetId="51" hidden="1">{#N/A,#N/A,FALSE,"2~8번"}</definedName>
    <definedName name="승용교" localSheetId="52" hidden="1">{#N/A,#N/A,FALSE,"2~8번"}</definedName>
    <definedName name="승용교" localSheetId="53" hidden="1">{#N/A,#N/A,FALSE,"2~8번"}</definedName>
    <definedName name="승용교" localSheetId="79" hidden="1">{#N/A,#N/A,FALSE,"2~8번"}</definedName>
    <definedName name="승용교" localSheetId="16" hidden="1">{#N/A,#N/A,FALSE,"2~8번"}</definedName>
    <definedName name="승용교" localSheetId="13" hidden="1">{#N/A,#N/A,FALSE,"2~8번"}</definedName>
    <definedName name="승용교" localSheetId="15" hidden="1">{#N/A,#N/A,FALSE,"2~8번"}</definedName>
    <definedName name="승용교" localSheetId="14" hidden="1">{#N/A,#N/A,FALSE,"2~8번"}</definedName>
    <definedName name="승용교" hidden="1">{#N/A,#N/A,FALSE,"2~8번"}</definedName>
    <definedName name="시" localSheetId="49">#REF!</definedName>
    <definedName name="시" localSheetId="50">#REF!</definedName>
    <definedName name="시" localSheetId="51">#REF!</definedName>
    <definedName name="시" localSheetId="52">#REF!</definedName>
    <definedName name="시" localSheetId="53">#REF!</definedName>
    <definedName name="시" localSheetId="74">#REF!</definedName>
    <definedName name="시" localSheetId="75">#REF!</definedName>
    <definedName name="시" localSheetId="76">#REF!</definedName>
    <definedName name="시" localSheetId="77">#REF!</definedName>
    <definedName name="시" localSheetId="78">#REF!</definedName>
    <definedName name="시" localSheetId="16">#REF!</definedName>
    <definedName name="시" localSheetId="13">#REF!</definedName>
    <definedName name="시" localSheetId="15">#REF!</definedName>
    <definedName name="시" localSheetId="14">#REF!</definedName>
    <definedName name="시">#REF!</definedName>
    <definedName name="시1" localSheetId="13">#REF!</definedName>
    <definedName name="시1" localSheetId="15">#REF!</definedName>
    <definedName name="시1" localSheetId="14">#REF!</definedName>
    <definedName name="시1">#REF!</definedName>
    <definedName name="시10" localSheetId="13">#REF!</definedName>
    <definedName name="시10" localSheetId="15">#REF!</definedName>
    <definedName name="시10" localSheetId="14">#REF!</definedName>
    <definedName name="시10">#REF!</definedName>
    <definedName name="시11" localSheetId="13">#REF!</definedName>
    <definedName name="시11" localSheetId="15">#REF!</definedName>
    <definedName name="시11" localSheetId="14">#REF!</definedName>
    <definedName name="시11">#REF!</definedName>
    <definedName name="시12" localSheetId="13">#REF!</definedName>
    <definedName name="시12" localSheetId="15">#REF!</definedName>
    <definedName name="시12" localSheetId="14">#REF!</definedName>
    <definedName name="시12">#REF!</definedName>
    <definedName name="시13" localSheetId="13">#REF!</definedName>
    <definedName name="시13" localSheetId="15">#REF!</definedName>
    <definedName name="시13" localSheetId="14">#REF!</definedName>
    <definedName name="시13">#REF!</definedName>
    <definedName name="시14" localSheetId="13">#REF!</definedName>
    <definedName name="시14" localSheetId="15">#REF!</definedName>
    <definedName name="시14" localSheetId="14">#REF!</definedName>
    <definedName name="시14">#REF!</definedName>
    <definedName name="시15" localSheetId="13">#REF!</definedName>
    <definedName name="시15" localSheetId="15">#REF!</definedName>
    <definedName name="시15" localSheetId="14">#REF!</definedName>
    <definedName name="시15">#REF!</definedName>
    <definedName name="시16" localSheetId="13">#REF!</definedName>
    <definedName name="시16" localSheetId="15">#REF!</definedName>
    <definedName name="시16" localSheetId="14">#REF!</definedName>
    <definedName name="시16">#REF!</definedName>
    <definedName name="시17" localSheetId="13">#REF!</definedName>
    <definedName name="시17" localSheetId="15">#REF!</definedName>
    <definedName name="시17" localSheetId="14">#REF!</definedName>
    <definedName name="시17">#REF!</definedName>
    <definedName name="시18" localSheetId="13">#REF!</definedName>
    <definedName name="시18" localSheetId="15">#REF!</definedName>
    <definedName name="시18" localSheetId="14">#REF!</definedName>
    <definedName name="시18">#REF!</definedName>
    <definedName name="시19" localSheetId="13">#REF!</definedName>
    <definedName name="시19" localSheetId="15">#REF!</definedName>
    <definedName name="시19" localSheetId="14">#REF!</definedName>
    <definedName name="시19">#REF!</definedName>
    <definedName name="시2" localSheetId="13">#REF!</definedName>
    <definedName name="시2" localSheetId="15">#REF!</definedName>
    <definedName name="시2" localSheetId="14">#REF!</definedName>
    <definedName name="시2">#REF!</definedName>
    <definedName name="시20" localSheetId="13">#REF!</definedName>
    <definedName name="시20" localSheetId="15">#REF!</definedName>
    <definedName name="시20" localSheetId="14">#REF!</definedName>
    <definedName name="시20">#REF!</definedName>
    <definedName name="시3" localSheetId="13">#REF!</definedName>
    <definedName name="시3" localSheetId="15">#REF!</definedName>
    <definedName name="시3" localSheetId="14">#REF!</definedName>
    <definedName name="시3">#REF!</definedName>
    <definedName name="시4" localSheetId="13">#REF!</definedName>
    <definedName name="시4" localSheetId="15">#REF!</definedName>
    <definedName name="시4" localSheetId="14">#REF!</definedName>
    <definedName name="시4">#REF!</definedName>
    <definedName name="시5" localSheetId="13">#REF!</definedName>
    <definedName name="시5" localSheetId="15">#REF!</definedName>
    <definedName name="시5" localSheetId="14">#REF!</definedName>
    <definedName name="시5">#REF!</definedName>
    <definedName name="시6" localSheetId="13">#REF!</definedName>
    <definedName name="시6" localSheetId="15">#REF!</definedName>
    <definedName name="시6" localSheetId="14">#REF!</definedName>
    <definedName name="시6">#REF!</definedName>
    <definedName name="시7" localSheetId="13">#REF!</definedName>
    <definedName name="시7" localSheetId="15">#REF!</definedName>
    <definedName name="시7" localSheetId="14">#REF!</definedName>
    <definedName name="시7">#REF!</definedName>
    <definedName name="시8" localSheetId="13">#REF!</definedName>
    <definedName name="시8" localSheetId="15">#REF!</definedName>
    <definedName name="시8" localSheetId="14">#REF!</definedName>
    <definedName name="시8">#REF!</definedName>
    <definedName name="시9" localSheetId="13">#REF!</definedName>
    <definedName name="시9" localSheetId="15">#REF!</definedName>
    <definedName name="시9" localSheetId="14">#REF!</definedName>
    <definedName name="시9">#REF!</definedName>
    <definedName name="시공세부" localSheetId="49">[104]별표집계!#REF!</definedName>
    <definedName name="시공세부" localSheetId="50">[104]별표집계!#REF!</definedName>
    <definedName name="시공세부" localSheetId="51">[104]별표집계!#REF!</definedName>
    <definedName name="시공세부" localSheetId="52">[104]별표집계!#REF!</definedName>
    <definedName name="시공세부" localSheetId="53">[104]별표집계!#REF!</definedName>
    <definedName name="시공세부" localSheetId="79">[116]별표집계!#REF!</definedName>
    <definedName name="시공세부" localSheetId="13">[117]별표집계!#REF!</definedName>
    <definedName name="시공세부" localSheetId="15">[117]별표집계!#REF!</definedName>
    <definedName name="시공세부" localSheetId="14">[117]별표집계!#REF!</definedName>
    <definedName name="시공세부">[117]별표집계!#REF!</definedName>
    <definedName name="시공측량사001" localSheetId="49">#REF!</definedName>
    <definedName name="시공측량사001" localSheetId="50">#REF!</definedName>
    <definedName name="시공측량사001" localSheetId="51">#REF!</definedName>
    <definedName name="시공측량사001" localSheetId="52">#REF!</definedName>
    <definedName name="시공측량사001" localSheetId="53">#REF!</definedName>
    <definedName name="시공측량사001" localSheetId="74">#REF!</definedName>
    <definedName name="시공측량사001" localSheetId="75">#REF!</definedName>
    <definedName name="시공측량사001" localSheetId="76">#REF!</definedName>
    <definedName name="시공측량사001" localSheetId="77">#REF!</definedName>
    <definedName name="시공측량사001" localSheetId="78">#REF!</definedName>
    <definedName name="시공측량사001" localSheetId="16">#REF!</definedName>
    <definedName name="시공측량사001" localSheetId="13">#REF!</definedName>
    <definedName name="시공측량사001" localSheetId="15">#REF!</definedName>
    <definedName name="시공측량사001" localSheetId="14">#REF!</definedName>
    <definedName name="시공측량사001">#REF!</definedName>
    <definedName name="시공측량사002" localSheetId="49">#REF!</definedName>
    <definedName name="시공측량사002" localSheetId="50">#REF!</definedName>
    <definedName name="시공측량사002" localSheetId="51">#REF!</definedName>
    <definedName name="시공측량사002" localSheetId="52">#REF!</definedName>
    <definedName name="시공측량사002" localSheetId="53">#REF!</definedName>
    <definedName name="시공측량사002" localSheetId="74">#REF!</definedName>
    <definedName name="시공측량사002" localSheetId="75">#REF!</definedName>
    <definedName name="시공측량사002" localSheetId="76">#REF!</definedName>
    <definedName name="시공측량사002" localSheetId="77">#REF!</definedName>
    <definedName name="시공측량사002" localSheetId="78">#REF!</definedName>
    <definedName name="시공측량사002" localSheetId="16">#REF!</definedName>
    <definedName name="시공측량사002" localSheetId="13">#REF!</definedName>
    <definedName name="시공측량사002" localSheetId="15">#REF!</definedName>
    <definedName name="시공측량사002" localSheetId="14">#REF!</definedName>
    <definedName name="시공측량사002">#REF!</definedName>
    <definedName name="시공측량사011" localSheetId="49">#REF!</definedName>
    <definedName name="시공측량사011" localSheetId="50">#REF!</definedName>
    <definedName name="시공측량사011" localSheetId="51">#REF!</definedName>
    <definedName name="시공측량사011" localSheetId="52">#REF!</definedName>
    <definedName name="시공측량사011" localSheetId="53">#REF!</definedName>
    <definedName name="시공측량사011" localSheetId="74">#REF!</definedName>
    <definedName name="시공측량사011" localSheetId="75">#REF!</definedName>
    <definedName name="시공측량사011" localSheetId="76">#REF!</definedName>
    <definedName name="시공측량사011" localSheetId="77">#REF!</definedName>
    <definedName name="시공측량사011" localSheetId="78">#REF!</definedName>
    <definedName name="시공측량사011" localSheetId="16">#REF!</definedName>
    <definedName name="시공측량사011" localSheetId="13">#REF!</definedName>
    <definedName name="시공측량사011" localSheetId="15">#REF!</definedName>
    <definedName name="시공측량사011" localSheetId="14">#REF!</definedName>
    <definedName name="시공측량사011">#REF!</definedName>
    <definedName name="시공측량사982" localSheetId="49">#REF!</definedName>
    <definedName name="시공측량사982" localSheetId="50">#REF!</definedName>
    <definedName name="시공측량사982" localSheetId="51">#REF!</definedName>
    <definedName name="시공측량사982" localSheetId="52">#REF!</definedName>
    <definedName name="시공측량사982" localSheetId="53">#REF!</definedName>
    <definedName name="시공측량사982" localSheetId="74">#REF!</definedName>
    <definedName name="시공측량사982" localSheetId="75">#REF!</definedName>
    <definedName name="시공측량사982" localSheetId="76">#REF!</definedName>
    <definedName name="시공측량사982" localSheetId="77">#REF!</definedName>
    <definedName name="시공측량사982" localSheetId="78">#REF!</definedName>
    <definedName name="시공측량사982" localSheetId="16">#REF!</definedName>
    <definedName name="시공측량사982" localSheetId="13">#REF!</definedName>
    <definedName name="시공측량사982" localSheetId="15">#REF!</definedName>
    <definedName name="시공측량사982" localSheetId="14">#REF!</definedName>
    <definedName name="시공측량사982">#REF!</definedName>
    <definedName name="시공측량사991" localSheetId="49">#REF!</definedName>
    <definedName name="시공측량사991" localSheetId="50">#REF!</definedName>
    <definedName name="시공측량사991" localSheetId="51">#REF!</definedName>
    <definedName name="시공측량사991" localSheetId="52">#REF!</definedName>
    <definedName name="시공측량사991" localSheetId="53">#REF!</definedName>
    <definedName name="시공측량사991" localSheetId="74">#REF!</definedName>
    <definedName name="시공측량사991" localSheetId="75">#REF!</definedName>
    <definedName name="시공측량사991" localSheetId="76">#REF!</definedName>
    <definedName name="시공측량사991" localSheetId="77">#REF!</definedName>
    <definedName name="시공측량사991" localSheetId="78">#REF!</definedName>
    <definedName name="시공측량사991" localSheetId="16">#REF!</definedName>
    <definedName name="시공측량사991" localSheetId="13">#REF!</definedName>
    <definedName name="시공측량사991" localSheetId="15">#REF!</definedName>
    <definedName name="시공측량사991" localSheetId="14">#REF!</definedName>
    <definedName name="시공측량사991">#REF!</definedName>
    <definedName name="시공측량사992" localSheetId="49">#REF!</definedName>
    <definedName name="시공측량사992" localSheetId="50">#REF!</definedName>
    <definedName name="시공측량사992" localSheetId="51">#REF!</definedName>
    <definedName name="시공측량사992" localSheetId="52">#REF!</definedName>
    <definedName name="시공측량사992" localSheetId="53">#REF!</definedName>
    <definedName name="시공측량사992" localSheetId="74">#REF!</definedName>
    <definedName name="시공측량사992" localSheetId="75">#REF!</definedName>
    <definedName name="시공측량사992" localSheetId="76">#REF!</definedName>
    <definedName name="시공측량사992" localSheetId="77">#REF!</definedName>
    <definedName name="시공측량사992" localSheetId="78">#REF!</definedName>
    <definedName name="시공측량사992" localSheetId="16">#REF!</definedName>
    <definedName name="시공측량사992" localSheetId="13">#REF!</definedName>
    <definedName name="시공측량사992" localSheetId="15">#REF!</definedName>
    <definedName name="시공측량사992" localSheetId="14">#REF!</definedName>
    <definedName name="시공측량사992">#REF!</definedName>
    <definedName name="시공측량사조수001" localSheetId="49">#REF!</definedName>
    <definedName name="시공측량사조수001" localSheetId="50">#REF!</definedName>
    <definedName name="시공측량사조수001" localSheetId="51">#REF!</definedName>
    <definedName name="시공측량사조수001" localSheetId="52">#REF!</definedName>
    <definedName name="시공측량사조수001" localSheetId="53">#REF!</definedName>
    <definedName name="시공측량사조수001" localSheetId="74">#REF!</definedName>
    <definedName name="시공측량사조수001" localSheetId="75">#REF!</definedName>
    <definedName name="시공측량사조수001" localSheetId="76">#REF!</definedName>
    <definedName name="시공측량사조수001" localSheetId="77">#REF!</definedName>
    <definedName name="시공측량사조수001" localSheetId="78">#REF!</definedName>
    <definedName name="시공측량사조수001" localSheetId="16">#REF!</definedName>
    <definedName name="시공측량사조수001" localSheetId="13">#REF!</definedName>
    <definedName name="시공측량사조수001" localSheetId="15">#REF!</definedName>
    <definedName name="시공측량사조수001" localSheetId="14">#REF!</definedName>
    <definedName name="시공측량사조수001">#REF!</definedName>
    <definedName name="시공측량사조수002" localSheetId="49">#REF!</definedName>
    <definedName name="시공측량사조수002" localSheetId="50">#REF!</definedName>
    <definedName name="시공측량사조수002" localSheetId="51">#REF!</definedName>
    <definedName name="시공측량사조수002" localSheetId="52">#REF!</definedName>
    <definedName name="시공측량사조수002" localSheetId="53">#REF!</definedName>
    <definedName name="시공측량사조수002" localSheetId="74">#REF!</definedName>
    <definedName name="시공측량사조수002" localSheetId="75">#REF!</definedName>
    <definedName name="시공측량사조수002" localSheetId="76">#REF!</definedName>
    <definedName name="시공측량사조수002" localSheetId="77">#REF!</definedName>
    <definedName name="시공측량사조수002" localSheetId="78">#REF!</definedName>
    <definedName name="시공측량사조수002" localSheetId="16">#REF!</definedName>
    <definedName name="시공측량사조수002" localSheetId="13">#REF!</definedName>
    <definedName name="시공측량사조수002" localSheetId="15">#REF!</definedName>
    <definedName name="시공측량사조수002" localSheetId="14">#REF!</definedName>
    <definedName name="시공측량사조수002">#REF!</definedName>
    <definedName name="시공측량사조수011" localSheetId="49">#REF!</definedName>
    <definedName name="시공측량사조수011" localSheetId="50">#REF!</definedName>
    <definedName name="시공측량사조수011" localSheetId="51">#REF!</definedName>
    <definedName name="시공측량사조수011" localSheetId="52">#REF!</definedName>
    <definedName name="시공측량사조수011" localSheetId="53">#REF!</definedName>
    <definedName name="시공측량사조수011" localSheetId="74">#REF!</definedName>
    <definedName name="시공측량사조수011" localSheetId="75">#REF!</definedName>
    <definedName name="시공측량사조수011" localSheetId="76">#REF!</definedName>
    <definedName name="시공측량사조수011" localSheetId="77">#REF!</definedName>
    <definedName name="시공측량사조수011" localSheetId="78">#REF!</definedName>
    <definedName name="시공측량사조수011" localSheetId="16">#REF!</definedName>
    <definedName name="시공측량사조수011" localSheetId="13">#REF!</definedName>
    <definedName name="시공측량사조수011" localSheetId="15">#REF!</definedName>
    <definedName name="시공측량사조수011" localSheetId="14">#REF!</definedName>
    <definedName name="시공측량사조수011">#REF!</definedName>
    <definedName name="시공측량사조수982" localSheetId="49">#REF!</definedName>
    <definedName name="시공측량사조수982" localSheetId="50">#REF!</definedName>
    <definedName name="시공측량사조수982" localSheetId="51">#REF!</definedName>
    <definedName name="시공측량사조수982" localSheetId="52">#REF!</definedName>
    <definedName name="시공측량사조수982" localSheetId="53">#REF!</definedName>
    <definedName name="시공측량사조수982" localSheetId="74">#REF!</definedName>
    <definedName name="시공측량사조수982" localSheetId="75">#REF!</definedName>
    <definedName name="시공측량사조수982" localSheetId="76">#REF!</definedName>
    <definedName name="시공측량사조수982" localSheetId="77">#REF!</definedName>
    <definedName name="시공측량사조수982" localSheetId="78">#REF!</definedName>
    <definedName name="시공측량사조수982" localSheetId="16">#REF!</definedName>
    <definedName name="시공측량사조수982" localSheetId="13">#REF!</definedName>
    <definedName name="시공측량사조수982" localSheetId="15">#REF!</definedName>
    <definedName name="시공측량사조수982" localSheetId="14">#REF!</definedName>
    <definedName name="시공측량사조수982">#REF!</definedName>
    <definedName name="시공측량사조수991" localSheetId="49">#REF!</definedName>
    <definedName name="시공측량사조수991" localSheetId="50">#REF!</definedName>
    <definedName name="시공측량사조수991" localSheetId="51">#REF!</definedName>
    <definedName name="시공측량사조수991" localSheetId="52">#REF!</definedName>
    <definedName name="시공측량사조수991" localSheetId="53">#REF!</definedName>
    <definedName name="시공측량사조수991" localSheetId="74">#REF!</definedName>
    <definedName name="시공측량사조수991" localSheetId="75">#REF!</definedName>
    <definedName name="시공측량사조수991" localSheetId="76">#REF!</definedName>
    <definedName name="시공측량사조수991" localSheetId="77">#REF!</definedName>
    <definedName name="시공측량사조수991" localSheetId="78">#REF!</definedName>
    <definedName name="시공측량사조수991" localSheetId="16">#REF!</definedName>
    <definedName name="시공측량사조수991" localSheetId="13">#REF!</definedName>
    <definedName name="시공측량사조수991" localSheetId="15">#REF!</definedName>
    <definedName name="시공측량사조수991" localSheetId="14">#REF!</definedName>
    <definedName name="시공측량사조수991">#REF!</definedName>
    <definedName name="시공측량사조수992" localSheetId="49">#REF!</definedName>
    <definedName name="시공측량사조수992" localSheetId="50">#REF!</definedName>
    <definedName name="시공측량사조수992" localSheetId="51">#REF!</definedName>
    <definedName name="시공측량사조수992" localSheetId="52">#REF!</definedName>
    <definedName name="시공측량사조수992" localSheetId="53">#REF!</definedName>
    <definedName name="시공측량사조수992" localSheetId="74">#REF!</definedName>
    <definedName name="시공측량사조수992" localSheetId="75">#REF!</definedName>
    <definedName name="시공측량사조수992" localSheetId="76">#REF!</definedName>
    <definedName name="시공측량사조수992" localSheetId="77">#REF!</definedName>
    <definedName name="시공측량사조수992" localSheetId="78">#REF!</definedName>
    <definedName name="시공측량사조수992" localSheetId="16">#REF!</definedName>
    <definedName name="시공측량사조수992" localSheetId="13">#REF!</definedName>
    <definedName name="시공측량사조수992" localSheetId="15">#REF!</definedName>
    <definedName name="시공측량사조수992" localSheetId="14">#REF!</definedName>
    <definedName name="시공측량사조수992">#REF!</definedName>
    <definedName name="시설물계" localSheetId="55">[75]총괄내역!#REF!</definedName>
    <definedName name="시설물계" localSheetId="59">[75]총괄내역!#REF!</definedName>
    <definedName name="시설물계" localSheetId="61">[75]총괄내역!#REF!</definedName>
    <definedName name="시설물계" localSheetId="31">[75]총괄내역!#REF!</definedName>
    <definedName name="시설물계" localSheetId="35">[75]총괄내역!#REF!</definedName>
    <definedName name="시설물계" localSheetId="36">[75]총괄내역!#REF!</definedName>
    <definedName name="시설물계" localSheetId="34">[75]총괄내역!#REF!</definedName>
    <definedName name="시설물계" localSheetId="49">[75]총괄내역!#REF!</definedName>
    <definedName name="시설물계" localSheetId="50">[75]총괄내역!#REF!</definedName>
    <definedName name="시설물계" localSheetId="51">[75]총괄내역!#REF!</definedName>
    <definedName name="시설물계" localSheetId="52">[75]총괄내역!#REF!</definedName>
    <definedName name="시설물계" localSheetId="53">[75]총괄내역!#REF!</definedName>
    <definedName name="시설물계" localSheetId="74">[75]총괄내역!#REF!</definedName>
    <definedName name="시설물계" localSheetId="75">[75]총괄내역!#REF!</definedName>
    <definedName name="시설물계" localSheetId="76">[75]총괄내역!#REF!</definedName>
    <definedName name="시설물계" localSheetId="77">[75]총괄내역!#REF!</definedName>
    <definedName name="시설물계" localSheetId="78">[75]총괄내역!#REF!</definedName>
    <definedName name="시설물계" localSheetId="79">[122]총괄내역!#REF!</definedName>
    <definedName name="시설물계" localSheetId="16">[123]총괄내역!#REF!</definedName>
    <definedName name="시설물계" localSheetId="13">[123]총괄내역!#REF!</definedName>
    <definedName name="시설물계" localSheetId="15">[123]총괄내역!#REF!</definedName>
    <definedName name="시설물계" localSheetId="14">[123]총괄내역!#REF!</definedName>
    <definedName name="시설물계" localSheetId="1">[75]총괄내역!#REF!</definedName>
    <definedName name="시설물계">[123]총괄내역!#REF!</definedName>
    <definedName name="시설물공사비" localSheetId="55">[75]총괄내역!#REF!</definedName>
    <definedName name="시설물공사비" localSheetId="59">[75]총괄내역!#REF!</definedName>
    <definedName name="시설물공사비" localSheetId="61">[75]총괄내역!#REF!</definedName>
    <definedName name="시설물공사비" localSheetId="31">[75]총괄내역!#REF!</definedName>
    <definedName name="시설물공사비" localSheetId="35">[75]총괄내역!#REF!</definedName>
    <definedName name="시설물공사비" localSheetId="36">[75]총괄내역!#REF!</definedName>
    <definedName name="시설물공사비" localSheetId="34">[75]총괄내역!#REF!</definedName>
    <definedName name="시설물공사비" localSheetId="49">[75]총괄내역!#REF!</definedName>
    <definedName name="시설물공사비" localSheetId="50">[75]총괄내역!#REF!</definedName>
    <definedName name="시설물공사비" localSheetId="51">[75]총괄내역!#REF!</definedName>
    <definedName name="시설물공사비" localSheetId="52">[75]총괄내역!#REF!</definedName>
    <definedName name="시설물공사비" localSheetId="53">[75]총괄내역!#REF!</definedName>
    <definedName name="시설물공사비" localSheetId="74">[75]총괄내역!#REF!</definedName>
    <definedName name="시설물공사비" localSheetId="75">[75]총괄내역!#REF!</definedName>
    <definedName name="시설물공사비" localSheetId="76">[75]총괄내역!#REF!</definedName>
    <definedName name="시설물공사비" localSheetId="77">[75]총괄내역!#REF!</definedName>
    <definedName name="시설물공사비" localSheetId="78">[75]총괄내역!#REF!</definedName>
    <definedName name="시설물공사비" localSheetId="79">[122]총괄내역!#REF!</definedName>
    <definedName name="시설물공사비" localSheetId="16">[123]총괄내역!#REF!</definedName>
    <definedName name="시설물공사비" localSheetId="13">[123]총괄내역!#REF!</definedName>
    <definedName name="시설물공사비" localSheetId="15">[123]총괄내역!#REF!</definedName>
    <definedName name="시설물공사비" localSheetId="14">[123]총괄내역!#REF!</definedName>
    <definedName name="시설물공사비" localSheetId="1">[75]총괄내역!#REF!</definedName>
    <definedName name="시설물공사비">[123]총괄내역!#REF!</definedName>
    <definedName name="시설물수량" localSheetId="49">#REF!</definedName>
    <definedName name="시설물수량" localSheetId="50">#REF!</definedName>
    <definedName name="시설물수량" localSheetId="51">#REF!</definedName>
    <definedName name="시설물수량" localSheetId="52">#REF!</definedName>
    <definedName name="시설물수량" localSheetId="53">#REF!</definedName>
    <definedName name="시설물수량" localSheetId="74">#REF!</definedName>
    <definedName name="시설물수량" localSheetId="75">#REF!</definedName>
    <definedName name="시설물수량" localSheetId="76">#REF!</definedName>
    <definedName name="시설물수량" localSheetId="77">#REF!</definedName>
    <definedName name="시설물수량" localSheetId="78">#REF!</definedName>
    <definedName name="시설물수량" localSheetId="16">#REF!</definedName>
    <definedName name="시설물수량" localSheetId="13">#REF!</definedName>
    <definedName name="시설물수량" localSheetId="15">#REF!</definedName>
    <definedName name="시설물수량" localSheetId="14">#REF!</definedName>
    <definedName name="시설물수량">#REF!</definedName>
    <definedName name="시설수량" localSheetId="49">#REF!</definedName>
    <definedName name="시설수량" localSheetId="50">#REF!</definedName>
    <definedName name="시설수량" localSheetId="51">#REF!</definedName>
    <definedName name="시설수량" localSheetId="52">#REF!</definedName>
    <definedName name="시설수량" localSheetId="53">#REF!</definedName>
    <definedName name="시설수량" localSheetId="74">#REF!</definedName>
    <definedName name="시설수량" localSheetId="75">#REF!</definedName>
    <definedName name="시설수량" localSheetId="76">#REF!</definedName>
    <definedName name="시설수량" localSheetId="77">#REF!</definedName>
    <definedName name="시설수량" localSheetId="78">#REF!</definedName>
    <definedName name="시설수량" localSheetId="16">#REF!</definedName>
    <definedName name="시설수량" localSheetId="13">#REF!</definedName>
    <definedName name="시설수량" localSheetId="15">#REF!</definedName>
    <definedName name="시설수량" localSheetId="14">#REF!</definedName>
    <definedName name="시설수량">#REF!</definedName>
    <definedName name="시설일위" localSheetId="49">#REF!</definedName>
    <definedName name="시설일위" localSheetId="50">#REF!</definedName>
    <definedName name="시설일위" localSheetId="51">#REF!</definedName>
    <definedName name="시설일위" localSheetId="52">#REF!</definedName>
    <definedName name="시설일위" localSheetId="53">#REF!</definedName>
    <definedName name="시설일위" localSheetId="74">#REF!</definedName>
    <definedName name="시설일위" localSheetId="75">#REF!</definedName>
    <definedName name="시설일위" localSheetId="76">#REF!</definedName>
    <definedName name="시설일위" localSheetId="77">#REF!</definedName>
    <definedName name="시설일위" localSheetId="78">#REF!</definedName>
    <definedName name="시설일위" localSheetId="16">#REF!</definedName>
    <definedName name="시설일위" localSheetId="13">#REF!</definedName>
    <definedName name="시설일위" localSheetId="15">#REF!</definedName>
    <definedName name="시설일위" localSheetId="14">#REF!</definedName>
    <definedName name="시설일위">#REF!</definedName>
    <definedName name="시설일위1" localSheetId="49">#REF!</definedName>
    <definedName name="시설일위1" localSheetId="50">#REF!</definedName>
    <definedName name="시설일위1" localSheetId="51">#REF!</definedName>
    <definedName name="시설일위1" localSheetId="52">#REF!</definedName>
    <definedName name="시설일위1" localSheetId="53">#REF!</definedName>
    <definedName name="시설일위1" localSheetId="74">#REF!</definedName>
    <definedName name="시설일위1" localSheetId="75">#REF!</definedName>
    <definedName name="시설일위1" localSheetId="76">#REF!</definedName>
    <definedName name="시설일위1" localSheetId="77">#REF!</definedName>
    <definedName name="시설일위1" localSheetId="78">#REF!</definedName>
    <definedName name="시설일위1" localSheetId="16">#REF!</definedName>
    <definedName name="시설일위1" localSheetId="13">#REF!</definedName>
    <definedName name="시설일위1" localSheetId="15">#REF!</definedName>
    <definedName name="시설일위1" localSheetId="14">#REF!</definedName>
    <definedName name="시설일위1">#REF!</definedName>
    <definedName name="시설일위금액" localSheetId="49">[85]시설일위!$G:$M</definedName>
    <definedName name="시설일위금액" localSheetId="50">[85]시설일위!$G:$M</definedName>
    <definedName name="시설일위금액" localSheetId="51">[85]시설일위!$G:$M</definedName>
    <definedName name="시설일위금액" localSheetId="52">[85]시설일위!$G:$M</definedName>
    <definedName name="시설일위금액" localSheetId="53">[85]시설일위!$G:$M</definedName>
    <definedName name="시설일위금액" localSheetId="74">[85]시설일위!$G:$M</definedName>
    <definedName name="시설일위금액" localSheetId="75">[85]시설일위!$G:$M</definedName>
    <definedName name="시설일위금액" localSheetId="76">[85]시설일위!$G:$M</definedName>
    <definedName name="시설일위금액" localSheetId="77">[85]시설일위!$G:$M</definedName>
    <definedName name="시설일위금액" localSheetId="78">[85]시설일위!$G:$M</definedName>
    <definedName name="시설일위금액" localSheetId="79">[86]시설일위!$G$1:$M$65536</definedName>
    <definedName name="시설일위금액" localSheetId="16">[87]시설일위!$G:$M</definedName>
    <definedName name="시설일위금액">[87]시설일위!$G:$M</definedName>
    <definedName name="시중노임1">#N/A</definedName>
    <definedName name="시트">#REF!</definedName>
    <definedName name="시험관련기사_시험사1급001" localSheetId="49">#REF!</definedName>
    <definedName name="시험관련기사_시험사1급001" localSheetId="50">#REF!</definedName>
    <definedName name="시험관련기사_시험사1급001" localSheetId="51">#REF!</definedName>
    <definedName name="시험관련기사_시험사1급001" localSheetId="52">#REF!</definedName>
    <definedName name="시험관련기사_시험사1급001" localSheetId="53">#REF!</definedName>
    <definedName name="시험관련기사_시험사1급001" localSheetId="74">#REF!</definedName>
    <definedName name="시험관련기사_시험사1급001" localSheetId="75">#REF!</definedName>
    <definedName name="시험관련기사_시험사1급001" localSheetId="76">#REF!</definedName>
    <definedName name="시험관련기사_시험사1급001" localSheetId="77">#REF!</definedName>
    <definedName name="시험관련기사_시험사1급001" localSheetId="78">#REF!</definedName>
    <definedName name="시험관련기사_시험사1급001" localSheetId="16">#REF!</definedName>
    <definedName name="시험관련기사_시험사1급001" localSheetId="13">#REF!</definedName>
    <definedName name="시험관련기사_시험사1급001" localSheetId="15">#REF!</definedName>
    <definedName name="시험관련기사_시험사1급001" localSheetId="14">#REF!</definedName>
    <definedName name="시험관련기사_시험사1급001">#REF!</definedName>
    <definedName name="시험관련기사_시험사1급002" localSheetId="49">#REF!</definedName>
    <definedName name="시험관련기사_시험사1급002" localSheetId="50">#REF!</definedName>
    <definedName name="시험관련기사_시험사1급002" localSheetId="51">#REF!</definedName>
    <definedName name="시험관련기사_시험사1급002" localSheetId="52">#REF!</definedName>
    <definedName name="시험관련기사_시험사1급002" localSheetId="53">#REF!</definedName>
    <definedName name="시험관련기사_시험사1급002" localSheetId="74">#REF!</definedName>
    <definedName name="시험관련기사_시험사1급002" localSheetId="75">#REF!</definedName>
    <definedName name="시험관련기사_시험사1급002" localSheetId="76">#REF!</definedName>
    <definedName name="시험관련기사_시험사1급002" localSheetId="77">#REF!</definedName>
    <definedName name="시험관련기사_시험사1급002" localSheetId="78">#REF!</definedName>
    <definedName name="시험관련기사_시험사1급002" localSheetId="16">#REF!</definedName>
    <definedName name="시험관련기사_시험사1급002" localSheetId="13">#REF!</definedName>
    <definedName name="시험관련기사_시험사1급002" localSheetId="15">#REF!</definedName>
    <definedName name="시험관련기사_시험사1급002" localSheetId="14">#REF!</definedName>
    <definedName name="시험관련기사_시험사1급002">#REF!</definedName>
    <definedName name="시험관련기사_시험사1급011" localSheetId="49">#REF!</definedName>
    <definedName name="시험관련기사_시험사1급011" localSheetId="50">#REF!</definedName>
    <definedName name="시험관련기사_시험사1급011" localSheetId="51">#REF!</definedName>
    <definedName name="시험관련기사_시험사1급011" localSheetId="52">#REF!</definedName>
    <definedName name="시험관련기사_시험사1급011" localSheetId="53">#REF!</definedName>
    <definedName name="시험관련기사_시험사1급011" localSheetId="74">#REF!</definedName>
    <definedName name="시험관련기사_시험사1급011" localSheetId="75">#REF!</definedName>
    <definedName name="시험관련기사_시험사1급011" localSheetId="76">#REF!</definedName>
    <definedName name="시험관련기사_시험사1급011" localSheetId="77">#REF!</definedName>
    <definedName name="시험관련기사_시험사1급011" localSheetId="78">#REF!</definedName>
    <definedName name="시험관련기사_시험사1급011" localSheetId="16">#REF!</definedName>
    <definedName name="시험관련기사_시험사1급011" localSheetId="13">#REF!</definedName>
    <definedName name="시험관련기사_시험사1급011" localSheetId="15">#REF!</definedName>
    <definedName name="시험관련기사_시험사1급011" localSheetId="14">#REF!</definedName>
    <definedName name="시험관련기사_시험사1급011">#REF!</definedName>
    <definedName name="시험관련기사_시험사1급982" localSheetId="49">#REF!</definedName>
    <definedName name="시험관련기사_시험사1급982" localSheetId="50">#REF!</definedName>
    <definedName name="시험관련기사_시험사1급982" localSheetId="51">#REF!</definedName>
    <definedName name="시험관련기사_시험사1급982" localSheetId="52">#REF!</definedName>
    <definedName name="시험관련기사_시험사1급982" localSheetId="53">#REF!</definedName>
    <definedName name="시험관련기사_시험사1급982" localSheetId="74">#REF!</definedName>
    <definedName name="시험관련기사_시험사1급982" localSheetId="75">#REF!</definedName>
    <definedName name="시험관련기사_시험사1급982" localSheetId="76">#REF!</definedName>
    <definedName name="시험관련기사_시험사1급982" localSheetId="77">#REF!</definedName>
    <definedName name="시험관련기사_시험사1급982" localSheetId="78">#REF!</definedName>
    <definedName name="시험관련기사_시험사1급982" localSheetId="16">#REF!</definedName>
    <definedName name="시험관련기사_시험사1급982" localSheetId="13">#REF!</definedName>
    <definedName name="시험관련기사_시험사1급982" localSheetId="15">#REF!</definedName>
    <definedName name="시험관련기사_시험사1급982" localSheetId="14">#REF!</definedName>
    <definedName name="시험관련기사_시험사1급982">#REF!</definedName>
    <definedName name="시험관련기사_시험사1급991" localSheetId="49">#REF!</definedName>
    <definedName name="시험관련기사_시험사1급991" localSheetId="50">#REF!</definedName>
    <definedName name="시험관련기사_시험사1급991" localSheetId="51">#REF!</definedName>
    <definedName name="시험관련기사_시험사1급991" localSheetId="52">#REF!</definedName>
    <definedName name="시험관련기사_시험사1급991" localSheetId="53">#REF!</definedName>
    <definedName name="시험관련기사_시험사1급991" localSheetId="74">#REF!</definedName>
    <definedName name="시험관련기사_시험사1급991" localSheetId="75">#REF!</definedName>
    <definedName name="시험관련기사_시험사1급991" localSheetId="76">#REF!</definedName>
    <definedName name="시험관련기사_시험사1급991" localSheetId="77">#REF!</definedName>
    <definedName name="시험관련기사_시험사1급991" localSheetId="78">#REF!</definedName>
    <definedName name="시험관련기사_시험사1급991" localSheetId="16">#REF!</definedName>
    <definedName name="시험관련기사_시험사1급991" localSheetId="13">#REF!</definedName>
    <definedName name="시험관련기사_시험사1급991" localSheetId="15">#REF!</definedName>
    <definedName name="시험관련기사_시험사1급991" localSheetId="14">#REF!</definedName>
    <definedName name="시험관련기사_시험사1급991">#REF!</definedName>
    <definedName name="시험관련기사_시험사1급992" localSheetId="49">#REF!</definedName>
    <definedName name="시험관련기사_시험사1급992" localSheetId="50">#REF!</definedName>
    <definedName name="시험관련기사_시험사1급992" localSheetId="51">#REF!</definedName>
    <definedName name="시험관련기사_시험사1급992" localSheetId="52">#REF!</definedName>
    <definedName name="시험관련기사_시험사1급992" localSheetId="53">#REF!</definedName>
    <definedName name="시험관련기사_시험사1급992" localSheetId="74">#REF!</definedName>
    <definedName name="시험관련기사_시험사1급992" localSheetId="75">#REF!</definedName>
    <definedName name="시험관련기사_시험사1급992" localSheetId="76">#REF!</definedName>
    <definedName name="시험관련기사_시험사1급992" localSheetId="77">#REF!</definedName>
    <definedName name="시험관련기사_시험사1급992" localSheetId="78">#REF!</definedName>
    <definedName name="시험관련기사_시험사1급992" localSheetId="16">#REF!</definedName>
    <definedName name="시험관련기사_시험사1급992" localSheetId="13">#REF!</definedName>
    <definedName name="시험관련기사_시험사1급992" localSheetId="15">#REF!</definedName>
    <definedName name="시험관련기사_시험사1급992" localSheetId="14">#REF!</definedName>
    <definedName name="시험관련기사_시험사1급992">#REF!</definedName>
    <definedName name="시험관련산업기사_2급001" localSheetId="49">#REF!</definedName>
    <definedName name="시험관련산업기사_2급001" localSheetId="50">#REF!</definedName>
    <definedName name="시험관련산업기사_2급001" localSheetId="51">#REF!</definedName>
    <definedName name="시험관련산업기사_2급001" localSheetId="52">#REF!</definedName>
    <definedName name="시험관련산업기사_2급001" localSheetId="53">#REF!</definedName>
    <definedName name="시험관련산업기사_2급001" localSheetId="74">#REF!</definedName>
    <definedName name="시험관련산업기사_2급001" localSheetId="75">#REF!</definedName>
    <definedName name="시험관련산업기사_2급001" localSheetId="76">#REF!</definedName>
    <definedName name="시험관련산업기사_2급001" localSheetId="77">#REF!</definedName>
    <definedName name="시험관련산업기사_2급001" localSheetId="78">#REF!</definedName>
    <definedName name="시험관련산업기사_2급001" localSheetId="16">#REF!</definedName>
    <definedName name="시험관련산업기사_2급001" localSheetId="13">#REF!</definedName>
    <definedName name="시험관련산업기사_2급001" localSheetId="15">#REF!</definedName>
    <definedName name="시험관련산업기사_2급001" localSheetId="14">#REF!</definedName>
    <definedName name="시험관련산업기사_2급001">#REF!</definedName>
    <definedName name="시험관련산업기사_2급002" localSheetId="49">#REF!</definedName>
    <definedName name="시험관련산업기사_2급002" localSheetId="50">#REF!</definedName>
    <definedName name="시험관련산업기사_2급002" localSheetId="51">#REF!</definedName>
    <definedName name="시험관련산업기사_2급002" localSheetId="52">#REF!</definedName>
    <definedName name="시험관련산업기사_2급002" localSheetId="53">#REF!</definedName>
    <definedName name="시험관련산업기사_2급002" localSheetId="74">#REF!</definedName>
    <definedName name="시험관련산업기사_2급002" localSheetId="75">#REF!</definedName>
    <definedName name="시험관련산업기사_2급002" localSheetId="76">#REF!</definedName>
    <definedName name="시험관련산업기사_2급002" localSheetId="77">#REF!</definedName>
    <definedName name="시험관련산업기사_2급002" localSheetId="78">#REF!</definedName>
    <definedName name="시험관련산업기사_2급002" localSheetId="16">#REF!</definedName>
    <definedName name="시험관련산업기사_2급002" localSheetId="13">#REF!</definedName>
    <definedName name="시험관련산업기사_2급002" localSheetId="15">#REF!</definedName>
    <definedName name="시험관련산업기사_2급002" localSheetId="14">#REF!</definedName>
    <definedName name="시험관련산업기사_2급002">#REF!</definedName>
    <definedName name="시험관련산업기사_2급011" localSheetId="49">#REF!</definedName>
    <definedName name="시험관련산업기사_2급011" localSheetId="50">#REF!</definedName>
    <definedName name="시험관련산업기사_2급011" localSheetId="51">#REF!</definedName>
    <definedName name="시험관련산업기사_2급011" localSheetId="52">#REF!</definedName>
    <definedName name="시험관련산업기사_2급011" localSheetId="53">#REF!</definedName>
    <definedName name="시험관련산업기사_2급011" localSheetId="74">#REF!</definedName>
    <definedName name="시험관련산업기사_2급011" localSheetId="75">#REF!</definedName>
    <definedName name="시험관련산업기사_2급011" localSheetId="76">#REF!</definedName>
    <definedName name="시험관련산업기사_2급011" localSheetId="77">#REF!</definedName>
    <definedName name="시험관련산업기사_2급011" localSheetId="78">#REF!</definedName>
    <definedName name="시험관련산업기사_2급011" localSheetId="16">#REF!</definedName>
    <definedName name="시험관련산업기사_2급011" localSheetId="13">#REF!</definedName>
    <definedName name="시험관련산업기사_2급011" localSheetId="15">#REF!</definedName>
    <definedName name="시험관련산업기사_2급011" localSheetId="14">#REF!</definedName>
    <definedName name="시험관련산업기사_2급011">#REF!</definedName>
    <definedName name="시험관련산업기사_2급982" localSheetId="49">#REF!</definedName>
    <definedName name="시험관련산업기사_2급982" localSheetId="50">#REF!</definedName>
    <definedName name="시험관련산업기사_2급982" localSheetId="51">#REF!</definedName>
    <definedName name="시험관련산업기사_2급982" localSheetId="52">#REF!</definedName>
    <definedName name="시험관련산업기사_2급982" localSheetId="53">#REF!</definedName>
    <definedName name="시험관련산업기사_2급982" localSheetId="74">#REF!</definedName>
    <definedName name="시험관련산업기사_2급982" localSheetId="75">#REF!</definedName>
    <definedName name="시험관련산업기사_2급982" localSheetId="76">#REF!</definedName>
    <definedName name="시험관련산업기사_2급982" localSheetId="77">#REF!</definedName>
    <definedName name="시험관련산업기사_2급982" localSheetId="78">#REF!</definedName>
    <definedName name="시험관련산업기사_2급982" localSheetId="16">#REF!</definedName>
    <definedName name="시험관련산업기사_2급982" localSheetId="13">#REF!</definedName>
    <definedName name="시험관련산업기사_2급982" localSheetId="15">#REF!</definedName>
    <definedName name="시험관련산업기사_2급982" localSheetId="14">#REF!</definedName>
    <definedName name="시험관련산업기사_2급982">#REF!</definedName>
    <definedName name="시험관련산업기사_2급991" localSheetId="49">#REF!</definedName>
    <definedName name="시험관련산업기사_2급991" localSheetId="50">#REF!</definedName>
    <definedName name="시험관련산업기사_2급991" localSheetId="51">#REF!</definedName>
    <definedName name="시험관련산업기사_2급991" localSheetId="52">#REF!</definedName>
    <definedName name="시험관련산업기사_2급991" localSheetId="53">#REF!</definedName>
    <definedName name="시험관련산업기사_2급991" localSheetId="74">#REF!</definedName>
    <definedName name="시험관련산업기사_2급991" localSheetId="75">#REF!</definedName>
    <definedName name="시험관련산업기사_2급991" localSheetId="76">#REF!</definedName>
    <definedName name="시험관련산업기사_2급991" localSheetId="77">#REF!</definedName>
    <definedName name="시험관련산업기사_2급991" localSheetId="78">#REF!</definedName>
    <definedName name="시험관련산업기사_2급991" localSheetId="16">#REF!</definedName>
    <definedName name="시험관련산업기사_2급991" localSheetId="13">#REF!</definedName>
    <definedName name="시험관련산업기사_2급991" localSheetId="15">#REF!</definedName>
    <definedName name="시험관련산업기사_2급991" localSheetId="14">#REF!</definedName>
    <definedName name="시험관련산업기사_2급991">#REF!</definedName>
    <definedName name="시험관련산업기사_2급992" localSheetId="49">#REF!</definedName>
    <definedName name="시험관련산업기사_2급992" localSheetId="50">#REF!</definedName>
    <definedName name="시험관련산업기사_2급992" localSheetId="51">#REF!</definedName>
    <definedName name="시험관련산업기사_2급992" localSheetId="52">#REF!</definedName>
    <definedName name="시험관련산업기사_2급992" localSheetId="53">#REF!</definedName>
    <definedName name="시험관련산업기사_2급992" localSheetId="74">#REF!</definedName>
    <definedName name="시험관련산업기사_2급992" localSheetId="75">#REF!</definedName>
    <definedName name="시험관련산업기사_2급992" localSheetId="76">#REF!</definedName>
    <definedName name="시험관련산업기사_2급992" localSheetId="77">#REF!</definedName>
    <definedName name="시험관련산업기사_2급992" localSheetId="78">#REF!</definedName>
    <definedName name="시험관련산업기사_2급992" localSheetId="16">#REF!</definedName>
    <definedName name="시험관련산업기사_2급992" localSheetId="13">#REF!</definedName>
    <definedName name="시험관련산업기사_2급992" localSheetId="15">#REF!</definedName>
    <definedName name="시험관련산업기사_2급992" localSheetId="14">#REF!</definedName>
    <definedName name="시험관련산업기사_2급992">#REF!</definedName>
    <definedName name="시험보조수001" localSheetId="49">#REF!</definedName>
    <definedName name="시험보조수001" localSheetId="50">#REF!</definedName>
    <definedName name="시험보조수001" localSheetId="51">#REF!</definedName>
    <definedName name="시험보조수001" localSheetId="52">#REF!</definedName>
    <definedName name="시험보조수001" localSheetId="53">#REF!</definedName>
    <definedName name="시험보조수001" localSheetId="74">#REF!</definedName>
    <definedName name="시험보조수001" localSheetId="75">#REF!</definedName>
    <definedName name="시험보조수001" localSheetId="76">#REF!</definedName>
    <definedName name="시험보조수001" localSheetId="77">#REF!</definedName>
    <definedName name="시험보조수001" localSheetId="78">#REF!</definedName>
    <definedName name="시험보조수001" localSheetId="16">#REF!</definedName>
    <definedName name="시험보조수001" localSheetId="13">#REF!</definedName>
    <definedName name="시험보조수001" localSheetId="15">#REF!</definedName>
    <definedName name="시험보조수001" localSheetId="14">#REF!</definedName>
    <definedName name="시험보조수001">#REF!</definedName>
    <definedName name="시험보조수002" localSheetId="49">#REF!</definedName>
    <definedName name="시험보조수002" localSheetId="50">#REF!</definedName>
    <definedName name="시험보조수002" localSheetId="51">#REF!</definedName>
    <definedName name="시험보조수002" localSheetId="52">#REF!</definedName>
    <definedName name="시험보조수002" localSheetId="53">#REF!</definedName>
    <definedName name="시험보조수002" localSheetId="74">#REF!</definedName>
    <definedName name="시험보조수002" localSheetId="75">#REF!</definedName>
    <definedName name="시험보조수002" localSheetId="76">#REF!</definedName>
    <definedName name="시험보조수002" localSheetId="77">#REF!</definedName>
    <definedName name="시험보조수002" localSheetId="78">#REF!</definedName>
    <definedName name="시험보조수002" localSheetId="16">#REF!</definedName>
    <definedName name="시험보조수002" localSheetId="13">#REF!</definedName>
    <definedName name="시험보조수002" localSheetId="15">#REF!</definedName>
    <definedName name="시험보조수002" localSheetId="14">#REF!</definedName>
    <definedName name="시험보조수002">#REF!</definedName>
    <definedName name="시험보조수011" localSheetId="49">#REF!</definedName>
    <definedName name="시험보조수011" localSheetId="50">#REF!</definedName>
    <definedName name="시험보조수011" localSheetId="51">#REF!</definedName>
    <definedName name="시험보조수011" localSheetId="52">#REF!</definedName>
    <definedName name="시험보조수011" localSheetId="53">#REF!</definedName>
    <definedName name="시험보조수011" localSheetId="74">#REF!</definedName>
    <definedName name="시험보조수011" localSheetId="75">#REF!</definedName>
    <definedName name="시험보조수011" localSheetId="76">#REF!</definedName>
    <definedName name="시험보조수011" localSheetId="77">#REF!</definedName>
    <definedName name="시험보조수011" localSheetId="78">#REF!</definedName>
    <definedName name="시험보조수011" localSheetId="16">#REF!</definedName>
    <definedName name="시험보조수011" localSheetId="13">#REF!</definedName>
    <definedName name="시험보조수011" localSheetId="15">#REF!</definedName>
    <definedName name="시험보조수011" localSheetId="14">#REF!</definedName>
    <definedName name="시험보조수011">#REF!</definedName>
    <definedName name="시험보조수982" localSheetId="49">#REF!</definedName>
    <definedName name="시험보조수982" localSheetId="50">#REF!</definedName>
    <definedName name="시험보조수982" localSheetId="51">#REF!</definedName>
    <definedName name="시험보조수982" localSheetId="52">#REF!</definedName>
    <definedName name="시험보조수982" localSheetId="53">#REF!</definedName>
    <definedName name="시험보조수982" localSheetId="74">#REF!</definedName>
    <definedName name="시험보조수982" localSheetId="75">#REF!</definedName>
    <definedName name="시험보조수982" localSheetId="76">#REF!</definedName>
    <definedName name="시험보조수982" localSheetId="77">#REF!</definedName>
    <definedName name="시험보조수982" localSheetId="78">#REF!</definedName>
    <definedName name="시험보조수982" localSheetId="16">#REF!</definedName>
    <definedName name="시험보조수982" localSheetId="13">#REF!</definedName>
    <definedName name="시험보조수982" localSheetId="15">#REF!</definedName>
    <definedName name="시험보조수982" localSheetId="14">#REF!</definedName>
    <definedName name="시험보조수982">#REF!</definedName>
    <definedName name="시험보조수991" localSheetId="49">#REF!</definedName>
    <definedName name="시험보조수991" localSheetId="50">#REF!</definedName>
    <definedName name="시험보조수991" localSheetId="51">#REF!</definedName>
    <definedName name="시험보조수991" localSheetId="52">#REF!</definedName>
    <definedName name="시험보조수991" localSheetId="53">#REF!</definedName>
    <definedName name="시험보조수991" localSheetId="74">#REF!</definedName>
    <definedName name="시험보조수991" localSheetId="75">#REF!</definedName>
    <definedName name="시험보조수991" localSheetId="76">#REF!</definedName>
    <definedName name="시험보조수991" localSheetId="77">#REF!</definedName>
    <definedName name="시험보조수991" localSheetId="78">#REF!</definedName>
    <definedName name="시험보조수991" localSheetId="16">#REF!</definedName>
    <definedName name="시험보조수991" localSheetId="13">#REF!</definedName>
    <definedName name="시험보조수991" localSheetId="15">#REF!</definedName>
    <definedName name="시험보조수991" localSheetId="14">#REF!</definedName>
    <definedName name="시험보조수991">#REF!</definedName>
    <definedName name="시험보조수992" localSheetId="49">#REF!</definedName>
    <definedName name="시험보조수992" localSheetId="50">#REF!</definedName>
    <definedName name="시험보조수992" localSheetId="51">#REF!</definedName>
    <definedName name="시험보조수992" localSheetId="52">#REF!</definedName>
    <definedName name="시험보조수992" localSheetId="53">#REF!</definedName>
    <definedName name="시험보조수992" localSheetId="74">#REF!</definedName>
    <definedName name="시험보조수992" localSheetId="75">#REF!</definedName>
    <definedName name="시험보조수992" localSheetId="76">#REF!</definedName>
    <definedName name="시험보조수992" localSheetId="77">#REF!</definedName>
    <definedName name="시험보조수992" localSheetId="78">#REF!</definedName>
    <definedName name="시험보조수992" localSheetId="16">#REF!</definedName>
    <definedName name="시험보조수992" localSheetId="13">#REF!</definedName>
    <definedName name="시험보조수992" localSheetId="15">#REF!</definedName>
    <definedName name="시험보조수992" localSheetId="14">#REF!</definedName>
    <definedName name="시험보조수992">#REF!</definedName>
    <definedName name="식비">[64]설계기준!#REF!</definedName>
    <definedName name="식생블럭1">'[124]1'!$A$1:$O$51</definedName>
    <definedName name="식재">#REF!</definedName>
    <definedName name="식재공사비" localSheetId="55">[75]총괄내역!#REF!</definedName>
    <definedName name="식재공사비" localSheetId="59">[75]총괄내역!#REF!</definedName>
    <definedName name="식재공사비" localSheetId="61">[75]총괄내역!#REF!</definedName>
    <definedName name="식재공사비" localSheetId="31">[75]총괄내역!#REF!</definedName>
    <definedName name="식재공사비" localSheetId="35">[75]총괄내역!#REF!</definedName>
    <definedName name="식재공사비" localSheetId="36">[75]총괄내역!#REF!</definedName>
    <definedName name="식재공사비" localSheetId="34">[75]총괄내역!#REF!</definedName>
    <definedName name="식재공사비" localSheetId="49">[75]총괄내역!#REF!</definedName>
    <definedName name="식재공사비" localSheetId="50">[75]총괄내역!#REF!</definedName>
    <definedName name="식재공사비" localSheetId="51">[75]총괄내역!#REF!</definedName>
    <definedName name="식재공사비" localSheetId="52">[75]총괄내역!#REF!</definedName>
    <definedName name="식재공사비" localSheetId="53">[75]총괄내역!#REF!</definedName>
    <definedName name="식재공사비" localSheetId="74">[75]총괄내역!#REF!</definedName>
    <definedName name="식재공사비" localSheetId="75">[75]총괄내역!#REF!</definedName>
    <definedName name="식재공사비" localSheetId="76">[75]총괄내역!#REF!</definedName>
    <definedName name="식재공사비" localSheetId="77">[75]총괄내역!#REF!</definedName>
    <definedName name="식재공사비" localSheetId="78">[75]총괄내역!#REF!</definedName>
    <definedName name="식재공사비" localSheetId="79">[122]총괄내역!#REF!</definedName>
    <definedName name="식재공사비" localSheetId="16">[123]총괄내역!#REF!</definedName>
    <definedName name="식재공사비" localSheetId="13">[123]총괄내역!#REF!</definedName>
    <definedName name="식재공사비" localSheetId="15">[123]총괄내역!#REF!</definedName>
    <definedName name="식재공사비" localSheetId="14">[123]총괄내역!#REF!</definedName>
    <definedName name="식재공사비" localSheetId="1">[75]총괄내역!#REF!</definedName>
    <definedName name="식재공사비">[123]총괄내역!#REF!</definedName>
    <definedName name="식재단가" localSheetId="49">#REF!</definedName>
    <definedName name="식재단가" localSheetId="50">#REF!</definedName>
    <definedName name="식재단가" localSheetId="51">#REF!</definedName>
    <definedName name="식재단가" localSheetId="52">#REF!</definedName>
    <definedName name="식재단가" localSheetId="53">#REF!</definedName>
    <definedName name="식재단가" localSheetId="74">#REF!</definedName>
    <definedName name="식재단가" localSheetId="75">#REF!</definedName>
    <definedName name="식재단가" localSheetId="76">#REF!</definedName>
    <definedName name="식재단가" localSheetId="77">#REF!</definedName>
    <definedName name="식재단가" localSheetId="78">#REF!</definedName>
    <definedName name="식재단가" localSheetId="16">#REF!</definedName>
    <definedName name="식재단가" localSheetId="13">#REF!</definedName>
    <definedName name="식재단가" localSheetId="15">#REF!</definedName>
    <definedName name="식재단가" localSheetId="14">#REF!</definedName>
    <definedName name="식재단가">#REF!</definedName>
    <definedName name="식재단가1" localSheetId="49">#REF!</definedName>
    <definedName name="식재단가1" localSheetId="50">#REF!</definedName>
    <definedName name="식재단가1" localSheetId="51">#REF!</definedName>
    <definedName name="식재단가1" localSheetId="52">#REF!</definedName>
    <definedName name="식재단가1" localSheetId="53">#REF!</definedName>
    <definedName name="식재단가1" localSheetId="74">#REF!</definedName>
    <definedName name="식재단가1" localSheetId="75">#REF!</definedName>
    <definedName name="식재단가1" localSheetId="76">#REF!</definedName>
    <definedName name="식재단가1" localSheetId="77">#REF!</definedName>
    <definedName name="식재단가1" localSheetId="78">#REF!</definedName>
    <definedName name="식재단가1" localSheetId="16">#REF!</definedName>
    <definedName name="식재단가1" localSheetId="13">#REF!</definedName>
    <definedName name="식재단가1" localSheetId="15">#REF!</definedName>
    <definedName name="식재단가1" localSheetId="14">#REF!</definedName>
    <definedName name="식재단가1">#REF!</definedName>
    <definedName name="식재보통인부">#REF!</definedName>
    <definedName name="식재소계" localSheetId="55">[75]총괄내역!#REF!</definedName>
    <definedName name="식재소계" localSheetId="59">[75]총괄내역!#REF!</definedName>
    <definedName name="식재소계" localSheetId="61">[75]총괄내역!#REF!</definedName>
    <definedName name="식재소계" localSheetId="31">[75]총괄내역!#REF!</definedName>
    <definedName name="식재소계" localSheetId="35">[75]총괄내역!#REF!</definedName>
    <definedName name="식재소계" localSheetId="36">[75]총괄내역!#REF!</definedName>
    <definedName name="식재소계" localSheetId="34">[75]총괄내역!#REF!</definedName>
    <definedName name="식재소계" localSheetId="49">[75]총괄내역!#REF!</definedName>
    <definedName name="식재소계" localSheetId="50">[75]총괄내역!#REF!</definedName>
    <definedName name="식재소계" localSheetId="51">[75]총괄내역!#REF!</definedName>
    <definedName name="식재소계" localSheetId="52">[75]총괄내역!#REF!</definedName>
    <definedName name="식재소계" localSheetId="53">[75]총괄내역!#REF!</definedName>
    <definedName name="식재소계" localSheetId="74">[75]총괄내역!#REF!</definedName>
    <definedName name="식재소계" localSheetId="75">[75]총괄내역!#REF!</definedName>
    <definedName name="식재소계" localSheetId="76">[75]총괄내역!#REF!</definedName>
    <definedName name="식재소계" localSheetId="77">[75]총괄내역!#REF!</definedName>
    <definedName name="식재소계" localSheetId="78">[75]총괄내역!#REF!</definedName>
    <definedName name="식재소계" localSheetId="79">[122]총괄내역!#REF!</definedName>
    <definedName name="식재소계" localSheetId="16">[123]총괄내역!#REF!</definedName>
    <definedName name="식재소계" localSheetId="13">[123]총괄내역!#REF!</definedName>
    <definedName name="식재소계" localSheetId="15">[123]총괄내역!#REF!</definedName>
    <definedName name="식재소계" localSheetId="14">[123]총괄내역!#REF!</definedName>
    <definedName name="식재소계" localSheetId="1">[75]총괄내역!#REF!</definedName>
    <definedName name="식재소계">[123]총괄내역!#REF!</definedName>
    <definedName name="식재작업" localSheetId="49">#REF!</definedName>
    <definedName name="식재작업" localSheetId="50">#REF!</definedName>
    <definedName name="식재작업" localSheetId="51">#REF!</definedName>
    <definedName name="식재작업" localSheetId="52">#REF!</definedName>
    <definedName name="식재작업" localSheetId="53">#REF!</definedName>
    <definedName name="식재작업" localSheetId="13">#REF!</definedName>
    <definedName name="식재작업" localSheetId="15">#REF!</definedName>
    <definedName name="식재작업" localSheetId="14">#REF!</definedName>
    <definedName name="식재작업">#REF!</definedName>
    <definedName name="식재조경공">#REF!</definedName>
    <definedName name="식혈반경">#REF!</definedName>
    <definedName name="식혈체적">#REF!</definedName>
    <definedName name="신" localSheetId="13">#REF!</definedName>
    <definedName name="신" localSheetId="15">#REF!</definedName>
    <definedName name="신" localSheetId="14">#REF!</definedName>
    <definedName name="신">#REF!</definedName>
    <definedName name="신9536418634" localSheetId="37">BlankMacro1</definedName>
    <definedName name="신9536418634" localSheetId="49">BlankMacro1</definedName>
    <definedName name="신9536418634" localSheetId="50">BlankMacro1</definedName>
    <definedName name="신9536418634" localSheetId="51">BlankMacro1</definedName>
    <definedName name="신9536418634" localSheetId="52">BlankMacro1</definedName>
    <definedName name="신9536418634" localSheetId="53">BlankMacro1</definedName>
    <definedName name="신9536418634" localSheetId="75">BlankMacro1</definedName>
    <definedName name="신9536418634" localSheetId="77">BlankMacro1</definedName>
    <definedName name="신9536418634" localSheetId="79">BlankMacro1</definedName>
    <definedName name="신9536418634">BlankMacro1</definedName>
    <definedName name="신가평품셈" localSheetId="49">#REF!</definedName>
    <definedName name="신가평품셈" localSheetId="50">#REF!</definedName>
    <definedName name="신가평품셈" localSheetId="51">#REF!</definedName>
    <definedName name="신가평품셈" localSheetId="52">#REF!</definedName>
    <definedName name="신가평품셈" localSheetId="53">#REF!</definedName>
    <definedName name="신가평품셈" localSheetId="13">#REF!</definedName>
    <definedName name="신가평품셈" localSheetId="15">#REF!</definedName>
    <definedName name="신가평품셈" localSheetId="14">#REF!</definedName>
    <definedName name="신가평품셈">#REF!</definedName>
    <definedName name="신갈나무" localSheetId="13">[125]단재적표!#REF!</definedName>
    <definedName name="신갈나무" localSheetId="15">[125]단재적표!#REF!</definedName>
    <definedName name="신갈나무" localSheetId="14">[125]단재적표!#REF!</definedName>
    <definedName name="신갈나무">[125]단재적표!#REF!</definedName>
    <definedName name="신갈재적">[61]신갈!$B$2:$AW$32</definedName>
    <definedName name="신성" localSheetId="49">#REF!</definedName>
    <definedName name="신성" localSheetId="50">#REF!</definedName>
    <definedName name="신성" localSheetId="51">#REF!</definedName>
    <definedName name="신성" localSheetId="52">#REF!</definedName>
    <definedName name="신성" localSheetId="53">#REF!</definedName>
    <definedName name="신성" localSheetId="74">#REF!</definedName>
    <definedName name="신성" localSheetId="75">#REF!</definedName>
    <definedName name="신성" localSheetId="76">#REF!</definedName>
    <definedName name="신성" localSheetId="77">#REF!</definedName>
    <definedName name="신성" localSheetId="78">#REF!</definedName>
    <definedName name="신성" localSheetId="16">#REF!</definedName>
    <definedName name="신성" localSheetId="13">#REF!</definedName>
    <definedName name="신성" localSheetId="15">#REF!</definedName>
    <definedName name="신성" localSheetId="14">#REF!</definedName>
    <definedName name="신성">#REF!</definedName>
    <definedName name="신성감" localSheetId="49">#REF!</definedName>
    <definedName name="신성감" localSheetId="50">#REF!</definedName>
    <definedName name="신성감" localSheetId="51">#REF!</definedName>
    <definedName name="신성감" localSheetId="52">#REF!</definedName>
    <definedName name="신성감" localSheetId="53">#REF!</definedName>
    <definedName name="신성감" localSheetId="74">#REF!</definedName>
    <definedName name="신성감" localSheetId="75">#REF!</definedName>
    <definedName name="신성감" localSheetId="76">#REF!</definedName>
    <definedName name="신성감" localSheetId="77">#REF!</definedName>
    <definedName name="신성감" localSheetId="78">#REF!</definedName>
    <definedName name="신성감" localSheetId="16">#REF!</definedName>
    <definedName name="신성감" localSheetId="13">#REF!</definedName>
    <definedName name="신성감" localSheetId="15">#REF!</definedName>
    <definedName name="신성감" localSheetId="14">#REF!</definedName>
    <definedName name="신성감">#REF!</definedName>
    <definedName name="실행" localSheetId="49">#REF!</definedName>
    <definedName name="실행" localSheetId="50">#REF!</definedName>
    <definedName name="실행" localSheetId="51">#REF!</definedName>
    <definedName name="실행" localSheetId="52">#REF!</definedName>
    <definedName name="실행" localSheetId="53">#REF!</definedName>
    <definedName name="실행" localSheetId="74">#REF!</definedName>
    <definedName name="실행" localSheetId="75">#REF!</definedName>
    <definedName name="실행" localSheetId="76">#REF!</definedName>
    <definedName name="실행" localSheetId="77">#REF!</definedName>
    <definedName name="실행" localSheetId="78">#REF!</definedName>
    <definedName name="실행" localSheetId="16">#REF!</definedName>
    <definedName name="실행" localSheetId="13">#REF!</definedName>
    <definedName name="실행" localSheetId="15">#REF!</definedName>
    <definedName name="실행" localSheetId="14">#REF!</definedName>
    <definedName name="실행">#REF!</definedName>
    <definedName name="실행공기" localSheetId="49">#REF!</definedName>
    <definedName name="실행공기" localSheetId="50">#REF!</definedName>
    <definedName name="실행공기" localSheetId="51">#REF!</definedName>
    <definedName name="실행공기" localSheetId="52">#REF!</definedName>
    <definedName name="실행공기" localSheetId="53">#REF!</definedName>
    <definedName name="실행공기" localSheetId="74">#REF!</definedName>
    <definedName name="실행공기" localSheetId="75">#REF!</definedName>
    <definedName name="실행공기" localSheetId="76">#REF!</definedName>
    <definedName name="실행공기" localSheetId="77">#REF!</definedName>
    <definedName name="실행공기" localSheetId="78">#REF!</definedName>
    <definedName name="실행공기" localSheetId="16">#REF!</definedName>
    <definedName name="실행공기" localSheetId="13">#REF!</definedName>
    <definedName name="실행공기" localSheetId="15">#REF!</definedName>
    <definedName name="실행공기" localSheetId="14">#REF!</definedName>
    <definedName name="실행공기">#REF!</definedName>
    <definedName name="심산" localSheetId="49">#REF!</definedName>
    <definedName name="심산" localSheetId="50">#REF!</definedName>
    <definedName name="심산" localSheetId="51">#REF!</definedName>
    <definedName name="심산" localSheetId="52">#REF!</definedName>
    <definedName name="심산" localSheetId="53">#REF!</definedName>
    <definedName name="심산" localSheetId="13">#REF!</definedName>
    <definedName name="심산" localSheetId="15">#REF!</definedName>
    <definedName name="심산" localSheetId="14">#REF!</definedName>
    <definedName name="심산">#REF!</definedName>
    <definedName name="심야" localSheetId="49">#REF!</definedName>
    <definedName name="심야" localSheetId="50">#REF!</definedName>
    <definedName name="심야" localSheetId="51">#REF!</definedName>
    <definedName name="심야" localSheetId="52">#REF!</definedName>
    <definedName name="심야" localSheetId="53">#REF!</definedName>
    <definedName name="심야" localSheetId="13">#REF!</definedName>
    <definedName name="심야" localSheetId="15">#REF!</definedName>
    <definedName name="심야" localSheetId="14">#REF!</definedName>
    <definedName name="심야">#REF!</definedName>
    <definedName name="심우" localSheetId="49">#REF!</definedName>
    <definedName name="심우" localSheetId="50">#REF!</definedName>
    <definedName name="심우" localSheetId="51">#REF!</definedName>
    <definedName name="심우" localSheetId="52">#REF!</definedName>
    <definedName name="심우" localSheetId="53">#REF!</definedName>
    <definedName name="심우" localSheetId="74">#REF!</definedName>
    <definedName name="심우" localSheetId="75">#REF!</definedName>
    <definedName name="심우" localSheetId="76">#REF!</definedName>
    <definedName name="심우" localSheetId="77">#REF!</definedName>
    <definedName name="심우" localSheetId="78">#REF!</definedName>
    <definedName name="심우" localSheetId="16">#REF!</definedName>
    <definedName name="심우" localSheetId="13">#REF!</definedName>
    <definedName name="심우" localSheetId="15">#REF!</definedName>
    <definedName name="심우" localSheetId="14">#REF!</definedName>
    <definedName name="심우">#REF!</definedName>
    <definedName name="심우을" localSheetId="49">#REF!</definedName>
    <definedName name="심우을" localSheetId="50">#REF!</definedName>
    <definedName name="심우을" localSheetId="51">#REF!</definedName>
    <definedName name="심우을" localSheetId="52">#REF!</definedName>
    <definedName name="심우을" localSheetId="53">#REF!</definedName>
    <definedName name="심우을" localSheetId="74">#REF!</definedName>
    <definedName name="심우을" localSheetId="75">#REF!</definedName>
    <definedName name="심우을" localSheetId="76">#REF!</definedName>
    <definedName name="심우을" localSheetId="77">#REF!</definedName>
    <definedName name="심우을" localSheetId="78">#REF!</definedName>
    <definedName name="심우을" localSheetId="16">#REF!</definedName>
    <definedName name="심우을" localSheetId="13">#REF!</definedName>
    <definedName name="심우을" localSheetId="15">#REF!</definedName>
    <definedName name="심우을" localSheetId="14">#REF!</definedName>
    <definedName name="심우을">#REF!</definedName>
    <definedName name="심평" localSheetId="49">#REF!</definedName>
    <definedName name="심평" localSheetId="50">#REF!</definedName>
    <definedName name="심평" localSheetId="51">#REF!</definedName>
    <definedName name="심평" localSheetId="52">#REF!</definedName>
    <definedName name="심평" localSheetId="53">#REF!</definedName>
    <definedName name="심평" localSheetId="13">#REF!</definedName>
    <definedName name="심평" localSheetId="15">#REF!</definedName>
    <definedName name="심평" localSheetId="14">#REF!</definedName>
    <definedName name="심평">#REF!</definedName>
    <definedName name="ㅇ" localSheetId="37">BlankMacro1</definedName>
    <definedName name="ㅇ" localSheetId="49">BlankMacro1</definedName>
    <definedName name="ㅇ" localSheetId="50">BlankMacro1</definedName>
    <definedName name="ㅇ" localSheetId="51">BlankMacro1</definedName>
    <definedName name="ㅇ" localSheetId="52">BlankMacro1</definedName>
    <definedName name="ㅇ" localSheetId="53">BlankMacro1</definedName>
    <definedName name="ㅇ" localSheetId="75">BlankMacro1</definedName>
    <definedName name="ㅇ" localSheetId="77">BlankMacro1</definedName>
    <definedName name="ㅇ" localSheetId="79">BlankMacro1</definedName>
    <definedName name="ㅇ">BlankMacro1</definedName>
    <definedName name="ㅇ48" localSheetId="55">#REF!</definedName>
    <definedName name="ㅇ48" localSheetId="59">#REF!</definedName>
    <definedName name="ㅇ48" localSheetId="61">#REF!</definedName>
    <definedName name="ㅇ48" localSheetId="31">#REF!</definedName>
    <definedName name="ㅇ48" localSheetId="35">#REF!</definedName>
    <definedName name="ㅇ48" localSheetId="36">#REF!</definedName>
    <definedName name="ㅇ48" localSheetId="34">#REF!</definedName>
    <definedName name="ㅇ48" localSheetId="49">#REF!</definedName>
    <definedName name="ㅇ48" localSheetId="50">#REF!</definedName>
    <definedName name="ㅇ48" localSheetId="51">#REF!</definedName>
    <definedName name="ㅇ48" localSheetId="52">#REF!</definedName>
    <definedName name="ㅇ48" localSheetId="53">#REF!</definedName>
    <definedName name="ㅇ48" localSheetId="74">#REF!</definedName>
    <definedName name="ㅇ48" localSheetId="75">#REF!</definedName>
    <definedName name="ㅇ48" localSheetId="76">#REF!</definedName>
    <definedName name="ㅇ48" localSheetId="77">#REF!</definedName>
    <definedName name="ㅇ48" localSheetId="78">#REF!</definedName>
    <definedName name="ㅇ48" localSheetId="16">#REF!</definedName>
    <definedName name="ㅇ48" localSheetId="13">#REF!</definedName>
    <definedName name="ㅇ48" localSheetId="15">#REF!</definedName>
    <definedName name="ㅇ48" localSheetId="14">#REF!</definedName>
    <definedName name="ㅇ48" localSheetId="1">#REF!</definedName>
    <definedName name="ㅇ48">#REF!</definedName>
    <definedName name="ㅇㄴㄹㄴㅇㅎㄹㄴㅇㅎㄴㅇ" localSheetId="55">[123]단재적표!#REF!</definedName>
    <definedName name="ㅇㄴㄹㄴㅇㅎㄹㄴㅇㅎㄴㅇ" localSheetId="31">[123]단재적표!#REF!</definedName>
    <definedName name="ㅇㄴㄹㄴㅇㅎㄹㄴㅇㅎㄴㅇ" localSheetId="35">[123]단재적표!#REF!</definedName>
    <definedName name="ㅇㄴㄹㄴㅇㅎㄹㄴㅇㅎㄴㅇ" localSheetId="36">[123]단재적표!#REF!</definedName>
    <definedName name="ㅇㄴㄹㄴㅇㅎㄹㄴㅇㅎㄴㅇ" localSheetId="34">[123]단재적표!#REF!</definedName>
    <definedName name="ㅇㄴㄹㄴㅇㅎㄹㄴㅇㅎㄴㅇ" localSheetId="49">[126]단재적표!#REF!</definedName>
    <definedName name="ㅇㄴㄹㄴㅇㅎㄹㄴㅇㅎㄴㅇ" localSheetId="50">[126]단재적표!#REF!</definedName>
    <definedName name="ㅇㄴㄹㄴㅇㅎㄹㄴㅇㅎㄴㅇ" localSheetId="51">[126]단재적표!#REF!</definedName>
    <definedName name="ㅇㄴㄹㄴㅇㅎㄹㄴㅇㅎㄴㅇ" localSheetId="52">[126]단재적표!#REF!</definedName>
    <definedName name="ㅇㄴㄹㄴㅇㅎㄹㄴㅇㅎㄴㅇ" localSheetId="53">[126]단재적표!#REF!</definedName>
    <definedName name="ㅇㄴㄹㄴㅇㅎㄹㄴㅇㅎㄴㅇ" localSheetId="79">[127]단재적표!#REF!</definedName>
    <definedName name="ㅇㄴㄹㄴㅇㅎㄹㄴㅇㅎㄴㅇ" localSheetId="13">[128]단재적표!#REF!</definedName>
    <definedName name="ㅇㄴㄹㄴㅇㅎㄹㄴㅇㅎㄴㅇ" localSheetId="15">[128]단재적표!#REF!</definedName>
    <definedName name="ㅇㄴㄹㄴㅇㅎㄹㄴㅇㅎㄴㅇ" localSheetId="14">[128]단재적표!#REF!</definedName>
    <definedName name="ㅇㄴㄹㄴㅇㅎㄹㄴㅇㅎㄴㅇ" localSheetId="1">[123]단재적표!#REF!</definedName>
    <definedName name="ㅇㄴㄹㄴㅇㅎㄹㄴㅇㅎㄴㅇ">[128]단재적표!#REF!</definedName>
    <definedName name="ㅇㄹ" localSheetId="55">BlankMacro1</definedName>
    <definedName name="ㅇㄹ" localSheetId="59">BlankMacro1</definedName>
    <definedName name="ㅇㄹ" localSheetId="61">BlankMacro1</definedName>
    <definedName name="ㅇㄹ" localSheetId="31">BlankMacro1</definedName>
    <definedName name="ㅇㄹ" localSheetId="17">BlankMacro1</definedName>
    <definedName name="ㅇㄹ" localSheetId="18">BlankMacro1</definedName>
    <definedName name="ㅇㄹ" localSheetId="35">BlankMacro1</definedName>
    <definedName name="ㅇㄹ" localSheetId="36">BlankMacro1</definedName>
    <definedName name="ㅇㄹ" localSheetId="34">BlankMacro1</definedName>
    <definedName name="ㅇㄹ" localSheetId="49">BlankMacro1</definedName>
    <definedName name="ㅇㄹ" localSheetId="50">BlankMacro1</definedName>
    <definedName name="ㅇㄹ" localSheetId="51">BlankMacro1</definedName>
    <definedName name="ㅇㄹ" localSheetId="52">BlankMacro1</definedName>
    <definedName name="ㅇㄹ" localSheetId="53">BlankMacro1</definedName>
    <definedName name="ㅇㄹ" localSheetId="74">BlankMacro1</definedName>
    <definedName name="ㅇㄹ" localSheetId="75">BlankMacro1</definedName>
    <definedName name="ㅇㄹ" localSheetId="76">BlankMacro1</definedName>
    <definedName name="ㅇㄹ" localSheetId="77">BlankMacro1</definedName>
    <definedName name="ㅇㄹ" localSheetId="78">BlankMacro1</definedName>
    <definedName name="ㅇㄹ" localSheetId="79">BlankMacro1</definedName>
    <definedName name="ㅇㄹ" localSheetId="16">BlankMacro1</definedName>
    <definedName name="ㅇㄹ" localSheetId="13">BlankMacro1</definedName>
    <definedName name="ㅇㄹ" localSheetId="15">BlankMacro1</definedName>
    <definedName name="ㅇㄹ" localSheetId="14">BlankMacro1</definedName>
    <definedName name="ㅇㄹ" localSheetId="1">BlankMacro1</definedName>
    <definedName name="ㅇㄹ" hidden="1">#REF!</definedName>
    <definedName name="ㅇㄹㄴㄹㅇ" localSheetId="55">BlankMacro1</definedName>
    <definedName name="ㅇㄹㄴㄹㅇ" localSheetId="59">BlankMacro1</definedName>
    <definedName name="ㅇㄹㄴㄹㅇ" localSheetId="6">BlankMacro1</definedName>
    <definedName name="ㅇㄹㄴㄹㅇ" localSheetId="61">BlankMacro1</definedName>
    <definedName name="ㅇㄹㄴㄹㅇ" localSheetId="31">BlankMacro1</definedName>
    <definedName name="ㅇㄹㄴㄹㅇ" localSheetId="37">BlankMacro1</definedName>
    <definedName name="ㅇㄹㄴㄹㅇ" localSheetId="17">BlankMacro1</definedName>
    <definedName name="ㅇㄹㄴㄹㅇ" localSheetId="18">BlankMacro1</definedName>
    <definedName name="ㅇㄹㄴㄹㅇ" localSheetId="35">BlankMacro1</definedName>
    <definedName name="ㅇㄹㄴㄹㅇ" localSheetId="36">BlankMacro1</definedName>
    <definedName name="ㅇㄹㄴㄹㅇ" localSheetId="34">BlankMacro1</definedName>
    <definedName name="ㅇㄹㄴㄹㅇ" localSheetId="49">BlankMacro1</definedName>
    <definedName name="ㅇㄹㄴㄹㅇ" localSheetId="50">BlankMacro1</definedName>
    <definedName name="ㅇㄹㄴㄹㅇ" localSheetId="51">BlankMacro1</definedName>
    <definedName name="ㅇㄹㄴㄹㅇ" localSheetId="52">BlankMacro1</definedName>
    <definedName name="ㅇㄹㄴㄹㅇ" localSheetId="53">BlankMacro1</definedName>
    <definedName name="ㅇㄹㄴㄹㅇ" localSheetId="75">BlankMacro1</definedName>
    <definedName name="ㅇㄹㄴㄹㅇ" localSheetId="77">BlankMacro1</definedName>
    <definedName name="ㅇㄹㄴㄹㅇ" localSheetId="79">BlankMacro1</definedName>
    <definedName name="ㅇㄹㄴㄹㅇ" localSheetId="16">BlankMacro1</definedName>
    <definedName name="ㅇㄹㄴㄹㅇ" localSheetId="13">BlankMacro1</definedName>
    <definedName name="ㅇㄹㄴㄹㅇ" localSheetId="15">BlankMacro1</definedName>
    <definedName name="ㅇㄹㄴㄹㅇ" localSheetId="14">BlankMacro1</definedName>
    <definedName name="ㅇㄹㄴㄹㅇ" localSheetId="1">BlankMacro1</definedName>
    <definedName name="ㅇㄹㄴㄹㅇ">BlankMacro1</definedName>
    <definedName name="ㅇㄹㄴㄹㅇ널ㅇ눌" localSheetId="55">BlankMacro1</definedName>
    <definedName name="ㅇㄹㄴㄹㅇ널ㅇ눌" localSheetId="59">BlankMacro1</definedName>
    <definedName name="ㅇㄹㄴㄹㅇ널ㅇ눌" localSheetId="6">BlankMacro1</definedName>
    <definedName name="ㅇㄹㄴㄹㅇ널ㅇ눌" localSheetId="61">BlankMacro1</definedName>
    <definedName name="ㅇㄹㄴㄹㅇ널ㅇ눌" localSheetId="31">BlankMacro1</definedName>
    <definedName name="ㅇㄹㄴㄹㅇ널ㅇ눌" localSheetId="37">BlankMacro1</definedName>
    <definedName name="ㅇㄹㄴㄹㅇ널ㅇ눌" localSheetId="17">BlankMacro1</definedName>
    <definedName name="ㅇㄹㄴㄹㅇ널ㅇ눌" localSheetId="18">BlankMacro1</definedName>
    <definedName name="ㅇㄹㄴㄹㅇ널ㅇ눌" localSheetId="35">BlankMacro1</definedName>
    <definedName name="ㅇㄹㄴㄹㅇ널ㅇ눌" localSheetId="36">BlankMacro1</definedName>
    <definedName name="ㅇㄹㄴㄹㅇ널ㅇ눌" localSheetId="34">BlankMacro1</definedName>
    <definedName name="ㅇㄹㄴㄹㅇ널ㅇ눌" localSheetId="49">BlankMacro1</definedName>
    <definedName name="ㅇㄹㄴㄹㅇ널ㅇ눌" localSheetId="50">BlankMacro1</definedName>
    <definedName name="ㅇㄹㄴㄹㅇ널ㅇ눌" localSheetId="51">BlankMacro1</definedName>
    <definedName name="ㅇㄹㄴㄹㅇ널ㅇ눌" localSheetId="52">BlankMacro1</definedName>
    <definedName name="ㅇㄹㄴㄹㅇ널ㅇ눌" localSheetId="53">BlankMacro1</definedName>
    <definedName name="ㅇㄹㄴㄹㅇ널ㅇ눌" localSheetId="75">BlankMacro1</definedName>
    <definedName name="ㅇㄹㄴㄹㅇ널ㅇ눌" localSheetId="77">BlankMacro1</definedName>
    <definedName name="ㅇㄹㄴㄹㅇ널ㅇ눌" localSheetId="79">BlankMacro1</definedName>
    <definedName name="ㅇㄹㄴㄹㅇ널ㅇ눌" localSheetId="16">BlankMacro1</definedName>
    <definedName name="ㅇㄹㄴㄹㅇ널ㅇ눌" localSheetId="13">BlankMacro1</definedName>
    <definedName name="ㅇㄹㄴㄹㅇ널ㅇ눌" localSheetId="15">BlankMacro1</definedName>
    <definedName name="ㅇㄹㄴㄹㅇ널ㅇ눌" localSheetId="14">BlankMacro1</definedName>
    <definedName name="ㅇㄹㄴㄹㅇ널ㅇ눌" localSheetId="1">BlankMacro1</definedName>
    <definedName name="ㅇㄹㄴㄹㅇ널ㅇ눌">BlankMacro1</definedName>
    <definedName name="ㅇㄹㄹ" hidden="1">#REF!</definedName>
    <definedName name="ㅇㄹㅇㅁㄹ">#REF!</definedName>
    <definedName name="ㅇㄹ이" localSheetId="37">{"'산출근거'!$B$4:$D$8"}</definedName>
    <definedName name="ㅇㄹ이" localSheetId="17">{"'산출근거'!$B$4:$D$8"}</definedName>
    <definedName name="ㅇㄹ이" localSheetId="18">{"'산출근거'!$B$4:$D$8"}</definedName>
    <definedName name="ㅇㄹ이" localSheetId="49">{"'산출근거'!$B$4:$D$8"}</definedName>
    <definedName name="ㅇㄹ이" localSheetId="50">{"'산출근거'!$B$4:$D$8"}</definedName>
    <definedName name="ㅇㄹ이" localSheetId="51">{"'산출근거'!$B$4:$D$8"}</definedName>
    <definedName name="ㅇㄹ이" localSheetId="52">{"'산출근거'!$B$4:$D$8"}</definedName>
    <definedName name="ㅇㄹ이" localSheetId="53">{"'산출근거'!$B$4:$D$8"}</definedName>
    <definedName name="ㅇㄹ이" localSheetId="79">{"'산출근거'!$B$4:$D$8"}</definedName>
    <definedName name="ㅇㄹ이" localSheetId="16">{"'산출근거'!$B$4:$D$8"}</definedName>
    <definedName name="ㅇㄹ이" localSheetId="13">{"'산출근거'!$B$4:$D$8"}</definedName>
    <definedName name="ㅇㄹ이" localSheetId="15">{"'산출근거'!$B$4:$D$8"}</definedName>
    <definedName name="ㅇㄹ이" localSheetId="14">{"'산출근거'!$B$4:$D$8"}</definedName>
    <definedName name="ㅇㄹ이">{"'산출근거'!$B$4:$D$8"}</definedName>
    <definedName name="ㅇㄽ허ㅗ" localSheetId="55">BlankMacro1</definedName>
    <definedName name="ㅇㄽ허ㅗ" localSheetId="59">BlankMacro1</definedName>
    <definedName name="ㅇㄽ허ㅗ" localSheetId="6">BlankMacro1</definedName>
    <definedName name="ㅇㄽ허ㅗ" localSheetId="61">BlankMacro1</definedName>
    <definedName name="ㅇㄽ허ㅗ" localSheetId="31">BlankMacro1</definedName>
    <definedName name="ㅇㄽ허ㅗ" localSheetId="37">BlankMacro1</definedName>
    <definedName name="ㅇㄽ허ㅗ" localSheetId="17">BlankMacro1</definedName>
    <definedName name="ㅇㄽ허ㅗ" localSheetId="18">BlankMacro1</definedName>
    <definedName name="ㅇㄽ허ㅗ" localSheetId="35">BlankMacro1</definedName>
    <definedName name="ㅇㄽ허ㅗ" localSheetId="36">BlankMacro1</definedName>
    <definedName name="ㅇㄽ허ㅗ" localSheetId="34">BlankMacro1</definedName>
    <definedName name="ㅇㄽ허ㅗ" localSheetId="49">BlankMacro1</definedName>
    <definedName name="ㅇㄽ허ㅗ" localSheetId="50">BlankMacro1</definedName>
    <definedName name="ㅇㄽ허ㅗ" localSheetId="51">BlankMacro1</definedName>
    <definedName name="ㅇㄽ허ㅗ" localSheetId="52">BlankMacro1</definedName>
    <definedName name="ㅇㄽ허ㅗ" localSheetId="53">BlankMacro1</definedName>
    <definedName name="ㅇㄽ허ㅗ" localSheetId="74">BlankMacro1</definedName>
    <definedName name="ㅇㄽ허ㅗ" localSheetId="75">BlankMacro1</definedName>
    <definedName name="ㅇㄽ허ㅗ" localSheetId="76">BlankMacro1</definedName>
    <definedName name="ㅇㄽ허ㅗ" localSheetId="77">BlankMacro1</definedName>
    <definedName name="ㅇㄽ허ㅗ" localSheetId="78">BlankMacro1</definedName>
    <definedName name="ㅇㄽ허ㅗ" localSheetId="79">BlankMacro1</definedName>
    <definedName name="ㅇㄽ허ㅗ" localSheetId="16">BlankMacro1</definedName>
    <definedName name="ㅇㄽ허ㅗ" localSheetId="13">BlankMacro1</definedName>
    <definedName name="ㅇㄽ허ㅗ" localSheetId="15">BlankMacro1</definedName>
    <definedName name="ㅇㄽ허ㅗ" localSheetId="14">BlankMacro1</definedName>
    <definedName name="ㅇㄽ허ㅗ" localSheetId="1">BlankMacro1</definedName>
    <definedName name="ㅇㄽ허ㅗ">BlankMacro1</definedName>
    <definedName name="ㅇㅀㄴㅇㅀ" localSheetId="37">{"'산출근거'!$B$4:$D$8"}</definedName>
    <definedName name="ㅇㅀㄴㅇㅀ" localSheetId="17">{"'산출근거'!$B$4:$D$8"}</definedName>
    <definedName name="ㅇㅀㄴㅇㅀ" localSheetId="18">{"'산출근거'!$B$4:$D$8"}</definedName>
    <definedName name="ㅇㅀㄴㅇㅀ" localSheetId="49">{"'산출근거'!$B$4:$D$8"}</definedName>
    <definedName name="ㅇㅀㄴㅇㅀ" localSheetId="50">{"'산출근거'!$B$4:$D$8"}</definedName>
    <definedName name="ㅇㅀㄴㅇㅀ" localSheetId="51">{"'산출근거'!$B$4:$D$8"}</definedName>
    <definedName name="ㅇㅀㄴㅇㅀ" localSheetId="52">{"'산출근거'!$B$4:$D$8"}</definedName>
    <definedName name="ㅇㅀㄴㅇㅀ" localSheetId="53">{"'산출근거'!$B$4:$D$8"}</definedName>
    <definedName name="ㅇㅀㄴㅇㅀ" localSheetId="79">{"'산출근거'!$B$4:$D$8"}</definedName>
    <definedName name="ㅇㅀㄴㅇㅀ" localSheetId="16">{"'산출근거'!$B$4:$D$8"}</definedName>
    <definedName name="ㅇㅀㄴㅇㅀ" localSheetId="13">{"'산출근거'!$B$4:$D$8"}</definedName>
    <definedName name="ㅇㅀㄴㅇㅀ" localSheetId="15">{"'산출근거'!$B$4:$D$8"}</definedName>
    <definedName name="ㅇㅀㄴㅇㅀ" localSheetId="14">{"'산출근거'!$B$4:$D$8"}</definedName>
    <definedName name="ㅇㅀㄴㅇㅀ">{"'산출근거'!$B$4:$D$8"}</definedName>
    <definedName name="ㅇㅇ" localSheetId="55">BlankMacro1</definedName>
    <definedName name="ㅇㅇ" localSheetId="59">BlankMacro1</definedName>
    <definedName name="ㅇㅇ" localSheetId="6">BlankMacro1</definedName>
    <definedName name="ㅇㅇ" localSheetId="61">BlankMacro1</definedName>
    <definedName name="ㅇㅇ" localSheetId="31">BlankMacro1</definedName>
    <definedName name="ㅇㅇ" localSheetId="37">BlankMacro1</definedName>
    <definedName name="ㅇㅇ" localSheetId="17">BlankMacro1</definedName>
    <definedName name="ㅇㅇ" localSheetId="18">BlankMacro1</definedName>
    <definedName name="ㅇㅇ" localSheetId="35">BlankMacro1</definedName>
    <definedName name="ㅇㅇ" localSheetId="36">BlankMacro1</definedName>
    <definedName name="ㅇㅇ" localSheetId="34">BlankMacro1</definedName>
    <definedName name="ㅇㅇ" localSheetId="49">BlankMacro1</definedName>
    <definedName name="ㅇㅇ" localSheetId="50">BlankMacro1</definedName>
    <definedName name="ㅇㅇ" localSheetId="51">BlankMacro1</definedName>
    <definedName name="ㅇㅇ" localSheetId="52">BlankMacro1</definedName>
    <definedName name="ㅇㅇ" localSheetId="53">BlankMacro1</definedName>
    <definedName name="ㅇㅇ" localSheetId="74">BlankMacro1</definedName>
    <definedName name="ㅇㅇ" localSheetId="75">BlankMacro1</definedName>
    <definedName name="ㅇㅇ" localSheetId="76">BlankMacro1</definedName>
    <definedName name="ㅇㅇ" localSheetId="77">BlankMacro1</definedName>
    <definedName name="ㅇㅇ" localSheetId="78">BlankMacro1</definedName>
    <definedName name="ㅇㅇ" localSheetId="79">BlankMacro1</definedName>
    <definedName name="ㅇㅇ" localSheetId="16">BlankMacro1</definedName>
    <definedName name="ㅇㅇ" localSheetId="13">BlankMacro1</definedName>
    <definedName name="ㅇㅇ" localSheetId="15">BlankMacro1</definedName>
    <definedName name="ㅇㅇ" localSheetId="14">BlankMacro1</definedName>
    <definedName name="ㅇㅇ" localSheetId="1">BlankMacro1</definedName>
    <definedName name="ㅇㅇ">BlankMacro1</definedName>
    <definedName name="ㅇㅇㅁㅇㄴㄹ">#REF!</definedName>
    <definedName name="ㅇㅇㅇ" localSheetId="49">#REF!</definedName>
    <definedName name="ㅇㅇㅇ" localSheetId="50">#REF!</definedName>
    <definedName name="ㅇㅇㅇ" localSheetId="51">#REF!</definedName>
    <definedName name="ㅇㅇㅇ" localSheetId="52">#REF!</definedName>
    <definedName name="ㅇㅇㅇ" localSheetId="53">#REF!</definedName>
    <definedName name="ㅇㅇㅇ" localSheetId="74">#REF!</definedName>
    <definedName name="ㅇㅇㅇ" localSheetId="75">#REF!</definedName>
    <definedName name="ㅇㅇㅇ" localSheetId="76">#REF!</definedName>
    <definedName name="ㅇㅇㅇ" localSheetId="77">#REF!</definedName>
    <definedName name="ㅇㅇㅇ" localSheetId="78">#REF!</definedName>
    <definedName name="ㅇㅇㅇ" localSheetId="16">#REF!</definedName>
    <definedName name="ㅇㅇㅇ" localSheetId="13">#REF!</definedName>
    <definedName name="ㅇㅇㅇ" localSheetId="15">#REF!</definedName>
    <definedName name="ㅇㅇㅇ" localSheetId="14">#REF!</definedName>
    <definedName name="ㅇㅇㅇ">#REF!</definedName>
    <definedName name="아" localSheetId="37">BlankMacro1</definedName>
    <definedName name="아" localSheetId="49">BlankMacro1</definedName>
    <definedName name="아" localSheetId="50">BlankMacro1</definedName>
    <definedName name="아" localSheetId="51">BlankMacro1</definedName>
    <definedName name="아" localSheetId="52">BlankMacro1</definedName>
    <definedName name="아" localSheetId="53">BlankMacro1</definedName>
    <definedName name="아" localSheetId="75">BlankMacro1</definedName>
    <definedName name="아" localSheetId="77">BlankMacro1</definedName>
    <definedName name="아" localSheetId="79">BlankMacro1</definedName>
    <definedName name="아">BlankMacro1</definedName>
    <definedName name="아늘믿" localSheetId="37">BlankMacro1</definedName>
    <definedName name="아늘믿" localSheetId="49">BlankMacro1</definedName>
    <definedName name="아늘믿" localSheetId="50">BlankMacro1</definedName>
    <definedName name="아늘믿" localSheetId="51">BlankMacro1</definedName>
    <definedName name="아늘믿" localSheetId="52">BlankMacro1</definedName>
    <definedName name="아늘믿" localSheetId="53">BlankMacro1</definedName>
    <definedName name="아늘믿" localSheetId="75">BlankMacro1</definedName>
    <definedName name="아늘믿" localSheetId="77">BlankMacro1</definedName>
    <definedName name="아늘믿" localSheetId="79">BlankMacro1</definedName>
    <definedName name="아늘믿">BlankMacro1</definedName>
    <definedName name="아니" localSheetId="37">BlankMacro1</definedName>
    <definedName name="아니" localSheetId="49">BlankMacro1</definedName>
    <definedName name="아니" localSheetId="50">BlankMacro1</definedName>
    <definedName name="아니" localSheetId="51">BlankMacro1</definedName>
    <definedName name="아니" localSheetId="52">BlankMacro1</definedName>
    <definedName name="아니" localSheetId="53">BlankMacro1</definedName>
    <definedName name="아니" localSheetId="75">BlankMacro1</definedName>
    <definedName name="아니" localSheetId="77">BlankMacro1</definedName>
    <definedName name="아니" localSheetId="79">BlankMacro1</definedName>
    <definedName name="아니">BlankMacro1</definedName>
    <definedName name="아다" localSheetId="37">BlankMacro1</definedName>
    <definedName name="아다" localSheetId="49">BlankMacro1</definedName>
    <definedName name="아다" localSheetId="50">BlankMacro1</definedName>
    <definedName name="아다" localSheetId="51">BlankMacro1</definedName>
    <definedName name="아다" localSheetId="52">BlankMacro1</definedName>
    <definedName name="아다" localSheetId="53">BlankMacro1</definedName>
    <definedName name="아다" localSheetId="75">BlankMacro1</definedName>
    <definedName name="아다" localSheetId="77">BlankMacro1</definedName>
    <definedName name="아다" localSheetId="79">BlankMacro1</definedName>
    <definedName name="아다">BlankMacro1</definedName>
    <definedName name="아디" localSheetId="37">BlankMacro1</definedName>
    <definedName name="아디" localSheetId="49">BlankMacro1</definedName>
    <definedName name="아디" localSheetId="50">BlankMacro1</definedName>
    <definedName name="아디" localSheetId="51">BlankMacro1</definedName>
    <definedName name="아디" localSheetId="52">BlankMacro1</definedName>
    <definedName name="아디" localSheetId="53">BlankMacro1</definedName>
    <definedName name="아디" localSheetId="75">BlankMacro1</definedName>
    <definedName name="아디" localSheetId="77">BlankMacro1</definedName>
    <definedName name="아디" localSheetId="79">BlankMacro1</definedName>
    <definedName name="아디">BlankMacro1</definedName>
    <definedName name="아마" localSheetId="37" hidden="1">{#N/A,#N/A,FALSE,"현장 NCR 분석";#N/A,#N/A,FALSE,"현장품질감사";#N/A,#N/A,FALSE,"현장품질감사"}</definedName>
    <definedName name="아마" localSheetId="17" hidden="1">{#N/A,#N/A,FALSE,"현장 NCR 분석";#N/A,#N/A,FALSE,"현장품질감사";#N/A,#N/A,FALSE,"현장품질감사"}</definedName>
    <definedName name="아마" localSheetId="18" hidden="1">{#N/A,#N/A,FALSE,"현장 NCR 분석";#N/A,#N/A,FALSE,"현장품질감사";#N/A,#N/A,FALSE,"현장품질감사"}</definedName>
    <definedName name="아마" localSheetId="49" hidden="1">{#N/A,#N/A,FALSE,"현장 NCR 분석";#N/A,#N/A,FALSE,"현장품질감사";#N/A,#N/A,FALSE,"현장품질감사"}</definedName>
    <definedName name="아마" localSheetId="50" hidden="1">{#N/A,#N/A,FALSE,"현장 NCR 분석";#N/A,#N/A,FALSE,"현장품질감사";#N/A,#N/A,FALSE,"현장품질감사"}</definedName>
    <definedName name="아마" localSheetId="51" hidden="1">{#N/A,#N/A,FALSE,"현장 NCR 분석";#N/A,#N/A,FALSE,"현장품질감사";#N/A,#N/A,FALSE,"현장품질감사"}</definedName>
    <definedName name="아마" localSheetId="52" hidden="1">{#N/A,#N/A,FALSE,"현장 NCR 분석";#N/A,#N/A,FALSE,"현장품질감사";#N/A,#N/A,FALSE,"현장품질감사"}</definedName>
    <definedName name="아마" localSheetId="53" hidden="1">{#N/A,#N/A,FALSE,"현장 NCR 분석";#N/A,#N/A,FALSE,"현장품질감사";#N/A,#N/A,FALSE,"현장품질감사"}</definedName>
    <definedName name="아마" localSheetId="79" hidden="1">{#N/A,#N/A,FALSE,"현장 NCR 분석";#N/A,#N/A,FALSE,"현장품질감사";#N/A,#N/A,FALSE,"현장품질감사"}</definedName>
    <definedName name="아마" localSheetId="16" hidden="1">{#N/A,#N/A,FALSE,"현장 NCR 분석";#N/A,#N/A,FALSE,"현장품질감사";#N/A,#N/A,FALSE,"현장품질감사"}</definedName>
    <definedName name="아마" localSheetId="13" hidden="1">{#N/A,#N/A,FALSE,"현장 NCR 분석";#N/A,#N/A,FALSE,"현장품질감사";#N/A,#N/A,FALSE,"현장품질감사"}</definedName>
    <definedName name="아마" localSheetId="15" hidden="1">{#N/A,#N/A,FALSE,"현장 NCR 분석";#N/A,#N/A,FALSE,"현장품질감사";#N/A,#N/A,FALSE,"현장품질감사"}</definedName>
    <definedName name="아마" localSheetId="14" hidden="1">{#N/A,#N/A,FALSE,"현장 NCR 분석";#N/A,#N/A,FALSE,"현장품질감사";#N/A,#N/A,FALSE,"현장품질감사"}</definedName>
    <definedName name="아마" hidden="1">{#N/A,#N/A,FALSE,"현장 NCR 분석";#N/A,#N/A,FALSE,"현장품질감사";#N/A,#N/A,FALSE,"현장품질감사"}</definedName>
    <definedName name="아마로드" localSheetId="37" hidden="1">{#N/A,#N/A,FALSE,"현장 NCR 분석";#N/A,#N/A,FALSE,"현장품질감사";#N/A,#N/A,FALSE,"현장품질감사"}</definedName>
    <definedName name="아마로드" localSheetId="17" hidden="1">{#N/A,#N/A,FALSE,"현장 NCR 분석";#N/A,#N/A,FALSE,"현장품질감사";#N/A,#N/A,FALSE,"현장품질감사"}</definedName>
    <definedName name="아마로드" localSheetId="18" hidden="1">{#N/A,#N/A,FALSE,"현장 NCR 분석";#N/A,#N/A,FALSE,"현장품질감사";#N/A,#N/A,FALSE,"현장품질감사"}</definedName>
    <definedName name="아마로드" localSheetId="49" hidden="1">{#N/A,#N/A,FALSE,"현장 NCR 분석";#N/A,#N/A,FALSE,"현장품질감사";#N/A,#N/A,FALSE,"현장품질감사"}</definedName>
    <definedName name="아마로드" localSheetId="50" hidden="1">{#N/A,#N/A,FALSE,"현장 NCR 분석";#N/A,#N/A,FALSE,"현장품질감사";#N/A,#N/A,FALSE,"현장품질감사"}</definedName>
    <definedName name="아마로드" localSheetId="51" hidden="1">{#N/A,#N/A,FALSE,"현장 NCR 분석";#N/A,#N/A,FALSE,"현장품질감사";#N/A,#N/A,FALSE,"현장품질감사"}</definedName>
    <definedName name="아마로드" localSheetId="52" hidden="1">{#N/A,#N/A,FALSE,"현장 NCR 분석";#N/A,#N/A,FALSE,"현장품질감사";#N/A,#N/A,FALSE,"현장품질감사"}</definedName>
    <definedName name="아마로드" localSheetId="53" hidden="1">{#N/A,#N/A,FALSE,"현장 NCR 분석";#N/A,#N/A,FALSE,"현장품질감사";#N/A,#N/A,FALSE,"현장품질감사"}</definedName>
    <definedName name="아마로드" localSheetId="79" hidden="1">{#N/A,#N/A,FALSE,"현장 NCR 분석";#N/A,#N/A,FALSE,"현장품질감사";#N/A,#N/A,FALSE,"현장품질감사"}</definedName>
    <definedName name="아마로드" localSheetId="16" hidden="1">{#N/A,#N/A,FALSE,"현장 NCR 분석";#N/A,#N/A,FALSE,"현장품질감사";#N/A,#N/A,FALSE,"현장품질감사"}</definedName>
    <definedName name="아마로드" localSheetId="13" hidden="1">{#N/A,#N/A,FALSE,"현장 NCR 분석";#N/A,#N/A,FALSE,"현장품질감사";#N/A,#N/A,FALSE,"현장품질감사"}</definedName>
    <definedName name="아마로드" localSheetId="15" hidden="1">{#N/A,#N/A,FALSE,"현장 NCR 분석";#N/A,#N/A,FALSE,"현장품질감사";#N/A,#N/A,FALSE,"현장품질감사"}</definedName>
    <definedName name="아마로드" localSheetId="14" hidden="1">{#N/A,#N/A,FALSE,"현장 NCR 분석";#N/A,#N/A,FALSE,"현장품질감사";#N/A,#N/A,FALSE,"현장품질감사"}</definedName>
    <definedName name="아마로드" hidden="1">{#N/A,#N/A,FALSE,"현장 NCR 분석";#N/A,#N/A,FALSE,"현장품질감사";#N/A,#N/A,FALSE,"현장품질감사"}</definedName>
    <definedName name="아서" localSheetId="37">BlankMacro1</definedName>
    <definedName name="아서" localSheetId="49">BlankMacro1</definedName>
    <definedName name="아서" localSheetId="50">BlankMacro1</definedName>
    <definedName name="아서" localSheetId="51">BlankMacro1</definedName>
    <definedName name="아서" localSheetId="52">BlankMacro1</definedName>
    <definedName name="아서" localSheetId="53">BlankMacro1</definedName>
    <definedName name="아서" localSheetId="75">BlankMacro1</definedName>
    <definedName name="아서" localSheetId="77">BlankMacro1</definedName>
    <definedName name="아서" localSheetId="79">BlankMacro1</definedName>
    <definedName name="아서">BlankMacro1</definedName>
    <definedName name="아스콘복구비" localSheetId="55">[74]일위대가!#REF!</definedName>
    <definedName name="아스콘복구비" localSheetId="59">[74]일위대가!#REF!</definedName>
    <definedName name="아스콘복구비" localSheetId="61">[74]일위대가!#REF!</definedName>
    <definedName name="아스콘복구비" localSheetId="31">[74]일위대가!#REF!</definedName>
    <definedName name="아스콘복구비" localSheetId="35">[74]일위대가!#REF!</definedName>
    <definedName name="아스콘복구비" localSheetId="36">[74]일위대가!#REF!</definedName>
    <definedName name="아스콘복구비" localSheetId="34">[74]일위대가!#REF!</definedName>
    <definedName name="아스콘복구비" localSheetId="49">[74]일위대가!#REF!</definedName>
    <definedName name="아스콘복구비" localSheetId="50">[74]일위대가!#REF!</definedName>
    <definedName name="아스콘복구비" localSheetId="51">[74]일위대가!#REF!</definedName>
    <definedName name="아스콘복구비" localSheetId="52">[74]일위대가!#REF!</definedName>
    <definedName name="아스콘복구비" localSheetId="53">[74]일위대가!#REF!</definedName>
    <definedName name="아스콘복구비" localSheetId="79">[75]일위대가!#REF!</definedName>
    <definedName name="아스콘복구비" localSheetId="1">[74]일위대가!#REF!</definedName>
    <definedName name="아스콘복구비">[74]일위대가!#REF!</definedName>
    <definedName name="아스콘복구비5" localSheetId="55">[74]일위대가!#REF!</definedName>
    <definedName name="아스콘복구비5" localSheetId="59">[74]일위대가!#REF!</definedName>
    <definedName name="아스콘복구비5" localSheetId="61">[74]일위대가!#REF!</definedName>
    <definedName name="아스콘복구비5" localSheetId="31">[74]일위대가!#REF!</definedName>
    <definedName name="아스콘복구비5" localSheetId="35">[74]일위대가!#REF!</definedName>
    <definedName name="아스콘복구비5" localSheetId="36">[74]일위대가!#REF!</definedName>
    <definedName name="아스콘복구비5" localSheetId="34">[74]일위대가!#REF!</definedName>
    <definedName name="아스콘복구비5" localSheetId="49">[74]일위대가!#REF!</definedName>
    <definedName name="아스콘복구비5" localSheetId="50">[74]일위대가!#REF!</definedName>
    <definedName name="아스콘복구비5" localSheetId="51">[74]일위대가!#REF!</definedName>
    <definedName name="아스콘복구비5" localSheetId="52">[74]일위대가!#REF!</definedName>
    <definedName name="아스콘복구비5" localSheetId="53">[74]일위대가!#REF!</definedName>
    <definedName name="아스콘복구비5" localSheetId="79">[75]일위대가!#REF!</definedName>
    <definedName name="아스콘복구비5" localSheetId="1">[74]일위대가!#REF!</definedName>
    <definedName name="아스콘복구비5">[74]일위대가!#REF!</definedName>
    <definedName name="아스콘파괴비" localSheetId="55">[74]일위대가!#REF!</definedName>
    <definedName name="아스콘파괴비" localSheetId="59">[74]일위대가!#REF!</definedName>
    <definedName name="아스콘파괴비" localSheetId="61">[74]일위대가!#REF!</definedName>
    <definedName name="아스콘파괴비" localSheetId="31">[74]일위대가!#REF!</definedName>
    <definedName name="아스콘파괴비" localSheetId="35">[74]일위대가!#REF!</definedName>
    <definedName name="아스콘파괴비" localSheetId="36">[74]일위대가!#REF!</definedName>
    <definedName name="아스콘파괴비" localSheetId="34">[74]일위대가!#REF!</definedName>
    <definedName name="아스콘파괴비" localSheetId="49">[74]일위대가!#REF!</definedName>
    <definedName name="아스콘파괴비" localSheetId="50">[74]일위대가!#REF!</definedName>
    <definedName name="아스콘파괴비" localSheetId="51">[74]일위대가!#REF!</definedName>
    <definedName name="아스콘파괴비" localSheetId="52">[74]일위대가!#REF!</definedName>
    <definedName name="아스콘파괴비" localSheetId="53">[74]일위대가!#REF!</definedName>
    <definedName name="아스콘파괴비" localSheetId="79">[75]일위대가!#REF!</definedName>
    <definedName name="아스콘파괴비" localSheetId="1">[74]일위대가!#REF!</definedName>
    <definedName name="아스콘파괴비">[74]일위대가!#REF!</definedName>
    <definedName name="아스타일공" localSheetId="49">[69]노임단가!#REF!</definedName>
    <definedName name="아스타일공" localSheetId="50">[69]노임단가!#REF!</definedName>
    <definedName name="아스타일공" localSheetId="51">[69]노임단가!#REF!</definedName>
    <definedName name="아스타일공" localSheetId="52">[69]노임단가!#REF!</definedName>
    <definedName name="아스타일공" localSheetId="53">[69]노임단가!#REF!</definedName>
    <definedName name="아스타일공">[69]노임단가!#REF!</definedName>
    <definedName name="아야" localSheetId="49">#REF!</definedName>
    <definedName name="아야" localSheetId="50">#REF!</definedName>
    <definedName name="아야" localSheetId="51">#REF!</definedName>
    <definedName name="아야" localSheetId="52">#REF!</definedName>
    <definedName name="아야" localSheetId="53">#REF!</definedName>
    <definedName name="아야" localSheetId="74">#REF!</definedName>
    <definedName name="아야" localSheetId="75">#REF!</definedName>
    <definedName name="아야" localSheetId="76">#REF!</definedName>
    <definedName name="아야" localSheetId="77">#REF!</definedName>
    <definedName name="아야" localSheetId="78">#REF!</definedName>
    <definedName name="아야" localSheetId="16">#REF!</definedName>
    <definedName name="아야" localSheetId="13">#REF!</definedName>
    <definedName name="아야" localSheetId="15">#REF!</definedName>
    <definedName name="아야" localSheetId="14">#REF!</definedName>
    <definedName name="아야">#REF!</definedName>
    <definedName name="아왜나무H2.5" localSheetId="49">#REF!</definedName>
    <definedName name="아왜나무H2.5" localSheetId="50">#REF!</definedName>
    <definedName name="아왜나무H2.5" localSheetId="51">#REF!</definedName>
    <definedName name="아왜나무H2.5" localSheetId="52">#REF!</definedName>
    <definedName name="아왜나무H2.5" localSheetId="53">#REF!</definedName>
    <definedName name="아왜나무H2.5" localSheetId="74">#REF!</definedName>
    <definedName name="아왜나무H2.5" localSheetId="75">#REF!</definedName>
    <definedName name="아왜나무H2.5" localSheetId="76">#REF!</definedName>
    <definedName name="아왜나무H2.5" localSheetId="77">#REF!</definedName>
    <definedName name="아왜나무H2.5" localSheetId="78">#REF!</definedName>
    <definedName name="아왜나무H2.5" localSheetId="16">#REF!</definedName>
    <definedName name="아왜나무H2.5" localSheetId="13">#REF!</definedName>
    <definedName name="아왜나무H2.5" localSheetId="15">#REF!</definedName>
    <definedName name="아왜나무H2.5" localSheetId="14">#REF!</definedName>
    <definedName name="아왜나무H2.5">#REF!</definedName>
    <definedName name="아침" localSheetId="49">#REF!</definedName>
    <definedName name="아침" localSheetId="50">#REF!</definedName>
    <definedName name="아침" localSheetId="51">#REF!</definedName>
    <definedName name="아침" localSheetId="52">#REF!</definedName>
    <definedName name="아침" localSheetId="53">#REF!</definedName>
    <definedName name="아침" localSheetId="13">#REF!</definedName>
    <definedName name="아침" localSheetId="15">#REF!</definedName>
    <definedName name="아침" localSheetId="14">#REF!</definedName>
    <definedName name="아침">#REF!</definedName>
    <definedName name="암거" localSheetId="17" hidden="1">#REF!</definedName>
    <definedName name="암거" localSheetId="18" hidden="1">#REF!</definedName>
    <definedName name="암거" localSheetId="16" hidden="1">#REF!</definedName>
    <definedName name="암거" localSheetId="13" hidden="1">#REF!</definedName>
    <definedName name="암거" localSheetId="15" hidden="1">#REF!</definedName>
    <definedName name="암거" localSheetId="14" hidden="1">#REF!</definedName>
    <definedName name="암거" hidden="1">#REF!</definedName>
    <definedName name="암거날개벽" localSheetId="17" hidden="1">[129]덕전리!#REF!</definedName>
    <definedName name="암거날개벽" localSheetId="18" hidden="1">[129]덕전리!#REF!</definedName>
    <definedName name="암거날개벽" localSheetId="16" hidden="1">[129]덕전리!#REF!</definedName>
    <definedName name="암거날개벽" localSheetId="13" hidden="1">[129]덕전리!#REF!</definedName>
    <definedName name="암거날개벽" localSheetId="15" hidden="1">[129]덕전리!#REF!</definedName>
    <definedName name="암거날개벽" localSheetId="14" hidden="1">[129]덕전리!#REF!</definedName>
    <definedName name="암거날개벽" hidden="1">[129]덕전리!#REF!</definedName>
    <definedName name="압축강도" localSheetId="49">#REF!</definedName>
    <definedName name="압축강도" localSheetId="50">#REF!</definedName>
    <definedName name="압축강도" localSheetId="51">#REF!</definedName>
    <definedName name="압축강도" localSheetId="52">#REF!</definedName>
    <definedName name="압축강도" localSheetId="53">#REF!</definedName>
    <definedName name="압축강도" localSheetId="74">#REF!</definedName>
    <definedName name="압축강도" localSheetId="75">#REF!</definedName>
    <definedName name="압축강도" localSheetId="76">#REF!</definedName>
    <definedName name="압축강도" localSheetId="77">#REF!</definedName>
    <definedName name="압축강도" localSheetId="78">#REF!</definedName>
    <definedName name="압축강도" localSheetId="16">#REF!</definedName>
    <definedName name="압축강도" localSheetId="13">#REF!</definedName>
    <definedName name="압축강도" localSheetId="15">#REF!</definedName>
    <definedName name="압축강도" localSheetId="14">#REF!</definedName>
    <definedName name="압축강도">#REF!</definedName>
    <definedName name="애자" localSheetId="37" hidden="1">{#N/A,#N/A,FALSE,"현장 NCR 분석";#N/A,#N/A,FALSE,"현장품질감사";#N/A,#N/A,FALSE,"현장품질감사"}</definedName>
    <definedName name="애자" localSheetId="17" hidden="1">{#N/A,#N/A,FALSE,"현장 NCR 분석";#N/A,#N/A,FALSE,"현장품질감사";#N/A,#N/A,FALSE,"현장품질감사"}</definedName>
    <definedName name="애자" localSheetId="18" hidden="1">{#N/A,#N/A,FALSE,"현장 NCR 분석";#N/A,#N/A,FALSE,"현장품질감사";#N/A,#N/A,FALSE,"현장품질감사"}</definedName>
    <definedName name="애자" localSheetId="49" hidden="1">{#N/A,#N/A,FALSE,"현장 NCR 분석";#N/A,#N/A,FALSE,"현장품질감사";#N/A,#N/A,FALSE,"현장품질감사"}</definedName>
    <definedName name="애자" localSheetId="50" hidden="1">{#N/A,#N/A,FALSE,"현장 NCR 분석";#N/A,#N/A,FALSE,"현장품질감사";#N/A,#N/A,FALSE,"현장품질감사"}</definedName>
    <definedName name="애자" localSheetId="51" hidden="1">{#N/A,#N/A,FALSE,"현장 NCR 분석";#N/A,#N/A,FALSE,"현장품질감사";#N/A,#N/A,FALSE,"현장품질감사"}</definedName>
    <definedName name="애자" localSheetId="52" hidden="1">{#N/A,#N/A,FALSE,"현장 NCR 분석";#N/A,#N/A,FALSE,"현장품질감사";#N/A,#N/A,FALSE,"현장품질감사"}</definedName>
    <definedName name="애자" localSheetId="53" hidden="1">{#N/A,#N/A,FALSE,"현장 NCR 분석";#N/A,#N/A,FALSE,"현장품질감사";#N/A,#N/A,FALSE,"현장품질감사"}</definedName>
    <definedName name="애자" localSheetId="79" hidden="1">{#N/A,#N/A,FALSE,"현장 NCR 분석";#N/A,#N/A,FALSE,"현장품질감사";#N/A,#N/A,FALSE,"현장품질감사"}</definedName>
    <definedName name="애자" localSheetId="16" hidden="1">{#N/A,#N/A,FALSE,"현장 NCR 분석";#N/A,#N/A,FALSE,"현장품질감사";#N/A,#N/A,FALSE,"현장품질감사"}</definedName>
    <definedName name="애자" localSheetId="13" hidden="1">{#N/A,#N/A,FALSE,"현장 NCR 분석";#N/A,#N/A,FALSE,"현장품질감사";#N/A,#N/A,FALSE,"현장품질감사"}</definedName>
    <definedName name="애자" localSheetId="15" hidden="1">{#N/A,#N/A,FALSE,"현장 NCR 분석";#N/A,#N/A,FALSE,"현장품질감사";#N/A,#N/A,FALSE,"현장품질감사"}</definedName>
    <definedName name="애자" localSheetId="14" hidden="1">{#N/A,#N/A,FALSE,"현장 NCR 분석";#N/A,#N/A,FALSE,"현장품질감사";#N/A,#N/A,FALSE,"현장품질감사"}</definedName>
    <definedName name="애자" hidden="1">{#N/A,#N/A,FALSE,"현장 NCR 분석";#N/A,#N/A,FALSE,"현장품질감사";#N/A,#N/A,FALSE,"현장품질감사"}</definedName>
    <definedName name="앵커볼트">#REF!</definedName>
    <definedName name="야1">[62]수정야장!$K$12:$N$33</definedName>
    <definedName name="야10">[62]수정야장!$K$318:$N$339</definedName>
    <definedName name="야10종">[62]수정야장!$J$318:$J$339</definedName>
    <definedName name="야10횡">[62]수정야장!$K$317:$N$317</definedName>
    <definedName name="야11">[62]수정야장!$K$352:$N$373</definedName>
    <definedName name="야11종">[62]수정야장!$J$352:$J$373</definedName>
    <definedName name="야11횡">[62]수정야장!$K$351:$N$351</definedName>
    <definedName name="야12">[62]수정야장!$K$386:$N$407</definedName>
    <definedName name="야12종">[62]수정야장!$J$386:$J$407</definedName>
    <definedName name="야12횡">[62]수정야장!$K$385:$N$385</definedName>
    <definedName name="야13">[62]수정야장!$K$420:$N$441</definedName>
    <definedName name="야13종">[62]수정야장!$J$420:$J$441</definedName>
    <definedName name="야13횡">[62]수정야장!$K$419:$N$419</definedName>
    <definedName name="야14">[62]수정야장!$K$454:$N$475</definedName>
    <definedName name="야14종">[62]수정야장!$J$454:$J$475</definedName>
    <definedName name="야14횡">[62]수정야장!$K$453:$N$453</definedName>
    <definedName name="야15">[62]수정야장!$K$488:$N$509</definedName>
    <definedName name="야15종">[62]수정야장!$J$488:$J$509</definedName>
    <definedName name="야15횡">[62]수정야장!$K$487:$N$487</definedName>
    <definedName name="야16">[62]수정야장!$K$522:$N$543</definedName>
    <definedName name="야16종">[62]수정야장!$J$522:$J$543</definedName>
    <definedName name="야16횡">[62]수정야장!$K$521:$N$521</definedName>
    <definedName name="야17">[62]수정야장!$K$556:$N$577</definedName>
    <definedName name="야17종">[62]수정야장!$J$556:$J$577</definedName>
    <definedName name="야17횡">[62]수정야장!$K$555:$N$555</definedName>
    <definedName name="야18">[62]수정야장!$K$590:$N$611</definedName>
    <definedName name="야18종">[62]수정야장!$J$590:$J$611</definedName>
    <definedName name="야18횡">[62]수정야장!$K$589:$N$589</definedName>
    <definedName name="야19">[62]수정야장!$K$624:$N$645</definedName>
    <definedName name="야19종">[62]수정야장!$J$624:$J$645</definedName>
    <definedName name="야19횡">[62]수정야장!$K$623:$N$623</definedName>
    <definedName name="야1종">[62]수정야장!$J$12:$J$33</definedName>
    <definedName name="야1횡">[62]수정야장!$K$11:$N$11</definedName>
    <definedName name="야2">[62]수정야장!$K$46:$N$67</definedName>
    <definedName name="야20">[62]수정야장!$K$658:$N$679</definedName>
    <definedName name="야20종">[62]수정야장!$J$658:$J$679</definedName>
    <definedName name="야20횡">[62]수정야장!$K$657:$N$657</definedName>
    <definedName name="야21">[62]수정야장!$K$692:$N$713</definedName>
    <definedName name="야21종">[62]수정야장!$J$692:$J$713</definedName>
    <definedName name="야21횡">[62]수정야장!$K$691:$N$691</definedName>
    <definedName name="야22">[62]수정야장!$K$726:$N$747</definedName>
    <definedName name="야22종">[62]수정야장!$J$726:$J$747</definedName>
    <definedName name="야22횡">[62]수정야장!$K$725:$N$725</definedName>
    <definedName name="야23">[62]수정야장!$K$760:$N$781</definedName>
    <definedName name="야23종">[62]수정야장!$J$760:$J$781</definedName>
    <definedName name="야23횡">[62]수정야장!$K$759:$N$759</definedName>
    <definedName name="야24">[62]수정야장!$K$794:$N$815</definedName>
    <definedName name="야24종">[62]수정야장!$J$794:$J$815</definedName>
    <definedName name="야24횡">[62]수정야장!$K$793:$N$793</definedName>
    <definedName name="야25">[62]수정야장!$K$828:$N$849</definedName>
    <definedName name="야25종">[62]수정야장!$J$828:$J$849</definedName>
    <definedName name="야25횡">[62]수정야장!$K$827:$N$827</definedName>
    <definedName name="야26">[62]수정야장!$K$862:$N$883</definedName>
    <definedName name="야26종">[62]수정야장!$J$862:$J$883</definedName>
    <definedName name="야26횡">[62]수정야장!$K$861:$N$861</definedName>
    <definedName name="야27">[62]수정야장!$K$896:$N$917</definedName>
    <definedName name="야27종">[62]수정야장!$J$896:$J$917</definedName>
    <definedName name="야27횡">[62]수정야장!$K$895:$N$895</definedName>
    <definedName name="야28">[62]수정야장!$K$930:$N$951</definedName>
    <definedName name="야28종">[62]수정야장!$J$930:$J$951</definedName>
    <definedName name="야28횡">[62]수정야장!$K$929:$N$929</definedName>
    <definedName name="야29">[62]수정야장!$K$964:$N$985</definedName>
    <definedName name="야29종">[62]수정야장!$J$964:$J$985</definedName>
    <definedName name="야29횡">[62]수정야장!$K$963:$N$963</definedName>
    <definedName name="야2종">[62]수정야장!$J$46:$J$67</definedName>
    <definedName name="야2횡">[62]수정야장!$K$45:$N$45</definedName>
    <definedName name="야3">[62]수정야장!$K$80:$N$101</definedName>
    <definedName name="야30">[62]수정야장!$K$998:$N$1019</definedName>
    <definedName name="야30종">[62]수정야장!$J$998:$J$1019</definedName>
    <definedName name="야30횡">[62]수정야장!$K$997:$N$997</definedName>
    <definedName name="야31">[62]수정야장!$K$1032:$N$1053</definedName>
    <definedName name="야31종">[62]수정야장!$J$1032:$J$1053</definedName>
    <definedName name="야31횡">[62]수정야장!$K$1031:$N$1031</definedName>
    <definedName name="야32">[62]수정야장!$K$1066:$N$1087</definedName>
    <definedName name="야32종">[62]수정야장!$J$1066:$J$1087</definedName>
    <definedName name="야32횡">[62]수정야장!$K$1065:$N$1065</definedName>
    <definedName name="야33">[62]수정야장!$K$1100:$N$1121</definedName>
    <definedName name="야33종">[62]수정야장!$J$1100:$J$1121</definedName>
    <definedName name="야33횡">[62]수정야장!$K$1099:$N$1099</definedName>
    <definedName name="야34">[62]수정야장!$K$1134:$N$1155</definedName>
    <definedName name="야34종">[62]수정야장!$J$1134:$J$1155</definedName>
    <definedName name="야34횡">[62]수정야장!$K$1133:$N$1133</definedName>
    <definedName name="야35">[62]수정야장!$K$1168:$N$1189</definedName>
    <definedName name="야35종">[62]수정야장!$J$1168:$J$1189</definedName>
    <definedName name="야35횡">[62]수정야장!$K$1167:$N$1167</definedName>
    <definedName name="야36">[62]수정야장!$K$1202:$N$1223</definedName>
    <definedName name="야36종">[62]수정야장!$J$1202:$J$1223</definedName>
    <definedName name="야36횡">[62]수정야장!$K$1201:$N$1201</definedName>
    <definedName name="야37">[62]수정야장!$K$1236:$N$1257</definedName>
    <definedName name="야37종">[62]수정야장!$J$1236:$J$1257</definedName>
    <definedName name="야37횡">[62]수정야장!$K$1235:$N$1235</definedName>
    <definedName name="야38">[62]수정야장!$K$1270:$N$1291</definedName>
    <definedName name="야38종">[62]수정야장!$J$1270:$J$1291</definedName>
    <definedName name="야38횡">[62]수정야장!$K$1269:$N$1269</definedName>
    <definedName name="야39">[62]수정야장!$K$1304:$N$1325</definedName>
    <definedName name="야39종">[62]수정야장!$J$1304:$J$1325</definedName>
    <definedName name="야39횡">[62]수정야장!$K$1303:$N$1303</definedName>
    <definedName name="야3종">[62]수정야장!$J$80:$J$101</definedName>
    <definedName name="야3횡">[62]수정야장!$K$79:$N$79</definedName>
    <definedName name="야4">[62]수정야장!$K$114:$N$135</definedName>
    <definedName name="야40">[62]수정야장!$K$1338:$N$1359</definedName>
    <definedName name="야40종">[62]수정야장!$J$1338:$J$1359</definedName>
    <definedName name="야40횡">[62]수정야장!$K$1337:$N$1337</definedName>
    <definedName name="야4종">[62]수정야장!$J$114:$J$135</definedName>
    <definedName name="야4횡">[62]수정야장!$K$113:$N$113</definedName>
    <definedName name="야5">[62]수정야장!$K$148:$N$169</definedName>
    <definedName name="야5종">[62]수정야장!$J$148:$J$169</definedName>
    <definedName name="야5횡">[62]수정야장!$K$147:$N$147</definedName>
    <definedName name="야6">[62]수정야장!$K$182:$N$203</definedName>
    <definedName name="야6종">[62]수정야장!$J$182:$J$203</definedName>
    <definedName name="야6횡">[62]수정야장!$K$181:$N$181</definedName>
    <definedName name="야7">[62]수정야장!$K$216:$N$237</definedName>
    <definedName name="야7종">[62]수정야장!$J$216:$J$237</definedName>
    <definedName name="야7횡">[62]수정야장!$K$215:$N$215</definedName>
    <definedName name="야8">[62]수정야장!$K$250:$N$271</definedName>
    <definedName name="야8종">[62]수정야장!$J$250:$J$271</definedName>
    <definedName name="야8횡">[62]수정야장!$K$249:$N$249</definedName>
    <definedName name="야9">[62]수정야장!$K$284:$N$305</definedName>
    <definedName name="야9종">[62]수정야장!$J$284:$J$305</definedName>
    <definedName name="야9횡">[62]수정야장!$K$283:$N$283</definedName>
    <definedName name="야근" localSheetId="49">#REF!</definedName>
    <definedName name="야근" localSheetId="50">#REF!</definedName>
    <definedName name="야근" localSheetId="51">#REF!</definedName>
    <definedName name="야근" localSheetId="52">#REF!</definedName>
    <definedName name="야근" localSheetId="53">#REF!</definedName>
    <definedName name="야근" localSheetId="74">#REF!</definedName>
    <definedName name="야근" localSheetId="75">#REF!</definedName>
    <definedName name="야근" localSheetId="76">#REF!</definedName>
    <definedName name="야근" localSheetId="77">#REF!</definedName>
    <definedName name="야근" localSheetId="78">#REF!</definedName>
    <definedName name="야근" localSheetId="16">#REF!</definedName>
    <definedName name="야근" localSheetId="13">#REF!</definedName>
    <definedName name="야근" localSheetId="15">#REF!</definedName>
    <definedName name="야근" localSheetId="14">#REF!</definedName>
    <definedName name="야근">#REF!</definedName>
    <definedName name="야면석1.0">'[130]1'!$A$1:$O$51</definedName>
    <definedName name="양매자0403" localSheetId="79">[58]데이타!$E$168</definedName>
    <definedName name="양매자0403">[59]데이타!$E$168</definedName>
    <definedName name="양매자0505" localSheetId="79">[58]데이타!$E$169</definedName>
    <definedName name="양매자0505">[59]데이타!$E$169</definedName>
    <definedName name="양매자0606" localSheetId="79">[58]데이타!$E$170</definedName>
    <definedName name="양매자0606">[59]데이타!$E$170</definedName>
    <definedName name="양생공" localSheetId="49">[69]노임단가!#REF!</definedName>
    <definedName name="양생공" localSheetId="50">[69]노임단가!#REF!</definedName>
    <definedName name="양생공" localSheetId="51">[69]노임단가!#REF!</definedName>
    <definedName name="양생공" localSheetId="52">[69]노임단가!#REF!</definedName>
    <definedName name="양생공" localSheetId="53">[69]노임단가!#REF!</definedName>
    <definedName name="양생공" localSheetId="13">[69]노임단가!#REF!</definedName>
    <definedName name="양생공" localSheetId="15">[69]노임단가!#REF!</definedName>
    <definedName name="양생공" localSheetId="14">[69]노임단가!#REF!</definedName>
    <definedName name="양생공">[69]노임단가!#REF!</definedName>
    <definedName name="양석" localSheetId="55">#REF!,#REF!,#REF!,#REF!,#REF!,#REF!,#REF!,#REF!,#REF!,#REF!,#REF!,#REF!,#REF!,#REF!,#REF!,#REF!,#REF!,#REF!,#REF!</definedName>
    <definedName name="양석" localSheetId="59">#REF!,#REF!,#REF!,#REF!,#REF!,#REF!,#REF!,#REF!,#REF!,#REF!,#REF!,#REF!,#REF!,#REF!,#REF!,#REF!,#REF!,#REF!,#REF!</definedName>
    <definedName name="양석" localSheetId="61">#REF!,#REF!,#REF!,#REF!,#REF!,#REF!,#REF!,#REF!,#REF!,#REF!,#REF!,#REF!,#REF!,#REF!,#REF!,#REF!,#REF!,#REF!,#REF!</definedName>
    <definedName name="양석" localSheetId="31">#REF!,#REF!,#REF!,#REF!,#REF!,#REF!,#REF!,#REF!,#REF!,#REF!,#REF!,#REF!,#REF!,#REF!,#REF!,#REF!,#REF!,#REF!,#REF!</definedName>
    <definedName name="양석" localSheetId="35">#REF!,#REF!,#REF!,#REF!,#REF!,#REF!,#REF!,#REF!,#REF!,#REF!,#REF!,#REF!,#REF!,#REF!,#REF!,#REF!,#REF!,#REF!,#REF!</definedName>
    <definedName name="양석" localSheetId="36">#REF!,#REF!,#REF!,#REF!,#REF!,#REF!,#REF!,#REF!,#REF!,#REF!,#REF!,#REF!,#REF!,#REF!,#REF!,#REF!,#REF!,#REF!,#REF!</definedName>
    <definedName name="양석" localSheetId="34">#REF!,#REF!,#REF!,#REF!,#REF!,#REF!,#REF!,#REF!,#REF!,#REF!,#REF!,#REF!,#REF!,#REF!,#REF!,#REF!,#REF!,#REF!,#REF!</definedName>
    <definedName name="양석" localSheetId="49">#REF!,#REF!,#REF!,#REF!,#REF!,#REF!,#REF!,#REF!,#REF!,#REF!,#REF!,#REF!,#REF!,#REF!,#REF!,#REF!,#REF!,#REF!,#REF!</definedName>
    <definedName name="양석" localSheetId="50">#REF!,#REF!,#REF!,#REF!,#REF!,#REF!,#REF!,#REF!,#REF!,#REF!,#REF!,#REF!,#REF!,#REF!,#REF!,#REF!,#REF!,#REF!,#REF!</definedName>
    <definedName name="양석" localSheetId="51">#REF!,#REF!,#REF!,#REF!,#REF!,#REF!,#REF!,#REF!,#REF!,#REF!,#REF!,#REF!,#REF!,#REF!,#REF!,#REF!,#REF!,#REF!,#REF!</definedName>
    <definedName name="양석" localSheetId="52">#REF!,#REF!,#REF!,#REF!,#REF!,#REF!,#REF!,#REF!,#REF!,#REF!,#REF!,#REF!,#REF!,#REF!,#REF!,#REF!,#REF!,#REF!,#REF!</definedName>
    <definedName name="양석" localSheetId="53">#REF!,#REF!,#REF!,#REF!,#REF!,#REF!,#REF!,#REF!,#REF!,#REF!,#REF!,#REF!,#REF!,#REF!,#REF!,#REF!,#REF!,#REF!,#REF!</definedName>
    <definedName name="양석" localSheetId="74">#REF!,#REF!,#REF!,#REF!,#REF!,#REF!,#REF!,#REF!,#REF!,#REF!,#REF!,#REF!,#REF!,#REF!,#REF!,#REF!,#REF!,#REF!,#REF!</definedName>
    <definedName name="양석" localSheetId="75">#REF!,#REF!,#REF!,#REF!,#REF!,#REF!,#REF!,#REF!,#REF!,#REF!,#REF!,#REF!,#REF!,#REF!,#REF!,#REF!,#REF!,#REF!,#REF!</definedName>
    <definedName name="양석" localSheetId="76">#REF!,#REF!,#REF!,#REF!,#REF!,#REF!,#REF!,#REF!,#REF!,#REF!,#REF!,#REF!,#REF!,#REF!,#REF!,#REF!,#REF!,#REF!,#REF!</definedName>
    <definedName name="양석" localSheetId="77">#REF!,#REF!,#REF!,#REF!,#REF!,#REF!,#REF!,#REF!,#REF!,#REF!,#REF!,#REF!,#REF!,#REF!,#REF!,#REF!,#REF!,#REF!,#REF!</definedName>
    <definedName name="양석" localSheetId="78">#REF!,#REF!,#REF!,#REF!,#REF!,#REF!,#REF!,#REF!,#REF!,#REF!,#REF!,#REF!,#REF!,#REF!,#REF!,#REF!,#REF!,#REF!,#REF!</definedName>
    <definedName name="양석" localSheetId="16">#REF!,#REF!,#REF!,#REF!,#REF!,#REF!,#REF!,#REF!,#REF!,#REF!,#REF!,#REF!,#REF!,#REF!,#REF!,#REF!,#REF!,#REF!,#REF!</definedName>
    <definedName name="양석" localSheetId="13">#REF!,#REF!,#REF!,#REF!,#REF!,#REF!,#REF!,#REF!,#REF!,#REF!,#REF!,#REF!,#REF!,#REF!,#REF!,#REF!,#REF!,#REF!,#REF!</definedName>
    <definedName name="양석" localSheetId="15">#REF!,#REF!,#REF!,#REF!,#REF!,#REF!,#REF!,#REF!,#REF!,#REF!,#REF!,#REF!,#REF!,#REF!,#REF!,#REF!,#REF!,#REF!,#REF!</definedName>
    <definedName name="양석" localSheetId="14">#REF!,#REF!,#REF!,#REF!,#REF!,#REF!,#REF!,#REF!,#REF!,#REF!,#REF!,#REF!,#REF!,#REF!,#REF!,#REF!,#REF!,#REF!,#REF!</definedName>
    <definedName name="양석" localSheetId="1">#REF!,#REF!,#REF!,#REF!,#REF!,#REF!,#REF!,#REF!,#REF!,#REF!,#REF!,#REF!,#REF!,#REF!,#REF!,#REF!,#REF!,#REF!,#REF!</definedName>
    <definedName name="양석">#REF!,#REF!,#REF!,#REF!,#REF!,#REF!,#REF!,#REF!,#REF!,#REF!,#REF!,#REF!,#REF!,#REF!,#REF!,#REF!,#REF!,#REF!,#REF!</definedName>
    <definedName name="양석김" localSheetId="49">#REF!</definedName>
    <definedName name="양석김" localSheetId="50">#REF!</definedName>
    <definedName name="양석김" localSheetId="51">#REF!</definedName>
    <definedName name="양석김" localSheetId="52">#REF!</definedName>
    <definedName name="양석김" localSheetId="53">#REF!</definedName>
    <definedName name="양석김" localSheetId="74">#REF!</definedName>
    <definedName name="양석김" localSheetId="75">#REF!</definedName>
    <definedName name="양석김" localSheetId="76">#REF!</definedName>
    <definedName name="양석김" localSheetId="77">#REF!</definedName>
    <definedName name="양석김" localSheetId="78">#REF!</definedName>
    <definedName name="양석김" localSheetId="16">#REF!</definedName>
    <definedName name="양석김" localSheetId="13">#REF!</definedName>
    <definedName name="양석김" localSheetId="15">#REF!</definedName>
    <definedName name="양석김" localSheetId="14">#REF!</definedName>
    <definedName name="양석김">#REF!</definedName>
    <definedName name="양식" localSheetId="49">#REF!</definedName>
    <definedName name="양식" localSheetId="50">#REF!</definedName>
    <definedName name="양식" localSheetId="51">#REF!</definedName>
    <definedName name="양식" localSheetId="52">#REF!</definedName>
    <definedName name="양식" localSheetId="53">#REF!</definedName>
    <definedName name="양식" localSheetId="74">#REF!</definedName>
    <definedName name="양식" localSheetId="75">#REF!</definedName>
    <definedName name="양식" localSheetId="76">#REF!</definedName>
    <definedName name="양식" localSheetId="77">#REF!</definedName>
    <definedName name="양식" localSheetId="78">#REF!</definedName>
    <definedName name="양식" localSheetId="16">#REF!</definedName>
    <definedName name="양식" localSheetId="13">#REF!</definedName>
    <definedName name="양식" localSheetId="15">#REF!</definedName>
    <definedName name="양식" localSheetId="14">#REF!</definedName>
    <definedName name="양식">#REF!</definedName>
    <definedName name="어쩌구저쩌구" localSheetId="37">{"'장비'!$A$3:$M$12"}</definedName>
    <definedName name="어쩌구저쩌구" localSheetId="17">{"'장비'!$A$3:$M$12"}</definedName>
    <definedName name="어쩌구저쩌구" localSheetId="18">{"'장비'!$A$3:$M$12"}</definedName>
    <definedName name="어쩌구저쩌구" localSheetId="49">{"'장비'!$A$3:$M$12"}</definedName>
    <definedName name="어쩌구저쩌구" localSheetId="50">{"'장비'!$A$3:$M$12"}</definedName>
    <definedName name="어쩌구저쩌구" localSheetId="51">{"'장비'!$A$3:$M$12"}</definedName>
    <definedName name="어쩌구저쩌구" localSheetId="52">{"'장비'!$A$3:$M$12"}</definedName>
    <definedName name="어쩌구저쩌구" localSheetId="53">{"'장비'!$A$3:$M$12"}</definedName>
    <definedName name="어쩌구저쩌구" localSheetId="79">{"'장비'!$A$3:$M$12"}</definedName>
    <definedName name="어쩌구저쩌구" localSheetId="16">{"'장비'!$A$3:$M$12"}</definedName>
    <definedName name="어쩌구저쩌구" localSheetId="13">{"'장비'!$A$3:$M$12"}</definedName>
    <definedName name="어쩌구저쩌구" localSheetId="15">{"'장비'!$A$3:$M$12"}</definedName>
    <definedName name="어쩌구저쩌구" localSheetId="14">{"'장비'!$A$3:$M$12"}</definedName>
    <definedName name="어쩌구저쩌구">{"'장비'!$A$3:$M$12"}</definedName>
    <definedName name="업종">OFFSET([70]신고분기설정참고!$F$2,0,0,COUNTA([70]신고분기설정참고!$F$2:$F$150),1)</definedName>
    <definedName name="업태">OFFSET([70]신고분기설정참고!$E$2,0,0,COUNTA([70]신고분기설정참고!$E$2:$E$150),1)</definedName>
    <definedName name="여비">[64]설계기준!#REF!</definedName>
    <definedName name="역ㄴ형" localSheetId="37">{"'산출근거'!$B$4:$D$8"}</definedName>
    <definedName name="역ㄴ형" localSheetId="17">{"'산출근거'!$B$4:$D$8"}</definedName>
    <definedName name="역ㄴ형" localSheetId="18">{"'산출근거'!$B$4:$D$8"}</definedName>
    <definedName name="역ㄴ형" localSheetId="49">{"'산출근거'!$B$4:$D$8"}</definedName>
    <definedName name="역ㄴ형" localSheetId="50">{"'산출근거'!$B$4:$D$8"}</definedName>
    <definedName name="역ㄴ형" localSheetId="51">{"'산출근거'!$B$4:$D$8"}</definedName>
    <definedName name="역ㄴ형" localSheetId="52">{"'산출근거'!$B$4:$D$8"}</definedName>
    <definedName name="역ㄴ형" localSheetId="53">{"'산출근거'!$B$4:$D$8"}</definedName>
    <definedName name="역ㄴ형" localSheetId="79">{"'산출근거'!$B$4:$D$8"}</definedName>
    <definedName name="역ㄴ형" localSheetId="16">{"'산출근거'!$B$4:$D$8"}</definedName>
    <definedName name="역ㄴ형" localSheetId="13">{"'산출근거'!$B$4:$D$8"}</definedName>
    <definedName name="역ㄴ형" localSheetId="15">{"'산출근거'!$B$4:$D$8"}</definedName>
    <definedName name="역ㄴ형" localSheetId="14">{"'산출근거'!$B$4:$D$8"}</definedName>
    <definedName name="역ㄴ형">{"'산출근거'!$B$4:$D$8"}</definedName>
    <definedName name="연결단위1" localSheetId="37" hidden="1">{#N/A,#N/A,FALSE,"골재소요량";#N/A,#N/A,FALSE,"골재소요량"}</definedName>
    <definedName name="연결단위1" localSheetId="17" hidden="1">{#N/A,#N/A,FALSE,"골재소요량";#N/A,#N/A,FALSE,"골재소요량"}</definedName>
    <definedName name="연결단위1" localSheetId="18" hidden="1">{#N/A,#N/A,FALSE,"골재소요량";#N/A,#N/A,FALSE,"골재소요량"}</definedName>
    <definedName name="연결단위1" localSheetId="49" hidden="1">{#N/A,#N/A,FALSE,"골재소요량";#N/A,#N/A,FALSE,"골재소요량"}</definedName>
    <definedName name="연결단위1" localSheetId="50" hidden="1">{#N/A,#N/A,FALSE,"골재소요량";#N/A,#N/A,FALSE,"골재소요량"}</definedName>
    <definedName name="연결단위1" localSheetId="51" hidden="1">{#N/A,#N/A,FALSE,"골재소요량";#N/A,#N/A,FALSE,"골재소요량"}</definedName>
    <definedName name="연결단위1" localSheetId="52" hidden="1">{#N/A,#N/A,FALSE,"골재소요량";#N/A,#N/A,FALSE,"골재소요량"}</definedName>
    <definedName name="연결단위1" localSheetId="53" hidden="1">{#N/A,#N/A,FALSE,"골재소요량";#N/A,#N/A,FALSE,"골재소요량"}</definedName>
    <definedName name="연결단위1" localSheetId="79" hidden="1">{#N/A,#N/A,FALSE,"골재소요량";#N/A,#N/A,FALSE,"골재소요량"}</definedName>
    <definedName name="연결단위1" localSheetId="16" hidden="1">{#N/A,#N/A,FALSE,"골재소요량";#N/A,#N/A,FALSE,"골재소요량"}</definedName>
    <definedName name="연결단위1" localSheetId="13" hidden="1">{#N/A,#N/A,FALSE,"골재소요량";#N/A,#N/A,FALSE,"골재소요량"}</definedName>
    <definedName name="연결단위1" localSheetId="15" hidden="1">{#N/A,#N/A,FALSE,"골재소요량";#N/A,#N/A,FALSE,"골재소요량"}</definedName>
    <definedName name="연결단위1" localSheetId="14" hidden="1">{#N/A,#N/A,FALSE,"골재소요량";#N/A,#N/A,FALSE,"골재소요량"}</definedName>
    <definedName name="연결단위1" hidden="1">{#N/A,#N/A,FALSE,"골재소요량";#N/A,#N/A,FALSE,"골재소요량"}</definedName>
    <definedName name="연돌공" localSheetId="49">[69]노임단가!#REF!</definedName>
    <definedName name="연돌공" localSheetId="50">[69]노임단가!#REF!</definedName>
    <definedName name="연돌공" localSheetId="51">[69]노임단가!#REF!</definedName>
    <definedName name="연돌공" localSheetId="52">[69]노임단가!#REF!</definedName>
    <definedName name="연돌공" localSheetId="53">[69]노임단가!#REF!</definedName>
    <definedName name="연돌공">[69]노임단가!#REF!</definedName>
    <definedName name="연립">[131]내역서!$A$1:$M$177</definedName>
    <definedName name="연마공001" localSheetId="49">#REF!</definedName>
    <definedName name="연마공001" localSheetId="50">#REF!</definedName>
    <definedName name="연마공001" localSheetId="51">#REF!</definedName>
    <definedName name="연마공001" localSheetId="52">#REF!</definedName>
    <definedName name="연마공001" localSheetId="53">#REF!</definedName>
    <definedName name="연마공001" localSheetId="74">#REF!</definedName>
    <definedName name="연마공001" localSheetId="75">#REF!</definedName>
    <definedName name="연마공001" localSheetId="76">#REF!</definedName>
    <definedName name="연마공001" localSheetId="77">#REF!</definedName>
    <definedName name="연마공001" localSheetId="78">#REF!</definedName>
    <definedName name="연마공001" localSheetId="16">#REF!</definedName>
    <definedName name="연마공001" localSheetId="13">#REF!</definedName>
    <definedName name="연마공001" localSheetId="15">#REF!</definedName>
    <definedName name="연마공001" localSheetId="14">#REF!</definedName>
    <definedName name="연마공001">#REF!</definedName>
    <definedName name="연마공002" localSheetId="49">#REF!</definedName>
    <definedName name="연마공002" localSheetId="50">#REF!</definedName>
    <definedName name="연마공002" localSheetId="51">#REF!</definedName>
    <definedName name="연마공002" localSheetId="52">#REF!</definedName>
    <definedName name="연마공002" localSheetId="53">#REF!</definedName>
    <definedName name="연마공002" localSheetId="74">#REF!</definedName>
    <definedName name="연마공002" localSheetId="75">#REF!</definedName>
    <definedName name="연마공002" localSheetId="76">#REF!</definedName>
    <definedName name="연마공002" localSheetId="77">#REF!</definedName>
    <definedName name="연마공002" localSheetId="78">#REF!</definedName>
    <definedName name="연마공002" localSheetId="16">#REF!</definedName>
    <definedName name="연마공002" localSheetId="13">#REF!</definedName>
    <definedName name="연마공002" localSheetId="15">#REF!</definedName>
    <definedName name="연마공002" localSheetId="14">#REF!</definedName>
    <definedName name="연마공002">#REF!</definedName>
    <definedName name="연마공011" localSheetId="49">#REF!</definedName>
    <definedName name="연마공011" localSheetId="50">#REF!</definedName>
    <definedName name="연마공011" localSheetId="51">#REF!</definedName>
    <definedName name="연마공011" localSheetId="52">#REF!</definedName>
    <definedName name="연마공011" localSheetId="53">#REF!</definedName>
    <definedName name="연마공011" localSheetId="74">#REF!</definedName>
    <definedName name="연마공011" localSheetId="75">#REF!</definedName>
    <definedName name="연마공011" localSheetId="76">#REF!</definedName>
    <definedName name="연마공011" localSheetId="77">#REF!</definedName>
    <definedName name="연마공011" localSheetId="78">#REF!</definedName>
    <definedName name="연마공011" localSheetId="16">#REF!</definedName>
    <definedName name="연마공011" localSheetId="13">#REF!</definedName>
    <definedName name="연마공011" localSheetId="15">#REF!</definedName>
    <definedName name="연마공011" localSheetId="14">#REF!</definedName>
    <definedName name="연마공011">#REF!</definedName>
    <definedName name="연마공982" localSheetId="49">#REF!</definedName>
    <definedName name="연마공982" localSheetId="50">#REF!</definedName>
    <definedName name="연마공982" localSheetId="51">#REF!</definedName>
    <definedName name="연마공982" localSheetId="52">#REF!</definedName>
    <definedName name="연마공982" localSheetId="53">#REF!</definedName>
    <definedName name="연마공982" localSheetId="74">#REF!</definedName>
    <definedName name="연마공982" localSheetId="75">#REF!</definedName>
    <definedName name="연마공982" localSheetId="76">#REF!</definedName>
    <definedName name="연마공982" localSheetId="77">#REF!</definedName>
    <definedName name="연마공982" localSheetId="78">#REF!</definedName>
    <definedName name="연마공982" localSheetId="16">#REF!</definedName>
    <definedName name="연마공982" localSheetId="13">#REF!</definedName>
    <definedName name="연마공982" localSheetId="15">#REF!</definedName>
    <definedName name="연마공982" localSheetId="14">#REF!</definedName>
    <definedName name="연마공982">#REF!</definedName>
    <definedName name="연마공991" localSheetId="49">#REF!</definedName>
    <definedName name="연마공991" localSheetId="50">#REF!</definedName>
    <definedName name="연마공991" localSheetId="51">#REF!</definedName>
    <definedName name="연마공991" localSheetId="52">#REF!</definedName>
    <definedName name="연마공991" localSheetId="53">#REF!</definedName>
    <definedName name="연마공991" localSheetId="74">#REF!</definedName>
    <definedName name="연마공991" localSheetId="75">#REF!</definedName>
    <definedName name="연마공991" localSheetId="76">#REF!</definedName>
    <definedName name="연마공991" localSheetId="77">#REF!</definedName>
    <definedName name="연마공991" localSheetId="78">#REF!</definedName>
    <definedName name="연마공991" localSheetId="16">#REF!</definedName>
    <definedName name="연마공991" localSheetId="13">#REF!</definedName>
    <definedName name="연마공991" localSheetId="15">#REF!</definedName>
    <definedName name="연마공991" localSheetId="14">#REF!</definedName>
    <definedName name="연마공991">#REF!</definedName>
    <definedName name="연마공992" localSheetId="49">#REF!</definedName>
    <definedName name="연마공992" localSheetId="50">#REF!</definedName>
    <definedName name="연마공992" localSheetId="51">#REF!</definedName>
    <definedName name="연마공992" localSheetId="52">#REF!</definedName>
    <definedName name="연마공992" localSheetId="53">#REF!</definedName>
    <definedName name="연마공992" localSheetId="74">#REF!</definedName>
    <definedName name="연마공992" localSheetId="75">#REF!</definedName>
    <definedName name="연마공992" localSheetId="76">#REF!</definedName>
    <definedName name="연마공992" localSheetId="77">#REF!</definedName>
    <definedName name="연마공992" localSheetId="78">#REF!</definedName>
    <definedName name="연마공992" localSheetId="16">#REF!</definedName>
    <definedName name="연마공992" localSheetId="13">#REF!</definedName>
    <definedName name="연마공992" localSheetId="15">#REF!</definedName>
    <definedName name="연마공992" localSheetId="14">#REF!</definedName>
    <definedName name="연마공992">#REF!</definedName>
    <definedName name="연습" localSheetId="37" hidden="1">{#N/A,#N/A,FALSE,"현장 NCR 분석";#N/A,#N/A,FALSE,"현장품질감사";#N/A,#N/A,FALSE,"현장품질감사"}</definedName>
    <definedName name="연습" localSheetId="17" hidden="1">{#N/A,#N/A,FALSE,"현장 NCR 분석";#N/A,#N/A,FALSE,"현장품질감사";#N/A,#N/A,FALSE,"현장품질감사"}</definedName>
    <definedName name="연습" localSheetId="18" hidden="1">{#N/A,#N/A,FALSE,"현장 NCR 분석";#N/A,#N/A,FALSE,"현장품질감사";#N/A,#N/A,FALSE,"현장품질감사"}</definedName>
    <definedName name="연습" localSheetId="49" hidden="1">{#N/A,#N/A,FALSE,"현장 NCR 분석";#N/A,#N/A,FALSE,"현장품질감사";#N/A,#N/A,FALSE,"현장품질감사"}</definedName>
    <definedName name="연습" localSheetId="50" hidden="1">{#N/A,#N/A,FALSE,"현장 NCR 분석";#N/A,#N/A,FALSE,"현장품질감사";#N/A,#N/A,FALSE,"현장품질감사"}</definedName>
    <definedName name="연습" localSheetId="51" hidden="1">{#N/A,#N/A,FALSE,"현장 NCR 분석";#N/A,#N/A,FALSE,"현장품질감사";#N/A,#N/A,FALSE,"현장품질감사"}</definedName>
    <definedName name="연습" localSheetId="52" hidden="1">{#N/A,#N/A,FALSE,"현장 NCR 분석";#N/A,#N/A,FALSE,"현장품질감사";#N/A,#N/A,FALSE,"현장품질감사"}</definedName>
    <definedName name="연습" localSheetId="53" hidden="1">{#N/A,#N/A,FALSE,"현장 NCR 분석";#N/A,#N/A,FALSE,"현장품질감사";#N/A,#N/A,FALSE,"현장품질감사"}</definedName>
    <definedName name="연습" localSheetId="79" hidden="1">{#N/A,#N/A,FALSE,"현장 NCR 분석";#N/A,#N/A,FALSE,"현장품질감사";#N/A,#N/A,FALSE,"현장품질감사"}</definedName>
    <definedName name="연습" localSheetId="16" hidden="1">{#N/A,#N/A,FALSE,"현장 NCR 분석";#N/A,#N/A,FALSE,"현장품질감사";#N/A,#N/A,FALSE,"현장품질감사"}</definedName>
    <definedName name="연습" localSheetId="13" hidden="1">{#N/A,#N/A,FALSE,"현장 NCR 분석";#N/A,#N/A,FALSE,"현장품질감사";#N/A,#N/A,FALSE,"현장품질감사"}</definedName>
    <definedName name="연습" localSheetId="15" hidden="1">{#N/A,#N/A,FALSE,"현장 NCR 분석";#N/A,#N/A,FALSE,"현장품질감사";#N/A,#N/A,FALSE,"현장품질감사"}</definedName>
    <definedName name="연습" localSheetId="14" hidden="1">{#N/A,#N/A,FALSE,"현장 NCR 분석";#N/A,#N/A,FALSE,"현장품질감사";#N/A,#N/A,FALSE,"현장품질감사"}</definedName>
    <definedName name="연습" hidden="1">{#N/A,#N/A,FALSE,"현장 NCR 분석";#N/A,#N/A,FALSE,"현장품질감사";#N/A,#N/A,FALSE,"현장품질감사"}</definedName>
    <definedName name="연장">[64]설계기준!#REF!</definedName>
    <definedName name="영급">#REF!</definedName>
    <definedName name="영산홍" localSheetId="55">#REF!</definedName>
    <definedName name="영산홍" localSheetId="59">#REF!</definedName>
    <definedName name="영산홍" localSheetId="61">#REF!</definedName>
    <definedName name="영산홍" localSheetId="31">#REF!</definedName>
    <definedName name="영산홍" localSheetId="35">#REF!</definedName>
    <definedName name="영산홍" localSheetId="36">#REF!</definedName>
    <definedName name="영산홍" localSheetId="34">#REF!</definedName>
    <definedName name="영산홍" localSheetId="49">#REF!</definedName>
    <definedName name="영산홍" localSheetId="50">#REF!</definedName>
    <definedName name="영산홍" localSheetId="51">#REF!</definedName>
    <definedName name="영산홍" localSheetId="52">#REF!</definedName>
    <definedName name="영산홍" localSheetId="53">#REF!</definedName>
    <definedName name="영산홍" localSheetId="74">#REF!</definedName>
    <definedName name="영산홍" localSheetId="75">#REF!</definedName>
    <definedName name="영산홍" localSheetId="76">#REF!</definedName>
    <definedName name="영산홍" localSheetId="77">#REF!</definedName>
    <definedName name="영산홍" localSheetId="78">#REF!</definedName>
    <definedName name="영산홍" localSheetId="16">#REF!</definedName>
    <definedName name="영산홍" localSheetId="13">#REF!</definedName>
    <definedName name="영산홍" localSheetId="15">#REF!</definedName>
    <definedName name="영산홍" localSheetId="14">#REF!</definedName>
    <definedName name="영산홍" localSheetId="1">#REF!</definedName>
    <definedName name="영산홍">#REF!</definedName>
    <definedName name="영산홍H0.3" localSheetId="49">#REF!</definedName>
    <definedName name="영산홍H0.3" localSheetId="50">#REF!</definedName>
    <definedName name="영산홍H0.3" localSheetId="51">#REF!</definedName>
    <definedName name="영산홍H0.3" localSheetId="52">#REF!</definedName>
    <definedName name="영산홍H0.3" localSheetId="53">#REF!</definedName>
    <definedName name="영산홍H0.3" localSheetId="74">#REF!</definedName>
    <definedName name="영산홍H0.3" localSheetId="75">#REF!</definedName>
    <definedName name="영산홍H0.3" localSheetId="76">#REF!</definedName>
    <definedName name="영산홍H0.3" localSheetId="77">#REF!</definedName>
    <definedName name="영산홍H0.3" localSheetId="78">#REF!</definedName>
    <definedName name="영산홍H0.3" localSheetId="16">#REF!</definedName>
    <definedName name="영산홍H0.3" localSheetId="13">#REF!</definedName>
    <definedName name="영산홍H0.3" localSheetId="15">#REF!</definedName>
    <definedName name="영산홍H0.3" localSheetId="14">#REF!</definedName>
    <definedName name="영산홍H0.3">#REF!</definedName>
    <definedName name="예정공종">#REF!</definedName>
    <definedName name="예초기">[132]기초자료!$B$28</definedName>
    <definedName name="예취기" localSheetId="16">'[73]노임,자재단가'!$E$20</definedName>
    <definedName name="예취기">'[73]노임,자재단가'!$E$20</definedName>
    <definedName name="예취기_대" localSheetId="17">#REF!</definedName>
    <definedName name="예취기_대" localSheetId="18">#REF!</definedName>
    <definedName name="예취기_대" localSheetId="16">#REF!</definedName>
    <definedName name="예취기_대" localSheetId="13">#REF!</definedName>
    <definedName name="예취기_대" localSheetId="15">#REF!</definedName>
    <definedName name="예취기_대" localSheetId="14">#REF!</definedName>
    <definedName name="예취기_대">'3-1.기초자료'!$B$21</definedName>
    <definedName name="오늘">#REF!</definedName>
    <definedName name="오리지널" localSheetId="37" hidden="1">{#N/A,#N/A,FALSE,"토공2"}</definedName>
    <definedName name="오리지널" localSheetId="17" hidden="1">{#N/A,#N/A,FALSE,"토공2"}</definedName>
    <definedName name="오리지널" localSheetId="18" hidden="1">{#N/A,#N/A,FALSE,"토공2"}</definedName>
    <definedName name="오리지널" localSheetId="38" hidden="1">{#N/A,#N/A,FALSE,"토공2"}</definedName>
    <definedName name="오리지널" localSheetId="47" hidden="1">{#N/A,#N/A,FALSE,"토공2"}</definedName>
    <definedName name="오리지널" localSheetId="48" hidden="1">{#N/A,#N/A,FALSE,"토공2"}</definedName>
    <definedName name="오리지널" localSheetId="39" hidden="1">{#N/A,#N/A,FALSE,"토공2"}</definedName>
    <definedName name="오리지널" localSheetId="40" hidden="1">{#N/A,#N/A,FALSE,"토공2"}</definedName>
    <definedName name="오리지널" localSheetId="41" hidden="1">{#N/A,#N/A,FALSE,"토공2"}</definedName>
    <definedName name="오리지널" localSheetId="42" hidden="1">{#N/A,#N/A,FALSE,"토공2"}</definedName>
    <definedName name="오리지널" localSheetId="43" hidden="1">{#N/A,#N/A,FALSE,"토공2"}</definedName>
    <definedName name="오리지널" localSheetId="44" hidden="1">{#N/A,#N/A,FALSE,"토공2"}</definedName>
    <definedName name="오리지널" localSheetId="45" hidden="1">{#N/A,#N/A,FALSE,"토공2"}</definedName>
    <definedName name="오리지널" localSheetId="46" hidden="1">{#N/A,#N/A,FALSE,"토공2"}</definedName>
    <definedName name="오리지널" localSheetId="49" hidden="1">{#N/A,#N/A,FALSE,"토공2"}</definedName>
    <definedName name="오리지널" localSheetId="50" hidden="1">{#N/A,#N/A,FALSE,"토공2"}</definedName>
    <definedName name="오리지널" localSheetId="51" hidden="1">{#N/A,#N/A,FALSE,"토공2"}</definedName>
    <definedName name="오리지널" localSheetId="52" hidden="1">{#N/A,#N/A,FALSE,"토공2"}</definedName>
    <definedName name="오리지널" localSheetId="53" hidden="1">{#N/A,#N/A,FALSE,"토공2"}</definedName>
    <definedName name="오리지널" localSheetId="79" hidden="1">{#N/A,#N/A,FALSE,"토공2"}</definedName>
    <definedName name="오리지널" localSheetId="16" hidden="1">{#N/A,#N/A,FALSE,"토공2"}</definedName>
    <definedName name="오리지널" localSheetId="57" hidden="1">{#N/A,#N/A,FALSE,"토공2"}</definedName>
    <definedName name="오리지널" localSheetId="72" hidden="1">{#N/A,#N/A,FALSE,"토공2"}</definedName>
    <definedName name="오리지널" localSheetId="73" hidden="1">{#N/A,#N/A,FALSE,"토공2"}</definedName>
    <definedName name="오리지널" localSheetId="63" hidden="1">{#N/A,#N/A,FALSE,"토공2"}</definedName>
    <definedName name="오리지널" localSheetId="64" hidden="1">{#N/A,#N/A,FALSE,"토공2"}</definedName>
    <definedName name="오리지널" localSheetId="65" hidden="1">{#N/A,#N/A,FALSE,"토공2"}</definedName>
    <definedName name="오리지널" localSheetId="66" hidden="1">{#N/A,#N/A,FALSE,"토공2"}</definedName>
    <definedName name="오리지널" localSheetId="67" hidden="1">{#N/A,#N/A,FALSE,"토공2"}</definedName>
    <definedName name="오리지널" localSheetId="68" hidden="1">{#N/A,#N/A,FALSE,"토공2"}</definedName>
    <definedName name="오리지널" localSheetId="69" hidden="1">{#N/A,#N/A,FALSE,"토공2"}</definedName>
    <definedName name="오리지널" localSheetId="70" hidden="1">{#N/A,#N/A,FALSE,"토공2"}</definedName>
    <definedName name="오리지널" localSheetId="13" hidden="1">{#N/A,#N/A,FALSE,"토공2"}</definedName>
    <definedName name="오리지널" localSheetId="15" hidden="1">{#N/A,#N/A,FALSE,"토공2"}</definedName>
    <definedName name="오리지널" localSheetId="14" hidden="1">{#N/A,#N/A,FALSE,"토공2"}</definedName>
    <definedName name="오리지널" hidden="1">{#N/A,#N/A,FALSE,"토공2"}</definedName>
    <definedName name="오수관로연장조서2" localSheetId="37" hidden="1">{#N/A,#N/A,FALSE,"운반시간"}</definedName>
    <definedName name="오수관로연장조서2" localSheetId="17" hidden="1">{#N/A,#N/A,FALSE,"운반시간"}</definedName>
    <definedName name="오수관로연장조서2" localSheetId="18" hidden="1">{#N/A,#N/A,FALSE,"운반시간"}</definedName>
    <definedName name="오수관로연장조서2" localSheetId="49" hidden="1">{#N/A,#N/A,FALSE,"운반시간"}</definedName>
    <definedName name="오수관로연장조서2" localSheetId="50" hidden="1">{#N/A,#N/A,FALSE,"운반시간"}</definedName>
    <definedName name="오수관로연장조서2" localSheetId="51" hidden="1">{#N/A,#N/A,FALSE,"운반시간"}</definedName>
    <definedName name="오수관로연장조서2" localSheetId="52" hidden="1">{#N/A,#N/A,FALSE,"운반시간"}</definedName>
    <definedName name="오수관로연장조서2" localSheetId="53" hidden="1">{#N/A,#N/A,FALSE,"운반시간"}</definedName>
    <definedName name="오수관로연장조서2" localSheetId="79" hidden="1">{#N/A,#N/A,FALSE,"운반시간"}</definedName>
    <definedName name="오수관로연장조서2" localSheetId="16" hidden="1">{#N/A,#N/A,FALSE,"운반시간"}</definedName>
    <definedName name="오수관로연장조서2" localSheetId="13" hidden="1">{#N/A,#N/A,FALSE,"운반시간"}</definedName>
    <definedName name="오수관로연장조서2" localSheetId="15" hidden="1">{#N/A,#N/A,FALSE,"운반시간"}</definedName>
    <definedName name="오수관로연장조서2" localSheetId="14" hidden="1">{#N/A,#N/A,FALSE,"운반시간"}</definedName>
    <definedName name="오수관로연장조서2" hidden="1">{#N/A,#N/A,FALSE,"운반시간"}</definedName>
    <definedName name="오수맨홀위치" localSheetId="37" hidden="1">{"'Sheet1'!$A$4","'Sheet1'!$A$9:$G$28"}</definedName>
    <definedName name="오수맨홀위치" localSheetId="17" hidden="1">{"'Sheet1'!$A$4","'Sheet1'!$A$9:$G$28"}</definedName>
    <definedName name="오수맨홀위치" localSheetId="18" hidden="1">{"'Sheet1'!$A$4","'Sheet1'!$A$9:$G$28"}</definedName>
    <definedName name="오수맨홀위치" localSheetId="49" hidden="1">{"'Sheet1'!$A$4","'Sheet1'!$A$9:$G$28"}</definedName>
    <definedName name="오수맨홀위치" localSheetId="50" hidden="1">{"'Sheet1'!$A$4","'Sheet1'!$A$9:$G$28"}</definedName>
    <definedName name="오수맨홀위치" localSheetId="51" hidden="1">{"'Sheet1'!$A$4","'Sheet1'!$A$9:$G$28"}</definedName>
    <definedName name="오수맨홀위치" localSheetId="52" hidden="1">{"'Sheet1'!$A$4","'Sheet1'!$A$9:$G$28"}</definedName>
    <definedName name="오수맨홀위치" localSheetId="53" hidden="1">{"'Sheet1'!$A$4","'Sheet1'!$A$9:$G$28"}</definedName>
    <definedName name="오수맨홀위치" localSheetId="79" hidden="1">{"'Sheet1'!$A$4","'Sheet1'!$A$9:$G$28"}</definedName>
    <definedName name="오수맨홀위치" localSheetId="16" hidden="1">{"'Sheet1'!$A$4","'Sheet1'!$A$9:$G$28"}</definedName>
    <definedName name="오수맨홀위치" localSheetId="13" hidden="1">{"'Sheet1'!$A$4","'Sheet1'!$A$9:$G$28"}</definedName>
    <definedName name="오수맨홀위치" localSheetId="15" hidden="1">{"'Sheet1'!$A$4","'Sheet1'!$A$9:$G$28"}</definedName>
    <definedName name="오수맨홀위치" localSheetId="14" hidden="1">{"'Sheet1'!$A$4","'Sheet1'!$A$9:$G$28"}</definedName>
    <definedName name="오수맨홀위치" hidden="1">{"'Sheet1'!$A$4","'Sheet1'!$A$9:$G$28"}</definedName>
    <definedName name="오수맨홀조서" localSheetId="37">{"'산출근거'!$B$4:$D$8"}</definedName>
    <definedName name="오수맨홀조서" localSheetId="17">{"'산출근거'!$B$4:$D$8"}</definedName>
    <definedName name="오수맨홀조서" localSheetId="18">{"'산출근거'!$B$4:$D$8"}</definedName>
    <definedName name="오수맨홀조서" localSheetId="49">{"'산출근거'!$B$4:$D$8"}</definedName>
    <definedName name="오수맨홀조서" localSheetId="50">{"'산출근거'!$B$4:$D$8"}</definedName>
    <definedName name="오수맨홀조서" localSheetId="51">{"'산출근거'!$B$4:$D$8"}</definedName>
    <definedName name="오수맨홀조서" localSheetId="52">{"'산출근거'!$B$4:$D$8"}</definedName>
    <definedName name="오수맨홀조서" localSheetId="53">{"'산출근거'!$B$4:$D$8"}</definedName>
    <definedName name="오수맨홀조서" localSheetId="79">{"'산출근거'!$B$4:$D$8"}</definedName>
    <definedName name="오수맨홀조서" localSheetId="16">{"'산출근거'!$B$4:$D$8"}</definedName>
    <definedName name="오수맨홀조서" localSheetId="13">{"'산출근거'!$B$4:$D$8"}</definedName>
    <definedName name="오수맨홀조서" localSheetId="15">{"'산출근거'!$B$4:$D$8"}</definedName>
    <definedName name="오수맨홀조서" localSheetId="14">{"'산출근거'!$B$4:$D$8"}</definedName>
    <definedName name="오수맨홀조서">{"'산출근거'!$B$4:$D$8"}</definedName>
    <definedName name="옥향H0.5" localSheetId="49">#REF!</definedName>
    <definedName name="옥향H0.5" localSheetId="50">#REF!</definedName>
    <definedName name="옥향H0.5" localSheetId="51">#REF!</definedName>
    <definedName name="옥향H0.5" localSheetId="52">#REF!</definedName>
    <definedName name="옥향H0.5" localSheetId="53">#REF!</definedName>
    <definedName name="옥향H0.5" localSheetId="74">#REF!</definedName>
    <definedName name="옥향H0.5" localSheetId="75">#REF!</definedName>
    <definedName name="옥향H0.5" localSheetId="76">#REF!</definedName>
    <definedName name="옥향H0.5" localSheetId="77">#REF!</definedName>
    <definedName name="옥향H0.5" localSheetId="78">#REF!</definedName>
    <definedName name="옥향H0.5" localSheetId="16">#REF!</definedName>
    <definedName name="옥향H0.5" localSheetId="13">#REF!</definedName>
    <definedName name="옥향H0.5" localSheetId="15">#REF!</definedName>
    <definedName name="옥향H0.5" localSheetId="14">#REF!</definedName>
    <definedName name="옥향H0.5">#REF!</definedName>
    <definedName name="온돌공" localSheetId="49">[69]노임단가!#REF!</definedName>
    <definedName name="온돌공" localSheetId="50">[69]노임단가!#REF!</definedName>
    <definedName name="온돌공" localSheetId="51">[69]노임단가!#REF!</definedName>
    <definedName name="온돌공" localSheetId="52">[69]노임단가!#REF!</definedName>
    <definedName name="온돌공" localSheetId="53">[69]노임단가!#REF!</definedName>
    <definedName name="온돌공">[69]노임단가!#REF!</definedName>
    <definedName name="옹" localSheetId="37" hidden="1">{#N/A,#N/A,FALSE,"골재소요량";#N/A,#N/A,FALSE,"골재소요량"}</definedName>
    <definedName name="옹" localSheetId="17" hidden="1">{#N/A,#N/A,FALSE,"골재소요량";#N/A,#N/A,FALSE,"골재소요량"}</definedName>
    <definedName name="옹" localSheetId="18" hidden="1">{#N/A,#N/A,FALSE,"골재소요량";#N/A,#N/A,FALSE,"골재소요량"}</definedName>
    <definedName name="옹" localSheetId="49" hidden="1">{#N/A,#N/A,FALSE,"골재소요량";#N/A,#N/A,FALSE,"골재소요량"}</definedName>
    <definedName name="옹" localSheetId="50" hidden="1">{#N/A,#N/A,FALSE,"골재소요량";#N/A,#N/A,FALSE,"골재소요량"}</definedName>
    <definedName name="옹" localSheetId="51" hidden="1">{#N/A,#N/A,FALSE,"골재소요량";#N/A,#N/A,FALSE,"골재소요량"}</definedName>
    <definedName name="옹" localSheetId="52" hidden="1">{#N/A,#N/A,FALSE,"골재소요량";#N/A,#N/A,FALSE,"골재소요량"}</definedName>
    <definedName name="옹" localSheetId="53" hidden="1">{#N/A,#N/A,FALSE,"골재소요량";#N/A,#N/A,FALSE,"골재소요량"}</definedName>
    <definedName name="옹" localSheetId="79" hidden="1">{#N/A,#N/A,FALSE,"골재소요량";#N/A,#N/A,FALSE,"골재소요량"}</definedName>
    <definedName name="옹" localSheetId="16" hidden="1">{#N/A,#N/A,FALSE,"골재소요량";#N/A,#N/A,FALSE,"골재소요량"}</definedName>
    <definedName name="옹" localSheetId="13" hidden="1">{#N/A,#N/A,FALSE,"골재소요량";#N/A,#N/A,FALSE,"골재소요량"}</definedName>
    <definedName name="옹" localSheetId="15" hidden="1">{#N/A,#N/A,FALSE,"골재소요량";#N/A,#N/A,FALSE,"골재소요량"}</definedName>
    <definedName name="옹" localSheetId="14" hidden="1">{#N/A,#N/A,FALSE,"골재소요량";#N/A,#N/A,FALSE,"골재소요량"}</definedName>
    <definedName name="옹" hidden="1">{#N/A,#N/A,FALSE,"골재소요량";#N/A,#N/A,FALSE,"골재소요량"}</definedName>
    <definedName name="옹벽" localSheetId="37" hidden="1">{#N/A,#N/A,FALSE,"현장 NCR 분석";#N/A,#N/A,FALSE,"현장품질감사";#N/A,#N/A,FALSE,"현장품질감사"}</definedName>
    <definedName name="옹벽" localSheetId="17" hidden="1">{#N/A,#N/A,FALSE,"혼합골재"}</definedName>
    <definedName name="옹벽" localSheetId="18" hidden="1">{#N/A,#N/A,FALSE,"혼합골재"}</definedName>
    <definedName name="옹벽" localSheetId="49" hidden="1">{#N/A,#N/A,FALSE,"현장 NCR 분석";#N/A,#N/A,FALSE,"현장품질감사";#N/A,#N/A,FALSE,"현장품질감사"}</definedName>
    <definedName name="옹벽" localSheetId="50" hidden="1">{#N/A,#N/A,FALSE,"현장 NCR 분석";#N/A,#N/A,FALSE,"현장품질감사";#N/A,#N/A,FALSE,"현장품질감사"}</definedName>
    <definedName name="옹벽" localSheetId="51" hidden="1">{#N/A,#N/A,FALSE,"현장 NCR 분석";#N/A,#N/A,FALSE,"현장품질감사";#N/A,#N/A,FALSE,"현장품질감사"}</definedName>
    <definedName name="옹벽" localSheetId="52" hidden="1">{#N/A,#N/A,FALSE,"현장 NCR 분석";#N/A,#N/A,FALSE,"현장품질감사";#N/A,#N/A,FALSE,"현장품질감사"}</definedName>
    <definedName name="옹벽" localSheetId="53" hidden="1">{#N/A,#N/A,FALSE,"현장 NCR 분석";#N/A,#N/A,FALSE,"현장품질감사";#N/A,#N/A,FALSE,"현장품질감사"}</definedName>
    <definedName name="옹벽" localSheetId="79" hidden="1">{#N/A,#N/A,FALSE,"현장 NCR 분석";#N/A,#N/A,FALSE,"현장품질감사";#N/A,#N/A,FALSE,"현장품질감사"}</definedName>
    <definedName name="옹벽" localSheetId="16" hidden="1">{#N/A,#N/A,FALSE,"현장 NCR 분석";#N/A,#N/A,FALSE,"현장품질감사";#N/A,#N/A,FALSE,"현장품질감사"}</definedName>
    <definedName name="옹벽" localSheetId="13" hidden="1">{#N/A,#N/A,FALSE,"현장 NCR 분석";#N/A,#N/A,FALSE,"현장품질감사";#N/A,#N/A,FALSE,"현장품질감사"}</definedName>
    <definedName name="옹벽" localSheetId="15" hidden="1">{#N/A,#N/A,FALSE,"현장 NCR 분석";#N/A,#N/A,FALSE,"현장품질감사";#N/A,#N/A,FALSE,"현장품질감사"}</definedName>
    <definedName name="옹벽" localSheetId="14" hidden="1">{#N/A,#N/A,FALSE,"현장 NCR 분석";#N/A,#N/A,FALSE,"현장품질감사";#N/A,#N/A,FALSE,"현장품질감사"}</definedName>
    <definedName name="옹벽" hidden="1">{#N/A,#N/A,FALSE,"현장 NCR 분석";#N/A,#N/A,FALSE,"현장품질감사";#N/A,#N/A,FALSE,"현장품질감사"}</definedName>
    <definedName name="옹벽12" localSheetId="37" hidden="1">{#N/A,#N/A,FALSE,"현장 NCR 분석";#N/A,#N/A,FALSE,"현장품질감사";#N/A,#N/A,FALSE,"현장품질감사"}</definedName>
    <definedName name="옹벽12" localSheetId="17" hidden="1">{#N/A,#N/A,FALSE,"현장 NCR 분석";#N/A,#N/A,FALSE,"현장품질감사";#N/A,#N/A,FALSE,"현장품질감사"}</definedName>
    <definedName name="옹벽12" localSheetId="18" hidden="1">{#N/A,#N/A,FALSE,"현장 NCR 분석";#N/A,#N/A,FALSE,"현장품질감사";#N/A,#N/A,FALSE,"현장품질감사"}</definedName>
    <definedName name="옹벽12" localSheetId="49" hidden="1">{#N/A,#N/A,FALSE,"현장 NCR 분석";#N/A,#N/A,FALSE,"현장품질감사";#N/A,#N/A,FALSE,"현장품질감사"}</definedName>
    <definedName name="옹벽12" localSheetId="50" hidden="1">{#N/A,#N/A,FALSE,"현장 NCR 분석";#N/A,#N/A,FALSE,"현장품질감사";#N/A,#N/A,FALSE,"현장품질감사"}</definedName>
    <definedName name="옹벽12" localSheetId="51" hidden="1">{#N/A,#N/A,FALSE,"현장 NCR 분석";#N/A,#N/A,FALSE,"현장품질감사";#N/A,#N/A,FALSE,"현장품질감사"}</definedName>
    <definedName name="옹벽12" localSheetId="52" hidden="1">{#N/A,#N/A,FALSE,"현장 NCR 분석";#N/A,#N/A,FALSE,"현장품질감사";#N/A,#N/A,FALSE,"현장품질감사"}</definedName>
    <definedName name="옹벽12" localSheetId="53" hidden="1">{#N/A,#N/A,FALSE,"현장 NCR 분석";#N/A,#N/A,FALSE,"현장품질감사";#N/A,#N/A,FALSE,"현장품질감사"}</definedName>
    <definedName name="옹벽12" localSheetId="79" hidden="1">{#N/A,#N/A,FALSE,"현장 NCR 분석";#N/A,#N/A,FALSE,"현장품질감사";#N/A,#N/A,FALSE,"현장품질감사"}</definedName>
    <definedName name="옹벽12" localSheetId="16" hidden="1">{#N/A,#N/A,FALSE,"현장 NCR 분석";#N/A,#N/A,FALSE,"현장품질감사";#N/A,#N/A,FALSE,"현장품질감사"}</definedName>
    <definedName name="옹벽12" localSheetId="13" hidden="1">{#N/A,#N/A,FALSE,"현장 NCR 분석";#N/A,#N/A,FALSE,"현장품질감사";#N/A,#N/A,FALSE,"현장품질감사"}</definedName>
    <definedName name="옹벽12" localSheetId="15" hidden="1">{#N/A,#N/A,FALSE,"현장 NCR 분석";#N/A,#N/A,FALSE,"현장품질감사";#N/A,#N/A,FALSE,"현장품질감사"}</definedName>
    <definedName name="옹벽12" localSheetId="14" hidden="1">{#N/A,#N/A,FALSE,"현장 NCR 분석";#N/A,#N/A,FALSE,"현장품질감사";#N/A,#N/A,FALSE,"현장품질감사"}</definedName>
    <definedName name="옹벽12" hidden="1">{#N/A,#N/A,FALSE,"현장 NCR 분석";#N/A,#N/A,FALSE,"현장품질감사";#N/A,#N/A,FALSE,"현장품질감사"}</definedName>
    <definedName name="옹벽단위" hidden="1">[133]날개벽수량표!#REF!</definedName>
    <definedName name="옹벽수량집계표" localSheetId="37" hidden="1">{#N/A,#N/A,FALSE,"2~8번"}</definedName>
    <definedName name="옹벽수량집계표" localSheetId="17" hidden="1">{#N/A,#N/A,FALSE,"2~8번"}</definedName>
    <definedName name="옹벽수량집계표" localSheetId="18" hidden="1">{#N/A,#N/A,FALSE,"2~8번"}</definedName>
    <definedName name="옹벽수량집계표" localSheetId="49" hidden="1">{#N/A,#N/A,FALSE,"2~8번"}</definedName>
    <definedName name="옹벽수량집계표" localSheetId="50" hidden="1">{#N/A,#N/A,FALSE,"2~8번"}</definedName>
    <definedName name="옹벽수량집계표" localSheetId="51" hidden="1">{#N/A,#N/A,FALSE,"2~8번"}</definedName>
    <definedName name="옹벽수량집계표" localSheetId="52" hidden="1">{#N/A,#N/A,FALSE,"2~8번"}</definedName>
    <definedName name="옹벽수량집계표" localSheetId="53" hidden="1">{#N/A,#N/A,FALSE,"2~8번"}</definedName>
    <definedName name="옹벽수량집계표" localSheetId="79" hidden="1">{#N/A,#N/A,FALSE,"2~8번"}</definedName>
    <definedName name="옹벽수량집계표" localSheetId="16" hidden="1">{#N/A,#N/A,FALSE,"2~8번"}</definedName>
    <definedName name="옹벽수량집계표" localSheetId="13" hidden="1">{#N/A,#N/A,FALSE,"2~8번"}</definedName>
    <definedName name="옹벽수량집계표" localSheetId="15" hidden="1">{#N/A,#N/A,FALSE,"2~8번"}</definedName>
    <definedName name="옹벽수량집계표" localSheetId="14" hidden="1">{#N/A,#N/A,FALSE,"2~8번"}</definedName>
    <definedName name="옹벽수량집계표" hidden="1">{#N/A,#N/A,FALSE,"2~8번"}</definedName>
    <definedName name="옹벽수량집계표총괄" localSheetId="37" hidden="1">{#N/A,#N/A,FALSE,"혼합골재"}</definedName>
    <definedName name="옹벽수량집계표총괄" localSheetId="17" hidden="1">{#N/A,#N/A,FALSE,"혼합골재"}</definedName>
    <definedName name="옹벽수량집계표총괄" localSheetId="18" hidden="1">{#N/A,#N/A,FALSE,"혼합골재"}</definedName>
    <definedName name="옹벽수량집계표총괄" localSheetId="49" hidden="1">{#N/A,#N/A,FALSE,"혼합골재"}</definedName>
    <definedName name="옹벽수량집계표총괄" localSheetId="50" hidden="1">{#N/A,#N/A,FALSE,"혼합골재"}</definedName>
    <definedName name="옹벽수량집계표총괄" localSheetId="51" hidden="1">{#N/A,#N/A,FALSE,"혼합골재"}</definedName>
    <definedName name="옹벽수량집계표총괄" localSheetId="52" hidden="1">{#N/A,#N/A,FALSE,"혼합골재"}</definedName>
    <definedName name="옹벽수량집계표총괄" localSheetId="53" hidden="1">{#N/A,#N/A,FALSE,"혼합골재"}</definedName>
    <definedName name="옹벽수량집계표총괄" localSheetId="79" hidden="1">{#N/A,#N/A,FALSE,"혼합골재"}</definedName>
    <definedName name="옹벽수량집계표총괄" localSheetId="16" hidden="1">{#N/A,#N/A,FALSE,"혼합골재"}</definedName>
    <definedName name="옹벽수량집계표총괄" localSheetId="13" hidden="1">{#N/A,#N/A,FALSE,"혼합골재"}</definedName>
    <definedName name="옹벽수량집계표총괄" localSheetId="15" hidden="1">{#N/A,#N/A,FALSE,"혼합골재"}</definedName>
    <definedName name="옹벽수량집계표총괄" localSheetId="14" hidden="1">{#N/A,#N/A,FALSE,"혼합골재"}</definedName>
    <definedName name="옹벽수량집계표총괄" hidden="1">{#N/A,#N/A,FALSE,"혼합골재"}</definedName>
    <definedName name="왕벚나무" localSheetId="55">#REF!</definedName>
    <definedName name="왕벚나무" localSheetId="59">#REF!</definedName>
    <definedName name="왕벚나무" localSheetId="61">#REF!</definedName>
    <definedName name="왕벚나무" localSheetId="31">#REF!</definedName>
    <definedName name="왕벚나무" localSheetId="35">#REF!</definedName>
    <definedName name="왕벚나무" localSheetId="36">#REF!</definedName>
    <definedName name="왕벚나무" localSheetId="34">#REF!</definedName>
    <definedName name="왕벚나무" localSheetId="49">#REF!</definedName>
    <definedName name="왕벚나무" localSheetId="50">#REF!</definedName>
    <definedName name="왕벚나무" localSheetId="51">#REF!</definedName>
    <definedName name="왕벚나무" localSheetId="52">#REF!</definedName>
    <definedName name="왕벚나무" localSheetId="53">#REF!</definedName>
    <definedName name="왕벚나무" localSheetId="74">#REF!</definedName>
    <definedName name="왕벚나무" localSheetId="75">#REF!</definedName>
    <definedName name="왕벚나무" localSheetId="76">#REF!</definedName>
    <definedName name="왕벚나무" localSheetId="77">#REF!</definedName>
    <definedName name="왕벚나무" localSheetId="78">#REF!</definedName>
    <definedName name="왕벚나무" localSheetId="16">#REF!</definedName>
    <definedName name="왕벚나무" localSheetId="13">#REF!</definedName>
    <definedName name="왕벚나무" localSheetId="15">#REF!</definedName>
    <definedName name="왕벚나무" localSheetId="14">#REF!</definedName>
    <definedName name="왕벚나무" localSheetId="1">#REF!</definedName>
    <definedName name="왕벚나무">#REF!</definedName>
    <definedName name="왕벚나무H4.5" localSheetId="49">#REF!</definedName>
    <definedName name="왕벚나무H4.5" localSheetId="50">#REF!</definedName>
    <definedName name="왕벚나무H4.5" localSheetId="51">#REF!</definedName>
    <definedName name="왕벚나무H4.5" localSheetId="52">#REF!</definedName>
    <definedName name="왕벚나무H4.5" localSheetId="53">#REF!</definedName>
    <definedName name="왕벚나무H4.5" localSheetId="74">#REF!</definedName>
    <definedName name="왕벚나무H4.5" localSheetId="75">#REF!</definedName>
    <definedName name="왕벚나무H4.5" localSheetId="76">#REF!</definedName>
    <definedName name="왕벚나무H4.5" localSheetId="77">#REF!</definedName>
    <definedName name="왕벚나무H4.5" localSheetId="78">#REF!</definedName>
    <definedName name="왕벚나무H4.5" localSheetId="16">#REF!</definedName>
    <definedName name="왕벚나무H4.5" localSheetId="13">#REF!</definedName>
    <definedName name="왕벚나무H4.5" localSheetId="15">#REF!</definedName>
    <definedName name="왕벚나무H4.5" localSheetId="14">#REF!</definedName>
    <definedName name="왕벚나무H4.5">#REF!</definedName>
    <definedName name="왜성도라지" localSheetId="55">#REF!</definedName>
    <definedName name="왜성도라지" localSheetId="59">#REF!</definedName>
    <definedName name="왜성도라지" localSheetId="61">#REF!</definedName>
    <definedName name="왜성도라지" localSheetId="31">#REF!</definedName>
    <definedName name="왜성도라지" localSheetId="35">#REF!</definedName>
    <definedName name="왜성도라지" localSheetId="36">#REF!</definedName>
    <definedName name="왜성도라지" localSheetId="34">#REF!</definedName>
    <definedName name="왜성도라지" localSheetId="49">#REF!</definedName>
    <definedName name="왜성도라지" localSheetId="50">#REF!</definedName>
    <definedName name="왜성도라지" localSheetId="51">#REF!</definedName>
    <definedName name="왜성도라지" localSheetId="52">#REF!</definedName>
    <definedName name="왜성도라지" localSheetId="53">#REF!</definedName>
    <definedName name="왜성도라지" localSheetId="74">#REF!</definedName>
    <definedName name="왜성도라지" localSheetId="75">#REF!</definedName>
    <definedName name="왜성도라지" localSheetId="76">#REF!</definedName>
    <definedName name="왜성도라지" localSheetId="77">#REF!</definedName>
    <definedName name="왜성도라지" localSheetId="78">#REF!</definedName>
    <definedName name="왜성도라지" localSheetId="16">#REF!</definedName>
    <definedName name="왜성도라지" localSheetId="13">#REF!</definedName>
    <definedName name="왜성도라지" localSheetId="15">#REF!</definedName>
    <definedName name="왜성도라지" localSheetId="14">#REF!</definedName>
    <definedName name="왜성도라지" localSheetId="1">#REF!</definedName>
    <definedName name="왜성도라지">#REF!</definedName>
    <definedName name="요수간선총괄표" localSheetId="37" hidden="1">{"'Sheet1'!$A$4","'Sheet1'!$A$9:$G$28"}</definedName>
    <definedName name="요수간선총괄표" localSheetId="17" hidden="1">{"'Sheet1'!$A$4","'Sheet1'!$A$9:$G$28"}</definedName>
    <definedName name="요수간선총괄표" localSheetId="18" hidden="1">{"'Sheet1'!$A$4","'Sheet1'!$A$9:$G$28"}</definedName>
    <definedName name="요수간선총괄표" localSheetId="49" hidden="1">{"'Sheet1'!$A$4","'Sheet1'!$A$9:$G$28"}</definedName>
    <definedName name="요수간선총괄표" localSheetId="50" hidden="1">{"'Sheet1'!$A$4","'Sheet1'!$A$9:$G$28"}</definedName>
    <definedName name="요수간선총괄표" localSheetId="51" hidden="1">{"'Sheet1'!$A$4","'Sheet1'!$A$9:$G$28"}</definedName>
    <definedName name="요수간선총괄표" localSheetId="52" hidden="1">{"'Sheet1'!$A$4","'Sheet1'!$A$9:$G$28"}</definedName>
    <definedName name="요수간선총괄표" localSheetId="53" hidden="1">{"'Sheet1'!$A$4","'Sheet1'!$A$9:$G$28"}</definedName>
    <definedName name="요수간선총괄표" localSheetId="79" hidden="1">{"'Sheet1'!$A$4","'Sheet1'!$A$9:$G$28"}</definedName>
    <definedName name="요수간선총괄표" localSheetId="16" hidden="1">{"'Sheet1'!$A$4","'Sheet1'!$A$9:$G$28"}</definedName>
    <definedName name="요수간선총괄표" localSheetId="13" hidden="1">{"'Sheet1'!$A$4","'Sheet1'!$A$9:$G$28"}</definedName>
    <definedName name="요수간선총괄표" localSheetId="15" hidden="1">{"'Sheet1'!$A$4","'Sheet1'!$A$9:$G$28"}</definedName>
    <definedName name="요수간선총괄표" localSheetId="14" hidden="1">{"'Sheet1'!$A$4","'Sheet1'!$A$9:$G$28"}</definedName>
    <definedName name="요수간선총괄표" hidden="1">{"'Sheet1'!$A$4","'Sheet1'!$A$9:$G$28"}</definedName>
    <definedName name="요철개수">#REF!</definedName>
    <definedName name="요철체적">#REF!</definedName>
    <definedName name="용수간선공사비" localSheetId="37" hidden="1">{"'Sheet1'!$A$4","'Sheet1'!$A$9:$G$28"}</definedName>
    <definedName name="용수간선공사비" localSheetId="17" hidden="1">{"'Sheet1'!$A$4","'Sheet1'!$A$9:$G$28"}</definedName>
    <definedName name="용수간선공사비" localSheetId="18" hidden="1">{"'Sheet1'!$A$4","'Sheet1'!$A$9:$G$28"}</definedName>
    <definedName name="용수간선공사비" localSheetId="49" hidden="1">{"'Sheet1'!$A$4","'Sheet1'!$A$9:$G$28"}</definedName>
    <definedName name="용수간선공사비" localSheetId="50" hidden="1">{"'Sheet1'!$A$4","'Sheet1'!$A$9:$G$28"}</definedName>
    <definedName name="용수간선공사비" localSheetId="51" hidden="1">{"'Sheet1'!$A$4","'Sheet1'!$A$9:$G$28"}</definedName>
    <definedName name="용수간선공사비" localSheetId="52" hidden="1">{"'Sheet1'!$A$4","'Sheet1'!$A$9:$G$28"}</definedName>
    <definedName name="용수간선공사비" localSheetId="53" hidden="1">{"'Sheet1'!$A$4","'Sheet1'!$A$9:$G$28"}</definedName>
    <definedName name="용수간선공사비" localSheetId="79" hidden="1">{"'Sheet1'!$A$4","'Sheet1'!$A$9:$G$28"}</definedName>
    <definedName name="용수간선공사비" localSheetId="16" hidden="1">{"'Sheet1'!$A$4","'Sheet1'!$A$9:$G$28"}</definedName>
    <definedName name="용수간선공사비" localSheetId="13" hidden="1">{"'Sheet1'!$A$4","'Sheet1'!$A$9:$G$28"}</definedName>
    <definedName name="용수간선공사비" localSheetId="15" hidden="1">{"'Sheet1'!$A$4","'Sheet1'!$A$9:$G$28"}</definedName>
    <definedName name="용수간선공사비" localSheetId="14" hidden="1">{"'Sheet1'!$A$4","'Sheet1'!$A$9:$G$28"}</definedName>
    <definedName name="용수간선공사비" hidden="1">{"'Sheet1'!$A$4","'Sheet1'!$A$9:$G$28"}</definedName>
    <definedName name="용수로" localSheetId="37">{"'산출근거'!$B$4:$D$8"}</definedName>
    <definedName name="용수로" localSheetId="17">{"'산출근거'!$B$4:$D$8"}</definedName>
    <definedName name="용수로" localSheetId="18">{"'산출근거'!$B$4:$D$8"}</definedName>
    <definedName name="용수로" localSheetId="49">{"'산출근거'!$B$4:$D$8"}</definedName>
    <definedName name="용수로" localSheetId="50">{"'산출근거'!$B$4:$D$8"}</definedName>
    <definedName name="용수로" localSheetId="51">{"'산출근거'!$B$4:$D$8"}</definedName>
    <definedName name="용수로" localSheetId="52">{"'산출근거'!$B$4:$D$8"}</definedName>
    <definedName name="용수로" localSheetId="53">{"'산출근거'!$B$4:$D$8"}</definedName>
    <definedName name="용수로" localSheetId="79">{"'산출근거'!$B$4:$D$8"}</definedName>
    <definedName name="용수로" localSheetId="16">{"'산출근거'!$B$4:$D$8"}</definedName>
    <definedName name="용수로" localSheetId="13">{"'산출근거'!$B$4:$D$8"}</definedName>
    <definedName name="용수로" localSheetId="15">{"'산출근거'!$B$4:$D$8"}</definedName>
    <definedName name="용수로" localSheetId="14">{"'산출근거'!$B$4:$D$8"}</definedName>
    <definedName name="용수로">{"'산출근거'!$B$4:$D$8"}</definedName>
    <definedName name="용수로재료집계" localSheetId="37" hidden="1">{"'Sheet1'!$A$4","'Sheet1'!$A$9:$G$28"}</definedName>
    <definedName name="용수로재료집계" localSheetId="17" hidden="1">{"'Sheet1'!$A$4","'Sheet1'!$A$9:$G$28"}</definedName>
    <definedName name="용수로재료집계" localSheetId="18" hidden="1">{"'Sheet1'!$A$4","'Sheet1'!$A$9:$G$28"}</definedName>
    <definedName name="용수로재료집계" localSheetId="49" hidden="1">{"'Sheet1'!$A$4","'Sheet1'!$A$9:$G$28"}</definedName>
    <definedName name="용수로재료집계" localSheetId="50" hidden="1">{"'Sheet1'!$A$4","'Sheet1'!$A$9:$G$28"}</definedName>
    <definedName name="용수로재료집계" localSheetId="51" hidden="1">{"'Sheet1'!$A$4","'Sheet1'!$A$9:$G$28"}</definedName>
    <definedName name="용수로재료집계" localSheetId="52" hidden="1">{"'Sheet1'!$A$4","'Sheet1'!$A$9:$G$28"}</definedName>
    <definedName name="용수로재료집계" localSheetId="53" hidden="1">{"'Sheet1'!$A$4","'Sheet1'!$A$9:$G$28"}</definedName>
    <definedName name="용수로재료집계" localSheetId="79" hidden="1">{"'Sheet1'!$A$4","'Sheet1'!$A$9:$G$28"}</definedName>
    <definedName name="용수로재료집계" localSheetId="16" hidden="1">{"'Sheet1'!$A$4","'Sheet1'!$A$9:$G$28"}</definedName>
    <definedName name="용수로재료집계" localSheetId="13" hidden="1">{"'Sheet1'!$A$4","'Sheet1'!$A$9:$G$28"}</definedName>
    <definedName name="용수로재료집계" localSheetId="15" hidden="1">{"'Sheet1'!$A$4","'Sheet1'!$A$9:$G$28"}</definedName>
    <definedName name="용수로재료집계" localSheetId="14" hidden="1">{"'Sheet1'!$A$4","'Sheet1'!$A$9:$G$28"}</definedName>
    <definedName name="용수로재료집계" hidden="1">{"'Sheet1'!$A$4","'Sheet1'!$A$9:$G$28"}</definedName>
    <definedName name="용역명">'[60]2'!$I$5</definedName>
    <definedName name="용접공" localSheetId="49">#REF!</definedName>
    <definedName name="용접공" localSheetId="50">#REF!</definedName>
    <definedName name="용접공" localSheetId="51">#REF!</definedName>
    <definedName name="용접공" localSheetId="52">#REF!</definedName>
    <definedName name="용접공" localSheetId="53">#REF!</definedName>
    <definedName name="용접공" localSheetId="74">#REF!</definedName>
    <definedName name="용접공" localSheetId="75">#REF!</definedName>
    <definedName name="용접공" localSheetId="76">#REF!</definedName>
    <definedName name="용접공" localSheetId="77">#REF!</definedName>
    <definedName name="용접공" localSheetId="78">#REF!</definedName>
    <definedName name="용접공" localSheetId="16">#REF!</definedName>
    <definedName name="용접공" localSheetId="13">#REF!</definedName>
    <definedName name="용접공" localSheetId="15">#REF!</definedName>
    <definedName name="용접공" localSheetId="14">#REF!</definedName>
    <definedName name="용접공">#REF!</definedName>
    <definedName name="용접공_일반001" localSheetId="49">#REF!</definedName>
    <definedName name="용접공_일반001" localSheetId="50">#REF!</definedName>
    <definedName name="용접공_일반001" localSheetId="51">#REF!</definedName>
    <definedName name="용접공_일반001" localSheetId="52">#REF!</definedName>
    <definedName name="용접공_일반001" localSheetId="53">#REF!</definedName>
    <definedName name="용접공_일반001" localSheetId="74">#REF!</definedName>
    <definedName name="용접공_일반001" localSheetId="75">#REF!</definedName>
    <definedName name="용접공_일반001" localSheetId="76">#REF!</definedName>
    <definedName name="용접공_일반001" localSheetId="77">#REF!</definedName>
    <definedName name="용접공_일반001" localSheetId="78">#REF!</definedName>
    <definedName name="용접공_일반001" localSheetId="16">#REF!</definedName>
    <definedName name="용접공_일반001" localSheetId="13">#REF!</definedName>
    <definedName name="용접공_일반001" localSheetId="15">#REF!</definedName>
    <definedName name="용접공_일반001" localSheetId="14">#REF!</definedName>
    <definedName name="용접공_일반001">#REF!</definedName>
    <definedName name="용접공_일반002" localSheetId="49">#REF!</definedName>
    <definedName name="용접공_일반002" localSheetId="50">#REF!</definedName>
    <definedName name="용접공_일반002" localSheetId="51">#REF!</definedName>
    <definedName name="용접공_일반002" localSheetId="52">#REF!</definedName>
    <definedName name="용접공_일반002" localSheetId="53">#REF!</definedName>
    <definedName name="용접공_일반002" localSheetId="74">#REF!</definedName>
    <definedName name="용접공_일반002" localSheetId="75">#REF!</definedName>
    <definedName name="용접공_일반002" localSheetId="76">#REF!</definedName>
    <definedName name="용접공_일반002" localSheetId="77">#REF!</definedName>
    <definedName name="용접공_일반002" localSheetId="78">#REF!</definedName>
    <definedName name="용접공_일반002" localSheetId="16">#REF!</definedName>
    <definedName name="용접공_일반002" localSheetId="13">#REF!</definedName>
    <definedName name="용접공_일반002" localSheetId="15">#REF!</definedName>
    <definedName name="용접공_일반002" localSheetId="14">#REF!</definedName>
    <definedName name="용접공_일반002">#REF!</definedName>
    <definedName name="용접공_일반011" localSheetId="49">#REF!</definedName>
    <definedName name="용접공_일반011" localSheetId="50">#REF!</definedName>
    <definedName name="용접공_일반011" localSheetId="51">#REF!</definedName>
    <definedName name="용접공_일반011" localSheetId="52">#REF!</definedName>
    <definedName name="용접공_일반011" localSheetId="53">#REF!</definedName>
    <definedName name="용접공_일반011" localSheetId="74">#REF!</definedName>
    <definedName name="용접공_일반011" localSheetId="75">#REF!</definedName>
    <definedName name="용접공_일반011" localSheetId="76">#REF!</definedName>
    <definedName name="용접공_일반011" localSheetId="77">#REF!</definedName>
    <definedName name="용접공_일반011" localSheetId="78">#REF!</definedName>
    <definedName name="용접공_일반011" localSheetId="16">#REF!</definedName>
    <definedName name="용접공_일반011" localSheetId="13">#REF!</definedName>
    <definedName name="용접공_일반011" localSheetId="15">#REF!</definedName>
    <definedName name="용접공_일반011" localSheetId="14">#REF!</definedName>
    <definedName name="용접공_일반011">#REF!</definedName>
    <definedName name="용접공_일반982" localSheetId="49">#REF!</definedName>
    <definedName name="용접공_일반982" localSheetId="50">#REF!</definedName>
    <definedName name="용접공_일반982" localSheetId="51">#REF!</definedName>
    <definedName name="용접공_일반982" localSheetId="52">#REF!</definedName>
    <definedName name="용접공_일반982" localSheetId="53">#REF!</definedName>
    <definedName name="용접공_일반982" localSheetId="74">#REF!</definedName>
    <definedName name="용접공_일반982" localSheetId="75">#REF!</definedName>
    <definedName name="용접공_일반982" localSheetId="76">#REF!</definedName>
    <definedName name="용접공_일반982" localSheetId="77">#REF!</definedName>
    <definedName name="용접공_일반982" localSheetId="78">#REF!</definedName>
    <definedName name="용접공_일반982" localSheetId="16">#REF!</definedName>
    <definedName name="용접공_일반982" localSheetId="13">#REF!</definedName>
    <definedName name="용접공_일반982" localSheetId="15">#REF!</definedName>
    <definedName name="용접공_일반982" localSheetId="14">#REF!</definedName>
    <definedName name="용접공_일반982">#REF!</definedName>
    <definedName name="용접공_일반991" localSheetId="49">#REF!</definedName>
    <definedName name="용접공_일반991" localSheetId="50">#REF!</definedName>
    <definedName name="용접공_일반991" localSheetId="51">#REF!</definedName>
    <definedName name="용접공_일반991" localSheetId="52">#REF!</definedName>
    <definedName name="용접공_일반991" localSheetId="53">#REF!</definedName>
    <definedName name="용접공_일반991" localSheetId="74">#REF!</definedName>
    <definedName name="용접공_일반991" localSheetId="75">#REF!</definedName>
    <definedName name="용접공_일반991" localSheetId="76">#REF!</definedName>
    <definedName name="용접공_일반991" localSheetId="77">#REF!</definedName>
    <definedName name="용접공_일반991" localSheetId="78">#REF!</definedName>
    <definedName name="용접공_일반991" localSheetId="16">#REF!</definedName>
    <definedName name="용접공_일반991" localSheetId="13">#REF!</definedName>
    <definedName name="용접공_일반991" localSheetId="15">#REF!</definedName>
    <definedName name="용접공_일반991" localSheetId="14">#REF!</definedName>
    <definedName name="용접공_일반991">#REF!</definedName>
    <definedName name="용접공_일반992" localSheetId="49">#REF!</definedName>
    <definedName name="용접공_일반992" localSheetId="50">#REF!</definedName>
    <definedName name="용접공_일반992" localSheetId="51">#REF!</definedName>
    <definedName name="용접공_일반992" localSheetId="52">#REF!</definedName>
    <definedName name="용접공_일반992" localSheetId="53">#REF!</definedName>
    <definedName name="용접공_일반992" localSheetId="74">#REF!</definedName>
    <definedName name="용접공_일반992" localSheetId="75">#REF!</definedName>
    <definedName name="용접공_일반992" localSheetId="76">#REF!</definedName>
    <definedName name="용접공_일반992" localSheetId="77">#REF!</definedName>
    <definedName name="용접공_일반992" localSheetId="78">#REF!</definedName>
    <definedName name="용접공_일반992" localSheetId="16">#REF!</definedName>
    <definedName name="용접공_일반992" localSheetId="13">#REF!</definedName>
    <definedName name="용접공_일반992" localSheetId="15">#REF!</definedName>
    <definedName name="용접공_일반992" localSheetId="14">#REF!</definedName>
    <definedName name="용접공_일반992">#REF!</definedName>
    <definedName name="용접공_철도001" localSheetId="49">#REF!</definedName>
    <definedName name="용접공_철도001" localSheetId="50">#REF!</definedName>
    <definedName name="용접공_철도001" localSheetId="51">#REF!</definedName>
    <definedName name="용접공_철도001" localSheetId="52">#REF!</definedName>
    <definedName name="용접공_철도001" localSheetId="53">#REF!</definedName>
    <definedName name="용접공_철도001" localSheetId="74">#REF!</definedName>
    <definedName name="용접공_철도001" localSheetId="75">#REF!</definedName>
    <definedName name="용접공_철도001" localSheetId="76">#REF!</definedName>
    <definedName name="용접공_철도001" localSheetId="77">#REF!</definedName>
    <definedName name="용접공_철도001" localSheetId="78">#REF!</definedName>
    <definedName name="용접공_철도001" localSheetId="16">#REF!</definedName>
    <definedName name="용접공_철도001" localSheetId="13">#REF!</definedName>
    <definedName name="용접공_철도001" localSheetId="15">#REF!</definedName>
    <definedName name="용접공_철도001" localSheetId="14">#REF!</definedName>
    <definedName name="용접공_철도001">#REF!</definedName>
    <definedName name="용접공_철도002" localSheetId="49">#REF!</definedName>
    <definedName name="용접공_철도002" localSheetId="50">#REF!</definedName>
    <definedName name="용접공_철도002" localSheetId="51">#REF!</definedName>
    <definedName name="용접공_철도002" localSheetId="52">#REF!</definedName>
    <definedName name="용접공_철도002" localSheetId="53">#REF!</definedName>
    <definedName name="용접공_철도002" localSheetId="74">#REF!</definedName>
    <definedName name="용접공_철도002" localSheetId="75">#REF!</definedName>
    <definedName name="용접공_철도002" localSheetId="76">#REF!</definedName>
    <definedName name="용접공_철도002" localSheetId="77">#REF!</definedName>
    <definedName name="용접공_철도002" localSheetId="78">#REF!</definedName>
    <definedName name="용접공_철도002" localSheetId="16">#REF!</definedName>
    <definedName name="용접공_철도002" localSheetId="13">#REF!</definedName>
    <definedName name="용접공_철도002" localSheetId="15">#REF!</definedName>
    <definedName name="용접공_철도002" localSheetId="14">#REF!</definedName>
    <definedName name="용접공_철도002">#REF!</definedName>
    <definedName name="용접공_철도011" localSheetId="49">#REF!</definedName>
    <definedName name="용접공_철도011" localSheetId="50">#REF!</definedName>
    <definedName name="용접공_철도011" localSheetId="51">#REF!</definedName>
    <definedName name="용접공_철도011" localSheetId="52">#REF!</definedName>
    <definedName name="용접공_철도011" localSheetId="53">#REF!</definedName>
    <definedName name="용접공_철도011" localSheetId="74">#REF!</definedName>
    <definedName name="용접공_철도011" localSheetId="75">#REF!</definedName>
    <definedName name="용접공_철도011" localSheetId="76">#REF!</definedName>
    <definedName name="용접공_철도011" localSheetId="77">#REF!</definedName>
    <definedName name="용접공_철도011" localSheetId="78">#REF!</definedName>
    <definedName name="용접공_철도011" localSheetId="16">#REF!</definedName>
    <definedName name="용접공_철도011" localSheetId="13">#REF!</definedName>
    <definedName name="용접공_철도011" localSheetId="15">#REF!</definedName>
    <definedName name="용접공_철도011" localSheetId="14">#REF!</definedName>
    <definedName name="용접공_철도011">#REF!</definedName>
    <definedName name="용접공_철도982" localSheetId="49">#REF!</definedName>
    <definedName name="용접공_철도982" localSheetId="50">#REF!</definedName>
    <definedName name="용접공_철도982" localSheetId="51">#REF!</definedName>
    <definedName name="용접공_철도982" localSheetId="52">#REF!</definedName>
    <definedName name="용접공_철도982" localSheetId="53">#REF!</definedName>
    <definedName name="용접공_철도982" localSheetId="74">#REF!</definedName>
    <definedName name="용접공_철도982" localSheetId="75">#REF!</definedName>
    <definedName name="용접공_철도982" localSheetId="76">#REF!</definedName>
    <definedName name="용접공_철도982" localSheetId="77">#REF!</definedName>
    <definedName name="용접공_철도982" localSheetId="78">#REF!</definedName>
    <definedName name="용접공_철도982" localSheetId="16">#REF!</definedName>
    <definedName name="용접공_철도982" localSheetId="13">#REF!</definedName>
    <definedName name="용접공_철도982" localSheetId="15">#REF!</definedName>
    <definedName name="용접공_철도982" localSheetId="14">#REF!</definedName>
    <definedName name="용접공_철도982">#REF!</definedName>
    <definedName name="용접공_철도991" localSheetId="49">#REF!</definedName>
    <definedName name="용접공_철도991" localSheetId="50">#REF!</definedName>
    <definedName name="용접공_철도991" localSheetId="51">#REF!</definedName>
    <definedName name="용접공_철도991" localSheetId="52">#REF!</definedName>
    <definedName name="용접공_철도991" localSheetId="53">#REF!</definedName>
    <definedName name="용접공_철도991" localSheetId="74">#REF!</definedName>
    <definedName name="용접공_철도991" localSheetId="75">#REF!</definedName>
    <definedName name="용접공_철도991" localSheetId="76">#REF!</definedName>
    <definedName name="용접공_철도991" localSheetId="77">#REF!</definedName>
    <definedName name="용접공_철도991" localSheetId="78">#REF!</definedName>
    <definedName name="용접공_철도991" localSheetId="16">#REF!</definedName>
    <definedName name="용접공_철도991" localSheetId="13">#REF!</definedName>
    <definedName name="용접공_철도991" localSheetId="15">#REF!</definedName>
    <definedName name="용접공_철도991" localSheetId="14">#REF!</definedName>
    <definedName name="용접공_철도991">#REF!</definedName>
    <definedName name="용접공_철도992" localSheetId="49">#REF!</definedName>
    <definedName name="용접공_철도992" localSheetId="50">#REF!</definedName>
    <definedName name="용접공_철도992" localSheetId="51">#REF!</definedName>
    <definedName name="용접공_철도992" localSheetId="52">#REF!</definedName>
    <definedName name="용접공_철도992" localSheetId="53">#REF!</definedName>
    <definedName name="용접공_철도992" localSheetId="74">#REF!</definedName>
    <definedName name="용접공_철도992" localSheetId="75">#REF!</definedName>
    <definedName name="용접공_철도992" localSheetId="76">#REF!</definedName>
    <definedName name="용접공_철도992" localSheetId="77">#REF!</definedName>
    <definedName name="용접공_철도992" localSheetId="78">#REF!</definedName>
    <definedName name="용접공_철도992" localSheetId="16">#REF!</definedName>
    <definedName name="용접공_철도992" localSheetId="13">#REF!</definedName>
    <definedName name="용접공_철도992" localSheetId="15">#REF!</definedName>
    <definedName name="용접공_철도992" localSheetId="14">#REF!</definedName>
    <definedName name="용접공_철도992">#REF!</definedName>
    <definedName name="우물공" localSheetId="49">[69]노임단가!#REF!</definedName>
    <definedName name="우물공" localSheetId="50">[69]노임단가!#REF!</definedName>
    <definedName name="우물공" localSheetId="51">[69]노임단가!#REF!</definedName>
    <definedName name="우물공" localSheetId="52">[69]노임단가!#REF!</definedName>
    <definedName name="우물공" localSheetId="53">[69]노임단가!#REF!</definedName>
    <definedName name="우물공" localSheetId="13">[69]노임단가!#REF!</definedName>
    <definedName name="우물공" localSheetId="15">[69]노임단가!#REF!</definedName>
    <definedName name="우물공" localSheetId="14">[69]노임단가!#REF!</definedName>
    <definedName name="우물공">[69]노임단가!#REF!</definedName>
    <definedName name="우산" localSheetId="49">#REF!</definedName>
    <definedName name="우산" localSheetId="50">#REF!</definedName>
    <definedName name="우산" localSheetId="51">#REF!</definedName>
    <definedName name="우산" localSheetId="52">#REF!</definedName>
    <definedName name="우산" localSheetId="53">#REF!</definedName>
    <definedName name="우산" localSheetId="13">#REF!</definedName>
    <definedName name="우산" localSheetId="15">#REF!</definedName>
    <definedName name="우산" localSheetId="14">#REF!</definedName>
    <definedName name="우산">#REF!</definedName>
    <definedName name="우야" localSheetId="49">#REF!</definedName>
    <definedName name="우야" localSheetId="50">#REF!</definedName>
    <definedName name="우야" localSheetId="51">#REF!</definedName>
    <definedName name="우야" localSheetId="52">#REF!</definedName>
    <definedName name="우야" localSheetId="53">#REF!</definedName>
    <definedName name="우야" localSheetId="13">#REF!</definedName>
    <definedName name="우야" localSheetId="15">#REF!</definedName>
    <definedName name="우야" localSheetId="14">#REF!</definedName>
    <definedName name="우야">#REF!</definedName>
    <definedName name="우평" localSheetId="49">#REF!</definedName>
    <definedName name="우평" localSheetId="50">#REF!</definedName>
    <definedName name="우평" localSheetId="51">#REF!</definedName>
    <definedName name="우평" localSheetId="52">#REF!</definedName>
    <definedName name="우평" localSheetId="53">#REF!</definedName>
    <definedName name="우평" localSheetId="13">#REF!</definedName>
    <definedName name="우평" localSheetId="15">#REF!</definedName>
    <definedName name="우평" localSheetId="14">#REF!</definedName>
    <definedName name="우평">#REF!</definedName>
    <definedName name="운반">'[101]11-1운반'!$Q$4:$S$7</definedName>
    <definedName name="운반산출" localSheetId="55">#REF!</definedName>
    <definedName name="운반산출" localSheetId="59">#REF!</definedName>
    <definedName name="운반산출" localSheetId="61">#REF!</definedName>
    <definedName name="운반산출" localSheetId="31">#REF!</definedName>
    <definedName name="운반산출" localSheetId="35">#REF!</definedName>
    <definedName name="운반산출" localSheetId="36">#REF!</definedName>
    <definedName name="운반산출" localSheetId="34">#REF!</definedName>
    <definedName name="운반산출" localSheetId="49">#REF!</definedName>
    <definedName name="운반산출" localSheetId="50">#REF!</definedName>
    <definedName name="운반산출" localSheetId="51">#REF!</definedName>
    <definedName name="운반산출" localSheetId="52">#REF!</definedName>
    <definedName name="운반산출" localSheetId="53">#REF!</definedName>
    <definedName name="운반산출" localSheetId="74">#REF!</definedName>
    <definedName name="운반산출" localSheetId="75">#REF!</definedName>
    <definedName name="운반산출" localSheetId="76">#REF!</definedName>
    <definedName name="운반산출" localSheetId="77">#REF!</definedName>
    <definedName name="운반산출" localSheetId="78">#REF!</definedName>
    <definedName name="운반산출" localSheetId="16">#REF!</definedName>
    <definedName name="운반산출" localSheetId="13">#REF!</definedName>
    <definedName name="운반산출" localSheetId="15">#REF!</definedName>
    <definedName name="운반산출" localSheetId="14">#REF!</definedName>
    <definedName name="운반산출" localSheetId="1">#REF!</definedName>
    <definedName name="운반산출">#REF!</definedName>
    <definedName name="운반수량">'[101]11-1운반'!$G$4:$P$24</definedName>
    <definedName name="운전사_기계" localSheetId="55">#REF!</definedName>
    <definedName name="운전사_기계" localSheetId="59">#REF!</definedName>
    <definedName name="운전사_기계" localSheetId="61">#REF!</definedName>
    <definedName name="운전사_기계" localSheetId="31">#REF!</definedName>
    <definedName name="운전사_기계" localSheetId="35">#REF!</definedName>
    <definedName name="운전사_기계" localSheetId="36">#REF!</definedName>
    <definedName name="운전사_기계" localSheetId="34">#REF!</definedName>
    <definedName name="운전사_기계" localSheetId="49">#REF!</definedName>
    <definedName name="운전사_기계" localSheetId="50">#REF!</definedName>
    <definedName name="운전사_기계" localSheetId="51">#REF!</definedName>
    <definedName name="운전사_기계" localSheetId="52">#REF!</definedName>
    <definedName name="운전사_기계" localSheetId="53">#REF!</definedName>
    <definedName name="운전사_기계" localSheetId="74">#REF!</definedName>
    <definedName name="운전사_기계" localSheetId="75">#REF!</definedName>
    <definedName name="운전사_기계" localSheetId="76">#REF!</definedName>
    <definedName name="운전사_기계" localSheetId="77">#REF!</definedName>
    <definedName name="운전사_기계" localSheetId="78">#REF!</definedName>
    <definedName name="운전사_기계" localSheetId="16">#REF!</definedName>
    <definedName name="운전사_기계" localSheetId="13">#REF!</definedName>
    <definedName name="운전사_기계" localSheetId="15">#REF!</definedName>
    <definedName name="운전사_기계" localSheetId="14">#REF!</definedName>
    <definedName name="운전사_기계" localSheetId="1">#REF!</definedName>
    <definedName name="운전사_기계">#REF!</definedName>
    <definedName name="운전사_기계001" localSheetId="49">#REF!</definedName>
    <definedName name="운전사_기계001" localSheetId="50">#REF!</definedName>
    <definedName name="운전사_기계001" localSheetId="51">#REF!</definedName>
    <definedName name="운전사_기계001" localSheetId="52">#REF!</definedName>
    <definedName name="운전사_기계001" localSheetId="53">#REF!</definedName>
    <definedName name="운전사_기계001" localSheetId="74">#REF!</definedName>
    <definedName name="운전사_기계001" localSheetId="75">#REF!</definedName>
    <definedName name="운전사_기계001" localSheetId="76">#REF!</definedName>
    <definedName name="운전사_기계001" localSheetId="77">#REF!</definedName>
    <definedName name="운전사_기계001" localSheetId="78">#REF!</definedName>
    <definedName name="운전사_기계001" localSheetId="16">#REF!</definedName>
    <definedName name="운전사_기계001" localSheetId="13">#REF!</definedName>
    <definedName name="운전사_기계001" localSheetId="15">#REF!</definedName>
    <definedName name="운전사_기계001" localSheetId="14">#REF!</definedName>
    <definedName name="운전사_기계001">#REF!</definedName>
    <definedName name="운전사_기계002" localSheetId="49">#REF!</definedName>
    <definedName name="운전사_기계002" localSheetId="50">#REF!</definedName>
    <definedName name="운전사_기계002" localSheetId="51">#REF!</definedName>
    <definedName name="운전사_기계002" localSheetId="52">#REF!</definedName>
    <definedName name="운전사_기계002" localSheetId="53">#REF!</definedName>
    <definedName name="운전사_기계002" localSheetId="74">#REF!</definedName>
    <definedName name="운전사_기계002" localSheetId="75">#REF!</definedName>
    <definedName name="운전사_기계002" localSheetId="76">#REF!</definedName>
    <definedName name="운전사_기계002" localSheetId="77">#REF!</definedName>
    <definedName name="운전사_기계002" localSheetId="78">#REF!</definedName>
    <definedName name="운전사_기계002" localSheetId="16">#REF!</definedName>
    <definedName name="운전사_기계002" localSheetId="13">#REF!</definedName>
    <definedName name="운전사_기계002" localSheetId="15">#REF!</definedName>
    <definedName name="운전사_기계002" localSheetId="14">#REF!</definedName>
    <definedName name="운전사_기계002">#REF!</definedName>
    <definedName name="운전사_기계011" localSheetId="49">#REF!</definedName>
    <definedName name="운전사_기계011" localSheetId="50">#REF!</definedName>
    <definedName name="운전사_기계011" localSheetId="51">#REF!</definedName>
    <definedName name="운전사_기계011" localSheetId="52">#REF!</definedName>
    <definedName name="운전사_기계011" localSheetId="53">#REF!</definedName>
    <definedName name="운전사_기계011" localSheetId="74">#REF!</definedName>
    <definedName name="운전사_기계011" localSheetId="75">#REF!</definedName>
    <definedName name="운전사_기계011" localSheetId="76">#REF!</definedName>
    <definedName name="운전사_기계011" localSheetId="77">#REF!</definedName>
    <definedName name="운전사_기계011" localSheetId="78">#REF!</definedName>
    <definedName name="운전사_기계011" localSheetId="16">#REF!</definedName>
    <definedName name="운전사_기계011" localSheetId="13">#REF!</definedName>
    <definedName name="운전사_기계011" localSheetId="15">#REF!</definedName>
    <definedName name="운전사_기계011" localSheetId="14">#REF!</definedName>
    <definedName name="운전사_기계011">#REF!</definedName>
    <definedName name="운전사_기계982" localSheetId="49">#REF!</definedName>
    <definedName name="운전사_기계982" localSheetId="50">#REF!</definedName>
    <definedName name="운전사_기계982" localSheetId="51">#REF!</definedName>
    <definedName name="운전사_기계982" localSheetId="52">#REF!</definedName>
    <definedName name="운전사_기계982" localSheetId="53">#REF!</definedName>
    <definedName name="운전사_기계982" localSheetId="74">#REF!</definedName>
    <definedName name="운전사_기계982" localSheetId="75">#REF!</definedName>
    <definedName name="운전사_기계982" localSheetId="76">#REF!</definedName>
    <definedName name="운전사_기계982" localSheetId="77">#REF!</definedName>
    <definedName name="운전사_기계982" localSheetId="78">#REF!</definedName>
    <definedName name="운전사_기계982" localSheetId="16">#REF!</definedName>
    <definedName name="운전사_기계982" localSheetId="13">#REF!</definedName>
    <definedName name="운전사_기계982" localSheetId="15">#REF!</definedName>
    <definedName name="운전사_기계982" localSheetId="14">#REF!</definedName>
    <definedName name="운전사_기계982">#REF!</definedName>
    <definedName name="운전사_기계991" localSheetId="49">#REF!</definedName>
    <definedName name="운전사_기계991" localSheetId="50">#REF!</definedName>
    <definedName name="운전사_기계991" localSheetId="51">#REF!</definedName>
    <definedName name="운전사_기계991" localSheetId="52">#REF!</definedName>
    <definedName name="운전사_기계991" localSheetId="53">#REF!</definedName>
    <definedName name="운전사_기계991" localSheetId="74">#REF!</definedName>
    <definedName name="운전사_기계991" localSheetId="75">#REF!</definedName>
    <definedName name="운전사_기계991" localSheetId="76">#REF!</definedName>
    <definedName name="운전사_기계991" localSheetId="77">#REF!</definedName>
    <definedName name="운전사_기계991" localSheetId="78">#REF!</definedName>
    <definedName name="운전사_기계991" localSheetId="16">#REF!</definedName>
    <definedName name="운전사_기계991" localSheetId="13">#REF!</definedName>
    <definedName name="운전사_기계991" localSheetId="15">#REF!</definedName>
    <definedName name="운전사_기계991" localSheetId="14">#REF!</definedName>
    <definedName name="운전사_기계991">#REF!</definedName>
    <definedName name="운전사_기계992" localSheetId="49">#REF!</definedName>
    <definedName name="운전사_기계992" localSheetId="50">#REF!</definedName>
    <definedName name="운전사_기계992" localSheetId="51">#REF!</definedName>
    <definedName name="운전사_기계992" localSheetId="52">#REF!</definedName>
    <definedName name="운전사_기계992" localSheetId="53">#REF!</definedName>
    <definedName name="운전사_기계992" localSheetId="74">#REF!</definedName>
    <definedName name="운전사_기계992" localSheetId="75">#REF!</definedName>
    <definedName name="운전사_기계992" localSheetId="76">#REF!</definedName>
    <definedName name="운전사_기계992" localSheetId="77">#REF!</definedName>
    <definedName name="운전사_기계992" localSheetId="78">#REF!</definedName>
    <definedName name="운전사_기계992" localSheetId="16">#REF!</definedName>
    <definedName name="운전사_기계992" localSheetId="13">#REF!</definedName>
    <definedName name="운전사_기계992" localSheetId="15">#REF!</definedName>
    <definedName name="운전사_기계992" localSheetId="14">#REF!</definedName>
    <definedName name="운전사_기계992">#REF!</definedName>
    <definedName name="운전사_운반차" localSheetId="55">#REF!</definedName>
    <definedName name="운전사_운반차" localSheetId="59">#REF!</definedName>
    <definedName name="운전사_운반차" localSheetId="61">#REF!</definedName>
    <definedName name="운전사_운반차" localSheetId="31">#REF!</definedName>
    <definedName name="운전사_운반차" localSheetId="35">#REF!</definedName>
    <definedName name="운전사_운반차" localSheetId="36">#REF!</definedName>
    <definedName name="운전사_운반차" localSheetId="34">#REF!</definedName>
    <definedName name="운전사_운반차" localSheetId="49">#REF!</definedName>
    <definedName name="운전사_운반차" localSheetId="50">#REF!</definedName>
    <definedName name="운전사_운반차" localSheetId="51">#REF!</definedName>
    <definedName name="운전사_운반차" localSheetId="52">#REF!</definedName>
    <definedName name="운전사_운반차" localSheetId="53">#REF!</definedName>
    <definedName name="운전사_운반차" localSheetId="74">#REF!</definedName>
    <definedName name="운전사_운반차" localSheetId="75">#REF!</definedName>
    <definedName name="운전사_운반차" localSheetId="76">#REF!</definedName>
    <definedName name="운전사_운반차" localSheetId="77">#REF!</definedName>
    <definedName name="운전사_운반차" localSheetId="78">#REF!</definedName>
    <definedName name="운전사_운반차" localSheetId="16">#REF!</definedName>
    <definedName name="운전사_운반차" localSheetId="13">#REF!</definedName>
    <definedName name="운전사_운반차" localSheetId="15">#REF!</definedName>
    <definedName name="운전사_운반차" localSheetId="14">#REF!</definedName>
    <definedName name="운전사_운반차" localSheetId="1">#REF!</definedName>
    <definedName name="운전사_운반차">#REF!</definedName>
    <definedName name="운전사_운반차001" localSheetId="49">#REF!</definedName>
    <definedName name="운전사_운반차001" localSheetId="50">#REF!</definedName>
    <definedName name="운전사_운반차001" localSheetId="51">#REF!</definedName>
    <definedName name="운전사_운반차001" localSheetId="52">#REF!</definedName>
    <definedName name="운전사_운반차001" localSheetId="53">#REF!</definedName>
    <definedName name="운전사_운반차001" localSheetId="74">#REF!</definedName>
    <definedName name="운전사_운반차001" localSheetId="75">#REF!</definedName>
    <definedName name="운전사_운반차001" localSheetId="76">#REF!</definedName>
    <definedName name="운전사_운반차001" localSheetId="77">#REF!</definedName>
    <definedName name="운전사_운반차001" localSheetId="78">#REF!</definedName>
    <definedName name="운전사_운반차001" localSheetId="16">#REF!</definedName>
    <definedName name="운전사_운반차001" localSheetId="13">#REF!</definedName>
    <definedName name="운전사_운반차001" localSheetId="15">#REF!</definedName>
    <definedName name="운전사_운반차001" localSheetId="14">#REF!</definedName>
    <definedName name="운전사_운반차001">#REF!</definedName>
    <definedName name="운전사_운반차002" localSheetId="49">#REF!</definedName>
    <definedName name="운전사_운반차002" localSheetId="50">#REF!</definedName>
    <definedName name="운전사_운반차002" localSheetId="51">#REF!</definedName>
    <definedName name="운전사_운반차002" localSheetId="52">#REF!</definedName>
    <definedName name="운전사_운반차002" localSheetId="53">#REF!</definedName>
    <definedName name="운전사_운반차002" localSheetId="74">#REF!</definedName>
    <definedName name="운전사_운반차002" localSheetId="75">#REF!</definedName>
    <definedName name="운전사_운반차002" localSheetId="76">#REF!</definedName>
    <definedName name="운전사_운반차002" localSheetId="77">#REF!</definedName>
    <definedName name="운전사_운반차002" localSheetId="78">#REF!</definedName>
    <definedName name="운전사_운반차002" localSheetId="16">#REF!</definedName>
    <definedName name="운전사_운반차002" localSheetId="13">#REF!</definedName>
    <definedName name="운전사_운반차002" localSheetId="15">#REF!</definedName>
    <definedName name="운전사_운반차002" localSheetId="14">#REF!</definedName>
    <definedName name="운전사_운반차002">#REF!</definedName>
    <definedName name="운전사_운반차011" localSheetId="49">#REF!</definedName>
    <definedName name="운전사_운반차011" localSheetId="50">#REF!</definedName>
    <definedName name="운전사_운반차011" localSheetId="51">#REF!</definedName>
    <definedName name="운전사_운반차011" localSheetId="52">#REF!</definedName>
    <definedName name="운전사_운반차011" localSheetId="53">#REF!</definedName>
    <definedName name="운전사_운반차011" localSheetId="74">#REF!</definedName>
    <definedName name="운전사_운반차011" localSheetId="75">#REF!</definedName>
    <definedName name="운전사_운반차011" localSheetId="76">#REF!</definedName>
    <definedName name="운전사_운반차011" localSheetId="77">#REF!</definedName>
    <definedName name="운전사_운반차011" localSheetId="78">#REF!</definedName>
    <definedName name="운전사_운반차011" localSheetId="16">#REF!</definedName>
    <definedName name="운전사_운반차011" localSheetId="13">#REF!</definedName>
    <definedName name="운전사_운반차011" localSheetId="15">#REF!</definedName>
    <definedName name="운전사_운반차011" localSheetId="14">#REF!</definedName>
    <definedName name="운전사_운반차011">#REF!</definedName>
    <definedName name="운전사_운반차982" localSheetId="49">#REF!</definedName>
    <definedName name="운전사_운반차982" localSheetId="50">#REF!</definedName>
    <definedName name="운전사_운반차982" localSheetId="51">#REF!</definedName>
    <definedName name="운전사_운반차982" localSheetId="52">#REF!</definedName>
    <definedName name="운전사_운반차982" localSheetId="53">#REF!</definedName>
    <definedName name="운전사_운반차982" localSheetId="74">#REF!</definedName>
    <definedName name="운전사_운반차982" localSheetId="75">#REF!</definedName>
    <definedName name="운전사_운반차982" localSheetId="76">#REF!</definedName>
    <definedName name="운전사_운반차982" localSheetId="77">#REF!</definedName>
    <definedName name="운전사_운반차982" localSheetId="78">#REF!</definedName>
    <definedName name="운전사_운반차982" localSheetId="16">#REF!</definedName>
    <definedName name="운전사_운반차982" localSheetId="13">#REF!</definedName>
    <definedName name="운전사_운반차982" localSheetId="15">#REF!</definedName>
    <definedName name="운전사_운반차982" localSheetId="14">#REF!</definedName>
    <definedName name="운전사_운반차982">#REF!</definedName>
    <definedName name="운전사_운반차991" localSheetId="49">#REF!</definedName>
    <definedName name="운전사_운반차991" localSheetId="50">#REF!</definedName>
    <definedName name="운전사_운반차991" localSheetId="51">#REF!</definedName>
    <definedName name="운전사_운반차991" localSheetId="52">#REF!</definedName>
    <definedName name="운전사_운반차991" localSheetId="53">#REF!</definedName>
    <definedName name="운전사_운반차991" localSheetId="74">#REF!</definedName>
    <definedName name="운전사_운반차991" localSheetId="75">#REF!</definedName>
    <definedName name="운전사_운반차991" localSheetId="76">#REF!</definedName>
    <definedName name="운전사_운반차991" localSheetId="77">#REF!</definedName>
    <definedName name="운전사_운반차991" localSheetId="78">#REF!</definedName>
    <definedName name="운전사_운반차991" localSheetId="16">#REF!</definedName>
    <definedName name="운전사_운반차991" localSheetId="13">#REF!</definedName>
    <definedName name="운전사_운반차991" localSheetId="15">#REF!</definedName>
    <definedName name="운전사_운반차991" localSheetId="14">#REF!</definedName>
    <definedName name="운전사_운반차991">#REF!</definedName>
    <definedName name="운전사_운반차992" localSheetId="49">#REF!</definedName>
    <definedName name="운전사_운반차992" localSheetId="50">#REF!</definedName>
    <definedName name="운전사_운반차992" localSheetId="51">#REF!</definedName>
    <definedName name="운전사_운반차992" localSheetId="52">#REF!</definedName>
    <definedName name="운전사_운반차992" localSheetId="53">#REF!</definedName>
    <definedName name="운전사_운반차992" localSheetId="74">#REF!</definedName>
    <definedName name="운전사_운반차992" localSheetId="75">#REF!</definedName>
    <definedName name="운전사_운반차992" localSheetId="76">#REF!</definedName>
    <definedName name="운전사_운반차992" localSheetId="77">#REF!</definedName>
    <definedName name="운전사_운반차992" localSheetId="78">#REF!</definedName>
    <definedName name="운전사_운반차992" localSheetId="16">#REF!</definedName>
    <definedName name="운전사_운반차992" localSheetId="13">#REF!</definedName>
    <definedName name="운전사_운반차992" localSheetId="15">#REF!</definedName>
    <definedName name="운전사_운반차992" localSheetId="14">#REF!</definedName>
    <definedName name="운전사_운반차992">#REF!</definedName>
    <definedName name="울진내역" localSheetId="37">BlankMacro1</definedName>
    <definedName name="울진내역" localSheetId="49">BlankMacro1</definedName>
    <definedName name="울진내역" localSheetId="50">BlankMacro1</definedName>
    <definedName name="울진내역" localSheetId="51">BlankMacro1</definedName>
    <definedName name="울진내역" localSheetId="52">BlankMacro1</definedName>
    <definedName name="울진내역" localSheetId="53">BlankMacro1</definedName>
    <definedName name="울진내역" localSheetId="75">BlankMacro1</definedName>
    <definedName name="울진내역" localSheetId="77">BlankMacro1</definedName>
    <definedName name="울진내역" localSheetId="79">BlankMacro1</definedName>
    <definedName name="울진내역">BlankMacro1</definedName>
    <definedName name="원" localSheetId="49">'[134]1'!$A$1:$O$51</definedName>
    <definedName name="원" localSheetId="50">'[134]1'!$A$1:$O$51</definedName>
    <definedName name="원" localSheetId="51">'[134]1'!$A$1:$O$51</definedName>
    <definedName name="원" localSheetId="52">'[134]1'!$A$1:$O$51</definedName>
    <definedName name="원" localSheetId="53">'[134]1'!$A$1:$O$51</definedName>
    <definedName name="원" localSheetId="74">'[135]1'!$A$1:$O$51</definedName>
    <definedName name="원" localSheetId="75">'[135]1'!$A$1:$O$51</definedName>
    <definedName name="원" localSheetId="76">'[135]1'!$A$1:$O$51</definedName>
    <definedName name="원" localSheetId="77">'[135]1'!$A$1:$O$51</definedName>
    <definedName name="원" localSheetId="78">'[135]1'!$A$1:$O$51</definedName>
    <definedName name="원" localSheetId="79">'[113]1'!$A$1:$O$51</definedName>
    <definedName name="원" localSheetId="16">'[136]1'!$A$1:$O$51</definedName>
    <definedName name="원">'[136]1'!$A$1:$O$51</definedName>
    <definedName name="원1234" localSheetId="49">#REF!</definedName>
    <definedName name="원1234" localSheetId="50">#REF!</definedName>
    <definedName name="원1234" localSheetId="51">#REF!</definedName>
    <definedName name="원1234" localSheetId="52">#REF!</definedName>
    <definedName name="원1234" localSheetId="53">#REF!</definedName>
    <definedName name="원1234" localSheetId="74">#REF!</definedName>
    <definedName name="원1234" localSheetId="75">#REF!</definedName>
    <definedName name="원1234" localSheetId="76">#REF!</definedName>
    <definedName name="원1234" localSheetId="77">#REF!</definedName>
    <definedName name="원1234" localSheetId="78">#REF!</definedName>
    <definedName name="원1234" localSheetId="16">#REF!</definedName>
    <definedName name="원1234" localSheetId="13">#REF!</definedName>
    <definedName name="원1234" localSheetId="15">#REF!</definedName>
    <definedName name="원1234" localSheetId="14">#REF!</definedName>
    <definedName name="원1234">#REF!</definedName>
    <definedName name="원가" localSheetId="37">BlankMacro1</definedName>
    <definedName name="원가" localSheetId="49">BlankMacro1</definedName>
    <definedName name="원가" localSheetId="50">BlankMacro1</definedName>
    <definedName name="원가" localSheetId="51">BlankMacro1</definedName>
    <definedName name="원가" localSheetId="52">BlankMacro1</definedName>
    <definedName name="원가" localSheetId="53">BlankMacro1</definedName>
    <definedName name="원가" localSheetId="75">BlankMacro1</definedName>
    <definedName name="원가" localSheetId="77">BlankMacro1</definedName>
    <definedName name="원가" localSheetId="79">BlankMacro1</definedName>
    <definedName name="원가">BlankMacro1</definedName>
    <definedName name="원가계산" localSheetId="55">#REF!</definedName>
    <definedName name="원가계산" localSheetId="59">#REF!</definedName>
    <definedName name="원가계산" localSheetId="61">#REF!</definedName>
    <definedName name="원가계산" localSheetId="31">#REF!</definedName>
    <definedName name="원가계산" localSheetId="35">#REF!</definedName>
    <definedName name="원가계산" localSheetId="36">#REF!</definedName>
    <definedName name="원가계산" localSheetId="34">#REF!</definedName>
    <definedName name="원가계산" localSheetId="49">#REF!</definedName>
    <definedName name="원가계산" localSheetId="50">#REF!</definedName>
    <definedName name="원가계산" localSheetId="51">#REF!</definedName>
    <definedName name="원가계산" localSheetId="52">#REF!</definedName>
    <definedName name="원가계산" localSheetId="53">#REF!</definedName>
    <definedName name="원가계산" localSheetId="74">#REF!</definedName>
    <definedName name="원가계산" localSheetId="75">#REF!</definedName>
    <definedName name="원가계산" localSheetId="76">#REF!</definedName>
    <definedName name="원가계산" localSheetId="77">#REF!</definedName>
    <definedName name="원가계산" localSheetId="78">#REF!</definedName>
    <definedName name="원가계산" localSheetId="16">#REF!</definedName>
    <definedName name="원가계산" localSheetId="13">#REF!</definedName>
    <definedName name="원가계산" localSheetId="15">#REF!</definedName>
    <definedName name="원가계산" localSheetId="14">#REF!</definedName>
    <definedName name="원가계산" localSheetId="1">#REF!</definedName>
    <definedName name="원가계산">#REF!</definedName>
    <definedName name="원거푸집2회" localSheetId="55">#REF!</definedName>
    <definedName name="원거푸집2회" localSheetId="59">#REF!</definedName>
    <definedName name="원거푸집2회" localSheetId="61">#REF!</definedName>
    <definedName name="원거푸집2회" localSheetId="31">#REF!</definedName>
    <definedName name="원거푸집2회" localSheetId="35">#REF!</definedName>
    <definedName name="원거푸집2회" localSheetId="36">#REF!</definedName>
    <definedName name="원거푸집2회" localSheetId="34">#REF!</definedName>
    <definedName name="원거푸집2회" localSheetId="49">#REF!</definedName>
    <definedName name="원거푸집2회" localSheetId="50">#REF!</definedName>
    <definedName name="원거푸집2회" localSheetId="51">#REF!</definedName>
    <definedName name="원거푸집2회" localSheetId="52">#REF!</definedName>
    <definedName name="원거푸집2회" localSheetId="53">#REF!</definedName>
    <definedName name="원거푸집2회" localSheetId="74">#REF!</definedName>
    <definedName name="원거푸집2회" localSheetId="75">#REF!</definedName>
    <definedName name="원거푸집2회" localSheetId="76">#REF!</definedName>
    <definedName name="원거푸집2회" localSheetId="77">#REF!</definedName>
    <definedName name="원거푸집2회" localSheetId="78">#REF!</definedName>
    <definedName name="원거푸집2회" localSheetId="16">#REF!</definedName>
    <definedName name="원거푸집2회" localSheetId="13">#REF!</definedName>
    <definedName name="원거푸집2회" localSheetId="15">#REF!</definedName>
    <definedName name="원거푸집2회" localSheetId="14">#REF!</definedName>
    <definedName name="원거푸집2회" localSheetId="1">#REF!</definedName>
    <definedName name="원거푸집2회">#REF!</definedName>
    <definedName name="원돌11" localSheetId="49">#REF!</definedName>
    <definedName name="원돌11" localSheetId="50">#REF!</definedName>
    <definedName name="원돌11" localSheetId="51">#REF!</definedName>
    <definedName name="원돌11" localSheetId="52">#REF!</definedName>
    <definedName name="원돌11" localSheetId="53">#REF!</definedName>
    <definedName name="원돌11" localSheetId="74">#REF!</definedName>
    <definedName name="원돌11" localSheetId="75">#REF!</definedName>
    <definedName name="원돌11" localSheetId="76">#REF!</definedName>
    <definedName name="원돌11" localSheetId="77">#REF!</definedName>
    <definedName name="원돌11" localSheetId="78">#REF!</definedName>
    <definedName name="원돌11" localSheetId="16">#REF!</definedName>
    <definedName name="원돌11" localSheetId="13">#REF!</definedName>
    <definedName name="원돌11" localSheetId="15">#REF!</definedName>
    <definedName name="원돌11" localSheetId="14">#REF!</definedName>
    <definedName name="원돌11">#REF!</definedName>
    <definedName name="원돌흙">#REF!</definedName>
    <definedName name="원돌흙1" localSheetId="49">#REF!</definedName>
    <definedName name="원돌흙1" localSheetId="50">#REF!</definedName>
    <definedName name="원돌흙1" localSheetId="51">#REF!</definedName>
    <definedName name="원돌흙1" localSheetId="52">#REF!</definedName>
    <definedName name="원돌흙1" localSheetId="53">#REF!</definedName>
    <definedName name="원돌흙1" localSheetId="74">#REF!</definedName>
    <definedName name="원돌흙1" localSheetId="75">#REF!</definedName>
    <definedName name="원돌흙1" localSheetId="76">#REF!</definedName>
    <definedName name="원돌흙1" localSheetId="77">#REF!</definedName>
    <definedName name="원돌흙1" localSheetId="78">#REF!</definedName>
    <definedName name="원돌흙1" localSheetId="16">#REF!</definedName>
    <definedName name="원돌흙1" localSheetId="13">#REF!</definedName>
    <definedName name="원돌흙1" localSheetId="15">#REF!</definedName>
    <definedName name="원돌흙1" localSheetId="14">#REF!</definedName>
    <definedName name="원돌흙1">#REF!</definedName>
    <definedName name="원자력계장공001" localSheetId="49">#REF!</definedName>
    <definedName name="원자력계장공001" localSheetId="50">#REF!</definedName>
    <definedName name="원자력계장공001" localSheetId="51">#REF!</definedName>
    <definedName name="원자력계장공001" localSheetId="52">#REF!</definedName>
    <definedName name="원자력계장공001" localSheetId="53">#REF!</definedName>
    <definedName name="원자력계장공001" localSheetId="74">#REF!</definedName>
    <definedName name="원자력계장공001" localSheetId="75">#REF!</definedName>
    <definedName name="원자력계장공001" localSheetId="76">#REF!</definedName>
    <definedName name="원자력계장공001" localSheetId="77">#REF!</definedName>
    <definedName name="원자력계장공001" localSheetId="78">#REF!</definedName>
    <definedName name="원자력계장공001" localSheetId="16">#REF!</definedName>
    <definedName name="원자력계장공001" localSheetId="13">#REF!</definedName>
    <definedName name="원자력계장공001" localSheetId="15">#REF!</definedName>
    <definedName name="원자력계장공001" localSheetId="14">#REF!</definedName>
    <definedName name="원자력계장공001">#REF!</definedName>
    <definedName name="원자력계장공002" localSheetId="49">#REF!</definedName>
    <definedName name="원자력계장공002" localSheetId="50">#REF!</definedName>
    <definedName name="원자력계장공002" localSheetId="51">#REF!</definedName>
    <definedName name="원자력계장공002" localSheetId="52">#REF!</definedName>
    <definedName name="원자력계장공002" localSheetId="53">#REF!</definedName>
    <definedName name="원자력계장공002" localSheetId="74">#REF!</definedName>
    <definedName name="원자력계장공002" localSheetId="75">#REF!</definedName>
    <definedName name="원자력계장공002" localSheetId="76">#REF!</definedName>
    <definedName name="원자력계장공002" localSheetId="77">#REF!</definedName>
    <definedName name="원자력계장공002" localSheetId="78">#REF!</definedName>
    <definedName name="원자력계장공002" localSheetId="16">#REF!</definedName>
    <definedName name="원자력계장공002" localSheetId="13">#REF!</definedName>
    <definedName name="원자력계장공002" localSheetId="15">#REF!</definedName>
    <definedName name="원자력계장공002" localSheetId="14">#REF!</definedName>
    <definedName name="원자력계장공002">#REF!</definedName>
    <definedName name="원자력계장공011" localSheetId="49">#REF!</definedName>
    <definedName name="원자력계장공011" localSheetId="50">#REF!</definedName>
    <definedName name="원자력계장공011" localSheetId="51">#REF!</definedName>
    <definedName name="원자력계장공011" localSheetId="52">#REF!</definedName>
    <definedName name="원자력계장공011" localSheetId="53">#REF!</definedName>
    <definedName name="원자력계장공011" localSheetId="74">#REF!</definedName>
    <definedName name="원자력계장공011" localSheetId="75">#REF!</definedName>
    <definedName name="원자력계장공011" localSheetId="76">#REF!</definedName>
    <definedName name="원자력계장공011" localSheetId="77">#REF!</definedName>
    <definedName name="원자력계장공011" localSheetId="78">#REF!</definedName>
    <definedName name="원자력계장공011" localSheetId="16">#REF!</definedName>
    <definedName name="원자력계장공011" localSheetId="13">#REF!</definedName>
    <definedName name="원자력계장공011" localSheetId="15">#REF!</definedName>
    <definedName name="원자력계장공011" localSheetId="14">#REF!</definedName>
    <definedName name="원자력계장공011">#REF!</definedName>
    <definedName name="원자력계장공982" localSheetId="49">#REF!</definedName>
    <definedName name="원자력계장공982" localSheetId="50">#REF!</definedName>
    <definedName name="원자력계장공982" localSheetId="51">#REF!</definedName>
    <definedName name="원자력계장공982" localSheetId="52">#REF!</definedName>
    <definedName name="원자력계장공982" localSheetId="53">#REF!</definedName>
    <definedName name="원자력계장공982" localSheetId="74">#REF!</definedName>
    <definedName name="원자력계장공982" localSheetId="75">#REF!</definedName>
    <definedName name="원자력계장공982" localSheetId="76">#REF!</definedName>
    <definedName name="원자력계장공982" localSheetId="77">#REF!</definedName>
    <definedName name="원자력계장공982" localSheetId="78">#REF!</definedName>
    <definedName name="원자력계장공982" localSheetId="16">#REF!</definedName>
    <definedName name="원자력계장공982" localSheetId="13">#REF!</definedName>
    <definedName name="원자력계장공982" localSheetId="15">#REF!</definedName>
    <definedName name="원자력계장공982" localSheetId="14">#REF!</definedName>
    <definedName name="원자력계장공982">#REF!</definedName>
    <definedName name="원자력계장공991" localSheetId="49">#REF!</definedName>
    <definedName name="원자력계장공991" localSheetId="50">#REF!</definedName>
    <definedName name="원자력계장공991" localSheetId="51">#REF!</definedName>
    <definedName name="원자력계장공991" localSheetId="52">#REF!</definedName>
    <definedName name="원자력계장공991" localSheetId="53">#REF!</definedName>
    <definedName name="원자력계장공991" localSheetId="74">#REF!</definedName>
    <definedName name="원자력계장공991" localSheetId="75">#REF!</definedName>
    <definedName name="원자력계장공991" localSheetId="76">#REF!</definedName>
    <definedName name="원자력계장공991" localSheetId="77">#REF!</definedName>
    <definedName name="원자력계장공991" localSheetId="78">#REF!</definedName>
    <definedName name="원자력계장공991" localSheetId="16">#REF!</definedName>
    <definedName name="원자력계장공991" localSheetId="13">#REF!</definedName>
    <definedName name="원자력계장공991" localSheetId="15">#REF!</definedName>
    <definedName name="원자력계장공991" localSheetId="14">#REF!</definedName>
    <definedName name="원자력계장공991">#REF!</definedName>
    <definedName name="원자력계장공992" localSheetId="49">#REF!</definedName>
    <definedName name="원자력계장공992" localSheetId="50">#REF!</definedName>
    <definedName name="원자력계장공992" localSheetId="51">#REF!</definedName>
    <definedName name="원자력계장공992" localSheetId="52">#REF!</definedName>
    <definedName name="원자력계장공992" localSheetId="53">#REF!</definedName>
    <definedName name="원자력계장공992" localSheetId="74">#REF!</definedName>
    <definedName name="원자력계장공992" localSheetId="75">#REF!</definedName>
    <definedName name="원자력계장공992" localSheetId="76">#REF!</definedName>
    <definedName name="원자력계장공992" localSheetId="77">#REF!</definedName>
    <definedName name="원자력계장공992" localSheetId="78">#REF!</definedName>
    <definedName name="원자력계장공992" localSheetId="16">#REF!</definedName>
    <definedName name="원자력계장공992" localSheetId="13">#REF!</definedName>
    <definedName name="원자력계장공992" localSheetId="15">#REF!</definedName>
    <definedName name="원자력계장공992" localSheetId="14">#REF!</definedName>
    <definedName name="원자력계장공992">#REF!</definedName>
    <definedName name="원자력기계설치공001" localSheetId="49">#REF!</definedName>
    <definedName name="원자력기계설치공001" localSheetId="50">#REF!</definedName>
    <definedName name="원자력기계설치공001" localSheetId="51">#REF!</definedName>
    <definedName name="원자력기계설치공001" localSheetId="52">#REF!</definedName>
    <definedName name="원자력기계설치공001" localSheetId="53">#REF!</definedName>
    <definedName name="원자력기계설치공001" localSheetId="74">#REF!</definedName>
    <definedName name="원자력기계설치공001" localSheetId="75">#REF!</definedName>
    <definedName name="원자력기계설치공001" localSheetId="76">#REF!</definedName>
    <definedName name="원자력기계설치공001" localSheetId="77">#REF!</definedName>
    <definedName name="원자력기계설치공001" localSheetId="78">#REF!</definedName>
    <definedName name="원자력기계설치공001" localSheetId="16">#REF!</definedName>
    <definedName name="원자력기계설치공001" localSheetId="13">#REF!</definedName>
    <definedName name="원자력기계설치공001" localSheetId="15">#REF!</definedName>
    <definedName name="원자력기계설치공001" localSheetId="14">#REF!</definedName>
    <definedName name="원자력기계설치공001">#REF!</definedName>
    <definedName name="원자력기계설치공002" localSheetId="49">#REF!</definedName>
    <definedName name="원자력기계설치공002" localSheetId="50">#REF!</definedName>
    <definedName name="원자력기계설치공002" localSheetId="51">#REF!</definedName>
    <definedName name="원자력기계설치공002" localSheetId="52">#REF!</definedName>
    <definedName name="원자력기계설치공002" localSheetId="53">#REF!</definedName>
    <definedName name="원자력기계설치공002" localSheetId="74">#REF!</definedName>
    <definedName name="원자력기계설치공002" localSheetId="75">#REF!</definedName>
    <definedName name="원자력기계설치공002" localSheetId="76">#REF!</definedName>
    <definedName name="원자력기계설치공002" localSheetId="77">#REF!</definedName>
    <definedName name="원자력기계설치공002" localSheetId="78">#REF!</definedName>
    <definedName name="원자력기계설치공002" localSheetId="16">#REF!</definedName>
    <definedName name="원자력기계설치공002" localSheetId="13">#REF!</definedName>
    <definedName name="원자력기계설치공002" localSheetId="15">#REF!</definedName>
    <definedName name="원자력기계설치공002" localSheetId="14">#REF!</definedName>
    <definedName name="원자력기계설치공002">#REF!</definedName>
    <definedName name="원자력기계설치공011" localSheetId="49">#REF!</definedName>
    <definedName name="원자력기계설치공011" localSheetId="50">#REF!</definedName>
    <definedName name="원자력기계설치공011" localSheetId="51">#REF!</definedName>
    <definedName name="원자력기계설치공011" localSheetId="52">#REF!</definedName>
    <definedName name="원자력기계설치공011" localSheetId="53">#REF!</definedName>
    <definedName name="원자력기계설치공011" localSheetId="74">#REF!</definedName>
    <definedName name="원자력기계설치공011" localSheetId="75">#REF!</definedName>
    <definedName name="원자력기계설치공011" localSheetId="76">#REF!</definedName>
    <definedName name="원자력기계설치공011" localSheetId="77">#REF!</definedName>
    <definedName name="원자력기계설치공011" localSheetId="78">#REF!</definedName>
    <definedName name="원자력기계설치공011" localSheetId="16">#REF!</definedName>
    <definedName name="원자력기계설치공011" localSheetId="13">#REF!</definedName>
    <definedName name="원자력기계설치공011" localSheetId="15">#REF!</definedName>
    <definedName name="원자력기계설치공011" localSheetId="14">#REF!</definedName>
    <definedName name="원자력기계설치공011">#REF!</definedName>
    <definedName name="원자력기계설치공982" localSheetId="49">#REF!</definedName>
    <definedName name="원자력기계설치공982" localSheetId="50">#REF!</definedName>
    <definedName name="원자력기계설치공982" localSheetId="51">#REF!</definedName>
    <definedName name="원자력기계설치공982" localSheetId="52">#REF!</definedName>
    <definedName name="원자력기계설치공982" localSheetId="53">#REF!</definedName>
    <definedName name="원자력기계설치공982" localSheetId="74">#REF!</definedName>
    <definedName name="원자력기계설치공982" localSheetId="75">#REF!</definedName>
    <definedName name="원자력기계설치공982" localSheetId="76">#REF!</definedName>
    <definedName name="원자력기계설치공982" localSheetId="77">#REF!</definedName>
    <definedName name="원자력기계설치공982" localSheetId="78">#REF!</definedName>
    <definedName name="원자력기계설치공982" localSheetId="16">#REF!</definedName>
    <definedName name="원자력기계설치공982" localSheetId="13">#REF!</definedName>
    <definedName name="원자력기계설치공982" localSheetId="15">#REF!</definedName>
    <definedName name="원자력기계설치공982" localSheetId="14">#REF!</definedName>
    <definedName name="원자력기계설치공982">#REF!</definedName>
    <definedName name="원자력기계설치공991" localSheetId="49">#REF!</definedName>
    <definedName name="원자력기계설치공991" localSheetId="50">#REF!</definedName>
    <definedName name="원자력기계설치공991" localSheetId="51">#REF!</definedName>
    <definedName name="원자력기계설치공991" localSheetId="52">#REF!</definedName>
    <definedName name="원자력기계설치공991" localSheetId="53">#REF!</definedName>
    <definedName name="원자력기계설치공991" localSheetId="74">#REF!</definedName>
    <definedName name="원자력기계설치공991" localSheetId="75">#REF!</definedName>
    <definedName name="원자력기계설치공991" localSheetId="76">#REF!</definedName>
    <definedName name="원자력기계설치공991" localSheetId="77">#REF!</definedName>
    <definedName name="원자력기계설치공991" localSheetId="78">#REF!</definedName>
    <definedName name="원자력기계설치공991" localSheetId="16">#REF!</definedName>
    <definedName name="원자력기계설치공991" localSheetId="13">#REF!</definedName>
    <definedName name="원자력기계설치공991" localSheetId="15">#REF!</definedName>
    <definedName name="원자력기계설치공991" localSheetId="14">#REF!</definedName>
    <definedName name="원자력기계설치공991">#REF!</definedName>
    <definedName name="원자력기계설치공992" localSheetId="49">#REF!</definedName>
    <definedName name="원자력기계설치공992" localSheetId="50">#REF!</definedName>
    <definedName name="원자력기계설치공992" localSheetId="51">#REF!</definedName>
    <definedName name="원자력기계설치공992" localSheetId="52">#REF!</definedName>
    <definedName name="원자력기계설치공992" localSheetId="53">#REF!</definedName>
    <definedName name="원자력기계설치공992" localSheetId="74">#REF!</definedName>
    <definedName name="원자력기계설치공992" localSheetId="75">#REF!</definedName>
    <definedName name="원자력기계설치공992" localSheetId="76">#REF!</definedName>
    <definedName name="원자력기계설치공992" localSheetId="77">#REF!</definedName>
    <definedName name="원자력기계설치공992" localSheetId="78">#REF!</definedName>
    <definedName name="원자력기계설치공992" localSheetId="16">#REF!</definedName>
    <definedName name="원자력기계설치공992" localSheetId="13">#REF!</definedName>
    <definedName name="원자력기계설치공992" localSheetId="15">#REF!</definedName>
    <definedName name="원자력기계설치공992" localSheetId="14">#REF!</definedName>
    <definedName name="원자력기계설치공992">#REF!</definedName>
    <definedName name="원자력기술자001" localSheetId="49">#REF!</definedName>
    <definedName name="원자력기술자001" localSheetId="50">#REF!</definedName>
    <definedName name="원자력기술자001" localSheetId="51">#REF!</definedName>
    <definedName name="원자력기술자001" localSheetId="52">#REF!</definedName>
    <definedName name="원자력기술자001" localSheetId="53">#REF!</definedName>
    <definedName name="원자력기술자001" localSheetId="74">#REF!</definedName>
    <definedName name="원자력기술자001" localSheetId="75">#REF!</definedName>
    <definedName name="원자력기술자001" localSheetId="76">#REF!</definedName>
    <definedName name="원자력기술자001" localSheetId="77">#REF!</definedName>
    <definedName name="원자력기술자001" localSheetId="78">#REF!</definedName>
    <definedName name="원자력기술자001" localSheetId="16">#REF!</definedName>
    <definedName name="원자력기술자001" localSheetId="13">#REF!</definedName>
    <definedName name="원자력기술자001" localSheetId="15">#REF!</definedName>
    <definedName name="원자력기술자001" localSheetId="14">#REF!</definedName>
    <definedName name="원자력기술자001">#REF!</definedName>
    <definedName name="원자력기술자002" localSheetId="49">#REF!</definedName>
    <definedName name="원자력기술자002" localSheetId="50">#REF!</definedName>
    <definedName name="원자력기술자002" localSheetId="51">#REF!</definedName>
    <definedName name="원자력기술자002" localSheetId="52">#REF!</definedName>
    <definedName name="원자력기술자002" localSheetId="53">#REF!</definedName>
    <definedName name="원자력기술자002" localSheetId="74">#REF!</definedName>
    <definedName name="원자력기술자002" localSheetId="75">#REF!</definedName>
    <definedName name="원자력기술자002" localSheetId="76">#REF!</definedName>
    <definedName name="원자력기술자002" localSheetId="77">#REF!</definedName>
    <definedName name="원자력기술자002" localSheetId="78">#REF!</definedName>
    <definedName name="원자력기술자002" localSheetId="16">#REF!</definedName>
    <definedName name="원자력기술자002" localSheetId="13">#REF!</definedName>
    <definedName name="원자력기술자002" localSheetId="15">#REF!</definedName>
    <definedName name="원자력기술자002" localSheetId="14">#REF!</definedName>
    <definedName name="원자력기술자002">#REF!</definedName>
    <definedName name="원자력기술자011" localSheetId="49">#REF!</definedName>
    <definedName name="원자력기술자011" localSheetId="50">#REF!</definedName>
    <definedName name="원자력기술자011" localSheetId="51">#REF!</definedName>
    <definedName name="원자력기술자011" localSheetId="52">#REF!</definedName>
    <definedName name="원자력기술자011" localSheetId="53">#REF!</definedName>
    <definedName name="원자력기술자011" localSheetId="74">#REF!</definedName>
    <definedName name="원자력기술자011" localSheetId="75">#REF!</definedName>
    <definedName name="원자력기술자011" localSheetId="76">#REF!</definedName>
    <definedName name="원자력기술자011" localSheetId="77">#REF!</definedName>
    <definedName name="원자력기술자011" localSheetId="78">#REF!</definedName>
    <definedName name="원자력기술자011" localSheetId="16">#REF!</definedName>
    <definedName name="원자력기술자011" localSheetId="13">#REF!</definedName>
    <definedName name="원자력기술자011" localSheetId="15">#REF!</definedName>
    <definedName name="원자력기술자011" localSheetId="14">#REF!</definedName>
    <definedName name="원자력기술자011">#REF!</definedName>
    <definedName name="원자력기술자982" localSheetId="49">#REF!</definedName>
    <definedName name="원자력기술자982" localSheetId="50">#REF!</definedName>
    <definedName name="원자력기술자982" localSheetId="51">#REF!</definedName>
    <definedName name="원자력기술자982" localSheetId="52">#REF!</definedName>
    <definedName name="원자력기술자982" localSheetId="53">#REF!</definedName>
    <definedName name="원자력기술자982" localSheetId="74">#REF!</definedName>
    <definedName name="원자력기술자982" localSheetId="75">#REF!</definedName>
    <definedName name="원자력기술자982" localSheetId="76">#REF!</definedName>
    <definedName name="원자력기술자982" localSheetId="77">#REF!</definedName>
    <definedName name="원자력기술자982" localSheetId="78">#REF!</definedName>
    <definedName name="원자력기술자982" localSheetId="16">#REF!</definedName>
    <definedName name="원자력기술자982" localSheetId="13">#REF!</definedName>
    <definedName name="원자력기술자982" localSheetId="15">#REF!</definedName>
    <definedName name="원자력기술자982" localSheetId="14">#REF!</definedName>
    <definedName name="원자력기술자982">#REF!</definedName>
    <definedName name="원자력기술자991" localSheetId="49">#REF!</definedName>
    <definedName name="원자력기술자991" localSheetId="50">#REF!</definedName>
    <definedName name="원자력기술자991" localSheetId="51">#REF!</definedName>
    <definedName name="원자력기술자991" localSheetId="52">#REF!</definedName>
    <definedName name="원자력기술자991" localSheetId="53">#REF!</definedName>
    <definedName name="원자력기술자991" localSheetId="74">#REF!</definedName>
    <definedName name="원자력기술자991" localSheetId="75">#REF!</definedName>
    <definedName name="원자력기술자991" localSheetId="76">#REF!</definedName>
    <definedName name="원자력기술자991" localSheetId="77">#REF!</definedName>
    <definedName name="원자력기술자991" localSheetId="78">#REF!</definedName>
    <definedName name="원자력기술자991" localSheetId="16">#REF!</definedName>
    <definedName name="원자력기술자991" localSheetId="13">#REF!</definedName>
    <definedName name="원자력기술자991" localSheetId="15">#REF!</definedName>
    <definedName name="원자력기술자991" localSheetId="14">#REF!</definedName>
    <definedName name="원자력기술자991">#REF!</definedName>
    <definedName name="원자력기술자992" localSheetId="49">#REF!</definedName>
    <definedName name="원자력기술자992" localSheetId="50">#REF!</definedName>
    <definedName name="원자력기술자992" localSheetId="51">#REF!</definedName>
    <definedName name="원자력기술자992" localSheetId="52">#REF!</definedName>
    <definedName name="원자력기술자992" localSheetId="53">#REF!</definedName>
    <definedName name="원자력기술자992" localSheetId="74">#REF!</definedName>
    <definedName name="원자력기술자992" localSheetId="75">#REF!</definedName>
    <definedName name="원자력기술자992" localSheetId="76">#REF!</definedName>
    <definedName name="원자력기술자992" localSheetId="77">#REF!</definedName>
    <definedName name="원자력기술자992" localSheetId="78">#REF!</definedName>
    <definedName name="원자력기술자992" localSheetId="16">#REF!</definedName>
    <definedName name="원자력기술자992" localSheetId="13">#REF!</definedName>
    <definedName name="원자력기술자992" localSheetId="15">#REF!</definedName>
    <definedName name="원자력기술자992" localSheetId="14">#REF!</definedName>
    <definedName name="원자력기술자992">#REF!</definedName>
    <definedName name="원자력덕트공001" localSheetId="49">#REF!</definedName>
    <definedName name="원자력덕트공001" localSheetId="50">#REF!</definedName>
    <definedName name="원자력덕트공001" localSheetId="51">#REF!</definedName>
    <definedName name="원자력덕트공001" localSheetId="52">#REF!</definedName>
    <definedName name="원자력덕트공001" localSheetId="53">#REF!</definedName>
    <definedName name="원자력덕트공001" localSheetId="74">#REF!</definedName>
    <definedName name="원자력덕트공001" localSheetId="75">#REF!</definedName>
    <definedName name="원자력덕트공001" localSheetId="76">#REF!</definedName>
    <definedName name="원자력덕트공001" localSheetId="77">#REF!</definedName>
    <definedName name="원자력덕트공001" localSheetId="78">#REF!</definedName>
    <definedName name="원자력덕트공001" localSheetId="16">#REF!</definedName>
    <definedName name="원자력덕트공001" localSheetId="13">#REF!</definedName>
    <definedName name="원자력덕트공001" localSheetId="15">#REF!</definedName>
    <definedName name="원자력덕트공001" localSheetId="14">#REF!</definedName>
    <definedName name="원자력덕트공001">#REF!</definedName>
    <definedName name="원자력덕트공002" localSheetId="49">#REF!</definedName>
    <definedName name="원자력덕트공002" localSheetId="50">#REF!</definedName>
    <definedName name="원자력덕트공002" localSheetId="51">#REF!</definedName>
    <definedName name="원자력덕트공002" localSheetId="52">#REF!</definedName>
    <definedName name="원자력덕트공002" localSheetId="53">#REF!</definedName>
    <definedName name="원자력덕트공002" localSheetId="74">#REF!</definedName>
    <definedName name="원자력덕트공002" localSheetId="75">#REF!</definedName>
    <definedName name="원자력덕트공002" localSheetId="76">#REF!</definedName>
    <definedName name="원자력덕트공002" localSheetId="77">#REF!</definedName>
    <definedName name="원자력덕트공002" localSheetId="78">#REF!</definedName>
    <definedName name="원자력덕트공002" localSheetId="16">#REF!</definedName>
    <definedName name="원자력덕트공002" localSheetId="13">#REF!</definedName>
    <definedName name="원자력덕트공002" localSheetId="15">#REF!</definedName>
    <definedName name="원자력덕트공002" localSheetId="14">#REF!</definedName>
    <definedName name="원자력덕트공002">#REF!</definedName>
    <definedName name="원자력덕트공011" localSheetId="49">#REF!</definedName>
    <definedName name="원자력덕트공011" localSheetId="50">#REF!</definedName>
    <definedName name="원자력덕트공011" localSheetId="51">#REF!</definedName>
    <definedName name="원자력덕트공011" localSheetId="52">#REF!</definedName>
    <definedName name="원자력덕트공011" localSheetId="53">#REF!</definedName>
    <definedName name="원자력덕트공011" localSheetId="74">#REF!</definedName>
    <definedName name="원자력덕트공011" localSheetId="75">#REF!</definedName>
    <definedName name="원자력덕트공011" localSheetId="76">#REF!</definedName>
    <definedName name="원자력덕트공011" localSheetId="77">#REF!</definedName>
    <definedName name="원자력덕트공011" localSheetId="78">#REF!</definedName>
    <definedName name="원자력덕트공011" localSheetId="16">#REF!</definedName>
    <definedName name="원자력덕트공011" localSheetId="13">#REF!</definedName>
    <definedName name="원자력덕트공011" localSheetId="15">#REF!</definedName>
    <definedName name="원자력덕트공011" localSheetId="14">#REF!</definedName>
    <definedName name="원자력덕트공011">#REF!</definedName>
    <definedName name="원자력덕트공982" localSheetId="49">#REF!</definedName>
    <definedName name="원자력덕트공982" localSheetId="50">#REF!</definedName>
    <definedName name="원자력덕트공982" localSheetId="51">#REF!</definedName>
    <definedName name="원자력덕트공982" localSheetId="52">#REF!</definedName>
    <definedName name="원자력덕트공982" localSheetId="53">#REF!</definedName>
    <definedName name="원자력덕트공982" localSheetId="74">#REF!</definedName>
    <definedName name="원자력덕트공982" localSheetId="75">#REF!</definedName>
    <definedName name="원자력덕트공982" localSheetId="76">#REF!</definedName>
    <definedName name="원자력덕트공982" localSheetId="77">#REF!</definedName>
    <definedName name="원자력덕트공982" localSheetId="78">#REF!</definedName>
    <definedName name="원자력덕트공982" localSheetId="16">#REF!</definedName>
    <definedName name="원자력덕트공982" localSheetId="13">#REF!</definedName>
    <definedName name="원자력덕트공982" localSheetId="15">#REF!</definedName>
    <definedName name="원자력덕트공982" localSheetId="14">#REF!</definedName>
    <definedName name="원자력덕트공982">#REF!</definedName>
    <definedName name="원자력덕트공991" localSheetId="49">#REF!</definedName>
    <definedName name="원자력덕트공991" localSheetId="50">#REF!</definedName>
    <definedName name="원자력덕트공991" localSheetId="51">#REF!</definedName>
    <definedName name="원자력덕트공991" localSheetId="52">#REF!</definedName>
    <definedName name="원자력덕트공991" localSheetId="53">#REF!</definedName>
    <definedName name="원자력덕트공991" localSheetId="74">#REF!</definedName>
    <definedName name="원자력덕트공991" localSheetId="75">#REF!</definedName>
    <definedName name="원자력덕트공991" localSheetId="76">#REF!</definedName>
    <definedName name="원자력덕트공991" localSheetId="77">#REF!</definedName>
    <definedName name="원자력덕트공991" localSheetId="78">#REF!</definedName>
    <definedName name="원자력덕트공991" localSheetId="16">#REF!</definedName>
    <definedName name="원자력덕트공991" localSheetId="13">#REF!</definedName>
    <definedName name="원자력덕트공991" localSheetId="15">#REF!</definedName>
    <definedName name="원자력덕트공991" localSheetId="14">#REF!</definedName>
    <definedName name="원자력덕트공991">#REF!</definedName>
    <definedName name="원자력덕트공992" localSheetId="49">#REF!</definedName>
    <definedName name="원자력덕트공992" localSheetId="50">#REF!</definedName>
    <definedName name="원자력덕트공992" localSheetId="51">#REF!</definedName>
    <definedName name="원자력덕트공992" localSheetId="52">#REF!</definedName>
    <definedName name="원자력덕트공992" localSheetId="53">#REF!</definedName>
    <definedName name="원자력덕트공992" localSheetId="74">#REF!</definedName>
    <definedName name="원자력덕트공992" localSheetId="75">#REF!</definedName>
    <definedName name="원자력덕트공992" localSheetId="76">#REF!</definedName>
    <definedName name="원자력덕트공992" localSheetId="77">#REF!</definedName>
    <definedName name="원자력덕트공992" localSheetId="78">#REF!</definedName>
    <definedName name="원자력덕트공992" localSheetId="16">#REF!</definedName>
    <definedName name="원자력덕트공992" localSheetId="13">#REF!</definedName>
    <definedName name="원자력덕트공992" localSheetId="15">#REF!</definedName>
    <definedName name="원자력덕트공992" localSheetId="14">#REF!</definedName>
    <definedName name="원자력덕트공992">#REF!</definedName>
    <definedName name="원자력배관공001" localSheetId="49">#REF!</definedName>
    <definedName name="원자력배관공001" localSheetId="50">#REF!</definedName>
    <definedName name="원자력배관공001" localSheetId="51">#REF!</definedName>
    <definedName name="원자력배관공001" localSheetId="52">#REF!</definedName>
    <definedName name="원자력배관공001" localSheetId="53">#REF!</definedName>
    <definedName name="원자력배관공001" localSheetId="74">#REF!</definedName>
    <definedName name="원자력배관공001" localSheetId="75">#REF!</definedName>
    <definedName name="원자력배관공001" localSheetId="76">#REF!</definedName>
    <definedName name="원자력배관공001" localSheetId="77">#REF!</definedName>
    <definedName name="원자력배관공001" localSheetId="78">#REF!</definedName>
    <definedName name="원자력배관공001" localSheetId="16">#REF!</definedName>
    <definedName name="원자력배관공001" localSheetId="13">#REF!</definedName>
    <definedName name="원자력배관공001" localSheetId="15">#REF!</definedName>
    <definedName name="원자력배관공001" localSheetId="14">#REF!</definedName>
    <definedName name="원자력배관공001">#REF!</definedName>
    <definedName name="원자력배관공002" localSheetId="49">#REF!</definedName>
    <definedName name="원자력배관공002" localSheetId="50">#REF!</definedName>
    <definedName name="원자력배관공002" localSheetId="51">#REF!</definedName>
    <definedName name="원자력배관공002" localSheetId="52">#REF!</definedName>
    <definedName name="원자력배관공002" localSheetId="53">#REF!</definedName>
    <definedName name="원자력배관공002" localSheetId="74">#REF!</definedName>
    <definedName name="원자력배관공002" localSheetId="75">#REF!</definedName>
    <definedName name="원자력배관공002" localSheetId="76">#REF!</definedName>
    <definedName name="원자력배관공002" localSheetId="77">#REF!</definedName>
    <definedName name="원자력배관공002" localSheetId="78">#REF!</definedName>
    <definedName name="원자력배관공002" localSheetId="16">#REF!</definedName>
    <definedName name="원자력배관공002" localSheetId="13">#REF!</definedName>
    <definedName name="원자력배관공002" localSheetId="15">#REF!</definedName>
    <definedName name="원자력배관공002" localSheetId="14">#REF!</definedName>
    <definedName name="원자력배관공002">#REF!</definedName>
    <definedName name="원자력배관공011" localSheetId="49">#REF!</definedName>
    <definedName name="원자력배관공011" localSheetId="50">#REF!</definedName>
    <definedName name="원자력배관공011" localSheetId="51">#REF!</definedName>
    <definedName name="원자력배관공011" localSheetId="52">#REF!</definedName>
    <definedName name="원자력배관공011" localSheetId="53">#REF!</definedName>
    <definedName name="원자력배관공011" localSheetId="74">#REF!</definedName>
    <definedName name="원자력배관공011" localSheetId="75">#REF!</definedName>
    <definedName name="원자력배관공011" localSheetId="76">#REF!</definedName>
    <definedName name="원자력배관공011" localSheetId="77">#REF!</definedName>
    <definedName name="원자력배관공011" localSheetId="78">#REF!</definedName>
    <definedName name="원자력배관공011" localSheetId="16">#REF!</definedName>
    <definedName name="원자력배관공011" localSheetId="13">#REF!</definedName>
    <definedName name="원자력배관공011" localSheetId="15">#REF!</definedName>
    <definedName name="원자력배관공011" localSheetId="14">#REF!</definedName>
    <definedName name="원자력배관공011">#REF!</definedName>
    <definedName name="원자력배관공982" localSheetId="49">#REF!</definedName>
    <definedName name="원자력배관공982" localSheetId="50">#REF!</definedName>
    <definedName name="원자력배관공982" localSheetId="51">#REF!</definedName>
    <definedName name="원자력배관공982" localSheetId="52">#REF!</definedName>
    <definedName name="원자력배관공982" localSheetId="53">#REF!</definedName>
    <definedName name="원자력배관공982" localSheetId="74">#REF!</definedName>
    <definedName name="원자력배관공982" localSheetId="75">#REF!</definedName>
    <definedName name="원자력배관공982" localSheetId="76">#REF!</definedName>
    <definedName name="원자력배관공982" localSheetId="77">#REF!</definedName>
    <definedName name="원자력배관공982" localSheetId="78">#REF!</definedName>
    <definedName name="원자력배관공982" localSheetId="16">#REF!</definedName>
    <definedName name="원자력배관공982" localSheetId="13">#REF!</definedName>
    <definedName name="원자력배관공982" localSheetId="15">#REF!</definedName>
    <definedName name="원자력배관공982" localSheetId="14">#REF!</definedName>
    <definedName name="원자력배관공982">#REF!</definedName>
    <definedName name="원자력배관공991" localSheetId="49">#REF!</definedName>
    <definedName name="원자력배관공991" localSheetId="50">#REF!</definedName>
    <definedName name="원자력배관공991" localSheetId="51">#REF!</definedName>
    <definedName name="원자력배관공991" localSheetId="52">#REF!</definedName>
    <definedName name="원자력배관공991" localSheetId="53">#REF!</definedName>
    <definedName name="원자력배관공991" localSheetId="74">#REF!</definedName>
    <definedName name="원자력배관공991" localSheetId="75">#REF!</definedName>
    <definedName name="원자력배관공991" localSheetId="76">#REF!</definedName>
    <definedName name="원자력배관공991" localSheetId="77">#REF!</definedName>
    <definedName name="원자력배관공991" localSheetId="78">#REF!</definedName>
    <definedName name="원자력배관공991" localSheetId="16">#REF!</definedName>
    <definedName name="원자력배관공991" localSheetId="13">#REF!</definedName>
    <definedName name="원자력배관공991" localSheetId="15">#REF!</definedName>
    <definedName name="원자력배관공991" localSheetId="14">#REF!</definedName>
    <definedName name="원자력배관공991">#REF!</definedName>
    <definedName name="원자력배관공992" localSheetId="49">#REF!</definedName>
    <definedName name="원자력배관공992" localSheetId="50">#REF!</definedName>
    <definedName name="원자력배관공992" localSheetId="51">#REF!</definedName>
    <definedName name="원자력배관공992" localSheetId="52">#REF!</definedName>
    <definedName name="원자력배관공992" localSheetId="53">#REF!</definedName>
    <definedName name="원자력배관공992" localSheetId="74">#REF!</definedName>
    <definedName name="원자력배관공992" localSheetId="75">#REF!</definedName>
    <definedName name="원자력배관공992" localSheetId="76">#REF!</definedName>
    <definedName name="원자력배관공992" localSheetId="77">#REF!</definedName>
    <definedName name="원자력배관공992" localSheetId="78">#REF!</definedName>
    <definedName name="원자력배관공992" localSheetId="16">#REF!</definedName>
    <definedName name="원자력배관공992" localSheetId="13">#REF!</definedName>
    <definedName name="원자력배관공992" localSheetId="15">#REF!</definedName>
    <definedName name="원자력배관공992" localSheetId="14">#REF!</definedName>
    <definedName name="원자력배관공992">#REF!</definedName>
    <definedName name="원자력보온공001" localSheetId="49">#REF!</definedName>
    <definedName name="원자력보온공001" localSheetId="50">#REF!</definedName>
    <definedName name="원자력보온공001" localSheetId="51">#REF!</definedName>
    <definedName name="원자력보온공001" localSheetId="52">#REF!</definedName>
    <definedName name="원자력보온공001" localSheetId="53">#REF!</definedName>
    <definedName name="원자력보온공001" localSheetId="74">#REF!</definedName>
    <definedName name="원자력보온공001" localSheetId="75">#REF!</definedName>
    <definedName name="원자력보온공001" localSheetId="76">#REF!</definedName>
    <definedName name="원자력보온공001" localSheetId="77">#REF!</definedName>
    <definedName name="원자력보온공001" localSheetId="78">#REF!</definedName>
    <definedName name="원자력보온공001" localSheetId="16">#REF!</definedName>
    <definedName name="원자력보온공001" localSheetId="13">#REF!</definedName>
    <definedName name="원자력보온공001" localSheetId="15">#REF!</definedName>
    <definedName name="원자력보온공001" localSheetId="14">#REF!</definedName>
    <definedName name="원자력보온공001">#REF!</definedName>
    <definedName name="원자력보온공002" localSheetId="49">#REF!</definedName>
    <definedName name="원자력보온공002" localSheetId="50">#REF!</definedName>
    <definedName name="원자력보온공002" localSheetId="51">#REF!</definedName>
    <definedName name="원자력보온공002" localSheetId="52">#REF!</definedName>
    <definedName name="원자력보온공002" localSheetId="53">#REF!</definedName>
    <definedName name="원자력보온공002" localSheetId="74">#REF!</definedName>
    <definedName name="원자력보온공002" localSheetId="75">#REF!</definedName>
    <definedName name="원자력보온공002" localSheetId="76">#REF!</definedName>
    <definedName name="원자력보온공002" localSheetId="77">#REF!</definedName>
    <definedName name="원자력보온공002" localSheetId="78">#REF!</definedName>
    <definedName name="원자력보온공002" localSheetId="16">#REF!</definedName>
    <definedName name="원자력보온공002" localSheetId="13">#REF!</definedName>
    <definedName name="원자력보온공002" localSheetId="15">#REF!</definedName>
    <definedName name="원자력보온공002" localSheetId="14">#REF!</definedName>
    <definedName name="원자력보온공002">#REF!</definedName>
    <definedName name="원자력보온공011" localSheetId="49">#REF!</definedName>
    <definedName name="원자력보온공011" localSheetId="50">#REF!</definedName>
    <definedName name="원자력보온공011" localSheetId="51">#REF!</definedName>
    <definedName name="원자력보온공011" localSheetId="52">#REF!</definedName>
    <definedName name="원자력보온공011" localSheetId="53">#REF!</definedName>
    <definedName name="원자력보온공011" localSheetId="74">#REF!</definedName>
    <definedName name="원자력보온공011" localSheetId="75">#REF!</definedName>
    <definedName name="원자력보온공011" localSheetId="76">#REF!</definedName>
    <definedName name="원자력보온공011" localSheetId="77">#REF!</definedName>
    <definedName name="원자력보온공011" localSheetId="78">#REF!</definedName>
    <definedName name="원자력보온공011" localSheetId="16">#REF!</definedName>
    <definedName name="원자력보온공011" localSheetId="13">#REF!</definedName>
    <definedName name="원자력보온공011" localSheetId="15">#REF!</definedName>
    <definedName name="원자력보온공011" localSheetId="14">#REF!</definedName>
    <definedName name="원자력보온공011">#REF!</definedName>
    <definedName name="원자력보온공982" localSheetId="49">#REF!</definedName>
    <definedName name="원자력보온공982" localSheetId="50">#REF!</definedName>
    <definedName name="원자력보온공982" localSheetId="51">#REF!</definedName>
    <definedName name="원자력보온공982" localSheetId="52">#REF!</definedName>
    <definedName name="원자력보온공982" localSheetId="53">#REF!</definedName>
    <definedName name="원자력보온공982" localSheetId="74">#REF!</definedName>
    <definedName name="원자력보온공982" localSheetId="75">#REF!</definedName>
    <definedName name="원자력보온공982" localSheetId="76">#REF!</definedName>
    <definedName name="원자력보온공982" localSheetId="77">#REF!</definedName>
    <definedName name="원자력보온공982" localSheetId="78">#REF!</definedName>
    <definedName name="원자력보온공982" localSheetId="16">#REF!</definedName>
    <definedName name="원자력보온공982" localSheetId="13">#REF!</definedName>
    <definedName name="원자력보온공982" localSheetId="15">#REF!</definedName>
    <definedName name="원자력보온공982" localSheetId="14">#REF!</definedName>
    <definedName name="원자력보온공982">#REF!</definedName>
    <definedName name="원자력보온공991" localSheetId="49">#REF!</definedName>
    <definedName name="원자력보온공991" localSheetId="50">#REF!</definedName>
    <definedName name="원자력보온공991" localSheetId="51">#REF!</definedName>
    <definedName name="원자력보온공991" localSheetId="52">#REF!</definedName>
    <definedName name="원자력보온공991" localSheetId="53">#REF!</definedName>
    <definedName name="원자력보온공991" localSheetId="74">#REF!</definedName>
    <definedName name="원자력보온공991" localSheetId="75">#REF!</definedName>
    <definedName name="원자력보온공991" localSheetId="76">#REF!</definedName>
    <definedName name="원자력보온공991" localSheetId="77">#REF!</definedName>
    <definedName name="원자력보온공991" localSheetId="78">#REF!</definedName>
    <definedName name="원자력보온공991" localSheetId="16">#REF!</definedName>
    <definedName name="원자력보온공991" localSheetId="13">#REF!</definedName>
    <definedName name="원자력보온공991" localSheetId="15">#REF!</definedName>
    <definedName name="원자력보온공991" localSheetId="14">#REF!</definedName>
    <definedName name="원자력보온공991">#REF!</definedName>
    <definedName name="원자력보온공992" localSheetId="49">#REF!</definedName>
    <definedName name="원자력보온공992" localSheetId="50">#REF!</definedName>
    <definedName name="원자력보온공992" localSheetId="51">#REF!</definedName>
    <definedName name="원자력보온공992" localSheetId="52">#REF!</definedName>
    <definedName name="원자력보온공992" localSheetId="53">#REF!</definedName>
    <definedName name="원자력보온공992" localSheetId="74">#REF!</definedName>
    <definedName name="원자력보온공992" localSheetId="75">#REF!</definedName>
    <definedName name="원자력보온공992" localSheetId="76">#REF!</definedName>
    <definedName name="원자력보온공992" localSheetId="77">#REF!</definedName>
    <definedName name="원자력보온공992" localSheetId="78">#REF!</definedName>
    <definedName name="원자력보온공992" localSheetId="16">#REF!</definedName>
    <definedName name="원자력보온공992" localSheetId="13">#REF!</definedName>
    <definedName name="원자력보온공992" localSheetId="15">#REF!</definedName>
    <definedName name="원자력보온공992" localSheetId="14">#REF!</definedName>
    <definedName name="원자력보온공992">#REF!</definedName>
    <definedName name="원자력용접공001" localSheetId="49">#REF!</definedName>
    <definedName name="원자력용접공001" localSheetId="50">#REF!</definedName>
    <definedName name="원자력용접공001" localSheetId="51">#REF!</definedName>
    <definedName name="원자력용접공001" localSheetId="52">#REF!</definedName>
    <definedName name="원자력용접공001" localSheetId="53">#REF!</definedName>
    <definedName name="원자력용접공001" localSheetId="74">#REF!</definedName>
    <definedName name="원자력용접공001" localSheetId="75">#REF!</definedName>
    <definedName name="원자력용접공001" localSheetId="76">#REF!</definedName>
    <definedName name="원자력용접공001" localSheetId="77">#REF!</definedName>
    <definedName name="원자력용접공001" localSheetId="78">#REF!</definedName>
    <definedName name="원자력용접공001" localSheetId="16">#REF!</definedName>
    <definedName name="원자력용접공001" localSheetId="13">#REF!</definedName>
    <definedName name="원자력용접공001" localSheetId="15">#REF!</definedName>
    <definedName name="원자력용접공001" localSheetId="14">#REF!</definedName>
    <definedName name="원자력용접공001">#REF!</definedName>
    <definedName name="원자력용접공002" localSheetId="49">#REF!</definedName>
    <definedName name="원자력용접공002" localSheetId="50">#REF!</definedName>
    <definedName name="원자력용접공002" localSheetId="51">#REF!</definedName>
    <definedName name="원자력용접공002" localSheetId="52">#REF!</definedName>
    <definedName name="원자력용접공002" localSheetId="53">#REF!</definedName>
    <definedName name="원자력용접공002" localSheetId="74">#REF!</definedName>
    <definedName name="원자력용접공002" localSheetId="75">#REF!</definedName>
    <definedName name="원자력용접공002" localSheetId="76">#REF!</definedName>
    <definedName name="원자력용접공002" localSheetId="77">#REF!</definedName>
    <definedName name="원자력용접공002" localSheetId="78">#REF!</definedName>
    <definedName name="원자력용접공002" localSheetId="16">#REF!</definedName>
    <definedName name="원자력용접공002" localSheetId="13">#REF!</definedName>
    <definedName name="원자력용접공002" localSheetId="15">#REF!</definedName>
    <definedName name="원자력용접공002" localSheetId="14">#REF!</definedName>
    <definedName name="원자력용접공002">#REF!</definedName>
    <definedName name="원자력용접공011" localSheetId="49">#REF!</definedName>
    <definedName name="원자력용접공011" localSheetId="50">#REF!</definedName>
    <definedName name="원자력용접공011" localSheetId="51">#REF!</definedName>
    <definedName name="원자력용접공011" localSheetId="52">#REF!</definedName>
    <definedName name="원자력용접공011" localSheetId="53">#REF!</definedName>
    <definedName name="원자력용접공011" localSheetId="74">#REF!</definedName>
    <definedName name="원자력용접공011" localSheetId="75">#REF!</definedName>
    <definedName name="원자력용접공011" localSheetId="76">#REF!</definedName>
    <definedName name="원자력용접공011" localSheetId="77">#REF!</definedName>
    <definedName name="원자력용접공011" localSheetId="78">#REF!</definedName>
    <definedName name="원자력용접공011" localSheetId="16">#REF!</definedName>
    <definedName name="원자력용접공011" localSheetId="13">#REF!</definedName>
    <definedName name="원자력용접공011" localSheetId="15">#REF!</definedName>
    <definedName name="원자력용접공011" localSheetId="14">#REF!</definedName>
    <definedName name="원자력용접공011">#REF!</definedName>
    <definedName name="원자력용접공982" localSheetId="49">#REF!</definedName>
    <definedName name="원자력용접공982" localSheetId="50">#REF!</definedName>
    <definedName name="원자력용접공982" localSheetId="51">#REF!</definedName>
    <definedName name="원자력용접공982" localSheetId="52">#REF!</definedName>
    <definedName name="원자력용접공982" localSheetId="53">#REF!</definedName>
    <definedName name="원자력용접공982" localSheetId="74">#REF!</definedName>
    <definedName name="원자력용접공982" localSheetId="75">#REF!</definedName>
    <definedName name="원자력용접공982" localSheetId="76">#REF!</definedName>
    <definedName name="원자력용접공982" localSheetId="77">#REF!</definedName>
    <definedName name="원자력용접공982" localSheetId="78">#REF!</definedName>
    <definedName name="원자력용접공982" localSheetId="16">#REF!</definedName>
    <definedName name="원자력용접공982" localSheetId="13">#REF!</definedName>
    <definedName name="원자력용접공982" localSheetId="15">#REF!</definedName>
    <definedName name="원자력용접공982" localSheetId="14">#REF!</definedName>
    <definedName name="원자력용접공982">#REF!</definedName>
    <definedName name="원자력용접공991" localSheetId="49">#REF!</definedName>
    <definedName name="원자력용접공991" localSheetId="50">#REF!</definedName>
    <definedName name="원자력용접공991" localSheetId="51">#REF!</definedName>
    <definedName name="원자력용접공991" localSheetId="52">#REF!</definedName>
    <definedName name="원자력용접공991" localSheetId="53">#REF!</definedName>
    <definedName name="원자력용접공991" localSheetId="74">#REF!</definedName>
    <definedName name="원자력용접공991" localSheetId="75">#REF!</definedName>
    <definedName name="원자력용접공991" localSheetId="76">#REF!</definedName>
    <definedName name="원자력용접공991" localSheetId="77">#REF!</definedName>
    <definedName name="원자력용접공991" localSheetId="78">#REF!</definedName>
    <definedName name="원자력용접공991" localSheetId="16">#REF!</definedName>
    <definedName name="원자력용접공991" localSheetId="13">#REF!</definedName>
    <definedName name="원자력용접공991" localSheetId="15">#REF!</definedName>
    <definedName name="원자력용접공991" localSheetId="14">#REF!</definedName>
    <definedName name="원자력용접공991">#REF!</definedName>
    <definedName name="원자력용접공992" localSheetId="49">#REF!</definedName>
    <definedName name="원자력용접공992" localSheetId="50">#REF!</definedName>
    <definedName name="원자력용접공992" localSheetId="51">#REF!</definedName>
    <definedName name="원자력용접공992" localSheetId="52">#REF!</definedName>
    <definedName name="원자력용접공992" localSheetId="53">#REF!</definedName>
    <definedName name="원자력용접공992" localSheetId="74">#REF!</definedName>
    <definedName name="원자력용접공992" localSheetId="75">#REF!</definedName>
    <definedName name="원자력용접공992" localSheetId="76">#REF!</definedName>
    <definedName name="원자력용접공992" localSheetId="77">#REF!</definedName>
    <definedName name="원자력용접공992" localSheetId="78">#REF!</definedName>
    <definedName name="원자력용접공992" localSheetId="16">#REF!</definedName>
    <definedName name="원자력용접공992" localSheetId="13">#REF!</definedName>
    <definedName name="원자력용접공992" localSheetId="15">#REF!</definedName>
    <definedName name="원자력용접공992" localSheetId="14">#REF!</definedName>
    <definedName name="원자력용접공992">#REF!</definedName>
    <definedName name="원자력제관공001" localSheetId="49">#REF!</definedName>
    <definedName name="원자력제관공001" localSheetId="50">#REF!</definedName>
    <definedName name="원자력제관공001" localSheetId="51">#REF!</definedName>
    <definedName name="원자력제관공001" localSheetId="52">#REF!</definedName>
    <definedName name="원자력제관공001" localSheetId="53">#REF!</definedName>
    <definedName name="원자력제관공001" localSheetId="74">#REF!</definedName>
    <definedName name="원자력제관공001" localSheetId="75">#REF!</definedName>
    <definedName name="원자력제관공001" localSheetId="76">#REF!</definedName>
    <definedName name="원자력제관공001" localSheetId="77">#REF!</definedName>
    <definedName name="원자력제관공001" localSheetId="78">#REF!</definedName>
    <definedName name="원자력제관공001" localSheetId="16">#REF!</definedName>
    <definedName name="원자력제관공001" localSheetId="13">#REF!</definedName>
    <definedName name="원자력제관공001" localSheetId="15">#REF!</definedName>
    <definedName name="원자력제관공001" localSheetId="14">#REF!</definedName>
    <definedName name="원자력제관공001">#REF!</definedName>
    <definedName name="원자력제관공002" localSheetId="49">#REF!</definedName>
    <definedName name="원자력제관공002" localSheetId="50">#REF!</definedName>
    <definedName name="원자력제관공002" localSheetId="51">#REF!</definedName>
    <definedName name="원자력제관공002" localSheetId="52">#REF!</definedName>
    <definedName name="원자력제관공002" localSheetId="53">#REF!</definedName>
    <definedName name="원자력제관공002" localSheetId="74">#REF!</definedName>
    <definedName name="원자력제관공002" localSheetId="75">#REF!</definedName>
    <definedName name="원자력제관공002" localSheetId="76">#REF!</definedName>
    <definedName name="원자력제관공002" localSheetId="77">#REF!</definedName>
    <definedName name="원자력제관공002" localSheetId="78">#REF!</definedName>
    <definedName name="원자력제관공002" localSheetId="16">#REF!</definedName>
    <definedName name="원자력제관공002" localSheetId="13">#REF!</definedName>
    <definedName name="원자력제관공002" localSheetId="15">#REF!</definedName>
    <definedName name="원자력제관공002" localSheetId="14">#REF!</definedName>
    <definedName name="원자력제관공002">#REF!</definedName>
    <definedName name="원자력제관공011" localSheetId="49">#REF!</definedName>
    <definedName name="원자력제관공011" localSheetId="50">#REF!</definedName>
    <definedName name="원자력제관공011" localSheetId="51">#REF!</definedName>
    <definedName name="원자력제관공011" localSheetId="52">#REF!</definedName>
    <definedName name="원자력제관공011" localSheetId="53">#REF!</definedName>
    <definedName name="원자력제관공011" localSheetId="74">#REF!</definedName>
    <definedName name="원자력제관공011" localSheetId="75">#REF!</definedName>
    <definedName name="원자력제관공011" localSheetId="76">#REF!</definedName>
    <definedName name="원자력제관공011" localSheetId="77">#REF!</definedName>
    <definedName name="원자력제관공011" localSheetId="78">#REF!</definedName>
    <definedName name="원자력제관공011" localSheetId="16">#REF!</definedName>
    <definedName name="원자력제관공011" localSheetId="13">#REF!</definedName>
    <definedName name="원자력제관공011" localSheetId="15">#REF!</definedName>
    <definedName name="원자력제관공011" localSheetId="14">#REF!</definedName>
    <definedName name="원자력제관공011">#REF!</definedName>
    <definedName name="원자력제관공982" localSheetId="49">#REF!</definedName>
    <definedName name="원자력제관공982" localSheetId="50">#REF!</definedName>
    <definedName name="원자력제관공982" localSheetId="51">#REF!</definedName>
    <definedName name="원자력제관공982" localSheetId="52">#REF!</definedName>
    <definedName name="원자력제관공982" localSheetId="53">#REF!</definedName>
    <definedName name="원자력제관공982" localSheetId="74">#REF!</definedName>
    <definedName name="원자력제관공982" localSheetId="75">#REF!</definedName>
    <definedName name="원자력제관공982" localSheetId="76">#REF!</definedName>
    <definedName name="원자력제관공982" localSheetId="77">#REF!</definedName>
    <definedName name="원자력제관공982" localSheetId="78">#REF!</definedName>
    <definedName name="원자력제관공982" localSheetId="16">#REF!</definedName>
    <definedName name="원자력제관공982" localSheetId="13">#REF!</definedName>
    <definedName name="원자력제관공982" localSheetId="15">#REF!</definedName>
    <definedName name="원자력제관공982" localSheetId="14">#REF!</definedName>
    <definedName name="원자력제관공982">#REF!</definedName>
    <definedName name="원자력제관공991" localSheetId="49">#REF!</definedName>
    <definedName name="원자력제관공991" localSheetId="50">#REF!</definedName>
    <definedName name="원자력제관공991" localSheetId="51">#REF!</definedName>
    <definedName name="원자력제관공991" localSheetId="52">#REF!</definedName>
    <definedName name="원자력제관공991" localSheetId="53">#REF!</definedName>
    <definedName name="원자력제관공991" localSheetId="74">#REF!</definedName>
    <definedName name="원자력제관공991" localSheetId="75">#REF!</definedName>
    <definedName name="원자력제관공991" localSheetId="76">#REF!</definedName>
    <definedName name="원자력제관공991" localSheetId="77">#REF!</definedName>
    <definedName name="원자력제관공991" localSheetId="78">#REF!</definedName>
    <definedName name="원자력제관공991" localSheetId="16">#REF!</definedName>
    <definedName name="원자력제관공991" localSheetId="13">#REF!</definedName>
    <definedName name="원자력제관공991" localSheetId="15">#REF!</definedName>
    <definedName name="원자력제관공991" localSheetId="14">#REF!</definedName>
    <definedName name="원자력제관공991">#REF!</definedName>
    <definedName name="원자력제관공992" localSheetId="49">#REF!</definedName>
    <definedName name="원자력제관공992" localSheetId="50">#REF!</definedName>
    <definedName name="원자력제관공992" localSheetId="51">#REF!</definedName>
    <definedName name="원자력제관공992" localSheetId="52">#REF!</definedName>
    <definedName name="원자력제관공992" localSheetId="53">#REF!</definedName>
    <definedName name="원자력제관공992" localSheetId="74">#REF!</definedName>
    <definedName name="원자력제관공992" localSheetId="75">#REF!</definedName>
    <definedName name="원자력제관공992" localSheetId="76">#REF!</definedName>
    <definedName name="원자력제관공992" localSheetId="77">#REF!</definedName>
    <definedName name="원자력제관공992" localSheetId="78">#REF!</definedName>
    <definedName name="원자력제관공992" localSheetId="16">#REF!</definedName>
    <definedName name="원자력제관공992" localSheetId="13">#REF!</definedName>
    <definedName name="원자력제관공992" localSheetId="15">#REF!</definedName>
    <definedName name="원자력제관공992" localSheetId="14">#REF!</definedName>
    <definedName name="원자력제관공992">#REF!</definedName>
    <definedName name="원자력케이블전공001" localSheetId="49">#REF!</definedName>
    <definedName name="원자력케이블전공001" localSheetId="50">#REF!</definedName>
    <definedName name="원자력케이블전공001" localSheetId="51">#REF!</definedName>
    <definedName name="원자력케이블전공001" localSheetId="52">#REF!</definedName>
    <definedName name="원자력케이블전공001" localSheetId="53">#REF!</definedName>
    <definedName name="원자력케이블전공001" localSheetId="74">#REF!</definedName>
    <definedName name="원자력케이블전공001" localSheetId="75">#REF!</definedName>
    <definedName name="원자력케이블전공001" localSheetId="76">#REF!</definedName>
    <definedName name="원자력케이블전공001" localSheetId="77">#REF!</definedName>
    <definedName name="원자력케이블전공001" localSheetId="78">#REF!</definedName>
    <definedName name="원자력케이블전공001" localSheetId="16">#REF!</definedName>
    <definedName name="원자력케이블전공001" localSheetId="13">#REF!</definedName>
    <definedName name="원자력케이블전공001" localSheetId="15">#REF!</definedName>
    <definedName name="원자력케이블전공001" localSheetId="14">#REF!</definedName>
    <definedName name="원자력케이블전공001">#REF!</definedName>
    <definedName name="원자력케이블전공002" localSheetId="49">#REF!</definedName>
    <definedName name="원자력케이블전공002" localSheetId="50">#REF!</definedName>
    <definedName name="원자력케이블전공002" localSheetId="51">#REF!</definedName>
    <definedName name="원자력케이블전공002" localSheetId="52">#REF!</definedName>
    <definedName name="원자력케이블전공002" localSheetId="53">#REF!</definedName>
    <definedName name="원자력케이블전공002" localSheetId="74">#REF!</definedName>
    <definedName name="원자력케이블전공002" localSheetId="75">#REF!</definedName>
    <definedName name="원자력케이블전공002" localSheetId="76">#REF!</definedName>
    <definedName name="원자력케이블전공002" localSheetId="77">#REF!</definedName>
    <definedName name="원자력케이블전공002" localSheetId="78">#REF!</definedName>
    <definedName name="원자력케이블전공002" localSheetId="16">#REF!</definedName>
    <definedName name="원자력케이블전공002" localSheetId="13">#REF!</definedName>
    <definedName name="원자력케이블전공002" localSheetId="15">#REF!</definedName>
    <definedName name="원자력케이블전공002" localSheetId="14">#REF!</definedName>
    <definedName name="원자력케이블전공002">#REF!</definedName>
    <definedName name="원자력케이블전공011" localSheetId="49">#REF!</definedName>
    <definedName name="원자력케이블전공011" localSheetId="50">#REF!</definedName>
    <definedName name="원자력케이블전공011" localSheetId="51">#REF!</definedName>
    <definedName name="원자력케이블전공011" localSheetId="52">#REF!</definedName>
    <definedName name="원자력케이블전공011" localSheetId="53">#REF!</definedName>
    <definedName name="원자력케이블전공011" localSheetId="74">#REF!</definedName>
    <definedName name="원자력케이블전공011" localSheetId="75">#REF!</definedName>
    <definedName name="원자력케이블전공011" localSheetId="76">#REF!</definedName>
    <definedName name="원자력케이블전공011" localSheetId="77">#REF!</definedName>
    <definedName name="원자력케이블전공011" localSheetId="78">#REF!</definedName>
    <definedName name="원자력케이블전공011" localSheetId="16">#REF!</definedName>
    <definedName name="원자력케이블전공011" localSheetId="13">#REF!</definedName>
    <definedName name="원자력케이블전공011" localSheetId="15">#REF!</definedName>
    <definedName name="원자력케이블전공011" localSheetId="14">#REF!</definedName>
    <definedName name="원자력케이블전공011">#REF!</definedName>
    <definedName name="원자력케이블전공982" localSheetId="49">#REF!</definedName>
    <definedName name="원자력케이블전공982" localSheetId="50">#REF!</definedName>
    <definedName name="원자력케이블전공982" localSheetId="51">#REF!</definedName>
    <definedName name="원자력케이블전공982" localSheetId="52">#REF!</definedName>
    <definedName name="원자력케이블전공982" localSheetId="53">#REF!</definedName>
    <definedName name="원자력케이블전공982" localSheetId="74">#REF!</definedName>
    <definedName name="원자력케이블전공982" localSheetId="75">#REF!</definedName>
    <definedName name="원자력케이블전공982" localSheetId="76">#REF!</definedName>
    <definedName name="원자력케이블전공982" localSheetId="77">#REF!</definedName>
    <definedName name="원자력케이블전공982" localSheetId="78">#REF!</definedName>
    <definedName name="원자력케이블전공982" localSheetId="16">#REF!</definedName>
    <definedName name="원자력케이블전공982" localSheetId="13">#REF!</definedName>
    <definedName name="원자력케이블전공982" localSheetId="15">#REF!</definedName>
    <definedName name="원자력케이블전공982" localSheetId="14">#REF!</definedName>
    <definedName name="원자력케이블전공982">#REF!</definedName>
    <definedName name="원자력케이블전공991" localSheetId="49">#REF!</definedName>
    <definedName name="원자력케이블전공991" localSheetId="50">#REF!</definedName>
    <definedName name="원자력케이블전공991" localSheetId="51">#REF!</definedName>
    <definedName name="원자력케이블전공991" localSheetId="52">#REF!</definedName>
    <definedName name="원자력케이블전공991" localSheetId="53">#REF!</definedName>
    <definedName name="원자력케이블전공991" localSheetId="74">#REF!</definedName>
    <definedName name="원자력케이블전공991" localSheetId="75">#REF!</definedName>
    <definedName name="원자력케이블전공991" localSheetId="76">#REF!</definedName>
    <definedName name="원자력케이블전공991" localSheetId="77">#REF!</definedName>
    <definedName name="원자력케이블전공991" localSheetId="78">#REF!</definedName>
    <definedName name="원자력케이블전공991" localSheetId="16">#REF!</definedName>
    <definedName name="원자력케이블전공991" localSheetId="13">#REF!</definedName>
    <definedName name="원자력케이블전공991" localSheetId="15">#REF!</definedName>
    <definedName name="원자력케이블전공991" localSheetId="14">#REF!</definedName>
    <definedName name="원자력케이블전공991">#REF!</definedName>
    <definedName name="원자력케이블전공992" localSheetId="49">#REF!</definedName>
    <definedName name="원자력케이블전공992" localSheetId="50">#REF!</definedName>
    <definedName name="원자력케이블전공992" localSheetId="51">#REF!</definedName>
    <definedName name="원자력케이블전공992" localSheetId="52">#REF!</definedName>
    <definedName name="원자력케이블전공992" localSheetId="53">#REF!</definedName>
    <definedName name="원자력케이블전공992" localSheetId="74">#REF!</definedName>
    <definedName name="원자력케이블전공992" localSheetId="75">#REF!</definedName>
    <definedName name="원자력케이블전공992" localSheetId="76">#REF!</definedName>
    <definedName name="원자력케이블전공992" localSheetId="77">#REF!</definedName>
    <definedName name="원자력케이블전공992" localSheetId="78">#REF!</definedName>
    <definedName name="원자력케이블전공992" localSheetId="16">#REF!</definedName>
    <definedName name="원자력케이블전공992" localSheetId="13">#REF!</definedName>
    <definedName name="원자력케이블전공992" localSheetId="15">#REF!</definedName>
    <definedName name="원자력케이블전공992" localSheetId="14">#REF!</definedName>
    <definedName name="원자력케이블전공992">#REF!</definedName>
    <definedName name="원자력특별인부001" localSheetId="49">#REF!</definedName>
    <definedName name="원자력특별인부001" localSheetId="50">#REF!</definedName>
    <definedName name="원자력특별인부001" localSheetId="51">#REF!</definedName>
    <definedName name="원자력특별인부001" localSheetId="52">#REF!</definedName>
    <definedName name="원자력특별인부001" localSheetId="53">#REF!</definedName>
    <definedName name="원자력특별인부001" localSheetId="74">#REF!</definedName>
    <definedName name="원자력특별인부001" localSheetId="75">#REF!</definedName>
    <definedName name="원자력특별인부001" localSheetId="76">#REF!</definedName>
    <definedName name="원자력특별인부001" localSheetId="77">#REF!</definedName>
    <definedName name="원자력특별인부001" localSheetId="78">#REF!</definedName>
    <definedName name="원자력특별인부001" localSheetId="16">#REF!</definedName>
    <definedName name="원자력특별인부001" localSheetId="13">#REF!</definedName>
    <definedName name="원자력특별인부001" localSheetId="15">#REF!</definedName>
    <definedName name="원자력특별인부001" localSheetId="14">#REF!</definedName>
    <definedName name="원자력특별인부001">#REF!</definedName>
    <definedName name="원자력특별인부002" localSheetId="49">#REF!</definedName>
    <definedName name="원자력특별인부002" localSheetId="50">#REF!</definedName>
    <definedName name="원자력특별인부002" localSheetId="51">#REF!</definedName>
    <definedName name="원자력특별인부002" localSheetId="52">#REF!</definedName>
    <definedName name="원자력특별인부002" localSheetId="53">#REF!</definedName>
    <definedName name="원자력특별인부002" localSheetId="74">#REF!</definedName>
    <definedName name="원자력특별인부002" localSheetId="75">#REF!</definedName>
    <definedName name="원자력특별인부002" localSheetId="76">#REF!</definedName>
    <definedName name="원자력특별인부002" localSheetId="77">#REF!</definedName>
    <definedName name="원자력특별인부002" localSheetId="78">#REF!</definedName>
    <definedName name="원자력특별인부002" localSheetId="16">#REF!</definedName>
    <definedName name="원자력특별인부002" localSheetId="13">#REF!</definedName>
    <definedName name="원자력특별인부002" localSheetId="15">#REF!</definedName>
    <definedName name="원자력특별인부002" localSheetId="14">#REF!</definedName>
    <definedName name="원자력특별인부002">#REF!</definedName>
    <definedName name="원자력특별인부011" localSheetId="49">#REF!</definedName>
    <definedName name="원자력특별인부011" localSheetId="50">#REF!</definedName>
    <definedName name="원자력특별인부011" localSheetId="51">#REF!</definedName>
    <definedName name="원자력특별인부011" localSheetId="52">#REF!</definedName>
    <definedName name="원자력특별인부011" localSheetId="53">#REF!</definedName>
    <definedName name="원자력특별인부011" localSheetId="74">#REF!</definedName>
    <definedName name="원자력특별인부011" localSheetId="75">#REF!</definedName>
    <definedName name="원자력특별인부011" localSheetId="76">#REF!</definedName>
    <definedName name="원자력특별인부011" localSheetId="77">#REF!</definedName>
    <definedName name="원자력특별인부011" localSheetId="78">#REF!</definedName>
    <definedName name="원자력특별인부011" localSheetId="16">#REF!</definedName>
    <definedName name="원자력특별인부011" localSheetId="13">#REF!</definedName>
    <definedName name="원자력특별인부011" localSheetId="15">#REF!</definedName>
    <definedName name="원자력특별인부011" localSheetId="14">#REF!</definedName>
    <definedName name="원자력특별인부011">#REF!</definedName>
    <definedName name="원자력특별인부982" localSheetId="49">#REF!</definedName>
    <definedName name="원자력특별인부982" localSheetId="50">#REF!</definedName>
    <definedName name="원자력특별인부982" localSheetId="51">#REF!</definedName>
    <definedName name="원자력특별인부982" localSheetId="52">#REF!</definedName>
    <definedName name="원자력특별인부982" localSheetId="53">#REF!</definedName>
    <definedName name="원자력특별인부982" localSheetId="74">#REF!</definedName>
    <definedName name="원자력특별인부982" localSheetId="75">#REF!</definedName>
    <definedName name="원자력특별인부982" localSheetId="76">#REF!</definedName>
    <definedName name="원자력특별인부982" localSheetId="77">#REF!</definedName>
    <definedName name="원자력특별인부982" localSheetId="78">#REF!</definedName>
    <definedName name="원자력특별인부982" localSheetId="16">#REF!</definedName>
    <definedName name="원자력특별인부982" localSheetId="13">#REF!</definedName>
    <definedName name="원자력특별인부982" localSheetId="15">#REF!</definedName>
    <definedName name="원자력특별인부982" localSheetId="14">#REF!</definedName>
    <definedName name="원자력특별인부982">#REF!</definedName>
    <definedName name="원자력특별인부991" localSheetId="49">#REF!</definedName>
    <definedName name="원자력특별인부991" localSheetId="50">#REF!</definedName>
    <definedName name="원자력특별인부991" localSheetId="51">#REF!</definedName>
    <definedName name="원자력특별인부991" localSheetId="52">#REF!</definedName>
    <definedName name="원자력특별인부991" localSheetId="53">#REF!</definedName>
    <definedName name="원자력특별인부991" localSheetId="74">#REF!</definedName>
    <definedName name="원자력특별인부991" localSheetId="75">#REF!</definedName>
    <definedName name="원자력특별인부991" localSheetId="76">#REF!</definedName>
    <definedName name="원자력특별인부991" localSheetId="77">#REF!</definedName>
    <definedName name="원자력특별인부991" localSheetId="78">#REF!</definedName>
    <definedName name="원자력특별인부991" localSheetId="16">#REF!</definedName>
    <definedName name="원자력특별인부991" localSheetId="13">#REF!</definedName>
    <definedName name="원자력특별인부991" localSheetId="15">#REF!</definedName>
    <definedName name="원자력특별인부991" localSheetId="14">#REF!</definedName>
    <definedName name="원자력특별인부991">#REF!</definedName>
    <definedName name="원자력특별인부992" localSheetId="49">#REF!</definedName>
    <definedName name="원자력특별인부992" localSheetId="50">#REF!</definedName>
    <definedName name="원자력특별인부992" localSheetId="51">#REF!</definedName>
    <definedName name="원자력특별인부992" localSheetId="52">#REF!</definedName>
    <definedName name="원자력특별인부992" localSheetId="53">#REF!</definedName>
    <definedName name="원자력특별인부992" localSheetId="74">#REF!</definedName>
    <definedName name="원자력특별인부992" localSheetId="75">#REF!</definedName>
    <definedName name="원자력특별인부992" localSheetId="76">#REF!</definedName>
    <definedName name="원자력특별인부992" localSheetId="77">#REF!</definedName>
    <definedName name="원자력특별인부992" localSheetId="78">#REF!</definedName>
    <definedName name="원자력특별인부992" localSheetId="16">#REF!</definedName>
    <definedName name="원자력특별인부992" localSheetId="13">#REF!</definedName>
    <definedName name="원자력특별인부992" localSheetId="15">#REF!</definedName>
    <definedName name="원자력특별인부992" localSheetId="14">#REF!</definedName>
    <definedName name="원자력특별인부992">#REF!</definedName>
    <definedName name="원자력품질관리사001" localSheetId="49">#REF!</definedName>
    <definedName name="원자력품질관리사001" localSheetId="50">#REF!</definedName>
    <definedName name="원자력품질관리사001" localSheetId="51">#REF!</definedName>
    <definedName name="원자력품질관리사001" localSheetId="52">#REF!</definedName>
    <definedName name="원자력품질관리사001" localSheetId="53">#REF!</definedName>
    <definedName name="원자력품질관리사001" localSheetId="74">#REF!</definedName>
    <definedName name="원자력품질관리사001" localSheetId="75">#REF!</definedName>
    <definedName name="원자력품질관리사001" localSheetId="76">#REF!</definedName>
    <definedName name="원자력품질관리사001" localSheetId="77">#REF!</definedName>
    <definedName name="원자력품질관리사001" localSheetId="78">#REF!</definedName>
    <definedName name="원자력품질관리사001" localSheetId="16">#REF!</definedName>
    <definedName name="원자력품질관리사001" localSheetId="13">#REF!</definedName>
    <definedName name="원자력품질관리사001" localSheetId="15">#REF!</definedName>
    <definedName name="원자력품질관리사001" localSheetId="14">#REF!</definedName>
    <definedName name="원자력품질관리사001">#REF!</definedName>
    <definedName name="원자력품질관리사002" localSheetId="49">#REF!</definedName>
    <definedName name="원자력품질관리사002" localSheetId="50">#REF!</definedName>
    <definedName name="원자력품질관리사002" localSheetId="51">#REF!</definedName>
    <definedName name="원자력품질관리사002" localSheetId="52">#REF!</definedName>
    <definedName name="원자력품질관리사002" localSheetId="53">#REF!</definedName>
    <definedName name="원자력품질관리사002" localSheetId="74">#REF!</definedName>
    <definedName name="원자력품질관리사002" localSheetId="75">#REF!</definedName>
    <definedName name="원자력품질관리사002" localSheetId="76">#REF!</definedName>
    <definedName name="원자력품질관리사002" localSheetId="77">#REF!</definedName>
    <definedName name="원자력품질관리사002" localSheetId="78">#REF!</definedName>
    <definedName name="원자력품질관리사002" localSheetId="16">#REF!</definedName>
    <definedName name="원자력품질관리사002" localSheetId="13">#REF!</definedName>
    <definedName name="원자력품질관리사002" localSheetId="15">#REF!</definedName>
    <definedName name="원자력품질관리사002" localSheetId="14">#REF!</definedName>
    <definedName name="원자력품질관리사002">#REF!</definedName>
    <definedName name="원자력품질관리사011" localSheetId="49">#REF!</definedName>
    <definedName name="원자력품질관리사011" localSheetId="50">#REF!</definedName>
    <definedName name="원자력품질관리사011" localSheetId="51">#REF!</definedName>
    <definedName name="원자력품질관리사011" localSheetId="52">#REF!</definedName>
    <definedName name="원자력품질관리사011" localSheetId="53">#REF!</definedName>
    <definedName name="원자력품질관리사011" localSheetId="74">#REF!</definedName>
    <definedName name="원자력품질관리사011" localSheetId="75">#REF!</definedName>
    <definedName name="원자력품질관리사011" localSheetId="76">#REF!</definedName>
    <definedName name="원자력품질관리사011" localSheetId="77">#REF!</definedName>
    <definedName name="원자력품질관리사011" localSheetId="78">#REF!</definedName>
    <definedName name="원자력품질관리사011" localSheetId="16">#REF!</definedName>
    <definedName name="원자력품질관리사011" localSheetId="13">#REF!</definedName>
    <definedName name="원자력품질관리사011" localSheetId="15">#REF!</definedName>
    <definedName name="원자력품질관리사011" localSheetId="14">#REF!</definedName>
    <definedName name="원자력품질관리사011">#REF!</definedName>
    <definedName name="원자력품질관리사982" localSheetId="49">#REF!</definedName>
    <definedName name="원자력품질관리사982" localSheetId="50">#REF!</definedName>
    <definedName name="원자력품질관리사982" localSheetId="51">#REF!</definedName>
    <definedName name="원자력품질관리사982" localSheetId="52">#REF!</definedName>
    <definedName name="원자력품질관리사982" localSheetId="53">#REF!</definedName>
    <definedName name="원자력품질관리사982" localSheetId="74">#REF!</definedName>
    <definedName name="원자력품질관리사982" localSheetId="75">#REF!</definedName>
    <definedName name="원자력품질관리사982" localSheetId="76">#REF!</definedName>
    <definedName name="원자력품질관리사982" localSheetId="77">#REF!</definedName>
    <definedName name="원자력품질관리사982" localSheetId="78">#REF!</definedName>
    <definedName name="원자력품질관리사982" localSheetId="16">#REF!</definedName>
    <definedName name="원자력품질관리사982" localSheetId="13">#REF!</definedName>
    <definedName name="원자력품질관리사982" localSheetId="15">#REF!</definedName>
    <definedName name="원자력품질관리사982" localSheetId="14">#REF!</definedName>
    <definedName name="원자력품질관리사982">#REF!</definedName>
    <definedName name="원자력품질관리사991" localSheetId="49">#REF!</definedName>
    <definedName name="원자력품질관리사991" localSheetId="50">#REF!</definedName>
    <definedName name="원자력품질관리사991" localSheetId="51">#REF!</definedName>
    <definedName name="원자력품질관리사991" localSheetId="52">#REF!</definedName>
    <definedName name="원자력품질관리사991" localSheetId="53">#REF!</definedName>
    <definedName name="원자력품질관리사991" localSheetId="74">#REF!</definedName>
    <definedName name="원자력품질관리사991" localSheetId="75">#REF!</definedName>
    <definedName name="원자력품질관리사991" localSheetId="76">#REF!</definedName>
    <definedName name="원자력품질관리사991" localSheetId="77">#REF!</definedName>
    <definedName name="원자력품질관리사991" localSheetId="78">#REF!</definedName>
    <definedName name="원자력품질관리사991" localSheetId="16">#REF!</definedName>
    <definedName name="원자력품질관리사991" localSheetId="13">#REF!</definedName>
    <definedName name="원자력품질관리사991" localSheetId="15">#REF!</definedName>
    <definedName name="원자력품질관리사991" localSheetId="14">#REF!</definedName>
    <definedName name="원자력품질관리사991">#REF!</definedName>
    <definedName name="원자력품질관리사992" localSheetId="49">#REF!</definedName>
    <definedName name="원자력품질관리사992" localSheetId="50">#REF!</definedName>
    <definedName name="원자력품질관리사992" localSheetId="51">#REF!</definedName>
    <definedName name="원자력품질관리사992" localSheetId="52">#REF!</definedName>
    <definedName name="원자력품질관리사992" localSheetId="53">#REF!</definedName>
    <definedName name="원자력품질관리사992" localSheetId="74">#REF!</definedName>
    <definedName name="원자력품질관리사992" localSheetId="75">#REF!</definedName>
    <definedName name="원자력품질관리사992" localSheetId="76">#REF!</definedName>
    <definedName name="원자력품질관리사992" localSheetId="77">#REF!</definedName>
    <definedName name="원자력품질관리사992" localSheetId="78">#REF!</definedName>
    <definedName name="원자력품질관리사992" localSheetId="16">#REF!</definedName>
    <definedName name="원자력품질관리사992" localSheetId="13">#REF!</definedName>
    <definedName name="원자력품질관리사992" localSheetId="15">#REF!</definedName>
    <definedName name="원자력품질관리사992" localSheetId="14">#REF!</definedName>
    <definedName name="원자력품질관리사992">#REF!</definedName>
    <definedName name="원자력플랜트전공001" localSheetId="49">#REF!</definedName>
    <definedName name="원자력플랜트전공001" localSheetId="50">#REF!</definedName>
    <definedName name="원자력플랜트전공001" localSheetId="51">#REF!</definedName>
    <definedName name="원자력플랜트전공001" localSheetId="52">#REF!</definedName>
    <definedName name="원자력플랜트전공001" localSheetId="53">#REF!</definedName>
    <definedName name="원자력플랜트전공001" localSheetId="74">#REF!</definedName>
    <definedName name="원자력플랜트전공001" localSheetId="75">#REF!</definedName>
    <definedName name="원자력플랜트전공001" localSheetId="76">#REF!</definedName>
    <definedName name="원자력플랜트전공001" localSheetId="77">#REF!</definedName>
    <definedName name="원자력플랜트전공001" localSheetId="78">#REF!</definedName>
    <definedName name="원자력플랜트전공001" localSheetId="16">#REF!</definedName>
    <definedName name="원자력플랜트전공001" localSheetId="13">#REF!</definedName>
    <definedName name="원자력플랜트전공001" localSheetId="15">#REF!</definedName>
    <definedName name="원자력플랜트전공001" localSheetId="14">#REF!</definedName>
    <definedName name="원자력플랜트전공001">#REF!</definedName>
    <definedName name="원자력플랜트전공002" localSheetId="49">#REF!</definedName>
    <definedName name="원자력플랜트전공002" localSheetId="50">#REF!</definedName>
    <definedName name="원자력플랜트전공002" localSheetId="51">#REF!</definedName>
    <definedName name="원자력플랜트전공002" localSheetId="52">#REF!</definedName>
    <definedName name="원자력플랜트전공002" localSheetId="53">#REF!</definedName>
    <definedName name="원자력플랜트전공002" localSheetId="74">#REF!</definedName>
    <definedName name="원자력플랜트전공002" localSheetId="75">#REF!</definedName>
    <definedName name="원자력플랜트전공002" localSheetId="76">#REF!</definedName>
    <definedName name="원자력플랜트전공002" localSheetId="77">#REF!</definedName>
    <definedName name="원자력플랜트전공002" localSheetId="78">#REF!</definedName>
    <definedName name="원자력플랜트전공002" localSheetId="16">#REF!</definedName>
    <definedName name="원자력플랜트전공002" localSheetId="13">#REF!</definedName>
    <definedName name="원자력플랜트전공002" localSheetId="15">#REF!</definedName>
    <definedName name="원자력플랜트전공002" localSheetId="14">#REF!</definedName>
    <definedName name="원자력플랜트전공002">#REF!</definedName>
    <definedName name="원자력플랜트전공011" localSheetId="49">#REF!</definedName>
    <definedName name="원자력플랜트전공011" localSheetId="50">#REF!</definedName>
    <definedName name="원자력플랜트전공011" localSheetId="51">#REF!</definedName>
    <definedName name="원자력플랜트전공011" localSheetId="52">#REF!</definedName>
    <definedName name="원자력플랜트전공011" localSheetId="53">#REF!</definedName>
    <definedName name="원자력플랜트전공011" localSheetId="74">#REF!</definedName>
    <definedName name="원자력플랜트전공011" localSheetId="75">#REF!</definedName>
    <definedName name="원자력플랜트전공011" localSheetId="76">#REF!</definedName>
    <definedName name="원자력플랜트전공011" localSheetId="77">#REF!</definedName>
    <definedName name="원자력플랜트전공011" localSheetId="78">#REF!</definedName>
    <definedName name="원자력플랜트전공011" localSheetId="16">#REF!</definedName>
    <definedName name="원자력플랜트전공011" localSheetId="13">#REF!</definedName>
    <definedName name="원자력플랜트전공011" localSheetId="15">#REF!</definedName>
    <definedName name="원자력플랜트전공011" localSheetId="14">#REF!</definedName>
    <definedName name="원자력플랜트전공011">#REF!</definedName>
    <definedName name="원자력플랜트전공982" localSheetId="49">#REF!</definedName>
    <definedName name="원자력플랜트전공982" localSheetId="50">#REF!</definedName>
    <definedName name="원자력플랜트전공982" localSheetId="51">#REF!</definedName>
    <definedName name="원자력플랜트전공982" localSheetId="52">#REF!</definedName>
    <definedName name="원자력플랜트전공982" localSheetId="53">#REF!</definedName>
    <definedName name="원자력플랜트전공982" localSheetId="74">#REF!</definedName>
    <definedName name="원자력플랜트전공982" localSheetId="75">#REF!</definedName>
    <definedName name="원자력플랜트전공982" localSheetId="76">#REF!</definedName>
    <definedName name="원자력플랜트전공982" localSheetId="77">#REF!</definedName>
    <definedName name="원자력플랜트전공982" localSheetId="78">#REF!</definedName>
    <definedName name="원자력플랜트전공982" localSheetId="16">#REF!</definedName>
    <definedName name="원자력플랜트전공982" localSheetId="13">#REF!</definedName>
    <definedName name="원자력플랜트전공982" localSheetId="15">#REF!</definedName>
    <definedName name="원자력플랜트전공982" localSheetId="14">#REF!</definedName>
    <definedName name="원자력플랜트전공982">#REF!</definedName>
    <definedName name="원자력플랜트전공991" localSheetId="49">#REF!</definedName>
    <definedName name="원자력플랜트전공991" localSheetId="50">#REF!</definedName>
    <definedName name="원자력플랜트전공991" localSheetId="51">#REF!</definedName>
    <definedName name="원자력플랜트전공991" localSheetId="52">#REF!</definedName>
    <definedName name="원자력플랜트전공991" localSheetId="53">#REF!</definedName>
    <definedName name="원자력플랜트전공991" localSheetId="74">#REF!</definedName>
    <definedName name="원자력플랜트전공991" localSheetId="75">#REF!</definedName>
    <definedName name="원자력플랜트전공991" localSheetId="76">#REF!</definedName>
    <definedName name="원자력플랜트전공991" localSheetId="77">#REF!</definedName>
    <definedName name="원자력플랜트전공991" localSheetId="78">#REF!</definedName>
    <definedName name="원자력플랜트전공991" localSheetId="16">#REF!</definedName>
    <definedName name="원자력플랜트전공991" localSheetId="13">#REF!</definedName>
    <definedName name="원자력플랜트전공991" localSheetId="15">#REF!</definedName>
    <definedName name="원자력플랜트전공991" localSheetId="14">#REF!</definedName>
    <definedName name="원자력플랜트전공991">#REF!</definedName>
    <definedName name="원자력플랜트전공992" localSheetId="49">#REF!</definedName>
    <definedName name="원자력플랜트전공992" localSheetId="50">#REF!</definedName>
    <definedName name="원자력플랜트전공992" localSheetId="51">#REF!</definedName>
    <definedName name="원자력플랜트전공992" localSheetId="52">#REF!</definedName>
    <definedName name="원자력플랜트전공992" localSheetId="53">#REF!</definedName>
    <definedName name="원자력플랜트전공992" localSheetId="74">#REF!</definedName>
    <definedName name="원자력플랜트전공992" localSheetId="75">#REF!</definedName>
    <definedName name="원자력플랜트전공992" localSheetId="76">#REF!</definedName>
    <definedName name="원자력플랜트전공992" localSheetId="77">#REF!</definedName>
    <definedName name="원자력플랜트전공992" localSheetId="78">#REF!</definedName>
    <definedName name="원자력플랜트전공992" localSheetId="16">#REF!</definedName>
    <definedName name="원자력플랜트전공992" localSheetId="13">#REF!</definedName>
    <definedName name="원자력플랜트전공992" localSheetId="15">#REF!</definedName>
    <definedName name="원자력플랜트전공992" localSheetId="14">#REF!</definedName>
    <definedName name="원자력플랜트전공992">#REF!</definedName>
    <definedName name="원지반다짐">[107]기초일위!#REF!</definedName>
    <definedName name="원형3" localSheetId="49">#REF!</definedName>
    <definedName name="원형3" localSheetId="50">#REF!</definedName>
    <definedName name="원형3" localSheetId="51">#REF!</definedName>
    <definedName name="원형3" localSheetId="52">#REF!</definedName>
    <definedName name="원형3" localSheetId="53">#REF!</definedName>
    <definedName name="원형3" localSheetId="74">#REF!</definedName>
    <definedName name="원형3" localSheetId="75">#REF!</definedName>
    <definedName name="원형3" localSheetId="76">#REF!</definedName>
    <definedName name="원형3" localSheetId="77">#REF!</definedName>
    <definedName name="원형3" localSheetId="78">#REF!</definedName>
    <definedName name="원형3" localSheetId="16">#REF!</definedName>
    <definedName name="원형3" localSheetId="13">#REF!</definedName>
    <definedName name="원형3" localSheetId="15">#REF!</definedName>
    <definedName name="원형3" localSheetId="14">#REF!</definedName>
    <definedName name="원형3">#REF!</definedName>
    <definedName name="원형거푸집1회" localSheetId="55">#REF!</definedName>
    <definedName name="원형거푸집1회" localSheetId="59">#REF!</definedName>
    <definedName name="원형거푸집1회" localSheetId="61">#REF!</definedName>
    <definedName name="원형거푸집1회" localSheetId="31">#REF!</definedName>
    <definedName name="원형거푸집1회" localSheetId="35">#REF!</definedName>
    <definedName name="원형거푸집1회" localSheetId="36">#REF!</definedName>
    <definedName name="원형거푸집1회" localSheetId="34">#REF!</definedName>
    <definedName name="원형거푸집1회" localSheetId="49">#REF!</definedName>
    <definedName name="원형거푸집1회" localSheetId="50">#REF!</definedName>
    <definedName name="원형거푸집1회" localSheetId="51">#REF!</definedName>
    <definedName name="원형거푸집1회" localSheetId="52">#REF!</definedName>
    <definedName name="원형거푸집1회" localSheetId="53">#REF!</definedName>
    <definedName name="원형거푸집1회" localSheetId="74">#REF!</definedName>
    <definedName name="원형거푸집1회" localSheetId="75">#REF!</definedName>
    <definedName name="원형거푸집1회" localSheetId="76">#REF!</definedName>
    <definedName name="원형거푸집1회" localSheetId="77">#REF!</definedName>
    <definedName name="원형거푸집1회" localSheetId="78">#REF!</definedName>
    <definedName name="원형거푸집1회" localSheetId="16">#REF!</definedName>
    <definedName name="원형거푸집1회" localSheetId="13">#REF!</definedName>
    <definedName name="원형거푸집1회" localSheetId="15">#REF!</definedName>
    <definedName name="원형거푸집1회" localSheetId="14">#REF!</definedName>
    <definedName name="원형거푸집1회" localSheetId="1">#REF!</definedName>
    <definedName name="원형거푸집1회">#REF!</definedName>
    <definedName name="원형거푸집3회" localSheetId="55">#REF!</definedName>
    <definedName name="원형거푸집3회" localSheetId="59">#REF!</definedName>
    <definedName name="원형거푸집3회" localSheetId="61">#REF!</definedName>
    <definedName name="원형거푸집3회" localSheetId="31">#REF!</definedName>
    <definedName name="원형거푸집3회" localSheetId="35">#REF!</definedName>
    <definedName name="원형거푸집3회" localSheetId="36">#REF!</definedName>
    <definedName name="원형거푸집3회" localSheetId="34">#REF!</definedName>
    <definedName name="원형거푸집3회" localSheetId="49">#REF!</definedName>
    <definedName name="원형거푸집3회" localSheetId="50">#REF!</definedName>
    <definedName name="원형거푸집3회" localSheetId="51">#REF!</definedName>
    <definedName name="원형거푸집3회" localSheetId="52">#REF!</definedName>
    <definedName name="원형거푸집3회" localSheetId="53">#REF!</definedName>
    <definedName name="원형거푸집3회" localSheetId="74">#REF!</definedName>
    <definedName name="원형거푸집3회" localSheetId="75">#REF!</definedName>
    <definedName name="원형거푸집3회" localSheetId="76">#REF!</definedName>
    <definedName name="원형거푸집3회" localSheetId="77">#REF!</definedName>
    <definedName name="원형거푸집3회" localSheetId="78">#REF!</definedName>
    <definedName name="원형거푸집3회" localSheetId="16">#REF!</definedName>
    <definedName name="원형거푸집3회" localSheetId="13">#REF!</definedName>
    <definedName name="원형거푸집3회" localSheetId="15">#REF!</definedName>
    <definedName name="원형거푸집3회" localSheetId="14">#REF!</definedName>
    <definedName name="원형거푸집3회" localSheetId="1">#REF!</definedName>
    <definedName name="원형거푸집3회">#REF!</definedName>
    <definedName name="원형돌망태" localSheetId="49">#REF!</definedName>
    <definedName name="원형돌망태" localSheetId="50">#REF!</definedName>
    <definedName name="원형돌망태" localSheetId="51">#REF!</definedName>
    <definedName name="원형돌망태" localSheetId="52">#REF!</definedName>
    <definedName name="원형돌망태" localSheetId="53">#REF!</definedName>
    <definedName name="원형돌망태" localSheetId="74">#REF!</definedName>
    <definedName name="원형돌망태" localSheetId="75">#REF!</definedName>
    <definedName name="원형돌망태" localSheetId="76">#REF!</definedName>
    <definedName name="원형돌망태" localSheetId="77">#REF!</definedName>
    <definedName name="원형돌망태" localSheetId="78">#REF!</definedName>
    <definedName name="원형돌망태" localSheetId="16">#REF!</definedName>
    <definedName name="원형돌망태" localSheetId="13">#REF!</definedName>
    <definedName name="원형돌망태" localSheetId="15">#REF!</definedName>
    <definedName name="원형돌망태" localSheetId="14">#REF!</definedName>
    <definedName name="원형돌망태">#REF!</definedName>
    <definedName name="원형돌망태골막이" localSheetId="49">#REF!</definedName>
    <definedName name="원형돌망태골막이" localSheetId="50">#REF!</definedName>
    <definedName name="원형돌망태골막이" localSheetId="51">#REF!</definedName>
    <definedName name="원형돌망태골막이" localSheetId="52">#REF!</definedName>
    <definedName name="원형돌망태골막이" localSheetId="53">#REF!</definedName>
    <definedName name="원형돌망태골막이" localSheetId="74">#REF!</definedName>
    <definedName name="원형돌망태골막이" localSheetId="75">#REF!</definedName>
    <definedName name="원형돌망태골막이" localSheetId="76">#REF!</definedName>
    <definedName name="원형돌망태골막이" localSheetId="77">#REF!</definedName>
    <definedName name="원형돌망태골막이" localSheetId="78">#REF!</definedName>
    <definedName name="원형돌망태골막이" localSheetId="16">#REF!</definedName>
    <definedName name="원형돌망태골막이" localSheetId="13">#REF!</definedName>
    <definedName name="원형돌망태골막이" localSheetId="15">#REF!</definedName>
    <definedName name="원형돌망태골막이" localSheetId="14">#REF!</definedName>
    <definedName name="원형돌망태골막이">#REF!</definedName>
    <definedName name="월" localSheetId="49">#REF!</definedName>
    <definedName name="월" localSheetId="50">#REF!</definedName>
    <definedName name="월" localSheetId="51">#REF!</definedName>
    <definedName name="월" localSheetId="52">#REF!</definedName>
    <definedName name="월" localSheetId="53">#REF!</definedName>
    <definedName name="월" localSheetId="74">#REF!</definedName>
    <definedName name="월" localSheetId="75">#REF!</definedName>
    <definedName name="월" localSheetId="76">#REF!</definedName>
    <definedName name="월" localSheetId="77">#REF!</definedName>
    <definedName name="월" localSheetId="78">#REF!</definedName>
    <definedName name="월" localSheetId="16">#REF!</definedName>
    <definedName name="월" localSheetId="13">#REF!</definedName>
    <definedName name="월" localSheetId="15">#REF!</definedName>
    <definedName name="월" localSheetId="14">#REF!</definedName>
    <definedName name="월">#REF!</definedName>
    <definedName name="위병면회소" localSheetId="55">[39]원가계산서!#REF!</definedName>
    <definedName name="위병면회소" localSheetId="59">[39]원가계산서!#REF!</definedName>
    <definedName name="위병면회소" localSheetId="61">[39]원가계산서!#REF!</definedName>
    <definedName name="위병면회소" localSheetId="31">[39]원가계산서!#REF!</definedName>
    <definedName name="위병면회소" localSheetId="35">[39]원가계산서!#REF!</definedName>
    <definedName name="위병면회소" localSheetId="36">[39]원가계산서!#REF!</definedName>
    <definedName name="위병면회소" localSheetId="34">[39]원가계산서!#REF!</definedName>
    <definedName name="위병면회소" localSheetId="49">[39]원가계산서!#REF!</definedName>
    <definedName name="위병면회소" localSheetId="50">[39]원가계산서!#REF!</definedName>
    <definedName name="위병면회소" localSheetId="51">[39]원가계산서!#REF!</definedName>
    <definedName name="위병면회소" localSheetId="52">[39]원가계산서!#REF!</definedName>
    <definedName name="위병면회소" localSheetId="53">[39]원가계산서!#REF!</definedName>
    <definedName name="위병면회소" localSheetId="74">[39]원가계산서!#REF!</definedName>
    <definedName name="위병면회소" localSheetId="75">[39]원가계산서!#REF!</definedName>
    <definedName name="위병면회소" localSheetId="76">[39]원가계산서!#REF!</definedName>
    <definedName name="위병면회소" localSheetId="77">[39]원가계산서!#REF!</definedName>
    <definedName name="위병면회소" localSheetId="78">[39]원가계산서!#REF!</definedName>
    <definedName name="위병면회소" localSheetId="79">[137]원가계산서!#REF!</definedName>
    <definedName name="위병면회소" localSheetId="16">[138]원가계산서!#REF!</definedName>
    <definedName name="위병면회소" localSheetId="13">[138]원가계산서!#REF!</definedName>
    <definedName name="위병면회소" localSheetId="15">[138]원가계산서!#REF!</definedName>
    <definedName name="위병면회소" localSheetId="14">[138]원가계산서!#REF!</definedName>
    <definedName name="위병면회소" localSheetId="1">[39]원가계산서!#REF!</definedName>
    <definedName name="위병면회소">[138]원가계산서!#REF!</definedName>
    <definedName name="위생공001" localSheetId="49">#REF!</definedName>
    <definedName name="위생공001" localSheetId="50">#REF!</definedName>
    <definedName name="위생공001" localSheetId="51">#REF!</definedName>
    <definedName name="위생공001" localSheetId="52">#REF!</definedName>
    <definedName name="위생공001" localSheetId="53">#REF!</definedName>
    <definedName name="위생공001" localSheetId="74">#REF!</definedName>
    <definedName name="위생공001" localSheetId="75">#REF!</definedName>
    <definedName name="위생공001" localSheetId="76">#REF!</definedName>
    <definedName name="위생공001" localSheetId="77">#REF!</definedName>
    <definedName name="위생공001" localSheetId="78">#REF!</definedName>
    <definedName name="위생공001" localSheetId="16">#REF!</definedName>
    <definedName name="위생공001" localSheetId="13">#REF!</definedName>
    <definedName name="위생공001" localSheetId="15">#REF!</definedName>
    <definedName name="위생공001" localSheetId="14">#REF!</definedName>
    <definedName name="위생공001">#REF!</definedName>
    <definedName name="위생공002" localSheetId="49">#REF!</definedName>
    <definedName name="위생공002" localSheetId="50">#REF!</definedName>
    <definedName name="위생공002" localSheetId="51">#REF!</definedName>
    <definedName name="위생공002" localSheetId="52">#REF!</definedName>
    <definedName name="위생공002" localSheetId="53">#REF!</definedName>
    <definedName name="위생공002" localSheetId="74">#REF!</definedName>
    <definedName name="위생공002" localSheetId="75">#REF!</definedName>
    <definedName name="위생공002" localSheetId="76">#REF!</definedName>
    <definedName name="위생공002" localSheetId="77">#REF!</definedName>
    <definedName name="위생공002" localSheetId="78">#REF!</definedName>
    <definedName name="위생공002" localSheetId="16">#REF!</definedName>
    <definedName name="위생공002" localSheetId="13">#REF!</definedName>
    <definedName name="위생공002" localSheetId="15">#REF!</definedName>
    <definedName name="위생공002" localSheetId="14">#REF!</definedName>
    <definedName name="위생공002">#REF!</definedName>
    <definedName name="위생공011" localSheetId="49">#REF!</definedName>
    <definedName name="위생공011" localSheetId="50">#REF!</definedName>
    <definedName name="위생공011" localSheetId="51">#REF!</definedName>
    <definedName name="위생공011" localSheetId="52">#REF!</definedName>
    <definedName name="위생공011" localSheetId="53">#REF!</definedName>
    <definedName name="위생공011" localSheetId="74">#REF!</definedName>
    <definedName name="위생공011" localSheetId="75">#REF!</definedName>
    <definedName name="위생공011" localSheetId="76">#REF!</definedName>
    <definedName name="위생공011" localSheetId="77">#REF!</definedName>
    <definedName name="위생공011" localSheetId="78">#REF!</definedName>
    <definedName name="위생공011" localSheetId="16">#REF!</definedName>
    <definedName name="위생공011" localSheetId="13">#REF!</definedName>
    <definedName name="위생공011" localSheetId="15">#REF!</definedName>
    <definedName name="위생공011" localSheetId="14">#REF!</definedName>
    <definedName name="위생공011">#REF!</definedName>
    <definedName name="위생공982" localSheetId="49">#REF!</definedName>
    <definedName name="위생공982" localSheetId="50">#REF!</definedName>
    <definedName name="위생공982" localSheetId="51">#REF!</definedName>
    <definedName name="위생공982" localSheetId="52">#REF!</definedName>
    <definedName name="위생공982" localSheetId="53">#REF!</definedName>
    <definedName name="위생공982" localSheetId="74">#REF!</definedName>
    <definedName name="위생공982" localSheetId="75">#REF!</definedName>
    <definedName name="위생공982" localSheetId="76">#REF!</definedName>
    <definedName name="위생공982" localSheetId="77">#REF!</definedName>
    <definedName name="위생공982" localSheetId="78">#REF!</definedName>
    <definedName name="위생공982" localSheetId="16">#REF!</definedName>
    <definedName name="위생공982" localSheetId="13">#REF!</definedName>
    <definedName name="위생공982" localSheetId="15">#REF!</definedName>
    <definedName name="위생공982" localSheetId="14">#REF!</definedName>
    <definedName name="위생공982">#REF!</definedName>
    <definedName name="위생공991" localSheetId="49">#REF!</definedName>
    <definedName name="위생공991" localSheetId="50">#REF!</definedName>
    <definedName name="위생공991" localSheetId="51">#REF!</definedName>
    <definedName name="위생공991" localSheetId="52">#REF!</definedName>
    <definedName name="위생공991" localSheetId="53">#REF!</definedName>
    <definedName name="위생공991" localSheetId="74">#REF!</definedName>
    <definedName name="위생공991" localSheetId="75">#REF!</definedName>
    <definedName name="위생공991" localSheetId="76">#REF!</definedName>
    <definedName name="위생공991" localSheetId="77">#REF!</definedName>
    <definedName name="위생공991" localSheetId="78">#REF!</definedName>
    <definedName name="위생공991" localSheetId="16">#REF!</definedName>
    <definedName name="위생공991" localSheetId="13">#REF!</definedName>
    <definedName name="위생공991" localSheetId="15">#REF!</definedName>
    <definedName name="위생공991" localSheetId="14">#REF!</definedName>
    <definedName name="위생공991">#REF!</definedName>
    <definedName name="위생공992" localSheetId="49">#REF!</definedName>
    <definedName name="위생공992" localSheetId="50">#REF!</definedName>
    <definedName name="위생공992" localSheetId="51">#REF!</definedName>
    <definedName name="위생공992" localSheetId="52">#REF!</definedName>
    <definedName name="위생공992" localSheetId="53">#REF!</definedName>
    <definedName name="위생공992" localSheetId="74">#REF!</definedName>
    <definedName name="위생공992" localSheetId="75">#REF!</definedName>
    <definedName name="위생공992" localSheetId="76">#REF!</definedName>
    <definedName name="위생공992" localSheetId="77">#REF!</definedName>
    <definedName name="위생공992" localSheetId="78">#REF!</definedName>
    <definedName name="위생공992" localSheetId="16">#REF!</definedName>
    <definedName name="위생공992" localSheetId="13">#REF!</definedName>
    <definedName name="위생공992" localSheetId="15">#REF!</definedName>
    <definedName name="위생공992" localSheetId="14">#REF!</definedName>
    <definedName name="위생공992">#REF!</definedName>
    <definedName name="유리공" localSheetId="55">#REF!</definedName>
    <definedName name="유리공" localSheetId="59">#REF!</definedName>
    <definedName name="유리공" localSheetId="61">#REF!</definedName>
    <definedName name="유리공" localSheetId="31">#REF!</definedName>
    <definedName name="유리공" localSheetId="35">#REF!</definedName>
    <definedName name="유리공" localSheetId="36">#REF!</definedName>
    <definedName name="유리공" localSheetId="34">#REF!</definedName>
    <definedName name="유리공" localSheetId="49">#REF!</definedName>
    <definedName name="유리공" localSheetId="50">#REF!</definedName>
    <definedName name="유리공" localSheetId="51">#REF!</definedName>
    <definedName name="유리공" localSheetId="52">#REF!</definedName>
    <definedName name="유리공" localSheetId="53">#REF!</definedName>
    <definedName name="유리공" localSheetId="74">#REF!</definedName>
    <definedName name="유리공" localSheetId="75">#REF!</definedName>
    <definedName name="유리공" localSheetId="76">#REF!</definedName>
    <definedName name="유리공" localSheetId="77">#REF!</definedName>
    <definedName name="유리공" localSheetId="78">#REF!</definedName>
    <definedName name="유리공" localSheetId="16">#REF!</definedName>
    <definedName name="유리공" localSheetId="13">#REF!</definedName>
    <definedName name="유리공" localSheetId="15">#REF!</definedName>
    <definedName name="유리공" localSheetId="14">#REF!</definedName>
    <definedName name="유리공" localSheetId="1">#REF!</definedName>
    <definedName name="유리공">#REF!</definedName>
    <definedName name="유리공001" localSheetId="49">#REF!</definedName>
    <definedName name="유리공001" localSheetId="50">#REF!</definedName>
    <definedName name="유리공001" localSheetId="51">#REF!</definedName>
    <definedName name="유리공001" localSheetId="52">#REF!</definedName>
    <definedName name="유리공001" localSheetId="53">#REF!</definedName>
    <definedName name="유리공001" localSheetId="74">#REF!</definedName>
    <definedName name="유리공001" localSheetId="75">#REF!</definedName>
    <definedName name="유리공001" localSheetId="76">#REF!</definedName>
    <definedName name="유리공001" localSheetId="77">#REF!</definedName>
    <definedName name="유리공001" localSheetId="78">#REF!</definedName>
    <definedName name="유리공001" localSheetId="16">#REF!</definedName>
    <definedName name="유리공001" localSheetId="13">#REF!</definedName>
    <definedName name="유리공001" localSheetId="15">#REF!</definedName>
    <definedName name="유리공001" localSheetId="14">#REF!</definedName>
    <definedName name="유리공001">#REF!</definedName>
    <definedName name="유리공002" localSheetId="49">#REF!</definedName>
    <definedName name="유리공002" localSheetId="50">#REF!</definedName>
    <definedName name="유리공002" localSheetId="51">#REF!</definedName>
    <definedName name="유리공002" localSheetId="52">#REF!</definedName>
    <definedName name="유리공002" localSheetId="53">#REF!</definedName>
    <definedName name="유리공002" localSheetId="74">#REF!</definedName>
    <definedName name="유리공002" localSheetId="75">#REF!</definedName>
    <definedName name="유리공002" localSheetId="76">#REF!</definedName>
    <definedName name="유리공002" localSheetId="77">#REF!</definedName>
    <definedName name="유리공002" localSheetId="78">#REF!</definedName>
    <definedName name="유리공002" localSheetId="16">#REF!</definedName>
    <definedName name="유리공002" localSheetId="13">#REF!</definedName>
    <definedName name="유리공002" localSheetId="15">#REF!</definedName>
    <definedName name="유리공002" localSheetId="14">#REF!</definedName>
    <definedName name="유리공002">#REF!</definedName>
    <definedName name="유리공011" localSheetId="49">#REF!</definedName>
    <definedName name="유리공011" localSheetId="50">#REF!</definedName>
    <definedName name="유리공011" localSheetId="51">#REF!</definedName>
    <definedName name="유리공011" localSheetId="52">#REF!</definedName>
    <definedName name="유리공011" localSheetId="53">#REF!</definedName>
    <definedName name="유리공011" localSheetId="74">#REF!</definedName>
    <definedName name="유리공011" localSheetId="75">#REF!</definedName>
    <definedName name="유리공011" localSheetId="76">#REF!</definedName>
    <definedName name="유리공011" localSheetId="77">#REF!</definedName>
    <definedName name="유리공011" localSheetId="78">#REF!</definedName>
    <definedName name="유리공011" localSheetId="16">#REF!</definedName>
    <definedName name="유리공011" localSheetId="13">#REF!</definedName>
    <definedName name="유리공011" localSheetId="15">#REF!</definedName>
    <definedName name="유리공011" localSheetId="14">#REF!</definedName>
    <definedName name="유리공011">#REF!</definedName>
    <definedName name="유리공982" localSheetId="49">#REF!</definedName>
    <definedName name="유리공982" localSheetId="50">#REF!</definedName>
    <definedName name="유리공982" localSheetId="51">#REF!</definedName>
    <definedName name="유리공982" localSheetId="52">#REF!</definedName>
    <definedName name="유리공982" localSheetId="53">#REF!</definedName>
    <definedName name="유리공982" localSheetId="74">#REF!</definedName>
    <definedName name="유리공982" localSheetId="75">#REF!</definedName>
    <definedName name="유리공982" localSheetId="76">#REF!</definedName>
    <definedName name="유리공982" localSheetId="77">#REF!</definedName>
    <definedName name="유리공982" localSheetId="78">#REF!</definedName>
    <definedName name="유리공982" localSheetId="16">#REF!</definedName>
    <definedName name="유리공982" localSheetId="13">#REF!</definedName>
    <definedName name="유리공982" localSheetId="15">#REF!</definedName>
    <definedName name="유리공982" localSheetId="14">#REF!</definedName>
    <definedName name="유리공982">#REF!</definedName>
    <definedName name="유리공991" localSheetId="49">#REF!</definedName>
    <definedName name="유리공991" localSheetId="50">#REF!</definedName>
    <definedName name="유리공991" localSheetId="51">#REF!</definedName>
    <definedName name="유리공991" localSheetId="52">#REF!</definedName>
    <definedName name="유리공991" localSheetId="53">#REF!</definedName>
    <definedName name="유리공991" localSheetId="74">#REF!</definedName>
    <definedName name="유리공991" localSheetId="75">#REF!</definedName>
    <definedName name="유리공991" localSheetId="76">#REF!</definedName>
    <definedName name="유리공991" localSheetId="77">#REF!</definedName>
    <definedName name="유리공991" localSheetId="78">#REF!</definedName>
    <definedName name="유리공991" localSheetId="16">#REF!</definedName>
    <definedName name="유리공991" localSheetId="13">#REF!</definedName>
    <definedName name="유리공991" localSheetId="15">#REF!</definedName>
    <definedName name="유리공991" localSheetId="14">#REF!</definedName>
    <definedName name="유리공991">#REF!</definedName>
    <definedName name="유리공992" localSheetId="49">#REF!</definedName>
    <definedName name="유리공992" localSheetId="50">#REF!</definedName>
    <definedName name="유리공992" localSheetId="51">#REF!</definedName>
    <definedName name="유리공992" localSheetId="52">#REF!</definedName>
    <definedName name="유리공992" localSheetId="53">#REF!</definedName>
    <definedName name="유리공992" localSheetId="74">#REF!</definedName>
    <definedName name="유리공992" localSheetId="75">#REF!</definedName>
    <definedName name="유리공992" localSheetId="76">#REF!</definedName>
    <definedName name="유리공992" localSheetId="77">#REF!</definedName>
    <definedName name="유리공992" localSheetId="78">#REF!</definedName>
    <definedName name="유리공992" localSheetId="16">#REF!</definedName>
    <definedName name="유리공992" localSheetId="13">#REF!</definedName>
    <definedName name="유리공992" localSheetId="15">#REF!</definedName>
    <definedName name="유리공992" localSheetId="14">#REF!</definedName>
    <definedName name="유리공992">#REF!</definedName>
    <definedName name="유사복구" localSheetId="55">[74]일위대가!#REF!</definedName>
    <definedName name="유사복구" localSheetId="59">[74]일위대가!#REF!</definedName>
    <definedName name="유사복구" localSheetId="61">[74]일위대가!#REF!</definedName>
    <definedName name="유사복구" localSheetId="31">[74]일위대가!#REF!</definedName>
    <definedName name="유사복구" localSheetId="35">[74]일위대가!#REF!</definedName>
    <definedName name="유사복구" localSheetId="36">[74]일위대가!#REF!</definedName>
    <definedName name="유사복구" localSheetId="34">[74]일위대가!#REF!</definedName>
    <definedName name="유사복구" localSheetId="49">[74]일위대가!#REF!</definedName>
    <definedName name="유사복구" localSheetId="50">[74]일위대가!#REF!</definedName>
    <definedName name="유사복구" localSheetId="51">[74]일위대가!#REF!</definedName>
    <definedName name="유사복구" localSheetId="52">[74]일위대가!#REF!</definedName>
    <definedName name="유사복구" localSheetId="53">[74]일위대가!#REF!</definedName>
    <definedName name="유사복구" localSheetId="79">[75]일위대가!#REF!</definedName>
    <definedName name="유사복구" localSheetId="13">[74]일위대가!#REF!</definedName>
    <definedName name="유사복구" localSheetId="15">[74]일위대가!#REF!</definedName>
    <definedName name="유사복구" localSheetId="14">[74]일위대가!#REF!</definedName>
    <definedName name="유사복구" localSheetId="1">[74]일위대가!#REF!</definedName>
    <definedName name="유사복구">[74]일위대가!#REF!</definedName>
    <definedName name="유용성토도쟈운반토사" localSheetId="49">#REF!</definedName>
    <definedName name="유용성토도쟈운반토사" localSheetId="50">#REF!</definedName>
    <definedName name="유용성토도쟈운반토사" localSheetId="51">#REF!</definedName>
    <definedName name="유용성토도쟈운반토사" localSheetId="52">#REF!</definedName>
    <definedName name="유용성토도쟈운반토사" localSheetId="53">#REF!</definedName>
    <definedName name="유용성토도쟈운반토사" localSheetId="74">#REF!</definedName>
    <definedName name="유용성토도쟈운반토사" localSheetId="75">#REF!</definedName>
    <definedName name="유용성토도쟈운반토사" localSheetId="76">#REF!</definedName>
    <definedName name="유용성토도쟈운반토사" localSheetId="77">#REF!</definedName>
    <definedName name="유용성토도쟈운반토사" localSheetId="78">#REF!</definedName>
    <definedName name="유용성토도쟈운반토사" localSheetId="16">#REF!</definedName>
    <definedName name="유용성토도쟈운반토사" localSheetId="13">#REF!</definedName>
    <definedName name="유용성토도쟈운반토사" localSheetId="15">#REF!</definedName>
    <definedName name="유용성토도쟈운반토사" localSheetId="14">#REF!</definedName>
    <definedName name="유용성토도쟈운반토사">#REF!</definedName>
    <definedName name="유입부산근" localSheetId="37">{"'산출근거'!$B$4:$D$8"}</definedName>
    <definedName name="유입부산근" localSheetId="17">{"'산출근거'!$B$4:$D$8"}</definedName>
    <definedName name="유입부산근" localSheetId="18">{"'산출근거'!$B$4:$D$8"}</definedName>
    <definedName name="유입부산근" localSheetId="49">{"'산출근거'!$B$4:$D$8"}</definedName>
    <definedName name="유입부산근" localSheetId="50">{"'산출근거'!$B$4:$D$8"}</definedName>
    <definedName name="유입부산근" localSheetId="51">{"'산출근거'!$B$4:$D$8"}</definedName>
    <definedName name="유입부산근" localSheetId="52">{"'산출근거'!$B$4:$D$8"}</definedName>
    <definedName name="유입부산근" localSheetId="53">{"'산출근거'!$B$4:$D$8"}</definedName>
    <definedName name="유입부산근" localSheetId="79">{"'산출근거'!$B$4:$D$8"}</definedName>
    <definedName name="유입부산근" localSheetId="16">{"'산출근거'!$B$4:$D$8"}</definedName>
    <definedName name="유입부산근" localSheetId="13">{"'산출근거'!$B$4:$D$8"}</definedName>
    <definedName name="유입부산근" localSheetId="15">{"'산출근거'!$B$4:$D$8"}</definedName>
    <definedName name="유입부산근" localSheetId="14">{"'산출근거'!$B$4:$D$8"}</definedName>
    <definedName name="유입부산근">{"'산출근거'!$B$4:$D$8"}</definedName>
    <definedName name="유입부산근33" localSheetId="37">{"'산출근거'!$B$4:$D$8"}</definedName>
    <definedName name="유입부산근33" localSheetId="17">{"'산출근거'!$B$4:$D$8"}</definedName>
    <definedName name="유입부산근33" localSheetId="18">{"'산출근거'!$B$4:$D$8"}</definedName>
    <definedName name="유입부산근33" localSheetId="49">{"'산출근거'!$B$4:$D$8"}</definedName>
    <definedName name="유입부산근33" localSheetId="50">{"'산출근거'!$B$4:$D$8"}</definedName>
    <definedName name="유입부산근33" localSheetId="51">{"'산출근거'!$B$4:$D$8"}</definedName>
    <definedName name="유입부산근33" localSheetId="52">{"'산출근거'!$B$4:$D$8"}</definedName>
    <definedName name="유입부산근33" localSheetId="53">{"'산출근거'!$B$4:$D$8"}</definedName>
    <definedName name="유입부산근33" localSheetId="79">{"'산출근거'!$B$4:$D$8"}</definedName>
    <definedName name="유입부산근33" localSheetId="16">{"'산출근거'!$B$4:$D$8"}</definedName>
    <definedName name="유입부산근33" localSheetId="13">{"'산출근거'!$B$4:$D$8"}</definedName>
    <definedName name="유입부산근33" localSheetId="15">{"'산출근거'!$B$4:$D$8"}</definedName>
    <definedName name="유입부산근33" localSheetId="14">{"'산출근거'!$B$4:$D$8"}</definedName>
    <definedName name="유입부산근33">{"'산출근거'!$B$4:$D$8"}</definedName>
    <definedName name="유철">#REF!</definedName>
    <definedName name="유철균철균철균">#REF!</definedName>
    <definedName name="유효1">[68]목록표!$B$1:$B$3</definedName>
    <definedName name="유효2">[68]목록표!$B$4:$B$6</definedName>
    <definedName name="유효3">[68]목록표!$B$7:$B$9</definedName>
    <definedName name="유효4">[68]목록표!$B$10:$B$14</definedName>
    <definedName name="유효5">[68]목록표!$B$15:$B$17</definedName>
    <definedName name="유효6">[68]목록표!$B$18:$B$20</definedName>
    <definedName name="윤" localSheetId="55">#REF!,#REF!,#REF!,#REF!,#REF!,#REF!,#REF!,#REF!,#REF!,#REF!,#REF!,#REF!,#REF!,#REF!,#REF!,#REF!,#REF!,#REF!,#REF!</definedName>
    <definedName name="윤" localSheetId="59">#REF!,#REF!,#REF!,#REF!,#REF!,#REF!,#REF!,#REF!,#REF!,#REF!,#REF!,#REF!,#REF!,#REF!,#REF!,#REF!,#REF!,#REF!,#REF!</definedName>
    <definedName name="윤" localSheetId="61">#REF!,#REF!,#REF!,#REF!,#REF!,#REF!,#REF!,#REF!,#REF!,#REF!,#REF!,#REF!,#REF!,#REF!,#REF!,#REF!,#REF!,#REF!,#REF!</definedName>
    <definedName name="윤" localSheetId="31">#REF!,#REF!,#REF!,#REF!,#REF!,#REF!,#REF!,#REF!,#REF!,#REF!,#REF!,#REF!,#REF!,#REF!,#REF!,#REF!,#REF!,#REF!,#REF!</definedName>
    <definedName name="윤" localSheetId="35">#REF!,#REF!,#REF!,#REF!,#REF!,#REF!,#REF!,#REF!,#REF!,#REF!,#REF!,#REF!,#REF!,#REF!,#REF!,#REF!,#REF!,#REF!,#REF!</definedName>
    <definedName name="윤" localSheetId="36">#REF!,#REF!,#REF!,#REF!,#REF!,#REF!,#REF!,#REF!,#REF!,#REF!,#REF!,#REF!,#REF!,#REF!,#REF!,#REF!,#REF!,#REF!,#REF!</definedName>
    <definedName name="윤" localSheetId="34">#REF!,#REF!,#REF!,#REF!,#REF!,#REF!,#REF!,#REF!,#REF!,#REF!,#REF!,#REF!,#REF!,#REF!,#REF!,#REF!,#REF!,#REF!,#REF!</definedName>
    <definedName name="윤" localSheetId="49">#REF!,#REF!,#REF!,#REF!,#REF!,#REF!,#REF!,#REF!,#REF!,#REF!,#REF!,#REF!,#REF!,#REF!,#REF!,#REF!,#REF!,#REF!,#REF!</definedName>
    <definedName name="윤" localSheetId="50">#REF!,#REF!,#REF!,#REF!,#REF!,#REF!,#REF!,#REF!,#REF!,#REF!,#REF!,#REF!,#REF!,#REF!,#REF!,#REF!,#REF!,#REF!,#REF!</definedName>
    <definedName name="윤" localSheetId="51">#REF!,#REF!,#REF!,#REF!,#REF!,#REF!,#REF!,#REF!,#REF!,#REF!,#REF!,#REF!,#REF!,#REF!,#REF!,#REF!,#REF!,#REF!,#REF!</definedName>
    <definedName name="윤" localSheetId="52">#REF!,#REF!,#REF!,#REF!,#REF!,#REF!,#REF!,#REF!,#REF!,#REF!,#REF!,#REF!,#REF!,#REF!,#REF!,#REF!,#REF!,#REF!,#REF!</definedName>
    <definedName name="윤" localSheetId="53">#REF!,#REF!,#REF!,#REF!,#REF!,#REF!,#REF!,#REF!,#REF!,#REF!,#REF!,#REF!,#REF!,#REF!,#REF!,#REF!,#REF!,#REF!,#REF!</definedName>
    <definedName name="윤" localSheetId="74">#REF!,#REF!,#REF!,#REF!,#REF!,#REF!,#REF!,#REF!,#REF!,#REF!,#REF!,#REF!,#REF!,#REF!,#REF!,#REF!,#REF!,#REF!,#REF!</definedName>
    <definedName name="윤" localSheetId="75">#REF!,#REF!,#REF!,#REF!,#REF!,#REF!,#REF!,#REF!,#REF!,#REF!,#REF!,#REF!,#REF!,#REF!,#REF!,#REF!,#REF!,#REF!,#REF!</definedName>
    <definedName name="윤" localSheetId="76">#REF!,#REF!,#REF!,#REF!,#REF!,#REF!,#REF!,#REF!,#REF!,#REF!,#REF!,#REF!,#REF!,#REF!,#REF!,#REF!,#REF!,#REF!,#REF!</definedName>
    <definedName name="윤" localSheetId="77">#REF!,#REF!,#REF!,#REF!,#REF!,#REF!,#REF!,#REF!,#REF!,#REF!,#REF!,#REF!,#REF!,#REF!,#REF!,#REF!,#REF!,#REF!,#REF!</definedName>
    <definedName name="윤" localSheetId="78">#REF!,#REF!,#REF!,#REF!,#REF!,#REF!,#REF!,#REF!,#REF!,#REF!,#REF!,#REF!,#REF!,#REF!,#REF!,#REF!,#REF!,#REF!,#REF!</definedName>
    <definedName name="윤" localSheetId="16">#REF!,#REF!,#REF!,#REF!,#REF!,#REF!,#REF!,#REF!,#REF!,#REF!,#REF!,#REF!,#REF!,#REF!,#REF!,#REF!,#REF!,#REF!,#REF!</definedName>
    <definedName name="윤" localSheetId="13">#REF!,#REF!,#REF!,#REF!,#REF!,#REF!,#REF!,#REF!,#REF!,#REF!,#REF!,#REF!,#REF!,#REF!,#REF!,#REF!,#REF!,#REF!,#REF!</definedName>
    <definedName name="윤" localSheetId="15">#REF!,#REF!,#REF!,#REF!,#REF!,#REF!,#REF!,#REF!,#REF!,#REF!,#REF!,#REF!,#REF!,#REF!,#REF!,#REF!,#REF!,#REF!,#REF!</definedName>
    <definedName name="윤" localSheetId="14">#REF!,#REF!,#REF!,#REF!,#REF!,#REF!,#REF!,#REF!,#REF!,#REF!,#REF!,#REF!,#REF!,#REF!,#REF!,#REF!,#REF!,#REF!,#REF!</definedName>
    <definedName name="윤" localSheetId="1">#REF!,#REF!,#REF!,#REF!,#REF!,#REF!,#REF!,#REF!,#REF!,#REF!,#REF!,#REF!,#REF!,#REF!,#REF!,#REF!,#REF!,#REF!,#REF!</definedName>
    <definedName name="윤">#REF!,#REF!,#REF!,#REF!,#REF!,#REF!,#REF!,#REF!,#REF!,#REF!,#REF!,#REF!,#REF!,#REF!,#REF!,#REF!,#REF!,#REF!,#REF!</definedName>
    <definedName name="은종원" localSheetId="37">{"'산출근거'!$B$4:$D$8"}</definedName>
    <definedName name="은종원" localSheetId="17">{"'산출근거'!$B$4:$D$8"}</definedName>
    <definedName name="은종원" localSheetId="18">{"'산출근거'!$B$4:$D$8"}</definedName>
    <definedName name="은종원" localSheetId="49">{"'산출근거'!$B$4:$D$8"}</definedName>
    <definedName name="은종원" localSheetId="50">{"'산출근거'!$B$4:$D$8"}</definedName>
    <definedName name="은종원" localSheetId="51">{"'산출근거'!$B$4:$D$8"}</definedName>
    <definedName name="은종원" localSheetId="52">{"'산출근거'!$B$4:$D$8"}</definedName>
    <definedName name="은종원" localSheetId="53">{"'산출근거'!$B$4:$D$8"}</definedName>
    <definedName name="은종원" localSheetId="79">{"'산출근거'!$B$4:$D$8"}</definedName>
    <definedName name="은종원" localSheetId="16">{"'산출근거'!$B$4:$D$8"}</definedName>
    <definedName name="은종원" localSheetId="13">{"'산출근거'!$B$4:$D$8"}</definedName>
    <definedName name="은종원" localSheetId="15">{"'산출근거'!$B$4:$D$8"}</definedName>
    <definedName name="은종원" localSheetId="14">{"'산출근거'!$B$4:$D$8"}</definedName>
    <definedName name="은종원">{"'산출근거'!$B$4:$D$8"}</definedName>
    <definedName name="은행나무" localSheetId="55">#REF!</definedName>
    <definedName name="은행나무" localSheetId="59">#REF!</definedName>
    <definedName name="은행나무" localSheetId="61">#REF!</definedName>
    <definedName name="은행나무" localSheetId="31">#REF!</definedName>
    <definedName name="은행나무" localSheetId="35">#REF!</definedName>
    <definedName name="은행나무" localSheetId="36">#REF!</definedName>
    <definedName name="은행나무" localSheetId="34">#REF!</definedName>
    <definedName name="은행나무" localSheetId="49">#REF!</definedName>
    <definedName name="은행나무" localSheetId="50">#REF!</definedName>
    <definedName name="은행나무" localSheetId="51">#REF!</definedName>
    <definedName name="은행나무" localSheetId="52">#REF!</definedName>
    <definedName name="은행나무" localSheetId="53">#REF!</definedName>
    <definedName name="은행나무" localSheetId="74">#REF!</definedName>
    <definedName name="은행나무" localSheetId="75">#REF!</definedName>
    <definedName name="은행나무" localSheetId="76">#REF!</definedName>
    <definedName name="은행나무" localSheetId="77">#REF!</definedName>
    <definedName name="은행나무" localSheetId="78">#REF!</definedName>
    <definedName name="은행나무" localSheetId="16">#REF!</definedName>
    <definedName name="은행나무" localSheetId="13">#REF!</definedName>
    <definedName name="은행나무" localSheetId="15">#REF!</definedName>
    <definedName name="은행나무" localSheetId="14">#REF!</definedName>
    <definedName name="은행나무" localSheetId="1">#REF!</definedName>
    <definedName name="은행나무">#REF!</definedName>
    <definedName name="은행나무H3.5" localSheetId="49">#REF!</definedName>
    <definedName name="은행나무H3.5" localSheetId="50">#REF!</definedName>
    <definedName name="은행나무H3.5" localSheetId="51">#REF!</definedName>
    <definedName name="은행나무H3.5" localSheetId="52">#REF!</definedName>
    <definedName name="은행나무H3.5" localSheetId="53">#REF!</definedName>
    <definedName name="은행나무H3.5" localSheetId="74">#REF!</definedName>
    <definedName name="은행나무H3.5" localSheetId="75">#REF!</definedName>
    <definedName name="은행나무H3.5" localSheetId="76">#REF!</definedName>
    <definedName name="은행나무H3.5" localSheetId="77">#REF!</definedName>
    <definedName name="은행나무H3.5" localSheetId="78">#REF!</definedName>
    <definedName name="은행나무H3.5" localSheetId="16">#REF!</definedName>
    <definedName name="은행나무H3.5" localSheetId="13">#REF!</definedName>
    <definedName name="은행나무H3.5" localSheetId="15">#REF!</definedName>
    <definedName name="은행나무H3.5" localSheetId="14">#REF!</definedName>
    <definedName name="은행나무H3.5">#REF!</definedName>
    <definedName name="은행명">OFFSET([70]신고분기설정참고!$G$2,0,0,COUNTA([70]신고분기설정참고!$G$2:$G$50),1)</definedName>
    <definedName name="을" localSheetId="49">#REF!</definedName>
    <definedName name="을" localSheetId="50">#REF!</definedName>
    <definedName name="을" localSheetId="51">#REF!</definedName>
    <definedName name="을" localSheetId="52">#REF!</definedName>
    <definedName name="을" localSheetId="53">#REF!</definedName>
    <definedName name="을" localSheetId="74">#REF!</definedName>
    <definedName name="을" localSheetId="75">#REF!</definedName>
    <definedName name="을" localSheetId="76">#REF!</definedName>
    <definedName name="을" localSheetId="77">#REF!</definedName>
    <definedName name="을" localSheetId="78">#REF!</definedName>
    <definedName name="을" localSheetId="16">#REF!</definedName>
    <definedName name="을" localSheetId="13">#REF!</definedName>
    <definedName name="을" localSheetId="15">#REF!</definedName>
    <definedName name="을" localSheetId="14">#REF!</definedName>
    <definedName name="을">#REF!</definedName>
    <definedName name="이" localSheetId="55">#REF!,#REF!,#REF!,#REF!,#REF!,#REF!,#REF!,#REF!,#REF!,#REF!,#REF!,#REF!,#REF!,#REF!,#REF!,#REF!,#REF!,#REF!,#REF!</definedName>
    <definedName name="이" localSheetId="59">#REF!,#REF!,#REF!,#REF!,#REF!,#REF!,#REF!,#REF!,#REF!,#REF!,#REF!,#REF!,#REF!,#REF!,#REF!,#REF!,#REF!,#REF!,#REF!</definedName>
    <definedName name="이" localSheetId="61">#REF!,#REF!,#REF!,#REF!,#REF!,#REF!,#REF!,#REF!,#REF!,#REF!,#REF!,#REF!,#REF!,#REF!,#REF!,#REF!,#REF!,#REF!,#REF!</definedName>
    <definedName name="이" localSheetId="31">#REF!,#REF!,#REF!,#REF!,#REF!,#REF!,#REF!,#REF!,#REF!,#REF!,#REF!,#REF!,#REF!,#REF!,#REF!,#REF!,#REF!,#REF!,#REF!</definedName>
    <definedName name="이" localSheetId="35">#REF!,#REF!,#REF!,#REF!,#REF!,#REF!,#REF!,#REF!,#REF!,#REF!,#REF!,#REF!,#REF!,#REF!,#REF!,#REF!,#REF!,#REF!,#REF!</definedName>
    <definedName name="이" localSheetId="36">#REF!,#REF!,#REF!,#REF!,#REF!,#REF!,#REF!,#REF!,#REF!,#REF!,#REF!,#REF!,#REF!,#REF!,#REF!,#REF!,#REF!,#REF!,#REF!</definedName>
    <definedName name="이" localSheetId="34">#REF!,#REF!,#REF!,#REF!,#REF!,#REF!,#REF!,#REF!,#REF!,#REF!,#REF!,#REF!,#REF!,#REF!,#REF!,#REF!,#REF!,#REF!,#REF!</definedName>
    <definedName name="이" localSheetId="49">#REF!,#REF!,#REF!,#REF!,#REF!,#REF!,#REF!,#REF!,#REF!,#REF!,#REF!,#REF!,#REF!,#REF!,#REF!,#REF!,#REF!,#REF!,#REF!</definedName>
    <definedName name="이" localSheetId="50">#REF!,#REF!,#REF!,#REF!,#REF!,#REF!,#REF!,#REF!,#REF!,#REF!,#REF!,#REF!,#REF!,#REF!,#REF!,#REF!,#REF!,#REF!,#REF!</definedName>
    <definedName name="이" localSheetId="51">#REF!,#REF!,#REF!,#REF!,#REF!,#REF!,#REF!,#REF!,#REF!,#REF!,#REF!,#REF!,#REF!,#REF!,#REF!,#REF!,#REF!,#REF!,#REF!</definedName>
    <definedName name="이" localSheetId="52">#REF!,#REF!,#REF!,#REF!,#REF!,#REF!,#REF!,#REF!,#REF!,#REF!,#REF!,#REF!,#REF!,#REF!,#REF!,#REF!,#REF!,#REF!,#REF!</definedName>
    <definedName name="이" localSheetId="53">#REF!,#REF!,#REF!,#REF!,#REF!,#REF!,#REF!,#REF!,#REF!,#REF!,#REF!,#REF!,#REF!,#REF!,#REF!,#REF!,#REF!,#REF!,#REF!</definedName>
    <definedName name="이" localSheetId="74">#REF!,#REF!,#REF!,#REF!,#REF!,#REF!,#REF!,#REF!,#REF!,#REF!,#REF!,#REF!,#REF!,#REF!,#REF!,#REF!,#REF!,#REF!,#REF!</definedName>
    <definedName name="이" localSheetId="75">#REF!,#REF!,#REF!,#REF!,#REF!,#REF!,#REF!,#REF!,#REF!,#REF!,#REF!,#REF!,#REF!,#REF!,#REF!,#REF!,#REF!,#REF!,#REF!</definedName>
    <definedName name="이" localSheetId="76">#REF!,#REF!,#REF!,#REF!,#REF!,#REF!,#REF!,#REF!,#REF!,#REF!,#REF!,#REF!,#REF!,#REF!,#REF!,#REF!,#REF!,#REF!,#REF!</definedName>
    <definedName name="이" localSheetId="77">#REF!,#REF!,#REF!,#REF!,#REF!,#REF!,#REF!,#REF!,#REF!,#REF!,#REF!,#REF!,#REF!,#REF!,#REF!,#REF!,#REF!,#REF!,#REF!</definedName>
    <definedName name="이" localSheetId="78">#REF!,#REF!,#REF!,#REF!,#REF!,#REF!,#REF!,#REF!,#REF!,#REF!,#REF!,#REF!,#REF!,#REF!,#REF!,#REF!,#REF!,#REF!,#REF!</definedName>
    <definedName name="이" localSheetId="16">#REF!,#REF!,#REF!,#REF!,#REF!,#REF!,#REF!,#REF!,#REF!,#REF!,#REF!,#REF!,#REF!,#REF!,#REF!,#REF!,#REF!,#REF!,#REF!</definedName>
    <definedName name="이" localSheetId="13">#REF!,#REF!,#REF!,#REF!,#REF!,#REF!,#REF!,#REF!,#REF!,#REF!,#REF!,#REF!,#REF!,#REF!,#REF!,#REF!,#REF!,#REF!,#REF!</definedName>
    <definedName name="이" localSheetId="15">#REF!,#REF!,#REF!,#REF!,#REF!,#REF!,#REF!,#REF!,#REF!,#REF!,#REF!,#REF!,#REF!,#REF!,#REF!,#REF!,#REF!,#REF!,#REF!</definedName>
    <definedName name="이" localSheetId="14">#REF!,#REF!,#REF!,#REF!,#REF!,#REF!,#REF!,#REF!,#REF!,#REF!,#REF!,#REF!,#REF!,#REF!,#REF!,#REF!,#REF!,#REF!,#REF!</definedName>
    <definedName name="이" localSheetId="1">#REF!,#REF!,#REF!,#REF!,#REF!,#REF!,#REF!,#REF!,#REF!,#REF!,#REF!,#REF!,#REF!,#REF!,#REF!,#REF!,#REF!,#REF!,#REF!</definedName>
    <definedName name="이">#REF!,#REF!,#REF!,#REF!,#REF!,#REF!,#REF!,#REF!,#REF!,#REF!,#REF!,#REF!,#REF!,#REF!,#REF!,#REF!,#REF!,#REF!,#REF!</definedName>
    <definedName name="이__윤" localSheetId="17">#REF!</definedName>
    <definedName name="이__윤" localSheetId="18">#REF!</definedName>
    <definedName name="이__윤" localSheetId="16">#REF!</definedName>
    <definedName name="이__윤" localSheetId="13">#REF!</definedName>
    <definedName name="이__윤" localSheetId="15">#REF!</definedName>
    <definedName name="이__윤" localSheetId="14">#REF!</definedName>
    <definedName name="이__윤">'3-1.기초자료'!$C$35</definedName>
    <definedName name="이각A형">[97]일위대가!#REF!</definedName>
    <definedName name="이각B형">[138]일위대가!#REF!</definedName>
    <definedName name="이공구가설비" localSheetId="55">#REF!</definedName>
    <definedName name="이공구가설비" localSheetId="59">#REF!</definedName>
    <definedName name="이공구가설비" localSheetId="61">#REF!</definedName>
    <definedName name="이공구가설비" localSheetId="31">#REF!</definedName>
    <definedName name="이공구가설비" localSheetId="35">#REF!</definedName>
    <definedName name="이공구가설비" localSheetId="36">#REF!</definedName>
    <definedName name="이공구가설비" localSheetId="34">#REF!</definedName>
    <definedName name="이공구가설비" localSheetId="49">#REF!</definedName>
    <definedName name="이공구가설비" localSheetId="50">#REF!</definedName>
    <definedName name="이공구가설비" localSheetId="51">#REF!</definedName>
    <definedName name="이공구가설비" localSheetId="52">#REF!</definedName>
    <definedName name="이공구가설비" localSheetId="53">#REF!</definedName>
    <definedName name="이공구가설비" localSheetId="74">#REF!</definedName>
    <definedName name="이공구가설비" localSheetId="75">#REF!</definedName>
    <definedName name="이공구가설비" localSheetId="76">#REF!</definedName>
    <definedName name="이공구가설비" localSheetId="77">#REF!</definedName>
    <definedName name="이공구가설비" localSheetId="78">#REF!</definedName>
    <definedName name="이공구가설비" localSheetId="16">#REF!</definedName>
    <definedName name="이공구가설비" localSheetId="13">#REF!</definedName>
    <definedName name="이공구가설비" localSheetId="15">#REF!</definedName>
    <definedName name="이공구가설비" localSheetId="14">#REF!</definedName>
    <definedName name="이공구가설비" localSheetId="1">#REF!</definedName>
    <definedName name="이공구가설비">#REF!</definedName>
    <definedName name="이공구간접노무비" localSheetId="55">#REF!</definedName>
    <definedName name="이공구간접노무비" localSheetId="59">#REF!</definedName>
    <definedName name="이공구간접노무비" localSheetId="61">#REF!</definedName>
    <definedName name="이공구간접노무비" localSheetId="31">#REF!</definedName>
    <definedName name="이공구간접노무비" localSheetId="35">#REF!</definedName>
    <definedName name="이공구간접노무비" localSheetId="36">#REF!</definedName>
    <definedName name="이공구간접노무비" localSheetId="34">#REF!</definedName>
    <definedName name="이공구간접노무비" localSheetId="49">#REF!</definedName>
    <definedName name="이공구간접노무비" localSheetId="50">#REF!</definedName>
    <definedName name="이공구간접노무비" localSheetId="51">#REF!</definedName>
    <definedName name="이공구간접노무비" localSheetId="52">#REF!</definedName>
    <definedName name="이공구간접노무비" localSheetId="53">#REF!</definedName>
    <definedName name="이공구간접노무비" localSheetId="74">#REF!</definedName>
    <definedName name="이공구간접노무비" localSheetId="75">#REF!</definedName>
    <definedName name="이공구간접노무비" localSheetId="76">#REF!</definedName>
    <definedName name="이공구간접노무비" localSheetId="77">#REF!</definedName>
    <definedName name="이공구간접노무비" localSheetId="78">#REF!</definedName>
    <definedName name="이공구간접노무비" localSheetId="16">#REF!</definedName>
    <definedName name="이공구간접노무비" localSheetId="13">#REF!</definedName>
    <definedName name="이공구간접노무비" localSheetId="15">#REF!</definedName>
    <definedName name="이공구간접노무비" localSheetId="14">#REF!</definedName>
    <definedName name="이공구간접노무비" localSheetId="1">#REF!</definedName>
    <definedName name="이공구간접노무비">#REF!</definedName>
    <definedName name="이공구공사원가" localSheetId="55">#REF!</definedName>
    <definedName name="이공구공사원가" localSheetId="59">#REF!</definedName>
    <definedName name="이공구공사원가" localSheetId="61">#REF!</definedName>
    <definedName name="이공구공사원가" localSheetId="31">#REF!</definedName>
    <definedName name="이공구공사원가" localSheetId="35">#REF!</definedName>
    <definedName name="이공구공사원가" localSheetId="36">#REF!</definedName>
    <definedName name="이공구공사원가" localSheetId="34">#REF!</definedName>
    <definedName name="이공구공사원가" localSheetId="49">#REF!</definedName>
    <definedName name="이공구공사원가" localSheetId="50">#REF!</definedName>
    <definedName name="이공구공사원가" localSheetId="51">#REF!</definedName>
    <definedName name="이공구공사원가" localSheetId="52">#REF!</definedName>
    <definedName name="이공구공사원가" localSheetId="53">#REF!</definedName>
    <definedName name="이공구공사원가" localSheetId="74">#REF!</definedName>
    <definedName name="이공구공사원가" localSheetId="75">#REF!</definedName>
    <definedName name="이공구공사원가" localSheetId="76">#REF!</definedName>
    <definedName name="이공구공사원가" localSheetId="77">#REF!</definedName>
    <definedName name="이공구공사원가" localSheetId="78">#REF!</definedName>
    <definedName name="이공구공사원가" localSheetId="16">#REF!</definedName>
    <definedName name="이공구공사원가" localSheetId="13">#REF!</definedName>
    <definedName name="이공구공사원가" localSheetId="15">#REF!</definedName>
    <definedName name="이공구공사원가" localSheetId="14">#REF!</definedName>
    <definedName name="이공구공사원가" localSheetId="1">#REF!</definedName>
    <definedName name="이공구공사원가">#REF!</definedName>
    <definedName name="이공구기타경비" localSheetId="55">#REF!</definedName>
    <definedName name="이공구기타경비" localSheetId="59">#REF!</definedName>
    <definedName name="이공구기타경비" localSheetId="61">#REF!</definedName>
    <definedName name="이공구기타경비" localSheetId="31">#REF!</definedName>
    <definedName name="이공구기타경비" localSheetId="35">#REF!</definedName>
    <definedName name="이공구기타경비" localSheetId="36">#REF!</definedName>
    <definedName name="이공구기타경비" localSheetId="34">#REF!</definedName>
    <definedName name="이공구기타경비" localSheetId="49">#REF!</definedName>
    <definedName name="이공구기타경비" localSheetId="50">#REF!</definedName>
    <definedName name="이공구기타경비" localSheetId="51">#REF!</definedName>
    <definedName name="이공구기타경비" localSheetId="52">#REF!</definedName>
    <definedName name="이공구기타경비" localSheetId="53">#REF!</definedName>
    <definedName name="이공구기타경비" localSheetId="74">#REF!</definedName>
    <definedName name="이공구기타경비" localSheetId="75">#REF!</definedName>
    <definedName name="이공구기타경비" localSheetId="76">#REF!</definedName>
    <definedName name="이공구기타경비" localSheetId="77">#REF!</definedName>
    <definedName name="이공구기타경비" localSheetId="78">#REF!</definedName>
    <definedName name="이공구기타경비" localSheetId="16">#REF!</definedName>
    <definedName name="이공구기타경비" localSheetId="13">#REF!</definedName>
    <definedName name="이공구기타경비" localSheetId="15">#REF!</definedName>
    <definedName name="이공구기타경비" localSheetId="14">#REF!</definedName>
    <definedName name="이공구기타경비" localSheetId="1">#REF!</definedName>
    <definedName name="이공구기타경비">#REF!</definedName>
    <definedName name="이공구부가가치세" localSheetId="55">'[92]2공구산출내역'!#REF!</definedName>
    <definedName name="이공구부가가치세" localSheetId="59">'[92]2공구산출내역'!#REF!</definedName>
    <definedName name="이공구부가가치세" localSheetId="61">'[92]2공구산출내역'!#REF!</definedName>
    <definedName name="이공구부가가치세" localSheetId="31">'[92]2공구산출내역'!#REF!</definedName>
    <definedName name="이공구부가가치세" localSheetId="35">'[92]2공구산출내역'!#REF!</definedName>
    <definedName name="이공구부가가치세" localSheetId="36">'[92]2공구산출내역'!#REF!</definedName>
    <definedName name="이공구부가가치세" localSheetId="34">'[92]2공구산출내역'!#REF!</definedName>
    <definedName name="이공구부가가치세" localSheetId="49">'[92]2공구산출내역'!#REF!</definedName>
    <definedName name="이공구부가가치세" localSheetId="50">'[92]2공구산출내역'!#REF!</definedName>
    <definedName name="이공구부가가치세" localSheetId="51">'[92]2공구산출내역'!#REF!</definedName>
    <definedName name="이공구부가가치세" localSheetId="52">'[92]2공구산출내역'!#REF!</definedName>
    <definedName name="이공구부가가치세" localSheetId="53">'[92]2공구산출내역'!#REF!</definedName>
    <definedName name="이공구부가가치세" localSheetId="74">'[92]2공구산출내역'!#REF!</definedName>
    <definedName name="이공구부가가치세" localSheetId="75">'[92]2공구산출내역'!#REF!</definedName>
    <definedName name="이공구부가가치세" localSheetId="76">'[92]2공구산출내역'!#REF!</definedName>
    <definedName name="이공구부가가치세" localSheetId="77">'[92]2공구산출내역'!#REF!</definedName>
    <definedName name="이공구부가가치세" localSheetId="78">'[92]2공구산출내역'!#REF!</definedName>
    <definedName name="이공구부가가치세" localSheetId="79">'[76]2공구산출내역'!#REF!</definedName>
    <definedName name="이공구부가가치세" localSheetId="16">'[94]2공구산출내역'!#REF!</definedName>
    <definedName name="이공구부가가치세" localSheetId="13">'[94]2공구산출내역'!#REF!</definedName>
    <definedName name="이공구부가가치세" localSheetId="15">'[94]2공구산출내역'!#REF!</definedName>
    <definedName name="이공구부가가치세" localSheetId="14">'[94]2공구산출내역'!#REF!</definedName>
    <definedName name="이공구부가가치세" localSheetId="1">'[92]2공구산출내역'!#REF!</definedName>
    <definedName name="이공구부가가치세">'[94]2공구산출내역'!#REF!</definedName>
    <definedName name="이공구산재보험료" localSheetId="55">#REF!</definedName>
    <definedName name="이공구산재보험료" localSheetId="59">#REF!</definedName>
    <definedName name="이공구산재보험료" localSheetId="61">#REF!</definedName>
    <definedName name="이공구산재보험료" localSheetId="31">#REF!</definedName>
    <definedName name="이공구산재보험료" localSheetId="35">#REF!</definedName>
    <definedName name="이공구산재보험료" localSheetId="36">#REF!</definedName>
    <definedName name="이공구산재보험료" localSheetId="34">#REF!</definedName>
    <definedName name="이공구산재보험료" localSheetId="49">#REF!</definedName>
    <definedName name="이공구산재보험료" localSheetId="50">#REF!</definedName>
    <definedName name="이공구산재보험료" localSheetId="51">#REF!</definedName>
    <definedName name="이공구산재보험료" localSheetId="52">#REF!</definedName>
    <definedName name="이공구산재보험료" localSheetId="53">#REF!</definedName>
    <definedName name="이공구산재보험료" localSheetId="74">#REF!</definedName>
    <definedName name="이공구산재보험료" localSheetId="75">#REF!</definedName>
    <definedName name="이공구산재보험료" localSheetId="76">#REF!</definedName>
    <definedName name="이공구산재보험료" localSheetId="77">#REF!</definedName>
    <definedName name="이공구산재보험료" localSheetId="78">#REF!</definedName>
    <definedName name="이공구산재보험료" localSheetId="16">#REF!</definedName>
    <definedName name="이공구산재보험료" localSheetId="13">#REF!</definedName>
    <definedName name="이공구산재보험료" localSheetId="15">#REF!</definedName>
    <definedName name="이공구산재보험료" localSheetId="14">#REF!</definedName>
    <definedName name="이공구산재보험료" localSheetId="1">#REF!</definedName>
    <definedName name="이공구산재보험료">#REF!</definedName>
    <definedName name="이공구안전관리비" localSheetId="55">#REF!</definedName>
    <definedName name="이공구안전관리비" localSheetId="59">#REF!</definedName>
    <definedName name="이공구안전관리비" localSheetId="61">#REF!</definedName>
    <definedName name="이공구안전관리비" localSheetId="31">#REF!</definedName>
    <definedName name="이공구안전관리비" localSheetId="35">#REF!</definedName>
    <definedName name="이공구안전관리비" localSheetId="36">#REF!</definedName>
    <definedName name="이공구안전관리비" localSheetId="34">#REF!</definedName>
    <definedName name="이공구안전관리비" localSheetId="49">#REF!</definedName>
    <definedName name="이공구안전관리비" localSheetId="50">#REF!</definedName>
    <definedName name="이공구안전관리비" localSheetId="51">#REF!</definedName>
    <definedName name="이공구안전관리비" localSheetId="52">#REF!</definedName>
    <definedName name="이공구안전관리비" localSheetId="53">#REF!</definedName>
    <definedName name="이공구안전관리비" localSheetId="74">#REF!</definedName>
    <definedName name="이공구안전관리비" localSheetId="75">#REF!</definedName>
    <definedName name="이공구안전관리비" localSheetId="76">#REF!</definedName>
    <definedName name="이공구안전관리비" localSheetId="77">#REF!</definedName>
    <definedName name="이공구안전관리비" localSheetId="78">#REF!</definedName>
    <definedName name="이공구안전관리비" localSheetId="16">#REF!</definedName>
    <definedName name="이공구안전관리비" localSheetId="13">#REF!</definedName>
    <definedName name="이공구안전관리비" localSheetId="15">#REF!</definedName>
    <definedName name="이공구안전관리비" localSheetId="14">#REF!</definedName>
    <definedName name="이공구안전관리비" localSheetId="1">#REF!</definedName>
    <definedName name="이공구안전관리비">#REF!</definedName>
    <definedName name="이공구이윤" localSheetId="55">#REF!</definedName>
    <definedName name="이공구이윤" localSheetId="59">#REF!</definedName>
    <definedName name="이공구이윤" localSheetId="61">#REF!</definedName>
    <definedName name="이공구이윤" localSheetId="31">#REF!</definedName>
    <definedName name="이공구이윤" localSheetId="35">#REF!</definedName>
    <definedName name="이공구이윤" localSheetId="36">#REF!</definedName>
    <definedName name="이공구이윤" localSheetId="34">#REF!</definedName>
    <definedName name="이공구이윤" localSheetId="49">#REF!</definedName>
    <definedName name="이공구이윤" localSheetId="50">#REF!</definedName>
    <definedName name="이공구이윤" localSheetId="51">#REF!</definedName>
    <definedName name="이공구이윤" localSheetId="52">#REF!</definedName>
    <definedName name="이공구이윤" localSheetId="53">#REF!</definedName>
    <definedName name="이공구이윤" localSheetId="74">#REF!</definedName>
    <definedName name="이공구이윤" localSheetId="75">#REF!</definedName>
    <definedName name="이공구이윤" localSheetId="76">#REF!</definedName>
    <definedName name="이공구이윤" localSheetId="77">#REF!</definedName>
    <definedName name="이공구이윤" localSheetId="78">#REF!</definedName>
    <definedName name="이공구이윤" localSheetId="16">#REF!</definedName>
    <definedName name="이공구이윤" localSheetId="13">#REF!</definedName>
    <definedName name="이공구이윤" localSheetId="15">#REF!</definedName>
    <definedName name="이공구이윤" localSheetId="14">#REF!</definedName>
    <definedName name="이공구이윤" localSheetId="1">#REF!</definedName>
    <definedName name="이공구이윤">#REF!</definedName>
    <definedName name="이공구일반관리비" localSheetId="55">#REF!</definedName>
    <definedName name="이공구일반관리비" localSheetId="59">#REF!</definedName>
    <definedName name="이공구일반관리비" localSheetId="61">#REF!</definedName>
    <definedName name="이공구일반관리비" localSheetId="31">#REF!</definedName>
    <definedName name="이공구일반관리비" localSheetId="35">#REF!</definedName>
    <definedName name="이공구일반관리비" localSheetId="36">#REF!</definedName>
    <definedName name="이공구일반관리비" localSheetId="34">#REF!</definedName>
    <definedName name="이공구일반관리비" localSheetId="49">#REF!</definedName>
    <definedName name="이공구일반관리비" localSheetId="50">#REF!</definedName>
    <definedName name="이공구일반관리비" localSheetId="51">#REF!</definedName>
    <definedName name="이공구일반관리비" localSheetId="52">#REF!</definedName>
    <definedName name="이공구일반관리비" localSheetId="53">#REF!</definedName>
    <definedName name="이공구일반관리비" localSheetId="74">#REF!</definedName>
    <definedName name="이공구일반관리비" localSheetId="75">#REF!</definedName>
    <definedName name="이공구일반관리비" localSheetId="76">#REF!</definedName>
    <definedName name="이공구일반관리비" localSheetId="77">#REF!</definedName>
    <definedName name="이공구일반관리비" localSheetId="78">#REF!</definedName>
    <definedName name="이공구일반관리비" localSheetId="16">#REF!</definedName>
    <definedName name="이공구일반관리비" localSheetId="13">#REF!</definedName>
    <definedName name="이공구일반관리비" localSheetId="15">#REF!</definedName>
    <definedName name="이공구일반관리비" localSheetId="14">#REF!</definedName>
    <definedName name="이공구일반관리비" localSheetId="1">#REF!</definedName>
    <definedName name="이공구일반관리비">#REF!</definedName>
    <definedName name="이동거리">[62]이름표모음!$K$12:$L$14</definedName>
    <definedName name="이상">#REF!</definedName>
    <definedName name="이식">#REF!</definedName>
    <definedName name="이윤" localSheetId="17">#REF!</definedName>
    <definedName name="이윤" localSheetId="18">#REF!</definedName>
    <definedName name="이윤" localSheetId="49">#REF!</definedName>
    <definedName name="이윤" localSheetId="50">#REF!</definedName>
    <definedName name="이윤" localSheetId="51">#REF!</definedName>
    <definedName name="이윤" localSheetId="52">#REF!</definedName>
    <definedName name="이윤" localSheetId="53">#REF!</definedName>
    <definedName name="이윤" localSheetId="74">#REF!</definedName>
    <definedName name="이윤" localSheetId="75">#REF!</definedName>
    <definedName name="이윤" localSheetId="76">#REF!</definedName>
    <definedName name="이윤" localSheetId="77">#REF!</definedName>
    <definedName name="이윤" localSheetId="78">#REF!</definedName>
    <definedName name="이윤" localSheetId="16">#REF!</definedName>
    <definedName name="이윤" localSheetId="13">#REF!</definedName>
    <definedName name="이윤" localSheetId="15">#REF!</definedName>
    <definedName name="이윤" localSheetId="14">#REF!</definedName>
    <definedName name="이윤">#REF!</definedName>
    <definedName name="이응각" localSheetId="49">#REF!</definedName>
    <definedName name="이응각" localSheetId="50">#REF!</definedName>
    <definedName name="이응각" localSheetId="51">#REF!</definedName>
    <definedName name="이응각" localSheetId="52">#REF!</definedName>
    <definedName name="이응각" localSheetId="53">#REF!</definedName>
    <definedName name="이응각" localSheetId="74">#REF!</definedName>
    <definedName name="이응각" localSheetId="75">#REF!</definedName>
    <definedName name="이응각" localSheetId="76">#REF!</definedName>
    <definedName name="이응각" localSheetId="77">#REF!</definedName>
    <definedName name="이응각" localSheetId="78">#REF!</definedName>
    <definedName name="이응각" localSheetId="16">#REF!</definedName>
    <definedName name="이응각" localSheetId="13">#REF!</definedName>
    <definedName name="이응각" localSheetId="15">#REF!</definedName>
    <definedName name="이응각" localSheetId="14">#REF!</definedName>
    <definedName name="이응각">#REF!</definedName>
    <definedName name="이잉" localSheetId="49">[138]XL4Poppy!$C$4</definedName>
    <definedName name="이잉" localSheetId="50">[138]XL4Poppy!$C$4</definedName>
    <definedName name="이잉" localSheetId="51">[138]XL4Poppy!$C$4</definedName>
    <definedName name="이잉" localSheetId="52">[138]XL4Poppy!$C$4</definedName>
    <definedName name="이잉" localSheetId="53">[138]XL4Poppy!$C$4</definedName>
    <definedName name="이잉" localSheetId="79">[138]XL4Poppy!$C$4</definedName>
    <definedName name="이잉">[139]XL4Poppy!$C$4</definedName>
    <definedName name="이팝나무H3.5" localSheetId="49">#REF!</definedName>
    <definedName name="이팝나무H3.5" localSheetId="50">#REF!</definedName>
    <definedName name="이팝나무H3.5" localSheetId="51">#REF!</definedName>
    <definedName name="이팝나무H3.5" localSheetId="52">#REF!</definedName>
    <definedName name="이팝나무H3.5" localSheetId="53">#REF!</definedName>
    <definedName name="이팝나무H3.5" localSheetId="74">#REF!</definedName>
    <definedName name="이팝나무H3.5" localSheetId="75">#REF!</definedName>
    <definedName name="이팝나무H3.5" localSheetId="76">#REF!</definedName>
    <definedName name="이팝나무H3.5" localSheetId="77">#REF!</definedName>
    <definedName name="이팝나무H3.5" localSheetId="78">#REF!</definedName>
    <definedName name="이팝나무H3.5" localSheetId="16">#REF!</definedName>
    <definedName name="이팝나무H3.5" localSheetId="13">#REF!</definedName>
    <definedName name="이팝나무H3.5" localSheetId="15">#REF!</definedName>
    <definedName name="이팝나무H3.5" localSheetId="14">#REF!</definedName>
    <definedName name="이팝나무H3.5">#REF!</definedName>
    <definedName name="이희선" localSheetId="49">#REF!,#REF!</definedName>
    <definedName name="이희선" localSheetId="50">#REF!,#REF!</definedName>
    <definedName name="이희선" localSheetId="51">#REF!,#REF!</definedName>
    <definedName name="이희선" localSheetId="52">#REF!,#REF!</definedName>
    <definedName name="이희선" localSheetId="53">#REF!,#REF!</definedName>
    <definedName name="이희선" localSheetId="74">#REF!,#REF!</definedName>
    <definedName name="이희선" localSheetId="75">#REF!,#REF!</definedName>
    <definedName name="이희선" localSheetId="76">#REF!,#REF!</definedName>
    <definedName name="이희선" localSheetId="77">#REF!,#REF!</definedName>
    <definedName name="이희선" localSheetId="78">#REF!,#REF!</definedName>
    <definedName name="이희선" localSheetId="16">#REF!,#REF!</definedName>
    <definedName name="이희선" localSheetId="13">#REF!,#REF!</definedName>
    <definedName name="이희선" localSheetId="15">#REF!,#REF!</definedName>
    <definedName name="이희선" localSheetId="14">#REF!,#REF!</definedName>
    <definedName name="이희선">#REF!,#REF!</definedName>
    <definedName name="인건비" localSheetId="49">#REF!</definedName>
    <definedName name="인건비" localSheetId="50">#REF!</definedName>
    <definedName name="인건비" localSheetId="51">#REF!</definedName>
    <definedName name="인건비" localSheetId="52">#REF!</definedName>
    <definedName name="인건비" localSheetId="53">#REF!</definedName>
    <definedName name="인건비" localSheetId="74">#REF!</definedName>
    <definedName name="인건비" localSheetId="75">#REF!</definedName>
    <definedName name="인건비" localSheetId="76">#REF!</definedName>
    <definedName name="인건비" localSheetId="77">#REF!</definedName>
    <definedName name="인건비" localSheetId="78">#REF!</definedName>
    <definedName name="인건비" localSheetId="16">#REF!</definedName>
    <definedName name="인건비" localSheetId="13">#REF!</definedName>
    <definedName name="인건비" localSheetId="15">#REF!</definedName>
    <definedName name="인건비" localSheetId="14">#REF!</definedName>
    <definedName name="인건비">#REF!</definedName>
    <definedName name="인건비재료비">[32]자료!$A$14:$B$32</definedName>
    <definedName name="인건비재료비이름">[32]자료!$A$14:$A$32</definedName>
    <definedName name="인동덩쿨" localSheetId="55">#REF!</definedName>
    <definedName name="인동덩쿨" localSheetId="59">#REF!</definedName>
    <definedName name="인동덩쿨" localSheetId="61">#REF!</definedName>
    <definedName name="인동덩쿨" localSheetId="31">#REF!</definedName>
    <definedName name="인동덩쿨" localSheetId="35">#REF!</definedName>
    <definedName name="인동덩쿨" localSheetId="36">#REF!</definedName>
    <definedName name="인동덩쿨" localSheetId="34">#REF!</definedName>
    <definedName name="인동덩쿨" localSheetId="49">#REF!</definedName>
    <definedName name="인동덩쿨" localSheetId="50">#REF!</definedName>
    <definedName name="인동덩쿨" localSheetId="51">#REF!</definedName>
    <definedName name="인동덩쿨" localSheetId="52">#REF!</definedName>
    <definedName name="인동덩쿨" localSheetId="53">#REF!</definedName>
    <definedName name="인동덩쿨" localSheetId="74">#REF!</definedName>
    <definedName name="인동덩쿨" localSheetId="75">#REF!</definedName>
    <definedName name="인동덩쿨" localSheetId="76">#REF!</definedName>
    <definedName name="인동덩쿨" localSheetId="77">#REF!</definedName>
    <definedName name="인동덩쿨" localSheetId="78">#REF!</definedName>
    <definedName name="인동덩쿨" localSheetId="16">#REF!</definedName>
    <definedName name="인동덩쿨" localSheetId="13">#REF!</definedName>
    <definedName name="인동덩쿨" localSheetId="15">#REF!</definedName>
    <definedName name="인동덩쿨" localSheetId="14">#REF!</definedName>
    <definedName name="인동덩쿨" localSheetId="1">#REF!</definedName>
    <definedName name="인동덩쿨">#REF!</definedName>
    <definedName name="인력운반" localSheetId="37" hidden="1">{#N/A,#N/A,FALSE,"현장 NCR 분석";#N/A,#N/A,FALSE,"현장품질감사";#N/A,#N/A,FALSE,"현장품질감사"}</definedName>
    <definedName name="인력운반" localSheetId="17" hidden="1">{#N/A,#N/A,FALSE,"현장 NCR 분석";#N/A,#N/A,FALSE,"현장품질감사";#N/A,#N/A,FALSE,"현장품질감사"}</definedName>
    <definedName name="인력운반" localSheetId="18" hidden="1">{#N/A,#N/A,FALSE,"현장 NCR 분석";#N/A,#N/A,FALSE,"현장품질감사";#N/A,#N/A,FALSE,"현장품질감사"}</definedName>
    <definedName name="인력운반" localSheetId="49" hidden="1">{#N/A,#N/A,FALSE,"현장 NCR 분석";#N/A,#N/A,FALSE,"현장품질감사";#N/A,#N/A,FALSE,"현장품질감사"}</definedName>
    <definedName name="인력운반" localSheetId="50" hidden="1">{#N/A,#N/A,FALSE,"현장 NCR 분석";#N/A,#N/A,FALSE,"현장품질감사";#N/A,#N/A,FALSE,"현장품질감사"}</definedName>
    <definedName name="인력운반" localSheetId="51" hidden="1">{#N/A,#N/A,FALSE,"현장 NCR 분석";#N/A,#N/A,FALSE,"현장품질감사";#N/A,#N/A,FALSE,"현장품질감사"}</definedName>
    <definedName name="인력운반" localSheetId="52" hidden="1">{#N/A,#N/A,FALSE,"현장 NCR 분석";#N/A,#N/A,FALSE,"현장품질감사";#N/A,#N/A,FALSE,"현장품질감사"}</definedName>
    <definedName name="인력운반" localSheetId="53" hidden="1">{#N/A,#N/A,FALSE,"현장 NCR 분석";#N/A,#N/A,FALSE,"현장품질감사";#N/A,#N/A,FALSE,"현장품질감사"}</definedName>
    <definedName name="인력운반" localSheetId="79" hidden="1">{#N/A,#N/A,FALSE,"현장 NCR 분석";#N/A,#N/A,FALSE,"현장품질감사";#N/A,#N/A,FALSE,"현장품질감사"}</definedName>
    <definedName name="인력운반" localSheetId="16" hidden="1">{#N/A,#N/A,FALSE,"현장 NCR 분석";#N/A,#N/A,FALSE,"현장품질감사";#N/A,#N/A,FALSE,"현장품질감사"}</definedName>
    <definedName name="인력운반" localSheetId="13" hidden="1">{#N/A,#N/A,FALSE,"현장 NCR 분석";#N/A,#N/A,FALSE,"현장품질감사";#N/A,#N/A,FALSE,"현장품질감사"}</definedName>
    <definedName name="인력운반" localSheetId="15" hidden="1">{#N/A,#N/A,FALSE,"현장 NCR 분석";#N/A,#N/A,FALSE,"현장품질감사";#N/A,#N/A,FALSE,"현장품질감사"}</definedName>
    <definedName name="인력운반" localSheetId="14" hidden="1">{#N/A,#N/A,FALSE,"현장 NCR 분석";#N/A,#N/A,FALSE,"현장품질감사";#N/A,#N/A,FALSE,"현장품질감사"}</definedName>
    <definedName name="인력운반" hidden="1">{#N/A,#N/A,FALSE,"현장 NCR 분석";#N/A,#N/A,FALSE,"현장품질감사";#N/A,#N/A,FALSE,"현장품질감사"}</definedName>
    <definedName name="인력운반비" localSheetId="49">#REF!</definedName>
    <definedName name="인력운반비" localSheetId="50">#REF!</definedName>
    <definedName name="인력운반비" localSheetId="51">#REF!</definedName>
    <definedName name="인력운반비" localSheetId="52">#REF!</definedName>
    <definedName name="인력운반비" localSheetId="53">#REF!</definedName>
    <definedName name="인력운반비" localSheetId="13">#REF!</definedName>
    <definedName name="인력운반비" localSheetId="15">#REF!</definedName>
    <definedName name="인력운반비" localSheetId="14">#REF!</definedName>
    <definedName name="인력운반비">#REF!</definedName>
    <definedName name="인상익" localSheetId="37">BlankMacro1</definedName>
    <definedName name="인상익" localSheetId="49">BlankMacro1</definedName>
    <definedName name="인상익" localSheetId="50">BlankMacro1</definedName>
    <definedName name="인상익" localSheetId="51">BlankMacro1</definedName>
    <definedName name="인상익" localSheetId="52">BlankMacro1</definedName>
    <definedName name="인상익" localSheetId="53">BlankMacro1</definedName>
    <definedName name="인상익" localSheetId="75">BlankMacro1</definedName>
    <definedName name="인상익" localSheetId="77">BlankMacro1</definedName>
    <definedName name="인상익" localSheetId="79">BlankMacro1</definedName>
    <definedName name="인상익">BlankMacro1</definedName>
    <definedName name="일" localSheetId="49">#REF!</definedName>
    <definedName name="일" localSheetId="50">#REF!</definedName>
    <definedName name="일" localSheetId="51">#REF!</definedName>
    <definedName name="일" localSheetId="52">#REF!</definedName>
    <definedName name="일" localSheetId="53">#REF!</definedName>
    <definedName name="일" localSheetId="74">#REF!</definedName>
    <definedName name="일" localSheetId="75">#REF!</definedName>
    <definedName name="일" localSheetId="76">#REF!</definedName>
    <definedName name="일" localSheetId="77">#REF!</definedName>
    <definedName name="일" localSheetId="78">#REF!</definedName>
    <definedName name="일" localSheetId="16">#REF!</definedName>
    <definedName name="일" localSheetId="13">#REF!</definedName>
    <definedName name="일" localSheetId="15">#REF!</definedName>
    <definedName name="일" localSheetId="14">#REF!</definedName>
    <definedName name="일">#REF!</definedName>
    <definedName name="일공구직영비" localSheetId="55">#REF!</definedName>
    <definedName name="일공구직영비" localSheetId="59">#REF!</definedName>
    <definedName name="일공구직영비" localSheetId="61">#REF!</definedName>
    <definedName name="일공구직영비" localSheetId="31">#REF!</definedName>
    <definedName name="일공구직영비" localSheetId="35">#REF!</definedName>
    <definedName name="일공구직영비" localSheetId="36">#REF!</definedName>
    <definedName name="일공구직영비" localSheetId="34">#REF!</definedName>
    <definedName name="일공구직영비" localSheetId="49">#REF!</definedName>
    <definedName name="일공구직영비" localSheetId="50">#REF!</definedName>
    <definedName name="일공구직영비" localSheetId="51">#REF!</definedName>
    <definedName name="일공구직영비" localSheetId="52">#REF!</definedName>
    <definedName name="일공구직영비" localSheetId="53">#REF!</definedName>
    <definedName name="일공구직영비" localSheetId="74">#REF!</definedName>
    <definedName name="일공구직영비" localSheetId="75">#REF!</definedName>
    <definedName name="일공구직영비" localSheetId="76">#REF!</definedName>
    <definedName name="일공구직영비" localSheetId="77">#REF!</definedName>
    <definedName name="일공구직영비" localSheetId="78">#REF!</definedName>
    <definedName name="일공구직영비" localSheetId="16">#REF!</definedName>
    <definedName name="일공구직영비" localSheetId="13">#REF!</definedName>
    <definedName name="일공구직영비" localSheetId="15">#REF!</definedName>
    <definedName name="일공구직영비" localSheetId="14">#REF!</definedName>
    <definedName name="일공구직영비" localSheetId="1">#REF!</definedName>
    <definedName name="일공구직영비">#REF!</definedName>
    <definedName name="일반관리비" localSheetId="17">#REF!</definedName>
    <definedName name="일반관리비" localSheetId="18">#REF!</definedName>
    <definedName name="일반관리비" localSheetId="49">#REF!</definedName>
    <definedName name="일반관리비" localSheetId="50">#REF!</definedName>
    <definedName name="일반관리비" localSheetId="51">#REF!</definedName>
    <definedName name="일반관리비" localSheetId="52">#REF!</definedName>
    <definedName name="일반관리비" localSheetId="53">#REF!</definedName>
    <definedName name="일반관리비" localSheetId="79">#REF!</definedName>
    <definedName name="일반관리비" localSheetId="16">#REF!</definedName>
    <definedName name="일반관리비" localSheetId="13">#REF!</definedName>
    <definedName name="일반관리비" localSheetId="15">#REF!</definedName>
    <definedName name="일반관리비" localSheetId="14">#REF!</definedName>
    <definedName name="일반관리비">'3-1.기초자료'!$C$33</definedName>
    <definedName name="일반부" localSheetId="37" hidden="1">{#N/A,#N/A,FALSE,"조골재"}</definedName>
    <definedName name="일반부" localSheetId="17" hidden="1">{#N/A,#N/A,FALSE,"조골재"}</definedName>
    <definedName name="일반부" localSheetId="18" hidden="1">{#N/A,#N/A,FALSE,"조골재"}</definedName>
    <definedName name="일반부" localSheetId="49" hidden="1">{#N/A,#N/A,FALSE,"조골재"}</definedName>
    <definedName name="일반부" localSheetId="50" hidden="1">{#N/A,#N/A,FALSE,"조골재"}</definedName>
    <definedName name="일반부" localSheetId="51" hidden="1">{#N/A,#N/A,FALSE,"조골재"}</definedName>
    <definedName name="일반부" localSheetId="52" hidden="1">{#N/A,#N/A,FALSE,"조골재"}</definedName>
    <definedName name="일반부" localSheetId="53" hidden="1">{#N/A,#N/A,FALSE,"조골재"}</definedName>
    <definedName name="일반부" localSheetId="79" hidden="1">{#N/A,#N/A,FALSE,"조골재"}</definedName>
    <definedName name="일반부" localSheetId="16" hidden="1">{#N/A,#N/A,FALSE,"조골재"}</definedName>
    <definedName name="일반부" localSheetId="13" hidden="1">{#N/A,#N/A,FALSE,"조골재"}</definedName>
    <definedName name="일반부" localSheetId="15" hidden="1">{#N/A,#N/A,FALSE,"조골재"}</definedName>
    <definedName name="일반부" localSheetId="14" hidden="1">{#N/A,#N/A,FALSE,"조골재"}</definedName>
    <definedName name="일반부" hidden="1">{#N/A,#N/A,FALSE,"조골재"}</definedName>
    <definedName name="일반비" localSheetId="49">#REF!</definedName>
    <definedName name="일반비" localSheetId="50">#REF!</definedName>
    <definedName name="일반비" localSheetId="51">#REF!</definedName>
    <definedName name="일반비" localSheetId="52">#REF!</definedName>
    <definedName name="일반비" localSheetId="53">#REF!</definedName>
    <definedName name="일반비" localSheetId="74">#REF!</definedName>
    <definedName name="일반비" localSheetId="75">#REF!</definedName>
    <definedName name="일반비" localSheetId="76">#REF!</definedName>
    <definedName name="일반비" localSheetId="77">#REF!</definedName>
    <definedName name="일반비" localSheetId="78">#REF!</definedName>
    <definedName name="일반비" localSheetId="16">#REF!</definedName>
    <definedName name="일반비" localSheetId="13">#REF!</definedName>
    <definedName name="일반비" localSheetId="15">#REF!</definedName>
    <definedName name="일반비" localSheetId="14">#REF!</definedName>
    <definedName name="일반비">#REF!</definedName>
    <definedName name="일위2" localSheetId="49">#REF!</definedName>
    <definedName name="일위2" localSheetId="50">#REF!</definedName>
    <definedName name="일위2" localSheetId="51">#REF!</definedName>
    <definedName name="일위2" localSheetId="52">#REF!</definedName>
    <definedName name="일위2" localSheetId="53">#REF!</definedName>
    <definedName name="일위2" localSheetId="74">#REF!</definedName>
    <definedName name="일위2" localSheetId="75">#REF!</definedName>
    <definedName name="일위2" localSheetId="76">#REF!</definedName>
    <definedName name="일위2" localSheetId="77">#REF!</definedName>
    <definedName name="일위2" localSheetId="78">#REF!</definedName>
    <definedName name="일위2" localSheetId="16">#REF!</definedName>
    <definedName name="일위2" localSheetId="13">#REF!</definedName>
    <definedName name="일위2" localSheetId="15">#REF!</definedName>
    <definedName name="일위2" localSheetId="14">#REF!</definedName>
    <definedName name="일위2">#REF!</definedName>
    <definedName name="일위단가" localSheetId="49">#REF!</definedName>
    <definedName name="일위단가" localSheetId="50">#REF!</definedName>
    <definedName name="일위단가" localSheetId="51">#REF!</definedName>
    <definedName name="일위단가" localSheetId="52">#REF!</definedName>
    <definedName name="일위단가" localSheetId="53">#REF!</definedName>
    <definedName name="일위단가" localSheetId="74">#REF!</definedName>
    <definedName name="일위단가" localSheetId="75">#REF!</definedName>
    <definedName name="일위단가" localSheetId="76">#REF!</definedName>
    <definedName name="일위단가" localSheetId="77">#REF!</definedName>
    <definedName name="일위단가" localSheetId="78">#REF!</definedName>
    <definedName name="일위단가" localSheetId="16">#REF!</definedName>
    <definedName name="일위단가" localSheetId="13">#REF!</definedName>
    <definedName name="일위단가" localSheetId="15">#REF!</definedName>
    <definedName name="일위단가" localSheetId="14">#REF!</definedName>
    <definedName name="일위단가">#REF!</definedName>
    <definedName name="일위대가" localSheetId="49">#REF!</definedName>
    <definedName name="일위대가" localSheetId="50">#REF!</definedName>
    <definedName name="일위대가" localSheetId="51">#REF!</definedName>
    <definedName name="일위대가" localSheetId="52">#REF!</definedName>
    <definedName name="일위대가" localSheetId="53">#REF!</definedName>
    <definedName name="일위대가" localSheetId="74">#REF!</definedName>
    <definedName name="일위대가" localSheetId="75">#REF!</definedName>
    <definedName name="일위대가" localSheetId="76">#REF!</definedName>
    <definedName name="일위대가" localSheetId="77">#REF!</definedName>
    <definedName name="일위대가" localSheetId="78">#REF!</definedName>
    <definedName name="일위대가" localSheetId="16">#REF!</definedName>
    <definedName name="일위대가" localSheetId="13">#REF!</definedName>
    <definedName name="일위대가" localSheetId="15">#REF!</definedName>
    <definedName name="일위대가" localSheetId="14">#REF!</definedName>
    <definedName name="일위대가">#REF!</definedName>
    <definedName name="일위대가표" localSheetId="49">#REF!</definedName>
    <definedName name="일위대가표" localSheetId="50">#REF!</definedName>
    <definedName name="일위대가표" localSheetId="51">#REF!</definedName>
    <definedName name="일위대가표" localSheetId="52">#REF!</definedName>
    <definedName name="일위대가표" localSheetId="53">#REF!</definedName>
    <definedName name="일위대가표" localSheetId="74">#REF!</definedName>
    <definedName name="일위대가표" localSheetId="75">#REF!</definedName>
    <definedName name="일위대가표" localSheetId="76">#REF!</definedName>
    <definedName name="일위대가표" localSheetId="77">#REF!</definedName>
    <definedName name="일위대가표" localSheetId="78">#REF!</definedName>
    <definedName name="일위대가표" localSheetId="16">#REF!</definedName>
    <definedName name="일위대가표" localSheetId="13">#REF!</definedName>
    <definedName name="일위대가표" localSheetId="15">#REF!</definedName>
    <definedName name="일위대가표" localSheetId="14">#REF!</definedName>
    <definedName name="일위대가표">#REF!</definedName>
    <definedName name="일의01">[23]직노!#REF!</definedName>
    <definedName name="임상">#REF!</definedName>
    <definedName name="임소반명">[114]j3!$B$6:$D$14</definedName>
    <definedName name="임시1" localSheetId="37">{"'산출근거'!$B$4:$D$8"}</definedName>
    <definedName name="임시1" localSheetId="17">{"'산출근거'!$B$4:$D$8"}</definedName>
    <definedName name="임시1" localSheetId="18">{"'산출근거'!$B$4:$D$8"}</definedName>
    <definedName name="임시1" localSheetId="49">{"'산출근거'!$B$4:$D$8"}</definedName>
    <definedName name="임시1" localSheetId="50">{"'산출근거'!$B$4:$D$8"}</definedName>
    <definedName name="임시1" localSheetId="51">{"'산출근거'!$B$4:$D$8"}</definedName>
    <definedName name="임시1" localSheetId="52">{"'산출근거'!$B$4:$D$8"}</definedName>
    <definedName name="임시1" localSheetId="53">{"'산출근거'!$B$4:$D$8"}</definedName>
    <definedName name="임시1" localSheetId="79">{"'산출근거'!$B$4:$D$8"}</definedName>
    <definedName name="임시1" localSheetId="16">{"'산출근거'!$B$4:$D$8"}</definedName>
    <definedName name="임시1" localSheetId="13">{"'산출근거'!$B$4:$D$8"}</definedName>
    <definedName name="임시1" localSheetId="15">{"'산출근거'!$B$4:$D$8"}</definedName>
    <definedName name="임시1" localSheetId="14">{"'산출근거'!$B$4:$D$8"}</definedName>
    <definedName name="임시1">{"'산출근거'!$B$4:$D$8"}</definedName>
    <definedName name="임종">#REF!</definedName>
    <definedName name="입력표" localSheetId="17">#REF!</definedName>
    <definedName name="입력표" localSheetId="18">#REF!</definedName>
    <definedName name="입력표" localSheetId="16">#REF!</definedName>
    <definedName name="입력표" localSheetId="13">#REF!</definedName>
    <definedName name="입력표" localSheetId="15">#REF!</definedName>
    <definedName name="입력표" localSheetId="14">#REF!</definedName>
    <definedName name="입력표">입력!$A$3:$O$142</definedName>
    <definedName name="ㅈ" localSheetId="49">#REF!</definedName>
    <definedName name="ㅈ" localSheetId="50">#REF!</definedName>
    <definedName name="ㅈ" localSheetId="51">#REF!</definedName>
    <definedName name="ㅈ" localSheetId="52">#REF!</definedName>
    <definedName name="ㅈ" localSheetId="53">#REF!</definedName>
    <definedName name="ㅈ" localSheetId="13">#REF!</definedName>
    <definedName name="ㅈ" localSheetId="15">#REF!</definedName>
    <definedName name="ㅈ" localSheetId="14">#REF!</definedName>
    <definedName name="ㅈ">#REF!</definedName>
    <definedName name="ㅈㄱ" localSheetId="37" hidden="1">{#N/A,#N/A,FALSE,"조골재"}</definedName>
    <definedName name="ㅈㄱ" localSheetId="17" hidden="1">{#N/A,#N/A,FALSE,"조골재"}</definedName>
    <definedName name="ㅈㄱ" localSheetId="18" hidden="1">{#N/A,#N/A,FALSE,"조골재"}</definedName>
    <definedName name="ㅈㄱ" localSheetId="49" hidden="1">{#N/A,#N/A,FALSE,"조골재"}</definedName>
    <definedName name="ㅈㄱ" localSheetId="50" hidden="1">{#N/A,#N/A,FALSE,"조골재"}</definedName>
    <definedName name="ㅈㄱ" localSheetId="51" hidden="1">{#N/A,#N/A,FALSE,"조골재"}</definedName>
    <definedName name="ㅈㄱ" localSheetId="52" hidden="1">{#N/A,#N/A,FALSE,"조골재"}</definedName>
    <definedName name="ㅈㄱ" localSheetId="53" hidden="1">{#N/A,#N/A,FALSE,"조골재"}</definedName>
    <definedName name="ㅈㄱ" localSheetId="79" hidden="1">{#N/A,#N/A,FALSE,"조골재"}</definedName>
    <definedName name="ㅈㄱ" localSheetId="16" hidden="1">{#N/A,#N/A,FALSE,"조골재"}</definedName>
    <definedName name="ㅈㄱ" localSheetId="13" hidden="1">{#N/A,#N/A,FALSE,"조골재"}</definedName>
    <definedName name="ㅈㄱ" localSheetId="15" hidden="1">{#N/A,#N/A,FALSE,"조골재"}</definedName>
    <definedName name="ㅈㄱ" localSheetId="14" hidden="1">{#N/A,#N/A,FALSE,"조골재"}</definedName>
    <definedName name="ㅈㄱ" hidden="1">{#N/A,#N/A,FALSE,"조골재"}</definedName>
    <definedName name="ㅈㄷ" localSheetId="37" hidden="1">{"'Sheet1'!$A$4","'Sheet1'!$A$9:$G$28"}</definedName>
    <definedName name="ㅈㄷ" localSheetId="17" hidden="1">{"'Sheet1'!$A$4","'Sheet1'!$A$9:$G$28"}</definedName>
    <definedName name="ㅈㄷ" localSheetId="18" hidden="1">{"'Sheet1'!$A$4","'Sheet1'!$A$9:$G$28"}</definedName>
    <definedName name="ㅈㄷ" localSheetId="49" hidden="1">{"'Sheet1'!$A$4","'Sheet1'!$A$9:$G$28"}</definedName>
    <definedName name="ㅈㄷ" localSheetId="50" hidden="1">{"'Sheet1'!$A$4","'Sheet1'!$A$9:$G$28"}</definedName>
    <definedName name="ㅈㄷ" localSheetId="51" hidden="1">{"'Sheet1'!$A$4","'Sheet1'!$A$9:$G$28"}</definedName>
    <definedName name="ㅈㄷ" localSheetId="52" hidden="1">{"'Sheet1'!$A$4","'Sheet1'!$A$9:$G$28"}</definedName>
    <definedName name="ㅈㄷ" localSheetId="53" hidden="1">{"'Sheet1'!$A$4","'Sheet1'!$A$9:$G$28"}</definedName>
    <definedName name="ㅈㄷ" localSheetId="79" hidden="1">{"'Sheet1'!$A$4","'Sheet1'!$A$9:$G$28"}</definedName>
    <definedName name="ㅈㄷ" localSheetId="16" hidden="1">{"'Sheet1'!$A$4","'Sheet1'!$A$9:$G$28"}</definedName>
    <definedName name="ㅈㄷ" localSheetId="13" hidden="1">{"'Sheet1'!$A$4","'Sheet1'!$A$9:$G$28"}</definedName>
    <definedName name="ㅈㄷ" localSheetId="15" hidden="1">{"'Sheet1'!$A$4","'Sheet1'!$A$9:$G$28"}</definedName>
    <definedName name="ㅈㄷ" localSheetId="14" hidden="1">{"'Sheet1'!$A$4","'Sheet1'!$A$9:$G$28"}</definedName>
    <definedName name="ㅈㄷ" hidden="1">{"'Sheet1'!$A$4","'Sheet1'!$A$9:$G$28"}</definedName>
    <definedName name="ㅈㅁ">#REF!</definedName>
    <definedName name="ㅈㅈ" localSheetId="37" hidden="1">{#N/A,#N/A,FALSE,"표지목차"}</definedName>
    <definedName name="ㅈㅈ" localSheetId="17" hidden="1">{#N/A,#N/A,FALSE,"표지목차"}</definedName>
    <definedName name="ㅈㅈ" localSheetId="18" hidden="1">{#N/A,#N/A,FALSE,"표지목차"}</definedName>
    <definedName name="ㅈㅈ" localSheetId="38" hidden="1">{#N/A,#N/A,FALSE,"표지목차"}</definedName>
    <definedName name="ㅈㅈ" localSheetId="47" hidden="1">{#N/A,#N/A,FALSE,"표지목차"}</definedName>
    <definedName name="ㅈㅈ" localSheetId="48" hidden="1">{#N/A,#N/A,FALSE,"표지목차"}</definedName>
    <definedName name="ㅈㅈ" localSheetId="39" hidden="1">{#N/A,#N/A,FALSE,"표지목차"}</definedName>
    <definedName name="ㅈㅈ" localSheetId="40" hidden="1">{#N/A,#N/A,FALSE,"표지목차"}</definedName>
    <definedName name="ㅈㅈ" localSheetId="41" hidden="1">{#N/A,#N/A,FALSE,"표지목차"}</definedName>
    <definedName name="ㅈㅈ" localSheetId="42" hidden="1">{#N/A,#N/A,FALSE,"표지목차"}</definedName>
    <definedName name="ㅈㅈ" localSheetId="43" hidden="1">{#N/A,#N/A,FALSE,"표지목차"}</definedName>
    <definedName name="ㅈㅈ" localSheetId="44" hidden="1">{#N/A,#N/A,FALSE,"표지목차"}</definedName>
    <definedName name="ㅈㅈ" localSheetId="45" hidden="1">{#N/A,#N/A,FALSE,"표지목차"}</definedName>
    <definedName name="ㅈㅈ" localSheetId="46" hidden="1">{#N/A,#N/A,FALSE,"표지목차"}</definedName>
    <definedName name="ㅈㅈ" localSheetId="49" hidden="1">{#N/A,#N/A,FALSE,"표지목차"}</definedName>
    <definedName name="ㅈㅈ" localSheetId="50" hidden="1">{#N/A,#N/A,FALSE,"표지목차"}</definedName>
    <definedName name="ㅈㅈ" localSheetId="51" hidden="1">{#N/A,#N/A,FALSE,"표지목차"}</definedName>
    <definedName name="ㅈㅈ" localSheetId="52" hidden="1">{#N/A,#N/A,FALSE,"표지목차"}</definedName>
    <definedName name="ㅈㅈ" localSheetId="53" hidden="1">{#N/A,#N/A,FALSE,"표지목차"}</definedName>
    <definedName name="ㅈㅈ" localSheetId="79" hidden="1">{#N/A,#N/A,FALSE,"표지목차"}</definedName>
    <definedName name="ㅈㅈ" localSheetId="16" hidden="1">{#N/A,#N/A,FALSE,"표지목차"}</definedName>
    <definedName name="ㅈㅈ" localSheetId="57" hidden="1">{#N/A,#N/A,FALSE,"표지목차"}</definedName>
    <definedName name="ㅈㅈ" localSheetId="72" hidden="1">{#N/A,#N/A,FALSE,"표지목차"}</definedName>
    <definedName name="ㅈㅈ" localSheetId="73" hidden="1">{#N/A,#N/A,FALSE,"표지목차"}</definedName>
    <definedName name="ㅈㅈ" localSheetId="63" hidden="1">{#N/A,#N/A,FALSE,"표지목차"}</definedName>
    <definedName name="ㅈㅈ" localSheetId="64" hidden="1">{#N/A,#N/A,FALSE,"표지목차"}</definedName>
    <definedName name="ㅈㅈ" localSheetId="65" hidden="1">{#N/A,#N/A,FALSE,"표지목차"}</definedName>
    <definedName name="ㅈㅈ" localSheetId="66" hidden="1">{#N/A,#N/A,FALSE,"표지목차"}</definedName>
    <definedName name="ㅈㅈ" localSheetId="67" hidden="1">{#N/A,#N/A,FALSE,"표지목차"}</definedName>
    <definedName name="ㅈㅈ" localSheetId="68" hidden="1">{#N/A,#N/A,FALSE,"표지목차"}</definedName>
    <definedName name="ㅈㅈ" localSheetId="69" hidden="1">{#N/A,#N/A,FALSE,"표지목차"}</definedName>
    <definedName name="ㅈㅈ" localSheetId="70" hidden="1">{#N/A,#N/A,FALSE,"표지목차"}</definedName>
    <definedName name="ㅈㅈ" localSheetId="13" hidden="1">{#N/A,#N/A,FALSE,"표지목차"}</definedName>
    <definedName name="ㅈㅈ" localSheetId="15" hidden="1">{#N/A,#N/A,FALSE,"표지목차"}</definedName>
    <definedName name="ㅈㅈ" localSheetId="14" hidden="1">{#N/A,#N/A,FALSE,"표지목차"}</definedName>
    <definedName name="ㅈㅈ" hidden="1">{#N/A,#N/A,FALSE,"표지목차"}</definedName>
    <definedName name="ㅈㅈㅈ" localSheetId="37" hidden="1">{#N/A,#N/A,FALSE,"토공2"}</definedName>
    <definedName name="ㅈㅈㅈ" localSheetId="17" hidden="1">{#N/A,#N/A,FALSE,"토공2"}</definedName>
    <definedName name="ㅈㅈㅈ" localSheetId="18" hidden="1">{#N/A,#N/A,FALSE,"토공2"}</definedName>
    <definedName name="ㅈㅈㅈ" localSheetId="38" hidden="1">{#N/A,#N/A,FALSE,"토공2"}</definedName>
    <definedName name="ㅈㅈㅈ" localSheetId="47" hidden="1">{#N/A,#N/A,FALSE,"토공2"}</definedName>
    <definedName name="ㅈㅈㅈ" localSheetId="48" hidden="1">{#N/A,#N/A,FALSE,"토공2"}</definedName>
    <definedName name="ㅈㅈㅈ" localSheetId="39" hidden="1">{#N/A,#N/A,FALSE,"토공2"}</definedName>
    <definedName name="ㅈㅈㅈ" localSheetId="40" hidden="1">{#N/A,#N/A,FALSE,"토공2"}</definedName>
    <definedName name="ㅈㅈㅈ" localSheetId="41" hidden="1">{#N/A,#N/A,FALSE,"토공2"}</definedName>
    <definedName name="ㅈㅈㅈ" localSheetId="42" hidden="1">{#N/A,#N/A,FALSE,"토공2"}</definedName>
    <definedName name="ㅈㅈㅈ" localSheetId="43" hidden="1">{#N/A,#N/A,FALSE,"토공2"}</definedName>
    <definedName name="ㅈㅈㅈ" localSheetId="44" hidden="1">{#N/A,#N/A,FALSE,"토공2"}</definedName>
    <definedName name="ㅈㅈㅈ" localSheetId="45" hidden="1">{#N/A,#N/A,FALSE,"토공2"}</definedName>
    <definedName name="ㅈㅈㅈ" localSheetId="46" hidden="1">{#N/A,#N/A,FALSE,"토공2"}</definedName>
    <definedName name="ㅈㅈㅈ" localSheetId="49" hidden="1">{#N/A,#N/A,FALSE,"토공2"}</definedName>
    <definedName name="ㅈㅈㅈ" localSheetId="50" hidden="1">{#N/A,#N/A,FALSE,"토공2"}</definedName>
    <definedName name="ㅈㅈㅈ" localSheetId="51" hidden="1">{#N/A,#N/A,FALSE,"토공2"}</definedName>
    <definedName name="ㅈㅈㅈ" localSheetId="52" hidden="1">{#N/A,#N/A,FALSE,"토공2"}</definedName>
    <definedName name="ㅈㅈㅈ" localSheetId="53" hidden="1">{#N/A,#N/A,FALSE,"토공2"}</definedName>
    <definedName name="ㅈㅈㅈ" localSheetId="79" hidden="1">{#N/A,#N/A,FALSE,"토공2"}</definedName>
    <definedName name="ㅈㅈㅈ" localSheetId="16" hidden="1">{#N/A,#N/A,FALSE,"토공2"}</definedName>
    <definedName name="ㅈㅈㅈ" localSheetId="57" hidden="1">{#N/A,#N/A,FALSE,"토공2"}</definedName>
    <definedName name="ㅈㅈㅈ" localSheetId="72" hidden="1">{#N/A,#N/A,FALSE,"토공2"}</definedName>
    <definedName name="ㅈㅈㅈ" localSheetId="73" hidden="1">{#N/A,#N/A,FALSE,"토공2"}</definedName>
    <definedName name="ㅈㅈㅈ" localSheetId="63" hidden="1">{#N/A,#N/A,FALSE,"토공2"}</definedName>
    <definedName name="ㅈㅈㅈ" localSheetId="64" hidden="1">{#N/A,#N/A,FALSE,"토공2"}</definedName>
    <definedName name="ㅈㅈㅈ" localSheetId="65" hidden="1">{#N/A,#N/A,FALSE,"토공2"}</definedName>
    <definedName name="ㅈㅈㅈ" localSheetId="66" hidden="1">{#N/A,#N/A,FALSE,"토공2"}</definedName>
    <definedName name="ㅈㅈㅈ" localSheetId="67" hidden="1">{#N/A,#N/A,FALSE,"토공2"}</definedName>
    <definedName name="ㅈㅈㅈ" localSheetId="68" hidden="1">{#N/A,#N/A,FALSE,"토공2"}</definedName>
    <definedName name="ㅈㅈㅈ" localSheetId="69" hidden="1">{#N/A,#N/A,FALSE,"토공2"}</definedName>
    <definedName name="ㅈㅈㅈ" localSheetId="70" hidden="1">{#N/A,#N/A,FALSE,"토공2"}</definedName>
    <definedName name="ㅈㅈㅈ" localSheetId="13" hidden="1">{#N/A,#N/A,FALSE,"토공2"}</definedName>
    <definedName name="ㅈㅈㅈ" localSheetId="15" hidden="1">{#N/A,#N/A,FALSE,"토공2"}</definedName>
    <definedName name="ㅈㅈㅈ" localSheetId="14" hidden="1">{#N/A,#N/A,FALSE,"토공2"}</definedName>
    <definedName name="ㅈㅈㅈ" hidden="1">{#N/A,#N/A,FALSE,"토공2"}</definedName>
    <definedName name="자" localSheetId="37">BlankMacro1</definedName>
    <definedName name="자" localSheetId="49">BlankMacro1</definedName>
    <definedName name="자" localSheetId="50">BlankMacro1</definedName>
    <definedName name="자" localSheetId="51">BlankMacro1</definedName>
    <definedName name="자" localSheetId="52">BlankMacro1</definedName>
    <definedName name="자" localSheetId="53">BlankMacro1</definedName>
    <definedName name="자" localSheetId="75">BlankMacro1</definedName>
    <definedName name="자" localSheetId="77">BlankMacro1</definedName>
    <definedName name="자" localSheetId="79">BlankMacro1</definedName>
    <definedName name="자">BlankMacro1</definedName>
    <definedName name="자갈운반40mm" localSheetId="55">[65]산출1!#REF!</definedName>
    <definedName name="자갈운반40mm" localSheetId="59">[65]산출1!#REF!</definedName>
    <definedName name="자갈운반40mm" localSheetId="61">[65]산출1!#REF!</definedName>
    <definedName name="자갈운반40mm" localSheetId="31">[65]산출1!#REF!</definedName>
    <definedName name="자갈운반40mm" localSheetId="35">[65]산출1!#REF!</definedName>
    <definedName name="자갈운반40mm" localSheetId="36">[65]산출1!#REF!</definedName>
    <definedName name="자갈운반40mm" localSheetId="34">[65]산출1!#REF!</definedName>
    <definedName name="자갈운반40mm" localSheetId="49">[65]산출1!#REF!</definedName>
    <definedName name="자갈운반40mm" localSheetId="50">[65]산출1!#REF!</definedName>
    <definedName name="자갈운반40mm" localSheetId="51">[65]산출1!#REF!</definedName>
    <definedName name="자갈운반40mm" localSheetId="52">[65]산출1!#REF!</definedName>
    <definedName name="자갈운반40mm" localSheetId="53">[65]산출1!#REF!</definedName>
    <definedName name="자갈운반40mm" localSheetId="1">[65]산출1!#REF!</definedName>
    <definedName name="자갈운반40mm">[65]산출1!#REF!</definedName>
    <definedName name="자갈운반50mm" localSheetId="55">[65]산출1!#REF!</definedName>
    <definedName name="자갈운반50mm" localSheetId="59">[65]산출1!#REF!</definedName>
    <definedName name="자갈운반50mm" localSheetId="61">[65]산출1!#REF!</definedName>
    <definedName name="자갈운반50mm" localSheetId="31">[65]산출1!#REF!</definedName>
    <definedName name="자갈운반50mm" localSheetId="35">[65]산출1!#REF!</definedName>
    <definedName name="자갈운반50mm" localSheetId="36">[65]산출1!#REF!</definedName>
    <definedName name="자갈운반50mm" localSheetId="34">[65]산출1!#REF!</definedName>
    <definedName name="자갈운반50mm" localSheetId="49">[65]산출1!#REF!</definedName>
    <definedName name="자갈운반50mm" localSheetId="50">[65]산출1!#REF!</definedName>
    <definedName name="자갈운반50mm" localSheetId="51">[65]산출1!#REF!</definedName>
    <definedName name="자갈운반50mm" localSheetId="52">[65]산출1!#REF!</definedName>
    <definedName name="자갈운반50mm" localSheetId="53">[65]산출1!#REF!</definedName>
    <definedName name="자갈운반50mm" localSheetId="1">[65]산출1!#REF!</definedName>
    <definedName name="자갈운반50mm">[65]산출1!#REF!</definedName>
    <definedName name="자갈운반상차도25mm" localSheetId="49">#REF!</definedName>
    <definedName name="자갈운반상차도25mm" localSheetId="50">#REF!</definedName>
    <definedName name="자갈운반상차도25mm" localSheetId="51">#REF!</definedName>
    <definedName name="자갈운반상차도25mm" localSheetId="52">#REF!</definedName>
    <definedName name="자갈운반상차도25mm" localSheetId="53">#REF!</definedName>
    <definedName name="자갈운반상차도25mm" localSheetId="74">#REF!</definedName>
    <definedName name="자갈운반상차도25mm" localSheetId="75">#REF!</definedName>
    <definedName name="자갈운반상차도25mm" localSheetId="76">#REF!</definedName>
    <definedName name="자갈운반상차도25mm" localSheetId="77">#REF!</definedName>
    <definedName name="자갈운반상차도25mm" localSheetId="78">#REF!</definedName>
    <definedName name="자갈운반상차도25mm" localSheetId="16">#REF!</definedName>
    <definedName name="자갈운반상차도25mm" localSheetId="13">#REF!</definedName>
    <definedName name="자갈운반상차도25mm" localSheetId="15">#REF!</definedName>
    <definedName name="자갈운반상차도25mm" localSheetId="14">#REF!</definedName>
    <definedName name="자갈운반상차도25mm">#REF!</definedName>
    <definedName name="자갈운반상차도50mm" localSheetId="55">[65]산출1!#REF!</definedName>
    <definedName name="자갈운반상차도50mm" localSheetId="59">[65]산출1!#REF!</definedName>
    <definedName name="자갈운반상차도50mm" localSheetId="61">[65]산출1!#REF!</definedName>
    <definedName name="자갈운반상차도50mm" localSheetId="31">[65]산출1!#REF!</definedName>
    <definedName name="자갈운반상차도50mm" localSheetId="35">[65]산출1!#REF!</definedName>
    <definedName name="자갈운반상차도50mm" localSheetId="36">[65]산출1!#REF!</definedName>
    <definedName name="자갈운반상차도50mm" localSheetId="34">[65]산출1!#REF!</definedName>
    <definedName name="자갈운반상차도50mm" localSheetId="49">[65]산출1!#REF!</definedName>
    <definedName name="자갈운반상차도50mm" localSheetId="50">[65]산출1!#REF!</definedName>
    <definedName name="자갈운반상차도50mm" localSheetId="51">[65]산출1!#REF!</definedName>
    <definedName name="자갈운반상차도50mm" localSheetId="52">[65]산출1!#REF!</definedName>
    <definedName name="자갈운반상차도50mm" localSheetId="53">[65]산출1!#REF!</definedName>
    <definedName name="자갈운반상차도50mm" localSheetId="13">[65]산출1!#REF!</definedName>
    <definedName name="자갈운반상차도50mm" localSheetId="15">[65]산출1!#REF!</definedName>
    <definedName name="자갈운반상차도50mm" localSheetId="14">[65]산출1!#REF!</definedName>
    <definedName name="자갈운반상차도50mm" localSheetId="1">[65]산출1!#REF!</definedName>
    <definedName name="자갈운반상차도50mm">[65]산출1!#REF!</definedName>
    <definedName name="자귀나무" localSheetId="55">#REF!</definedName>
    <definedName name="자귀나무" localSheetId="59">#REF!</definedName>
    <definedName name="자귀나무" localSheetId="61">#REF!</definedName>
    <definedName name="자귀나무" localSheetId="31">#REF!</definedName>
    <definedName name="자귀나무" localSheetId="35">#REF!</definedName>
    <definedName name="자귀나무" localSheetId="36">#REF!</definedName>
    <definedName name="자귀나무" localSheetId="34">#REF!</definedName>
    <definedName name="자귀나무" localSheetId="49">#REF!</definedName>
    <definedName name="자귀나무" localSheetId="50">#REF!</definedName>
    <definedName name="자귀나무" localSheetId="51">#REF!</definedName>
    <definedName name="자귀나무" localSheetId="52">#REF!</definedName>
    <definedName name="자귀나무" localSheetId="53">#REF!</definedName>
    <definedName name="자귀나무" localSheetId="74">#REF!</definedName>
    <definedName name="자귀나무" localSheetId="75">#REF!</definedName>
    <definedName name="자귀나무" localSheetId="76">#REF!</definedName>
    <definedName name="자귀나무" localSheetId="77">#REF!</definedName>
    <definedName name="자귀나무" localSheetId="78">#REF!</definedName>
    <definedName name="자귀나무" localSheetId="16">#REF!</definedName>
    <definedName name="자귀나무" localSheetId="13">#REF!</definedName>
    <definedName name="자귀나무" localSheetId="15">#REF!</definedName>
    <definedName name="자귀나무" localSheetId="14">#REF!</definedName>
    <definedName name="자귀나무" localSheetId="1">#REF!</definedName>
    <definedName name="자귀나무">#REF!</definedName>
    <definedName name="자귀나무H3.0xR8" localSheetId="49">#REF!</definedName>
    <definedName name="자귀나무H3.0xR8" localSheetId="50">#REF!</definedName>
    <definedName name="자귀나무H3.0xR8" localSheetId="51">#REF!</definedName>
    <definedName name="자귀나무H3.0xR8" localSheetId="52">#REF!</definedName>
    <definedName name="자귀나무H3.0xR8" localSheetId="53">#REF!</definedName>
    <definedName name="자귀나무H3.0xR8" localSheetId="74">#REF!</definedName>
    <definedName name="자귀나무H3.0xR8" localSheetId="75">#REF!</definedName>
    <definedName name="자귀나무H3.0xR8" localSheetId="76">#REF!</definedName>
    <definedName name="자귀나무H3.0xR8" localSheetId="77">#REF!</definedName>
    <definedName name="자귀나무H3.0xR8" localSheetId="78">#REF!</definedName>
    <definedName name="자귀나무H3.0xR8" localSheetId="16">#REF!</definedName>
    <definedName name="자귀나무H3.0xR8" localSheetId="13">#REF!</definedName>
    <definedName name="자귀나무H3.0xR8" localSheetId="15">#REF!</definedName>
    <definedName name="자귀나무H3.0xR8" localSheetId="14">#REF!</definedName>
    <definedName name="자귀나무H3.0xR8">#REF!</definedName>
    <definedName name="자동제어1차공량산출" localSheetId="37">BlankMacro1</definedName>
    <definedName name="자동제어1차공량산출" localSheetId="49">BlankMacro1</definedName>
    <definedName name="자동제어1차공량산출" localSheetId="50">BlankMacro1</definedName>
    <definedName name="자동제어1차공량산출" localSheetId="51">BlankMacro1</definedName>
    <definedName name="자동제어1차공량산출" localSheetId="52">BlankMacro1</definedName>
    <definedName name="자동제어1차공량산출" localSheetId="53">BlankMacro1</definedName>
    <definedName name="자동제어1차공량산출" localSheetId="75">BlankMacro1</definedName>
    <definedName name="자동제어1차공량산출" localSheetId="77">BlankMacro1</definedName>
    <definedName name="자동제어1차공량산출" localSheetId="79">BlankMacro1</definedName>
    <definedName name="자동제어1차공량산출">BlankMacro1</definedName>
    <definedName name="자작나무">#REF!</definedName>
    <definedName name="자작나무1.0">#REF!</definedName>
    <definedName name="자재" localSheetId="49">[139]일위대가목록!$1:$2</definedName>
    <definedName name="자재" localSheetId="50">[139]일위대가목록!$1:$2</definedName>
    <definedName name="자재" localSheetId="51">[139]일위대가목록!$1:$2</definedName>
    <definedName name="자재" localSheetId="52">[139]일위대가목록!$1:$2</definedName>
    <definedName name="자재" localSheetId="53">[139]일위대가목록!$1:$2</definedName>
    <definedName name="자재" localSheetId="74">[139]일위대가목록!$1:$2</definedName>
    <definedName name="자재" localSheetId="75">[139]일위대가목록!$1:$2</definedName>
    <definedName name="자재" localSheetId="76">[139]일위대가목록!$1:$2</definedName>
    <definedName name="자재" localSheetId="77">[139]일위대가목록!$1:$2</definedName>
    <definedName name="자재" localSheetId="78">[139]일위대가목록!$1:$2</definedName>
    <definedName name="자재" localSheetId="79">[139]일위대가목록!$A$1:$IV$2</definedName>
    <definedName name="자재" localSheetId="16">[140]일위대가목록!$1:$2</definedName>
    <definedName name="자재">[140]일위대가목록!$1:$2</definedName>
    <definedName name="자재2" localSheetId="49">[140]일위대가목록!$1:$2</definedName>
    <definedName name="자재2" localSheetId="50">[140]일위대가목록!$1:$2</definedName>
    <definedName name="자재2" localSheetId="51">[140]일위대가목록!$1:$2</definedName>
    <definedName name="자재2" localSheetId="52">[140]일위대가목록!$1:$2</definedName>
    <definedName name="자재2" localSheetId="53">[140]일위대가목록!$1:$2</definedName>
    <definedName name="자재2" localSheetId="74">[140]일위대가목록!$1:$2</definedName>
    <definedName name="자재2" localSheetId="75">[140]일위대가목록!$1:$2</definedName>
    <definedName name="자재2" localSheetId="76">[140]일위대가목록!$1:$2</definedName>
    <definedName name="자재2" localSheetId="77">[140]일위대가목록!$1:$2</definedName>
    <definedName name="자재2" localSheetId="78">[140]일위대가목록!$1:$2</definedName>
    <definedName name="자재2" localSheetId="79">[140]일위대가목록!$A$1:$IV$2</definedName>
    <definedName name="자재2" localSheetId="16">[141]일위대가목록!$1:$2</definedName>
    <definedName name="자재2">[141]일위대가목록!$1:$2</definedName>
    <definedName name="자재및골재집계" localSheetId="37" hidden="1">{"'Sheet1'!$A$4","'Sheet1'!$A$9:$G$28"}</definedName>
    <definedName name="자재및골재집계" localSheetId="17" hidden="1">{"'Sheet1'!$A$4","'Sheet1'!$A$9:$G$28"}</definedName>
    <definedName name="자재및골재집계" localSheetId="18" hidden="1">{"'Sheet1'!$A$4","'Sheet1'!$A$9:$G$28"}</definedName>
    <definedName name="자재및골재집계" localSheetId="49" hidden="1">{"'Sheet1'!$A$4","'Sheet1'!$A$9:$G$28"}</definedName>
    <definedName name="자재및골재집계" localSheetId="50" hidden="1">{"'Sheet1'!$A$4","'Sheet1'!$A$9:$G$28"}</definedName>
    <definedName name="자재및골재집계" localSheetId="51" hidden="1">{"'Sheet1'!$A$4","'Sheet1'!$A$9:$G$28"}</definedName>
    <definedName name="자재및골재집계" localSheetId="52" hidden="1">{"'Sheet1'!$A$4","'Sheet1'!$A$9:$G$28"}</definedName>
    <definedName name="자재및골재집계" localSheetId="53" hidden="1">{"'Sheet1'!$A$4","'Sheet1'!$A$9:$G$28"}</definedName>
    <definedName name="자재및골재집계" localSheetId="79" hidden="1">{"'Sheet1'!$A$4","'Sheet1'!$A$9:$G$28"}</definedName>
    <definedName name="자재및골재집계" localSheetId="16" hidden="1">{"'Sheet1'!$A$4","'Sheet1'!$A$9:$G$28"}</definedName>
    <definedName name="자재및골재집계" localSheetId="13" hidden="1">{"'Sheet1'!$A$4","'Sheet1'!$A$9:$G$28"}</definedName>
    <definedName name="자재및골재집계" localSheetId="15" hidden="1">{"'Sheet1'!$A$4","'Sheet1'!$A$9:$G$28"}</definedName>
    <definedName name="자재및골재집계" localSheetId="14" hidden="1">{"'Sheet1'!$A$4","'Sheet1'!$A$9:$G$28"}</definedName>
    <definedName name="자재및골재집계" hidden="1">{"'Sheet1'!$A$4","'Sheet1'!$A$9:$G$28"}</definedName>
    <definedName name="자재조서" localSheetId="49">[141]일위대가목록!$1:$2</definedName>
    <definedName name="자재조서" localSheetId="50">[141]일위대가목록!$1:$2</definedName>
    <definedName name="자재조서" localSheetId="51">[141]일위대가목록!$1:$2</definedName>
    <definedName name="자재조서" localSheetId="52">[141]일위대가목록!$1:$2</definedName>
    <definedName name="자재조서" localSheetId="53">[141]일위대가목록!$1:$2</definedName>
    <definedName name="자재조서" localSheetId="74">[141]일위대가목록!$1:$2</definedName>
    <definedName name="자재조서" localSheetId="75">[141]일위대가목록!$1:$2</definedName>
    <definedName name="자재조서" localSheetId="76">[141]일위대가목록!$1:$2</definedName>
    <definedName name="자재조서" localSheetId="77">[141]일위대가목록!$1:$2</definedName>
    <definedName name="자재조서" localSheetId="78">[141]일위대가목록!$1:$2</definedName>
    <definedName name="자재조서" localSheetId="79">[141]일위대가목록!$A$1:$IV$2</definedName>
    <definedName name="자재조서" localSheetId="16">[142]일위대가목록!$1:$2</definedName>
    <definedName name="자재조서">[142]일위대가목록!$1:$2</definedName>
    <definedName name="자재조서2" localSheetId="49">[142]일위대가목록!$1:$2</definedName>
    <definedName name="자재조서2" localSheetId="50">[142]일위대가목록!$1:$2</definedName>
    <definedName name="자재조서2" localSheetId="51">[142]일위대가목록!$1:$2</definedName>
    <definedName name="자재조서2" localSheetId="52">[142]일위대가목록!$1:$2</definedName>
    <definedName name="자재조서2" localSheetId="53">[142]일위대가목록!$1:$2</definedName>
    <definedName name="자재조서2" localSheetId="74">[142]일위대가목록!$1:$2</definedName>
    <definedName name="자재조서2" localSheetId="75">[142]일위대가목록!$1:$2</definedName>
    <definedName name="자재조서2" localSheetId="76">[142]일위대가목록!$1:$2</definedName>
    <definedName name="자재조서2" localSheetId="77">[142]일위대가목록!$1:$2</definedName>
    <definedName name="자재조서2" localSheetId="78">[142]일위대가목록!$1:$2</definedName>
    <definedName name="자재조서2" localSheetId="79">[142]일위대가목록!$A$1:$IV$2</definedName>
    <definedName name="자재조서2" localSheetId="16">[143]일위대가목록!$1:$2</definedName>
    <definedName name="자재조서2">[143]일위대가목록!$1:$2</definedName>
    <definedName name="작성일">[68]설계요소!$C$9</definedName>
    <definedName name="작업기간보험료">'[32]6.원가'!$K$21</definedName>
    <definedName name="작업반장" localSheetId="49">#REF!</definedName>
    <definedName name="작업반장" localSheetId="50">#REF!</definedName>
    <definedName name="작업반장" localSheetId="51">#REF!</definedName>
    <definedName name="작업반장" localSheetId="52">#REF!</definedName>
    <definedName name="작업반장" localSheetId="53">#REF!</definedName>
    <definedName name="작업반장" localSheetId="74">#REF!</definedName>
    <definedName name="작업반장" localSheetId="75">#REF!</definedName>
    <definedName name="작업반장" localSheetId="76">#REF!</definedName>
    <definedName name="작업반장" localSheetId="77">#REF!</definedName>
    <definedName name="작업반장" localSheetId="78">#REF!</definedName>
    <definedName name="작업반장" localSheetId="16">#REF!</definedName>
    <definedName name="작업반장" localSheetId="13">#REF!</definedName>
    <definedName name="작업반장" localSheetId="15">#REF!</definedName>
    <definedName name="작업반장" localSheetId="14">#REF!</definedName>
    <definedName name="작업반장">#REF!</definedName>
    <definedName name="작업반장001" localSheetId="49">#REF!</definedName>
    <definedName name="작업반장001" localSheetId="50">#REF!</definedName>
    <definedName name="작업반장001" localSheetId="51">#REF!</definedName>
    <definedName name="작업반장001" localSheetId="52">#REF!</definedName>
    <definedName name="작업반장001" localSheetId="53">#REF!</definedName>
    <definedName name="작업반장001" localSheetId="74">#REF!</definedName>
    <definedName name="작업반장001" localSheetId="75">#REF!</definedName>
    <definedName name="작업반장001" localSheetId="76">#REF!</definedName>
    <definedName name="작업반장001" localSheetId="77">#REF!</definedName>
    <definedName name="작업반장001" localSheetId="78">#REF!</definedName>
    <definedName name="작업반장001" localSheetId="16">#REF!</definedName>
    <definedName name="작업반장001" localSheetId="13">#REF!</definedName>
    <definedName name="작업반장001" localSheetId="15">#REF!</definedName>
    <definedName name="작업반장001" localSheetId="14">#REF!</definedName>
    <definedName name="작업반장001">#REF!</definedName>
    <definedName name="작업반장002" localSheetId="49">#REF!</definedName>
    <definedName name="작업반장002" localSheetId="50">#REF!</definedName>
    <definedName name="작업반장002" localSheetId="51">#REF!</definedName>
    <definedName name="작업반장002" localSheetId="52">#REF!</definedName>
    <definedName name="작업반장002" localSheetId="53">#REF!</definedName>
    <definedName name="작업반장002" localSheetId="74">#REF!</definedName>
    <definedName name="작업반장002" localSheetId="75">#REF!</definedName>
    <definedName name="작업반장002" localSheetId="76">#REF!</definedName>
    <definedName name="작업반장002" localSheetId="77">#REF!</definedName>
    <definedName name="작업반장002" localSheetId="78">#REF!</definedName>
    <definedName name="작업반장002" localSheetId="16">#REF!</definedName>
    <definedName name="작업반장002" localSheetId="13">#REF!</definedName>
    <definedName name="작업반장002" localSheetId="15">#REF!</definedName>
    <definedName name="작업반장002" localSheetId="14">#REF!</definedName>
    <definedName name="작업반장002">#REF!</definedName>
    <definedName name="작업반장011" localSheetId="49">#REF!</definedName>
    <definedName name="작업반장011" localSheetId="50">#REF!</definedName>
    <definedName name="작업반장011" localSheetId="51">#REF!</definedName>
    <definedName name="작업반장011" localSheetId="52">#REF!</definedName>
    <definedName name="작업반장011" localSheetId="53">#REF!</definedName>
    <definedName name="작업반장011" localSheetId="74">#REF!</definedName>
    <definedName name="작업반장011" localSheetId="75">#REF!</definedName>
    <definedName name="작업반장011" localSheetId="76">#REF!</definedName>
    <definedName name="작업반장011" localSheetId="77">#REF!</definedName>
    <definedName name="작업반장011" localSheetId="78">#REF!</definedName>
    <definedName name="작업반장011" localSheetId="16">#REF!</definedName>
    <definedName name="작업반장011" localSheetId="13">#REF!</definedName>
    <definedName name="작업반장011" localSheetId="15">#REF!</definedName>
    <definedName name="작업반장011" localSheetId="14">#REF!</definedName>
    <definedName name="작업반장011">#REF!</definedName>
    <definedName name="작업반장982" localSheetId="49">#REF!</definedName>
    <definedName name="작업반장982" localSheetId="50">#REF!</definedName>
    <definedName name="작업반장982" localSheetId="51">#REF!</definedName>
    <definedName name="작업반장982" localSheetId="52">#REF!</definedName>
    <definedName name="작업반장982" localSheetId="53">#REF!</definedName>
    <definedName name="작업반장982" localSheetId="74">#REF!</definedName>
    <definedName name="작업반장982" localSheetId="75">#REF!</definedName>
    <definedName name="작업반장982" localSheetId="76">#REF!</definedName>
    <definedName name="작업반장982" localSheetId="77">#REF!</definedName>
    <definedName name="작업반장982" localSheetId="78">#REF!</definedName>
    <definedName name="작업반장982" localSheetId="16">#REF!</definedName>
    <definedName name="작업반장982" localSheetId="13">#REF!</definedName>
    <definedName name="작업반장982" localSheetId="15">#REF!</definedName>
    <definedName name="작업반장982" localSheetId="14">#REF!</definedName>
    <definedName name="작업반장982">#REF!</definedName>
    <definedName name="작업반장991" localSheetId="49">#REF!</definedName>
    <definedName name="작업반장991" localSheetId="50">#REF!</definedName>
    <definedName name="작업반장991" localSheetId="51">#REF!</definedName>
    <definedName name="작업반장991" localSheetId="52">#REF!</definedName>
    <definedName name="작업반장991" localSheetId="53">#REF!</definedName>
    <definedName name="작업반장991" localSheetId="74">#REF!</definedName>
    <definedName name="작업반장991" localSheetId="75">#REF!</definedName>
    <definedName name="작업반장991" localSheetId="76">#REF!</definedName>
    <definedName name="작업반장991" localSheetId="77">#REF!</definedName>
    <definedName name="작업반장991" localSheetId="78">#REF!</definedName>
    <definedName name="작업반장991" localSheetId="16">#REF!</definedName>
    <definedName name="작업반장991" localSheetId="13">#REF!</definedName>
    <definedName name="작업반장991" localSheetId="15">#REF!</definedName>
    <definedName name="작업반장991" localSheetId="14">#REF!</definedName>
    <definedName name="작업반장991">#REF!</definedName>
    <definedName name="작업반장992" localSheetId="49">#REF!</definedName>
    <definedName name="작업반장992" localSheetId="50">#REF!</definedName>
    <definedName name="작업반장992" localSheetId="51">#REF!</definedName>
    <definedName name="작업반장992" localSheetId="52">#REF!</definedName>
    <definedName name="작업반장992" localSheetId="53">#REF!</definedName>
    <definedName name="작업반장992" localSheetId="74">#REF!</definedName>
    <definedName name="작업반장992" localSheetId="75">#REF!</definedName>
    <definedName name="작업반장992" localSheetId="76">#REF!</definedName>
    <definedName name="작업반장992" localSheetId="77">#REF!</definedName>
    <definedName name="작업반장992" localSheetId="78">#REF!</definedName>
    <definedName name="작업반장992" localSheetId="16">#REF!</definedName>
    <definedName name="작업반장992" localSheetId="13">#REF!</definedName>
    <definedName name="작업반장992" localSheetId="15">#REF!</definedName>
    <definedName name="작업반장992" localSheetId="14">#REF!</definedName>
    <definedName name="작업반장992">#REF!</definedName>
    <definedName name="작업시기">#REF!</definedName>
    <definedName name="작업일수30일여부">'[68]4-1.기간'!$V$32</definedName>
    <definedName name="작업장도달">'[101]3설명'!$A$113:$E$115</definedName>
    <definedName name="잔디" localSheetId="49">#REF!</definedName>
    <definedName name="잔디" localSheetId="50">#REF!</definedName>
    <definedName name="잔디" localSheetId="51">#REF!</definedName>
    <definedName name="잔디" localSheetId="52">#REF!</definedName>
    <definedName name="잔디" localSheetId="53">#REF!</definedName>
    <definedName name="잔디" localSheetId="74">#REF!</definedName>
    <definedName name="잔디" localSheetId="75">#REF!</definedName>
    <definedName name="잔디" localSheetId="76">#REF!</definedName>
    <definedName name="잔디" localSheetId="77">#REF!</definedName>
    <definedName name="잔디" localSheetId="78">#REF!</definedName>
    <definedName name="잔디" localSheetId="16">#REF!</definedName>
    <definedName name="잔디" localSheetId="13">#REF!</definedName>
    <definedName name="잔디" localSheetId="15">#REF!</definedName>
    <definedName name="잔디" localSheetId="14">#REF!</definedName>
    <definedName name="잔디">#REF!</definedName>
    <definedName name="잔디_평떼" localSheetId="55">#REF!</definedName>
    <definedName name="잔디_평떼" localSheetId="59">#REF!</definedName>
    <definedName name="잔디_평떼" localSheetId="61">#REF!</definedName>
    <definedName name="잔디_평떼" localSheetId="31">#REF!</definedName>
    <definedName name="잔디_평떼" localSheetId="35">#REF!</definedName>
    <definedName name="잔디_평떼" localSheetId="36">#REF!</definedName>
    <definedName name="잔디_평떼" localSheetId="34">#REF!</definedName>
    <definedName name="잔디_평떼" localSheetId="49">#REF!</definedName>
    <definedName name="잔디_평떼" localSheetId="50">#REF!</definedName>
    <definedName name="잔디_평떼" localSheetId="51">#REF!</definedName>
    <definedName name="잔디_평떼" localSheetId="52">#REF!</definedName>
    <definedName name="잔디_평떼" localSheetId="53">#REF!</definedName>
    <definedName name="잔디_평떼" localSheetId="74">#REF!</definedName>
    <definedName name="잔디_평떼" localSheetId="75">#REF!</definedName>
    <definedName name="잔디_평떼" localSheetId="76">#REF!</definedName>
    <definedName name="잔디_평떼" localSheetId="77">#REF!</definedName>
    <definedName name="잔디_평떼" localSheetId="78">#REF!</definedName>
    <definedName name="잔디_평떼" localSheetId="16">#REF!</definedName>
    <definedName name="잔디_평떼" localSheetId="13">#REF!</definedName>
    <definedName name="잔디_평떼" localSheetId="15">#REF!</definedName>
    <definedName name="잔디_평떼" localSheetId="14">#REF!</definedName>
    <definedName name="잔디_평떼" localSheetId="1">#REF!</definedName>
    <definedName name="잔디_평떼">#REF!</definedName>
    <definedName name="잔토처리____________인력">[97]일위대가!#REF!</definedName>
    <definedName name="잔토처리경경" localSheetId="55">#REF!</definedName>
    <definedName name="잔토처리경경" localSheetId="59">#REF!</definedName>
    <definedName name="잔토처리경경" localSheetId="61">#REF!</definedName>
    <definedName name="잔토처리경경" localSheetId="31">#REF!</definedName>
    <definedName name="잔토처리경경" localSheetId="35">#REF!</definedName>
    <definedName name="잔토처리경경" localSheetId="36">#REF!</definedName>
    <definedName name="잔토처리경경" localSheetId="34">#REF!</definedName>
    <definedName name="잔토처리경경" localSheetId="49">#REF!</definedName>
    <definedName name="잔토처리경경" localSheetId="50">#REF!</definedName>
    <definedName name="잔토처리경경" localSheetId="51">#REF!</definedName>
    <definedName name="잔토처리경경" localSheetId="52">#REF!</definedName>
    <definedName name="잔토처리경경" localSheetId="53">#REF!</definedName>
    <definedName name="잔토처리경경" localSheetId="74">#REF!</definedName>
    <definedName name="잔토처리경경" localSheetId="75">#REF!</definedName>
    <definedName name="잔토처리경경" localSheetId="76">#REF!</definedName>
    <definedName name="잔토처리경경" localSheetId="77">#REF!</definedName>
    <definedName name="잔토처리경경" localSheetId="78">#REF!</definedName>
    <definedName name="잔토처리경경" localSheetId="16">#REF!</definedName>
    <definedName name="잔토처리경경" localSheetId="13">#REF!</definedName>
    <definedName name="잔토처리경경" localSheetId="15">#REF!</definedName>
    <definedName name="잔토처리경경" localSheetId="14">#REF!</definedName>
    <definedName name="잔토처리경경" localSheetId="1">#REF!</definedName>
    <definedName name="잔토처리경경">#REF!</definedName>
    <definedName name="잔토처리경노" localSheetId="55">#REF!</definedName>
    <definedName name="잔토처리경노" localSheetId="59">#REF!</definedName>
    <definedName name="잔토처리경노" localSheetId="61">#REF!</definedName>
    <definedName name="잔토처리경노" localSheetId="31">#REF!</definedName>
    <definedName name="잔토처리경노" localSheetId="35">#REF!</definedName>
    <definedName name="잔토처리경노" localSheetId="36">#REF!</definedName>
    <definedName name="잔토처리경노" localSheetId="34">#REF!</definedName>
    <definedName name="잔토처리경노" localSheetId="49">#REF!</definedName>
    <definedName name="잔토처리경노" localSheetId="50">#REF!</definedName>
    <definedName name="잔토처리경노" localSheetId="51">#REF!</definedName>
    <definedName name="잔토처리경노" localSheetId="52">#REF!</definedName>
    <definedName name="잔토처리경노" localSheetId="53">#REF!</definedName>
    <definedName name="잔토처리경노" localSheetId="74">#REF!</definedName>
    <definedName name="잔토처리경노" localSheetId="75">#REF!</definedName>
    <definedName name="잔토처리경노" localSheetId="76">#REF!</definedName>
    <definedName name="잔토처리경노" localSheetId="77">#REF!</definedName>
    <definedName name="잔토처리경노" localSheetId="78">#REF!</definedName>
    <definedName name="잔토처리경노" localSheetId="16">#REF!</definedName>
    <definedName name="잔토처리경노" localSheetId="13">#REF!</definedName>
    <definedName name="잔토처리경노" localSheetId="15">#REF!</definedName>
    <definedName name="잔토처리경노" localSheetId="14">#REF!</definedName>
    <definedName name="잔토처리경노" localSheetId="1">#REF!</definedName>
    <definedName name="잔토처리경노">#REF!</definedName>
    <definedName name="잔토처리경재" localSheetId="55">#REF!</definedName>
    <definedName name="잔토처리경재" localSheetId="59">#REF!</definedName>
    <definedName name="잔토처리경재" localSheetId="61">#REF!</definedName>
    <definedName name="잔토처리경재" localSheetId="31">#REF!</definedName>
    <definedName name="잔토처리경재" localSheetId="35">#REF!</definedName>
    <definedName name="잔토처리경재" localSheetId="36">#REF!</definedName>
    <definedName name="잔토처리경재" localSheetId="34">#REF!</definedName>
    <definedName name="잔토처리경재" localSheetId="49">#REF!</definedName>
    <definedName name="잔토처리경재" localSheetId="50">#REF!</definedName>
    <definedName name="잔토처리경재" localSheetId="51">#REF!</definedName>
    <definedName name="잔토처리경재" localSheetId="52">#REF!</definedName>
    <definedName name="잔토처리경재" localSheetId="53">#REF!</definedName>
    <definedName name="잔토처리경재" localSheetId="74">#REF!</definedName>
    <definedName name="잔토처리경재" localSheetId="75">#REF!</definedName>
    <definedName name="잔토처리경재" localSheetId="76">#REF!</definedName>
    <definedName name="잔토처리경재" localSheetId="77">#REF!</definedName>
    <definedName name="잔토처리경재" localSheetId="78">#REF!</definedName>
    <definedName name="잔토처리경재" localSheetId="16">#REF!</definedName>
    <definedName name="잔토처리경재" localSheetId="13">#REF!</definedName>
    <definedName name="잔토처리경재" localSheetId="15">#REF!</definedName>
    <definedName name="잔토처리경재" localSheetId="14">#REF!</definedName>
    <definedName name="잔토처리경재" localSheetId="1">#REF!</definedName>
    <definedName name="잔토처리경재">#REF!</definedName>
    <definedName name="잠수부001" localSheetId="49">#REF!</definedName>
    <definedName name="잠수부001" localSheetId="50">#REF!</definedName>
    <definedName name="잠수부001" localSheetId="51">#REF!</definedName>
    <definedName name="잠수부001" localSheetId="52">#REF!</definedName>
    <definedName name="잠수부001" localSheetId="53">#REF!</definedName>
    <definedName name="잠수부001" localSheetId="74">#REF!</definedName>
    <definedName name="잠수부001" localSheetId="75">#REF!</definedName>
    <definedName name="잠수부001" localSheetId="76">#REF!</definedName>
    <definedName name="잠수부001" localSheetId="77">#REF!</definedName>
    <definedName name="잠수부001" localSheetId="78">#REF!</definedName>
    <definedName name="잠수부001" localSheetId="16">#REF!</definedName>
    <definedName name="잠수부001" localSheetId="13">#REF!</definedName>
    <definedName name="잠수부001" localSheetId="15">#REF!</definedName>
    <definedName name="잠수부001" localSheetId="14">#REF!</definedName>
    <definedName name="잠수부001">#REF!</definedName>
    <definedName name="잠수부002" localSheetId="49">#REF!</definedName>
    <definedName name="잠수부002" localSheetId="50">#REF!</definedName>
    <definedName name="잠수부002" localSheetId="51">#REF!</definedName>
    <definedName name="잠수부002" localSheetId="52">#REF!</definedName>
    <definedName name="잠수부002" localSheetId="53">#REF!</definedName>
    <definedName name="잠수부002" localSheetId="74">#REF!</definedName>
    <definedName name="잠수부002" localSheetId="75">#REF!</definedName>
    <definedName name="잠수부002" localSheetId="76">#REF!</definedName>
    <definedName name="잠수부002" localSheetId="77">#REF!</definedName>
    <definedName name="잠수부002" localSheetId="78">#REF!</definedName>
    <definedName name="잠수부002" localSheetId="16">#REF!</definedName>
    <definedName name="잠수부002" localSheetId="13">#REF!</definedName>
    <definedName name="잠수부002" localSheetId="15">#REF!</definedName>
    <definedName name="잠수부002" localSheetId="14">#REF!</definedName>
    <definedName name="잠수부002">#REF!</definedName>
    <definedName name="잠수부011" localSheetId="49">#REF!</definedName>
    <definedName name="잠수부011" localSheetId="50">#REF!</definedName>
    <definedName name="잠수부011" localSheetId="51">#REF!</definedName>
    <definedName name="잠수부011" localSheetId="52">#REF!</definedName>
    <definedName name="잠수부011" localSheetId="53">#REF!</definedName>
    <definedName name="잠수부011" localSheetId="74">#REF!</definedName>
    <definedName name="잠수부011" localSheetId="75">#REF!</definedName>
    <definedName name="잠수부011" localSheetId="76">#REF!</definedName>
    <definedName name="잠수부011" localSheetId="77">#REF!</definedName>
    <definedName name="잠수부011" localSheetId="78">#REF!</definedName>
    <definedName name="잠수부011" localSheetId="16">#REF!</definedName>
    <definedName name="잠수부011" localSheetId="13">#REF!</definedName>
    <definedName name="잠수부011" localSheetId="15">#REF!</definedName>
    <definedName name="잠수부011" localSheetId="14">#REF!</definedName>
    <definedName name="잠수부011">#REF!</definedName>
    <definedName name="잠수부982" localSheetId="49">#REF!</definedName>
    <definedName name="잠수부982" localSheetId="50">#REF!</definedName>
    <definedName name="잠수부982" localSheetId="51">#REF!</definedName>
    <definedName name="잠수부982" localSheetId="52">#REF!</definedName>
    <definedName name="잠수부982" localSheetId="53">#REF!</definedName>
    <definedName name="잠수부982" localSheetId="74">#REF!</definedName>
    <definedName name="잠수부982" localSheetId="75">#REF!</definedName>
    <definedName name="잠수부982" localSheetId="76">#REF!</definedName>
    <definedName name="잠수부982" localSheetId="77">#REF!</definedName>
    <definedName name="잠수부982" localSheetId="78">#REF!</definedName>
    <definedName name="잠수부982" localSheetId="16">#REF!</definedName>
    <definedName name="잠수부982" localSheetId="13">#REF!</definedName>
    <definedName name="잠수부982" localSheetId="15">#REF!</definedName>
    <definedName name="잠수부982" localSheetId="14">#REF!</definedName>
    <definedName name="잠수부982">#REF!</definedName>
    <definedName name="잠수부991" localSheetId="49">#REF!</definedName>
    <definedName name="잠수부991" localSheetId="50">#REF!</definedName>
    <definedName name="잠수부991" localSheetId="51">#REF!</definedName>
    <definedName name="잠수부991" localSheetId="52">#REF!</definedName>
    <definedName name="잠수부991" localSheetId="53">#REF!</definedName>
    <definedName name="잠수부991" localSheetId="74">#REF!</definedName>
    <definedName name="잠수부991" localSheetId="75">#REF!</definedName>
    <definedName name="잠수부991" localSheetId="76">#REF!</definedName>
    <definedName name="잠수부991" localSheetId="77">#REF!</definedName>
    <definedName name="잠수부991" localSheetId="78">#REF!</definedName>
    <definedName name="잠수부991" localSheetId="16">#REF!</definedName>
    <definedName name="잠수부991" localSheetId="13">#REF!</definedName>
    <definedName name="잠수부991" localSheetId="15">#REF!</definedName>
    <definedName name="잠수부991" localSheetId="14">#REF!</definedName>
    <definedName name="잠수부991">#REF!</definedName>
    <definedName name="잠수부992" localSheetId="49">#REF!</definedName>
    <definedName name="잠수부992" localSheetId="50">#REF!</definedName>
    <definedName name="잠수부992" localSheetId="51">#REF!</definedName>
    <definedName name="잠수부992" localSheetId="52">#REF!</definedName>
    <definedName name="잠수부992" localSheetId="53">#REF!</definedName>
    <definedName name="잠수부992" localSheetId="74">#REF!</definedName>
    <definedName name="잠수부992" localSheetId="75">#REF!</definedName>
    <definedName name="잠수부992" localSheetId="76">#REF!</definedName>
    <definedName name="잠수부992" localSheetId="77">#REF!</definedName>
    <definedName name="잠수부992" localSheetId="78">#REF!</definedName>
    <definedName name="잠수부992" localSheetId="16">#REF!</definedName>
    <definedName name="잠수부992" localSheetId="13">#REF!</definedName>
    <definedName name="잠수부992" localSheetId="15">#REF!</definedName>
    <definedName name="잠수부992" localSheetId="14">#REF!</definedName>
    <definedName name="잠수부992">#REF!</definedName>
    <definedName name="잣" localSheetId="13">#REF!</definedName>
    <definedName name="잣" localSheetId="15">#REF!</definedName>
    <definedName name="잣" localSheetId="14">#REF!</definedName>
    <definedName name="잣">#REF!</definedName>
    <definedName name="잣나무" localSheetId="55">#REF!</definedName>
    <definedName name="잣나무" localSheetId="59">#REF!</definedName>
    <definedName name="잣나무" localSheetId="61">#REF!</definedName>
    <definedName name="잣나무" localSheetId="31">#REF!</definedName>
    <definedName name="잣나무" localSheetId="35">#REF!</definedName>
    <definedName name="잣나무" localSheetId="36">#REF!</definedName>
    <definedName name="잣나무" localSheetId="34">#REF!</definedName>
    <definedName name="잣나무" localSheetId="49">#REF!</definedName>
    <definedName name="잣나무" localSheetId="50">#REF!</definedName>
    <definedName name="잣나무" localSheetId="51">#REF!</definedName>
    <definedName name="잣나무" localSheetId="52">#REF!</definedName>
    <definedName name="잣나무" localSheetId="53">#REF!</definedName>
    <definedName name="잣나무" localSheetId="74">#REF!</definedName>
    <definedName name="잣나무" localSheetId="75">#REF!</definedName>
    <definedName name="잣나무" localSheetId="76">#REF!</definedName>
    <definedName name="잣나무" localSheetId="77">#REF!</definedName>
    <definedName name="잣나무" localSheetId="78">#REF!</definedName>
    <definedName name="잣나무" localSheetId="16">#REF!</definedName>
    <definedName name="잣나무" localSheetId="13">#REF!</definedName>
    <definedName name="잣나무" localSheetId="15">#REF!</definedName>
    <definedName name="잣나무" localSheetId="14">#REF!</definedName>
    <definedName name="잣나무" localSheetId="1">#REF!</definedName>
    <definedName name="잣나무">#REF!</definedName>
    <definedName name="잣나무2.2.3">'[62]소운반단산-경운기참고용'!$AM$10</definedName>
    <definedName name="잣재적">[61]잣나무!$B$2:$AW$32</definedName>
    <definedName name="장산교">#REF!</definedName>
    <definedName name="장애물">#REF!</definedName>
    <definedName name="재">299.4</definedName>
    <definedName name="재료비">#REF!</definedName>
    <definedName name="재료비합" localSheetId="49">#REF!</definedName>
    <definedName name="재료비합" localSheetId="50">#REF!</definedName>
    <definedName name="재료비합" localSheetId="51">#REF!</definedName>
    <definedName name="재료비합" localSheetId="52">#REF!</definedName>
    <definedName name="재료비합" localSheetId="53">#REF!</definedName>
    <definedName name="재료비합" localSheetId="13">#REF!</definedName>
    <definedName name="재료비합" localSheetId="15">#REF!</definedName>
    <definedName name="재료비합" localSheetId="14">#REF!</definedName>
    <definedName name="재료비합">#REF!</definedName>
    <definedName name="재조림지예정지정리">'[101]3설명'!$C$73:$E$77</definedName>
    <definedName name="저압케이블전공001" localSheetId="49">#REF!</definedName>
    <definedName name="저압케이블전공001" localSheetId="50">#REF!</definedName>
    <definedName name="저압케이블전공001" localSheetId="51">#REF!</definedName>
    <definedName name="저압케이블전공001" localSheetId="52">#REF!</definedName>
    <definedName name="저압케이블전공001" localSheetId="53">#REF!</definedName>
    <definedName name="저압케이블전공001" localSheetId="74">#REF!</definedName>
    <definedName name="저압케이블전공001" localSheetId="75">#REF!</definedName>
    <definedName name="저압케이블전공001" localSheetId="76">#REF!</definedName>
    <definedName name="저압케이블전공001" localSheetId="77">#REF!</definedName>
    <definedName name="저압케이블전공001" localSheetId="78">#REF!</definedName>
    <definedName name="저압케이블전공001" localSheetId="16">#REF!</definedName>
    <definedName name="저압케이블전공001" localSheetId="13">#REF!</definedName>
    <definedName name="저압케이블전공001" localSheetId="15">#REF!</definedName>
    <definedName name="저압케이블전공001" localSheetId="14">#REF!</definedName>
    <definedName name="저압케이블전공001">#REF!</definedName>
    <definedName name="저압케이블전공002" localSheetId="49">#REF!</definedName>
    <definedName name="저압케이블전공002" localSheetId="50">#REF!</definedName>
    <definedName name="저압케이블전공002" localSheetId="51">#REF!</definedName>
    <definedName name="저압케이블전공002" localSheetId="52">#REF!</definedName>
    <definedName name="저압케이블전공002" localSheetId="53">#REF!</definedName>
    <definedName name="저압케이블전공002" localSheetId="74">#REF!</definedName>
    <definedName name="저압케이블전공002" localSheetId="75">#REF!</definedName>
    <definedName name="저압케이블전공002" localSheetId="76">#REF!</definedName>
    <definedName name="저압케이블전공002" localSheetId="77">#REF!</definedName>
    <definedName name="저압케이블전공002" localSheetId="78">#REF!</definedName>
    <definedName name="저압케이블전공002" localSheetId="16">#REF!</definedName>
    <definedName name="저압케이블전공002" localSheetId="13">#REF!</definedName>
    <definedName name="저압케이블전공002" localSheetId="15">#REF!</definedName>
    <definedName name="저압케이블전공002" localSheetId="14">#REF!</definedName>
    <definedName name="저압케이블전공002">#REF!</definedName>
    <definedName name="저압케이블전공011" localSheetId="49">#REF!</definedName>
    <definedName name="저압케이블전공011" localSheetId="50">#REF!</definedName>
    <definedName name="저압케이블전공011" localSheetId="51">#REF!</definedName>
    <definedName name="저압케이블전공011" localSheetId="52">#REF!</definedName>
    <definedName name="저압케이블전공011" localSheetId="53">#REF!</definedName>
    <definedName name="저압케이블전공011" localSheetId="74">#REF!</definedName>
    <definedName name="저압케이블전공011" localSheetId="75">#REF!</definedName>
    <definedName name="저압케이블전공011" localSheetId="76">#REF!</definedName>
    <definedName name="저압케이블전공011" localSheetId="77">#REF!</definedName>
    <definedName name="저압케이블전공011" localSheetId="78">#REF!</definedName>
    <definedName name="저압케이블전공011" localSheetId="16">#REF!</definedName>
    <definedName name="저압케이블전공011" localSheetId="13">#REF!</definedName>
    <definedName name="저압케이블전공011" localSheetId="15">#REF!</definedName>
    <definedName name="저압케이블전공011" localSheetId="14">#REF!</definedName>
    <definedName name="저압케이블전공011">#REF!</definedName>
    <definedName name="저압케이블전공982" localSheetId="49">#REF!</definedName>
    <definedName name="저압케이블전공982" localSheetId="50">#REF!</definedName>
    <definedName name="저압케이블전공982" localSheetId="51">#REF!</definedName>
    <definedName name="저압케이블전공982" localSheetId="52">#REF!</definedName>
    <definedName name="저압케이블전공982" localSheetId="53">#REF!</definedName>
    <definedName name="저압케이블전공982" localSheetId="74">#REF!</definedName>
    <definedName name="저압케이블전공982" localSheetId="75">#REF!</definedName>
    <definedName name="저압케이블전공982" localSheetId="76">#REF!</definedName>
    <definedName name="저압케이블전공982" localSheetId="77">#REF!</definedName>
    <definedName name="저압케이블전공982" localSheetId="78">#REF!</definedName>
    <definedName name="저압케이블전공982" localSheetId="16">#REF!</definedName>
    <definedName name="저압케이블전공982" localSheetId="13">#REF!</definedName>
    <definedName name="저압케이블전공982" localSheetId="15">#REF!</definedName>
    <definedName name="저압케이블전공982" localSheetId="14">#REF!</definedName>
    <definedName name="저압케이블전공982">#REF!</definedName>
    <definedName name="저압케이블전공991" localSheetId="49">#REF!</definedName>
    <definedName name="저압케이블전공991" localSheetId="50">#REF!</definedName>
    <definedName name="저압케이블전공991" localSheetId="51">#REF!</definedName>
    <definedName name="저압케이블전공991" localSheetId="52">#REF!</definedName>
    <definedName name="저압케이블전공991" localSheetId="53">#REF!</definedName>
    <definedName name="저압케이블전공991" localSheetId="74">#REF!</definedName>
    <definedName name="저압케이블전공991" localSheetId="75">#REF!</definedName>
    <definedName name="저압케이블전공991" localSheetId="76">#REF!</definedName>
    <definedName name="저압케이블전공991" localSheetId="77">#REF!</definedName>
    <definedName name="저압케이블전공991" localSheetId="78">#REF!</definedName>
    <definedName name="저압케이블전공991" localSheetId="16">#REF!</definedName>
    <definedName name="저압케이블전공991" localSheetId="13">#REF!</definedName>
    <definedName name="저압케이블전공991" localSheetId="15">#REF!</definedName>
    <definedName name="저압케이블전공991" localSheetId="14">#REF!</definedName>
    <definedName name="저압케이블전공991">#REF!</definedName>
    <definedName name="저압케이블전공992" localSheetId="49">#REF!</definedName>
    <definedName name="저압케이블전공992" localSheetId="50">#REF!</definedName>
    <definedName name="저압케이블전공992" localSheetId="51">#REF!</definedName>
    <definedName name="저압케이블전공992" localSheetId="52">#REF!</definedName>
    <definedName name="저압케이블전공992" localSheetId="53">#REF!</definedName>
    <definedName name="저압케이블전공992" localSheetId="74">#REF!</definedName>
    <definedName name="저압케이블전공992" localSheetId="75">#REF!</definedName>
    <definedName name="저압케이블전공992" localSheetId="76">#REF!</definedName>
    <definedName name="저압케이블전공992" localSheetId="77">#REF!</definedName>
    <definedName name="저압케이블전공992" localSheetId="78">#REF!</definedName>
    <definedName name="저압케이블전공992" localSheetId="16">#REF!</definedName>
    <definedName name="저압케이블전공992" localSheetId="13">#REF!</definedName>
    <definedName name="저압케이블전공992" localSheetId="15">#REF!</definedName>
    <definedName name="저압케이블전공992" localSheetId="14">#REF!</definedName>
    <definedName name="저압케이블전공992">#REF!</definedName>
    <definedName name="적색페인트">[38]자료!$B$22</definedName>
    <definedName name="적용단가1" localSheetId="37" hidden="1">{#N/A,#N/A,FALSE,"현장 NCR 분석";#N/A,#N/A,FALSE,"현장품질감사";#N/A,#N/A,FALSE,"현장품질감사"}</definedName>
    <definedName name="적용단가1" localSheetId="17" hidden="1">{#N/A,#N/A,FALSE,"현장 NCR 분석";#N/A,#N/A,FALSE,"현장품질감사";#N/A,#N/A,FALSE,"현장품질감사"}</definedName>
    <definedName name="적용단가1" localSheetId="18" hidden="1">{#N/A,#N/A,FALSE,"현장 NCR 분석";#N/A,#N/A,FALSE,"현장품질감사";#N/A,#N/A,FALSE,"현장품질감사"}</definedName>
    <definedName name="적용단가1" localSheetId="49" hidden="1">{#N/A,#N/A,FALSE,"현장 NCR 분석";#N/A,#N/A,FALSE,"현장품질감사";#N/A,#N/A,FALSE,"현장품질감사"}</definedName>
    <definedName name="적용단가1" localSheetId="50" hidden="1">{#N/A,#N/A,FALSE,"현장 NCR 분석";#N/A,#N/A,FALSE,"현장품질감사";#N/A,#N/A,FALSE,"현장품질감사"}</definedName>
    <definedName name="적용단가1" localSheetId="51" hidden="1">{#N/A,#N/A,FALSE,"현장 NCR 분석";#N/A,#N/A,FALSE,"현장품질감사";#N/A,#N/A,FALSE,"현장품질감사"}</definedName>
    <definedName name="적용단가1" localSheetId="52" hidden="1">{#N/A,#N/A,FALSE,"현장 NCR 분석";#N/A,#N/A,FALSE,"현장품질감사";#N/A,#N/A,FALSE,"현장품질감사"}</definedName>
    <definedName name="적용단가1" localSheetId="53" hidden="1">{#N/A,#N/A,FALSE,"현장 NCR 분석";#N/A,#N/A,FALSE,"현장품질감사";#N/A,#N/A,FALSE,"현장품질감사"}</definedName>
    <definedName name="적용단가1" localSheetId="79" hidden="1">{#N/A,#N/A,FALSE,"현장 NCR 분석";#N/A,#N/A,FALSE,"현장품질감사";#N/A,#N/A,FALSE,"현장품질감사"}</definedName>
    <definedName name="적용단가1" localSheetId="16" hidden="1">{#N/A,#N/A,FALSE,"현장 NCR 분석";#N/A,#N/A,FALSE,"현장품질감사";#N/A,#N/A,FALSE,"현장품질감사"}</definedName>
    <definedName name="적용단가1" localSheetId="13" hidden="1">{#N/A,#N/A,FALSE,"현장 NCR 분석";#N/A,#N/A,FALSE,"현장품질감사";#N/A,#N/A,FALSE,"현장품질감사"}</definedName>
    <definedName name="적용단가1" localSheetId="15" hidden="1">{#N/A,#N/A,FALSE,"현장 NCR 분석";#N/A,#N/A,FALSE,"현장품질감사";#N/A,#N/A,FALSE,"현장품질감사"}</definedName>
    <definedName name="적용단가1" localSheetId="14" hidden="1">{#N/A,#N/A,FALSE,"현장 NCR 분석";#N/A,#N/A,FALSE,"현장품질감사";#N/A,#N/A,FALSE,"현장품질감사"}</definedName>
    <definedName name="적용단가1" hidden="1">{#N/A,#N/A,FALSE,"현장 NCR 분석";#N/A,#N/A,FALSE,"현장품질감사";#N/A,#N/A,FALSE,"현장품질감사"}</definedName>
    <definedName name="전기공사기사_전기공사기사1급001" localSheetId="49">#REF!</definedName>
    <definedName name="전기공사기사_전기공사기사1급001" localSheetId="50">#REF!</definedName>
    <definedName name="전기공사기사_전기공사기사1급001" localSheetId="51">#REF!</definedName>
    <definedName name="전기공사기사_전기공사기사1급001" localSheetId="52">#REF!</definedName>
    <definedName name="전기공사기사_전기공사기사1급001" localSheetId="53">#REF!</definedName>
    <definedName name="전기공사기사_전기공사기사1급001" localSheetId="74">#REF!</definedName>
    <definedName name="전기공사기사_전기공사기사1급001" localSheetId="75">#REF!</definedName>
    <definedName name="전기공사기사_전기공사기사1급001" localSheetId="76">#REF!</definedName>
    <definedName name="전기공사기사_전기공사기사1급001" localSheetId="77">#REF!</definedName>
    <definedName name="전기공사기사_전기공사기사1급001" localSheetId="78">#REF!</definedName>
    <definedName name="전기공사기사_전기공사기사1급001" localSheetId="16">#REF!</definedName>
    <definedName name="전기공사기사_전기공사기사1급001" localSheetId="13">#REF!</definedName>
    <definedName name="전기공사기사_전기공사기사1급001" localSheetId="15">#REF!</definedName>
    <definedName name="전기공사기사_전기공사기사1급001" localSheetId="14">#REF!</definedName>
    <definedName name="전기공사기사_전기공사기사1급001">#REF!</definedName>
    <definedName name="전기공사기사_전기공사기사1급002" localSheetId="49">#REF!</definedName>
    <definedName name="전기공사기사_전기공사기사1급002" localSheetId="50">#REF!</definedName>
    <definedName name="전기공사기사_전기공사기사1급002" localSheetId="51">#REF!</definedName>
    <definedName name="전기공사기사_전기공사기사1급002" localSheetId="52">#REF!</definedName>
    <definedName name="전기공사기사_전기공사기사1급002" localSheetId="53">#REF!</definedName>
    <definedName name="전기공사기사_전기공사기사1급002" localSheetId="74">#REF!</definedName>
    <definedName name="전기공사기사_전기공사기사1급002" localSheetId="75">#REF!</definedName>
    <definedName name="전기공사기사_전기공사기사1급002" localSheetId="76">#REF!</definedName>
    <definedName name="전기공사기사_전기공사기사1급002" localSheetId="77">#REF!</definedName>
    <definedName name="전기공사기사_전기공사기사1급002" localSheetId="78">#REF!</definedName>
    <definedName name="전기공사기사_전기공사기사1급002" localSheetId="16">#REF!</definedName>
    <definedName name="전기공사기사_전기공사기사1급002" localSheetId="13">#REF!</definedName>
    <definedName name="전기공사기사_전기공사기사1급002" localSheetId="15">#REF!</definedName>
    <definedName name="전기공사기사_전기공사기사1급002" localSheetId="14">#REF!</definedName>
    <definedName name="전기공사기사_전기공사기사1급002">#REF!</definedName>
    <definedName name="전기공사기사_전기공사기사1급011" localSheetId="49">#REF!</definedName>
    <definedName name="전기공사기사_전기공사기사1급011" localSheetId="50">#REF!</definedName>
    <definedName name="전기공사기사_전기공사기사1급011" localSheetId="51">#REF!</definedName>
    <definedName name="전기공사기사_전기공사기사1급011" localSheetId="52">#REF!</definedName>
    <definedName name="전기공사기사_전기공사기사1급011" localSheetId="53">#REF!</definedName>
    <definedName name="전기공사기사_전기공사기사1급011" localSheetId="74">#REF!</definedName>
    <definedName name="전기공사기사_전기공사기사1급011" localSheetId="75">#REF!</definedName>
    <definedName name="전기공사기사_전기공사기사1급011" localSheetId="76">#REF!</definedName>
    <definedName name="전기공사기사_전기공사기사1급011" localSheetId="77">#REF!</definedName>
    <definedName name="전기공사기사_전기공사기사1급011" localSheetId="78">#REF!</definedName>
    <definedName name="전기공사기사_전기공사기사1급011" localSheetId="16">#REF!</definedName>
    <definedName name="전기공사기사_전기공사기사1급011" localSheetId="13">#REF!</definedName>
    <definedName name="전기공사기사_전기공사기사1급011" localSheetId="15">#REF!</definedName>
    <definedName name="전기공사기사_전기공사기사1급011" localSheetId="14">#REF!</definedName>
    <definedName name="전기공사기사_전기공사기사1급011">#REF!</definedName>
    <definedName name="전기공사기사_전기공사기사1급982" localSheetId="49">#REF!</definedName>
    <definedName name="전기공사기사_전기공사기사1급982" localSheetId="50">#REF!</definedName>
    <definedName name="전기공사기사_전기공사기사1급982" localSheetId="51">#REF!</definedName>
    <definedName name="전기공사기사_전기공사기사1급982" localSheetId="52">#REF!</definedName>
    <definedName name="전기공사기사_전기공사기사1급982" localSheetId="53">#REF!</definedName>
    <definedName name="전기공사기사_전기공사기사1급982" localSheetId="74">#REF!</definedName>
    <definedName name="전기공사기사_전기공사기사1급982" localSheetId="75">#REF!</definedName>
    <definedName name="전기공사기사_전기공사기사1급982" localSheetId="76">#REF!</definedName>
    <definedName name="전기공사기사_전기공사기사1급982" localSheetId="77">#REF!</definedName>
    <definedName name="전기공사기사_전기공사기사1급982" localSheetId="78">#REF!</definedName>
    <definedName name="전기공사기사_전기공사기사1급982" localSheetId="16">#REF!</definedName>
    <definedName name="전기공사기사_전기공사기사1급982" localSheetId="13">#REF!</definedName>
    <definedName name="전기공사기사_전기공사기사1급982" localSheetId="15">#REF!</definedName>
    <definedName name="전기공사기사_전기공사기사1급982" localSheetId="14">#REF!</definedName>
    <definedName name="전기공사기사_전기공사기사1급982">#REF!</definedName>
    <definedName name="전기공사기사_전기공사기사1급991" localSheetId="49">#REF!</definedName>
    <definedName name="전기공사기사_전기공사기사1급991" localSheetId="50">#REF!</definedName>
    <definedName name="전기공사기사_전기공사기사1급991" localSheetId="51">#REF!</definedName>
    <definedName name="전기공사기사_전기공사기사1급991" localSheetId="52">#REF!</definedName>
    <definedName name="전기공사기사_전기공사기사1급991" localSheetId="53">#REF!</definedName>
    <definedName name="전기공사기사_전기공사기사1급991" localSheetId="74">#REF!</definedName>
    <definedName name="전기공사기사_전기공사기사1급991" localSheetId="75">#REF!</definedName>
    <definedName name="전기공사기사_전기공사기사1급991" localSheetId="76">#REF!</definedName>
    <definedName name="전기공사기사_전기공사기사1급991" localSheetId="77">#REF!</definedName>
    <definedName name="전기공사기사_전기공사기사1급991" localSheetId="78">#REF!</definedName>
    <definedName name="전기공사기사_전기공사기사1급991" localSheetId="16">#REF!</definedName>
    <definedName name="전기공사기사_전기공사기사1급991" localSheetId="13">#REF!</definedName>
    <definedName name="전기공사기사_전기공사기사1급991" localSheetId="15">#REF!</definedName>
    <definedName name="전기공사기사_전기공사기사1급991" localSheetId="14">#REF!</definedName>
    <definedName name="전기공사기사_전기공사기사1급991">#REF!</definedName>
    <definedName name="전기공사기사_전기공사기사1급992" localSheetId="49">#REF!</definedName>
    <definedName name="전기공사기사_전기공사기사1급992" localSheetId="50">#REF!</definedName>
    <definedName name="전기공사기사_전기공사기사1급992" localSheetId="51">#REF!</definedName>
    <definedName name="전기공사기사_전기공사기사1급992" localSheetId="52">#REF!</definedName>
    <definedName name="전기공사기사_전기공사기사1급992" localSheetId="53">#REF!</definedName>
    <definedName name="전기공사기사_전기공사기사1급992" localSheetId="74">#REF!</definedName>
    <definedName name="전기공사기사_전기공사기사1급992" localSheetId="75">#REF!</definedName>
    <definedName name="전기공사기사_전기공사기사1급992" localSheetId="76">#REF!</definedName>
    <definedName name="전기공사기사_전기공사기사1급992" localSheetId="77">#REF!</definedName>
    <definedName name="전기공사기사_전기공사기사1급992" localSheetId="78">#REF!</definedName>
    <definedName name="전기공사기사_전기공사기사1급992" localSheetId="16">#REF!</definedName>
    <definedName name="전기공사기사_전기공사기사1급992" localSheetId="13">#REF!</definedName>
    <definedName name="전기공사기사_전기공사기사1급992" localSheetId="15">#REF!</definedName>
    <definedName name="전기공사기사_전기공사기사1급992" localSheetId="14">#REF!</definedName>
    <definedName name="전기공사기사_전기공사기사1급992">#REF!</definedName>
    <definedName name="전기공사산업기사_전기공사기사2급001" localSheetId="49">#REF!</definedName>
    <definedName name="전기공사산업기사_전기공사기사2급001" localSheetId="50">#REF!</definedName>
    <definedName name="전기공사산업기사_전기공사기사2급001" localSheetId="51">#REF!</definedName>
    <definedName name="전기공사산업기사_전기공사기사2급001" localSheetId="52">#REF!</definedName>
    <definedName name="전기공사산업기사_전기공사기사2급001" localSheetId="53">#REF!</definedName>
    <definedName name="전기공사산업기사_전기공사기사2급001" localSheetId="74">#REF!</definedName>
    <definedName name="전기공사산업기사_전기공사기사2급001" localSheetId="75">#REF!</definedName>
    <definedName name="전기공사산업기사_전기공사기사2급001" localSheetId="76">#REF!</definedName>
    <definedName name="전기공사산업기사_전기공사기사2급001" localSheetId="77">#REF!</definedName>
    <definedName name="전기공사산업기사_전기공사기사2급001" localSheetId="78">#REF!</definedName>
    <definedName name="전기공사산업기사_전기공사기사2급001" localSheetId="16">#REF!</definedName>
    <definedName name="전기공사산업기사_전기공사기사2급001" localSheetId="13">#REF!</definedName>
    <definedName name="전기공사산업기사_전기공사기사2급001" localSheetId="15">#REF!</definedName>
    <definedName name="전기공사산업기사_전기공사기사2급001" localSheetId="14">#REF!</definedName>
    <definedName name="전기공사산업기사_전기공사기사2급001">#REF!</definedName>
    <definedName name="전기공사산업기사_전기공사기사2급002" localSheetId="49">#REF!</definedName>
    <definedName name="전기공사산업기사_전기공사기사2급002" localSheetId="50">#REF!</definedName>
    <definedName name="전기공사산업기사_전기공사기사2급002" localSheetId="51">#REF!</definedName>
    <definedName name="전기공사산업기사_전기공사기사2급002" localSheetId="52">#REF!</definedName>
    <definedName name="전기공사산업기사_전기공사기사2급002" localSheetId="53">#REF!</definedName>
    <definedName name="전기공사산업기사_전기공사기사2급002" localSheetId="74">#REF!</definedName>
    <definedName name="전기공사산업기사_전기공사기사2급002" localSheetId="75">#REF!</definedName>
    <definedName name="전기공사산업기사_전기공사기사2급002" localSheetId="76">#REF!</definedName>
    <definedName name="전기공사산업기사_전기공사기사2급002" localSheetId="77">#REF!</definedName>
    <definedName name="전기공사산업기사_전기공사기사2급002" localSheetId="78">#REF!</definedName>
    <definedName name="전기공사산업기사_전기공사기사2급002" localSheetId="16">#REF!</definedName>
    <definedName name="전기공사산업기사_전기공사기사2급002" localSheetId="13">#REF!</definedName>
    <definedName name="전기공사산업기사_전기공사기사2급002" localSheetId="15">#REF!</definedName>
    <definedName name="전기공사산업기사_전기공사기사2급002" localSheetId="14">#REF!</definedName>
    <definedName name="전기공사산업기사_전기공사기사2급002">#REF!</definedName>
    <definedName name="전기공사산업기사_전기공사기사2급011" localSheetId="49">#REF!</definedName>
    <definedName name="전기공사산업기사_전기공사기사2급011" localSheetId="50">#REF!</definedName>
    <definedName name="전기공사산업기사_전기공사기사2급011" localSheetId="51">#REF!</definedName>
    <definedName name="전기공사산업기사_전기공사기사2급011" localSheetId="52">#REF!</definedName>
    <definedName name="전기공사산업기사_전기공사기사2급011" localSheetId="53">#REF!</definedName>
    <definedName name="전기공사산업기사_전기공사기사2급011" localSheetId="74">#REF!</definedName>
    <definedName name="전기공사산업기사_전기공사기사2급011" localSheetId="75">#REF!</definedName>
    <definedName name="전기공사산업기사_전기공사기사2급011" localSheetId="76">#REF!</definedName>
    <definedName name="전기공사산업기사_전기공사기사2급011" localSheetId="77">#REF!</definedName>
    <definedName name="전기공사산업기사_전기공사기사2급011" localSheetId="78">#REF!</definedName>
    <definedName name="전기공사산업기사_전기공사기사2급011" localSheetId="16">#REF!</definedName>
    <definedName name="전기공사산업기사_전기공사기사2급011" localSheetId="13">#REF!</definedName>
    <definedName name="전기공사산업기사_전기공사기사2급011" localSheetId="15">#REF!</definedName>
    <definedName name="전기공사산업기사_전기공사기사2급011" localSheetId="14">#REF!</definedName>
    <definedName name="전기공사산업기사_전기공사기사2급011">#REF!</definedName>
    <definedName name="전기공사산업기사_전기공사기사2급982" localSheetId="49">#REF!</definedName>
    <definedName name="전기공사산업기사_전기공사기사2급982" localSheetId="50">#REF!</definedName>
    <definedName name="전기공사산업기사_전기공사기사2급982" localSheetId="51">#REF!</definedName>
    <definedName name="전기공사산업기사_전기공사기사2급982" localSheetId="52">#REF!</definedName>
    <definedName name="전기공사산업기사_전기공사기사2급982" localSheetId="53">#REF!</definedName>
    <definedName name="전기공사산업기사_전기공사기사2급982" localSheetId="74">#REF!</definedName>
    <definedName name="전기공사산업기사_전기공사기사2급982" localSheetId="75">#REF!</definedName>
    <definedName name="전기공사산업기사_전기공사기사2급982" localSheetId="76">#REF!</definedName>
    <definedName name="전기공사산업기사_전기공사기사2급982" localSheetId="77">#REF!</definedName>
    <definedName name="전기공사산업기사_전기공사기사2급982" localSheetId="78">#REF!</definedName>
    <definedName name="전기공사산업기사_전기공사기사2급982" localSheetId="16">#REF!</definedName>
    <definedName name="전기공사산업기사_전기공사기사2급982" localSheetId="13">#REF!</definedName>
    <definedName name="전기공사산업기사_전기공사기사2급982" localSheetId="15">#REF!</definedName>
    <definedName name="전기공사산업기사_전기공사기사2급982" localSheetId="14">#REF!</definedName>
    <definedName name="전기공사산업기사_전기공사기사2급982">#REF!</definedName>
    <definedName name="전기공사산업기사_전기공사기사2급991" localSheetId="49">#REF!</definedName>
    <definedName name="전기공사산업기사_전기공사기사2급991" localSheetId="50">#REF!</definedName>
    <definedName name="전기공사산업기사_전기공사기사2급991" localSheetId="51">#REF!</definedName>
    <definedName name="전기공사산업기사_전기공사기사2급991" localSheetId="52">#REF!</definedName>
    <definedName name="전기공사산업기사_전기공사기사2급991" localSheetId="53">#REF!</definedName>
    <definedName name="전기공사산업기사_전기공사기사2급991" localSheetId="74">#REF!</definedName>
    <definedName name="전기공사산업기사_전기공사기사2급991" localSheetId="75">#REF!</definedName>
    <definedName name="전기공사산업기사_전기공사기사2급991" localSheetId="76">#REF!</definedName>
    <definedName name="전기공사산업기사_전기공사기사2급991" localSheetId="77">#REF!</definedName>
    <definedName name="전기공사산업기사_전기공사기사2급991" localSheetId="78">#REF!</definedName>
    <definedName name="전기공사산업기사_전기공사기사2급991" localSheetId="16">#REF!</definedName>
    <definedName name="전기공사산업기사_전기공사기사2급991" localSheetId="13">#REF!</definedName>
    <definedName name="전기공사산업기사_전기공사기사2급991" localSheetId="15">#REF!</definedName>
    <definedName name="전기공사산업기사_전기공사기사2급991" localSheetId="14">#REF!</definedName>
    <definedName name="전기공사산업기사_전기공사기사2급991">#REF!</definedName>
    <definedName name="전기공사산업기사_전기공사기사2급992" localSheetId="49">#REF!</definedName>
    <definedName name="전기공사산업기사_전기공사기사2급992" localSheetId="50">#REF!</definedName>
    <definedName name="전기공사산업기사_전기공사기사2급992" localSheetId="51">#REF!</definedName>
    <definedName name="전기공사산업기사_전기공사기사2급992" localSheetId="52">#REF!</definedName>
    <definedName name="전기공사산업기사_전기공사기사2급992" localSheetId="53">#REF!</definedName>
    <definedName name="전기공사산업기사_전기공사기사2급992" localSheetId="74">#REF!</definedName>
    <definedName name="전기공사산업기사_전기공사기사2급992" localSheetId="75">#REF!</definedName>
    <definedName name="전기공사산업기사_전기공사기사2급992" localSheetId="76">#REF!</definedName>
    <definedName name="전기공사산업기사_전기공사기사2급992" localSheetId="77">#REF!</definedName>
    <definedName name="전기공사산업기사_전기공사기사2급992" localSheetId="78">#REF!</definedName>
    <definedName name="전기공사산업기사_전기공사기사2급992" localSheetId="16">#REF!</definedName>
    <definedName name="전기공사산업기사_전기공사기사2급992" localSheetId="13">#REF!</definedName>
    <definedName name="전기공사산업기사_전기공사기사2급992" localSheetId="15">#REF!</definedName>
    <definedName name="전기공사산업기사_전기공사기사2급992" localSheetId="14">#REF!</definedName>
    <definedName name="전기공사산업기사_전기공사기사2급992">#REF!</definedName>
    <definedName name="전기내역" localSheetId="37">BlankMacro1</definedName>
    <definedName name="전기내역" localSheetId="49">BlankMacro1</definedName>
    <definedName name="전기내역" localSheetId="50">BlankMacro1</definedName>
    <definedName name="전기내역" localSheetId="51">BlankMacro1</definedName>
    <definedName name="전기내역" localSheetId="52">BlankMacro1</definedName>
    <definedName name="전기내역" localSheetId="53">BlankMacro1</definedName>
    <definedName name="전기내역" localSheetId="75">BlankMacro1</definedName>
    <definedName name="전기내역" localSheetId="77">BlankMacro1</definedName>
    <definedName name="전기내역" localSheetId="79">BlankMacro1</definedName>
    <definedName name="전기내역">BlankMacro1</definedName>
    <definedName name="전기내역1" localSheetId="37">BlankMacro1</definedName>
    <definedName name="전기내역1" localSheetId="49">BlankMacro1</definedName>
    <definedName name="전기내역1" localSheetId="50">BlankMacro1</definedName>
    <definedName name="전기내역1" localSheetId="51">BlankMacro1</definedName>
    <definedName name="전기내역1" localSheetId="52">BlankMacro1</definedName>
    <definedName name="전기내역1" localSheetId="53">BlankMacro1</definedName>
    <definedName name="전기내역1" localSheetId="75">BlankMacro1</definedName>
    <definedName name="전기내역1" localSheetId="77">BlankMacro1</definedName>
    <definedName name="전기내역1" localSheetId="79">BlankMacro1</definedName>
    <definedName name="전기내역1">BlankMacro1</definedName>
    <definedName name="전단면적" localSheetId="49">#REF!</definedName>
    <definedName name="전단면적" localSheetId="50">#REF!</definedName>
    <definedName name="전단면적" localSheetId="51">#REF!</definedName>
    <definedName name="전단면적" localSheetId="52">#REF!</definedName>
    <definedName name="전단면적" localSheetId="53">#REF!</definedName>
    <definedName name="전단면적" localSheetId="74">#REF!</definedName>
    <definedName name="전단면적" localSheetId="75">#REF!</definedName>
    <definedName name="전단면적" localSheetId="76">#REF!</definedName>
    <definedName name="전단면적" localSheetId="77">#REF!</definedName>
    <definedName name="전단면적" localSheetId="78">#REF!</definedName>
    <definedName name="전단면적" localSheetId="16">#REF!</definedName>
    <definedName name="전단면적" localSheetId="13">#REF!</definedName>
    <definedName name="전단면적" localSheetId="15">#REF!</definedName>
    <definedName name="전단면적" localSheetId="14">#REF!</definedName>
    <definedName name="전단면적">#REF!</definedName>
    <definedName name="전석" localSheetId="37" hidden="1">{#N/A,#N/A,FALSE,"현장 NCR 분석";#N/A,#N/A,FALSE,"현장품질감사";#N/A,#N/A,FALSE,"현장품질감사"}</definedName>
    <definedName name="전석" localSheetId="17" hidden="1">{#N/A,#N/A,FALSE,"현장 NCR 분석";#N/A,#N/A,FALSE,"현장품질감사";#N/A,#N/A,FALSE,"현장품질감사"}</definedName>
    <definedName name="전석" localSheetId="18" hidden="1">{#N/A,#N/A,FALSE,"현장 NCR 분석";#N/A,#N/A,FALSE,"현장품질감사";#N/A,#N/A,FALSE,"현장품질감사"}</definedName>
    <definedName name="전석" localSheetId="49" hidden="1">{#N/A,#N/A,FALSE,"현장 NCR 분석";#N/A,#N/A,FALSE,"현장품질감사";#N/A,#N/A,FALSE,"현장품질감사"}</definedName>
    <definedName name="전석" localSheetId="50" hidden="1">{#N/A,#N/A,FALSE,"현장 NCR 분석";#N/A,#N/A,FALSE,"현장품질감사";#N/A,#N/A,FALSE,"현장품질감사"}</definedName>
    <definedName name="전석" localSheetId="51" hidden="1">{#N/A,#N/A,FALSE,"현장 NCR 분석";#N/A,#N/A,FALSE,"현장품질감사";#N/A,#N/A,FALSE,"현장품질감사"}</definedName>
    <definedName name="전석" localSheetId="52" hidden="1">{#N/A,#N/A,FALSE,"현장 NCR 분석";#N/A,#N/A,FALSE,"현장품질감사";#N/A,#N/A,FALSE,"현장품질감사"}</definedName>
    <definedName name="전석" localSheetId="53" hidden="1">{#N/A,#N/A,FALSE,"현장 NCR 분석";#N/A,#N/A,FALSE,"현장품질감사";#N/A,#N/A,FALSE,"현장품질감사"}</definedName>
    <definedName name="전석" localSheetId="79" hidden="1">{#N/A,#N/A,FALSE,"현장 NCR 분석";#N/A,#N/A,FALSE,"현장품질감사";#N/A,#N/A,FALSE,"현장품질감사"}</definedName>
    <definedName name="전석" localSheetId="16" hidden="1">{#N/A,#N/A,FALSE,"현장 NCR 분석";#N/A,#N/A,FALSE,"현장품질감사";#N/A,#N/A,FALSE,"현장품질감사"}</definedName>
    <definedName name="전석" localSheetId="13" hidden="1">{#N/A,#N/A,FALSE,"현장 NCR 분석";#N/A,#N/A,FALSE,"현장품질감사";#N/A,#N/A,FALSE,"현장품질감사"}</definedName>
    <definedName name="전석" localSheetId="15" hidden="1">{#N/A,#N/A,FALSE,"현장 NCR 분석";#N/A,#N/A,FALSE,"현장품질감사";#N/A,#N/A,FALSE,"현장품질감사"}</definedName>
    <definedName name="전석" localSheetId="14" hidden="1">{#N/A,#N/A,FALSE,"현장 NCR 분석";#N/A,#N/A,FALSE,"현장품질감사";#N/A,#N/A,FALSE,"현장품질감사"}</definedName>
    <definedName name="전석" hidden="1">{#N/A,#N/A,FALSE,"현장 NCR 분석";#N/A,#N/A,FALSE,"현장품질감사";#N/A,#N/A,FALSE,"현장품질감사"}</definedName>
    <definedName name="전석11" localSheetId="49">#REF!</definedName>
    <definedName name="전석11" localSheetId="50">#REF!</definedName>
    <definedName name="전석11" localSheetId="51">#REF!</definedName>
    <definedName name="전석11" localSheetId="52">#REF!</definedName>
    <definedName name="전석11" localSheetId="53">#REF!</definedName>
    <definedName name="전석11" localSheetId="74">#REF!</definedName>
    <definedName name="전석11" localSheetId="75">#REF!</definedName>
    <definedName name="전석11" localSheetId="76">#REF!</definedName>
    <definedName name="전석11" localSheetId="77">#REF!</definedName>
    <definedName name="전석11" localSheetId="78">#REF!</definedName>
    <definedName name="전석11" localSheetId="16">#REF!</definedName>
    <definedName name="전석11" localSheetId="13">#REF!</definedName>
    <definedName name="전석11" localSheetId="15">#REF!</definedName>
    <definedName name="전석11" localSheetId="14">#REF!</definedName>
    <definedName name="전석11">#REF!</definedName>
    <definedName name="전석5" localSheetId="49">#REF!</definedName>
    <definedName name="전석5" localSheetId="50">#REF!</definedName>
    <definedName name="전석5" localSheetId="51">#REF!</definedName>
    <definedName name="전석5" localSheetId="52">#REF!</definedName>
    <definedName name="전석5" localSheetId="53">#REF!</definedName>
    <definedName name="전석5" localSheetId="74">#REF!</definedName>
    <definedName name="전석5" localSheetId="75">#REF!</definedName>
    <definedName name="전석5" localSheetId="76">#REF!</definedName>
    <definedName name="전석5" localSheetId="77">#REF!</definedName>
    <definedName name="전석5" localSheetId="78">#REF!</definedName>
    <definedName name="전석5" localSheetId="16">#REF!</definedName>
    <definedName name="전석5" localSheetId="13">#REF!</definedName>
    <definedName name="전석5" localSheetId="15">#REF!</definedName>
    <definedName name="전석5" localSheetId="14">#REF!</definedName>
    <definedName name="전석5">#REF!</definedName>
    <definedName name="전석9" localSheetId="49">#REF!</definedName>
    <definedName name="전석9" localSheetId="50">#REF!</definedName>
    <definedName name="전석9" localSheetId="51">#REF!</definedName>
    <definedName name="전석9" localSheetId="52">#REF!</definedName>
    <definedName name="전석9" localSheetId="53">#REF!</definedName>
    <definedName name="전석9" localSheetId="74">#REF!</definedName>
    <definedName name="전석9" localSheetId="75">#REF!</definedName>
    <definedName name="전석9" localSheetId="76">#REF!</definedName>
    <definedName name="전석9" localSheetId="77">#REF!</definedName>
    <definedName name="전석9" localSheetId="78">#REF!</definedName>
    <definedName name="전석9" localSheetId="16">#REF!</definedName>
    <definedName name="전석9" localSheetId="13">#REF!</definedName>
    <definedName name="전석9" localSheetId="15">#REF!</definedName>
    <definedName name="전석9" localSheetId="14">#REF!</definedName>
    <definedName name="전석9">#REF!</definedName>
    <definedName name="전석낙차공1.0">#REF!</definedName>
    <definedName name="전석쌓기" localSheetId="49">#REF!</definedName>
    <definedName name="전석쌓기" localSheetId="50">#REF!</definedName>
    <definedName name="전석쌓기" localSheetId="51">#REF!</definedName>
    <definedName name="전석쌓기" localSheetId="52">#REF!</definedName>
    <definedName name="전석쌓기" localSheetId="53">#REF!</definedName>
    <definedName name="전석쌓기" localSheetId="74">#REF!</definedName>
    <definedName name="전석쌓기" localSheetId="75">#REF!</definedName>
    <definedName name="전석쌓기" localSheetId="76">#REF!</definedName>
    <definedName name="전석쌓기" localSheetId="77">#REF!</definedName>
    <definedName name="전석쌓기" localSheetId="78">#REF!</definedName>
    <definedName name="전석쌓기" localSheetId="16">#REF!</definedName>
    <definedName name="전석쌓기" localSheetId="13">#REF!</definedName>
    <definedName name="전석쌓기" localSheetId="15">#REF!</definedName>
    <definedName name="전석쌓기" localSheetId="14">#REF!</definedName>
    <definedName name="전석쌓기">#REF!</definedName>
    <definedName name="전석쌓기1" localSheetId="49">#REF!</definedName>
    <definedName name="전석쌓기1" localSheetId="50">#REF!</definedName>
    <definedName name="전석쌓기1" localSheetId="51">#REF!</definedName>
    <definedName name="전석쌓기1" localSheetId="52">#REF!</definedName>
    <definedName name="전석쌓기1" localSheetId="53">#REF!</definedName>
    <definedName name="전석쌓기1" localSheetId="74">#REF!</definedName>
    <definedName name="전석쌓기1" localSheetId="75">#REF!</definedName>
    <definedName name="전석쌓기1" localSheetId="76">#REF!</definedName>
    <definedName name="전석쌓기1" localSheetId="77">#REF!</definedName>
    <definedName name="전석쌓기1" localSheetId="78">#REF!</definedName>
    <definedName name="전석쌓기1" localSheetId="16">#REF!</definedName>
    <definedName name="전석쌓기1" localSheetId="13">#REF!</definedName>
    <definedName name="전석쌓기1" localSheetId="15">#REF!</definedName>
    <definedName name="전석쌓기1" localSheetId="14">#REF!</definedName>
    <definedName name="전석쌓기1">#REF!</definedName>
    <definedName name="전석쌓기2" localSheetId="49">#REF!</definedName>
    <definedName name="전석쌓기2" localSheetId="50">#REF!</definedName>
    <definedName name="전석쌓기2" localSheetId="51">#REF!</definedName>
    <definedName name="전석쌓기2" localSheetId="52">#REF!</definedName>
    <definedName name="전석쌓기2" localSheetId="53">#REF!</definedName>
    <definedName name="전석쌓기2" localSheetId="74">#REF!</definedName>
    <definedName name="전석쌓기2" localSheetId="75">#REF!</definedName>
    <definedName name="전석쌓기2" localSheetId="76">#REF!</definedName>
    <definedName name="전석쌓기2" localSheetId="77">#REF!</definedName>
    <definedName name="전석쌓기2" localSheetId="78">#REF!</definedName>
    <definedName name="전석쌓기2" localSheetId="16">#REF!</definedName>
    <definedName name="전석쌓기2" localSheetId="13">#REF!</definedName>
    <definedName name="전석쌓기2" localSheetId="15">#REF!</definedName>
    <definedName name="전석쌓기2" localSheetId="14">#REF!</definedName>
    <definedName name="전석쌓기2">#REF!</definedName>
    <definedName name="전석찰쌓기" localSheetId="49">#REF!</definedName>
    <definedName name="전석찰쌓기" localSheetId="50">#REF!</definedName>
    <definedName name="전석찰쌓기" localSheetId="51">#REF!</definedName>
    <definedName name="전석찰쌓기" localSheetId="52">#REF!</definedName>
    <definedName name="전석찰쌓기" localSheetId="53">#REF!</definedName>
    <definedName name="전석찰쌓기" localSheetId="74">#REF!</definedName>
    <definedName name="전석찰쌓기" localSheetId="75">#REF!</definedName>
    <definedName name="전석찰쌓기" localSheetId="76">#REF!</definedName>
    <definedName name="전석찰쌓기" localSheetId="77">#REF!</definedName>
    <definedName name="전석찰쌓기" localSheetId="78">#REF!</definedName>
    <definedName name="전석찰쌓기" localSheetId="16">#REF!</definedName>
    <definedName name="전석찰쌓기" localSheetId="13">#REF!</definedName>
    <definedName name="전석찰쌓기" localSheetId="15">#REF!</definedName>
    <definedName name="전석찰쌓기" localSheetId="14">#REF!</definedName>
    <definedName name="전석찰쌓기">#REF!</definedName>
    <definedName name="전석찰쌓기기슭막이" localSheetId="49">#REF!</definedName>
    <definedName name="전석찰쌓기기슭막이" localSheetId="50">#REF!</definedName>
    <definedName name="전석찰쌓기기슭막이" localSheetId="51">#REF!</definedName>
    <definedName name="전석찰쌓기기슭막이" localSheetId="52">#REF!</definedName>
    <definedName name="전석찰쌓기기슭막이" localSheetId="53">#REF!</definedName>
    <definedName name="전석찰쌓기기슭막이" localSheetId="74">#REF!</definedName>
    <definedName name="전석찰쌓기기슭막이" localSheetId="75">#REF!</definedName>
    <definedName name="전석찰쌓기기슭막이" localSheetId="76">#REF!</definedName>
    <definedName name="전석찰쌓기기슭막이" localSheetId="77">#REF!</definedName>
    <definedName name="전석찰쌓기기슭막이" localSheetId="78">#REF!</definedName>
    <definedName name="전석찰쌓기기슭막이" localSheetId="16">#REF!</definedName>
    <definedName name="전석찰쌓기기슭막이" localSheetId="13">#REF!</definedName>
    <definedName name="전석찰쌓기기슭막이" localSheetId="15">#REF!</definedName>
    <definedName name="전석찰쌓기기슭막이" localSheetId="14">#REF!</definedName>
    <definedName name="전석찰쌓기기슭막이">#REF!</definedName>
    <definedName name="전이">#REF!</definedName>
    <definedName name="전체면적">[68]설계요소!$D$9</definedName>
    <definedName name="전체주소">[68]설계요소!$C$5</definedName>
    <definedName name="전화번호">#REF!</definedName>
    <definedName name="절_단_공" localSheetId="49">#REF!</definedName>
    <definedName name="절_단_공" localSheetId="50">#REF!</definedName>
    <definedName name="절_단_공" localSheetId="51">#REF!</definedName>
    <definedName name="절_단_공" localSheetId="52">#REF!</definedName>
    <definedName name="절_단_공" localSheetId="53">#REF!</definedName>
    <definedName name="절_단_공" localSheetId="74">#REF!</definedName>
    <definedName name="절_단_공" localSheetId="75">#REF!</definedName>
    <definedName name="절_단_공" localSheetId="76">#REF!</definedName>
    <definedName name="절_단_공" localSheetId="77">#REF!</definedName>
    <definedName name="절_단_공" localSheetId="78">#REF!</definedName>
    <definedName name="절_단_공" localSheetId="16">#REF!</definedName>
    <definedName name="절_단_공" localSheetId="13">#REF!</definedName>
    <definedName name="절_단_공" localSheetId="15">#REF!</definedName>
    <definedName name="절_단_공" localSheetId="14">#REF!</definedName>
    <definedName name="절_단_공">#REF!</definedName>
    <definedName name="절단공001" localSheetId="49">#REF!</definedName>
    <definedName name="절단공001" localSheetId="50">#REF!</definedName>
    <definedName name="절단공001" localSheetId="51">#REF!</definedName>
    <definedName name="절단공001" localSheetId="52">#REF!</definedName>
    <definedName name="절단공001" localSheetId="53">#REF!</definedName>
    <definedName name="절단공001" localSheetId="74">#REF!</definedName>
    <definedName name="절단공001" localSheetId="75">#REF!</definedName>
    <definedName name="절단공001" localSheetId="76">#REF!</definedName>
    <definedName name="절단공001" localSheetId="77">#REF!</definedName>
    <definedName name="절단공001" localSheetId="78">#REF!</definedName>
    <definedName name="절단공001" localSheetId="16">#REF!</definedName>
    <definedName name="절단공001" localSheetId="13">#REF!</definedName>
    <definedName name="절단공001" localSheetId="15">#REF!</definedName>
    <definedName name="절단공001" localSheetId="14">#REF!</definedName>
    <definedName name="절단공001">#REF!</definedName>
    <definedName name="절단공002" localSheetId="49">#REF!</definedName>
    <definedName name="절단공002" localSheetId="50">#REF!</definedName>
    <definedName name="절단공002" localSheetId="51">#REF!</definedName>
    <definedName name="절단공002" localSheetId="52">#REF!</definedName>
    <definedName name="절단공002" localSheetId="53">#REF!</definedName>
    <definedName name="절단공002" localSheetId="74">#REF!</definedName>
    <definedName name="절단공002" localSheetId="75">#REF!</definedName>
    <definedName name="절단공002" localSheetId="76">#REF!</definedName>
    <definedName name="절단공002" localSheetId="77">#REF!</definedName>
    <definedName name="절단공002" localSheetId="78">#REF!</definedName>
    <definedName name="절단공002" localSheetId="16">#REF!</definedName>
    <definedName name="절단공002" localSheetId="13">#REF!</definedName>
    <definedName name="절단공002" localSheetId="15">#REF!</definedName>
    <definedName name="절단공002" localSheetId="14">#REF!</definedName>
    <definedName name="절단공002">#REF!</definedName>
    <definedName name="절단공011" localSheetId="49">#REF!</definedName>
    <definedName name="절단공011" localSheetId="50">#REF!</definedName>
    <definedName name="절단공011" localSheetId="51">#REF!</definedName>
    <definedName name="절단공011" localSheetId="52">#REF!</definedName>
    <definedName name="절단공011" localSheetId="53">#REF!</definedName>
    <definedName name="절단공011" localSheetId="74">#REF!</definedName>
    <definedName name="절단공011" localSheetId="75">#REF!</definedName>
    <definedName name="절단공011" localSheetId="76">#REF!</definedName>
    <definedName name="절단공011" localSheetId="77">#REF!</definedName>
    <definedName name="절단공011" localSheetId="78">#REF!</definedName>
    <definedName name="절단공011" localSheetId="16">#REF!</definedName>
    <definedName name="절단공011" localSheetId="13">#REF!</definedName>
    <definedName name="절단공011" localSheetId="15">#REF!</definedName>
    <definedName name="절단공011" localSheetId="14">#REF!</definedName>
    <definedName name="절단공011">#REF!</definedName>
    <definedName name="절단공982" localSheetId="49">#REF!</definedName>
    <definedName name="절단공982" localSheetId="50">#REF!</definedName>
    <definedName name="절단공982" localSheetId="51">#REF!</definedName>
    <definedName name="절단공982" localSheetId="52">#REF!</definedName>
    <definedName name="절단공982" localSheetId="53">#REF!</definedName>
    <definedName name="절단공982" localSheetId="74">#REF!</definedName>
    <definedName name="절단공982" localSheetId="75">#REF!</definedName>
    <definedName name="절단공982" localSheetId="76">#REF!</definedName>
    <definedName name="절단공982" localSheetId="77">#REF!</definedName>
    <definedName name="절단공982" localSheetId="78">#REF!</definedName>
    <definedName name="절단공982" localSheetId="16">#REF!</definedName>
    <definedName name="절단공982" localSheetId="13">#REF!</definedName>
    <definedName name="절단공982" localSheetId="15">#REF!</definedName>
    <definedName name="절단공982" localSheetId="14">#REF!</definedName>
    <definedName name="절단공982">#REF!</definedName>
    <definedName name="절단공991" localSheetId="49">#REF!</definedName>
    <definedName name="절단공991" localSheetId="50">#REF!</definedName>
    <definedName name="절단공991" localSheetId="51">#REF!</definedName>
    <definedName name="절단공991" localSheetId="52">#REF!</definedName>
    <definedName name="절단공991" localSheetId="53">#REF!</definedName>
    <definedName name="절단공991" localSheetId="74">#REF!</definedName>
    <definedName name="절단공991" localSheetId="75">#REF!</definedName>
    <definedName name="절단공991" localSheetId="76">#REF!</definedName>
    <definedName name="절단공991" localSheetId="77">#REF!</definedName>
    <definedName name="절단공991" localSheetId="78">#REF!</definedName>
    <definedName name="절단공991" localSheetId="16">#REF!</definedName>
    <definedName name="절단공991" localSheetId="13">#REF!</definedName>
    <definedName name="절단공991" localSheetId="15">#REF!</definedName>
    <definedName name="절단공991" localSheetId="14">#REF!</definedName>
    <definedName name="절단공991">#REF!</definedName>
    <definedName name="절단공992" localSheetId="49">#REF!</definedName>
    <definedName name="절단공992" localSheetId="50">#REF!</definedName>
    <definedName name="절단공992" localSheetId="51">#REF!</definedName>
    <definedName name="절단공992" localSheetId="52">#REF!</definedName>
    <definedName name="절단공992" localSheetId="53">#REF!</definedName>
    <definedName name="절단공992" localSheetId="74">#REF!</definedName>
    <definedName name="절단공992" localSheetId="75">#REF!</definedName>
    <definedName name="절단공992" localSheetId="76">#REF!</definedName>
    <definedName name="절단공992" localSheetId="77">#REF!</definedName>
    <definedName name="절단공992" localSheetId="78">#REF!</definedName>
    <definedName name="절단공992" localSheetId="16">#REF!</definedName>
    <definedName name="절단공992" localSheetId="13">#REF!</definedName>
    <definedName name="절단공992" localSheetId="15">#REF!</definedName>
    <definedName name="절단공992" localSheetId="14">#REF!</definedName>
    <definedName name="절단공992">#REF!</definedName>
    <definedName name="정액초과20" localSheetId="49">#REF!</definedName>
    <definedName name="정액초과20" localSheetId="50">#REF!</definedName>
    <definedName name="정액초과20" localSheetId="51">#REF!</definedName>
    <definedName name="정액초과20" localSheetId="52">#REF!</definedName>
    <definedName name="정액초과20" localSheetId="53">#REF!</definedName>
    <definedName name="정액초과20" localSheetId="74">#REF!</definedName>
    <definedName name="정액초과20" localSheetId="75">#REF!</definedName>
    <definedName name="정액초과20" localSheetId="76">#REF!</definedName>
    <definedName name="정액초과20" localSheetId="77">#REF!</definedName>
    <definedName name="정액초과20" localSheetId="78">#REF!</definedName>
    <definedName name="정액초과20" localSheetId="16">#REF!</definedName>
    <definedName name="정액초과20" localSheetId="13">#REF!</definedName>
    <definedName name="정액초과20" localSheetId="15">#REF!</definedName>
    <definedName name="정액초과20" localSheetId="14">#REF!</definedName>
    <definedName name="정액초과20">#REF!</definedName>
    <definedName name="제각경비" localSheetId="49">#REF!</definedName>
    <definedName name="제각경비" localSheetId="50">#REF!</definedName>
    <definedName name="제각경비" localSheetId="51">#REF!</definedName>
    <definedName name="제각경비" localSheetId="52">#REF!</definedName>
    <definedName name="제각경비" localSheetId="53">#REF!</definedName>
    <definedName name="제각경비" localSheetId="13">#REF!</definedName>
    <definedName name="제각경비" localSheetId="15">#REF!</definedName>
    <definedName name="제각경비" localSheetId="14">#REF!</definedName>
    <definedName name="제각경비">#REF!</definedName>
    <definedName name="제각노무비" localSheetId="49">#REF!</definedName>
    <definedName name="제각노무비" localSheetId="50">#REF!</definedName>
    <definedName name="제각노무비" localSheetId="51">#REF!</definedName>
    <definedName name="제각노무비" localSheetId="52">#REF!</definedName>
    <definedName name="제각노무비" localSheetId="53">#REF!</definedName>
    <definedName name="제각노무비" localSheetId="13">#REF!</definedName>
    <definedName name="제각노무비" localSheetId="15">#REF!</definedName>
    <definedName name="제각노무비" localSheetId="14">#REF!</definedName>
    <definedName name="제각노무비">#REF!</definedName>
    <definedName name="제각이윤" localSheetId="49">#REF!</definedName>
    <definedName name="제각이윤" localSheetId="50">#REF!</definedName>
    <definedName name="제각이윤" localSheetId="51">#REF!</definedName>
    <definedName name="제각이윤" localSheetId="52">#REF!</definedName>
    <definedName name="제각이윤" localSheetId="53">#REF!</definedName>
    <definedName name="제각이윤" localSheetId="13">#REF!</definedName>
    <definedName name="제각이윤" localSheetId="15">#REF!</definedName>
    <definedName name="제각이윤" localSheetId="14">#REF!</definedName>
    <definedName name="제각이윤">#REF!</definedName>
    <definedName name="제각일관" localSheetId="49">#REF!</definedName>
    <definedName name="제각일관" localSheetId="50">#REF!</definedName>
    <definedName name="제각일관" localSheetId="51">#REF!</definedName>
    <definedName name="제각일관" localSheetId="52">#REF!</definedName>
    <definedName name="제각일관" localSheetId="53">#REF!</definedName>
    <definedName name="제각일관" localSheetId="13">#REF!</definedName>
    <definedName name="제각일관" localSheetId="15">#REF!</definedName>
    <definedName name="제각일관" localSheetId="14">#REF!</definedName>
    <definedName name="제각일관">#REF!</definedName>
    <definedName name="제각재료비" localSheetId="49">#REF!</definedName>
    <definedName name="제각재료비" localSheetId="50">#REF!</definedName>
    <definedName name="제각재료비" localSheetId="51">#REF!</definedName>
    <definedName name="제각재료비" localSheetId="52">#REF!</definedName>
    <definedName name="제각재료비" localSheetId="53">#REF!</definedName>
    <definedName name="제각재료비" localSheetId="13">#REF!</definedName>
    <definedName name="제각재료비" localSheetId="15">#REF!</definedName>
    <definedName name="제각재료비" localSheetId="14">#REF!</definedName>
    <definedName name="제각재료비">#REF!</definedName>
    <definedName name="제각직노" localSheetId="49">#REF!</definedName>
    <definedName name="제각직노" localSheetId="50">#REF!</definedName>
    <definedName name="제각직노" localSheetId="51">#REF!</definedName>
    <definedName name="제각직노" localSheetId="52">#REF!</definedName>
    <definedName name="제각직노" localSheetId="53">#REF!</definedName>
    <definedName name="제각직노" localSheetId="13">#REF!</definedName>
    <definedName name="제각직노" localSheetId="15">#REF!</definedName>
    <definedName name="제각직노" localSheetId="14">#REF!</definedName>
    <definedName name="제각직노">#REF!</definedName>
    <definedName name="제각직접노무비" localSheetId="49">#REF!</definedName>
    <definedName name="제각직접노무비" localSheetId="50">#REF!</definedName>
    <definedName name="제각직접노무비" localSheetId="51">#REF!</definedName>
    <definedName name="제각직접노무비" localSheetId="52">#REF!</definedName>
    <definedName name="제각직접노무비" localSheetId="53">#REF!</definedName>
    <definedName name="제각직접노무비" localSheetId="13">#REF!</definedName>
    <definedName name="제각직접노무비" localSheetId="15">#REF!</definedName>
    <definedName name="제각직접노무비" localSheetId="14">#REF!</definedName>
    <definedName name="제각직접노무비">#REF!</definedName>
    <definedName name="제각직접노무비전" localSheetId="49">#REF!</definedName>
    <definedName name="제각직접노무비전" localSheetId="50">#REF!</definedName>
    <definedName name="제각직접노무비전" localSheetId="51">#REF!</definedName>
    <definedName name="제각직접노무비전" localSheetId="52">#REF!</definedName>
    <definedName name="제각직접노무비전" localSheetId="53">#REF!</definedName>
    <definedName name="제각직접노무비전" localSheetId="13">#REF!</definedName>
    <definedName name="제각직접노무비전" localSheetId="15">#REF!</definedName>
    <definedName name="제각직접노무비전" localSheetId="14">#REF!</definedName>
    <definedName name="제각직접노무비전">#REF!</definedName>
    <definedName name="제경비율" localSheetId="55">#REF!</definedName>
    <definedName name="제경비율" localSheetId="59">#REF!</definedName>
    <definedName name="제경비율" localSheetId="61">#REF!</definedName>
    <definedName name="제경비율" localSheetId="31">#REF!</definedName>
    <definedName name="제경비율" localSheetId="35">#REF!</definedName>
    <definedName name="제경비율" localSheetId="36">#REF!</definedName>
    <definedName name="제경비율" localSheetId="34">#REF!</definedName>
    <definedName name="제경비율" localSheetId="49">#REF!</definedName>
    <definedName name="제경비율" localSheetId="50">#REF!</definedName>
    <definedName name="제경비율" localSheetId="51">#REF!</definedName>
    <definedName name="제경비율" localSheetId="52">#REF!</definedName>
    <definedName name="제경비율" localSheetId="53">#REF!</definedName>
    <definedName name="제경비율" localSheetId="74">#REF!</definedName>
    <definedName name="제경비율" localSheetId="75">#REF!</definedName>
    <definedName name="제경비율" localSheetId="76">#REF!</definedName>
    <definedName name="제경비율" localSheetId="77">#REF!</definedName>
    <definedName name="제경비율" localSheetId="78">#REF!</definedName>
    <definedName name="제경비율" localSheetId="16">#REF!</definedName>
    <definedName name="제경비율" localSheetId="13">#REF!</definedName>
    <definedName name="제경비율" localSheetId="15">#REF!</definedName>
    <definedName name="제경비율" localSheetId="14">#REF!</definedName>
    <definedName name="제경비율" localSheetId="1">#REF!</definedName>
    <definedName name="제경비율">#REF!</definedName>
    <definedName name="제도사001" localSheetId="49">#REF!</definedName>
    <definedName name="제도사001" localSheetId="50">#REF!</definedName>
    <definedName name="제도사001" localSheetId="51">#REF!</definedName>
    <definedName name="제도사001" localSheetId="52">#REF!</definedName>
    <definedName name="제도사001" localSheetId="53">#REF!</definedName>
    <definedName name="제도사001" localSheetId="74">#REF!</definedName>
    <definedName name="제도사001" localSheetId="75">#REF!</definedName>
    <definedName name="제도사001" localSheetId="76">#REF!</definedName>
    <definedName name="제도사001" localSheetId="77">#REF!</definedName>
    <definedName name="제도사001" localSheetId="78">#REF!</definedName>
    <definedName name="제도사001" localSheetId="16">#REF!</definedName>
    <definedName name="제도사001" localSheetId="13">#REF!</definedName>
    <definedName name="제도사001" localSheetId="15">#REF!</definedName>
    <definedName name="제도사001" localSheetId="14">#REF!</definedName>
    <definedName name="제도사001">#REF!</definedName>
    <definedName name="제도사002" localSheetId="49">#REF!</definedName>
    <definedName name="제도사002" localSheetId="50">#REF!</definedName>
    <definedName name="제도사002" localSheetId="51">#REF!</definedName>
    <definedName name="제도사002" localSheetId="52">#REF!</definedName>
    <definedName name="제도사002" localSheetId="53">#REF!</definedName>
    <definedName name="제도사002" localSheetId="74">#REF!</definedName>
    <definedName name="제도사002" localSheetId="75">#REF!</definedName>
    <definedName name="제도사002" localSheetId="76">#REF!</definedName>
    <definedName name="제도사002" localSheetId="77">#REF!</definedName>
    <definedName name="제도사002" localSheetId="78">#REF!</definedName>
    <definedName name="제도사002" localSheetId="16">#REF!</definedName>
    <definedName name="제도사002" localSheetId="13">#REF!</definedName>
    <definedName name="제도사002" localSheetId="15">#REF!</definedName>
    <definedName name="제도사002" localSheetId="14">#REF!</definedName>
    <definedName name="제도사002">#REF!</definedName>
    <definedName name="제도사011" localSheetId="49">#REF!</definedName>
    <definedName name="제도사011" localSheetId="50">#REF!</definedName>
    <definedName name="제도사011" localSheetId="51">#REF!</definedName>
    <definedName name="제도사011" localSheetId="52">#REF!</definedName>
    <definedName name="제도사011" localSheetId="53">#REF!</definedName>
    <definedName name="제도사011" localSheetId="74">#REF!</definedName>
    <definedName name="제도사011" localSheetId="75">#REF!</definedName>
    <definedName name="제도사011" localSheetId="76">#REF!</definedName>
    <definedName name="제도사011" localSheetId="77">#REF!</definedName>
    <definedName name="제도사011" localSheetId="78">#REF!</definedName>
    <definedName name="제도사011" localSheetId="16">#REF!</definedName>
    <definedName name="제도사011" localSheetId="13">#REF!</definedName>
    <definedName name="제도사011" localSheetId="15">#REF!</definedName>
    <definedName name="제도사011" localSheetId="14">#REF!</definedName>
    <definedName name="제도사011">#REF!</definedName>
    <definedName name="제도사982" localSheetId="49">#REF!</definedName>
    <definedName name="제도사982" localSheetId="50">#REF!</definedName>
    <definedName name="제도사982" localSheetId="51">#REF!</definedName>
    <definedName name="제도사982" localSheetId="52">#REF!</definedName>
    <definedName name="제도사982" localSheetId="53">#REF!</definedName>
    <definedName name="제도사982" localSheetId="74">#REF!</definedName>
    <definedName name="제도사982" localSheetId="75">#REF!</definedName>
    <definedName name="제도사982" localSheetId="76">#REF!</definedName>
    <definedName name="제도사982" localSheetId="77">#REF!</definedName>
    <definedName name="제도사982" localSheetId="78">#REF!</definedName>
    <definedName name="제도사982" localSheetId="16">#REF!</definedName>
    <definedName name="제도사982" localSheetId="13">#REF!</definedName>
    <definedName name="제도사982" localSheetId="15">#REF!</definedName>
    <definedName name="제도사982" localSheetId="14">#REF!</definedName>
    <definedName name="제도사982">#REF!</definedName>
    <definedName name="제도사991" localSheetId="49">#REF!</definedName>
    <definedName name="제도사991" localSheetId="50">#REF!</definedName>
    <definedName name="제도사991" localSheetId="51">#REF!</definedName>
    <definedName name="제도사991" localSheetId="52">#REF!</definedName>
    <definedName name="제도사991" localSheetId="53">#REF!</definedName>
    <definedName name="제도사991" localSheetId="74">#REF!</definedName>
    <definedName name="제도사991" localSheetId="75">#REF!</definedName>
    <definedName name="제도사991" localSheetId="76">#REF!</definedName>
    <definedName name="제도사991" localSheetId="77">#REF!</definedName>
    <definedName name="제도사991" localSheetId="78">#REF!</definedName>
    <definedName name="제도사991" localSheetId="16">#REF!</definedName>
    <definedName name="제도사991" localSheetId="13">#REF!</definedName>
    <definedName name="제도사991" localSheetId="15">#REF!</definedName>
    <definedName name="제도사991" localSheetId="14">#REF!</definedName>
    <definedName name="제도사991">#REF!</definedName>
    <definedName name="제도사992" localSheetId="49">#REF!</definedName>
    <definedName name="제도사992" localSheetId="50">#REF!</definedName>
    <definedName name="제도사992" localSheetId="51">#REF!</definedName>
    <definedName name="제도사992" localSheetId="52">#REF!</definedName>
    <definedName name="제도사992" localSheetId="53">#REF!</definedName>
    <definedName name="제도사992" localSheetId="74">#REF!</definedName>
    <definedName name="제도사992" localSheetId="75">#REF!</definedName>
    <definedName name="제도사992" localSheetId="76">#REF!</definedName>
    <definedName name="제도사992" localSheetId="77">#REF!</definedName>
    <definedName name="제도사992" localSheetId="78">#REF!</definedName>
    <definedName name="제도사992" localSheetId="16">#REF!</definedName>
    <definedName name="제도사992" localSheetId="13">#REF!</definedName>
    <definedName name="제도사992" localSheetId="15">#REF!</definedName>
    <definedName name="제도사992" localSheetId="14">#REF!</definedName>
    <definedName name="제도사992">#REF!</definedName>
    <definedName name="제방설계용역비">[64]내역1!#REF!</definedName>
    <definedName name="제수변설치노200" localSheetId="55">[63]관급자재대!#REF!</definedName>
    <definedName name="제수변설치노200" localSheetId="59">[63]관급자재대!#REF!</definedName>
    <definedName name="제수변설치노200" localSheetId="61">[63]관급자재대!#REF!</definedName>
    <definedName name="제수변설치노200" localSheetId="31">[63]관급자재대!#REF!</definedName>
    <definedName name="제수변설치노200" localSheetId="35">[63]관급자재대!#REF!</definedName>
    <definedName name="제수변설치노200" localSheetId="36">[63]관급자재대!#REF!</definedName>
    <definedName name="제수변설치노200" localSheetId="34">[63]관급자재대!#REF!</definedName>
    <definedName name="제수변설치노200" localSheetId="49">[63]관급자재대!#REF!</definedName>
    <definedName name="제수변설치노200" localSheetId="50">[63]관급자재대!#REF!</definedName>
    <definedName name="제수변설치노200" localSheetId="51">[63]관급자재대!#REF!</definedName>
    <definedName name="제수변설치노200" localSheetId="52">[63]관급자재대!#REF!</definedName>
    <definedName name="제수변설치노200" localSheetId="53">[63]관급자재대!#REF!</definedName>
    <definedName name="제수변설치노200" localSheetId="13">[63]관급자재대!#REF!</definedName>
    <definedName name="제수변설치노200" localSheetId="15">[63]관급자재대!#REF!</definedName>
    <definedName name="제수변설치노200" localSheetId="14">[63]관급자재대!#REF!</definedName>
    <definedName name="제수변설치노200" localSheetId="1">[63]관급자재대!#REF!</definedName>
    <definedName name="제수변설치노200">[63]관급자재대!#REF!</definedName>
    <definedName name="제수변설치노80" localSheetId="55">[63]관급자재대!#REF!</definedName>
    <definedName name="제수변설치노80" localSheetId="59">[63]관급자재대!#REF!</definedName>
    <definedName name="제수변설치노80" localSheetId="61">[63]관급자재대!#REF!</definedName>
    <definedName name="제수변설치노80" localSheetId="31">[63]관급자재대!#REF!</definedName>
    <definedName name="제수변설치노80" localSheetId="35">[63]관급자재대!#REF!</definedName>
    <definedName name="제수변설치노80" localSheetId="36">[63]관급자재대!#REF!</definedName>
    <definedName name="제수변설치노80" localSheetId="34">[63]관급자재대!#REF!</definedName>
    <definedName name="제수변설치노80" localSheetId="49">[63]관급자재대!#REF!</definedName>
    <definedName name="제수변설치노80" localSheetId="50">[63]관급자재대!#REF!</definedName>
    <definedName name="제수변설치노80" localSheetId="51">[63]관급자재대!#REF!</definedName>
    <definedName name="제수변설치노80" localSheetId="52">[63]관급자재대!#REF!</definedName>
    <definedName name="제수변설치노80" localSheetId="53">[63]관급자재대!#REF!</definedName>
    <definedName name="제수변설치노80" localSheetId="13">[63]관급자재대!#REF!</definedName>
    <definedName name="제수변설치노80" localSheetId="15">[63]관급자재대!#REF!</definedName>
    <definedName name="제수변설치노80" localSheetId="14">[63]관급자재대!#REF!</definedName>
    <definedName name="제수변설치노80" localSheetId="1">[63]관급자재대!#REF!</definedName>
    <definedName name="제수변설치노80">[63]관급자재대!#REF!</definedName>
    <definedName name="제철축로공001" localSheetId="49">#REF!</definedName>
    <definedName name="제철축로공001" localSheetId="50">#REF!</definedName>
    <definedName name="제철축로공001" localSheetId="51">#REF!</definedName>
    <definedName name="제철축로공001" localSheetId="52">#REF!</definedName>
    <definedName name="제철축로공001" localSheetId="53">#REF!</definedName>
    <definedName name="제철축로공001" localSheetId="74">#REF!</definedName>
    <definedName name="제철축로공001" localSheetId="75">#REF!</definedName>
    <definedName name="제철축로공001" localSheetId="76">#REF!</definedName>
    <definedName name="제철축로공001" localSheetId="77">#REF!</definedName>
    <definedName name="제철축로공001" localSheetId="78">#REF!</definedName>
    <definedName name="제철축로공001" localSheetId="16">#REF!</definedName>
    <definedName name="제철축로공001" localSheetId="13">#REF!</definedName>
    <definedName name="제철축로공001" localSheetId="15">#REF!</definedName>
    <definedName name="제철축로공001" localSheetId="14">#REF!</definedName>
    <definedName name="제철축로공001">#REF!</definedName>
    <definedName name="제철축로공002" localSheetId="49">#REF!</definedName>
    <definedName name="제철축로공002" localSheetId="50">#REF!</definedName>
    <definedName name="제철축로공002" localSheetId="51">#REF!</definedName>
    <definedName name="제철축로공002" localSheetId="52">#REF!</definedName>
    <definedName name="제철축로공002" localSheetId="53">#REF!</definedName>
    <definedName name="제철축로공002" localSheetId="74">#REF!</definedName>
    <definedName name="제철축로공002" localSheetId="75">#REF!</definedName>
    <definedName name="제철축로공002" localSheetId="76">#REF!</definedName>
    <definedName name="제철축로공002" localSheetId="77">#REF!</definedName>
    <definedName name="제철축로공002" localSheetId="78">#REF!</definedName>
    <definedName name="제철축로공002" localSheetId="16">#REF!</definedName>
    <definedName name="제철축로공002" localSheetId="13">#REF!</definedName>
    <definedName name="제철축로공002" localSheetId="15">#REF!</definedName>
    <definedName name="제철축로공002" localSheetId="14">#REF!</definedName>
    <definedName name="제철축로공002">#REF!</definedName>
    <definedName name="제철축로공011" localSheetId="49">#REF!</definedName>
    <definedName name="제철축로공011" localSheetId="50">#REF!</definedName>
    <definedName name="제철축로공011" localSheetId="51">#REF!</definedName>
    <definedName name="제철축로공011" localSheetId="52">#REF!</definedName>
    <definedName name="제철축로공011" localSheetId="53">#REF!</definedName>
    <definedName name="제철축로공011" localSheetId="74">#REF!</definedName>
    <definedName name="제철축로공011" localSheetId="75">#REF!</definedName>
    <definedName name="제철축로공011" localSheetId="76">#REF!</definedName>
    <definedName name="제철축로공011" localSheetId="77">#REF!</definedName>
    <definedName name="제철축로공011" localSheetId="78">#REF!</definedName>
    <definedName name="제철축로공011" localSheetId="16">#REF!</definedName>
    <definedName name="제철축로공011" localSheetId="13">#REF!</definedName>
    <definedName name="제철축로공011" localSheetId="15">#REF!</definedName>
    <definedName name="제철축로공011" localSheetId="14">#REF!</definedName>
    <definedName name="제철축로공011">#REF!</definedName>
    <definedName name="제철축로공982" localSheetId="49">#REF!</definedName>
    <definedName name="제철축로공982" localSheetId="50">#REF!</definedName>
    <definedName name="제철축로공982" localSheetId="51">#REF!</definedName>
    <definedName name="제철축로공982" localSheetId="52">#REF!</definedName>
    <definedName name="제철축로공982" localSheetId="53">#REF!</definedName>
    <definedName name="제철축로공982" localSheetId="74">#REF!</definedName>
    <definedName name="제철축로공982" localSheetId="75">#REF!</definedName>
    <definedName name="제철축로공982" localSheetId="76">#REF!</definedName>
    <definedName name="제철축로공982" localSheetId="77">#REF!</definedName>
    <definedName name="제철축로공982" localSheetId="78">#REF!</definedName>
    <definedName name="제철축로공982" localSheetId="16">#REF!</definedName>
    <definedName name="제철축로공982" localSheetId="13">#REF!</definedName>
    <definedName name="제철축로공982" localSheetId="15">#REF!</definedName>
    <definedName name="제철축로공982" localSheetId="14">#REF!</definedName>
    <definedName name="제철축로공982">#REF!</definedName>
    <definedName name="제철축로공991" localSheetId="49">#REF!</definedName>
    <definedName name="제철축로공991" localSheetId="50">#REF!</definedName>
    <definedName name="제철축로공991" localSheetId="51">#REF!</definedName>
    <definedName name="제철축로공991" localSheetId="52">#REF!</definedName>
    <definedName name="제철축로공991" localSheetId="53">#REF!</definedName>
    <definedName name="제철축로공991" localSheetId="74">#REF!</definedName>
    <definedName name="제철축로공991" localSheetId="75">#REF!</definedName>
    <definedName name="제철축로공991" localSheetId="76">#REF!</definedName>
    <definedName name="제철축로공991" localSheetId="77">#REF!</definedName>
    <definedName name="제철축로공991" localSheetId="78">#REF!</definedName>
    <definedName name="제철축로공991" localSheetId="16">#REF!</definedName>
    <definedName name="제철축로공991" localSheetId="13">#REF!</definedName>
    <definedName name="제철축로공991" localSheetId="15">#REF!</definedName>
    <definedName name="제철축로공991" localSheetId="14">#REF!</definedName>
    <definedName name="제철축로공991">#REF!</definedName>
    <definedName name="제철축로공992" localSheetId="49">#REF!</definedName>
    <definedName name="제철축로공992" localSheetId="50">#REF!</definedName>
    <definedName name="제철축로공992" localSheetId="51">#REF!</definedName>
    <definedName name="제철축로공992" localSheetId="52">#REF!</definedName>
    <definedName name="제철축로공992" localSheetId="53">#REF!</definedName>
    <definedName name="제철축로공992" localSheetId="74">#REF!</definedName>
    <definedName name="제철축로공992" localSheetId="75">#REF!</definedName>
    <definedName name="제철축로공992" localSheetId="76">#REF!</definedName>
    <definedName name="제철축로공992" localSheetId="77">#REF!</definedName>
    <definedName name="제철축로공992" localSheetId="78">#REF!</definedName>
    <definedName name="제철축로공992" localSheetId="16">#REF!</definedName>
    <definedName name="제철축로공992" localSheetId="13">#REF!</definedName>
    <definedName name="제철축로공992" localSheetId="15">#REF!</definedName>
    <definedName name="제철축로공992" localSheetId="14">#REF!</definedName>
    <definedName name="제철축로공992">#REF!</definedName>
    <definedName name="조_적_공" localSheetId="49">#REF!</definedName>
    <definedName name="조_적_공" localSheetId="50">#REF!</definedName>
    <definedName name="조_적_공" localSheetId="51">#REF!</definedName>
    <definedName name="조_적_공" localSheetId="52">#REF!</definedName>
    <definedName name="조_적_공" localSheetId="53">#REF!</definedName>
    <definedName name="조_적_공" localSheetId="74">#REF!</definedName>
    <definedName name="조_적_공" localSheetId="75">#REF!</definedName>
    <definedName name="조_적_공" localSheetId="76">#REF!</definedName>
    <definedName name="조_적_공" localSheetId="77">#REF!</definedName>
    <definedName name="조_적_공" localSheetId="78">#REF!</definedName>
    <definedName name="조_적_공" localSheetId="16">#REF!</definedName>
    <definedName name="조_적_공" localSheetId="13">#REF!</definedName>
    <definedName name="조_적_공" localSheetId="15">#REF!</definedName>
    <definedName name="조_적_공" localSheetId="14">#REF!</definedName>
    <definedName name="조_적_공">#REF!</definedName>
    <definedName name="조경">54828</definedName>
    <definedName name="조경공" localSheetId="49">#REF!</definedName>
    <definedName name="조경공" localSheetId="50">#REF!</definedName>
    <definedName name="조경공" localSheetId="51">#REF!</definedName>
    <definedName name="조경공" localSheetId="52">#REF!</definedName>
    <definedName name="조경공" localSheetId="53">#REF!</definedName>
    <definedName name="조경공" localSheetId="74">#REF!</definedName>
    <definedName name="조경공" localSheetId="75">#REF!</definedName>
    <definedName name="조경공" localSheetId="76">#REF!</definedName>
    <definedName name="조경공" localSheetId="77">#REF!</definedName>
    <definedName name="조경공" localSheetId="78">#REF!</definedName>
    <definedName name="조경공" localSheetId="16">#REF!</definedName>
    <definedName name="조경공" localSheetId="13">#REF!</definedName>
    <definedName name="조경공" localSheetId="15">#REF!</definedName>
    <definedName name="조경공" localSheetId="14">#REF!</definedName>
    <definedName name="조경공">#REF!</definedName>
    <definedName name="조경공001" localSheetId="49">#REF!</definedName>
    <definedName name="조경공001" localSheetId="50">#REF!</definedName>
    <definedName name="조경공001" localSheetId="51">#REF!</definedName>
    <definedName name="조경공001" localSheetId="52">#REF!</definedName>
    <definedName name="조경공001" localSheetId="53">#REF!</definedName>
    <definedName name="조경공001" localSheetId="74">#REF!</definedName>
    <definedName name="조경공001" localSheetId="75">#REF!</definedName>
    <definedName name="조경공001" localSheetId="76">#REF!</definedName>
    <definedName name="조경공001" localSheetId="77">#REF!</definedName>
    <definedName name="조경공001" localSheetId="78">#REF!</definedName>
    <definedName name="조경공001" localSheetId="16">#REF!</definedName>
    <definedName name="조경공001" localSheetId="13">#REF!</definedName>
    <definedName name="조경공001" localSheetId="15">#REF!</definedName>
    <definedName name="조경공001" localSheetId="14">#REF!</definedName>
    <definedName name="조경공001">#REF!</definedName>
    <definedName name="조경공002" localSheetId="49">#REF!</definedName>
    <definedName name="조경공002" localSheetId="50">#REF!</definedName>
    <definedName name="조경공002" localSheetId="51">#REF!</definedName>
    <definedName name="조경공002" localSheetId="52">#REF!</definedName>
    <definedName name="조경공002" localSheetId="53">#REF!</definedName>
    <definedName name="조경공002" localSheetId="74">#REF!</definedName>
    <definedName name="조경공002" localSheetId="75">#REF!</definedName>
    <definedName name="조경공002" localSheetId="76">#REF!</definedName>
    <definedName name="조경공002" localSheetId="77">#REF!</definedName>
    <definedName name="조경공002" localSheetId="78">#REF!</definedName>
    <definedName name="조경공002" localSheetId="16">#REF!</definedName>
    <definedName name="조경공002" localSheetId="13">#REF!</definedName>
    <definedName name="조경공002" localSheetId="15">#REF!</definedName>
    <definedName name="조경공002" localSheetId="14">#REF!</definedName>
    <definedName name="조경공002">#REF!</definedName>
    <definedName name="조경공011" localSheetId="49">#REF!</definedName>
    <definedName name="조경공011" localSheetId="50">#REF!</definedName>
    <definedName name="조경공011" localSheetId="51">#REF!</definedName>
    <definedName name="조경공011" localSheetId="52">#REF!</definedName>
    <definedName name="조경공011" localSheetId="53">#REF!</definedName>
    <definedName name="조경공011" localSheetId="74">#REF!</definedName>
    <definedName name="조경공011" localSheetId="75">#REF!</definedName>
    <definedName name="조경공011" localSheetId="76">#REF!</definedName>
    <definedName name="조경공011" localSheetId="77">#REF!</definedName>
    <definedName name="조경공011" localSheetId="78">#REF!</definedName>
    <definedName name="조경공011" localSheetId="16">#REF!</definedName>
    <definedName name="조경공011" localSheetId="13">#REF!</definedName>
    <definedName name="조경공011" localSheetId="15">#REF!</definedName>
    <definedName name="조경공011" localSheetId="14">#REF!</definedName>
    <definedName name="조경공011">#REF!</definedName>
    <definedName name="조경공982" localSheetId="49">#REF!</definedName>
    <definedName name="조경공982" localSheetId="50">#REF!</definedName>
    <definedName name="조경공982" localSheetId="51">#REF!</definedName>
    <definedName name="조경공982" localSheetId="52">#REF!</definedName>
    <definedName name="조경공982" localSheetId="53">#REF!</definedName>
    <definedName name="조경공982" localSheetId="74">#REF!</definedName>
    <definedName name="조경공982" localSheetId="75">#REF!</definedName>
    <definedName name="조경공982" localSheetId="76">#REF!</definedName>
    <definedName name="조경공982" localSheetId="77">#REF!</definedName>
    <definedName name="조경공982" localSheetId="78">#REF!</definedName>
    <definedName name="조경공982" localSheetId="16">#REF!</definedName>
    <definedName name="조경공982" localSheetId="13">#REF!</definedName>
    <definedName name="조경공982" localSheetId="15">#REF!</definedName>
    <definedName name="조경공982" localSheetId="14">#REF!</definedName>
    <definedName name="조경공982">#REF!</definedName>
    <definedName name="조경공991" localSheetId="49">#REF!</definedName>
    <definedName name="조경공991" localSheetId="50">#REF!</definedName>
    <definedName name="조경공991" localSheetId="51">#REF!</definedName>
    <definedName name="조경공991" localSheetId="52">#REF!</definedName>
    <definedName name="조경공991" localSheetId="53">#REF!</definedName>
    <definedName name="조경공991" localSheetId="74">#REF!</definedName>
    <definedName name="조경공991" localSheetId="75">#REF!</definedName>
    <definedName name="조경공991" localSheetId="76">#REF!</definedName>
    <definedName name="조경공991" localSheetId="77">#REF!</definedName>
    <definedName name="조경공991" localSheetId="78">#REF!</definedName>
    <definedName name="조경공991" localSheetId="16">#REF!</definedName>
    <definedName name="조경공991" localSheetId="13">#REF!</definedName>
    <definedName name="조경공991" localSheetId="15">#REF!</definedName>
    <definedName name="조경공991" localSheetId="14">#REF!</definedName>
    <definedName name="조경공991">#REF!</definedName>
    <definedName name="조경공992" localSheetId="49">#REF!</definedName>
    <definedName name="조경공992" localSheetId="50">#REF!</definedName>
    <definedName name="조경공992" localSheetId="51">#REF!</definedName>
    <definedName name="조경공992" localSheetId="52">#REF!</definedName>
    <definedName name="조경공992" localSheetId="53">#REF!</definedName>
    <definedName name="조경공992" localSheetId="74">#REF!</definedName>
    <definedName name="조경공992" localSheetId="75">#REF!</definedName>
    <definedName name="조경공992" localSheetId="76">#REF!</definedName>
    <definedName name="조경공992" localSheetId="77">#REF!</definedName>
    <definedName name="조경공992" localSheetId="78">#REF!</definedName>
    <definedName name="조경공992" localSheetId="16">#REF!</definedName>
    <definedName name="조경공992" localSheetId="13">#REF!</definedName>
    <definedName name="조경공992" localSheetId="15">#REF!</definedName>
    <definedName name="조경공992" localSheetId="14">#REF!</definedName>
    <definedName name="조경공992">#REF!</definedName>
    <definedName name="조경공B10" localSheetId="79">[58]식재인부!$B$24</definedName>
    <definedName name="조경공B10">[59]식재인부!$B$24</definedName>
    <definedName name="조경공B4이하" localSheetId="79">[58]식재인부!$B$18</definedName>
    <definedName name="조경공B4이하">[59]식재인부!$B$18</definedName>
    <definedName name="조경공B5" localSheetId="79">[58]식재인부!$B$19</definedName>
    <definedName name="조경공B5">[59]식재인부!$B$19</definedName>
    <definedName name="조경공B6" localSheetId="79">[58]식재인부!$B$20</definedName>
    <definedName name="조경공B6">[59]식재인부!$B$20</definedName>
    <definedName name="조경공B8" localSheetId="79">[58]식재인부!$B$22</definedName>
    <definedName name="조경공B8">[59]식재인부!$B$22</definedName>
    <definedName name="조경공R10" localSheetId="79">[58]식재인부!$B$54</definedName>
    <definedName name="조경공R10">[59]식재인부!$B$54</definedName>
    <definedName name="조경공R12" localSheetId="79">[58]식재인부!$B$56</definedName>
    <definedName name="조경공R12">[59]식재인부!$B$56</definedName>
    <definedName name="조경공R15" localSheetId="79">[58]식재인부!$B$59</definedName>
    <definedName name="조경공R15">[59]식재인부!$B$59</definedName>
    <definedName name="조경공R4이하" localSheetId="79">[58]식재인부!$B$48</definedName>
    <definedName name="조경공R4이하">[59]식재인부!$B$48</definedName>
    <definedName name="조경공R5" localSheetId="79">[58]식재인부!$B$49</definedName>
    <definedName name="조경공R5">[59]식재인부!$B$49</definedName>
    <definedName name="조경공R6" localSheetId="79">[58]식재인부!$B$50</definedName>
    <definedName name="조경공R6">[59]식재인부!$B$50</definedName>
    <definedName name="조경공R7" localSheetId="79">[58]식재인부!$B$51</definedName>
    <definedName name="조경공R7">[59]식재인부!$B$51</definedName>
    <definedName name="조경공R8" localSheetId="79">[58]식재인부!$B$52</definedName>
    <definedName name="조경공R8">[59]식재인부!$B$52</definedName>
    <definedName name="조력공001" localSheetId="49">#REF!</definedName>
    <definedName name="조력공001" localSheetId="50">#REF!</definedName>
    <definedName name="조력공001" localSheetId="51">#REF!</definedName>
    <definedName name="조력공001" localSheetId="52">#REF!</definedName>
    <definedName name="조력공001" localSheetId="53">#REF!</definedName>
    <definedName name="조력공001" localSheetId="74">#REF!</definedName>
    <definedName name="조력공001" localSheetId="75">#REF!</definedName>
    <definedName name="조력공001" localSheetId="76">#REF!</definedName>
    <definedName name="조력공001" localSheetId="77">#REF!</definedName>
    <definedName name="조력공001" localSheetId="78">#REF!</definedName>
    <definedName name="조력공001" localSheetId="16">#REF!</definedName>
    <definedName name="조력공001" localSheetId="13">#REF!</definedName>
    <definedName name="조력공001" localSheetId="15">#REF!</definedName>
    <definedName name="조력공001" localSheetId="14">#REF!</definedName>
    <definedName name="조력공001">#REF!</definedName>
    <definedName name="조력공002" localSheetId="49">#REF!</definedName>
    <definedName name="조력공002" localSheetId="50">#REF!</definedName>
    <definedName name="조력공002" localSheetId="51">#REF!</definedName>
    <definedName name="조력공002" localSheetId="52">#REF!</definedName>
    <definedName name="조력공002" localSheetId="53">#REF!</definedName>
    <definedName name="조력공002" localSheetId="74">#REF!</definedName>
    <definedName name="조력공002" localSheetId="75">#REF!</definedName>
    <definedName name="조력공002" localSheetId="76">#REF!</definedName>
    <definedName name="조력공002" localSheetId="77">#REF!</definedName>
    <definedName name="조력공002" localSheetId="78">#REF!</definedName>
    <definedName name="조력공002" localSheetId="16">#REF!</definedName>
    <definedName name="조력공002" localSheetId="13">#REF!</definedName>
    <definedName name="조력공002" localSheetId="15">#REF!</definedName>
    <definedName name="조력공002" localSheetId="14">#REF!</definedName>
    <definedName name="조력공002">#REF!</definedName>
    <definedName name="조력공011" localSheetId="49">#REF!</definedName>
    <definedName name="조력공011" localSheetId="50">#REF!</definedName>
    <definedName name="조력공011" localSheetId="51">#REF!</definedName>
    <definedName name="조력공011" localSheetId="52">#REF!</definedName>
    <definedName name="조력공011" localSheetId="53">#REF!</definedName>
    <definedName name="조력공011" localSheetId="74">#REF!</definedName>
    <definedName name="조력공011" localSheetId="75">#REF!</definedName>
    <definedName name="조력공011" localSheetId="76">#REF!</definedName>
    <definedName name="조력공011" localSheetId="77">#REF!</definedName>
    <definedName name="조력공011" localSheetId="78">#REF!</definedName>
    <definedName name="조력공011" localSheetId="16">#REF!</definedName>
    <definedName name="조력공011" localSheetId="13">#REF!</definedName>
    <definedName name="조력공011" localSheetId="15">#REF!</definedName>
    <definedName name="조력공011" localSheetId="14">#REF!</definedName>
    <definedName name="조력공011">#REF!</definedName>
    <definedName name="조력공982" localSheetId="49">#REF!</definedName>
    <definedName name="조력공982" localSheetId="50">#REF!</definedName>
    <definedName name="조력공982" localSheetId="51">#REF!</definedName>
    <definedName name="조력공982" localSheetId="52">#REF!</definedName>
    <definedName name="조력공982" localSheetId="53">#REF!</definedName>
    <definedName name="조력공982" localSheetId="74">#REF!</definedName>
    <definedName name="조력공982" localSheetId="75">#REF!</definedName>
    <definedName name="조력공982" localSheetId="76">#REF!</definedName>
    <definedName name="조력공982" localSheetId="77">#REF!</definedName>
    <definedName name="조력공982" localSheetId="78">#REF!</definedName>
    <definedName name="조력공982" localSheetId="16">#REF!</definedName>
    <definedName name="조력공982" localSheetId="13">#REF!</definedName>
    <definedName name="조력공982" localSheetId="15">#REF!</definedName>
    <definedName name="조력공982" localSheetId="14">#REF!</definedName>
    <definedName name="조력공982">#REF!</definedName>
    <definedName name="조력공991" localSheetId="49">#REF!</definedName>
    <definedName name="조력공991" localSheetId="50">#REF!</definedName>
    <definedName name="조력공991" localSheetId="51">#REF!</definedName>
    <definedName name="조력공991" localSheetId="52">#REF!</definedName>
    <definedName name="조력공991" localSheetId="53">#REF!</definedName>
    <definedName name="조력공991" localSheetId="74">#REF!</definedName>
    <definedName name="조력공991" localSheetId="75">#REF!</definedName>
    <definedName name="조력공991" localSheetId="76">#REF!</definedName>
    <definedName name="조력공991" localSheetId="77">#REF!</definedName>
    <definedName name="조력공991" localSheetId="78">#REF!</definedName>
    <definedName name="조력공991" localSheetId="16">#REF!</definedName>
    <definedName name="조력공991" localSheetId="13">#REF!</definedName>
    <definedName name="조력공991" localSheetId="15">#REF!</definedName>
    <definedName name="조력공991" localSheetId="14">#REF!</definedName>
    <definedName name="조력공991">#REF!</definedName>
    <definedName name="조력공992" localSheetId="49">#REF!</definedName>
    <definedName name="조력공992" localSheetId="50">#REF!</definedName>
    <definedName name="조력공992" localSheetId="51">#REF!</definedName>
    <definedName name="조력공992" localSheetId="52">#REF!</definedName>
    <definedName name="조력공992" localSheetId="53">#REF!</definedName>
    <definedName name="조력공992" localSheetId="74">#REF!</definedName>
    <definedName name="조력공992" localSheetId="75">#REF!</definedName>
    <definedName name="조력공992" localSheetId="76">#REF!</definedName>
    <definedName name="조력공992" localSheetId="77">#REF!</definedName>
    <definedName name="조력공992" localSheetId="78">#REF!</definedName>
    <definedName name="조력공992" localSheetId="16">#REF!</definedName>
    <definedName name="조력공992" localSheetId="13">#REF!</definedName>
    <definedName name="조력공992" localSheetId="15">#REF!</definedName>
    <definedName name="조력공992" localSheetId="14">#REF!</definedName>
    <definedName name="조력공992">#REF!</definedName>
    <definedName name="조림인부001" localSheetId="49">#REF!</definedName>
    <definedName name="조림인부001" localSheetId="50">#REF!</definedName>
    <definedName name="조림인부001" localSheetId="51">#REF!</definedName>
    <definedName name="조림인부001" localSheetId="52">#REF!</definedName>
    <definedName name="조림인부001" localSheetId="53">#REF!</definedName>
    <definedName name="조림인부001" localSheetId="74">#REF!</definedName>
    <definedName name="조림인부001" localSheetId="75">#REF!</definedName>
    <definedName name="조림인부001" localSheetId="76">#REF!</definedName>
    <definedName name="조림인부001" localSheetId="77">#REF!</definedName>
    <definedName name="조림인부001" localSheetId="78">#REF!</definedName>
    <definedName name="조림인부001" localSheetId="16">#REF!</definedName>
    <definedName name="조림인부001" localSheetId="13">#REF!</definedName>
    <definedName name="조림인부001" localSheetId="15">#REF!</definedName>
    <definedName name="조림인부001" localSheetId="14">#REF!</definedName>
    <definedName name="조림인부001">#REF!</definedName>
    <definedName name="조림인부002" localSheetId="49">#REF!</definedName>
    <definedName name="조림인부002" localSheetId="50">#REF!</definedName>
    <definedName name="조림인부002" localSheetId="51">#REF!</definedName>
    <definedName name="조림인부002" localSheetId="52">#REF!</definedName>
    <definedName name="조림인부002" localSheetId="53">#REF!</definedName>
    <definedName name="조림인부002" localSheetId="74">#REF!</definedName>
    <definedName name="조림인부002" localSheetId="75">#REF!</definedName>
    <definedName name="조림인부002" localSheetId="76">#REF!</definedName>
    <definedName name="조림인부002" localSheetId="77">#REF!</definedName>
    <definedName name="조림인부002" localSheetId="78">#REF!</definedName>
    <definedName name="조림인부002" localSheetId="16">#REF!</definedName>
    <definedName name="조림인부002" localSheetId="13">#REF!</definedName>
    <definedName name="조림인부002" localSheetId="15">#REF!</definedName>
    <definedName name="조림인부002" localSheetId="14">#REF!</definedName>
    <definedName name="조림인부002">#REF!</definedName>
    <definedName name="조림인부011" localSheetId="49">#REF!</definedName>
    <definedName name="조림인부011" localSheetId="50">#REF!</definedName>
    <definedName name="조림인부011" localSheetId="51">#REF!</definedName>
    <definedName name="조림인부011" localSheetId="52">#REF!</definedName>
    <definedName name="조림인부011" localSheetId="53">#REF!</definedName>
    <definedName name="조림인부011" localSheetId="74">#REF!</definedName>
    <definedName name="조림인부011" localSheetId="75">#REF!</definedName>
    <definedName name="조림인부011" localSheetId="76">#REF!</definedName>
    <definedName name="조림인부011" localSheetId="77">#REF!</definedName>
    <definedName name="조림인부011" localSheetId="78">#REF!</definedName>
    <definedName name="조림인부011" localSheetId="16">#REF!</definedName>
    <definedName name="조림인부011" localSheetId="13">#REF!</definedName>
    <definedName name="조림인부011" localSheetId="15">#REF!</definedName>
    <definedName name="조림인부011" localSheetId="14">#REF!</definedName>
    <definedName name="조림인부011">#REF!</definedName>
    <definedName name="조림인부982" localSheetId="49">#REF!</definedName>
    <definedName name="조림인부982" localSheetId="50">#REF!</definedName>
    <definedName name="조림인부982" localSheetId="51">#REF!</definedName>
    <definedName name="조림인부982" localSheetId="52">#REF!</definedName>
    <definedName name="조림인부982" localSheetId="53">#REF!</definedName>
    <definedName name="조림인부982" localSheetId="74">#REF!</definedName>
    <definedName name="조림인부982" localSheetId="75">#REF!</definedName>
    <definedName name="조림인부982" localSheetId="76">#REF!</definedName>
    <definedName name="조림인부982" localSheetId="77">#REF!</definedName>
    <definedName name="조림인부982" localSheetId="78">#REF!</definedName>
    <definedName name="조림인부982" localSheetId="16">#REF!</definedName>
    <definedName name="조림인부982" localSheetId="13">#REF!</definedName>
    <definedName name="조림인부982" localSheetId="15">#REF!</definedName>
    <definedName name="조림인부982" localSheetId="14">#REF!</definedName>
    <definedName name="조림인부982">#REF!</definedName>
    <definedName name="조림인부991" localSheetId="49">#REF!</definedName>
    <definedName name="조림인부991" localSheetId="50">#REF!</definedName>
    <definedName name="조림인부991" localSheetId="51">#REF!</definedName>
    <definedName name="조림인부991" localSheetId="52">#REF!</definedName>
    <definedName name="조림인부991" localSheetId="53">#REF!</definedName>
    <definedName name="조림인부991" localSheetId="74">#REF!</definedName>
    <definedName name="조림인부991" localSheetId="75">#REF!</definedName>
    <definedName name="조림인부991" localSheetId="76">#REF!</definedName>
    <definedName name="조림인부991" localSheetId="77">#REF!</definedName>
    <definedName name="조림인부991" localSheetId="78">#REF!</definedName>
    <definedName name="조림인부991" localSheetId="16">#REF!</definedName>
    <definedName name="조림인부991" localSheetId="13">#REF!</definedName>
    <definedName name="조림인부991" localSheetId="15">#REF!</definedName>
    <definedName name="조림인부991" localSheetId="14">#REF!</definedName>
    <definedName name="조림인부991">#REF!</definedName>
    <definedName name="조림인부992" localSheetId="49">#REF!</definedName>
    <definedName name="조림인부992" localSheetId="50">#REF!</definedName>
    <definedName name="조림인부992" localSheetId="51">#REF!</definedName>
    <definedName name="조림인부992" localSheetId="52">#REF!</definedName>
    <definedName name="조림인부992" localSheetId="53">#REF!</definedName>
    <definedName name="조림인부992" localSheetId="74">#REF!</definedName>
    <definedName name="조림인부992" localSheetId="75">#REF!</definedName>
    <definedName name="조림인부992" localSheetId="76">#REF!</definedName>
    <definedName name="조림인부992" localSheetId="77">#REF!</definedName>
    <definedName name="조림인부992" localSheetId="78">#REF!</definedName>
    <definedName name="조림인부992" localSheetId="16">#REF!</definedName>
    <definedName name="조림인부992" localSheetId="13">#REF!</definedName>
    <definedName name="조림인부992" localSheetId="15">#REF!</definedName>
    <definedName name="조림인부992" localSheetId="14">#REF!</definedName>
    <definedName name="조림인부992">#REF!</definedName>
    <definedName name="조명단가" localSheetId="49">[85]조명일위!$G:$M</definedName>
    <definedName name="조명단가" localSheetId="50">[85]조명일위!$G:$M</definedName>
    <definedName name="조명단가" localSheetId="51">[85]조명일위!$G:$M</definedName>
    <definedName name="조명단가" localSheetId="52">[85]조명일위!$G:$M</definedName>
    <definedName name="조명단가" localSheetId="53">[85]조명일위!$G:$M</definedName>
    <definedName name="조명단가" localSheetId="74">[85]조명일위!$G:$M</definedName>
    <definedName name="조명단가" localSheetId="75">[85]조명일위!$G:$M</definedName>
    <definedName name="조명단가" localSheetId="76">[85]조명일위!$G:$M</definedName>
    <definedName name="조명단가" localSheetId="77">[85]조명일위!$G:$M</definedName>
    <definedName name="조명단가" localSheetId="78">[85]조명일위!$G:$M</definedName>
    <definedName name="조명단가" localSheetId="79">[86]조명일위!$G$1:$M$65536</definedName>
    <definedName name="조명단가" localSheetId="16">[87]조명일위!$G:$M</definedName>
    <definedName name="조명단가">[87]조명일위!$G:$M</definedName>
    <definedName name="조명단가1" localSheetId="49">[85]조명일위!$B:$G</definedName>
    <definedName name="조명단가1" localSheetId="50">[85]조명일위!$B:$G</definedName>
    <definedName name="조명단가1" localSheetId="51">[85]조명일위!$B:$G</definedName>
    <definedName name="조명단가1" localSheetId="52">[85]조명일위!$B:$G</definedName>
    <definedName name="조명단가1" localSheetId="53">[85]조명일위!$B:$G</definedName>
    <definedName name="조명단가1" localSheetId="74">[85]조명일위!$B:$G</definedName>
    <definedName name="조명단가1" localSheetId="75">[85]조명일위!$B:$G</definedName>
    <definedName name="조명단가1" localSheetId="76">[85]조명일위!$B:$G</definedName>
    <definedName name="조명단가1" localSheetId="77">[85]조명일위!$B:$G</definedName>
    <definedName name="조명단가1" localSheetId="78">[85]조명일위!$B:$G</definedName>
    <definedName name="조명단가1" localSheetId="79">[86]조명일위!$B$1:$G$65536</definedName>
    <definedName name="조명단가1" localSheetId="16">[87]조명일위!$B:$G</definedName>
    <definedName name="조명단가1">[87]조명일위!$B:$G</definedName>
    <definedName name="조원공_1.1_1.5" localSheetId="79">[58]식재인부!$B$5</definedName>
    <definedName name="조원공_1.1_1.5">[59]식재인부!$B$5</definedName>
    <definedName name="조적공" localSheetId="55">#REF!</definedName>
    <definedName name="조적공" localSheetId="59">#REF!</definedName>
    <definedName name="조적공" localSheetId="61">#REF!</definedName>
    <definedName name="조적공" localSheetId="31">#REF!</definedName>
    <definedName name="조적공" localSheetId="35">#REF!</definedName>
    <definedName name="조적공" localSheetId="36">#REF!</definedName>
    <definedName name="조적공" localSheetId="34">#REF!</definedName>
    <definedName name="조적공" localSheetId="49">#REF!</definedName>
    <definedName name="조적공" localSheetId="50">#REF!</definedName>
    <definedName name="조적공" localSheetId="51">#REF!</definedName>
    <definedName name="조적공" localSheetId="52">#REF!</definedName>
    <definedName name="조적공" localSheetId="53">#REF!</definedName>
    <definedName name="조적공" localSheetId="74">#REF!</definedName>
    <definedName name="조적공" localSheetId="75">#REF!</definedName>
    <definedName name="조적공" localSheetId="76">#REF!</definedName>
    <definedName name="조적공" localSheetId="77">#REF!</definedName>
    <definedName name="조적공" localSheetId="78">#REF!</definedName>
    <definedName name="조적공" localSheetId="16">#REF!</definedName>
    <definedName name="조적공" localSheetId="13">#REF!</definedName>
    <definedName name="조적공" localSheetId="15">#REF!</definedName>
    <definedName name="조적공" localSheetId="14">#REF!</definedName>
    <definedName name="조적공" localSheetId="1">#REF!</definedName>
    <definedName name="조적공">#REF!</definedName>
    <definedName name="조적공001" localSheetId="49">#REF!</definedName>
    <definedName name="조적공001" localSheetId="50">#REF!</definedName>
    <definedName name="조적공001" localSheetId="51">#REF!</definedName>
    <definedName name="조적공001" localSheetId="52">#REF!</definedName>
    <definedName name="조적공001" localSheetId="53">#REF!</definedName>
    <definedName name="조적공001" localSheetId="74">#REF!</definedName>
    <definedName name="조적공001" localSheetId="75">#REF!</definedName>
    <definedName name="조적공001" localSheetId="76">#REF!</definedName>
    <definedName name="조적공001" localSheetId="77">#REF!</definedName>
    <definedName name="조적공001" localSheetId="78">#REF!</definedName>
    <definedName name="조적공001" localSheetId="16">#REF!</definedName>
    <definedName name="조적공001" localSheetId="13">#REF!</definedName>
    <definedName name="조적공001" localSheetId="15">#REF!</definedName>
    <definedName name="조적공001" localSheetId="14">#REF!</definedName>
    <definedName name="조적공001">#REF!</definedName>
    <definedName name="조적공002" localSheetId="49">#REF!</definedName>
    <definedName name="조적공002" localSheetId="50">#REF!</definedName>
    <definedName name="조적공002" localSheetId="51">#REF!</definedName>
    <definedName name="조적공002" localSheetId="52">#REF!</definedName>
    <definedName name="조적공002" localSheetId="53">#REF!</definedName>
    <definedName name="조적공002" localSheetId="74">#REF!</definedName>
    <definedName name="조적공002" localSheetId="75">#REF!</definedName>
    <definedName name="조적공002" localSheetId="76">#REF!</definedName>
    <definedName name="조적공002" localSheetId="77">#REF!</definedName>
    <definedName name="조적공002" localSheetId="78">#REF!</definedName>
    <definedName name="조적공002" localSheetId="16">#REF!</definedName>
    <definedName name="조적공002" localSheetId="13">#REF!</definedName>
    <definedName name="조적공002" localSheetId="15">#REF!</definedName>
    <definedName name="조적공002" localSheetId="14">#REF!</definedName>
    <definedName name="조적공002">#REF!</definedName>
    <definedName name="조적공011" localSheetId="49">#REF!</definedName>
    <definedName name="조적공011" localSheetId="50">#REF!</definedName>
    <definedName name="조적공011" localSheetId="51">#REF!</definedName>
    <definedName name="조적공011" localSheetId="52">#REF!</definedName>
    <definedName name="조적공011" localSheetId="53">#REF!</definedName>
    <definedName name="조적공011" localSheetId="74">#REF!</definedName>
    <definedName name="조적공011" localSheetId="75">#REF!</definedName>
    <definedName name="조적공011" localSheetId="76">#REF!</definedName>
    <definedName name="조적공011" localSheetId="77">#REF!</definedName>
    <definedName name="조적공011" localSheetId="78">#REF!</definedName>
    <definedName name="조적공011" localSheetId="16">#REF!</definedName>
    <definedName name="조적공011" localSheetId="13">#REF!</definedName>
    <definedName name="조적공011" localSheetId="15">#REF!</definedName>
    <definedName name="조적공011" localSheetId="14">#REF!</definedName>
    <definedName name="조적공011">#REF!</definedName>
    <definedName name="조적공982" localSheetId="49">#REF!</definedName>
    <definedName name="조적공982" localSheetId="50">#REF!</definedName>
    <definedName name="조적공982" localSheetId="51">#REF!</definedName>
    <definedName name="조적공982" localSheetId="52">#REF!</definedName>
    <definedName name="조적공982" localSheetId="53">#REF!</definedName>
    <definedName name="조적공982" localSheetId="74">#REF!</definedName>
    <definedName name="조적공982" localSheetId="75">#REF!</definedName>
    <definedName name="조적공982" localSheetId="76">#REF!</definedName>
    <definedName name="조적공982" localSheetId="77">#REF!</definedName>
    <definedName name="조적공982" localSheetId="78">#REF!</definedName>
    <definedName name="조적공982" localSheetId="16">#REF!</definedName>
    <definedName name="조적공982" localSheetId="13">#REF!</definedName>
    <definedName name="조적공982" localSheetId="15">#REF!</definedName>
    <definedName name="조적공982" localSheetId="14">#REF!</definedName>
    <definedName name="조적공982">#REF!</definedName>
    <definedName name="조적공991" localSheetId="49">#REF!</definedName>
    <definedName name="조적공991" localSheetId="50">#REF!</definedName>
    <definedName name="조적공991" localSheetId="51">#REF!</definedName>
    <definedName name="조적공991" localSheetId="52">#REF!</definedName>
    <definedName name="조적공991" localSheetId="53">#REF!</definedName>
    <definedName name="조적공991" localSheetId="74">#REF!</definedName>
    <definedName name="조적공991" localSheetId="75">#REF!</definedName>
    <definedName name="조적공991" localSheetId="76">#REF!</definedName>
    <definedName name="조적공991" localSheetId="77">#REF!</definedName>
    <definedName name="조적공991" localSheetId="78">#REF!</definedName>
    <definedName name="조적공991" localSheetId="16">#REF!</definedName>
    <definedName name="조적공991" localSheetId="13">#REF!</definedName>
    <definedName name="조적공991" localSheetId="15">#REF!</definedName>
    <definedName name="조적공991" localSheetId="14">#REF!</definedName>
    <definedName name="조적공991">#REF!</definedName>
    <definedName name="조적공992" localSheetId="49">#REF!</definedName>
    <definedName name="조적공992" localSheetId="50">#REF!</definedName>
    <definedName name="조적공992" localSheetId="51">#REF!</definedName>
    <definedName name="조적공992" localSheetId="52">#REF!</definedName>
    <definedName name="조적공992" localSheetId="53">#REF!</definedName>
    <definedName name="조적공992" localSheetId="74">#REF!</definedName>
    <definedName name="조적공992" localSheetId="75">#REF!</definedName>
    <definedName name="조적공992" localSheetId="76">#REF!</definedName>
    <definedName name="조적공992" localSheetId="77">#REF!</definedName>
    <definedName name="조적공992" localSheetId="78">#REF!</definedName>
    <definedName name="조적공992" localSheetId="16">#REF!</definedName>
    <definedName name="조적공992" localSheetId="13">#REF!</definedName>
    <definedName name="조적공992" localSheetId="15">#REF!</definedName>
    <definedName name="조적공992" localSheetId="14">#REF!</definedName>
    <definedName name="조적공992">#REF!</definedName>
    <definedName name="조합경" localSheetId="55">[63]관급자재대!#REF!</definedName>
    <definedName name="조합경" localSheetId="59">[63]관급자재대!#REF!</definedName>
    <definedName name="조합경" localSheetId="61">[63]관급자재대!#REF!</definedName>
    <definedName name="조합경" localSheetId="31">[63]관급자재대!#REF!</definedName>
    <definedName name="조합경" localSheetId="35">[63]관급자재대!#REF!</definedName>
    <definedName name="조합경" localSheetId="36">[63]관급자재대!#REF!</definedName>
    <definedName name="조합경" localSheetId="34">[63]관급자재대!#REF!</definedName>
    <definedName name="조합경" localSheetId="49">[63]관급자재대!#REF!</definedName>
    <definedName name="조합경" localSheetId="50">[63]관급자재대!#REF!</definedName>
    <definedName name="조합경" localSheetId="51">[63]관급자재대!#REF!</definedName>
    <definedName name="조합경" localSheetId="52">[63]관급자재대!#REF!</definedName>
    <definedName name="조합경" localSheetId="53">[63]관급자재대!#REF!</definedName>
    <definedName name="조합경" localSheetId="13">[63]관급자재대!#REF!</definedName>
    <definedName name="조합경" localSheetId="15">[63]관급자재대!#REF!</definedName>
    <definedName name="조합경" localSheetId="14">[63]관급자재대!#REF!</definedName>
    <definedName name="조합경" localSheetId="1">[63]관급자재대!#REF!</definedName>
    <definedName name="조합경">[63]관급자재대!#REF!</definedName>
    <definedName name="조합노" localSheetId="55">[63]관급자재대!#REF!</definedName>
    <definedName name="조합노" localSheetId="59">[63]관급자재대!#REF!</definedName>
    <definedName name="조합노" localSheetId="61">[63]관급자재대!#REF!</definedName>
    <definedName name="조합노" localSheetId="31">[63]관급자재대!#REF!</definedName>
    <definedName name="조합노" localSheetId="35">[63]관급자재대!#REF!</definedName>
    <definedName name="조합노" localSheetId="36">[63]관급자재대!#REF!</definedName>
    <definedName name="조합노" localSheetId="34">[63]관급자재대!#REF!</definedName>
    <definedName name="조합노" localSheetId="49">[63]관급자재대!#REF!</definedName>
    <definedName name="조합노" localSheetId="50">[63]관급자재대!#REF!</definedName>
    <definedName name="조합노" localSheetId="51">[63]관급자재대!#REF!</definedName>
    <definedName name="조합노" localSheetId="52">[63]관급자재대!#REF!</definedName>
    <definedName name="조합노" localSheetId="53">[63]관급자재대!#REF!</definedName>
    <definedName name="조합노" localSheetId="13">[63]관급자재대!#REF!</definedName>
    <definedName name="조합노" localSheetId="15">[63]관급자재대!#REF!</definedName>
    <definedName name="조합노" localSheetId="14">[63]관급자재대!#REF!</definedName>
    <definedName name="조합노" localSheetId="1">[63]관급자재대!#REF!</definedName>
    <definedName name="조합노">[63]관급자재대!#REF!</definedName>
    <definedName name="조합재" localSheetId="55">[63]관급자재대!#REF!</definedName>
    <definedName name="조합재" localSheetId="59">[63]관급자재대!#REF!</definedName>
    <definedName name="조합재" localSheetId="61">[63]관급자재대!#REF!</definedName>
    <definedName name="조합재" localSheetId="31">[63]관급자재대!#REF!</definedName>
    <definedName name="조합재" localSheetId="35">[63]관급자재대!#REF!</definedName>
    <definedName name="조합재" localSheetId="36">[63]관급자재대!#REF!</definedName>
    <definedName name="조합재" localSheetId="34">[63]관급자재대!#REF!</definedName>
    <definedName name="조합재" localSheetId="49">[63]관급자재대!#REF!</definedName>
    <definedName name="조합재" localSheetId="50">[63]관급자재대!#REF!</definedName>
    <definedName name="조합재" localSheetId="51">[63]관급자재대!#REF!</definedName>
    <definedName name="조합재" localSheetId="52">[63]관급자재대!#REF!</definedName>
    <definedName name="조합재" localSheetId="53">[63]관급자재대!#REF!</definedName>
    <definedName name="조합재" localSheetId="13">[63]관급자재대!#REF!</definedName>
    <definedName name="조합재" localSheetId="15">[63]관급자재대!#REF!</definedName>
    <definedName name="조합재" localSheetId="14">[63]관급자재대!#REF!</definedName>
    <definedName name="조합재" localSheetId="1">[63]관급자재대!#REF!</definedName>
    <definedName name="조합재">[63]관급자재대!#REF!</definedName>
    <definedName name="조형가이즈까3010" localSheetId="79">[58]데이타!$E$11</definedName>
    <definedName name="조형가이즈까3010">[59]데이타!$E$11</definedName>
    <definedName name="조형가이즈까3012" localSheetId="79">[58]데이타!$E$12</definedName>
    <definedName name="조형가이즈까3012">[59]데이타!$E$12</definedName>
    <definedName name="조형가이즈까3014" localSheetId="79">[58]데이타!$E$13</definedName>
    <definedName name="조형가이즈까3014">[59]데이타!$E$13</definedName>
    <definedName name="조형가이즈까3516" localSheetId="79">[58]데이타!$E$14</definedName>
    <definedName name="조형가이즈까3516">[59]데이타!$E$14</definedName>
    <definedName name="종" localSheetId="37">BlankMacro1</definedName>
    <definedName name="종" localSheetId="49">BlankMacro1</definedName>
    <definedName name="종" localSheetId="50">BlankMacro1</definedName>
    <definedName name="종" localSheetId="51">BlankMacro1</definedName>
    <definedName name="종" localSheetId="52">BlankMacro1</definedName>
    <definedName name="종" localSheetId="53">BlankMacro1</definedName>
    <definedName name="종" localSheetId="75">BlankMacro1</definedName>
    <definedName name="종" localSheetId="77">BlankMacro1</definedName>
    <definedName name="종" localSheetId="79">BlankMacro1</definedName>
    <definedName name="종">BlankMacro1</definedName>
    <definedName name="종배수관" localSheetId="37">{"'산출근거'!$B$4:$D$8"}</definedName>
    <definedName name="종배수관" localSheetId="17">{"'산출근거'!$B$4:$D$8"}</definedName>
    <definedName name="종배수관" localSheetId="18">{"'산출근거'!$B$4:$D$8"}</definedName>
    <definedName name="종배수관" localSheetId="49">{"'산출근거'!$B$4:$D$8"}</definedName>
    <definedName name="종배수관" localSheetId="50">{"'산출근거'!$B$4:$D$8"}</definedName>
    <definedName name="종배수관" localSheetId="51">{"'산출근거'!$B$4:$D$8"}</definedName>
    <definedName name="종배수관" localSheetId="52">{"'산출근거'!$B$4:$D$8"}</definedName>
    <definedName name="종배수관" localSheetId="53">{"'산출근거'!$B$4:$D$8"}</definedName>
    <definedName name="종배수관" localSheetId="79">{"'산출근거'!$B$4:$D$8"}</definedName>
    <definedName name="종배수관" localSheetId="16">{"'산출근거'!$B$4:$D$8"}</definedName>
    <definedName name="종배수관" localSheetId="13">{"'산출근거'!$B$4:$D$8"}</definedName>
    <definedName name="종배수관" localSheetId="15">{"'산출근거'!$B$4:$D$8"}</definedName>
    <definedName name="종배수관" localSheetId="14">{"'산출근거'!$B$4:$D$8"}</definedName>
    <definedName name="종배수관">{"'산출근거'!$B$4:$D$8"}</definedName>
    <definedName name="종배수관1" hidden="1">[144]암거날개벽!#REF!</definedName>
    <definedName name="종배수관2" hidden="1">[144]암거날개벽!#REF!</definedName>
    <definedName name="종배수관600mm" localSheetId="55">#REF!</definedName>
    <definedName name="종배수관600mm" localSheetId="59">#REF!</definedName>
    <definedName name="종배수관600mm" localSheetId="61">#REF!</definedName>
    <definedName name="종배수관600mm" localSheetId="31">#REF!</definedName>
    <definedName name="종배수관600mm" localSheetId="35">#REF!</definedName>
    <definedName name="종배수관600mm" localSheetId="36">#REF!</definedName>
    <definedName name="종배수관600mm" localSheetId="34">#REF!</definedName>
    <definedName name="종배수관600mm" localSheetId="49">#REF!</definedName>
    <definedName name="종배수관600mm" localSheetId="50">#REF!</definedName>
    <definedName name="종배수관600mm" localSheetId="51">#REF!</definedName>
    <definedName name="종배수관600mm" localSheetId="52">#REF!</definedName>
    <definedName name="종배수관600mm" localSheetId="53">#REF!</definedName>
    <definedName name="종배수관600mm" localSheetId="74">#REF!</definedName>
    <definedName name="종배수관600mm" localSheetId="75">#REF!</definedName>
    <definedName name="종배수관600mm" localSheetId="76">#REF!</definedName>
    <definedName name="종배수관600mm" localSheetId="77">#REF!</definedName>
    <definedName name="종배수관600mm" localSheetId="78">#REF!</definedName>
    <definedName name="종배수관600mm" localSheetId="16">#REF!</definedName>
    <definedName name="종배수관600mm" localSheetId="13">#REF!</definedName>
    <definedName name="종배수관600mm" localSheetId="15">#REF!</definedName>
    <definedName name="종배수관600mm" localSheetId="14">#REF!</definedName>
    <definedName name="종배수관600mm" localSheetId="1">#REF!</definedName>
    <definedName name="종배수관600mm">#REF!</definedName>
    <definedName name="종배수관800mm" localSheetId="55">#REF!</definedName>
    <definedName name="종배수관800mm" localSheetId="59">#REF!</definedName>
    <definedName name="종배수관800mm" localSheetId="61">#REF!</definedName>
    <definedName name="종배수관800mm" localSheetId="31">#REF!</definedName>
    <definedName name="종배수관800mm" localSheetId="35">#REF!</definedName>
    <definedName name="종배수관800mm" localSheetId="36">#REF!</definedName>
    <definedName name="종배수관800mm" localSheetId="34">#REF!</definedName>
    <definedName name="종배수관800mm" localSheetId="49">#REF!</definedName>
    <definedName name="종배수관800mm" localSheetId="50">#REF!</definedName>
    <definedName name="종배수관800mm" localSheetId="51">#REF!</definedName>
    <definedName name="종배수관800mm" localSheetId="52">#REF!</definedName>
    <definedName name="종배수관800mm" localSheetId="53">#REF!</definedName>
    <definedName name="종배수관800mm" localSheetId="74">#REF!</definedName>
    <definedName name="종배수관800mm" localSheetId="75">#REF!</definedName>
    <definedName name="종배수관800mm" localSheetId="76">#REF!</definedName>
    <definedName name="종배수관800mm" localSheetId="77">#REF!</definedName>
    <definedName name="종배수관800mm" localSheetId="78">#REF!</definedName>
    <definedName name="종배수관800mm" localSheetId="16">#REF!</definedName>
    <definedName name="종배수관800mm" localSheetId="13">#REF!</definedName>
    <definedName name="종배수관800mm" localSheetId="15">#REF!</definedName>
    <definedName name="종배수관800mm" localSheetId="14">#REF!</definedName>
    <definedName name="종배수관800mm" localSheetId="1">#REF!</definedName>
    <definedName name="종배수관800mm">#REF!</definedName>
    <definedName name="종수" localSheetId="6">BlankMacro1</definedName>
    <definedName name="종수" localSheetId="37">BlankMacro1</definedName>
    <definedName name="종수" localSheetId="17">BlankMacro1</definedName>
    <definedName name="종수" localSheetId="18">BlankMacro1</definedName>
    <definedName name="종수" localSheetId="49">BlankMacro1</definedName>
    <definedName name="종수" localSheetId="50">BlankMacro1</definedName>
    <definedName name="종수" localSheetId="51">BlankMacro1</definedName>
    <definedName name="종수" localSheetId="52">BlankMacro1</definedName>
    <definedName name="종수" localSheetId="53">BlankMacro1</definedName>
    <definedName name="종수" localSheetId="75">BlankMacro1</definedName>
    <definedName name="종수" localSheetId="77">BlankMacro1</definedName>
    <definedName name="종수" localSheetId="79">BlankMacro1</definedName>
    <definedName name="종수" localSheetId="16">BlankMacro1</definedName>
    <definedName name="종수" localSheetId="13">BlankMacro1</definedName>
    <definedName name="종수" localSheetId="15">BlankMacro1</definedName>
    <definedName name="종수" localSheetId="14">BlankMacro1</definedName>
    <definedName name="종수">BlankMacro1</definedName>
    <definedName name="주목" localSheetId="55">#REF!</definedName>
    <definedName name="주목" localSheetId="59">#REF!</definedName>
    <definedName name="주목" localSheetId="61">#REF!</definedName>
    <definedName name="주목" localSheetId="31">#REF!</definedName>
    <definedName name="주목" localSheetId="35">#REF!</definedName>
    <definedName name="주목" localSheetId="36">#REF!</definedName>
    <definedName name="주목" localSheetId="34">#REF!</definedName>
    <definedName name="주목" localSheetId="49">#REF!</definedName>
    <definedName name="주목" localSheetId="50">#REF!</definedName>
    <definedName name="주목" localSheetId="51">#REF!</definedName>
    <definedName name="주목" localSheetId="52">#REF!</definedName>
    <definedName name="주목" localSheetId="53">#REF!</definedName>
    <definedName name="주목" localSheetId="74">#REF!</definedName>
    <definedName name="주목" localSheetId="75">#REF!</definedName>
    <definedName name="주목" localSheetId="76">#REF!</definedName>
    <definedName name="주목" localSheetId="77">#REF!</definedName>
    <definedName name="주목" localSheetId="78">#REF!</definedName>
    <definedName name="주목" localSheetId="16">#REF!</definedName>
    <definedName name="주목" localSheetId="13">#REF!</definedName>
    <definedName name="주목" localSheetId="15">#REF!</definedName>
    <definedName name="주목" localSheetId="14">#REF!</definedName>
    <definedName name="주목" localSheetId="1">#REF!</definedName>
    <definedName name="주목">#REF!</definedName>
    <definedName name="주목H2.5" localSheetId="49">#REF!</definedName>
    <definedName name="주목H2.5" localSheetId="50">#REF!</definedName>
    <definedName name="주목H2.5" localSheetId="51">#REF!</definedName>
    <definedName name="주목H2.5" localSheetId="52">#REF!</definedName>
    <definedName name="주목H2.5" localSheetId="53">#REF!</definedName>
    <definedName name="주목H2.5" localSheetId="74">#REF!</definedName>
    <definedName name="주목H2.5" localSheetId="75">#REF!</definedName>
    <definedName name="주목H2.5" localSheetId="76">#REF!</definedName>
    <definedName name="주목H2.5" localSheetId="77">#REF!</definedName>
    <definedName name="주목H2.5" localSheetId="78">#REF!</definedName>
    <definedName name="주목H2.5" localSheetId="16">#REF!</definedName>
    <definedName name="주목H2.5" localSheetId="13">#REF!</definedName>
    <definedName name="주목H2.5" localSheetId="15">#REF!</definedName>
    <definedName name="주목H2.5" localSheetId="14">#REF!</definedName>
    <definedName name="주목H2.5">#REF!</definedName>
    <definedName name="주소">#REF!</definedName>
    <definedName name="준설선기관사001" localSheetId="49">#REF!</definedName>
    <definedName name="준설선기관사001" localSheetId="50">#REF!</definedName>
    <definedName name="준설선기관사001" localSheetId="51">#REF!</definedName>
    <definedName name="준설선기관사001" localSheetId="52">#REF!</definedName>
    <definedName name="준설선기관사001" localSheetId="53">#REF!</definedName>
    <definedName name="준설선기관사001" localSheetId="74">#REF!</definedName>
    <definedName name="준설선기관사001" localSheetId="75">#REF!</definedName>
    <definedName name="준설선기관사001" localSheetId="76">#REF!</definedName>
    <definedName name="준설선기관사001" localSheetId="77">#REF!</definedName>
    <definedName name="준설선기관사001" localSheetId="78">#REF!</definedName>
    <definedName name="준설선기관사001" localSheetId="16">#REF!</definedName>
    <definedName name="준설선기관사001" localSheetId="13">#REF!</definedName>
    <definedName name="준설선기관사001" localSheetId="15">#REF!</definedName>
    <definedName name="준설선기관사001" localSheetId="14">#REF!</definedName>
    <definedName name="준설선기관사001">#REF!</definedName>
    <definedName name="준설선기관사002" localSheetId="49">#REF!</definedName>
    <definedName name="준설선기관사002" localSheetId="50">#REF!</definedName>
    <definedName name="준설선기관사002" localSheetId="51">#REF!</definedName>
    <definedName name="준설선기관사002" localSheetId="52">#REF!</definedName>
    <definedName name="준설선기관사002" localSheetId="53">#REF!</definedName>
    <definedName name="준설선기관사002" localSheetId="74">#REF!</definedName>
    <definedName name="준설선기관사002" localSheetId="75">#REF!</definedName>
    <definedName name="준설선기관사002" localSheetId="76">#REF!</definedName>
    <definedName name="준설선기관사002" localSheetId="77">#REF!</definedName>
    <definedName name="준설선기관사002" localSheetId="78">#REF!</definedName>
    <definedName name="준설선기관사002" localSheetId="16">#REF!</definedName>
    <definedName name="준설선기관사002" localSheetId="13">#REF!</definedName>
    <definedName name="준설선기관사002" localSheetId="15">#REF!</definedName>
    <definedName name="준설선기관사002" localSheetId="14">#REF!</definedName>
    <definedName name="준설선기관사002">#REF!</definedName>
    <definedName name="준설선기관사982" localSheetId="49">#REF!</definedName>
    <definedName name="준설선기관사982" localSheetId="50">#REF!</definedName>
    <definedName name="준설선기관사982" localSheetId="51">#REF!</definedName>
    <definedName name="준설선기관사982" localSheetId="52">#REF!</definedName>
    <definedName name="준설선기관사982" localSheetId="53">#REF!</definedName>
    <definedName name="준설선기관사982" localSheetId="74">#REF!</definedName>
    <definedName name="준설선기관사982" localSheetId="75">#REF!</definedName>
    <definedName name="준설선기관사982" localSheetId="76">#REF!</definedName>
    <definedName name="준설선기관사982" localSheetId="77">#REF!</definedName>
    <definedName name="준설선기관사982" localSheetId="78">#REF!</definedName>
    <definedName name="준설선기관사982" localSheetId="16">#REF!</definedName>
    <definedName name="준설선기관사982" localSheetId="13">#REF!</definedName>
    <definedName name="준설선기관사982" localSheetId="15">#REF!</definedName>
    <definedName name="준설선기관사982" localSheetId="14">#REF!</definedName>
    <definedName name="준설선기관사982">#REF!</definedName>
    <definedName name="준설선기관사991" localSheetId="49">#REF!</definedName>
    <definedName name="준설선기관사991" localSheetId="50">#REF!</definedName>
    <definedName name="준설선기관사991" localSheetId="51">#REF!</definedName>
    <definedName name="준설선기관사991" localSheetId="52">#REF!</definedName>
    <definedName name="준설선기관사991" localSheetId="53">#REF!</definedName>
    <definedName name="준설선기관사991" localSheetId="74">#REF!</definedName>
    <definedName name="준설선기관사991" localSheetId="75">#REF!</definedName>
    <definedName name="준설선기관사991" localSheetId="76">#REF!</definedName>
    <definedName name="준설선기관사991" localSheetId="77">#REF!</definedName>
    <definedName name="준설선기관사991" localSheetId="78">#REF!</definedName>
    <definedName name="준설선기관사991" localSheetId="16">#REF!</definedName>
    <definedName name="준설선기관사991" localSheetId="13">#REF!</definedName>
    <definedName name="준설선기관사991" localSheetId="15">#REF!</definedName>
    <definedName name="준설선기관사991" localSheetId="14">#REF!</definedName>
    <definedName name="준설선기관사991">#REF!</definedName>
    <definedName name="준설선기관사992" localSheetId="49">#REF!</definedName>
    <definedName name="준설선기관사992" localSheetId="50">#REF!</definedName>
    <definedName name="준설선기관사992" localSheetId="51">#REF!</definedName>
    <definedName name="준설선기관사992" localSheetId="52">#REF!</definedName>
    <definedName name="준설선기관사992" localSheetId="53">#REF!</definedName>
    <definedName name="준설선기관사992" localSheetId="74">#REF!</definedName>
    <definedName name="준설선기관사992" localSheetId="75">#REF!</definedName>
    <definedName name="준설선기관사992" localSheetId="76">#REF!</definedName>
    <definedName name="준설선기관사992" localSheetId="77">#REF!</definedName>
    <definedName name="준설선기관사992" localSheetId="78">#REF!</definedName>
    <definedName name="준설선기관사992" localSheetId="16">#REF!</definedName>
    <definedName name="준설선기관사992" localSheetId="13">#REF!</definedName>
    <definedName name="준설선기관사992" localSheetId="15">#REF!</definedName>
    <definedName name="준설선기관사992" localSheetId="14">#REF!</definedName>
    <definedName name="준설선기관사992">#REF!</definedName>
    <definedName name="준설선기관장001" localSheetId="49">#REF!</definedName>
    <definedName name="준설선기관장001" localSheetId="50">#REF!</definedName>
    <definedName name="준설선기관장001" localSheetId="51">#REF!</definedName>
    <definedName name="준설선기관장001" localSheetId="52">#REF!</definedName>
    <definedName name="준설선기관장001" localSheetId="53">#REF!</definedName>
    <definedName name="준설선기관장001" localSheetId="74">#REF!</definedName>
    <definedName name="준설선기관장001" localSheetId="75">#REF!</definedName>
    <definedName name="준설선기관장001" localSheetId="76">#REF!</definedName>
    <definedName name="준설선기관장001" localSheetId="77">#REF!</definedName>
    <definedName name="준설선기관장001" localSheetId="78">#REF!</definedName>
    <definedName name="준설선기관장001" localSheetId="16">#REF!</definedName>
    <definedName name="준설선기관장001" localSheetId="13">#REF!</definedName>
    <definedName name="준설선기관장001" localSheetId="15">#REF!</definedName>
    <definedName name="준설선기관장001" localSheetId="14">#REF!</definedName>
    <definedName name="준설선기관장001">#REF!</definedName>
    <definedName name="준설선기관장002" localSheetId="49">#REF!</definedName>
    <definedName name="준설선기관장002" localSheetId="50">#REF!</definedName>
    <definedName name="준설선기관장002" localSheetId="51">#REF!</definedName>
    <definedName name="준설선기관장002" localSheetId="52">#REF!</definedName>
    <definedName name="준설선기관장002" localSheetId="53">#REF!</definedName>
    <definedName name="준설선기관장002" localSheetId="74">#REF!</definedName>
    <definedName name="준설선기관장002" localSheetId="75">#REF!</definedName>
    <definedName name="준설선기관장002" localSheetId="76">#REF!</definedName>
    <definedName name="준설선기관장002" localSheetId="77">#REF!</definedName>
    <definedName name="준설선기관장002" localSheetId="78">#REF!</definedName>
    <definedName name="준설선기관장002" localSheetId="16">#REF!</definedName>
    <definedName name="준설선기관장002" localSheetId="13">#REF!</definedName>
    <definedName name="준설선기관장002" localSheetId="15">#REF!</definedName>
    <definedName name="준설선기관장002" localSheetId="14">#REF!</definedName>
    <definedName name="준설선기관장002">#REF!</definedName>
    <definedName name="준설선기관장011" localSheetId="49">#REF!</definedName>
    <definedName name="준설선기관장011" localSheetId="50">#REF!</definedName>
    <definedName name="준설선기관장011" localSheetId="51">#REF!</definedName>
    <definedName name="준설선기관장011" localSheetId="52">#REF!</definedName>
    <definedName name="준설선기관장011" localSheetId="53">#REF!</definedName>
    <definedName name="준설선기관장011" localSheetId="74">#REF!</definedName>
    <definedName name="준설선기관장011" localSheetId="75">#REF!</definedName>
    <definedName name="준설선기관장011" localSheetId="76">#REF!</definedName>
    <definedName name="준설선기관장011" localSheetId="77">#REF!</definedName>
    <definedName name="준설선기관장011" localSheetId="78">#REF!</definedName>
    <definedName name="준설선기관장011" localSheetId="16">#REF!</definedName>
    <definedName name="준설선기관장011" localSheetId="13">#REF!</definedName>
    <definedName name="준설선기관장011" localSheetId="15">#REF!</definedName>
    <definedName name="준설선기관장011" localSheetId="14">#REF!</definedName>
    <definedName name="준설선기관장011">#REF!</definedName>
    <definedName name="준설선기관장982" localSheetId="49">#REF!</definedName>
    <definedName name="준설선기관장982" localSheetId="50">#REF!</definedName>
    <definedName name="준설선기관장982" localSheetId="51">#REF!</definedName>
    <definedName name="준설선기관장982" localSheetId="52">#REF!</definedName>
    <definedName name="준설선기관장982" localSheetId="53">#REF!</definedName>
    <definedName name="준설선기관장982" localSheetId="74">#REF!</definedName>
    <definedName name="준설선기관장982" localSheetId="75">#REF!</definedName>
    <definedName name="준설선기관장982" localSheetId="76">#REF!</definedName>
    <definedName name="준설선기관장982" localSheetId="77">#REF!</definedName>
    <definedName name="준설선기관장982" localSheetId="78">#REF!</definedName>
    <definedName name="준설선기관장982" localSheetId="16">#REF!</definedName>
    <definedName name="준설선기관장982" localSheetId="13">#REF!</definedName>
    <definedName name="준설선기관장982" localSheetId="15">#REF!</definedName>
    <definedName name="준설선기관장982" localSheetId="14">#REF!</definedName>
    <definedName name="준설선기관장982">#REF!</definedName>
    <definedName name="준설선기관장991" localSheetId="49">#REF!</definedName>
    <definedName name="준설선기관장991" localSheetId="50">#REF!</definedName>
    <definedName name="준설선기관장991" localSheetId="51">#REF!</definedName>
    <definedName name="준설선기관장991" localSheetId="52">#REF!</definedName>
    <definedName name="준설선기관장991" localSheetId="53">#REF!</definedName>
    <definedName name="준설선기관장991" localSheetId="74">#REF!</definedName>
    <definedName name="준설선기관장991" localSheetId="75">#REF!</definedName>
    <definedName name="준설선기관장991" localSheetId="76">#REF!</definedName>
    <definedName name="준설선기관장991" localSheetId="77">#REF!</definedName>
    <definedName name="준설선기관장991" localSheetId="78">#REF!</definedName>
    <definedName name="준설선기관장991" localSheetId="16">#REF!</definedName>
    <definedName name="준설선기관장991" localSheetId="13">#REF!</definedName>
    <definedName name="준설선기관장991" localSheetId="15">#REF!</definedName>
    <definedName name="준설선기관장991" localSheetId="14">#REF!</definedName>
    <definedName name="준설선기관장991">#REF!</definedName>
    <definedName name="준설선기관장992" localSheetId="49">#REF!</definedName>
    <definedName name="준설선기관장992" localSheetId="50">#REF!</definedName>
    <definedName name="준설선기관장992" localSheetId="51">#REF!</definedName>
    <definedName name="준설선기관장992" localSheetId="52">#REF!</definedName>
    <definedName name="준설선기관장992" localSheetId="53">#REF!</definedName>
    <definedName name="준설선기관장992" localSheetId="74">#REF!</definedName>
    <definedName name="준설선기관장992" localSheetId="75">#REF!</definedName>
    <definedName name="준설선기관장992" localSheetId="76">#REF!</definedName>
    <definedName name="준설선기관장992" localSheetId="77">#REF!</definedName>
    <definedName name="준설선기관장992" localSheetId="78">#REF!</definedName>
    <definedName name="준설선기관장992" localSheetId="16">#REF!</definedName>
    <definedName name="준설선기관장992" localSheetId="13">#REF!</definedName>
    <definedName name="준설선기관장992" localSheetId="15">#REF!</definedName>
    <definedName name="준설선기관장992" localSheetId="14">#REF!</definedName>
    <definedName name="준설선기관장992">#REF!</definedName>
    <definedName name="준설선선장001" localSheetId="49">#REF!</definedName>
    <definedName name="준설선선장001" localSheetId="50">#REF!</definedName>
    <definedName name="준설선선장001" localSheetId="51">#REF!</definedName>
    <definedName name="준설선선장001" localSheetId="52">#REF!</definedName>
    <definedName name="준설선선장001" localSheetId="53">#REF!</definedName>
    <definedName name="준설선선장001" localSheetId="74">#REF!</definedName>
    <definedName name="준설선선장001" localSheetId="75">#REF!</definedName>
    <definedName name="준설선선장001" localSheetId="76">#REF!</definedName>
    <definedName name="준설선선장001" localSheetId="77">#REF!</definedName>
    <definedName name="준설선선장001" localSheetId="78">#REF!</definedName>
    <definedName name="준설선선장001" localSheetId="16">#REF!</definedName>
    <definedName name="준설선선장001" localSheetId="13">#REF!</definedName>
    <definedName name="준설선선장001" localSheetId="15">#REF!</definedName>
    <definedName name="준설선선장001" localSheetId="14">#REF!</definedName>
    <definedName name="준설선선장001">#REF!</definedName>
    <definedName name="준설선선장002" localSheetId="49">#REF!</definedName>
    <definedName name="준설선선장002" localSheetId="50">#REF!</definedName>
    <definedName name="준설선선장002" localSheetId="51">#REF!</definedName>
    <definedName name="준설선선장002" localSheetId="52">#REF!</definedName>
    <definedName name="준설선선장002" localSheetId="53">#REF!</definedName>
    <definedName name="준설선선장002" localSheetId="74">#REF!</definedName>
    <definedName name="준설선선장002" localSheetId="75">#REF!</definedName>
    <definedName name="준설선선장002" localSheetId="76">#REF!</definedName>
    <definedName name="준설선선장002" localSheetId="77">#REF!</definedName>
    <definedName name="준설선선장002" localSheetId="78">#REF!</definedName>
    <definedName name="준설선선장002" localSheetId="16">#REF!</definedName>
    <definedName name="준설선선장002" localSheetId="13">#REF!</definedName>
    <definedName name="준설선선장002" localSheetId="15">#REF!</definedName>
    <definedName name="준설선선장002" localSheetId="14">#REF!</definedName>
    <definedName name="준설선선장002">#REF!</definedName>
    <definedName name="준설선선장011" localSheetId="49">#REF!</definedName>
    <definedName name="준설선선장011" localSheetId="50">#REF!</definedName>
    <definedName name="준설선선장011" localSheetId="51">#REF!</definedName>
    <definedName name="준설선선장011" localSheetId="52">#REF!</definedName>
    <definedName name="준설선선장011" localSheetId="53">#REF!</definedName>
    <definedName name="준설선선장011" localSheetId="74">#REF!</definedName>
    <definedName name="준설선선장011" localSheetId="75">#REF!</definedName>
    <definedName name="준설선선장011" localSheetId="76">#REF!</definedName>
    <definedName name="준설선선장011" localSheetId="77">#REF!</definedName>
    <definedName name="준설선선장011" localSheetId="78">#REF!</definedName>
    <definedName name="준설선선장011" localSheetId="16">#REF!</definedName>
    <definedName name="준설선선장011" localSheetId="13">#REF!</definedName>
    <definedName name="준설선선장011" localSheetId="15">#REF!</definedName>
    <definedName name="준설선선장011" localSheetId="14">#REF!</definedName>
    <definedName name="준설선선장011">#REF!</definedName>
    <definedName name="준설선선장982" localSheetId="49">#REF!</definedName>
    <definedName name="준설선선장982" localSheetId="50">#REF!</definedName>
    <definedName name="준설선선장982" localSheetId="51">#REF!</definedName>
    <definedName name="준설선선장982" localSheetId="52">#REF!</definedName>
    <definedName name="준설선선장982" localSheetId="53">#REF!</definedName>
    <definedName name="준설선선장982" localSheetId="74">#REF!</definedName>
    <definedName name="준설선선장982" localSheetId="75">#REF!</definedName>
    <definedName name="준설선선장982" localSheetId="76">#REF!</definedName>
    <definedName name="준설선선장982" localSheetId="77">#REF!</definedName>
    <definedName name="준설선선장982" localSheetId="78">#REF!</definedName>
    <definedName name="준설선선장982" localSheetId="16">#REF!</definedName>
    <definedName name="준설선선장982" localSheetId="13">#REF!</definedName>
    <definedName name="준설선선장982" localSheetId="15">#REF!</definedName>
    <definedName name="준설선선장982" localSheetId="14">#REF!</definedName>
    <definedName name="준설선선장982">#REF!</definedName>
    <definedName name="준설선선장991" localSheetId="49">#REF!</definedName>
    <definedName name="준설선선장991" localSheetId="50">#REF!</definedName>
    <definedName name="준설선선장991" localSheetId="51">#REF!</definedName>
    <definedName name="준설선선장991" localSheetId="52">#REF!</definedName>
    <definedName name="준설선선장991" localSheetId="53">#REF!</definedName>
    <definedName name="준설선선장991" localSheetId="74">#REF!</definedName>
    <definedName name="준설선선장991" localSheetId="75">#REF!</definedName>
    <definedName name="준설선선장991" localSheetId="76">#REF!</definedName>
    <definedName name="준설선선장991" localSheetId="77">#REF!</definedName>
    <definedName name="준설선선장991" localSheetId="78">#REF!</definedName>
    <definedName name="준설선선장991" localSheetId="16">#REF!</definedName>
    <definedName name="준설선선장991" localSheetId="13">#REF!</definedName>
    <definedName name="준설선선장991" localSheetId="15">#REF!</definedName>
    <definedName name="준설선선장991" localSheetId="14">#REF!</definedName>
    <definedName name="준설선선장991">#REF!</definedName>
    <definedName name="준설선선장992" localSheetId="49">#REF!</definedName>
    <definedName name="준설선선장992" localSheetId="50">#REF!</definedName>
    <definedName name="준설선선장992" localSheetId="51">#REF!</definedName>
    <definedName name="준설선선장992" localSheetId="52">#REF!</definedName>
    <definedName name="준설선선장992" localSheetId="53">#REF!</definedName>
    <definedName name="준설선선장992" localSheetId="74">#REF!</definedName>
    <definedName name="준설선선장992" localSheetId="75">#REF!</definedName>
    <definedName name="준설선선장992" localSheetId="76">#REF!</definedName>
    <definedName name="준설선선장992" localSheetId="77">#REF!</definedName>
    <definedName name="준설선선장992" localSheetId="78">#REF!</definedName>
    <definedName name="준설선선장992" localSheetId="16">#REF!</definedName>
    <definedName name="준설선선장992" localSheetId="13">#REF!</definedName>
    <definedName name="준설선선장992" localSheetId="15">#REF!</definedName>
    <definedName name="준설선선장992" localSheetId="14">#REF!</definedName>
    <definedName name="준설선선장992">#REF!</definedName>
    <definedName name="준설선운전사001" localSheetId="49">#REF!</definedName>
    <definedName name="준설선운전사001" localSheetId="50">#REF!</definedName>
    <definedName name="준설선운전사001" localSheetId="51">#REF!</definedName>
    <definedName name="준설선운전사001" localSheetId="52">#REF!</definedName>
    <definedName name="준설선운전사001" localSheetId="53">#REF!</definedName>
    <definedName name="준설선운전사001" localSheetId="74">#REF!</definedName>
    <definedName name="준설선운전사001" localSheetId="75">#REF!</definedName>
    <definedName name="준설선운전사001" localSheetId="76">#REF!</definedName>
    <definedName name="준설선운전사001" localSheetId="77">#REF!</definedName>
    <definedName name="준설선운전사001" localSheetId="78">#REF!</definedName>
    <definedName name="준설선운전사001" localSheetId="16">#REF!</definedName>
    <definedName name="준설선운전사001" localSheetId="13">#REF!</definedName>
    <definedName name="준설선운전사001" localSheetId="15">#REF!</definedName>
    <definedName name="준설선운전사001" localSheetId="14">#REF!</definedName>
    <definedName name="준설선운전사001">#REF!</definedName>
    <definedName name="준설선운전사002" localSheetId="49">#REF!</definedName>
    <definedName name="준설선운전사002" localSheetId="50">#REF!</definedName>
    <definedName name="준설선운전사002" localSheetId="51">#REF!</definedName>
    <definedName name="준설선운전사002" localSheetId="52">#REF!</definedName>
    <definedName name="준설선운전사002" localSheetId="53">#REF!</definedName>
    <definedName name="준설선운전사002" localSheetId="74">#REF!</definedName>
    <definedName name="준설선운전사002" localSheetId="75">#REF!</definedName>
    <definedName name="준설선운전사002" localSheetId="76">#REF!</definedName>
    <definedName name="준설선운전사002" localSheetId="77">#REF!</definedName>
    <definedName name="준설선운전사002" localSheetId="78">#REF!</definedName>
    <definedName name="준설선운전사002" localSheetId="16">#REF!</definedName>
    <definedName name="준설선운전사002" localSheetId="13">#REF!</definedName>
    <definedName name="준설선운전사002" localSheetId="15">#REF!</definedName>
    <definedName name="준설선운전사002" localSheetId="14">#REF!</definedName>
    <definedName name="준설선운전사002">#REF!</definedName>
    <definedName name="준설선운전사982" localSheetId="49">#REF!</definedName>
    <definedName name="준설선운전사982" localSheetId="50">#REF!</definedName>
    <definedName name="준설선운전사982" localSheetId="51">#REF!</definedName>
    <definedName name="준설선운전사982" localSheetId="52">#REF!</definedName>
    <definedName name="준설선운전사982" localSheetId="53">#REF!</definedName>
    <definedName name="준설선운전사982" localSheetId="74">#REF!</definedName>
    <definedName name="준설선운전사982" localSheetId="75">#REF!</definedName>
    <definedName name="준설선운전사982" localSheetId="76">#REF!</definedName>
    <definedName name="준설선운전사982" localSheetId="77">#REF!</definedName>
    <definedName name="준설선운전사982" localSheetId="78">#REF!</definedName>
    <definedName name="준설선운전사982" localSheetId="16">#REF!</definedName>
    <definedName name="준설선운전사982" localSheetId="13">#REF!</definedName>
    <definedName name="준설선운전사982" localSheetId="15">#REF!</definedName>
    <definedName name="준설선운전사982" localSheetId="14">#REF!</definedName>
    <definedName name="준설선운전사982">#REF!</definedName>
    <definedName name="준설선운전사991" localSheetId="49">#REF!</definedName>
    <definedName name="준설선운전사991" localSheetId="50">#REF!</definedName>
    <definedName name="준설선운전사991" localSheetId="51">#REF!</definedName>
    <definedName name="준설선운전사991" localSheetId="52">#REF!</definedName>
    <definedName name="준설선운전사991" localSheetId="53">#REF!</definedName>
    <definedName name="준설선운전사991" localSheetId="74">#REF!</definedName>
    <definedName name="준설선운전사991" localSheetId="75">#REF!</definedName>
    <definedName name="준설선운전사991" localSheetId="76">#REF!</definedName>
    <definedName name="준설선운전사991" localSheetId="77">#REF!</definedName>
    <definedName name="준설선운전사991" localSheetId="78">#REF!</definedName>
    <definedName name="준설선운전사991" localSheetId="16">#REF!</definedName>
    <definedName name="준설선운전사991" localSheetId="13">#REF!</definedName>
    <definedName name="준설선운전사991" localSheetId="15">#REF!</definedName>
    <definedName name="준설선운전사991" localSheetId="14">#REF!</definedName>
    <definedName name="준설선운전사991">#REF!</definedName>
    <definedName name="준설선운전사992" localSheetId="49">#REF!</definedName>
    <definedName name="준설선운전사992" localSheetId="50">#REF!</definedName>
    <definedName name="준설선운전사992" localSheetId="51">#REF!</definedName>
    <definedName name="준설선운전사992" localSheetId="52">#REF!</definedName>
    <definedName name="준설선운전사992" localSheetId="53">#REF!</definedName>
    <definedName name="준설선운전사992" localSheetId="74">#REF!</definedName>
    <definedName name="준설선운전사992" localSheetId="75">#REF!</definedName>
    <definedName name="준설선운전사992" localSheetId="76">#REF!</definedName>
    <definedName name="준설선운전사992" localSheetId="77">#REF!</definedName>
    <definedName name="준설선운전사992" localSheetId="78">#REF!</definedName>
    <definedName name="준설선운전사992" localSheetId="16">#REF!</definedName>
    <definedName name="준설선운전사992" localSheetId="13">#REF!</definedName>
    <definedName name="준설선운전사992" localSheetId="15">#REF!</definedName>
    <definedName name="준설선운전사992" localSheetId="14">#REF!</definedName>
    <definedName name="준설선운전사992">#REF!</definedName>
    <definedName name="준설선전기사001" localSheetId="49">#REF!</definedName>
    <definedName name="준설선전기사001" localSheetId="50">#REF!</definedName>
    <definedName name="준설선전기사001" localSheetId="51">#REF!</definedName>
    <definedName name="준설선전기사001" localSheetId="52">#REF!</definedName>
    <definedName name="준설선전기사001" localSheetId="53">#REF!</definedName>
    <definedName name="준설선전기사001" localSheetId="74">#REF!</definedName>
    <definedName name="준설선전기사001" localSheetId="75">#REF!</definedName>
    <definedName name="준설선전기사001" localSheetId="76">#REF!</definedName>
    <definedName name="준설선전기사001" localSheetId="77">#REF!</definedName>
    <definedName name="준설선전기사001" localSheetId="78">#REF!</definedName>
    <definedName name="준설선전기사001" localSheetId="16">#REF!</definedName>
    <definedName name="준설선전기사001" localSheetId="13">#REF!</definedName>
    <definedName name="준설선전기사001" localSheetId="15">#REF!</definedName>
    <definedName name="준설선전기사001" localSheetId="14">#REF!</definedName>
    <definedName name="준설선전기사001">#REF!</definedName>
    <definedName name="준설선전기사002" localSheetId="49">#REF!</definedName>
    <definedName name="준설선전기사002" localSheetId="50">#REF!</definedName>
    <definedName name="준설선전기사002" localSheetId="51">#REF!</definedName>
    <definedName name="준설선전기사002" localSheetId="52">#REF!</definedName>
    <definedName name="준설선전기사002" localSheetId="53">#REF!</definedName>
    <definedName name="준설선전기사002" localSheetId="74">#REF!</definedName>
    <definedName name="준설선전기사002" localSheetId="75">#REF!</definedName>
    <definedName name="준설선전기사002" localSheetId="76">#REF!</definedName>
    <definedName name="준설선전기사002" localSheetId="77">#REF!</definedName>
    <definedName name="준설선전기사002" localSheetId="78">#REF!</definedName>
    <definedName name="준설선전기사002" localSheetId="16">#REF!</definedName>
    <definedName name="준설선전기사002" localSheetId="13">#REF!</definedName>
    <definedName name="준설선전기사002" localSheetId="15">#REF!</definedName>
    <definedName name="준설선전기사002" localSheetId="14">#REF!</definedName>
    <definedName name="준설선전기사002">#REF!</definedName>
    <definedName name="준설선전기사982" localSheetId="49">#REF!</definedName>
    <definedName name="준설선전기사982" localSheetId="50">#REF!</definedName>
    <definedName name="준설선전기사982" localSheetId="51">#REF!</definedName>
    <definedName name="준설선전기사982" localSheetId="52">#REF!</definedName>
    <definedName name="준설선전기사982" localSheetId="53">#REF!</definedName>
    <definedName name="준설선전기사982" localSheetId="74">#REF!</definedName>
    <definedName name="준설선전기사982" localSheetId="75">#REF!</definedName>
    <definedName name="준설선전기사982" localSheetId="76">#REF!</definedName>
    <definedName name="준설선전기사982" localSheetId="77">#REF!</definedName>
    <definedName name="준설선전기사982" localSheetId="78">#REF!</definedName>
    <definedName name="준설선전기사982" localSheetId="16">#REF!</definedName>
    <definedName name="준설선전기사982" localSheetId="13">#REF!</definedName>
    <definedName name="준설선전기사982" localSheetId="15">#REF!</definedName>
    <definedName name="준설선전기사982" localSheetId="14">#REF!</definedName>
    <definedName name="준설선전기사982">#REF!</definedName>
    <definedName name="준설선전기사991" localSheetId="49">#REF!</definedName>
    <definedName name="준설선전기사991" localSheetId="50">#REF!</definedName>
    <definedName name="준설선전기사991" localSheetId="51">#REF!</definedName>
    <definedName name="준설선전기사991" localSheetId="52">#REF!</definedName>
    <definedName name="준설선전기사991" localSheetId="53">#REF!</definedName>
    <definedName name="준설선전기사991" localSheetId="74">#REF!</definedName>
    <definedName name="준설선전기사991" localSheetId="75">#REF!</definedName>
    <definedName name="준설선전기사991" localSheetId="76">#REF!</definedName>
    <definedName name="준설선전기사991" localSheetId="77">#REF!</definedName>
    <definedName name="준설선전기사991" localSheetId="78">#REF!</definedName>
    <definedName name="준설선전기사991" localSheetId="16">#REF!</definedName>
    <definedName name="준설선전기사991" localSheetId="13">#REF!</definedName>
    <definedName name="준설선전기사991" localSheetId="15">#REF!</definedName>
    <definedName name="준설선전기사991" localSheetId="14">#REF!</definedName>
    <definedName name="준설선전기사991">#REF!</definedName>
    <definedName name="준설선전기사992" localSheetId="49">#REF!</definedName>
    <definedName name="준설선전기사992" localSheetId="50">#REF!</definedName>
    <definedName name="준설선전기사992" localSheetId="51">#REF!</definedName>
    <definedName name="준설선전기사992" localSheetId="52">#REF!</definedName>
    <definedName name="준설선전기사992" localSheetId="53">#REF!</definedName>
    <definedName name="준설선전기사992" localSheetId="74">#REF!</definedName>
    <definedName name="준설선전기사992" localSheetId="75">#REF!</definedName>
    <definedName name="준설선전기사992" localSheetId="76">#REF!</definedName>
    <definedName name="준설선전기사992" localSheetId="77">#REF!</definedName>
    <definedName name="준설선전기사992" localSheetId="78">#REF!</definedName>
    <definedName name="준설선전기사992" localSheetId="16">#REF!</definedName>
    <definedName name="준설선전기사992" localSheetId="13">#REF!</definedName>
    <definedName name="준설선전기사992" localSheetId="15">#REF!</definedName>
    <definedName name="준설선전기사992" localSheetId="14">#REF!</definedName>
    <definedName name="준설선전기사992">#REF!</definedName>
    <definedName name="준설설기관사011" localSheetId="49">#REF!</definedName>
    <definedName name="준설설기관사011" localSheetId="50">#REF!</definedName>
    <definedName name="준설설기관사011" localSheetId="51">#REF!</definedName>
    <definedName name="준설설기관사011" localSheetId="52">#REF!</definedName>
    <definedName name="준설설기관사011" localSheetId="53">#REF!</definedName>
    <definedName name="준설설기관사011" localSheetId="74">#REF!</definedName>
    <definedName name="준설설기관사011" localSheetId="75">#REF!</definedName>
    <definedName name="준설설기관사011" localSheetId="76">#REF!</definedName>
    <definedName name="준설설기관사011" localSheetId="77">#REF!</definedName>
    <definedName name="준설설기관사011" localSheetId="78">#REF!</definedName>
    <definedName name="준설설기관사011" localSheetId="16">#REF!</definedName>
    <definedName name="준설설기관사011" localSheetId="13">#REF!</definedName>
    <definedName name="준설설기관사011" localSheetId="15">#REF!</definedName>
    <definedName name="준설설기관사011" localSheetId="14">#REF!</definedName>
    <definedName name="준설설기관사011">#REF!</definedName>
    <definedName name="준설설운전기사011" localSheetId="49">#REF!</definedName>
    <definedName name="준설설운전기사011" localSheetId="50">#REF!</definedName>
    <definedName name="준설설운전기사011" localSheetId="51">#REF!</definedName>
    <definedName name="준설설운전기사011" localSheetId="52">#REF!</definedName>
    <definedName name="준설설운전기사011" localSheetId="53">#REF!</definedName>
    <definedName name="준설설운전기사011" localSheetId="74">#REF!</definedName>
    <definedName name="준설설운전기사011" localSheetId="75">#REF!</definedName>
    <definedName name="준설설운전기사011" localSheetId="76">#REF!</definedName>
    <definedName name="준설설운전기사011" localSheetId="77">#REF!</definedName>
    <definedName name="준설설운전기사011" localSheetId="78">#REF!</definedName>
    <definedName name="준설설운전기사011" localSheetId="16">#REF!</definedName>
    <definedName name="준설설운전기사011" localSheetId="13">#REF!</definedName>
    <definedName name="준설설운전기사011" localSheetId="15">#REF!</definedName>
    <definedName name="준설설운전기사011" localSheetId="14">#REF!</definedName>
    <definedName name="준설설운전기사011">#REF!</definedName>
    <definedName name="준설설운전사011" localSheetId="49">#REF!</definedName>
    <definedName name="준설설운전사011" localSheetId="50">#REF!</definedName>
    <definedName name="준설설운전사011" localSheetId="51">#REF!</definedName>
    <definedName name="준설설운전사011" localSheetId="52">#REF!</definedName>
    <definedName name="준설설운전사011" localSheetId="53">#REF!</definedName>
    <definedName name="준설설운전사011" localSheetId="74">#REF!</definedName>
    <definedName name="준설설운전사011" localSheetId="75">#REF!</definedName>
    <definedName name="준설설운전사011" localSheetId="76">#REF!</definedName>
    <definedName name="준설설운전사011" localSheetId="77">#REF!</definedName>
    <definedName name="준설설운전사011" localSheetId="78">#REF!</definedName>
    <definedName name="준설설운전사011" localSheetId="16">#REF!</definedName>
    <definedName name="준설설운전사011" localSheetId="13">#REF!</definedName>
    <definedName name="준설설운전사011" localSheetId="15">#REF!</definedName>
    <definedName name="준설설운전사011" localSheetId="14">#REF!</definedName>
    <definedName name="준설설운전사011">#REF!</definedName>
    <definedName name="준설설전기사011" localSheetId="49">#REF!</definedName>
    <definedName name="준설설전기사011" localSheetId="50">#REF!</definedName>
    <definedName name="준설설전기사011" localSheetId="51">#REF!</definedName>
    <definedName name="준설설전기사011" localSheetId="52">#REF!</definedName>
    <definedName name="준설설전기사011" localSheetId="53">#REF!</definedName>
    <definedName name="준설설전기사011" localSheetId="74">#REF!</definedName>
    <definedName name="준설설전기사011" localSheetId="75">#REF!</definedName>
    <definedName name="준설설전기사011" localSheetId="76">#REF!</definedName>
    <definedName name="준설설전기사011" localSheetId="77">#REF!</definedName>
    <definedName name="준설설전기사011" localSheetId="78">#REF!</definedName>
    <definedName name="준설설전기사011" localSheetId="16">#REF!</definedName>
    <definedName name="준설설전기사011" localSheetId="13">#REF!</definedName>
    <definedName name="준설설전기사011" localSheetId="15">#REF!</definedName>
    <definedName name="준설설전기사011" localSheetId="14">#REF!</definedName>
    <definedName name="준설설전기사011">#REF!</definedName>
    <definedName name="줄눈공001" localSheetId="49">#REF!</definedName>
    <definedName name="줄눈공001" localSheetId="50">#REF!</definedName>
    <definedName name="줄눈공001" localSheetId="51">#REF!</definedName>
    <definedName name="줄눈공001" localSheetId="52">#REF!</definedName>
    <definedName name="줄눈공001" localSheetId="53">#REF!</definedName>
    <definedName name="줄눈공001" localSheetId="74">#REF!</definedName>
    <definedName name="줄눈공001" localSheetId="75">#REF!</definedName>
    <definedName name="줄눈공001" localSheetId="76">#REF!</definedName>
    <definedName name="줄눈공001" localSheetId="77">#REF!</definedName>
    <definedName name="줄눈공001" localSheetId="78">#REF!</definedName>
    <definedName name="줄눈공001" localSheetId="16">#REF!</definedName>
    <definedName name="줄눈공001" localSheetId="13">#REF!</definedName>
    <definedName name="줄눈공001" localSheetId="15">#REF!</definedName>
    <definedName name="줄눈공001" localSheetId="14">#REF!</definedName>
    <definedName name="줄눈공001">#REF!</definedName>
    <definedName name="줄눈공002" localSheetId="49">#REF!</definedName>
    <definedName name="줄눈공002" localSheetId="50">#REF!</definedName>
    <definedName name="줄눈공002" localSheetId="51">#REF!</definedName>
    <definedName name="줄눈공002" localSheetId="52">#REF!</definedName>
    <definedName name="줄눈공002" localSheetId="53">#REF!</definedName>
    <definedName name="줄눈공002" localSheetId="74">#REF!</definedName>
    <definedName name="줄눈공002" localSheetId="75">#REF!</definedName>
    <definedName name="줄눈공002" localSheetId="76">#REF!</definedName>
    <definedName name="줄눈공002" localSheetId="77">#REF!</definedName>
    <definedName name="줄눈공002" localSheetId="78">#REF!</definedName>
    <definedName name="줄눈공002" localSheetId="16">#REF!</definedName>
    <definedName name="줄눈공002" localSheetId="13">#REF!</definedName>
    <definedName name="줄눈공002" localSheetId="15">#REF!</definedName>
    <definedName name="줄눈공002" localSheetId="14">#REF!</definedName>
    <definedName name="줄눈공002">#REF!</definedName>
    <definedName name="줄눈공011" localSheetId="49">#REF!</definedName>
    <definedName name="줄눈공011" localSheetId="50">#REF!</definedName>
    <definedName name="줄눈공011" localSheetId="51">#REF!</definedName>
    <definedName name="줄눈공011" localSheetId="52">#REF!</definedName>
    <definedName name="줄눈공011" localSheetId="53">#REF!</definedName>
    <definedName name="줄눈공011" localSheetId="74">#REF!</definedName>
    <definedName name="줄눈공011" localSheetId="75">#REF!</definedName>
    <definedName name="줄눈공011" localSheetId="76">#REF!</definedName>
    <definedName name="줄눈공011" localSheetId="77">#REF!</definedName>
    <definedName name="줄눈공011" localSheetId="78">#REF!</definedName>
    <definedName name="줄눈공011" localSheetId="16">#REF!</definedName>
    <definedName name="줄눈공011" localSheetId="13">#REF!</definedName>
    <definedName name="줄눈공011" localSheetId="15">#REF!</definedName>
    <definedName name="줄눈공011" localSheetId="14">#REF!</definedName>
    <definedName name="줄눈공011">#REF!</definedName>
    <definedName name="줄눈공982" localSheetId="49">#REF!</definedName>
    <definedName name="줄눈공982" localSheetId="50">#REF!</definedName>
    <definedName name="줄눈공982" localSheetId="51">#REF!</definedName>
    <definedName name="줄눈공982" localSheetId="52">#REF!</definedName>
    <definedName name="줄눈공982" localSheetId="53">#REF!</definedName>
    <definedName name="줄눈공982" localSheetId="74">#REF!</definedName>
    <definedName name="줄눈공982" localSheetId="75">#REF!</definedName>
    <definedName name="줄눈공982" localSheetId="76">#REF!</definedName>
    <definedName name="줄눈공982" localSheetId="77">#REF!</definedName>
    <definedName name="줄눈공982" localSheetId="78">#REF!</definedName>
    <definedName name="줄눈공982" localSheetId="16">#REF!</definedName>
    <definedName name="줄눈공982" localSheetId="13">#REF!</definedName>
    <definedName name="줄눈공982" localSheetId="15">#REF!</definedName>
    <definedName name="줄눈공982" localSheetId="14">#REF!</definedName>
    <definedName name="줄눈공982">#REF!</definedName>
    <definedName name="줄눈공991" localSheetId="49">#REF!</definedName>
    <definedName name="줄눈공991" localSheetId="50">#REF!</definedName>
    <definedName name="줄눈공991" localSheetId="51">#REF!</definedName>
    <definedName name="줄눈공991" localSheetId="52">#REF!</definedName>
    <definedName name="줄눈공991" localSheetId="53">#REF!</definedName>
    <definedName name="줄눈공991" localSheetId="74">#REF!</definedName>
    <definedName name="줄눈공991" localSheetId="75">#REF!</definedName>
    <definedName name="줄눈공991" localSheetId="76">#REF!</definedName>
    <definedName name="줄눈공991" localSheetId="77">#REF!</definedName>
    <definedName name="줄눈공991" localSheetId="78">#REF!</definedName>
    <definedName name="줄눈공991" localSheetId="16">#REF!</definedName>
    <definedName name="줄눈공991" localSheetId="13">#REF!</definedName>
    <definedName name="줄눈공991" localSheetId="15">#REF!</definedName>
    <definedName name="줄눈공991" localSheetId="14">#REF!</definedName>
    <definedName name="줄눈공991">#REF!</definedName>
    <definedName name="줄눈공992" localSheetId="49">#REF!</definedName>
    <definedName name="줄눈공992" localSheetId="50">#REF!</definedName>
    <definedName name="줄눈공992" localSheetId="51">#REF!</definedName>
    <definedName name="줄눈공992" localSheetId="52">#REF!</definedName>
    <definedName name="줄눈공992" localSheetId="53">#REF!</definedName>
    <definedName name="줄눈공992" localSheetId="74">#REF!</definedName>
    <definedName name="줄눈공992" localSheetId="75">#REF!</definedName>
    <definedName name="줄눈공992" localSheetId="76">#REF!</definedName>
    <definedName name="줄눈공992" localSheetId="77">#REF!</definedName>
    <definedName name="줄눈공992" localSheetId="78">#REF!</definedName>
    <definedName name="줄눈공992" localSheetId="16">#REF!</definedName>
    <definedName name="줄눈공992" localSheetId="13">#REF!</definedName>
    <definedName name="줄눈공992" localSheetId="15">#REF!</definedName>
    <definedName name="줄눈공992" localSheetId="14">#REF!</definedName>
    <definedName name="줄눈공992">#REF!</definedName>
    <definedName name="줄떼" localSheetId="37" hidden="1">{#N/A,#N/A,FALSE,"현장 NCR 분석";#N/A,#N/A,FALSE,"현장품질감사";#N/A,#N/A,FALSE,"현장품질감사"}</definedName>
    <definedName name="줄떼" localSheetId="17" hidden="1">{#N/A,#N/A,FALSE,"현장 NCR 분석";#N/A,#N/A,FALSE,"현장품질감사";#N/A,#N/A,FALSE,"현장품질감사"}</definedName>
    <definedName name="줄떼" localSheetId="18" hidden="1">{#N/A,#N/A,FALSE,"현장 NCR 분석";#N/A,#N/A,FALSE,"현장품질감사";#N/A,#N/A,FALSE,"현장품질감사"}</definedName>
    <definedName name="줄떼" localSheetId="49" hidden="1">{#N/A,#N/A,FALSE,"현장 NCR 분석";#N/A,#N/A,FALSE,"현장품질감사";#N/A,#N/A,FALSE,"현장품질감사"}</definedName>
    <definedName name="줄떼" localSheetId="50" hidden="1">{#N/A,#N/A,FALSE,"현장 NCR 분석";#N/A,#N/A,FALSE,"현장품질감사";#N/A,#N/A,FALSE,"현장품질감사"}</definedName>
    <definedName name="줄떼" localSheetId="51" hidden="1">{#N/A,#N/A,FALSE,"현장 NCR 분석";#N/A,#N/A,FALSE,"현장품질감사";#N/A,#N/A,FALSE,"현장품질감사"}</definedName>
    <definedName name="줄떼" localSheetId="52" hidden="1">{#N/A,#N/A,FALSE,"현장 NCR 분석";#N/A,#N/A,FALSE,"현장품질감사";#N/A,#N/A,FALSE,"현장품질감사"}</definedName>
    <definedName name="줄떼" localSheetId="53" hidden="1">{#N/A,#N/A,FALSE,"현장 NCR 분석";#N/A,#N/A,FALSE,"현장품질감사";#N/A,#N/A,FALSE,"현장품질감사"}</definedName>
    <definedName name="줄떼" localSheetId="79" hidden="1">{#N/A,#N/A,FALSE,"현장 NCR 분석";#N/A,#N/A,FALSE,"현장품질감사";#N/A,#N/A,FALSE,"현장품질감사"}</definedName>
    <definedName name="줄떼" localSheetId="16" hidden="1">{#N/A,#N/A,FALSE,"현장 NCR 분석";#N/A,#N/A,FALSE,"현장품질감사";#N/A,#N/A,FALSE,"현장품질감사"}</definedName>
    <definedName name="줄떼" localSheetId="13" hidden="1">{#N/A,#N/A,FALSE,"현장 NCR 분석";#N/A,#N/A,FALSE,"현장품질감사";#N/A,#N/A,FALSE,"현장품질감사"}</definedName>
    <definedName name="줄떼" localSheetId="15" hidden="1">{#N/A,#N/A,FALSE,"현장 NCR 분석";#N/A,#N/A,FALSE,"현장품질감사";#N/A,#N/A,FALSE,"현장품질감사"}</definedName>
    <definedName name="줄떼" localSheetId="14" hidden="1">{#N/A,#N/A,FALSE,"현장 NCR 분석";#N/A,#N/A,FALSE,"현장품질감사";#N/A,#N/A,FALSE,"현장품질감사"}</definedName>
    <definedName name="줄떼" hidden="1">{#N/A,#N/A,FALSE,"현장 NCR 분석";#N/A,#N/A,FALSE,"현장품질감사";#N/A,#N/A,FALSE,"현장품질감사"}</definedName>
    <definedName name="줄사철" localSheetId="55">#REF!</definedName>
    <definedName name="줄사철" localSheetId="59">#REF!</definedName>
    <definedName name="줄사철" localSheetId="61">#REF!</definedName>
    <definedName name="줄사철" localSheetId="31">#REF!</definedName>
    <definedName name="줄사철" localSheetId="35">#REF!</definedName>
    <definedName name="줄사철" localSheetId="36">#REF!</definedName>
    <definedName name="줄사철" localSheetId="34">#REF!</definedName>
    <definedName name="줄사철" localSheetId="49">#REF!</definedName>
    <definedName name="줄사철" localSheetId="50">#REF!</definedName>
    <definedName name="줄사철" localSheetId="51">#REF!</definedName>
    <definedName name="줄사철" localSheetId="52">#REF!</definedName>
    <definedName name="줄사철" localSheetId="53">#REF!</definedName>
    <definedName name="줄사철" localSheetId="74">#REF!</definedName>
    <definedName name="줄사철" localSheetId="75">#REF!</definedName>
    <definedName name="줄사철" localSheetId="76">#REF!</definedName>
    <definedName name="줄사철" localSheetId="77">#REF!</definedName>
    <definedName name="줄사철" localSheetId="78">#REF!</definedName>
    <definedName name="줄사철" localSheetId="16">#REF!</definedName>
    <definedName name="줄사철" localSheetId="13">#REF!</definedName>
    <definedName name="줄사철" localSheetId="15">#REF!</definedName>
    <definedName name="줄사철" localSheetId="14">#REF!</definedName>
    <definedName name="줄사철" localSheetId="1">#REF!</definedName>
    <definedName name="줄사철">#REF!</definedName>
    <definedName name="중급원자력기술자001" localSheetId="49">#REF!</definedName>
    <definedName name="중급원자력기술자001" localSheetId="50">#REF!</definedName>
    <definedName name="중급원자력기술자001" localSheetId="51">#REF!</definedName>
    <definedName name="중급원자력기술자001" localSheetId="52">#REF!</definedName>
    <definedName name="중급원자력기술자001" localSheetId="53">#REF!</definedName>
    <definedName name="중급원자력기술자001" localSheetId="74">#REF!</definedName>
    <definedName name="중급원자력기술자001" localSheetId="75">#REF!</definedName>
    <definedName name="중급원자력기술자001" localSheetId="76">#REF!</definedName>
    <definedName name="중급원자력기술자001" localSheetId="77">#REF!</definedName>
    <definedName name="중급원자력기술자001" localSheetId="78">#REF!</definedName>
    <definedName name="중급원자력기술자001" localSheetId="16">#REF!</definedName>
    <definedName name="중급원자력기술자001" localSheetId="13">#REF!</definedName>
    <definedName name="중급원자력기술자001" localSheetId="15">#REF!</definedName>
    <definedName name="중급원자력기술자001" localSheetId="14">#REF!</definedName>
    <definedName name="중급원자력기술자001">#REF!</definedName>
    <definedName name="중급원자력기술자002" localSheetId="49">#REF!</definedName>
    <definedName name="중급원자력기술자002" localSheetId="50">#REF!</definedName>
    <definedName name="중급원자력기술자002" localSheetId="51">#REF!</definedName>
    <definedName name="중급원자력기술자002" localSheetId="52">#REF!</definedName>
    <definedName name="중급원자력기술자002" localSheetId="53">#REF!</definedName>
    <definedName name="중급원자력기술자002" localSheetId="74">#REF!</definedName>
    <definedName name="중급원자력기술자002" localSheetId="75">#REF!</definedName>
    <definedName name="중급원자력기술자002" localSheetId="76">#REF!</definedName>
    <definedName name="중급원자력기술자002" localSheetId="77">#REF!</definedName>
    <definedName name="중급원자력기술자002" localSheetId="78">#REF!</definedName>
    <definedName name="중급원자력기술자002" localSheetId="16">#REF!</definedName>
    <definedName name="중급원자력기술자002" localSheetId="13">#REF!</definedName>
    <definedName name="중급원자력기술자002" localSheetId="15">#REF!</definedName>
    <definedName name="중급원자력기술자002" localSheetId="14">#REF!</definedName>
    <definedName name="중급원자력기술자002">#REF!</definedName>
    <definedName name="중급원자력기술자011" localSheetId="49">#REF!</definedName>
    <definedName name="중급원자력기술자011" localSheetId="50">#REF!</definedName>
    <definedName name="중급원자력기술자011" localSheetId="51">#REF!</definedName>
    <definedName name="중급원자력기술자011" localSheetId="52">#REF!</definedName>
    <definedName name="중급원자력기술자011" localSheetId="53">#REF!</definedName>
    <definedName name="중급원자력기술자011" localSheetId="74">#REF!</definedName>
    <definedName name="중급원자력기술자011" localSheetId="75">#REF!</definedName>
    <definedName name="중급원자력기술자011" localSheetId="76">#REF!</definedName>
    <definedName name="중급원자력기술자011" localSheetId="77">#REF!</definedName>
    <definedName name="중급원자력기술자011" localSheetId="78">#REF!</definedName>
    <definedName name="중급원자력기술자011" localSheetId="16">#REF!</definedName>
    <definedName name="중급원자력기술자011" localSheetId="13">#REF!</definedName>
    <definedName name="중급원자력기술자011" localSheetId="15">#REF!</definedName>
    <definedName name="중급원자력기술자011" localSheetId="14">#REF!</definedName>
    <definedName name="중급원자력기술자011">#REF!</definedName>
    <definedName name="중급원자력기술자982" localSheetId="49">#REF!</definedName>
    <definedName name="중급원자력기술자982" localSheetId="50">#REF!</definedName>
    <definedName name="중급원자력기술자982" localSheetId="51">#REF!</definedName>
    <definedName name="중급원자력기술자982" localSheetId="52">#REF!</definedName>
    <definedName name="중급원자력기술자982" localSheetId="53">#REF!</definedName>
    <definedName name="중급원자력기술자982" localSheetId="74">#REF!</definedName>
    <definedName name="중급원자력기술자982" localSheetId="75">#REF!</definedName>
    <definedName name="중급원자력기술자982" localSheetId="76">#REF!</definedName>
    <definedName name="중급원자력기술자982" localSheetId="77">#REF!</definedName>
    <definedName name="중급원자력기술자982" localSheetId="78">#REF!</definedName>
    <definedName name="중급원자력기술자982" localSheetId="16">#REF!</definedName>
    <definedName name="중급원자력기술자982" localSheetId="13">#REF!</definedName>
    <definedName name="중급원자력기술자982" localSheetId="15">#REF!</definedName>
    <definedName name="중급원자력기술자982" localSheetId="14">#REF!</definedName>
    <definedName name="중급원자력기술자982">#REF!</definedName>
    <definedName name="중급원자력기술자991" localSheetId="49">#REF!</definedName>
    <definedName name="중급원자력기술자991" localSheetId="50">#REF!</definedName>
    <definedName name="중급원자력기술자991" localSheetId="51">#REF!</definedName>
    <definedName name="중급원자력기술자991" localSheetId="52">#REF!</definedName>
    <definedName name="중급원자력기술자991" localSheetId="53">#REF!</definedName>
    <definedName name="중급원자력기술자991" localSheetId="74">#REF!</definedName>
    <definedName name="중급원자력기술자991" localSheetId="75">#REF!</definedName>
    <definedName name="중급원자력기술자991" localSheetId="76">#REF!</definedName>
    <definedName name="중급원자력기술자991" localSheetId="77">#REF!</definedName>
    <definedName name="중급원자력기술자991" localSheetId="78">#REF!</definedName>
    <definedName name="중급원자력기술자991" localSheetId="16">#REF!</definedName>
    <definedName name="중급원자력기술자991" localSheetId="13">#REF!</definedName>
    <definedName name="중급원자력기술자991" localSheetId="15">#REF!</definedName>
    <definedName name="중급원자력기술자991" localSheetId="14">#REF!</definedName>
    <definedName name="중급원자력기술자991">#REF!</definedName>
    <definedName name="중급원자력기술자992" localSheetId="49">#REF!</definedName>
    <definedName name="중급원자력기술자992" localSheetId="50">#REF!</definedName>
    <definedName name="중급원자력기술자992" localSheetId="51">#REF!</definedName>
    <definedName name="중급원자력기술자992" localSheetId="52">#REF!</definedName>
    <definedName name="중급원자력기술자992" localSheetId="53">#REF!</definedName>
    <definedName name="중급원자력기술자992" localSheetId="74">#REF!</definedName>
    <definedName name="중급원자력기술자992" localSheetId="75">#REF!</definedName>
    <definedName name="중급원자력기술자992" localSheetId="76">#REF!</definedName>
    <definedName name="중급원자력기술자992" localSheetId="77">#REF!</definedName>
    <definedName name="중급원자력기술자992" localSheetId="78">#REF!</definedName>
    <definedName name="중급원자력기술자992" localSheetId="16">#REF!</definedName>
    <definedName name="중급원자력기술자992" localSheetId="13">#REF!</definedName>
    <definedName name="중급원자력기술자992" localSheetId="15">#REF!</definedName>
    <definedName name="중급원자력기술자992" localSheetId="14">#REF!</definedName>
    <definedName name="중급원자력기술자992">#REF!</definedName>
    <definedName name="중기운전기사" localSheetId="49">#REF!</definedName>
    <definedName name="중기운전기사" localSheetId="50">#REF!</definedName>
    <definedName name="중기운전기사" localSheetId="51">#REF!</definedName>
    <definedName name="중기운전기사" localSheetId="52">#REF!</definedName>
    <definedName name="중기운전기사" localSheetId="53">#REF!</definedName>
    <definedName name="중기운전기사" localSheetId="74">#REF!</definedName>
    <definedName name="중기운전기사" localSheetId="75">#REF!</definedName>
    <definedName name="중기운전기사" localSheetId="76">#REF!</definedName>
    <definedName name="중기운전기사" localSheetId="77">#REF!</definedName>
    <definedName name="중기운전기사" localSheetId="78">#REF!</definedName>
    <definedName name="중기운전기사" localSheetId="16">#REF!</definedName>
    <definedName name="중기운전기사" localSheetId="13">#REF!</definedName>
    <definedName name="중기운전기사" localSheetId="15">#REF!</definedName>
    <definedName name="중기운전기사" localSheetId="14">#REF!</definedName>
    <definedName name="중기운전기사">#REF!</definedName>
    <definedName name="중기운전조수" localSheetId="55">#REF!</definedName>
    <definedName name="중기운전조수" localSheetId="59">#REF!</definedName>
    <definedName name="중기운전조수" localSheetId="61">#REF!</definedName>
    <definedName name="중기운전조수" localSheetId="31">#REF!</definedName>
    <definedName name="중기운전조수" localSheetId="35">#REF!</definedName>
    <definedName name="중기운전조수" localSheetId="36">#REF!</definedName>
    <definedName name="중기운전조수" localSheetId="34">#REF!</definedName>
    <definedName name="중기운전조수" localSheetId="49">#REF!</definedName>
    <definedName name="중기운전조수" localSheetId="50">#REF!</definedName>
    <definedName name="중기운전조수" localSheetId="51">#REF!</definedName>
    <definedName name="중기운전조수" localSheetId="52">#REF!</definedName>
    <definedName name="중기운전조수" localSheetId="53">#REF!</definedName>
    <definedName name="중기운전조수" localSheetId="74">#REF!</definedName>
    <definedName name="중기운전조수" localSheetId="75">#REF!</definedName>
    <definedName name="중기운전조수" localSheetId="76">#REF!</definedName>
    <definedName name="중기운전조수" localSheetId="77">#REF!</definedName>
    <definedName name="중기운전조수" localSheetId="78">#REF!</definedName>
    <definedName name="중기운전조수" localSheetId="16">#REF!</definedName>
    <definedName name="중기운전조수" localSheetId="13">#REF!</definedName>
    <definedName name="중기운전조수" localSheetId="15">#REF!</definedName>
    <definedName name="중기운전조수" localSheetId="14">#REF!</definedName>
    <definedName name="중기운전조수" localSheetId="1">#REF!</definedName>
    <definedName name="중기운전조수">#REF!</definedName>
    <definedName name="중기조장" localSheetId="55">#REF!</definedName>
    <definedName name="중기조장" localSheetId="59">#REF!</definedName>
    <definedName name="중기조장" localSheetId="61">#REF!</definedName>
    <definedName name="중기조장" localSheetId="31">#REF!</definedName>
    <definedName name="중기조장" localSheetId="35">#REF!</definedName>
    <definedName name="중기조장" localSheetId="36">#REF!</definedName>
    <definedName name="중기조장" localSheetId="34">#REF!</definedName>
    <definedName name="중기조장" localSheetId="49">#REF!</definedName>
    <definedName name="중기조장" localSheetId="50">#REF!</definedName>
    <definedName name="중기조장" localSheetId="51">#REF!</definedName>
    <definedName name="중기조장" localSheetId="52">#REF!</definedName>
    <definedName name="중기조장" localSheetId="53">#REF!</definedName>
    <definedName name="중기조장" localSheetId="74">#REF!</definedName>
    <definedName name="중기조장" localSheetId="75">#REF!</definedName>
    <definedName name="중기조장" localSheetId="76">#REF!</definedName>
    <definedName name="중기조장" localSheetId="77">#REF!</definedName>
    <definedName name="중기조장" localSheetId="78">#REF!</definedName>
    <definedName name="중기조장" localSheetId="16">#REF!</definedName>
    <definedName name="중기조장" localSheetId="13">#REF!</definedName>
    <definedName name="중기조장" localSheetId="15">#REF!</definedName>
    <definedName name="중기조장" localSheetId="14">#REF!</definedName>
    <definedName name="중기조장" localSheetId="1">#REF!</definedName>
    <definedName name="중기조장">#REF!</definedName>
    <definedName name="증설13205계" localSheetId="49">#REF!</definedName>
    <definedName name="증설13205계" localSheetId="50">#REF!</definedName>
    <definedName name="증설13205계" localSheetId="51">#REF!</definedName>
    <definedName name="증설13205계" localSheetId="52">#REF!</definedName>
    <definedName name="증설13205계" localSheetId="53">#REF!</definedName>
    <definedName name="증설13205계" localSheetId="74">#REF!</definedName>
    <definedName name="증설13205계" localSheetId="75">#REF!</definedName>
    <definedName name="증설13205계" localSheetId="76">#REF!</definedName>
    <definedName name="증설13205계" localSheetId="77">#REF!</definedName>
    <definedName name="증설13205계" localSheetId="78">#REF!</definedName>
    <definedName name="증설13205계" localSheetId="16">#REF!</definedName>
    <definedName name="증설13205계" localSheetId="13">#REF!</definedName>
    <definedName name="증설13205계" localSheetId="15">#REF!</definedName>
    <definedName name="증설13205계" localSheetId="14">#REF!</definedName>
    <definedName name="증설13205계">#REF!</definedName>
    <definedName name="지k1" localSheetId="49">#REF!</definedName>
    <definedName name="지k1" localSheetId="50">#REF!</definedName>
    <definedName name="지k1" localSheetId="51">#REF!</definedName>
    <definedName name="지k1" localSheetId="52">#REF!</definedName>
    <definedName name="지k1" localSheetId="53">#REF!</definedName>
    <definedName name="지k1" localSheetId="74">#REF!</definedName>
    <definedName name="지k1" localSheetId="75">#REF!</definedName>
    <definedName name="지k1" localSheetId="76">#REF!</definedName>
    <definedName name="지k1" localSheetId="77">#REF!</definedName>
    <definedName name="지k1" localSheetId="78">#REF!</definedName>
    <definedName name="지k1" localSheetId="16">#REF!</definedName>
    <definedName name="지k1" localSheetId="13">#REF!</definedName>
    <definedName name="지k1" localSheetId="15">#REF!</definedName>
    <definedName name="지k1" localSheetId="14">#REF!</definedName>
    <definedName name="지k1">#REF!</definedName>
    <definedName name="지k2" localSheetId="49">#REF!</definedName>
    <definedName name="지k2" localSheetId="50">#REF!</definedName>
    <definedName name="지k2" localSheetId="51">#REF!</definedName>
    <definedName name="지k2" localSheetId="52">#REF!</definedName>
    <definedName name="지k2" localSheetId="53">#REF!</definedName>
    <definedName name="지k2" localSheetId="74">#REF!</definedName>
    <definedName name="지k2" localSheetId="75">#REF!</definedName>
    <definedName name="지k2" localSheetId="76">#REF!</definedName>
    <definedName name="지k2" localSheetId="77">#REF!</definedName>
    <definedName name="지k2" localSheetId="78">#REF!</definedName>
    <definedName name="지k2" localSheetId="16">#REF!</definedName>
    <definedName name="지k2" localSheetId="13">#REF!</definedName>
    <definedName name="지k2" localSheetId="15">#REF!</definedName>
    <definedName name="지k2" localSheetId="14">#REF!</definedName>
    <definedName name="지k2">#REF!</definedName>
    <definedName name="지k4" localSheetId="49">#REF!</definedName>
    <definedName name="지k4" localSheetId="50">#REF!</definedName>
    <definedName name="지k4" localSheetId="51">#REF!</definedName>
    <definedName name="지k4" localSheetId="52">#REF!</definedName>
    <definedName name="지k4" localSheetId="53">#REF!</definedName>
    <definedName name="지k4" localSheetId="74">#REF!</definedName>
    <definedName name="지k4" localSheetId="75">#REF!</definedName>
    <definedName name="지k4" localSheetId="76">#REF!</definedName>
    <definedName name="지k4" localSheetId="77">#REF!</definedName>
    <definedName name="지k4" localSheetId="78">#REF!</definedName>
    <definedName name="지k4" localSheetId="16">#REF!</definedName>
    <definedName name="지k4" localSheetId="13">#REF!</definedName>
    <definedName name="지k4" localSheetId="15">#REF!</definedName>
    <definedName name="지k4" localSheetId="14">#REF!</definedName>
    <definedName name="지k4">#REF!</definedName>
    <definedName name="지VI1" localSheetId="49">#REF!</definedName>
    <definedName name="지VI1" localSheetId="50">#REF!</definedName>
    <definedName name="지VI1" localSheetId="51">#REF!</definedName>
    <definedName name="지VI1" localSheetId="52">#REF!</definedName>
    <definedName name="지VI1" localSheetId="53">#REF!</definedName>
    <definedName name="지VI1" localSheetId="74">#REF!</definedName>
    <definedName name="지VI1" localSheetId="75">#REF!</definedName>
    <definedName name="지VI1" localSheetId="76">#REF!</definedName>
    <definedName name="지VI1" localSheetId="77">#REF!</definedName>
    <definedName name="지VI1" localSheetId="78">#REF!</definedName>
    <definedName name="지VI1" localSheetId="16">#REF!</definedName>
    <definedName name="지VI1" localSheetId="13">#REF!</definedName>
    <definedName name="지VI1" localSheetId="15">#REF!</definedName>
    <definedName name="지VI1" localSheetId="14">#REF!</definedName>
    <definedName name="지VI1">#REF!</definedName>
    <definedName name="지VI2" localSheetId="49">#REF!</definedName>
    <definedName name="지VI2" localSheetId="50">#REF!</definedName>
    <definedName name="지VI2" localSheetId="51">#REF!</definedName>
    <definedName name="지VI2" localSheetId="52">#REF!</definedName>
    <definedName name="지VI2" localSheetId="53">#REF!</definedName>
    <definedName name="지VI2" localSheetId="74">#REF!</definedName>
    <definedName name="지VI2" localSheetId="75">#REF!</definedName>
    <definedName name="지VI2" localSheetId="76">#REF!</definedName>
    <definedName name="지VI2" localSheetId="77">#REF!</definedName>
    <definedName name="지VI2" localSheetId="78">#REF!</definedName>
    <definedName name="지VI2" localSheetId="16">#REF!</definedName>
    <definedName name="지VI2" localSheetId="13">#REF!</definedName>
    <definedName name="지VI2" localSheetId="15">#REF!</definedName>
    <definedName name="지VI2" localSheetId="14">#REF!</definedName>
    <definedName name="지VI2">#REF!</definedName>
    <definedName name="지VI3" localSheetId="49">#REF!</definedName>
    <definedName name="지VI3" localSheetId="50">#REF!</definedName>
    <definedName name="지VI3" localSheetId="51">#REF!</definedName>
    <definedName name="지VI3" localSheetId="52">#REF!</definedName>
    <definedName name="지VI3" localSheetId="53">#REF!</definedName>
    <definedName name="지VI3" localSheetId="74">#REF!</definedName>
    <definedName name="지VI3" localSheetId="75">#REF!</definedName>
    <definedName name="지VI3" localSheetId="76">#REF!</definedName>
    <definedName name="지VI3" localSheetId="77">#REF!</definedName>
    <definedName name="지VI3" localSheetId="78">#REF!</definedName>
    <definedName name="지VI3" localSheetId="16">#REF!</definedName>
    <definedName name="지VI3" localSheetId="13">#REF!</definedName>
    <definedName name="지VI3" localSheetId="15">#REF!</definedName>
    <definedName name="지VI3" localSheetId="14">#REF!</definedName>
    <definedName name="지VI3">#REF!</definedName>
    <definedName name="지VI4" localSheetId="49">#REF!</definedName>
    <definedName name="지VI4" localSheetId="50">#REF!</definedName>
    <definedName name="지VI4" localSheetId="51">#REF!</definedName>
    <definedName name="지VI4" localSheetId="52">#REF!</definedName>
    <definedName name="지VI4" localSheetId="53">#REF!</definedName>
    <definedName name="지VI4" localSheetId="74">#REF!</definedName>
    <definedName name="지VI4" localSheetId="75">#REF!</definedName>
    <definedName name="지VI4" localSheetId="76">#REF!</definedName>
    <definedName name="지VI4" localSheetId="77">#REF!</definedName>
    <definedName name="지VI4" localSheetId="78">#REF!</definedName>
    <definedName name="지VI4" localSheetId="16">#REF!</definedName>
    <definedName name="지VI4" localSheetId="13">#REF!</definedName>
    <definedName name="지VI4" localSheetId="15">#REF!</definedName>
    <definedName name="지VI4" localSheetId="14">#REF!</definedName>
    <definedName name="지VI4">#REF!</definedName>
    <definedName name="지vi5" localSheetId="49">#REF!</definedName>
    <definedName name="지vi5" localSheetId="50">#REF!</definedName>
    <definedName name="지vi5" localSheetId="51">#REF!</definedName>
    <definedName name="지vi5" localSheetId="52">#REF!</definedName>
    <definedName name="지vi5" localSheetId="53">#REF!</definedName>
    <definedName name="지vi5" localSheetId="74">#REF!</definedName>
    <definedName name="지vi5" localSheetId="75">#REF!</definedName>
    <definedName name="지vi5" localSheetId="76">#REF!</definedName>
    <definedName name="지vi5" localSheetId="77">#REF!</definedName>
    <definedName name="지vi5" localSheetId="78">#REF!</definedName>
    <definedName name="지vi5" localSheetId="16">#REF!</definedName>
    <definedName name="지vi5" localSheetId="13">#REF!</definedName>
    <definedName name="지vi5" localSheetId="15">#REF!</definedName>
    <definedName name="지vi5" localSheetId="14">#REF!</definedName>
    <definedName name="지vi5">#REF!</definedName>
    <definedName name="지베타" localSheetId="49">#REF!</definedName>
    <definedName name="지베타" localSheetId="50">#REF!</definedName>
    <definedName name="지베타" localSheetId="51">#REF!</definedName>
    <definedName name="지베타" localSheetId="52">#REF!</definedName>
    <definedName name="지베타" localSheetId="53">#REF!</definedName>
    <definedName name="지베타" localSheetId="74">#REF!</definedName>
    <definedName name="지베타" localSheetId="75">#REF!</definedName>
    <definedName name="지베타" localSheetId="76">#REF!</definedName>
    <definedName name="지베타" localSheetId="77">#REF!</definedName>
    <definedName name="지베타" localSheetId="78">#REF!</definedName>
    <definedName name="지베타" localSheetId="16">#REF!</definedName>
    <definedName name="지베타" localSheetId="13">#REF!</definedName>
    <definedName name="지베타" localSheetId="15">#REF!</definedName>
    <definedName name="지베타" localSheetId="14">#REF!</definedName>
    <definedName name="지베타">#REF!</definedName>
    <definedName name="지붕잇기공001" localSheetId="49">#REF!</definedName>
    <definedName name="지붕잇기공001" localSheetId="50">#REF!</definedName>
    <definedName name="지붕잇기공001" localSheetId="51">#REF!</definedName>
    <definedName name="지붕잇기공001" localSheetId="52">#REF!</definedName>
    <definedName name="지붕잇기공001" localSheetId="53">#REF!</definedName>
    <definedName name="지붕잇기공001" localSheetId="74">#REF!</definedName>
    <definedName name="지붕잇기공001" localSheetId="75">#REF!</definedName>
    <definedName name="지붕잇기공001" localSheetId="76">#REF!</definedName>
    <definedName name="지붕잇기공001" localSheetId="77">#REF!</definedName>
    <definedName name="지붕잇기공001" localSheetId="78">#REF!</definedName>
    <definedName name="지붕잇기공001" localSheetId="16">#REF!</definedName>
    <definedName name="지붕잇기공001" localSheetId="13">#REF!</definedName>
    <definedName name="지붕잇기공001" localSheetId="15">#REF!</definedName>
    <definedName name="지붕잇기공001" localSheetId="14">#REF!</definedName>
    <definedName name="지붕잇기공001">#REF!</definedName>
    <definedName name="지붕잇기공002" localSheetId="49">#REF!</definedName>
    <definedName name="지붕잇기공002" localSheetId="50">#REF!</definedName>
    <definedName name="지붕잇기공002" localSheetId="51">#REF!</definedName>
    <definedName name="지붕잇기공002" localSheetId="52">#REF!</definedName>
    <definedName name="지붕잇기공002" localSheetId="53">#REF!</definedName>
    <definedName name="지붕잇기공002" localSheetId="74">#REF!</definedName>
    <definedName name="지붕잇기공002" localSheetId="75">#REF!</definedName>
    <definedName name="지붕잇기공002" localSheetId="76">#REF!</definedName>
    <definedName name="지붕잇기공002" localSheetId="77">#REF!</definedName>
    <definedName name="지붕잇기공002" localSheetId="78">#REF!</definedName>
    <definedName name="지붕잇기공002" localSheetId="16">#REF!</definedName>
    <definedName name="지붕잇기공002" localSheetId="13">#REF!</definedName>
    <definedName name="지붕잇기공002" localSheetId="15">#REF!</definedName>
    <definedName name="지붕잇기공002" localSheetId="14">#REF!</definedName>
    <definedName name="지붕잇기공002">#REF!</definedName>
    <definedName name="지붕잇기공011" localSheetId="49">#REF!</definedName>
    <definedName name="지붕잇기공011" localSheetId="50">#REF!</definedName>
    <definedName name="지붕잇기공011" localSheetId="51">#REF!</definedName>
    <definedName name="지붕잇기공011" localSheetId="52">#REF!</definedName>
    <definedName name="지붕잇기공011" localSheetId="53">#REF!</definedName>
    <definedName name="지붕잇기공011" localSheetId="74">#REF!</definedName>
    <definedName name="지붕잇기공011" localSheetId="75">#REF!</definedName>
    <definedName name="지붕잇기공011" localSheetId="76">#REF!</definedName>
    <definedName name="지붕잇기공011" localSheetId="77">#REF!</definedName>
    <definedName name="지붕잇기공011" localSheetId="78">#REF!</definedName>
    <definedName name="지붕잇기공011" localSheetId="16">#REF!</definedName>
    <definedName name="지붕잇기공011" localSheetId="13">#REF!</definedName>
    <definedName name="지붕잇기공011" localSheetId="15">#REF!</definedName>
    <definedName name="지붕잇기공011" localSheetId="14">#REF!</definedName>
    <definedName name="지붕잇기공011">#REF!</definedName>
    <definedName name="지붕잇기공982" localSheetId="49">#REF!</definedName>
    <definedName name="지붕잇기공982" localSheetId="50">#REF!</definedName>
    <definedName name="지붕잇기공982" localSheetId="51">#REF!</definedName>
    <definedName name="지붕잇기공982" localSheetId="52">#REF!</definedName>
    <definedName name="지붕잇기공982" localSheetId="53">#REF!</definedName>
    <definedName name="지붕잇기공982" localSheetId="74">#REF!</definedName>
    <definedName name="지붕잇기공982" localSheetId="75">#REF!</definedName>
    <definedName name="지붕잇기공982" localSheetId="76">#REF!</definedName>
    <definedName name="지붕잇기공982" localSheetId="77">#REF!</definedName>
    <definedName name="지붕잇기공982" localSheetId="78">#REF!</definedName>
    <definedName name="지붕잇기공982" localSheetId="16">#REF!</definedName>
    <definedName name="지붕잇기공982" localSheetId="13">#REF!</definedName>
    <definedName name="지붕잇기공982" localSheetId="15">#REF!</definedName>
    <definedName name="지붕잇기공982" localSheetId="14">#REF!</definedName>
    <definedName name="지붕잇기공982">#REF!</definedName>
    <definedName name="지붕잇기공991" localSheetId="49">#REF!</definedName>
    <definedName name="지붕잇기공991" localSheetId="50">#REF!</definedName>
    <definedName name="지붕잇기공991" localSheetId="51">#REF!</definedName>
    <definedName name="지붕잇기공991" localSheetId="52">#REF!</definedName>
    <definedName name="지붕잇기공991" localSheetId="53">#REF!</definedName>
    <definedName name="지붕잇기공991" localSheetId="74">#REF!</definedName>
    <definedName name="지붕잇기공991" localSheetId="75">#REF!</definedName>
    <definedName name="지붕잇기공991" localSheetId="76">#REF!</definedName>
    <definedName name="지붕잇기공991" localSheetId="77">#REF!</definedName>
    <definedName name="지붕잇기공991" localSheetId="78">#REF!</definedName>
    <definedName name="지붕잇기공991" localSheetId="16">#REF!</definedName>
    <definedName name="지붕잇기공991" localSheetId="13">#REF!</definedName>
    <definedName name="지붕잇기공991" localSheetId="15">#REF!</definedName>
    <definedName name="지붕잇기공991" localSheetId="14">#REF!</definedName>
    <definedName name="지붕잇기공991">#REF!</definedName>
    <definedName name="지붕잇기공992" localSheetId="49">#REF!</definedName>
    <definedName name="지붕잇기공992" localSheetId="50">#REF!</definedName>
    <definedName name="지붕잇기공992" localSheetId="51">#REF!</definedName>
    <definedName name="지붕잇기공992" localSheetId="52">#REF!</definedName>
    <definedName name="지붕잇기공992" localSheetId="53">#REF!</definedName>
    <definedName name="지붕잇기공992" localSheetId="74">#REF!</definedName>
    <definedName name="지붕잇기공992" localSheetId="75">#REF!</definedName>
    <definedName name="지붕잇기공992" localSheetId="76">#REF!</definedName>
    <definedName name="지붕잇기공992" localSheetId="77">#REF!</definedName>
    <definedName name="지붕잇기공992" localSheetId="78">#REF!</definedName>
    <definedName name="지붕잇기공992" localSheetId="16">#REF!</definedName>
    <definedName name="지붕잇기공992" localSheetId="13">#REF!</definedName>
    <definedName name="지붕잇기공992" localSheetId="15">#REF!</definedName>
    <definedName name="지붕잇기공992" localSheetId="14">#REF!</definedName>
    <definedName name="지붕잇기공992">#REF!</definedName>
    <definedName name="지시부" localSheetId="37" hidden="1">{#N/A,#N/A,FALSE,"현장 NCR 분석";#N/A,#N/A,FALSE,"현장품질감사";#N/A,#N/A,FALSE,"현장품질감사"}</definedName>
    <definedName name="지시부" localSheetId="17" hidden="1">{#N/A,#N/A,FALSE,"현장 NCR 분석";#N/A,#N/A,FALSE,"현장품질감사";#N/A,#N/A,FALSE,"현장품질감사"}</definedName>
    <definedName name="지시부" localSheetId="18" hidden="1">{#N/A,#N/A,FALSE,"현장 NCR 분석";#N/A,#N/A,FALSE,"현장품질감사";#N/A,#N/A,FALSE,"현장품질감사"}</definedName>
    <definedName name="지시부" localSheetId="49" hidden="1">{#N/A,#N/A,FALSE,"현장 NCR 분석";#N/A,#N/A,FALSE,"현장품질감사";#N/A,#N/A,FALSE,"현장품질감사"}</definedName>
    <definedName name="지시부" localSheetId="50" hidden="1">{#N/A,#N/A,FALSE,"현장 NCR 분석";#N/A,#N/A,FALSE,"현장품질감사";#N/A,#N/A,FALSE,"현장품질감사"}</definedName>
    <definedName name="지시부" localSheetId="51" hidden="1">{#N/A,#N/A,FALSE,"현장 NCR 분석";#N/A,#N/A,FALSE,"현장품질감사";#N/A,#N/A,FALSE,"현장품질감사"}</definedName>
    <definedName name="지시부" localSheetId="52" hidden="1">{#N/A,#N/A,FALSE,"현장 NCR 분석";#N/A,#N/A,FALSE,"현장품질감사";#N/A,#N/A,FALSE,"현장품질감사"}</definedName>
    <definedName name="지시부" localSheetId="53" hidden="1">{#N/A,#N/A,FALSE,"현장 NCR 분석";#N/A,#N/A,FALSE,"현장품질감사";#N/A,#N/A,FALSE,"현장품질감사"}</definedName>
    <definedName name="지시부" localSheetId="79" hidden="1">{#N/A,#N/A,FALSE,"현장 NCR 분석";#N/A,#N/A,FALSE,"현장품질감사";#N/A,#N/A,FALSE,"현장품질감사"}</definedName>
    <definedName name="지시부" localSheetId="16" hidden="1">{#N/A,#N/A,FALSE,"현장 NCR 분석";#N/A,#N/A,FALSE,"현장품질감사";#N/A,#N/A,FALSE,"현장품질감사"}</definedName>
    <definedName name="지시부" localSheetId="13" hidden="1">{#N/A,#N/A,FALSE,"현장 NCR 분석";#N/A,#N/A,FALSE,"현장품질감사";#N/A,#N/A,FALSE,"현장품질감사"}</definedName>
    <definedName name="지시부" localSheetId="15" hidden="1">{#N/A,#N/A,FALSE,"현장 NCR 분석";#N/A,#N/A,FALSE,"현장품질감사";#N/A,#N/A,FALSE,"현장품질감사"}</definedName>
    <definedName name="지시부" localSheetId="14" hidden="1">{#N/A,#N/A,FALSE,"현장 NCR 분석";#N/A,#N/A,FALSE,"현장품질감사";#N/A,#N/A,FALSE,"현장품질감사"}</definedName>
    <definedName name="지시부" hidden="1">{#N/A,#N/A,FALSE,"현장 NCR 분석";#N/A,#N/A,FALSE,"현장품질감사";#N/A,#N/A,FALSE,"현장품질감사"}</definedName>
    <definedName name="지적">#REF!</definedName>
    <definedName name="지적기능사_지적기능사2급001" localSheetId="49">#REF!</definedName>
    <definedName name="지적기능사_지적기능사2급001" localSheetId="50">#REF!</definedName>
    <definedName name="지적기능사_지적기능사2급001" localSheetId="51">#REF!</definedName>
    <definedName name="지적기능사_지적기능사2급001" localSheetId="52">#REF!</definedName>
    <definedName name="지적기능사_지적기능사2급001" localSheetId="53">#REF!</definedName>
    <definedName name="지적기능사_지적기능사2급001" localSheetId="74">#REF!</definedName>
    <definedName name="지적기능사_지적기능사2급001" localSheetId="75">#REF!</definedName>
    <definedName name="지적기능사_지적기능사2급001" localSheetId="76">#REF!</definedName>
    <definedName name="지적기능사_지적기능사2급001" localSheetId="77">#REF!</definedName>
    <definedName name="지적기능사_지적기능사2급001" localSheetId="78">#REF!</definedName>
    <definedName name="지적기능사_지적기능사2급001" localSheetId="16">#REF!</definedName>
    <definedName name="지적기능사_지적기능사2급001" localSheetId="13">#REF!</definedName>
    <definedName name="지적기능사_지적기능사2급001" localSheetId="15">#REF!</definedName>
    <definedName name="지적기능사_지적기능사2급001" localSheetId="14">#REF!</definedName>
    <definedName name="지적기능사_지적기능사2급001">#REF!</definedName>
    <definedName name="지적기능사_지적기능사2급002" localSheetId="49">#REF!</definedName>
    <definedName name="지적기능사_지적기능사2급002" localSheetId="50">#REF!</definedName>
    <definedName name="지적기능사_지적기능사2급002" localSheetId="51">#REF!</definedName>
    <definedName name="지적기능사_지적기능사2급002" localSheetId="52">#REF!</definedName>
    <definedName name="지적기능사_지적기능사2급002" localSheetId="53">#REF!</definedName>
    <definedName name="지적기능사_지적기능사2급002" localSheetId="74">#REF!</definedName>
    <definedName name="지적기능사_지적기능사2급002" localSheetId="75">#REF!</definedName>
    <definedName name="지적기능사_지적기능사2급002" localSheetId="76">#REF!</definedName>
    <definedName name="지적기능사_지적기능사2급002" localSheetId="77">#REF!</definedName>
    <definedName name="지적기능사_지적기능사2급002" localSheetId="78">#REF!</definedName>
    <definedName name="지적기능사_지적기능사2급002" localSheetId="16">#REF!</definedName>
    <definedName name="지적기능사_지적기능사2급002" localSheetId="13">#REF!</definedName>
    <definedName name="지적기능사_지적기능사2급002" localSheetId="15">#REF!</definedName>
    <definedName name="지적기능사_지적기능사2급002" localSheetId="14">#REF!</definedName>
    <definedName name="지적기능사_지적기능사2급002">#REF!</definedName>
    <definedName name="지적기능사_지적기능사2급011" localSheetId="49">#REF!</definedName>
    <definedName name="지적기능사_지적기능사2급011" localSheetId="50">#REF!</definedName>
    <definedName name="지적기능사_지적기능사2급011" localSheetId="51">#REF!</definedName>
    <definedName name="지적기능사_지적기능사2급011" localSheetId="52">#REF!</definedName>
    <definedName name="지적기능사_지적기능사2급011" localSheetId="53">#REF!</definedName>
    <definedName name="지적기능사_지적기능사2급011" localSheetId="74">#REF!</definedName>
    <definedName name="지적기능사_지적기능사2급011" localSheetId="75">#REF!</definedName>
    <definedName name="지적기능사_지적기능사2급011" localSheetId="76">#REF!</definedName>
    <definedName name="지적기능사_지적기능사2급011" localSheetId="77">#REF!</definedName>
    <definedName name="지적기능사_지적기능사2급011" localSheetId="78">#REF!</definedName>
    <definedName name="지적기능사_지적기능사2급011" localSheetId="16">#REF!</definedName>
    <definedName name="지적기능사_지적기능사2급011" localSheetId="13">#REF!</definedName>
    <definedName name="지적기능사_지적기능사2급011" localSheetId="15">#REF!</definedName>
    <definedName name="지적기능사_지적기능사2급011" localSheetId="14">#REF!</definedName>
    <definedName name="지적기능사_지적기능사2급011">#REF!</definedName>
    <definedName name="지적기능사_지적기능사2급982" localSheetId="49">#REF!</definedName>
    <definedName name="지적기능사_지적기능사2급982" localSheetId="50">#REF!</definedName>
    <definedName name="지적기능사_지적기능사2급982" localSheetId="51">#REF!</definedName>
    <definedName name="지적기능사_지적기능사2급982" localSheetId="52">#REF!</definedName>
    <definedName name="지적기능사_지적기능사2급982" localSheetId="53">#REF!</definedName>
    <definedName name="지적기능사_지적기능사2급982" localSheetId="74">#REF!</definedName>
    <definedName name="지적기능사_지적기능사2급982" localSheetId="75">#REF!</definedName>
    <definedName name="지적기능사_지적기능사2급982" localSheetId="76">#REF!</definedName>
    <definedName name="지적기능사_지적기능사2급982" localSheetId="77">#REF!</definedName>
    <definedName name="지적기능사_지적기능사2급982" localSheetId="78">#REF!</definedName>
    <definedName name="지적기능사_지적기능사2급982" localSheetId="16">#REF!</definedName>
    <definedName name="지적기능사_지적기능사2급982" localSheetId="13">#REF!</definedName>
    <definedName name="지적기능사_지적기능사2급982" localSheetId="15">#REF!</definedName>
    <definedName name="지적기능사_지적기능사2급982" localSheetId="14">#REF!</definedName>
    <definedName name="지적기능사_지적기능사2급982">#REF!</definedName>
    <definedName name="지적기능사_지적기능사2급991" localSheetId="49">#REF!</definedName>
    <definedName name="지적기능사_지적기능사2급991" localSheetId="50">#REF!</definedName>
    <definedName name="지적기능사_지적기능사2급991" localSheetId="51">#REF!</definedName>
    <definedName name="지적기능사_지적기능사2급991" localSheetId="52">#REF!</definedName>
    <definedName name="지적기능사_지적기능사2급991" localSheetId="53">#REF!</definedName>
    <definedName name="지적기능사_지적기능사2급991" localSheetId="74">#REF!</definedName>
    <definedName name="지적기능사_지적기능사2급991" localSheetId="75">#REF!</definedName>
    <definedName name="지적기능사_지적기능사2급991" localSheetId="76">#REF!</definedName>
    <definedName name="지적기능사_지적기능사2급991" localSheetId="77">#REF!</definedName>
    <definedName name="지적기능사_지적기능사2급991" localSheetId="78">#REF!</definedName>
    <definedName name="지적기능사_지적기능사2급991" localSheetId="16">#REF!</definedName>
    <definedName name="지적기능사_지적기능사2급991" localSheetId="13">#REF!</definedName>
    <definedName name="지적기능사_지적기능사2급991" localSheetId="15">#REF!</definedName>
    <definedName name="지적기능사_지적기능사2급991" localSheetId="14">#REF!</definedName>
    <definedName name="지적기능사_지적기능사2급991">#REF!</definedName>
    <definedName name="지적기능사_지적기능사2급992" localSheetId="49">#REF!</definedName>
    <definedName name="지적기능사_지적기능사2급992" localSheetId="50">#REF!</definedName>
    <definedName name="지적기능사_지적기능사2급992" localSheetId="51">#REF!</definedName>
    <definedName name="지적기능사_지적기능사2급992" localSheetId="52">#REF!</definedName>
    <definedName name="지적기능사_지적기능사2급992" localSheetId="53">#REF!</definedName>
    <definedName name="지적기능사_지적기능사2급992" localSheetId="74">#REF!</definedName>
    <definedName name="지적기능사_지적기능사2급992" localSheetId="75">#REF!</definedName>
    <definedName name="지적기능사_지적기능사2급992" localSheetId="76">#REF!</definedName>
    <definedName name="지적기능사_지적기능사2급992" localSheetId="77">#REF!</definedName>
    <definedName name="지적기능사_지적기능사2급992" localSheetId="78">#REF!</definedName>
    <definedName name="지적기능사_지적기능사2급992" localSheetId="16">#REF!</definedName>
    <definedName name="지적기능사_지적기능사2급992" localSheetId="13">#REF!</definedName>
    <definedName name="지적기능사_지적기능사2급992" localSheetId="15">#REF!</definedName>
    <definedName name="지적기능사_지적기능사2급992" localSheetId="14">#REF!</definedName>
    <definedName name="지적기능사_지적기능사2급992">#REF!</definedName>
    <definedName name="지적기능산업기사_지적기능사1급001" localSheetId="49">#REF!</definedName>
    <definedName name="지적기능산업기사_지적기능사1급001" localSheetId="50">#REF!</definedName>
    <definedName name="지적기능산업기사_지적기능사1급001" localSheetId="51">#REF!</definedName>
    <definedName name="지적기능산업기사_지적기능사1급001" localSheetId="52">#REF!</definedName>
    <definedName name="지적기능산업기사_지적기능사1급001" localSheetId="53">#REF!</definedName>
    <definedName name="지적기능산업기사_지적기능사1급001" localSheetId="74">#REF!</definedName>
    <definedName name="지적기능산업기사_지적기능사1급001" localSheetId="75">#REF!</definedName>
    <definedName name="지적기능산업기사_지적기능사1급001" localSheetId="76">#REF!</definedName>
    <definedName name="지적기능산업기사_지적기능사1급001" localSheetId="77">#REF!</definedName>
    <definedName name="지적기능산업기사_지적기능사1급001" localSheetId="78">#REF!</definedName>
    <definedName name="지적기능산업기사_지적기능사1급001" localSheetId="16">#REF!</definedName>
    <definedName name="지적기능산업기사_지적기능사1급001" localSheetId="13">#REF!</definedName>
    <definedName name="지적기능산업기사_지적기능사1급001" localSheetId="15">#REF!</definedName>
    <definedName name="지적기능산업기사_지적기능사1급001" localSheetId="14">#REF!</definedName>
    <definedName name="지적기능산업기사_지적기능사1급001">#REF!</definedName>
    <definedName name="지적기능산업기사_지적기능사1급002" localSheetId="49">#REF!</definedName>
    <definedName name="지적기능산업기사_지적기능사1급002" localSheetId="50">#REF!</definedName>
    <definedName name="지적기능산업기사_지적기능사1급002" localSheetId="51">#REF!</definedName>
    <definedName name="지적기능산업기사_지적기능사1급002" localSheetId="52">#REF!</definedName>
    <definedName name="지적기능산업기사_지적기능사1급002" localSheetId="53">#REF!</definedName>
    <definedName name="지적기능산업기사_지적기능사1급002" localSheetId="74">#REF!</definedName>
    <definedName name="지적기능산업기사_지적기능사1급002" localSheetId="75">#REF!</definedName>
    <definedName name="지적기능산업기사_지적기능사1급002" localSheetId="76">#REF!</definedName>
    <definedName name="지적기능산업기사_지적기능사1급002" localSheetId="77">#REF!</definedName>
    <definedName name="지적기능산업기사_지적기능사1급002" localSheetId="78">#REF!</definedName>
    <definedName name="지적기능산업기사_지적기능사1급002" localSheetId="16">#REF!</definedName>
    <definedName name="지적기능산업기사_지적기능사1급002" localSheetId="13">#REF!</definedName>
    <definedName name="지적기능산업기사_지적기능사1급002" localSheetId="15">#REF!</definedName>
    <definedName name="지적기능산업기사_지적기능사1급002" localSheetId="14">#REF!</definedName>
    <definedName name="지적기능산업기사_지적기능사1급002">#REF!</definedName>
    <definedName name="지적기능산업기사_지적기능사1급011" localSheetId="49">#REF!</definedName>
    <definedName name="지적기능산업기사_지적기능사1급011" localSheetId="50">#REF!</definedName>
    <definedName name="지적기능산업기사_지적기능사1급011" localSheetId="51">#REF!</definedName>
    <definedName name="지적기능산업기사_지적기능사1급011" localSheetId="52">#REF!</definedName>
    <definedName name="지적기능산업기사_지적기능사1급011" localSheetId="53">#REF!</definedName>
    <definedName name="지적기능산업기사_지적기능사1급011" localSheetId="74">#REF!</definedName>
    <definedName name="지적기능산업기사_지적기능사1급011" localSheetId="75">#REF!</definedName>
    <definedName name="지적기능산업기사_지적기능사1급011" localSheetId="76">#REF!</definedName>
    <definedName name="지적기능산업기사_지적기능사1급011" localSheetId="77">#REF!</definedName>
    <definedName name="지적기능산업기사_지적기능사1급011" localSheetId="78">#REF!</definedName>
    <definedName name="지적기능산업기사_지적기능사1급011" localSheetId="16">#REF!</definedName>
    <definedName name="지적기능산업기사_지적기능사1급011" localSheetId="13">#REF!</definedName>
    <definedName name="지적기능산업기사_지적기능사1급011" localSheetId="15">#REF!</definedName>
    <definedName name="지적기능산업기사_지적기능사1급011" localSheetId="14">#REF!</definedName>
    <definedName name="지적기능산업기사_지적기능사1급011">#REF!</definedName>
    <definedName name="지적기능산업기사_지적기능사1급982" localSheetId="49">#REF!</definedName>
    <definedName name="지적기능산업기사_지적기능사1급982" localSheetId="50">#REF!</definedName>
    <definedName name="지적기능산업기사_지적기능사1급982" localSheetId="51">#REF!</definedName>
    <definedName name="지적기능산업기사_지적기능사1급982" localSheetId="52">#REF!</definedName>
    <definedName name="지적기능산업기사_지적기능사1급982" localSheetId="53">#REF!</definedName>
    <definedName name="지적기능산업기사_지적기능사1급982" localSheetId="74">#REF!</definedName>
    <definedName name="지적기능산업기사_지적기능사1급982" localSheetId="75">#REF!</definedName>
    <definedName name="지적기능산업기사_지적기능사1급982" localSheetId="76">#REF!</definedName>
    <definedName name="지적기능산업기사_지적기능사1급982" localSheetId="77">#REF!</definedName>
    <definedName name="지적기능산업기사_지적기능사1급982" localSheetId="78">#REF!</definedName>
    <definedName name="지적기능산업기사_지적기능사1급982" localSheetId="16">#REF!</definedName>
    <definedName name="지적기능산업기사_지적기능사1급982" localSheetId="13">#REF!</definedName>
    <definedName name="지적기능산업기사_지적기능사1급982" localSheetId="15">#REF!</definedName>
    <definedName name="지적기능산업기사_지적기능사1급982" localSheetId="14">#REF!</definedName>
    <definedName name="지적기능산업기사_지적기능사1급982">#REF!</definedName>
    <definedName name="지적기능산업기사_지적기능사1급991" localSheetId="49">#REF!</definedName>
    <definedName name="지적기능산업기사_지적기능사1급991" localSheetId="50">#REF!</definedName>
    <definedName name="지적기능산업기사_지적기능사1급991" localSheetId="51">#REF!</definedName>
    <definedName name="지적기능산업기사_지적기능사1급991" localSheetId="52">#REF!</definedName>
    <definedName name="지적기능산업기사_지적기능사1급991" localSheetId="53">#REF!</definedName>
    <definedName name="지적기능산업기사_지적기능사1급991" localSheetId="74">#REF!</definedName>
    <definedName name="지적기능산업기사_지적기능사1급991" localSheetId="75">#REF!</definedName>
    <definedName name="지적기능산업기사_지적기능사1급991" localSheetId="76">#REF!</definedName>
    <definedName name="지적기능산업기사_지적기능사1급991" localSheetId="77">#REF!</definedName>
    <definedName name="지적기능산업기사_지적기능사1급991" localSheetId="78">#REF!</definedName>
    <definedName name="지적기능산업기사_지적기능사1급991" localSheetId="16">#REF!</definedName>
    <definedName name="지적기능산업기사_지적기능사1급991" localSheetId="13">#REF!</definedName>
    <definedName name="지적기능산업기사_지적기능사1급991" localSheetId="15">#REF!</definedName>
    <definedName name="지적기능산업기사_지적기능사1급991" localSheetId="14">#REF!</definedName>
    <definedName name="지적기능산업기사_지적기능사1급991">#REF!</definedName>
    <definedName name="지적기능산업기사_지적기능사1급992" localSheetId="49">#REF!</definedName>
    <definedName name="지적기능산업기사_지적기능사1급992" localSheetId="50">#REF!</definedName>
    <definedName name="지적기능산업기사_지적기능사1급992" localSheetId="51">#REF!</definedName>
    <definedName name="지적기능산업기사_지적기능사1급992" localSheetId="52">#REF!</definedName>
    <definedName name="지적기능산업기사_지적기능사1급992" localSheetId="53">#REF!</definedName>
    <definedName name="지적기능산업기사_지적기능사1급992" localSheetId="74">#REF!</definedName>
    <definedName name="지적기능산업기사_지적기능사1급992" localSheetId="75">#REF!</definedName>
    <definedName name="지적기능산업기사_지적기능사1급992" localSheetId="76">#REF!</definedName>
    <definedName name="지적기능산업기사_지적기능사1급992" localSheetId="77">#REF!</definedName>
    <definedName name="지적기능산업기사_지적기능사1급992" localSheetId="78">#REF!</definedName>
    <definedName name="지적기능산업기사_지적기능사1급992" localSheetId="16">#REF!</definedName>
    <definedName name="지적기능산업기사_지적기능사1급992" localSheetId="13">#REF!</definedName>
    <definedName name="지적기능산업기사_지적기능사1급992" localSheetId="15">#REF!</definedName>
    <definedName name="지적기능산업기사_지적기능사1급992" localSheetId="14">#REF!</definedName>
    <definedName name="지적기능산업기사_지적기능사1급992">#REF!</definedName>
    <definedName name="지적기사_지적기사1급001" localSheetId="49">#REF!</definedName>
    <definedName name="지적기사_지적기사1급001" localSheetId="50">#REF!</definedName>
    <definedName name="지적기사_지적기사1급001" localSheetId="51">#REF!</definedName>
    <definedName name="지적기사_지적기사1급001" localSheetId="52">#REF!</definedName>
    <definedName name="지적기사_지적기사1급001" localSheetId="53">#REF!</definedName>
    <definedName name="지적기사_지적기사1급001" localSheetId="74">#REF!</definedName>
    <definedName name="지적기사_지적기사1급001" localSheetId="75">#REF!</definedName>
    <definedName name="지적기사_지적기사1급001" localSheetId="76">#REF!</definedName>
    <definedName name="지적기사_지적기사1급001" localSheetId="77">#REF!</definedName>
    <definedName name="지적기사_지적기사1급001" localSheetId="78">#REF!</definedName>
    <definedName name="지적기사_지적기사1급001" localSheetId="16">#REF!</definedName>
    <definedName name="지적기사_지적기사1급001" localSheetId="13">#REF!</definedName>
    <definedName name="지적기사_지적기사1급001" localSheetId="15">#REF!</definedName>
    <definedName name="지적기사_지적기사1급001" localSheetId="14">#REF!</definedName>
    <definedName name="지적기사_지적기사1급001">#REF!</definedName>
    <definedName name="지적기사_지적기사1급002" localSheetId="49">#REF!</definedName>
    <definedName name="지적기사_지적기사1급002" localSheetId="50">#REF!</definedName>
    <definedName name="지적기사_지적기사1급002" localSheetId="51">#REF!</definedName>
    <definedName name="지적기사_지적기사1급002" localSheetId="52">#REF!</definedName>
    <definedName name="지적기사_지적기사1급002" localSheetId="53">#REF!</definedName>
    <definedName name="지적기사_지적기사1급002" localSheetId="74">#REF!</definedName>
    <definedName name="지적기사_지적기사1급002" localSheetId="75">#REF!</definedName>
    <definedName name="지적기사_지적기사1급002" localSheetId="76">#REF!</definedName>
    <definedName name="지적기사_지적기사1급002" localSheetId="77">#REF!</definedName>
    <definedName name="지적기사_지적기사1급002" localSheetId="78">#REF!</definedName>
    <definedName name="지적기사_지적기사1급002" localSheetId="16">#REF!</definedName>
    <definedName name="지적기사_지적기사1급002" localSheetId="13">#REF!</definedName>
    <definedName name="지적기사_지적기사1급002" localSheetId="15">#REF!</definedName>
    <definedName name="지적기사_지적기사1급002" localSheetId="14">#REF!</definedName>
    <definedName name="지적기사_지적기사1급002">#REF!</definedName>
    <definedName name="지적기사_지적기사1급011" localSheetId="49">#REF!</definedName>
    <definedName name="지적기사_지적기사1급011" localSheetId="50">#REF!</definedName>
    <definedName name="지적기사_지적기사1급011" localSheetId="51">#REF!</definedName>
    <definedName name="지적기사_지적기사1급011" localSheetId="52">#REF!</definedName>
    <definedName name="지적기사_지적기사1급011" localSheetId="53">#REF!</definedName>
    <definedName name="지적기사_지적기사1급011" localSheetId="74">#REF!</definedName>
    <definedName name="지적기사_지적기사1급011" localSheetId="75">#REF!</definedName>
    <definedName name="지적기사_지적기사1급011" localSheetId="76">#REF!</definedName>
    <definedName name="지적기사_지적기사1급011" localSheetId="77">#REF!</definedName>
    <definedName name="지적기사_지적기사1급011" localSheetId="78">#REF!</definedName>
    <definedName name="지적기사_지적기사1급011" localSheetId="16">#REF!</definedName>
    <definedName name="지적기사_지적기사1급011" localSheetId="13">#REF!</definedName>
    <definedName name="지적기사_지적기사1급011" localSheetId="15">#REF!</definedName>
    <definedName name="지적기사_지적기사1급011" localSheetId="14">#REF!</definedName>
    <definedName name="지적기사_지적기사1급011">#REF!</definedName>
    <definedName name="지적기사_지적기사1급982" localSheetId="49">#REF!</definedName>
    <definedName name="지적기사_지적기사1급982" localSheetId="50">#REF!</definedName>
    <definedName name="지적기사_지적기사1급982" localSheetId="51">#REF!</definedName>
    <definedName name="지적기사_지적기사1급982" localSheetId="52">#REF!</definedName>
    <definedName name="지적기사_지적기사1급982" localSheetId="53">#REF!</definedName>
    <definedName name="지적기사_지적기사1급982" localSheetId="74">#REF!</definedName>
    <definedName name="지적기사_지적기사1급982" localSheetId="75">#REF!</definedName>
    <definedName name="지적기사_지적기사1급982" localSheetId="76">#REF!</definedName>
    <definedName name="지적기사_지적기사1급982" localSheetId="77">#REF!</definedName>
    <definedName name="지적기사_지적기사1급982" localSheetId="78">#REF!</definedName>
    <definedName name="지적기사_지적기사1급982" localSheetId="16">#REF!</definedName>
    <definedName name="지적기사_지적기사1급982" localSheetId="13">#REF!</definedName>
    <definedName name="지적기사_지적기사1급982" localSheetId="15">#REF!</definedName>
    <definedName name="지적기사_지적기사1급982" localSheetId="14">#REF!</definedName>
    <definedName name="지적기사_지적기사1급982">#REF!</definedName>
    <definedName name="지적기사_지적기사1급991" localSheetId="49">#REF!</definedName>
    <definedName name="지적기사_지적기사1급991" localSheetId="50">#REF!</definedName>
    <definedName name="지적기사_지적기사1급991" localSheetId="51">#REF!</definedName>
    <definedName name="지적기사_지적기사1급991" localSheetId="52">#REF!</definedName>
    <definedName name="지적기사_지적기사1급991" localSheetId="53">#REF!</definedName>
    <definedName name="지적기사_지적기사1급991" localSheetId="74">#REF!</definedName>
    <definedName name="지적기사_지적기사1급991" localSheetId="75">#REF!</definedName>
    <definedName name="지적기사_지적기사1급991" localSheetId="76">#REF!</definedName>
    <definedName name="지적기사_지적기사1급991" localSheetId="77">#REF!</definedName>
    <definedName name="지적기사_지적기사1급991" localSheetId="78">#REF!</definedName>
    <definedName name="지적기사_지적기사1급991" localSheetId="16">#REF!</definedName>
    <definedName name="지적기사_지적기사1급991" localSheetId="13">#REF!</definedName>
    <definedName name="지적기사_지적기사1급991" localSheetId="15">#REF!</definedName>
    <definedName name="지적기사_지적기사1급991" localSheetId="14">#REF!</definedName>
    <definedName name="지적기사_지적기사1급991">#REF!</definedName>
    <definedName name="지적기사_지적기사1급992" localSheetId="49">#REF!</definedName>
    <definedName name="지적기사_지적기사1급992" localSheetId="50">#REF!</definedName>
    <definedName name="지적기사_지적기사1급992" localSheetId="51">#REF!</definedName>
    <definedName name="지적기사_지적기사1급992" localSheetId="52">#REF!</definedName>
    <definedName name="지적기사_지적기사1급992" localSheetId="53">#REF!</definedName>
    <definedName name="지적기사_지적기사1급992" localSheetId="74">#REF!</definedName>
    <definedName name="지적기사_지적기사1급992" localSheetId="75">#REF!</definedName>
    <definedName name="지적기사_지적기사1급992" localSheetId="76">#REF!</definedName>
    <definedName name="지적기사_지적기사1급992" localSheetId="77">#REF!</definedName>
    <definedName name="지적기사_지적기사1급992" localSheetId="78">#REF!</definedName>
    <definedName name="지적기사_지적기사1급992" localSheetId="16">#REF!</definedName>
    <definedName name="지적기사_지적기사1급992" localSheetId="13">#REF!</definedName>
    <definedName name="지적기사_지적기사1급992" localSheetId="15">#REF!</definedName>
    <definedName name="지적기사_지적기사1급992" localSheetId="14">#REF!</definedName>
    <definedName name="지적기사_지적기사1급992">#REF!</definedName>
    <definedName name="지적도복사">[64]설계기준!#REF!</definedName>
    <definedName name="지적산업기사_지적기사2급001" localSheetId="49">#REF!</definedName>
    <definedName name="지적산업기사_지적기사2급001" localSheetId="50">#REF!</definedName>
    <definedName name="지적산업기사_지적기사2급001" localSheetId="51">#REF!</definedName>
    <definedName name="지적산업기사_지적기사2급001" localSheetId="52">#REF!</definedName>
    <definedName name="지적산업기사_지적기사2급001" localSheetId="53">#REF!</definedName>
    <definedName name="지적산업기사_지적기사2급001" localSheetId="74">#REF!</definedName>
    <definedName name="지적산업기사_지적기사2급001" localSheetId="75">#REF!</definedName>
    <definedName name="지적산업기사_지적기사2급001" localSheetId="76">#REF!</definedName>
    <definedName name="지적산업기사_지적기사2급001" localSheetId="77">#REF!</definedName>
    <definedName name="지적산업기사_지적기사2급001" localSheetId="78">#REF!</definedName>
    <definedName name="지적산업기사_지적기사2급001" localSheetId="16">#REF!</definedName>
    <definedName name="지적산업기사_지적기사2급001" localSheetId="13">#REF!</definedName>
    <definedName name="지적산업기사_지적기사2급001" localSheetId="15">#REF!</definedName>
    <definedName name="지적산업기사_지적기사2급001" localSheetId="14">#REF!</definedName>
    <definedName name="지적산업기사_지적기사2급001">#REF!</definedName>
    <definedName name="지적산업기사_지적기사2급002" localSheetId="49">#REF!</definedName>
    <definedName name="지적산업기사_지적기사2급002" localSheetId="50">#REF!</definedName>
    <definedName name="지적산업기사_지적기사2급002" localSheetId="51">#REF!</definedName>
    <definedName name="지적산업기사_지적기사2급002" localSheetId="52">#REF!</definedName>
    <definedName name="지적산업기사_지적기사2급002" localSheetId="53">#REF!</definedName>
    <definedName name="지적산업기사_지적기사2급002" localSheetId="74">#REF!</definedName>
    <definedName name="지적산업기사_지적기사2급002" localSheetId="75">#REF!</definedName>
    <definedName name="지적산업기사_지적기사2급002" localSheetId="76">#REF!</definedName>
    <definedName name="지적산업기사_지적기사2급002" localSheetId="77">#REF!</definedName>
    <definedName name="지적산업기사_지적기사2급002" localSheetId="78">#REF!</definedName>
    <definedName name="지적산업기사_지적기사2급002" localSheetId="16">#REF!</definedName>
    <definedName name="지적산업기사_지적기사2급002" localSheetId="13">#REF!</definedName>
    <definedName name="지적산업기사_지적기사2급002" localSheetId="15">#REF!</definedName>
    <definedName name="지적산업기사_지적기사2급002" localSheetId="14">#REF!</definedName>
    <definedName name="지적산업기사_지적기사2급002">#REF!</definedName>
    <definedName name="지적산업기사_지적기사2급011" localSheetId="49">#REF!</definedName>
    <definedName name="지적산업기사_지적기사2급011" localSheetId="50">#REF!</definedName>
    <definedName name="지적산업기사_지적기사2급011" localSheetId="51">#REF!</definedName>
    <definedName name="지적산업기사_지적기사2급011" localSheetId="52">#REF!</definedName>
    <definedName name="지적산업기사_지적기사2급011" localSheetId="53">#REF!</definedName>
    <definedName name="지적산업기사_지적기사2급011" localSheetId="74">#REF!</definedName>
    <definedName name="지적산업기사_지적기사2급011" localSheetId="75">#REF!</definedName>
    <definedName name="지적산업기사_지적기사2급011" localSheetId="76">#REF!</definedName>
    <definedName name="지적산업기사_지적기사2급011" localSheetId="77">#REF!</definedName>
    <definedName name="지적산업기사_지적기사2급011" localSheetId="78">#REF!</definedName>
    <definedName name="지적산업기사_지적기사2급011" localSheetId="16">#REF!</definedName>
    <definedName name="지적산업기사_지적기사2급011" localSheetId="13">#REF!</definedName>
    <definedName name="지적산업기사_지적기사2급011" localSheetId="15">#REF!</definedName>
    <definedName name="지적산업기사_지적기사2급011" localSheetId="14">#REF!</definedName>
    <definedName name="지적산업기사_지적기사2급011">#REF!</definedName>
    <definedName name="지적산업기사_지적기사2급982" localSheetId="49">#REF!</definedName>
    <definedName name="지적산업기사_지적기사2급982" localSheetId="50">#REF!</definedName>
    <definedName name="지적산업기사_지적기사2급982" localSheetId="51">#REF!</definedName>
    <definedName name="지적산업기사_지적기사2급982" localSheetId="52">#REF!</definedName>
    <definedName name="지적산업기사_지적기사2급982" localSheetId="53">#REF!</definedName>
    <definedName name="지적산업기사_지적기사2급982" localSheetId="74">#REF!</definedName>
    <definedName name="지적산업기사_지적기사2급982" localSheetId="75">#REF!</definedName>
    <definedName name="지적산업기사_지적기사2급982" localSheetId="76">#REF!</definedName>
    <definedName name="지적산업기사_지적기사2급982" localSheetId="77">#REF!</definedName>
    <definedName name="지적산업기사_지적기사2급982" localSheetId="78">#REF!</definedName>
    <definedName name="지적산업기사_지적기사2급982" localSheetId="16">#REF!</definedName>
    <definedName name="지적산업기사_지적기사2급982" localSheetId="13">#REF!</definedName>
    <definedName name="지적산업기사_지적기사2급982" localSheetId="15">#REF!</definedName>
    <definedName name="지적산업기사_지적기사2급982" localSheetId="14">#REF!</definedName>
    <definedName name="지적산업기사_지적기사2급982">#REF!</definedName>
    <definedName name="지적산업기사_지적기사2급991" localSheetId="49">#REF!</definedName>
    <definedName name="지적산업기사_지적기사2급991" localSheetId="50">#REF!</definedName>
    <definedName name="지적산업기사_지적기사2급991" localSheetId="51">#REF!</definedName>
    <definedName name="지적산업기사_지적기사2급991" localSheetId="52">#REF!</definedName>
    <definedName name="지적산업기사_지적기사2급991" localSheetId="53">#REF!</definedName>
    <definedName name="지적산업기사_지적기사2급991" localSheetId="74">#REF!</definedName>
    <definedName name="지적산업기사_지적기사2급991" localSheetId="75">#REF!</definedName>
    <definedName name="지적산업기사_지적기사2급991" localSheetId="76">#REF!</definedName>
    <definedName name="지적산업기사_지적기사2급991" localSheetId="77">#REF!</definedName>
    <definedName name="지적산업기사_지적기사2급991" localSheetId="78">#REF!</definedName>
    <definedName name="지적산업기사_지적기사2급991" localSheetId="16">#REF!</definedName>
    <definedName name="지적산업기사_지적기사2급991" localSheetId="13">#REF!</definedName>
    <definedName name="지적산업기사_지적기사2급991" localSheetId="15">#REF!</definedName>
    <definedName name="지적산업기사_지적기사2급991" localSheetId="14">#REF!</definedName>
    <definedName name="지적산업기사_지적기사2급991">#REF!</definedName>
    <definedName name="지적산업기사_지적기사2급992" localSheetId="49">#REF!</definedName>
    <definedName name="지적산업기사_지적기사2급992" localSheetId="50">#REF!</definedName>
    <definedName name="지적산업기사_지적기사2급992" localSheetId="51">#REF!</definedName>
    <definedName name="지적산업기사_지적기사2급992" localSheetId="52">#REF!</definedName>
    <definedName name="지적산업기사_지적기사2급992" localSheetId="53">#REF!</definedName>
    <definedName name="지적산업기사_지적기사2급992" localSheetId="74">#REF!</definedName>
    <definedName name="지적산업기사_지적기사2급992" localSheetId="75">#REF!</definedName>
    <definedName name="지적산업기사_지적기사2급992" localSheetId="76">#REF!</definedName>
    <definedName name="지적산업기사_지적기사2급992" localSheetId="77">#REF!</definedName>
    <definedName name="지적산업기사_지적기사2급992" localSheetId="78">#REF!</definedName>
    <definedName name="지적산업기사_지적기사2급992" localSheetId="16">#REF!</definedName>
    <definedName name="지적산업기사_지적기사2급992" localSheetId="13">#REF!</definedName>
    <definedName name="지적산업기사_지적기사2급992" localSheetId="15">#REF!</definedName>
    <definedName name="지적산업기사_지적기사2급992" localSheetId="14">#REF!</definedName>
    <definedName name="지적산업기사_지적기사2급992">#REF!</definedName>
    <definedName name="지주">#N/A</definedName>
    <definedName name="지힌k1" localSheetId="49">#REF!</definedName>
    <definedName name="지힌k1" localSheetId="50">#REF!</definedName>
    <definedName name="지힌k1" localSheetId="51">#REF!</definedName>
    <definedName name="지힌k1" localSheetId="52">#REF!</definedName>
    <definedName name="지힌k1" localSheetId="53">#REF!</definedName>
    <definedName name="지힌k1" localSheetId="74">#REF!</definedName>
    <definedName name="지힌k1" localSheetId="75">#REF!</definedName>
    <definedName name="지힌k1" localSheetId="76">#REF!</definedName>
    <definedName name="지힌k1" localSheetId="77">#REF!</definedName>
    <definedName name="지힌k1" localSheetId="78">#REF!</definedName>
    <definedName name="지힌k1" localSheetId="16">#REF!</definedName>
    <definedName name="지힌k1" localSheetId="13">#REF!</definedName>
    <definedName name="지힌k1" localSheetId="15">#REF!</definedName>
    <definedName name="지힌k1" localSheetId="14">#REF!</definedName>
    <definedName name="지힌k1">#REF!</definedName>
    <definedName name="지힌k2" localSheetId="49">#REF!</definedName>
    <definedName name="지힌k2" localSheetId="50">#REF!</definedName>
    <definedName name="지힌k2" localSheetId="51">#REF!</definedName>
    <definedName name="지힌k2" localSheetId="52">#REF!</definedName>
    <definedName name="지힌k2" localSheetId="53">#REF!</definedName>
    <definedName name="지힌k2" localSheetId="74">#REF!</definedName>
    <definedName name="지힌k2" localSheetId="75">#REF!</definedName>
    <definedName name="지힌k2" localSheetId="76">#REF!</definedName>
    <definedName name="지힌k2" localSheetId="77">#REF!</definedName>
    <definedName name="지힌k2" localSheetId="78">#REF!</definedName>
    <definedName name="지힌k2" localSheetId="16">#REF!</definedName>
    <definedName name="지힌k2" localSheetId="13">#REF!</definedName>
    <definedName name="지힌k2" localSheetId="15">#REF!</definedName>
    <definedName name="지힌k2" localSheetId="14">#REF!</definedName>
    <definedName name="지힌k2">#REF!</definedName>
    <definedName name="지힌k4" localSheetId="49">#REF!</definedName>
    <definedName name="지힌k4" localSheetId="50">#REF!</definedName>
    <definedName name="지힌k4" localSheetId="51">#REF!</definedName>
    <definedName name="지힌k4" localSheetId="52">#REF!</definedName>
    <definedName name="지힌k4" localSheetId="53">#REF!</definedName>
    <definedName name="지힌k4" localSheetId="74">#REF!</definedName>
    <definedName name="지힌k4" localSheetId="75">#REF!</definedName>
    <definedName name="지힌k4" localSheetId="76">#REF!</definedName>
    <definedName name="지힌k4" localSheetId="77">#REF!</definedName>
    <definedName name="지힌k4" localSheetId="78">#REF!</definedName>
    <definedName name="지힌k4" localSheetId="16">#REF!</definedName>
    <definedName name="지힌k4" localSheetId="13">#REF!</definedName>
    <definedName name="지힌k4" localSheetId="15">#REF!</definedName>
    <definedName name="지힌k4" localSheetId="14">#REF!</definedName>
    <definedName name="지힌k4">#REF!</definedName>
    <definedName name="지힌VI1" localSheetId="49">#REF!</definedName>
    <definedName name="지힌VI1" localSheetId="50">#REF!</definedName>
    <definedName name="지힌VI1" localSheetId="51">#REF!</definedName>
    <definedName name="지힌VI1" localSheetId="52">#REF!</definedName>
    <definedName name="지힌VI1" localSheetId="53">#REF!</definedName>
    <definedName name="지힌VI1" localSheetId="74">#REF!</definedName>
    <definedName name="지힌VI1" localSheetId="75">#REF!</definedName>
    <definedName name="지힌VI1" localSheetId="76">#REF!</definedName>
    <definedName name="지힌VI1" localSheetId="77">#REF!</definedName>
    <definedName name="지힌VI1" localSheetId="78">#REF!</definedName>
    <definedName name="지힌VI1" localSheetId="16">#REF!</definedName>
    <definedName name="지힌VI1" localSheetId="13">#REF!</definedName>
    <definedName name="지힌VI1" localSheetId="15">#REF!</definedName>
    <definedName name="지힌VI1" localSheetId="14">#REF!</definedName>
    <definedName name="지힌VI1">#REF!</definedName>
    <definedName name="지힌VI2" localSheetId="49">#REF!</definedName>
    <definedName name="지힌VI2" localSheetId="50">#REF!</definedName>
    <definedName name="지힌VI2" localSheetId="51">#REF!</definedName>
    <definedName name="지힌VI2" localSheetId="52">#REF!</definedName>
    <definedName name="지힌VI2" localSheetId="53">#REF!</definedName>
    <definedName name="지힌VI2" localSheetId="74">#REF!</definedName>
    <definedName name="지힌VI2" localSheetId="75">#REF!</definedName>
    <definedName name="지힌VI2" localSheetId="76">#REF!</definedName>
    <definedName name="지힌VI2" localSheetId="77">#REF!</definedName>
    <definedName name="지힌VI2" localSheetId="78">#REF!</definedName>
    <definedName name="지힌VI2" localSheetId="16">#REF!</definedName>
    <definedName name="지힌VI2" localSheetId="13">#REF!</definedName>
    <definedName name="지힌VI2" localSheetId="15">#REF!</definedName>
    <definedName name="지힌VI2" localSheetId="14">#REF!</definedName>
    <definedName name="지힌VI2">#REF!</definedName>
    <definedName name="지힌VI3" localSheetId="49">#REF!</definedName>
    <definedName name="지힌VI3" localSheetId="50">#REF!</definedName>
    <definedName name="지힌VI3" localSheetId="51">#REF!</definedName>
    <definedName name="지힌VI3" localSheetId="52">#REF!</definedName>
    <definedName name="지힌VI3" localSheetId="53">#REF!</definedName>
    <definedName name="지힌VI3" localSheetId="74">#REF!</definedName>
    <definedName name="지힌VI3" localSheetId="75">#REF!</definedName>
    <definedName name="지힌VI3" localSheetId="76">#REF!</definedName>
    <definedName name="지힌VI3" localSheetId="77">#REF!</definedName>
    <definedName name="지힌VI3" localSheetId="78">#REF!</definedName>
    <definedName name="지힌VI3" localSheetId="16">#REF!</definedName>
    <definedName name="지힌VI3" localSheetId="13">#REF!</definedName>
    <definedName name="지힌VI3" localSheetId="15">#REF!</definedName>
    <definedName name="지힌VI3" localSheetId="14">#REF!</definedName>
    <definedName name="지힌VI3">#REF!</definedName>
    <definedName name="지힌VI4" localSheetId="49">#REF!</definedName>
    <definedName name="지힌VI4" localSheetId="50">#REF!</definedName>
    <definedName name="지힌VI4" localSheetId="51">#REF!</definedName>
    <definedName name="지힌VI4" localSheetId="52">#REF!</definedName>
    <definedName name="지힌VI4" localSheetId="53">#REF!</definedName>
    <definedName name="지힌VI4" localSheetId="74">#REF!</definedName>
    <definedName name="지힌VI4" localSheetId="75">#REF!</definedName>
    <definedName name="지힌VI4" localSheetId="76">#REF!</definedName>
    <definedName name="지힌VI4" localSheetId="77">#REF!</definedName>
    <definedName name="지힌VI4" localSheetId="78">#REF!</definedName>
    <definedName name="지힌VI4" localSheetId="16">#REF!</definedName>
    <definedName name="지힌VI4" localSheetId="13">#REF!</definedName>
    <definedName name="지힌VI4" localSheetId="15">#REF!</definedName>
    <definedName name="지힌VI4" localSheetId="14">#REF!</definedName>
    <definedName name="지힌VI4">#REF!</definedName>
    <definedName name="지힌vi5" localSheetId="49">#REF!</definedName>
    <definedName name="지힌vi5" localSheetId="50">#REF!</definedName>
    <definedName name="지힌vi5" localSheetId="51">#REF!</definedName>
    <definedName name="지힌vi5" localSheetId="52">#REF!</definedName>
    <definedName name="지힌vi5" localSheetId="53">#REF!</definedName>
    <definedName name="지힌vi5" localSheetId="74">#REF!</definedName>
    <definedName name="지힌vi5" localSheetId="75">#REF!</definedName>
    <definedName name="지힌vi5" localSheetId="76">#REF!</definedName>
    <definedName name="지힌vi5" localSheetId="77">#REF!</definedName>
    <definedName name="지힌vi5" localSheetId="78">#REF!</definedName>
    <definedName name="지힌vi5" localSheetId="16">#REF!</definedName>
    <definedName name="지힌vi5" localSheetId="13">#REF!</definedName>
    <definedName name="지힌vi5" localSheetId="15">#REF!</definedName>
    <definedName name="지힌vi5" localSheetId="14">#REF!</definedName>
    <definedName name="지힌vi5">#REF!</definedName>
    <definedName name="직경" localSheetId="49">#REF!</definedName>
    <definedName name="직경" localSheetId="50">#REF!</definedName>
    <definedName name="직경" localSheetId="51">#REF!</definedName>
    <definedName name="직경" localSheetId="52">#REF!</definedName>
    <definedName name="직경" localSheetId="53">#REF!</definedName>
    <definedName name="직경" localSheetId="74">#REF!</definedName>
    <definedName name="직경" localSheetId="75">#REF!</definedName>
    <definedName name="직경" localSheetId="76">#REF!</definedName>
    <definedName name="직경" localSheetId="77">#REF!</definedName>
    <definedName name="직경" localSheetId="78">#REF!</definedName>
    <definedName name="직경" localSheetId="16">#REF!</definedName>
    <definedName name="직경" localSheetId="13">#REF!</definedName>
    <definedName name="직경" localSheetId="15">#REF!</definedName>
    <definedName name="직경" localSheetId="14">#REF!</definedName>
    <definedName name="직경">#REF!</definedName>
    <definedName name="직노비" localSheetId="49">#REF!</definedName>
    <definedName name="직노비" localSheetId="50">#REF!</definedName>
    <definedName name="직노비" localSheetId="51">#REF!</definedName>
    <definedName name="직노비" localSheetId="52">#REF!</definedName>
    <definedName name="직노비" localSheetId="53">#REF!</definedName>
    <definedName name="직노비" localSheetId="74">#REF!</definedName>
    <definedName name="직노비" localSheetId="75">#REF!</definedName>
    <definedName name="직노비" localSheetId="76">#REF!</definedName>
    <definedName name="직노비" localSheetId="77">#REF!</definedName>
    <definedName name="직노비" localSheetId="78">#REF!</definedName>
    <definedName name="직노비" localSheetId="16">#REF!</definedName>
    <definedName name="직노비" localSheetId="13">#REF!</definedName>
    <definedName name="직노비" localSheetId="15">#REF!</definedName>
    <definedName name="직노비" localSheetId="14">#REF!</definedName>
    <definedName name="직노비">#REF!</definedName>
    <definedName name="직영비" localSheetId="55">'[92]2공구산출내역'!#REF!</definedName>
    <definedName name="직영비" localSheetId="59">'[92]2공구산출내역'!#REF!</definedName>
    <definedName name="직영비" localSheetId="61">'[92]2공구산출내역'!#REF!</definedName>
    <definedName name="직영비" localSheetId="31">'[92]2공구산출내역'!#REF!</definedName>
    <definedName name="직영비" localSheetId="35">'[92]2공구산출내역'!#REF!</definedName>
    <definedName name="직영비" localSheetId="36">'[92]2공구산출내역'!#REF!</definedName>
    <definedName name="직영비" localSheetId="34">'[92]2공구산출내역'!#REF!</definedName>
    <definedName name="직영비" localSheetId="49">'[92]2공구산출내역'!#REF!</definedName>
    <definedName name="직영비" localSheetId="50">'[92]2공구산출내역'!#REF!</definedName>
    <definedName name="직영비" localSheetId="51">'[92]2공구산출내역'!#REF!</definedName>
    <definedName name="직영비" localSheetId="52">'[92]2공구산출내역'!#REF!</definedName>
    <definedName name="직영비" localSheetId="53">'[92]2공구산출내역'!#REF!</definedName>
    <definedName name="직영비" localSheetId="74">'[92]2공구산출내역'!#REF!</definedName>
    <definedName name="직영비" localSheetId="75">'[92]2공구산출내역'!#REF!</definedName>
    <definedName name="직영비" localSheetId="76">'[92]2공구산출내역'!#REF!</definedName>
    <definedName name="직영비" localSheetId="77">'[92]2공구산출내역'!#REF!</definedName>
    <definedName name="직영비" localSheetId="78">'[92]2공구산출내역'!#REF!</definedName>
    <definedName name="직영비" localSheetId="79">'[76]2공구산출내역'!#REF!</definedName>
    <definedName name="직영비" localSheetId="16">'[94]2공구산출내역'!#REF!</definedName>
    <definedName name="직영비" localSheetId="13">'[94]2공구산출내역'!#REF!</definedName>
    <definedName name="직영비" localSheetId="15">'[94]2공구산출내역'!#REF!</definedName>
    <definedName name="직영비" localSheetId="14">'[94]2공구산출내역'!#REF!</definedName>
    <definedName name="직영비" localSheetId="1">'[92]2공구산출내역'!#REF!</definedName>
    <definedName name="직영비">'[94]2공구산출내역'!#REF!</definedName>
    <definedName name="직재비" localSheetId="49">#REF!</definedName>
    <definedName name="직재비" localSheetId="50">#REF!</definedName>
    <definedName name="직재비" localSheetId="51">#REF!</definedName>
    <definedName name="직재비" localSheetId="52">#REF!</definedName>
    <definedName name="직재비" localSheetId="53">#REF!</definedName>
    <definedName name="직재비" localSheetId="74">#REF!</definedName>
    <definedName name="직재비" localSheetId="75">#REF!</definedName>
    <definedName name="직재비" localSheetId="76">#REF!</definedName>
    <definedName name="직재비" localSheetId="77">#REF!</definedName>
    <definedName name="직재비" localSheetId="78">#REF!</definedName>
    <definedName name="직재비" localSheetId="16">#REF!</definedName>
    <definedName name="직재비" localSheetId="13">#REF!</definedName>
    <definedName name="직재비" localSheetId="15">#REF!</definedName>
    <definedName name="직재비" localSheetId="14">#REF!</definedName>
    <definedName name="직재비">#REF!</definedName>
    <definedName name="직종" localSheetId="49">#REF!</definedName>
    <definedName name="직종" localSheetId="50">#REF!</definedName>
    <definedName name="직종" localSheetId="51">#REF!</definedName>
    <definedName name="직종" localSheetId="52">#REF!</definedName>
    <definedName name="직종" localSheetId="53">#REF!</definedName>
    <definedName name="직종" localSheetId="74">#REF!</definedName>
    <definedName name="직종" localSheetId="75">#REF!</definedName>
    <definedName name="직종" localSheetId="76">#REF!</definedName>
    <definedName name="직종" localSheetId="77">#REF!</definedName>
    <definedName name="직종" localSheetId="78">#REF!</definedName>
    <definedName name="직종" localSheetId="16">#REF!</definedName>
    <definedName name="직종" localSheetId="13">#REF!</definedName>
    <definedName name="직종" localSheetId="15">#REF!</definedName>
    <definedName name="직종" localSheetId="14">#REF!</definedName>
    <definedName name="직종">#REF!</definedName>
    <definedName name="진달래H0.6" localSheetId="49">#REF!</definedName>
    <definedName name="진달래H0.6" localSheetId="50">#REF!</definedName>
    <definedName name="진달래H0.6" localSheetId="51">#REF!</definedName>
    <definedName name="진달래H0.6" localSheetId="52">#REF!</definedName>
    <definedName name="진달래H0.6" localSheetId="53">#REF!</definedName>
    <definedName name="진달래H0.6" localSheetId="74">#REF!</definedName>
    <definedName name="진달래H0.6" localSheetId="75">#REF!</definedName>
    <definedName name="진달래H0.6" localSheetId="76">#REF!</definedName>
    <definedName name="진달래H0.6" localSheetId="77">#REF!</definedName>
    <definedName name="진달래H0.6" localSheetId="78">#REF!</definedName>
    <definedName name="진달래H0.6" localSheetId="16">#REF!</definedName>
    <definedName name="진달래H0.6" localSheetId="13">#REF!</definedName>
    <definedName name="진달래H0.6" localSheetId="15">#REF!</definedName>
    <definedName name="진달래H0.6" localSheetId="14">#REF!</definedName>
    <definedName name="진달래H0.6">#REF!</definedName>
    <definedName name="진달래중량">ROUND((4/3*3.14*(0.075*0.075*0.075))*(1200*0.9),2)</definedName>
    <definedName name="집" localSheetId="37">'9.2내역서(덩굴제거)'!집</definedName>
    <definedName name="집" localSheetId="49">덩굴단1!집</definedName>
    <definedName name="집" localSheetId="50">덩굴단2!집</definedName>
    <definedName name="집" localSheetId="51">덩굴단3!집</definedName>
    <definedName name="집" localSheetId="52">덩굴단4!집</definedName>
    <definedName name="집" localSheetId="53">덩굴단5!집</definedName>
    <definedName name="집" localSheetId="79">비닐랩견적!집</definedName>
    <definedName name="집">집</definedName>
    <definedName name="집계서" localSheetId="37">BlankMacro1</definedName>
    <definedName name="집계서" localSheetId="49">BlankMacro1</definedName>
    <definedName name="집계서" localSheetId="50">BlankMacro1</definedName>
    <definedName name="집계서" localSheetId="51">BlankMacro1</definedName>
    <definedName name="집계서" localSheetId="52">BlankMacro1</definedName>
    <definedName name="집계서" localSheetId="53">BlankMacro1</definedName>
    <definedName name="집계서" localSheetId="75">BlankMacro1</definedName>
    <definedName name="집계서" localSheetId="77">BlankMacro1</definedName>
    <definedName name="집계서" localSheetId="79">BlankMacro1</definedName>
    <definedName name="집계서">BlankMacro1</definedName>
    <definedName name="집계표2" localSheetId="37">'9.2내역서(덩굴제거)'!집</definedName>
    <definedName name="집계표2" localSheetId="49">덩굴단1!집</definedName>
    <definedName name="집계표2" localSheetId="50">덩굴단2!집</definedName>
    <definedName name="집계표2" localSheetId="51">덩굴단3!집</definedName>
    <definedName name="집계표2" localSheetId="52">덩굴단4!집</definedName>
    <definedName name="집계표2" localSheetId="53">덩굴단5!집</definedName>
    <definedName name="집계표2" localSheetId="79">비닐랩견적!집</definedName>
    <definedName name="집계표2">집</definedName>
    <definedName name="집단화">#REF!</definedName>
    <definedName name="집수정" localSheetId="37" hidden="1">{#N/A,#N/A,FALSE,"토공2"}</definedName>
    <definedName name="집수정" localSheetId="17" hidden="1">#REF!</definedName>
    <definedName name="집수정" localSheetId="18" hidden="1">#REF!</definedName>
    <definedName name="집수정" localSheetId="38" hidden="1">{#N/A,#N/A,FALSE,"토공2"}</definedName>
    <definedName name="집수정" localSheetId="47" hidden="1">{#N/A,#N/A,FALSE,"토공2"}</definedName>
    <definedName name="집수정" localSheetId="48" hidden="1">{#N/A,#N/A,FALSE,"토공2"}</definedName>
    <definedName name="집수정" localSheetId="39" hidden="1">{#N/A,#N/A,FALSE,"토공2"}</definedName>
    <definedName name="집수정" localSheetId="40" hidden="1">{#N/A,#N/A,FALSE,"토공2"}</definedName>
    <definedName name="집수정" localSheetId="41" hidden="1">{#N/A,#N/A,FALSE,"토공2"}</definedName>
    <definedName name="집수정" localSheetId="42" hidden="1">{#N/A,#N/A,FALSE,"토공2"}</definedName>
    <definedName name="집수정" localSheetId="43" hidden="1">{#N/A,#N/A,FALSE,"토공2"}</definedName>
    <definedName name="집수정" localSheetId="44" hidden="1">{#N/A,#N/A,FALSE,"토공2"}</definedName>
    <definedName name="집수정" localSheetId="45" hidden="1">{#N/A,#N/A,FALSE,"토공2"}</definedName>
    <definedName name="집수정" localSheetId="46" hidden="1">{#N/A,#N/A,FALSE,"토공2"}</definedName>
    <definedName name="집수정" localSheetId="49" hidden="1">{#N/A,#N/A,FALSE,"토공2"}</definedName>
    <definedName name="집수정" localSheetId="50" hidden="1">{#N/A,#N/A,FALSE,"토공2"}</definedName>
    <definedName name="집수정" localSheetId="51" hidden="1">{#N/A,#N/A,FALSE,"토공2"}</definedName>
    <definedName name="집수정" localSheetId="52" hidden="1">{#N/A,#N/A,FALSE,"토공2"}</definedName>
    <definedName name="집수정" localSheetId="53" hidden="1">{#N/A,#N/A,FALSE,"토공2"}</definedName>
    <definedName name="집수정" localSheetId="79" hidden="1">{#N/A,#N/A,FALSE,"토공2"}</definedName>
    <definedName name="집수정" localSheetId="16" hidden="1">{#N/A,#N/A,FALSE,"토공2"}</definedName>
    <definedName name="집수정" localSheetId="57" hidden="1">{#N/A,#N/A,FALSE,"토공2"}</definedName>
    <definedName name="집수정" localSheetId="72" hidden="1">{#N/A,#N/A,FALSE,"토공2"}</definedName>
    <definedName name="집수정" localSheetId="73" hidden="1">{#N/A,#N/A,FALSE,"토공2"}</definedName>
    <definedName name="집수정" localSheetId="63" hidden="1">{#N/A,#N/A,FALSE,"토공2"}</definedName>
    <definedName name="집수정" localSheetId="64" hidden="1">{#N/A,#N/A,FALSE,"토공2"}</definedName>
    <definedName name="집수정" localSheetId="65" hidden="1">{#N/A,#N/A,FALSE,"토공2"}</definedName>
    <definedName name="집수정" localSheetId="66" hidden="1">{#N/A,#N/A,FALSE,"토공2"}</definedName>
    <definedName name="집수정" localSheetId="67" hidden="1">{#N/A,#N/A,FALSE,"토공2"}</definedName>
    <definedName name="집수정" localSheetId="68" hidden="1">{#N/A,#N/A,FALSE,"토공2"}</definedName>
    <definedName name="집수정" localSheetId="69" hidden="1">{#N/A,#N/A,FALSE,"토공2"}</definedName>
    <definedName name="집수정" localSheetId="70" hidden="1">{#N/A,#N/A,FALSE,"토공2"}</definedName>
    <definedName name="집수정" localSheetId="13" hidden="1">{#N/A,#N/A,FALSE,"토공2"}</definedName>
    <definedName name="집수정" localSheetId="15" hidden="1">{#N/A,#N/A,FALSE,"토공2"}</definedName>
    <definedName name="집수정" localSheetId="14" hidden="1">{#N/A,#N/A,FALSE,"토공2"}</definedName>
    <definedName name="집수정" hidden="1">{#N/A,#N/A,FALSE,"토공2"}</definedName>
    <definedName name="집수정1" localSheetId="17" hidden="1">#REF!</definedName>
    <definedName name="집수정1" localSheetId="18" hidden="1">#REF!</definedName>
    <definedName name="집수정1" localSheetId="16" hidden="1">#REF!</definedName>
    <definedName name="집수정1" localSheetId="13" hidden="1">#REF!</definedName>
    <definedName name="집수정1" localSheetId="15" hidden="1">#REF!</definedName>
    <definedName name="집수정1" localSheetId="14" hidden="1">#REF!</definedName>
    <definedName name="집수정1" hidden="1">#REF!</definedName>
    <definedName name="집수정토공" localSheetId="17" hidden="1">[145]날개벽수량표!#REF!</definedName>
    <definedName name="집수정토공" localSheetId="18" hidden="1">[145]날개벽수량표!#REF!</definedName>
    <definedName name="집수정토공" localSheetId="16" hidden="1">[145]날개벽수량표!#REF!</definedName>
    <definedName name="집수정토공" localSheetId="13" hidden="1">[145]날개벽수량표!#REF!</definedName>
    <definedName name="집수정토공" localSheetId="15" hidden="1">[145]날개벽수량표!#REF!</definedName>
    <definedName name="집수정토공" localSheetId="14" hidden="1">[145]날개벽수량표!#REF!</definedName>
    <definedName name="집수정토공" hidden="1">[145]날개벽수량표!#REF!</definedName>
    <definedName name="ㅊ강관비계다리">#REF!</definedName>
    <definedName name="ㅊ강관비계매기">#REF!</definedName>
    <definedName name="ㅊ강관조립말비계">#REF!</definedName>
    <definedName name="ㅊ건축물보양">#REF!</definedName>
    <definedName name="ㅊ건축물현장정리">#REF!</definedName>
    <definedName name="ㅊ건축지정">#REF!</definedName>
    <definedName name="ㅊ그레이팅">#REF!</definedName>
    <definedName name="ㅊ깔도리">#REF!</definedName>
    <definedName name="ㅊ동자기둥">#REF!</definedName>
    <definedName name="ㅊ동판후레싱설치">#REF!</definedName>
    <definedName name="ㅊ되메우기">#REF!</definedName>
    <definedName name="ㅊ레미콘_무근">#REF!</definedName>
    <definedName name="ㅊ레미콘_철근">#REF!</definedName>
    <definedName name="ㅊ먹메김">#REF!</definedName>
    <definedName name="ㅊ메탈라스붙임">#REF!</definedName>
    <definedName name="ㅊ모래">#REF!</definedName>
    <definedName name="ㅊ몰탈바르기_벽18">#REF!</definedName>
    <definedName name="ㅊ몰탈바르기_천정15">#REF!</definedName>
    <definedName name="ㅊ무늬코트칠">#REF!</definedName>
    <definedName name="ㅊ바닥타일_석재질">#REF!</definedName>
    <definedName name="ㅊ바닥타일_자기질">#REF!</definedName>
    <definedName name="ㅊ반원목">#REF!</definedName>
    <definedName name="ㅊ반원목붙임">#REF!</definedName>
    <definedName name="ㅊ벽루버">#REF!</definedName>
    <definedName name="ㅊ벽루버붙임">#REF!</definedName>
    <definedName name="ㅊ벽체틀설치">#REF!</definedName>
    <definedName name="ㅊ벽타일">#REF!</definedName>
    <definedName name="ㅊ서까래">#REF!</definedName>
    <definedName name="ㅊ서까래설치">#REF!</definedName>
    <definedName name="ㅊ수평규준틀">#REF!</definedName>
    <definedName name="ㅊ시멘트">#REF!</definedName>
    <definedName name="ㅊ시멘트액체방수">#REF!</definedName>
    <definedName name="ㅊ시멘트운반">#REF!</definedName>
    <definedName name="ㅊㅇ122">#REF!</definedName>
    <definedName name="ㅊ아스팔트슁글잇기">#REF!</definedName>
    <definedName name="ㅊ앵커볼트설치">#REF!</definedName>
    <definedName name="ㅊ오일스테인칠">#REF!</definedName>
    <definedName name="ㅊ용마룻대">#REF!</definedName>
    <definedName name="ㅊ원주목기둥">#REF!</definedName>
    <definedName name="ㅊ자갈">#REF!</definedName>
    <definedName name="ㅊ자연석붙임">#REF!</definedName>
    <definedName name="ㅊ잡석">#REF!</definedName>
    <definedName name="ㅊ중도리">#REF!</definedName>
    <definedName name="ㅊ지붕틀설치">#REF!</definedName>
    <definedName name="ㅊㅊㅍㅌ" localSheetId="55">BlankMacro1</definedName>
    <definedName name="ㅊㅊㅍㅌ" localSheetId="59">BlankMacro1</definedName>
    <definedName name="ㅊㅊㅍㅌ" localSheetId="6">BlankMacro1</definedName>
    <definedName name="ㅊㅊㅍㅌ" localSheetId="61">BlankMacro1</definedName>
    <definedName name="ㅊㅊㅍㅌ" localSheetId="31">BlankMacro1</definedName>
    <definedName name="ㅊㅊㅍㅌ" localSheetId="37">BlankMacro1</definedName>
    <definedName name="ㅊㅊㅍㅌ" localSheetId="17">BlankMacro1</definedName>
    <definedName name="ㅊㅊㅍㅌ" localSheetId="18">BlankMacro1</definedName>
    <definedName name="ㅊㅊㅍㅌ" localSheetId="35">BlankMacro1</definedName>
    <definedName name="ㅊㅊㅍㅌ" localSheetId="36">BlankMacro1</definedName>
    <definedName name="ㅊㅊㅍㅌ" localSheetId="34">BlankMacro1</definedName>
    <definedName name="ㅊㅊㅍㅌ" localSheetId="49">BlankMacro1</definedName>
    <definedName name="ㅊㅊㅍㅌ" localSheetId="50">BlankMacro1</definedName>
    <definedName name="ㅊㅊㅍㅌ" localSheetId="51">BlankMacro1</definedName>
    <definedName name="ㅊㅊㅍㅌ" localSheetId="52">BlankMacro1</definedName>
    <definedName name="ㅊㅊㅍㅌ" localSheetId="53">BlankMacro1</definedName>
    <definedName name="ㅊㅊㅍㅌ" localSheetId="74">BlankMacro1</definedName>
    <definedName name="ㅊㅊㅍㅌ" localSheetId="75">BlankMacro1</definedName>
    <definedName name="ㅊㅊㅍㅌ" localSheetId="76">BlankMacro1</definedName>
    <definedName name="ㅊㅊㅍㅌ" localSheetId="77">BlankMacro1</definedName>
    <definedName name="ㅊㅊㅍㅌ" localSheetId="78">BlankMacro1</definedName>
    <definedName name="ㅊㅊㅍㅌ" localSheetId="79">BlankMacro1</definedName>
    <definedName name="ㅊㅊㅍㅌ" localSheetId="16">BlankMacro1</definedName>
    <definedName name="ㅊㅊㅍㅌ" localSheetId="13">BlankMacro1</definedName>
    <definedName name="ㅊㅊㅍㅌ" localSheetId="15">BlankMacro1</definedName>
    <definedName name="ㅊㅊㅍㅌ" localSheetId="14">BlankMacro1</definedName>
    <definedName name="ㅊㅊㅍㅌ" localSheetId="1">BlankMacro1</definedName>
    <definedName name="ㅊㅊㅍㅌ">BlankMacro1</definedName>
    <definedName name="ㅊ처마도리">#REF!</definedName>
    <definedName name="ㅊ처마돌림붙임">#REF!</definedName>
    <definedName name="ㅊ천정루버">#REF!</definedName>
    <definedName name="ㅊ천정루버붙임">#REF!</definedName>
    <definedName name="ㅊ천정몰딩설치">#REF!</definedName>
    <definedName name="ㅊ천정틀설치">#REF!</definedName>
    <definedName name="ㅊ철근10">#REF!</definedName>
    <definedName name="ㅊ철근13">#REF!</definedName>
    <definedName name="ㅊ철근16">#REF!</definedName>
    <definedName name="ㅊ철근가공조립">#REF!</definedName>
    <definedName name="ㅊ철근운반">#REF!</definedName>
    <definedName name="ㅊ콘크리트_무근">#REF!</definedName>
    <definedName name="ㅊ콘크리트_철근">#REF!</definedName>
    <definedName name="ㅊ콘크리트타설_무근">#REF!</definedName>
    <definedName name="ㅊ콘크리트타설_철근">#REF!</definedName>
    <definedName name="ㅊ터파기">#REF!</definedName>
    <definedName name="ㅊ토대">#REF!</definedName>
    <definedName name="ㅊ토대설치">#REF!</definedName>
    <definedName name="ㅊ판재돌림">#REF!</definedName>
    <definedName name="ㅊ평보">#REF!</definedName>
    <definedName name="ㅊ합판_바닥12">#REF!</definedName>
    <definedName name="ㅊ합판_벽12">#REF!</definedName>
    <definedName name="ㅊ합판_천정12">#REF!</definedName>
    <definedName name="ㅊ합판거푸집_4회">#REF!</definedName>
    <definedName name="ㅊ합판붙임_바닥">#REF!</definedName>
    <definedName name="ㅊ합판붙임_벽">#REF!</definedName>
    <definedName name="ㅊ합판붙임_천정">#REF!</definedName>
    <definedName name="차" localSheetId="37">BlankMacro1</definedName>
    <definedName name="차" localSheetId="49">BlankMacro1</definedName>
    <definedName name="차" localSheetId="50">BlankMacro1</definedName>
    <definedName name="차" localSheetId="51">BlankMacro1</definedName>
    <definedName name="차" localSheetId="52">BlankMacro1</definedName>
    <definedName name="차" localSheetId="53">BlankMacro1</definedName>
    <definedName name="차" localSheetId="75">BlankMacro1</definedName>
    <definedName name="차" localSheetId="77">BlankMacro1</definedName>
    <definedName name="차" localSheetId="79">BlankMacro1</definedName>
    <definedName name="차">BlankMacro1</definedName>
    <definedName name="차수벽토공2" localSheetId="37">{"'산출근거'!$B$4:$D$8"}</definedName>
    <definedName name="차수벽토공2" localSheetId="17">{"'산출근거'!$B$4:$D$8"}</definedName>
    <definedName name="차수벽토공2" localSheetId="18">{"'산출근거'!$B$4:$D$8"}</definedName>
    <definedName name="차수벽토공2" localSheetId="49">{"'산출근거'!$B$4:$D$8"}</definedName>
    <definedName name="차수벽토공2" localSheetId="50">{"'산출근거'!$B$4:$D$8"}</definedName>
    <definedName name="차수벽토공2" localSheetId="51">{"'산출근거'!$B$4:$D$8"}</definedName>
    <definedName name="차수벽토공2" localSheetId="52">{"'산출근거'!$B$4:$D$8"}</definedName>
    <definedName name="차수벽토공2" localSheetId="53">{"'산출근거'!$B$4:$D$8"}</definedName>
    <definedName name="차수벽토공2" localSheetId="79">{"'산출근거'!$B$4:$D$8"}</definedName>
    <definedName name="차수벽토공2" localSheetId="16">{"'산출근거'!$B$4:$D$8"}</definedName>
    <definedName name="차수벽토공2" localSheetId="13">{"'산출근거'!$B$4:$D$8"}</definedName>
    <definedName name="차수벽토공2" localSheetId="15">{"'산출근거'!$B$4:$D$8"}</definedName>
    <definedName name="차수벽토공2" localSheetId="14">{"'산출근거'!$B$4:$D$8"}</definedName>
    <definedName name="차수벽토공2">{"'산출근거'!$B$4:$D$8"}</definedName>
    <definedName name="착공" localSheetId="49">#REF!</definedName>
    <definedName name="착공" localSheetId="50">#REF!</definedName>
    <definedName name="착공" localSheetId="51">#REF!</definedName>
    <definedName name="착공" localSheetId="52">#REF!</definedName>
    <definedName name="착공" localSheetId="53">#REF!</definedName>
    <definedName name="착공" localSheetId="74">#REF!</definedName>
    <definedName name="착공" localSheetId="75">#REF!</definedName>
    <definedName name="착공" localSheetId="76">#REF!</definedName>
    <definedName name="착공" localSheetId="77">#REF!</definedName>
    <definedName name="착공" localSheetId="78">#REF!</definedName>
    <definedName name="착공" localSheetId="16">#REF!</definedName>
    <definedName name="착공" localSheetId="13">#REF!</definedName>
    <definedName name="착공" localSheetId="15">#REF!</definedName>
    <definedName name="착공" localSheetId="14">#REF!</definedName>
    <definedName name="착공">#REF!</definedName>
    <definedName name="착암공" localSheetId="49">#REF!</definedName>
    <definedName name="착암공" localSheetId="50">#REF!</definedName>
    <definedName name="착암공" localSheetId="51">#REF!</definedName>
    <definedName name="착암공" localSheetId="52">#REF!</definedName>
    <definedName name="착암공" localSheetId="53">#REF!</definedName>
    <definedName name="착암공" localSheetId="74">#REF!</definedName>
    <definedName name="착암공" localSheetId="75">#REF!</definedName>
    <definedName name="착암공" localSheetId="76">#REF!</definedName>
    <definedName name="착암공" localSheetId="77">#REF!</definedName>
    <definedName name="착암공" localSheetId="78">#REF!</definedName>
    <definedName name="착암공" localSheetId="16">#REF!</definedName>
    <definedName name="착암공" localSheetId="13">#REF!</definedName>
    <definedName name="착암공" localSheetId="15">#REF!</definedName>
    <definedName name="착암공" localSheetId="14">#REF!</definedName>
    <definedName name="착암공">#REF!</definedName>
    <definedName name="착암공001" localSheetId="49">#REF!</definedName>
    <definedName name="착암공001" localSheetId="50">#REF!</definedName>
    <definedName name="착암공001" localSheetId="51">#REF!</definedName>
    <definedName name="착암공001" localSheetId="52">#REF!</definedName>
    <definedName name="착암공001" localSheetId="53">#REF!</definedName>
    <definedName name="착암공001" localSheetId="74">#REF!</definedName>
    <definedName name="착암공001" localSheetId="75">#REF!</definedName>
    <definedName name="착암공001" localSheetId="76">#REF!</definedName>
    <definedName name="착암공001" localSheetId="77">#REF!</definedName>
    <definedName name="착암공001" localSheetId="78">#REF!</definedName>
    <definedName name="착암공001" localSheetId="16">#REF!</definedName>
    <definedName name="착암공001" localSheetId="13">#REF!</definedName>
    <definedName name="착암공001" localSheetId="15">#REF!</definedName>
    <definedName name="착암공001" localSheetId="14">#REF!</definedName>
    <definedName name="착암공001">#REF!</definedName>
    <definedName name="착암공002" localSheetId="49">#REF!</definedName>
    <definedName name="착암공002" localSheetId="50">#REF!</definedName>
    <definedName name="착암공002" localSheetId="51">#REF!</definedName>
    <definedName name="착암공002" localSheetId="52">#REF!</definedName>
    <definedName name="착암공002" localSheetId="53">#REF!</definedName>
    <definedName name="착암공002" localSheetId="74">#REF!</definedName>
    <definedName name="착암공002" localSheetId="75">#REF!</definedName>
    <definedName name="착암공002" localSheetId="76">#REF!</definedName>
    <definedName name="착암공002" localSheetId="77">#REF!</definedName>
    <definedName name="착암공002" localSheetId="78">#REF!</definedName>
    <definedName name="착암공002" localSheetId="16">#REF!</definedName>
    <definedName name="착암공002" localSheetId="13">#REF!</definedName>
    <definedName name="착암공002" localSheetId="15">#REF!</definedName>
    <definedName name="착암공002" localSheetId="14">#REF!</definedName>
    <definedName name="착암공002">#REF!</definedName>
    <definedName name="착암공011" localSheetId="49">#REF!</definedName>
    <definedName name="착암공011" localSheetId="50">#REF!</definedName>
    <definedName name="착암공011" localSheetId="51">#REF!</definedName>
    <definedName name="착암공011" localSheetId="52">#REF!</definedName>
    <definedName name="착암공011" localSheetId="53">#REF!</definedName>
    <definedName name="착암공011" localSheetId="74">#REF!</definedName>
    <definedName name="착암공011" localSheetId="75">#REF!</definedName>
    <definedName name="착암공011" localSheetId="76">#REF!</definedName>
    <definedName name="착암공011" localSheetId="77">#REF!</definedName>
    <definedName name="착암공011" localSheetId="78">#REF!</definedName>
    <definedName name="착암공011" localSheetId="16">#REF!</definedName>
    <definedName name="착암공011" localSheetId="13">#REF!</definedName>
    <definedName name="착암공011" localSheetId="15">#REF!</definedName>
    <definedName name="착암공011" localSheetId="14">#REF!</definedName>
    <definedName name="착암공011">#REF!</definedName>
    <definedName name="착암공982" localSheetId="49">#REF!</definedName>
    <definedName name="착암공982" localSheetId="50">#REF!</definedName>
    <definedName name="착암공982" localSheetId="51">#REF!</definedName>
    <definedName name="착암공982" localSheetId="52">#REF!</definedName>
    <definedName name="착암공982" localSheetId="53">#REF!</definedName>
    <definedName name="착암공982" localSheetId="74">#REF!</definedName>
    <definedName name="착암공982" localSheetId="75">#REF!</definedName>
    <definedName name="착암공982" localSheetId="76">#REF!</definedName>
    <definedName name="착암공982" localSheetId="77">#REF!</definedName>
    <definedName name="착암공982" localSheetId="78">#REF!</definedName>
    <definedName name="착암공982" localSheetId="16">#REF!</definedName>
    <definedName name="착암공982" localSheetId="13">#REF!</definedName>
    <definedName name="착암공982" localSheetId="15">#REF!</definedName>
    <definedName name="착암공982" localSheetId="14">#REF!</definedName>
    <definedName name="착암공982">#REF!</definedName>
    <definedName name="착암공991" localSheetId="49">#REF!</definedName>
    <definedName name="착암공991" localSheetId="50">#REF!</definedName>
    <definedName name="착암공991" localSheetId="51">#REF!</definedName>
    <definedName name="착암공991" localSheetId="52">#REF!</definedName>
    <definedName name="착암공991" localSheetId="53">#REF!</definedName>
    <definedName name="착암공991" localSheetId="74">#REF!</definedName>
    <definedName name="착암공991" localSheetId="75">#REF!</definedName>
    <definedName name="착암공991" localSheetId="76">#REF!</definedName>
    <definedName name="착암공991" localSheetId="77">#REF!</definedName>
    <definedName name="착암공991" localSheetId="78">#REF!</definedName>
    <definedName name="착암공991" localSheetId="16">#REF!</definedName>
    <definedName name="착암공991" localSheetId="13">#REF!</definedName>
    <definedName name="착암공991" localSheetId="15">#REF!</definedName>
    <definedName name="착암공991" localSheetId="14">#REF!</definedName>
    <definedName name="착암공991">#REF!</definedName>
    <definedName name="착암공992" localSheetId="49">#REF!</definedName>
    <definedName name="착암공992" localSheetId="50">#REF!</definedName>
    <definedName name="착암공992" localSheetId="51">#REF!</definedName>
    <definedName name="착암공992" localSheetId="52">#REF!</definedName>
    <definedName name="착암공992" localSheetId="53">#REF!</definedName>
    <definedName name="착암공992" localSheetId="74">#REF!</definedName>
    <definedName name="착암공992" localSheetId="75">#REF!</definedName>
    <definedName name="착암공992" localSheetId="76">#REF!</definedName>
    <definedName name="착암공992" localSheetId="77">#REF!</definedName>
    <definedName name="착암공992" localSheetId="78">#REF!</definedName>
    <definedName name="착암공992" localSheetId="16">#REF!</definedName>
    <definedName name="착암공992" localSheetId="13">#REF!</definedName>
    <definedName name="착암공992" localSheetId="15">#REF!</definedName>
    <definedName name="착암공992" localSheetId="14">#REF!</definedName>
    <definedName name="착암공992">#REF!</definedName>
    <definedName name="참" localSheetId="55">[146]단재적표!#REF!</definedName>
    <definedName name="참" localSheetId="31">[146]단재적표!#REF!</definedName>
    <definedName name="참" localSheetId="35">[146]단재적표!#REF!</definedName>
    <definedName name="참" localSheetId="36">[146]단재적표!#REF!</definedName>
    <definedName name="참" localSheetId="34">[146]단재적표!#REF!</definedName>
    <definedName name="참" localSheetId="49">[147]단재적표!#REF!</definedName>
    <definedName name="참" localSheetId="50">[147]단재적표!#REF!</definedName>
    <definedName name="참" localSheetId="51">[147]단재적표!#REF!</definedName>
    <definedName name="참" localSheetId="52">[147]단재적표!#REF!</definedName>
    <definedName name="참" localSheetId="53">[147]단재적표!#REF!</definedName>
    <definedName name="참" localSheetId="79">[148]단재적표!#REF!</definedName>
    <definedName name="참" localSheetId="13">[149]단재적표!#REF!</definedName>
    <definedName name="참" localSheetId="15">[149]단재적표!#REF!</definedName>
    <definedName name="참" localSheetId="14">[149]단재적표!#REF!</definedName>
    <definedName name="참" localSheetId="1">[146]단재적표!#REF!</definedName>
    <definedName name="참">[149]단재적표!#REF!</definedName>
    <definedName name="참여자" localSheetId="49">#REF!</definedName>
    <definedName name="참여자" localSheetId="50">#REF!</definedName>
    <definedName name="참여자" localSheetId="51">#REF!</definedName>
    <definedName name="참여자" localSheetId="52">#REF!</definedName>
    <definedName name="참여자" localSheetId="53">#REF!</definedName>
    <definedName name="참여자" localSheetId="13">#REF!</definedName>
    <definedName name="참여자" localSheetId="15">#REF!</definedName>
    <definedName name="참여자" localSheetId="14">#REF!</definedName>
    <definedName name="참여자">#REF!</definedName>
    <definedName name="참여자1" localSheetId="49">#REF!</definedName>
    <definedName name="참여자1" localSheetId="50">#REF!</definedName>
    <definedName name="참여자1" localSheetId="51">#REF!</definedName>
    <definedName name="참여자1" localSheetId="52">#REF!</definedName>
    <definedName name="참여자1" localSheetId="53">#REF!</definedName>
    <definedName name="참여자1" localSheetId="13">#REF!</definedName>
    <definedName name="참여자1" localSheetId="15">#REF!</definedName>
    <definedName name="참여자1" localSheetId="14">#REF!</definedName>
    <definedName name="참여자1">#REF!</definedName>
    <definedName name="창" localSheetId="49">#REF!</definedName>
    <definedName name="창" localSheetId="50">#REF!</definedName>
    <definedName name="창" localSheetId="51">#REF!</definedName>
    <definedName name="창" localSheetId="52">#REF!</definedName>
    <definedName name="창" localSheetId="53">#REF!</definedName>
    <definedName name="창" localSheetId="74">#REF!</definedName>
    <definedName name="창" localSheetId="75">#REF!</definedName>
    <definedName name="창" localSheetId="76">#REF!</definedName>
    <definedName name="창" localSheetId="77">#REF!</definedName>
    <definedName name="창" localSheetId="78">#REF!</definedName>
    <definedName name="창" localSheetId="16">#REF!</definedName>
    <definedName name="창" localSheetId="13">#REF!</definedName>
    <definedName name="창" localSheetId="15">#REF!</definedName>
    <definedName name="창" localSheetId="14">#REF!</definedName>
    <definedName name="창">#REF!</definedName>
    <definedName name="창호목공001" localSheetId="49">#REF!</definedName>
    <definedName name="창호목공001" localSheetId="50">#REF!</definedName>
    <definedName name="창호목공001" localSheetId="51">#REF!</definedName>
    <definedName name="창호목공001" localSheetId="52">#REF!</definedName>
    <definedName name="창호목공001" localSheetId="53">#REF!</definedName>
    <definedName name="창호목공001" localSheetId="74">#REF!</definedName>
    <definedName name="창호목공001" localSheetId="75">#REF!</definedName>
    <definedName name="창호목공001" localSheetId="76">#REF!</definedName>
    <definedName name="창호목공001" localSheetId="77">#REF!</definedName>
    <definedName name="창호목공001" localSheetId="78">#REF!</definedName>
    <definedName name="창호목공001" localSheetId="16">#REF!</definedName>
    <definedName name="창호목공001" localSheetId="13">#REF!</definedName>
    <definedName name="창호목공001" localSheetId="15">#REF!</definedName>
    <definedName name="창호목공001" localSheetId="14">#REF!</definedName>
    <definedName name="창호목공001">#REF!</definedName>
    <definedName name="창호목공002" localSheetId="49">#REF!</definedName>
    <definedName name="창호목공002" localSheetId="50">#REF!</definedName>
    <definedName name="창호목공002" localSheetId="51">#REF!</definedName>
    <definedName name="창호목공002" localSheetId="52">#REF!</definedName>
    <definedName name="창호목공002" localSheetId="53">#REF!</definedName>
    <definedName name="창호목공002" localSheetId="74">#REF!</definedName>
    <definedName name="창호목공002" localSheetId="75">#REF!</definedName>
    <definedName name="창호목공002" localSheetId="76">#REF!</definedName>
    <definedName name="창호목공002" localSheetId="77">#REF!</definedName>
    <definedName name="창호목공002" localSheetId="78">#REF!</definedName>
    <definedName name="창호목공002" localSheetId="16">#REF!</definedName>
    <definedName name="창호목공002" localSheetId="13">#REF!</definedName>
    <definedName name="창호목공002" localSheetId="15">#REF!</definedName>
    <definedName name="창호목공002" localSheetId="14">#REF!</definedName>
    <definedName name="창호목공002">#REF!</definedName>
    <definedName name="창호목공011" localSheetId="49">#REF!</definedName>
    <definedName name="창호목공011" localSheetId="50">#REF!</definedName>
    <definedName name="창호목공011" localSheetId="51">#REF!</definedName>
    <definedName name="창호목공011" localSheetId="52">#REF!</definedName>
    <definedName name="창호목공011" localSheetId="53">#REF!</definedName>
    <definedName name="창호목공011" localSheetId="74">#REF!</definedName>
    <definedName name="창호목공011" localSheetId="75">#REF!</definedName>
    <definedName name="창호목공011" localSheetId="76">#REF!</definedName>
    <definedName name="창호목공011" localSheetId="77">#REF!</definedName>
    <definedName name="창호목공011" localSheetId="78">#REF!</definedName>
    <definedName name="창호목공011" localSheetId="16">#REF!</definedName>
    <definedName name="창호목공011" localSheetId="13">#REF!</definedName>
    <definedName name="창호목공011" localSheetId="15">#REF!</definedName>
    <definedName name="창호목공011" localSheetId="14">#REF!</definedName>
    <definedName name="창호목공011">#REF!</definedName>
    <definedName name="창호목공982" localSheetId="49">#REF!</definedName>
    <definedName name="창호목공982" localSheetId="50">#REF!</definedName>
    <definedName name="창호목공982" localSheetId="51">#REF!</definedName>
    <definedName name="창호목공982" localSheetId="52">#REF!</definedName>
    <definedName name="창호목공982" localSheetId="53">#REF!</definedName>
    <definedName name="창호목공982" localSheetId="74">#REF!</definedName>
    <definedName name="창호목공982" localSheetId="75">#REF!</definedName>
    <definedName name="창호목공982" localSheetId="76">#REF!</definedName>
    <definedName name="창호목공982" localSheetId="77">#REF!</definedName>
    <definedName name="창호목공982" localSheetId="78">#REF!</definedName>
    <definedName name="창호목공982" localSheetId="16">#REF!</definedName>
    <definedName name="창호목공982" localSheetId="13">#REF!</definedName>
    <definedName name="창호목공982" localSheetId="15">#REF!</definedName>
    <definedName name="창호목공982" localSheetId="14">#REF!</definedName>
    <definedName name="창호목공982">#REF!</definedName>
    <definedName name="창호목공991" localSheetId="49">#REF!</definedName>
    <definedName name="창호목공991" localSheetId="50">#REF!</definedName>
    <definedName name="창호목공991" localSheetId="51">#REF!</definedName>
    <definedName name="창호목공991" localSheetId="52">#REF!</definedName>
    <definedName name="창호목공991" localSheetId="53">#REF!</definedName>
    <definedName name="창호목공991" localSheetId="74">#REF!</definedName>
    <definedName name="창호목공991" localSheetId="75">#REF!</definedName>
    <definedName name="창호목공991" localSheetId="76">#REF!</definedName>
    <definedName name="창호목공991" localSheetId="77">#REF!</definedName>
    <definedName name="창호목공991" localSheetId="78">#REF!</definedName>
    <definedName name="창호목공991" localSheetId="16">#REF!</definedName>
    <definedName name="창호목공991" localSheetId="13">#REF!</definedName>
    <definedName name="창호목공991" localSheetId="15">#REF!</definedName>
    <definedName name="창호목공991" localSheetId="14">#REF!</definedName>
    <definedName name="창호목공991">#REF!</definedName>
    <definedName name="창호목공992" localSheetId="49">#REF!</definedName>
    <definedName name="창호목공992" localSheetId="50">#REF!</definedName>
    <definedName name="창호목공992" localSheetId="51">#REF!</definedName>
    <definedName name="창호목공992" localSheetId="52">#REF!</definedName>
    <definedName name="창호목공992" localSheetId="53">#REF!</definedName>
    <definedName name="창호목공992" localSheetId="74">#REF!</definedName>
    <definedName name="창호목공992" localSheetId="75">#REF!</definedName>
    <definedName name="창호목공992" localSheetId="76">#REF!</definedName>
    <definedName name="창호목공992" localSheetId="77">#REF!</definedName>
    <definedName name="창호목공992" localSheetId="78">#REF!</definedName>
    <definedName name="창호목공992" localSheetId="16">#REF!</definedName>
    <definedName name="창호목공992" localSheetId="13">#REF!</definedName>
    <definedName name="창호목공992" localSheetId="15">#REF!</definedName>
    <definedName name="창호목공992" localSheetId="14">#REF!</definedName>
    <definedName name="창호목공992">#REF!</definedName>
    <definedName name="철골공001" localSheetId="49">#REF!</definedName>
    <definedName name="철골공001" localSheetId="50">#REF!</definedName>
    <definedName name="철골공001" localSheetId="51">#REF!</definedName>
    <definedName name="철골공001" localSheetId="52">#REF!</definedName>
    <definedName name="철골공001" localSheetId="53">#REF!</definedName>
    <definedName name="철골공001" localSheetId="74">#REF!</definedName>
    <definedName name="철골공001" localSheetId="75">#REF!</definedName>
    <definedName name="철골공001" localSheetId="76">#REF!</definedName>
    <definedName name="철골공001" localSheetId="77">#REF!</definedName>
    <definedName name="철골공001" localSheetId="78">#REF!</definedName>
    <definedName name="철골공001" localSheetId="16">#REF!</definedName>
    <definedName name="철골공001" localSheetId="13">#REF!</definedName>
    <definedName name="철골공001" localSheetId="15">#REF!</definedName>
    <definedName name="철골공001" localSheetId="14">#REF!</definedName>
    <definedName name="철골공001">#REF!</definedName>
    <definedName name="철골공002" localSheetId="49">#REF!</definedName>
    <definedName name="철골공002" localSheetId="50">#REF!</definedName>
    <definedName name="철골공002" localSheetId="51">#REF!</definedName>
    <definedName name="철골공002" localSheetId="52">#REF!</definedName>
    <definedName name="철골공002" localSheetId="53">#REF!</definedName>
    <definedName name="철골공002" localSheetId="74">#REF!</definedName>
    <definedName name="철골공002" localSheetId="75">#REF!</definedName>
    <definedName name="철골공002" localSheetId="76">#REF!</definedName>
    <definedName name="철골공002" localSheetId="77">#REF!</definedName>
    <definedName name="철골공002" localSheetId="78">#REF!</definedName>
    <definedName name="철골공002" localSheetId="16">#REF!</definedName>
    <definedName name="철골공002" localSheetId="13">#REF!</definedName>
    <definedName name="철골공002" localSheetId="15">#REF!</definedName>
    <definedName name="철골공002" localSheetId="14">#REF!</definedName>
    <definedName name="철골공002">#REF!</definedName>
    <definedName name="철골공011" localSheetId="49">#REF!</definedName>
    <definedName name="철골공011" localSheetId="50">#REF!</definedName>
    <definedName name="철골공011" localSheetId="51">#REF!</definedName>
    <definedName name="철골공011" localSheetId="52">#REF!</definedName>
    <definedName name="철골공011" localSheetId="53">#REF!</definedName>
    <definedName name="철골공011" localSheetId="74">#REF!</definedName>
    <definedName name="철골공011" localSheetId="75">#REF!</definedName>
    <definedName name="철골공011" localSheetId="76">#REF!</definedName>
    <definedName name="철골공011" localSheetId="77">#REF!</definedName>
    <definedName name="철골공011" localSheetId="78">#REF!</definedName>
    <definedName name="철골공011" localSheetId="16">#REF!</definedName>
    <definedName name="철골공011" localSheetId="13">#REF!</definedName>
    <definedName name="철골공011" localSheetId="15">#REF!</definedName>
    <definedName name="철골공011" localSheetId="14">#REF!</definedName>
    <definedName name="철골공011">#REF!</definedName>
    <definedName name="철골공982" localSheetId="49">#REF!</definedName>
    <definedName name="철골공982" localSheetId="50">#REF!</definedName>
    <definedName name="철골공982" localSheetId="51">#REF!</definedName>
    <definedName name="철골공982" localSheetId="52">#REF!</definedName>
    <definedName name="철골공982" localSheetId="53">#REF!</definedName>
    <definedName name="철골공982" localSheetId="74">#REF!</definedName>
    <definedName name="철골공982" localSheetId="75">#REF!</definedName>
    <definedName name="철골공982" localSheetId="76">#REF!</definedName>
    <definedName name="철골공982" localSheetId="77">#REF!</definedName>
    <definedName name="철골공982" localSheetId="78">#REF!</definedName>
    <definedName name="철골공982" localSheetId="16">#REF!</definedName>
    <definedName name="철골공982" localSheetId="13">#REF!</definedName>
    <definedName name="철골공982" localSheetId="15">#REF!</definedName>
    <definedName name="철골공982" localSheetId="14">#REF!</definedName>
    <definedName name="철골공982">#REF!</definedName>
    <definedName name="철골공991" localSheetId="49">#REF!</definedName>
    <definedName name="철골공991" localSheetId="50">#REF!</definedName>
    <definedName name="철골공991" localSheetId="51">#REF!</definedName>
    <definedName name="철골공991" localSheetId="52">#REF!</definedName>
    <definedName name="철골공991" localSheetId="53">#REF!</definedName>
    <definedName name="철골공991" localSheetId="74">#REF!</definedName>
    <definedName name="철골공991" localSheetId="75">#REF!</definedName>
    <definedName name="철골공991" localSheetId="76">#REF!</definedName>
    <definedName name="철골공991" localSheetId="77">#REF!</definedName>
    <definedName name="철골공991" localSheetId="78">#REF!</definedName>
    <definedName name="철골공991" localSheetId="16">#REF!</definedName>
    <definedName name="철골공991" localSheetId="13">#REF!</definedName>
    <definedName name="철골공991" localSheetId="15">#REF!</definedName>
    <definedName name="철골공991" localSheetId="14">#REF!</definedName>
    <definedName name="철골공991">#REF!</definedName>
    <definedName name="철골공992" localSheetId="49">#REF!</definedName>
    <definedName name="철골공992" localSheetId="50">#REF!</definedName>
    <definedName name="철골공992" localSheetId="51">#REF!</definedName>
    <definedName name="철골공992" localSheetId="52">#REF!</definedName>
    <definedName name="철골공992" localSheetId="53">#REF!</definedName>
    <definedName name="철골공992" localSheetId="74">#REF!</definedName>
    <definedName name="철골공992" localSheetId="75">#REF!</definedName>
    <definedName name="철골공992" localSheetId="76">#REF!</definedName>
    <definedName name="철골공992" localSheetId="77">#REF!</definedName>
    <definedName name="철골공992" localSheetId="78">#REF!</definedName>
    <definedName name="철골공992" localSheetId="16">#REF!</definedName>
    <definedName name="철골공992" localSheetId="13">#REF!</definedName>
    <definedName name="철골공992" localSheetId="15">#REF!</definedName>
    <definedName name="철골공992" localSheetId="14">#REF!</definedName>
    <definedName name="철골공992">#REF!</definedName>
    <definedName name="철공" localSheetId="49">#REF!</definedName>
    <definedName name="철공" localSheetId="50">#REF!</definedName>
    <definedName name="철공" localSheetId="51">#REF!</definedName>
    <definedName name="철공" localSheetId="52">#REF!</definedName>
    <definedName name="철공" localSheetId="53">#REF!</definedName>
    <definedName name="철공" localSheetId="74">#REF!</definedName>
    <definedName name="철공" localSheetId="75">#REF!</definedName>
    <definedName name="철공" localSheetId="76">#REF!</definedName>
    <definedName name="철공" localSheetId="77">#REF!</definedName>
    <definedName name="철공" localSheetId="78">#REF!</definedName>
    <definedName name="철공" localSheetId="16">#REF!</definedName>
    <definedName name="철공" localSheetId="13">#REF!</definedName>
    <definedName name="철공" localSheetId="15">#REF!</definedName>
    <definedName name="철공" localSheetId="14">#REF!</definedName>
    <definedName name="철공">#REF!</definedName>
    <definedName name="철공001" localSheetId="49">#REF!</definedName>
    <definedName name="철공001" localSheetId="50">#REF!</definedName>
    <definedName name="철공001" localSheetId="51">#REF!</definedName>
    <definedName name="철공001" localSheetId="52">#REF!</definedName>
    <definedName name="철공001" localSheetId="53">#REF!</definedName>
    <definedName name="철공001" localSheetId="74">#REF!</definedName>
    <definedName name="철공001" localSheetId="75">#REF!</definedName>
    <definedName name="철공001" localSheetId="76">#REF!</definedName>
    <definedName name="철공001" localSheetId="77">#REF!</definedName>
    <definedName name="철공001" localSheetId="78">#REF!</definedName>
    <definedName name="철공001" localSheetId="16">#REF!</definedName>
    <definedName name="철공001" localSheetId="13">#REF!</definedName>
    <definedName name="철공001" localSheetId="15">#REF!</definedName>
    <definedName name="철공001" localSheetId="14">#REF!</definedName>
    <definedName name="철공001">#REF!</definedName>
    <definedName name="철공002" localSheetId="49">#REF!</definedName>
    <definedName name="철공002" localSheetId="50">#REF!</definedName>
    <definedName name="철공002" localSheetId="51">#REF!</definedName>
    <definedName name="철공002" localSheetId="52">#REF!</definedName>
    <definedName name="철공002" localSheetId="53">#REF!</definedName>
    <definedName name="철공002" localSheetId="74">#REF!</definedName>
    <definedName name="철공002" localSheetId="75">#REF!</definedName>
    <definedName name="철공002" localSheetId="76">#REF!</definedName>
    <definedName name="철공002" localSheetId="77">#REF!</definedName>
    <definedName name="철공002" localSheetId="78">#REF!</definedName>
    <definedName name="철공002" localSheetId="16">#REF!</definedName>
    <definedName name="철공002" localSheetId="13">#REF!</definedName>
    <definedName name="철공002" localSheetId="15">#REF!</definedName>
    <definedName name="철공002" localSheetId="14">#REF!</definedName>
    <definedName name="철공002">#REF!</definedName>
    <definedName name="철공011" localSheetId="49">#REF!</definedName>
    <definedName name="철공011" localSheetId="50">#REF!</definedName>
    <definedName name="철공011" localSheetId="51">#REF!</definedName>
    <definedName name="철공011" localSheetId="52">#REF!</definedName>
    <definedName name="철공011" localSheetId="53">#REF!</definedName>
    <definedName name="철공011" localSheetId="74">#REF!</definedName>
    <definedName name="철공011" localSheetId="75">#REF!</definedName>
    <definedName name="철공011" localSheetId="76">#REF!</definedName>
    <definedName name="철공011" localSheetId="77">#REF!</definedName>
    <definedName name="철공011" localSheetId="78">#REF!</definedName>
    <definedName name="철공011" localSheetId="16">#REF!</definedName>
    <definedName name="철공011" localSheetId="13">#REF!</definedName>
    <definedName name="철공011" localSheetId="15">#REF!</definedName>
    <definedName name="철공011" localSheetId="14">#REF!</definedName>
    <definedName name="철공011">#REF!</definedName>
    <definedName name="철공982" localSheetId="49">#REF!</definedName>
    <definedName name="철공982" localSheetId="50">#REF!</definedName>
    <definedName name="철공982" localSheetId="51">#REF!</definedName>
    <definedName name="철공982" localSheetId="52">#REF!</definedName>
    <definedName name="철공982" localSheetId="53">#REF!</definedName>
    <definedName name="철공982" localSheetId="74">#REF!</definedName>
    <definedName name="철공982" localSheetId="75">#REF!</definedName>
    <definedName name="철공982" localSheetId="76">#REF!</definedName>
    <definedName name="철공982" localSheetId="77">#REF!</definedName>
    <definedName name="철공982" localSheetId="78">#REF!</definedName>
    <definedName name="철공982" localSheetId="16">#REF!</definedName>
    <definedName name="철공982" localSheetId="13">#REF!</definedName>
    <definedName name="철공982" localSheetId="15">#REF!</definedName>
    <definedName name="철공982" localSheetId="14">#REF!</definedName>
    <definedName name="철공982">#REF!</definedName>
    <definedName name="철공991" localSheetId="49">#REF!</definedName>
    <definedName name="철공991" localSheetId="50">#REF!</definedName>
    <definedName name="철공991" localSheetId="51">#REF!</definedName>
    <definedName name="철공991" localSheetId="52">#REF!</definedName>
    <definedName name="철공991" localSheetId="53">#REF!</definedName>
    <definedName name="철공991" localSheetId="74">#REF!</definedName>
    <definedName name="철공991" localSheetId="75">#REF!</definedName>
    <definedName name="철공991" localSheetId="76">#REF!</definedName>
    <definedName name="철공991" localSheetId="77">#REF!</definedName>
    <definedName name="철공991" localSheetId="78">#REF!</definedName>
    <definedName name="철공991" localSheetId="16">#REF!</definedName>
    <definedName name="철공991" localSheetId="13">#REF!</definedName>
    <definedName name="철공991" localSheetId="15">#REF!</definedName>
    <definedName name="철공991" localSheetId="14">#REF!</definedName>
    <definedName name="철공991">#REF!</definedName>
    <definedName name="철공992" localSheetId="49">#REF!</definedName>
    <definedName name="철공992" localSheetId="50">#REF!</definedName>
    <definedName name="철공992" localSheetId="51">#REF!</definedName>
    <definedName name="철공992" localSheetId="52">#REF!</definedName>
    <definedName name="철공992" localSheetId="53">#REF!</definedName>
    <definedName name="철공992" localSheetId="74">#REF!</definedName>
    <definedName name="철공992" localSheetId="75">#REF!</definedName>
    <definedName name="철공992" localSheetId="76">#REF!</definedName>
    <definedName name="철공992" localSheetId="77">#REF!</definedName>
    <definedName name="철공992" localSheetId="78">#REF!</definedName>
    <definedName name="철공992" localSheetId="16">#REF!</definedName>
    <definedName name="철공992" localSheetId="13">#REF!</definedName>
    <definedName name="철공992" localSheetId="15">#REF!</definedName>
    <definedName name="철공992" localSheetId="14">#REF!</definedName>
    <definedName name="철공992">#REF!</definedName>
    <definedName name="철근">'[113]●수량(침구보관창고-21평)'!#REF!</definedName>
    <definedName name="철근1">'[113]●수량(침구보관창고-21평)'!#REF!</definedName>
    <definedName name="철근공" localSheetId="49">#REF!</definedName>
    <definedName name="철근공" localSheetId="50">#REF!</definedName>
    <definedName name="철근공" localSheetId="51">#REF!</definedName>
    <definedName name="철근공" localSheetId="52">#REF!</definedName>
    <definedName name="철근공" localSheetId="53">#REF!</definedName>
    <definedName name="철근공" localSheetId="74">#REF!</definedName>
    <definedName name="철근공" localSheetId="75">#REF!</definedName>
    <definedName name="철근공" localSheetId="76">#REF!</definedName>
    <definedName name="철근공" localSheetId="77">#REF!</definedName>
    <definedName name="철근공" localSheetId="78">#REF!</definedName>
    <definedName name="철근공" localSheetId="16">#REF!</definedName>
    <definedName name="철근공" localSheetId="13">#REF!</definedName>
    <definedName name="철근공" localSheetId="15">#REF!</definedName>
    <definedName name="철근공" localSheetId="14">#REF!</definedName>
    <definedName name="철근공">#REF!</definedName>
    <definedName name="철근공001" localSheetId="49">#REF!</definedName>
    <definedName name="철근공001" localSheetId="50">#REF!</definedName>
    <definedName name="철근공001" localSheetId="51">#REF!</definedName>
    <definedName name="철근공001" localSheetId="52">#REF!</definedName>
    <definedName name="철근공001" localSheetId="53">#REF!</definedName>
    <definedName name="철근공001" localSheetId="74">#REF!</definedName>
    <definedName name="철근공001" localSheetId="75">#REF!</definedName>
    <definedName name="철근공001" localSheetId="76">#REF!</definedName>
    <definedName name="철근공001" localSheetId="77">#REF!</definedName>
    <definedName name="철근공001" localSheetId="78">#REF!</definedName>
    <definedName name="철근공001" localSheetId="16">#REF!</definedName>
    <definedName name="철근공001" localSheetId="13">#REF!</definedName>
    <definedName name="철근공001" localSheetId="15">#REF!</definedName>
    <definedName name="철근공001" localSheetId="14">#REF!</definedName>
    <definedName name="철근공001">#REF!</definedName>
    <definedName name="철근공002" localSheetId="49">#REF!</definedName>
    <definedName name="철근공002" localSheetId="50">#REF!</definedName>
    <definedName name="철근공002" localSheetId="51">#REF!</definedName>
    <definedName name="철근공002" localSheetId="52">#REF!</definedName>
    <definedName name="철근공002" localSheetId="53">#REF!</definedName>
    <definedName name="철근공002" localSheetId="74">#REF!</definedName>
    <definedName name="철근공002" localSheetId="75">#REF!</definedName>
    <definedName name="철근공002" localSheetId="76">#REF!</definedName>
    <definedName name="철근공002" localSheetId="77">#REF!</definedName>
    <definedName name="철근공002" localSheetId="78">#REF!</definedName>
    <definedName name="철근공002" localSheetId="16">#REF!</definedName>
    <definedName name="철근공002" localSheetId="13">#REF!</definedName>
    <definedName name="철근공002" localSheetId="15">#REF!</definedName>
    <definedName name="철근공002" localSheetId="14">#REF!</definedName>
    <definedName name="철근공002">#REF!</definedName>
    <definedName name="철근공011" localSheetId="49">#REF!</definedName>
    <definedName name="철근공011" localSheetId="50">#REF!</definedName>
    <definedName name="철근공011" localSheetId="51">#REF!</definedName>
    <definedName name="철근공011" localSheetId="52">#REF!</definedName>
    <definedName name="철근공011" localSheetId="53">#REF!</definedName>
    <definedName name="철근공011" localSheetId="74">#REF!</definedName>
    <definedName name="철근공011" localSheetId="75">#REF!</definedName>
    <definedName name="철근공011" localSheetId="76">#REF!</definedName>
    <definedName name="철근공011" localSheetId="77">#REF!</definedName>
    <definedName name="철근공011" localSheetId="78">#REF!</definedName>
    <definedName name="철근공011" localSheetId="16">#REF!</definedName>
    <definedName name="철근공011" localSheetId="13">#REF!</definedName>
    <definedName name="철근공011" localSheetId="15">#REF!</definedName>
    <definedName name="철근공011" localSheetId="14">#REF!</definedName>
    <definedName name="철근공011">#REF!</definedName>
    <definedName name="철근공982" localSheetId="49">#REF!</definedName>
    <definedName name="철근공982" localSheetId="50">#REF!</definedName>
    <definedName name="철근공982" localSheetId="51">#REF!</definedName>
    <definedName name="철근공982" localSheetId="52">#REF!</definedName>
    <definedName name="철근공982" localSheetId="53">#REF!</definedName>
    <definedName name="철근공982" localSheetId="74">#REF!</definedName>
    <definedName name="철근공982" localSheetId="75">#REF!</definedName>
    <definedName name="철근공982" localSheetId="76">#REF!</definedName>
    <definedName name="철근공982" localSheetId="77">#REF!</definedName>
    <definedName name="철근공982" localSheetId="78">#REF!</definedName>
    <definedName name="철근공982" localSheetId="16">#REF!</definedName>
    <definedName name="철근공982" localSheetId="13">#REF!</definedName>
    <definedName name="철근공982" localSheetId="15">#REF!</definedName>
    <definedName name="철근공982" localSheetId="14">#REF!</definedName>
    <definedName name="철근공982">#REF!</definedName>
    <definedName name="철근공991" localSheetId="49">#REF!</definedName>
    <definedName name="철근공991" localSheetId="50">#REF!</definedName>
    <definedName name="철근공991" localSheetId="51">#REF!</definedName>
    <definedName name="철근공991" localSheetId="52">#REF!</definedName>
    <definedName name="철근공991" localSheetId="53">#REF!</definedName>
    <definedName name="철근공991" localSheetId="74">#REF!</definedName>
    <definedName name="철근공991" localSheetId="75">#REF!</definedName>
    <definedName name="철근공991" localSheetId="76">#REF!</definedName>
    <definedName name="철근공991" localSheetId="77">#REF!</definedName>
    <definedName name="철근공991" localSheetId="78">#REF!</definedName>
    <definedName name="철근공991" localSheetId="16">#REF!</definedName>
    <definedName name="철근공991" localSheetId="13">#REF!</definedName>
    <definedName name="철근공991" localSheetId="15">#REF!</definedName>
    <definedName name="철근공991" localSheetId="14">#REF!</definedName>
    <definedName name="철근공991">#REF!</definedName>
    <definedName name="철근공992" localSheetId="49">#REF!</definedName>
    <definedName name="철근공992" localSheetId="50">#REF!</definedName>
    <definedName name="철근공992" localSheetId="51">#REF!</definedName>
    <definedName name="철근공992" localSheetId="52">#REF!</definedName>
    <definedName name="철근공992" localSheetId="53">#REF!</definedName>
    <definedName name="철근공992" localSheetId="74">#REF!</definedName>
    <definedName name="철근공992" localSheetId="75">#REF!</definedName>
    <definedName name="철근공992" localSheetId="76">#REF!</definedName>
    <definedName name="철근공992" localSheetId="77">#REF!</definedName>
    <definedName name="철근공992" localSheetId="78">#REF!</definedName>
    <definedName name="철근공992" localSheetId="16">#REF!</definedName>
    <definedName name="철근공992" localSheetId="13">#REF!</definedName>
    <definedName name="철근공992" localSheetId="15">#REF!</definedName>
    <definedName name="철근공992" localSheetId="14">#REF!</definedName>
    <definedName name="철근공992">#REF!</definedName>
    <definedName name="철근자료" localSheetId="17" hidden="1">#REF!</definedName>
    <definedName name="철근자료" localSheetId="18" hidden="1">#REF!</definedName>
    <definedName name="철근자료" localSheetId="16" hidden="1">#REF!</definedName>
    <definedName name="철근자료" localSheetId="13" hidden="1">#REF!</definedName>
    <definedName name="철근자료" localSheetId="15" hidden="1">#REF!</definedName>
    <definedName name="철근자료" localSheetId="14" hidden="1">#REF!</definedName>
    <definedName name="철근자료" hidden="1">#REF!</definedName>
    <definedName name="철근조립간단" localSheetId="55">#REF!</definedName>
    <definedName name="철근조립간단" localSheetId="59">#REF!</definedName>
    <definedName name="철근조립간단" localSheetId="61">#REF!</definedName>
    <definedName name="철근조립간단" localSheetId="31">#REF!</definedName>
    <definedName name="철근조립간단" localSheetId="35">#REF!</definedName>
    <definedName name="철근조립간단" localSheetId="36">#REF!</definedName>
    <definedName name="철근조립간단" localSheetId="34">#REF!</definedName>
    <definedName name="철근조립간단" localSheetId="49">#REF!</definedName>
    <definedName name="철근조립간단" localSheetId="50">#REF!</definedName>
    <definedName name="철근조립간단" localSheetId="51">#REF!</definedName>
    <definedName name="철근조립간단" localSheetId="52">#REF!</definedName>
    <definedName name="철근조립간단" localSheetId="53">#REF!</definedName>
    <definedName name="철근조립간단" localSheetId="74">#REF!</definedName>
    <definedName name="철근조립간단" localSheetId="75">#REF!</definedName>
    <definedName name="철근조립간단" localSheetId="76">#REF!</definedName>
    <definedName name="철근조립간단" localSheetId="77">#REF!</definedName>
    <definedName name="철근조립간단" localSheetId="78">#REF!</definedName>
    <definedName name="철근조립간단" localSheetId="16">#REF!</definedName>
    <definedName name="철근조립간단" localSheetId="13">#REF!</definedName>
    <definedName name="철근조립간단" localSheetId="15">#REF!</definedName>
    <definedName name="철근조립간단" localSheetId="14">#REF!</definedName>
    <definedName name="철근조립간단" localSheetId="1">#REF!</definedName>
    <definedName name="철근조립간단">#REF!</definedName>
    <definedName name="철근조립노" localSheetId="55">[63]관급자재대!#REF!</definedName>
    <definedName name="철근조립노" localSheetId="59">[63]관급자재대!#REF!</definedName>
    <definedName name="철근조립노" localSheetId="61">[63]관급자재대!#REF!</definedName>
    <definedName name="철근조립노" localSheetId="31">[63]관급자재대!#REF!</definedName>
    <definedName name="철근조립노" localSheetId="35">[63]관급자재대!#REF!</definedName>
    <definedName name="철근조립노" localSheetId="36">[63]관급자재대!#REF!</definedName>
    <definedName name="철근조립노" localSheetId="34">[63]관급자재대!#REF!</definedName>
    <definedName name="철근조립노" localSheetId="49">[63]관급자재대!#REF!</definedName>
    <definedName name="철근조립노" localSheetId="50">[63]관급자재대!#REF!</definedName>
    <definedName name="철근조립노" localSheetId="51">[63]관급자재대!#REF!</definedName>
    <definedName name="철근조립노" localSheetId="52">[63]관급자재대!#REF!</definedName>
    <definedName name="철근조립노" localSheetId="53">[63]관급자재대!#REF!</definedName>
    <definedName name="철근조립노" localSheetId="13">[63]관급자재대!#REF!</definedName>
    <definedName name="철근조립노" localSheetId="15">[63]관급자재대!#REF!</definedName>
    <definedName name="철근조립노" localSheetId="14">[63]관급자재대!#REF!</definedName>
    <definedName name="철근조립노" localSheetId="1">[63]관급자재대!#REF!</definedName>
    <definedName name="철근조립노">[63]관급자재대!#REF!</definedName>
    <definedName name="철근조립매우복잡" localSheetId="55">#REF!</definedName>
    <definedName name="철근조립매우복잡" localSheetId="59">#REF!</definedName>
    <definedName name="철근조립매우복잡" localSheetId="61">#REF!</definedName>
    <definedName name="철근조립매우복잡" localSheetId="31">#REF!</definedName>
    <definedName name="철근조립매우복잡" localSheetId="35">#REF!</definedName>
    <definedName name="철근조립매우복잡" localSheetId="36">#REF!</definedName>
    <definedName name="철근조립매우복잡" localSheetId="34">#REF!</definedName>
    <definedName name="철근조립매우복잡" localSheetId="49">#REF!</definedName>
    <definedName name="철근조립매우복잡" localSheetId="50">#REF!</definedName>
    <definedName name="철근조립매우복잡" localSheetId="51">#REF!</definedName>
    <definedName name="철근조립매우복잡" localSheetId="52">#REF!</definedName>
    <definedName name="철근조립매우복잡" localSheetId="53">#REF!</definedName>
    <definedName name="철근조립매우복잡" localSheetId="74">#REF!</definedName>
    <definedName name="철근조립매우복잡" localSheetId="75">#REF!</definedName>
    <definedName name="철근조립매우복잡" localSheetId="76">#REF!</definedName>
    <definedName name="철근조립매우복잡" localSheetId="77">#REF!</definedName>
    <definedName name="철근조립매우복잡" localSheetId="78">#REF!</definedName>
    <definedName name="철근조립매우복잡" localSheetId="16">#REF!</definedName>
    <definedName name="철근조립매우복잡" localSheetId="13">#REF!</definedName>
    <definedName name="철근조립매우복잡" localSheetId="15">#REF!</definedName>
    <definedName name="철근조립매우복잡" localSheetId="14">#REF!</definedName>
    <definedName name="철근조립매우복잡" localSheetId="1">#REF!</definedName>
    <definedName name="철근조립매우복잡">#REF!</definedName>
    <definedName name="철근조립보통" localSheetId="55">#REF!</definedName>
    <definedName name="철근조립보통" localSheetId="59">#REF!</definedName>
    <definedName name="철근조립보통" localSheetId="61">#REF!</definedName>
    <definedName name="철근조립보통" localSheetId="31">#REF!</definedName>
    <definedName name="철근조립보통" localSheetId="35">#REF!</definedName>
    <definedName name="철근조립보통" localSheetId="36">#REF!</definedName>
    <definedName name="철근조립보통" localSheetId="34">#REF!</definedName>
    <definedName name="철근조립보통" localSheetId="49">#REF!</definedName>
    <definedName name="철근조립보통" localSheetId="50">#REF!</definedName>
    <definedName name="철근조립보통" localSheetId="51">#REF!</definedName>
    <definedName name="철근조립보통" localSheetId="52">#REF!</definedName>
    <definedName name="철근조립보통" localSheetId="53">#REF!</definedName>
    <definedName name="철근조립보통" localSheetId="74">#REF!</definedName>
    <definedName name="철근조립보통" localSheetId="75">#REF!</definedName>
    <definedName name="철근조립보통" localSheetId="76">#REF!</definedName>
    <definedName name="철근조립보통" localSheetId="77">#REF!</definedName>
    <definedName name="철근조립보통" localSheetId="78">#REF!</definedName>
    <definedName name="철근조립보통" localSheetId="16">#REF!</definedName>
    <definedName name="철근조립보통" localSheetId="13">#REF!</definedName>
    <definedName name="철근조립보통" localSheetId="15">#REF!</definedName>
    <definedName name="철근조립보통" localSheetId="14">#REF!</definedName>
    <definedName name="철근조립보통" localSheetId="1">#REF!</definedName>
    <definedName name="철근조립보통">#REF!</definedName>
    <definedName name="철근조립복잡" localSheetId="55">#REF!</definedName>
    <definedName name="철근조립복잡" localSheetId="59">#REF!</definedName>
    <definedName name="철근조립복잡" localSheetId="61">#REF!</definedName>
    <definedName name="철근조립복잡" localSheetId="31">#REF!</definedName>
    <definedName name="철근조립복잡" localSheetId="35">#REF!</definedName>
    <definedName name="철근조립복잡" localSheetId="36">#REF!</definedName>
    <definedName name="철근조립복잡" localSheetId="34">#REF!</definedName>
    <definedName name="철근조립복잡" localSheetId="49">#REF!</definedName>
    <definedName name="철근조립복잡" localSheetId="50">#REF!</definedName>
    <definedName name="철근조립복잡" localSheetId="51">#REF!</definedName>
    <definedName name="철근조립복잡" localSheetId="52">#REF!</definedName>
    <definedName name="철근조립복잡" localSheetId="53">#REF!</definedName>
    <definedName name="철근조립복잡" localSheetId="74">#REF!</definedName>
    <definedName name="철근조립복잡" localSheetId="75">#REF!</definedName>
    <definedName name="철근조립복잡" localSheetId="76">#REF!</definedName>
    <definedName name="철근조립복잡" localSheetId="77">#REF!</definedName>
    <definedName name="철근조립복잡" localSheetId="78">#REF!</definedName>
    <definedName name="철근조립복잡" localSheetId="16">#REF!</definedName>
    <definedName name="철근조립복잡" localSheetId="13">#REF!</definedName>
    <definedName name="철근조립복잡" localSheetId="15">#REF!</definedName>
    <definedName name="철근조립복잡" localSheetId="14">#REF!</definedName>
    <definedName name="철근조립복잡" localSheetId="1">#REF!</definedName>
    <definedName name="철근조립복잡">#REF!</definedName>
    <definedName name="철근조립재" localSheetId="55">[63]관급자재대!#REF!</definedName>
    <definedName name="철근조립재" localSheetId="59">[63]관급자재대!#REF!</definedName>
    <definedName name="철근조립재" localSheetId="61">[63]관급자재대!#REF!</definedName>
    <definedName name="철근조립재" localSheetId="31">[63]관급자재대!#REF!</definedName>
    <definedName name="철근조립재" localSheetId="35">[63]관급자재대!#REF!</definedName>
    <definedName name="철근조립재" localSheetId="36">[63]관급자재대!#REF!</definedName>
    <definedName name="철근조립재" localSheetId="34">[63]관급자재대!#REF!</definedName>
    <definedName name="철근조립재" localSheetId="49">[63]관급자재대!#REF!</definedName>
    <definedName name="철근조립재" localSheetId="50">[63]관급자재대!#REF!</definedName>
    <definedName name="철근조립재" localSheetId="51">[63]관급자재대!#REF!</definedName>
    <definedName name="철근조립재" localSheetId="52">[63]관급자재대!#REF!</definedName>
    <definedName name="철근조립재" localSheetId="53">[63]관급자재대!#REF!</definedName>
    <definedName name="철근조립재" localSheetId="16">[63]관급자재대!#REF!</definedName>
    <definedName name="철근조립재" localSheetId="13">[63]관급자재대!#REF!</definedName>
    <definedName name="철근조립재" localSheetId="15">[63]관급자재대!#REF!</definedName>
    <definedName name="철근조립재" localSheetId="14">[63]관급자재대!#REF!</definedName>
    <definedName name="철근조립재" localSheetId="1">[63]관급자재대!#REF!</definedName>
    <definedName name="철근조립재">[63]관급자재대!#REF!</definedName>
    <definedName name="철도궤도공" localSheetId="49">[69]노임단가!#REF!</definedName>
    <definedName name="철도궤도공" localSheetId="50">[69]노임단가!#REF!</definedName>
    <definedName name="철도궤도공" localSheetId="51">[69]노임단가!#REF!</definedName>
    <definedName name="철도궤도공" localSheetId="52">[69]노임단가!#REF!</definedName>
    <definedName name="철도궤도공" localSheetId="53">[69]노임단가!#REF!</definedName>
    <definedName name="철도궤도공" localSheetId="13">[69]노임단가!#REF!</definedName>
    <definedName name="철도궤도공" localSheetId="15">[69]노임단가!#REF!</definedName>
    <definedName name="철도궤도공" localSheetId="14">[69]노임단가!#REF!</definedName>
    <definedName name="철도궤도공">[69]노임단가!#REF!</definedName>
    <definedName name="철도신호공001" localSheetId="49">#REF!</definedName>
    <definedName name="철도신호공001" localSheetId="50">#REF!</definedName>
    <definedName name="철도신호공001" localSheetId="51">#REF!</definedName>
    <definedName name="철도신호공001" localSheetId="52">#REF!</definedName>
    <definedName name="철도신호공001" localSheetId="53">#REF!</definedName>
    <definedName name="철도신호공001" localSheetId="74">#REF!</definedName>
    <definedName name="철도신호공001" localSheetId="75">#REF!</definedName>
    <definedName name="철도신호공001" localSheetId="76">#REF!</definedName>
    <definedName name="철도신호공001" localSheetId="77">#REF!</definedName>
    <definedName name="철도신호공001" localSheetId="78">#REF!</definedName>
    <definedName name="철도신호공001" localSheetId="16">#REF!</definedName>
    <definedName name="철도신호공001" localSheetId="13">#REF!</definedName>
    <definedName name="철도신호공001" localSheetId="15">#REF!</definedName>
    <definedName name="철도신호공001" localSheetId="14">#REF!</definedName>
    <definedName name="철도신호공001">#REF!</definedName>
    <definedName name="철도신호공002" localSheetId="49">#REF!</definedName>
    <definedName name="철도신호공002" localSheetId="50">#REF!</definedName>
    <definedName name="철도신호공002" localSheetId="51">#REF!</definedName>
    <definedName name="철도신호공002" localSheetId="52">#REF!</definedName>
    <definedName name="철도신호공002" localSheetId="53">#REF!</definedName>
    <definedName name="철도신호공002" localSheetId="74">#REF!</definedName>
    <definedName name="철도신호공002" localSheetId="75">#REF!</definedName>
    <definedName name="철도신호공002" localSheetId="76">#REF!</definedName>
    <definedName name="철도신호공002" localSheetId="77">#REF!</definedName>
    <definedName name="철도신호공002" localSheetId="78">#REF!</definedName>
    <definedName name="철도신호공002" localSheetId="16">#REF!</definedName>
    <definedName name="철도신호공002" localSheetId="13">#REF!</definedName>
    <definedName name="철도신호공002" localSheetId="15">#REF!</definedName>
    <definedName name="철도신호공002" localSheetId="14">#REF!</definedName>
    <definedName name="철도신호공002">#REF!</definedName>
    <definedName name="철도신호공011" localSheetId="49">#REF!</definedName>
    <definedName name="철도신호공011" localSheetId="50">#REF!</definedName>
    <definedName name="철도신호공011" localSheetId="51">#REF!</definedName>
    <definedName name="철도신호공011" localSheetId="52">#REF!</definedName>
    <definedName name="철도신호공011" localSheetId="53">#REF!</definedName>
    <definedName name="철도신호공011" localSheetId="74">#REF!</definedName>
    <definedName name="철도신호공011" localSheetId="75">#REF!</definedName>
    <definedName name="철도신호공011" localSheetId="76">#REF!</definedName>
    <definedName name="철도신호공011" localSheetId="77">#REF!</definedName>
    <definedName name="철도신호공011" localSheetId="78">#REF!</definedName>
    <definedName name="철도신호공011" localSheetId="16">#REF!</definedName>
    <definedName name="철도신호공011" localSheetId="13">#REF!</definedName>
    <definedName name="철도신호공011" localSheetId="15">#REF!</definedName>
    <definedName name="철도신호공011" localSheetId="14">#REF!</definedName>
    <definedName name="철도신호공011">#REF!</definedName>
    <definedName name="철도신호공982" localSheetId="49">#REF!</definedName>
    <definedName name="철도신호공982" localSheetId="50">#REF!</definedName>
    <definedName name="철도신호공982" localSheetId="51">#REF!</definedName>
    <definedName name="철도신호공982" localSheetId="52">#REF!</definedName>
    <definedName name="철도신호공982" localSheetId="53">#REF!</definedName>
    <definedName name="철도신호공982" localSheetId="74">#REF!</definedName>
    <definedName name="철도신호공982" localSheetId="75">#REF!</definedName>
    <definedName name="철도신호공982" localSheetId="76">#REF!</definedName>
    <definedName name="철도신호공982" localSheetId="77">#REF!</definedName>
    <definedName name="철도신호공982" localSheetId="78">#REF!</definedName>
    <definedName name="철도신호공982" localSheetId="16">#REF!</definedName>
    <definedName name="철도신호공982" localSheetId="13">#REF!</definedName>
    <definedName name="철도신호공982" localSheetId="15">#REF!</definedName>
    <definedName name="철도신호공982" localSheetId="14">#REF!</definedName>
    <definedName name="철도신호공982">#REF!</definedName>
    <definedName name="철도신호공991" localSheetId="49">#REF!</definedName>
    <definedName name="철도신호공991" localSheetId="50">#REF!</definedName>
    <definedName name="철도신호공991" localSheetId="51">#REF!</definedName>
    <definedName name="철도신호공991" localSheetId="52">#REF!</definedName>
    <definedName name="철도신호공991" localSheetId="53">#REF!</definedName>
    <definedName name="철도신호공991" localSheetId="74">#REF!</definedName>
    <definedName name="철도신호공991" localSheetId="75">#REF!</definedName>
    <definedName name="철도신호공991" localSheetId="76">#REF!</definedName>
    <definedName name="철도신호공991" localSheetId="77">#REF!</definedName>
    <definedName name="철도신호공991" localSheetId="78">#REF!</definedName>
    <definedName name="철도신호공991" localSheetId="16">#REF!</definedName>
    <definedName name="철도신호공991" localSheetId="13">#REF!</definedName>
    <definedName name="철도신호공991" localSheetId="15">#REF!</definedName>
    <definedName name="철도신호공991" localSheetId="14">#REF!</definedName>
    <definedName name="철도신호공991">#REF!</definedName>
    <definedName name="철도신호공992" localSheetId="49">#REF!</definedName>
    <definedName name="철도신호공992" localSheetId="50">#REF!</definedName>
    <definedName name="철도신호공992" localSheetId="51">#REF!</definedName>
    <definedName name="철도신호공992" localSheetId="52">#REF!</definedName>
    <definedName name="철도신호공992" localSheetId="53">#REF!</definedName>
    <definedName name="철도신호공992" localSheetId="74">#REF!</definedName>
    <definedName name="철도신호공992" localSheetId="75">#REF!</definedName>
    <definedName name="철도신호공992" localSheetId="76">#REF!</definedName>
    <definedName name="철도신호공992" localSheetId="77">#REF!</definedName>
    <definedName name="철도신호공992" localSheetId="78">#REF!</definedName>
    <definedName name="철도신호공992" localSheetId="16">#REF!</definedName>
    <definedName name="철도신호공992" localSheetId="13">#REF!</definedName>
    <definedName name="철도신호공992" localSheetId="15">#REF!</definedName>
    <definedName name="철도신호공992" localSheetId="14">#REF!</definedName>
    <definedName name="철도신호공992">#REF!</definedName>
    <definedName name="철쭉중량">ROUND((4/3*3.14*(0.075*0.075*0.075))*(1200*0.9),2)</definedName>
    <definedName name="철錐공982" localSheetId="49">#REF!</definedName>
    <definedName name="철錐공982" localSheetId="50">#REF!</definedName>
    <definedName name="철錐공982" localSheetId="51">#REF!</definedName>
    <definedName name="철錐공982" localSheetId="52">#REF!</definedName>
    <definedName name="철錐공982" localSheetId="53">#REF!</definedName>
    <definedName name="철錐공982" localSheetId="74">#REF!</definedName>
    <definedName name="철錐공982" localSheetId="75">#REF!</definedName>
    <definedName name="철錐공982" localSheetId="76">#REF!</definedName>
    <definedName name="철錐공982" localSheetId="77">#REF!</definedName>
    <definedName name="철錐공982" localSheetId="78">#REF!</definedName>
    <definedName name="철錐공982" localSheetId="16">#REF!</definedName>
    <definedName name="철錐공982" localSheetId="13">#REF!</definedName>
    <definedName name="철錐공982" localSheetId="15">#REF!</definedName>
    <definedName name="철錐공982" localSheetId="14">#REF!</definedName>
    <definedName name="철錐공982">#REF!</definedName>
    <definedName name="철판공001" localSheetId="49">#REF!</definedName>
    <definedName name="철판공001" localSheetId="50">#REF!</definedName>
    <definedName name="철판공001" localSheetId="51">#REF!</definedName>
    <definedName name="철판공001" localSheetId="52">#REF!</definedName>
    <definedName name="철판공001" localSheetId="53">#REF!</definedName>
    <definedName name="철판공001" localSheetId="74">#REF!</definedName>
    <definedName name="철판공001" localSheetId="75">#REF!</definedName>
    <definedName name="철판공001" localSheetId="76">#REF!</definedName>
    <definedName name="철판공001" localSheetId="77">#REF!</definedName>
    <definedName name="철판공001" localSheetId="78">#REF!</definedName>
    <definedName name="철판공001" localSheetId="16">#REF!</definedName>
    <definedName name="철판공001" localSheetId="13">#REF!</definedName>
    <definedName name="철판공001" localSheetId="15">#REF!</definedName>
    <definedName name="철판공001" localSheetId="14">#REF!</definedName>
    <definedName name="철판공001">#REF!</definedName>
    <definedName name="철판공002" localSheetId="49">#REF!</definedName>
    <definedName name="철판공002" localSheetId="50">#REF!</definedName>
    <definedName name="철판공002" localSheetId="51">#REF!</definedName>
    <definedName name="철판공002" localSheetId="52">#REF!</definedName>
    <definedName name="철판공002" localSheetId="53">#REF!</definedName>
    <definedName name="철판공002" localSheetId="74">#REF!</definedName>
    <definedName name="철판공002" localSheetId="75">#REF!</definedName>
    <definedName name="철판공002" localSheetId="76">#REF!</definedName>
    <definedName name="철판공002" localSheetId="77">#REF!</definedName>
    <definedName name="철판공002" localSheetId="78">#REF!</definedName>
    <definedName name="철판공002" localSheetId="16">#REF!</definedName>
    <definedName name="철판공002" localSheetId="13">#REF!</definedName>
    <definedName name="철판공002" localSheetId="15">#REF!</definedName>
    <definedName name="철판공002" localSheetId="14">#REF!</definedName>
    <definedName name="철판공002">#REF!</definedName>
    <definedName name="철판공011" localSheetId="49">#REF!</definedName>
    <definedName name="철판공011" localSheetId="50">#REF!</definedName>
    <definedName name="철판공011" localSheetId="51">#REF!</definedName>
    <definedName name="철판공011" localSheetId="52">#REF!</definedName>
    <definedName name="철판공011" localSheetId="53">#REF!</definedName>
    <definedName name="철판공011" localSheetId="74">#REF!</definedName>
    <definedName name="철판공011" localSheetId="75">#REF!</definedName>
    <definedName name="철판공011" localSheetId="76">#REF!</definedName>
    <definedName name="철판공011" localSheetId="77">#REF!</definedName>
    <definedName name="철판공011" localSheetId="78">#REF!</definedName>
    <definedName name="철판공011" localSheetId="16">#REF!</definedName>
    <definedName name="철판공011" localSheetId="13">#REF!</definedName>
    <definedName name="철판공011" localSheetId="15">#REF!</definedName>
    <definedName name="철판공011" localSheetId="14">#REF!</definedName>
    <definedName name="철판공011">#REF!</definedName>
    <definedName name="철판공982" localSheetId="49">#REF!</definedName>
    <definedName name="철판공982" localSheetId="50">#REF!</definedName>
    <definedName name="철판공982" localSheetId="51">#REF!</definedName>
    <definedName name="철판공982" localSheetId="52">#REF!</definedName>
    <definedName name="철판공982" localSheetId="53">#REF!</definedName>
    <definedName name="철판공982" localSheetId="74">#REF!</definedName>
    <definedName name="철판공982" localSheetId="75">#REF!</definedName>
    <definedName name="철판공982" localSheetId="76">#REF!</definedName>
    <definedName name="철판공982" localSheetId="77">#REF!</definedName>
    <definedName name="철판공982" localSheetId="78">#REF!</definedName>
    <definedName name="철판공982" localSheetId="16">#REF!</definedName>
    <definedName name="철판공982" localSheetId="13">#REF!</definedName>
    <definedName name="철판공982" localSheetId="15">#REF!</definedName>
    <definedName name="철판공982" localSheetId="14">#REF!</definedName>
    <definedName name="철판공982">#REF!</definedName>
    <definedName name="철판공991" localSheetId="49">#REF!</definedName>
    <definedName name="철판공991" localSheetId="50">#REF!</definedName>
    <definedName name="철판공991" localSheetId="51">#REF!</definedName>
    <definedName name="철판공991" localSheetId="52">#REF!</definedName>
    <definedName name="철판공991" localSheetId="53">#REF!</definedName>
    <definedName name="철판공991" localSheetId="74">#REF!</definedName>
    <definedName name="철판공991" localSheetId="75">#REF!</definedName>
    <definedName name="철판공991" localSheetId="76">#REF!</definedName>
    <definedName name="철판공991" localSheetId="77">#REF!</definedName>
    <definedName name="철판공991" localSheetId="78">#REF!</definedName>
    <definedName name="철판공991" localSheetId="16">#REF!</definedName>
    <definedName name="철판공991" localSheetId="13">#REF!</definedName>
    <definedName name="철판공991" localSheetId="15">#REF!</definedName>
    <definedName name="철판공991" localSheetId="14">#REF!</definedName>
    <definedName name="철판공991">#REF!</definedName>
    <definedName name="철판공992" localSheetId="49">#REF!</definedName>
    <definedName name="철판공992" localSheetId="50">#REF!</definedName>
    <definedName name="철판공992" localSheetId="51">#REF!</definedName>
    <definedName name="철판공992" localSheetId="52">#REF!</definedName>
    <definedName name="철판공992" localSheetId="53">#REF!</definedName>
    <definedName name="철판공992" localSheetId="74">#REF!</definedName>
    <definedName name="철판공992" localSheetId="75">#REF!</definedName>
    <definedName name="철판공992" localSheetId="76">#REF!</definedName>
    <definedName name="철판공992" localSheetId="77">#REF!</definedName>
    <definedName name="철판공992" localSheetId="78">#REF!</definedName>
    <definedName name="철판공992" localSheetId="16">#REF!</definedName>
    <definedName name="철판공992" localSheetId="13">#REF!</definedName>
    <definedName name="철판공992" localSheetId="15">#REF!</definedName>
    <definedName name="철판공992" localSheetId="14">#REF!</definedName>
    <definedName name="철판공992">#REF!</definedName>
    <definedName name="청단풍" localSheetId="55">#REF!</definedName>
    <definedName name="청단풍" localSheetId="59">#REF!</definedName>
    <definedName name="청단풍" localSheetId="61">#REF!</definedName>
    <definedName name="청단풍" localSheetId="31">#REF!</definedName>
    <definedName name="청단풍" localSheetId="35">#REF!</definedName>
    <definedName name="청단풍" localSheetId="36">#REF!</definedName>
    <definedName name="청단풍" localSheetId="34">#REF!</definedName>
    <definedName name="청단풍" localSheetId="49">#REF!</definedName>
    <definedName name="청단풍" localSheetId="50">#REF!</definedName>
    <definedName name="청단풍" localSheetId="51">#REF!</definedName>
    <definedName name="청단풍" localSheetId="52">#REF!</definedName>
    <definedName name="청단풍" localSheetId="53">#REF!</definedName>
    <definedName name="청단풍" localSheetId="74">#REF!</definedName>
    <definedName name="청단풍" localSheetId="75">#REF!</definedName>
    <definedName name="청단풍" localSheetId="76">#REF!</definedName>
    <definedName name="청단풍" localSheetId="77">#REF!</definedName>
    <definedName name="청단풍" localSheetId="78">#REF!</definedName>
    <definedName name="청단풍" localSheetId="16">#REF!</definedName>
    <definedName name="청단풍" localSheetId="13">#REF!</definedName>
    <definedName name="청단풍" localSheetId="15">#REF!</definedName>
    <definedName name="청단풍" localSheetId="14">#REF!</definedName>
    <definedName name="청단풍" localSheetId="1">#REF!</definedName>
    <definedName name="청단풍">#REF!</definedName>
    <definedName name="청단풍H3.0" localSheetId="49">#REF!</definedName>
    <definedName name="청단풍H3.0" localSheetId="50">#REF!</definedName>
    <definedName name="청단풍H3.0" localSheetId="51">#REF!</definedName>
    <definedName name="청단풍H3.0" localSheetId="52">#REF!</definedName>
    <definedName name="청단풍H3.0" localSheetId="53">#REF!</definedName>
    <definedName name="청단풍H3.0" localSheetId="74">#REF!</definedName>
    <definedName name="청단풍H3.0" localSheetId="75">#REF!</definedName>
    <definedName name="청단풍H3.0" localSheetId="76">#REF!</definedName>
    <definedName name="청단풍H3.0" localSheetId="77">#REF!</definedName>
    <definedName name="청단풍H3.0" localSheetId="78">#REF!</definedName>
    <definedName name="청단풍H3.0" localSheetId="16">#REF!</definedName>
    <definedName name="청단풍H3.0" localSheetId="13">#REF!</definedName>
    <definedName name="청단풍H3.0" localSheetId="15">#REF!</definedName>
    <definedName name="청단풍H3.0" localSheetId="14">#REF!</definedName>
    <definedName name="청단풍H3.0">#REF!</definedName>
    <definedName name="청마총괄">[150]직노!#REF!</definedName>
    <definedName name="체인톱" localSheetId="17">'[101]3설명'!$D$23</definedName>
    <definedName name="체인톱" localSheetId="18">'[101]3설명'!$D$23</definedName>
    <definedName name="체인톱" localSheetId="16">[35]자료!$B$18</definedName>
    <definedName name="체인톱">[32]자료!$B$18</definedName>
    <definedName name="초급기술자" localSheetId="17">[72]자료!$B$17</definedName>
    <definedName name="초급기술자" localSheetId="18">[72]자료!$B$17</definedName>
    <definedName name="초급기술자" localSheetId="16">[66]자료!$B$17</definedName>
    <definedName name="초급기술자" localSheetId="13">[67]자료!$B$17</definedName>
    <definedName name="초급기술자" localSheetId="15">[67]자료!$B$17</definedName>
    <definedName name="초급기술자" localSheetId="14">[67]자료!$B$17</definedName>
    <definedName name="초화류" localSheetId="49">#REF!</definedName>
    <definedName name="초화류" localSheetId="50">#REF!</definedName>
    <definedName name="초화류" localSheetId="51">#REF!</definedName>
    <definedName name="초화류" localSheetId="52">#REF!</definedName>
    <definedName name="초화류" localSheetId="53">#REF!</definedName>
    <definedName name="초화류" localSheetId="74">#REF!</definedName>
    <definedName name="초화류" localSheetId="75">#REF!</definedName>
    <definedName name="초화류" localSheetId="76">#REF!</definedName>
    <definedName name="초화류" localSheetId="77">#REF!</definedName>
    <definedName name="초화류" localSheetId="78">#REF!</definedName>
    <definedName name="초화류" localSheetId="16">#REF!</definedName>
    <definedName name="초화류" localSheetId="13">#REF!</definedName>
    <definedName name="초화류" localSheetId="15">#REF!</definedName>
    <definedName name="초화류" localSheetId="14">#REF!</definedName>
    <definedName name="초화류">#REF!</definedName>
    <definedName name="총k44" localSheetId="55">#REF!</definedName>
    <definedName name="총k44" localSheetId="59">#REF!</definedName>
    <definedName name="총k44" localSheetId="61">#REF!</definedName>
    <definedName name="총k44" localSheetId="31">#REF!</definedName>
    <definedName name="총k44" localSheetId="35">#REF!</definedName>
    <definedName name="총k44" localSheetId="36">#REF!</definedName>
    <definedName name="총k44" localSheetId="34">#REF!</definedName>
    <definedName name="총k44" localSheetId="49">#REF!</definedName>
    <definedName name="총k44" localSheetId="50">#REF!</definedName>
    <definedName name="총k44" localSheetId="51">#REF!</definedName>
    <definedName name="총k44" localSheetId="52">#REF!</definedName>
    <definedName name="총k44" localSheetId="53">#REF!</definedName>
    <definedName name="총k44" localSheetId="74">#REF!</definedName>
    <definedName name="총k44" localSheetId="75">#REF!</definedName>
    <definedName name="총k44" localSheetId="76">#REF!</definedName>
    <definedName name="총k44" localSheetId="77">#REF!</definedName>
    <definedName name="총k44" localSheetId="78">#REF!</definedName>
    <definedName name="총k44" localSheetId="16">#REF!</definedName>
    <definedName name="총k44" localSheetId="13">#REF!</definedName>
    <definedName name="총k44" localSheetId="15">#REF!</definedName>
    <definedName name="총k44" localSheetId="14">#REF!</definedName>
    <definedName name="총k44" localSheetId="1">#REF!</definedName>
    <definedName name="총k44">#REF!</definedName>
    <definedName name="총계" localSheetId="55">#REF!</definedName>
    <definedName name="총계" localSheetId="59">#REF!</definedName>
    <definedName name="총계" localSheetId="61">#REF!</definedName>
    <definedName name="총계" localSheetId="31">#REF!</definedName>
    <definedName name="총계" localSheetId="35">#REF!</definedName>
    <definedName name="총계" localSheetId="36">#REF!</definedName>
    <definedName name="총계" localSheetId="34">#REF!</definedName>
    <definedName name="총계" localSheetId="49">#REF!</definedName>
    <definedName name="총계" localSheetId="50">#REF!</definedName>
    <definedName name="총계" localSheetId="51">#REF!</definedName>
    <definedName name="총계" localSheetId="52">#REF!</definedName>
    <definedName name="총계" localSheetId="53">#REF!</definedName>
    <definedName name="총계" localSheetId="74">#REF!</definedName>
    <definedName name="총계" localSheetId="75">#REF!</definedName>
    <definedName name="총계" localSheetId="76">#REF!</definedName>
    <definedName name="총계" localSheetId="77">#REF!</definedName>
    <definedName name="총계" localSheetId="78">#REF!</definedName>
    <definedName name="총계" localSheetId="16">#REF!</definedName>
    <definedName name="총계" localSheetId="13">#REF!</definedName>
    <definedName name="총계" localSheetId="15">#REF!</definedName>
    <definedName name="총계" localSheetId="14">#REF!</definedName>
    <definedName name="총계" localSheetId="1">#REF!</definedName>
    <definedName name="총계">#REF!</definedName>
    <definedName name="총괄표">[150]직노!#REF!</definedName>
    <definedName name="총원가" localSheetId="49">#REF!</definedName>
    <definedName name="총원가" localSheetId="50">#REF!</definedName>
    <definedName name="총원가" localSheetId="51">#REF!</definedName>
    <definedName name="총원가" localSheetId="52">#REF!</definedName>
    <definedName name="총원가" localSheetId="53">#REF!</definedName>
    <definedName name="총원가" localSheetId="74">#REF!</definedName>
    <definedName name="총원가" localSheetId="75">#REF!</definedName>
    <definedName name="총원가" localSheetId="76">#REF!</definedName>
    <definedName name="총원가" localSheetId="77">#REF!</definedName>
    <definedName name="총원가" localSheetId="78">#REF!</definedName>
    <definedName name="총원가" localSheetId="16">#REF!</definedName>
    <definedName name="총원가" localSheetId="13">#REF!</definedName>
    <definedName name="총원가" localSheetId="15">#REF!</definedName>
    <definedName name="총원가" localSheetId="14">#REF!</definedName>
    <definedName name="총원가">#REF!</definedName>
    <definedName name="총집계" localSheetId="37">BlankMacro1</definedName>
    <definedName name="총집계" localSheetId="49">BlankMacro1</definedName>
    <definedName name="총집계" localSheetId="50">BlankMacro1</definedName>
    <definedName name="총집계" localSheetId="51">BlankMacro1</definedName>
    <definedName name="총집계" localSheetId="52">BlankMacro1</definedName>
    <definedName name="총집계" localSheetId="53">BlankMacro1</definedName>
    <definedName name="총집계" localSheetId="75">BlankMacro1</definedName>
    <definedName name="총집계" localSheetId="77">BlankMacro1</definedName>
    <definedName name="총집계" localSheetId="79">BlankMacro1</definedName>
    <definedName name="총집계">BlankMacro1</definedName>
    <definedName name="최종주소">AND([93]h2!$B$3:$H$3,[93]h3!$B$3:$H$3)</definedName>
    <definedName name="추가내역서" localSheetId="37">{"'견적서(갑지)'!$F$13"}</definedName>
    <definedName name="추가내역서" localSheetId="17">{"'견적서(갑지)'!$F$13"}</definedName>
    <definedName name="추가내역서" localSheetId="18">{"'견적서(갑지)'!$F$13"}</definedName>
    <definedName name="추가내역서" localSheetId="49">{"'견적서(갑지)'!$F$13"}</definedName>
    <definedName name="추가내역서" localSheetId="50">{"'견적서(갑지)'!$F$13"}</definedName>
    <definedName name="추가내역서" localSheetId="51">{"'견적서(갑지)'!$F$13"}</definedName>
    <definedName name="추가내역서" localSheetId="52">{"'견적서(갑지)'!$F$13"}</definedName>
    <definedName name="추가내역서" localSheetId="53">{"'견적서(갑지)'!$F$13"}</definedName>
    <definedName name="추가내역서" localSheetId="79">{"'견적서(갑지)'!$F$13"}</definedName>
    <definedName name="추가내역서" localSheetId="16">{"'견적서(갑지)'!$F$13"}</definedName>
    <definedName name="추가내역서" localSheetId="13">{"'견적서(갑지)'!$F$13"}</definedName>
    <definedName name="추가내역서" localSheetId="15">{"'견적서(갑지)'!$F$13"}</definedName>
    <definedName name="추가내역서" localSheetId="14">{"'견적서(갑지)'!$F$13"}</definedName>
    <definedName name="추가내역서">{"'견적서(갑지)'!$F$13"}</definedName>
    <definedName name="추가추가" localSheetId="37">BlankMacro1</definedName>
    <definedName name="추가추가" localSheetId="49">BlankMacro1</definedName>
    <definedName name="추가추가" localSheetId="50">BlankMacro1</definedName>
    <definedName name="추가추가" localSheetId="51">BlankMacro1</definedName>
    <definedName name="추가추가" localSheetId="52">BlankMacro1</definedName>
    <definedName name="추가추가" localSheetId="53">BlankMacro1</definedName>
    <definedName name="추가추가" localSheetId="75">BlankMacro1</definedName>
    <definedName name="추가추가" localSheetId="77">BlankMacro1</definedName>
    <definedName name="추가추가" localSheetId="79">BlankMacro1</definedName>
    <definedName name="추가추가">BlankMacro1</definedName>
    <definedName name="출" localSheetId="49">#REF!</definedName>
    <definedName name="출" localSheetId="50">#REF!</definedName>
    <definedName name="출" localSheetId="51">#REF!</definedName>
    <definedName name="출" localSheetId="52">#REF!</definedName>
    <definedName name="출" localSheetId="53">#REF!</definedName>
    <definedName name="출" localSheetId="74">#REF!</definedName>
    <definedName name="출" localSheetId="75">#REF!</definedName>
    <definedName name="출" localSheetId="76">#REF!</definedName>
    <definedName name="출" localSheetId="77">#REF!</definedName>
    <definedName name="출" localSheetId="78">#REF!</definedName>
    <definedName name="출" localSheetId="16">#REF!</definedName>
    <definedName name="출" localSheetId="13">#REF!</definedName>
    <definedName name="출" localSheetId="15">#REF!</definedName>
    <definedName name="출" localSheetId="14">#REF!</definedName>
    <definedName name="출">#REF!</definedName>
    <definedName name="출장지" localSheetId="49">INDIRECT("데이타!A4:a"&amp;COUNTA(#REF!)+3)</definedName>
    <definedName name="출장지" localSheetId="50">INDIRECT("데이타!A4:a"&amp;COUNTA(#REF!)+3)</definedName>
    <definedName name="출장지" localSheetId="51">INDIRECT("데이타!A4:a"&amp;COUNTA(#REF!)+3)</definedName>
    <definedName name="출장지" localSheetId="52">INDIRECT("데이타!A4:a"&amp;COUNTA(#REF!)+3)</definedName>
    <definedName name="출장지" localSheetId="53">INDIRECT("데이타!A4:a"&amp;COUNTA(#REF!)+3)</definedName>
    <definedName name="출장지" localSheetId="74">INDIRECT("데이타!A4:a"&amp;COUNTA(#REF!)+3)</definedName>
    <definedName name="출장지" localSheetId="75">INDIRECT("데이타!A4:a"&amp;COUNTA(#REF!)+3)</definedName>
    <definedName name="출장지" localSheetId="76">INDIRECT("데이타!A4:a"&amp;COUNTA(#REF!)+3)</definedName>
    <definedName name="출장지" localSheetId="77">INDIRECT("데이타!A4:a"&amp;COUNTA(#REF!)+3)</definedName>
    <definedName name="출장지" localSheetId="78">INDIRECT("데이타!A4:a"&amp;COUNTA(#REF!)+3)</definedName>
    <definedName name="출장지" localSheetId="13">INDIRECT("데이타!A4:a"&amp;COUNTA(#REF!)+3)</definedName>
    <definedName name="출장지" localSheetId="15">INDIRECT("데이타!A4:a"&amp;COUNTA(#REF!)+3)</definedName>
    <definedName name="출장지" localSheetId="14">INDIRECT("데이타!A4:a"&amp;COUNTA(#REF!)+3)</definedName>
    <definedName name="출장지">INDIRECT("데이타!A4:a"&amp;COUNTA(#REF!)+3)</definedName>
    <definedName name="충돌">#N/A</definedName>
    <definedName name="취소" localSheetId="6">BlankMacro1</definedName>
    <definedName name="취소" localSheetId="37">BlankMacro1</definedName>
    <definedName name="취소" localSheetId="17">BlankMacro1</definedName>
    <definedName name="취소" localSheetId="18">BlankMacro1</definedName>
    <definedName name="취소" localSheetId="49">BlankMacro1</definedName>
    <definedName name="취소" localSheetId="50">BlankMacro1</definedName>
    <definedName name="취소" localSheetId="51">BlankMacro1</definedName>
    <definedName name="취소" localSheetId="52">BlankMacro1</definedName>
    <definedName name="취소" localSheetId="53">BlankMacro1</definedName>
    <definedName name="취소" localSheetId="75">BlankMacro1</definedName>
    <definedName name="취소" localSheetId="77">BlankMacro1</definedName>
    <definedName name="취소" localSheetId="79">BlankMacro1</definedName>
    <definedName name="취소" localSheetId="16">BlankMacro1</definedName>
    <definedName name="취소" localSheetId="13">BlankMacro1</definedName>
    <definedName name="취소" localSheetId="15">BlankMacro1</definedName>
    <definedName name="취소" localSheetId="14">BlankMacro1</definedName>
    <definedName name="취소">BlankMacro1</definedName>
    <definedName name="측구조서" localSheetId="37" hidden="1">{#N/A,#N/A,FALSE,"2~8번"}</definedName>
    <definedName name="측구조서" localSheetId="17" hidden="1">{#N/A,#N/A,FALSE,"2~8번"}</definedName>
    <definedName name="측구조서" localSheetId="18" hidden="1">{#N/A,#N/A,FALSE,"2~8번"}</definedName>
    <definedName name="측구조서" localSheetId="38" hidden="1">{#N/A,#N/A,FALSE,"2~8번"}</definedName>
    <definedName name="측구조서" localSheetId="47" hidden="1">{#N/A,#N/A,FALSE,"2~8번"}</definedName>
    <definedName name="측구조서" localSheetId="48" hidden="1">{#N/A,#N/A,FALSE,"2~8번"}</definedName>
    <definedName name="측구조서" localSheetId="39" hidden="1">{#N/A,#N/A,FALSE,"2~8번"}</definedName>
    <definedName name="측구조서" localSheetId="40" hidden="1">{#N/A,#N/A,FALSE,"2~8번"}</definedName>
    <definedName name="측구조서" localSheetId="41" hidden="1">{#N/A,#N/A,FALSE,"2~8번"}</definedName>
    <definedName name="측구조서" localSheetId="42" hidden="1">{#N/A,#N/A,FALSE,"2~8번"}</definedName>
    <definedName name="측구조서" localSheetId="43" hidden="1">{#N/A,#N/A,FALSE,"2~8번"}</definedName>
    <definedName name="측구조서" localSheetId="44" hidden="1">{#N/A,#N/A,FALSE,"2~8번"}</definedName>
    <definedName name="측구조서" localSheetId="45" hidden="1">{#N/A,#N/A,FALSE,"2~8번"}</definedName>
    <definedName name="측구조서" localSheetId="46" hidden="1">{#N/A,#N/A,FALSE,"2~8번"}</definedName>
    <definedName name="측구조서" localSheetId="49" hidden="1">{#N/A,#N/A,FALSE,"2~8번"}</definedName>
    <definedName name="측구조서" localSheetId="50" hidden="1">{#N/A,#N/A,FALSE,"2~8번"}</definedName>
    <definedName name="측구조서" localSheetId="51" hidden="1">{#N/A,#N/A,FALSE,"2~8번"}</definedName>
    <definedName name="측구조서" localSheetId="52" hidden="1">{#N/A,#N/A,FALSE,"2~8번"}</definedName>
    <definedName name="측구조서" localSheetId="53" hidden="1">{#N/A,#N/A,FALSE,"2~8번"}</definedName>
    <definedName name="측구조서" localSheetId="79" hidden="1">{#N/A,#N/A,FALSE,"2~8번"}</definedName>
    <definedName name="측구조서" localSheetId="16" hidden="1">{#N/A,#N/A,FALSE,"2~8번"}</definedName>
    <definedName name="측구조서" localSheetId="57" hidden="1">{#N/A,#N/A,FALSE,"2~8번"}</definedName>
    <definedName name="측구조서" localSheetId="72" hidden="1">{#N/A,#N/A,FALSE,"2~8번"}</definedName>
    <definedName name="측구조서" localSheetId="73" hidden="1">{#N/A,#N/A,FALSE,"2~8번"}</definedName>
    <definedName name="측구조서" localSheetId="63" hidden="1">{#N/A,#N/A,FALSE,"2~8번"}</definedName>
    <definedName name="측구조서" localSheetId="64" hidden="1">{#N/A,#N/A,FALSE,"2~8번"}</definedName>
    <definedName name="측구조서" localSheetId="65" hidden="1">{#N/A,#N/A,FALSE,"2~8번"}</definedName>
    <definedName name="측구조서" localSheetId="66" hidden="1">{#N/A,#N/A,FALSE,"2~8번"}</definedName>
    <definedName name="측구조서" localSheetId="67" hidden="1">{#N/A,#N/A,FALSE,"2~8번"}</definedName>
    <definedName name="측구조서" localSheetId="68" hidden="1">{#N/A,#N/A,FALSE,"2~8번"}</definedName>
    <definedName name="측구조서" localSheetId="69" hidden="1">{#N/A,#N/A,FALSE,"2~8번"}</definedName>
    <definedName name="측구조서" localSheetId="70" hidden="1">{#N/A,#N/A,FALSE,"2~8번"}</definedName>
    <definedName name="측구조서" localSheetId="13" hidden="1">{#N/A,#N/A,FALSE,"2~8번"}</definedName>
    <definedName name="측구조서" localSheetId="15" hidden="1">{#N/A,#N/A,FALSE,"2~8번"}</definedName>
    <definedName name="측구조서" localSheetId="14" hidden="1">{#N/A,#N/A,FALSE,"2~8번"}</definedName>
    <definedName name="측구조서" hidden="1">{#N/A,#N/A,FALSE,"2~8번"}</definedName>
    <definedName name="측구터파기" localSheetId="49">#REF!</definedName>
    <definedName name="측구터파기" localSheetId="50">#REF!</definedName>
    <definedName name="측구터파기" localSheetId="51">#REF!</definedName>
    <definedName name="측구터파기" localSheetId="52">#REF!</definedName>
    <definedName name="측구터파기" localSheetId="53">#REF!</definedName>
    <definedName name="측구터파기" localSheetId="74">#REF!</definedName>
    <definedName name="측구터파기" localSheetId="75">#REF!</definedName>
    <definedName name="측구터파기" localSheetId="76">#REF!</definedName>
    <definedName name="측구터파기" localSheetId="77">#REF!</definedName>
    <definedName name="측구터파기" localSheetId="78">#REF!</definedName>
    <definedName name="측구터파기" localSheetId="16">#REF!</definedName>
    <definedName name="측구터파기" localSheetId="13">#REF!</definedName>
    <definedName name="측구터파기" localSheetId="15">#REF!</definedName>
    <definedName name="측구터파기" localSheetId="14">#REF!</definedName>
    <definedName name="측구터파기">#REF!</definedName>
    <definedName name="측구터파기리핑브레이카" localSheetId="55">[65]산출1!#REF!</definedName>
    <definedName name="측구터파기리핑브레이카" localSheetId="59">[65]산출1!#REF!</definedName>
    <definedName name="측구터파기리핑브레이카" localSheetId="61">[65]산출1!#REF!</definedName>
    <definedName name="측구터파기리핑브레이카" localSheetId="31">[65]산출1!#REF!</definedName>
    <definedName name="측구터파기리핑브레이카" localSheetId="35">[65]산출1!#REF!</definedName>
    <definedName name="측구터파기리핑브레이카" localSheetId="36">[65]산출1!#REF!</definedName>
    <definedName name="측구터파기리핑브레이카" localSheetId="34">[65]산출1!#REF!</definedName>
    <definedName name="측구터파기리핑브레이카" localSheetId="49">[65]산출1!#REF!</definedName>
    <definedName name="측구터파기리핑브레이카" localSheetId="50">[65]산출1!#REF!</definedName>
    <definedName name="측구터파기리핑브레이카" localSheetId="51">[65]산출1!#REF!</definedName>
    <definedName name="측구터파기리핑브레이카" localSheetId="52">[65]산출1!#REF!</definedName>
    <definedName name="측구터파기리핑브레이카" localSheetId="53">[65]산출1!#REF!</definedName>
    <definedName name="측구터파기리핑브레이카" localSheetId="13">[65]산출1!#REF!</definedName>
    <definedName name="측구터파기리핑브레이카" localSheetId="15">[65]산출1!#REF!</definedName>
    <definedName name="측구터파기리핑브레이카" localSheetId="14">[65]산출1!#REF!</definedName>
    <definedName name="측구터파기리핑브레이카" localSheetId="1">[65]산출1!#REF!</definedName>
    <definedName name="측구터파기리핑브레이카">[65]산출1!#REF!</definedName>
    <definedName name="측구터파기리핑화약" localSheetId="55">[65]산출1!#REF!</definedName>
    <definedName name="측구터파기리핑화약" localSheetId="59">[65]산출1!#REF!</definedName>
    <definedName name="측구터파기리핑화약" localSheetId="61">[65]산출1!#REF!</definedName>
    <definedName name="측구터파기리핑화약" localSheetId="31">[65]산출1!#REF!</definedName>
    <definedName name="측구터파기리핑화약" localSheetId="35">[65]산출1!#REF!</definedName>
    <definedName name="측구터파기리핑화약" localSheetId="36">[65]산출1!#REF!</definedName>
    <definedName name="측구터파기리핑화약" localSheetId="34">[65]산출1!#REF!</definedName>
    <definedName name="측구터파기리핑화약" localSheetId="49">[65]산출1!#REF!</definedName>
    <definedName name="측구터파기리핑화약" localSheetId="50">[65]산출1!#REF!</definedName>
    <definedName name="측구터파기리핑화약" localSheetId="51">[65]산출1!#REF!</definedName>
    <definedName name="측구터파기리핑화약" localSheetId="52">[65]산출1!#REF!</definedName>
    <definedName name="측구터파기리핑화약" localSheetId="53">[65]산출1!#REF!</definedName>
    <definedName name="측구터파기리핑화약" localSheetId="13">[65]산출1!#REF!</definedName>
    <definedName name="측구터파기리핑화약" localSheetId="15">[65]산출1!#REF!</definedName>
    <definedName name="측구터파기리핑화약" localSheetId="14">[65]산출1!#REF!</definedName>
    <definedName name="측구터파기리핑화약" localSheetId="1">[65]산출1!#REF!</definedName>
    <definedName name="측구터파기리핑화약">[65]산출1!#REF!</definedName>
    <definedName name="측구터파기발파화약" localSheetId="55">[65]산출1!#REF!</definedName>
    <definedName name="측구터파기발파화약" localSheetId="59">[65]산출1!#REF!</definedName>
    <definedName name="측구터파기발파화약" localSheetId="61">[65]산출1!#REF!</definedName>
    <definedName name="측구터파기발파화약" localSheetId="31">[65]산출1!#REF!</definedName>
    <definedName name="측구터파기발파화약" localSheetId="35">[65]산출1!#REF!</definedName>
    <definedName name="측구터파기발파화약" localSheetId="36">[65]산출1!#REF!</definedName>
    <definedName name="측구터파기발파화약" localSheetId="34">[65]산출1!#REF!</definedName>
    <definedName name="측구터파기발파화약" localSheetId="49">[65]산출1!#REF!</definedName>
    <definedName name="측구터파기발파화약" localSheetId="50">[65]산출1!#REF!</definedName>
    <definedName name="측구터파기발파화약" localSheetId="51">[65]산출1!#REF!</definedName>
    <definedName name="측구터파기발파화약" localSheetId="52">[65]산출1!#REF!</definedName>
    <definedName name="측구터파기발파화약" localSheetId="53">[65]산출1!#REF!</definedName>
    <definedName name="측구터파기발파화약" localSheetId="1">[65]산출1!#REF!</definedName>
    <definedName name="측구터파기발파화약">[65]산출1!#REF!</definedName>
    <definedName name="측부001" localSheetId="49">#REF!</definedName>
    <definedName name="측부001" localSheetId="50">#REF!</definedName>
    <definedName name="측부001" localSheetId="51">#REF!</definedName>
    <definedName name="측부001" localSheetId="52">#REF!</definedName>
    <definedName name="측부001" localSheetId="53">#REF!</definedName>
    <definedName name="측부001" localSheetId="74">#REF!</definedName>
    <definedName name="측부001" localSheetId="75">#REF!</definedName>
    <definedName name="측부001" localSheetId="76">#REF!</definedName>
    <definedName name="측부001" localSheetId="77">#REF!</definedName>
    <definedName name="측부001" localSheetId="78">#REF!</definedName>
    <definedName name="측부001" localSheetId="16">#REF!</definedName>
    <definedName name="측부001" localSheetId="13">#REF!</definedName>
    <definedName name="측부001" localSheetId="15">#REF!</definedName>
    <definedName name="측부001" localSheetId="14">#REF!</definedName>
    <definedName name="측부001">#REF!</definedName>
    <definedName name="측부002" localSheetId="49">#REF!</definedName>
    <definedName name="측부002" localSheetId="50">#REF!</definedName>
    <definedName name="측부002" localSheetId="51">#REF!</definedName>
    <definedName name="측부002" localSheetId="52">#REF!</definedName>
    <definedName name="측부002" localSheetId="53">#REF!</definedName>
    <definedName name="측부002" localSheetId="74">#REF!</definedName>
    <definedName name="측부002" localSheetId="75">#REF!</definedName>
    <definedName name="측부002" localSheetId="76">#REF!</definedName>
    <definedName name="측부002" localSheetId="77">#REF!</definedName>
    <definedName name="측부002" localSheetId="78">#REF!</definedName>
    <definedName name="측부002" localSheetId="16">#REF!</definedName>
    <definedName name="측부002" localSheetId="13">#REF!</definedName>
    <definedName name="측부002" localSheetId="15">#REF!</definedName>
    <definedName name="측부002" localSheetId="14">#REF!</definedName>
    <definedName name="측부002">#REF!</definedName>
    <definedName name="측부011" localSheetId="49">#REF!</definedName>
    <definedName name="측부011" localSheetId="50">#REF!</definedName>
    <definedName name="측부011" localSheetId="51">#REF!</definedName>
    <definedName name="측부011" localSheetId="52">#REF!</definedName>
    <definedName name="측부011" localSheetId="53">#REF!</definedName>
    <definedName name="측부011" localSheetId="74">#REF!</definedName>
    <definedName name="측부011" localSheetId="75">#REF!</definedName>
    <definedName name="측부011" localSheetId="76">#REF!</definedName>
    <definedName name="측부011" localSheetId="77">#REF!</definedName>
    <definedName name="측부011" localSheetId="78">#REF!</definedName>
    <definedName name="측부011" localSheetId="16">#REF!</definedName>
    <definedName name="측부011" localSheetId="13">#REF!</definedName>
    <definedName name="측부011" localSheetId="15">#REF!</definedName>
    <definedName name="측부011" localSheetId="14">#REF!</definedName>
    <definedName name="측부011">#REF!</definedName>
    <definedName name="측부982" localSheetId="49">#REF!</definedName>
    <definedName name="측부982" localSheetId="50">#REF!</definedName>
    <definedName name="측부982" localSheetId="51">#REF!</definedName>
    <definedName name="측부982" localSheetId="52">#REF!</definedName>
    <definedName name="측부982" localSheetId="53">#REF!</definedName>
    <definedName name="측부982" localSheetId="74">#REF!</definedName>
    <definedName name="측부982" localSheetId="75">#REF!</definedName>
    <definedName name="측부982" localSheetId="76">#REF!</definedName>
    <definedName name="측부982" localSheetId="77">#REF!</definedName>
    <definedName name="측부982" localSheetId="78">#REF!</definedName>
    <definedName name="측부982" localSheetId="16">#REF!</definedName>
    <definedName name="측부982" localSheetId="13">#REF!</definedName>
    <definedName name="측부982" localSheetId="15">#REF!</definedName>
    <definedName name="측부982" localSheetId="14">#REF!</definedName>
    <definedName name="측부982">#REF!</definedName>
    <definedName name="측부991" localSheetId="49">#REF!</definedName>
    <definedName name="측부991" localSheetId="50">#REF!</definedName>
    <definedName name="측부991" localSheetId="51">#REF!</definedName>
    <definedName name="측부991" localSheetId="52">#REF!</definedName>
    <definedName name="측부991" localSheetId="53">#REF!</definedName>
    <definedName name="측부991" localSheetId="74">#REF!</definedName>
    <definedName name="측부991" localSheetId="75">#REF!</definedName>
    <definedName name="측부991" localSheetId="76">#REF!</definedName>
    <definedName name="측부991" localSheetId="77">#REF!</definedName>
    <definedName name="측부991" localSheetId="78">#REF!</definedName>
    <definedName name="측부991" localSheetId="16">#REF!</definedName>
    <definedName name="측부991" localSheetId="13">#REF!</definedName>
    <definedName name="측부991" localSheetId="15">#REF!</definedName>
    <definedName name="측부991" localSheetId="14">#REF!</definedName>
    <definedName name="측부991">#REF!</definedName>
    <definedName name="측부992" localSheetId="49">#REF!</definedName>
    <definedName name="측부992" localSheetId="50">#REF!</definedName>
    <definedName name="측부992" localSheetId="51">#REF!</definedName>
    <definedName name="측부992" localSheetId="52">#REF!</definedName>
    <definedName name="측부992" localSheetId="53">#REF!</definedName>
    <definedName name="측부992" localSheetId="74">#REF!</definedName>
    <definedName name="측부992" localSheetId="75">#REF!</definedName>
    <definedName name="측부992" localSheetId="76">#REF!</definedName>
    <definedName name="측부992" localSheetId="77">#REF!</definedName>
    <definedName name="측부992" localSheetId="78">#REF!</definedName>
    <definedName name="측부992" localSheetId="16">#REF!</definedName>
    <definedName name="측부992" localSheetId="13">#REF!</definedName>
    <definedName name="측부992" localSheetId="15">#REF!</definedName>
    <definedName name="측부992" localSheetId="14">#REF!</definedName>
    <definedName name="측부992">#REF!</definedName>
    <definedName name="층따기" localSheetId="49">#REF!</definedName>
    <definedName name="층따기" localSheetId="50">#REF!</definedName>
    <definedName name="층따기" localSheetId="51">#REF!</definedName>
    <definedName name="층따기" localSheetId="52">#REF!</definedName>
    <definedName name="층따기" localSheetId="53">#REF!</definedName>
    <definedName name="층따기" localSheetId="74">#REF!</definedName>
    <definedName name="층따기" localSheetId="75">#REF!</definedName>
    <definedName name="층따기" localSheetId="76">#REF!</definedName>
    <definedName name="층따기" localSheetId="77">#REF!</definedName>
    <definedName name="층따기" localSheetId="78">#REF!</definedName>
    <definedName name="층따기" localSheetId="16">#REF!</definedName>
    <definedName name="층따기" localSheetId="13">#REF!</definedName>
    <definedName name="층따기" localSheetId="15">#REF!</definedName>
    <definedName name="층따기" localSheetId="14">#REF!</definedName>
    <definedName name="층따기">#REF!</definedName>
    <definedName name="치_장_벽_돌_공" localSheetId="49">#REF!</definedName>
    <definedName name="치_장_벽_돌_공" localSheetId="50">#REF!</definedName>
    <definedName name="치_장_벽_돌_공" localSheetId="51">#REF!</definedName>
    <definedName name="치_장_벽_돌_공" localSheetId="52">#REF!</definedName>
    <definedName name="치_장_벽_돌_공" localSheetId="53">#REF!</definedName>
    <definedName name="치_장_벽_돌_공" localSheetId="74">#REF!</definedName>
    <definedName name="치_장_벽_돌_공" localSheetId="75">#REF!</definedName>
    <definedName name="치_장_벽_돌_공" localSheetId="76">#REF!</definedName>
    <definedName name="치_장_벽_돌_공" localSheetId="77">#REF!</definedName>
    <definedName name="치_장_벽_돌_공" localSheetId="78">#REF!</definedName>
    <definedName name="치_장_벽_돌_공" localSheetId="16">#REF!</definedName>
    <definedName name="치_장_벽_돌_공" localSheetId="13">#REF!</definedName>
    <definedName name="치_장_벽_돌_공" localSheetId="15">#REF!</definedName>
    <definedName name="치_장_벽_돌_공" localSheetId="14">#REF!</definedName>
    <definedName name="치_장_벽_돌_공">#REF!</definedName>
    <definedName name="치장벽돌공001" localSheetId="49">#REF!</definedName>
    <definedName name="치장벽돌공001" localSheetId="50">#REF!</definedName>
    <definedName name="치장벽돌공001" localSheetId="51">#REF!</definedName>
    <definedName name="치장벽돌공001" localSheetId="52">#REF!</definedName>
    <definedName name="치장벽돌공001" localSheetId="53">#REF!</definedName>
    <definedName name="치장벽돌공001" localSheetId="74">#REF!</definedName>
    <definedName name="치장벽돌공001" localSheetId="75">#REF!</definedName>
    <definedName name="치장벽돌공001" localSheetId="76">#REF!</definedName>
    <definedName name="치장벽돌공001" localSheetId="77">#REF!</definedName>
    <definedName name="치장벽돌공001" localSheetId="78">#REF!</definedName>
    <definedName name="치장벽돌공001" localSheetId="16">#REF!</definedName>
    <definedName name="치장벽돌공001" localSheetId="13">#REF!</definedName>
    <definedName name="치장벽돌공001" localSheetId="15">#REF!</definedName>
    <definedName name="치장벽돌공001" localSheetId="14">#REF!</definedName>
    <definedName name="치장벽돌공001">#REF!</definedName>
    <definedName name="치장벽돌공002" localSheetId="49">#REF!</definedName>
    <definedName name="치장벽돌공002" localSheetId="50">#REF!</definedName>
    <definedName name="치장벽돌공002" localSheetId="51">#REF!</definedName>
    <definedName name="치장벽돌공002" localSheetId="52">#REF!</definedName>
    <definedName name="치장벽돌공002" localSheetId="53">#REF!</definedName>
    <definedName name="치장벽돌공002" localSheetId="74">#REF!</definedName>
    <definedName name="치장벽돌공002" localSheetId="75">#REF!</definedName>
    <definedName name="치장벽돌공002" localSheetId="76">#REF!</definedName>
    <definedName name="치장벽돌공002" localSheetId="77">#REF!</definedName>
    <definedName name="치장벽돌공002" localSheetId="78">#REF!</definedName>
    <definedName name="치장벽돌공002" localSheetId="16">#REF!</definedName>
    <definedName name="치장벽돌공002" localSheetId="13">#REF!</definedName>
    <definedName name="치장벽돌공002" localSheetId="15">#REF!</definedName>
    <definedName name="치장벽돌공002" localSheetId="14">#REF!</definedName>
    <definedName name="치장벽돌공002">#REF!</definedName>
    <definedName name="치장벽돌공011" localSheetId="49">#REF!</definedName>
    <definedName name="치장벽돌공011" localSheetId="50">#REF!</definedName>
    <definedName name="치장벽돌공011" localSheetId="51">#REF!</definedName>
    <definedName name="치장벽돌공011" localSheetId="52">#REF!</definedName>
    <definedName name="치장벽돌공011" localSheetId="53">#REF!</definedName>
    <definedName name="치장벽돌공011" localSheetId="74">#REF!</definedName>
    <definedName name="치장벽돌공011" localSheetId="75">#REF!</definedName>
    <definedName name="치장벽돌공011" localSheetId="76">#REF!</definedName>
    <definedName name="치장벽돌공011" localSheetId="77">#REF!</definedName>
    <definedName name="치장벽돌공011" localSheetId="78">#REF!</definedName>
    <definedName name="치장벽돌공011" localSheetId="16">#REF!</definedName>
    <definedName name="치장벽돌공011" localSheetId="13">#REF!</definedName>
    <definedName name="치장벽돌공011" localSheetId="15">#REF!</definedName>
    <definedName name="치장벽돌공011" localSheetId="14">#REF!</definedName>
    <definedName name="치장벽돌공011">#REF!</definedName>
    <definedName name="치장벽돌공982" localSheetId="49">#REF!</definedName>
    <definedName name="치장벽돌공982" localSheetId="50">#REF!</definedName>
    <definedName name="치장벽돌공982" localSheetId="51">#REF!</definedName>
    <definedName name="치장벽돌공982" localSheetId="52">#REF!</definedName>
    <definedName name="치장벽돌공982" localSheetId="53">#REF!</definedName>
    <definedName name="치장벽돌공982" localSheetId="74">#REF!</definedName>
    <definedName name="치장벽돌공982" localSheetId="75">#REF!</definedName>
    <definedName name="치장벽돌공982" localSheetId="76">#REF!</definedName>
    <definedName name="치장벽돌공982" localSheetId="77">#REF!</definedName>
    <definedName name="치장벽돌공982" localSheetId="78">#REF!</definedName>
    <definedName name="치장벽돌공982" localSheetId="16">#REF!</definedName>
    <definedName name="치장벽돌공982" localSheetId="13">#REF!</definedName>
    <definedName name="치장벽돌공982" localSheetId="15">#REF!</definedName>
    <definedName name="치장벽돌공982" localSheetId="14">#REF!</definedName>
    <definedName name="치장벽돌공982">#REF!</definedName>
    <definedName name="치장벽돌공991" localSheetId="49">#REF!</definedName>
    <definedName name="치장벽돌공991" localSheetId="50">#REF!</definedName>
    <definedName name="치장벽돌공991" localSheetId="51">#REF!</definedName>
    <definedName name="치장벽돌공991" localSheetId="52">#REF!</definedName>
    <definedName name="치장벽돌공991" localSheetId="53">#REF!</definedName>
    <definedName name="치장벽돌공991" localSheetId="74">#REF!</definedName>
    <definedName name="치장벽돌공991" localSheetId="75">#REF!</definedName>
    <definedName name="치장벽돌공991" localSheetId="76">#REF!</definedName>
    <definedName name="치장벽돌공991" localSheetId="77">#REF!</definedName>
    <definedName name="치장벽돌공991" localSheetId="78">#REF!</definedName>
    <definedName name="치장벽돌공991" localSheetId="16">#REF!</definedName>
    <definedName name="치장벽돌공991" localSheetId="13">#REF!</definedName>
    <definedName name="치장벽돌공991" localSheetId="15">#REF!</definedName>
    <definedName name="치장벽돌공991" localSheetId="14">#REF!</definedName>
    <definedName name="치장벽돌공991">#REF!</definedName>
    <definedName name="치장벽돌공992" localSheetId="49">#REF!</definedName>
    <definedName name="치장벽돌공992" localSheetId="50">#REF!</definedName>
    <definedName name="치장벽돌공992" localSheetId="51">#REF!</definedName>
    <definedName name="치장벽돌공992" localSheetId="52">#REF!</definedName>
    <definedName name="치장벽돌공992" localSheetId="53">#REF!</definedName>
    <definedName name="치장벽돌공992" localSheetId="74">#REF!</definedName>
    <definedName name="치장벽돌공992" localSheetId="75">#REF!</definedName>
    <definedName name="치장벽돌공992" localSheetId="76">#REF!</definedName>
    <definedName name="치장벽돌공992" localSheetId="77">#REF!</definedName>
    <definedName name="치장벽돌공992" localSheetId="78">#REF!</definedName>
    <definedName name="치장벽돌공992" localSheetId="16">#REF!</definedName>
    <definedName name="치장벽돌공992" localSheetId="13">#REF!</definedName>
    <definedName name="치장벽돌공992" localSheetId="15">#REF!</definedName>
    <definedName name="치장벽돌공992" localSheetId="14">#REF!</definedName>
    <definedName name="치장벽돌공992">#REF!</definedName>
    <definedName name="침엽수">[151]설계요소!#REF!</definedName>
    <definedName name="ㅋ" localSheetId="37" hidden="1">{#N/A,#N/A,FALSE,"조골재"}</definedName>
    <definedName name="ㅋ" localSheetId="17" hidden="1">{#N/A,#N/A,FALSE,"조골재"}</definedName>
    <definedName name="ㅋ" localSheetId="18" hidden="1">{#N/A,#N/A,FALSE,"조골재"}</definedName>
    <definedName name="ㅋ" localSheetId="49" hidden="1">{#N/A,#N/A,FALSE,"조골재"}</definedName>
    <definedName name="ㅋ" localSheetId="50" hidden="1">{#N/A,#N/A,FALSE,"조골재"}</definedName>
    <definedName name="ㅋ" localSheetId="51" hidden="1">{#N/A,#N/A,FALSE,"조골재"}</definedName>
    <definedName name="ㅋ" localSheetId="52" hidden="1">{#N/A,#N/A,FALSE,"조골재"}</definedName>
    <definedName name="ㅋ" localSheetId="53" hidden="1">{#N/A,#N/A,FALSE,"조골재"}</definedName>
    <definedName name="ㅋ" localSheetId="79">#REF!</definedName>
    <definedName name="ㅋ" localSheetId="16" hidden="1">{#N/A,#N/A,FALSE,"조골재"}</definedName>
    <definedName name="ㅋ" localSheetId="13" hidden="1">{#N/A,#N/A,FALSE,"조골재"}</definedName>
    <definedName name="ㅋ" localSheetId="15" hidden="1">{#N/A,#N/A,FALSE,"조골재"}</definedName>
    <definedName name="ㅋ" localSheetId="14" hidden="1">{#N/A,#N/A,FALSE,"조골재"}</definedName>
    <definedName name="ㅋ" hidden="1">{#N/A,#N/A,FALSE,"조골재"}</definedName>
    <definedName name="ㅋㅇㅇ" localSheetId="55">[149]부대공Ⅱ!#REF!</definedName>
    <definedName name="ㅋㅇㅇ" localSheetId="59">[149]부대공Ⅱ!#REF!</definedName>
    <definedName name="ㅋㅇㅇ" localSheetId="61">[149]부대공Ⅱ!#REF!</definedName>
    <definedName name="ㅋㅇㅇ" localSheetId="31">[149]부대공Ⅱ!#REF!</definedName>
    <definedName name="ㅋㅇㅇ" localSheetId="35">[149]부대공Ⅱ!#REF!</definedName>
    <definedName name="ㅋㅇㅇ" localSheetId="36">[149]부대공Ⅱ!#REF!</definedName>
    <definedName name="ㅋㅇㅇ" localSheetId="34">[149]부대공Ⅱ!#REF!</definedName>
    <definedName name="ㅋㅇㅇ" localSheetId="49">[152]부대공Ⅱ!#REF!</definedName>
    <definedName name="ㅋㅇㅇ" localSheetId="50">[152]부대공Ⅱ!#REF!</definedName>
    <definedName name="ㅋㅇㅇ" localSheetId="51">[152]부대공Ⅱ!#REF!</definedName>
    <definedName name="ㅋㅇㅇ" localSheetId="52">[152]부대공Ⅱ!#REF!</definedName>
    <definedName name="ㅋㅇㅇ" localSheetId="53">[152]부대공Ⅱ!#REF!</definedName>
    <definedName name="ㅋㅇㅇ" localSheetId="74">[153]부대공Ⅱ!#REF!</definedName>
    <definedName name="ㅋㅇㅇ" localSheetId="75">[153]부대공Ⅱ!#REF!</definedName>
    <definedName name="ㅋㅇㅇ" localSheetId="76">[153]부대공Ⅱ!#REF!</definedName>
    <definedName name="ㅋㅇㅇ" localSheetId="77">[153]부대공Ⅱ!#REF!</definedName>
    <definedName name="ㅋㅇㅇ" localSheetId="78">[153]부대공Ⅱ!#REF!</definedName>
    <definedName name="ㅋㅇㅇ" localSheetId="79">[100]부대공Ⅱ!#REF!</definedName>
    <definedName name="ㅋㅇㅇ" localSheetId="16">[154]부대공Ⅱ!#REF!</definedName>
    <definedName name="ㅋㅇㅇ" localSheetId="1">[149]부대공Ⅱ!#REF!</definedName>
    <definedName name="ㅋㅇㅇ">[154]부대공Ⅱ!#REF!</definedName>
    <definedName name="ㅋㅋ">#REF!</definedName>
    <definedName name="케냐" hidden="1">#REF!</definedName>
    <definedName name="코킹공001" localSheetId="49">#REF!</definedName>
    <definedName name="코킹공001" localSheetId="50">#REF!</definedName>
    <definedName name="코킹공001" localSheetId="51">#REF!</definedName>
    <definedName name="코킹공001" localSheetId="52">#REF!</definedName>
    <definedName name="코킹공001" localSheetId="53">#REF!</definedName>
    <definedName name="코킹공001" localSheetId="74">#REF!</definedName>
    <definedName name="코킹공001" localSheetId="75">#REF!</definedName>
    <definedName name="코킹공001" localSheetId="76">#REF!</definedName>
    <definedName name="코킹공001" localSheetId="77">#REF!</definedName>
    <definedName name="코킹공001" localSheetId="78">#REF!</definedName>
    <definedName name="코킹공001" localSheetId="16">#REF!</definedName>
    <definedName name="코킹공001" localSheetId="13">#REF!</definedName>
    <definedName name="코킹공001" localSheetId="15">#REF!</definedName>
    <definedName name="코킹공001" localSheetId="14">#REF!</definedName>
    <definedName name="코킹공001">#REF!</definedName>
    <definedName name="코킹공002" localSheetId="49">#REF!</definedName>
    <definedName name="코킹공002" localSheetId="50">#REF!</definedName>
    <definedName name="코킹공002" localSheetId="51">#REF!</definedName>
    <definedName name="코킹공002" localSheetId="52">#REF!</definedName>
    <definedName name="코킹공002" localSheetId="53">#REF!</definedName>
    <definedName name="코킹공002" localSheetId="74">#REF!</definedName>
    <definedName name="코킹공002" localSheetId="75">#REF!</definedName>
    <definedName name="코킹공002" localSheetId="76">#REF!</definedName>
    <definedName name="코킹공002" localSheetId="77">#REF!</definedName>
    <definedName name="코킹공002" localSheetId="78">#REF!</definedName>
    <definedName name="코킹공002" localSheetId="16">#REF!</definedName>
    <definedName name="코킹공002" localSheetId="13">#REF!</definedName>
    <definedName name="코킹공002" localSheetId="15">#REF!</definedName>
    <definedName name="코킹공002" localSheetId="14">#REF!</definedName>
    <definedName name="코킹공002">#REF!</definedName>
    <definedName name="코킹공011" localSheetId="49">#REF!</definedName>
    <definedName name="코킹공011" localSheetId="50">#REF!</definedName>
    <definedName name="코킹공011" localSheetId="51">#REF!</definedName>
    <definedName name="코킹공011" localSheetId="52">#REF!</definedName>
    <definedName name="코킹공011" localSheetId="53">#REF!</definedName>
    <definedName name="코킹공011" localSheetId="74">#REF!</definedName>
    <definedName name="코킹공011" localSheetId="75">#REF!</definedName>
    <definedName name="코킹공011" localSheetId="76">#REF!</definedName>
    <definedName name="코킹공011" localSheetId="77">#REF!</definedName>
    <definedName name="코킹공011" localSheetId="78">#REF!</definedName>
    <definedName name="코킹공011" localSheetId="16">#REF!</definedName>
    <definedName name="코킹공011" localSheetId="13">#REF!</definedName>
    <definedName name="코킹공011" localSheetId="15">#REF!</definedName>
    <definedName name="코킹공011" localSheetId="14">#REF!</definedName>
    <definedName name="코킹공011">#REF!</definedName>
    <definedName name="코킹공982" localSheetId="49">#REF!</definedName>
    <definedName name="코킹공982" localSheetId="50">#REF!</definedName>
    <definedName name="코킹공982" localSheetId="51">#REF!</definedName>
    <definedName name="코킹공982" localSheetId="52">#REF!</definedName>
    <definedName name="코킹공982" localSheetId="53">#REF!</definedName>
    <definedName name="코킹공982" localSheetId="74">#REF!</definedName>
    <definedName name="코킹공982" localSheetId="75">#REF!</definedName>
    <definedName name="코킹공982" localSheetId="76">#REF!</definedName>
    <definedName name="코킹공982" localSheetId="77">#REF!</definedName>
    <definedName name="코킹공982" localSheetId="78">#REF!</definedName>
    <definedName name="코킹공982" localSheetId="16">#REF!</definedName>
    <definedName name="코킹공982" localSheetId="13">#REF!</definedName>
    <definedName name="코킹공982" localSheetId="15">#REF!</definedName>
    <definedName name="코킹공982" localSheetId="14">#REF!</definedName>
    <definedName name="코킹공982">#REF!</definedName>
    <definedName name="코킹공991" localSheetId="49">#REF!</definedName>
    <definedName name="코킹공991" localSheetId="50">#REF!</definedName>
    <definedName name="코킹공991" localSheetId="51">#REF!</definedName>
    <definedName name="코킹공991" localSheetId="52">#REF!</definedName>
    <definedName name="코킹공991" localSheetId="53">#REF!</definedName>
    <definedName name="코킹공991" localSheetId="74">#REF!</definedName>
    <definedName name="코킹공991" localSheetId="75">#REF!</definedName>
    <definedName name="코킹공991" localSheetId="76">#REF!</definedName>
    <definedName name="코킹공991" localSheetId="77">#REF!</definedName>
    <definedName name="코킹공991" localSheetId="78">#REF!</definedName>
    <definedName name="코킹공991" localSheetId="16">#REF!</definedName>
    <definedName name="코킹공991" localSheetId="13">#REF!</definedName>
    <definedName name="코킹공991" localSheetId="15">#REF!</definedName>
    <definedName name="코킹공991" localSheetId="14">#REF!</definedName>
    <definedName name="코킹공991">#REF!</definedName>
    <definedName name="코킹공992" localSheetId="49">#REF!</definedName>
    <definedName name="코킹공992" localSheetId="50">#REF!</definedName>
    <definedName name="코킹공992" localSheetId="51">#REF!</definedName>
    <definedName name="코킹공992" localSheetId="52">#REF!</definedName>
    <definedName name="코킹공992" localSheetId="53">#REF!</definedName>
    <definedName name="코킹공992" localSheetId="74">#REF!</definedName>
    <definedName name="코킹공992" localSheetId="75">#REF!</definedName>
    <definedName name="코킹공992" localSheetId="76">#REF!</definedName>
    <definedName name="코킹공992" localSheetId="77">#REF!</definedName>
    <definedName name="코킹공992" localSheetId="78">#REF!</definedName>
    <definedName name="코킹공992" localSheetId="16">#REF!</definedName>
    <definedName name="코킹공992" localSheetId="13">#REF!</definedName>
    <definedName name="코킹공992" localSheetId="15">#REF!</definedName>
    <definedName name="코킹공992" localSheetId="14">#REF!</definedName>
    <definedName name="코킹공992">#REF!</definedName>
    <definedName name="콘" localSheetId="49">[154]토공사!$B$10</definedName>
    <definedName name="콘" localSheetId="50">[154]토공사!$B$10</definedName>
    <definedName name="콘" localSheetId="51">[154]토공사!$B$10</definedName>
    <definedName name="콘" localSheetId="52">[154]토공사!$B$10</definedName>
    <definedName name="콘" localSheetId="53">[154]토공사!$B$10</definedName>
    <definedName name="콘" localSheetId="74">[154]토공사!$B$10</definedName>
    <definedName name="콘" localSheetId="75">[154]토공사!$B$10</definedName>
    <definedName name="콘" localSheetId="76">[154]토공사!$B$10</definedName>
    <definedName name="콘" localSheetId="77">[154]토공사!$B$10</definedName>
    <definedName name="콘" localSheetId="78">[154]토공사!$B$10</definedName>
    <definedName name="콘" localSheetId="79">[92]토공사!$B$10</definedName>
    <definedName name="콘" localSheetId="16">[155]토공사!$B$10</definedName>
    <definedName name="콘">[155]토공사!$B$10</definedName>
    <definedName name="콘크리트1" localSheetId="17" hidden="1">#REF!</definedName>
    <definedName name="콘크리트1" localSheetId="18" hidden="1">#REF!</definedName>
    <definedName name="콘크리트1" localSheetId="16" hidden="1">#REF!</definedName>
    <definedName name="콘크리트1" localSheetId="13" hidden="1">#REF!</definedName>
    <definedName name="콘크리트1" localSheetId="15" hidden="1">#REF!</definedName>
    <definedName name="콘크리트1" localSheetId="14" hidden="1">#REF!</definedName>
    <definedName name="콘크리트1" hidden="1">#REF!</definedName>
    <definedName name="콘크리트2" localSheetId="17" hidden="1">#REF!</definedName>
    <definedName name="콘크리트2" localSheetId="18" hidden="1">#REF!</definedName>
    <definedName name="콘크리트2" localSheetId="16" hidden="1">#REF!</definedName>
    <definedName name="콘크리트2" localSheetId="13" hidden="1">#REF!</definedName>
    <definedName name="콘크리트2" localSheetId="15" hidden="1">#REF!</definedName>
    <definedName name="콘크리트2" localSheetId="14" hidden="1">#REF!</definedName>
    <definedName name="콘크리트2" hidden="1">#REF!</definedName>
    <definedName name="콘크리트공" localSheetId="49">#REF!</definedName>
    <definedName name="콘크리트공" localSheetId="50">#REF!</definedName>
    <definedName name="콘크리트공" localSheetId="51">#REF!</definedName>
    <definedName name="콘크리트공" localSheetId="52">#REF!</definedName>
    <definedName name="콘크리트공" localSheetId="53">#REF!</definedName>
    <definedName name="콘크리트공" localSheetId="74">#REF!</definedName>
    <definedName name="콘크리트공" localSheetId="75">#REF!</definedName>
    <definedName name="콘크리트공" localSheetId="76">#REF!</definedName>
    <definedName name="콘크리트공" localSheetId="77">#REF!</definedName>
    <definedName name="콘크리트공" localSheetId="78">#REF!</definedName>
    <definedName name="콘크리트공" localSheetId="16">#REF!</definedName>
    <definedName name="콘크리트공" localSheetId="13">#REF!</definedName>
    <definedName name="콘크리트공" localSheetId="15">#REF!</definedName>
    <definedName name="콘크리트공" localSheetId="14">#REF!</definedName>
    <definedName name="콘크리트공">#REF!</definedName>
    <definedName name="콘크리트공001" localSheetId="49">#REF!</definedName>
    <definedName name="콘크리트공001" localSheetId="50">#REF!</definedName>
    <definedName name="콘크리트공001" localSheetId="51">#REF!</definedName>
    <definedName name="콘크리트공001" localSheetId="52">#REF!</definedName>
    <definedName name="콘크리트공001" localSheetId="53">#REF!</definedName>
    <definedName name="콘크리트공001" localSheetId="74">#REF!</definedName>
    <definedName name="콘크리트공001" localSheetId="75">#REF!</definedName>
    <definedName name="콘크리트공001" localSheetId="76">#REF!</definedName>
    <definedName name="콘크리트공001" localSheetId="77">#REF!</definedName>
    <definedName name="콘크리트공001" localSheetId="78">#REF!</definedName>
    <definedName name="콘크리트공001" localSheetId="16">#REF!</definedName>
    <definedName name="콘크리트공001" localSheetId="13">#REF!</definedName>
    <definedName name="콘크리트공001" localSheetId="15">#REF!</definedName>
    <definedName name="콘크리트공001" localSheetId="14">#REF!</definedName>
    <definedName name="콘크리트공001">#REF!</definedName>
    <definedName name="콘크리트공002" localSheetId="49">#REF!</definedName>
    <definedName name="콘크리트공002" localSheetId="50">#REF!</definedName>
    <definedName name="콘크리트공002" localSheetId="51">#REF!</definedName>
    <definedName name="콘크리트공002" localSheetId="52">#REF!</definedName>
    <definedName name="콘크리트공002" localSheetId="53">#REF!</definedName>
    <definedName name="콘크리트공002" localSheetId="74">#REF!</definedName>
    <definedName name="콘크리트공002" localSheetId="75">#REF!</definedName>
    <definedName name="콘크리트공002" localSheetId="76">#REF!</definedName>
    <definedName name="콘크리트공002" localSheetId="77">#REF!</definedName>
    <definedName name="콘크리트공002" localSheetId="78">#REF!</definedName>
    <definedName name="콘크리트공002" localSheetId="16">#REF!</definedName>
    <definedName name="콘크리트공002" localSheetId="13">#REF!</definedName>
    <definedName name="콘크리트공002" localSheetId="15">#REF!</definedName>
    <definedName name="콘크리트공002" localSheetId="14">#REF!</definedName>
    <definedName name="콘크리트공002">#REF!</definedName>
    <definedName name="콘크리트공011" localSheetId="49">#REF!</definedName>
    <definedName name="콘크리트공011" localSheetId="50">#REF!</definedName>
    <definedName name="콘크리트공011" localSheetId="51">#REF!</definedName>
    <definedName name="콘크리트공011" localSheetId="52">#REF!</definedName>
    <definedName name="콘크리트공011" localSheetId="53">#REF!</definedName>
    <definedName name="콘크리트공011" localSheetId="74">#REF!</definedName>
    <definedName name="콘크리트공011" localSheetId="75">#REF!</definedName>
    <definedName name="콘크리트공011" localSheetId="76">#REF!</definedName>
    <definedName name="콘크리트공011" localSheetId="77">#REF!</definedName>
    <definedName name="콘크리트공011" localSheetId="78">#REF!</definedName>
    <definedName name="콘크리트공011" localSheetId="16">#REF!</definedName>
    <definedName name="콘크리트공011" localSheetId="13">#REF!</definedName>
    <definedName name="콘크리트공011" localSheetId="15">#REF!</definedName>
    <definedName name="콘크리트공011" localSheetId="14">#REF!</definedName>
    <definedName name="콘크리트공011">#REF!</definedName>
    <definedName name="콘크리트공982" localSheetId="49">#REF!</definedName>
    <definedName name="콘크리트공982" localSheetId="50">#REF!</definedName>
    <definedName name="콘크리트공982" localSheetId="51">#REF!</definedName>
    <definedName name="콘크리트공982" localSheetId="52">#REF!</definedName>
    <definedName name="콘크리트공982" localSheetId="53">#REF!</definedName>
    <definedName name="콘크리트공982" localSheetId="74">#REF!</definedName>
    <definedName name="콘크리트공982" localSheetId="75">#REF!</definedName>
    <definedName name="콘크리트공982" localSheetId="76">#REF!</definedName>
    <definedName name="콘크리트공982" localSheetId="77">#REF!</definedName>
    <definedName name="콘크리트공982" localSheetId="78">#REF!</definedName>
    <definedName name="콘크리트공982" localSheetId="16">#REF!</definedName>
    <definedName name="콘크리트공982" localSheetId="13">#REF!</definedName>
    <definedName name="콘크리트공982" localSheetId="15">#REF!</definedName>
    <definedName name="콘크리트공982" localSheetId="14">#REF!</definedName>
    <definedName name="콘크리트공982">#REF!</definedName>
    <definedName name="콘크리트공991" localSheetId="49">#REF!</definedName>
    <definedName name="콘크리트공991" localSheetId="50">#REF!</definedName>
    <definedName name="콘크리트공991" localSheetId="51">#REF!</definedName>
    <definedName name="콘크리트공991" localSheetId="52">#REF!</definedName>
    <definedName name="콘크리트공991" localSheetId="53">#REF!</definedName>
    <definedName name="콘크리트공991" localSheetId="74">#REF!</definedName>
    <definedName name="콘크리트공991" localSheetId="75">#REF!</definedName>
    <definedName name="콘크리트공991" localSheetId="76">#REF!</definedName>
    <definedName name="콘크리트공991" localSheetId="77">#REF!</definedName>
    <definedName name="콘크리트공991" localSheetId="78">#REF!</definedName>
    <definedName name="콘크리트공991" localSheetId="16">#REF!</definedName>
    <definedName name="콘크리트공991" localSheetId="13">#REF!</definedName>
    <definedName name="콘크리트공991" localSheetId="15">#REF!</definedName>
    <definedName name="콘크리트공991" localSheetId="14">#REF!</definedName>
    <definedName name="콘크리트공991">#REF!</definedName>
    <definedName name="콘크리트공992" localSheetId="49">#REF!</definedName>
    <definedName name="콘크리트공992" localSheetId="50">#REF!</definedName>
    <definedName name="콘크리트공992" localSheetId="51">#REF!</definedName>
    <definedName name="콘크리트공992" localSheetId="52">#REF!</definedName>
    <definedName name="콘크리트공992" localSheetId="53">#REF!</definedName>
    <definedName name="콘크리트공992" localSheetId="74">#REF!</definedName>
    <definedName name="콘크리트공992" localSheetId="75">#REF!</definedName>
    <definedName name="콘크리트공992" localSheetId="76">#REF!</definedName>
    <definedName name="콘크리트공992" localSheetId="77">#REF!</definedName>
    <definedName name="콘크리트공992" localSheetId="78">#REF!</definedName>
    <definedName name="콘크리트공992" localSheetId="16">#REF!</definedName>
    <definedName name="콘크리트공992" localSheetId="13">#REF!</definedName>
    <definedName name="콘크리트공992" localSheetId="15">#REF!</definedName>
    <definedName name="콘크리트공992" localSheetId="14">#REF!</definedName>
    <definedName name="콘크리트공992">#REF!</definedName>
    <definedName name="콘크리트믹서" localSheetId="55">[65]산출1!#REF!</definedName>
    <definedName name="콘크리트믹서" localSheetId="59">[65]산출1!#REF!</definedName>
    <definedName name="콘크리트믹서" localSheetId="61">[65]산출1!#REF!</definedName>
    <definedName name="콘크리트믹서" localSheetId="31">[65]산출1!#REF!</definedName>
    <definedName name="콘크리트믹서" localSheetId="35">[65]산출1!#REF!</definedName>
    <definedName name="콘크리트믹서" localSheetId="36">[65]산출1!#REF!</definedName>
    <definedName name="콘크리트믹서" localSheetId="34">[65]산출1!#REF!</definedName>
    <definedName name="콘크리트믹서" localSheetId="49">[65]산출1!#REF!</definedName>
    <definedName name="콘크리트믹서" localSheetId="50">[65]산출1!#REF!</definedName>
    <definedName name="콘크리트믹서" localSheetId="51">[65]산출1!#REF!</definedName>
    <definedName name="콘크리트믹서" localSheetId="52">[65]산출1!#REF!</definedName>
    <definedName name="콘크리트믹서" localSheetId="53">[65]산출1!#REF!</definedName>
    <definedName name="콘크리트믹서" localSheetId="13">[65]산출1!#REF!</definedName>
    <definedName name="콘크리트믹서" localSheetId="15">[65]산출1!#REF!</definedName>
    <definedName name="콘크리트믹서" localSheetId="14">[65]산출1!#REF!</definedName>
    <definedName name="콘크리트믹서" localSheetId="1">[65]산출1!#REF!</definedName>
    <definedName name="콘크리트믹서">[65]산출1!#REF!</definedName>
    <definedName name="콘크리트복구비" localSheetId="55">[74]일위대가!#REF!</definedName>
    <definedName name="콘크리트복구비" localSheetId="59">[74]일위대가!#REF!</definedName>
    <definedName name="콘크리트복구비" localSheetId="61">[74]일위대가!#REF!</definedName>
    <definedName name="콘크리트복구비" localSheetId="31">[74]일위대가!#REF!</definedName>
    <definedName name="콘크리트복구비" localSheetId="35">[74]일위대가!#REF!</definedName>
    <definedName name="콘크리트복구비" localSheetId="36">[74]일위대가!#REF!</definedName>
    <definedName name="콘크리트복구비" localSheetId="34">[74]일위대가!#REF!</definedName>
    <definedName name="콘크리트복구비" localSheetId="49">[74]일위대가!#REF!</definedName>
    <definedName name="콘크리트복구비" localSheetId="50">[74]일위대가!#REF!</definedName>
    <definedName name="콘크리트복구비" localSheetId="51">[74]일위대가!#REF!</definedName>
    <definedName name="콘크리트복구비" localSheetId="52">[74]일위대가!#REF!</definedName>
    <definedName name="콘크리트복구비" localSheetId="53">[74]일위대가!#REF!</definedName>
    <definedName name="콘크리트복구비" localSheetId="79">[75]일위대가!#REF!</definedName>
    <definedName name="콘크리트복구비" localSheetId="13">[74]일위대가!#REF!</definedName>
    <definedName name="콘크리트복구비" localSheetId="15">[74]일위대가!#REF!</definedName>
    <definedName name="콘크리트복구비" localSheetId="14">[74]일위대가!#REF!</definedName>
    <definedName name="콘크리트복구비" localSheetId="1">[74]일위대가!#REF!</definedName>
    <definedName name="콘크리트복구비">[74]일위대가!#REF!</definedName>
    <definedName name="콘크리트타석">[64]설계기준!#REF!</definedName>
    <definedName name="콘크리트타설">[64]설계기준!#REF!</definedName>
    <definedName name="콘크리트타설무근vib제외" localSheetId="49">#REF!</definedName>
    <definedName name="콘크리트타설무근vib제외" localSheetId="50">#REF!</definedName>
    <definedName name="콘크리트타설무근vib제외" localSheetId="51">#REF!</definedName>
    <definedName name="콘크리트타설무근vib제외" localSheetId="52">#REF!</definedName>
    <definedName name="콘크리트타설무근vib제외" localSheetId="53">#REF!</definedName>
    <definedName name="콘크리트타설무근vib제외" localSheetId="74">#REF!</definedName>
    <definedName name="콘크리트타설무근vib제외" localSheetId="75">#REF!</definedName>
    <definedName name="콘크리트타설무근vib제외" localSheetId="76">#REF!</definedName>
    <definedName name="콘크리트타설무근vib제외" localSheetId="77">#REF!</definedName>
    <definedName name="콘크리트타설무근vib제외" localSheetId="78">#REF!</definedName>
    <definedName name="콘크리트타설무근vib제외" localSheetId="16">#REF!</definedName>
    <definedName name="콘크리트타설무근vib제외" localSheetId="13">#REF!</definedName>
    <definedName name="콘크리트타설무근vib제외" localSheetId="15">#REF!</definedName>
    <definedName name="콘크리트타설무근vib제외" localSheetId="14">#REF!</definedName>
    <definedName name="콘크리트타설무근vib제외">#REF!</definedName>
    <definedName name="콘크리트타설무근vib포함" localSheetId="55">[65]산출1!#REF!</definedName>
    <definedName name="콘크리트타설무근vib포함" localSheetId="59">[65]산출1!#REF!</definedName>
    <definedName name="콘크리트타설무근vib포함" localSheetId="61">[65]산출1!#REF!</definedName>
    <definedName name="콘크리트타설무근vib포함" localSheetId="31">[65]산출1!#REF!</definedName>
    <definedName name="콘크리트타설무근vib포함" localSheetId="35">[65]산출1!#REF!</definedName>
    <definedName name="콘크리트타설무근vib포함" localSheetId="36">[65]산출1!#REF!</definedName>
    <definedName name="콘크리트타설무근vib포함" localSheetId="34">[65]산출1!#REF!</definedName>
    <definedName name="콘크리트타설무근vib포함" localSheetId="49">[65]산출1!#REF!</definedName>
    <definedName name="콘크리트타설무근vib포함" localSheetId="50">[65]산출1!#REF!</definedName>
    <definedName name="콘크리트타설무근vib포함" localSheetId="51">[65]산출1!#REF!</definedName>
    <definedName name="콘크리트타설무근vib포함" localSheetId="52">[65]산출1!#REF!</definedName>
    <definedName name="콘크리트타설무근vib포함" localSheetId="53">[65]산출1!#REF!</definedName>
    <definedName name="콘크리트타설무근vib포함" localSheetId="13">[65]산출1!#REF!</definedName>
    <definedName name="콘크리트타설무근vib포함" localSheetId="15">[65]산출1!#REF!</definedName>
    <definedName name="콘크리트타설무근vib포함" localSheetId="14">[65]산출1!#REF!</definedName>
    <definedName name="콘크리트타설무근vib포함" localSheetId="1">[65]산출1!#REF!</definedName>
    <definedName name="콘크리트타설무근vib포함">[65]산출1!#REF!</definedName>
    <definedName name="콘크리트타설무근믹서" localSheetId="55">[65]산출1!#REF!</definedName>
    <definedName name="콘크리트타설무근믹서" localSheetId="59">[65]산출1!#REF!</definedName>
    <definedName name="콘크리트타설무근믹서" localSheetId="61">[65]산출1!#REF!</definedName>
    <definedName name="콘크리트타설무근믹서" localSheetId="31">[65]산출1!#REF!</definedName>
    <definedName name="콘크리트타설무근믹서" localSheetId="35">[65]산출1!#REF!</definedName>
    <definedName name="콘크리트타설무근믹서" localSheetId="36">[65]산출1!#REF!</definedName>
    <definedName name="콘크리트타설무근믹서" localSheetId="34">[65]산출1!#REF!</definedName>
    <definedName name="콘크리트타설무근믹서" localSheetId="49">[65]산출1!#REF!</definedName>
    <definedName name="콘크리트타설무근믹서" localSheetId="50">[65]산출1!#REF!</definedName>
    <definedName name="콘크리트타설무근믹서" localSheetId="51">[65]산출1!#REF!</definedName>
    <definedName name="콘크리트타설무근믹서" localSheetId="52">[65]산출1!#REF!</definedName>
    <definedName name="콘크리트타설무근믹서" localSheetId="53">[65]산출1!#REF!</definedName>
    <definedName name="콘크리트타설무근믹서" localSheetId="13">[65]산출1!#REF!</definedName>
    <definedName name="콘크리트타설무근믹서" localSheetId="15">[65]산출1!#REF!</definedName>
    <definedName name="콘크리트타설무근믹서" localSheetId="14">[65]산출1!#REF!</definedName>
    <definedName name="콘크리트타설무근믹서" localSheetId="1">[65]산출1!#REF!</definedName>
    <definedName name="콘크리트타설무근믹서">[65]산출1!#REF!</definedName>
    <definedName name="콘크리트타설무근인력" localSheetId="49">#REF!</definedName>
    <definedName name="콘크리트타설무근인력" localSheetId="50">#REF!</definedName>
    <definedName name="콘크리트타설무근인력" localSheetId="51">#REF!</definedName>
    <definedName name="콘크리트타설무근인력" localSheetId="52">#REF!</definedName>
    <definedName name="콘크리트타설무근인력" localSheetId="53">#REF!</definedName>
    <definedName name="콘크리트타설무근인력" localSheetId="74">#REF!</definedName>
    <definedName name="콘크리트타설무근인력" localSheetId="75">#REF!</definedName>
    <definedName name="콘크리트타설무근인력" localSheetId="76">#REF!</definedName>
    <definedName name="콘크리트타설무근인력" localSheetId="77">#REF!</definedName>
    <definedName name="콘크리트타설무근인력" localSheetId="78">#REF!</definedName>
    <definedName name="콘크리트타설무근인력" localSheetId="16">#REF!</definedName>
    <definedName name="콘크리트타설무근인력" localSheetId="13">#REF!</definedName>
    <definedName name="콘크리트타설무근인력" localSheetId="15">#REF!</definedName>
    <definedName name="콘크리트타설무근인력" localSheetId="14">#REF!</definedName>
    <definedName name="콘크리트타설무근인력">#REF!</definedName>
    <definedName name="콘크리트타설무근펌프카" localSheetId="55">[65]산출1!#REF!</definedName>
    <definedName name="콘크리트타설무근펌프카" localSheetId="59">[65]산출1!#REF!</definedName>
    <definedName name="콘크리트타설무근펌프카" localSheetId="61">[65]산출1!#REF!</definedName>
    <definedName name="콘크리트타설무근펌프카" localSheetId="31">[65]산출1!#REF!</definedName>
    <definedName name="콘크리트타설무근펌프카" localSheetId="35">[65]산출1!#REF!</definedName>
    <definedName name="콘크리트타설무근펌프카" localSheetId="36">[65]산출1!#REF!</definedName>
    <definedName name="콘크리트타설무근펌프카" localSheetId="34">[65]산출1!#REF!</definedName>
    <definedName name="콘크리트타설무근펌프카" localSheetId="49">[65]산출1!#REF!</definedName>
    <definedName name="콘크리트타설무근펌프카" localSheetId="50">[65]산출1!#REF!</definedName>
    <definedName name="콘크리트타설무근펌프카" localSheetId="51">[65]산출1!#REF!</definedName>
    <definedName name="콘크리트타설무근펌프카" localSheetId="52">[65]산출1!#REF!</definedName>
    <definedName name="콘크리트타설무근펌프카" localSheetId="53">[65]산출1!#REF!</definedName>
    <definedName name="콘크리트타설무근펌프카" localSheetId="13">[65]산출1!#REF!</definedName>
    <definedName name="콘크리트타설무근펌프카" localSheetId="15">[65]산출1!#REF!</definedName>
    <definedName name="콘크리트타설무근펌프카" localSheetId="14">[65]산출1!#REF!</definedName>
    <definedName name="콘크리트타설무근펌프카" localSheetId="1">[65]산출1!#REF!</definedName>
    <definedName name="콘크리트타설무근펌프카">[65]산출1!#REF!</definedName>
    <definedName name="콘크리트타설버림" localSheetId="55">[65]산출1!#REF!</definedName>
    <definedName name="콘크리트타설버림" localSheetId="59">[65]산출1!#REF!</definedName>
    <definedName name="콘크리트타설버림" localSheetId="61">[65]산출1!#REF!</definedName>
    <definedName name="콘크리트타설버림" localSheetId="31">[65]산출1!#REF!</definedName>
    <definedName name="콘크리트타설버림" localSheetId="35">[65]산출1!#REF!</definedName>
    <definedName name="콘크리트타설버림" localSheetId="36">[65]산출1!#REF!</definedName>
    <definedName name="콘크리트타설버림" localSheetId="34">[65]산출1!#REF!</definedName>
    <definedName name="콘크리트타설버림" localSheetId="49">[65]산출1!#REF!</definedName>
    <definedName name="콘크리트타설버림" localSheetId="50">[65]산출1!#REF!</definedName>
    <definedName name="콘크리트타설버림" localSheetId="51">[65]산출1!#REF!</definedName>
    <definedName name="콘크리트타설버림" localSheetId="52">[65]산출1!#REF!</definedName>
    <definedName name="콘크리트타설버림" localSheetId="53">[65]산출1!#REF!</definedName>
    <definedName name="콘크리트타설버림" localSheetId="13">[65]산출1!#REF!</definedName>
    <definedName name="콘크리트타설버림" localSheetId="15">[65]산출1!#REF!</definedName>
    <definedName name="콘크리트타설버림" localSheetId="14">[65]산출1!#REF!</definedName>
    <definedName name="콘크리트타설버림" localSheetId="1">[65]산출1!#REF!</definedName>
    <definedName name="콘크리트타설버림">[65]산출1!#REF!</definedName>
    <definedName name="콘크리트타설소형vib제외" localSheetId="55">[65]산출1!#REF!</definedName>
    <definedName name="콘크리트타설소형vib제외" localSheetId="59">[65]산출1!#REF!</definedName>
    <definedName name="콘크리트타설소형vib제외" localSheetId="61">[65]산출1!#REF!</definedName>
    <definedName name="콘크리트타설소형vib제외" localSheetId="31">[65]산출1!#REF!</definedName>
    <definedName name="콘크리트타설소형vib제외" localSheetId="35">[65]산출1!#REF!</definedName>
    <definedName name="콘크리트타설소형vib제외" localSheetId="36">[65]산출1!#REF!</definedName>
    <definedName name="콘크리트타설소형vib제외" localSheetId="34">[65]산출1!#REF!</definedName>
    <definedName name="콘크리트타설소형vib제외" localSheetId="49">[65]산출1!#REF!</definedName>
    <definedName name="콘크리트타설소형vib제외" localSheetId="50">[65]산출1!#REF!</definedName>
    <definedName name="콘크리트타설소형vib제외" localSheetId="51">[65]산출1!#REF!</definedName>
    <definedName name="콘크리트타설소형vib제외" localSheetId="52">[65]산출1!#REF!</definedName>
    <definedName name="콘크리트타설소형vib제외" localSheetId="53">[65]산출1!#REF!</definedName>
    <definedName name="콘크리트타설소형vib제외" localSheetId="13">[65]산출1!#REF!</definedName>
    <definedName name="콘크리트타설소형vib제외" localSheetId="15">[65]산출1!#REF!</definedName>
    <definedName name="콘크리트타설소형vib제외" localSheetId="14">[65]산출1!#REF!</definedName>
    <definedName name="콘크리트타설소형vib제외" localSheetId="1">[65]산출1!#REF!</definedName>
    <definedName name="콘크리트타설소형vib제외">[65]산출1!#REF!</definedName>
    <definedName name="콘크리트타설소형믹서" localSheetId="55">[65]산출1!#REF!</definedName>
    <definedName name="콘크리트타설소형믹서" localSheetId="59">[65]산출1!#REF!</definedName>
    <definedName name="콘크리트타설소형믹서" localSheetId="61">[65]산출1!#REF!</definedName>
    <definedName name="콘크리트타설소형믹서" localSheetId="31">[65]산출1!#REF!</definedName>
    <definedName name="콘크리트타설소형믹서" localSheetId="35">[65]산출1!#REF!</definedName>
    <definedName name="콘크리트타설소형믹서" localSheetId="36">[65]산출1!#REF!</definedName>
    <definedName name="콘크리트타설소형믹서" localSheetId="34">[65]산출1!#REF!</definedName>
    <definedName name="콘크리트타설소형믹서" localSheetId="49">[65]산출1!#REF!</definedName>
    <definedName name="콘크리트타설소형믹서" localSheetId="50">[65]산출1!#REF!</definedName>
    <definedName name="콘크리트타설소형믹서" localSheetId="51">[65]산출1!#REF!</definedName>
    <definedName name="콘크리트타설소형믹서" localSheetId="52">[65]산출1!#REF!</definedName>
    <definedName name="콘크리트타설소형믹서" localSheetId="53">[65]산출1!#REF!</definedName>
    <definedName name="콘크리트타설소형믹서" localSheetId="13">[65]산출1!#REF!</definedName>
    <definedName name="콘크리트타설소형믹서" localSheetId="15">[65]산출1!#REF!</definedName>
    <definedName name="콘크리트타설소형믹서" localSheetId="14">[65]산출1!#REF!</definedName>
    <definedName name="콘크리트타설소형믹서" localSheetId="1">[65]산출1!#REF!</definedName>
    <definedName name="콘크리트타설소형믹서">[65]산출1!#REF!</definedName>
    <definedName name="콘크리트타설소형인력" localSheetId="55">[65]산출1!#REF!</definedName>
    <definedName name="콘크리트타설소형인력" localSheetId="59">[65]산출1!#REF!</definedName>
    <definedName name="콘크리트타설소형인력" localSheetId="61">[65]산출1!#REF!</definedName>
    <definedName name="콘크리트타설소형인력" localSheetId="31">[65]산출1!#REF!</definedName>
    <definedName name="콘크리트타설소형인력" localSheetId="35">[65]산출1!#REF!</definedName>
    <definedName name="콘크리트타설소형인력" localSheetId="36">[65]산출1!#REF!</definedName>
    <definedName name="콘크리트타설소형인력" localSheetId="34">[65]산출1!#REF!</definedName>
    <definedName name="콘크리트타설소형인력" localSheetId="49">[65]산출1!#REF!</definedName>
    <definedName name="콘크리트타설소형인력" localSheetId="50">[65]산출1!#REF!</definedName>
    <definedName name="콘크리트타설소형인력" localSheetId="51">[65]산출1!#REF!</definedName>
    <definedName name="콘크리트타설소형인력" localSheetId="52">[65]산출1!#REF!</definedName>
    <definedName name="콘크리트타설소형인력" localSheetId="53">[65]산출1!#REF!</definedName>
    <definedName name="콘크리트타설소형인력" localSheetId="1">[65]산출1!#REF!</definedName>
    <definedName name="콘크리트타설소형인력">[65]산출1!#REF!</definedName>
    <definedName name="콘크리트타설소형철근vib포함" localSheetId="55">[65]산출1!#REF!</definedName>
    <definedName name="콘크리트타설소형철근vib포함" localSheetId="59">[65]산출1!#REF!</definedName>
    <definedName name="콘크리트타설소형철근vib포함" localSheetId="61">[65]산출1!#REF!</definedName>
    <definedName name="콘크리트타설소형철근vib포함" localSheetId="31">[65]산출1!#REF!</definedName>
    <definedName name="콘크리트타설소형철근vib포함" localSheetId="35">[65]산출1!#REF!</definedName>
    <definedName name="콘크리트타설소형철근vib포함" localSheetId="36">[65]산출1!#REF!</definedName>
    <definedName name="콘크리트타설소형철근vib포함" localSheetId="34">[65]산출1!#REF!</definedName>
    <definedName name="콘크리트타설소형철근vib포함" localSheetId="49">[65]산출1!#REF!</definedName>
    <definedName name="콘크리트타설소형철근vib포함" localSheetId="50">[65]산출1!#REF!</definedName>
    <definedName name="콘크리트타설소형철근vib포함" localSheetId="51">[65]산출1!#REF!</definedName>
    <definedName name="콘크리트타설소형철근vib포함" localSheetId="52">[65]산출1!#REF!</definedName>
    <definedName name="콘크리트타설소형철근vib포함" localSheetId="53">[65]산출1!#REF!</definedName>
    <definedName name="콘크리트타설소형철근vib포함" localSheetId="1">[65]산출1!#REF!</definedName>
    <definedName name="콘크리트타설소형철근vib포함">[65]산출1!#REF!</definedName>
    <definedName name="콘크리트타설철근vib제외" localSheetId="55">[65]산출1!#REF!</definedName>
    <definedName name="콘크리트타설철근vib제외" localSheetId="59">[65]산출1!#REF!</definedName>
    <definedName name="콘크리트타설철근vib제외" localSheetId="61">[65]산출1!#REF!</definedName>
    <definedName name="콘크리트타설철근vib제외" localSheetId="31">[65]산출1!#REF!</definedName>
    <definedName name="콘크리트타설철근vib제외" localSheetId="35">[65]산출1!#REF!</definedName>
    <definedName name="콘크리트타설철근vib제외" localSheetId="36">[65]산출1!#REF!</definedName>
    <definedName name="콘크리트타설철근vib제외" localSheetId="34">[65]산출1!#REF!</definedName>
    <definedName name="콘크리트타설철근vib제외" localSheetId="49">[65]산출1!#REF!</definedName>
    <definedName name="콘크리트타설철근vib제외" localSheetId="50">[65]산출1!#REF!</definedName>
    <definedName name="콘크리트타설철근vib제외" localSheetId="51">[65]산출1!#REF!</definedName>
    <definedName name="콘크리트타설철근vib제외" localSheetId="52">[65]산출1!#REF!</definedName>
    <definedName name="콘크리트타설철근vib제외" localSheetId="53">[65]산출1!#REF!</definedName>
    <definedName name="콘크리트타설철근vib제외" localSheetId="1">[65]산출1!#REF!</definedName>
    <definedName name="콘크리트타설철근vib제외">[65]산출1!#REF!</definedName>
    <definedName name="콘크리트타설철근vib포함" localSheetId="55">[65]산출1!#REF!</definedName>
    <definedName name="콘크리트타설철근vib포함" localSheetId="59">[65]산출1!#REF!</definedName>
    <definedName name="콘크리트타설철근vib포함" localSheetId="61">[65]산출1!#REF!</definedName>
    <definedName name="콘크리트타설철근vib포함" localSheetId="31">[65]산출1!#REF!</definedName>
    <definedName name="콘크리트타설철근vib포함" localSheetId="35">[65]산출1!#REF!</definedName>
    <definedName name="콘크리트타설철근vib포함" localSheetId="36">[65]산출1!#REF!</definedName>
    <definedName name="콘크리트타설철근vib포함" localSheetId="34">[65]산출1!#REF!</definedName>
    <definedName name="콘크리트타설철근vib포함" localSheetId="49">[65]산출1!#REF!</definedName>
    <definedName name="콘크리트타설철근vib포함" localSheetId="50">[65]산출1!#REF!</definedName>
    <definedName name="콘크리트타설철근vib포함" localSheetId="51">[65]산출1!#REF!</definedName>
    <definedName name="콘크리트타설철근vib포함" localSheetId="52">[65]산출1!#REF!</definedName>
    <definedName name="콘크리트타설철근vib포함" localSheetId="53">[65]산출1!#REF!</definedName>
    <definedName name="콘크리트타설철근vib포함" localSheetId="1">[65]산출1!#REF!</definedName>
    <definedName name="콘크리트타설철근vib포함">[65]산출1!#REF!</definedName>
    <definedName name="콘크리트타설철근믹서" localSheetId="55">[65]산출1!#REF!</definedName>
    <definedName name="콘크리트타설철근믹서" localSheetId="59">[65]산출1!#REF!</definedName>
    <definedName name="콘크리트타설철근믹서" localSheetId="61">[65]산출1!#REF!</definedName>
    <definedName name="콘크리트타설철근믹서" localSheetId="31">[65]산출1!#REF!</definedName>
    <definedName name="콘크리트타설철근믹서" localSheetId="35">[65]산출1!#REF!</definedName>
    <definedName name="콘크리트타설철근믹서" localSheetId="36">[65]산출1!#REF!</definedName>
    <definedName name="콘크리트타설철근믹서" localSheetId="34">[65]산출1!#REF!</definedName>
    <definedName name="콘크리트타설철근믹서" localSheetId="49">[65]산출1!#REF!</definedName>
    <definedName name="콘크리트타설철근믹서" localSheetId="50">[65]산출1!#REF!</definedName>
    <definedName name="콘크리트타설철근믹서" localSheetId="51">[65]산출1!#REF!</definedName>
    <definedName name="콘크리트타설철근믹서" localSheetId="52">[65]산출1!#REF!</definedName>
    <definedName name="콘크리트타설철근믹서" localSheetId="53">[65]산출1!#REF!</definedName>
    <definedName name="콘크리트타설철근믹서" localSheetId="1">[65]산출1!#REF!</definedName>
    <definedName name="콘크리트타설철근믹서">[65]산출1!#REF!</definedName>
    <definedName name="콘크리트타설철근인력" localSheetId="49">#REF!</definedName>
    <definedName name="콘크리트타설철근인력" localSheetId="50">#REF!</definedName>
    <definedName name="콘크리트타설철근인력" localSheetId="51">#REF!</definedName>
    <definedName name="콘크리트타설철근인력" localSheetId="52">#REF!</definedName>
    <definedName name="콘크리트타설철근인력" localSheetId="53">#REF!</definedName>
    <definedName name="콘크리트타설철근인력" localSheetId="74">#REF!</definedName>
    <definedName name="콘크리트타설철근인력" localSheetId="75">#REF!</definedName>
    <definedName name="콘크리트타설철근인력" localSheetId="76">#REF!</definedName>
    <definedName name="콘크리트타설철근인력" localSheetId="77">#REF!</definedName>
    <definedName name="콘크리트타설철근인력" localSheetId="78">#REF!</definedName>
    <definedName name="콘크리트타설철근인력" localSheetId="16">#REF!</definedName>
    <definedName name="콘크리트타설철근인력" localSheetId="13">#REF!</definedName>
    <definedName name="콘크리트타설철근인력" localSheetId="15">#REF!</definedName>
    <definedName name="콘크리트타설철근인력" localSheetId="14">#REF!</definedName>
    <definedName name="콘크리트타설철근인력">#REF!</definedName>
    <definedName name="콘크리트타설철근펌프카" localSheetId="55">[65]산출1!#REF!</definedName>
    <definedName name="콘크리트타설철근펌프카" localSheetId="59">[65]산출1!#REF!</definedName>
    <definedName name="콘크리트타설철근펌프카" localSheetId="61">[65]산출1!#REF!</definedName>
    <definedName name="콘크리트타설철근펌프카" localSheetId="31">[65]산출1!#REF!</definedName>
    <definedName name="콘크리트타설철근펌프카" localSheetId="35">[65]산출1!#REF!</definedName>
    <definedName name="콘크리트타설철근펌프카" localSheetId="36">[65]산출1!#REF!</definedName>
    <definedName name="콘크리트타설철근펌프카" localSheetId="34">[65]산출1!#REF!</definedName>
    <definedName name="콘크리트타설철근펌프카" localSheetId="49">[65]산출1!#REF!</definedName>
    <definedName name="콘크리트타설철근펌프카" localSheetId="50">[65]산출1!#REF!</definedName>
    <definedName name="콘크리트타설철근펌프카" localSheetId="51">[65]산출1!#REF!</definedName>
    <definedName name="콘크리트타설철근펌프카" localSheetId="52">[65]산출1!#REF!</definedName>
    <definedName name="콘크리트타설철근펌프카" localSheetId="53">[65]산출1!#REF!</definedName>
    <definedName name="콘크리트타설철근펌프카" localSheetId="13">[65]산출1!#REF!</definedName>
    <definedName name="콘크리트타설철근펌프카" localSheetId="15">[65]산출1!#REF!</definedName>
    <definedName name="콘크리트타설철근펌프카" localSheetId="14">[65]산출1!#REF!</definedName>
    <definedName name="콘크리트타설철근펌프카" localSheetId="1">[65]산출1!#REF!</definedName>
    <definedName name="콘크리트타설철근펌프카">[65]산출1!#REF!</definedName>
    <definedName name="콘크리트파괴비" localSheetId="55">[74]일위대가!#REF!</definedName>
    <definedName name="콘크리트파괴비" localSheetId="59">[74]일위대가!#REF!</definedName>
    <definedName name="콘크리트파괴비" localSheetId="61">[74]일위대가!#REF!</definedName>
    <definedName name="콘크리트파괴비" localSheetId="31">[74]일위대가!#REF!</definedName>
    <definedName name="콘크리트파괴비" localSheetId="35">[74]일위대가!#REF!</definedName>
    <definedName name="콘크리트파괴비" localSheetId="36">[74]일위대가!#REF!</definedName>
    <definedName name="콘크리트파괴비" localSheetId="34">[74]일위대가!#REF!</definedName>
    <definedName name="콘크리트파괴비" localSheetId="49">[74]일위대가!#REF!</definedName>
    <definedName name="콘크리트파괴비" localSheetId="50">[74]일위대가!#REF!</definedName>
    <definedName name="콘크리트파괴비" localSheetId="51">[74]일위대가!#REF!</definedName>
    <definedName name="콘크리트파괴비" localSheetId="52">[74]일위대가!#REF!</definedName>
    <definedName name="콘크리트파괴비" localSheetId="53">[74]일위대가!#REF!</definedName>
    <definedName name="콘크리트파괴비" localSheetId="79">[75]일위대가!#REF!</definedName>
    <definedName name="콘크리트파괴비" localSheetId="13">[74]일위대가!#REF!</definedName>
    <definedName name="콘크리트파괴비" localSheetId="15">[74]일위대가!#REF!</definedName>
    <definedName name="콘크리트파괴비" localSheetId="14">[74]일위대가!#REF!</definedName>
    <definedName name="콘크리트파괴비" localSheetId="1">[74]일위대가!#REF!</definedName>
    <definedName name="콘크리트파괴비">[74]일위대가!#REF!</definedName>
    <definedName name="ㅌ" localSheetId="37" hidden="1">{#N/A,#N/A,FALSE,"2~8번"}</definedName>
    <definedName name="ㅌ" localSheetId="17" hidden="1">{#N/A,#N/A,FALSE,"2~8번"}</definedName>
    <definedName name="ㅌ" localSheetId="18" hidden="1">{#N/A,#N/A,FALSE,"2~8번"}</definedName>
    <definedName name="ㅌ" localSheetId="49" hidden="1">{#N/A,#N/A,FALSE,"2~8번"}</definedName>
    <definedName name="ㅌ" localSheetId="50" hidden="1">{#N/A,#N/A,FALSE,"2~8번"}</definedName>
    <definedName name="ㅌ" localSheetId="51" hidden="1">{#N/A,#N/A,FALSE,"2~8번"}</definedName>
    <definedName name="ㅌ" localSheetId="52" hidden="1">{#N/A,#N/A,FALSE,"2~8번"}</definedName>
    <definedName name="ㅌ" localSheetId="53" hidden="1">{#N/A,#N/A,FALSE,"2~8번"}</definedName>
    <definedName name="ㅌ" localSheetId="79" hidden="1">{#N/A,#N/A,FALSE,"2~8번"}</definedName>
    <definedName name="ㅌ" localSheetId="16" hidden="1">{#N/A,#N/A,FALSE,"2~8번"}</definedName>
    <definedName name="ㅌ" localSheetId="13" hidden="1">{#N/A,#N/A,FALSE,"2~8번"}</definedName>
    <definedName name="ㅌ" localSheetId="15" hidden="1">{#N/A,#N/A,FALSE,"2~8번"}</definedName>
    <definedName name="ㅌ" localSheetId="14" hidden="1">{#N/A,#N/A,FALSE,"2~8번"}</definedName>
    <definedName name="ㅌ" hidden="1">{#N/A,#N/A,FALSE,"2~8번"}</definedName>
    <definedName name="타" localSheetId="49">#REF!</definedName>
    <definedName name="타" localSheetId="50">#REF!</definedName>
    <definedName name="타" localSheetId="51">#REF!</definedName>
    <definedName name="타" localSheetId="52">#REF!</definedName>
    <definedName name="타" localSheetId="53">#REF!</definedName>
    <definedName name="타" localSheetId="74">#REF!</definedName>
    <definedName name="타" localSheetId="75">#REF!</definedName>
    <definedName name="타" localSheetId="76">#REF!</definedName>
    <definedName name="타" localSheetId="77">#REF!</definedName>
    <definedName name="타" localSheetId="78">#REF!</definedName>
    <definedName name="타" localSheetId="16">#REF!</definedName>
    <definedName name="타" localSheetId="13">#REF!</definedName>
    <definedName name="타" localSheetId="15">#REF!</definedName>
    <definedName name="타" localSheetId="14">#REF!</definedName>
    <definedName name="타">#REF!</definedName>
    <definedName name="타돌골1">#REF!</definedName>
    <definedName name="타일공001" localSheetId="49">#REF!</definedName>
    <definedName name="타일공001" localSheetId="50">#REF!</definedName>
    <definedName name="타일공001" localSheetId="51">#REF!</definedName>
    <definedName name="타일공001" localSheetId="52">#REF!</definedName>
    <definedName name="타일공001" localSheetId="53">#REF!</definedName>
    <definedName name="타일공001" localSheetId="74">#REF!</definedName>
    <definedName name="타일공001" localSheetId="75">#REF!</definedName>
    <definedName name="타일공001" localSheetId="76">#REF!</definedName>
    <definedName name="타일공001" localSheetId="77">#REF!</definedName>
    <definedName name="타일공001" localSheetId="78">#REF!</definedName>
    <definedName name="타일공001" localSheetId="16">#REF!</definedName>
    <definedName name="타일공001" localSheetId="13">#REF!</definedName>
    <definedName name="타일공001" localSheetId="15">#REF!</definedName>
    <definedName name="타일공001" localSheetId="14">#REF!</definedName>
    <definedName name="타일공001">#REF!</definedName>
    <definedName name="타일공002" localSheetId="49">#REF!</definedName>
    <definedName name="타일공002" localSheetId="50">#REF!</definedName>
    <definedName name="타일공002" localSheetId="51">#REF!</definedName>
    <definedName name="타일공002" localSheetId="52">#REF!</definedName>
    <definedName name="타일공002" localSheetId="53">#REF!</definedName>
    <definedName name="타일공002" localSheetId="74">#REF!</definedName>
    <definedName name="타일공002" localSheetId="75">#REF!</definedName>
    <definedName name="타일공002" localSheetId="76">#REF!</definedName>
    <definedName name="타일공002" localSheetId="77">#REF!</definedName>
    <definedName name="타일공002" localSheetId="78">#REF!</definedName>
    <definedName name="타일공002" localSheetId="16">#REF!</definedName>
    <definedName name="타일공002" localSheetId="13">#REF!</definedName>
    <definedName name="타일공002" localSheetId="15">#REF!</definedName>
    <definedName name="타일공002" localSheetId="14">#REF!</definedName>
    <definedName name="타일공002">#REF!</definedName>
    <definedName name="타일공011" localSheetId="49">#REF!</definedName>
    <definedName name="타일공011" localSheetId="50">#REF!</definedName>
    <definedName name="타일공011" localSheetId="51">#REF!</definedName>
    <definedName name="타일공011" localSheetId="52">#REF!</definedName>
    <definedName name="타일공011" localSheetId="53">#REF!</definedName>
    <definedName name="타일공011" localSheetId="74">#REF!</definedName>
    <definedName name="타일공011" localSheetId="75">#REF!</definedName>
    <definedName name="타일공011" localSheetId="76">#REF!</definedName>
    <definedName name="타일공011" localSheetId="77">#REF!</definedName>
    <definedName name="타일공011" localSheetId="78">#REF!</definedName>
    <definedName name="타일공011" localSheetId="16">#REF!</definedName>
    <definedName name="타일공011" localSheetId="13">#REF!</definedName>
    <definedName name="타일공011" localSheetId="15">#REF!</definedName>
    <definedName name="타일공011" localSheetId="14">#REF!</definedName>
    <definedName name="타일공011">#REF!</definedName>
    <definedName name="타일공982" localSheetId="49">#REF!</definedName>
    <definedName name="타일공982" localSheetId="50">#REF!</definedName>
    <definedName name="타일공982" localSheetId="51">#REF!</definedName>
    <definedName name="타일공982" localSheetId="52">#REF!</definedName>
    <definedName name="타일공982" localSheetId="53">#REF!</definedName>
    <definedName name="타일공982" localSheetId="74">#REF!</definedName>
    <definedName name="타일공982" localSheetId="75">#REF!</definedName>
    <definedName name="타일공982" localSheetId="76">#REF!</definedName>
    <definedName name="타일공982" localSheetId="77">#REF!</definedName>
    <definedName name="타일공982" localSheetId="78">#REF!</definedName>
    <definedName name="타일공982" localSheetId="16">#REF!</definedName>
    <definedName name="타일공982" localSheetId="13">#REF!</definedName>
    <definedName name="타일공982" localSheetId="15">#REF!</definedName>
    <definedName name="타일공982" localSheetId="14">#REF!</definedName>
    <definedName name="타일공982">#REF!</definedName>
    <definedName name="타일공991" localSheetId="49">#REF!</definedName>
    <definedName name="타일공991" localSheetId="50">#REF!</definedName>
    <definedName name="타일공991" localSheetId="51">#REF!</definedName>
    <definedName name="타일공991" localSheetId="52">#REF!</definedName>
    <definedName name="타일공991" localSheetId="53">#REF!</definedName>
    <definedName name="타일공991" localSheetId="74">#REF!</definedName>
    <definedName name="타일공991" localSheetId="75">#REF!</definedName>
    <definedName name="타일공991" localSheetId="76">#REF!</definedName>
    <definedName name="타일공991" localSheetId="77">#REF!</definedName>
    <definedName name="타일공991" localSheetId="78">#REF!</definedName>
    <definedName name="타일공991" localSheetId="16">#REF!</definedName>
    <definedName name="타일공991" localSheetId="13">#REF!</definedName>
    <definedName name="타일공991" localSheetId="15">#REF!</definedName>
    <definedName name="타일공991" localSheetId="14">#REF!</definedName>
    <definedName name="타일공991">#REF!</definedName>
    <definedName name="타일공992" localSheetId="49">#REF!</definedName>
    <definedName name="타일공992" localSheetId="50">#REF!</definedName>
    <definedName name="타일공992" localSheetId="51">#REF!</definedName>
    <definedName name="타일공992" localSheetId="52">#REF!</definedName>
    <definedName name="타일공992" localSheetId="53">#REF!</definedName>
    <definedName name="타일공992" localSheetId="74">#REF!</definedName>
    <definedName name="타일공992" localSheetId="75">#REF!</definedName>
    <definedName name="타일공992" localSheetId="76">#REF!</definedName>
    <definedName name="타일공992" localSheetId="77">#REF!</definedName>
    <definedName name="타일공992" localSheetId="78">#REF!</definedName>
    <definedName name="타일공992" localSheetId="16">#REF!</definedName>
    <definedName name="타일공992" localSheetId="13">#REF!</definedName>
    <definedName name="타일공992" localSheetId="15">#REF!</definedName>
    <definedName name="타일공992" localSheetId="14">#REF!</definedName>
    <definedName name="타일공992">#REF!</definedName>
    <definedName name="탄성계수" localSheetId="49">#REF!</definedName>
    <definedName name="탄성계수" localSheetId="50">#REF!</definedName>
    <definedName name="탄성계수" localSheetId="51">#REF!</definedName>
    <definedName name="탄성계수" localSheetId="52">#REF!</definedName>
    <definedName name="탄성계수" localSheetId="53">#REF!</definedName>
    <definedName name="탄성계수" localSheetId="74">#REF!</definedName>
    <definedName name="탄성계수" localSheetId="75">#REF!</definedName>
    <definedName name="탄성계수" localSheetId="76">#REF!</definedName>
    <definedName name="탄성계수" localSheetId="77">#REF!</definedName>
    <definedName name="탄성계수" localSheetId="78">#REF!</definedName>
    <definedName name="탄성계수" localSheetId="16">#REF!</definedName>
    <definedName name="탄성계수" localSheetId="13">#REF!</definedName>
    <definedName name="탄성계수" localSheetId="15">#REF!</definedName>
    <definedName name="탄성계수" localSheetId="14">#REF!</definedName>
    <definedName name="탄성계수">#REF!</definedName>
    <definedName name="태산목H2.5" localSheetId="49">#REF!</definedName>
    <definedName name="태산목H2.5" localSheetId="50">#REF!</definedName>
    <definedName name="태산목H2.5" localSheetId="51">#REF!</definedName>
    <definedName name="태산목H2.5" localSheetId="52">#REF!</definedName>
    <definedName name="태산목H2.5" localSheetId="53">#REF!</definedName>
    <definedName name="태산목H2.5" localSheetId="74">#REF!</definedName>
    <definedName name="태산목H2.5" localSheetId="75">#REF!</definedName>
    <definedName name="태산목H2.5" localSheetId="76">#REF!</definedName>
    <definedName name="태산목H2.5" localSheetId="77">#REF!</definedName>
    <definedName name="태산목H2.5" localSheetId="78">#REF!</definedName>
    <definedName name="태산목H2.5" localSheetId="16">#REF!</definedName>
    <definedName name="태산목H2.5" localSheetId="13">#REF!</definedName>
    <definedName name="태산목H2.5" localSheetId="15">#REF!</definedName>
    <definedName name="태산목H2.5" localSheetId="14">#REF!</definedName>
    <definedName name="태산목H2.5">#REF!</definedName>
    <definedName name="택코팅노" localSheetId="49">#REF!</definedName>
    <definedName name="택코팅노" localSheetId="50">#REF!</definedName>
    <definedName name="택코팅노" localSheetId="51">#REF!</definedName>
    <definedName name="택코팅노" localSheetId="52">#REF!</definedName>
    <definedName name="택코팅노" localSheetId="53">#REF!</definedName>
    <definedName name="택코팅노" localSheetId="74">#REF!</definedName>
    <definedName name="택코팅노" localSheetId="75">#REF!</definedName>
    <definedName name="택코팅노" localSheetId="76">#REF!</definedName>
    <definedName name="택코팅노" localSheetId="77">#REF!</definedName>
    <definedName name="택코팅노" localSheetId="78">#REF!</definedName>
    <definedName name="택코팅노" localSheetId="16">#REF!</definedName>
    <definedName name="택코팅노" localSheetId="13">#REF!</definedName>
    <definedName name="택코팅노" localSheetId="15">#REF!</definedName>
    <definedName name="택코팅노" localSheetId="14">#REF!</definedName>
    <definedName name="택코팅노">#REF!</definedName>
    <definedName name="택코팅재" localSheetId="49">#REF!</definedName>
    <definedName name="택코팅재" localSheetId="50">#REF!</definedName>
    <definedName name="택코팅재" localSheetId="51">#REF!</definedName>
    <definedName name="택코팅재" localSheetId="52">#REF!</definedName>
    <definedName name="택코팅재" localSheetId="53">#REF!</definedName>
    <definedName name="택코팅재" localSheetId="74">#REF!</definedName>
    <definedName name="택코팅재" localSheetId="75">#REF!</definedName>
    <definedName name="택코팅재" localSheetId="76">#REF!</definedName>
    <definedName name="택코팅재" localSheetId="77">#REF!</definedName>
    <definedName name="택코팅재" localSheetId="78">#REF!</definedName>
    <definedName name="택코팅재" localSheetId="16">#REF!</definedName>
    <definedName name="택코팅재" localSheetId="13">#REF!</definedName>
    <definedName name="택코팅재" localSheetId="15">#REF!</definedName>
    <definedName name="택코팅재" localSheetId="14">#REF!</definedName>
    <definedName name="택코팅재">#REF!</definedName>
    <definedName name="터견경" localSheetId="55">[63]관급자재대!#REF!</definedName>
    <definedName name="터견경" localSheetId="59">[63]관급자재대!#REF!</definedName>
    <definedName name="터견경" localSheetId="61">[63]관급자재대!#REF!</definedName>
    <definedName name="터견경" localSheetId="31">[63]관급자재대!#REF!</definedName>
    <definedName name="터견경" localSheetId="35">[63]관급자재대!#REF!</definedName>
    <definedName name="터견경" localSheetId="36">[63]관급자재대!#REF!</definedName>
    <definedName name="터견경" localSheetId="34">[63]관급자재대!#REF!</definedName>
    <definedName name="터견경" localSheetId="49">[63]관급자재대!#REF!</definedName>
    <definedName name="터견경" localSheetId="50">[63]관급자재대!#REF!</definedName>
    <definedName name="터견경" localSheetId="51">[63]관급자재대!#REF!</definedName>
    <definedName name="터견경" localSheetId="52">[63]관급자재대!#REF!</definedName>
    <definedName name="터견경" localSheetId="53">[63]관급자재대!#REF!</definedName>
    <definedName name="터견경" localSheetId="13">[63]관급자재대!#REF!</definedName>
    <definedName name="터견경" localSheetId="15">[63]관급자재대!#REF!</definedName>
    <definedName name="터견경" localSheetId="14">[63]관급자재대!#REF!</definedName>
    <definedName name="터견경" localSheetId="1">[63]관급자재대!#REF!</definedName>
    <definedName name="터견경">[63]관급자재대!#REF!</definedName>
    <definedName name="터견노" localSheetId="55">[63]관급자재대!#REF!</definedName>
    <definedName name="터견노" localSheetId="59">[63]관급자재대!#REF!</definedName>
    <definedName name="터견노" localSheetId="61">[63]관급자재대!#REF!</definedName>
    <definedName name="터견노" localSheetId="31">[63]관급자재대!#REF!</definedName>
    <definedName name="터견노" localSheetId="35">[63]관급자재대!#REF!</definedName>
    <definedName name="터견노" localSheetId="36">[63]관급자재대!#REF!</definedName>
    <definedName name="터견노" localSheetId="34">[63]관급자재대!#REF!</definedName>
    <definedName name="터견노" localSheetId="49">[63]관급자재대!#REF!</definedName>
    <definedName name="터견노" localSheetId="50">[63]관급자재대!#REF!</definedName>
    <definedName name="터견노" localSheetId="51">[63]관급자재대!#REF!</definedName>
    <definedName name="터견노" localSheetId="52">[63]관급자재대!#REF!</definedName>
    <definedName name="터견노" localSheetId="53">[63]관급자재대!#REF!</definedName>
    <definedName name="터견노" localSheetId="13">[63]관급자재대!#REF!</definedName>
    <definedName name="터견노" localSheetId="15">[63]관급자재대!#REF!</definedName>
    <definedName name="터견노" localSheetId="14">[63]관급자재대!#REF!</definedName>
    <definedName name="터견노" localSheetId="1">[63]관급자재대!#REF!</definedName>
    <definedName name="터견노">[63]관급자재대!#REF!</definedName>
    <definedName name="터견재" localSheetId="55">[63]관급자재대!#REF!</definedName>
    <definedName name="터견재" localSheetId="59">[63]관급자재대!#REF!</definedName>
    <definedName name="터견재" localSheetId="61">[63]관급자재대!#REF!</definedName>
    <definedName name="터견재" localSheetId="31">[63]관급자재대!#REF!</definedName>
    <definedName name="터견재" localSheetId="35">[63]관급자재대!#REF!</definedName>
    <definedName name="터견재" localSheetId="36">[63]관급자재대!#REF!</definedName>
    <definedName name="터견재" localSheetId="34">[63]관급자재대!#REF!</definedName>
    <definedName name="터견재" localSheetId="49">[63]관급자재대!#REF!</definedName>
    <definedName name="터견재" localSheetId="50">[63]관급자재대!#REF!</definedName>
    <definedName name="터견재" localSheetId="51">[63]관급자재대!#REF!</definedName>
    <definedName name="터견재" localSheetId="52">[63]관급자재대!#REF!</definedName>
    <definedName name="터견재" localSheetId="53">[63]관급자재대!#REF!</definedName>
    <definedName name="터견재" localSheetId="13">[63]관급자재대!#REF!</definedName>
    <definedName name="터견재" localSheetId="15">[63]관급자재대!#REF!</definedName>
    <definedName name="터견재" localSheetId="14">[63]관급자재대!#REF!</definedName>
    <definedName name="터견재" localSheetId="1">[63]관급자재대!#REF!</definedName>
    <definedName name="터견재">[63]관급자재대!#REF!</definedName>
    <definedName name="터보노" localSheetId="49">#REF!</definedName>
    <definedName name="터보노" localSheetId="50">#REF!</definedName>
    <definedName name="터보노" localSheetId="51">#REF!</definedName>
    <definedName name="터보노" localSheetId="52">#REF!</definedName>
    <definedName name="터보노" localSheetId="53">#REF!</definedName>
    <definedName name="터보노" localSheetId="74">#REF!</definedName>
    <definedName name="터보노" localSheetId="75">#REF!</definedName>
    <definedName name="터보노" localSheetId="76">#REF!</definedName>
    <definedName name="터보노" localSheetId="77">#REF!</definedName>
    <definedName name="터보노" localSheetId="78">#REF!</definedName>
    <definedName name="터보노" localSheetId="16">#REF!</definedName>
    <definedName name="터보노" localSheetId="13">#REF!</definedName>
    <definedName name="터보노" localSheetId="15">#REF!</definedName>
    <definedName name="터보노" localSheetId="14">#REF!</definedName>
    <definedName name="터보노">#REF!</definedName>
    <definedName name="터파기깊이">#REF!</definedName>
    <definedName name="터파기반경">#REF!</definedName>
    <definedName name="터파기체적">#REF!</definedName>
    <definedName name="테이블" localSheetId="49">#REF!</definedName>
    <definedName name="테이블" localSheetId="50">#REF!</definedName>
    <definedName name="테이블" localSheetId="51">#REF!</definedName>
    <definedName name="테이블" localSheetId="52">#REF!</definedName>
    <definedName name="테이블" localSheetId="53">#REF!</definedName>
    <definedName name="테이블" localSheetId="74">#REF!</definedName>
    <definedName name="테이블" localSheetId="75">#REF!</definedName>
    <definedName name="테이블" localSheetId="76">#REF!</definedName>
    <definedName name="테이블" localSheetId="77">#REF!</definedName>
    <definedName name="테이블" localSheetId="78">#REF!</definedName>
    <definedName name="테이블" localSheetId="16">#REF!</definedName>
    <definedName name="테이블" localSheetId="13">#REF!</definedName>
    <definedName name="테이블" localSheetId="15">#REF!</definedName>
    <definedName name="테이블" localSheetId="14">#REF!</definedName>
    <definedName name="테이블">#REF!</definedName>
    <definedName name="텍코팅경" localSheetId="49">#REF!</definedName>
    <definedName name="텍코팅경" localSheetId="50">#REF!</definedName>
    <definedName name="텍코팅경" localSheetId="51">#REF!</definedName>
    <definedName name="텍코팅경" localSheetId="52">#REF!</definedName>
    <definedName name="텍코팅경" localSheetId="53">#REF!</definedName>
    <definedName name="텍코팅경" localSheetId="74">#REF!</definedName>
    <definedName name="텍코팅경" localSheetId="75">#REF!</definedName>
    <definedName name="텍코팅경" localSheetId="76">#REF!</definedName>
    <definedName name="텍코팅경" localSheetId="77">#REF!</definedName>
    <definedName name="텍코팅경" localSheetId="78">#REF!</definedName>
    <definedName name="텍코팅경" localSheetId="16">#REF!</definedName>
    <definedName name="텍코팅경" localSheetId="13">#REF!</definedName>
    <definedName name="텍코팅경" localSheetId="15">#REF!</definedName>
    <definedName name="텍코팅경" localSheetId="14">#REF!</definedName>
    <definedName name="텍코팅경">#REF!</definedName>
    <definedName name="템플리트모듈1" localSheetId="55">BlankMacro1</definedName>
    <definedName name="템플리트모듈1" localSheetId="59">BlankMacro1</definedName>
    <definedName name="템플리트모듈1" localSheetId="6">BlankMacro1</definedName>
    <definedName name="템플리트모듈1" localSheetId="61">BlankMacro1</definedName>
    <definedName name="템플리트모듈1" localSheetId="31">BlankMacro1</definedName>
    <definedName name="템플리트모듈1" localSheetId="37">BlankMacro1</definedName>
    <definedName name="템플리트모듈1" localSheetId="17">BlankMacro1</definedName>
    <definedName name="템플리트모듈1" localSheetId="18">BlankMacro1</definedName>
    <definedName name="템플리트모듈1" localSheetId="35">BlankMacro1</definedName>
    <definedName name="템플리트모듈1" localSheetId="36">BlankMacro1</definedName>
    <definedName name="템플리트모듈1" localSheetId="34">BlankMacro1</definedName>
    <definedName name="템플리트모듈1" localSheetId="49">BlankMacro1</definedName>
    <definedName name="템플리트모듈1" localSheetId="50">BlankMacro1</definedName>
    <definedName name="템플리트모듈1" localSheetId="51">BlankMacro1</definedName>
    <definedName name="템플리트모듈1" localSheetId="52">BlankMacro1</definedName>
    <definedName name="템플리트모듈1" localSheetId="53">BlankMacro1</definedName>
    <definedName name="템플리트모듈1" localSheetId="74">BlankMacro1</definedName>
    <definedName name="템플리트모듈1" localSheetId="75">BlankMacro1</definedName>
    <definedName name="템플리트모듈1" localSheetId="76">BlankMacro1</definedName>
    <definedName name="템플리트모듈1" localSheetId="77">BlankMacro1</definedName>
    <definedName name="템플리트모듈1" localSheetId="78">BlankMacro1</definedName>
    <definedName name="템플리트모듈1" localSheetId="79">BlankMacro1</definedName>
    <definedName name="템플리트모듈1" localSheetId="16">BlankMacro1</definedName>
    <definedName name="템플리트모듈1" localSheetId="13">BlankMacro1</definedName>
    <definedName name="템플리트모듈1" localSheetId="15">BlankMacro1</definedName>
    <definedName name="템플리트모듈1" localSheetId="14">BlankMacro1</definedName>
    <definedName name="템플리트모듈1" localSheetId="1">BlankMacro1</definedName>
    <definedName name="템플리트모듈1">BlankMacro1</definedName>
    <definedName name="템플리트모듈2" localSheetId="55">BlankMacro1</definedName>
    <definedName name="템플리트모듈2" localSheetId="59">BlankMacro1</definedName>
    <definedName name="템플리트모듈2" localSheetId="6">BlankMacro1</definedName>
    <definedName name="템플리트모듈2" localSheetId="61">BlankMacro1</definedName>
    <definedName name="템플리트모듈2" localSheetId="31">BlankMacro1</definedName>
    <definedName name="템플리트모듈2" localSheetId="37">BlankMacro1</definedName>
    <definedName name="템플리트모듈2" localSheetId="17">BlankMacro1</definedName>
    <definedName name="템플리트모듈2" localSheetId="18">BlankMacro1</definedName>
    <definedName name="템플리트모듈2" localSheetId="35">BlankMacro1</definedName>
    <definedName name="템플리트모듈2" localSheetId="36">BlankMacro1</definedName>
    <definedName name="템플리트모듈2" localSheetId="34">BlankMacro1</definedName>
    <definedName name="템플리트모듈2" localSheetId="49">BlankMacro1</definedName>
    <definedName name="템플리트모듈2" localSheetId="50">BlankMacro1</definedName>
    <definedName name="템플리트모듈2" localSheetId="51">BlankMacro1</definedName>
    <definedName name="템플리트모듈2" localSheetId="52">BlankMacro1</definedName>
    <definedName name="템플리트모듈2" localSheetId="53">BlankMacro1</definedName>
    <definedName name="템플리트모듈2" localSheetId="74">BlankMacro1</definedName>
    <definedName name="템플리트모듈2" localSheetId="75">BlankMacro1</definedName>
    <definedName name="템플리트모듈2" localSheetId="76">BlankMacro1</definedName>
    <definedName name="템플리트모듈2" localSheetId="77">BlankMacro1</definedName>
    <definedName name="템플리트모듈2" localSheetId="78">BlankMacro1</definedName>
    <definedName name="템플리트모듈2" localSheetId="79">BlankMacro1</definedName>
    <definedName name="템플리트모듈2" localSheetId="16">BlankMacro1</definedName>
    <definedName name="템플리트모듈2" localSheetId="13">BlankMacro1</definedName>
    <definedName name="템플리트모듈2" localSheetId="15">BlankMacro1</definedName>
    <definedName name="템플리트모듈2" localSheetId="14">BlankMacro1</definedName>
    <definedName name="템플리트모듈2" localSheetId="1">BlankMacro1</definedName>
    <definedName name="템플리트모듈2">BlankMacro1</definedName>
    <definedName name="템플리트모듈3" localSheetId="55">BlankMacro1</definedName>
    <definedName name="템플리트모듈3" localSheetId="59">BlankMacro1</definedName>
    <definedName name="템플리트모듈3" localSheetId="6">BlankMacro1</definedName>
    <definedName name="템플리트모듈3" localSheetId="61">BlankMacro1</definedName>
    <definedName name="템플리트모듈3" localSheetId="31">BlankMacro1</definedName>
    <definedName name="템플리트모듈3" localSheetId="37">BlankMacro1</definedName>
    <definedName name="템플리트모듈3" localSheetId="17">BlankMacro1</definedName>
    <definedName name="템플리트모듈3" localSheetId="18">BlankMacro1</definedName>
    <definedName name="템플리트모듈3" localSheetId="35">BlankMacro1</definedName>
    <definedName name="템플리트모듈3" localSheetId="36">BlankMacro1</definedName>
    <definedName name="템플리트모듈3" localSheetId="34">BlankMacro1</definedName>
    <definedName name="템플리트모듈3" localSheetId="49">BlankMacro1</definedName>
    <definedName name="템플리트모듈3" localSheetId="50">BlankMacro1</definedName>
    <definedName name="템플리트모듈3" localSheetId="51">BlankMacro1</definedName>
    <definedName name="템플리트모듈3" localSheetId="52">BlankMacro1</definedName>
    <definedName name="템플리트모듈3" localSheetId="53">BlankMacro1</definedName>
    <definedName name="템플리트모듈3" localSheetId="74">BlankMacro1</definedName>
    <definedName name="템플리트모듈3" localSheetId="75">BlankMacro1</definedName>
    <definedName name="템플리트모듈3" localSheetId="76">BlankMacro1</definedName>
    <definedName name="템플리트모듈3" localSheetId="77">BlankMacro1</definedName>
    <definedName name="템플리트모듈3" localSheetId="78">BlankMacro1</definedName>
    <definedName name="템플리트모듈3" localSheetId="79">BlankMacro1</definedName>
    <definedName name="템플리트모듈3" localSheetId="16">BlankMacro1</definedName>
    <definedName name="템플리트모듈3" localSheetId="13">BlankMacro1</definedName>
    <definedName name="템플리트모듈3" localSheetId="15">BlankMacro1</definedName>
    <definedName name="템플리트모듈3" localSheetId="14">BlankMacro1</definedName>
    <definedName name="템플리트모듈3" localSheetId="1">BlankMacro1</definedName>
    <definedName name="템플리트모듈3">BlankMacro1</definedName>
    <definedName name="템플리트모듈4" localSheetId="55">BlankMacro1</definedName>
    <definedName name="템플리트모듈4" localSheetId="59">BlankMacro1</definedName>
    <definedName name="템플리트모듈4" localSheetId="6">BlankMacro1</definedName>
    <definedName name="템플리트모듈4" localSheetId="61">BlankMacro1</definedName>
    <definedName name="템플리트모듈4" localSheetId="31">BlankMacro1</definedName>
    <definedName name="템플리트모듈4" localSheetId="37">BlankMacro1</definedName>
    <definedName name="템플리트모듈4" localSheetId="17">BlankMacro1</definedName>
    <definedName name="템플리트모듈4" localSheetId="18">BlankMacro1</definedName>
    <definedName name="템플리트모듈4" localSheetId="35">BlankMacro1</definedName>
    <definedName name="템플리트모듈4" localSheetId="36">BlankMacro1</definedName>
    <definedName name="템플리트모듈4" localSheetId="34">BlankMacro1</definedName>
    <definedName name="템플리트모듈4" localSheetId="49">BlankMacro1</definedName>
    <definedName name="템플리트모듈4" localSheetId="50">BlankMacro1</definedName>
    <definedName name="템플리트모듈4" localSheetId="51">BlankMacro1</definedName>
    <definedName name="템플리트모듈4" localSheetId="52">BlankMacro1</definedName>
    <definedName name="템플리트모듈4" localSheetId="53">BlankMacro1</definedName>
    <definedName name="템플리트모듈4" localSheetId="74">BlankMacro1</definedName>
    <definedName name="템플리트모듈4" localSheetId="75">BlankMacro1</definedName>
    <definedName name="템플리트모듈4" localSheetId="76">BlankMacro1</definedName>
    <definedName name="템플리트모듈4" localSheetId="77">BlankMacro1</definedName>
    <definedName name="템플리트모듈4" localSheetId="78">BlankMacro1</definedName>
    <definedName name="템플리트모듈4" localSheetId="79">BlankMacro1</definedName>
    <definedName name="템플리트모듈4" localSheetId="16">BlankMacro1</definedName>
    <definedName name="템플리트모듈4" localSheetId="13">BlankMacro1</definedName>
    <definedName name="템플리트모듈4" localSheetId="15">BlankMacro1</definedName>
    <definedName name="템플리트모듈4" localSheetId="14">BlankMacro1</definedName>
    <definedName name="템플리트모듈4" localSheetId="1">BlankMacro1</definedName>
    <definedName name="템플리트모듈4">BlankMacro1</definedName>
    <definedName name="템플리트모듈5" localSheetId="55">BlankMacro1</definedName>
    <definedName name="템플리트모듈5" localSheetId="59">BlankMacro1</definedName>
    <definedName name="템플리트모듈5" localSheetId="6">BlankMacro1</definedName>
    <definedName name="템플리트모듈5" localSheetId="61">BlankMacro1</definedName>
    <definedName name="템플리트모듈5" localSheetId="31">BlankMacro1</definedName>
    <definedName name="템플리트모듈5" localSheetId="37">BlankMacro1</definedName>
    <definedName name="템플리트모듈5" localSheetId="17">BlankMacro1</definedName>
    <definedName name="템플리트모듈5" localSheetId="18">BlankMacro1</definedName>
    <definedName name="템플리트모듈5" localSheetId="35">BlankMacro1</definedName>
    <definedName name="템플리트모듈5" localSheetId="36">BlankMacro1</definedName>
    <definedName name="템플리트모듈5" localSheetId="34">BlankMacro1</definedName>
    <definedName name="템플리트모듈5" localSheetId="49">BlankMacro1</definedName>
    <definedName name="템플리트모듈5" localSheetId="50">BlankMacro1</definedName>
    <definedName name="템플리트모듈5" localSheetId="51">BlankMacro1</definedName>
    <definedName name="템플리트모듈5" localSheetId="52">BlankMacro1</definedName>
    <definedName name="템플리트모듈5" localSheetId="53">BlankMacro1</definedName>
    <definedName name="템플리트모듈5" localSheetId="74">BlankMacro1</definedName>
    <definedName name="템플리트모듈5" localSheetId="75">BlankMacro1</definedName>
    <definedName name="템플리트모듈5" localSheetId="76">BlankMacro1</definedName>
    <definedName name="템플리트모듈5" localSheetId="77">BlankMacro1</definedName>
    <definedName name="템플리트모듈5" localSheetId="78">BlankMacro1</definedName>
    <definedName name="템플리트모듈5" localSheetId="79">BlankMacro1</definedName>
    <definedName name="템플리트모듈5" localSheetId="16">BlankMacro1</definedName>
    <definedName name="템플리트모듈5" localSheetId="13">BlankMacro1</definedName>
    <definedName name="템플리트모듈5" localSheetId="15">BlankMacro1</definedName>
    <definedName name="템플리트모듈5" localSheetId="14">BlankMacro1</definedName>
    <definedName name="템플리트모듈5" localSheetId="1">BlankMacro1</definedName>
    <definedName name="템플리트모듈5">BlankMacro1</definedName>
    <definedName name="템플리트모듈6" localSheetId="55">BlankMacro1</definedName>
    <definedName name="템플리트모듈6" localSheetId="59">BlankMacro1</definedName>
    <definedName name="템플리트모듈6" localSheetId="6">BlankMacro1</definedName>
    <definedName name="템플리트모듈6" localSheetId="61">BlankMacro1</definedName>
    <definedName name="템플리트모듈6" localSheetId="31">BlankMacro1</definedName>
    <definedName name="템플리트모듈6" localSheetId="37">BlankMacro1</definedName>
    <definedName name="템플리트모듈6" localSheetId="17">BlankMacro1</definedName>
    <definedName name="템플리트모듈6" localSheetId="18">BlankMacro1</definedName>
    <definedName name="템플리트모듈6" localSheetId="35">BlankMacro1</definedName>
    <definedName name="템플리트모듈6" localSheetId="36">BlankMacro1</definedName>
    <definedName name="템플리트모듈6" localSheetId="34">BlankMacro1</definedName>
    <definedName name="템플리트모듈6" localSheetId="49">BlankMacro1</definedName>
    <definedName name="템플리트모듈6" localSheetId="50">BlankMacro1</definedName>
    <definedName name="템플리트모듈6" localSheetId="51">BlankMacro1</definedName>
    <definedName name="템플리트모듈6" localSheetId="52">BlankMacro1</definedName>
    <definedName name="템플리트모듈6" localSheetId="53">BlankMacro1</definedName>
    <definedName name="템플리트모듈6" localSheetId="74">BlankMacro1</definedName>
    <definedName name="템플리트모듈6" localSheetId="75">BlankMacro1</definedName>
    <definedName name="템플리트모듈6" localSheetId="76">BlankMacro1</definedName>
    <definedName name="템플리트모듈6" localSheetId="77">BlankMacro1</definedName>
    <definedName name="템플리트모듈6" localSheetId="78">BlankMacro1</definedName>
    <definedName name="템플리트모듈6" localSheetId="79">BlankMacro1</definedName>
    <definedName name="템플리트모듈6" localSheetId="16">BlankMacro1</definedName>
    <definedName name="템플리트모듈6" localSheetId="13">BlankMacro1</definedName>
    <definedName name="템플리트모듈6" localSheetId="15">BlankMacro1</definedName>
    <definedName name="템플리트모듈6" localSheetId="14">BlankMacro1</definedName>
    <definedName name="템플리트모듈6" localSheetId="1">BlankMacro1</definedName>
    <definedName name="템플리트모듈6">BlankMacro1</definedName>
    <definedName name="토" localSheetId="49">#REF!</definedName>
    <definedName name="토" localSheetId="50">#REF!</definedName>
    <definedName name="토" localSheetId="51">#REF!</definedName>
    <definedName name="토" localSheetId="52">#REF!</definedName>
    <definedName name="토" localSheetId="53">#REF!</definedName>
    <definedName name="토" localSheetId="74">#REF!</definedName>
    <definedName name="토" localSheetId="75">#REF!</definedName>
    <definedName name="토" localSheetId="76">#REF!</definedName>
    <definedName name="토" localSheetId="77">#REF!</definedName>
    <definedName name="토" localSheetId="78">#REF!</definedName>
    <definedName name="토" localSheetId="16">#REF!</definedName>
    <definedName name="토" localSheetId="13">#REF!</definedName>
    <definedName name="토" localSheetId="15">#REF!</definedName>
    <definedName name="토" localSheetId="14">#REF!</definedName>
    <definedName name="토">#REF!</definedName>
    <definedName name="토공" localSheetId="49">#REF!</definedName>
    <definedName name="토공" localSheetId="50">#REF!</definedName>
    <definedName name="토공" localSheetId="51">#REF!</definedName>
    <definedName name="토공" localSheetId="52">#REF!</definedName>
    <definedName name="토공" localSheetId="53">#REF!</definedName>
    <definedName name="토공" localSheetId="74">#REF!</definedName>
    <definedName name="토공" localSheetId="75">#REF!</definedName>
    <definedName name="토공" localSheetId="76">#REF!</definedName>
    <definedName name="토공" localSheetId="77">#REF!</definedName>
    <definedName name="토공" localSheetId="78">#REF!</definedName>
    <definedName name="토공" localSheetId="16">#REF!</definedName>
    <definedName name="토공" localSheetId="13">#REF!</definedName>
    <definedName name="토공" localSheetId="15">#REF!</definedName>
    <definedName name="토공" localSheetId="14">#REF!</definedName>
    <definedName name="토공">#REF!</definedName>
    <definedName name="토공10" localSheetId="49">#REF!</definedName>
    <definedName name="토공10" localSheetId="50">#REF!</definedName>
    <definedName name="토공10" localSheetId="51">#REF!</definedName>
    <definedName name="토공10" localSheetId="52">#REF!</definedName>
    <definedName name="토공10" localSheetId="53">#REF!</definedName>
    <definedName name="토공10" localSheetId="74">#REF!</definedName>
    <definedName name="토공10" localSheetId="75">#REF!</definedName>
    <definedName name="토공10" localSheetId="76">#REF!</definedName>
    <definedName name="토공10" localSheetId="77">#REF!</definedName>
    <definedName name="토공10" localSheetId="78">#REF!</definedName>
    <definedName name="토공10" localSheetId="16">#REF!</definedName>
    <definedName name="토공10" localSheetId="13">#REF!</definedName>
    <definedName name="토공10" localSheetId="15">#REF!</definedName>
    <definedName name="토공10" localSheetId="14">#REF!</definedName>
    <definedName name="토공10">#REF!</definedName>
    <definedName name="토공2" localSheetId="49">'[156]1'!$A$1:$O$51</definedName>
    <definedName name="토공2" localSheetId="50">'[156]1'!$A$1:$O$51</definedName>
    <definedName name="토공2" localSheetId="51">'[156]1'!$A$1:$O$51</definedName>
    <definedName name="토공2" localSheetId="52">'[156]1'!$A$1:$O$51</definedName>
    <definedName name="토공2" localSheetId="53">'[156]1'!$A$1:$O$51</definedName>
    <definedName name="토공2" localSheetId="74">'[157]1'!$A$1:$O$51</definedName>
    <definedName name="토공2" localSheetId="75">'[157]1'!$A$1:$O$51</definedName>
    <definedName name="토공2" localSheetId="76">'[157]1'!$A$1:$O$51</definedName>
    <definedName name="토공2" localSheetId="77">'[157]1'!$A$1:$O$51</definedName>
    <definedName name="토공2" localSheetId="78">'[157]1'!$A$1:$O$51</definedName>
    <definedName name="토공2" localSheetId="79">'[158]1'!$A$1:$O$51</definedName>
    <definedName name="토공2" localSheetId="16">'[159]1'!$A$1:$O$51</definedName>
    <definedName name="토공2">'[159]1'!$A$1:$O$51</definedName>
    <definedName name="토공9" localSheetId="49">#REF!</definedName>
    <definedName name="토공9" localSheetId="50">#REF!</definedName>
    <definedName name="토공9" localSheetId="51">#REF!</definedName>
    <definedName name="토공9" localSheetId="52">#REF!</definedName>
    <definedName name="토공9" localSheetId="53">#REF!</definedName>
    <definedName name="토공9" localSheetId="74">#REF!</definedName>
    <definedName name="토공9" localSheetId="75">#REF!</definedName>
    <definedName name="토공9" localSheetId="76">#REF!</definedName>
    <definedName name="토공9" localSheetId="77">#REF!</definedName>
    <definedName name="토공9" localSheetId="78">#REF!</definedName>
    <definedName name="토공9" localSheetId="16">#REF!</definedName>
    <definedName name="토공9" localSheetId="13">#REF!</definedName>
    <definedName name="토공9" localSheetId="15">#REF!</definedName>
    <definedName name="토공9" localSheetId="14">#REF!</definedName>
    <definedName name="토공9">#REF!</definedName>
    <definedName name="토공량계산서57" localSheetId="37" hidden="1">{#N/A,#N/A,FALSE,"현장 NCR 분석";#N/A,#N/A,FALSE,"현장품질감사";#N/A,#N/A,FALSE,"현장품질감사"}</definedName>
    <definedName name="토공량계산서57" localSheetId="17" hidden="1">{#N/A,#N/A,FALSE,"현장 NCR 분석";#N/A,#N/A,FALSE,"현장품질감사";#N/A,#N/A,FALSE,"현장품질감사"}</definedName>
    <definedName name="토공량계산서57" localSheetId="18" hidden="1">{#N/A,#N/A,FALSE,"현장 NCR 분석";#N/A,#N/A,FALSE,"현장품질감사";#N/A,#N/A,FALSE,"현장품질감사"}</definedName>
    <definedName name="토공량계산서57" localSheetId="49" hidden="1">{#N/A,#N/A,FALSE,"현장 NCR 분석";#N/A,#N/A,FALSE,"현장품질감사";#N/A,#N/A,FALSE,"현장품질감사"}</definedName>
    <definedName name="토공량계산서57" localSheetId="50" hidden="1">{#N/A,#N/A,FALSE,"현장 NCR 분석";#N/A,#N/A,FALSE,"현장품질감사";#N/A,#N/A,FALSE,"현장품질감사"}</definedName>
    <definedName name="토공량계산서57" localSheetId="51" hidden="1">{#N/A,#N/A,FALSE,"현장 NCR 분석";#N/A,#N/A,FALSE,"현장품질감사";#N/A,#N/A,FALSE,"현장품질감사"}</definedName>
    <definedName name="토공량계산서57" localSheetId="52" hidden="1">{#N/A,#N/A,FALSE,"현장 NCR 분석";#N/A,#N/A,FALSE,"현장품질감사";#N/A,#N/A,FALSE,"현장품질감사"}</definedName>
    <definedName name="토공량계산서57" localSheetId="53" hidden="1">{#N/A,#N/A,FALSE,"현장 NCR 분석";#N/A,#N/A,FALSE,"현장품질감사";#N/A,#N/A,FALSE,"현장품질감사"}</definedName>
    <definedName name="토공량계산서57" localSheetId="79" hidden="1">{#N/A,#N/A,FALSE,"현장 NCR 분석";#N/A,#N/A,FALSE,"현장품질감사";#N/A,#N/A,FALSE,"현장품질감사"}</definedName>
    <definedName name="토공량계산서57" localSheetId="16" hidden="1">{#N/A,#N/A,FALSE,"현장 NCR 분석";#N/A,#N/A,FALSE,"현장품질감사";#N/A,#N/A,FALSE,"현장품질감사"}</definedName>
    <definedName name="토공량계산서57" localSheetId="13" hidden="1">{#N/A,#N/A,FALSE,"현장 NCR 분석";#N/A,#N/A,FALSE,"현장품질감사";#N/A,#N/A,FALSE,"현장품질감사"}</definedName>
    <definedName name="토공량계산서57" localSheetId="15" hidden="1">{#N/A,#N/A,FALSE,"현장 NCR 분석";#N/A,#N/A,FALSE,"현장품질감사";#N/A,#N/A,FALSE,"현장품질감사"}</definedName>
    <definedName name="토공량계산서57" localSheetId="14" hidden="1">{#N/A,#N/A,FALSE,"현장 NCR 분석";#N/A,#N/A,FALSE,"현장품질감사";#N/A,#N/A,FALSE,"현장품질감사"}</definedName>
    <definedName name="토공량계산서57" hidden="1">{#N/A,#N/A,FALSE,"현장 NCR 분석";#N/A,#N/A,FALSE,"현장품질감사";#N/A,#N/A,FALSE,"현장품질감사"}</definedName>
    <definedName name="토공이수" localSheetId="17" hidden="1">#REF!</definedName>
    <definedName name="토공이수" localSheetId="18" hidden="1">#REF!</definedName>
    <definedName name="토공이수" localSheetId="16" hidden="1">#REF!</definedName>
    <definedName name="토공이수" localSheetId="13" hidden="1">#REF!</definedName>
    <definedName name="토공이수" localSheetId="15" hidden="1">#REF!</definedName>
    <definedName name="토공이수" localSheetId="14" hidden="1">#REF!</definedName>
    <definedName name="토공이수" hidden="1">#REF!</definedName>
    <definedName name="토목부대1" localSheetId="49">#REF!</definedName>
    <definedName name="토목부대1" localSheetId="50">#REF!</definedName>
    <definedName name="토목부대1" localSheetId="51">#REF!</definedName>
    <definedName name="토목부대1" localSheetId="52">#REF!</definedName>
    <definedName name="토목부대1" localSheetId="53">#REF!</definedName>
    <definedName name="토목부대1" localSheetId="74">#REF!</definedName>
    <definedName name="토목부대1" localSheetId="75">#REF!</definedName>
    <definedName name="토목부대1" localSheetId="76">#REF!</definedName>
    <definedName name="토목부대1" localSheetId="77">#REF!</definedName>
    <definedName name="토목부대1" localSheetId="78">#REF!</definedName>
    <definedName name="토목부대1" localSheetId="16">#REF!</definedName>
    <definedName name="토목부대1" localSheetId="13">#REF!</definedName>
    <definedName name="토목부대1" localSheetId="15">#REF!</definedName>
    <definedName name="토목부대1" localSheetId="14">#REF!</definedName>
    <definedName name="토목부대1">#REF!</definedName>
    <definedName name="토압계수" localSheetId="49">#REF!</definedName>
    <definedName name="토압계수" localSheetId="50">#REF!</definedName>
    <definedName name="토압계수" localSheetId="51">#REF!</definedName>
    <definedName name="토압계수" localSheetId="52">#REF!</definedName>
    <definedName name="토압계수" localSheetId="53">#REF!</definedName>
    <definedName name="토압계수" localSheetId="74">#REF!</definedName>
    <definedName name="토압계수" localSheetId="75">#REF!</definedName>
    <definedName name="토압계수" localSheetId="76">#REF!</definedName>
    <definedName name="토압계수" localSheetId="77">#REF!</definedName>
    <definedName name="토압계수" localSheetId="78">#REF!</definedName>
    <definedName name="토압계수" localSheetId="16">#REF!</definedName>
    <definedName name="토압계수" localSheetId="13">#REF!</definedName>
    <definedName name="토압계수" localSheetId="15">#REF!</definedName>
    <definedName name="토압계수" localSheetId="14">#REF!</definedName>
    <definedName name="토압계수">#REF!</definedName>
    <definedName name="토양상태">'[101]3설명'!$A$151:$F$153</definedName>
    <definedName name="토적계산1" localSheetId="37" hidden="1">{"'Sheet1'!$A$4","'Sheet1'!$A$9:$G$28"}</definedName>
    <definedName name="토적계산1" localSheetId="17" hidden="1">{"'Sheet1'!$A$4","'Sheet1'!$A$9:$G$28"}</definedName>
    <definedName name="토적계산1" localSheetId="18" hidden="1">{"'Sheet1'!$A$4","'Sheet1'!$A$9:$G$28"}</definedName>
    <definedName name="토적계산1" localSheetId="49" hidden="1">{"'Sheet1'!$A$4","'Sheet1'!$A$9:$G$28"}</definedName>
    <definedName name="토적계산1" localSheetId="50" hidden="1">{"'Sheet1'!$A$4","'Sheet1'!$A$9:$G$28"}</definedName>
    <definedName name="토적계산1" localSheetId="51" hidden="1">{"'Sheet1'!$A$4","'Sheet1'!$A$9:$G$28"}</definedName>
    <definedName name="토적계산1" localSheetId="52" hidden="1">{"'Sheet1'!$A$4","'Sheet1'!$A$9:$G$28"}</definedName>
    <definedName name="토적계산1" localSheetId="53" hidden="1">{"'Sheet1'!$A$4","'Sheet1'!$A$9:$G$28"}</definedName>
    <definedName name="토적계산1" localSheetId="79" hidden="1">{"'Sheet1'!$A$4","'Sheet1'!$A$9:$G$28"}</definedName>
    <definedName name="토적계산1" localSheetId="16" hidden="1">{"'Sheet1'!$A$4","'Sheet1'!$A$9:$G$28"}</definedName>
    <definedName name="토적계산1" localSheetId="13" hidden="1">{"'Sheet1'!$A$4","'Sheet1'!$A$9:$G$28"}</definedName>
    <definedName name="토적계산1" localSheetId="15" hidden="1">{"'Sheet1'!$A$4","'Sheet1'!$A$9:$G$28"}</definedName>
    <definedName name="토적계산1" localSheetId="14" hidden="1">{"'Sheet1'!$A$4","'Sheet1'!$A$9:$G$28"}</definedName>
    <definedName name="토적계산1" hidden="1">{"'Sheet1'!$A$4","'Sheet1'!$A$9:$G$28"}</definedName>
    <definedName name="토적표" localSheetId="17" hidden="1">#REF!</definedName>
    <definedName name="토적표" localSheetId="18" hidden="1">#REF!</definedName>
    <definedName name="토적표" localSheetId="16" hidden="1">#REF!</definedName>
    <definedName name="토적표" localSheetId="13" hidden="1">#REF!</definedName>
    <definedName name="토적표" localSheetId="15" hidden="1">#REF!</definedName>
    <definedName name="토적표" localSheetId="14" hidden="1">#REF!</definedName>
    <definedName name="토적표" hidden="1">#REF!</definedName>
    <definedName name="토적표01" localSheetId="17" hidden="1">#REF!</definedName>
    <definedName name="토적표01" localSheetId="18" hidden="1">#REF!</definedName>
    <definedName name="토적표01" localSheetId="16" hidden="1">#REF!</definedName>
    <definedName name="토적표01" localSheetId="13" hidden="1">#REF!</definedName>
    <definedName name="토적표01" localSheetId="15" hidden="1">#REF!</definedName>
    <definedName name="토적표01" localSheetId="14" hidden="1">#REF!</definedName>
    <definedName name="토적표01" hidden="1">#REF!</definedName>
    <definedName name="토적표1" localSheetId="17" hidden="1">#REF!</definedName>
    <definedName name="토적표1" localSheetId="18" hidden="1">#REF!</definedName>
    <definedName name="토적표1" localSheetId="16" hidden="1">#REF!</definedName>
    <definedName name="토적표1" localSheetId="13" hidden="1">#REF!</definedName>
    <definedName name="토적표1" localSheetId="15" hidden="1">#REF!</definedName>
    <definedName name="토적표1" localSheetId="14" hidden="1">#REF!</definedName>
    <definedName name="토적표1" hidden="1">#REF!</definedName>
    <definedName name="토적표1line" localSheetId="37">{"'산출근거'!$B$4:$D$8"}</definedName>
    <definedName name="토적표1line" localSheetId="17">{"'산출근거'!$B$4:$D$8"}</definedName>
    <definedName name="토적표1line" localSheetId="18">{"'산출근거'!$B$4:$D$8"}</definedName>
    <definedName name="토적표1line" localSheetId="49">{"'산출근거'!$B$4:$D$8"}</definedName>
    <definedName name="토적표1line" localSheetId="50">{"'산출근거'!$B$4:$D$8"}</definedName>
    <definedName name="토적표1line" localSheetId="51">{"'산출근거'!$B$4:$D$8"}</definedName>
    <definedName name="토적표1line" localSheetId="52">{"'산출근거'!$B$4:$D$8"}</definedName>
    <definedName name="토적표1line" localSheetId="53">{"'산출근거'!$B$4:$D$8"}</definedName>
    <definedName name="토적표1line" localSheetId="79">{"'산출근거'!$B$4:$D$8"}</definedName>
    <definedName name="토적표1line" localSheetId="16">{"'산출근거'!$B$4:$D$8"}</definedName>
    <definedName name="토적표1line" localSheetId="13">{"'산출근거'!$B$4:$D$8"}</definedName>
    <definedName name="토적표1line" localSheetId="15">{"'산출근거'!$B$4:$D$8"}</definedName>
    <definedName name="토적표1line" localSheetId="14">{"'산출근거'!$B$4:$D$8"}</definedName>
    <definedName name="토적표1line">{"'산출근거'!$B$4:$D$8"}</definedName>
    <definedName name="토적표2" localSheetId="37">{"'견적서(갑지)'!$F$13"}</definedName>
    <definedName name="토적표2" localSheetId="17">{"'견적서(갑지)'!$F$13"}</definedName>
    <definedName name="토적표2" localSheetId="18">{"'견적서(갑지)'!$F$13"}</definedName>
    <definedName name="토적표2" localSheetId="49">{"'견적서(갑지)'!$F$13"}</definedName>
    <definedName name="토적표2" localSheetId="50">{"'견적서(갑지)'!$F$13"}</definedName>
    <definedName name="토적표2" localSheetId="51">{"'견적서(갑지)'!$F$13"}</definedName>
    <definedName name="토적표2" localSheetId="52">{"'견적서(갑지)'!$F$13"}</definedName>
    <definedName name="토적표2" localSheetId="53">{"'견적서(갑지)'!$F$13"}</definedName>
    <definedName name="토적표2" localSheetId="79">{"'견적서(갑지)'!$F$13"}</definedName>
    <definedName name="토적표2" localSheetId="16">{"'견적서(갑지)'!$F$13"}</definedName>
    <definedName name="토적표2" localSheetId="13">{"'견적서(갑지)'!$F$13"}</definedName>
    <definedName name="토적표2" localSheetId="15">{"'견적서(갑지)'!$F$13"}</definedName>
    <definedName name="토적표2" localSheetId="14">{"'견적서(갑지)'!$F$13"}</definedName>
    <definedName name="토적표2">{"'견적서(갑지)'!$F$13"}</definedName>
    <definedName name="통신" localSheetId="37">BlankMacro1</definedName>
    <definedName name="통신" localSheetId="49">BlankMacro1</definedName>
    <definedName name="통신" localSheetId="50">BlankMacro1</definedName>
    <definedName name="통신" localSheetId="51">BlankMacro1</definedName>
    <definedName name="통신" localSheetId="52">BlankMacro1</definedName>
    <definedName name="통신" localSheetId="53">BlankMacro1</definedName>
    <definedName name="통신" localSheetId="75">BlankMacro1</definedName>
    <definedName name="통신" localSheetId="77">BlankMacro1</definedName>
    <definedName name="통신" localSheetId="79">BlankMacro1</definedName>
    <definedName name="통신">BlankMacro1</definedName>
    <definedName name="통신관련기능사_통신기능사001" localSheetId="49">#REF!</definedName>
    <definedName name="통신관련기능사_통신기능사001" localSheetId="50">#REF!</definedName>
    <definedName name="통신관련기능사_통신기능사001" localSheetId="51">#REF!</definedName>
    <definedName name="통신관련기능사_통신기능사001" localSheetId="52">#REF!</definedName>
    <definedName name="통신관련기능사_통신기능사001" localSheetId="53">#REF!</definedName>
    <definedName name="통신관련기능사_통신기능사001" localSheetId="74">#REF!</definedName>
    <definedName name="통신관련기능사_통신기능사001" localSheetId="75">#REF!</definedName>
    <definedName name="통신관련기능사_통신기능사001" localSheetId="76">#REF!</definedName>
    <definedName name="통신관련기능사_통신기능사001" localSheetId="77">#REF!</definedName>
    <definedName name="통신관련기능사_통신기능사001" localSheetId="78">#REF!</definedName>
    <definedName name="통신관련기능사_통신기능사001" localSheetId="16">#REF!</definedName>
    <definedName name="통신관련기능사_통신기능사001" localSheetId="13">#REF!</definedName>
    <definedName name="통신관련기능사_통신기능사001" localSheetId="15">#REF!</definedName>
    <definedName name="통신관련기능사_통신기능사001" localSheetId="14">#REF!</definedName>
    <definedName name="통신관련기능사_통신기능사001">#REF!</definedName>
    <definedName name="통신관련기능사_통신기능사002" localSheetId="49">#REF!</definedName>
    <definedName name="통신관련기능사_통신기능사002" localSheetId="50">#REF!</definedName>
    <definedName name="통신관련기능사_통신기능사002" localSheetId="51">#REF!</definedName>
    <definedName name="통신관련기능사_통신기능사002" localSheetId="52">#REF!</definedName>
    <definedName name="통신관련기능사_통신기능사002" localSheetId="53">#REF!</definedName>
    <definedName name="통신관련기능사_통신기능사002" localSheetId="74">#REF!</definedName>
    <definedName name="통신관련기능사_통신기능사002" localSheetId="75">#REF!</definedName>
    <definedName name="통신관련기능사_통신기능사002" localSheetId="76">#REF!</definedName>
    <definedName name="통신관련기능사_통신기능사002" localSheetId="77">#REF!</definedName>
    <definedName name="통신관련기능사_통신기능사002" localSheetId="78">#REF!</definedName>
    <definedName name="통신관련기능사_통신기능사002" localSheetId="16">#REF!</definedName>
    <definedName name="통신관련기능사_통신기능사002" localSheetId="13">#REF!</definedName>
    <definedName name="통신관련기능사_통신기능사002" localSheetId="15">#REF!</definedName>
    <definedName name="통신관련기능사_통신기능사002" localSheetId="14">#REF!</definedName>
    <definedName name="통신관련기능사_통신기능사002">#REF!</definedName>
    <definedName name="통신관련기능사_통신기능사011" localSheetId="49">#REF!</definedName>
    <definedName name="통신관련기능사_통신기능사011" localSheetId="50">#REF!</definedName>
    <definedName name="통신관련기능사_통신기능사011" localSheetId="51">#REF!</definedName>
    <definedName name="통신관련기능사_통신기능사011" localSheetId="52">#REF!</definedName>
    <definedName name="통신관련기능사_통신기능사011" localSheetId="53">#REF!</definedName>
    <definedName name="통신관련기능사_통신기능사011" localSheetId="74">#REF!</definedName>
    <definedName name="통신관련기능사_통신기능사011" localSheetId="75">#REF!</definedName>
    <definedName name="통신관련기능사_통신기능사011" localSheetId="76">#REF!</definedName>
    <definedName name="통신관련기능사_통신기능사011" localSheetId="77">#REF!</definedName>
    <definedName name="통신관련기능사_통신기능사011" localSheetId="78">#REF!</definedName>
    <definedName name="통신관련기능사_통신기능사011" localSheetId="16">#REF!</definedName>
    <definedName name="통신관련기능사_통신기능사011" localSheetId="13">#REF!</definedName>
    <definedName name="통신관련기능사_통신기능사011" localSheetId="15">#REF!</definedName>
    <definedName name="통신관련기능사_통신기능사011" localSheetId="14">#REF!</definedName>
    <definedName name="통신관련기능사_통신기능사011">#REF!</definedName>
    <definedName name="통신관련기능사_통신기능사982" localSheetId="49">#REF!</definedName>
    <definedName name="통신관련기능사_통신기능사982" localSheetId="50">#REF!</definedName>
    <definedName name="통신관련기능사_통신기능사982" localSheetId="51">#REF!</definedName>
    <definedName name="통신관련기능사_통신기능사982" localSheetId="52">#REF!</definedName>
    <definedName name="통신관련기능사_통신기능사982" localSheetId="53">#REF!</definedName>
    <definedName name="통신관련기능사_통신기능사982" localSheetId="74">#REF!</definedName>
    <definedName name="통신관련기능사_통신기능사982" localSheetId="75">#REF!</definedName>
    <definedName name="통신관련기능사_통신기능사982" localSheetId="76">#REF!</definedName>
    <definedName name="통신관련기능사_통신기능사982" localSheetId="77">#REF!</definedName>
    <definedName name="통신관련기능사_통신기능사982" localSheetId="78">#REF!</definedName>
    <definedName name="통신관련기능사_통신기능사982" localSheetId="16">#REF!</definedName>
    <definedName name="통신관련기능사_통신기능사982" localSheetId="13">#REF!</definedName>
    <definedName name="통신관련기능사_통신기능사982" localSheetId="15">#REF!</definedName>
    <definedName name="통신관련기능사_통신기능사982" localSheetId="14">#REF!</definedName>
    <definedName name="통신관련기능사_통신기능사982">#REF!</definedName>
    <definedName name="통신관련기능사_통신기능사991" localSheetId="49">#REF!</definedName>
    <definedName name="통신관련기능사_통신기능사991" localSheetId="50">#REF!</definedName>
    <definedName name="통신관련기능사_통신기능사991" localSheetId="51">#REF!</definedName>
    <definedName name="통신관련기능사_통신기능사991" localSheetId="52">#REF!</definedName>
    <definedName name="통신관련기능사_통신기능사991" localSheetId="53">#REF!</definedName>
    <definedName name="통신관련기능사_통신기능사991" localSheetId="74">#REF!</definedName>
    <definedName name="통신관련기능사_통신기능사991" localSheetId="75">#REF!</definedName>
    <definedName name="통신관련기능사_통신기능사991" localSheetId="76">#REF!</definedName>
    <definedName name="통신관련기능사_통신기능사991" localSheetId="77">#REF!</definedName>
    <definedName name="통신관련기능사_통신기능사991" localSheetId="78">#REF!</definedName>
    <definedName name="통신관련기능사_통신기능사991" localSheetId="16">#REF!</definedName>
    <definedName name="통신관련기능사_통신기능사991" localSheetId="13">#REF!</definedName>
    <definedName name="통신관련기능사_통신기능사991" localSheetId="15">#REF!</definedName>
    <definedName name="통신관련기능사_통신기능사991" localSheetId="14">#REF!</definedName>
    <definedName name="통신관련기능사_통신기능사991">#REF!</definedName>
    <definedName name="통신관련기능사_통신기능사992" localSheetId="49">#REF!</definedName>
    <definedName name="통신관련기능사_통신기능사992" localSheetId="50">#REF!</definedName>
    <definedName name="통신관련기능사_통신기능사992" localSheetId="51">#REF!</definedName>
    <definedName name="통신관련기능사_통신기능사992" localSheetId="52">#REF!</definedName>
    <definedName name="통신관련기능사_통신기능사992" localSheetId="53">#REF!</definedName>
    <definedName name="통신관련기능사_통신기능사992" localSheetId="74">#REF!</definedName>
    <definedName name="통신관련기능사_통신기능사992" localSheetId="75">#REF!</definedName>
    <definedName name="통신관련기능사_통신기능사992" localSheetId="76">#REF!</definedName>
    <definedName name="통신관련기능사_통신기능사992" localSheetId="77">#REF!</definedName>
    <definedName name="통신관련기능사_통신기능사992" localSheetId="78">#REF!</definedName>
    <definedName name="통신관련기능사_통신기능사992" localSheetId="16">#REF!</definedName>
    <definedName name="통신관련기능사_통신기능사992" localSheetId="13">#REF!</definedName>
    <definedName name="통신관련기능사_통신기능사992" localSheetId="15">#REF!</definedName>
    <definedName name="통신관련기능사_통신기능사992" localSheetId="14">#REF!</definedName>
    <definedName name="통신관련기능사_통신기능사992">#REF!</definedName>
    <definedName name="통신관련기사_통신기사1급001" localSheetId="49">#REF!</definedName>
    <definedName name="통신관련기사_통신기사1급001" localSheetId="50">#REF!</definedName>
    <definedName name="통신관련기사_통신기사1급001" localSheetId="51">#REF!</definedName>
    <definedName name="통신관련기사_통신기사1급001" localSheetId="52">#REF!</definedName>
    <definedName name="통신관련기사_통신기사1급001" localSheetId="53">#REF!</definedName>
    <definedName name="통신관련기사_통신기사1급001" localSheetId="74">#REF!</definedName>
    <definedName name="통신관련기사_통신기사1급001" localSheetId="75">#REF!</definedName>
    <definedName name="통신관련기사_통신기사1급001" localSheetId="76">#REF!</definedName>
    <definedName name="통신관련기사_통신기사1급001" localSheetId="77">#REF!</definedName>
    <definedName name="통신관련기사_통신기사1급001" localSheetId="78">#REF!</definedName>
    <definedName name="통신관련기사_통신기사1급001" localSheetId="16">#REF!</definedName>
    <definedName name="통신관련기사_통신기사1급001" localSheetId="13">#REF!</definedName>
    <definedName name="통신관련기사_통신기사1급001" localSheetId="15">#REF!</definedName>
    <definedName name="통신관련기사_통신기사1급001" localSheetId="14">#REF!</definedName>
    <definedName name="통신관련기사_통신기사1급001">#REF!</definedName>
    <definedName name="통신관련기사_통신기사1급002" localSheetId="49">#REF!</definedName>
    <definedName name="통신관련기사_통신기사1급002" localSheetId="50">#REF!</definedName>
    <definedName name="통신관련기사_통신기사1급002" localSheetId="51">#REF!</definedName>
    <definedName name="통신관련기사_통신기사1급002" localSheetId="52">#REF!</definedName>
    <definedName name="통신관련기사_통신기사1급002" localSheetId="53">#REF!</definedName>
    <definedName name="통신관련기사_통신기사1급002" localSheetId="74">#REF!</definedName>
    <definedName name="통신관련기사_통신기사1급002" localSheetId="75">#REF!</definedName>
    <definedName name="통신관련기사_통신기사1급002" localSheetId="76">#REF!</definedName>
    <definedName name="통신관련기사_통신기사1급002" localSheetId="77">#REF!</definedName>
    <definedName name="통신관련기사_통신기사1급002" localSheetId="78">#REF!</definedName>
    <definedName name="통신관련기사_통신기사1급002" localSheetId="16">#REF!</definedName>
    <definedName name="통신관련기사_통신기사1급002" localSheetId="13">#REF!</definedName>
    <definedName name="통신관련기사_통신기사1급002" localSheetId="15">#REF!</definedName>
    <definedName name="통신관련기사_통신기사1급002" localSheetId="14">#REF!</definedName>
    <definedName name="통신관련기사_통신기사1급002">#REF!</definedName>
    <definedName name="통신관련기사_통신기사1급011" localSheetId="49">#REF!</definedName>
    <definedName name="통신관련기사_통신기사1급011" localSheetId="50">#REF!</definedName>
    <definedName name="통신관련기사_통신기사1급011" localSheetId="51">#REF!</definedName>
    <definedName name="통신관련기사_통신기사1급011" localSheetId="52">#REF!</definedName>
    <definedName name="통신관련기사_통신기사1급011" localSheetId="53">#REF!</definedName>
    <definedName name="통신관련기사_통신기사1급011" localSheetId="74">#REF!</definedName>
    <definedName name="통신관련기사_통신기사1급011" localSheetId="75">#REF!</definedName>
    <definedName name="통신관련기사_통신기사1급011" localSheetId="76">#REF!</definedName>
    <definedName name="통신관련기사_통신기사1급011" localSheetId="77">#REF!</definedName>
    <definedName name="통신관련기사_통신기사1급011" localSheetId="78">#REF!</definedName>
    <definedName name="통신관련기사_통신기사1급011" localSheetId="16">#REF!</definedName>
    <definedName name="통신관련기사_통신기사1급011" localSheetId="13">#REF!</definedName>
    <definedName name="통신관련기사_통신기사1급011" localSheetId="15">#REF!</definedName>
    <definedName name="통신관련기사_통신기사1급011" localSheetId="14">#REF!</definedName>
    <definedName name="통신관련기사_통신기사1급011">#REF!</definedName>
    <definedName name="통신관련기사_통신기사1급982" localSheetId="49">#REF!</definedName>
    <definedName name="통신관련기사_통신기사1급982" localSheetId="50">#REF!</definedName>
    <definedName name="통신관련기사_통신기사1급982" localSheetId="51">#REF!</definedName>
    <definedName name="통신관련기사_통신기사1급982" localSheetId="52">#REF!</definedName>
    <definedName name="통신관련기사_통신기사1급982" localSheetId="53">#REF!</definedName>
    <definedName name="통신관련기사_통신기사1급982" localSheetId="74">#REF!</definedName>
    <definedName name="통신관련기사_통신기사1급982" localSheetId="75">#REF!</definedName>
    <definedName name="통신관련기사_통신기사1급982" localSheetId="76">#REF!</definedName>
    <definedName name="통신관련기사_통신기사1급982" localSheetId="77">#REF!</definedName>
    <definedName name="통신관련기사_통신기사1급982" localSheetId="78">#REF!</definedName>
    <definedName name="통신관련기사_통신기사1급982" localSheetId="16">#REF!</definedName>
    <definedName name="통신관련기사_통신기사1급982" localSheetId="13">#REF!</definedName>
    <definedName name="통신관련기사_통신기사1급982" localSheetId="15">#REF!</definedName>
    <definedName name="통신관련기사_통신기사1급982" localSheetId="14">#REF!</definedName>
    <definedName name="통신관련기사_통신기사1급982">#REF!</definedName>
    <definedName name="통신관련기사_통신기사1급991" localSheetId="49">#REF!</definedName>
    <definedName name="통신관련기사_통신기사1급991" localSheetId="50">#REF!</definedName>
    <definedName name="통신관련기사_통신기사1급991" localSheetId="51">#REF!</definedName>
    <definedName name="통신관련기사_통신기사1급991" localSheetId="52">#REF!</definedName>
    <definedName name="통신관련기사_통신기사1급991" localSheetId="53">#REF!</definedName>
    <definedName name="통신관련기사_통신기사1급991" localSheetId="74">#REF!</definedName>
    <definedName name="통신관련기사_통신기사1급991" localSheetId="75">#REF!</definedName>
    <definedName name="통신관련기사_통신기사1급991" localSheetId="76">#REF!</definedName>
    <definedName name="통신관련기사_통신기사1급991" localSheetId="77">#REF!</definedName>
    <definedName name="통신관련기사_통신기사1급991" localSheetId="78">#REF!</definedName>
    <definedName name="통신관련기사_통신기사1급991" localSheetId="16">#REF!</definedName>
    <definedName name="통신관련기사_통신기사1급991" localSheetId="13">#REF!</definedName>
    <definedName name="통신관련기사_통신기사1급991" localSheetId="15">#REF!</definedName>
    <definedName name="통신관련기사_통신기사1급991" localSheetId="14">#REF!</definedName>
    <definedName name="통신관련기사_통신기사1급991">#REF!</definedName>
    <definedName name="통신관련기사_통신기사1급992" localSheetId="49">#REF!</definedName>
    <definedName name="통신관련기사_통신기사1급992" localSheetId="50">#REF!</definedName>
    <definedName name="통신관련기사_통신기사1급992" localSheetId="51">#REF!</definedName>
    <definedName name="통신관련기사_통신기사1급992" localSheetId="52">#REF!</definedName>
    <definedName name="통신관련기사_통신기사1급992" localSheetId="53">#REF!</definedName>
    <definedName name="통신관련기사_통신기사1급992" localSheetId="74">#REF!</definedName>
    <definedName name="통신관련기사_통신기사1급992" localSheetId="75">#REF!</definedName>
    <definedName name="통신관련기사_통신기사1급992" localSheetId="76">#REF!</definedName>
    <definedName name="통신관련기사_통신기사1급992" localSheetId="77">#REF!</definedName>
    <definedName name="통신관련기사_통신기사1급992" localSheetId="78">#REF!</definedName>
    <definedName name="통신관련기사_통신기사1급992" localSheetId="16">#REF!</definedName>
    <definedName name="통신관련기사_통신기사1급992" localSheetId="13">#REF!</definedName>
    <definedName name="통신관련기사_통신기사1급992" localSheetId="15">#REF!</definedName>
    <definedName name="통신관련기사_통신기사1급992" localSheetId="14">#REF!</definedName>
    <definedName name="통신관련기사_통신기사1급992">#REF!</definedName>
    <definedName name="통신관련산업기사_통신기사2급001" localSheetId="49">#REF!</definedName>
    <definedName name="통신관련산업기사_통신기사2급001" localSheetId="50">#REF!</definedName>
    <definedName name="통신관련산업기사_통신기사2급001" localSheetId="51">#REF!</definedName>
    <definedName name="통신관련산업기사_통신기사2급001" localSheetId="52">#REF!</definedName>
    <definedName name="통신관련산업기사_통신기사2급001" localSheetId="53">#REF!</definedName>
    <definedName name="통신관련산업기사_통신기사2급001" localSheetId="74">#REF!</definedName>
    <definedName name="통신관련산업기사_통신기사2급001" localSheetId="75">#REF!</definedName>
    <definedName name="통신관련산업기사_통신기사2급001" localSheetId="76">#REF!</definedName>
    <definedName name="통신관련산업기사_통신기사2급001" localSheetId="77">#REF!</definedName>
    <definedName name="통신관련산업기사_통신기사2급001" localSheetId="78">#REF!</definedName>
    <definedName name="통신관련산업기사_통신기사2급001" localSheetId="16">#REF!</definedName>
    <definedName name="통신관련산업기사_통신기사2급001" localSheetId="13">#REF!</definedName>
    <definedName name="통신관련산업기사_통신기사2급001" localSheetId="15">#REF!</definedName>
    <definedName name="통신관련산업기사_통신기사2급001" localSheetId="14">#REF!</definedName>
    <definedName name="통신관련산업기사_통신기사2급001">#REF!</definedName>
    <definedName name="통신관련산업기사_통신기사2급002" localSheetId="49">#REF!</definedName>
    <definedName name="통신관련산업기사_통신기사2급002" localSheetId="50">#REF!</definedName>
    <definedName name="통신관련산업기사_통신기사2급002" localSheetId="51">#REF!</definedName>
    <definedName name="통신관련산업기사_통신기사2급002" localSheetId="52">#REF!</definedName>
    <definedName name="통신관련산업기사_통신기사2급002" localSheetId="53">#REF!</definedName>
    <definedName name="통신관련산업기사_통신기사2급002" localSheetId="74">#REF!</definedName>
    <definedName name="통신관련산업기사_통신기사2급002" localSheetId="75">#REF!</definedName>
    <definedName name="통신관련산업기사_통신기사2급002" localSheetId="76">#REF!</definedName>
    <definedName name="통신관련산업기사_통신기사2급002" localSheetId="77">#REF!</definedName>
    <definedName name="통신관련산업기사_통신기사2급002" localSheetId="78">#REF!</definedName>
    <definedName name="통신관련산업기사_통신기사2급002" localSheetId="16">#REF!</definedName>
    <definedName name="통신관련산업기사_통신기사2급002" localSheetId="13">#REF!</definedName>
    <definedName name="통신관련산업기사_통신기사2급002" localSheetId="15">#REF!</definedName>
    <definedName name="통신관련산업기사_통신기사2급002" localSheetId="14">#REF!</definedName>
    <definedName name="통신관련산업기사_통신기사2급002">#REF!</definedName>
    <definedName name="통신관련산업기사_통신기사2급011" localSheetId="49">#REF!</definedName>
    <definedName name="통신관련산업기사_통신기사2급011" localSheetId="50">#REF!</definedName>
    <definedName name="통신관련산업기사_통신기사2급011" localSheetId="51">#REF!</definedName>
    <definedName name="통신관련산업기사_통신기사2급011" localSheetId="52">#REF!</definedName>
    <definedName name="통신관련산업기사_통신기사2급011" localSheetId="53">#REF!</definedName>
    <definedName name="통신관련산업기사_통신기사2급011" localSheetId="74">#REF!</definedName>
    <definedName name="통신관련산업기사_통신기사2급011" localSheetId="75">#REF!</definedName>
    <definedName name="통신관련산업기사_통신기사2급011" localSheetId="76">#REF!</definedName>
    <definedName name="통신관련산업기사_통신기사2급011" localSheetId="77">#REF!</definedName>
    <definedName name="통신관련산업기사_통신기사2급011" localSheetId="78">#REF!</definedName>
    <definedName name="통신관련산업기사_통신기사2급011" localSheetId="16">#REF!</definedName>
    <definedName name="통신관련산업기사_통신기사2급011" localSheetId="13">#REF!</definedName>
    <definedName name="통신관련산업기사_통신기사2급011" localSheetId="15">#REF!</definedName>
    <definedName name="통신관련산업기사_통신기사2급011" localSheetId="14">#REF!</definedName>
    <definedName name="통신관련산업기사_통신기사2급011">#REF!</definedName>
    <definedName name="통신관련산업기사_통신기사2급982" localSheetId="49">#REF!</definedName>
    <definedName name="통신관련산업기사_통신기사2급982" localSheetId="50">#REF!</definedName>
    <definedName name="통신관련산업기사_통신기사2급982" localSheetId="51">#REF!</definedName>
    <definedName name="통신관련산업기사_통신기사2급982" localSheetId="52">#REF!</definedName>
    <definedName name="통신관련산업기사_통신기사2급982" localSheetId="53">#REF!</definedName>
    <definedName name="통신관련산업기사_통신기사2급982" localSheetId="74">#REF!</definedName>
    <definedName name="통신관련산업기사_통신기사2급982" localSheetId="75">#REF!</definedName>
    <definedName name="통신관련산업기사_통신기사2급982" localSheetId="76">#REF!</definedName>
    <definedName name="통신관련산업기사_통신기사2급982" localSheetId="77">#REF!</definedName>
    <definedName name="통신관련산업기사_통신기사2급982" localSheetId="78">#REF!</definedName>
    <definedName name="통신관련산업기사_통신기사2급982" localSheetId="16">#REF!</definedName>
    <definedName name="통신관련산업기사_통신기사2급982" localSheetId="13">#REF!</definedName>
    <definedName name="통신관련산업기사_통신기사2급982" localSheetId="15">#REF!</definedName>
    <definedName name="통신관련산업기사_통신기사2급982" localSheetId="14">#REF!</definedName>
    <definedName name="통신관련산업기사_통신기사2급982">#REF!</definedName>
    <definedName name="통신관련산업기사_통신기사2급991" localSheetId="49">#REF!</definedName>
    <definedName name="통신관련산업기사_통신기사2급991" localSheetId="50">#REF!</definedName>
    <definedName name="통신관련산업기사_통신기사2급991" localSheetId="51">#REF!</definedName>
    <definedName name="통신관련산업기사_통신기사2급991" localSheetId="52">#REF!</definedName>
    <definedName name="통신관련산업기사_통신기사2급991" localSheetId="53">#REF!</definedName>
    <definedName name="통신관련산업기사_통신기사2급991" localSheetId="74">#REF!</definedName>
    <definedName name="통신관련산업기사_통신기사2급991" localSheetId="75">#REF!</definedName>
    <definedName name="통신관련산업기사_통신기사2급991" localSheetId="76">#REF!</definedName>
    <definedName name="통신관련산업기사_통신기사2급991" localSheetId="77">#REF!</definedName>
    <definedName name="통신관련산업기사_통신기사2급991" localSheetId="78">#REF!</definedName>
    <definedName name="통신관련산업기사_통신기사2급991" localSheetId="16">#REF!</definedName>
    <definedName name="통신관련산업기사_통신기사2급991" localSheetId="13">#REF!</definedName>
    <definedName name="통신관련산업기사_통신기사2급991" localSheetId="15">#REF!</definedName>
    <definedName name="통신관련산업기사_통신기사2급991" localSheetId="14">#REF!</definedName>
    <definedName name="통신관련산업기사_통신기사2급991">#REF!</definedName>
    <definedName name="통신관련산업기사_통신기사2급992" localSheetId="49">#REF!</definedName>
    <definedName name="통신관련산업기사_통신기사2급992" localSheetId="50">#REF!</definedName>
    <definedName name="통신관련산업기사_통신기사2급992" localSheetId="51">#REF!</definedName>
    <definedName name="통신관련산업기사_통신기사2급992" localSheetId="52">#REF!</definedName>
    <definedName name="통신관련산업기사_통신기사2급992" localSheetId="53">#REF!</definedName>
    <definedName name="통신관련산업기사_통신기사2급992" localSheetId="74">#REF!</definedName>
    <definedName name="통신관련산업기사_통신기사2급992" localSheetId="75">#REF!</definedName>
    <definedName name="통신관련산업기사_통신기사2급992" localSheetId="76">#REF!</definedName>
    <definedName name="통신관련산업기사_통신기사2급992" localSheetId="77">#REF!</definedName>
    <definedName name="통신관련산업기사_통신기사2급992" localSheetId="78">#REF!</definedName>
    <definedName name="통신관련산업기사_통신기사2급992" localSheetId="16">#REF!</definedName>
    <definedName name="통신관련산업기사_통신기사2급992" localSheetId="13">#REF!</definedName>
    <definedName name="통신관련산업기사_통신기사2급992" localSheetId="15">#REF!</definedName>
    <definedName name="통신관련산업기사_통신기사2급992" localSheetId="14">#REF!</definedName>
    <definedName name="통신관련산업기사_통신기사2급992">#REF!</definedName>
    <definedName name="통신내선공001" localSheetId="49">#REF!</definedName>
    <definedName name="통신내선공001" localSheetId="50">#REF!</definedName>
    <definedName name="통신내선공001" localSheetId="51">#REF!</definedName>
    <definedName name="통신내선공001" localSheetId="52">#REF!</definedName>
    <definedName name="통신내선공001" localSheetId="53">#REF!</definedName>
    <definedName name="통신내선공001" localSheetId="74">#REF!</definedName>
    <definedName name="통신내선공001" localSheetId="75">#REF!</definedName>
    <definedName name="통신내선공001" localSheetId="76">#REF!</definedName>
    <definedName name="통신내선공001" localSheetId="77">#REF!</definedName>
    <definedName name="통신내선공001" localSheetId="78">#REF!</definedName>
    <definedName name="통신내선공001" localSheetId="16">#REF!</definedName>
    <definedName name="통신내선공001" localSheetId="13">#REF!</definedName>
    <definedName name="통신내선공001" localSheetId="15">#REF!</definedName>
    <definedName name="통신내선공001" localSheetId="14">#REF!</definedName>
    <definedName name="통신내선공001">#REF!</definedName>
    <definedName name="통신내선공002" localSheetId="49">#REF!</definedName>
    <definedName name="통신내선공002" localSheetId="50">#REF!</definedName>
    <definedName name="통신내선공002" localSheetId="51">#REF!</definedName>
    <definedName name="통신내선공002" localSheetId="52">#REF!</definedName>
    <definedName name="통신내선공002" localSheetId="53">#REF!</definedName>
    <definedName name="통신내선공002" localSheetId="74">#REF!</definedName>
    <definedName name="통신내선공002" localSheetId="75">#REF!</definedName>
    <definedName name="통신내선공002" localSheetId="76">#REF!</definedName>
    <definedName name="통신내선공002" localSheetId="77">#REF!</definedName>
    <definedName name="통신내선공002" localSheetId="78">#REF!</definedName>
    <definedName name="통신내선공002" localSheetId="16">#REF!</definedName>
    <definedName name="통신내선공002" localSheetId="13">#REF!</definedName>
    <definedName name="통신내선공002" localSheetId="15">#REF!</definedName>
    <definedName name="통신내선공002" localSheetId="14">#REF!</definedName>
    <definedName name="통신내선공002">#REF!</definedName>
    <definedName name="통신내선공011" localSheetId="49">#REF!</definedName>
    <definedName name="통신내선공011" localSheetId="50">#REF!</definedName>
    <definedName name="통신내선공011" localSheetId="51">#REF!</definedName>
    <definedName name="통신내선공011" localSheetId="52">#REF!</definedName>
    <definedName name="통신내선공011" localSheetId="53">#REF!</definedName>
    <definedName name="통신내선공011" localSheetId="74">#REF!</definedName>
    <definedName name="통신내선공011" localSheetId="75">#REF!</definedName>
    <definedName name="통신내선공011" localSheetId="76">#REF!</definedName>
    <definedName name="통신내선공011" localSheetId="77">#REF!</definedName>
    <definedName name="통신내선공011" localSheetId="78">#REF!</definedName>
    <definedName name="통신내선공011" localSheetId="16">#REF!</definedName>
    <definedName name="통신내선공011" localSheetId="13">#REF!</definedName>
    <definedName name="통신내선공011" localSheetId="15">#REF!</definedName>
    <definedName name="통신내선공011" localSheetId="14">#REF!</definedName>
    <definedName name="통신내선공011">#REF!</definedName>
    <definedName name="통신내선공982" localSheetId="49">#REF!</definedName>
    <definedName name="통신내선공982" localSheetId="50">#REF!</definedName>
    <definedName name="통신내선공982" localSheetId="51">#REF!</definedName>
    <definedName name="통신내선공982" localSheetId="52">#REF!</definedName>
    <definedName name="통신내선공982" localSheetId="53">#REF!</definedName>
    <definedName name="통신내선공982" localSheetId="74">#REF!</definedName>
    <definedName name="통신내선공982" localSheetId="75">#REF!</definedName>
    <definedName name="통신내선공982" localSheetId="76">#REF!</definedName>
    <definedName name="통신내선공982" localSheetId="77">#REF!</definedName>
    <definedName name="통신내선공982" localSheetId="78">#REF!</definedName>
    <definedName name="통신내선공982" localSheetId="16">#REF!</definedName>
    <definedName name="통신내선공982" localSheetId="13">#REF!</definedName>
    <definedName name="통신내선공982" localSheetId="15">#REF!</definedName>
    <definedName name="통신내선공982" localSheetId="14">#REF!</definedName>
    <definedName name="통신내선공982">#REF!</definedName>
    <definedName name="통신내선공991" localSheetId="49">#REF!</definedName>
    <definedName name="통신내선공991" localSheetId="50">#REF!</definedName>
    <definedName name="통신내선공991" localSheetId="51">#REF!</definedName>
    <definedName name="통신내선공991" localSheetId="52">#REF!</definedName>
    <definedName name="통신내선공991" localSheetId="53">#REF!</definedName>
    <definedName name="통신내선공991" localSheetId="74">#REF!</definedName>
    <definedName name="통신내선공991" localSheetId="75">#REF!</definedName>
    <definedName name="통신내선공991" localSheetId="76">#REF!</definedName>
    <definedName name="통신내선공991" localSheetId="77">#REF!</definedName>
    <definedName name="통신내선공991" localSheetId="78">#REF!</definedName>
    <definedName name="통신내선공991" localSheetId="16">#REF!</definedName>
    <definedName name="통신내선공991" localSheetId="13">#REF!</definedName>
    <definedName name="통신내선공991" localSheetId="15">#REF!</definedName>
    <definedName name="통신내선공991" localSheetId="14">#REF!</definedName>
    <definedName name="통신내선공991">#REF!</definedName>
    <definedName name="통신내선공992" localSheetId="49">#REF!</definedName>
    <definedName name="통신내선공992" localSheetId="50">#REF!</definedName>
    <definedName name="통신내선공992" localSheetId="51">#REF!</definedName>
    <definedName name="통신내선공992" localSheetId="52">#REF!</definedName>
    <definedName name="통신내선공992" localSheetId="53">#REF!</definedName>
    <definedName name="통신내선공992" localSheetId="74">#REF!</definedName>
    <definedName name="통신내선공992" localSheetId="75">#REF!</definedName>
    <definedName name="통신내선공992" localSheetId="76">#REF!</definedName>
    <definedName name="통신내선공992" localSheetId="77">#REF!</definedName>
    <definedName name="통신내선공992" localSheetId="78">#REF!</definedName>
    <definedName name="통신내선공992" localSheetId="16">#REF!</definedName>
    <definedName name="통신내선공992" localSheetId="13">#REF!</definedName>
    <definedName name="통신내선공992" localSheetId="15">#REF!</definedName>
    <definedName name="통신내선공992" localSheetId="14">#REF!</definedName>
    <definedName name="통신내선공992">#REF!</definedName>
    <definedName name="통신설비공001" localSheetId="49">#REF!</definedName>
    <definedName name="통신설비공001" localSheetId="50">#REF!</definedName>
    <definedName name="통신설비공001" localSheetId="51">#REF!</definedName>
    <definedName name="통신설비공001" localSheetId="52">#REF!</definedName>
    <definedName name="통신설비공001" localSheetId="53">#REF!</definedName>
    <definedName name="통신설비공001" localSheetId="74">#REF!</definedName>
    <definedName name="통신설비공001" localSheetId="75">#REF!</definedName>
    <definedName name="통신설비공001" localSheetId="76">#REF!</definedName>
    <definedName name="통신설비공001" localSheetId="77">#REF!</definedName>
    <definedName name="통신설비공001" localSheetId="78">#REF!</definedName>
    <definedName name="통신설비공001" localSheetId="16">#REF!</definedName>
    <definedName name="통신설비공001" localSheetId="13">#REF!</definedName>
    <definedName name="통신설비공001" localSheetId="15">#REF!</definedName>
    <definedName name="통신설비공001" localSheetId="14">#REF!</definedName>
    <definedName name="통신설비공001">#REF!</definedName>
    <definedName name="통신설비공002" localSheetId="49">#REF!</definedName>
    <definedName name="통신설비공002" localSheetId="50">#REF!</definedName>
    <definedName name="통신설비공002" localSheetId="51">#REF!</definedName>
    <definedName name="통신설비공002" localSheetId="52">#REF!</definedName>
    <definedName name="통신설비공002" localSheetId="53">#REF!</definedName>
    <definedName name="통신설비공002" localSheetId="74">#REF!</definedName>
    <definedName name="통신설비공002" localSheetId="75">#REF!</definedName>
    <definedName name="통신설비공002" localSheetId="76">#REF!</definedName>
    <definedName name="통신설비공002" localSheetId="77">#REF!</definedName>
    <definedName name="통신설비공002" localSheetId="78">#REF!</definedName>
    <definedName name="통신설비공002" localSheetId="16">#REF!</definedName>
    <definedName name="통신설비공002" localSheetId="13">#REF!</definedName>
    <definedName name="통신설비공002" localSheetId="15">#REF!</definedName>
    <definedName name="통신설비공002" localSheetId="14">#REF!</definedName>
    <definedName name="통신설비공002">#REF!</definedName>
    <definedName name="통신설비공011" localSheetId="49">#REF!</definedName>
    <definedName name="통신설비공011" localSheetId="50">#REF!</definedName>
    <definedName name="통신설비공011" localSheetId="51">#REF!</definedName>
    <definedName name="통신설비공011" localSheetId="52">#REF!</definedName>
    <definedName name="통신설비공011" localSheetId="53">#REF!</definedName>
    <definedName name="통신설비공011" localSheetId="74">#REF!</definedName>
    <definedName name="통신설비공011" localSheetId="75">#REF!</definedName>
    <definedName name="통신설비공011" localSheetId="76">#REF!</definedName>
    <definedName name="통신설비공011" localSheetId="77">#REF!</definedName>
    <definedName name="통신설비공011" localSheetId="78">#REF!</definedName>
    <definedName name="통신설비공011" localSheetId="16">#REF!</definedName>
    <definedName name="통신설비공011" localSheetId="13">#REF!</definedName>
    <definedName name="통신설비공011" localSheetId="15">#REF!</definedName>
    <definedName name="통신설비공011" localSheetId="14">#REF!</definedName>
    <definedName name="통신설비공011">#REF!</definedName>
    <definedName name="통신설비공982" localSheetId="49">#REF!</definedName>
    <definedName name="통신설비공982" localSheetId="50">#REF!</definedName>
    <definedName name="통신설비공982" localSheetId="51">#REF!</definedName>
    <definedName name="통신설비공982" localSheetId="52">#REF!</definedName>
    <definedName name="통신설비공982" localSheetId="53">#REF!</definedName>
    <definedName name="통신설비공982" localSheetId="74">#REF!</definedName>
    <definedName name="통신설비공982" localSheetId="75">#REF!</definedName>
    <definedName name="통신설비공982" localSheetId="76">#REF!</definedName>
    <definedName name="통신설비공982" localSheetId="77">#REF!</definedName>
    <definedName name="통신설비공982" localSheetId="78">#REF!</definedName>
    <definedName name="통신설비공982" localSheetId="16">#REF!</definedName>
    <definedName name="통신설비공982" localSheetId="13">#REF!</definedName>
    <definedName name="통신설비공982" localSheetId="15">#REF!</definedName>
    <definedName name="통신설비공982" localSheetId="14">#REF!</definedName>
    <definedName name="통신설비공982">#REF!</definedName>
    <definedName name="통신설비공991" localSheetId="49">#REF!</definedName>
    <definedName name="통신설비공991" localSheetId="50">#REF!</definedName>
    <definedName name="통신설비공991" localSheetId="51">#REF!</definedName>
    <definedName name="통신설비공991" localSheetId="52">#REF!</definedName>
    <definedName name="통신설비공991" localSheetId="53">#REF!</definedName>
    <definedName name="통신설비공991" localSheetId="74">#REF!</definedName>
    <definedName name="통신설비공991" localSheetId="75">#REF!</definedName>
    <definedName name="통신설비공991" localSheetId="76">#REF!</definedName>
    <definedName name="통신설비공991" localSheetId="77">#REF!</definedName>
    <definedName name="통신설비공991" localSheetId="78">#REF!</definedName>
    <definedName name="통신설비공991" localSheetId="16">#REF!</definedName>
    <definedName name="통신설비공991" localSheetId="13">#REF!</definedName>
    <definedName name="통신설비공991" localSheetId="15">#REF!</definedName>
    <definedName name="통신설비공991" localSheetId="14">#REF!</definedName>
    <definedName name="통신설비공991">#REF!</definedName>
    <definedName name="통신설비공992" localSheetId="49">#REF!</definedName>
    <definedName name="통신설비공992" localSheetId="50">#REF!</definedName>
    <definedName name="통신설비공992" localSheetId="51">#REF!</definedName>
    <definedName name="통신설비공992" localSheetId="52">#REF!</definedName>
    <definedName name="통신설비공992" localSheetId="53">#REF!</definedName>
    <definedName name="통신설비공992" localSheetId="74">#REF!</definedName>
    <definedName name="통신설비공992" localSheetId="75">#REF!</definedName>
    <definedName name="통신설비공992" localSheetId="76">#REF!</definedName>
    <definedName name="통신설비공992" localSheetId="77">#REF!</definedName>
    <definedName name="통신설비공992" localSheetId="78">#REF!</definedName>
    <definedName name="통신설비공992" localSheetId="16">#REF!</definedName>
    <definedName name="통신설비공992" localSheetId="13">#REF!</definedName>
    <definedName name="통신설비공992" localSheetId="15">#REF!</definedName>
    <definedName name="통신설비공992" localSheetId="14">#REF!</definedName>
    <definedName name="통신설비공992">#REF!</definedName>
    <definedName name="통신외선공001" localSheetId="49">#REF!</definedName>
    <definedName name="통신외선공001" localSheetId="50">#REF!</definedName>
    <definedName name="통신외선공001" localSheetId="51">#REF!</definedName>
    <definedName name="통신외선공001" localSheetId="52">#REF!</definedName>
    <definedName name="통신외선공001" localSheetId="53">#REF!</definedName>
    <definedName name="통신외선공001" localSheetId="74">#REF!</definedName>
    <definedName name="통신외선공001" localSheetId="75">#REF!</definedName>
    <definedName name="통신외선공001" localSheetId="76">#REF!</definedName>
    <definedName name="통신외선공001" localSheetId="77">#REF!</definedName>
    <definedName name="통신외선공001" localSheetId="78">#REF!</definedName>
    <definedName name="통신외선공001" localSheetId="16">#REF!</definedName>
    <definedName name="통신외선공001" localSheetId="13">#REF!</definedName>
    <definedName name="통신외선공001" localSheetId="15">#REF!</definedName>
    <definedName name="통신외선공001" localSheetId="14">#REF!</definedName>
    <definedName name="통신외선공001">#REF!</definedName>
    <definedName name="통신외선공002" localSheetId="49">#REF!</definedName>
    <definedName name="통신외선공002" localSheetId="50">#REF!</definedName>
    <definedName name="통신외선공002" localSheetId="51">#REF!</definedName>
    <definedName name="통신외선공002" localSheetId="52">#REF!</definedName>
    <definedName name="통신외선공002" localSheetId="53">#REF!</definedName>
    <definedName name="통신외선공002" localSheetId="74">#REF!</definedName>
    <definedName name="통신외선공002" localSheetId="75">#REF!</definedName>
    <definedName name="통신외선공002" localSheetId="76">#REF!</definedName>
    <definedName name="통신외선공002" localSheetId="77">#REF!</definedName>
    <definedName name="통신외선공002" localSheetId="78">#REF!</definedName>
    <definedName name="통신외선공002" localSheetId="16">#REF!</definedName>
    <definedName name="통신외선공002" localSheetId="13">#REF!</definedName>
    <definedName name="통신외선공002" localSheetId="15">#REF!</definedName>
    <definedName name="통신외선공002" localSheetId="14">#REF!</definedName>
    <definedName name="통신외선공002">#REF!</definedName>
    <definedName name="통신외선공011" localSheetId="49">#REF!</definedName>
    <definedName name="통신외선공011" localSheetId="50">#REF!</definedName>
    <definedName name="통신외선공011" localSheetId="51">#REF!</definedName>
    <definedName name="통신외선공011" localSheetId="52">#REF!</definedName>
    <definedName name="통신외선공011" localSheetId="53">#REF!</definedName>
    <definedName name="통신외선공011" localSheetId="74">#REF!</definedName>
    <definedName name="통신외선공011" localSheetId="75">#REF!</definedName>
    <definedName name="통신외선공011" localSheetId="76">#REF!</definedName>
    <definedName name="통신외선공011" localSheetId="77">#REF!</definedName>
    <definedName name="통신외선공011" localSheetId="78">#REF!</definedName>
    <definedName name="통신외선공011" localSheetId="16">#REF!</definedName>
    <definedName name="통신외선공011" localSheetId="13">#REF!</definedName>
    <definedName name="통신외선공011" localSheetId="15">#REF!</definedName>
    <definedName name="통신외선공011" localSheetId="14">#REF!</definedName>
    <definedName name="통신외선공011">#REF!</definedName>
    <definedName name="통신외선공982" localSheetId="49">#REF!</definedName>
    <definedName name="통신외선공982" localSheetId="50">#REF!</definedName>
    <definedName name="통신외선공982" localSheetId="51">#REF!</definedName>
    <definedName name="통신외선공982" localSheetId="52">#REF!</definedName>
    <definedName name="통신외선공982" localSheetId="53">#REF!</definedName>
    <definedName name="통신외선공982" localSheetId="74">#REF!</definedName>
    <definedName name="통신외선공982" localSheetId="75">#REF!</definedName>
    <definedName name="통신외선공982" localSheetId="76">#REF!</definedName>
    <definedName name="통신외선공982" localSheetId="77">#REF!</definedName>
    <definedName name="통신외선공982" localSheetId="78">#REF!</definedName>
    <definedName name="통신외선공982" localSheetId="16">#REF!</definedName>
    <definedName name="통신외선공982" localSheetId="13">#REF!</definedName>
    <definedName name="통신외선공982" localSheetId="15">#REF!</definedName>
    <definedName name="통신외선공982" localSheetId="14">#REF!</definedName>
    <definedName name="통신외선공982">#REF!</definedName>
    <definedName name="통신외선공991" localSheetId="49">#REF!</definedName>
    <definedName name="통신외선공991" localSheetId="50">#REF!</definedName>
    <definedName name="통신외선공991" localSheetId="51">#REF!</definedName>
    <definedName name="통신외선공991" localSheetId="52">#REF!</definedName>
    <definedName name="통신외선공991" localSheetId="53">#REF!</definedName>
    <definedName name="통신외선공991" localSheetId="74">#REF!</definedName>
    <definedName name="통신외선공991" localSheetId="75">#REF!</definedName>
    <definedName name="통신외선공991" localSheetId="76">#REF!</definedName>
    <definedName name="통신외선공991" localSheetId="77">#REF!</definedName>
    <definedName name="통신외선공991" localSheetId="78">#REF!</definedName>
    <definedName name="통신외선공991" localSheetId="16">#REF!</definedName>
    <definedName name="통신외선공991" localSheetId="13">#REF!</definedName>
    <definedName name="통신외선공991" localSheetId="15">#REF!</definedName>
    <definedName name="통신외선공991" localSheetId="14">#REF!</definedName>
    <definedName name="통신외선공991">#REF!</definedName>
    <definedName name="통신외선공992" localSheetId="49">#REF!</definedName>
    <definedName name="통신외선공992" localSheetId="50">#REF!</definedName>
    <definedName name="통신외선공992" localSheetId="51">#REF!</definedName>
    <definedName name="통신외선공992" localSheetId="52">#REF!</definedName>
    <definedName name="통신외선공992" localSheetId="53">#REF!</definedName>
    <definedName name="통신외선공992" localSheetId="74">#REF!</definedName>
    <definedName name="통신외선공992" localSheetId="75">#REF!</definedName>
    <definedName name="통신외선공992" localSheetId="76">#REF!</definedName>
    <definedName name="통신외선공992" localSheetId="77">#REF!</definedName>
    <definedName name="통신외선공992" localSheetId="78">#REF!</definedName>
    <definedName name="통신외선공992" localSheetId="16">#REF!</definedName>
    <definedName name="통신외선공992" localSheetId="13">#REF!</definedName>
    <definedName name="통신외선공992" localSheetId="15">#REF!</definedName>
    <definedName name="통신외선공992" localSheetId="14">#REF!</definedName>
    <definedName name="통신외선공992">#REF!</definedName>
    <definedName name="통신일위대가" localSheetId="37">BlankMacro1</definedName>
    <definedName name="통신일위대가" localSheetId="49">BlankMacro1</definedName>
    <definedName name="통신일위대가" localSheetId="50">BlankMacro1</definedName>
    <definedName name="통신일위대가" localSheetId="51">BlankMacro1</definedName>
    <definedName name="통신일위대가" localSheetId="52">BlankMacro1</definedName>
    <definedName name="통신일위대가" localSheetId="53">BlankMacro1</definedName>
    <definedName name="통신일위대가" localSheetId="75">BlankMacro1</definedName>
    <definedName name="통신일위대가" localSheetId="77">BlankMacro1</definedName>
    <definedName name="통신일위대가" localSheetId="79">BlankMacro1</definedName>
    <definedName name="통신일위대가">BlankMacro1</definedName>
    <definedName name="통신집계" localSheetId="37">BlankMacro1</definedName>
    <definedName name="통신집계" localSheetId="49">BlankMacro1</definedName>
    <definedName name="통신집계" localSheetId="50">BlankMacro1</definedName>
    <definedName name="통신집계" localSheetId="51">BlankMacro1</definedName>
    <definedName name="통신집계" localSheetId="52">BlankMacro1</definedName>
    <definedName name="통신집계" localSheetId="53">BlankMacro1</definedName>
    <definedName name="통신집계" localSheetId="75">BlankMacro1</definedName>
    <definedName name="통신집계" localSheetId="77">BlankMacro1</definedName>
    <definedName name="통신집계" localSheetId="79">BlankMacro1</definedName>
    <definedName name="통신집계">BlankMacro1</definedName>
    <definedName name="통신케이블공001" localSheetId="49">#REF!</definedName>
    <definedName name="통신케이블공001" localSheetId="50">#REF!</definedName>
    <definedName name="통신케이블공001" localSheetId="51">#REF!</definedName>
    <definedName name="통신케이블공001" localSheetId="52">#REF!</definedName>
    <definedName name="통신케이블공001" localSheetId="53">#REF!</definedName>
    <definedName name="통신케이블공001" localSheetId="74">#REF!</definedName>
    <definedName name="통신케이블공001" localSheetId="75">#REF!</definedName>
    <definedName name="통신케이블공001" localSheetId="76">#REF!</definedName>
    <definedName name="통신케이블공001" localSheetId="77">#REF!</definedName>
    <definedName name="통신케이블공001" localSheetId="78">#REF!</definedName>
    <definedName name="통신케이블공001" localSheetId="16">#REF!</definedName>
    <definedName name="통신케이블공001" localSheetId="13">#REF!</definedName>
    <definedName name="통신케이블공001" localSheetId="15">#REF!</definedName>
    <definedName name="통신케이블공001" localSheetId="14">#REF!</definedName>
    <definedName name="통신케이블공001">#REF!</definedName>
    <definedName name="통신케이블공002" localSheetId="49">#REF!</definedName>
    <definedName name="통신케이블공002" localSheetId="50">#REF!</definedName>
    <definedName name="통신케이블공002" localSheetId="51">#REF!</definedName>
    <definedName name="통신케이블공002" localSheetId="52">#REF!</definedName>
    <definedName name="통신케이블공002" localSheetId="53">#REF!</definedName>
    <definedName name="통신케이블공002" localSheetId="74">#REF!</definedName>
    <definedName name="통신케이블공002" localSheetId="75">#REF!</definedName>
    <definedName name="통신케이블공002" localSheetId="76">#REF!</definedName>
    <definedName name="통신케이블공002" localSheetId="77">#REF!</definedName>
    <definedName name="통신케이블공002" localSheetId="78">#REF!</definedName>
    <definedName name="통신케이블공002" localSheetId="16">#REF!</definedName>
    <definedName name="통신케이블공002" localSheetId="13">#REF!</definedName>
    <definedName name="통신케이블공002" localSheetId="15">#REF!</definedName>
    <definedName name="통신케이블공002" localSheetId="14">#REF!</definedName>
    <definedName name="통신케이블공002">#REF!</definedName>
    <definedName name="통신케이블공011" localSheetId="49">#REF!</definedName>
    <definedName name="통신케이블공011" localSheetId="50">#REF!</definedName>
    <definedName name="통신케이블공011" localSheetId="51">#REF!</definedName>
    <definedName name="통신케이블공011" localSheetId="52">#REF!</definedName>
    <definedName name="통신케이블공011" localSheetId="53">#REF!</definedName>
    <definedName name="통신케이블공011" localSheetId="74">#REF!</definedName>
    <definedName name="통신케이블공011" localSheetId="75">#REF!</definedName>
    <definedName name="통신케이블공011" localSheetId="76">#REF!</definedName>
    <definedName name="통신케이블공011" localSheetId="77">#REF!</definedName>
    <definedName name="통신케이블공011" localSheetId="78">#REF!</definedName>
    <definedName name="통신케이블공011" localSheetId="16">#REF!</definedName>
    <definedName name="통신케이블공011" localSheetId="13">#REF!</definedName>
    <definedName name="통신케이블공011" localSheetId="15">#REF!</definedName>
    <definedName name="통신케이블공011" localSheetId="14">#REF!</definedName>
    <definedName name="통신케이블공011">#REF!</definedName>
    <definedName name="통신케이블공982" localSheetId="49">#REF!</definedName>
    <definedName name="통신케이블공982" localSheetId="50">#REF!</definedName>
    <definedName name="통신케이블공982" localSheetId="51">#REF!</definedName>
    <definedName name="통신케이블공982" localSheetId="52">#REF!</definedName>
    <definedName name="통신케이블공982" localSheetId="53">#REF!</definedName>
    <definedName name="통신케이블공982" localSheetId="74">#REF!</definedName>
    <definedName name="통신케이블공982" localSheetId="75">#REF!</definedName>
    <definedName name="통신케이블공982" localSheetId="76">#REF!</definedName>
    <definedName name="통신케이블공982" localSheetId="77">#REF!</definedName>
    <definedName name="통신케이블공982" localSheetId="78">#REF!</definedName>
    <definedName name="통신케이블공982" localSheetId="16">#REF!</definedName>
    <definedName name="통신케이블공982" localSheetId="13">#REF!</definedName>
    <definedName name="통신케이블공982" localSheetId="15">#REF!</definedName>
    <definedName name="통신케이블공982" localSheetId="14">#REF!</definedName>
    <definedName name="통신케이블공982">#REF!</definedName>
    <definedName name="통신케이블공991" localSheetId="49">#REF!</definedName>
    <definedName name="통신케이블공991" localSheetId="50">#REF!</definedName>
    <definedName name="통신케이블공991" localSheetId="51">#REF!</definedName>
    <definedName name="통신케이블공991" localSheetId="52">#REF!</definedName>
    <definedName name="통신케이블공991" localSheetId="53">#REF!</definedName>
    <definedName name="통신케이블공991" localSheetId="74">#REF!</definedName>
    <definedName name="통신케이블공991" localSheetId="75">#REF!</definedName>
    <definedName name="통신케이블공991" localSheetId="76">#REF!</definedName>
    <definedName name="통신케이블공991" localSheetId="77">#REF!</definedName>
    <definedName name="통신케이블공991" localSheetId="78">#REF!</definedName>
    <definedName name="통신케이블공991" localSheetId="16">#REF!</definedName>
    <definedName name="통신케이블공991" localSheetId="13">#REF!</definedName>
    <definedName name="통신케이블공991" localSheetId="15">#REF!</definedName>
    <definedName name="통신케이블공991" localSheetId="14">#REF!</definedName>
    <definedName name="통신케이블공991">#REF!</definedName>
    <definedName name="통신케이블공992" localSheetId="49">#REF!</definedName>
    <definedName name="통신케이블공992" localSheetId="50">#REF!</definedName>
    <definedName name="통신케이블공992" localSheetId="51">#REF!</definedName>
    <definedName name="통신케이블공992" localSheetId="52">#REF!</definedName>
    <definedName name="통신케이블공992" localSheetId="53">#REF!</definedName>
    <definedName name="통신케이블공992" localSheetId="74">#REF!</definedName>
    <definedName name="통신케이블공992" localSheetId="75">#REF!</definedName>
    <definedName name="통신케이블공992" localSheetId="76">#REF!</definedName>
    <definedName name="통신케이블공992" localSheetId="77">#REF!</definedName>
    <definedName name="통신케이블공992" localSheetId="78">#REF!</definedName>
    <definedName name="통신케이블공992" localSheetId="16">#REF!</definedName>
    <definedName name="통신케이블공992" localSheetId="13">#REF!</definedName>
    <definedName name="통신케이블공992" localSheetId="15">#REF!</definedName>
    <definedName name="통신케이블공992" localSheetId="14">#REF!</definedName>
    <definedName name="통신케이블공992">#REF!</definedName>
    <definedName name="통합소나무">#REF!</definedName>
    <definedName name="투찰표" localSheetId="49">#REF!</definedName>
    <definedName name="투찰표" localSheetId="50">#REF!</definedName>
    <definedName name="투찰표" localSheetId="51">#REF!</definedName>
    <definedName name="투찰표" localSheetId="52">#REF!</definedName>
    <definedName name="투찰표" localSheetId="53">#REF!</definedName>
    <definedName name="투찰표" localSheetId="74">#REF!</definedName>
    <definedName name="투찰표" localSheetId="75">#REF!</definedName>
    <definedName name="투찰표" localSheetId="76">#REF!</definedName>
    <definedName name="투찰표" localSheetId="77">#REF!</definedName>
    <definedName name="투찰표" localSheetId="78">#REF!</definedName>
    <definedName name="투찰표" localSheetId="16">#REF!</definedName>
    <definedName name="투찰표" localSheetId="13">#REF!</definedName>
    <definedName name="투찰표" localSheetId="15">#REF!</definedName>
    <definedName name="투찰표" localSheetId="14">#REF!</definedName>
    <definedName name="투찰표">#REF!</definedName>
    <definedName name="트랙터_지면끌기" localSheetId="79">[81]자료!$B$19</definedName>
    <definedName name="트랙터_지면끌기">[82]자료!$B$19</definedName>
    <definedName name="특고압케이블전공001" localSheetId="49">#REF!</definedName>
    <definedName name="특고압케이블전공001" localSheetId="50">#REF!</definedName>
    <definedName name="특고압케이블전공001" localSheetId="51">#REF!</definedName>
    <definedName name="특고압케이블전공001" localSheetId="52">#REF!</definedName>
    <definedName name="특고압케이블전공001" localSheetId="53">#REF!</definedName>
    <definedName name="특고압케이블전공001" localSheetId="74">#REF!</definedName>
    <definedName name="특고압케이블전공001" localSheetId="75">#REF!</definedName>
    <definedName name="특고압케이블전공001" localSheetId="76">#REF!</definedName>
    <definedName name="특고압케이블전공001" localSheetId="77">#REF!</definedName>
    <definedName name="특고압케이블전공001" localSheetId="78">#REF!</definedName>
    <definedName name="특고압케이블전공001" localSheetId="16">#REF!</definedName>
    <definedName name="특고압케이블전공001" localSheetId="13">#REF!</definedName>
    <definedName name="특고압케이블전공001" localSheetId="15">#REF!</definedName>
    <definedName name="특고압케이블전공001" localSheetId="14">#REF!</definedName>
    <definedName name="특고압케이블전공001">#REF!</definedName>
    <definedName name="특고압케이블전공002" localSheetId="49">#REF!</definedName>
    <definedName name="특고압케이블전공002" localSheetId="50">#REF!</definedName>
    <definedName name="특고압케이블전공002" localSheetId="51">#REF!</definedName>
    <definedName name="특고압케이블전공002" localSheetId="52">#REF!</definedName>
    <definedName name="특고압케이블전공002" localSheetId="53">#REF!</definedName>
    <definedName name="특고압케이블전공002" localSheetId="74">#REF!</definedName>
    <definedName name="특고압케이블전공002" localSheetId="75">#REF!</definedName>
    <definedName name="특고압케이블전공002" localSheetId="76">#REF!</definedName>
    <definedName name="특고압케이블전공002" localSheetId="77">#REF!</definedName>
    <definedName name="특고압케이블전공002" localSheetId="78">#REF!</definedName>
    <definedName name="특고압케이블전공002" localSheetId="16">#REF!</definedName>
    <definedName name="특고압케이블전공002" localSheetId="13">#REF!</definedName>
    <definedName name="특고압케이블전공002" localSheetId="15">#REF!</definedName>
    <definedName name="특고압케이블전공002" localSheetId="14">#REF!</definedName>
    <definedName name="특고압케이블전공002">#REF!</definedName>
    <definedName name="특고압케이블전공011" localSheetId="49">#REF!</definedName>
    <definedName name="특고압케이블전공011" localSheetId="50">#REF!</definedName>
    <definedName name="특고압케이블전공011" localSheetId="51">#REF!</definedName>
    <definedName name="특고압케이블전공011" localSheetId="52">#REF!</definedName>
    <definedName name="특고압케이블전공011" localSheetId="53">#REF!</definedName>
    <definedName name="특고압케이블전공011" localSheetId="74">#REF!</definedName>
    <definedName name="특고압케이블전공011" localSheetId="75">#REF!</definedName>
    <definedName name="특고압케이블전공011" localSheetId="76">#REF!</definedName>
    <definedName name="특고압케이블전공011" localSheetId="77">#REF!</definedName>
    <definedName name="특고압케이블전공011" localSheetId="78">#REF!</definedName>
    <definedName name="특고압케이블전공011" localSheetId="16">#REF!</definedName>
    <definedName name="특고압케이블전공011" localSheetId="13">#REF!</definedName>
    <definedName name="특고압케이블전공011" localSheetId="15">#REF!</definedName>
    <definedName name="특고압케이블전공011" localSheetId="14">#REF!</definedName>
    <definedName name="특고압케이블전공011">#REF!</definedName>
    <definedName name="특고압케이블전공982" localSheetId="49">#REF!</definedName>
    <definedName name="특고압케이블전공982" localSheetId="50">#REF!</definedName>
    <definedName name="특고압케이블전공982" localSheetId="51">#REF!</definedName>
    <definedName name="특고압케이블전공982" localSheetId="52">#REF!</definedName>
    <definedName name="특고압케이블전공982" localSheetId="53">#REF!</definedName>
    <definedName name="특고압케이블전공982" localSheetId="74">#REF!</definedName>
    <definedName name="특고압케이블전공982" localSheetId="75">#REF!</definedName>
    <definedName name="특고압케이블전공982" localSheetId="76">#REF!</definedName>
    <definedName name="특고압케이블전공982" localSheetId="77">#REF!</definedName>
    <definedName name="특고압케이블전공982" localSheetId="78">#REF!</definedName>
    <definedName name="특고압케이블전공982" localSheetId="16">#REF!</definedName>
    <definedName name="특고압케이블전공982" localSheetId="13">#REF!</definedName>
    <definedName name="특고압케이블전공982" localSheetId="15">#REF!</definedName>
    <definedName name="특고압케이블전공982" localSheetId="14">#REF!</definedName>
    <definedName name="특고압케이블전공982">#REF!</definedName>
    <definedName name="특고압케이블전공991" localSheetId="49">#REF!</definedName>
    <definedName name="특고압케이블전공991" localSheetId="50">#REF!</definedName>
    <definedName name="특고압케이블전공991" localSheetId="51">#REF!</definedName>
    <definedName name="특고압케이블전공991" localSheetId="52">#REF!</definedName>
    <definedName name="특고압케이블전공991" localSheetId="53">#REF!</definedName>
    <definedName name="특고압케이블전공991" localSheetId="74">#REF!</definedName>
    <definedName name="특고압케이블전공991" localSheetId="75">#REF!</definedName>
    <definedName name="특고압케이블전공991" localSheetId="76">#REF!</definedName>
    <definedName name="특고압케이블전공991" localSheetId="77">#REF!</definedName>
    <definedName name="특고압케이블전공991" localSheetId="78">#REF!</definedName>
    <definedName name="특고압케이블전공991" localSheetId="16">#REF!</definedName>
    <definedName name="특고압케이블전공991" localSheetId="13">#REF!</definedName>
    <definedName name="특고압케이블전공991" localSheetId="15">#REF!</definedName>
    <definedName name="특고압케이블전공991" localSheetId="14">#REF!</definedName>
    <definedName name="특고압케이블전공991">#REF!</definedName>
    <definedName name="특고압케이블전공992" localSheetId="49">#REF!</definedName>
    <definedName name="특고압케이블전공992" localSheetId="50">#REF!</definedName>
    <definedName name="특고압케이블전공992" localSheetId="51">#REF!</definedName>
    <definedName name="특고압케이블전공992" localSheetId="52">#REF!</definedName>
    <definedName name="특고압케이블전공992" localSheetId="53">#REF!</definedName>
    <definedName name="특고압케이블전공992" localSheetId="74">#REF!</definedName>
    <definedName name="특고압케이블전공992" localSheetId="75">#REF!</definedName>
    <definedName name="특고압케이블전공992" localSheetId="76">#REF!</definedName>
    <definedName name="특고압케이블전공992" localSheetId="77">#REF!</definedName>
    <definedName name="특고압케이블전공992" localSheetId="78">#REF!</definedName>
    <definedName name="특고압케이블전공992" localSheetId="16">#REF!</definedName>
    <definedName name="특고압케이블전공992" localSheetId="13">#REF!</definedName>
    <definedName name="특고압케이블전공992" localSheetId="15">#REF!</definedName>
    <definedName name="특고압케이블전공992" localSheetId="14">#REF!</definedName>
    <definedName name="특고압케이블전공992">#REF!</definedName>
    <definedName name="특급원자력비파괴시험공001" localSheetId="49">#REF!</definedName>
    <definedName name="특급원자력비파괴시험공001" localSheetId="50">#REF!</definedName>
    <definedName name="특급원자력비파괴시험공001" localSheetId="51">#REF!</definedName>
    <definedName name="특급원자력비파괴시험공001" localSheetId="52">#REF!</definedName>
    <definedName name="특급원자력비파괴시험공001" localSheetId="53">#REF!</definedName>
    <definedName name="특급원자력비파괴시험공001" localSheetId="74">#REF!</definedName>
    <definedName name="특급원자력비파괴시험공001" localSheetId="75">#REF!</definedName>
    <definedName name="특급원자력비파괴시험공001" localSheetId="76">#REF!</definedName>
    <definedName name="특급원자력비파괴시험공001" localSheetId="77">#REF!</definedName>
    <definedName name="특급원자력비파괴시험공001" localSheetId="78">#REF!</definedName>
    <definedName name="특급원자력비파괴시험공001" localSheetId="16">#REF!</definedName>
    <definedName name="특급원자력비파괴시험공001" localSheetId="13">#REF!</definedName>
    <definedName name="특급원자력비파괴시험공001" localSheetId="15">#REF!</definedName>
    <definedName name="특급원자력비파괴시험공001" localSheetId="14">#REF!</definedName>
    <definedName name="특급원자력비파괴시험공001">#REF!</definedName>
    <definedName name="특급원자력비파괴시험공002" localSheetId="49">#REF!</definedName>
    <definedName name="특급원자력비파괴시험공002" localSheetId="50">#REF!</definedName>
    <definedName name="특급원자력비파괴시험공002" localSheetId="51">#REF!</definedName>
    <definedName name="특급원자력비파괴시험공002" localSheetId="52">#REF!</definedName>
    <definedName name="특급원자력비파괴시험공002" localSheetId="53">#REF!</definedName>
    <definedName name="특급원자력비파괴시험공002" localSheetId="74">#REF!</definedName>
    <definedName name="특급원자력비파괴시험공002" localSheetId="75">#REF!</definedName>
    <definedName name="특급원자력비파괴시험공002" localSheetId="76">#REF!</definedName>
    <definedName name="특급원자력비파괴시험공002" localSheetId="77">#REF!</definedName>
    <definedName name="특급원자력비파괴시험공002" localSheetId="78">#REF!</definedName>
    <definedName name="특급원자력비파괴시험공002" localSheetId="16">#REF!</definedName>
    <definedName name="특급원자력비파괴시험공002" localSheetId="13">#REF!</definedName>
    <definedName name="특급원자력비파괴시험공002" localSheetId="15">#REF!</definedName>
    <definedName name="특급원자력비파괴시험공002" localSheetId="14">#REF!</definedName>
    <definedName name="특급원자력비파괴시험공002">#REF!</definedName>
    <definedName name="특급원자력비파괴시험공011" localSheetId="49">#REF!</definedName>
    <definedName name="특급원자력비파괴시험공011" localSheetId="50">#REF!</definedName>
    <definedName name="특급원자력비파괴시험공011" localSheetId="51">#REF!</definedName>
    <definedName name="특급원자력비파괴시험공011" localSheetId="52">#REF!</definedName>
    <definedName name="특급원자력비파괴시험공011" localSheetId="53">#REF!</definedName>
    <definedName name="특급원자력비파괴시험공011" localSheetId="74">#REF!</definedName>
    <definedName name="특급원자력비파괴시험공011" localSheetId="75">#REF!</definedName>
    <definedName name="특급원자력비파괴시험공011" localSheetId="76">#REF!</definedName>
    <definedName name="특급원자력비파괴시험공011" localSheetId="77">#REF!</definedName>
    <definedName name="특급원자력비파괴시험공011" localSheetId="78">#REF!</definedName>
    <definedName name="특급원자력비파괴시험공011" localSheetId="16">#REF!</definedName>
    <definedName name="특급원자력비파괴시험공011" localSheetId="13">#REF!</definedName>
    <definedName name="특급원자력비파괴시험공011" localSheetId="15">#REF!</definedName>
    <definedName name="특급원자력비파괴시험공011" localSheetId="14">#REF!</definedName>
    <definedName name="특급원자력비파괴시험공011">#REF!</definedName>
    <definedName name="특급원자력비파괴시험공982" localSheetId="49">#REF!</definedName>
    <definedName name="특급원자력비파괴시험공982" localSheetId="50">#REF!</definedName>
    <definedName name="특급원자력비파괴시험공982" localSheetId="51">#REF!</definedName>
    <definedName name="특급원자력비파괴시험공982" localSheetId="52">#REF!</definedName>
    <definedName name="특급원자력비파괴시험공982" localSheetId="53">#REF!</definedName>
    <definedName name="특급원자력비파괴시험공982" localSheetId="74">#REF!</definedName>
    <definedName name="특급원자력비파괴시험공982" localSheetId="75">#REF!</definedName>
    <definedName name="특급원자력비파괴시험공982" localSheetId="76">#REF!</definedName>
    <definedName name="특급원자력비파괴시험공982" localSheetId="77">#REF!</definedName>
    <definedName name="특급원자력비파괴시험공982" localSheetId="78">#REF!</definedName>
    <definedName name="특급원자력비파괴시험공982" localSheetId="16">#REF!</definedName>
    <definedName name="특급원자력비파괴시험공982" localSheetId="13">#REF!</definedName>
    <definedName name="특급원자력비파괴시험공982" localSheetId="15">#REF!</definedName>
    <definedName name="특급원자력비파괴시험공982" localSheetId="14">#REF!</definedName>
    <definedName name="특급원자력비파괴시험공982">#REF!</definedName>
    <definedName name="특급원자력비파괴시험공991" localSheetId="49">#REF!</definedName>
    <definedName name="특급원자력비파괴시험공991" localSheetId="50">#REF!</definedName>
    <definedName name="특급원자력비파괴시험공991" localSheetId="51">#REF!</definedName>
    <definedName name="특급원자력비파괴시험공991" localSheetId="52">#REF!</definedName>
    <definedName name="특급원자력비파괴시험공991" localSheetId="53">#REF!</definedName>
    <definedName name="특급원자력비파괴시험공991" localSheetId="74">#REF!</definedName>
    <definedName name="특급원자력비파괴시험공991" localSheetId="75">#REF!</definedName>
    <definedName name="특급원자력비파괴시험공991" localSheetId="76">#REF!</definedName>
    <definedName name="특급원자력비파괴시험공991" localSheetId="77">#REF!</definedName>
    <definedName name="특급원자력비파괴시험공991" localSheetId="78">#REF!</definedName>
    <definedName name="특급원자력비파괴시험공991" localSheetId="16">#REF!</definedName>
    <definedName name="특급원자력비파괴시험공991" localSheetId="13">#REF!</definedName>
    <definedName name="특급원자력비파괴시험공991" localSheetId="15">#REF!</definedName>
    <definedName name="특급원자력비파괴시험공991" localSheetId="14">#REF!</definedName>
    <definedName name="특급원자력비파괴시험공991">#REF!</definedName>
    <definedName name="특급원자력비파괴시험공992" localSheetId="49">#REF!</definedName>
    <definedName name="특급원자력비파괴시험공992" localSheetId="50">#REF!</definedName>
    <definedName name="특급원자력비파괴시험공992" localSheetId="51">#REF!</definedName>
    <definedName name="특급원자력비파괴시험공992" localSheetId="52">#REF!</definedName>
    <definedName name="특급원자력비파괴시험공992" localSheetId="53">#REF!</definedName>
    <definedName name="특급원자력비파괴시험공992" localSheetId="74">#REF!</definedName>
    <definedName name="특급원자력비파괴시험공992" localSheetId="75">#REF!</definedName>
    <definedName name="특급원자력비파괴시험공992" localSheetId="76">#REF!</definedName>
    <definedName name="특급원자력비파괴시험공992" localSheetId="77">#REF!</definedName>
    <definedName name="특급원자력비파괴시험공992" localSheetId="78">#REF!</definedName>
    <definedName name="특급원자력비파괴시험공992" localSheetId="16">#REF!</definedName>
    <definedName name="특급원자력비파괴시험공992" localSheetId="13">#REF!</definedName>
    <definedName name="특급원자력비파괴시험공992" localSheetId="15">#REF!</definedName>
    <definedName name="특급원자력비파괴시험공992" localSheetId="14">#REF!</definedName>
    <definedName name="특급원자력비파괴시험공992">#REF!</definedName>
    <definedName name="특별" localSheetId="17">[37]자료!$B$15</definedName>
    <definedName name="특별" localSheetId="18">[37]자료!$B$15</definedName>
    <definedName name="특별" localSheetId="49">#REF!</definedName>
    <definedName name="특별" localSheetId="50">#REF!</definedName>
    <definedName name="특별" localSheetId="51">#REF!</definedName>
    <definedName name="특별" localSheetId="52">#REF!</definedName>
    <definedName name="특별" localSheetId="53">#REF!</definedName>
    <definedName name="특별" localSheetId="74">#REF!</definedName>
    <definedName name="특별" localSheetId="75">#REF!</definedName>
    <definedName name="특별" localSheetId="76">#REF!</definedName>
    <definedName name="특별" localSheetId="77">#REF!</definedName>
    <definedName name="특별" localSheetId="78">#REF!</definedName>
    <definedName name="특별" localSheetId="79">#REF!</definedName>
    <definedName name="특별" localSheetId="16">[66]자료!$B$15</definedName>
    <definedName name="특별" localSheetId="13">[67]자료!$B$15</definedName>
    <definedName name="특별" localSheetId="15">[67]자료!$B$15</definedName>
    <definedName name="특별" localSheetId="14">[67]자료!$B$15</definedName>
    <definedName name="특별">[37]자료!$B$15</definedName>
    <definedName name="특별인부" localSheetId="37">[33]자료!$B$15</definedName>
    <definedName name="특별인부" localSheetId="17">[34]자료!$B$15</definedName>
    <definedName name="특별인부" localSheetId="18">[34]자료!$B$15</definedName>
    <definedName name="특별인부" localSheetId="49">#REF!</definedName>
    <definedName name="특별인부" localSheetId="50">#REF!</definedName>
    <definedName name="특별인부" localSheetId="51">#REF!</definedName>
    <definedName name="특별인부" localSheetId="52">#REF!</definedName>
    <definedName name="특별인부" localSheetId="53">#REF!</definedName>
    <definedName name="특별인부" localSheetId="74">#REF!</definedName>
    <definedName name="특별인부" localSheetId="75">#REF!</definedName>
    <definedName name="특별인부" localSheetId="76">#REF!</definedName>
    <definedName name="특별인부" localSheetId="77">#REF!</definedName>
    <definedName name="특별인부" localSheetId="78">#REF!</definedName>
    <definedName name="특별인부" localSheetId="79">#REF!</definedName>
    <definedName name="특별인부" localSheetId="16">[66]자료!$B$15</definedName>
    <definedName name="특별인부" localSheetId="13">[67]자료!$B$15</definedName>
    <definedName name="특별인부" localSheetId="15">[67]자료!$B$15</definedName>
    <definedName name="특별인부" localSheetId="14">[67]자료!$B$15</definedName>
    <definedName name="특별인부">[36]자료!$B$15</definedName>
    <definedName name="특별인부_단가" localSheetId="17">#REF!</definedName>
    <definedName name="특별인부_단가" localSheetId="18">#REF!</definedName>
    <definedName name="특별인부_단가" localSheetId="16">#REF!</definedName>
    <definedName name="특별인부_단가" localSheetId="13">#REF!</definedName>
    <definedName name="특별인부_단가" localSheetId="15">#REF!</definedName>
    <definedName name="특별인부_단가" localSheetId="14">#REF!</definedName>
    <definedName name="특별인부_단가">'3-1.기초자료'!$B$12</definedName>
    <definedName name="특별인부001" localSheetId="49">#REF!</definedName>
    <definedName name="특별인부001" localSheetId="50">#REF!</definedName>
    <definedName name="특별인부001" localSheetId="51">#REF!</definedName>
    <definedName name="특별인부001" localSheetId="52">#REF!</definedName>
    <definedName name="특별인부001" localSheetId="53">#REF!</definedName>
    <definedName name="특별인부001" localSheetId="74">#REF!</definedName>
    <definedName name="특별인부001" localSheetId="75">#REF!</definedName>
    <definedName name="특별인부001" localSheetId="76">#REF!</definedName>
    <definedName name="특별인부001" localSheetId="77">#REF!</definedName>
    <definedName name="특별인부001" localSheetId="78">#REF!</definedName>
    <definedName name="특별인부001" localSheetId="16">#REF!</definedName>
    <definedName name="특별인부001" localSheetId="13">#REF!</definedName>
    <definedName name="특별인부001" localSheetId="15">#REF!</definedName>
    <definedName name="특별인부001" localSheetId="14">#REF!</definedName>
    <definedName name="특별인부001">#REF!</definedName>
    <definedName name="특별인부002" localSheetId="49">#REF!</definedName>
    <definedName name="특별인부002" localSheetId="50">#REF!</definedName>
    <definedName name="특별인부002" localSheetId="51">#REF!</definedName>
    <definedName name="특별인부002" localSheetId="52">#REF!</definedName>
    <definedName name="특별인부002" localSheetId="53">#REF!</definedName>
    <definedName name="특별인부002" localSheetId="74">#REF!</definedName>
    <definedName name="특별인부002" localSheetId="75">#REF!</definedName>
    <definedName name="특별인부002" localSheetId="76">#REF!</definedName>
    <definedName name="특별인부002" localSheetId="77">#REF!</definedName>
    <definedName name="특별인부002" localSheetId="78">#REF!</definedName>
    <definedName name="특별인부002" localSheetId="16">#REF!</definedName>
    <definedName name="특별인부002" localSheetId="13">#REF!</definedName>
    <definedName name="특별인부002" localSheetId="15">#REF!</definedName>
    <definedName name="특별인부002" localSheetId="14">#REF!</definedName>
    <definedName name="특별인부002">#REF!</definedName>
    <definedName name="특별인부011" localSheetId="49">#REF!</definedName>
    <definedName name="특별인부011" localSheetId="50">#REF!</definedName>
    <definedName name="특별인부011" localSheetId="51">#REF!</definedName>
    <definedName name="특별인부011" localSheetId="52">#REF!</definedName>
    <definedName name="특별인부011" localSheetId="53">#REF!</definedName>
    <definedName name="특별인부011" localSheetId="74">#REF!</definedName>
    <definedName name="특별인부011" localSheetId="75">#REF!</definedName>
    <definedName name="특별인부011" localSheetId="76">#REF!</definedName>
    <definedName name="특별인부011" localSheetId="77">#REF!</definedName>
    <definedName name="특별인부011" localSheetId="78">#REF!</definedName>
    <definedName name="특별인부011" localSheetId="16">#REF!</definedName>
    <definedName name="특별인부011" localSheetId="13">#REF!</definedName>
    <definedName name="특별인부011" localSheetId="15">#REF!</definedName>
    <definedName name="특별인부011" localSheetId="14">#REF!</definedName>
    <definedName name="특별인부011">#REF!</definedName>
    <definedName name="특별인부982" localSheetId="49">#REF!</definedName>
    <definedName name="특별인부982" localSheetId="50">#REF!</definedName>
    <definedName name="특별인부982" localSheetId="51">#REF!</definedName>
    <definedName name="특별인부982" localSheetId="52">#REF!</definedName>
    <definedName name="특별인부982" localSheetId="53">#REF!</definedName>
    <definedName name="특별인부982" localSheetId="74">#REF!</definedName>
    <definedName name="특별인부982" localSheetId="75">#REF!</definedName>
    <definedName name="특별인부982" localSheetId="76">#REF!</definedName>
    <definedName name="특별인부982" localSheetId="77">#REF!</definedName>
    <definedName name="특별인부982" localSheetId="78">#REF!</definedName>
    <definedName name="특별인부982" localSheetId="16">#REF!</definedName>
    <definedName name="특별인부982" localSheetId="13">#REF!</definedName>
    <definedName name="특별인부982" localSheetId="15">#REF!</definedName>
    <definedName name="특별인부982" localSheetId="14">#REF!</definedName>
    <definedName name="특별인부982">#REF!</definedName>
    <definedName name="특별인부991" localSheetId="49">#REF!</definedName>
    <definedName name="특별인부991" localSheetId="50">#REF!</definedName>
    <definedName name="특별인부991" localSheetId="51">#REF!</definedName>
    <definedName name="특별인부991" localSheetId="52">#REF!</definedName>
    <definedName name="특별인부991" localSheetId="53">#REF!</definedName>
    <definedName name="특별인부991" localSheetId="74">#REF!</definedName>
    <definedName name="특별인부991" localSheetId="75">#REF!</definedName>
    <definedName name="특별인부991" localSheetId="76">#REF!</definedName>
    <definedName name="특별인부991" localSheetId="77">#REF!</definedName>
    <definedName name="특별인부991" localSheetId="78">#REF!</definedName>
    <definedName name="특별인부991" localSheetId="16">#REF!</definedName>
    <definedName name="특별인부991" localSheetId="13">#REF!</definedName>
    <definedName name="특별인부991" localSheetId="15">#REF!</definedName>
    <definedName name="특별인부991" localSheetId="14">#REF!</definedName>
    <definedName name="특별인부991">#REF!</definedName>
    <definedName name="특별인부992" localSheetId="49">#REF!</definedName>
    <definedName name="특별인부992" localSheetId="50">#REF!</definedName>
    <definedName name="특별인부992" localSheetId="51">#REF!</definedName>
    <definedName name="특별인부992" localSheetId="52">#REF!</definedName>
    <definedName name="특별인부992" localSheetId="53">#REF!</definedName>
    <definedName name="특별인부992" localSheetId="74">#REF!</definedName>
    <definedName name="특별인부992" localSheetId="75">#REF!</definedName>
    <definedName name="특별인부992" localSheetId="76">#REF!</definedName>
    <definedName name="특별인부992" localSheetId="77">#REF!</definedName>
    <definedName name="특별인부992" localSheetId="78">#REF!</definedName>
    <definedName name="특별인부992" localSheetId="16">#REF!</definedName>
    <definedName name="특별인부992" localSheetId="13">#REF!</definedName>
    <definedName name="특별인부992" localSheetId="15">#REF!</definedName>
    <definedName name="특별인부992" localSheetId="14">#REF!</definedName>
    <definedName name="특별인부992">#REF!</definedName>
    <definedName name="특수비계공001" localSheetId="49">#REF!</definedName>
    <definedName name="특수비계공001" localSheetId="50">#REF!</definedName>
    <definedName name="특수비계공001" localSheetId="51">#REF!</definedName>
    <definedName name="특수비계공001" localSheetId="52">#REF!</definedName>
    <definedName name="특수비계공001" localSheetId="53">#REF!</definedName>
    <definedName name="특수비계공001" localSheetId="74">#REF!</definedName>
    <definedName name="특수비계공001" localSheetId="75">#REF!</definedName>
    <definedName name="특수비계공001" localSheetId="76">#REF!</definedName>
    <definedName name="특수비계공001" localSheetId="77">#REF!</definedName>
    <definedName name="특수비계공001" localSheetId="78">#REF!</definedName>
    <definedName name="특수비계공001" localSheetId="16">#REF!</definedName>
    <definedName name="특수비계공001" localSheetId="13">#REF!</definedName>
    <definedName name="특수비계공001" localSheetId="15">#REF!</definedName>
    <definedName name="특수비계공001" localSheetId="14">#REF!</definedName>
    <definedName name="특수비계공001">#REF!</definedName>
    <definedName name="특수비계공002" localSheetId="49">#REF!</definedName>
    <definedName name="특수비계공002" localSheetId="50">#REF!</definedName>
    <definedName name="특수비계공002" localSheetId="51">#REF!</definedName>
    <definedName name="특수비계공002" localSheetId="52">#REF!</definedName>
    <definedName name="특수비계공002" localSheetId="53">#REF!</definedName>
    <definedName name="특수비계공002" localSheetId="74">#REF!</definedName>
    <definedName name="특수비계공002" localSheetId="75">#REF!</definedName>
    <definedName name="특수비계공002" localSheetId="76">#REF!</definedName>
    <definedName name="특수비계공002" localSheetId="77">#REF!</definedName>
    <definedName name="특수비계공002" localSheetId="78">#REF!</definedName>
    <definedName name="특수비계공002" localSheetId="16">#REF!</definedName>
    <definedName name="특수비계공002" localSheetId="13">#REF!</definedName>
    <definedName name="특수비계공002" localSheetId="15">#REF!</definedName>
    <definedName name="특수비계공002" localSheetId="14">#REF!</definedName>
    <definedName name="특수비계공002">#REF!</definedName>
    <definedName name="특수비계공011" localSheetId="49">#REF!</definedName>
    <definedName name="특수비계공011" localSheetId="50">#REF!</definedName>
    <definedName name="특수비계공011" localSheetId="51">#REF!</definedName>
    <definedName name="특수비계공011" localSheetId="52">#REF!</definedName>
    <definedName name="특수비계공011" localSheetId="53">#REF!</definedName>
    <definedName name="특수비계공011" localSheetId="74">#REF!</definedName>
    <definedName name="특수비계공011" localSheetId="75">#REF!</definedName>
    <definedName name="특수비계공011" localSheetId="76">#REF!</definedName>
    <definedName name="특수비계공011" localSheetId="77">#REF!</definedName>
    <definedName name="특수비계공011" localSheetId="78">#REF!</definedName>
    <definedName name="특수비계공011" localSheetId="16">#REF!</definedName>
    <definedName name="특수비계공011" localSheetId="13">#REF!</definedName>
    <definedName name="특수비계공011" localSheetId="15">#REF!</definedName>
    <definedName name="특수비계공011" localSheetId="14">#REF!</definedName>
    <definedName name="특수비계공011">#REF!</definedName>
    <definedName name="특수비계공982" localSheetId="49">#REF!</definedName>
    <definedName name="특수비계공982" localSheetId="50">#REF!</definedName>
    <definedName name="특수비계공982" localSheetId="51">#REF!</definedName>
    <definedName name="특수비계공982" localSheetId="52">#REF!</definedName>
    <definedName name="특수비계공982" localSheetId="53">#REF!</definedName>
    <definedName name="특수비계공982" localSheetId="74">#REF!</definedName>
    <definedName name="특수비계공982" localSheetId="75">#REF!</definedName>
    <definedName name="특수비계공982" localSheetId="76">#REF!</definedName>
    <definedName name="특수비계공982" localSheetId="77">#REF!</definedName>
    <definedName name="특수비계공982" localSheetId="78">#REF!</definedName>
    <definedName name="특수비계공982" localSheetId="16">#REF!</definedName>
    <definedName name="특수비계공982" localSheetId="13">#REF!</definedName>
    <definedName name="특수비계공982" localSheetId="15">#REF!</definedName>
    <definedName name="특수비계공982" localSheetId="14">#REF!</definedName>
    <definedName name="특수비계공982">#REF!</definedName>
    <definedName name="특수비계공991" localSheetId="49">#REF!</definedName>
    <definedName name="특수비계공991" localSheetId="50">#REF!</definedName>
    <definedName name="특수비계공991" localSheetId="51">#REF!</definedName>
    <definedName name="특수비계공991" localSheetId="52">#REF!</definedName>
    <definedName name="특수비계공991" localSheetId="53">#REF!</definedName>
    <definedName name="특수비계공991" localSheetId="74">#REF!</definedName>
    <definedName name="특수비계공991" localSheetId="75">#REF!</definedName>
    <definedName name="특수비계공991" localSheetId="76">#REF!</definedName>
    <definedName name="특수비계공991" localSheetId="77">#REF!</definedName>
    <definedName name="특수비계공991" localSheetId="78">#REF!</definedName>
    <definedName name="특수비계공991" localSheetId="16">#REF!</definedName>
    <definedName name="특수비계공991" localSheetId="13">#REF!</definedName>
    <definedName name="특수비계공991" localSheetId="15">#REF!</definedName>
    <definedName name="특수비계공991" localSheetId="14">#REF!</definedName>
    <definedName name="특수비계공991">#REF!</definedName>
    <definedName name="특수비계공992" localSheetId="49">#REF!</definedName>
    <definedName name="특수비계공992" localSheetId="50">#REF!</definedName>
    <definedName name="특수비계공992" localSheetId="51">#REF!</definedName>
    <definedName name="특수비계공992" localSheetId="52">#REF!</definedName>
    <definedName name="특수비계공992" localSheetId="53">#REF!</definedName>
    <definedName name="특수비계공992" localSheetId="74">#REF!</definedName>
    <definedName name="특수비계공992" localSheetId="75">#REF!</definedName>
    <definedName name="특수비계공992" localSheetId="76">#REF!</definedName>
    <definedName name="특수비계공992" localSheetId="77">#REF!</definedName>
    <definedName name="특수비계공992" localSheetId="78">#REF!</definedName>
    <definedName name="특수비계공992" localSheetId="16">#REF!</definedName>
    <definedName name="특수비계공992" localSheetId="13">#REF!</definedName>
    <definedName name="특수비계공992" localSheetId="15">#REF!</definedName>
    <definedName name="특수비계공992" localSheetId="14">#REF!</definedName>
    <definedName name="특수비계공992">#REF!</definedName>
    <definedName name="특수화공001" localSheetId="49">#REF!</definedName>
    <definedName name="특수화공001" localSheetId="50">#REF!</definedName>
    <definedName name="특수화공001" localSheetId="51">#REF!</definedName>
    <definedName name="특수화공001" localSheetId="52">#REF!</definedName>
    <definedName name="특수화공001" localSheetId="53">#REF!</definedName>
    <definedName name="특수화공001" localSheetId="74">#REF!</definedName>
    <definedName name="특수화공001" localSheetId="75">#REF!</definedName>
    <definedName name="특수화공001" localSheetId="76">#REF!</definedName>
    <definedName name="특수화공001" localSheetId="77">#REF!</definedName>
    <definedName name="특수화공001" localSheetId="78">#REF!</definedName>
    <definedName name="특수화공001" localSheetId="16">#REF!</definedName>
    <definedName name="특수화공001" localSheetId="13">#REF!</definedName>
    <definedName name="특수화공001" localSheetId="15">#REF!</definedName>
    <definedName name="특수화공001" localSheetId="14">#REF!</definedName>
    <definedName name="특수화공001">#REF!</definedName>
    <definedName name="특수화공002" localSheetId="49">#REF!</definedName>
    <definedName name="특수화공002" localSheetId="50">#REF!</definedName>
    <definedName name="특수화공002" localSheetId="51">#REF!</definedName>
    <definedName name="특수화공002" localSheetId="52">#REF!</definedName>
    <definedName name="특수화공002" localSheetId="53">#REF!</definedName>
    <definedName name="특수화공002" localSheetId="74">#REF!</definedName>
    <definedName name="특수화공002" localSheetId="75">#REF!</definedName>
    <definedName name="특수화공002" localSheetId="76">#REF!</definedName>
    <definedName name="특수화공002" localSheetId="77">#REF!</definedName>
    <definedName name="특수화공002" localSheetId="78">#REF!</definedName>
    <definedName name="특수화공002" localSheetId="16">#REF!</definedName>
    <definedName name="특수화공002" localSheetId="13">#REF!</definedName>
    <definedName name="특수화공002" localSheetId="15">#REF!</definedName>
    <definedName name="특수화공002" localSheetId="14">#REF!</definedName>
    <definedName name="특수화공002">#REF!</definedName>
    <definedName name="특수화공011" localSheetId="49">#REF!</definedName>
    <definedName name="특수화공011" localSheetId="50">#REF!</definedName>
    <definedName name="특수화공011" localSheetId="51">#REF!</definedName>
    <definedName name="특수화공011" localSheetId="52">#REF!</definedName>
    <definedName name="특수화공011" localSheetId="53">#REF!</definedName>
    <definedName name="특수화공011" localSheetId="74">#REF!</definedName>
    <definedName name="특수화공011" localSheetId="75">#REF!</definedName>
    <definedName name="특수화공011" localSheetId="76">#REF!</definedName>
    <definedName name="특수화공011" localSheetId="77">#REF!</definedName>
    <definedName name="특수화공011" localSheetId="78">#REF!</definedName>
    <definedName name="특수화공011" localSheetId="16">#REF!</definedName>
    <definedName name="특수화공011" localSheetId="13">#REF!</definedName>
    <definedName name="특수화공011" localSheetId="15">#REF!</definedName>
    <definedName name="특수화공011" localSheetId="14">#REF!</definedName>
    <definedName name="특수화공011">#REF!</definedName>
    <definedName name="특수화공982" localSheetId="49">#REF!</definedName>
    <definedName name="특수화공982" localSheetId="50">#REF!</definedName>
    <definedName name="특수화공982" localSheetId="51">#REF!</definedName>
    <definedName name="특수화공982" localSheetId="52">#REF!</definedName>
    <definedName name="특수화공982" localSheetId="53">#REF!</definedName>
    <definedName name="특수화공982" localSheetId="74">#REF!</definedName>
    <definedName name="특수화공982" localSheetId="75">#REF!</definedName>
    <definedName name="특수화공982" localSheetId="76">#REF!</definedName>
    <definedName name="특수화공982" localSheetId="77">#REF!</definedName>
    <definedName name="특수화공982" localSheetId="78">#REF!</definedName>
    <definedName name="특수화공982" localSheetId="16">#REF!</definedName>
    <definedName name="특수화공982" localSheetId="13">#REF!</definedName>
    <definedName name="특수화공982" localSheetId="15">#REF!</definedName>
    <definedName name="특수화공982" localSheetId="14">#REF!</definedName>
    <definedName name="특수화공982">#REF!</definedName>
    <definedName name="특수화공991" localSheetId="49">#REF!</definedName>
    <definedName name="특수화공991" localSheetId="50">#REF!</definedName>
    <definedName name="특수화공991" localSheetId="51">#REF!</definedName>
    <definedName name="특수화공991" localSheetId="52">#REF!</definedName>
    <definedName name="특수화공991" localSheetId="53">#REF!</definedName>
    <definedName name="특수화공991" localSheetId="74">#REF!</definedName>
    <definedName name="특수화공991" localSheetId="75">#REF!</definedName>
    <definedName name="특수화공991" localSheetId="76">#REF!</definedName>
    <definedName name="특수화공991" localSheetId="77">#REF!</definedName>
    <definedName name="특수화공991" localSheetId="78">#REF!</definedName>
    <definedName name="특수화공991" localSheetId="16">#REF!</definedName>
    <definedName name="특수화공991" localSheetId="13">#REF!</definedName>
    <definedName name="특수화공991" localSheetId="15">#REF!</definedName>
    <definedName name="특수화공991" localSheetId="14">#REF!</definedName>
    <definedName name="특수화공991">#REF!</definedName>
    <definedName name="특수화공992" localSheetId="49">#REF!</definedName>
    <definedName name="특수화공992" localSheetId="50">#REF!</definedName>
    <definedName name="특수화공992" localSheetId="51">#REF!</definedName>
    <definedName name="특수화공992" localSheetId="52">#REF!</definedName>
    <definedName name="특수화공992" localSheetId="53">#REF!</definedName>
    <definedName name="특수화공992" localSheetId="74">#REF!</definedName>
    <definedName name="특수화공992" localSheetId="75">#REF!</definedName>
    <definedName name="특수화공992" localSheetId="76">#REF!</definedName>
    <definedName name="특수화공992" localSheetId="77">#REF!</definedName>
    <definedName name="특수화공992" localSheetId="78">#REF!</definedName>
    <definedName name="특수화공992" localSheetId="16">#REF!</definedName>
    <definedName name="특수화공992" localSheetId="13">#REF!</definedName>
    <definedName name="특수화공992" localSheetId="15">#REF!</definedName>
    <definedName name="특수화공992" localSheetId="14">#REF!</definedName>
    <definedName name="특수화공992">#REF!</definedName>
    <definedName name="특인" localSheetId="55">[63]관급자재대!#REF!</definedName>
    <definedName name="특인" localSheetId="59">[63]관급자재대!#REF!</definedName>
    <definedName name="특인" localSheetId="61">[63]관급자재대!#REF!</definedName>
    <definedName name="특인" localSheetId="31">[63]관급자재대!#REF!</definedName>
    <definedName name="특인" localSheetId="35">[63]관급자재대!#REF!</definedName>
    <definedName name="특인" localSheetId="36">[63]관급자재대!#REF!</definedName>
    <definedName name="특인" localSheetId="34">[63]관급자재대!#REF!</definedName>
    <definedName name="특인" localSheetId="49">[63]관급자재대!#REF!</definedName>
    <definedName name="특인" localSheetId="50">[63]관급자재대!#REF!</definedName>
    <definedName name="특인" localSheetId="51">[63]관급자재대!#REF!</definedName>
    <definedName name="특인" localSheetId="52">[63]관급자재대!#REF!</definedName>
    <definedName name="특인" localSheetId="53">[63]관급자재대!#REF!</definedName>
    <definedName name="특인" localSheetId="13">[63]관급자재대!#REF!</definedName>
    <definedName name="특인" localSheetId="15">[63]관급자재대!#REF!</definedName>
    <definedName name="특인" localSheetId="14">[63]관급자재대!#REF!</definedName>
    <definedName name="특인" localSheetId="1">[63]관급자재대!#REF!</definedName>
    <definedName name="특인">[63]관급자재대!#REF!</definedName>
    <definedName name="ㅍ" localSheetId="37" hidden="1">{#N/A,#N/A,FALSE,"2~8번"}</definedName>
    <definedName name="ㅍ" localSheetId="17" hidden="1">{#N/A,#N/A,FALSE,"2~8번"}</definedName>
    <definedName name="ㅍ" localSheetId="18" hidden="1">{#N/A,#N/A,FALSE,"2~8번"}</definedName>
    <definedName name="ㅍ" localSheetId="49" hidden="1">{#N/A,#N/A,FALSE,"2~8번"}</definedName>
    <definedName name="ㅍ" localSheetId="50" hidden="1">{#N/A,#N/A,FALSE,"2~8번"}</definedName>
    <definedName name="ㅍ" localSheetId="51" hidden="1">{#N/A,#N/A,FALSE,"2~8번"}</definedName>
    <definedName name="ㅍ" localSheetId="52" hidden="1">{#N/A,#N/A,FALSE,"2~8번"}</definedName>
    <definedName name="ㅍ" localSheetId="53" hidden="1">{#N/A,#N/A,FALSE,"2~8번"}</definedName>
    <definedName name="ㅍ" localSheetId="79" hidden="1">{#N/A,#N/A,FALSE,"2~8번"}</definedName>
    <definedName name="ㅍ" localSheetId="16" hidden="1">{#N/A,#N/A,FALSE,"2~8번"}</definedName>
    <definedName name="ㅍ" localSheetId="13" hidden="1">{#N/A,#N/A,FALSE,"2~8번"}</definedName>
    <definedName name="ㅍ" localSheetId="15" hidden="1">{#N/A,#N/A,FALSE,"2~8번"}</definedName>
    <definedName name="ㅍ" localSheetId="14" hidden="1">{#N/A,#N/A,FALSE,"2~8번"}</definedName>
    <definedName name="ㅍ" hidden="1">{#N/A,#N/A,FALSE,"2~8번"}</definedName>
    <definedName name="ㅍㄹ" localSheetId="6">BlankMacro1</definedName>
    <definedName name="ㅍㄹ" localSheetId="37">BlankMacro1</definedName>
    <definedName name="ㅍㄹ" localSheetId="17">BlankMacro1</definedName>
    <definedName name="ㅍㄹ" localSheetId="18">BlankMacro1</definedName>
    <definedName name="ㅍㄹ" localSheetId="49">BlankMacro1</definedName>
    <definedName name="ㅍㄹ" localSheetId="50">BlankMacro1</definedName>
    <definedName name="ㅍㄹ" localSheetId="51">BlankMacro1</definedName>
    <definedName name="ㅍㄹ" localSheetId="52">BlankMacro1</definedName>
    <definedName name="ㅍㄹ" localSheetId="53">BlankMacro1</definedName>
    <definedName name="ㅍㄹ" localSheetId="74">BlankMacro1</definedName>
    <definedName name="ㅍㄹ" localSheetId="75">BlankMacro1</definedName>
    <definedName name="ㅍㄹ" localSheetId="76">BlankMacro1</definedName>
    <definedName name="ㅍㄹ" localSheetId="77">BlankMacro1</definedName>
    <definedName name="ㅍㄹ" localSheetId="78">BlankMacro1</definedName>
    <definedName name="ㅍㄹ" localSheetId="79">BlankMacro1</definedName>
    <definedName name="ㅍㄹ" localSheetId="16">BlankMacro1</definedName>
    <definedName name="ㅍㄹ" localSheetId="13">BlankMacro1</definedName>
    <definedName name="ㅍㄹ" localSheetId="15">BlankMacro1</definedName>
    <definedName name="ㅍㄹ" localSheetId="14">BlankMacro1</definedName>
    <definedName name="ㅍㄹ">BlankMacro1</definedName>
    <definedName name="파일" localSheetId="17" hidden="1">#REF!</definedName>
    <definedName name="파일" localSheetId="18" hidden="1">#REF!</definedName>
    <definedName name="파일" localSheetId="16" hidden="1">#REF!</definedName>
    <definedName name="파일" localSheetId="13" hidden="1">#REF!</definedName>
    <definedName name="파일" localSheetId="15" hidden="1">#REF!</definedName>
    <definedName name="파일" localSheetId="14" hidden="1">#REF!</definedName>
    <definedName name="파일" hidden="1">#REF!</definedName>
    <definedName name="판교" localSheetId="37">BlankMacro1</definedName>
    <definedName name="판교" localSheetId="49">BlankMacro1</definedName>
    <definedName name="판교" localSheetId="50">BlankMacro1</definedName>
    <definedName name="판교" localSheetId="51">BlankMacro1</definedName>
    <definedName name="판교" localSheetId="52">BlankMacro1</definedName>
    <definedName name="판교" localSheetId="53">BlankMacro1</definedName>
    <definedName name="판교" localSheetId="75">BlankMacro1</definedName>
    <definedName name="판교" localSheetId="77">BlankMacro1</definedName>
    <definedName name="판교" localSheetId="79">BlankMacro1</definedName>
    <definedName name="판교">BlankMacro1</definedName>
    <definedName name="판넬조립공001" localSheetId="49">#REF!</definedName>
    <definedName name="판넬조립공001" localSheetId="50">#REF!</definedName>
    <definedName name="판넬조립공001" localSheetId="51">#REF!</definedName>
    <definedName name="판넬조립공001" localSheetId="52">#REF!</definedName>
    <definedName name="판넬조립공001" localSheetId="53">#REF!</definedName>
    <definedName name="판넬조립공001" localSheetId="74">#REF!</definedName>
    <definedName name="판넬조립공001" localSheetId="75">#REF!</definedName>
    <definedName name="판넬조립공001" localSheetId="76">#REF!</definedName>
    <definedName name="판넬조립공001" localSheetId="77">#REF!</definedName>
    <definedName name="판넬조립공001" localSheetId="78">#REF!</definedName>
    <definedName name="판넬조립공001" localSheetId="16">#REF!</definedName>
    <definedName name="판넬조립공001" localSheetId="13">#REF!</definedName>
    <definedName name="판넬조립공001" localSheetId="15">#REF!</definedName>
    <definedName name="판넬조립공001" localSheetId="14">#REF!</definedName>
    <definedName name="판넬조립공001">#REF!</definedName>
    <definedName name="판넬조립공002" localSheetId="49">#REF!</definedName>
    <definedName name="판넬조립공002" localSheetId="50">#REF!</definedName>
    <definedName name="판넬조립공002" localSheetId="51">#REF!</definedName>
    <definedName name="판넬조립공002" localSheetId="52">#REF!</definedName>
    <definedName name="판넬조립공002" localSheetId="53">#REF!</definedName>
    <definedName name="판넬조립공002" localSheetId="74">#REF!</definedName>
    <definedName name="판넬조립공002" localSheetId="75">#REF!</definedName>
    <definedName name="판넬조립공002" localSheetId="76">#REF!</definedName>
    <definedName name="판넬조립공002" localSheetId="77">#REF!</definedName>
    <definedName name="판넬조립공002" localSheetId="78">#REF!</definedName>
    <definedName name="판넬조립공002" localSheetId="16">#REF!</definedName>
    <definedName name="판넬조립공002" localSheetId="13">#REF!</definedName>
    <definedName name="판넬조립공002" localSheetId="15">#REF!</definedName>
    <definedName name="판넬조립공002" localSheetId="14">#REF!</definedName>
    <definedName name="판넬조립공002">#REF!</definedName>
    <definedName name="판넬조립공011" localSheetId="49">#REF!</definedName>
    <definedName name="판넬조립공011" localSheetId="50">#REF!</definedName>
    <definedName name="판넬조립공011" localSheetId="51">#REF!</definedName>
    <definedName name="판넬조립공011" localSheetId="52">#REF!</definedName>
    <definedName name="판넬조립공011" localSheetId="53">#REF!</definedName>
    <definedName name="판넬조립공011" localSheetId="74">#REF!</definedName>
    <definedName name="판넬조립공011" localSheetId="75">#REF!</definedName>
    <definedName name="판넬조립공011" localSheetId="76">#REF!</definedName>
    <definedName name="판넬조립공011" localSheetId="77">#REF!</definedName>
    <definedName name="판넬조립공011" localSheetId="78">#REF!</definedName>
    <definedName name="판넬조립공011" localSheetId="16">#REF!</definedName>
    <definedName name="판넬조립공011" localSheetId="13">#REF!</definedName>
    <definedName name="판넬조립공011" localSheetId="15">#REF!</definedName>
    <definedName name="판넬조립공011" localSheetId="14">#REF!</definedName>
    <definedName name="판넬조립공011">#REF!</definedName>
    <definedName name="판넬조립공982" localSheetId="49">#REF!</definedName>
    <definedName name="판넬조립공982" localSheetId="50">#REF!</definedName>
    <definedName name="판넬조립공982" localSheetId="51">#REF!</definedName>
    <definedName name="판넬조립공982" localSheetId="52">#REF!</definedName>
    <definedName name="판넬조립공982" localSheetId="53">#REF!</definedName>
    <definedName name="판넬조립공982" localSheetId="74">#REF!</definedName>
    <definedName name="판넬조립공982" localSheetId="75">#REF!</definedName>
    <definedName name="판넬조립공982" localSheetId="76">#REF!</definedName>
    <definedName name="판넬조립공982" localSheetId="77">#REF!</definedName>
    <definedName name="판넬조립공982" localSheetId="78">#REF!</definedName>
    <definedName name="판넬조립공982" localSheetId="16">#REF!</definedName>
    <definedName name="판넬조립공982" localSheetId="13">#REF!</definedName>
    <definedName name="판넬조립공982" localSheetId="15">#REF!</definedName>
    <definedName name="판넬조립공982" localSheetId="14">#REF!</definedName>
    <definedName name="판넬조립공982">#REF!</definedName>
    <definedName name="판넬조립공991" localSheetId="49">#REF!</definedName>
    <definedName name="판넬조립공991" localSheetId="50">#REF!</definedName>
    <definedName name="판넬조립공991" localSheetId="51">#REF!</definedName>
    <definedName name="판넬조립공991" localSheetId="52">#REF!</definedName>
    <definedName name="판넬조립공991" localSheetId="53">#REF!</definedName>
    <definedName name="판넬조립공991" localSheetId="74">#REF!</definedName>
    <definedName name="판넬조립공991" localSheetId="75">#REF!</definedName>
    <definedName name="판넬조립공991" localSheetId="76">#REF!</definedName>
    <definedName name="판넬조립공991" localSheetId="77">#REF!</definedName>
    <definedName name="판넬조립공991" localSheetId="78">#REF!</definedName>
    <definedName name="판넬조립공991" localSheetId="16">#REF!</definedName>
    <definedName name="판넬조립공991" localSheetId="13">#REF!</definedName>
    <definedName name="판넬조립공991" localSheetId="15">#REF!</definedName>
    <definedName name="판넬조립공991" localSheetId="14">#REF!</definedName>
    <definedName name="판넬조립공991">#REF!</definedName>
    <definedName name="판넬조립공992" localSheetId="49">#REF!</definedName>
    <definedName name="판넬조립공992" localSheetId="50">#REF!</definedName>
    <definedName name="판넬조립공992" localSheetId="51">#REF!</definedName>
    <definedName name="판넬조립공992" localSheetId="52">#REF!</definedName>
    <definedName name="판넬조립공992" localSheetId="53">#REF!</definedName>
    <definedName name="판넬조립공992" localSheetId="74">#REF!</definedName>
    <definedName name="판넬조립공992" localSheetId="75">#REF!</definedName>
    <definedName name="판넬조립공992" localSheetId="76">#REF!</definedName>
    <definedName name="판넬조립공992" localSheetId="77">#REF!</definedName>
    <definedName name="판넬조립공992" localSheetId="78">#REF!</definedName>
    <definedName name="판넬조립공992" localSheetId="16">#REF!</definedName>
    <definedName name="판넬조립공992" localSheetId="13">#REF!</definedName>
    <definedName name="판넬조립공992" localSheetId="15">#REF!</definedName>
    <definedName name="판넬조립공992" localSheetId="14">#REF!</definedName>
    <definedName name="판넬조립공992">#REF!</definedName>
    <definedName name="팥배나무H3.0" localSheetId="49">#REF!</definedName>
    <definedName name="팥배나무H3.0" localSheetId="50">#REF!</definedName>
    <definedName name="팥배나무H3.0" localSheetId="51">#REF!</definedName>
    <definedName name="팥배나무H3.0" localSheetId="52">#REF!</definedName>
    <definedName name="팥배나무H3.0" localSheetId="53">#REF!</definedName>
    <definedName name="팥배나무H3.0" localSheetId="74">#REF!</definedName>
    <definedName name="팥배나무H3.0" localSheetId="75">#REF!</definedName>
    <definedName name="팥배나무H3.0" localSheetId="76">#REF!</definedName>
    <definedName name="팥배나무H3.0" localSheetId="77">#REF!</definedName>
    <definedName name="팥배나무H3.0" localSheetId="78">#REF!</definedName>
    <definedName name="팥배나무H3.0" localSheetId="16">#REF!</definedName>
    <definedName name="팥배나무H3.0" localSheetId="13">#REF!</definedName>
    <definedName name="팥배나무H3.0" localSheetId="15">#REF!</definedName>
    <definedName name="팥배나무H3.0" localSheetId="14">#REF!</definedName>
    <definedName name="팥배나무H3.0">#REF!</definedName>
    <definedName name="팽나무H4.0" localSheetId="49">#REF!</definedName>
    <definedName name="팽나무H4.0" localSheetId="50">#REF!</definedName>
    <definedName name="팽나무H4.0" localSheetId="51">#REF!</definedName>
    <definedName name="팽나무H4.0" localSheetId="52">#REF!</definedName>
    <definedName name="팽나무H4.0" localSheetId="53">#REF!</definedName>
    <definedName name="팽나무H4.0" localSheetId="74">#REF!</definedName>
    <definedName name="팽나무H4.0" localSheetId="75">#REF!</definedName>
    <definedName name="팽나무H4.0" localSheetId="76">#REF!</definedName>
    <definedName name="팽나무H4.0" localSheetId="77">#REF!</definedName>
    <definedName name="팽나무H4.0" localSheetId="78">#REF!</definedName>
    <definedName name="팽나무H4.0" localSheetId="16">#REF!</definedName>
    <definedName name="팽나무H4.0" localSheetId="13">#REF!</definedName>
    <definedName name="팽나무H4.0" localSheetId="15">#REF!</definedName>
    <definedName name="팽나무H4.0" localSheetId="14">#REF!</definedName>
    <definedName name="팽나무H4.0">#REF!</definedName>
    <definedName name="평" localSheetId="49">#REF!</definedName>
    <definedName name="평" localSheetId="50">#REF!</definedName>
    <definedName name="평" localSheetId="51">#REF!</definedName>
    <definedName name="평" localSheetId="52">#REF!</definedName>
    <definedName name="평" localSheetId="53">#REF!</definedName>
    <definedName name="평" localSheetId="13">#REF!</definedName>
    <definedName name="평" localSheetId="15">#REF!</definedName>
    <definedName name="평" localSheetId="14">#REF!</definedName>
    <definedName name="평">#REF!</definedName>
    <definedName name="평k1" localSheetId="49">#REF!</definedName>
    <definedName name="평k1" localSheetId="50">#REF!</definedName>
    <definedName name="평k1" localSheetId="51">#REF!</definedName>
    <definedName name="평k1" localSheetId="52">#REF!</definedName>
    <definedName name="평k1" localSheetId="53">#REF!</definedName>
    <definedName name="평k1" localSheetId="74">#REF!</definedName>
    <definedName name="평k1" localSheetId="75">#REF!</definedName>
    <definedName name="평k1" localSheetId="76">#REF!</definedName>
    <definedName name="평k1" localSheetId="77">#REF!</definedName>
    <definedName name="평k1" localSheetId="78">#REF!</definedName>
    <definedName name="평k1" localSheetId="16">#REF!</definedName>
    <definedName name="평k1" localSheetId="13">#REF!</definedName>
    <definedName name="평k1" localSheetId="15">#REF!</definedName>
    <definedName name="평k1" localSheetId="14">#REF!</definedName>
    <definedName name="평k1">#REF!</definedName>
    <definedName name="평k2" localSheetId="49">#REF!</definedName>
    <definedName name="평k2" localSheetId="50">#REF!</definedName>
    <definedName name="평k2" localSheetId="51">#REF!</definedName>
    <definedName name="평k2" localSheetId="52">#REF!</definedName>
    <definedName name="평k2" localSheetId="53">#REF!</definedName>
    <definedName name="평k2" localSheetId="74">#REF!</definedName>
    <definedName name="평k2" localSheetId="75">#REF!</definedName>
    <definedName name="평k2" localSheetId="76">#REF!</definedName>
    <definedName name="평k2" localSheetId="77">#REF!</definedName>
    <definedName name="평k2" localSheetId="78">#REF!</definedName>
    <definedName name="평k2" localSheetId="16">#REF!</definedName>
    <definedName name="평k2" localSheetId="13">#REF!</definedName>
    <definedName name="평k2" localSheetId="15">#REF!</definedName>
    <definedName name="평k2" localSheetId="14">#REF!</definedName>
    <definedName name="평k2">#REF!</definedName>
    <definedName name="평k4" localSheetId="49">#REF!</definedName>
    <definedName name="평k4" localSheetId="50">#REF!</definedName>
    <definedName name="평k4" localSheetId="51">#REF!</definedName>
    <definedName name="평k4" localSheetId="52">#REF!</definedName>
    <definedName name="평k4" localSheetId="53">#REF!</definedName>
    <definedName name="평k4" localSheetId="74">#REF!</definedName>
    <definedName name="평k4" localSheetId="75">#REF!</definedName>
    <definedName name="평k4" localSheetId="76">#REF!</definedName>
    <definedName name="평k4" localSheetId="77">#REF!</definedName>
    <definedName name="평k4" localSheetId="78">#REF!</definedName>
    <definedName name="평k4" localSheetId="16">#REF!</definedName>
    <definedName name="평k4" localSheetId="13">#REF!</definedName>
    <definedName name="평k4" localSheetId="15">#REF!</definedName>
    <definedName name="평k4" localSheetId="14">#REF!</definedName>
    <definedName name="평k4">#REF!</definedName>
    <definedName name="평VI1" localSheetId="49">#REF!</definedName>
    <definedName name="평VI1" localSheetId="50">#REF!</definedName>
    <definedName name="평VI1" localSheetId="51">#REF!</definedName>
    <definedName name="평VI1" localSheetId="52">#REF!</definedName>
    <definedName name="평VI1" localSheetId="53">#REF!</definedName>
    <definedName name="평VI1" localSheetId="74">#REF!</definedName>
    <definedName name="평VI1" localSheetId="75">#REF!</definedName>
    <definedName name="평VI1" localSheetId="76">#REF!</definedName>
    <definedName name="평VI1" localSheetId="77">#REF!</definedName>
    <definedName name="평VI1" localSheetId="78">#REF!</definedName>
    <definedName name="평VI1" localSheetId="16">#REF!</definedName>
    <definedName name="평VI1" localSheetId="13">#REF!</definedName>
    <definedName name="평VI1" localSheetId="15">#REF!</definedName>
    <definedName name="평VI1" localSheetId="14">#REF!</definedName>
    <definedName name="평VI1">#REF!</definedName>
    <definedName name="평VI2" localSheetId="49">#REF!</definedName>
    <definedName name="평VI2" localSheetId="50">#REF!</definedName>
    <definedName name="평VI2" localSheetId="51">#REF!</definedName>
    <definedName name="평VI2" localSheetId="52">#REF!</definedName>
    <definedName name="평VI2" localSheetId="53">#REF!</definedName>
    <definedName name="평VI2" localSheetId="74">#REF!</definedName>
    <definedName name="평VI2" localSheetId="75">#REF!</definedName>
    <definedName name="평VI2" localSheetId="76">#REF!</definedName>
    <definedName name="평VI2" localSheetId="77">#REF!</definedName>
    <definedName name="평VI2" localSheetId="78">#REF!</definedName>
    <definedName name="평VI2" localSheetId="16">#REF!</definedName>
    <definedName name="평VI2" localSheetId="13">#REF!</definedName>
    <definedName name="평VI2" localSheetId="15">#REF!</definedName>
    <definedName name="평VI2" localSheetId="14">#REF!</definedName>
    <definedName name="평VI2">#REF!</definedName>
    <definedName name="평VI3" localSheetId="49">#REF!</definedName>
    <definedName name="평VI3" localSheetId="50">#REF!</definedName>
    <definedName name="평VI3" localSheetId="51">#REF!</definedName>
    <definedName name="평VI3" localSheetId="52">#REF!</definedName>
    <definedName name="평VI3" localSheetId="53">#REF!</definedName>
    <definedName name="평VI3" localSheetId="74">#REF!</definedName>
    <definedName name="평VI3" localSheetId="75">#REF!</definedName>
    <definedName name="평VI3" localSheetId="76">#REF!</definedName>
    <definedName name="평VI3" localSheetId="77">#REF!</definedName>
    <definedName name="평VI3" localSheetId="78">#REF!</definedName>
    <definedName name="평VI3" localSheetId="16">#REF!</definedName>
    <definedName name="평VI3" localSheetId="13">#REF!</definedName>
    <definedName name="평VI3" localSheetId="15">#REF!</definedName>
    <definedName name="평VI3" localSheetId="14">#REF!</definedName>
    <definedName name="평VI3">#REF!</definedName>
    <definedName name="평VI4" localSheetId="49">#REF!</definedName>
    <definedName name="평VI4" localSheetId="50">#REF!</definedName>
    <definedName name="평VI4" localSheetId="51">#REF!</definedName>
    <definedName name="평VI4" localSheetId="52">#REF!</definedName>
    <definedName name="평VI4" localSheetId="53">#REF!</definedName>
    <definedName name="평VI4" localSheetId="74">#REF!</definedName>
    <definedName name="평VI4" localSheetId="75">#REF!</definedName>
    <definedName name="평VI4" localSheetId="76">#REF!</definedName>
    <definedName name="평VI4" localSheetId="77">#REF!</definedName>
    <definedName name="평VI4" localSheetId="78">#REF!</definedName>
    <definedName name="평VI4" localSheetId="16">#REF!</definedName>
    <definedName name="평VI4" localSheetId="13">#REF!</definedName>
    <definedName name="평VI4" localSheetId="15">#REF!</definedName>
    <definedName name="평VI4" localSheetId="14">#REF!</definedName>
    <definedName name="평VI4">#REF!</definedName>
    <definedName name="평vi5" localSheetId="49">#REF!</definedName>
    <definedName name="평vi5" localSheetId="50">#REF!</definedName>
    <definedName name="평vi5" localSheetId="51">#REF!</definedName>
    <definedName name="평vi5" localSheetId="52">#REF!</definedName>
    <definedName name="평vi5" localSheetId="53">#REF!</definedName>
    <definedName name="평vi5" localSheetId="74">#REF!</definedName>
    <definedName name="평vi5" localSheetId="75">#REF!</definedName>
    <definedName name="평vi5" localSheetId="76">#REF!</definedName>
    <definedName name="평vi5" localSheetId="77">#REF!</definedName>
    <definedName name="평vi5" localSheetId="78">#REF!</definedName>
    <definedName name="평vi5" localSheetId="16">#REF!</definedName>
    <definedName name="평vi5" localSheetId="13">#REF!</definedName>
    <definedName name="평vi5" localSheetId="15">#REF!</definedName>
    <definedName name="평vi5" localSheetId="14">#REF!</definedName>
    <definedName name="평vi5">#REF!</definedName>
    <definedName name="평베타" localSheetId="49">#REF!</definedName>
    <definedName name="평베타" localSheetId="50">#REF!</definedName>
    <definedName name="평베타" localSheetId="51">#REF!</definedName>
    <definedName name="평베타" localSheetId="52">#REF!</definedName>
    <definedName name="평베타" localSheetId="53">#REF!</definedName>
    <definedName name="평베타" localSheetId="74">#REF!</definedName>
    <definedName name="평베타" localSheetId="75">#REF!</definedName>
    <definedName name="평베타" localSheetId="76">#REF!</definedName>
    <definedName name="평베타" localSheetId="77">#REF!</definedName>
    <definedName name="평베타" localSheetId="78">#REF!</definedName>
    <definedName name="평베타" localSheetId="16">#REF!</definedName>
    <definedName name="평베타" localSheetId="13">#REF!</definedName>
    <definedName name="평베타" localSheetId="15">#REF!</definedName>
    <definedName name="평베타" localSheetId="14">#REF!</definedName>
    <definedName name="평베타">#REF!</definedName>
    <definedName name="평힌k1" localSheetId="49">#REF!</definedName>
    <definedName name="평힌k1" localSheetId="50">#REF!</definedName>
    <definedName name="평힌k1" localSheetId="51">#REF!</definedName>
    <definedName name="평힌k1" localSheetId="52">#REF!</definedName>
    <definedName name="평힌k1" localSheetId="53">#REF!</definedName>
    <definedName name="평힌k1" localSheetId="74">#REF!</definedName>
    <definedName name="평힌k1" localSheetId="75">#REF!</definedName>
    <definedName name="평힌k1" localSheetId="76">#REF!</definedName>
    <definedName name="평힌k1" localSheetId="77">#REF!</definedName>
    <definedName name="평힌k1" localSheetId="78">#REF!</definedName>
    <definedName name="평힌k1" localSheetId="16">#REF!</definedName>
    <definedName name="평힌k1" localSheetId="13">#REF!</definedName>
    <definedName name="평힌k1" localSheetId="15">#REF!</definedName>
    <definedName name="평힌k1" localSheetId="14">#REF!</definedName>
    <definedName name="평힌k1">#REF!</definedName>
    <definedName name="평힌k2" localSheetId="49">#REF!</definedName>
    <definedName name="평힌k2" localSheetId="50">#REF!</definedName>
    <definedName name="평힌k2" localSheetId="51">#REF!</definedName>
    <definedName name="평힌k2" localSheetId="52">#REF!</definedName>
    <definedName name="평힌k2" localSheetId="53">#REF!</definedName>
    <definedName name="평힌k2" localSheetId="74">#REF!</definedName>
    <definedName name="평힌k2" localSheetId="75">#REF!</definedName>
    <definedName name="평힌k2" localSheetId="76">#REF!</definedName>
    <definedName name="평힌k2" localSheetId="77">#REF!</definedName>
    <definedName name="평힌k2" localSheetId="78">#REF!</definedName>
    <definedName name="평힌k2" localSheetId="16">#REF!</definedName>
    <definedName name="평힌k2" localSheetId="13">#REF!</definedName>
    <definedName name="평힌k2" localSheetId="15">#REF!</definedName>
    <definedName name="평힌k2" localSheetId="14">#REF!</definedName>
    <definedName name="평힌k2">#REF!</definedName>
    <definedName name="평힌k4" localSheetId="49">#REF!</definedName>
    <definedName name="평힌k4" localSheetId="50">#REF!</definedName>
    <definedName name="평힌k4" localSheetId="51">#REF!</definedName>
    <definedName name="평힌k4" localSheetId="52">#REF!</definedName>
    <definedName name="평힌k4" localSheetId="53">#REF!</definedName>
    <definedName name="평힌k4" localSheetId="74">#REF!</definedName>
    <definedName name="평힌k4" localSheetId="75">#REF!</definedName>
    <definedName name="평힌k4" localSheetId="76">#REF!</definedName>
    <definedName name="평힌k4" localSheetId="77">#REF!</definedName>
    <definedName name="평힌k4" localSheetId="78">#REF!</definedName>
    <definedName name="평힌k4" localSheetId="16">#REF!</definedName>
    <definedName name="평힌k4" localSheetId="13">#REF!</definedName>
    <definedName name="평힌k4" localSheetId="15">#REF!</definedName>
    <definedName name="평힌k4" localSheetId="14">#REF!</definedName>
    <definedName name="평힌k4">#REF!</definedName>
    <definedName name="평힌VI1" localSheetId="49">#REF!</definedName>
    <definedName name="평힌VI1" localSheetId="50">#REF!</definedName>
    <definedName name="평힌VI1" localSheetId="51">#REF!</definedName>
    <definedName name="평힌VI1" localSheetId="52">#REF!</definedName>
    <definedName name="평힌VI1" localSheetId="53">#REF!</definedName>
    <definedName name="평힌VI1" localSheetId="74">#REF!</definedName>
    <definedName name="평힌VI1" localSheetId="75">#REF!</definedName>
    <definedName name="평힌VI1" localSheetId="76">#REF!</definedName>
    <definedName name="평힌VI1" localSheetId="77">#REF!</definedName>
    <definedName name="평힌VI1" localSheetId="78">#REF!</definedName>
    <definedName name="평힌VI1" localSheetId="16">#REF!</definedName>
    <definedName name="평힌VI1" localSheetId="13">#REF!</definedName>
    <definedName name="평힌VI1" localSheetId="15">#REF!</definedName>
    <definedName name="평힌VI1" localSheetId="14">#REF!</definedName>
    <definedName name="평힌VI1">#REF!</definedName>
    <definedName name="평힌VI2" localSheetId="49">#REF!</definedName>
    <definedName name="평힌VI2" localSheetId="50">#REF!</definedName>
    <definedName name="평힌VI2" localSheetId="51">#REF!</definedName>
    <definedName name="평힌VI2" localSheetId="52">#REF!</definedName>
    <definedName name="평힌VI2" localSheetId="53">#REF!</definedName>
    <definedName name="평힌VI2" localSheetId="74">#REF!</definedName>
    <definedName name="평힌VI2" localSheetId="75">#REF!</definedName>
    <definedName name="평힌VI2" localSheetId="76">#REF!</definedName>
    <definedName name="평힌VI2" localSheetId="77">#REF!</definedName>
    <definedName name="평힌VI2" localSheetId="78">#REF!</definedName>
    <definedName name="평힌VI2" localSheetId="16">#REF!</definedName>
    <definedName name="평힌VI2" localSheetId="13">#REF!</definedName>
    <definedName name="평힌VI2" localSheetId="15">#REF!</definedName>
    <definedName name="평힌VI2" localSheetId="14">#REF!</definedName>
    <definedName name="평힌VI2">#REF!</definedName>
    <definedName name="평힌VI3" localSheetId="49">#REF!</definedName>
    <definedName name="평힌VI3" localSheetId="50">#REF!</definedName>
    <definedName name="평힌VI3" localSheetId="51">#REF!</definedName>
    <definedName name="평힌VI3" localSheetId="52">#REF!</definedName>
    <definedName name="평힌VI3" localSheetId="53">#REF!</definedName>
    <definedName name="평힌VI3" localSheetId="74">#REF!</definedName>
    <definedName name="평힌VI3" localSheetId="75">#REF!</definedName>
    <definedName name="평힌VI3" localSheetId="76">#REF!</definedName>
    <definedName name="평힌VI3" localSheetId="77">#REF!</definedName>
    <definedName name="평힌VI3" localSheetId="78">#REF!</definedName>
    <definedName name="평힌VI3" localSheetId="16">#REF!</definedName>
    <definedName name="평힌VI3" localSheetId="13">#REF!</definedName>
    <definedName name="평힌VI3" localSheetId="15">#REF!</definedName>
    <definedName name="평힌VI3" localSheetId="14">#REF!</definedName>
    <definedName name="평힌VI3">#REF!</definedName>
    <definedName name="평힌VI4" localSheetId="49">#REF!</definedName>
    <definedName name="평힌VI4" localSheetId="50">#REF!</definedName>
    <definedName name="평힌VI4" localSheetId="51">#REF!</definedName>
    <definedName name="평힌VI4" localSheetId="52">#REF!</definedName>
    <definedName name="평힌VI4" localSheetId="53">#REF!</definedName>
    <definedName name="평힌VI4" localSheetId="74">#REF!</definedName>
    <definedName name="평힌VI4" localSheetId="75">#REF!</definedName>
    <definedName name="평힌VI4" localSheetId="76">#REF!</definedName>
    <definedName name="평힌VI4" localSheetId="77">#REF!</definedName>
    <definedName name="평힌VI4" localSheetId="78">#REF!</definedName>
    <definedName name="평힌VI4" localSheetId="16">#REF!</definedName>
    <definedName name="평힌VI4" localSheetId="13">#REF!</definedName>
    <definedName name="평힌VI4" localSheetId="15">#REF!</definedName>
    <definedName name="평힌VI4" localSheetId="14">#REF!</definedName>
    <definedName name="평힌VI4">#REF!</definedName>
    <definedName name="평힌vi5" localSheetId="49">#REF!</definedName>
    <definedName name="평힌vi5" localSheetId="50">#REF!</definedName>
    <definedName name="평힌vi5" localSheetId="51">#REF!</definedName>
    <definedName name="평힌vi5" localSheetId="52">#REF!</definedName>
    <definedName name="평힌vi5" localSheetId="53">#REF!</definedName>
    <definedName name="평힌vi5" localSheetId="74">#REF!</definedName>
    <definedName name="평힌vi5" localSheetId="75">#REF!</definedName>
    <definedName name="평힌vi5" localSheetId="76">#REF!</definedName>
    <definedName name="평힌vi5" localSheetId="77">#REF!</definedName>
    <definedName name="평힌vi5" localSheetId="78">#REF!</definedName>
    <definedName name="평힌vi5" localSheetId="16">#REF!</definedName>
    <definedName name="평힌vi5" localSheetId="13">#REF!</definedName>
    <definedName name="평힌vi5" localSheetId="15">#REF!</definedName>
    <definedName name="평힌vi5" localSheetId="14">#REF!</definedName>
    <definedName name="평힌vi5">#REF!</definedName>
    <definedName name="폐기물집계표" localSheetId="37">'9.2내역서(덩굴제거)'!집</definedName>
    <definedName name="폐기물집계표" localSheetId="49">덩굴단1!집</definedName>
    <definedName name="폐기물집계표" localSheetId="50">덩굴단2!집</definedName>
    <definedName name="폐기물집계표" localSheetId="51">덩굴단3!집</definedName>
    <definedName name="폐기물집계표" localSheetId="52">덩굴단4!집</definedName>
    <definedName name="폐기물집계표" localSheetId="53">덩굴단5!집</definedName>
    <definedName name="폐기물집계표" localSheetId="79">비닐랩견적!집</definedName>
    <definedName name="폐기물집계표">집</definedName>
    <definedName name="폐기물처리3" localSheetId="55">#REF!</definedName>
    <definedName name="폐기물처리3" localSheetId="59">#REF!</definedName>
    <definedName name="폐기물처리3" localSheetId="61">#REF!</definedName>
    <definedName name="폐기물처리3" localSheetId="31">#REF!</definedName>
    <definedName name="폐기물처리3" localSheetId="35">#REF!</definedName>
    <definedName name="폐기물처리3" localSheetId="36">#REF!</definedName>
    <definedName name="폐기물처리3" localSheetId="34">#REF!</definedName>
    <definedName name="폐기물처리3" localSheetId="49">#REF!</definedName>
    <definedName name="폐기물처리3" localSheetId="50">#REF!</definedName>
    <definedName name="폐기물처리3" localSheetId="51">#REF!</definedName>
    <definedName name="폐기물처리3" localSheetId="52">#REF!</definedName>
    <definedName name="폐기물처리3" localSheetId="53">#REF!</definedName>
    <definedName name="폐기물처리3" localSheetId="74">#REF!</definedName>
    <definedName name="폐기물처리3" localSheetId="75">#REF!</definedName>
    <definedName name="폐기물처리3" localSheetId="76">#REF!</definedName>
    <definedName name="폐기물처리3" localSheetId="77">#REF!</definedName>
    <definedName name="폐기물처리3" localSheetId="78">#REF!</definedName>
    <definedName name="폐기물처리3" localSheetId="16">#REF!</definedName>
    <definedName name="폐기물처리3" localSheetId="13">#REF!</definedName>
    <definedName name="폐기물처리3" localSheetId="15">#REF!</definedName>
    <definedName name="폐기물처리3" localSheetId="14">#REF!</definedName>
    <definedName name="폐기물처리3" localSheetId="1">#REF!</definedName>
    <definedName name="폐기물처리3">#REF!</definedName>
    <definedName name="포" localSheetId="49">[160]수량산출서!$E$5</definedName>
    <definedName name="포" localSheetId="50">[160]수량산출서!$E$5</definedName>
    <definedName name="포" localSheetId="51">[160]수량산출서!$E$5</definedName>
    <definedName name="포" localSheetId="52">[160]수량산출서!$E$5</definedName>
    <definedName name="포" localSheetId="53">[160]수량산출서!$E$5</definedName>
    <definedName name="포" localSheetId="79">[160]수량산출서!$E$5</definedName>
    <definedName name="포">[161]수량산출서!$E$5</definedName>
    <definedName name="포설공" localSheetId="55">[63]관급자재대!#REF!</definedName>
    <definedName name="포설공" localSheetId="59">[63]관급자재대!#REF!</definedName>
    <definedName name="포설공" localSheetId="61">[63]관급자재대!#REF!</definedName>
    <definedName name="포설공" localSheetId="31">[63]관급자재대!#REF!</definedName>
    <definedName name="포설공" localSheetId="35">[63]관급자재대!#REF!</definedName>
    <definedName name="포설공" localSheetId="36">[63]관급자재대!#REF!</definedName>
    <definedName name="포설공" localSheetId="34">[63]관급자재대!#REF!</definedName>
    <definedName name="포설공" localSheetId="49">[63]관급자재대!#REF!</definedName>
    <definedName name="포설공" localSheetId="50">[63]관급자재대!#REF!</definedName>
    <definedName name="포설공" localSheetId="51">[63]관급자재대!#REF!</definedName>
    <definedName name="포설공" localSheetId="52">[63]관급자재대!#REF!</definedName>
    <definedName name="포설공" localSheetId="53">[63]관급자재대!#REF!</definedName>
    <definedName name="포설공" localSheetId="16">[63]관급자재대!#REF!</definedName>
    <definedName name="포설공" localSheetId="13">[63]관급자재대!#REF!</definedName>
    <definedName name="포설공" localSheetId="15">[63]관급자재대!#REF!</definedName>
    <definedName name="포설공" localSheetId="14">[63]관급자재대!#REF!</definedName>
    <definedName name="포설공" localSheetId="1">[63]관급자재대!#REF!</definedName>
    <definedName name="포설공">[63]관급자재대!#REF!</definedName>
    <definedName name="포설공001" localSheetId="49">#REF!</definedName>
    <definedName name="포설공001" localSheetId="50">#REF!</definedName>
    <definedName name="포설공001" localSheetId="51">#REF!</definedName>
    <definedName name="포설공001" localSheetId="52">#REF!</definedName>
    <definedName name="포설공001" localSheetId="53">#REF!</definedName>
    <definedName name="포설공001" localSheetId="74">#REF!</definedName>
    <definedName name="포설공001" localSheetId="75">#REF!</definedName>
    <definedName name="포설공001" localSheetId="76">#REF!</definedName>
    <definedName name="포설공001" localSheetId="77">#REF!</definedName>
    <definedName name="포설공001" localSheetId="78">#REF!</definedName>
    <definedName name="포설공001" localSheetId="16">#REF!</definedName>
    <definedName name="포설공001" localSheetId="13">#REF!</definedName>
    <definedName name="포설공001" localSheetId="15">#REF!</definedName>
    <definedName name="포설공001" localSheetId="14">#REF!</definedName>
    <definedName name="포설공001">#REF!</definedName>
    <definedName name="포설공002" localSheetId="49">#REF!</definedName>
    <definedName name="포설공002" localSheetId="50">#REF!</definedName>
    <definedName name="포설공002" localSheetId="51">#REF!</definedName>
    <definedName name="포설공002" localSheetId="52">#REF!</definedName>
    <definedName name="포설공002" localSheetId="53">#REF!</definedName>
    <definedName name="포설공002" localSheetId="74">#REF!</definedName>
    <definedName name="포설공002" localSheetId="75">#REF!</definedName>
    <definedName name="포설공002" localSheetId="76">#REF!</definedName>
    <definedName name="포설공002" localSheetId="77">#REF!</definedName>
    <definedName name="포설공002" localSheetId="78">#REF!</definedName>
    <definedName name="포설공002" localSheetId="16">#REF!</definedName>
    <definedName name="포설공002" localSheetId="13">#REF!</definedName>
    <definedName name="포설공002" localSheetId="15">#REF!</definedName>
    <definedName name="포설공002" localSheetId="14">#REF!</definedName>
    <definedName name="포설공002">#REF!</definedName>
    <definedName name="포설공011" localSheetId="49">#REF!</definedName>
    <definedName name="포설공011" localSheetId="50">#REF!</definedName>
    <definedName name="포설공011" localSheetId="51">#REF!</definedName>
    <definedName name="포설공011" localSheetId="52">#REF!</definedName>
    <definedName name="포설공011" localSheetId="53">#REF!</definedName>
    <definedName name="포설공011" localSheetId="74">#REF!</definedName>
    <definedName name="포설공011" localSheetId="75">#REF!</definedName>
    <definedName name="포설공011" localSheetId="76">#REF!</definedName>
    <definedName name="포설공011" localSheetId="77">#REF!</definedName>
    <definedName name="포설공011" localSheetId="78">#REF!</definedName>
    <definedName name="포설공011" localSheetId="16">#REF!</definedName>
    <definedName name="포설공011" localSheetId="13">#REF!</definedName>
    <definedName name="포설공011" localSheetId="15">#REF!</definedName>
    <definedName name="포설공011" localSheetId="14">#REF!</definedName>
    <definedName name="포설공011">#REF!</definedName>
    <definedName name="포설공982" localSheetId="49">#REF!</definedName>
    <definedName name="포설공982" localSheetId="50">#REF!</definedName>
    <definedName name="포설공982" localSheetId="51">#REF!</definedName>
    <definedName name="포설공982" localSheetId="52">#REF!</definedName>
    <definedName name="포설공982" localSheetId="53">#REF!</definedName>
    <definedName name="포설공982" localSheetId="74">#REF!</definedName>
    <definedName name="포설공982" localSheetId="75">#REF!</definedName>
    <definedName name="포설공982" localSheetId="76">#REF!</definedName>
    <definedName name="포설공982" localSheetId="77">#REF!</definedName>
    <definedName name="포설공982" localSheetId="78">#REF!</definedName>
    <definedName name="포설공982" localSheetId="16">#REF!</definedName>
    <definedName name="포설공982" localSheetId="13">#REF!</definedName>
    <definedName name="포설공982" localSheetId="15">#REF!</definedName>
    <definedName name="포설공982" localSheetId="14">#REF!</definedName>
    <definedName name="포설공982">#REF!</definedName>
    <definedName name="포설공991" localSheetId="49">#REF!</definedName>
    <definedName name="포설공991" localSheetId="50">#REF!</definedName>
    <definedName name="포설공991" localSheetId="51">#REF!</definedName>
    <definedName name="포설공991" localSheetId="52">#REF!</definedName>
    <definedName name="포설공991" localSheetId="53">#REF!</definedName>
    <definedName name="포설공991" localSheetId="74">#REF!</definedName>
    <definedName name="포설공991" localSheetId="75">#REF!</definedName>
    <definedName name="포설공991" localSheetId="76">#REF!</definedName>
    <definedName name="포설공991" localSheetId="77">#REF!</definedName>
    <definedName name="포설공991" localSheetId="78">#REF!</definedName>
    <definedName name="포설공991" localSheetId="16">#REF!</definedName>
    <definedName name="포설공991" localSheetId="13">#REF!</definedName>
    <definedName name="포설공991" localSheetId="15">#REF!</definedName>
    <definedName name="포설공991" localSheetId="14">#REF!</definedName>
    <definedName name="포설공991">#REF!</definedName>
    <definedName name="포설공992" localSheetId="49">#REF!</definedName>
    <definedName name="포설공992" localSheetId="50">#REF!</definedName>
    <definedName name="포설공992" localSheetId="51">#REF!</definedName>
    <definedName name="포설공992" localSheetId="52">#REF!</definedName>
    <definedName name="포설공992" localSheetId="53">#REF!</definedName>
    <definedName name="포설공992" localSheetId="74">#REF!</definedName>
    <definedName name="포설공992" localSheetId="75">#REF!</definedName>
    <definedName name="포설공992" localSheetId="76">#REF!</definedName>
    <definedName name="포설공992" localSheetId="77">#REF!</definedName>
    <definedName name="포설공992" localSheetId="78">#REF!</definedName>
    <definedName name="포설공992" localSheetId="16">#REF!</definedName>
    <definedName name="포설공992" localSheetId="13">#REF!</definedName>
    <definedName name="포설공992" localSheetId="15">#REF!</definedName>
    <definedName name="포설공992" localSheetId="14">#REF!</definedName>
    <definedName name="포설공992">#REF!</definedName>
    <definedName name="포장" localSheetId="17" hidden="1">#REF!</definedName>
    <definedName name="포장" localSheetId="18" hidden="1">#REF!</definedName>
    <definedName name="포장" localSheetId="16" hidden="1">#REF!</definedName>
    <definedName name="포장" localSheetId="13" hidden="1">#REF!</definedName>
    <definedName name="포장" localSheetId="15" hidden="1">#REF!</definedName>
    <definedName name="포장" localSheetId="14" hidden="1">#REF!</definedName>
    <definedName name="포장" hidden="1">#REF!</definedName>
    <definedName name="포장공" localSheetId="49">#REF!</definedName>
    <definedName name="포장공" localSheetId="50">#REF!</definedName>
    <definedName name="포장공" localSheetId="51">#REF!</definedName>
    <definedName name="포장공" localSheetId="52">#REF!</definedName>
    <definedName name="포장공" localSheetId="53">#REF!</definedName>
    <definedName name="포장공" localSheetId="74">#REF!</definedName>
    <definedName name="포장공" localSheetId="75">#REF!</definedName>
    <definedName name="포장공" localSheetId="76">#REF!</definedName>
    <definedName name="포장공" localSheetId="77">#REF!</definedName>
    <definedName name="포장공" localSheetId="78">#REF!</definedName>
    <definedName name="포장공" localSheetId="16">#REF!</definedName>
    <definedName name="포장공" localSheetId="13">#REF!</definedName>
    <definedName name="포장공" localSheetId="15">#REF!</definedName>
    <definedName name="포장공" localSheetId="14">#REF!</definedName>
    <definedName name="포장공">#REF!</definedName>
    <definedName name="포장공001" localSheetId="49">#REF!</definedName>
    <definedName name="포장공001" localSheetId="50">#REF!</definedName>
    <definedName name="포장공001" localSheetId="51">#REF!</definedName>
    <definedName name="포장공001" localSheetId="52">#REF!</definedName>
    <definedName name="포장공001" localSheetId="53">#REF!</definedName>
    <definedName name="포장공001" localSheetId="74">#REF!</definedName>
    <definedName name="포장공001" localSheetId="75">#REF!</definedName>
    <definedName name="포장공001" localSheetId="76">#REF!</definedName>
    <definedName name="포장공001" localSheetId="77">#REF!</definedName>
    <definedName name="포장공001" localSheetId="78">#REF!</definedName>
    <definedName name="포장공001" localSheetId="16">#REF!</definedName>
    <definedName name="포장공001" localSheetId="13">#REF!</definedName>
    <definedName name="포장공001" localSheetId="15">#REF!</definedName>
    <definedName name="포장공001" localSheetId="14">#REF!</definedName>
    <definedName name="포장공001">#REF!</definedName>
    <definedName name="포장공002" localSheetId="49">#REF!</definedName>
    <definedName name="포장공002" localSheetId="50">#REF!</definedName>
    <definedName name="포장공002" localSheetId="51">#REF!</definedName>
    <definedName name="포장공002" localSheetId="52">#REF!</definedName>
    <definedName name="포장공002" localSheetId="53">#REF!</definedName>
    <definedName name="포장공002" localSheetId="74">#REF!</definedName>
    <definedName name="포장공002" localSheetId="75">#REF!</definedName>
    <definedName name="포장공002" localSheetId="76">#REF!</definedName>
    <definedName name="포장공002" localSheetId="77">#REF!</definedName>
    <definedName name="포장공002" localSheetId="78">#REF!</definedName>
    <definedName name="포장공002" localSheetId="16">#REF!</definedName>
    <definedName name="포장공002" localSheetId="13">#REF!</definedName>
    <definedName name="포장공002" localSheetId="15">#REF!</definedName>
    <definedName name="포장공002" localSheetId="14">#REF!</definedName>
    <definedName name="포장공002">#REF!</definedName>
    <definedName name="포장공011" localSheetId="49">#REF!</definedName>
    <definedName name="포장공011" localSheetId="50">#REF!</definedName>
    <definedName name="포장공011" localSheetId="51">#REF!</definedName>
    <definedName name="포장공011" localSheetId="52">#REF!</definedName>
    <definedName name="포장공011" localSheetId="53">#REF!</definedName>
    <definedName name="포장공011" localSheetId="74">#REF!</definedName>
    <definedName name="포장공011" localSheetId="75">#REF!</definedName>
    <definedName name="포장공011" localSheetId="76">#REF!</definedName>
    <definedName name="포장공011" localSheetId="77">#REF!</definedName>
    <definedName name="포장공011" localSheetId="78">#REF!</definedName>
    <definedName name="포장공011" localSheetId="16">#REF!</definedName>
    <definedName name="포장공011" localSheetId="13">#REF!</definedName>
    <definedName name="포장공011" localSheetId="15">#REF!</definedName>
    <definedName name="포장공011" localSheetId="14">#REF!</definedName>
    <definedName name="포장공011">#REF!</definedName>
    <definedName name="포장공982" localSheetId="49">#REF!</definedName>
    <definedName name="포장공982" localSheetId="50">#REF!</definedName>
    <definedName name="포장공982" localSheetId="51">#REF!</definedName>
    <definedName name="포장공982" localSheetId="52">#REF!</definedName>
    <definedName name="포장공982" localSheetId="53">#REF!</definedName>
    <definedName name="포장공982" localSheetId="74">#REF!</definedName>
    <definedName name="포장공982" localSheetId="75">#REF!</definedName>
    <definedName name="포장공982" localSheetId="76">#REF!</definedName>
    <definedName name="포장공982" localSheetId="77">#REF!</definedName>
    <definedName name="포장공982" localSheetId="78">#REF!</definedName>
    <definedName name="포장공982" localSheetId="16">#REF!</definedName>
    <definedName name="포장공982" localSheetId="13">#REF!</definedName>
    <definedName name="포장공982" localSheetId="15">#REF!</definedName>
    <definedName name="포장공982" localSheetId="14">#REF!</definedName>
    <definedName name="포장공982">#REF!</definedName>
    <definedName name="포장공991" localSheetId="49">#REF!</definedName>
    <definedName name="포장공991" localSheetId="50">#REF!</definedName>
    <definedName name="포장공991" localSheetId="51">#REF!</definedName>
    <definedName name="포장공991" localSheetId="52">#REF!</definedName>
    <definedName name="포장공991" localSheetId="53">#REF!</definedName>
    <definedName name="포장공991" localSheetId="74">#REF!</definedName>
    <definedName name="포장공991" localSheetId="75">#REF!</definedName>
    <definedName name="포장공991" localSheetId="76">#REF!</definedName>
    <definedName name="포장공991" localSheetId="77">#REF!</definedName>
    <definedName name="포장공991" localSheetId="78">#REF!</definedName>
    <definedName name="포장공991" localSheetId="16">#REF!</definedName>
    <definedName name="포장공991" localSheetId="13">#REF!</definedName>
    <definedName name="포장공991" localSheetId="15">#REF!</definedName>
    <definedName name="포장공991" localSheetId="14">#REF!</definedName>
    <definedName name="포장공991">#REF!</definedName>
    <definedName name="포장공992" localSheetId="49">#REF!</definedName>
    <definedName name="포장공992" localSheetId="50">#REF!</definedName>
    <definedName name="포장공992" localSheetId="51">#REF!</definedName>
    <definedName name="포장공992" localSheetId="52">#REF!</definedName>
    <definedName name="포장공992" localSheetId="53">#REF!</definedName>
    <definedName name="포장공992" localSheetId="74">#REF!</definedName>
    <definedName name="포장공992" localSheetId="75">#REF!</definedName>
    <definedName name="포장공992" localSheetId="76">#REF!</definedName>
    <definedName name="포장공992" localSheetId="77">#REF!</definedName>
    <definedName name="포장공992" localSheetId="78">#REF!</definedName>
    <definedName name="포장공992" localSheetId="16">#REF!</definedName>
    <definedName name="포장공992" localSheetId="13">#REF!</definedName>
    <definedName name="포장공992" localSheetId="15">#REF!</definedName>
    <definedName name="포장공992" localSheetId="14">#REF!</definedName>
    <definedName name="포장공992">#REF!</definedName>
    <definedName name="포장공집계" localSheetId="37">{"'산출근거'!$B$4:$D$8"}</definedName>
    <definedName name="포장공집계" localSheetId="17">{"'산출근거'!$B$4:$D$8"}</definedName>
    <definedName name="포장공집계" localSheetId="18">{"'산출근거'!$B$4:$D$8"}</definedName>
    <definedName name="포장공집계" localSheetId="49">{"'산출근거'!$B$4:$D$8"}</definedName>
    <definedName name="포장공집계" localSheetId="50">{"'산출근거'!$B$4:$D$8"}</definedName>
    <definedName name="포장공집계" localSheetId="51">{"'산출근거'!$B$4:$D$8"}</definedName>
    <definedName name="포장공집계" localSheetId="52">{"'산출근거'!$B$4:$D$8"}</definedName>
    <definedName name="포장공집계" localSheetId="53">{"'산출근거'!$B$4:$D$8"}</definedName>
    <definedName name="포장공집계" localSheetId="79">{"'산출근거'!$B$4:$D$8"}</definedName>
    <definedName name="포장공집계" localSheetId="16">{"'산출근거'!$B$4:$D$8"}</definedName>
    <definedName name="포장공집계" localSheetId="13">{"'산출근거'!$B$4:$D$8"}</definedName>
    <definedName name="포장공집계" localSheetId="15">{"'산출근거'!$B$4:$D$8"}</definedName>
    <definedName name="포장공집계" localSheetId="14">{"'산출근거'!$B$4:$D$8"}</definedName>
    <definedName name="포장공집계">{"'산출근거'!$B$4:$D$8"}</definedName>
    <definedName name="포장깨기" localSheetId="37">{"'산출근거'!$B$4:$D$8"}</definedName>
    <definedName name="포장깨기" localSheetId="17">{"'산출근거'!$B$4:$D$8"}</definedName>
    <definedName name="포장깨기" localSheetId="18">{"'산출근거'!$B$4:$D$8"}</definedName>
    <definedName name="포장깨기" localSheetId="49">{"'산출근거'!$B$4:$D$8"}</definedName>
    <definedName name="포장깨기" localSheetId="50">{"'산출근거'!$B$4:$D$8"}</definedName>
    <definedName name="포장깨기" localSheetId="51">{"'산출근거'!$B$4:$D$8"}</definedName>
    <definedName name="포장깨기" localSheetId="52">{"'산출근거'!$B$4:$D$8"}</definedName>
    <definedName name="포장깨기" localSheetId="53">{"'산출근거'!$B$4:$D$8"}</definedName>
    <definedName name="포장깨기" localSheetId="79">{"'산출근거'!$B$4:$D$8"}</definedName>
    <definedName name="포장깨기" localSheetId="16">{"'산출근거'!$B$4:$D$8"}</definedName>
    <definedName name="포장깨기" localSheetId="13">{"'산출근거'!$B$4:$D$8"}</definedName>
    <definedName name="포장깨기" localSheetId="15">{"'산출근거'!$B$4:$D$8"}</definedName>
    <definedName name="포장깨기" localSheetId="14">{"'산출근거'!$B$4:$D$8"}</definedName>
    <definedName name="포장깨기">{"'산출근거'!$B$4:$D$8"}</definedName>
    <definedName name="폭">#REF!</definedName>
    <definedName name="폭원" localSheetId="49">#REF!</definedName>
    <definedName name="폭원" localSheetId="50">#REF!</definedName>
    <definedName name="폭원" localSheetId="51">#REF!</definedName>
    <definedName name="폭원" localSheetId="52">#REF!</definedName>
    <definedName name="폭원" localSheetId="53">#REF!</definedName>
    <definedName name="폭원" localSheetId="74">#REF!</definedName>
    <definedName name="폭원" localSheetId="75">#REF!</definedName>
    <definedName name="폭원" localSheetId="76">#REF!</definedName>
    <definedName name="폭원" localSheetId="77">#REF!</definedName>
    <definedName name="폭원" localSheetId="78">#REF!</definedName>
    <definedName name="폭원" localSheetId="16">#REF!</definedName>
    <definedName name="폭원" localSheetId="13">#REF!</definedName>
    <definedName name="폭원" localSheetId="15">#REF!</definedName>
    <definedName name="폭원" localSheetId="14">#REF!</definedName>
    <definedName name="폭원">#REF!</definedName>
    <definedName name="표석">[64]설계기준!#REF!</definedName>
    <definedName name="표준공종" localSheetId="49">#REF!</definedName>
    <definedName name="표준공종" localSheetId="50">#REF!</definedName>
    <definedName name="표준공종" localSheetId="51">#REF!</definedName>
    <definedName name="표준공종" localSheetId="52">#REF!</definedName>
    <definedName name="표준공종" localSheetId="53">#REF!</definedName>
    <definedName name="표준공종" localSheetId="13">#REF!</definedName>
    <definedName name="표준공종" localSheetId="15">#REF!</definedName>
    <definedName name="표준공종" localSheetId="14">#REF!</definedName>
    <definedName name="표준공종">#REF!</definedName>
    <definedName name="표준양식" localSheetId="49">#REF!</definedName>
    <definedName name="표준양식" localSheetId="50">#REF!</definedName>
    <definedName name="표준양식" localSheetId="51">#REF!</definedName>
    <definedName name="표준양식" localSheetId="52">#REF!</definedName>
    <definedName name="표준양식" localSheetId="53">#REF!</definedName>
    <definedName name="표준양식" localSheetId="13">#REF!</definedName>
    <definedName name="표준양식" localSheetId="15">#REF!</definedName>
    <definedName name="표준양식" localSheetId="14">#REF!</definedName>
    <definedName name="표준양식">#REF!</definedName>
    <definedName name="표준좌표" localSheetId="37">BlankMacro1</definedName>
    <definedName name="표준좌표" localSheetId="49">BlankMacro1</definedName>
    <definedName name="표준좌표" localSheetId="50">BlankMacro1</definedName>
    <definedName name="표준좌표" localSheetId="51">BlankMacro1</definedName>
    <definedName name="표준좌표" localSheetId="52">BlankMacro1</definedName>
    <definedName name="표준좌표" localSheetId="53">BlankMacro1</definedName>
    <definedName name="표준좌표" localSheetId="75">BlankMacro1</definedName>
    <definedName name="표준좌표" localSheetId="77">BlankMacro1</definedName>
    <definedName name="표준좌표" localSheetId="79">BlankMacro1</definedName>
    <definedName name="표준좌표">BlankMacro1</definedName>
    <definedName name="표준지" localSheetId="49">[162]단재적표!$B$1:$C$311</definedName>
    <definedName name="표준지" localSheetId="50">[162]단재적표!$B$1:$C$311</definedName>
    <definedName name="표준지" localSheetId="51">[162]단재적표!$B$1:$C$311</definedName>
    <definedName name="표준지" localSheetId="52">[162]단재적표!$B$1:$C$311</definedName>
    <definedName name="표준지" localSheetId="53">[162]단재적표!$B$1:$C$311</definedName>
    <definedName name="표준지" localSheetId="79">[163]단재적표!$B$1:$C$311</definedName>
    <definedName name="표준지">[164]단재적표!$B$1:$C$311</definedName>
    <definedName name="표준지좌표변경" localSheetId="37">BlankMacro1</definedName>
    <definedName name="표준지좌표변경" localSheetId="49">BlankMacro1</definedName>
    <definedName name="표준지좌표변경" localSheetId="50">BlankMacro1</definedName>
    <definedName name="표준지좌표변경" localSheetId="51">BlankMacro1</definedName>
    <definedName name="표준지좌표변경" localSheetId="52">BlankMacro1</definedName>
    <definedName name="표준지좌표변경" localSheetId="53">BlankMacro1</definedName>
    <definedName name="표준지좌표변경" localSheetId="75">BlankMacro1</definedName>
    <definedName name="표준지좌표변경" localSheetId="77">BlankMacro1</definedName>
    <definedName name="표준지좌표변경" localSheetId="79">BlankMacro1</definedName>
    <definedName name="표준지좌표변경">BlankMacro1</definedName>
    <definedName name="표층5경" localSheetId="55">[63]관급자재대!#REF!</definedName>
    <definedName name="표층5경" localSheetId="59">[63]관급자재대!#REF!</definedName>
    <definedName name="표층5경" localSheetId="61">[63]관급자재대!#REF!</definedName>
    <definedName name="표층5경" localSheetId="31">[63]관급자재대!#REF!</definedName>
    <definedName name="표층5경" localSheetId="35">[63]관급자재대!#REF!</definedName>
    <definedName name="표층5경" localSheetId="36">[63]관급자재대!#REF!</definedName>
    <definedName name="표층5경" localSheetId="34">[63]관급자재대!#REF!</definedName>
    <definedName name="표층5경" localSheetId="49">[63]관급자재대!#REF!</definedName>
    <definedName name="표층5경" localSheetId="50">[63]관급자재대!#REF!</definedName>
    <definedName name="표층5경" localSheetId="51">[63]관급자재대!#REF!</definedName>
    <definedName name="표층5경" localSheetId="52">[63]관급자재대!#REF!</definedName>
    <definedName name="표층5경" localSheetId="53">[63]관급자재대!#REF!</definedName>
    <definedName name="표층5경" localSheetId="16">[63]관급자재대!#REF!</definedName>
    <definedName name="표층5경" localSheetId="13">[63]관급자재대!#REF!</definedName>
    <definedName name="표층5경" localSheetId="15">[63]관급자재대!#REF!</definedName>
    <definedName name="표층5경" localSheetId="14">[63]관급자재대!#REF!</definedName>
    <definedName name="표층5경" localSheetId="1">[63]관급자재대!#REF!</definedName>
    <definedName name="표층5경">[63]관급자재대!#REF!</definedName>
    <definedName name="표층5노" localSheetId="55">[63]관급자재대!#REF!</definedName>
    <definedName name="표층5노" localSheetId="59">[63]관급자재대!#REF!</definedName>
    <definedName name="표층5노" localSheetId="61">[63]관급자재대!#REF!</definedName>
    <definedName name="표층5노" localSheetId="31">[63]관급자재대!#REF!</definedName>
    <definedName name="표층5노" localSheetId="35">[63]관급자재대!#REF!</definedName>
    <definedName name="표층5노" localSheetId="36">[63]관급자재대!#REF!</definedName>
    <definedName name="표층5노" localSheetId="34">[63]관급자재대!#REF!</definedName>
    <definedName name="표층5노" localSheetId="49">[63]관급자재대!#REF!</definedName>
    <definedName name="표층5노" localSheetId="50">[63]관급자재대!#REF!</definedName>
    <definedName name="표층5노" localSheetId="51">[63]관급자재대!#REF!</definedName>
    <definedName name="표층5노" localSheetId="52">[63]관급자재대!#REF!</definedName>
    <definedName name="표층5노" localSheetId="53">[63]관급자재대!#REF!</definedName>
    <definedName name="표층5노" localSheetId="16">[63]관급자재대!#REF!</definedName>
    <definedName name="표층5노" localSheetId="13">[63]관급자재대!#REF!</definedName>
    <definedName name="표층5노" localSheetId="15">[63]관급자재대!#REF!</definedName>
    <definedName name="표층5노" localSheetId="14">[63]관급자재대!#REF!</definedName>
    <definedName name="표층5노" localSheetId="1">[63]관급자재대!#REF!</definedName>
    <definedName name="표층5노">[63]관급자재대!#REF!</definedName>
    <definedName name="표층5재" localSheetId="55">[63]관급자재대!#REF!</definedName>
    <definedName name="표층5재" localSheetId="59">[63]관급자재대!#REF!</definedName>
    <definedName name="표층5재" localSheetId="61">[63]관급자재대!#REF!</definedName>
    <definedName name="표층5재" localSheetId="31">[63]관급자재대!#REF!</definedName>
    <definedName name="표층5재" localSheetId="35">[63]관급자재대!#REF!</definedName>
    <definedName name="표층5재" localSheetId="36">[63]관급자재대!#REF!</definedName>
    <definedName name="표층5재" localSheetId="34">[63]관급자재대!#REF!</definedName>
    <definedName name="표층5재" localSheetId="49">[63]관급자재대!#REF!</definedName>
    <definedName name="표층5재" localSheetId="50">[63]관급자재대!#REF!</definedName>
    <definedName name="표층5재" localSheetId="51">[63]관급자재대!#REF!</definedName>
    <definedName name="표층5재" localSheetId="52">[63]관급자재대!#REF!</definedName>
    <definedName name="표층5재" localSheetId="53">[63]관급자재대!#REF!</definedName>
    <definedName name="표층5재" localSheetId="16">[63]관급자재대!#REF!</definedName>
    <definedName name="표층5재" localSheetId="1">[63]관급자재대!#REF!</definedName>
    <definedName name="표층5재">[63]관급자재대!#REF!</definedName>
    <definedName name="표층콘크리파괴" localSheetId="55">[74]일위대가!#REF!</definedName>
    <definedName name="표층콘크리파괴" localSheetId="59">[74]일위대가!#REF!</definedName>
    <definedName name="표층콘크리파괴" localSheetId="61">[74]일위대가!#REF!</definedName>
    <definedName name="표층콘크리파괴" localSheetId="31">[74]일위대가!#REF!</definedName>
    <definedName name="표층콘크리파괴" localSheetId="35">[74]일위대가!#REF!</definedName>
    <definedName name="표층콘크리파괴" localSheetId="36">[74]일위대가!#REF!</definedName>
    <definedName name="표층콘크리파괴" localSheetId="34">[74]일위대가!#REF!</definedName>
    <definedName name="표층콘크리파괴" localSheetId="49">[74]일위대가!#REF!</definedName>
    <definedName name="표층콘크리파괴" localSheetId="50">[74]일위대가!#REF!</definedName>
    <definedName name="표층콘크리파괴" localSheetId="51">[74]일위대가!#REF!</definedName>
    <definedName name="표층콘크리파괴" localSheetId="52">[74]일위대가!#REF!</definedName>
    <definedName name="표층콘크리파괴" localSheetId="53">[74]일위대가!#REF!</definedName>
    <definedName name="표층콘크리파괴" localSheetId="79">[75]일위대가!#REF!</definedName>
    <definedName name="표층콘크리파괴" localSheetId="16">[74]일위대가!#REF!</definedName>
    <definedName name="표층콘크리파괴" localSheetId="1">[74]일위대가!#REF!</definedName>
    <definedName name="표층콘크리파괴">[74]일위대가!#REF!</definedName>
    <definedName name="푸른숲" hidden="1">#REF!</definedName>
    <definedName name="풀수량">'[91]11수량'!$A$1</definedName>
    <definedName name="품목">OFFSET([70]신고분기설정참고!$I$2,0,0,COUNTA([70]신고분기설정참고!$I$2:$I$1000),1)</definedName>
    <definedName name="품셈1" localSheetId="49">[164]별표집계!#REF!</definedName>
    <definedName name="품셈1" localSheetId="50">[164]별표집계!#REF!</definedName>
    <definedName name="품셈1" localSheetId="51">[164]별표집계!#REF!</definedName>
    <definedName name="품셈1" localSheetId="52">[164]별표집계!#REF!</definedName>
    <definedName name="품셈1" localSheetId="53">[164]별표집계!#REF!</definedName>
    <definedName name="품셈1" localSheetId="79">[165]별표집계!#REF!</definedName>
    <definedName name="품셈1" localSheetId="13">#REF!</definedName>
    <definedName name="품셈1" localSheetId="15">#REF!</definedName>
    <definedName name="품셈1" localSheetId="14">#REF!</definedName>
    <definedName name="품셈1">#REF!</definedName>
    <definedName name="품셈3" localSheetId="49">#REF!</definedName>
    <definedName name="품셈3" localSheetId="50">#REF!</definedName>
    <definedName name="품셈3" localSheetId="51">#REF!</definedName>
    <definedName name="품셈3" localSheetId="52">#REF!</definedName>
    <definedName name="품셈3" localSheetId="53">#REF!</definedName>
    <definedName name="품셈3" localSheetId="13">#REF!</definedName>
    <definedName name="품셈3" localSheetId="15">#REF!</definedName>
    <definedName name="품셈3" localSheetId="14">#REF!</definedName>
    <definedName name="품셈3">#REF!</definedName>
    <definedName name="품위내역서" localSheetId="37">BlankMacro1</definedName>
    <definedName name="품위내역서" localSheetId="49">BlankMacro1</definedName>
    <definedName name="품위내역서" localSheetId="50">BlankMacro1</definedName>
    <definedName name="품위내역서" localSheetId="51">BlankMacro1</definedName>
    <definedName name="품위내역서" localSheetId="52">BlankMacro1</definedName>
    <definedName name="품위내역서" localSheetId="53">BlankMacro1</definedName>
    <definedName name="품위내역서" localSheetId="75">BlankMacro1</definedName>
    <definedName name="품위내역서" localSheetId="77">BlankMacro1</definedName>
    <definedName name="품위내역서" localSheetId="79">BlankMacro1</definedName>
    <definedName name="품위내역서">BlankMacro1</definedName>
    <definedName name="프라임경" localSheetId="49">#REF!</definedName>
    <definedName name="프라임경" localSheetId="50">#REF!</definedName>
    <definedName name="프라임경" localSheetId="51">#REF!</definedName>
    <definedName name="프라임경" localSheetId="52">#REF!</definedName>
    <definedName name="프라임경" localSheetId="53">#REF!</definedName>
    <definedName name="프라임경" localSheetId="74">#REF!</definedName>
    <definedName name="프라임경" localSheetId="75">#REF!</definedName>
    <definedName name="프라임경" localSheetId="76">#REF!</definedName>
    <definedName name="프라임경" localSheetId="77">#REF!</definedName>
    <definedName name="프라임경" localSheetId="78">#REF!</definedName>
    <definedName name="프라임경" localSheetId="16">#REF!</definedName>
    <definedName name="프라임경" localSheetId="13">#REF!</definedName>
    <definedName name="프라임경" localSheetId="15">#REF!</definedName>
    <definedName name="프라임경" localSheetId="14">#REF!</definedName>
    <definedName name="프라임경">#REF!</definedName>
    <definedName name="프라임노" localSheetId="49">#REF!</definedName>
    <definedName name="프라임노" localSheetId="50">#REF!</definedName>
    <definedName name="프라임노" localSheetId="51">#REF!</definedName>
    <definedName name="프라임노" localSheetId="52">#REF!</definedName>
    <definedName name="프라임노" localSheetId="53">#REF!</definedName>
    <definedName name="프라임노" localSheetId="74">#REF!</definedName>
    <definedName name="프라임노" localSheetId="75">#REF!</definedName>
    <definedName name="프라임노" localSheetId="76">#REF!</definedName>
    <definedName name="프라임노" localSheetId="77">#REF!</definedName>
    <definedName name="프라임노" localSheetId="78">#REF!</definedName>
    <definedName name="프라임노" localSheetId="16">#REF!</definedName>
    <definedName name="프라임노" localSheetId="13">#REF!</definedName>
    <definedName name="프라임노" localSheetId="15">#REF!</definedName>
    <definedName name="프라임노" localSheetId="14">#REF!</definedName>
    <definedName name="프라임노">#REF!</definedName>
    <definedName name="프라임재" localSheetId="49">#REF!</definedName>
    <definedName name="프라임재" localSheetId="50">#REF!</definedName>
    <definedName name="프라임재" localSheetId="51">#REF!</definedName>
    <definedName name="프라임재" localSheetId="52">#REF!</definedName>
    <definedName name="프라임재" localSheetId="53">#REF!</definedName>
    <definedName name="프라임재" localSheetId="74">#REF!</definedName>
    <definedName name="프라임재" localSheetId="75">#REF!</definedName>
    <definedName name="프라임재" localSheetId="76">#REF!</definedName>
    <definedName name="프라임재" localSheetId="77">#REF!</definedName>
    <definedName name="프라임재" localSheetId="78">#REF!</definedName>
    <definedName name="프라임재" localSheetId="16">#REF!</definedName>
    <definedName name="프라임재" localSheetId="13">#REF!</definedName>
    <definedName name="프라임재" localSheetId="15">#REF!</definedName>
    <definedName name="프라임재" localSheetId="14">#REF!</definedName>
    <definedName name="프라임재">#REF!</definedName>
    <definedName name="플라타너스B8" localSheetId="79">[58]데이타!$E$552</definedName>
    <definedName name="플라타너스B8">[59]데이타!$E$552</definedName>
    <definedName name="플랜지접합노200" localSheetId="55">[63]관급자재대!#REF!</definedName>
    <definedName name="플랜지접합노200" localSheetId="59">[63]관급자재대!#REF!</definedName>
    <definedName name="플랜지접합노200" localSheetId="61">[63]관급자재대!#REF!</definedName>
    <definedName name="플랜지접합노200" localSheetId="31">[63]관급자재대!#REF!</definedName>
    <definedName name="플랜지접합노200" localSheetId="35">[63]관급자재대!#REF!</definedName>
    <definedName name="플랜지접합노200" localSheetId="36">[63]관급자재대!#REF!</definedName>
    <definedName name="플랜지접합노200" localSheetId="34">[63]관급자재대!#REF!</definedName>
    <definedName name="플랜지접합노200" localSheetId="49">[63]관급자재대!#REF!</definedName>
    <definedName name="플랜지접합노200" localSheetId="50">[63]관급자재대!#REF!</definedName>
    <definedName name="플랜지접합노200" localSheetId="51">[63]관급자재대!#REF!</definedName>
    <definedName name="플랜지접합노200" localSheetId="52">[63]관급자재대!#REF!</definedName>
    <definedName name="플랜지접합노200" localSheetId="53">[63]관급자재대!#REF!</definedName>
    <definedName name="플랜지접합노200" localSheetId="16">[63]관급자재대!#REF!</definedName>
    <definedName name="플랜지접합노200" localSheetId="13">[63]관급자재대!#REF!</definedName>
    <definedName name="플랜지접합노200" localSheetId="15">[63]관급자재대!#REF!</definedName>
    <definedName name="플랜지접합노200" localSheetId="14">[63]관급자재대!#REF!</definedName>
    <definedName name="플랜지접합노200" localSheetId="1">[63]관급자재대!#REF!</definedName>
    <definedName name="플랜지접합노200">[63]관급자재대!#REF!</definedName>
    <definedName name="플랜지접합노80" localSheetId="55">[63]관급자재대!#REF!</definedName>
    <definedName name="플랜지접합노80" localSheetId="59">[63]관급자재대!#REF!</definedName>
    <definedName name="플랜지접합노80" localSheetId="61">[63]관급자재대!#REF!</definedName>
    <definedName name="플랜지접합노80" localSheetId="31">[63]관급자재대!#REF!</definedName>
    <definedName name="플랜지접합노80" localSheetId="35">[63]관급자재대!#REF!</definedName>
    <definedName name="플랜지접합노80" localSheetId="36">[63]관급자재대!#REF!</definedName>
    <definedName name="플랜지접합노80" localSheetId="34">[63]관급자재대!#REF!</definedName>
    <definedName name="플랜지접합노80" localSheetId="49">[63]관급자재대!#REF!</definedName>
    <definedName name="플랜지접합노80" localSheetId="50">[63]관급자재대!#REF!</definedName>
    <definedName name="플랜지접합노80" localSheetId="51">[63]관급자재대!#REF!</definedName>
    <definedName name="플랜지접합노80" localSheetId="52">[63]관급자재대!#REF!</definedName>
    <definedName name="플랜지접합노80" localSheetId="53">[63]관급자재대!#REF!</definedName>
    <definedName name="플랜지접합노80" localSheetId="16">[63]관급자재대!#REF!</definedName>
    <definedName name="플랜지접합노80" localSheetId="13">[63]관급자재대!#REF!</definedName>
    <definedName name="플랜지접합노80" localSheetId="15">[63]관급자재대!#REF!</definedName>
    <definedName name="플랜지접합노80" localSheetId="14">[63]관급자재대!#REF!</definedName>
    <definedName name="플랜지접합노80" localSheetId="1">[63]관급자재대!#REF!</definedName>
    <definedName name="플랜지접합노80">[63]관급자재대!#REF!</definedName>
    <definedName name="플랜트기계설치공001" localSheetId="49">#REF!</definedName>
    <definedName name="플랜트기계설치공001" localSheetId="50">#REF!</definedName>
    <definedName name="플랜트기계설치공001" localSheetId="51">#REF!</definedName>
    <definedName name="플랜트기계설치공001" localSheetId="52">#REF!</definedName>
    <definedName name="플랜트기계설치공001" localSheetId="53">#REF!</definedName>
    <definedName name="플랜트기계설치공001" localSheetId="74">#REF!</definedName>
    <definedName name="플랜트기계설치공001" localSheetId="75">#REF!</definedName>
    <definedName name="플랜트기계설치공001" localSheetId="76">#REF!</definedName>
    <definedName name="플랜트기계설치공001" localSheetId="77">#REF!</definedName>
    <definedName name="플랜트기계설치공001" localSheetId="78">#REF!</definedName>
    <definedName name="플랜트기계설치공001" localSheetId="16">#REF!</definedName>
    <definedName name="플랜트기계설치공001" localSheetId="13">#REF!</definedName>
    <definedName name="플랜트기계설치공001" localSheetId="15">#REF!</definedName>
    <definedName name="플랜트기계설치공001" localSheetId="14">#REF!</definedName>
    <definedName name="플랜트기계설치공001">#REF!</definedName>
    <definedName name="플랜트기계설치공002" localSheetId="49">#REF!</definedName>
    <definedName name="플랜트기계설치공002" localSheetId="50">#REF!</definedName>
    <definedName name="플랜트기계설치공002" localSheetId="51">#REF!</definedName>
    <definedName name="플랜트기계설치공002" localSheetId="52">#REF!</definedName>
    <definedName name="플랜트기계설치공002" localSheetId="53">#REF!</definedName>
    <definedName name="플랜트기계설치공002" localSheetId="74">#REF!</definedName>
    <definedName name="플랜트기계설치공002" localSheetId="75">#REF!</definedName>
    <definedName name="플랜트기계설치공002" localSheetId="76">#REF!</definedName>
    <definedName name="플랜트기계설치공002" localSheetId="77">#REF!</definedName>
    <definedName name="플랜트기계설치공002" localSheetId="78">#REF!</definedName>
    <definedName name="플랜트기계설치공002" localSheetId="16">#REF!</definedName>
    <definedName name="플랜트기계설치공002" localSheetId="13">#REF!</definedName>
    <definedName name="플랜트기계설치공002" localSheetId="15">#REF!</definedName>
    <definedName name="플랜트기계설치공002" localSheetId="14">#REF!</definedName>
    <definedName name="플랜트기계설치공002">#REF!</definedName>
    <definedName name="플랜트기계설치공011" localSheetId="49">#REF!</definedName>
    <definedName name="플랜트기계설치공011" localSheetId="50">#REF!</definedName>
    <definedName name="플랜트기계설치공011" localSheetId="51">#REF!</definedName>
    <definedName name="플랜트기계설치공011" localSheetId="52">#REF!</definedName>
    <definedName name="플랜트기계설치공011" localSheetId="53">#REF!</definedName>
    <definedName name="플랜트기계설치공011" localSheetId="74">#REF!</definedName>
    <definedName name="플랜트기계설치공011" localSheetId="75">#REF!</definedName>
    <definedName name="플랜트기계설치공011" localSheetId="76">#REF!</definedName>
    <definedName name="플랜트기계설치공011" localSheetId="77">#REF!</definedName>
    <definedName name="플랜트기계설치공011" localSheetId="78">#REF!</definedName>
    <definedName name="플랜트기계설치공011" localSheetId="16">#REF!</definedName>
    <definedName name="플랜트기계설치공011" localSheetId="13">#REF!</definedName>
    <definedName name="플랜트기계설치공011" localSheetId="15">#REF!</definedName>
    <definedName name="플랜트기계설치공011" localSheetId="14">#REF!</definedName>
    <definedName name="플랜트기계설치공011">#REF!</definedName>
    <definedName name="플랜트기계설치공982" localSheetId="49">#REF!</definedName>
    <definedName name="플랜트기계설치공982" localSheetId="50">#REF!</definedName>
    <definedName name="플랜트기계설치공982" localSheetId="51">#REF!</definedName>
    <definedName name="플랜트기계설치공982" localSheetId="52">#REF!</definedName>
    <definedName name="플랜트기계설치공982" localSheetId="53">#REF!</definedName>
    <definedName name="플랜트기계설치공982" localSheetId="74">#REF!</definedName>
    <definedName name="플랜트기계설치공982" localSheetId="75">#REF!</definedName>
    <definedName name="플랜트기계설치공982" localSheetId="76">#REF!</definedName>
    <definedName name="플랜트기계설치공982" localSheetId="77">#REF!</definedName>
    <definedName name="플랜트기계설치공982" localSheetId="78">#REF!</definedName>
    <definedName name="플랜트기계설치공982" localSheetId="16">#REF!</definedName>
    <definedName name="플랜트기계설치공982" localSheetId="13">#REF!</definedName>
    <definedName name="플랜트기계설치공982" localSheetId="15">#REF!</definedName>
    <definedName name="플랜트기계설치공982" localSheetId="14">#REF!</definedName>
    <definedName name="플랜트기계설치공982">#REF!</definedName>
    <definedName name="플랜트기계설치공991" localSheetId="49">#REF!</definedName>
    <definedName name="플랜트기계설치공991" localSheetId="50">#REF!</definedName>
    <definedName name="플랜트기계설치공991" localSheetId="51">#REF!</definedName>
    <definedName name="플랜트기계설치공991" localSheetId="52">#REF!</definedName>
    <definedName name="플랜트기계설치공991" localSheetId="53">#REF!</definedName>
    <definedName name="플랜트기계설치공991" localSheetId="74">#REF!</definedName>
    <definedName name="플랜트기계설치공991" localSheetId="75">#REF!</definedName>
    <definedName name="플랜트기계설치공991" localSheetId="76">#REF!</definedName>
    <definedName name="플랜트기계설치공991" localSheetId="77">#REF!</definedName>
    <definedName name="플랜트기계설치공991" localSheetId="78">#REF!</definedName>
    <definedName name="플랜트기계설치공991" localSheetId="16">#REF!</definedName>
    <definedName name="플랜트기계설치공991" localSheetId="13">#REF!</definedName>
    <definedName name="플랜트기계설치공991" localSheetId="15">#REF!</definedName>
    <definedName name="플랜트기계설치공991" localSheetId="14">#REF!</definedName>
    <definedName name="플랜트기계설치공991">#REF!</definedName>
    <definedName name="플랜트기계설치공992" localSheetId="49">#REF!</definedName>
    <definedName name="플랜트기계설치공992" localSheetId="50">#REF!</definedName>
    <definedName name="플랜트기계설치공992" localSheetId="51">#REF!</definedName>
    <definedName name="플랜트기계설치공992" localSheetId="52">#REF!</definedName>
    <definedName name="플랜트기계설치공992" localSheetId="53">#REF!</definedName>
    <definedName name="플랜트기계설치공992" localSheetId="74">#REF!</definedName>
    <definedName name="플랜트기계설치공992" localSheetId="75">#REF!</definedName>
    <definedName name="플랜트기계설치공992" localSheetId="76">#REF!</definedName>
    <definedName name="플랜트기계설치공992" localSheetId="77">#REF!</definedName>
    <definedName name="플랜트기계설치공992" localSheetId="78">#REF!</definedName>
    <definedName name="플랜트기계설치공992" localSheetId="16">#REF!</definedName>
    <definedName name="플랜트기계설치공992" localSheetId="13">#REF!</definedName>
    <definedName name="플랜트기계설치공992" localSheetId="15">#REF!</definedName>
    <definedName name="플랜트기계설치공992" localSheetId="14">#REF!</definedName>
    <definedName name="플랜트기계설치공992">#REF!</definedName>
    <definedName name="플랜트배관공001" localSheetId="49">#REF!</definedName>
    <definedName name="플랜트배관공001" localSheetId="50">#REF!</definedName>
    <definedName name="플랜트배관공001" localSheetId="51">#REF!</definedName>
    <definedName name="플랜트배관공001" localSheetId="52">#REF!</definedName>
    <definedName name="플랜트배관공001" localSheetId="53">#REF!</definedName>
    <definedName name="플랜트배관공001" localSheetId="74">#REF!</definedName>
    <definedName name="플랜트배관공001" localSheetId="75">#REF!</definedName>
    <definedName name="플랜트배관공001" localSheetId="76">#REF!</definedName>
    <definedName name="플랜트배관공001" localSheetId="77">#REF!</definedName>
    <definedName name="플랜트배관공001" localSheetId="78">#REF!</definedName>
    <definedName name="플랜트배관공001" localSheetId="16">#REF!</definedName>
    <definedName name="플랜트배관공001" localSheetId="13">#REF!</definedName>
    <definedName name="플랜트배관공001" localSheetId="15">#REF!</definedName>
    <definedName name="플랜트배관공001" localSheetId="14">#REF!</definedName>
    <definedName name="플랜트배관공001">#REF!</definedName>
    <definedName name="플랜트배관공002" localSheetId="49">#REF!</definedName>
    <definedName name="플랜트배관공002" localSheetId="50">#REF!</definedName>
    <definedName name="플랜트배관공002" localSheetId="51">#REF!</definedName>
    <definedName name="플랜트배관공002" localSheetId="52">#REF!</definedName>
    <definedName name="플랜트배관공002" localSheetId="53">#REF!</definedName>
    <definedName name="플랜트배관공002" localSheetId="74">#REF!</definedName>
    <definedName name="플랜트배관공002" localSheetId="75">#REF!</definedName>
    <definedName name="플랜트배관공002" localSheetId="76">#REF!</definedName>
    <definedName name="플랜트배관공002" localSheetId="77">#REF!</definedName>
    <definedName name="플랜트배관공002" localSheetId="78">#REF!</definedName>
    <definedName name="플랜트배관공002" localSheetId="16">#REF!</definedName>
    <definedName name="플랜트배관공002" localSheetId="13">#REF!</definedName>
    <definedName name="플랜트배관공002" localSheetId="15">#REF!</definedName>
    <definedName name="플랜트배관공002" localSheetId="14">#REF!</definedName>
    <definedName name="플랜트배관공002">#REF!</definedName>
    <definedName name="플랜트배관공011" localSheetId="49">#REF!</definedName>
    <definedName name="플랜트배관공011" localSheetId="50">#REF!</definedName>
    <definedName name="플랜트배관공011" localSheetId="51">#REF!</definedName>
    <definedName name="플랜트배관공011" localSheetId="52">#REF!</definedName>
    <definedName name="플랜트배관공011" localSheetId="53">#REF!</definedName>
    <definedName name="플랜트배관공011" localSheetId="74">#REF!</definedName>
    <definedName name="플랜트배관공011" localSheetId="75">#REF!</definedName>
    <definedName name="플랜트배관공011" localSheetId="76">#REF!</definedName>
    <definedName name="플랜트배관공011" localSheetId="77">#REF!</definedName>
    <definedName name="플랜트배관공011" localSheetId="78">#REF!</definedName>
    <definedName name="플랜트배관공011" localSheetId="16">#REF!</definedName>
    <definedName name="플랜트배관공011" localSheetId="13">#REF!</definedName>
    <definedName name="플랜트배관공011" localSheetId="15">#REF!</definedName>
    <definedName name="플랜트배관공011" localSheetId="14">#REF!</definedName>
    <definedName name="플랜트배관공011">#REF!</definedName>
    <definedName name="플랜트배관공982" localSheetId="49">#REF!</definedName>
    <definedName name="플랜트배관공982" localSheetId="50">#REF!</definedName>
    <definedName name="플랜트배관공982" localSheetId="51">#REF!</definedName>
    <definedName name="플랜트배관공982" localSheetId="52">#REF!</definedName>
    <definedName name="플랜트배관공982" localSheetId="53">#REF!</definedName>
    <definedName name="플랜트배관공982" localSheetId="74">#REF!</definedName>
    <definedName name="플랜트배관공982" localSheetId="75">#REF!</definedName>
    <definedName name="플랜트배관공982" localSheetId="76">#REF!</definedName>
    <definedName name="플랜트배관공982" localSheetId="77">#REF!</definedName>
    <definedName name="플랜트배관공982" localSheetId="78">#REF!</definedName>
    <definedName name="플랜트배관공982" localSheetId="16">#REF!</definedName>
    <definedName name="플랜트배관공982" localSheetId="13">#REF!</definedName>
    <definedName name="플랜트배관공982" localSheetId="15">#REF!</definedName>
    <definedName name="플랜트배관공982" localSheetId="14">#REF!</definedName>
    <definedName name="플랜트배관공982">#REF!</definedName>
    <definedName name="플랜트배관공991" localSheetId="49">#REF!</definedName>
    <definedName name="플랜트배관공991" localSheetId="50">#REF!</definedName>
    <definedName name="플랜트배관공991" localSheetId="51">#REF!</definedName>
    <definedName name="플랜트배관공991" localSheetId="52">#REF!</definedName>
    <definedName name="플랜트배관공991" localSheetId="53">#REF!</definedName>
    <definedName name="플랜트배관공991" localSheetId="74">#REF!</definedName>
    <definedName name="플랜트배관공991" localSheetId="75">#REF!</definedName>
    <definedName name="플랜트배관공991" localSheetId="76">#REF!</definedName>
    <definedName name="플랜트배관공991" localSheetId="77">#REF!</definedName>
    <definedName name="플랜트배관공991" localSheetId="78">#REF!</definedName>
    <definedName name="플랜트배관공991" localSheetId="16">#REF!</definedName>
    <definedName name="플랜트배관공991" localSheetId="13">#REF!</definedName>
    <definedName name="플랜트배관공991" localSheetId="15">#REF!</definedName>
    <definedName name="플랜트배관공991" localSheetId="14">#REF!</definedName>
    <definedName name="플랜트배관공991">#REF!</definedName>
    <definedName name="플랜트배관공992" localSheetId="49">#REF!</definedName>
    <definedName name="플랜트배관공992" localSheetId="50">#REF!</definedName>
    <definedName name="플랜트배관공992" localSheetId="51">#REF!</definedName>
    <definedName name="플랜트배관공992" localSheetId="52">#REF!</definedName>
    <definedName name="플랜트배관공992" localSheetId="53">#REF!</definedName>
    <definedName name="플랜트배관공992" localSheetId="74">#REF!</definedName>
    <definedName name="플랜트배관공992" localSheetId="75">#REF!</definedName>
    <definedName name="플랜트배관공992" localSheetId="76">#REF!</definedName>
    <definedName name="플랜트배관공992" localSheetId="77">#REF!</definedName>
    <definedName name="플랜트배관공992" localSheetId="78">#REF!</definedName>
    <definedName name="플랜트배관공992" localSheetId="16">#REF!</definedName>
    <definedName name="플랜트배관공992" localSheetId="13">#REF!</definedName>
    <definedName name="플랜트배관공992" localSheetId="15">#REF!</definedName>
    <definedName name="플랜트배관공992" localSheetId="14">#REF!</definedName>
    <definedName name="플랜트배관공992">#REF!</definedName>
    <definedName name="플랜트용접공001" localSheetId="49">#REF!</definedName>
    <definedName name="플랜트용접공001" localSheetId="50">#REF!</definedName>
    <definedName name="플랜트용접공001" localSheetId="51">#REF!</definedName>
    <definedName name="플랜트용접공001" localSheetId="52">#REF!</definedName>
    <definedName name="플랜트용접공001" localSheetId="53">#REF!</definedName>
    <definedName name="플랜트용접공001" localSheetId="74">#REF!</definedName>
    <definedName name="플랜트용접공001" localSheetId="75">#REF!</definedName>
    <definedName name="플랜트용접공001" localSheetId="76">#REF!</definedName>
    <definedName name="플랜트용접공001" localSheetId="77">#REF!</definedName>
    <definedName name="플랜트용접공001" localSheetId="78">#REF!</definedName>
    <definedName name="플랜트용접공001" localSheetId="16">#REF!</definedName>
    <definedName name="플랜트용접공001" localSheetId="13">#REF!</definedName>
    <definedName name="플랜트용접공001" localSheetId="15">#REF!</definedName>
    <definedName name="플랜트용접공001" localSheetId="14">#REF!</definedName>
    <definedName name="플랜트용접공001">#REF!</definedName>
    <definedName name="플랜트용접공002" localSheetId="49">#REF!</definedName>
    <definedName name="플랜트용접공002" localSheetId="50">#REF!</definedName>
    <definedName name="플랜트용접공002" localSheetId="51">#REF!</definedName>
    <definedName name="플랜트용접공002" localSheetId="52">#REF!</definedName>
    <definedName name="플랜트용접공002" localSheetId="53">#REF!</definedName>
    <definedName name="플랜트용접공002" localSheetId="74">#REF!</definedName>
    <definedName name="플랜트용접공002" localSheetId="75">#REF!</definedName>
    <definedName name="플랜트용접공002" localSheetId="76">#REF!</definedName>
    <definedName name="플랜트용접공002" localSheetId="77">#REF!</definedName>
    <definedName name="플랜트용접공002" localSheetId="78">#REF!</definedName>
    <definedName name="플랜트용접공002" localSheetId="16">#REF!</definedName>
    <definedName name="플랜트용접공002" localSheetId="13">#REF!</definedName>
    <definedName name="플랜트용접공002" localSheetId="15">#REF!</definedName>
    <definedName name="플랜트용접공002" localSheetId="14">#REF!</definedName>
    <definedName name="플랜트용접공002">#REF!</definedName>
    <definedName name="플랜트용접공011" localSheetId="49">#REF!</definedName>
    <definedName name="플랜트용접공011" localSheetId="50">#REF!</definedName>
    <definedName name="플랜트용접공011" localSheetId="51">#REF!</definedName>
    <definedName name="플랜트용접공011" localSheetId="52">#REF!</definedName>
    <definedName name="플랜트용접공011" localSheetId="53">#REF!</definedName>
    <definedName name="플랜트용접공011" localSheetId="74">#REF!</definedName>
    <definedName name="플랜트용접공011" localSheetId="75">#REF!</definedName>
    <definedName name="플랜트용접공011" localSheetId="76">#REF!</definedName>
    <definedName name="플랜트용접공011" localSheetId="77">#REF!</definedName>
    <definedName name="플랜트용접공011" localSheetId="78">#REF!</definedName>
    <definedName name="플랜트용접공011" localSheetId="16">#REF!</definedName>
    <definedName name="플랜트용접공011" localSheetId="13">#REF!</definedName>
    <definedName name="플랜트용접공011" localSheetId="15">#REF!</definedName>
    <definedName name="플랜트용접공011" localSheetId="14">#REF!</definedName>
    <definedName name="플랜트용접공011">#REF!</definedName>
    <definedName name="플랜트용접공982" localSheetId="49">#REF!</definedName>
    <definedName name="플랜트용접공982" localSheetId="50">#REF!</definedName>
    <definedName name="플랜트용접공982" localSheetId="51">#REF!</definedName>
    <definedName name="플랜트용접공982" localSheetId="52">#REF!</definedName>
    <definedName name="플랜트용접공982" localSheetId="53">#REF!</definedName>
    <definedName name="플랜트용접공982" localSheetId="74">#REF!</definedName>
    <definedName name="플랜트용접공982" localSheetId="75">#REF!</definedName>
    <definedName name="플랜트용접공982" localSheetId="76">#REF!</definedName>
    <definedName name="플랜트용접공982" localSheetId="77">#REF!</definedName>
    <definedName name="플랜트용접공982" localSheetId="78">#REF!</definedName>
    <definedName name="플랜트용접공982" localSheetId="16">#REF!</definedName>
    <definedName name="플랜트용접공982" localSheetId="13">#REF!</definedName>
    <definedName name="플랜트용접공982" localSheetId="15">#REF!</definedName>
    <definedName name="플랜트용접공982" localSheetId="14">#REF!</definedName>
    <definedName name="플랜트용접공982">#REF!</definedName>
    <definedName name="플랜트용접공991" localSheetId="49">#REF!</definedName>
    <definedName name="플랜트용접공991" localSheetId="50">#REF!</definedName>
    <definedName name="플랜트용접공991" localSheetId="51">#REF!</definedName>
    <definedName name="플랜트용접공991" localSheetId="52">#REF!</definedName>
    <definedName name="플랜트용접공991" localSheetId="53">#REF!</definedName>
    <definedName name="플랜트용접공991" localSheetId="74">#REF!</definedName>
    <definedName name="플랜트용접공991" localSheetId="75">#REF!</definedName>
    <definedName name="플랜트용접공991" localSheetId="76">#REF!</definedName>
    <definedName name="플랜트용접공991" localSheetId="77">#REF!</definedName>
    <definedName name="플랜트용접공991" localSheetId="78">#REF!</definedName>
    <definedName name="플랜트용접공991" localSheetId="16">#REF!</definedName>
    <definedName name="플랜트용접공991" localSheetId="13">#REF!</definedName>
    <definedName name="플랜트용접공991" localSheetId="15">#REF!</definedName>
    <definedName name="플랜트용접공991" localSheetId="14">#REF!</definedName>
    <definedName name="플랜트용접공991">#REF!</definedName>
    <definedName name="플랜트용접공992" localSheetId="49">#REF!</definedName>
    <definedName name="플랜트용접공992" localSheetId="50">#REF!</definedName>
    <definedName name="플랜트용접공992" localSheetId="51">#REF!</definedName>
    <definedName name="플랜트용접공992" localSheetId="52">#REF!</definedName>
    <definedName name="플랜트용접공992" localSheetId="53">#REF!</definedName>
    <definedName name="플랜트용접공992" localSheetId="74">#REF!</definedName>
    <definedName name="플랜트용접공992" localSheetId="75">#REF!</definedName>
    <definedName name="플랜트용접공992" localSheetId="76">#REF!</definedName>
    <definedName name="플랜트용접공992" localSheetId="77">#REF!</definedName>
    <definedName name="플랜트용접공992" localSheetId="78">#REF!</definedName>
    <definedName name="플랜트용접공992" localSheetId="16">#REF!</definedName>
    <definedName name="플랜트용접공992" localSheetId="13">#REF!</definedName>
    <definedName name="플랜트용접공992" localSheetId="15">#REF!</definedName>
    <definedName name="플랜트용접공992" localSheetId="14">#REF!</definedName>
    <definedName name="플랜트용접공992">#REF!</definedName>
    <definedName name="플랜트전공001" localSheetId="49">#REF!</definedName>
    <definedName name="플랜트전공001" localSheetId="50">#REF!</definedName>
    <definedName name="플랜트전공001" localSheetId="51">#REF!</definedName>
    <definedName name="플랜트전공001" localSheetId="52">#REF!</definedName>
    <definedName name="플랜트전공001" localSheetId="53">#REF!</definedName>
    <definedName name="플랜트전공001" localSheetId="74">#REF!</definedName>
    <definedName name="플랜트전공001" localSheetId="75">#REF!</definedName>
    <definedName name="플랜트전공001" localSheetId="76">#REF!</definedName>
    <definedName name="플랜트전공001" localSheetId="77">#REF!</definedName>
    <definedName name="플랜트전공001" localSheetId="78">#REF!</definedName>
    <definedName name="플랜트전공001" localSheetId="16">#REF!</definedName>
    <definedName name="플랜트전공001" localSheetId="13">#REF!</definedName>
    <definedName name="플랜트전공001" localSheetId="15">#REF!</definedName>
    <definedName name="플랜트전공001" localSheetId="14">#REF!</definedName>
    <definedName name="플랜트전공001">#REF!</definedName>
    <definedName name="플랜트전공002" localSheetId="49">#REF!</definedName>
    <definedName name="플랜트전공002" localSheetId="50">#REF!</definedName>
    <definedName name="플랜트전공002" localSheetId="51">#REF!</definedName>
    <definedName name="플랜트전공002" localSheetId="52">#REF!</definedName>
    <definedName name="플랜트전공002" localSheetId="53">#REF!</definedName>
    <definedName name="플랜트전공002" localSheetId="74">#REF!</definedName>
    <definedName name="플랜트전공002" localSheetId="75">#REF!</definedName>
    <definedName name="플랜트전공002" localSheetId="76">#REF!</definedName>
    <definedName name="플랜트전공002" localSheetId="77">#REF!</definedName>
    <definedName name="플랜트전공002" localSheetId="78">#REF!</definedName>
    <definedName name="플랜트전공002" localSheetId="16">#REF!</definedName>
    <definedName name="플랜트전공002" localSheetId="13">#REF!</definedName>
    <definedName name="플랜트전공002" localSheetId="15">#REF!</definedName>
    <definedName name="플랜트전공002" localSheetId="14">#REF!</definedName>
    <definedName name="플랜트전공002">#REF!</definedName>
    <definedName name="플랜트전공011" localSheetId="49">#REF!</definedName>
    <definedName name="플랜트전공011" localSheetId="50">#REF!</definedName>
    <definedName name="플랜트전공011" localSheetId="51">#REF!</definedName>
    <definedName name="플랜트전공011" localSheetId="52">#REF!</definedName>
    <definedName name="플랜트전공011" localSheetId="53">#REF!</definedName>
    <definedName name="플랜트전공011" localSheetId="74">#REF!</definedName>
    <definedName name="플랜트전공011" localSheetId="75">#REF!</definedName>
    <definedName name="플랜트전공011" localSheetId="76">#REF!</definedName>
    <definedName name="플랜트전공011" localSheetId="77">#REF!</definedName>
    <definedName name="플랜트전공011" localSheetId="78">#REF!</definedName>
    <definedName name="플랜트전공011" localSheetId="16">#REF!</definedName>
    <definedName name="플랜트전공011" localSheetId="13">#REF!</definedName>
    <definedName name="플랜트전공011" localSheetId="15">#REF!</definedName>
    <definedName name="플랜트전공011" localSheetId="14">#REF!</definedName>
    <definedName name="플랜트전공011">#REF!</definedName>
    <definedName name="플랜트전공982" localSheetId="49">#REF!</definedName>
    <definedName name="플랜트전공982" localSheetId="50">#REF!</definedName>
    <definedName name="플랜트전공982" localSheetId="51">#REF!</definedName>
    <definedName name="플랜트전공982" localSheetId="52">#REF!</definedName>
    <definedName name="플랜트전공982" localSheetId="53">#REF!</definedName>
    <definedName name="플랜트전공982" localSheetId="74">#REF!</definedName>
    <definedName name="플랜트전공982" localSheetId="75">#REF!</definedName>
    <definedName name="플랜트전공982" localSheetId="76">#REF!</definedName>
    <definedName name="플랜트전공982" localSheetId="77">#REF!</definedName>
    <definedName name="플랜트전공982" localSheetId="78">#REF!</definedName>
    <definedName name="플랜트전공982" localSheetId="16">#REF!</definedName>
    <definedName name="플랜트전공982" localSheetId="13">#REF!</definedName>
    <definedName name="플랜트전공982" localSheetId="15">#REF!</definedName>
    <definedName name="플랜트전공982" localSheetId="14">#REF!</definedName>
    <definedName name="플랜트전공982">#REF!</definedName>
    <definedName name="플랜트전공991" localSheetId="49">#REF!</definedName>
    <definedName name="플랜트전공991" localSheetId="50">#REF!</definedName>
    <definedName name="플랜트전공991" localSheetId="51">#REF!</definedName>
    <definedName name="플랜트전공991" localSheetId="52">#REF!</definedName>
    <definedName name="플랜트전공991" localSheetId="53">#REF!</definedName>
    <definedName name="플랜트전공991" localSheetId="74">#REF!</definedName>
    <definedName name="플랜트전공991" localSheetId="75">#REF!</definedName>
    <definedName name="플랜트전공991" localSheetId="76">#REF!</definedName>
    <definedName name="플랜트전공991" localSheetId="77">#REF!</definedName>
    <definedName name="플랜트전공991" localSheetId="78">#REF!</definedName>
    <definedName name="플랜트전공991" localSheetId="16">#REF!</definedName>
    <definedName name="플랜트전공991" localSheetId="13">#REF!</definedName>
    <definedName name="플랜트전공991" localSheetId="15">#REF!</definedName>
    <definedName name="플랜트전공991" localSheetId="14">#REF!</definedName>
    <definedName name="플랜트전공991">#REF!</definedName>
    <definedName name="플랜트전공992" localSheetId="49">#REF!</definedName>
    <definedName name="플랜트전공992" localSheetId="50">#REF!</definedName>
    <definedName name="플랜트전공992" localSheetId="51">#REF!</definedName>
    <definedName name="플랜트전공992" localSheetId="52">#REF!</definedName>
    <definedName name="플랜트전공992" localSheetId="53">#REF!</definedName>
    <definedName name="플랜트전공992" localSheetId="74">#REF!</definedName>
    <definedName name="플랜트전공992" localSheetId="75">#REF!</definedName>
    <definedName name="플랜트전공992" localSheetId="76">#REF!</definedName>
    <definedName name="플랜트전공992" localSheetId="77">#REF!</definedName>
    <definedName name="플랜트전공992" localSheetId="78">#REF!</definedName>
    <definedName name="플랜트전공992" localSheetId="16">#REF!</definedName>
    <definedName name="플랜트전공992" localSheetId="13">#REF!</definedName>
    <definedName name="플랜트전공992" localSheetId="15">#REF!</definedName>
    <definedName name="플랜트전공992" localSheetId="14">#REF!</definedName>
    <definedName name="플랜트전공992">#REF!</definedName>
    <definedName name="플랜트제관공001" localSheetId="49">#REF!</definedName>
    <definedName name="플랜트제관공001" localSheetId="50">#REF!</definedName>
    <definedName name="플랜트제관공001" localSheetId="51">#REF!</definedName>
    <definedName name="플랜트제관공001" localSheetId="52">#REF!</definedName>
    <definedName name="플랜트제관공001" localSheetId="53">#REF!</definedName>
    <definedName name="플랜트제관공001" localSheetId="74">#REF!</definedName>
    <definedName name="플랜트제관공001" localSheetId="75">#REF!</definedName>
    <definedName name="플랜트제관공001" localSheetId="76">#REF!</definedName>
    <definedName name="플랜트제관공001" localSheetId="77">#REF!</definedName>
    <definedName name="플랜트제관공001" localSheetId="78">#REF!</definedName>
    <definedName name="플랜트제관공001" localSheetId="16">#REF!</definedName>
    <definedName name="플랜트제관공001" localSheetId="13">#REF!</definedName>
    <definedName name="플랜트제관공001" localSheetId="15">#REF!</definedName>
    <definedName name="플랜트제관공001" localSheetId="14">#REF!</definedName>
    <definedName name="플랜트제관공001">#REF!</definedName>
    <definedName name="플랜트제관공002" localSheetId="49">#REF!</definedName>
    <definedName name="플랜트제관공002" localSheetId="50">#REF!</definedName>
    <definedName name="플랜트제관공002" localSheetId="51">#REF!</definedName>
    <definedName name="플랜트제관공002" localSheetId="52">#REF!</definedName>
    <definedName name="플랜트제관공002" localSheetId="53">#REF!</definedName>
    <definedName name="플랜트제관공002" localSheetId="74">#REF!</definedName>
    <definedName name="플랜트제관공002" localSheetId="75">#REF!</definedName>
    <definedName name="플랜트제관공002" localSheetId="76">#REF!</definedName>
    <definedName name="플랜트제관공002" localSheetId="77">#REF!</definedName>
    <definedName name="플랜트제관공002" localSheetId="78">#REF!</definedName>
    <definedName name="플랜트제관공002" localSheetId="16">#REF!</definedName>
    <definedName name="플랜트제관공002" localSheetId="13">#REF!</definedName>
    <definedName name="플랜트제관공002" localSheetId="15">#REF!</definedName>
    <definedName name="플랜트제관공002" localSheetId="14">#REF!</definedName>
    <definedName name="플랜트제관공002">#REF!</definedName>
    <definedName name="플랜트제관공011" localSheetId="49">#REF!</definedName>
    <definedName name="플랜트제관공011" localSheetId="50">#REF!</definedName>
    <definedName name="플랜트제관공011" localSheetId="51">#REF!</definedName>
    <definedName name="플랜트제관공011" localSheetId="52">#REF!</definedName>
    <definedName name="플랜트제관공011" localSheetId="53">#REF!</definedName>
    <definedName name="플랜트제관공011" localSheetId="74">#REF!</definedName>
    <definedName name="플랜트제관공011" localSheetId="75">#REF!</definedName>
    <definedName name="플랜트제관공011" localSheetId="76">#REF!</definedName>
    <definedName name="플랜트제관공011" localSheetId="77">#REF!</definedName>
    <definedName name="플랜트제관공011" localSheetId="78">#REF!</definedName>
    <definedName name="플랜트제관공011" localSheetId="16">#REF!</definedName>
    <definedName name="플랜트제관공011" localSheetId="13">#REF!</definedName>
    <definedName name="플랜트제관공011" localSheetId="15">#REF!</definedName>
    <definedName name="플랜트제관공011" localSheetId="14">#REF!</definedName>
    <definedName name="플랜트제관공011">#REF!</definedName>
    <definedName name="플랜트제관공982" localSheetId="49">#REF!</definedName>
    <definedName name="플랜트제관공982" localSheetId="50">#REF!</definedName>
    <definedName name="플랜트제관공982" localSheetId="51">#REF!</definedName>
    <definedName name="플랜트제관공982" localSheetId="52">#REF!</definedName>
    <definedName name="플랜트제관공982" localSheetId="53">#REF!</definedName>
    <definedName name="플랜트제관공982" localSheetId="74">#REF!</definedName>
    <definedName name="플랜트제관공982" localSheetId="75">#REF!</definedName>
    <definedName name="플랜트제관공982" localSheetId="76">#REF!</definedName>
    <definedName name="플랜트제관공982" localSheetId="77">#REF!</definedName>
    <definedName name="플랜트제관공982" localSheetId="78">#REF!</definedName>
    <definedName name="플랜트제관공982" localSheetId="16">#REF!</definedName>
    <definedName name="플랜트제관공982" localSheetId="13">#REF!</definedName>
    <definedName name="플랜트제관공982" localSheetId="15">#REF!</definedName>
    <definedName name="플랜트제관공982" localSheetId="14">#REF!</definedName>
    <definedName name="플랜트제관공982">#REF!</definedName>
    <definedName name="플랜트제관공991" localSheetId="49">#REF!</definedName>
    <definedName name="플랜트제관공991" localSheetId="50">#REF!</definedName>
    <definedName name="플랜트제관공991" localSheetId="51">#REF!</definedName>
    <definedName name="플랜트제관공991" localSheetId="52">#REF!</definedName>
    <definedName name="플랜트제관공991" localSheetId="53">#REF!</definedName>
    <definedName name="플랜트제관공991" localSheetId="74">#REF!</definedName>
    <definedName name="플랜트제관공991" localSheetId="75">#REF!</definedName>
    <definedName name="플랜트제관공991" localSheetId="76">#REF!</definedName>
    <definedName name="플랜트제관공991" localSheetId="77">#REF!</definedName>
    <definedName name="플랜트제관공991" localSheetId="78">#REF!</definedName>
    <definedName name="플랜트제관공991" localSheetId="16">#REF!</definedName>
    <definedName name="플랜트제관공991" localSheetId="13">#REF!</definedName>
    <definedName name="플랜트제관공991" localSheetId="15">#REF!</definedName>
    <definedName name="플랜트제관공991" localSheetId="14">#REF!</definedName>
    <definedName name="플랜트제관공991">#REF!</definedName>
    <definedName name="플랜트제관공992" localSheetId="49">#REF!</definedName>
    <definedName name="플랜트제관공992" localSheetId="50">#REF!</definedName>
    <definedName name="플랜트제관공992" localSheetId="51">#REF!</definedName>
    <definedName name="플랜트제관공992" localSheetId="52">#REF!</definedName>
    <definedName name="플랜트제관공992" localSheetId="53">#REF!</definedName>
    <definedName name="플랜트제관공992" localSheetId="74">#REF!</definedName>
    <definedName name="플랜트제관공992" localSheetId="75">#REF!</definedName>
    <definedName name="플랜트제관공992" localSheetId="76">#REF!</definedName>
    <definedName name="플랜트제관공992" localSheetId="77">#REF!</definedName>
    <definedName name="플랜트제관공992" localSheetId="78">#REF!</definedName>
    <definedName name="플랜트제관공992" localSheetId="16">#REF!</definedName>
    <definedName name="플랜트제관공992" localSheetId="13">#REF!</definedName>
    <definedName name="플랜트제관공992" localSheetId="15">#REF!</definedName>
    <definedName name="플랜트제관공992" localSheetId="14">#REF!</definedName>
    <definedName name="플랜트제관공992">#REF!</definedName>
    <definedName name="플랜트특수용접공001" localSheetId="49">#REF!</definedName>
    <definedName name="플랜트특수용접공001" localSheetId="50">#REF!</definedName>
    <definedName name="플랜트특수용접공001" localSheetId="51">#REF!</definedName>
    <definedName name="플랜트특수용접공001" localSheetId="52">#REF!</definedName>
    <definedName name="플랜트특수용접공001" localSheetId="53">#REF!</definedName>
    <definedName name="플랜트특수용접공001" localSheetId="74">#REF!</definedName>
    <definedName name="플랜트특수용접공001" localSheetId="75">#REF!</definedName>
    <definedName name="플랜트특수용접공001" localSheetId="76">#REF!</definedName>
    <definedName name="플랜트특수용접공001" localSheetId="77">#REF!</definedName>
    <definedName name="플랜트특수용접공001" localSheetId="78">#REF!</definedName>
    <definedName name="플랜트특수용접공001" localSheetId="16">#REF!</definedName>
    <definedName name="플랜트특수용접공001" localSheetId="13">#REF!</definedName>
    <definedName name="플랜트특수용접공001" localSheetId="15">#REF!</definedName>
    <definedName name="플랜트특수용접공001" localSheetId="14">#REF!</definedName>
    <definedName name="플랜트특수용접공001">#REF!</definedName>
    <definedName name="플랜트특수용접공002" localSheetId="49">#REF!</definedName>
    <definedName name="플랜트특수용접공002" localSheetId="50">#REF!</definedName>
    <definedName name="플랜트특수용접공002" localSheetId="51">#REF!</definedName>
    <definedName name="플랜트특수용접공002" localSheetId="52">#REF!</definedName>
    <definedName name="플랜트특수용접공002" localSheetId="53">#REF!</definedName>
    <definedName name="플랜트특수용접공002" localSheetId="74">#REF!</definedName>
    <definedName name="플랜트특수용접공002" localSheetId="75">#REF!</definedName>
    <definedName name="플랜트특수용접공002" localSheetId="76">#REF!</definedName>
    <definedName name="플랜트특수용접공002" localSheetId="77">#REF!</definedName>
    <definedName name="플랜트특수용접공002" localSheetId="78">#REF!</definedName>
    <definedName name="플랜트특수용접공002" localSheetId="16">#REF!</definedName>
    <definedName name="플랜트특수용접공002" localSheetId="13">#REF!</definedName>
    <definedName name="플랜트특수용접공002" localSheetId="15">#REF!</definedName>
    <definedName name="플랜트특수용접공002" localSheetId="14">#REF!</definedName>
    <definedName name="플랜트특수용접공002">#REF!</definedName>
    <definedName name="플랜트특수용접공011" localSheetId="49">#REF!</definedName>
    <definedName name="플랜트특수용접공011" localSheetId="50">#REF!</definedName>
    <definedName name="플랜트특수용접공011" localSheetId="51">#REF!</definedName>
    <definedName name="플랜트특수용접공011" localSheetId="52">#REF!</definedName>
    <definedName name="플랜트특수용접공011" localSheetId="53">#REF!</definedName>
    <definedName name="플랜트특수용접공011" localSheetId="74">#REF!</definedName>
    <definedName name="플랜트특수용접공011" localSheetId="75">#REF!</definedName>
    <definedName name="플랜트특수용접공011" localSheetId="76">#REF!</definedName>
    <definedName name="플랜트특수용접공011" localSheetId="77">#REF!</definedName>
    <definedName name="플랜트특수용접공011" localSheetId="78">#REF!</definedName>
    <definedName name="플랜트특수용접공011" localSheetId="16">#REF!</definedName>
    <definedName name="플랜트특수용접공011" localSheetId="13">#REF!</definedName>
    <definedName name="플랜트특수용접공011" localSheetId="15">#REF!</definedName>
    <definedName name="플랜트특수용접공011" localSheetId="14">#REF!</definedName>
    <definedName name="플랜트특수용접공011">#REF!</definedName>
    <definedName name="플랜트특수용접공982" localSheetId="49">#REF!</definedName>
    <definedName name="플랜트특수용접공982" localSheetId="50">#REF!</definedName>
    <definedName name="플랜트특수용접공982" localSheetId="51">#REF!</definedName>
    <definedName name="플랜트특수용접공982" localSheetId="52">#REF!</definedName>
    <definedName name="플랜트특수용접공982" localSheetId="53">#REF!</definedName>
    <definedName name="플랜트특수용접공982" localSheetId="74">#REF!</definedName>
    <definedName name="플랜트특수용접공982" localSheetId="75">#REF!</definedName>
    <definedName name="플랜트특수용접공982" localSheetId="76">#REF!</definedName>
    <definedName name="플랜트특수용접공982" localSheetId="77">#REF!</definedName>
    <definedName name="플랜트특수용접공982" localSheetId="78">#REF!</definedName>
    <definedName name="플랜트특수용접공982" localSheetId="16">#REF!</definedName>
    <definedName name="플랜트특수용접공982" localSheetId="13">#REF!</definedName>
    <definedName name="플랜트특수용접공982" localSheetId="15">#REF!</definedName>
    <definedName name="플랜트특수용접공982" localSheetId="14">#REF!</definedName>
    <definedName name="플랜트특수용접공982">#REF!</definedName>
    <definedName name="플랜트특수용접공991" localSheetId="49">#REF!</definedName>
    <definedName name="플랜트특수용접공991" localSheetId="50">#REF!</definedName>
    <definedName name="플랜트특수용접공991" localSheetId="51">#REF!</definedName>
    <definedName name="플랜트특수용접공991" localSheetId="52">#REF!</definedName>
    <definedName name="플랜트특수용접공991" localSheetId="53">#REF!</definedName>
    <definedName name="플랜트특수용접공991" localSheetId="74">#REF!</definedName>
    <definedName name="플랜트특수용접공991" localSheetId="75">#REF!</definedName>
    <definedName name="플랜트특수용접공991" localSheetId="76">#REF!</definedName>
    <definedName name="플랜트특수용접공991" localSheetId="77">#REF!</definedName>
    <definedName name="플랜트특수용접공991" localSheetId="78">#REF!</definedName>
    <definedName name="플랜트특수용접공991" localSheetId="16">#REF!</definedName>
    <definedName name="플랜트특수용접공991" localSheetId="13">#REF!</definedName>
    <definedName name="플랜트특수용접공991" localSheetId="15">#REF!</definedName>
    <definedName name="플랜트특수용접공991" localSheetId="14">#REF!</definedName>
    <definedName name="플랜트특수용접공991">#REF!</definedName>
    <definedName name="플랜트특수용접공992" localSheetId="49">#REF!</definedName>
    <definedName name="플랜트특수용접공992" localSheetId="50">#REF!</definedName>
    <definedName name="플랜트특수용접공992" localSheetId="51">#REF!</definedName>
    <definedName name="플랜트특수용접공992" localSheetId="52">#REF!</definedName>
    <definedName name="플랜트특수용접공992" localSheetId="53">#REF!</definedName>
    <definedName name="플랜트특수용접공992" localSheetId="74">#REF!</definedName>
    <definedName name="플랜트특수용접공992" localSheetId="75">#REF!</definedName>
    <definedName name="플랜트특수용접공992" localSheetId="76">#REF!</definedName>
    <definedName name="플랜트특수용접공992" localSheetId="77">#REF!</definedName>
    <definedName name="플랜트특수용접공992" localSheetId="78">#REF!</definedName>
    <definedName name="플랜트특수용접공992" localSheetId="16">#REF!</definedName>
    <definedName name="플랜트특수용접공992" localSheetId="13">#REF!</definedName>
    <definedName name="플랜트특수용접공992" localSheetId="15">#REF!</definedName>
    <definedName name="플랜트특수용접공992" localSheetId="14">#REF!</definedName>
    <definedName name="플랜트특수용접공992">#REF!</definedName>
    <definedName name="플륨관" localSheetId="37">{"'산출근거'!$B$4:$D$8"}</definedName>
    <definedName name="플륨관" localSheetId="17">{"'산출근거'!$B$4:$D$8"}</definedName>
    <definedName name="플륨관" localSheetId="18">{"'산출근거'!$B$4:$D$8"}</definedName>
    <definedName name="플륨관" localSheetId="49">{"'산출근거'!$B$4:$D$8"}</definedName>
    <definedName name="플륨관" localSheetId="50">{"'산출근거'!$B$4:$D$8"}</definedName>
    <definedName name="플륨관" localSheetId="51">{"'산출근거'!$B$4:$D$8"}</definedName>
    <definedName name="플륨관" localSheetId="52">{"'산출근거'!$B$4:$D$8"}</definedName>
    <definedName name="플륨관" localSheetId="53">{"'산출근거'!$B$4:$D$8"}</definedName>
    <definedName name="플륨관" localSheetId="79">{"'산출근거'!$B$4:$D$8"}</definedName>
    <definedName name="플륨관" localSheetId="16">{"'산출근거'!$B$4:$D$8"}</definedName>
    <definedName name="플륨관" localSheetId="13">{"'산출근거'!$B$4:$D$8"}</definedName>
    <definedName name="플륨관" localSheetId="15">{"'산출근거'!$B$4:$D$8"}</definedName>
    <definedName name="플륨관" localSheetId="14">{"'산출근거'!$B$4:$D$8"}</definedName>
    <definedName name="플륨관">{"'산출근거'!$B$4:$D$8"}</definedName>
    <definedName name="피라칸사스H1.5" localSheetId="49">#REF!</definedName>
    <definedName name="피라칸사스H1.5" localSheetId="50">#REF!</definedName>
    <definedName name="피라칸사스H1.5" localSheetId="51">#REF!</definedName>
    <definedName name="피라칸사스H1.5" localSheetId="52">#REF!</definedName>
    <definedName name="피라칸사스H1.5" localSheetId="53">#REF!</definedName>
    <definedName name="피라칸사스H1.5" localSheetId="74">#REF!</definedName>
    <definedName name="피라칸사스H1.5" localSheetId="75">#REF!</definedName>
    <definedName name="피라칸사스H1.5" localSheetId="76">#REF!</definedName>
    <definedName name="피라칸사스H1.5" localSheetId="77">#REF!</definedName>
    <definedName name="피라칸사스H1.5" localSheetId="78">#REF!</definedName>
    <definedName name="피라칸사스H1.5" localSheetId="16">#REF!</definedName>
    <definedName name="피라칸사스H1.5" localSheetId="13">#REF!</definedName>
    <definedName name="피라칸사스H1.5" localSheetId="15">#REF!</definedName>
    <definedName name="피라칸사스H1.5" localSheetId="14">#REF!</definedName>
    <definedName name="피라칸사스H1.5">#REF!</definedName>
    <definedName name="피복도">#REF!</definedName>
    <definedName name="필지내역">'[101]7-1임소반'!$A$6:$J$39</definedName>
    <definedName name="필지별내역_" localSheetId="37" hidden="1">{#N/A,#N/A,FALSE,"현장 NCR 분석";#N/A,#N/A,FALSE,"현장품질감사";#N/A,#N/A,FALSE,"현장품질감사"}</definedName>
    <definedName name="필지별내역_" localSheetId="17" hidden="1">{#N/A,#N/A,FALSE,"현장 NCR 분석";#N/A,#N/A,FALSE,"현장품질감사";#N/A,#N/A,FALSE,"현장품질감사"}</definedName>
    <definedName name="필지별내역_" localSheetId="18" hidden="1">{#N/A,#N/A,FALSE,"현장 NCR 분석";#N/A,#N/A,FALSE,"현장품질감사";#N/A,#N/A,FALSE,"현장품질감사"}</definedName>
    <definedName name="필지별내역_" localSheetId="49" hidden="1">{#N/A,#N/A,FALSE,"현장 NCR 분석";#N/A,#N/A,FALSE,"현장품질감사";#N/A,#N/A,FALSE,"현장품질감사"}</definedName>
    <definedName name="필지별내역_" localSheetId="50" hidden="1">{#N/A,#N/A,FALSE,"현장 NCR 분석";#N/A,#N/A,FALSE,"현장품질감사";#N/A,#N/A,FALSE,"현장품질감사"}</definedName>
    <definedName name="필지별내역_" localSheetId="51" hidden="1">{#N/A,#N/A,FALSE,"현장 NCR 분석";#N/A,#N/A,FALSE,"현장품질감사";#N/A,#N/A,FALSE,"현장품질감사"}</definedName>
    <definedName name="필지별내역_" localSheetId="52" hidden="1">{#N/A,#N/A,FALSE,"현장 NCR 분석";#N/A,#N/A,FALSE,"현장품질감사";#N/A,#N/A,FALSE,"현장품질감사"}</definedName>
    <definedName name="필지별내역_" localSheetId="53" hidden="1">{#N/A,#N/A,FALSE,"현장 NCR 분석";#N/A,#N/A,FALSE,"현장품질감사";#N/A,#N/A,FALSE,"현장품질감사"}</definedName>
    <definedName name="필지별내역_" localSheetId="79" hidden="1">{#N/A,#N/A,FALSE,"현장 NCR 분석";#N/A,#N/A,FALSE,"현장품질감사";#N/A,#N/A,FALSE,"현장품질감사"}</definedName>
    <definedName name="필지별내역_" localSheetId="16" hidden="1">{#N/A,#N/A,FALSE,"현장 NCR 분석";#N/A,#N/A,FALSE,"현장품질감사";#N/A,#N/A,FALSE,"현장품질감사"}</definedName>
    <definedName name="필지별내역_" localSheetId="13" hidden="1">{#N/A,#N/A,FALSE,"현장 NCR 분석";#N/A,#N/A,FALSE,"현장품질감사";#N/A,#N/A,FALSE,"현장품질감사"}</definedName>
    <definedName name="필지별내역_" localSheetId="15" hidden="1">{#N/A,#N/A,FALSE,"현장 NCR 분석";#N/A,#N/A,FALSE,"현장품질감사";#N/A,#N/A,FALSE,"현장품질감사"}</definedName>
    <definedName name="필지별내역_" localSheetId="14" hidden="1">{#N/A,#N/A,FALSE,"현장 NCR 분석";#N/A,#N/A,FALSE,"현장품질감사";#N/A,#N/A,FALSE,"현장품질감사"}</definedName>
    <definedName name="필지별내역_" hidden="1">{#N/A,#N/A,FALSE,"현장 NCR 분석";#N/A,#N/A,FALSE,"현장품질감사";#N/A,#N/A,FALSE,"현장품질감사"}</definedName>
    <definedName name="ㅎ314">#REF!</definedName>
    <definedName name="ㅎ384" localSheetId="49">#REF!</definedName>
    <definedName name="ㅎ384" localSheetId="50">#REF!</definedName>
    <definedName name="ㅎ384" localSheetId="51">#REF!</definedName>
    <definedName name="ㅎ384" localSheetId="52">#REF!</definedName>
    <definedName name="ㅎ384" localSheetId="53">#REF!</definedName>
    <definedName name="ㅎ384" localSheetId="74">#REF!</definedName>
    <definedName name="ㅎ384" localSheetId="75">#REF!</definedName>
    <definedName name="ㅎ384" localSheetId="76">#REF!</definedName>
    <definedName name="ㅎ384" localSheetId="77">#REF!</definedName>
    <definedName name="ㅎ384" localSheetId="78">#REF!</definedName>
    <definedName name="ㅎ384" localSheetId="16">#REF!</definedName>
    <definedName name="ㅎ384" localSheetId="13">#REF!</definedName>
    <definedName name="ㅎ384" localSheetId="15">#REF!</definedName>
    <definedName name="ㅎ384" localSheetId="14">#REF!</definedName>
    <definedName name="ㅎ384">#REF!</definedName>
    <definedName name="ㅎ5" localSheetId="37" hidden="1">{#N/A,#N/A,FALSE,"골재소요량";#N/A,#N/A,FALSE,"골재소요량"}</definedName>
    <definedName name="ㅎ5" localSheetId="17" hidden="1">{#N/A,#N/A,FALSE,"골재소요량";#N/A,#N/A,FALSE,"골재소요량"}</definedName>
    <definedName name="ㅎ5" localSheetId="18" hidden="1">{#N/A,#N/A,FALSE,"골재소요량";#N/A,#N/A,FALSE,"골재소요량"}</definedName>
    <definedName name="ㅎ5" localSheetId="49" hidden="1">{#N/A,#N/A,FALSE,"골재소요량";#N/A,#N/A,FALSE,"골재소요량"}</definedName>
    <definedName name="ㅎ5" localSheetId="50" hidden="1">{#N/A,#N/A,FALSE,"골재소요량";#N/A,#N/A,FALSE,"골재소요량"}</definedName>
    <definedName name="ㅎ5" localSheetId="51" hidden="1">{#N/A,#N/A,FALSE,"골재소요량";#N/A,#N/A,FALSE,"골재소요량"}</definedName>
    <definedName name="ㅎ5" localSheetId="52" hidden="1">{#N/A,#N/A,FALSE,"골재소요량";#N/A,#N/A,FALSE,"골재소요량"}</definedName>
    <definedName name="ㅎ5" localSheetId="53" hidden="1">{#N/A,#N/A,FALSE,"골재소요량";#N/A,#N/A,FALSE,"골재소요량"}</definedName>
    <definedName name="ㅎ5" localSheetId="79" hidden="1">{#N/A,#N/A,FALSE,"골재소요량";#N/A,#N/A,FALSE,"골재소요량"}</definedName>
    <definedName name="ㅎ5" localSheetId="16" hidden="1">{#N/A,#N/A,FALSE,"골재소요량";#N/A,#N/A,FALSE,"골재소요량"}</definedName>
    <definedName name="ㅎ5" localSheetId="13" hidden="1">{#N/A,#N/A,FALSE,"골재소요량";#N/A,#N/A,FALSE,"골재소요량"}</definedName>
    <definedName name="ㅎ5" localSheetId="15" hidden="1">{#N/A,#N/A,FALSE,"골재소요량";#N/A,#N/A,FALSE,"골재소요량"}</definedName>
    <definedName name="ㅎ5" localSheetId="14" hidden="1">{#N/A,#N/A,FALSE,"골재소요량";#N/A,#N/A,FALSE,"골재소요량"}</definedName>
    <definedName name="ㅎ5" hidden="1">{#N/A,#N/A,FALSE,"골재소요량";#N/A,#N/A,FALSE,"골재소요량"}</definedName>
    <definedName name="ㅎㄱㄱ" localSheetId="37" hidden="1">{#N/A,#N/A,FALSE,"현장 NCR 분석";#N/A,#N/A,FALSE,"현장품질감사";#N/A,#N/A,FALSE,"현장품질감사"}</definedName>
    <definedName name="ㅎㄱㄱ" localSheetId="17" hidden="1">{#N/A,#N/A,FALSE,"현장 NCR 분석";#N/A,#N/A,FALSE,"현장품질감사";#N/A,#N/A,FALSE,"현장품질감사"}</definedName>
    <definedName name="ㅎㄱㄱ" localSheetId="18" hidden="1">{#N/A,#N/A,FALSE,"현장 NCR 분석";#N/A,#N/A,FALSE,"현장품질감사";#N/A,#N/A,FALSE,"현장품질감사"}</definedName>
    <definedName name="ㅎㄱㄱ" localSheetId="49" hidden="1">{#N/A,#N/A,FALSE,"현장 NCR 분석";#N/A,#N/A,FALSE,"현장품질감사";#N/A,#N/A,FALSE,"현장품질감사"}</definedName>
    <definedName name="ㅎㄱㄱ" localSheetId="50" hidden="1">{#N/A,#N/A,FALSE,"현장 NCR 분석";#N/A,#N/A,FALSE,"현장품질감사";#N/A,#N/A,FALSE,"현장품질감사"}</definedName>
    <definedName name="ㅎㄱㄱ" localSheetId="51" hidden="1">{#N/A,#N/A,FALSE,"현장 NCR 분석";#N/A,#N/A,FALSE,"현장품질감사";#N/A,#N/A,FALSE,"현장품질감사"}</definedName>
    <definedName name="ㅎㄱㄱ" localSheetId="52" hidden="1">{#N/A,#N/A,FALSE,"현장 NCR 분석";#N/A,#N/A,FALSE,"현장품질감사";#N/A,#N/A,FALSE,"현장품질감사"}</definedName>
    <definedName name="ㅎㄱㄱ" localSheetId="53" hidden="1">{#N/A,#N/A,FALSE,"현장 NCR 분석";#N/A,#N/A,FALSE,"현장품질감사";#N/A,#N/A,FALSE,"현장품질감사"}</definedName>
    <definedName name="ㅎㄱㄱ" localSheetId="79" hidden="1">{#N/A,#N/A,FALSE,"현장 NCR 분석";#N/A,#N/A,FALSE,"현장품질감사";#N/A,#N/A,FALSE,"현장품질감사"}</definedName>
    <definedName name="ㅎㄱㄱ" localSheetId="16" hidden="1">{#N/A,#N/A,FALSE,"현장 NCR 분석";#N/A,#N/A,FALSE,"현장품질감사";#N/A,#N/A,FALSE,"현장품질감사"}</definedName>
    <definedName name="ㅎㄱㄱ" localSheetId="13" hidden="1">{#N/A,#N/A,FALSE,"현장 NCR 분석";#N/A,#N/A,FALSE,"현장품질감사";#N/A,#N/A,FALSE,"현장품질감사"}</definedName>
    <definedName name="ㅎㄱㄱ" localSheetId="15" hidden="1">{#N/A,#N/A,FALSE,"현장 NCR 분석";#N/A,#N/A,FALSE,"현장품질감사";#N/A,#N/A,FALSE,"현장품질감사"}</definedName>
    <definedName name="ㅎㄱㄱ" localSheetId="14" hidden="1">{#N/A,#N/A,FALSE,"현장 NCR 분석";#N/A,#N/A,FALSE,"현장품질감사";#N/A,#N/A,FALSE,"현장품질감사"}</definedName>
    <definedName name="ㅎㄱㄱ" hidden="1">{#N/A,#N/A,FALSE,"현장 NCR 분석";#N/A,#N/A,FALSE,"현장품질감사";#N/A,#N/A,FALSE,"현장품질감사"}</definedName>
    <definedName name="ㅎ롱ㄹ호ㅗ" localSheetId="37">{"'산출근거'!$B$4:$D$8"}</definedName>
    <definedName name="ㅎ롱ㄹ호ㅗ" localSheetId="17">{"'산출근거'!$B$4:$D$8"}</definedName>
    <definedName name="ㅎ롱ㄹ호ㅗ" localSheetId="18">{"'산출근거'!$B$4:$D$8"}</definedName>
    <definedName name="ㅎ롱ㄹ호ㅗ" localSheetId="49">{"'산출근거'!$B$4:$D$8"}</definedName>
    <definedName name="ㅎ롱ㄹ호ㅗ" localSheetId="50">{"'산출근거'!$B$4:$D$8"}</definedName>
    <definedName name="ㅎ롱ㄹ호ㅗ" localSheetId="51">{"'산출근거'!$B$4:$D$8"}</definedName>
    <definedName name="ㅎ롱ㄹ호ㅗ" localSheetId="52">{"'산출근거'!$B$4:$D$8"}</definedName>
    <definedName name="ㅎ롱ㄹ호ㅗ" localSheetId="53">{"'산출근거'!$B$4:$D$8"}</definedName>
    <definedName name="ㅎ롱ㄹ호ㅗ" localSheetId="79">{"'산출근거'!$B$4:$D$8"}</definedName>
    <definedName name="ㅎ롱ㄹ호ㅗ" localSheetId="16">{"'산출근거'!$B$4:$D$8"}</definedName>
    <definedName name="ㅎ롱ㄹ호ㅗ" localSheetId="13">{"'산출근거'!$B$4:$D$8"}</definedName>
    <definedName name="ㅎ롱ㄹ호ㅗ" localSheetId="15">{"'산출근거'!$B$4:$D$8"}</definedName>
    <definedName name="ㅎ롱ㄹ호ㅗ" localSheetId="14">{"'산출근거'!$B$4:$D$8"}</definedName>
    <definedName name="ㅎ롱ㄹ호ㅗ">{"'산출근거'!$B$4:$D$8"}</definedName>
    <definedName name="ㅎㅁㅎ" localSheetId="55">BlankMacro1</definedName>
    <definedName name="ㅎㅁㅎ" localSheetId="59">BlankMacro1</definedName>
    <definedName name="ㅎㅁㅎ" localSheetId="6">BlankMacro1</definedName>
    <definedName name="ㅎㅁㅎ" localSheetId="61">BlankMacro1</definedName>
    <definedName name="ㅎㅁㅎ" localSheetId="31">BlankMacro1</definedName>
    <definedName name="ㅎㅁㅎ" localSheetId="37">BlankMacro1</definedName>
    <definedName name="ㅎㅁㅎ" localSheetId="17">BlankMacro1</definedName>
    <definedName name="ㅎㅁㅎ" localSheetId="18">BlankMacro1</definedName>
    <definedName name="ㅎㅁㅎ" localSheetId="35">BlankMacro1</definedName>
    <definedName name="ㅎㅁㅎ" localSheetId="36">BlankMacro1</definedName>
    <definedName name="ㅎㅁㅎ" localSheetId="34">BlankMacro1</definedName>
    <definedName name="ㅎㅁㅎ" localSheetId="49">BlankMacro1</definedName>
    <definedName name="ㅎㅁㅎ" localSheetId="50">BlankMacro1</definedName>
    <definedName name="ㅎㅁㅎ" localSheetId="51">BlankMacro1</definedName>
    <definedName name="ㅎㅁㅎ" localSheetId="52">BlankMacro1</definedName>
    <definedName name="ㅎㅁㅎ" localSheetId="53">BlankMacro1</definedName>
    <definedName name="ㅎㅁㅎ" localSheetId="75">BlankMacro1</definedName>
    <definedName name="ㅎㅁㅎ" localSheetId="77">BlankMacro1</definedName>
    <definedName name="ㅎㅁㅎ" localSheetId="79">BlankMacro1</definedName>
    <definedName name="ㅎㅁㅎ" localSheetId="16">BlankMacro1</definedName>
    <definedName name="ㅎㅁㅎ" localSheetId="13">BlankMacro1</definedName>
    <definedName name="ㅎㅁㅎ" localSheetId="15">BlankMacro1</definedName>
    <definedName name="ㅎㅁㅎ" localSheetId="14">BlankMacro1</definedName>
    <definedName name="ㅎㅁㅎ" localSheetId="1">BlankMacro1</definedName>
    <definedName name="ㅎㅁㅎ">BlankMacro1</definedName>
    <definedName name="ㅎㅎ">#REF!</definedName>
    <definedName name="ㅎㅎㅎㅎ">#REF!</definedName>
    <definedName name="ㅎㅎㅎㅎㅎㅎ">#REF!</definedName>
    <definedName name="ㅎㅎㅎㅎㅎㅎㅎㅎㅎㅎㅎㅎㅎ">#REF!</definedName>
    <definedName name="하진이보" localSheetId="37">BlankMacro1</definedName>
    <definedName name="하진이보" localSheetId="49">BlankMacro1</definedName>
    <definedName name="하진이보" localSheetId="50">BlankMacro1</definedName>
    <definedName name="하진이보" localSheetId="51">BlankMacro1</definedName>
    <definedName name="하진이보" localSheetId="52">BlankMacro1</definedName>
    <definedName name="하진이보" localSheetId="53">BlankMacro1</definedName>
    <definedName name="하진이보" localSheetId="75">BlankMacro1</definedName>
    <definedName name="하진이보" localSheetId="77">BlankMacro1</definedName>
    <definedName name="하진이보" localSheetId="79">BlankMacro1</definedName>
    <definedName name="하진이보">BlankMacro1</definedName>
    <definedName name="하하" localSheetId="17" hidden="1">[105]날개벽수량표!#REF!</definedName>
    <definedName name="하하" localSheetId="18" hidden="1">[105]날개벽수량표!#REF!</definedName>
    <definedName name="하하" localSheetId="16" hidden="1">[105]날개벽수량표!#REF!</definedName>
    <definedName name="하하" localSheetId="13" hidden="1">[105]날개벽수량표!#REF!</definedName>
    <definedName name="하하" localSheetId="15" hidden="1">[105]날개벽수량표!#REF!</definedName>
    <definedName name="하하" localSheetId="14" hidden="1">[105]날개벽수량표!#REF!</definedName>
    <definedName name="하하" hidden="1">[105]날개벽수량표!#REF!</definedName>
    <definedName name="한" localSheetId="37" hidden="1">{#N/A,#N/A,FALSE,"조골재"}</definedName>
    <definedName name="한" localSheetId="17" hidden="1">{#N/A,#N/A,FALSE,"조골재"}</definedName>
    <definedName name="한" localSheetId="18" hidden="1">{#N/A,#N/A,FALSE,"조골재"}</definedName>
    <definedName name="한" localSheetId="49" hidden="1">{#N/A,#N/A,FALSE,"조골재"}</definedName>
    <definedName name="한" localSheetId="50" hidden="1">{#N/A,#N/A,FALSE,"조골재"}</definedName>
    <definedName name="한" localSheetId="51" hidden="1">{#N/A,#N/A,FALSE,"조골재"}</definedName>
    <definedName name="한" localSheetId="52" hidden="1">{#N/A,#N/A,FALSE,"조골재"}</definedName>
    <definedName name="한" localSheetId="53" hidden="1">{#N/A,#N/A,FALSE,"조골재"}</definedName>
    <definedName name="한" localSheetId="79" hidden="1">{#N/A,#N/A,FALSE,"조골재"}</definedName>
    <definedName name="한" localSheetId="16" hidden="1">{#N/A,#N/A,FALSE,"조골재"}</definedName>
    <definedName name="한" localSheetId="13" hidden="1">{#N/A,#N/A,FALSE,"조골재"}</definedName>
    <definedName name="한" localSheetId="15" hidden="1">{#N/A,#N/A,FALSE,"조골재"}</definedName>
    <definedName name="한" localSheetId="14" hidden="1">{#N/A,#N/A,FALSE,"조골재"}</definedName>
    <definedName name="한" hidden="1">{#N/A,#N/A,FALSE,"조골재"}</definedName>
    <definedName name="한국" localSheetId="6">BlankMacro1</definedName>
    <definedName name="한국" localSheetId="37">BlankMacro1</definedName>
    <definedName name="한국" localSheetId="17">BlankMacro1</definedName>
    <definedName name="한국" localSheetId="18">BlankMacro1</definedName>
    <definedName name="한국" localSheetId="49">BlankMacro1</definedName>
    <definedName name="한국" localSheetId="50">BlankMacro1</definedName>
    <definedName name="한국" localSheetId="51">BlankMacro1</definedName>
    <definedName name="한국" localSheetId="52">BlankMacro1</definedName>
    <definedName name="한국" localSheetId="53">BlankMacro1</definedName>
    <definedName name="한국" localSheetId="75">BlankMacro1</definedName>
    <definedName name="한국" localSheetId="77">BlankMacro1</definedName>
    <definedName name="한국" localSheetId="79">BlankMacro1</definedName>
    <definedName name="한국" localSheetId="16">BlankMacro1</definedName>
    <definedName name="한국" localSheetId="13">BlankMacro1</definedName>
    <definedName name="한국" localSheetId="15">BlankMacro1</definedName>
    <definedName name="한국" localSheetId="14">BlankMacro1</definedName>
    <definedName name="한국">BlankMacro1</definedName>
    <definedName name="한국003" localSheetId="6">BlankMacro1</definedName>
    <definedName name="한국003" localSheetId="37">BlankMacro1</definedName>
    <definedName name="한국003" localSheetId="17">BlankMacro1</definedName>
    <definedName name="한국003" localSheetId="18">BlankMacro1</definedName>
    <definedName name="한국003" localSheetId="49">BlankMacro1</definedName>
    <definedName name="한국003" localSheetId="50">BlankMacro1</definedName>
    <definedName name="한국003" localSheetId="51">BlankMacro1</definedName>
    <definedName name="한국003" localSheetId="52">BlankMacro1</definedName>
    <definedName name="한국003" localSheetId="53">BlankMacro1</definedName>
    <definedName name="한국003" localSheetId="75">BlankMacro1</definedName>
    <definedName name="한국003" localSheetId="77">BlankMacro1</definedName>
    <definedName name="한국003" localSheetId="79">BlankMacro1</definedName>
    <definedName name="한국003" localSheetId="16">BlankMacro1</definedName>
    <definedName name="한국003" localSheetId="13">BlankMacro1</definedName>
    <definedName name="한국003" localSheetId="15">BlankMacro1</definedName>
    <definedName name="한국003" localSheetId="14">BlankMacro1</definedName>
    <definedName name="한국003">BlankMacro1</definedName>
    <definedName name="한국006" hidden="1">#REF!</definedName>
    <definedName name="한국007" localSheetId="6">BlankMacro1</definedName>
    <definedName name="한국007" localSheetId="37">BlankMacro1</definedName>
    <definedName name="한국007" localSheetId="17">BlankMacro1</definedName>
    <definedName name="한국007" localSheetId="18">BlankMacro1</definedName>
    <definedName name="한국007" localSheetId="49">BlankMacro1</definedName>
    <definedName name="한국007" localSheetId="50">BlankMacro1</definedName>
    <definedName name="한국007" localSheetId="51">BlankMacro1</definedName>
    <definedName name="한국007" localSheetId="52">BlankMacro1</definedName>
    <definedName name="한국007" localSheetId="53">BlankMacro1</definedName>
    <definedName name="한국007" localSheetId="75">BlankMacro1</definedName>
    <definedName name="한국007" localSheetId="77">BlankMacro1</definedName>
    <definedName name="한국007" localSheetId="79">BlankMacro1</definedName>
    <definedName name="한국007" localSheetId="16">BlankMacro1</definedName>
    <definedName name="한국007" localSheetId="13">BlankMacro1</definedName>
    <definedName name="한국007" localSheetId="15">BlankMacro1</definedName>
    <definedName name="한국007" localSheetId="14">BlankMacro1</definedName>
    <definedName name="한국007">BlankMacro1</definedName>
    <definedName name="한국01" hidden="1">#REF!</definedName>
    <definedName name="한국02" localSheetId="6">BlankMacro1</definedName>
    <definedName name="한국02" localSheetId="37">BlankMacro1</definedName>
    <definedName name="한국02" localSheetId="17">BlankMacro1</definedName>
    <definedName name="한국02" localSheetId="18">BlankMacro1</definedName>
    <definedName name="한국02" localSheetId="49">BlankMacro1</definedName>
    <definedName name="한국02" localSheetId="50">BlankMacro1</definedName>
    <definedName name="한국02" localSheetId="51">BlankMacro1</definedName>
    <definedName name="한국02" localSheetId="52">BlankMacro1</definedName>
    <definedName name="한국02" localSheetId="53">BlankMacro1</definedName>
    <definedName name="한국02" localSheetId="75">BlankMacro1</definedName>
    <definedName name="한국02" localSheetId="77">BlankMacro1</definedName>
    <definedName name="한국02" localSheetId="79">BlankMacro1</definedName>
    <definedName name="한국02" localSheetId="16">BlankMacro1</definedName>
    <definedName name="한국02" localSheetId="13">BlankMacro1</definedName>
    <definedName name="한국02" localSheetId="15">BlankMacro1</definedName>
    <definedName name="한국02" localSheetId="14">BlankMacro1</definedName>
    <definedName name="한국02">BlankMacro1</definedName>
    <definedName name="한국023" localSheetId="37">BlankMacro1</definedName>
    <definedName name="한국023" localSheetId="49">BlankMacro1</definedName>
    <definedName name="한국023" localSheetId="50">BlankMacro1</definedName>
    <definedName name="한국023" localSheetId="51">BlankMacro1</definedName>
    <definedName name="한국023" localSheetId="52">BlankMacro1</definedName>
    <definedName name="한국023" localSheetId="53">BlankMacro1</definedName>
    <definedName name="한국023" localSheetId="75">BlankMacro1</definedName>
    <definedName name="한국023" localSheetId="77">BlankMacro1</definedName>
    <definedName name="한국023" localSheetId="79">BlankMacro1</definedName>
    <definedName name="한국023">BlankMacro1</definedName>
    <definedName name="한국04" localSheetId="6">BlankMacro1</definedName>
    <definedName name="한국04" localSheetId="37">BlankMacro1</definedName>
    <definedName name="한국04" localSheetId="17">BlankMacro1</definedName>
    <definedName name="한국04" localSheetId="18">BlankMacro1</definedName>
    <definedName name="한국04" localSheetId="49">BlankMacro1</definedName>
    <definedName name="한국04" localSheetId="50">BlankMacro1</definedName>
    <definedName name="한국04" localSheetId="51">BlankMacro1</definedName>
    <definedName name="한국04" localSheetId="52">BlankMacro1</definedName>
    <definedName name="한국04" localSheetId="53">BlankMacro1</definedName>
    <definedName name="한국04" localSheetId="75">BlankMacro1</definedName>
    <definedName name="한국04" localSheetId="77">BlankMacro1</definedName>
    <definedName name="한국04" localSheetId="79">BlankMacro1</definedName>
    <definedName name="한국04" localSheetId="16">BlankMacro1</definedName>
    <definedName name="한국04" localSheetId="13">BlankMacro1</definedName>
    <definedName name="한국04" localSheetId="15">BlankMacro1</definedName>
    <definedName name="한국04" localSheetId="14">BlankMacro1</definedName>
    <definedName name="한국04">BlankMacro1</definedName>
    <definedName name="한국05" localSheetId="6">BlankMacro1</definedName>
    <definedName name="한국05" localSheetId="37">BlankMacro1</definedName>
    <definedName name="한국05" localSheetId="17">BlankMacro1</definedName>
    <definedName name="한국05" localSheetId="18">BlankMacro1</definedName>
    <definedName name="한국05" localSheetId="49">BlankMacro1</definedName>
    <definedName name="한국05" localSheetId="50">BlankMacro1</definedName>
    <definedName name="한국05" localSheetId="51">BlankMacro1</definedName>
    <definedName name="한국05" localSheetId="52">BlankMacro1</definedName>
    <definedName name="한국05" localSheetId="53">BlankMacro1</definedName>
    <definedName name="한국05" localSheetId="75">BlankMacro1</definedName>
    <definedName name="한국05" localSheetId="77">BlankMacro1</definedName>
    <definedName name="한국05" localSheetId="79">BlankMacro1</definedName>
    <definedName name="한국05" localSheetId="16">BlankMacro1</definedName>
    <definedName name="한국05" localSheetId="13">BlankMacro1</definedName>
    <definedName name="한국05" localSheetId="15">BlankMacro1</definedName>
    <definedName name="한국05" localSheetId="14">BlankMacro1</definedName>
    <definedName name="한국05">BlankMacro1</definedName>
    <definedName name="한국06" localSheetId="6">BlankMacro1</definedName>
    <definedName name="한국06" localSheetId="37">BlankMacro1</definedName>
    <definedName name="한국06" localSheetId="17">BlankMacro1</definedName>
    <definedName name="한국06" localSheetId="18">BlankMacro1</definedName>
    <definedName name="한국06" localSheetId="49">BlankMacro1</definedName>
    <definedName name="한국06" localSheetId="50">BlankMacro1</definedName>
    <definedName name="한국06" localSheetId="51">BlankMacro1</definedName>
    <definedName name="한국06" localSheetId="52">BlankMacro1</definedName>
    <definedName name="한국06" localSheetId="53">BlankMacro1</definedName>
    <definedName name="한국06" localSheetId="75">BlankMacro1</definedName>
    <definedName name="한국06" localSheetId="77">BlankMacro1</definedName>
    <definedName name="한국06" localSheetId="79">BlankMacro1</definedName>
    <definedName name="한국06" localSheetId="16">BlankMacro1</definedName>
    <definedName name="한국06" localSheetId="13">BlankMacro1</definedName>
    <definedName name="한국06" localSheetId="15">BlankMacro1</definedName>
    <definedName name="한국06" localSheetId="14">BlankMacro1</definedName>
    <definedName name="한국06">BlankMacro1</definedName>
    <definedName name="한국07" localSheetId="6">BlankMacro1</definedName>
    <definedName name="한국07" localSheetId="37">BlankMacro1</definedName>
    <definedName name="한국07" localSheetId="17">BlankMacro1</definedName>
    <definedName name="한국07" localSheetId="18">BlankMacro1</definedName>
    <definedName name="한국07" localSheetId="49">BlankMacro1</definedName>
    <definedName name="한국07" localSheetId="50">BlankMacro1</definedName>
    <definedName name="한국07" localSheetId="51">BlankMacro1</definedName>
    <definedName name="한국07" localSheetId="52">BlankMacro1</definedName>
    <definedName name="한국07" localSheetId="53">BlankMacro1</definedName>
    <definedName name="한국07" localSheetId="75">BlankMacro1</definedName>
    <definedName name="한국07" localSheetId="77">BlankMacro1</definedName>
    <definedName name="한국07" localSheetId="79">#REF!</definedName>
    <definedName name="한국07" localSheetId="16">BlankMacro1</definedName>
    <definedName name="한국07" localSheetId="13">BlankMacro1</definedName>
    <definedName name="한국07" localSheetId="15">BlankMacro1</definedName>
    <definedName name="한국07" localSheetId="14">BlankMacro1</definedName>
    <definedName name="한국07">BlankMacro1</definedName>
    <definedName name="한국1">#REF!</definedName>
    <definedName name="한국101">#REF!</definedName>
    <definedName name="한국11" localSheetId="6">BlankMacro1</definedName>
    <definedName name="한국11" localSheetId="37">BlankMacro1</definedName>
    <definedName name="한국11" localSheetId="17">BlankMacro1</definedName>
    <definedName name="한국11" localSheetId="18">BlankMacro1</definedName>
    <definedName name="한국11" localSheetId="49">BlankMacro1</definedName>
    <definedName name="한국11" localSheetId="50">BlankMacro1</definedName>
    <definedName name="한국11" localSheetId="51">BlankMacro1</definedName>
    <definedName name="한국11" localSheetId="52">BlankMacro1</definedName>
    <definedName name="한국11" localSheetId="53">BlankMacro1</definedName>
    <definedName name="한국11" localSheetId="75">BlankMacro1</definedName>
    <definedName name="한국11" localSheetId="77">BlankMacro1</definedName>
    <definedName name="한국11" localSheetId="79">BlankMacro1</definedName>
    <definedName name="한국11" localSheetId="16">BlankMacro1</definedName>
    <definedName name="한국11" localSheetId="13">BlankMacro1</definedName>
    <definedName name="한국11" localSheetId="15">BlankMacro1</definedName>
    <definedName name="한국11" localSheetId="14">BlankMacro1</definedName>
    <definedName name="한국11">BlankMacro1</definedName>
    <definedName name="한국12" hidden="1">#REF!</definedName>
    <definedName name="한국1234" hidden="1">#REF!</definedName>
    <definedName name="한국15" localSheetId="6">BlankMacro1</definedName>
    <definedName name="한국15" localSheetId="37">BlankMacro1</definedName>
    <definedName name="한국15" localSheetId="17">BlankMacro1</definedName>
    <definedName name="한국15" localSheetId="18">BlankMacro1</definedName>
    <definedName name="한국15" localSheetId="49">BlankMacro1</definedName>
    <definedName name="한국15" localSheetId="50">BlankMacro1</definedName>
    <definedName name="한국15" localSheetId="51">BlankMacro1</definedName>
    <definedName name="한국15" localSheetId="52">BlankMacro1</definedName>
    <definedName name="한국15" localSheetId="53">BlankMacro1</definedName>
    <definedName name="한국15" localSheetId="75">BlankMacro1</definedName>
    <definedName name="한국15" localSheetId="77">BlankMacro1</definedName>
    <definedName name="한국15" localSheetId="79">BlankMacro1</definedName>
    <definedName name="한국15" localSheetId="16">BlankMacro1</definedName>
    <definedName name="한국15" localSheetId="13">BlankMacro1</definedName>
    <definedName name="한국15" localSheetId="15">BlankMacro1</definedName>
    <definedName name="한국15" localSheetId="14">BlankMacro1</definedName>
    <definedName name="한국15">BlankMacro1</definedName>
    <definedName name="한국17" hidden="1">#REF!</definedName>
    <definedName name="한국18" hidden="1">#REF!</definedName>
    <definedName name="한국2" localSheetId="37">BlankMacro1</definedName>
    <definedName name="한국2" localSheetId="49">BlankMacro1</definedName>
    <definedName name="한국2" localSheetId="50">BlankMacro1</definedName>
    <definedName name="한국2" localSheetId="51">BlankMacro1</definedName>
    <definedName name="한국2" localSheetId="52">BlankMacro1</definedName>
    <definedName name="한국2" localSheetId="53">BlankMacro1</definedName>
    <definedName name="한국2" localSheetId="75">BlankMacro1</definedName>
    <definedName name="한국2" localSheetId="77">BlankMacro1</definedName>
    <definedName name="한국2" localSheetId="79">BlankMacro1</definedName>
    <definedName name="한국2">BlankMacro1</definedName>
    <definedName name="한국3" hidden="1">#REF!</definedName>
    <definedName name="한국4" localSheetId="37">BlankMacro1</definedName>
    <definedName name="한국4" localSheetId="49">BlankMacro1</definedName>
    <definedName name="한국4" localSheetId="50">BlankMacro1</definedName>
    <definedName name="한국4" localSheetId="51">BlankMacro1</definedName>
    <definedName name="한국4" localSheetId="52">BlankMacro1</definedName>
    <definedName name="한국4" localSheetId="53">BlankMacro1</definedName>
    <definedName name="한국4" localSheetId="75">BlankMacro1</definedName>
    <definedName name="한국4" localSheetId="77">BlankMacro1</definedName>
    <definedName name="한국4" localSheetId="79">BlankMacro1</definedName>
    <definedName name="한국4">BlankMacro1</definedName>
    <definedName name="한국5" localSheetId="37">BlankMacro1</definedName>
    <definedName name="한국5" localSheetId="49">BlankMacro1</definedName>
    <definedName name="한국5" localSheetId="50">BlankMacro1</definedName>
    <definedName name="한국5" localSheetId="51">BlankMacro1</definedName>
    <definedName name="한국5" localSheetId="52">BlankMacro1</definedName>
    <definedName name="한국5" localSheetId="53">BlankMacro1</definedName>
    <definedName name="한국5" localSheetId="75">BlankMacro1</definedName>
    <definedName name="한국5" localSheetId="77">BlankMacro1</definedName>
    <definedName name="한국5" localSheetId="79">BlankMacro1</definedName>
    <definedName name="한국5">BlankMacro1</definedName>
    <definedName name="한국51" hidden="1">#REF!</definedName>
    <definedName name="한국7">"★★"</definedName>
    <definedName name="한국70" hidden="1">#REF!</definedName>
    <definedName name="한국8">#REF!</definedName>
    <definedName name="한국81" localSheetId="6">BlankMacro1</definedName>
    <definedName name="한국81" localSheetId="37">BlankMacro1</definedName>
    <definedName name="한국81" localSheetId="17">BlankMacro1</definedName>
    <definedName name="한국81" localSheetId="18">BlankMacro1</definedName>
    <definedName name="한국81" localSheetId="49">BlankMacro1</definedName>
    <definedName name="한국81" localSheetId="50">BlankMacro1</definedName>
    <definedName name="한국81" localSheetId="51">BlankMacro1</definedName>
    <definedName name="한국81" localSheetId="52">BlankMacro1</definedName>
    <definedName name="한국81" localSheetId="53">BlankMacro1</definedName>
    <definedName name="한국81" localSheetId="75">BlankMacro1</definedName>
    <definedName name="한국81" localSheetId="77">BlankMacro1</definedName>
    <definedName name="한국81" localSheetId="79">BlankMacro1</definedName>
    <definedName name="한국81" localSheetId="16">BlankMacro1</definedName>
    <definedName name="한국81" localSheetId="13">BlankMacro1</definedName>
    <definedName name="한국81" localSheetId="15">BlankMacro1</definedName>
    <definedName name="한국81" localSheetId="14">BlankMacro1</definedName>
    <definedName name="한국81">BlankMacro1</definedName>
    <definedName name="한국82" hidden="1">#REF!</definedName>
    <definedName name="한국85" localSheetId="37">BlankMacro1</definedName>
    <definedName name="한국85" localSheetId="49">BlankMacro1</definedName>
    <definedName name="한국85" localSheetId="50">BlankMacro1</definedName>
    <definedName name="한국85" localSheetId="51">BlankMacro1</definedName>
    <definedName name="한국85" localSheetId="52">BlankMacro1</definedName>
    <definedName name="한국85" localSheetId="53">BlankMacro1</definedName>
    <definedName name="한국85" localSheetId="75">BlankMacro1</definedName>
    <definedName name="한국85" localSheetId="77">BlankMacro1</definedName>
    <definedName name="한국85" localSheetId="79">BlankMacro1</definedName>
    <definedName name="한국85">BlankMacro1</definedName>
    <definedName name="한국86" hidden="1">#REF!</definedName>
    <definedName name="한국87" localSheetId="37">BlankMacro1</definedName>
    <definedName name="한국87" localSheetId="49">BlankMacro1</definedName>
    <definedName name="한국87" localSheetId="50">BlankMacro1</definedName>
    <definedName name="한국87" localSheetId="51">BlankMacro1</definedName>
    <definedName name="한국87" localSheetId="52">BlankMacro1</definedName>
    <definedName name="한국87" localSheetId="53">BlankMacro1</definedName>
    <definedName name="한국87" localSheetId="75">BlankMacro1</definedName>
    <definedName name="한국87" localSheetId="77">BlankMacro1</definedName>
    <definedName name="한국87" localSheetId="79">BlankMacro1</definedName>
    <definedName name="한국87">BlankMacro1</definedName>
    <definedName name="한국88" hidden="1">#REF!</definedName>
    <definedName name="한국89" localSheetId="37">BlankMacro1</definedName>
    <definedName name="한국89" localSheetId="49">BlankMacro1</definedName>
    <definedName name="한국89" localSheetId="50">BlankMacro1</definedName>
    <definedName name="한국89" localSheetId="51">BlankMacro1</definedName>
    <definedName name="한국89" localSheetId="52">BlankMacro1</definedName>
    <definedName name="한국89" localSheetId="53">BlankMacro1</definedName>
    <definedName name="한국89" localSheetId="75">BlankMacro1</definedName>
    <definedName name="한국89" localSheetId="77">BlankMacro1</definedName>
    <definedName name="한국89" localSheetId="79">BlankMacro1</definedName>
    <definedName name="한국89">BlankMacro1</definedName>
    <definedName name="한국98" hidden="1">#REF!</definedName>
    <definedName name="한국99" localSheetId="6">BlankMacro1</definedName>
    <definedName name="한국99" localSheetId="37">BlankMacro1</definedName>
    <definedName name="한국99" localSheetId="17">BlankMacro1</definedName>
    <definedName name="한국99" localSheetId="18">BlankMacro1</definedName>
    <definedName name="한국99" localSheetId="49">BlankMacro1</definedName>
    <definedName name="한국99" localSheetId="50">BlankMacro1</definedName>
    <definedName name="한국99" localSheetId="51">BlankMacro1</definedName>
    <definedName name="한국99" localSheetId="52">BlankMacro1</definedName>
    <definedName name="한국99" localSheetId="53">BlankMacro1</definedName>
    <definedName name="한국99" localSheetId="75">BlankMacro1</definedName>
    <definedName name="한국99" localSheetId="77">BlankMacro1</definedName>
    <definedName name="한국99" localSheetId="79">BlankMacro1</definedName>
    <definedName name="한국99" localSheetId="16">BlankMacro1</definedName>
    <definedName name="한국99" localSheetId="13">BlankMacro1</definedName>
    <definedName name="한국99" localSheetId="15">BlankMacro1</definedName>
    <definedName name="한국99" localSheetId="14">BlankMacro1</definedName>
    <definedName name="한국99">BlankMacro1</definedName>
    <definedName name="한독" localSheetId="49">#REF!</definedName>
    <definedName name="한독" localSheetId="50">#REF!</definedName>
    <definedName name="한독" localSheetId="51">#REF!</definedName>
    <definedName name="한독" localSheetId="52">#REF!</definedName>
    <definedName name="한독" localSheetId="53">#REF!</definedName>
    <definedName name="한독" localSheetId="74">#REF!</definedName>
    <definedName name="한독" localSheetId="75">#REF!</definedName>
    <definedName name="한독" localSheetId="76">#REF!</definedName>
    <definedName name="한독" localSheetId="77">#REF!</definedName>
    <definedName name="한독" localSheetId="78">#REF!</definedName>
    <definedName name="한독" localSheetId="16">#REF!</definedName>
    <definedName name="한독" localSheetId="13">#REF!</definedName>
    <definedName name="한독" localSheetId="15">#REF!</definedName>
    <definedName name="한독" localSheetId="14">#REF!</definedName>
    <definedName name="한독">#REF!</definedName>
    <definedName name="한동" localSheetId="37" hidden="1">{#N/A,#N/A,FALSE,"단가표지"}</definedName>
    <definedName name="한동" localSheetId="17" hidden="1">{#N/A,#N/A,FALSE,"단가표지"}</definedName>
    <definedName name="한동" localSheetId="18" hidden="1">{#N/A,#N/A,FALSE,"단가표지"}</definedName>
    <definedName name="한동" localSheetId="49" hidden="1">{#N/A,#N/A,FALSE,"단가표지"}</definedName>
    <definedName name="한동" localSheetId="50" hidden="1">{#N/A,#N/A,FALSE,"단가표지"}</definedName>
    <definedName name="한동" localSheetId="51" hidden="1">{#N/A,#N/A,FALSE,"단가표지"}</definedName>
    <definedName name="한동" localSheetId="52" hidden="1">{#N/A,#N/A,FALSE,"단가표지"}</definedName>
    <definedName name="한동" localSheetId="53" hidden="1">{#N/A,#N/A,FALSE,"단가표지"}</definedName>
    <definedName name="한동" localSheetId="79" hidden="1">{#N/A,#N/A,FALSE,"단가표지"}</definedName>
    <definedName name="한동" localSheetId="16" hidden="1">{#N/A,#N/A,FALSE,"단가표지"}</definedName>
    <definedName name="한동" localSheetId="13" hidden="1">{#N/A,#N/A,FALSE,"단가표지"}</definedName>
    <definedName name="한동" localSheetId="15" hidden="1">{#N/A,#N/A,FALSE,"단가표지"}</definedName>
    <definedName name="한동" localSheetId="14" hidden="1">{#N/A,#N/A,FALSE,"단가표지"}</definedName>
    <definedName name="한동" hidden="1">{#N/A,#N/A,FALSE,"단가표지"}</definedName>
    <definedName name="한라구절초" localSheetId="55">#REF!</definedName>
    <definedName name="한라구절초" localSheetId="59">#REF!</definedName>
    <definedName name="한라구절초" localSheetId="61">#REF!</definedName>
    <definedName name="한라구절초" localSheetId="31">#REF!</definedName>
    <definedName name="한라구절초" localSheetId="35">#REF!</definedName>
    <definedName name="한라구절초" localSheetId="36">#REF!</definedName>
    <definedName name="한라구절초" localSheetId="34">#REF!</definedName>
    <definedName name="한라구절초" localSheetId="49">#REF!</definedName>
    <definedName name="한라구절초" localSheetId="50">#REF!</definedName>
    <definedName name="한라구절초" localSheetId="51">#REF!</definedName>
    <definedName name="한라구절초" localSheetId="52">#REF!</definedName>
    <definedName name="한라구절초" localSheetId="53">#REF!</definedName>
    <definedName name="한라구절초" localSheetId="74">#REF!</definedName>
    <definedName name="한라구절초" localSheetId="75">#REF!</definedName>
    <definedName name="한라구절초" localSheetId="76">#REF!</definedName>
    <definedName name="한라구절초" localSheetId="77">#REF!</definedName>
    <definedName name="한라구절초" localSheetId="78">#REF!</definedName>
    <definedName name="한라구절초" localSheetId="16">#REF!</definedName>
    <definedName name="한라구절초" localSheetId="13">#REF!</definedName>
    <definedName name="한라구절초" localSheetId="15">#REF!</definedName>
    <definedName name="한라구절초" localSheetId="14">#REF!</definedName>
    <definedName name="한라구절초" localSheetId="1">#REF!</definedName>
    <definedName name="한라구절초">#REF!</definedName>
    <definedName name="한식목공001" localSheetId="49">#REF!</definedName>
    <definedName name="한식목공001" localSheetId="50">#REF!</definedName>
    <definedName name="한식목공001" localSheetId="51">#REF!</definedName>
    <definedName name="한식목공001" localSheetId="52">#REF!</definedName>
    <definedName name="한식목공001" localSheetId="53">#REF!</definedName>
    <definedName name="한식목공001" localSheetId="74">#REF!</definedName>
    <definedName name="한식목공001" localSheetId="75">#REF!</definedName>
    <definedName name="한식목공001" localSheetId="76">#REF!</definedName>
    <definedName name="한식목공001" localSheetId="77">#REF!</definedName>
    <definedName name="한식목공001" localSheetId="78">#REF!</definedName>
    <definedName name="한식목공001" localSheetId="16">#REF!</definedName>
    <definedName name="한식목공001" localSheetId="13">#REF!</definedName>
    <definedName name="한식목공001" localSheetId="15">#REF!</definedName>
    <definedName name="한식목공001" localSheetId="14">#REF!</definedName>
    <definedName name="한식목공001">#REF!</definedName>
    <definedName name="한식목공002" localSheetId="49">#REF!</definedName>
    <definedName name="한식목공002" localSheetId="50">#REF!</definedName>
    <definedName name="한식목공002" localSheetId="51">#REF!</definedName>
    <definedName name="한식목공002" localSheetId="52">#REF!</definedName>
    <definedName name="한식목공002" localSheetId="53">#REF!</definedName>
    <definedName name="한식목공002" localSheetId="74">#REF!</definedName>
    <definedName name="한식목공002" localSheetId="75">#REF!</definedName>
    <definedName name="한식목공002" localSheetId="76">#REF!</definedName>
    <definedName name="한식목공002" localSheetId="77">#REF!</definedName>
    <definedName name="한식목공002" localSheetId="78">#REF!</definedName>
    <definedName name="한식목공002" localSheetId="16">#REF!</definedName>
    <definedName name="한식목공002" localSheetId="13">#REF!</definedName>
    <definedName name="한식목공002" localSheetId="15">#REF!</definedName>
    <definedName name="한식목공002" localSheetId="14">#REF!</definedName>
    <definedName name="한식목공002">#REF!</definedName>
    <definedName name="한식목공011" localSheetId="49">#REF!</definedName>
    <definedName name="한식목공011" localSheetId="50">#REF!</definedName>
    <definedName name="한식목공011" localSheetId="51">#REF!</definedName>
    <definedName name="한식목공011" localSheetId="52">#REF!</definedName>
    <definedName name="한식목공011" localSheetId="53">#REF!</definedName>
    <definedName name="한식목공011" localSheetId="74">#REF!</definedName>
    <definedName name="한식목공011" localSheetId="75">#REF!</definedName>
    <definedName name="한식목공011" localSheetId="76">#REF!</definedName>
    <definedName name="한식목공011" localSheetId="77">#REF!</definedName>
    <definedName name="한식목공011" localSheetId="78">#REF!</definedName>
    <definedName name="한식목공011" localSheetId="16">#REF!</definedName>
    <definedName name="한식목공011" localSheetId="13">#REF!</definedName>
    <definedName name="한식목공011" localSheetId="15">#REF!</definedName>
    <definedName name="한식목공011" localSheetId="14">#REF!</definedName>
    <definedName name="한식목공011">#REF!</definedName>
    <definedName name="한식목공982" localSheetId="49">#REF!</definedName>
    <definedName name="한식목공982" localSheetId="50">#REF!</definedName>
    <definedName name="한식목공982" localSheetId="51">#REF!</definedName>
    <definedName name="한식목공982" localSheetId="52">#REF!</definedName>
    <definedName name="한식목공982" localSheetId="53">#REF!</definedName>
    <definedName name="한식목공982" localSheetId="74">#REF!</definedName>
    <definedName name="한식목공982" localSheetId="75">#REF!</definedName>
    <definedName name="한식목공982" localSheetId="76">#REF!</definedName>
    <definedName name="한식목공982" localSheetId="77">#REF!</definedName>
    <definedName name="한식목공982" localSheetId="78">#REF!</definedName>
    <definedName name="한식목공982" localSheetId="16">#REF!</definedName>
    <definedName name="한식목공982" localSheetId="13">#REF!</definedName>
    <definedName name="한식목공982" localSheetId="15">#REF!</definedName>
    <definedName name="한식목공982" localSheetId="14">#REF!</definedName>
    <definedName name="한식목공982">#REF!</definedName>
    <definedName name="한식목공991" localSheetId="49">#REF!</definedName>
    <definedName name="한식목공991" localSheetId="50">#REF!</definedName>
    <definedName name="한식목공991" localSheetId="51">#REF!</definedName>
    <definedName name="한식목공991" localSheetId="52">#REF!</definedName>
    <definedName name="한식목공991" localSheetId="53">#REF!</definedName>
    <definedName name="한식목공991" localSheetId="74">#REF!</definedName>
    <definedName name="한식목공991" localSheetId="75">#REF!</definedName>
    <definedName name="한식목공991" localSheetId="76">#REF!</definedName>
    <definedName name="한식목공991" localSheetId="77">#REF!</definedName>
    <definedName name="한식목공991" localSheetId="78">#REF!</definedName>
    <definedName name="한식목공991" localSheetId="16">#REF!</definedName>
    <definedName name="한식목공991" localSheetId="13">#REF!</definedName>
    <definedName name="한식목공991" localSheetId="15">#REF!</definedName>
    <definedName name="한식목공991" localSheetId="14">#REF!</definedName>
    <definedName name="한식목공991">#REF!</definedName>
    <definedName name="한식목공992" localSheetId="49">#REF!</definedName>
    <definedName name="한식목공992" localSheetId="50">#REF!</definedName>
    <definedName name="한식목공992" localSheetId="51">#REF!</definedName>
    <definedName name="한식목공992" localSheetId="52">#REF!</definedName>
    <definedName name="한식목공992" localSheetId="53">#REF!</definedName>
    <definedName name="한식목공992" localSheetId="74">#REF!</definedName>
    <definedName name="한식목공992" localSheetId="75">#REF!</definedName>
    <definedName name="한식목공992" localSheetId="76">#REF!</definedName>
    <definedName name="한식목공992" localSheetId="77">#REF!</definedName>
    <definedName name="한식목공992" localSheetId="78">#REF!</definedName>
    <definedName name="한식목공992" localSheetId="16">#REF!</definedName>
    <definedName name="한식목공992" localSheetId="13">#REF!</definedName>
    <definedName name="한식목공992" localSheetId="15">#REF!</definedName>
    <definedName name="한식목공992" localSheetId="14">#REF!</definedName>
    <definedName name="한식목공992">#REF!</definedName>
    <definedName name="한식목공조공001" localSheetId="49">#REF!</definedName>
    <definedName name="한식목공조공001" localSheetId="50">#REF!</definedName>
    <definedName name="한식목공조공001" localSheetId="51">#REF!</definedName>
    <definedName name="한식목공조공001" localSheetId="52">#REF!</definedName>
    <definedName name="한식목공조공001" localSheetId="53">#REF!</definedName>
    <definedName name="한식목공조공001" localSheetId="74">#REF!</definedName>
    <definedName name="한식목공조공001" localSheetId="75">#REF!</definedName>
    <definedName name="한식목공조공001" localSheetId="76">#REF!</definedName>
    <definedName name="한식목공조공001" localSheetId="77">#REF!</definedName>
    <definedName name="한식목공조공001" localSheetId="78">#REF!</definedName>
    <definedName name="한식목공조공001" localSheetId="16">#REF!</definedName>
    <definedName name="한식목공조공001" localSheetId="13">#REF!</definedName>
    <definedName name="한식목공조공001" localSheetId="15">#REF!</definedName>
    <definedName name="한식목공조공001" localSheetId="14">#REF!</definedName>
    <definedName name="한식목공조공001">#REF!</definedName>
    <definedName name="한식목공조공002" localSheetId="49">#REF!</definedName>
    <definedName name="한식목공조공002" localSheetId="50">#REF!</definedName>
    <definedName name="한식목공조공002" localSheetId="51">#REF!</definedName>
    <definedName name="한식목공조공002" localSheetId="52">#REF!</definedName>
    <definedName name="한식목공조공002" localSheetId="53">#REF!</definedName>
    <definedName name="한식목공조공002" localSheetId="74">#REF!</definedName>
    <definedName name="한식목공조공002" localSheetId="75">#REF!</definedName>
    <definedName name="한식목공조공002" localSheetId="76">#REF!</definedName>
    <definedName name="한식목공조공002" localSheetId="77">#REF!</definedName>
    <definedName name="한식목공조공002" localSheetId="78">#REF!</definedName>
    <definedName name="한식목공조공002" localSheetId="16">#REF!</definedName>
    <definedName name="한식목공조공002" localSheetId="13">#REF!</definedName>
    <definedName name="한식목공조공002" localSheetId="15">#REF!</definedName>
    <definedName name="한식목공조공002" localSheetId="14">#REF!</definedName>
    <definedName name="한식목공조공002">#REF!</definedName>
    <definedName name="한식목공조공011" localSheetId="49">#REF!</definedName>
    <definedName name="한식목공조공011" localSheetId="50">#REF!</definedName>
    <definedName name="한식목공조공011" localSheetId="51">#REF!</definedName>
    <definedName name="한식목공조공011" localSheetId="52">#REF!</definedName>
    <definedName name="한식목공조공011" localSheetId="53">#REF!</definedName>
    <definedName name="한식목공조공011" localSheetId="74">#REF!</definedName>
    <definedName name="한식목공조공011" localSheetId="75">#REF!</definedName>
    <definedName name="한식목공조공011" localSheetId="76">#REF!</definedName>
    <definedName name="한식목공조공011" localSheetId="77">#REF!</definedName>
    <definedName name="한식목공조공011" localSheetId="78">#REF!</definedName>
    <definedName name="한식목공조공011" localSheetId="16">#REF!</definedName>
    <definedName name="한식목공조공011" localSheetId="13">#REF!</definedName>
    <definedName name="한식목공조공011" localSheetId="15">#REF!</definedName>
    <definedName name="한식목공조공011" localSheetId="14">#REF!</definedName>
    <definedName name="한식목공조공011">#REF!</definedName>
    <definedName name="한식목공조공982" localSheetId="49">#REF!</definedName>
    <definedName name="한식목공조공982" localSheetId="50">#REF!</definedName>
    <definedName name="한식목공조공982" localSheetId="51">#REF!</definedName>
    <definedName name="한식목공조공982" localSheetId="52">#REF!</definedName>
    <definedName name="한식목공조공982" localSheetId="53">#REF!</definedName>
    <definedName name="한식목공조공982" localSheetId="74">#REF!</definedName>
    <definedName name="한식목공조공982" localSheetId="75">#REF!</definedName>
    <definedName name="한식목공조공982" localSheetId="76">#REF!</definedName>
    <definedName name="한식목공조공982" localSheetId="77">#REF!</definedName>
    <definedName name="한식목공조공982" localSheetId="78">#REF!</definedName>
    <definedName name="한식목공조공982" localSheetId="16">#REF!</definedName>
    <definedName name="한식목공조공982" localSheetId="13">#REF!</definedName>
    <definedName name="한식목공조공982" localSheetId="15">#REF!</definedName>
    <definedName name="한식목공조공982" localSheetId="14">#REF!</definedName>
    <definedName name="한식목공조공982">#REF!</definedName>
    <definedName name="한식목공조공991" localSheetId="49">#REF!</definedName>
    <definedName name="한식목공조공991" localSheetId="50">#REF!</definedName>
    <definedName name="한식목공조공991" localSheetId="51">#REF!</definedName>
    <definedName name="한식목공조공991" localSheetId="52">#REF!</definedName>
    <definedName name="한식목공조공991" localSheetId="53">#REF!</definedName>
    <definedName name="한식목공조공991" localSheetId="74">#REF!</definedName>
    <definedName name="한식목공조공991" localSheetId="75">#REF!</definedName>
    <definedName name="한식목공조공991" localSheetId="76">#REF!</definedName>
    <definedName name="한식목공조공991" localSheetId="77">#REF!</definedName>
    <definedName name="한식목공조공991" localSheetId="78">#REF!</definedName>
    <definedName name="한식목공조공991" localSheetId="16">#REF!</definedName>
    <definedName name="한식목공조공991" localSheetId="13">#REF!</definedName>
    <definedName name="한식목공조공991" localSheetId="15">#REF!</definedName>
    <definedName name="한식목공조공991" localSheetId="14">#REF!</definedName>
    <definedName name="한식목공조공991">#REF!</definedName>
    <definedName name="한식목공조공992" localSheetId="49">#REF!</definedName>
    <definedName name="한식목공조공992" localSheetId="50">#REF!</definedName>
    <definedName name="한식목공조공992" localSheetId="51">#REF!</definedName>
    <definedName name="한식목공조공992" localSheetId="52">#REF!</definedName>
    <definedName name="한식목공조공992" localSheetId="53">#REF!</definedName>
    <definedName name="한식목공조공992" localSheetId="74">#REF!</definedName>
    <definedName name="한식목공조공992" localSheetId="75">#REF!</definedName>
    <definedName name="한식목공조공992" localSheetId="76">#REF!</definedName>
    <definedName name="한식목공조공992" localSheetId="77">#REF!</definedName>
    <definedName name="한식목공조공992" localSheetId="78">#REF!</definedName>
    <definedName name="한식목공조공992" localSheetId="16">#REF!</definedName>
    <definedName name="한식목공조공992" localSheetId="13">#REF!</definedName>
    <definedName name="한식목공조공992" localSheetId="15">#REF!</definedName>
    <definedName name="한식목공조공992" localSheetId="14">#REF!</definedName>
    <definedName name="한식목공조공992">#REF!</definedName>
    <definedName name="한식미장공001" localSheetId="49">#REF!</definedName>
    <definedName name="한식미장공001" localSheetId="50">#REF!</definedName>
    <definedName name="한식미장공001" localSheetId="51">#REF!</definedName>
    <definedName name="한식미장공001" localSheetId="52">#REF!</definedName>
    <definedName name="한식미장공001" localSheetId="53">#REF!</definedName>
    <definedName name="한식미장공001" localSheetId="74">#REF!</definedName>
    <definedName name="한식미장공001" localSheetId="75">#REF!</definedName>
    <definedName name="한식미장공001" localSheetId="76">#REF!</definedName>
    <definedName name="한식미장공001" localSheetId="77">#REF!</definedName>
    <definedName name="한식미장공001" localSheetId="78">#REF!</definedName>
    <definedName name="한식미장공001" localSheetId="16">#REF!</definedName>
    <definedName name="한식미장공001" localSheetId="13">#REF!</definedName>
    <definedName name="한식미장공001" localSheetId="15">#REF!</definedName>
    <definedName name="한식미장공001" localSheetId="14">#REF!</definedName>
    <definedName name="한식미장공001">#REF!</definedName>
    <definedName name="한식미장공002" localSheetId="49">#REF!</definedName>
    <definedName name="한식미장공002" localSheetId="50">#REF!</definedName>
    <definedName name="한식미장공002" localSheetId="51">#REF!</definedName>
    <definedName name="한식미장공002" localSheetId="52">#REF!</definedName>
    <definedName name="한식미장공002" localSheetId="53">#REF!</definedName>
    <definedName name="한식미장공002" localSheetId="74">#REF!</definedName>
    <definedName name="한식미장공002" localSheetId="75">#REF!</definedName>
    <definedName name="한식미장공002" localSheetId="76">#REF!</definedName>
    <definedName name="한식미장공002" localSheetId="77">#REF!</definedName>
    <definedName name="한식미장공002" localSheetId="78">#REF!</definedName>
    <definedName name="한식미장공002" localSheetId="16">#REF!</definedName>
    <definedName name="한식미장공002" localSheetId="13">#REF!</definedName>
    <definedName name="한식미장공002" localSheetId="15">#REF!</definedName>
    <definedName name="한식미장공002" localSheetId="14">#REF!</definedName>
    <definedName name="한식미장공002">#REF!</definedName>
    <definedName name="한식미장공011" localSheetId="49">#REF!</definedName>
    <definedName name="한식미장공011" localSheetId="50">#REF!</definedName>
    <definedName name="한식미장공011" localSheetId="51">#REF!</definedName>
    <definedName name="한식미장공011" localSheetId="52">#REF!</definedName>
    <definedName name="한식미장공011" localSheetId="53">#REF!</definedName>
    <definedName name="한식미장공011" localSheetId="74">#REF!</definedName>
    <definedName name="한식미장공011" localSheetId="75">#REF!</definedName>
    <definedName name="한식미장공011" localSheetId="76">#REF!</definedName>
    <definedName name="한식미장공011" localSheetId="77">#REF!</definedName>
    <definedName name="한식미장공011" localSheetId="78">#REF!</definedName>
    <definedName name="한식미장공011" localSheetId="16">#REF!</definedName>
    <definedName name="한식미장공011" localSheetId="13">#REF!</definedName>
    <definedName name="한식미장공011" localSheetId="15">#REF!</definedName>
    <definedName name="한식미장공011" localSheetId="14">#REF!</definedName>
    <definedName name="한식미장공011">#REF!</definedName>
    <definedName name="한식미장공982" localSheetId="49">#REF!</definedName>
    <definedName name="한식미장공982" localSheetId="50">#REF!</definedName>
    <definedName name="한식미장공982" localSheetId="51">#REF!</definedName>
    <definedName name="한식미장공982" localSheetId="52">#REF!</definedName>
    <definedName name="한식미장공982" localSheetId="53">#REF!</definedName>
    <definedName name="한식미장공982" localSheetId="74">#REF!</definedName>
    <definedName name="한식미장공982" localSheetId="75">#REF!</definedName>
    <definedName name="한식미장공982" localSheetId="76">#REF!</definedName>
    <definedName name="한식미장공982" localSheetId="77">#REF!</definedName>
    <definedName name="한식미장공982" localSheetId="78">#REF!</definedName>
    <definedName name="한식미장공982" localSheetId="16">#REF!</definedName>
    <definedName name="한식미장공982" localSheetId="13">#REF!</definedName>
    <definedName name="한식미장공982" localSheetId="15">#REF!</definedName>
    <definedName name="한식미장공982" localSheetId="14">#REF!</definedName>
    <definedName name="한식미장공982">#REF!</definedName>
    <definedName name="한식미장공991" localSheetId="49">#REF!</definedName>
    <definedName name="한식미장공991" localSheetId="50">#REF!</definedName>
    <definedName name="한식미장공991" localSheetId="51">#REF!</definedName>
    <definedName name="한식미장공991" localSheetId="52">#REF!</definedName>
    <definedName name="한식미장공991" localSheetId="53">#REF!</definedName>
    <definedName name="한식미장공991" localSheetId="74">#REF!</definedName>
    <definedName name="한식미장공991" localSheetId="75">#REF!</definedName>
    <definedName name="한식미장공991" localSheetId="76">#REF!</definedName>
    <definedName name="한식미장공991" localSheetId="77">#REF!</definedName>
    <definedName name="한식미장공991" localSheetId="78">#REF!</definedName>
    <definedName name="한식미장공991" localSheetId="16">#REF!</definedName>
    <definedName name="한식미장공991" localSheetId="13">#REF!</definedName>
    <definedName name="한식미장공991" localSheetId="15">#REF!</definedName>
    <definedName name="한식미장공991" localSheetId="14">#REF!</definedName>
    <definedName name="한식미장공991">#REF!</definedName>
    <definedName name="한식미장공992" localSheetId="49">#REF!</definedName>
    <definedName name="한식미장공992" localSheetId="50">#REF!</definedName>
    <definedName name="한식미장공992" localSheetId="51">#REF!</definedName>
    <definedName name="한식미장공992" localSheetId="52">#REF!</definedName>
    <definedName name="한식미장공992" localSheetId="53">#REF!</definedName>
    <definedName name="한식미장공992" localSheetId="74">#REF!</definedName>
    <definedName name="한식미장공992" localSheetId="75">#REF!</definedName>
    <definedName name="한식미장공992" localSheetId="76">#REF!</definedName>
    <definedName name="한식미장공992" localSheetId="77">#REF!</definedName>
    <definedName name="한식미장공992" localSheetId="78">#REF!</definedName>
    <definedName name="한식미장공992" localSheetId="16">#REF!</definedName>
    <definedName name="한식미장공992" localSheetId="13">#REF!</definedName>
    <definedName name="한식미장공992" localSheetId="15">#REF!</definedName>
    <definedName name="한식미장공992" localSheetId="14">#REF!</definedName>
    <definedName name="한식미장공992">#REF!</definedName>
    <definedName name="한식와공001" localSheetId="49">#REF!</definedName>
    <definedName name="한식와공001" localSheetId="50">#REF!</definedName>
    <definedName name="한식와공001" localSheetId="51">#REF!</definedName>
    <definedName name="한식와공001" localSheetId="52">#REF!</definedName>
    <definedName name="한식와공001" localSheetId="53">#REF!</definedName>
    <definedName name="한식와공001" localSheetId="74">#REF!</definedName>
    <definedName name="한식와공001" localSheetId="75">#REF!</definedName>
    <definedName name="한식와공001" localSheetId="76">#REF!</definedName>
    <definedName name="한식와공001" localSheetId="77">#REF!</definedName>
    <definedName name="한식와공001" localSheetId="78">#REF!</definedName>
    <definedName name="한식와공001" localSheetId="16">#REF!</definedName>
    <definedName name="한식와공001" localSheetId="13">#REF!</definedName>
    <definedName name="한식와공001" localSheetId="15">#REF!</definedName>
    <definedName name="한식와공001" localSheetId="14">#REF!</definedName>
    <definedName name="한식와공001">#REF!</definedName>
    <definedName name="한식와공002" localSheetId="49">#REF!</definedName>
    <definedName name="한식와공002" localSheetId="50">#REF!</definedName>
    <definedName name="한식와공002" localSheetId="51">#REF!</definedName>
    <definedName name="한식와공002" localSheetId="52">#REF!</definedName>
    <definedName name="한식와공002" localSheetId="53">#REF!</definedName>
    <definedName name="한식와공002" localSheetId="74">#REF!</definedName>
    <definedName name="한식와공002" localSheetId="75">#REF!</definedName>
    <definedName name="한식와공002" localSheetId="76">#REF!</definedName>
    <definedName name="한식와공002" localSheetId="77">#REF!</definedName>
    <definedName name="한식와공002" localSheetId="78">#REF!</definedName>
    <definedName name="한식와공002" localSheetId="16">#REF!</definedName>
    <definedName name="한식와공002" localSheetId="13">#REF!</definedName>
    <definedName name="한식와공002" localSheetId="15">#REF!</definedName>
    <definedName name="한식와공002" localSheetId="14">#REF!</definedName>
    <definedName name="한식와공002">#REF!</definedName>
    <definedName name="한식와공011" localSheetId="49">#REF!</definedName>
    <definedName name="한식와공011" localSheetId="50">#REF!</definedName>
    <definedName name="한식와공011" localSheetId="51">#REF!</definedName>
    <definedName name="한식와공011" localSheetId="52">#REF!</definedName>
    <definedName name="한식와공011" localSheetId="53">#REF!</definedName>
    <definedName name="한식와공011" localSheetId="74">#REF!</definedName>
    <definedName name="한식와공011" localSheetId="75">#REF!</definedName>
    <definedName name="한식와공011" localSheetId="76">#REF!</definedName>
    <definedName name="한식와공011" localSheetId="77">#REF!</definedName>
    <definedName name="한식와공011" localSheetId="78">#REF!</definedName>
    <definedName name="한식와공011" localSheetId="16">#REF!</definedName>
    <definedName name="한식와공011" localSheetId="13">#REF!</definedName>
    <definedName name="한식와공011" localSheetId="15">#REF!</definedName>
    <definedName name="한식와공011" localSheetId="14">#REF!</definedName>
    <definedName name="한식와공011">#REF!</definedName>
    <definedName name="한식와공982" localSheetId="49">#REF!</definedName>
    <definedName name="한식와공982" localSheetId="50">#REF!</definedName>
    <definedName name="한식와공982" localSheetId="51">#REF!</definedName>
    <definedName name="한식와공982" localSheetId="52">#REF!</definedName>
    <definedName name="한식와공982" localSheetId="53">#REF!</definedName>
    <definedName name="한식와공982" localSheetId="74">#REF!</definedName>
    <definedName name="한식와공982" localSheetId="75">#REF!</definedName>
    <definedName name="한식와공982" localSheetId="76">#REF!</definedName>
    <definedName name="한식와공982" localSheetId="77">#REF!</definedName>
    <definedName name="한식와공982" localSheetId="78">#REF!</definedName>
    <definedName name="한식와공982" localSheetId="16">#REF!</definedName>
    <definedName name="한식와공982" localSheetId="13">#REF!</definedName>
    <definedName name="한식와공982" localSheetId="15">#REF!</definedName>
    <definedName name="한식와공982" localSheetId="14">#REF!</definedName>
    <definedName name="한식와공982">#REF!</definedName>
    <definedName name="한식와공991" localSheetId="49">#REF!</definedName>
    <definedName name="한식와공991" localSheetId="50">#REF!</definedName>
    <definedName name="한식와공991" localSheetId="51">#REF!</definedName>
    <definedName name="한식와공991" localSheetId="52">#REF!</definedName>
    <definedName name="한식와공991" localSheetId="53">#REF!</definedName>
    <definedName name="한식와공991" localSheetId="74">#REF!</definedName>
    <definedName name="한식와공991" localSheetId="75">#REF!</definedName>
    <definedName name="한식와공991" localSheetId="76">#REF!</definedName>
    <definedName name="한식와공991" localSheetId="77">#REF!</definedName>
    <definedName name="한식와공991" localSheetId="78">#REF!</definedName>
    <definedName name="한식와공991" localSheetId="16">#REF!</definedName>
    <definedName name="한식와공991" localSheetId="13">#REF!</definedName>
    <definedName name="한식와공991" localSheetId="15">#REF!</definedName>
    <definedName name="한식와공991" localSheetId="14">#REF!</definedName>
    <definedName name="한식와공991">#REF!</definedName>
    <definedName name="한식와공992" localSheetId="49">#REF!</definedName>
    <definedName name="한식와공992" localSheetId="50">#REF!</definedName>
    <definedName name="한식와공992" localSheetId="51">#REF!</definedName>
    <definedName name="한식와공992" localSheetId="52">#REF!</definedName>
    <definedName name="한식와공992" localSheetId="53">#REF!</definedName>
    <definedName name="한식와공992" localSheetId="74">#REF!</definedName>
    <definedName name="한식와공992" localSheetId="75">#REF!</definedName>
    <definedName name="한식와공992" localSheetId="76">#REF!</definedName>
    <definedName name="한식와공992" localSheetId="77">#REF!</definedName>
    <definedName name="한식와공992" localSheetId="78">#REF!</definedName>
    <definedName name="한식와공992" localSheetId="16">#REF!</definedName>
    <definedName name="한식와공992" localSheetId="13">#REF!</definedName>
    <definedName name="한식와공992" localSheetId="15">#REF!</definedName>
    <definedName name="한식와공992" localSheetId="14">#REF!</definedName>
    <definedName name="한식와공992">#REF!</definedName>
    <definedName name="한식와공조공001" localSheetId="49">#REF!</definedName>
    <definedName name="한식와공조공001" localSheetId="50">#REF!</definedName>
    <definedName name="한식와공조공001" localSheetId="51">#REF!</definedName>
    <definedName name="한식와공조공001" localSheetId="52">#REF!</definedName>
    <definedName name="한식와공조공001" localSheetId="53">#REF!</definedName>
    <definedName name="한식와공조공001" localSheetId="74">#REF!</definedName>
    <definedName name="한식와공조공001" localSheetId="75">#REF!</definedName>
    <definedName name="한식와공조공001" localSheetId="76">#REF!</definedName>
    <definedName name="한식와공조공001" localSheetId="77">#REF!</definedName>
    <definedName name="한식와공조공001" localSheetId="78">#REF!</definedName>
    <definedName name="한식와공조공001" localSheetId="16">#REF!</definedName>
    <definedName name="한식와공조공001" localSheetId="13">#REF!</definedName>
    <definedName name="한식와공조공001" localSheetId="15">#REF!</definedName>
    <definedName name="한식와공조공001" localSheetId="14">#REF!</definedName>
    <definedName name="한식와공조공001">#REF!</definedName>
    <definedName name="한식와공조공002" localSheetId="49">#REF!</definedName>
    <definedName name="한식와공조공002" localSheetId="50">#REF!</definedName>
    <definedName name="한식와공조공002" localSheetId="51">#REF!</definedName>
    <definedName name="한식와공조공002" localSheetId="52">#REF!</definedName>
    <definedName name="한식와공조공002" localSheetId="53">#REF!</definedName>
    <definedName name="한식와공조공002" localSheetId="74">#REF!</definedName>
    <definedName name="한식와공조공002" localSheetId="75">#REF!</definedName>
    <definedName name="한식와공조공002" localSheetId="76">#REF!</definedName>
    <definedName name="한식와공조공002" localSheetId="77">#REF!</definedName>
    <definedName name="한식와공조공002" localSheetId="78">#REF!</definedName>
    <definedName name="한식와공조공002" localSheetId="16">#REF!</definedName>
    <definedName name="한식와공조공002" localSheetId="13">#REF!</definedName>
    <definedName name="한식와공조공002" localSheetId="15">#REF!</definedName>
    <definedName name="한식와공조공002" localSheetId="14">#REF!</definedName>
    <definedName name="한식와공조공002">#REF!</definedName>
    <definedName name="한식와공조공011" localSheetId="49">#REF!</definedName>
    <definedName name="한식와공조공011" localSheetId="50">#REF!</definedName>
    <definedName name="한식와공조공011" localSheetId="51">#REF!</definedName>
    <definedName name="한식와공조공011" localSheetId="52">#REF!</definedName>
    <definedName name="한식와공조공011" localSheetId="53">#REF!</definedName>
    <definedName name="한식와공조공011" localSheetId="74">#REF!</definedName>
    <definedName name="한식와공조공011" localSheetId="75">#REF!</definedName>
    <definedName name="한식와공조공011" localSheetId="76">#REF!</definedName>
    <definedName name="한식와공조공011" localSheetId="77">#REF!</definedName>
    <definedName name="한식와공조공011" localSheetId="78">#REF!</definedName>
    <definedName name="한식와공조공011" localSheetId="16">#REF!</definedName>
    <definedName name="한식와공조공011" localSheetId="13">#REF!</definedName>
    <definedName name="한식와공조공011" localSheetId="15">#REF!</definedName>
    <definedName name="한식와공조공011" localSheetId="14">#REF!</definedName>
    <definedName name="한식와공조공011">#REF!</definedName>
    <definedName name="한식와공조공982" localSheetId="49">#REF!</definedName>
    <definedName name="한식와공조공982" localSheetId="50">#REF!</definedName>
    <definedName name="한식와공조공982" localSheetId="51">#REF!</definedName>
    <definedName name="한식와공조공982" localSheetId="52">#REF!</definedName>
    <definedName name="한식와공조공982" localSheetId="53">#REF!</definedName>
    <definedName name="한식와공조공982" localSheetId="74">#REF!</definedName>
    <definedName name="한식와공조공982" localSheetId="75">#REF!</definedName>
    <definedName name="한식와공조공982" localSheetId="76">#REF!</definedName>
    <definedName name="한식와공조공982" localSheetId="77">#REF!</definedName>
    <definedName name="한식와공조공982" localSheetId="78">#REF!</definedName>
    <definedName name="한식와공조공982" localSheetId="16">#REF!</definedName>
    <definedName name="한식와공조공982" localSheetId="13">#REF!</definedName>
    <definedName name="한식와공조공982" localSheetId="15">#REF!</definedName>
    <definedName name="한식와공조공982" localSheetId="14">#REF!</definedName>
    <definedName name="한식와공조공982">#REF!</definedName>
    <definedName name="한식와공조공991" localSheetId="49">#REF!</definedName>
    <definedName name="한식와공조공991" localSheetId="50">#REF!</definedName>
    <definedName name="한식와공조공991" localSheetId="51">#REF!</definedName>
    <definedName name="한식와공조공991" localSheetId="52">#REF!</definedName>
    <definedName name="한식와공조공991" localSheetId="53">#REF!</definedName>
    <definedName name="한식와공조공991" localSheetId="74">#REF!</definedName>
    <definedName name="한식와공조공991" localSheetId="75">#REF!</definedName>
    <definedName name="한식와공조공991" localSheetId="76">#REF!</definedName>
    <definedName name="한식와공조공991" localSheetId="77">#REF!</definedName>
    <definedName name="한식와공조공991" localSheetId="78">#REF!</definedName>
    <definedName name="한식와공조공991" localSheetId="16">#REF!</definedName>
    <definedName name="한식와공조공991" localSheetId="13">#REF!</definedName>
    <definedName name="한식와공조공991" localSheetId="15">#REF!</definedName>
    <definedName name="한식와공조공991" localSheetId="14">#REF!</definedName>
    <definedName name="한식와공조공991">#REF!</definedName>
    <definedName name="한식와공조공992" localSheetId="49">#REF!</definedName>
    <definedName name="한식와공조공992" localSheetId="50">#REF!</definedName>
    <definedName name="한식와공조공992" localSheetId="51">#REF!</definedName>
    <definedName name="한식와공조공992" localSheetId="52">#REF!</definedName>
    <definedName name="한식와공조공992" localSheetId="53">#REF!</definedName>
    <definedName name="한식와공조공992" localSheetId="74">#REF!</definedName>
    <definedName name="한식와공조공992" localSheetId="75">#REF!</definedName>
    <definedName name="한식와공조공992" localSheetId="76">#REF!</definedName>
    <definedName name="한식와공조공992" localSheetId="77">#REF!</definedName>
    <definedName name="한식와공조공992" localSheetId="78">#REF!</definedName>
    <definedName name="한식와공조공992" localSheetId="16">#REF!</definedName>
    <definedName name="한식와공조공992" localSheetId="13">#REF!</definedName>
    <definedName name="한식와공조공992" localSheetId="15">#REF!</definedName>
    <definedName name="한식와공조공992" localSheetId="14">#REF!</definedName>
    <definedName name="한식와공조공992">#REF!</definedName>
    <definedName name="한ㅇㅇㄹㅇ" localSheetId="49">[126]단재적표!$B$239:$AY$273</definedName>
    <definedName name="한ㅇㅇㄹㅇ" localSheetId="50">[126]단재적표!$B$239:$AY$273</definedName>
    <definedName name="한ㅇㅇㄹㅇ" localSheetId="51">[126]단재적표!$B$239:$AY$273</definedName>
    <definedName name="한ㅇㅇㄹㅇ" localSheetId="52">[126]단재적표!$B$239:$AY$273</definedName>
    <definedName name="한ㅇㅇㄹㅇ" localSheetId="53">[126]단재적표!$B$239:$AY$273</definedName>
    <definedName name="한ㅇㅇㄹㅇ" localSheetId="79">[127]단재적표!$B$239:$AY$273</definedName>
    <definedName name="한ㅇㅇㄹㅇ">[128]단재적표!$B$239:$AY$273</definedName>
    <definedName name="한苝미장공982" localSheetId="49">#REF!</definedName>
    <definedName name="한苝미장공982" localSheetId="50">#REF!</definedName>
    <definedName name="한苝미장공982" localSheetId="51">#REF!</definedName>
    <definedName name="한苝미장공982" localSheetId="52">#REF!</definedName>
    <definedName name="한苝미장공982" localSheetId="53">#REF!</definedName>
    <definedName name="한苝미장공982" localSheetId="74">#REF!</definedName>
    <definedName name="한苝미장공982" localSheetId="75">#REF!</definedName>
    <definedName name="한苝미장공982" localSheetId="76">#REF!</definedName>
    <definedName name="한苝미장공982" localSheetId="77">#REF!</definedName>
    <definedName name="한苝미장공982" localSheetId="78">#REF!</definedName>
    <definedName name="한苝미장공982" localSheetId="16">#REF!</definedName>
    <definedName name="한苝미장공982" localSheetId="13">#REF!</definedName>
    <definedName name="한苝미장공982" localSheetId="15">#REF!</definedName>
    <definedName name="한苝미장공982" localSheetId="14">#REF!</definedName>
    <definedName name="한苝미장공982">#REF!</definedName>
    <definedName name="할석공" localSheetId="55">#REF!</definedName>
    <definedName name="할석공" localSheetId="59">#REF!</definedName>
    <definedName name="할석공" localSheetId="61">#REF!</definedName>
    <definedName name="할석공" localSheetId="31">#REF!</definedName>
    <definedName name="할석공" localSheetId="35">#REF!</definedName>
    <definedName name="할석공" localSheetId="36">#REF!</definedName>
    <definedName name="할석공" localSheetId="34">#REF!</definedName>
    <definedName name="할석공" localSheetId="49">#REF!</definedName>
    <definedName name="할석공" localSheetId="50">#REF!</definedName>
    <definedName name="할석공" localSheetId="51">#REF!</definedName>
    <definedName name="할석공" localSheetId="52">#REF!</definedName>
    <definedName name="할석공" localSheetId="53">#REF!</definedName>
    <definedName name="할석공" localSheetId="74">#REF!</definedName>
    <definedName name="할석공" localSheetId="75">#REF!</definedName>
    <definedName name="할석공" localSheetId="76">#REF!</definedName>
    <definedName name="할석공" localSheetId="77">#REF!</definedName>
    <definedName name="할석공" localSheetId="78">#REF!</definedName>
    <definedName name="할석공" localSheetId="16">#REF!</definedName>
    <definedName name="할석공" localSheetId="13">#REF!</definedName>
    <definedName name="할석공" localSheetId="15">#REF!</definedName>
    <definedName name="할석공" localSheetId="14">#REF!</definedName>
    <definedName name="할석공" localSheetId="1">#REF!</definedName>
    <definedName name="할석공">#REF!</definedName>
    <definedName name="할석공001" localSheetId="49">#REF!</definedName>
    <definedName name="할석공001" localSheetId="50">#REF!</definedName>
    <definedName name="할석공001" localSheetId="51">#REF!</definedName>
    <definedName name="할석공001" localSheetId="52">#REF!</definedName>
    <definedName name="할석공001" localSheetId="53">#REF!</definedName>
    <definedName name="할석공001" localSheetId="74">#REF!</definedName>
    <definedName name="할석공001" localSheetId="75">#REF!</definedName>
    <definedName name="할석공001" localSheetId="76">#REF!</definedName>
    <definedName name="할석공001" localSheetId="77">#REF!</definedName>
    <definedName name="할석공001" localSheetId="78">#REF!</definedName>
    <definedName name="할석공001" localSheetId="16">#REF!</definedName>
    <definedName name="할석공001" localSheetId="13">#REF!</definedName>
    <definedName name="할석공001" localSheetId="15">#REF!</definedName>
    <definedName name="할석공001" localSheetId="14">#REF!</definedName>
    <definedName name="할석공001">#REF!</definedName>
    <definedName name="할석공002" localSheetId="49">#REF!</definedName>
    <definedName name="할석공002" localSheetId="50">#REF!</definedName>
    <definedName name="할석공002" localSheetId="51">#REF!</definedName>
    <definedName name="할석공002" localSheetId="52">#REF!</definedName>
    <definedName name="할석공002" localSheetId="53">#REF!</definedName>
    <definedName name="할석공002" localSheetId="74">#REF!</definedName>
    <definedName name="할석공002" localSheetId="75">#REF!</definedName>
    <definedName name="할석공002" localSheetId="76">#REF!</definedName>
    <definedName name="할석공002" localSheetId="77">#REF!</definedName>
    <definedName name="할석공002" localSheetId="78">#REF!</definedName>
    <definedName name="할석공002" localSheetId="16">#REF!</definedName>
    <definedName name="할석공002" localSheetId="13">#REF!</definedName>
    <definedName name="할석공002" localSheetId="15">#REF!</definedName>
    <definedName name="할석공002" localSheetId="14">#REF!</definedName>
    <definedName name="할석공002">#REF!</definedName>
    <definedName name="할석공982" localSheetId="49">#REF!</definedName>
    <definedName name="할석공982" localSheetId="50">#REF!</definedName>
    <definedName name="할석공982" localSheetId="51">#REF!</definedName>
    <definedName name="할석공982" localSheetId="52">#REF!</definedName>
    <definedName name="할석공982" localSheetId="53">#REF!</definedName>
    <definedName name="할석공982" localSheetId="74">#REF!</definedName>
    <definedName name="할석공982" localSheetId="75">#REF!</definedName>
    <definedName name="할석공982" localSheetId="76">#REF!</definedName>
    <definedName name="할석공982" localSheetId="77">#REF!</definedName>
    <definedName name="할석공982" localSheetId="78">#REF!</definedName>
    <definedName name="할석공982" localSheetId="16">#REF!</definedName>
    <definedName name="할석공982" localSheetId="13">#REF!</definedName>
    <definedName name="할석공982" localSheetId="15">#REF!</definedName>
    <definedName name="할석공982" localSheetId="14">#REF!</definedName>
    <definedName name="할석공982">#REF!</definedName>
    <definedName name="할석공991" localSheetId="49">#REF!</definedName>
    <definedName name="할석공991" localSheetId="50">#REF!</definedName>
    <definedName name="할석공991" localSheetId="51">#REF!</definedName>
    <definedName name="할석공991" localSheetId="52">#REF!</definedName>
    <definedName name="할석공991" localSheetId="53">#REF!</definedName>
    <definedName name="할석공991" localSheetId="74">#REF!</definedName>
    <definedName name="할석공991" localSheetId="75">#REF!</definedName>
    <definedName name="할석공991" localSheetId="76">#REF!</definedName>
    <definedName name="할석공991" localSheetId="77">#REF!</definedName>
    <definedName name="할석공991" localSheetId="78">#REF!</definedName>
    <definedName name="할석공991" localSheetId="16">#REF!</definedName>
    <definedName name="할석공991" localSheetId="13">#REF!</definedName>
    <definedName name="할석공991" localSheetId="15">#REF!</definedName>
    <definedName name="할석공991" localSheetId="14">#REF!</definedName>
    <definedName name="할석공991">#REF!</definedName>
    <definedName name="할석공992" localSheetId="49">#REF!</definedName>
    <definedName name="할석공992" localSheetId="50">#REF!</definedName>
    <definedName name="할석공992" localSheetId="51">#REF!</definedName>
    <definedName name="할석공992" localSheetId="52">#REF!</definedName>
    <definedName name="할석공992" localSheetId="53">#REF!</definedName>
    <definedName name="할석공992" localSheetId="74">#REF!</definedName>
    <definedName name="할석공992" localSheetId="75">#REF!</definedName>
    <definedName name="할석공992" localSheetId="76">#REF!</definedName>
    <definedName name="할석공992" localSheetId="77">#REF!</definedName>
    <definedName name="할석공992" localSheetId="78">#REF!</definedName>
    <definedName name="할석공992" localSheetId="16">#REF!</definedName>
    <definedName name="할석공992" localSheetId="13">#REF!</definedName>
    <definedName name="할석공992" localSheetId="15">#REF!</definedName>
    <definedName name="할석공992" localSheetId="14">#REF!</definedName>
    <definedName name="할석공992">#REF!</definedName>
    <definedName name="할증목록">[68]설계요소!$B$10:$K$18</definedName>
    <definedName name="함계" localSheetId="55">#REF!</definedName>
    <definedName name="함계" localSheetId="59">#REF!</definedName>
    <definedName name="함계" localSheetId="61">#REF!</definedName>
    <definedName name="함계" localSheetId="31">#REF!</definedName>
    <definedName name="함계" localSheetId="35">#REF!</definedName>
    <definedName name="함계" localSheetId="36">#REF!</definedName>
    <definedName name="함계" localSheetId="34">#REF!</definedName>
    <definedName name="함계" localSheetId="49">#REF!</definedName>
    <definedName name="함계" localSheetId="50">#REF!</definedName>
    <definedName name="함계" localSheetId="51">#REF!</definedName>
    <definedName name="함계" localSheetId="52">#REF!</definedName>
    <definedName name="함계" localSheetId="53">#REF!</definedName>
    <definedName name="함계" localSheetId="74">#REF!</definedName>
    <definedName name="함계" localSheetId="75">#REF!</definedName>
    <definedName name="함계" localSheetId="76">#REF!</definedName>
    <definedName name="함계" localSheetId="77">#REF!</definedName>
    <definedName name="함계" localSheetId="78">#REF!</definedName>
    <definedName name="함계" localSheetId="16">#REF!</definedName>
    <definedName name="함계" localSheetId="13">#REF!</definedName>
    <definedName name="함계" localSheetId="15">#REF!</definedName>
    <definedName name="함계" localSheetId="14">#REF!</definedName>
    <definedName name="함계" localSheetId="1">#REF!</definedName>
    <definedName name="함계">#REF!</definedName>
    <definedName name="함석공001" localSheetId="49">#REF!</definedName>
    <definedName name="함석공001" localSheetId="50">#REF!</definedName>
    <definedName name="함석공001" localSheetId="51">#REF!</definedName>
    <definedName name="함석공001" localSheetId="52">#REF!</definedName>
    <definedName name="함석공001" localSheetId="53">#REF!</definedName>
    <definedName name="함석공001" localSheetId="74">#REF!</definedName>
    <definedName name="함석공001" localSheetId="75">#REF!</definedName>
    <definedName name="함석공001" localSheetId="76">#REF!</definedName>
    <definedName name="함석공001" localSheetId="77">#REF!</definedName>
    <definedName name="함석공001" localSheetId="78">#REF!</definedName>
    <definedName name="함석공001" localSheetId="16">#REF!</definedName>
    <definedName name="함석공001" localSheetId="13">#REF!</definedName>
    <definedName name="함석공001" localSheetId="15">#REF!</definedName>
    <definedName name="함석공001" localSheetId="14">#REF!</definedName>
    <definedName name="함석공001">#REF!</definedName>
    <definedName name="함석공002" localSheetId="49">#REF!</definedName>
    <definedName name="함석공002" localSheetId="50">#REF!</definedName>
    <definedName name="함석공002" localSheetId="51">#REF!</definedName>
    <definedName name="함석공002" localSheetId="52">#REF!</definedName>
    <definedName name="함석공002" localSheetId="53">#REF!</definedName>
    <definedName name="함석공002" localSheetId="74">#REF!</definedName>
    <definedName name="함석공002" localSheetId="75">#REF!</definedName>
    <definedName name="함석공002" localSheetId="76">#REF!</definedName>
    <definedName name="함석공002" localSheetId="77">#REF!</definedName>
    <definedName name="함석공002" localSheetId="78">#REF!</definedName>
    <definedName name="함석공002" localSheetId="16">#REF!</definedName>
    <definedName name="함석공002" localSheetId="13">#REF!</definedName>
    <definedName name="함석공002" localSheetId="15">#REF!</definedName>
    <definedName name="함석공002" localSheetId="14">#REF!</definedName>
    <definedName name="함석공002">#REF!</definedName>
    <definedName name="함석공011" localSheetId="49">#REF!</definedName>
    <definedName name="함석공011" localSheetId="50">#REF!</definedName>
    <definedName name="함석공011" localSheetId="51">#REF!</definedName>
    <definedName name="함석공011" localSheetId="52">#REF!</definedName>
    <definedName name="함석공011" localSheetId="53">#REF!</definedName>
    <definedName name="함석공011" localSheetId="74">#REF!</definedName>
    <definedName name="함석공011" localSheetId="75">#REF!</definedName>
    <definedName name="함석공011" localSheetId="76">#REF!</definedName>
    <definedName name="함석공011" localSheetId="77">#REF!</definedName>
    <definedName name="함석공011" localSheetId="78">#REF!</definedName>
    <definedName name="함석공011" localSheetId="16">#REF!</definedName>
    <definedName name="함석공011" localSheetId="13">#REF!</definedName>
    <definedName name="함석공011" localSheetId="15">#REF!</definedName>
    <definedName name="함석공011" localSheetId="14">#REF!</definedName>
    <definedName name="함석공011">#REF!</definedName>
    <definedName name="함석공982" localSheetId="49">#REF!</definedName>
    <definedName name="함석공982" localSheetId="50">#REF!</definedName>
    <definedName name="함석공982" localSheetId="51">#REF!</definedName>
    <definedName name="함석공982" localSheetId="52">#REF!</definedName>
    <definedName name="함석공982" localSheetId="53">#REF!</definedName>
    <definedName name="함석공982" localSheetId="74">#REF!</definedName>
    <definedName name="함석공982" localSheetId="75">#REF!</definedName>
    <definedName name="함석공982" localSheetId="76">#REF!</definedName>
    <definedName name="함석공982" localSheetId="77">#REF!</definedName>
    <definedName name="함석공982" localSheetId="78">#REF!</definedName>
    <definedName name="함석공982" localSheetId="16">#REF!</definedName>
    <definedName name="함석공982" localSheetId="13">#REF!</definedName>
    <definedName name="함석공982" localSheetId="15">#REF!</definedName>
    <definedName name="함석공982" localSheetId="14">#REF!</definedName>
    <definedName name="함석공982">#REF!</definedName>
    <definedName name="함석공991" localSheetId="49">#REF!</definedName>
    <definedName name="함석공991" localSheetId="50">#REF!</definedName>
    <definedName name="함석공991" localSheetId="51">#REF!</definedName>
    <definedName name="함석공991" localSheetId="52">#REF!</definedName>
    <definedName name="함석공991" localSheetId="53">#REF!</definedName>
    <definedName name="함석공991" localSheetId="74">#REF!</definedName>
    <definedName name="함석공991" localSheetId="75">#REF!</definedName>
    <definedName name="함석공991" localSheetId="76">#REF!</definedName>
    <definedName name="함석공991" localSheetId="77">#REF!</definedName>
    <definedName name="함석공991" localSheetId="78">#REF!</definedName>
    <definedName name="함석공991" localSheetId="16">#REF!</definedName>
    <definedName name="함석공991" localSheetId="13">#REF!</definedName>
    <definedName name="함석공991" localSheetId="15">#REF!</definedName>
    <definedName name="함석공991" localSheetId="14">#REF!</definedName>
    <definedName name="함석공991">#REF!</definedName>
    <definedName name="함석공992" localSheetId="49">#REF!</definedName>
    <definedName name="함석공992" localSheetId="50">#REF!</definedName>
    <definedName name="함석공992" localSheetId="51">#REF!</definedName>
    <definedName name="함석공992" localSheetId="52">#REF!</definedName>
    <definedName name="함석공992" localSheetId="53">#REF!</definedName>
    <definedName name="함석공992" localSheetId="74">#REF!</definedName>
    <definedName name="함석공992" localSheetId="75">#REF!</definedName>
    <definedName name="함석공992" localSheetId="76">#REF!</definedName>
    <definedName name="함석공992" localSheetId="77">#REF!</definedName>
    <definedName name="함석공992" localSheetId="78">#REF!</definedName>
    <definedName name="함석공992" localSheetId="16">#REF!</definedName>
    <definedName name="함석공992" localSheetId="13">#REF!</definedName>
    <definedName name="함석공992" localSheetId="15">#REF!</definedName>
    <definedName name="함석공992" localSheetId="14">#REF!</definedName>
    <definedName name="함석공992">#REF!</definedName>
    <definedName name="합계" localSheetId="55">#REF!</definedName>
    <definedName name="합계" localSheetId="59">#REF!</definedName>
    <definedName name="합계" localSheetId="61">#REF!</definedName>
    <definedName name="합계" localSheetId="31">#REF!</definedName>
    <definedName name="합계" localSheetId="35">#REF!</definedName>
    <definedName name="합계" localSheetId="36">#REF!</definedName>
    <definedName name="합계" localSheetId="34">#REF!</definedName>
    <definedName name="합계" localSheetId="49">#REF!</definedName>
    <definedName name="합계" localSheetId="50">#REF!</definedName>
    <definedName name="합계" localSheetId="51">#REF!</definedName>
    <definedName name="합계" localSheetId="52">#REF!</definedName>
    <definedName name="합계" localSheetId="53">#REF!</definedName>
    <definedName name="합계" localSheetId="74">#REF!</definedName>
    <definedName name="합계" localSheetId="75">#REF!</definedName>
    <definedName name="합계" localSheetId="76">#REF!</definedName>
    <definedName name="합계" localSheetId="77">#REF!</definedName>
    <definedName name="합계" localSheetId="78">#REF!</definedName>
    <definedName name="합계" localSheetId="16">#REF!</definedName>
    <definedName name="합계" localSheetId="13">#REF!</definedName>
    <definedName name="합계" localSheetId="15">#REF!</definedName>
    <definedName name="합계" localSheetId="14">#REF!</definedName>
    <definedName name="합계" localSheetId="1">#REF!</definedName>
    <definedName name="합계">#REF!</definedName>
    <definedName name="합판거푸집1회" localSheetId="55">[65]산출1!#REF!</definedName>
    <definedName name="합판거푸집1회" localSheetId="59">[65]산출1!#REF!</definedName>
    <definedName name="합판거푸집1회" localSheetId="61">[65]산출1!#REF!</definedName>
    <definedName name="합판거푸집1회" localSheetId="31">[65]산출1!#REF!</definedName>
    <definedName name="합판거푸집1회" localSheetId="35">[65]산출1!#REF!</definedName>
    <definedName name="합판거푸집1회" localSheetId="36">[65]산출1!#REF!</definedName>
    <definedName name="합판거푸집1회" localSheetId="34">[65]산출1!#REF!</definedName>
    <definedName name="합판거푸집1회" localSheetId="49">[65]산출1!#REF!</definedName>
    <definedName name="합판거푸집1회" localSheetId="50">[65]산출1!#REF!</definedName>
    <definedName name="합판거푸집1회" localSheetId="51">[65]산출1!#REF!</definedName>
    <definedName name="합판거푸집1회" localSheetId="52">[65]산출1!#REF!</definedName>
    <definedName name="합판거푸집1회" localSheetId="53">[65]산출1!#REF!</definedName>
    <definedName name="합판거푸집1회" localSheetId="13">[65]산출1!#REF!</definedName>
    <definedName name="합판거푸집1회" localSheetId="15">[65]산출1!#REF!</definedName>
    <definedName name="합판거푸집1회" localSheetId="14">[65]산출1!#REF!</definedName>
    <definedName name="합판거푸집1회" localSheetId="1">[65]산출1!#REF!</definedName>
    <definedName name="합판거푸집1회">[65]산출1!#REF!</definedName>
    <definedName name="합판거푸집2회" localSheetId="55">[65]산출1!#REF!</definedName>
    <definedName name="합판거푸집2회" localSheetId="59">[65]산출1!#REF!</definedName>
    <definedName name="합판거푸집2회" localSheetId="61">[65]산출1!#REF!</definedName>
    <definedName name="합판거푸집2회" localSheetId="31">[65]산출1!#REF!</definedName>
    <definedName name="합판거푸집2회" localSheetId="35">[65]산출1!#REF!</definedName>
    <definedName name="합판거푸집2회" localSheetId="36">[65]산출1!#REF!</definedName>
    <definedName name="합판거푸집2회" localSheetId="34">[65]산출1!#REF!</definedName>
    <definedName name="합판거푸집2회" localSheetId="49">[65]산출1!#REF!</definedName>
    <definedName name="합판거푸집2회" localSheetId="50">[65]산출1!#REF!</definedName>
    <definedName name="합판거푸집2회" localSheetId="51">[65]산출1!#REF!</definedName>
    <definedName name="합판거푸집2회" localSheetId="52">[65]산출1!#REF!</definedName>
    <definedName name="합판거푸집2회" localSheetId="53">[65]산출1!#REF!</definedName>
    <definedName name="합판거푸집2회" localSheetId="13">[65]산출1!#REF!</definedName>
    <definedName name="합판거푸집2회" localSheetId="15">[65]산출1!#REF!</definedName>
    <definedName name="합판거푸집2회" localSheetId="14">[65]산출1!#REF!</definedName>
    <definedName name="합판거푸집2회" localSheetId="1">[65]산출1!#REF!</definedName>
    <definedName name="합판거푸집2회">[65]산출1!#REF!</definedName>
    <definedName name="합판거푸집3회" localSheetId="49">#REF!</definedName>
    <definedName name="합판거푸집3회" localSheetId="50">#REF!</definedName>
    <definedName name="합판거푸집3회" localSheetId="51">#REF!</definedName>
    <definedName name="합판거푸집3회" localSheetId="52">#REF!</definedName>
    <definedName name="합판거푸집3회" localSheetId="53">#REF!</definedName>
    <definedName name="합판거푸집3회" localSheetId="74">#REF!</definedName>
    <definedName name="합판거푸집3회" localSheetId="75">#REF!</definedName>
    <definedName name="합판거푸집3회" localSheetId="76">#REF!</definedName>
    <definedName name="합판거푸집3회" localSheetId="77">#REF!</definedName>
    <definedName name="합판거푸집3회" localSheetId="78">#REF!</definedName>
    <definedName name="합판거푸집3회" localSheetId="16">#REF!</definedName>
    <definedName name="합판거푸집3회" localSheetId="13">#REF!</definedName>
    <definedName name="합판거푸집3회" localSheetId="15">#REF!</definedName>
    <definedName name="합판거푸집3회" localSheetId="14">#REF!</definedName>
    <definedName name="합판거푸집3회">#REF!</definedName>
    <definedName name="합판거푸집4회" localSheetId="55">[65]산출1!#REF!</definedName>
    <definedName name="합판거푸집4회" localSheetId="59">[65]산출1!#REF!</definedName>
    <definedName name="합판거푸집4회" localSheetId="61">[65]산출1!#REF!</definedName>
    <definedName name="합판거푸집4회" localSheetId="31">[65]산출1!#REF!</definedName>
    <definedName name="합판거푸집4회" localSheetId="35">[65]산출1!#REF!</definedName>
    <definedName name="합판거푸집4회" localSheetId="36">[65]산출1!#REF!</definedName>
    <definedName name="합판거푸집4회" localSheetId="34">[65]산출1!#REF!</definedName>
    <definedName name="합판거푸집4회" localSheetId="49">[65]산출1!#REF!</definedName>
    <definedName name="합판거푸집4회" localSheetId="50">[65]산출1!#REF!</definedName>
    <definedName name="합판거푸집4회" localSheetId="51">[65]산출1!#REF!</definedName>
    <definedName name="합판거푸집4회" localSheetId="52">[65]산출1!#REF!</definedName>
    <definedName name="합판거푸집4회" localSheetId="53">[65]산출1!#REF!</definedName>
    <definedName name="합판거푸집4회" localSheetId="13">[65]산출1!#REF!</definedName>
    <definedName name="합판거푸집4회" localSheetId="15">[65]산출1!#REF!</definedName>
    <definedName name="합판거푸집4회" localSheetId="14">[65]산출1!#REF!</definedName>
    <definedName name="합판거푸집4회" localSheetId="1">[65]산출1!#REF!</definedName>
    <definedName name="합판거푸집4회">[65]산출1!#REF!</definedName>
    <definedName name="합판거푸집5회" localSheetId="55">[65]산출1!#REF!</definedName>
    <definedName name="합판거푸집5회" localSheetId="59">[65]산출1!#REF!</definedName>
    <definedName name="합판거푸집5회" localSheetId="61">[65]산출1!#REF!</definedName>
    <definedName name="합판거푸집5회" localSheetId="31">[65]산출1!#REF!</definedName>
    <definedName name="합판거푸집5회" localSheetId="35">[65]산출1!#REF!</definedName>
    <definedName name="합판거푸집5회" localSheetId="36">[65]산출1!#REF!</definedName>
    <definedName name="합판거푸집5회" localSheetId="34">[65]산출1!#REF!</definedName>
    <definedName name="합판거푸집5회" localSheetId="49">[65]산출1!#REF!</definedName>
    <definedName name="합판거푸집5회" localSheetId="50">[65]산출1!#REF!</definedName>
    <definedName name="합판거푸집5회" localSheetId="51">[65]산출1!#REF!</definedName>
    <definedName name="합판거푸집5회" localSheetId="52">[65]산출1!#REF!</definedName>
    <definedName name="합판거푸집5회" localSheetId="53">[65]산출1!#REF!</definedName>
    <definedName name="합판거푸집5회" localSheetId="13">[65]산출1!#REF!</definedName>
    <definedName name="합판거푸집5회" localSheetId="15">[65]산출1!#REF!</definedName>
    <definedName name="합판거푸집5회" localSheetId="14">[65]산출1!#REF!</definedName>
    <definedName name="합판거푸집5회" localSheetId="1">[65]산출1!#REF!</definedName>
    <definedName name="합판거푸집5회">[65]산출1!#REF!</definedName>
    <definedName name="합판거푸집6회" localSheetId="49">#REF!</definedName>
    <definedName name="합판거푸집6회" localSheetId="50">#REF!</definedName>
    <definedName name="합판거푸집6회" localSheetId="51">#REF!</definedName>
    <definedName name="합판거푸집6회" localSheetId="52">#REF!</definedName>
    <definedName name="합판거푸집6회" localSheetId="53">#REF!</definedName>
    <definedName name="합판거푸집6회" localSheetId="74">#REF!</definedName>
    <definedName name="합판거푸집6회" localSheetId="75">#REF!</definedName>
    <definedName name="합판거푸집6회" localSheetId="76">#REF!</definedName>
    <definedName name="합판거푸집6회" localSheetId="77">#REF!</definedName>
    <definedName name="합판거푸집6회" localSheetId="78">#REF!</definedName>
    <definedName name="합판거푸집6회" localSheetId="16">#REF!</definedName>
    <definedName name="합판거푸집6회" localSheetId="13">#REF!</definedName>
    <definedName name="합판거푸집6회" localSheetId="15">#REF!</definedName>
    <definedName name="합판거푸집6회" localSheetId="14">#REF!</definedName>
    <definedName name="합판거푸집6회">#REF!</definedName>
    <definedName name="항공장애구" localSheetId="37" hidden="1">{#N/A,#N/A,FALSE,"현장 NCR 분석";#N/A,#N/A,FALSE,"현장품질감사";#N/A,#N/A,FALSE,"현장품질감사"}</definedName>
    <definedName name="항공장애구" localSheetId="17" hidden="1">{#N/A,#N/A,FALSE,"현장 NCR 분석";#N/A,#N/A,FALSE,"현장품질감사";#N/A,#N/A,FALSE,"현장품질감사"}</definedName>
    <definedName name="항공장애구" localSheetId="18" hidden="1">{#N/A,#N/A,FALSE,"현장 NCR 분석";#N/A,#N/A,FALSE,"현장품질감사";#N/A,#N/A,FALSE,"현장품질감사"}</definedName>
    <definedName name="항공장애구" localSheetId="49" hidden="1">{#N/A,#N/A,FALSE,"현장 NCR 분석";#N/A,#N/A,FALSE,"현장품질감사";#N/A,#N/A,FALSE,"현장품질감사"}</definedName>
    <definedName name="항공장애구" localSheetId="50" hidden="1">{#N/A,#N/A,FALSE,"현장 NCR 분석";#N/A,#N/A,FALSE,"현장품질감사";#N/A,#N/A,FALSE,"현장품질감사"}</definedName>
    <definedName name="항공장애구" localSheetId="51" hidden="1">{#N/A,#N/A,FALSE,"현장 NCR 분석";#N/A,#N/A,FALSE,"현장품질감사";#N/A,#N/A,FALSE,"현장품질감사"}</definedName>
    <definedName name="항공장애구" localSheetId="52" hidden="1">{#N/A,#N/A,FALSE,"현장 NCR 분석";#N/A,#N/A,FALSE,"현장품질감사";#N/A,#N/A,FALSE,"현장품질감사"}</definedName>
    <definedName name="항공장애구" localSheetId="53" hidden="1">{#N/A,#N/A,FALSE,"현장 NCR 분석";#N/A,#N/A,FALSE,"현장품질감사";#N/A,#N/A,FALSE,"현장품질감사"}</definedName>
    <definedName name="항공장애구" localSheetId="79" hidden="1">{#N/A,#N/A,FALSE,"현장 NCR 분석";#N/A,#N/A,FALSE,"현장품질감사";#N/A,#N/A,FALSE,"현장품질감사"}</definedName>
    <definedName name="항공장애구" localSheetId="16" hidden="1">{#N/A,#N/A,FALSE,"현장 NCR 분석";#N/A,#N/A,FALSE,"현장품질감사";#N/A,#N/A,FALSE,"현장품질감사"}</definedName>
    <definedName name="항공장애구" localSheetId="13" hidden="1">{#N/A,#N/A,FALSE,"현장 NCR 분석";#N/A,#N/A,FALSE,"현장품질감사";#N/A,#N/A,FALSE,"현장품질감사"}</definedName>
    <definedName name="항공장애구" localSheetId="15" hidden="1">{#N/A,#N/A,FALSE,"현장 NCR 분석";#N/A,#N/A,FALSE,"현장품질감사";#N/A,#N/A,FALSE,"현장품질감사"}</definedName>
    <definedName name="항공장애구" localSheetId="14" hidden="1">{#N/A,#N/A,FALSE,"현장 NCR 분석";#N/A,#N/A,FALSE,"현장품질감사";#N/A,#N/A,FALSE,"현장품질감사"}</definedName>
    <definedName name="항공장애구" hidden="1">{#N/A,#N/A,FALSE,"현장 NCR 분석";#N/A,#N/A,FALSE,"현장품질감사";#N/A,#N/A,FALSE,"현장품질감사"}</definedName>
    <definedName name="항나" localSheetId="37">{"'급수관로수리계산서'!$A$1:$V$45"}</definedName>
    <definedName name="항나" localSheetId="17">{"'급수관로수리계산서'!$A$1:$V$45"}</definedName>
    <definedName name="항나" localSheetId="18">{"'급수관로수리계산서'!$A$1:$V$45"}</definedName>
    <definedName name="항나" localSheetId="49">{"'급수관로수리계산서'!$A$1:$V$45"}</definedName>
    <definedName name="항나" localSheetId="50">{"'급수관로수리계산서'!$A$1:$V$45"}</definedName>
    <definedName name="항나" localSheetId="51">{"'급수관로수리계산서'!$A$1:$V$45"}</definedName>
    <definedName name="항나" localSheetId="52">{"'급수관로수리계산서'!$A$1:$V$45"}</definedName>
    <definedName name="항나" localSheetId="53">{"'급수관로수리계산서'!$A$1:$V$45"}</definedName>
    <definedName name="항나" localSheetId="79">{"'급수관로수리계산서'!$A$1:$V$45"}</definedName>
    <definedName name="항나" localSheetId="16">{"'급수관로수리계산서'!$A$1:$V$45"}</definedName>
    <definedName name="항나" localSheetId="13">{"'급수관로수리계산서'!$A$1:$V$45"}</definedName>
    <definedName name="항나" localSheetId="15">{"'급수관로수리계산서'!$A$1:$V$45"}</definedName>
    <definedName name="항나" localSheetId="14">{"'급수관로수리계산서'!$A$1:$V$45"}</definedName>
    <definedName name="항나">{"'급수관로수리계산서'!$A$1:$V$45"}</definedName>
    <definedName name="해" localSheetId="13">#REF!</definedName>
    <definedName name="해" localSheetId="15">#REF!</definedName>
    <definedName name="해" localSheetId="14">#REF!</definedName>
    <definedName name="해">#REF!</definedName>
    <definedName name="해당화" localSheetId="55">#REF!</definedName>
    <definedName name="해당화" localSheetId="59">#REF!</definedName>
    <definedName name="해당화" localSheetId="61">#REF!</definedName>
    <definedName name="해당화" localSheetId="31">#REF!</definedName>
    <definedName name="해당화" localSheetId="35">#REF!</definedName>
    <definedName name="해당화" localSheetId="36">#REF!</definedName>
    <definedName name="해당화" localSheetId="34">#REF!</definedName>
    <definedName name="해당화" localSheetId="49">#REF!</definedName>
    <definedName name="해당화" localSheetId="50">#REF!</definedName>
    <definedName name="해당화" localSheetId="51">#REF!</definedName>
    <definedName name="해당화" localSheetId="52">#REF!</definedName>
    <definedName name="해당화" localSheetId="53">#REF!</definedName>
    <definedName name="해당화" localSheetId="74">#REF!</definedName>
    <definedName name="해당화" localSheetId="75">#REF!</definedName>
    <definedName name="해당화" localSheetId="76">#REF!</definedName>
    <definedName name="해당화" localSheetId="77">#REF!</definedName>
    <definedName name="해당화" localSheetId="78">#REF!</definedName>
    <definedName name="해당화" localSheetId="16">#REF!</definedName>
    <definedName name="해당화" localSheetId="13">#REF!</definedName>
    <definedName name="해당화" localSheetId="15">#REF!</definedName>
    <definedName name="해당화" localSheetId="14">#REF!</definedName>
    <definedName name="해당화" localSheetId="1">#REF!</definedName>
    <definedName name="해당화">#REF!</definedName>
    <definedName name="해송H3.0xW1.2xR10" localSheetId="49">#REF!</definedName>
    <definedName name="해송H3.0xW1.2xR10" localSheetId="50">#REF!</definedName>
    <definedName name="해송H3.0xW1.2xR10" localSheetId="51">#REF!</definedName>
    <definedName name="해송H3.0xW1.2xR10" localSheetId="52">#REF!</definedName>
    <definedName name="해송H3.0xW1.2xR10" localSheetId="53">#REF!</definedName>
    <definedName name="해송H3.0xW1.2xR10" localSheetId="74">#REF!</definedName>
    <definedName name="해송H3.0xW1.2xR10" localSheetId="75">#REF!</definedName>
    <definedName name="해송H3.0xW1.2xR10" localSheetId="76">#REF!</definedName>
    <definedName name="해송H3.0xW1.2xR10" localSheetId="77">#REF!</definedName>
    <definedName name="해송H3.0xW1.2xR10" localSheetId="78">#REF!</definedName>
    <definedName name="해송H3.0xW1.2xR10" localSheetId="16">#REF!</definedName>
    <definedName name="해송H3.0xW1.2xR10" localSheetId="13">#REF!</definedName>
    <definedName name="해송H3.0xW1.2xR10" localSheetId="15">#REF!</definedName>
    <definedName name="해송H3.0xW1.2xR10" localSheetId="14">#REF!</definedName>
    <definedName name="해송H3.0xW1.2xR10">#REF!</definedName>
    <definedName name="해송H3.5xW1.5xR12" localSheetId="49">#REF!</definedName>
    <definedName name="해송H3.5xW1.5xR12" localSheetId="50">#REF!</definedName>
    <definedName name="해송H3.5xW1.5xR12" localSheetId="51">#REF!</definedName>
    <definedName name="해송H3.5xW1.5xR12" localSheetId="52">#REF!</definedName>
    <definedName name="해송H3.5xW1.5xR12" localSheetId="53">#REF!</definedName>
    <definedName name="해송H3.5xW1.5xR12" localSheetId="74">#REF!</definedName>
    <definedName name="해송H3.5xW1.5xR12" localSheetId="75">#REF!</definedName>
    <definedName name="해송H3.5xW1.5xR12" localSheetId="76">#REF!</definedName>
    <definedName name="해송H3.5xW1.5xR12" localSheetId="77">#REF!</definedName>
    <definedName name="해송H3.5xW1.5xR12" localSheetId="78">#REF!</definedName>
    <definedName name="해송H3.5xW1.5xR12" localSheetId="16">#REF!</definedName>
    <definedName name="해송H3.5xW1.5xR12" localSheetId="13">#REF!</definedName>
    <definedName name="해송H3.5xW1.5xR12" localSheetId="15">#REF!</definedName>
    <definedName name="해송H3.5xW1.5xR12" localSheetId="14">#REF!</definedName>
    <definedName name="해송H3.5xW1.5xR12">#REF!</definedName>
    <definedName name="혀" localSheetId="37" hidden="1">{#N/A,#N/A,FALSE,"현장 NCR 분석";#N/A,#N/A,FALSE,"현장품질감사";#N/A,#N/A,FALSE,"현장품질감사"}</definedName>
    <definedName name="혀" localSheetId="17" hidden="1">{#N/A,#N/A,FALSE,"현장 NCR 분석";#N/A,#N/A,FALSE,"현장품질감사";#N/A,#N/A,FALSE,"현장품질감사"}</definedName>
    <definedName name="혀" localSheetId="18" hidden="1">{#N/A,#N/A,FALSE,"현장 NCR 분석";#N/A,#N/A,FALSE,"현장품질감사";#N/A,#N/A,FALSE,"현장품질감사"}</definedName>
    <definedName name="혀" localSheetId="49" hidden="1">{#N/A,#N/A,FALSE,"현장 NCR 분석";#N/A,#N/A,FALSE,"현장품질감사";#N/A,#N/A,FALSE,"현장품질감사"}</definedName>
    <definedName name="혀" localSheetId="50" hidden="1">{#N/A,#N/A,FALSE,"현장 NCR 분석";#N/A,#N/A,FALSE,"현장품질감사";#N/A,#N/A,FALSE,"현장품질감사"}</definedName>
    <definedName name="혀" localSheetId="51" hidden="1">{#N/A,#N/A,FALSE,"현장 NCR 분석";#N/A,#N/A,FALSE,"현장품질감사";#N/A,#N/A,FALSE,"현장품질감사"}</definedName>
    <definedName name="혀" localSheetId="52" hidden="1">{#N/A,#N/A,FALSE,"현장 NCR 분석";#N/A,#N/A,FALSE,"현장품질감사";#N/A,#N/A,FALSE,"현장품질감사"}</definedName>
    <definedName name="혀" localSheetId="53" hidden="1">{#N/A,#N/A,FALSE,"현장 NCR 분석";#N/A,#N/A,FALSE,"현장품질감사";#N/A,#N/A,FALSE,"현장품질감사"}</definedName>
    <definedName name="혀" localSheetId="79" hidden="1">{#N/A,#N/A,FALSE,"현장 NCR 분석";#N/A,#N/A,FALSE,"현장품질감사";#N/A,#N/A,FALSE,"현장품질감사"}</definedName>
    <definedName name="혀" localSheetId="16" hidden="1">{#N/A,#N/A,FALSE,"현장 NCR 분석";#N/A,#N/A,FALSE,"현장품질감사";#N/A,#N/A,FALSE,"현장품질감사"}</definedName>
    <definedName name="혀" localSheetId="13" hidden="1">{#N/A,#N/A,FALSE,"현장 NCR 분석";#N/A,#N/A,FALSE,"현장품질감사";#N/A,#N/A,FALSE,"현장품질감사"}</definedName>
    <definedName name="혀" localSheetId="15" hidden="1">{#N/A,#N/A,FALSE,"현장 NCR 분석";#N/A,#N/A,FALSE,"현장품질감사";#N/A,#N/A,FALSE,"현장품질감사"}</definedName>
    <definedName name="혀" localSheetId="14" hidden="1">{#N/A,#N/A,FALSE,"현장 NCR 분석";#N/A,#N/A,FALSE,"현장품질감사";#N/A,#N/A,FALSE,"현장품질감사"}</definedName>
    <definedName name="혀" hidden="1">{#N/A,#N/A,FALSE,"현장 NCR 분석";#N/A,#N/A,FALSE,"현장품질감사";#N/A,#N/A,FALSE,"현장품질감사"}</definedName>
    <definedName name="현대내역서" localSheetId="37" hidden="1">{"'Sheet1'!$A$4","'Sheet1'!$A$9:$G$28"}</definedName>
    <definedName name="현대내역서" localSheetId="17" hidden="1">{"'Sheet1'!$A$4","'Sheet1'!$A$9:$G$28"}</definedName>
    <definedName name="현대내역서" localSheetId="18" hidden="1">{"'Sheet1'!$A$4","'Sheet1'!$A$9:$G$28"}</definedName>
    <definedName name="현대내역서" localSheetId="49" hidden="1">{"'Sheet1'!$A$4","'Sheet1'!$A$9:$G$28"}</definedName>
    <definedName name="현대내역서" localSheetId="50" hidden="1">{"'Sheet1'!$A$4","'Sheet1'!$A$9:$G$28"}</definedName>
    <definedName name="현대내역서" localSheetId="51" hidden="1">{"'Sheet1'!$A$4","'Sheet1'!$A$9:$G$28"}</definedName>
    <definedName name="현대내역서" localSheetId="52" hidden="1">{"'Sheet1'!$A$4","'Sheet1'!$A$9:$G$28"}</definedName>
    <definedName name="현대내역서" localSheetId="53" hidden="1">{"'Sheet1'!$A$4","'Sheet1'!$A$9:$G$28"}</definedName>
    <definedName name="현대내역서" localSheetId="79" hidden="1">{"'Sheet1'!$A$4","'Sheet1'!$A$9:$G$28"}</definedName>
    <definedName name="현대내역서" localSheetId="16" hidden="1">{"'Sheet1'!$A$4","'Sheet1'!$A$9:$G$28"}</definedName>
    <definedName name="현대내역서" localSheetId="13" hidden="1">{"'Sheet1'!$A$4","'Sheet1'!$A$9:$G$28"}</definedName>
    <definedName name="현대내역서" localSheetId="15" hidden="1">{"'Sheet1'!$A$4","'Sheet1'!$A$9:$G$28"}</definedName>
    <definedName name="현대내역서" localSheetId="14" hidden="1">{"'Sheet1'!$A$4","'Sheet1'!$A$9:$G$28"}</definedName>
    <definedName name="현대내역서" hidden="1">{"'Sheet1'!$A$4","'Sheet1'!$A$9:$G$28"}</definedName>
    <definedName name="현도사" localSheetId="55">#REF!</definedName>
    <definedName name="현도사" localSheetId="59">#REF!</definedName>
    <definedName name="현도사" localSheetId="61">#REF!</definedName>
    <definedName name="현도사" localSheetId="31">#REF!</definedName>
    <definedName name="현도사" localSheetId="35">#REF!</definedName>
    <definedName name="현도사" localSheetId="36">#REF!</definedName>
    <definedName name="현도사" localSheetId="34">#REF!</definedName>
    <definedName name="현도사" localSheetId="49">#REF!</definedName>
    <definedName name="현도사" localSheetId="50">#REF!</definedName>
    <definedName name="현도사" localSheetId="51">#REF!</definedName>
    <definedName name="현도사" localSheetId="52">#REF!</definedName>
    <definedName name="현도사" localSheetId="53">#REF!</definedName>
    <definedName name="현도사" localSheetId="74">#REF!</definedName>
    <definedName name="현도사" localSheetId="75">#REF!</definedName>
    <definedName name="현도사" localSheetId="76">#REF!</definedName>
    <definedName name="현도사" localSheetId="77">#REF!</definedName>
    <definedName name="현도사" localSheetId="78">#REF!</definedName>
    <definedName name="현도사" localSheetId="16">#REF!</definedName>
    <definedName name="현도사" localSheetId="13">#REF!</definedName>
    <definedName name="현도사" localSheetId="15">#REF!</definedName>
    <definedName name="현도사" localSheetId="14">#REF!</definedName>
    <definedName name="현도사" localSheetId="1">#REF!</definedName>
    <definedName name="현도사">#REF!</definedName>
    <definedName name="현도사001" localSheetId="49">#REF!</definedName>
    <definedName name="현도사001" localSheetId="50">#REF!</definedName>
    <definedName name="현도사001" localSheetId="51">#REF!</definedName>
    <definedName name="현도사001" localSheetId="52">#REF!</definedName>
    <definedName name="현도사001" localSheetId="53">#REF!</definedName>
    <definedName name="현도사001" localSheetId="74">#REF!</definedName>
    <definedName name="현도사001" localSheetId="75">#REF!</definedName>
    <definedName name="현도사001" localSheetId="76">#REF!</definedName>
    <definedName name="현도사001" localSheetId="77">#REF!</definedName>
    <definedName name="현도사001" localSheetId="78">#REF!</definedName>
    <definedName name="현도사001" localSheetId="16">#REF!</definedName>
    <definedName name="현도사001" localSheetId="13">#REF!</definedName>
    <definedName name="현도사001" localSheetId="15">#REF!</definedName>
    <definedName name="현도사001" localSheetId="14">#REF!</definedName>
    <definedName name="현도사001">#REF!</definedName>
    <definedName name="현도사002" localSheetId="49">#REF!</definedName>
    <definedName name="현도사002" localSheetId="50">#REF!</definedName>
    <definedName name="현도사002" localSheetId="51">#REF!</definedName>
    <definedName name="현도사002" localSheetId="52">#REF!</definedName>
    <definedName name="현도사002" localSheetId="53">#REF!</definedName>
    <definedName name="현도사002" localSheetId="74">#REF!</definedName>
    <definedName name="현도사002" localSheetId="75">#REF!</definedName>
    <definedName name="현도사002" localSheetId="76">#REF!</definedName>
    <definedName name="현도사002" localSheetId="77">#REF!</definedName>
    <definedName name="현도사002" localSheetId="78">#REF!</definedName>
    <definedName name="현도사002" localSheetId="16">#REF!</definedName>
    <definedName name="현도사002" localSheetId="13">#REF!</definedName>
    <definedName name="현도사002" localSheetId="15">#REF!</definedName>
    <definedName name="현도사002" localSheetId="14">#REF!</definedName>
    <definedName name="현도사002">#REF!</definedName>
    <definedName name="현도사011" localSheetId="49">#REF!</definedName>
    <definedName name="현도사011" localSheetId="50">#REF!</definedName>
    <definedName name="현도사011" localSheetId="51">#REF!</definedName>
    <definedName name="현도사011" localSheetId="52">#REF!</definedName>
    <definedName name="현도사011" localSheetId="53">#REF!</definedName>
    <definedName name="현도사011" localSheetId="74">#REF!</definedName>
    <definedName name="현도사011" localSheetId="75">#REF!</definedName>
    <definedName name="현도사011" localSheetId="76">#REF!</definedName>
    <definedName name="현도사011" localSheetId="77">#REF!</definedName>
    <definedName name="현도사011" localSheetId="78">#REF!</definedName>
    <definedName name="현도사011" localSheetId="16">#REF!</definedName>
    <definedName name="현도사011" localSheetId="13">#REF!</definedName>
    <definedName name="현도사011" localSheetId="15">#REF!</definedName>
    <definedName name="현도사011" localSheetId="14">#REF!</definedName>
    <definedName name="현도사011">#REF!</definedName>
    <definedName name="현도사982" localSheetId="49">#REF!</definedName>
    <definedName name="현도사982" localSheetId="50">#REF!</definedName>
    <definedName name="현도사982" localSheetId="51">#REF!</definedName>
    <definedName name="현도사982" localSheetId="52">#REF!</definedName>
    <definedName name="현도사982" localSheetId="53">#REF!</definedName>
    <definedName name="현도사982" localSheetId="74">#REF!</definedName>
    <definedName name="현도사982" localSheetId="75">#REF!</definedName>
    <definedName name="현도사982" localSheetId="76">#REF!</definedName>
    <definedName name="현도사982" localSheetId="77">#REF!</definedName>
    <definedName name="현도사982" localSheetId="78">#REF!</definedName>
    <definedName name="현도사982" localSheetId="16">#REF!</definedName>
    <definedName name="현도사982" localSheetId="13">#REF!</definedName>
    <definedName name="현도사982" localSheetId="15">#REF!</definedName>
    <definedName name="현도사982" localSheetId="14">#REF!</definedName>
    <definedName name="현도사982">#REF!</definedName>
    <definedName name="현도사991" localSheetId="49">#REF!</definedName>
    <definedName name="현도사991" localSheetId="50">#REF!</definedName>
    <definedName name="현도사991" localSheetId="51">#REF!</definedName>
    <definedName name="현도사991" localSheetId="52">#REF!</definedName>
    <definedName name="현도사991" localSheetId="53">#REF!</definedName>
    <definedName name="현도사991" localSheetId="74">#REF!</definedName>
    <definedName name="현도사991" localSheetId="75">#REF!</definedName>
    <definedName name="현도사991" localSheetId="76">#REF!</definedName>
    <definedName name="현도사991" localSheetId="77">#REF!</definedName>
    <definedName name="현도사991" localSheetId="78">#REF!</definedName>
    <definedName name="현도사991" localSheetId="16">#REF!</definedName>
    <definedName name="현도사991" localSheetId="13">#REF!</definedName>
    <definedName name="현도사991" localSheetId="15">#REF!</definedName>
    <definedName name="현도사991" localSheetId="14">#REF!</definedName>
    <definedName name="현도사991">#REF!</definedName>
    <definedName name="현도사992" localSheetId="49">#REF!</definedName>
    <definedName name="현도사992" localSheetId="50">#REF!</definedName>
    <definedName name="현도사992" localSheetId="51">#REF!</definedName>
    <definedName name="현도사992" localSheetId="52">#REF!</definedName>
    <definedName name="현도사992" localSheetId="53">#REF!</definedName>
    <definedName name="현도사992" localSheetId="74">#REF!</definedName>
    <definedName name="현도사992" localSheetId="75">#REF!</definedName>
    <definedName name="현도사992" localSheetId="76">#REF!</definedName>
    <definedName name="현도사992" localSheetId="77">#REF!</definedName>
    <definedName name="현도사992" localSheetId="78">#REF!</definedName>
    <definedName name="현도사992" localSheetId="16">#REF!</definedName>
    <definedName name="현도사992" localSheetId="13">#REF!</definedName>
    <definedName name="현도사992" localSheetId="15">#REF!</definedName>
    <definedName name="현도사992" localSheetId="14">#REF!</definedName>
    <definedName name="현도사992">#REF!</definedName>
    <definedName name="현산" localSheetId="49">#REF!</definedName>
    <definedName name="현산" localSheetId="50">#REF!</definedName>
    <definedName name="현산" localSheetId="51">#REF!</definedName>
    <definedName name="현산" localSheetId="52">#REF!</definedName>
    <definedName name="현산" localSheetId="53">#REF!</definedName>
    <definedName name="현산" localSheetId="13">#REF!</definedName>
    <definedName name="현산" localSheetId="15">#REF!</definedName>
    <definedName name="현산" localSheetId="14">#REF!</definedName>
    <definedName name="현산">#REF!</definedName>
    <definedName name="현야" localSheetId="49">#REF!</definedName>
    <definedName name="현야" localSheetId="50">#REF!</definedName>
    <definedName name="현야" localSheetId="51">#REF!</definedName>
    <definedName name="현야" localSheetId="52">#REF!</definedName>
    <definedName name="현야" localSheetId="53">#REF!</definedName>
    <definedName name="현야" localSheetId="13">#REF!</definedName>
    <definedName name="현야" localSheetId="15">#REF!</definedName>
    <definedName name="현야" localSheetId="14">#REF!</definedName>
    <definedName name="현야">#REF!</definedName>
    <definedName name="현장명" localSheetId="49">#REF!</definedName>
    <definedName name="현장명" localSheetId="50">#REF!</definedName>
    <definedName name="현장명" localSheetId="51">#REF!</definedName>
    <definedName name="현장명" localSheetId="52">#REF!</definedName>
    <definedName name="현장명" localSheetId="53">#REF!</definedName>
    <definedName name="현장명" localSheetId="74">#REF!</definedName>
    <definedName name="현장명" localSheetId="75">#REF!</definedName>
    <definedName name="현장명" localSheetId="76">#REF!</definedName>
    <definedName name="현장명" localSheetId="77">#REF!</definedName>
    <definedName name="현장명" localSheetId="78">#REF!</definedName>
    <definedName name="현장명" localSheetId="16">#REF!</definedName>
    <definedName name="현장명" localSheetId="13">#REF!</definedName>
    <definedName name="현장명" localSheetId="15">#REF!</definedName>
    <definedName name="현장명" localSheetId="14">#REF!</definedName>
    <definedName name="현장명">#REF!</definedName>
    <definedName name="현장현황">'[166]1'!$A$1:$O$51</definedName>
    <definedName name="현지교통비">[64]설계기준!#REF!</definedName>
    <definedName name="현천기자재비" localSheetId="49">#REF!</definedName>
    <definedName name="현천기자재비" localSheetId="50">#REF!</definedName>
    <definedName name="현천기자재비" localSheetId="51">#REF!</definedName>
    <definedName name="현천기자재비" localSheetId="52">#REF!</definedName>
    <definedName name="현천기자재비" localSheetId="53">#REF!</definedName>
    <definedName name="현천기자재비" localSheetId="74">#REF!</definedName>
    <definedName name="현천기자재비" localSheetId="75">#REF!</definedName>
    <definedName name="현천기자재비" localSheetId="76">#REF!</definedName>
    <definedName name="현천기자재비" localSheetId="77">#REF!</definedName>
    <definedName name="현천기자재비" localSheetId="78">#REF!</definedName>
    <definedName name="현천기자재비" localSheetId="16">#REF!</definedName>
    <definedName name="현천기자재비" localSheetId="13">#REF!</definedName>
    <definedName name="현천기자재비" localSheetId="15">#REF!</definedName>
    <definedName name="현천기자재비" localSheetId="14">#REF!</definedName>
    <definedName name="현천기자재비">#REF!</definedName>
    <definedName name="현평" localSheetId="49">#REF!</definedName>
    <definedName name="현평" localSheetId="50">#REF!</definedName>
    <definedName name="현평" localSheetId="51">#REF!</definedName>
    <definedName name="현평" localSheetId="52">#REF!</definedName>
    <definedName name="현평" localSheetId="53">#REF!</definedName>
    <definedName name="현평" localSheetId="13">#REF!</definedName>
    <definedName name="현평" localSheetId="15">#REF!</definedName>
    <definedName name="현평" localSheetId="14">#REF!</definedName>
    <definedName name="현평">#REF!</definedName>
    <definedName name="형틀목공" localSheetId="49">#REF!</definedName>
    <definedName name="형틀목공" localSheetId="50">#REF!</definedName>
    <definedName name="형틀목공" localSheetId="51">#REF!</definedName>
    <definedName name="형틀목공" localSheetId="52">#REF!</definedName>
    <definedName name="형틀목공" localSheetId="53">#REF!</definedName>
    <definedName name="형틀목공" localSheetId="74">#REF!</definedName>
    <definedName name="형틀목공" localSheetId="75">#REF!</definedName>
    <definedName name="형틀목공" localSheetId="76">#REF!</definedName>
    <definedName name="형틀목공" localSheetId="77">#REF!</definedName>
    <definedName name="형틀목공" localSheetId="78">#REF!</definedName>
    <definedName name="형틀목공" localSheetId="16">#REF!</definedName>
    <definedName name="형틀목공" localSheetId="13">#REF!</definedName>
    <definedName name="형틀목공" localSheetId="15">#REF!</definedName>
    <definedName name="형틀목공" localSheetId="14">#REF!</definedName>
    <definedName name="형틀목공">#REF!</definedName>
    <definedName name="형틀목공001" localSheetId="49">#REF!</definedName>
    <definedName name="형틀목공001" localSheetId="50">#REF!</definedName>
    <definedName name="형틀목공001" localSheetId="51">#REF!</definedName>
    <definedName name="형틀목공001" localSheetId="52">#REF!</definedName>
    <definedName name="형틀목공001" localSheetId="53">#REF!</definedName>
    <definedName name="형틀목공001" localSheetId="74">#REF!</definedName>
    <definedName name="형틀목공001" localSheetId="75">#REF!</definedName>
    <definedName name="형틀목공001" localSheetId="76">#REF!</definedName>
    <definedName name="형틀목공001" localSheetId="77">#REF!</definedName>
    <definedName name="형틀목공001" localSheetId="78">#REF!</definedName>
    <definedName name="형틀목공001" localSheetId="16">#REF!</definedName>
    <definedName name="형틀목공001" localSheetId="13">#REF!</definedName>
    <definedName name="형틀목공001" localSheetId="15">#REF!</definedName>
    <definedName name="형틀목공001" localSheetId="14">#REF!</definedName>
    <definedName name="형틀목공001">#REF!</definedName>
    <definedName name="형틀목공002" localSheetId="49">#REF!</definedName>
    <definedName name="형틀목공002" localSheetId="50">#REF!</definedName>
    <definedName name="형틀목공002" localSheetId="51">#REF!</definedName>
    <definedName name="형틀목공002" localSheetId="52">#REF!</definedName>
    <definedName name="형틀목공002" localSheetId="53">#REF!</definedName>
    <definedName name="형틀목공002" localSheetId="74">#REF!</definedName>
    <definedName name="형틀목공002" localSheetId="75">#REF!</definedName>
    <definedName name="형틀목공002" localSheetId="76">#REF!</definedName>
    <definedName name="형틀목공002" localSheetId="77">#REF!</definedName>
    <definedName name="형틀목공002" localSheetId="78">#REF!</definedName>
    <definedName name="형틀목공002" localSheetId="16">#REF!</definedName>
    <definedName name="형틀목공002" localSheetId="13">#REF!</definedName>
    <definedName name="형틀목공002" localSheetId="15">#REF!</definedName>
    <definedName name="형틀목공002" localSheetId="14">#REF!</definedName>
    <definedName name="형틀목공002">#REF!</definedName>
    <definedName name="형틀목공011" localSheetId="49">#REF!</definedName>
    <definedName name="형틀목공011" localSheetId="50">#REF!</definedName>
    <definedName name="형틀목공011" localSheetId="51">#REF!</definedName>
    <definedName name="형틀목공011" localSheetId="52">#REF!</definedName>
    <definedName name="형틀목공011" localSheetId="53">#REF!</definedName>
    <definedName name="형틀목공011" localSheetId="74">#REF!</definedName>
    <definedName name="형틀목공011" localSheetId="75">#REF!</definedName>
    <definedName name="형틀목공011" localSheetId="76">#REF!</definedName>
    <definedName name="형틀목공011" localSheetId="77">#REF!</definedName>
    <definedName name="형틀목공011" localSheetId="78">#REF!</definedName>
    <definedName name="형틀목공011" localSheetId="16">#REF!</definedName>
    <definedName name="형틀목공011" localSheetId="13">#REF!</definedName>
    <definedName name="형틀목공011" localSheetId="15">#REF!</definedName>
    <definedName name="형틀목공011" localSheetId="14">#REF!</definedName>
    <definedName name="형틀목공011">#REF!</definedName>
    <definedName name="형틀목공982" localSheetId="49">#REF!</definedName>
    <definedName name="형틀목공982" localSheetId="50">#REF!</definedName>
    <definedName name="형틀목공982" localSheetId="51">#REF!</definedName>
    <definedName name="형틀목공982" localSheetId="52">#REF!</definedName>
    <definedName name="형틀목공982" localSheetId="53">#REF!</definedName>
    <definedName name="형틀목공982" localSheetId="74">#REF!</definedName>
    <definedName name="형틀목공982" localSheetId="75">#REF!</definedName>
    <definedName name="형틀목공982" localSheetId="76">#REF!</definedName>
    <definedName name="형틀목공982" localSheetId="77">#REF!</definedName>
    <definedName name="형틀목공982" localSheetId="78">#REF!</definedName>
    <definedName name="형틀목공982" localSheetId="16">#REF!</definedName>
    <definedName name="형틀목공982" localSheetId="13">#REF!</definedName>
    <definedName name="형틀목공982" localSheetId="15">#REF!</definedName>
    <definedName name="형틀목공982" localSheetId="14">#REF!</definedName>
    <definedName name="형틀목공982">#REF!</definedName>
    <definedName name="형틀목공991" localSheetId="49">#REF!</definedName>
    <definedName name="형틀목공991" localSheetId="50">#REF!</definedName>
    <definedName name="형틀목공991" localSheetId="51">#REF!</definedName>
    <definedName name="형틀목공991" localSheetId="52">#REF!</definedName>
    <definedName name="형틀목공991" localSheetId="53">#REF!</definedName>
    <definedName name="형틀목공991" localSheetId="74">#REF!</definedName>
    <definedName name="형틀목공991" localSheetId="75">#REF!</definedName>
    <definedName name="형틀목공991" localSheetId="76">#REF!</definedName>
    <definedName name="형틀목공991" localSheetId="77">#REF!</definedName>
    <definedName name="형틀목공991" localSheetId="78">#REF!</definedName>
    <definedName name="형틀목공991" localSheetId="16">#REF!</definedName>
    <definedName name="형틀목공991" localSheetId="13">#REF!</definedName>
    <definedName name="형틀목공991" localSheetId="15">#REF!</definedName>
    <definedName name="형틀목공991" localSheetId="14">#REF!</definedName>
    <definedName name="형틀목공991">#REF!</definedName>
    <definedName name="형틀목공992" localSheetId="49">#REF!</definedName>
    <definedName name="형틀목공992" localSheetId="50">#REF!</definedName>
    <definedName name="형틀목공992" localSheetId="51">#REF!</definedName>
    <definedName name="형틀목공992" localSheetId="52">#REF!</definedName>
    <definedName name="형틀목공992" localSheetId="53">#REF!</definedName>
    <definedName name="형틀목공992" localSheetId="74">#REF!</definedName>
    <definedName name="형틀목공992" localSheetId="75">#REF!</definedName>
    <definedName name="형틀목공992" localSheetId="76">#REF!</definedName>
    <definedName name="형틀목공992" localSheetId="77">#REF!</definedName>
    <definedName name="형틀목공992" localSheetId="78">#REF!</definedName>
    <definedName name="형틀목공992" localSheetId="16">#REF!</definedName>
    <definedName name="형틀목공992" localSheetId="13">#REF!</definedName>
    <definedName name="형틀목공992" localSheetId="15">#REF!</definedName>
    <definedName name="형틀목공992" localSheetId="14">#REF!</definedName>
    <definedName name="형틀목공992">#REF!</definedName>
    <definedName name="호" localSheetId="37">BlankMacro1</definedName>
    <definedName name="호" localSheetId="49">BlankMacro1</definedName>
    <definedName name="호" localSheetId="50">BlankMacro1</definedName>
    <definedName name="호" localSheetId="51">BlankMacro1</definedName>
    <definedName name="호" localSheetId="52">BlankMacro1</definedName>
    <definedName name="호" localSheetId="53">BlankMacro1</definedName>
    <definedName name="호" localSheetId="75">BlankMacro1</definedName>
    <definedName name="호" localSheetId="77">BlankMacro1</definedName>
    <definedName name="호" localSheetId="79">BlankMacro1</definedName>
    <definedName name="호">BlankMacro1</definedName>
    <definedName name="호안방호벽" localSheetId="37">{"'견적서(갑지)'!$F$13"}</definedName>
    <definedName name="호안방호벽" localSheetId="17">{"'견적서(갑지)'!$F$13"}</definedName>
    <definedName name="호안방호벽" localSheetId="18">{"'견적서(갑지)'!$F$13"}</definedName>
    <definedName name="호안방호벽" localSheetId="49">{"'견적서(갑지)'!$F$13"}</definedName>
    <definedName name="호안방호벽" localSheetId="50">{"'견적서(갑지)'!$F$13"}</definedName>
    <definedName name="호안방호벽" localSheetId="51">{"'견적서(갑지)'!$F$13"}</definedName>
    <definedName name="호안방호벽" localSheetId="52">{"'견적서(갑지)'!$F$13"}</definedName>
    <definedName name="호안방호벽" localSheetId="53">{"'견적서(갑지)'!$F$13"}</definedName>
    <definedName name="호안방호벽" localSheetId="79">{"'견적서(갑지)'!$F$13"}</definedName>
    <definedName name="호안방호벽" localSheetId="16">{"'견적서(갑지)'!$F$13"}</definedName>
    <definedName name="호안방호벽" localSheetId="13">{"'견적서(갑지)'!$F$13"}</definedName>
    <definedName name="호안방호벽" localSheetId="15">{"'견적서(갑지)'!$F$13"}</definedName>
    <definedName name="호안방호벽" localSheetId="14">{"'견적서(갑지)'!$F$13"}</definedName>
    <definedName name="호안방호벽">{"'견적서(갑지)'!$F$13"}</definedName>
    <definedName name="호지" localSheetId="13">#REF!</definedName>
    <definedName name="호지" localSheetId="15">#REF!</definedName>
    <definedName name="호지" localSheetId="14">#REF!</definedName>
    <definedName name="호지">#REF!</definedName>
    <definedName name="호지별번호" localSheetId="49">#REF!</definedName>
    <definedName name="호지별번호" localSheetId="50">#REF!</definedName>
    <definedName name="호지별번호" localSheetId="51">#REF!</definedName>
    <definedName name="호지별번호" localSheetId="52">#REF!</definedName>
    <definedName name="호지별번호" localSheetId="53">#REF!</definedName>
    <definedName name="호지별번호" localSheetId="74">#REF!</definedName>
    <definedName name="호지별번호" localSheetId="75">#REF!</definedName>
    <definedName name="호지별번호" localSheetId="76">#REF!</definedName>
    <definedName name="호지별번호" localSheetId="77">#REF!</definedName>
    <definedName name="호지별번호" localSheetId="78">#REF!</definedName>
    <definedName name="호지별번호" localSheetId="16">#REF!</definedName>
    <definedName name="호지별번호" localSheetId="13">#REF!</definedName>
    <definedName name="호지별번호" localSheetId="15">#REF!</definedName>
    <definedName name="호지별번호" localSheetId="14">#REF!</definedName>
    <definedName name="호지별번호">#REF!</definedName>
    <definedName name="호지별번호1">#REF!</definedName>
    <definedName name="호호호" localSheetId="37" hidden="1">{#N/A,#N/A,FALSE,"현장 NCR 분석";#N/A,#N/A,FALSE,"현장품질감사";#N/A,#N/A,FALSE,"현장품질감사"}</definedName>
    <definedName name="호호호" localSheetId="17" hidden="1">{#N/A,#N/A,FALSE,"현장 NCR 분석";#N/A,#N/A,FALSE,"현장품질감사";#N/A,#N/A,FALSE,"현장품질감사"}</definedName>
    <definedName name="호호호" localSheetId="18" hidden="1">{#N/A,#N/A,FALSE,"현장 NCR 분석";#N/A,#N/A,FALSE,"현장품질감사";#N/A,#N/A,FALSE,"현장품질감사"}</definedName>
    <definedName name="호호호" localSheetId="49" hidden="1">{#N/A,#N/A,FALSE,"현장 NCR 분석";#N/A,#N/A,FALSE,"현장품질감사";#N/A,#N/A,FALSE,"현장품질감사"}</definedName>
    <definedName name="호호호" localSheetId="50" hidden="1">{#N/A,#N/A,FALSE,"현장 NCR 분석";#N/A,#N/A,FALSE,"현장품질감사";#N/A,#N/A,FALSE,"현장품질감사"}</definedName>
    <definedName name="호호호" localSheetId="51" hidden="1">{#N/A,#N/A,FALSE,"현장 NCR 분석";#N/A,#N/A,FALSE,"현장품질감사";#N/A,#N/A,FALSE,"현장품질감사"}</definedName>
    <definedName name="호호호" localSheetId="52" hidden="1">{#N/A,#N/A,FALSE,"현장 NCR 분석";#N/A,#N/A,FALSE,"현장품질감사";#N/A,#N/A,FALSE,"현장품질감사"}</definedName>
    <definedName name="호호호" localSheetId="53" hidden="1">{#N/A,#N/A,FALSE,"현장 NCR 분석";#N/A,#N/A,FALSE,"현장품질감사";#N/A,#N/A,FALSE,"현장품질감사"}</definedName>
    <definedName name="호호호" localSheetId="79" hidden="1">{#N/A,#N/A,FALSE,"현장 NCR 분석";#N/A,#N/A,FALSE,"현장품질감사";#N/A,#N/A,FALSE,"현장품질감사"}</definedName>
    <definedName name="호호호" localSheetId="16" hidden="1">{#N/A,#N/A,FALSE,"현장 NCR 분석";#N/A,#N/A,FALSE,"현장품질감사";#N/A,#N/A,FALSE,"현장품질감사"}</definedName>
    <definedName name="호호호" localSheetId="13" hidden="1">{#N/A,#N/A,FALSE,"현장 NCR 분석";#N/A,#N/A,FALSE,"현장품질감사";#N/A,#N/A,FALSE,"현장품질감사"}</definedName>
    <definedName name="호호호" localSheetId="15" hidden="1">{#N/A,#N/A,FALSE,"현장 NCR 분석";#N/A,#N/A,FALSE,"현장품질감사";#N/A,#N/A,FALSE,"현장품질감사"}</definedName>
    <definedName name="호호호" localSheetId="14" hidden="1">{#N/A,#N/A,FALSE,"현장 NCR 분석";#N/A,#N/A,FALSE,"현장품질감사";#N/A,#N/A,FALSE,"현장품질감사"}</definedName>
    <definedName name="호호호" hidden="1">{#N/A,#N/A,FALSE,"현장 NCR 분석";#N/A,#N/A,FALSE,"현장품질감사";#N/A,#N/A,FALSE,"현장품질감사"}</definedName>
    <definedName name="홍단풍" localSheetId="55">#REF!</definedName>
    <definedName name="홍단풍" localSheetId="59">#REF!</definedName>
    <definedName name="홍단풍" localSheetId="61">#REF!</definedName>
    <definedName name="홍단풍" localSheetId="31">#REF!</definedName>
    <definedName name="홍단풍" localSheetId="35">#REF!</definedName>
    <definedName name="홍단풍" localSheetId="36">#REF!</definedName>
    <definedName name="홍단풍" localSheetId="34">#REF!</definedName>
    <definedName name="홍단풍" localSheetId="49">#REF!</definedName>
    <definedName name="홍단풍" localSheetId="50">#REF!</definedName>
    <definedName name="홍단풍" localSheetId="51">#REF!</definedName>
    <definedName name="홍단풍" localSheetId="52">#REF!</definedName>
    <definedName name="홍단풍" localSheetId="53">#REF!</definedName>
    <definedName name="홍단풍" localSheetId="74">#REF!</definedName>
    <definedName name="홍단풍" localSheetId="75">#REF!</definedName>
    <definedName name="홍단풍" localSheetId="76">#REF!</definedName>
    <definedName name="홍단풍" localSheetId="77">#REF!</definedName>
    <definedName name="홍단풍" localSheetId="78">#REF!</definedName>
    <definedName name="홍단풍" localSheetId="16">#REF!</definedName>
    <definedName name="홍단풍" localSheetId="13">#REF!</definedName>
    <definedName name="홍단풍" localSheetId="15">#REF!</definedName>
    <definedName name="홍단풍" localSheetId="14">#REF!</definedName>
    <definedName name="홍단풍" localSheetId="1">#REF!</definedName>
    <definedName name="홍단풍">#REF!</definedName>
    <definedName name="홍단풍H3.5xR12" localSheetId="49">#REF!</definedName>
    <definedName name="홍단풍H3.5xR12" localSheetId="50">#REF!</definedName>
    <definedName name="홍단풍H3.5xR12" localSheetId="51">#REF!</definedName>
    <definedName name="홍단풍H3.5xR12" localSheetId="52">#REF!</definedName>
    <definedName name="홍단풍H3.5xR12" localSheetId="53">#REF!</definedName>
    <definedName name="홍단풍H3.5xR12" localSheetId="74">#REF!</definedName>
    <definedName name="홍단풍H3.5xR12" localSheetId="75">#REF!</definedName>
    <definedName name="홍단풍H3.5xR12" localSheetId="76">#REF!</definedName>
    <definedName name="홍단풍H3.5xR12" localSheetId="77">#REF!</definedName>
    <definedName name="홍단풍H3.5xR12" localSheetId="78">#REF!</definedName>
    <definedName name="홍단풍H3.5xR12" localSheetId="16">#REF!</definedName>
    <definedName name="홍단풍H3.5xR12" localSheetId="13">#REF!</definedName>
    <definedName name="홍단풍H3.5xR12" localSheetId="15">#REF!</definedName>
    <definedName name="홍단풍H3.5xR12" localSheetId="14">#REF!</definedName>
    <definedName name="홍단풍H3.5xR12">#REF!</definedName>
    <definedName name="화" localSheetId="49">#REF!</definedName>
    <definedName name="화" localSheetId="50">#REF!</definedName>
    <definedName name="화" localSheetId="51">#REF!</definedName>
    <definedName name="화" localSheetId="52">#REF!</definedName>
    <definedName name="화" localSheetId="53">#REF!</definedName>
    <definedName name="화" localSheetId="74">#REF!</definedName>
    <definedName name="화" localSheetId="75">#REF!</definedName>
    <definedName name="화" localSheetId="76">#REF!</definedName>
    <definedName name="화" localSheetId="77">#REF!</definedName>
    <definedName name="화" localSheetId="78">#REF!</definedName>
    <definedName name="화" localSheetId="16">#REF!</definedName>
    <definedName name="화" localSheetId="13">#REF!</definedName>
    <definedName name="화" localSheetId="15">#REF!</definedName>
    <definedName name="화" localSheetId="14">#REF!</definedName>
    <definedName name="화">#REF!</definedName>
    <definedName name="화공001" localSheetId="49">#REF!</definedName>
    <definedName name="화공001" localSheetId="50">#REF!</definedName>
    <definedName name="화공001" localSheetId="51">#REF!</definedName>
    <definedName name="화공001" localSheetId="52">#REF!</definedName>
    <definedName name="화공001" localSheetId="53">#REF!</definedName>
    <definedName name="화공001" localSheetId="74">#REF!</definedName>
    <definedName name="화공001" localSheetId="75">#REF!</definedName>
    <definedName name="화공001" localSheetId="76">#REF!</definedName>
    <definedName name="화공001" localSheetId="77">#REF!</definedName>
    <definedName name="화공001" localSheetId="78">#REF!</definedName>
    <definedName name="화공001" localSheetId="16">#REF!</definedName>
    <definedName name="화공001" localSheetId="13">#REF!</definedName>
    <definedName name="화공001" localSheetId="15">#REF!</definedName>
    <definedName name="화공001" localSheetId="14">#REF!</definedName>
    <definedName name="화공001">#REF!</definedName>
    <definedName name="화공002" localSheetId="49">#REF!</definedName>
    <definedName name="화공002" localSheetId="50">#REF!</definedName>
    <definedName name="화공002" localSheetId="51">#REF!</definedName>
    <definedName name="화공002" localSheetId="52">#REF!</definedName>
    <definedName name="화공002" localSheetId="53">#REF!</definedName>
    <definedName name="화공002" localSheetId="74">#REF!</definedName>
    <definedName name="화공002" localSheetId="75">#REF!</definedName>
    <definedName name="화공002" localSheetId="76">#REF!</definedName>
    <definedName name="화공002" localSheetId="77">#REF!</definedName>
    <definedName name="화공002" localSheetId="78">#REF!</definedName>
    <definedName name="화공002" localSheetId="16">#REF!</definedName>
    <definedName name="화공002" localSheetId="13">#REF!</definedName>
    <definedName name="화공002" localSheetId="15">#REF!</definedName>
    <definedName name="화공002" localSheetId="14">#REF!</definedName>
    <definedName name="화공002">#REF!</definedName>
    <definedName name="화공011" localSheetId="49">#REF!</definedName>
    <definedName name="화공011" localSheetId="50">#REF!</definedName>
    <definedName name="화공011" localSheetId="51">#REF!</definedName>
    <definedName name="화공011" localSheetId="52">#REF!</definedName>
    <definedName name="화공011" localSheetId="53">#REF!</definedName>
    <definedName name="화공011" localSheetId="74">#REF!</definedName>
    <definedName name="화공011" localSheetId="75">#REF!</definedName>
    <definedName name="화공011" localSheetId="76">#REF!</definedName>
    <definedName name="화공011" localSheetId="77">#REF!</definedName>
    <definedName name="화공011" localSheetId="78">#REF!</definedName>
    <definedName name="화공011" localSheetId="16">#REF!</definedName>
    <definedName name="화공011" localSheetId="13">#REF!</definedName>
    <definedName name="화공011" localSheetId="15">#REF!</definedName>
    <definedName name="화공011" localSheetId="14">#REF!</definedName>
    <definedName name="화공011">#REF!</definedName>
    <definedName name="화공982" localSheetId="49">#REF!</definedName>
    <definedName name="화공982" localSheetId="50">#REF!</definedName>
    <definedName name="화공982" localSheetId="51">#REF!</definedName>
    <definedName name="화공982" localSheetId="52">#REF!</definedName>
    <definedName name="화공982" localSheetId="53">#REF!</definedName>
    <definedName name="화공982" localSheetId="74">#REF!</definedName>
    <definedName name="화공982" localSheetId="75">#REF!</definedName>
    <definedName name="화공982" localSheetId="76">#REF!</definedName>
    <definedName name="화공982" localSheetId="77">#REF!</definedName>
    <definedName name="화공982" localSheetId="78">#REF!</definedName>
    <definedName name="화공982" localSheetId="16">#REF!</definedName>
    <definedName name="화공982" localSheetId="13">#REF!</definedName>
    <definedName name="화공982" localSheetId="15">#REF!</definedName>
    <definedName name="화공982" localSheetId="14">#REF!</definedName>
    <definedName name="화공982">#REF!</definedName>
    <definedName name="화공991" localSheetId="49">#REF!</definedName>
    <definedName name="화공991" localSheetId="50">#REF!</definedName>
    <definedName name="화공991" localSheetId="51">#REF!</definedName>
    <definedName name="화공991" localSheetId="52">#REF!</definedName>
    <definedName name="화공991" localSheetId="53">#REF!</definedName>
    <definedName name="화공991" localSheetId="74">#REF!</definedName>
    <definedName name="화공991" localSheetId="75">#REF!</definedName>
    <definedName name="화공991" localSheetId="76">#REF!</definedName>
    <definedName name="화공991" localSheetId="77">#REF!</definedName>
    <definedName name="화공991" localSheetId="78">#REF!</definedName>
    <definedName name="화공991" localSheetId="16">#REF!</definedName>
    <definedName name="화공991" localSheetId="13">#REF!</definedName>
    <definedName name="화공991" localSheetId="15">#REF!</definedName>
    <definedName name="화공991" localSheetId="14">#REF!</definedName>
    <definedName name="화공991">#REF!</definedName>
    <definedName name="화공992" localSheetId="49">#REF!</definedName>
    <definedName name="화공992" localSheetId="50">#REF!</definedName>
    <definedName name="화공992" localSheetId="51">#REF!</definedName>
    <definedName name="화공992" localSheetId="52">#REF!</definedName>
    <definedName name="화공992" localSheetId="53">#REF!</definedName>
    <definedName name="화공992" localSheetId="74">#REF!</definedName>
    <definedName name="화공992" localSheetId="75">#REF!</definedName>
    <definedName name="화공992" localSheetId="76">#REF!</definedName>
    <definedName name="화공992" localSheetId="77">#REF!</definedName>
    <definedName name="화공992" localSheetId="78">#REF!</definedName>
    <definedName name="화공992" localSheetId="16">#REF!</definedName>
    <definedName name="화공992" localSheetId="13">#REF!</definedName>
    <definedName name="화공992" localSheetId="15">#REF!</definedName>
    <definedName name="화공992" localSheetId="14">#REF!</definedName>
    <definedName name="화공992">#REF!</definedName>
    <definedName name="화물차운전기사" localSheetId="79">[81]자료!$B$28</definedName>
    <definedName name="화물차운전기사">[82]자료!$B$28</definedName>
    <definedName name="화약취급공001" localSheetId="49">#REF!</definedName>
    <definedName name="화약취급공001" localSheetId="50">#REF!</definedName>
    <definedName name="화약취급공001" localSheetId="51">#REF!</definedName>
    <definedName name="화약취급공001" localSheetId="52">#REF!</definedName>
    <definedName name="화약취급공001" localSheetId="53">#REF!</definedName>
    <definedName name="화약취급공001" localSheetId="74">#REF!</definedName>
    <definedName name="화약취급공001" localSheetId="75">#REF!</definedName>
    <definedName name="화약취급공001" localSheetId="76">#REF!</definedName>
    <definedName name="화약취급공001" localSheetId="77">#REF!</definedName>
    <definedName name="화약취급공001" localSheetId="78">#REF!</definedName>
    <definedName name="화약취급공001" localSheetId="16">#REF!</definedName>
    <definedName name="화약취급공001" localSheetId="13">#REF!</definedName>
    <definedName name="화약취급공001" localSheetId="15">#REF!</definedName>
    <definedName name="화약취급공001" localSheetId="14">#REF!</definedName>
    <definedName name="화약취급공001">#REF!</definedName>
    <definedName name="화약취급공002" localSheetId="49">#REF!</definedName>
    <definedName name="화약취급공002" localSheetId="50">#REF!</definedName>
    <definedName name="화약취급공002" localSheetId="51">#REF!</definedName>
    <definedName name="화약취급공002" localSheetId="52">#REF!</definedName>
    <definedName name="화약취급공002" localSheetId="53">#REF!</definedName>
    <definedName name="화약취급공002" localSheetId="74">#REF!</definedName>
    <definedName name="화약취급공002" localSheetId="75">#REF!</definedName>
    <definedName name="화약취급공002" localSheetId="76">#REF!</definedName>
    <definedName name="화약취급공002" localSheetId="77">#REF!</definedName>
    <definedName name="화약취급공002" localSheetId="78">#REF!</definedName>
    <definedName name="화약취급공002" localSheetId="16">#REF!</definedName>
    <definedName name="화약취급공002" localSheetId="13">#REF!</definedName>
    <definedName name="화약취급공002" localSheetId="15">#REF!</definedName>
    <definedName name="화약취급공002" localSheetId="14">#REF!</definedName>
    <definedName name="화약취급공002">#REF!</definedName>
    <definedName name="화약취급공011" localSheetId="49">#REF!</definedName>
    <definedName name="화약취급공011" localSheetId="50">#REF!</definedName>
    <definedName name="화약취급공011" localSheetId="51">#REF!</definedName>
    <definedName name="화약취급공011" localSheetId="52">#REF!</definedName>
    <definedName name="화약취급공011" localSheetId="53">#REF!</definedName>
    <definedName name="화약취급공011" localSheetId="74">#REF!</definedName>
    <definedName name="화약취급공011" localSheetId="75">#REF!</definedName>
    <definedName name="화약취급공011" localSheetId="76">#REF!</definedName>
    <definedName name="화약취급공011" localSheetId="77">#REF!</definedName>
    <definedName name="화약취급공011" localSheetId="78">#REF!</definedName>
    <definedName name="화약취급공011" localSheetId="16">#REF!</definedName>
    <definedName name="화약취급공011" localSheetId="13">#REF!</definedName>
    <definedName name="화약취급공011" localSheetId="15">#REF!</definedName>
    <definedName name="화약취급공011" localSheetId="14">#REF!</definedName>
    <definedName name="화약취급공011">#REF!</definedName>
    <definedName name="화약취급공982" localSheetId="49">#REF!</definedName>
    <definedName name="화약취급공982" localSheetId="50">#REF!</definedName>
    <definedName name="화약취급공982" localSheetId="51">#REF!</definedName>
    <definedName name="화약취급공982" localSheetId="52">#REF!</definedName>
    <definedName name="화약취급공982" localSheetId="53">#REF!</definedName>
    <definedName name="화약취급공982" localSheetId="74">#REF!</definedName>
    <definedName name="화약취급공982" localSheetId="75">#REF!</definedName>
    <definedName name="화약취급공982" localSheetId="76">#REF!</definedName>
    <definedName name="화약취급공982" localSheetId="77">#REF!</definedName>
    <definedName name="화약취급공982" localSheetId="78">#REF!</definedName>
    <definedName name="화약취급공982" localSheetId="16">#REF!</definedName>
    <definedName name="화약취급공982" localSheetId="13">#REF!</definedName>
    <definedName name="화약취급공982" localSheetId="15">#REF!</definedName>
    <definedName name="화약취급공982" localSheetId="14">#REF!</definedName>
    <definedName name="화약취급공982">#REF!</definedName>
    <definedName name="화약취급공991" localSheetId="49">#REF!</definedName>
    <definedName name="화약취급공991" localSheetId="50">#REF!</definedName>
    <definedName name="화약취급공991" localSheetId="51">#REF!</definedName>
    <definedName name="화약취급공991" localSheetId="52">#REF!</definedName>
    <definedName name="화약취급공991" localSheetId="53">#REF!</definedName>
    <definedName name="화약취급공991" localSheetId="74">#REF!</definedName>
    <definedName name="화약취급공991" localSheetId="75">#REF!</definedName>
    <definedName name="화약취급공991" localSheetId="76">#REF!</definedName>
    <definedName name="화약취급공991" localSheetId="77">#REF!</definedName>
    <definedName name="화약취급공991" localSheetId="78">#REF!</definedName>
    <definedName name="화약취급공991" localSheetId="16">#REF!</definedName>
    <definedName name="화약취급공991" localSheetId="13">#REF!</definedName>
    <definedName name="화약취급공991" localSheetId="15">#REF!</definedName>
    <definedName name="화약취급공991" localSheetId="14">#REF!</definedName>
    <definedName name="화약취급공991">#REF!</definedName>
    <definedName name="화약취급공992" localSheetId="49">#REF!</definedName>
    <definedName name="화약취급공992" localSheetId="50">#REF!</definedName>
    <definedName name="화약취급공992" localSheetId="51">#REF!</definedName>
    <definedName name="화약취급공992" localSheetId="52">#REF!</definedName>
    <definedName name="화약취급공992" localSheetId="53">#REF!</definedName>
    <definedName name="화약취급공992" localSheetId="74">#REF!</definedName>
    <definedName name="화약취급공992" localSheetId="75">#REF!</definedName>
    <definedName name="화약취급공992" localSheetId="76">#REF!</definedName>
    <definedName name="화약취급공992" localSheetId="77">#REF!</definedName>
    <definedName name="화약취급공992" localSheetId="78">#REF!</definedName>
    <definedName name="화약취급공992" localSheetId="16">#REF!</definedName>
    <definedName name="화약취급공992" localSheetId="13">#REF!</definedName>
    <definedName name="화약취급공992" localSheetId="15">#REF!</definedName>
    <definedName name="화약취급공992" localSheetId="14">#REF!</definedName>
    <definedName name="화약취급공992">#REF!</definedName>
    <definedName name="확약서1" localSheetId="55">[6]낙찰표!#REF!</definedName>
    <definedName name="확약서1" localSheetId="59">[6]낙찰표!#REF!</definedName>
    <definedName name="확약서1" localSheetId="61">[6]낙찰표!#REF!</definedName>
    <definedName name="확약서1" localSheetId="31">[6]낙찰표!#REF!</definedName>
    <definedName name="확약서1" localSheetId="35">[6]낙찰표!#REF!</definedName>
    <definedName name="확약서1" localSheetId="36">[6]낙찰표!#REF!</definedName>
    <definedName name="확약서1" localSheetId="34">[6]낙찰표!#REF!</definedName>
    <definedName name="확약서1" localSheetId="49">[6]낙찰표!#REF!</definedName>
    <definedName name="확약서1" localSheetId="50">[6]낙찰표!#REF!</definedName>
    <definedName name="확약서1" localSheetId="51">[6]낙찰표!#REF!</definedName>
    <definedName name="확약서1" localSheetId="52">[6]낙찰표!#REF!</definedName>
    <definedName name="확약서1" localSheetId="53">[6]낙찰표!#REF!</definedName>
    <definedName name="확약서1" localSheetId="74">[6]낙찰표!#REF!</definedName>
    <definedName name="확약서1" localSheetId="75">[6]낙찰표!#REF!</definedName>
    <definedName name="확약서1" localSheetId="76">[6]낙찰표!#REF!</definedName>
    <definedName name="확약서1" localSheetId="77">[6]낙찰표!#REF!</definedName>
    <definedName name="확약서1" localSheetId="78">[6]낙찰표!#REF!</definedName>
    <definedName name="확약서1" localSheetId="79">[14]낙찰표!#REF!</definedName>
    <definedName name="확약서1" localSheetId="13">[6]낙찰표!#REF!</definedName>
    <definedName name="확약서1" localSheetId="15">[6]낙찰표!#REF!</definedName>
    <definedName name="확약서1" localSheetId="14">[6]낙찰표!#REF!</definedName>
    <definedName name="확약서1" localSheetId="1">[6]낙찰표!#REF!</definedName>
    <definedName name="확약서1">[6]낙찰표!#REF!</definedName>
    <definedName name="활석공011" localSheetId="49">#REF!</definedName>
    <definedName name="활석공011" localSheetId="50">#REF!</definedName>
    <definedName name="활석공011" localSheetId="51">#REF!</definedName>
    <definedName name="활석공011" localSheetId="52">#REF!</definedName>
    <definedName name="활석공011" localSheetId="53">#REF!</definedName>
    <definedName name="활석공011" localSheetId="74">#REF!</definedName>
    <definedName name="활석공011" localSheetId="75">#REF!</definedName>
    <definedName name="활석공011" localSheetId="76">#REF!</definedName>
    <definedName name="활석공011" localSheetId="77">#REF!</definedName>
    <definedName name="활석공011" localSheetId="78">#REF!</definedName>
    <definedName name="활석공011" localSheetId="16">#REF!</definedName>
    <definedName name="활석공011" localSheetId="13">#REF!</definedName>
    <definedName name="활석공011" localSheetId="15">#REF!</definedName>
    <definedName name="활석공011" localSheetId="14">#REF!</definedName>
    <definedName name="활석공011">#REF!</definedName>
    <definedName name="활하중계수" localSheetId="49">#REF!</definedName>
    <definedName name="활하중계수" localSheetId="50">#REF!</definedName>
    <definedName name="활하중계수" localSheetId="51">#REF!</definedName>
    <definedName name="활하중계수" localSheetId="52">#REF!</definedName>
    <definedName name="활하중계수" localSheetId="53">#REF!</definedName>
    <definedName name="활하중계수" localSheetId="74">#REF!</definedName>
    <definedName name="활하중계수" localSheetId="75">#REF!</definedName>
    <definedName name="활하중계수" localSheetId="76">#REF!</definedName>
    <definedName name="활하중계수" localSheetId="77">#REF!</definedName>
    <definedName name="활하중계수" localSheetId="78">#REF!</definedName>
    <definedName name="활하중계수" localSheetId="16">#REF!</definedName>
    <definedName name="활하중계수" localSheetId="13">#REF!</definedName>
    <definedName name="활하중계수" localSheetId="15">#REF!</definedName>
    <definedName name="활하중계수" localSheetId="14">#REF!</definedName>
    <definedName name="활하중계수">#REF!</definedName>
    <definedName name="황색페인트">[38]자료!$B$21</definedName>
    <definedName name="회양목H0.3" localSheetId="49">#REF!</definedName>
    <definedName name="회양목H0.3" localSheetId="50">#REF!</definedName>
    <definedName name="회양목H0.3" localSheetId="51">#REF!</definedName>
    <definedName name="회양목H0.3" localSheetId="52">#REF!</definedName>
    <definedName name="회양목H0.3" localSheetId="53">#REF!</definedName>
    <definedName name="회양목H0.3" localSheetId="74">#REF!</definedName>
    <definedName name="회양목H0.3" localSheetId="75">#REF!</definedName>
    <definedName name="회양목H0.3" localSheetId="76">#REF!</definedName>
    <definedName name="회양목H0.3" localSheetId="77">#REF!</definedName>
    <definedName name="회양목H0.3" localSheetId="78">#REF!</definedName>
    <definedName name="회양목H0.3" localSheetId="16">#REF!</definedName>
    <definedName name="회양목H0.3" localSheetId="13">#REF!</definedName>
    <definedName name="회양목H0.3" localSheetId="15">#REF!</definedName>
    <definedName name="회양목H0.3" localSheetId="14">#REF!</definedName>
    <definedName name="회양목H0.3">#REF!</definedName>
    <definedName name="후박나무H4.0" localSheetId="49">#REF!</definedName>
    <definedName name="후박나무H4.0" localSheetId="50">#REF!</definedName>
    <definedName name="후박나무H4.0" localSheetId="51">#REF!</definedName>
    <definedName name="후박나무H4.0" localSheetId="52">#REF!</definedName>
    <definedName name="후박나무H4.0" localSheetId="53">#REF!</definedName>
    <definedName name="후박나무H4.0" localSheetId="74">#REF!</definedName>
    <definedName name="후박나무H4.0" localSheetId="75">#REF!</definedName>
    <definedName name="후박나무H4.0" localSheetId="76">#REF!</definedName>
    <definedName name="후박나무H4.0" localSheetId="77">#REF!</definedName>
    <definedName name="후박나무H4.0" localSheetId="78">#REF!</definedName>
    <definedName name="후박나무H4.0" localSheetId="16">#REF!</definedName>
    <definedName name="후박나무H4.0" localSheetId="13">#REF!</definedName>
    <definedName name="후박나무H4.0" localSheetId="15">#REF!</definedName>
    <definedName name="후박나무H4.0" localSheetId="14">#REF!</definedName>
    <definedName name="후박나무H4.0">#REF!</definedName>
    <definedName name="후피향나무H1.8" localSheetId="49">#REF!</definedName>
    <definedName name="후피향나무H1.8" localSheetId="50">#REF!</definedName>
    <definedName name="후피향나무H1.8" localSheetId="51">#REF!</definedName>
    <definedName name="후피향나무H1.8" localSheetId="52">#REF!</definedName>
    <definedName name="후피향나무H1.8" localSheetId="53">#REF!</definedName>
    <definedName name="후피향나무H1.8" localSheetId="74">#REF!</definedName>
    <definedName name="후피향나무H1.8" localSheetId="75">#REF!</definedName>
    <definedName name="후피향나무H1.8" localSheetId="76">#REF!</definedName>
    <definedName name="후피향나무H1.8" localSheetId="77">#REF!</definedName>
    <definedName name="후피향나무H1.8" localSheetId="78">#REF!</definedName>
    <definedName name="후피향나무H1.8" localSheetId="16">#REF!</definedName>
    <definedName name="후피향나무H1.8" localSheetId="13">#REF!</definedName>
    <definedName name="후피향나무H1.8" localSheetId="15">#REF!</definedName>
    <definedName name="후피향나무H1.8" localSheetId="14">#REF!</definedName>
    <definedName name="후피향나무H1.8">#REF!</definedName>
    <definedName name="휘발류">[167]설계설명서!#REF!</definedName>
    <definedName name="휘발유" localSheetId="17">'[101]3설명'!$D$24</definedName>
    <definedName name="휘발유" localSheetId="18">'[101]3설명'!$D$24</definedName>
    <definedName name="휘발유" localSheetId="16">'[101]3설명'!$D$24</definedName>
    <definedName name="휘발유_거래_단가" localSheetId="17">#REF!</definedName>
    <definedName name="휘발유_거래_단가" localSheetId="18">#REF!</definedName>
    <definedName name="휘발유_거래_단가" localSheetId="16">#REF!</definedName>
    <definedName name="휘발유_거래_단가" localSheetId="13">#REF!</definedName>
    <definedName name="휘발유_거래_단가" localSheetId="15">#REF!</definedName>
    <definedName name="휘발유_거래_단가" localSheetId="14">#REF!</definedName>
    <definedName name="휘발유_거래_단가">'3-1.기초자료'!$B$15</definedName>
    <definedName name="흄관깨기" localSheetId="37" hidden="1">{#N/A,#N/A,FALSE,"포장1";#N/A,#N/A,FALSE,"포장1"}</definedName>
    <definedName name="흄관깨기" localSheetId="17" hidden="1">{#N/A,#N/A,FALSE,"포장1";#N/A,#N/A,FALSE,"포장1"}</definedName>
    <definedName name="흄관깨기" localSheetId="18" hidden="1">{#N/A,#N/A,FALSE,"포장1";#N/A,#N/A,FALSE,"포장1"}</definedName>
    <definedName name="흄관깨기" localSheetId="38" hidden="1">{#N/A,#N/A,FALSE,"포장1";#N/A,#N/A,FALSE,"포장1"}</definedName>
    <definedName name="흄관깨기" localSheetId="47" hidden="1">{#N/A,#N/A,FALSE,"포장1";#N/A,#N/A,FALSE,"포장1"}</definedName>
    <definedName name="흄관깨기" localSheetId="48" hidden="1">{#N/A,#N/A,FALSE,"포장1";#N/A,#N/A,FALSE,"포장1"}</definedName>
    <definedName name="흄관깨기" localSheetId="39" hidden="1">{#N/A,#N/A,FALSE,"포장1";#N/A,#N/A,FALSE,"포장1"}</definedName>
    <definedName name="흄관깨기" localSheetId="40" hidden="1">{#N/A,#N/A,FALSE,"포장1";#N/A,#N/A,FALSE,"포장1"}</definedName>
    <definedName name="흄관깨기" localSheetId="41" hidden="1">{#N/A,#N/A,FALSE,"포장1";#N/A,#N/A,FALSE,"포장1"}</definedName>
    <definedName name="흄관깨기" localSheetId="42" hidden="1">{#N/A,#N/A,FALSE,"포장1";#N/A,#N/A,FALSE,"포장1"}</definedName>
    <definedName name="흄관깨기" localSheetId="43" hidden="1">{#N/A,#N/A,FALSE,"포장1";#N/A,#N/A,FALSE,"포장1"}</definedName>
    <definedName name="흄관깨기" localSheetId="44" hidden="1">{#N/A,#N/A,FALSE,"포장1";#N/A,#N/A,FALSE,"포장1"}</definedName>
    <definedName name="흄관깨기" localSheetId="45" hidden="1">{#N/A,#N/A,FALSE,"포장1";#N/A,#N/A,FALSE,"포장1"}</definedName>
    <definedName name="흄관깨기" localSheetId="46" hidden="1">{#N/A,#N/A,FALSE,"포장1";#N/A,#N/A,FALSE,"포장1"}</definedName>
    <definedName name="흄관깨기" localSheetId="49" hidden="1">{#N/A,#N/A,FALSE,"포장1";#N/A,#N/A,FALSE,"포장1"}</definedName>
    <definedName name="흄관깨기" localSheetId="50" hidden="1">{#N/A,#N/A,FALSE,"포장1";#N/A,#N/A,FALSE,"포장1"}</definedName>
    <definedName name="흄관깨기" localSheetId="51" hidden="1">{#N/A,#N/A,FALSE,"포장1";#N/A,#N/A,FALSE,"포장1"}</definedName>
    <definedName name="흄관깨기" localSheetId="52" hidden="1">{#N/A,#N/A,FALSE,"포장1";#N/A,#N/A,FALSE,"포장1"}</definedName>
    <definedName name="흄관깨기" localSheetId="53" hidden="1">{#N/A,#N/A,FALSE,"포장1";#N/A,#N/A,FALSE,"포장1"}</definedName>
    <definedName name="흄관깨기" localSheetId="79" hidden="1">{#N/A,#N/A,FALSE,"포장1";#N/A,#N/A,FALSE,"포장1"}</definedName>
    <definedName name="흄관깨기" localSheetId="16" hidden="1">{#N/A,#N/A,FALSE,"포장1";#N/A,#N/A,FALSE,"포장1"}</definedName>
    <definedName name="흄관깨기" localSheetId="57" hidden="1">{#N/A,#N/A,FALSE,"포장1";#N/A,#N/A,FALSE,"포장1"}</definedName>
    <definedName name="흄관깨기" localSheetId="72" hidden="1">{#N/A,#N/A,FALSE,"포장1";#N/A,#N/A,FALSE,"포장1"}</definedName>
    <definedName name="흄관깨기" localSheetId="73" hidden="1">{#N/A,#N/A,FALSE,"포장1";#N/A,#N/A,FALSE,"포장1"}</definedName>
    <definedName name="흄관깨기" localSheetId="63" hidden="1">{#N/A,#N/A,FALSE,"포장1";#N/A,#N/A,FALSE,"포장1"}</definedName>
    <definedName name="흄관깨기" localSheetId="64" hidden="1">{#N/A,#N/A,FALSE,"포장1";#N/A,#N/A,FALSE,"포장1"}</definedName>
    <definedName name="흄관깨기" localSheetId="65" hidden="1">{#N/A,#N/A,FALSE,"포장1";#N/A,#N/A,FALSE,"포장1"}</definedName>
    <definedName name="흄관깨기" localSheetId="66" hidden="1">{#N/A,#N/A,FALSE,"포장1";#N/A,#N/A,FALSE,"포장1"}</definedName>
    <definedName name="흄관깨기" localSheetId="67" hidden="1">{#N/A,#N/A,FALSE,"포장1";#N/A,#N/A,FALSE,"포장1"}</definedName>
    <definedName name="흄관깨기" localSheetId="68" hidden="1">{#N/A,#N/A,FALSE,"포장1";#N/A,#N/A,FALSE,"포장1"}</definedName>
    <definedName name="흄관깨기" localSheetId="69" hidden="1">{#N/A,#N/A,FALSE,"포장1";#N/A,#N/A,FALSE,"포장1"}</definedName>
    <definedName name="흄관깨기" localSheetId="70" hidden="1">{#N/A,#N/A,FALSE,"포장1";#N/A,#N/A,FALSE,"포장1"}</definedName>
    <definedName name="흄관깨기" localSheetId="13" hidden="1">{#N/A,#N/A,FALSE,"포장1";#N/A,#N/A,FALSE,"포장1"}</definedName>
    <definedName name="흄관깨기" localSheetId="15" hidden="1">{#N/A,#N/A,FALSE,"포장1";#N/A,#N/A,FALSE,"포장1"}</definedName>
    <definedName name="흄관깨기" localSheetId="14" hidden="1">{#N/A,#N/A,FALSE,"포장1";#N/A,#N/A,FALSE,"포장1"}</definedName>
    <definedName name="흄관깨기" hidden="1">{#N/A,#N/A,FALSE,"포장1";#N/A,#N/A,FALSE,"포장1"}</definedName>
    <definedName name="흄관단위수량" hidden="1">[16]날개벽수량표!#REF!</definedName>
    <definedName name="흄관접합1000mm" localSheetId="55">#REF!</definedName>
    <definedName name="흄관접합1000mm" localSheetId="59">#REF!</definedName>
    <definedName name="흄관접합1000mm" localSheetId="61">#REF!</definedName>
    <definedName name="흄관접합1000mm" localSheetId="31">#REF!</definedName>
    <definedName name="흄관접합1000mm" localSheetId="35">#REF!</definedName>
    <definedName name="흄관접합1000mm" localSheetId="36">#REF!</definedName>
    <definedName name="흄관접합1000mm" localSheetId="34">#REF!</definedName>
    <definedName name="흄관접합1000mm" localSheetId="49">#REF!</definedName>
    <definedName name="흄관접합1000mm" localSheetId="50">#REF!</definedName>
    <definedName name="흄관접합1000mm" localSheetId="51">#REF!</definedName>
    <definedName name="흄관접합1000mm" localSheetId="52">#REF!</definedName>
    <definedName name="흄관접합1000mm" localSheetId="53">#REF!</definedName>
    <definedName name="흄관접합1000mm" localSheetId="74">#REF!</definedName>
    <definedName name="흄관접합1000mm" localSheetId="75">#REF!</definedName>
    <definedName name="흄관접합1000mm" localSheetId="76">#REF!</definedName>
    <definedName name="흄관접합1000mm" localSheetId="77">#REF!</definedName>
    <definedName name="흄관접합1000mm" localSheetId="78">#REF!</definedName>
    <definedName name="흄관접합1000mm" localSheetId="16">#REF!</definedName>
    <definedName name="흄관접합1000mm" localSheetId="13">#REF!</definedName>
    <definedName name="흄관접합1000mm" localSheetId="15">#REF!</definedName>
    <definedName name="흄관접합1000mm" localSheetId="14">#REF!</definedName>
    <definedName name="흄관접합1000mm" localSheetId="1">#REF!</definedName>
    <definedName name="흄관접합1000mm">#REF!</definedName>
    <definedName name="흄관접합1200mm" localSheetId="55">#REF!</definedName>
    <definedName name="흄관접합1200mm" localSheetId="59">#REF!</definedName>
    <definedName name="흄관접합1200mm" localSheetId="61">#REF!</definedName>
    <definedName name="흄관접합1200mm" localSheetId="31">#REF!</definedName>
    <definedName name="흄관접합1200mm" localSheetId="35">#REF!</definedName>
    <definedName name="흄관접합1200mm" localSheetId="36">#REF!</definedName>
    <definedName name="흄관접합1200mm" localSheetId="34">#REF!</definedName>
    <definedName name="흄관접합1200mm" localSheetId="49">#REF!</definedName>
    <definedName name="흄관접합1200mm" localSheetId="50">#REF!</definedName>
    <definedName name="흄관접합1200mm" localSheetId="51">#REF!</definedName>
    <definedName name="흄관접합1200mm" localSheetId="52">#REF!</definedName>
    <definedName name="흄관접합1200mm" localSheetId="53">#REF!</definedName>
    <definedName name="흄관접합1200mm" localSheetId="74">#REF!</definedName>
    <definedName name="흄관접합1200mm" localSheetId="75">#REF!</definedName>
    <definedName name="흄관접합1200mm" localSheetId="76">#REF!</definedName>
    <definedName name="흄관접합1200mm" localSheetId="77">#REF!</definedName>
    <definedName name="흄관접합1200mm" localSheetId="78">#REF!</definedName>
    <definedName name="흄관접합1200mm" localSheetId="16">#REF!</definedName>
    <definedName name="흄관접합1200mm" localSheetId="13">#REF!</definedName>
    <definedName name="흄관접합1200mm" localSheetId="15">#REF!</definedName>
    <definedName name="흄관접합1200mm" localSheetId="14">#REF!</definedName>
    <definedName name="흄관접합1200mm" localSheetId="1">#REF!</definedName>
    <definedName name="흄관접합1200mm">#REF!</definedName>
    <definedName name="흄관접합1200mm2련" localSheetId="55">#REF!</definedName>
    <definedName name="흄관접합1200mm2련" localSheetId="59">#REF!</definedName>
    <definedName name="흄관접합1200mm2련" localSheetId="61">#REF!</definedName>
    <definedName name="흄관접합1200mm2련" localSheetId="31">#REF!</definedName>
    <definedName name="흄관접합1200mm2련" localSheetId="35">#REF!</definedName>
    <definedName name="흄관접합1200mm2련" localSheetId="36">#REF!</definedName>
    <definedName name="흄관접합1200mm2련" localSheetId="34">#REF!</definedName>
    <definedName name="흄관접합1200mm2련" localSheetId="49">#REF!</definedName>
    <definedName name="흄관접합1200mm2련" localSheetId="50">#REF!</definedName>
    <definedName name="흄관접합1200mm2련" localSheetId="51">#REF!</definedName>
    <definedName name="흄관접합1200mm2련" localSheetId="52">#REF!</definedName>
    <definedName name="흄관접합1200mm2련" localSheetId="53">#REF!</definedName>
    <definedName name="흄관접합1200mm2련" localSheetId="74">#REF!</definedName>
    <definedName name="흄관접합1200mm2련" localSheetId="75">#REF!</definedName>
    <definedName name="흄관접합1200mm2련" localSheetId="76">#REF!</definedName>
    <definedName name="흄관접합1200mm2련" localSheetId="77">#REF!</definedName>
    <definedName name="흄관접합1200mm2련" localSheetId="78">#REF!</definedName>
    <definedName name="흄관접합1200mm2련" localSheetId="16">#REF!</definedName>
    <definedName name="흄관접합1200mm2련" localSheetId="13">#REF!</definedName>
    <definedName name="흄관접합1200mm2련" localSheetId="15">#REF!</definedName>
    <definedName name="흄관접합1200mm2련" localSheetId="14">#REF!</definedName>
    <definedName name="흄관접합1200mm2련" localSheetId="1">#REF!</definedName>
    <definedName name="흄관접합1200mm2련">#REF!</definedName>
    <definedName name="흄관접합300mm" localSheetId="55">#REF!</definedName>
    <definedName name="흄관접합300mm" localSheetId="59">#REF!</definedName>
    <definedName name="흄관접합300mm" localSheetId="61">#REF!</definedName>
    <definedName name="흄관접합300mm" localSheetId="31">#REF!</definedName>
    <definedName name="흄관접합300mm" localSheetId="35">#REF!</definedName>
    <definedName name="흄관접합300mm" localSheetId="36">#REF!</definedName>
    <definedName name="흄관접합300mm" localSheetId="34">#REF!</definedName>
    <definedName name="흄관접합300mm" localSheetId="49">#REF!</definedName>
    <definedName name="흄관접합300mm" localSheetId="50">#REF!</definedName>
    <definedName name="흄관접합300mm" localSheetId="51">#REF!</definedName>
    <definedName name="흄관접합300mm" localSheetId="52">#REF!</definedName>
    <definedName name="흄관접합300mm" localSheetId="53">#REF!</definedName>
    <definedName name="흄관접합300mm" localSheetId="74">#REF!</definedName>
    <definedName name="흄관접합300mm" localSheetId="75">#REF!</definedName>
    <definedName name="흄관접합300mm" localSheetId="76">#REF!</definedName>
    <definedName name="흄관접합300mm" localSheetId="77">#REF!</definedName>
    <definedName name="흄관접합300mm" localSheetId="78">#REF!</definedName>
    <definedName name="흄관접합300mm" localSheetId="16">#REF!</definedName>
    <definedName name="흄관접합300mm" localSheetId="13">#REF!</definedName>
    <definedName name="흄관접합300mm" localSheetId="15">#REF!</definedName>
    <definedName name="흄관접합300mm" localSheetId="14">#REF!</definedName>
    <definedName name="흄관접합300mm" localSheetId="1">#REF!</definedName>
    <definedName name="흄관접합300mm">#REF!</definedName>
    <definedName name="흄관접합450mm" localSheetId="55">#REF!</definedName>
    <definedName name="흄관접합450mm" localSheetId="59">#REF!</definedName>
    <definedName name="흄관접합450mm" localSheetId="61">#REF!</definedName>
    <definedName name="흄관접합450mm" localSheetId="31">#REF!</definedName>
    <definedName name="흄관접합450mm" localSheetId="35">#REF!</definedName>
    <definedName name="흄관접합450mm" localSheetId="36">#REF!</definedName>
    <definedName name="흄관접합450mm" localSheetId="34">#REF!</definedName>
    <definedName name="흄관접합450mm" localSheetId="49">#REF!</definedName>
    <definedName name="흄관접합450mm" localSheetId="50">#REF!</definedName>
    <definedName name="흄관접합450mm" localSheetId="51">#REF!</definedName>
    <definedName name="흄관접합450mm" localSheetId="52">#REF!</definedName>
    <definedName name="흄관접합450mm" localSheetId="53">#REF!</definedName>
    <definedName name="흄관접합450mm" localSheetId="74">#REF!</definedName>
    <definedName name="흄관접합450mm" localSheetId="75">#REF!</definedName>
    <definedName name="흄관접합450mm" localSheetId="76">#REF!</definedName>
    <definedName name="흄관접합450mm" localSheetId="77">#REF!</definedName>
    <definedName name="흄관접합450mm" localSheetId="78">#REF!</definedName>
    <definedName name="흄관접합450mm" localSheetId="16">#REF!</definedName>
    <definedName name="흄관접합450mm" localSheetId="13">#REF!</definedName>
    <definedName name="흄관접합450mm" localSheetId="15">#REF!</definedName>
    <definedName name="흄관접합450mm" localSheetId="14">#REF!</definedName>
    <definedName name="흄관접합450mm" localSheetId="1">#REF!</definedName>
    <definedName name="흄관접합450mm">#REF!</definedName>
    <definedName name="흄관접합600mm" localSheetId="55">#REF!</definedName>
    <definedName name="흄관접합600mm" localSheetId="59">#REF!</definedName>
    <definedName name="흄관접합600mm" localSheetId="61">#REF!</definedName>
    <definedName name="흄관접합600mm" localSheetId="31">#REF!</definedName>
    <definedName name="흄관접합600mm" localSheetId="35">#REF!</definedName>
    <definedName name="흄관접합600mm" localSheetId="36">#REF!</definedName>
    <definedName name="흄관접합600mm" localSheetId="34">#REF!</definedName>
    <definedName name="흄관접합600mm" localSheetId="49">#REF!</definedName>
    <definedName name="흄관접합600mm" localSheetId="50">#REF!</definedName>
    <definedName name="흄관접합600mm" localSheetId="51">#REF!</definedName>
    <definedName name="흄관접합600mm" localSheetId="52">#REF!</definedName>
    <definedName name="흄관접합600mm" localSheetId="53">#REF!</definedName>
    <definedName name="흄관접합600mm" localSheetId="74">#REF!</definedName>
    <definedName name="흄관접합600mm" localSheetId="75">#REF!</definedName>
    <definedName name="흄관접합600mm" localSheetId="76">#REF!</definedName>
    <definedName name="흄관접합600mm" localSheetId="77">#REF!</definedName>
    <definedName name="흄관접합600mm" localSheetId="78">#REF!</definedName>
    <definedName name="흄관접합600mm" localSheetId="16">#REF!</definedName>
    <definedName name="흄관접합600mm" localSheetId="13">#REF!</definedName>
    <definedName name="흄관접합600mm" localSheetId="15">#REF!</definedName>
    <definedName name="흄관접합600mm" localSheetId="14">#REF!</definedName>
    <definedName name="흄관접합600mm" localSheetId="1">#REF!</definedName>
    <definedName name="흄관접합600mm">#REF!</definedName>
    <definedName name="흄관접합800mm" localSheetId="55">#REF!</definedName>
    <definedName name="흄관접합800mm" localSheetId="59">#REF!</definedName>
    <definedName name="흄관접합800mm" localSheetId="61">#REF!</definedName>
    <definedName name="흄관접합800mm" localSheetId="31">#REF!</definedName>
    <definedName name="흄관접합800mm" localSheetId="35">#REF!</definedName>
    <definedName name="흄관접합800mm" localSheetId="36">#REF!</definedName>
    <definedName name="흄관접합800mm" localSheetId="34">#REF!</definedName>
    <definedName name="흄관접합800mm" localSheetId="49">#REF!</definedName>
    <definedName name="흄관접합800mm" localSheetId="50">#REF!</definedName>
    <definedName name="흄관접합800mm" localSheetId="51">#REF!</definedName>
    <definedName name="흄관접합800mm" localSheetId="52">#REF!</definedName>
    <definedName name="흄관접합800mm" localSheetId="53">#REF!</definedName>
    <definedName name="흄관접합800mm" localSheetId="74">#REF!</definedName>
    <definedName name="흄관접합800mm" localSheetId="75">#REF!</definedName>
    <definedName name="흄관접합800mm" localSheetId="76">#REF!</definedName>
    <definedName name="흄관접합800mm" localSheetId="77">#REF!</definedName>
    <definedName name="흄관접합800mm" localSheetId="78">#REF!</definedName>
    <definedName name="흄관접합800mm" localSheetId="16">#REF!</definedName>
    <definedName name="흄관접합800mm" localSheetId="13">#REF!</definedName>
    <definedName name="흄관접합800mm" localSheetId="15">#REF!</definedName>
    <definedName name="흄관접합800mm" localSheetId="14">#REF!</definedName>
    <definedName name="흄관접합800mm" localSheetId="1">#REF!</definedName>
    <definedName name="흄관접합800mm">#REF!</definedName>
    <definedName name="흄관헐기" localSheetId="37">{"'산출근거'!$B$4:$D$8"}</definedName>
    <definedName name="흄관헐기" localSheetId="17">{"'산출근거'!$B$4:$D$8"}</definedName>
    <definedName name="흄관헐기" localSheetId="18">{"'산출근거'!$B$4:$D$8"}</definedName>
    <definedName name="흄관헐기" localSheetId="49">{"'산출근거'!$B$4:$D$8"}</definedName>
    <definedName name="흄관헐기" localSheetId="50">{"'산출근거'!$B$4:$D$8"}</definedName>
    <definedName name="흄관헐기" localSheetId="51">{"'산출근거'!$B$4:$D$8"}</definedName>
    <definedName name="흄관헐기" localSheetId="52">{"'산출근거'!$B$4:$D$8"}</definedName>
    <definedName name="흄관헐기" localSheetId="53">{"'산출근거'!$B$4:$D$8"}</definedName>
    <definedName name="흄관헐기" localSheetId="79">{"'산출근거'!$B$4:$D$8"}</definedName>
    <definedName name="흄관헐기" localSheetId="16">{"'산출근거'!$B$4:$D$8"}</definedName>
    <definedName name="흄관헐기" localSheetId="13">{"'산출근거'!$B$4:$D$8"}</definedName>
    <definedName name="흄관헐기" localSheetId="15">{"'산출근거'!$B$4:$D$8"}</definedName>
    <definedName name="흄관헐기" localSheetId="14">{"'산출근거'!$B$4:$D$8"}</definedName>
    <definedName name="흄관헐기">{"'산출근거'!$B$4:$D$8"}</definedName>
    <definedName name="흙쌓기노체" localSheetId="49">#REF!</definedName>
    <definedName name="흙쌓기노체" localSheetId="50">#REF!</definedName>
    <definedName name="흙쌓기노체" localSheetId="51">#REF!</definedName>
    <definedName name="흙쌓기노체" localSheetId="52">#REF!</definedName>
    <definedName name="흙쌓기노체" localSheetId="53">#REF!</definedName>
    <definedName name="흙쌓기노체" localSheetId="74">#REF!</definedName>
    <definedName name="흙쌓기노체" localSheetId="75">#REF!</definedName>
    <definedName name="흙쌓기노체" localSheetId="76">#REF!</definedName>
    <definedName name="흙쌓기노체" localSheetId="77">#REF!</definedName>
    <definedName name="흙쌓기노체" localSheetId="78">#REF!</definedName>
    <definedName name="흙쌓기노체" localSheetId="16">#REF!</definedName>
    <definedName name="흙쌓기노체" localSheetId="13">#REF!</definedName>
    <definedName name="흙쌓기노체" localSheetId="15">#REF!</definedName>
    <definedName name="흙쌓기노체" localSheetId="14">#REF!</definedName>
    <definedName name="흙쌓기노체">#REF!</definedName>
    <definedName name="희선" localSheetId="55">#REF!,#REF!,#REF!,#REF!,#REF!,#REF!,#REF!,#REF!,#REF!,#REF!,#REF!,#REF!,#REF!,#REF!,#REF!,#REF!,#REF!,#REF!,#REF!</definedName>
    <definedName name="희선" localSheetId="59">#REF!,#REF!,#REF!,#REF!,#REF!,#REF!,#REF!,#REF!,#REF!,#REF!,#REF!,#REF!,#REF!,#REF!,#REF!,#REF!,#REF!,#REF!,#REF!</definedName>
    <definedName name="희선" localSheetId="61">#REF!,#REF!,#REF!,#REF!,#REF!,#REF!,#REF!,#REF!,#REF!,#REF!,#REF!,#REF!,#REF!,#REF!,#REF!,#REF!,#REF!,#REF!,#REF!</definedName>
    <definedName name="희선" localSheetId="31">#REF!,#REF!,#REF!,#REF!,#REF!,#REF!,#REF!,#REF!,#REF!,#REF!,#REF!,#REF!,#REF!,#REF!,#REF!,#REF!,#REF!,#REF!,#REF!</definedName>
    <definedName name="희선" localSheetId="35">#REF!,#REF!,#REF!,#REF!,#REF!,#REF!,#REF!,#REF!,#REF!,#REF!,#REF!,#REF!,#REF!,#REF!,#REF!,#REF!,#REF!,#REF!,#REF!</definedName>
    <definedName name="희선" localSheetId="36">#REF!,#REF!,#REF!,#REF!,#REF!,#REF!,#REF!,#REF!,#REF!,#REF!,#REF!,#REF!,#REF!,#REF!,#REF!,#REF!,#REF!,#REF!,#REF!</definedName>
    <definedName name="희선" localSheetId="34">#REF!,#REF!,#REF!,#REF!,#REF!,#REF!,#REF!,#REF!,#REF!,#REF!,#REF!,#REF!,#REF!,#REF!,#REF!,#REF!,#REF!,#REF!,#REF!</definedName>
    <definedName name="희선" localSheetId="49">#REF!,#REF!,#REF!,#REF!,#REF!,#REF!,#REF!,#REF!,#REF!,#REF!,#REF!,#REF!,#REF!,#REF!,#REF!,#REF!,#REF!,#REF!,#REF!</definedName>
    <definedName name="희선" localSheetId="50">#REF!,#REF!,#REF!,#REF!,#REF!,#REF!,#REF!,#REF!,#REF!,#REF!,#REF!,#REF!,#REF!,#REF!,#REF!,#REF!,#REF!,#REF!,#REF!</definedName>
    <definedName name="희선" localSheetId="51">#REF!,#REF!,#REF!,#REF!,#REF!,#REF!,#REF!,#REF!,#REF!,#REF!,#REF!,#REF!,#REF!,#REF!,#REF!,#REF!,#REF!,#REF!,#REF!</definedName>
    <definedName name="희선" localSheetId="52">#REF!,#REF!,#REF!,#REF!,#REF!,#REF!,#REF!,#REF!,#REF!,#REF!,#REF!,#REF!,#REF!,#REF!,#REF!,#REF!,#REF!,#REF!,#REF!</definedName>
    <definedName name="희선" localSheetId="53">#REF!,#REF!,#REF!,#REF!,#REF!,#REF!,#REF!,#REF!,#REF!,#REF!,#REF!,#REF!,#REF!,#REF!,#REF!,#REF!,#REF!,#REF!,#REF!</definedName>
    <definedName name="희선" localSheetId="74">#REF!,#REF!,#REF!,#REF!,#REF!,#REF!,#REF!,#REF!,#REF!,#REF!,#REF!,#REF!,#REF!,#REF!,#REF!,#REF!,#REF!,#REF!,#REF!</definedName>
    <definedName name="희선" localSheetId="75">#REF!,#REF!,#REF!,#REF!,#REF!,#REF!,#REF!,#REF!,#REF!,#REF!,#REF!,#REF!,#REF!,#REF!,#REF!,#REF!,#REF!,#REF!,#REF!</definedName>
    <definedName name="희선" localSheetId="76">#REF!,#REF!,#REF!,#REF!,#REF!,#REF!,#REF!,#REF!,#REF!,#REF!,#REF!,#REF!,#REF!,#REF!,#REF!,#REF!,#REF!,#REF!,#REF!</definedName>
    <definedName name="희선" localSheetId="77">#REF!,#REF!,#REF!,#REF!,#REF!,#REF!,#REF!,#REF!,#REF!,#REF!,#REF!,#REF!,#REF!,#REF!,#REF!,#REF!,#REF!,#REF!,#REF!</definedName>
    <definedName name="희선" localSheetId="78">#REF!,#REF!,#REF!,#REF!,#REF!,#REF!,#REF!,#REF!,#REF!,#REF!,#REF!,#REF!,#REF!,#REF!,#REF!,#REF!,#REF!,#REF!,#REF!</definedName>
    <definedName name="희선" localSheetId="16">#REF!,#REF!,#REF!,#REF!,#REF!,#REF!,#REF!,#REF!,#REF!,#REF!,#REF!,#REF!,#REF!,#REF!,#REF!,#REF!,#REF!,#REF!,#REF!</definedName>
    <definedName name="희선" localSheetId="13">#REF!,#REF!,#REF!,#REF!,#REF!,#REF!,#REF!,#REF!,#REF!,#REF!,#REF!,#REF!,#REF!,#REF!,#REF!,#REF!,#REF!,#REF!,#REF!</definedName>
    <definedName name="희선" localSheetId="15">#REF!,#REF!,#REF!,#REF!,#REF!,#REF!,#REF!,#REF!,#REF!,#REF!,#REF!,#REF!,#REF!,#REF!,#REF!,#REF!,#REF!,#REF!,#REF!</definedName>
    <definedName name="희선" localSheetId="14">#REF!,#REF!,#REF!,#REF!,#REF!,#REF!,#REF!,#REF!,#REF!,#REF!,#REF!,#REF!,#REF!,#REF!,#REF!,#REF!,#REF!,#REF!,#REF!</definedName>
    <definedName name="희선" localSheetId="1">#REF!,#REF!,#REF!,#REF!,#REF!,#REF!,#REF!,#REF!,#REF!,#REF!,#REF!,#REF!,#REF!,#REF!,#REF!,#REF!,#REF!,#REF!,#REF!</definedName>
    <definedName name="희선">#REF!,#REF!,#REF!,#REF!,#REF!,#REF!,#REF!,#REF!,#REF!,#REF!,#REF!,#REF!,#REF!,#REF!,#REF!,#REF!,#REF!,#REF!,#REF!</definedName>
    <definedName name="ㅏ" localSheetId="17" hidden="1">{#N/A,#N/A,FALSE,"운반시간"}</definedName>
    <definedName name="ㅏ" localSheetId="18" hidden="1">{#N/A,#N/A,FALSE,"운반시간"}</definedName>
    <definedName name="ㅏ" localSheetId="49">#REF!</definedName>
    <definedName name="ㅏ" localSheetId="50">#REF!</definedName>
    <definedName name="ㅏ" localSheetId="51">#REF!</definedName>
    <definedName name="ㅏ" localSheetId="52">#REF!</definedName>
    <definedName name="ㅏ" localSheetId="53">#REF!</definedName>
    <definedName name="ㅏ" localSheetId="16">#REF!</definedName>
    <definedName name="ㅏ" localSheetId="13">#REF!</definedName>
    <definedName name="ㅏ" localSheetId="15">#REF!</definedName>
    <definedName name="ㅏ" localSheetId="14">#REF!</definedName>
    <definedName name="ㅏ">#REF!</definedName>
    <definedName name="ㅏ310">#REF!</definedName>
    <definedName name="ㅏㅏ" localSheetId="37" hidden="1">{#N/A,#N/A,FALSE,"현장 NCR 분석";#N/A,#N/A,FALSE,"현장품질감사";#N/A,#N/A,FALSE,"현장품질감사"}</definedName>
    <definedName name="ㅏㅏ" localSheetId="17" hidden="1">{#N/A,#N/A,FALSE,"현장 NCR 분석";#N/A,#N/A,FALSE,"현장품질감사";#N/A,#N/A,FALSE,"현장품질감사"}</definedName>
    <definedName name="ㅏㅏ" localSheetId="18" hidden="1">{#N/A,#N/A,FALSE,"현장 NCR 분석";#N/A,#N/A,FALSE,"현장품질감사";#N/A,#N/A,FALSE,"현장품질감사"}</definedName>
    <definedName name="ㅏㅏ" localSheetId="49" hidden="1">{#N/A,#N/A,FALSE,"현장 NCR 분석";#N/A,#N/A,FALSE,"현장품질감사";#N/A,#N/A,FALSE,"현장품질감사"}</definedName>
    <definedName name="ㅏㅏ" localSheetId="50" hidden="1">{#N/A,#N/A,FALSE,"현장 NCR 분석";#N/A,#N/A,FALSE,"현장품질감사";#N/A,#N/A,FALSE,"현장품질감사"}</definedName>
    <definedName name="ㅏㅏ" localSheetId="51" hidden="1">{#N/A,#N/A,FALSE,"현장 NCR 분석";#N/A,#N/A,FALSE,"현장품질감사";#N/A,#N/A,FALSE,"현장품질감사"}</definedName>
    <definedName name="ㅏㅏ" localSheetId="52" hidden="1">{#N/A,#N/A,FALSE,"현장 NCR 분석";#N/A,#N/A,FALSE,"현장품질감사";#N/A,#N/A,FALSE,"현장품질감사"}</definedName>
    <definedName name="ㅏㅏ" localSheetId="53" hidden="1">{#N/A,#N/A,FALSE,"현장 NCR 분석";#N/A,#N/A,FALSE,"현장품질감사";#N/A,#N/A,FALSE,"현장품질감사"}</definedName>
    <definedName name="ㅏㅏ" localSheetId="79" hidden="1">{#N/A,#N/A,FALSE,"현장 NCR 분석";#N/A,#N/A,FALSE,"현장품질감사";#N/A,#N/A,FALSE,"현장품질감사"}</definedName>
    <definedName name="ㅏㅏ" localSheetId="16" hidden="1">{#N/A,#N/A,FALSE,"현장 NCR 분석";#N/A,#N/A,FALSE,"현장품질감사";#N/A,#N/A,FALSE,"현장품질감사"}</definedName>
    <definedName name="ㅏㅏ" localSheetId="13" hidden="1">{#N/A,#N/A,FALSE,"현장 NCR 분석";#N/A,#N/A,FALSE,"현장품질감사";#N/A,#N/A,FALSE,"현장품질감사"}</definedName>
    <definedName name="ㅏㅏ" localSheetId="15" hidden="1">{#N/A,#N/A,FALSE,"현장 NCR 분석";#N/A,#N/A,FALSE,"현장품질감사";#N/A,#N/A,FALSE,"현장품질감사"}</definedName>
    <definedName name="ㅏㅏ" localSheetId="14" hidden="1">{#N/A,#N/A,FALSE,"현장 NCR 분석";#N/A,#N/A,FALSE,"현장품질감사";#N/A,#N/A,FALSE,"현장품질감사"}</definedName>
    <definedName name="ㅏㅏ" hidden="1">{#N/A,#N/A,FALSE,"현장 NCR 분석";#N/A,#N/A,FALSE,"현장품질감사";#N/A,#N/A,FALSE,"현장품질감사"}</definedName>
    <definedName name="ㅏㅣㅗㄹ" localSheetId="49">#REF!</definedName>
    <definedName name="ㅏㅣㅗㄹ" localSheetId="50">#REF!</definedName>
    <definedName name="ㅏㅣㅗㄹ" localSheetId="51">#REF!</definedName>
    <definedName name="ㅏㅣㅗㄹ" localSheetId="52">#REF!</definedName>
    <definedName name="ㅏㅣㅗㄹ" localSheetId="53">#REF!</definedName>
    <definedName name="ㅏㅣㅗㄹ" localSheetId="74">#REF!</definedName>
    <definedName name="ㅏㅣㅗㄹ" localSheetId="75">#REF!</definedName>
    <definedName name="ㅏㅣㅗㄹ" localSheetId="76">#REF!</definedName>
    <definedName name="ㅏㅣㅗㄹ" localSheetId="77">#REF!</definedName>
    <definedName name="ㅏㅣㅗㄹ" localSheetId="78">#REF!</definedName>
    <definedName name="ㅏㅣㅗㄹ" localSheetId="16">#REF!</definedName>
    <definedName name="ㅏㅣㅗㄹ" localSheetId="13">#REF!</definedName>
    <definedName name="ㅏㅣㅗㄹ" localSheetId="15">#REF!</definedName>
    <definedName name="ㅏㅣㅗㄹ" localSheetId="14">#REF!</definedName>
    <definedName name="ㅏㅣㅗㄹ">#REF!</definedName>
    <definedName name="ㅐ" localSheetId="37" hidden="1">{#N/A,#N/A,FALSE,"현장 NCR 분석";#N/A,#N/A,FALSE,"현장품질감사";#N/A,#N/A,FALSE,"현장품질감사"}</definedName>
    <definedName name="ㅐ" localSheetId="17" hidden="1">{#N/A,#N/A,FALSE,"현장 NCR 분석";#N/A,#N/A,FALSE,"현장품질감사";#N/A,#N/A,FALSE,"현장품질감사"}</definedName>
    <definedName name="ㅐ" localSheetId="18" hidden="1">{#N/A,#N/A,FALSE,"현장 NCR 분석";#N/A,#N/A,FALSE,"현장품질감사";#N/A,#N/A,FALSE,"현장품질감사"}</definedName>
    <definedName name="ㅐ" localSheetId="49" hidden="1">{#N/A,#N/A,FALSE,"현장 NCR 분석";#N/A,#N/A,FALSE,"현장품질감사";#N/A,#N/A,FALSE,"현장품질감사"}</definedName>
    <definedName name="ㅐ" localSheetId="50" hidden="1">{#N/A,#N/A,FALSE,"현장 NCR 분석";#N/A,#N/A,FALSE,"현장품질감사";#N/A,#N/A,FALSE,"현장품질감사"}</definedName>
    <definedName name="ㅐ" localSheetId="51" hidden="1">{#N/A,#N/A,FALSE,"현장 NCR 분석";#N/A,#N/A,FALSE,"현장품질감사";#N/A,#N/A,FALSE,"현장품질감사"}</definedName>
    <definedName name="ㅐ" localSheetId="52" hidden="1">{#N/A,#N/A,FALSE,"현장 NCR 분석";#N/A,#N/A,FALSE,"현장품질감사";#N/A,#N/A,FALSE,"현장품질감사"}</definedName>
    <definedName name="ㅐ" localSheetId="53" hidden="1">{#N/A,#N/A,FALSE,"현장 NCR 분석";#N/A,#N/A,FALSE,"현장품질감사";#N/A,#N/A,FALSE,"현장품질감사"}</definedName>
    <definedName name="ㅐ" localSheetId="79" hidden="1">{#N/A,#N/A,FALSE,"현장 NCR 분석";#N/A,#N/A,FALSE,"현장품질감사";#N/A,#N/A,FALSE,"현장품질감사"}</definedName>
    <definedName name="ㅐ" localSheetId="16" hidden="1">{#N/A,#N/A,FALSE,"현장 NCR 분석";#N/A,#N/A,FALSE,"현장품질감사";#N/A,#N/A,FALSE,"현장품질감사"}</definedName>
    <definedName name="ㅐ" localSheetId="13" hidden="1">{#N/A,#N/A,FALSE,"현장 NCR 분석";#N/A,#N/A,FALSE,"현장품질감사";#N/A,#N/A,FALSE,"현장품질감사"}</definedName>
    <definedName name="ㅐ" localSheetId="15" hidden="1">{#N/A,#N/A,FALSE,"현장 NCR 분석";#N/A,#N/A,FALSE,"현장품질감사";#N/A,#N/A,FALSE,"현장품질감사"}</definedName>
    <definedName name="ㅐ" localSheetId="14" hidden="1">{#N/A,#N/A,FALSE,"현장 NCR 분석";#N/A,#N/A,FALSE,"현장품질감사";#N/A,#N/A,FALSE,"현장품질감사"}</definedName>
    <definedName name="ㅐ" hidden="1">{#N/A,#N/A,FALSE,"현장 NCR 분석";#N/A,#N/A,FALSE,"현장품질감사";#N/A,#N/A,FALSE,"현장품질감사"}</definedName>
    <definedName name="ㅐㅐ">#REF!</definedName>
    <definedName name="ㅐㅐㅐ">'[47]ABUT수량-A1'!$T$25</definedName>
    <definedName name="ㅐㅓㅐ" localSheetId="37">{"Book1"}</definedName>
    <definedName name="ㅐㅓㅐ" localSheetId="17">{"Book1"}</definedName>
    <definedName name="ㅐㅓㅐ" localSheetId="18">{"Book1"}</definedName>
    <definedName name="ㅐㅓㅐ" localSheetId="49">{"Book1"}</definedName>
    <definedName name="ㅐㅓㅐ" localSheetId="50">{"Book1"}</definedName>
    <definedName name="ㅐㅓㅐ" localSheetId="51">{"Book1"}</definedName>
    <definedName name="ㅐㅓㅐ" localSheetId="52">{"Book1"}</definedName>
    <definedName name="ㅐㅓㅐ" localSheetId="53">{"Book1"}</definedName>
    <definedName name="ㅐㅓㅐ" localSheetId="79">{"Book1"}</definedName>
    <definedName name="ㅐㅓㅐ" localSheetId="16">{"Book1"}</definedName>
    <definedName name="ㅐㅓㅐ" localSheetId="13">{"Book1"}</definedName>
    <definedName name="ㅐㅓㅐ" localSheetId="15">{"Book1"}</definedName>
    <definedName name="ㅐㅓㅐ" localSheetId="14">{"Book1"}</definedName>
    <definedName name="ㅐㅓㅐ">{"Book1"}</definedName>
    <definedName name="ㅑ" localSheetId="37" hidden="1">{#N/A,#N/A,FALSE,"현장 NCR 분석";#N/A,#N/A,FALSE,"현장품질감사";#N/A,#N/A,FALSE,"현장품질감사"}</definedName>
    <definedName name="ㅑ" localSheetId="17" hidden="1">{#N/A,#N/A,FALSE,"조골재"}</definedName>
    <definedName name="ㅑ" localSheetId="18" hidden="1">{#N/A,#N/A,FALSE,"조골재"}</definedName>
    <definedName name="ㅑ" localSheetId="49" hidden="1">{#N/A,#N/A,FALSE,"현장 NCR 분석";#N/A,#N/A,FALSE,"현장품질감사";#N/A,#N/A,FALSE,"현장품질감사"}</definedName>
    <definedName name="ㅑ" localSheetId="50" hidden="1">{#N/A,#N/A,FALSE,"현장 NCR 분석";#N/A,#N/A,FALSE,"현장품질감사";#N/A,#N/A,FALSE,"현장품질감사"}</definedName>
    <definedName name="ㅑ" localSheetId="51" hidden="1">{#N/A,#N/A,FALSE,"현장 NCR 분석";#N/A,#N/A,FALSE,"현장품질감사";#N/A,#N/A,FALSE,"현장품질감사"}</definedName>
    <definedName name="ㅑ" localSheetId="52" hidden="1">{#N/A,#N/A,FALSE,"현장 NCR 분석";#N/A,#N/A,FALSE,"현장품질감사";#N/A,#N/A,FALSE,"현장품질감사"}</definedName>
    <definedName name="ㅑ" localSheetId="53" hidden="1">{#N/A,#N/A,FALSE,"현장 NCR 분석";#N/A,#N/A,FALSE,"현장품질감사";#N/A,#N/A,FALSE,"현장품질감사"}</definedName>
    <definedName name="ㅑ" localSheetId="79" hidden="1">{#N/A,#N/A,FALSE,"조골재"}</definedName>
    <definedName name="ㅑ" localSheetId="16" hidden="1">{#N/A,#N/A,FALSE,"현장 NCR 분석";#N/A,#N/A,FALSE,"현장품질감사";#N/A,#N/A,FALSE,"현장품질감사"}</definedName>
    <definedName name="ㅑ" localSheetId="13" hidden="1">{#N/A,#N/A,FALSE,"현장 NCR 분석";#N/A,#N/A,FALSE,"현장품질감사";#N/A,#N/A,FALSE,"현장품질감사"}</definedName>
    <definedName name="ㅑ" localSheetId="15" hidden="1">{#N/A,#N/A,FALSE,"현장 NCR 분석";#N/A,#N/A,FALSE,"현장품질감사";#N/A,#N/A,FALSE,"현장품질감사"}</definedName>
    <definedName name="ㅑ" localSheetId="14" hidden="1">{#N/A,#N/A,FALSE,"현장 NCR 분석";#N/A,#N/A,FALSE,"현장품질감사";#N/A,#N/A,FALSE,"현장품질감사"}</definedName>
    <definedName name="ㅑ" hidden="1">{#N/A,#N/A,FALSE,"현장 NCR 분석";#N/A,#N/A,FALSE,"현장품질감사";#N/A,#N/A,FALSE,"현장품질감사"}</definedName>
    <definedName name="ㅑㅑㅑ" localSheetId="37" hidden="1">{#N/A,#N/A,FALSE,"현장 NCR 분석";#N/A,#N/A,FALSE,"현장품질감사";#N/A,#N/A,FALSE,"현장품질감사"}</definedName>
    <definedName name="ㅑㅑㅑ" localSheetId="17" hidden="1">{#N/A,#N/A,FALSE,"현장 NCR 분석";#N/A,#N/A,FALSE,"현장품질감사";#N/A,#N/A,FALSE,"현장품질감사"}</definedName>
    <definedName name="ㅑㅑㅑ" localSheetId="18" hidden="1">{#N/A,#N/A,FALSE,"현장 NCR 분석";#N/A,#N/A,FALSE,"현장품질감사";#N/A,#N/A,FALSE,"현장품질감사"}</definedName>
    <definedName name="ㅑㅑㅑ" localSheetId="49" hidden="1">{#N/A,#N/A,FALSE,"현장 NCR 분석";#N/A,#N/A,FALSE,"현장품질감사";#N/A,#N/A,FALSE,"현장품질감사"}</definedName>
    <definedName name="ㅑㅑㅑ" localSheetId="50" hidden="1">{#N/A,#N/A,FALSE,"현장 NCR 분석";#N/A,#N/A,FALSE,"현장품질감사";#N/A,#N/A,FALSE,"현장품질감사"}</definedName>
    <definedName name="ㅑㅑㅑ" localSheetId="51" hidden="1">{#N/A,#N/A,FALSE,"현장 NCR 분석";#N/A,#N/A,FALSE,"현장품질감사";#N/A,#N/A,FALSE,"현장품질감사"}</definedName>
    <definedName name="ㅑㅑㅑ" localSheetId="52" hidden="1">{#N/A,#N/A,FALSE,"현장 NCR 분석";#N/A,#N/A,FALSE,"현장품질감사";#N/A,#N/A,FALSE,"현장품질감사"}</definedName>
    <definedName name="ㅑㅑㅑ" localSheetId="53" hidden="1">{#N/A,#N/A,FALSE,"현장 NCR 분석";#N/A,#N/A,FALSE,"현장품질감사";#N/A,#N/A,FALSE,"현장품질감사"}</definedName>
    <definedName name="ㅑㅑㅑ" localSheetId="79" hidden="1">{#N/A,#N/A,FALSE,"현장 NCR 분석";#N/A,#N/A,FALSE,"현장품질감사";#N/A,#N/A,FALSE,"현장품질감사"}</definedName>
    <definedName name="ㅑㅑㅑ" localSheetId="16" hidden="1">{#N/A,#N/A,FALSE,"현장 NCR 분석";#N/A,#N/A,FALSE,"현장품질감사";#N/A,#N/A,FALSE,"현장품질감사"}</definedName>
    <definedName name="ㅑㅑㅑ" localSheetId="13" hidden="1">{#N/A,#N/A,FALSE,"현장 NCR 분석";#N/A,#N/A,FALSE,"현장품질감사";#N/A,#N/A,FALSE,"현장품질감사"}</definedName>
    <definedName name="ㅑㅑㅑ" localSheetId="15" hidden="1">{#N/A,#N/A,FALSE,"현장 NCR 분석";#N/A,#N/A,FALSE,"현장품질감사";#N/A,#N/A,FALSE,"현장품질감사"}</definedName>
    <definedName name="ㅑㅑㅑ" localSheetId="14" hidden="1">{#N/A,#N/A,FALSE,"현장 NCR 분석";#N/A,#N/A,FALSE,"현장품질감사";#N/A,#N/A,FALSE,"현장품질감사"}</definedName>
    <definedName name="ㅑㅑㅑ" hidden="1">{#N/A,#N/A,FALSE,"현장 NCR 분석";#N/A,#N/A,FALSE,"현장품질감사";#N/A,#N/A,FALSE,"현장품질감사"}</definedName>
    <definedName name="ㅓ7" localSheetId="37" hidden="1">{#N/A,#N/A,FALSE,"단가표지"}</definedName>
    <definedName name="ㅓ7" localSheetId="17" hidden="1">{#N/A,#N/A,FALSE,"단가표지"}</definedName>
    <definedName name="ㅓ7" localSheetId="18" hidden="1">{#N/A,#N/A,FALSE,"단가표지"}</definedName>
    <definedName name="ㅓ7" localSheetId="49" hidden="1">{#N/A,#N/A,FALSE,"단가표지"}</definedName>
    <definedName name="ㅓ7" localSheetId="50" hidden="1">{#N/A,#N/A,FALSE,"단가표지"}</definedName>
    <definedName name="ㅓ7" localSheetId="51" hidden="1">{#N/A,#N/A,FALSE,"단가표지"}</definedName>
    <definedName name="ㅓ7" localSheetId="52" hidden="1">{#N/A,#N/A,FALSE,"단가표지"}</definedName>
    <definedName name="ㅓ7" localSheetId="53" hidden="1">{#N/A,#N/A,FALSE,"단가표지"}</definedName>
    <definedName name="ㅓ7" localSheetId="79" hidden="1">{#N/A,#N/A,FALSE,"단가표지"}</definedName>
    <definedName name="ㅓ7" localSheetId="16" hidden="1">{#N/A,#N/A,FALSE,"단가표지"}</definedName>
    <definedName name="ㅓ7" localSheetId="13" hidden="1">{#N/A,#N/A,FALSE,"단가표지"}</definedName>
    <definedName name="ㅓ7" localSheetId="15" hidden="1">{#N/A,#N/A,FALSE,"단가표지"}</definedName>
    <definedName name="ㅓ7" localSheetId="14" hidden="1">{#N/A,#N/A,FALSE,"단가표지"}</definedName>
    <definedName name="ㅓ7" hidden="1">{#N/A,#N/A,FALSE,"단가표지"}</definedName>
    <definedName name="ㅓ허" localSheetId="37">{"Book1"}</definedName>
    <definedName name="ㅓ허" localSheetId="17">{"Book1"}</definedName>
    <definedName name="ㅓ허" localSheetId="18">{"Book1"}</definedName>
    <definedName name="ㅓ허" localSheetId="49">{"Book1"}</definedName>
    <definedName name="ㅓ허" localSheetId="50">{"Book1"}</definedName>
    <definedName name="ㅓ허" localSheetId="51">{"Book1"}</definedName>
    <definedName name="ㅓ허" localSheetId="52">{"Book1"}</definedName>
    <definedName name="ㅓ허" localSheetId="53">{"Book1"}</definedName>
    <definedName name="ㅓ허" localSheetId="79">{"Book1"}</definedName>
    <definedName name="ㅓ허" localSheetId="16">{"Book1"}</definedName>
    <definedName name="ㅓ허" localSheetId="13">{"Book1"}</definedName>
    <definedName name="ㅓ허" localSheetId="15">{"Book1"}</definedName>
    <definedName name="ㅓ허" localSheetId="14">{"Book1"}</definedName>
    <definedName name="ㅓ허">{"Book1"}</definedName>
    <definedName name="ㅓㅓㅓㅓ" localSheetId="37" hidden="1">{#N/A,#N/A,FALSE,"2~8번"}</definedName>
    <definedName name="ㅓㅓㅓㅓ" localSheetId="17" hidden="1">{#N/A,#N/A,FALSE,"2~8번"}</definedName>
    <definedName name="ㅓㅓㅓㅓ" localSheetId="18" hidden="1">{#N/A,#N/A,FALSE,"2~8번"}</definedName>
    <definedName name="ㅓㅓㅓㅓ" localSheetId="49" hidden="1">{#N/A,#N/A,FALSE,"2~8번"}</definedName>
    <definedName name="ㅓㅓㅓㅓ" localSheetId="50" hidden="1">{#N/A,#N/A,FALSE,"2~8번"}</definedName>
    <definedName name="ㅓㅓㅓㅓ" localSheetId="51" hidden="1">{#N/A,#N/A,FALSE,"2~8번"}</definedName>
    <definedName name="ㅓㅓㅓㅓ" localSheetId="52" hidden="1">{#N/A,#N/A,FALSE,"2~8번"}</definedName>
    <definedName name="ㅓㅓㅓㅓ" localSheetId="53" hidden="1">{#N/A,#N/A,FALSE,"2~8번"}</definedName>
    <definedName name="ㅓㅓㅓㅓ" localSheetId="79" hidden="1">{#N/A,#N/A,FALSE,"2~8번"}</definedName>
    <definedName name="ㅓㅓㅓㅓ" localSheetId="16" hidden="1">{#N/A,#N/A,FALSE,"2~8번"}</definedName>
    <definedName name="ㅓㅓㅓㅓ" localSheetId="13" hidden="1">{#N/A,#N/A,FALSE,"2~8번"}</definedName>
    <definedName name="ㅓㅓㅓㅓ" localSheetId="15" hidden="1">{#N/A,#N/A,FALSE,"2~8번"}</definedName>
    <definedName name="ㅓㅓㅓㅓ" localSheetId="14" hidden="1">{#N/A,#N/A,FALSE,"2~8번"}</definedName>
    <definedName name="ㅓㅓㅓㅓ" hidden="1">{#N/A,#N/A,FALSE,"2~8번"}</definedName>
    <definedName name="ㅔ" localSheetId="37" hidden="1">{#N/A,#N/A,FALSE,"골재소요량";#N/A,#N/A,FALSE,"골재소요량"}</definedName>
    <definedName name="ㅔ" localSheetId="17" hidden="1">{#N/A,#N/A,FALSE,"골재소요량";#N/A,#N/A,FALSE,"골재소요량"}</definedName>
    <definedName name="ㅔ" localSheetId="18" hidden="1">{#N/A,#N/A,FALSE,"골재소요량";#N/A,#N/A,FALSE,"골재소요량"}</definedName>
    <definedName name="ㅔ" localSheetId="49" hidden="1">{#N/A,#N/A,FALSE,"골재소요량";#N/A,#N/A,FALSE,"골재소요량"}</definedName>
    <definedName name="ㅔ" localSheetId="50" hidden="1">{#N/A,#N/A,FALSE,"골재소요량";#N/A,#N/A,FALSE,"골재소요량"}</definedName>
    <definedName name="ㅔ" localSheetId="51" hidden="1">{#N/A,#N/A,FALSE,"골재소요량";#N/A,#N/A,FALSE,"골재소요량"}</definedName>
    <definedName name="ㅔ" localSheetId="52" hidden="1">{#N/A,#N/A,FALSE,"골재소요량";#N/A,#N/A,FALSE,"골재소요량"}</definedName>
    <definedName name="ㅔ" localSheetId="53" hidden="1">{#N/A,#N/A,FALSE,"골재소요량";#N/A,#N/A,FALSE,"골재소요량"}</definedName>
    <definedName name="ㅔ" localSheetId="79" hidden="1">{#N/A,#N/A,FALSE,"골재소요량";#N/A,#N/A,FALSE,"골재소요량"}</definedName>
    <definedName name="ㅔ" localSheetId="16" hidden="1">{#N/A,#N/A,FALSE,"골재소요량";#N/A,#N/A,FALSE,"골재소요량"}</definedName>
    <definedName name="ㅔ" localSheetId="13" hidden="1">{#N/A,#N/A,FALSE,"골재소요량";#N/A,#N/A,FALSE,"골재소요량"}</definedName>
    <definedName name="ㅔ" localSheetId="15" hidden="1">{#N/A,#N/A,FALSE,"골재소요량";#N/A,#N/A,FALSE,"골재소요량"}</definedName>
    <definedName name="ㅔ" localSheetId="14" hidden="1">{#N/A,#N/A,FALSE,"골재소요량";#N/A,#N/A,FALSE,"골재소요량"}</definedName>
    <definedName name="ㅔ" hidden="1">{#N/A,#N/A,FALSE,"골재소요량";#N/A,#N/A,FALSE,"골재소요량"}</definedName>
    <definedName name="ㅔㅔㅔ" localSheetId="17" hidden="1">#REF!</definedName>
    <definedName name="ㅔㅔㅔ" localSheetId="18" hidden="1">#REF!</definedName>
    <definedName name="ㅔㅔㅔ" localSheetId="16" hidden="1">#REF!</definedName>
    <definedName name="ㅔㅔㅔ" localSheetId="13" hidden="1">#REF!</definedName>
    <definedName name="ㅔㅔㅔ" localSheetId="15" hidden="1">#REF!</definedName>
    <definedName name="ㅔㅔㅔ" localSheetId="14" hidden="1">#REF!</definedName>
    <definedName name="ㅔㅔㅔ" hidden="1">#REF!</definedName>
    <definedName name="ㅕ">#REF!</definedName>
    <definedName name="ㅕ130">[168]콘크리트댐수량산출!#REF!</definedName>
    <definedName name="ㅕ25">#REF!</definedName>
    <definedName name="ㅕ422" localSheetId="55">[24]대치판정!#REF!</definedName>
    <definedName name="ㅕ422" localSheetId="59">[24]대치판정!#REF!</definedName>
    <definedName name="ㅕ422" localSheetId="61">[24]대치판정!#REF!</definedName>
    <definedName name="ㅕ422" localSheetId="31">[24]대치판정!#REF!</definedName>
    <definedName name="ㅕ422" localSheetId="35">[24]대치판정!#REF!</definedName>
    <definedName name="ㅕ422" localSheetId="36">[24]대치판정!#REF!</definedName>
    <definedName name="ㅕ422" localSheetId="34">[24]대치판정!#REF!</definedName>
    <definedName name="ㅕ422" localSheetId="49">[24]대치판정!#REF!</definedName>
    <definedName name="ㅕ422" localSheetId="50">[24]대치판정!#REF!</definedName>
    <definedName name="ㅕ422" localSheetId="51">[24]대치판정!#REF!</definedName>
    <definedName name="ㅕ422" localSheetId="52">[24]대치판정!#REF!</definedName>
    <definedName name="ㅕ422" localSheetId="53">[24]대치판정!#REF!</definedName>
    <definedName name="ㅕ422" localSheetId="13">[24]대치판정!#REF!</definedName>
    <definedName name="ㅕ422" localSheetId="15">[24]대치판정!#REF!</definedName>
    <definedName name="ㅕ422" localSheetId="14">[24]대치판정!#REF!</definedName>
    <definedName name="ㅕ422" localSheetId="1">[24]대치판정!#REF!</definedName>
    <definedName name="ㅕ422">[24]대치판정!#REF!</definedName>
    <definedName name="ㅕㅑㅕㅕ" localSheetId="37">BlankMacro1</definedName>
    <definedName name="ㅕㅑㅕㅕ" localSheetId="49">BlankMacro1</definedName>
    <definedName name="ㅕㅑㅕㅕ" localSheetId="50">BlankMacro1</definedName>
    <definedName name="ㅕㅑㅕㅕ" localSheetId="51">BlankMacro1</definedName>
    <definedName name="ㅕㅑㅕㅕ" localSheetId="52">BlankMacro1</definedName>
    <definedName name="ㅕㅑㅕㅕ" localSheetId="53">BlankMacro1</definedName>
    <definedName name="ㅕㅑㅕㅕ" localSheetId="75">BlankMacro1</definedName>
    <definedName name="ㅕㅑㅕㅕ" localSheetId="77">BlankMacro1</definedName>
    <definedName name="ㅕㅑㅕㅕ" localSheetId="79">BlankMacro1</definedName>
    <definedName name="ㅕㅑㅕㅕ">BlankMacro1</definedName>
    <definedName name="ㅕㅕ" localSheetId="37">BlankMacro1</definedName>
    <definedName name="ㅕㅕ" localSheetId="49">BlankMacro1</definedName>
    <definedName name="ㅕㅕ" localSheetId="50">BlankMacro1</definedName>
    <definedName name="ㅕㅕ" localSheetId="51">BlankMacro1</definedName>
    <definedName name="ㅕㅕ" localSheetId="52">BlankMacro1</definedName>
    <definedName name="ㅕㅕ" localSheetId="53">BlankMacro1</definedName>
    <definedName name="ㅕㅕ" localSheetId="75">BlankMacro1</definedName>
    <definedName name="ㅕㅕ" localSheetId="77">BlankMacro1</definedName>
    <definedName name="ㅕㅕ" localSheetId="79">BlankMacro1</definedName>
    <definedName name="ㅕㅕ">BlankMacro1</definedName>
    <definedName name="ㅗ115">#REF!</definedName>
    <definedName name="ㅗ60">#REF!</definedName>
    <definedName name="ㅗㄹ">#REF!</definedName>
    <definedName name="ㅗㅗ" localSheetId="37" hidden="1">{#N/A,#N/A,FALSE,"현장 NCR 분석";#N/A,#N/A,FALSE,"현장품질감사";#N/A,#N/A,FALSE,"현장품질감사"}</definedName>
    <definedName name="ㅗㅗ" localSheetId="17" hidden="1">#REF!</definedName>
    <definedName name="ㅗㅗ" localSheetId="18" hidden="1">#REF!</definedName>
    <definedName name="ㅗㅗ" localSheetId="49" hidden="1">{#N/A,#N/A,FALSE,"현장 NCR 분석";#N/A,#N/A,FALSE,"현장품질감사";#N/A,#N/A,FALSE,"현장품질감사"}</definedName>
    <definedName name="ㅗㅗ" localSheetId="50" hidden="1">{#N/A,#N/A,FALSE,"현장 NCR 분석";#N/A,#N/A,FALSE,"현장품질감사";#N/A,#N/A,FALSE,"현장품질감사"}</definedName>
    <definedName name="ㅗㅗ" localSheetId="51" hidden="1">{#N/A,#N/A,FALSE,"현장 NCR 분석";#N/A,#N/A,FALSE,"현장품질감사";#N/A,#N/A,FALSE,"현장품질감사"}</definedName>
    <definedName name="ㅗㅗ" localSheetId="52" hidden="1">{#N/A,#N/A,FALSE,"현장 NCR 분석";#N/A,#N/A,FALSE,"현장품질감사";#N/A,#N/A,FALSE,"현장품질감사"}</definedName>
    <definedName name="ㅗㅗ" localSheetId="53" hidden="1">{#N/A,#N/A,FALSE,"현장 NCR 분석";#N/A,#N/A,FALSE,"현장품질감사";#N/A,#N/A,FALSE,"현장품질감사"}</definedName>
    <definedName name="ㅗㅗ" localSheetId="79" hidden="1">{#N/A,#N/A,FALSE,"현장 NCR 분석";#N/A,#N/A,FALSE,"현장품질감사";#N/A,#N/A,FALSE,"현장품질감사"}</definedName>
    <definedName name="ㅗㅗ" localSheetId="16" hidden="1">{#N/A,#N/A,FALSE,"현장 NCR 분석";#N/A,#N/A,FALSE,"현장품질감사";#N/A,#N/A,FALSE,"현장품질감사"}</definedName>
    <definedName name="ㅗㅗ" localSheetId="13" hidden="1">{#N/A,#N/A,FALSE,"현장 NCR 분석";#N/A,#N/A,FALSE,"현장품질감사";#N/A,#N/A,FALSE,"현장품질감사"}</definedName>
    <definedName name="ㅗㅗ" localSheetId="15" hidden="1">{#N/A,#N/A,FALSE,"현장 NCR 분석";#N/A,#N/A,FALSE,"현장품질감사";#N/A,#N/A,FALSE,"현장품질감사"}</definedName>
    <definedName name="ㅗㅗ" localSheetId="14" hidden="1">{#N/A,#N/A,FALSE,"현장 NCR 분석";#N/A,#N/A,FALSE,"현장품질감사";#N/A,#N/A,FALSE,"현장품질감사"}</definedName>
    <definedName name="ㅗㅗ" hidden="1">{#N/A,#N/A,FALSE,"현장 NCR 분석";#N/A,#N/A,FALSE,"현장품질감사";#N/A,#N/A,FALSE,"현장품질감사"}</definedName>
    <definedName name="ㅗㅗㅗ" localSheetId="37" hidden="1">{#N/A,#N/A,FALSE,"현장 NCR 분석";#N/A,#N/A,FALSE,"현장품질감사";#N/A,#N/A,FALSE,"현장품질감사"}</definedName>
    <definedName name="ㅗㅗㅗ" localSheetId="17" hidden="1">{#N/A,#N/A,FALSE,"현장 NCR 분석";#N/A,#N/A,FALSE,"현장품질감사";#N/A,#N/A,FALSE,"현장품질감사"}</definedName>
    <definedName name="ㅗㅗㅗ" localSheetId="18" hidden="1">{#N/A,#N/A,FALSE,"현장 NCR 분석";#N/A,#N/A,FALSE,"현장품질감사";#N/A,#N/A,FALSE,"현장품질감사"}</definedName>
    <definedName name="ㅗㅗㅗ" localSheetId="49" hidden="1">{#N/A,#N/A,FALSE,"현장 NCR 분석";#N/A,#N/A,FALSE,"현장품질감사";#N/A,#N/A,FALSE,"현장품질감사"}</definedName>
    <definedName name="ㅗㅗㅗ" localSheetId="50" hidden="1">{#N/A,#N/A,FALSE,"현장 NCR 분석";#N/A,#N/A,FALSE,"현장품질감사";#N/A,#N/A,FALSE,"현장품질감사"}</definedName>
    <definedName name="ㅗㅗㅗ" localSheetId="51" hidden="1">{#N/A,#N/A,FALSE,"현장 NCR 분석";#N/A,#N/A,FALSE,"현장품질감사";#N/A,#N/A,FALSE,"현장품질감사"}</definedName>
    <definedName name="ㅗㅗㅗ" localSheetId="52" hidden="1">{#N/A,#N/A,FALSE,"현장 NCR 분석";#N/A,#N/A,FALSE,"현장품질감사";#N/A,#N/A,FALSE,"현장품질감사"}</definedName>
    <definedName name="ㅗㅗㅗ" localSheetId="53" hidden="1">{#N/A,#N/A,FALSE,"현장 NCR 분석";#N/A,#N/A,FALSE,"현장품질감사";#N/A,#N/A,FALSE,"현장품질감사"}</definedName>
    <definedName name="ㅗㅗㅗ" localSheetId="79" hidden="1">{#N/A,#N/A,FALSE,"현장 NCR 분석";#N/A,#N/A,FALSE,"현장품질감사";#N/A,#N/A,FALSE,"현장품질감사"}</definedName>
    <definedName name="ㅗㅗㅗ" localSheetId="16" hidden="1">{#N/A,#N/A,FALSE,"현장 NCR 분석";#N/A,#N/A,FALSE,"현장품질감사";#N/A,#N/A,FALSE,"현장품질감사"}</definedName>
    <definedName name="ㅗㅗㅗ" localSheetId="13" hidden="1">{#N/A,#N/A,FALSE,"현장 NCR 분석";#N/A,#N/A,FALSE,"현장품질감사";#N/A,#N/A,FALSE,"현장품질감사"}</definedName>
    <definedName name="ㅗㅗㅗ" localSheetId="15" hidden="1">{#N/A,#N/A,FALSE,"현장 NCR 분석";#N/A,#N/A,FALSE,"현장품질감사";#N/A,#N/A,FALSE,"현장품질감사"}</definedName>
    <definedName name="ㅗㅗㅗ" localSheetId="14" hidden="1">{#N/A,#N/A,FALSE,"현장 NCR 분석";#N/A,#N/A,FALSE,"현장품질감사";#N/A,#N/A,FALSE,"현장품질감사"}</definedName>
    <definedName name="ㅗㅗㅗ" hidden="1">{#N/A,#N/A,FALSE,"현장 NCR 분석";#N/A,#N/A,FALSE,"현장품질감사";#N/A,#N/A,FALSE,"현장품질감사"}</definedName>
    <definedName name="ㅗㅗㅗㅗㅗㅗ" localSheetId="37">{"'산출근거'!$B$4:$D$8"}</definedName>
    <definedName name="ㅗㅗㅗㅗㅗㅗ" localSheetId="17">{"'산출근거'!$B$4:$D$8"}</definedName>
    <definedName name="ㅗㅗㅗㅗㅗㅗ" localSheetId="18">{"'산출근거'!$B$4:$D$8"}</definedName>
    <definedName name="ㅗㅗㅗㅗㅗㅗ" localSheetId="49">{"'산출근거'!$B$4:$D$8"}</definedName>
    <definedName name="ㅗㅗㅗㅗㅗㅗ" localSheetId="50">{"'산출근거'!$B$4:$D$8"}</definedName>
    <definedName name="ㅗㅗㅗㅗㅗㅗ" localSheetId="51">{"'산출근거'!$B$4:$D$8"}</definedName>
    <definedName name="ㅗㅗㅗㅗㅗㅗ" localSheetId="52">{"'산출근거'!$B$4:$D$8"}</definedName>
    <definedName name="ㅗㅗㅗㅗㅗㅗ" localSheetId="53">{"'산출근거'!$B$4:$D$8"}</definedName>
    <definedName name="ㅗㅗㅗㅗㅗㅗ" localSheetId="79">{"'산출근거'!$B$4:$D$8"}</definedName>
    <definedName name="ㅗㅗㅗㅗㅗㅗ" localSheetId="16">{"'산출근거'!$B$4:$D$8"}</definedName>
    <definedName name="ㅗㅗㅗㅗㅗㅗ" localSheetId="13">{"'산출근거'!$B$4:$D$8"}</definedName>
    <definedName name="ㅗㅗㅗㅗㅗㅗ" localSheetId="15">{"'산출근거'!$B$4:$D$8"}</definedName>
    <definedName name="ㅗㅗㅗㅗㅗㅗ" localSheetId="14">{"'산출근거'!$B$4:$D$8"}</definedName>
    <definedName name="ㅗㅗㅗㅗㅗㅗ">{"'산출근거'!$B$4:$D$8"}</definedName>
    <definedName name="ㅗㅗㅗㅗㅗㅗㅗ" localSheetId="37">{"'산출근거'!$B$4:$D$8"}</definedName>
    <definedName name="ㅗㅗㅗㅗㅗㅗㅗ" localSheetId="17">{"'산출근거'!$B$4:$D$8"}</definedName>
    <definedName name="ㅗㅗㅗㅗㅗㅗㅗ" localSheetId="18">{"'산출근거'!$B$4:$D$8"}</definedName>
    <definedName name="ㅗㅗㅗㅗㅗㅗㅗ" localSheetId="49">{"'산출근거'!$B$4:$D$8"}</definedName>
    <definedName name="ㅗㅗㅗㅗㅗㅗㅗ" localSheetId="50">{"'산출근거'!$B$4:$D$8"}</definedName>
    <definedName name="ㅗㅗㅗㅗㅗㅗㅗ" localSheetId="51">{"'산출근거'!$B$4:$D$8"}</definedName>
    <definedName name="ㅗㅗㅗㅗㅗㅗㅗ" localSheetId="52">{"'산출근거'!$B$4:$D$8"}</definedName>
    <definedName name="ㅗㅗㅗㅗㅗㅗㅗ" localSheetId="53">{"'산출근거'!$B$4:$D$8"}</definedName>
    <definedName name="ㅗㅗㅗㅗㅗㅗㅗ" localSheetId="79">{"'산출근거'!$B$4:$D$8"}</definedName>
    <definedName name="ㅗㅗㅗㅗㅗㅗㅗ" localSheetId="16">{"'산출근거'!$B$4:$D$8"}</definedName>
    <definedName name="ㅗㅗㅗㅗㅗㅗㅗ" localSheetId="13">{"'산출근거'!$B$4:$D$8"}</definedName>
    <definedName name="ㅗㅗㅗㅗㅗㅗㅗ" localSheetId="15">{"'산출근거'!$B$4:$D$8"}</definedName>
    <definedName name="ㅗㅗㅗㅗㅗㅗㅗ" localSheetId="14">{"'산출근거'!$B$4:$D$8"}</definedName>
    <definedName name="ㅗㅗㅗㅗㅗㅗㅗ">{"'산출근거'!$B$4:$D$8"}</definedName>
    <definedName name="ㅗㅗㅗㅗㅗㅗㅗㅗㅗㅗ" localSheetId="37">{"'산출근거'!$B$4:$D$8"}</definedName>
    <definedName name="ㅗㅗㅗㅗㅗㅗㅗㅗㅗㅗ" localSheetId="17">{"'산출근거'!$B$4:$D$8"}</definedName>
    <definedName name="ㅗㅗㅗㅗㅗㅗㅗㅗㅗㅗ" localSheetId="18">{"'산출근거'!$B$4:$D$8"}</definedName>
    <definedName name="ㅗㅗㅗㅗㅗㅗㅗㅗㅗㅗ" localSheetId="49">{"'산출근거'!$B$4:$D$8"}</definedName>
    <definedName name="ㅗㅗㅗㅗㅗㅗㅗㅗㅗㅗ" localSheetId="50">{"'산출근거'!$B$4:$D$8"}</definedName>
    <definedName name="ㅗㅗㅗㅗㅗㅗㅗㅗㅗㅗ" localSheetId="51">{"'산출근거'!$B$4:$D$8"}</definedName>
    <definedName name="ㅗㅗㅗㅗㅗㅗㅗㅗㅗㅗ" localSheetId="52">{"'산출근거'!$B$4:$D$8"}</definedName>
    <definedName name="ㅗㅗㅗㅗㅗㅗㅗㅗㅗㅗ" localSheetId="53">{"'산출근거'!$B$4:$D$8"}</definedName>
    <definedName name="ㅗㅗㅗㅗㅗㅗㅗㅗㅗㅗ" localSheetId="79">{"'산출근거'!$B$4:$D$8"}</definedName>
    <definedName name="ㅗㅗㅗㅗㅗㅗㅗㅗㅗㅗ" localSheetId="16">{"'산출근거'!$B$4:$D$8"}</definedName>
    <definedName name="ㅗㅗㅗㅗㅗㅗㅗㅗㅗㅗ" localSheetId="13">{"'산출근거'!$B$4:$D$8"}</definedName>
    <definedName name="ㅗㅗㅗㅗㅗㅗㅗㅗㅗㅗ" localSheetId="15">{"'산출근거'!$B$4:$D$8"}</definedName>
    <definedName name="ㅗㅗㅗㅗㅗㅗㅗㅗㅗㅗ" localSheetId="14">{"'산출근거'!$B$4:$D$8"}</definedName>
    <definedName name="ㅗㅗㅗㅗㅗㅗㅗㅗㅗㅗ">{"'산출근거'!$B$4:$D$8"}</definedName>
    <definedName name="ㅘㅇ" localSheetId="37">{"Book1"}</definedName>
    <definedName name="ㅘㅇ" localSheetId="17">{"Book1"}</definedName>
    <definedName name="ㅘㅇ" localSheetId="18">{"Book1"}</definedName>
    <definedName name="ㅘㅇ" localSheetId="49">{"Book1"}</definedName>
    <definedName name="ㅘㅇ" localSheetId="50">{"Book1"}</definedName>
    <definedName name="ㅘㅇ" localSheetId="51">{"Book1"}</definedName>
    <definedName name="ㅘㅇ" localSheetId="52">{"Book1"}</definedName>
    <definedName name="ㅘㅇ" localSheetId="53">{"Book1"}</definedName>
    <definedName name="ㅘㅇ" localSheetId="79">{"Book1"}</definedName>
    <definedName name="ㅘㅇ" localSheetId="16">{"Book1"}</definedName>
    <definedName name="ㅘㅇ" localSheetId="13">{"Book1"}</definedName>
    <definedName name="ㅘㅇ" localSheetId="15">{"Book1"}</definedName>
    <definedName name="ㅘㅇ" localSheetId="14">{"Book1"}</definedName>
    <definedName name="ㅘㅇ">{"Book1"}</definedName>
    <definedName name="ㅛ" localSheetId="37" hidden="1">{#N/A,#N/A,FALSE,"현장 NCR 분석";#N/A,#N/A,FALSE,"현장품질감사";#N/A,#N/A,FALSE,"현장품질감사"}</definedName>
    <definedName name="ㅛ" localSheetId="17" hidden="1">{#N/A,#N/A,FALSE,"현장 NCR 분석";#N/A,#N/A,FALSE,"현장품질감사";#N/A,#N/A,FALSE,"현장품질감사"}</definedName>
    <definedName name="ㅛ" localSheetId="18" hidden="1">{#N/A,#N/A,FALSE,"현장 NCR 분석";#N/A,#N/A,FALSE,"현장품질감사";#N/A,#N/A,FALSE,"현장품질감사"}</definedName>
    <definedName name="ㅛ" localSheetId="49" hidden="1">{#N/A,#N/A,FALSE,"현장 NCR 분석";#N/A,#N/A,FALSE,"현장품질감사";#N/A,#N/A,FALSE,"현장품질감사"}</definedName>
    <definedName name="ㅛ" localSheetId="50" hidden="1">{#N/A,#N/A,FALSE,"현장 NCR 분석";#N/A,#N/A,FALSE,"현장품질감사";#N/A,#N/A,FALSE,"현장품질감사"}</definedName>
    <definedName name="ㅛ" localSheetId="51" hidden="1">{#N/A,#N/A,FALSE,"현장 NCR 분석";#N/A,#N/A,FALSE,"현장품질감사";#N/A,#N/A,FALSE,"현장품질감사"}</definedName>
    <definedName name="ㅛ" localSheetId="52" hidden="1">{#N/A,#N/A,FALSE,"현장 NCR 분석";#N/A,#N/A,FALSE,"현장품질감사";#N/A,#N/A,FALSE,"현장품질감사"}</definedName>
    <definedName name="ㅛ" localSheetId="53" hidden="1">{#N/A,#N/A,FALSE,"현장 NCR 분석";#N/A,#N/A,FALSE,"현장품질감사";#N/A,#N/A,FALSE,"현장품질감사"}</definedName>
    <definedName name="ㅛ" localSheetId="79" hidden="1">{#N/A,#N/A,FALSE,"현장 NCR 분석";#N/A,#N/A,FALSE,"현장품질감사";#N/A,#N/A,FALSE,"현장품질감사"}</definedName>
    <definedName name="ㅛ" localSheetId="16" hidden="1">{#N/A,#N/A,FALSE,"현장 NCR 분석";#N/A,#N/A,FALSE,"현장품질감사";#N/A,#N/A,FALSE,"현장품질감사"}</definedName>
    <definedName name="ㅛ" localSheetId="13" hidden="1">{#N/A,#N/A,FALSE,"현장 NCR 분석";#N/A,#N/A,FALSE,"현장품질감사";#N/A,#N/A,FALSE,"현장품질감사"}</definedName>
    <definedName name="ㅛ" localSheetId="15" hidden="1">{#N/A,#N/A,FALSE,"현장 NCR 분석";#N/A,#N/A,FALSE,"현장품질감사";#N/A,#N/A,FALSE,"현장품질감사"}</definedName>
    <definedName name="ㅛ" localSheetId="14" hidden="1">{#N/A,#N/A,FALSE,"현장 NCR 분석";#N/A,#N/A,FALSE,"현장품질감사";#N/A,#N/A,FALSE,"현장품질감사"}</definedName>
    <definedName name="ㅛ" hidden="1">{#N/A,#N/A,FALSE,"현장 NCR 분석";#N/A,#N/A,FALSE,"현장품질감사";#N/A,#N/A,FALSE,"현장품질감사"}</definedName>
    <definedName name="ㅛㅛㅛ" hidden="1">[9]날개벽수량표!#REF!</definedName>
    <definedName name="ㅛㅛㅛㅛ" localSheetId="49">'[1]01'!#REF!</definedName>
    <definedName name="ㅛㅛㅛㅛ" localSheetId="50">'[1]01'!#REF!</definedName>
    <definedName name="ㅛㅛㅛㅛ" localSheetId="51">'[1]01'!#REF!</definedName>
    <definedName name="ㅛㅛㅛㅛ" localSheetId="52">'[1]01'!#REF!</definedName>
    <definedName name="ㅛㅛㅛㅛ" localSheetId="53">'[1]01'!#REF!</definedName>
    <definedName name="ㅛㅛㅛㅛ">'[1]01'!#REF!</definedName>
    <definedName name="ㅜ" localSheetId="17" hidden="1">{#N/A,#N/A,FALSE,"조골재"}</definedName>
    <definedName name="ㅜ" localSheetId="18" hidden="1">{#N/A,#N/A,FALSE,"조골재"}</definedName>
    <definedName name="ㅜ" localSheetId="49">#REF!</definedName>
    <definedName name="ㅜ" localSheetId="50">#REF!</definedName>
    <definedName name="ㅜ" localSheetId="51">#REF!</definedName>
    <definedName name="ㅜ" localSheetId="52">#REF!</definedName>
    <definedName name="ㅜ" localSheetId="53">#REF!</definedName>
    <definedName name="ㅜ" localSheetId="74">#REF!</definedName>
    <definedName name="ㅜ" localSheetId="75">#REF!</definedName>
    <definedName name="ㅜ" localSheetId="76">#REF!</definedName>
    <definedName name="ㅜ" localSheetId="77">#REF!</definedName>
    <definedName name="ㅜ" localSheetId="78">#REF!</definedName>
    <definedName name="ㅜ" localSheetId="16">#REF!</definedName>
    <definedName name="ㅜ" localSheetId="13">#REF!</definedName>
    <definedName name="ㅜ" localSheetId="15">#REF!</definedName>
    <definedName name="ㅜ" localSheetId="14">#REF!</definedName>
    <definedName name="ㅜ">#REF!</definedName>
    <definedName name="ㅜㅜ" localSheetId="37">BlankMacro1</definedName>
    <definedName name="ㅜㅜ" localSheetId="49">BlankMacro1</definedName>
    <definedName name="ㅜㅜ" localSheetId="50">BlankMacro1</definedName>
    <definedName name="ㅜㅜ" localSheetId="51">BlankMacro1</definedName>
    <definedName name="ㅜㅜ" localSheetId="52">BlankMacro1</definedName>
    <definedName name="ㅜㅜ" localSheetId="53">BlankMacro1</definedName>
    <definedName name="ㅜㅜ" localSheetId="75">BlankMacro1</definedName>
    <definedName name="ㅜㅜ" localSheetId="77">BlankMacro1</definedName>
    <definedName name="ㅜㅜ" localSheetId="79">BlankMacro1</definedName>
    <definedName name="ㅜㅜ">BlankMacro1</definedName>
    <definedName name="ㅡ" localSheetId="37" hidden="1">{#N/A,#N/A,FALSE,"2~8번"}</definedName>
    <definedName name="ㅡ" localSheetId="17" hidden="1">{#N/A,#N/A,FALSE,"2~8번"}</definedName>
    <definedName name="ㅡ" localSheetId="18" hidden="1">{#N/A,#N/A,FALSE,"2~8번"}</definedName>
    <definedName name="ㅡ" localSheetId="49" hidden="1">{#N/A,#N/A,FALSE,"2~8번"}</definedName>
    <definedName name="ㅡ" localSheetId="50" hidden="1">{#N/A,#N/A,FALSE,"2~8번"}</definedName>
    <definedName name="ㅡ" localSheetId="51" hidden="1">{#N/A,#N/A,FALSE,"2~8번"}</definedName>
    <definedName name="ㅡ" localSheetId="52" hidden="1">{#N/A,#N/A,FALSE,"2~8번"}</definedName>
    <definedName name="ㅡ" localSheetId="53" hidden="1">{#N/A,#N/A,FALSE,"2~8번"}</definedName>
    <definedName name="ㅡ" localSheetId="79" hidden="1">{#N/A,#N/A,FALSE,"2~8번"}</definedName>
    <definedName name="ㅡ" localSheetId="16" hidden="1">{#N/A,#N/A,FALSE,"2~8번"}</definedName>
    <definedName name="ㅡ" localSheetId="13" hidden="1">{#N/A,#N/A,FALSE,"2~8번"}</definedName>
    <definedName name="ㅡ" localSheetId="15" hidden="1">{#N/A,#N/A,FALSE,"2~8번"}</definedName>
    <definedName name="ㅡ" localSheetId="14" hidden="1">{#N/A,#N/A,FALSE,"2~8번"}</definedName>
    <definedName name="ㅡ" hidden="1">{#N/A,#N/A,FALSE,"2~8번"}</definedName>
    <definedName name="ㅡ79">[169]일위대가!#REF!</definedName>
    <definedName name="ㅣ" localSheetId="37" hidden="1">{#N/A,#N/A,FALSE,"현장 NCR 분석";#N/A,#N/A,FALSE,"현장품질감사";#N/A,#N/A,FALSE,"현장품질감사"}</definedName>
    <definedName name="ㅣ" localSheetId="17" hidden="1">{#N/A,#N/A,FALSE,"현장 NCR 분석";#N/A,#N/A,FALSE,"현장품질감사";#N/A,#N/A,FALSE,"현장품질감사"}</definedName>
    <definedName name="ㅣ" localSheetId="18" hidden="1">{#N/A,#N/A,FALSE,"현장 NCR 분석";#N/A,#N/A,FALSE,"현장품질감사";#N/A,#N/A,FALSE,"현장품질감사"}</definedName>
    <definedName name="ㅣ" localSheetId="49" hidden="1">{#N/A,#N/A,FALSE,"현장 NCR 분석";#N/A,#N/A,FALSE,"현장품질감사";#N/A,#N/A,FALSE,"현장품질감사"}</definedName>
    <definedName name="ㅣ" localSheetId="50" hidden="1">{#N/A,#N/A,FALSE,"현장 NCR 분석";#N/A,#N/A,FALSE,"현장품질감사";#N/A,#N/A,FALSE,"현장품질감사"}</definedName>
    <definedName name="ㅣ" localSheetId="51" hidden="1">{#N/A,#N/A,FALSE,"현장 NCR 분석";#N/A,#N/A,FALSE,"현장품질감사";#N/A,#N/A,FALSE,"현장품질감사"}</definedName>
    <definedName name="ㅣ" localSheetId="52" hidden="1">{#N/A,#N/A,FALSE,"현장 NCR 분석";#N/A,#N/A,FALSE,"현장품질감사";#N/A,#N/A,FALSE,"현장품질감사"}</definedName>
    <definedName name="ㅣ" localSheetId="53" hidden="1">{#N/A,#N/A,FALSE,"현장 NCR 분석";#N/A,#N/A,FALSE,"현장품질감사";#N/A,#N/A,FALSE,"현장품질감사"}</definedName>
    <definedName name="ㅣ" localSheetId="79" hidden="1">{#N/A,#N/A,FALSE,"현장 NCR 분석";#N/A,#N/A,FALSE,"현장품질감사";#N/A,#N/A,FALSE,"현장품질감사"}</definedName>
    <definedName name="ㅣ" localSheetId="16" hidden="1">{#N/A,#N/A,FALSE,"현장 NCR 분석";#N/A,#N/A,FALSE,"현장품질감사";#N/A,#N/A,FALSE,"현장품질감사"}</definedName>
    <definedName name="ㅣ" localSheetId="13" hidden="1">{#N/A,#N/A,FALSE,"현장 NCR 분석";#N/A,#N/A,FALSE,"현장품질감사";#N/A,#N/A,FALSE,"현장품질감사"}</definedName>
    <definedName name="ㅣ" localSheetId="15" hidden="1">{#N/A,#N/A,FALSE,"현장 NCR 분석";#N/A,#N/A,FALSE,"현장품질감사";#N/A,#N/A,FALSE,"현장품질감사"}</definedName>
    <definedName name="ㅣ" localSheetId="14" hidden="1">{#N/A,#N/A,FALSE,"현장 NCR 분석";#N/A,#N/A,FALSE,"현장품질감사";#N/A,#N/A,FALSE,"현장품질감사"}</definedName>
    <definedName name="ㅣ" hidden="1">{#N/A,#N/A,FALSE,"현장 NCR 분석";#N/A,#N/A,FALSE,"현장품질감사";#N/A,#N/A,FALSE,"현장품질감사"}</definedName>
    <definedName name="ㅣ12" localSheetId="49">#REF!</definedName>
    <definedName name="ㅣ12" localSheetId="50">#REF!</definedName>
    <definedName name="ㅣ12" localSheetId="51">#REF!</definedName>
    <definedName name="ㅣ12" localSheetId="52">#REF!</definedName>
    <definedName name="ㅣ12" localSheetId="53">#REF!</definedName>
    <definedName name="ㅣ12" localSheetId="74">#REF!</definedName>
    <definedName name="ㅣ12" localSheetId="75">#REF!</definedName>
    <definedName name="ㅣ12" localSheetId="76">#REF!</definedName>
    <definedName name="ㅣ12" localSheetId="77">#REF!</definedName>
    <definedName name="ㅣ12" localSheetId="78">#REF!</definedName>
    <definedName name="ㅣ12" localSheetId="16">#REF!</definedName>
    <definedName name="ㅣ12" localSheetId="13">#REF!</definedName>
    <definedName name="ㅣ12" localSheetId="15">#REF!</definedName>
    <definedName name="ㅣ12" localSheetId="14">#REF!</definedName>
    <definedName name="ㅣ12">#REF!</definedName>
    <definedName name="ㅣ275" localSheetId="49">#REF!</definedName>
    <definedName name="ㅣ275" localSheetId="50">#REF!</definedName>
    <definedName name="ㅣ275" localSheetId="51">#REF!</definedName>
    <definedName name="ㅣ275" localSheetId="52">#REF!</definedName>
    <definedName name="ㅣ275" localSheetId="53">#REF!</definedName>
    <definedName name="ㅣ275" localSheetId="74">#REF!</definedName>
    <definedName name="ㅣ275" localSheetId="75">#REF!</definedName>
    <definedName name="ㅣ275" localSheetId="76">#REF!</definedName>
    <definedName name="ㅣ275" localSheetId="77">#REF!</definedName>
    <definedName name="ㅣ275" localSheetId="78">#REF!</definedName>
    <definedName name="ㅣ275" localSheetId="16">#REF!</definedName>
    <definedName name="ㅣ275" localSheetId="13">#REF!</definedName>
    <definedName name="ㅣ275" localSheetId="15">#REF!</definedName>
    <definedName name="ㅣ275" localSheetId="14">#REF!</definedName>
    <definedName name="ㅣ275">#REF!</definedName>
    <definedName name="ㅣ384">#REF!</definedName>
    <definedName name="ㅣ81" localSheetId="49">#REF!</definedName>
    <definedName name="ㅣ81" localSheetId="50">#REF!</definedName>
    <definedName name="ㅣ81" localSheetId="51">#REF!</definedName>
    <definedName name="ㅣ81" localSheetId="52">#REF!</definedName>
    <definedName name="ㅣ81" localSheetId="53">#REF!</definedName>
    <definedName name="ㅣ81" localSheetId="74">#REF!</definedName>
    <definedName name="ㅣ81" localSheetId="75">#REF!</definedName>
    <definedName name="ㅣ81" localSheetId="76">#REF!</definedName>
    <definedName name="ㅣ81" localSheetId="77">#REF!</definedName>
    <definedName name="ㅣ81" localSheetId="78">#REF!</definedName>
    <definedName name="ㅣ81" localSheetId="16">#REF!</definedName>
    <definedName name="ㅣ81" localSheetId="13">#REF!</definedName>
    <definedName name="ㅣ81" localSheetId="15">#REF!</definedName>
    <definedName name="ㅣ81" localSheetId="14">#REF!</definedName>
    <definedName name="ㅣ81">#REF!</definedName>
    <definedName name="ㅣㅕ" localSheetId="37" hidden="1">{#N/A,#N/A,FALSE,"현장 NCR 분석";#N/A,#N/A,FALSE,"현장품질감사";#N/A,#N/A,FALSE,"현장품질감사"}</definedName>
    <definedName name="ㅣㅕ" localSheetId="17" hidden="1">{#N/A,#N/A,FALSE,"현장 NCR 분석";#N/A,#N/A,FALSE,"현장품질감사";#N/A,#N/A,FALSE,"현장품질감사"}</definedName>
    <definedName name="ㅣㅕ" localSheetId="18" hidden="1">{#N/A,#N/A,FALSE,"현장 NCR 분석";#N/A,#N/A,FALSE,"현장품질감사";#N/A,#N/A,FALSE,"현장품질감사"}</definedName>
    <definedName name="ㅣㅕ" localSheetId="49" hidden="1">{#N/A,#N/A,FALSE,"현장 NCR 분석";#N/A,#N/A,FALSE,"현장품질감사";#N/A,#N/A,FALSE,"현장품질감사"}</definedName>
    <definedName name="ㅣㅕ" localSheetId="50" hidden="1">{#N/A,#N/A,FALSE,"현장 NCR 분석";#N/A,#N/A,FALSE,"현장품질감사";#N/A,#N/A,FALSE,"현장품질감사"}</definedName>
    <definedName name="ㅣㅕ" localSheetId="51" hidden="1">{#N/A,#N/A,FALSE,"현장 NCR 분석";#N/A,#N/A,FALSE,"현장품질감사";#N/A,#N/A,FALSE,"현장품질감사"}</definedName>
    <definedName name="ㅣㅕ" localSheetId="52" hidden="1">{#N/A,#N/A,FALSE,"현장 NCR 분석";#N/A,#N/A,FALSE,"현장품질감사";#N/A,#N/A,FALSE,"현장품질감사"}</definedName>
    <definedName name="ㅣㅕ" localSheetId="53" hidden="1">{#N/A,#N/A,FALSE,"현장 NCR 분석";#N/A,#N/A,FALSE,"현장품질감사";#N/A,#N/A,FALSE,"현장품질감사"}</definedName>
    <definedName name="ㅣㅕ" localSheetId="79" hidden="1">{#N/A,#N/A,FALSE,"현장 NCR 분석";#N/A,#N/A,FALSE,"현장품질감사";#N/A,#N/A,FALSE,"현장품질감사"}</definedName>
    <definedName name="ㅣㅕ" localSheetId="16" hidden="1">{#N/A,#N/A,FALSE,"현장 NCR 분석";#N/A,#N/A,FALSE,"현장품질감사";#N/A,#N/A,FALSE,"현장품질감사"}</definedName>
    <definedName name="ㅣㅕ" localSheetId="13" hidden="1">{#N/A,#N/A,FALSE,"현장 NCR 분석";#N/A,#N/A,FALSE,"현장품질감사";#N/A,#N/A,FALSE,"현장품질감사"}</definedName>
    <definedName name="ㅣㅕ" localSheetId="15" hidden="1">{#N/A,#N/A,FALSE,"현장 NCR 분석";#N/A,#N/A,FALSE,"현장품질감사";#N/A,#N/A,FALSE,"현장품질감사"}</definedName>
    <definedName name="ㅣㅕ" localSheetId="14" hidden="1">{#N/A,#N/A,FALSE,"현장 NCR 분석";#N/A,#N/A,FALSE,"현장품질감사";#N/A,#N/A,FALSE,"현장품질감사"}</definedName>
    <definedName name="ㅣㅕ" hidden="1">{#N/A,#N/A,FALSE,"현장 NCR 분석";#N/A,#N/A,FALSE,"현장품질감사";#N/A,#N/A,FALSE,"현장품질감사"}</definedName>
    <definedName name="ㅣㅣ" localSheetId="37" hidden="1">{#N/A,#N/A,FALSE,"골재소요량";#N/A,#N/A,FALSE,"골재소요량"}</definedName>
    <definedName name="ㅣㅣ" localSheetId="17" hidden="1">{#N/A,#N/A,FALSE,"골재소요량";#N/A,#N/A,FALSE,"골재소요량"}</definedName>
    <definedName name="ㅣㅣ" localSheetId="18" hidden="1">{#N/A,#N/A,FALSE,"골재소요량";#N/A,#N/A,FALSE,"골재소요량"}</definedName>
    <definedName name="ㅣㅣ" localSheetId="49" hidden="1">{#N/A,#N/A,FALSE,"골재소요량";#N/A,#N/A,FALSE,"골재소요량"}</definedName>
    <definedName name="ㅣㅣ" localSheetId="50" hidden="1">{#N/A,#N/A,FALSE,"골재소요량";#N/A,#N/A,FALSE,"골재소요량"}</definedName>
    <definedName name="ㅣㅣ" localSheetId="51" hidden="1">{#N/A,#N/A,FALSE,"골재소요량";#N/A,#N/A,FALSE,"골재소요량"}</definedName>
    <definedName name="ㅣㅣ" localSheetId="52" hidden="1">{#N/A,#N/A,FALSE,"골재소요량";#N/A,#N/A,FALSE,"골재소요량"}</definedName>
    <definedName name="ㅣㅣ" localSheetId="53" hidden="1">{#N/A,#N/A,FALSE,"골재소요량";#N/A,#N/A,FALSE,"골재소요량"}</definedName>
    <definedName name="ㅣㅣ" localSheetId="79" hidden="1">{#N/A,#N/A,FALSE,"골재소요량";#N/A,#N/A,FALSE,"골재소요량"}</definedName>
    <definedName name="ㅣㅣ" localSheetId="16" hidden="1">{#N/A,#N/A,FALSE,"골재소요량";#N/A,#N/A,FALSE,"골재소요량"}</definedName>
    <definedName name="ㅣㅣ" localSheetId="13" hidden="1">{#N/A,#N/A,FALSE,"골재소요량";#N/A,#N/A,FALSE,"골재소요량"}</definedName>
    <definedName name="ㅣㅣ" localSheetId="15" hidden="1">{#N/A,#N/A,FALSE,"골재소요량";#N/A,#N/A,FALSE,"골재소요량"}</definedName>
    <definedName name="ㅣㅣ" localSheetId="14" hidden="1">{#N/A,#N/A,FALSE,"골재소요량";#N/A,#N/A,FALSE,"골재소요량"}</definedName>
    <definedName name="ㅣㅣ" hidden="1">{#N/A,#N/A,FALSE,"골재소요량";#N/A,#N/A,FALSE,"골재소요량"}</definedName>
    <definedName name="ㅣㅣㅣ" localSheetId="6">BlankMacro1</definedName>
    <definedName name="ㅣㅣㅣ" localSheetId="37">BlankMacro1</definedName>
    <definedName name="ㅣㅣㅣ" localSheetId="17">BlankMacro1</definedName>
    <definedName name="ㅣㅣㅣ" localSheetId="18">BlankMacro1</definedName>
    <definedName name="ㅣㅣㅣ" localSheetId="49">BlankMacro1</definedName>
    <definedName name="ㅣㅣㅣ" localSheetId="50">BlankMacro1</definedName>
    <definedName name="ㅣㅣㅣ" localSheetId="51">BlankMacro1</definedName>
    <definedName name="ㅣㅣㅣ" localSheetId="52">BlankMacro1</definedName>
    <definedName name="ㅣㅣㅣ" localSheetId="53">BlankMacro1</definedName>
    <definedName name="ㅣㅣㅣ" localSheetId="75">BlankMacro1</definedName>
    <definedName name="ㅣㅣㅣ" localSheetId="77">BlankMacro1</definedName>
    <definedName name="ㅣㅣㅣ" localSheetId="79">BlankMacro1</definedName>
    <definedName name="ㅣㅣㅣ" localSheetId="16">BlankMacro1</definedName>
    <definedName name="ㅣㅣㅣ" localSheetId="13">BlankMacro1</definedName>
    <definedName name="ㅣㅣㅣ" localSheetId="15">BlankMacro1</definedName>
    <definedName name="ㅣㅣㅣ" localSheetId="14">BlankMacro1</definedName>
    <definedName name="ㅣㅣㅣ">BlankMacro1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5" i="354" l="1"/>
  <c r="E12" i="151"/>
  <c r="K6" i="296"/>
  <c r="J102" i="305"/>
  <c r="J101" i="305"/>
  <c r="J100" i="305"/>
  <c r="J99" i="305"/>
  <c r="J98" i="305"/>
  <c r="J97" i="305"/>
  <c r="J96" i="305"/>
  <c r="J91" i="305"/>
  <c r="J90" i="305"/>
  <c r="J89" i="305"/>
  <c r="J88" i="305"/>
  <c r="J87" i="305"/>
  <c r="J86" i="305"/>
  <c r="J71" i="305"/>
  <c r="J70" i="305"/>
  <c r="J69" i="305"/>
  <c r="J68" i="305"/>
  <c r="J45" i="305" s="1"/>
  <c r="J67" i="305"/>
  <c r="J44" i="305"/>
  <c r="J43" i="305"/>
  <c r="J42" i="305"/>
  <c r="J41" i="305"/>
  <c r="J40" i="305"/>
  <c r="J39" i="305"/>
  <c r="J38" i="305"/>
  <c r="J37" i="305"/>
  <c r="J36" i="305"/>
  <c r="J35" i="305"/>
  <c r="J34" i="305"/>
  <c r="J33" i="305"/>
  <c r="J32" i="305"/>
  <c r="J31" i="305"/>
  <c r="J30" i="305"/>
  <c r="J29" i="305"/>
  <c r="J28" i="305"/>
  <c r="J27" i="305"/>
  <c r="J26" i="305"/>
  <c r="J25" i="305"/>
  <c r="J24" i="305"/>
  <c r="J23" i="305"/>
  <c r="J22" i="305"/>
  <c r="J21" i="305"/>
  <c r="J7" i="305" s="1"/>
  <c r="J6" i="305" s="1"/>
  <c r="J20" i="305"/>
  <c r="E9" i="291"/>
  <c r="E20" i="291"/>
  <c r="E8" i="291"/>
  <c r="E7" i="291"/>
  <c r="E6" i="291"/>
  <c r="E5" i="291"/>
  <c r="R3" i="291"/>
  <c r="F12" i="360"/>
  <c r="F11" i="360"/>
  <c r="F10" i="360"/>
  <c r="AB69" i="360"/>
  <c r="Y69" i="360"/>
  <c r="V69" i="360"/>
  <c r="S69" i="360"/>
  <c r="P69" i="360"/>
  <c r="M69" i="360"/>
  <c r="J69" i="360"/>
  <c r="G69" i="360"/>
  <c r="D69" i="360"/>
  <c r="AB61" i="360"/>
  <c r="Y61" i="360"/>
  <c r="V61" i="360"/>
  <c r="S61" i="360"/>
  <c r="P61" i="360"/>
  <c r="M61" i="360"/>
  <c r="J61" i="360"/>
  <c r="G61" i="360"/>
  <c r="D61" i="360"/>
  <c r="AK58" i="360"/>
  <c r="AJ58" i="360"/>
  <c r="AB57" i="360"/>
  <c r="Y57" i="360"/>
  <c r="V57" i="360"/>
  <c r="S57" i="360"/>
  <c r="P57" i="360"/>
  <c r="M57" i="360"/>
  <c r="J57" i="360"/>
  <c r="G57" i="360"/>
  <c r="D57" i="360"/>
  <c r="Y49" i="360"/>
  <c r="V49" i="360"/>
  <c r="J49" i="360"/>
  <c r="AP51" i="360"/>
  <c r="AO51" i="360"/>
  <c r="AP50" i="360"/>
  <c r="AO50" i="360"/>
  <c r="AP49" i="360"/>
  <c r="AO49" i="360"/>
  <c r="AB49" i="360"/>
  <c r="S49" i="360"/>
  <c r="P49" i="360"/>
  <c r="M49" i="360"/>
  <c r="G49" i="360"/>
  <c r="D49" i="360"/>
  <c r="AP48" i="360"/>
  <c r="AO48" i="360"/>
  <c r="AP47" i="360"/>
  <c r="AO47" i="360"/>
  <c r="AP46" i="360"/>
  <c r="AO46" i="360"/>
  <c r="AP45" i="360"/>
  <c r="AO45" i="360"/>
  <c r="B16" i="286"/>
  <c r="H45" i="357" l="1"/>
  <c r="I39" i="357"/>
  <c r="D1" i="357"/>
  <c r="A9" i="352" s="1"/>
  <c r="H45" i="356"/>
  <c r="I39" i="356"/>
  <c r="D1" i="356"/>
  <c r="A8" i="352" s="1"/>
  <c r="H45" i="355"/>
  <c r="I39" i="355"/>
  <c r="D1" i="355"/>
  <c r="A7" i="352" s="1"/>
  <c r="H45" i="354"/>
  <c r="I39" i="354"/>
  <c r="D1" i="354"/>
  <c r="A6" i="352" s="1"/>
  <c r="H45" i="353"/>
  <c r="I39" i="353"/>
  <c r="D1" i="353"/>
  <c r="A5" i="352" s="1"/>
  <c r="V19" i="362"/>
  <c r="N19" i="362"/>
  <c r="V18" i="362"/>
  <c r="N18" i="362"/>
  <c r="V17" i="362"/>
  <c r="N17" i="362"/>
  <c r="V16" i="362"/>
  <c r="N16" i="362"/>
  <c r="N15" i="362"/>
  <c r="V19" i="361"/>
  <c r="N19" i="361"/>
  <c r="V18" i="361"/>
  <c r="N18" i="361"/>
  <c r="V17" i="361"/>
  <c r="N17" i="361"/>
  <c r="V16" i="361"/>
  <c r="N16" i="361"/>
  <c r="N15" i="361"/>
  <c r="V19" i="360"/>
  <c r="N19" i="360"/>
  <c r="V18" i="360"/>
  <c r="N18" i="360"/>
  <c r="V17" i="360"/>
  <c r="N17" i="360"/>
  <c r="V16" i="360"/>
  <c r="N16" i="360"/>
  <c r="V15" i="360"/>
  <c r="N15" i="360"/>
  <c r="V19" i="359"/>
  <c r="N19" i="359"/>
  <c r="V18" i="359"/>
  <c r="N18" i="359"/>
  <c r="V17" i="359"/>
  <c r="N17" i="359"/>
  <c r="V16" i="359"/>
  <c r="N16" i="359"/>
  <c r="V15" i="359"/>
  <c r="N15" i="359"/>
  <c r="V19" i="358"/>
  <c r="N19" i="358"/>
  <c r="V18" i="358"/>
  <c r="N18" i="358"/>
  <c r="V17" i="358"/>
  <c r="N17" i="358"/>
  <c r="V16" i="358"/>
  <c r="N16" i="358"/>
  <c r="V15" i="358"/>
  <c r="N15" i="358"/>
  <c r="AB44" i="362"/>
  <c r="Y44" i="362"/>
  <c r="V44" i="362"/>
  <c r="S44" i="362"/>
  <c r="P44" i="362"/>
  <c r="M44" i="362"/>
  <c r="J44" i="362"/>
  <c r="G44" i="362"/>
  <c r="D44" i="362"/>
  <c r="AB36" i="362"/>
  <c r="Y36" i="362"/>
  <c r="V36" i="362"/>
  <c r="S36" i="362"/>
  <c r="P36" i="362"/>
  <c r="M36" i="362"/>
  <c r="J36" i="362"/>
  <c r="G36" i="362"/>
  <c r="D36" i="362"/>
  <c r="AK33" i="362"/>
  <c r="AJ33" i="362"/>
  <c r="AB32" i="362"/>
  <c r="Y32" i="362"/>
  <c r="V32" i="362"/>
  <c r="S32" i="362"/>
  <c r="P32" i="362"/>
  <c r="M32" i="362"/>
  <c r="J32" i="362"/>
  <c r="G32" i="362"/>
  <c r="D32" i="362"/>
  <c r="AP9" i="362"/>
  <c r="G24" i="362"/>
  <c r="AP26" i="362"/>
  <c r="AO26" i="362"/>
  <c r="AP25" i="362"/>
  <c r="AO25" i="362"/>
  <c r="AP24" i="362"/>
  <c r="AO24" i="362"/>
  <c r="AB24" i="362"/>
  <c r="Y24" i="362"/>
  <c r="V24" i="362"/>
  <c r="S24" i="362"/>
  <c r="P24" i="362"/>
  <c r="M24" i="362"/>
  <c r="J24" i="362"/>
  <c r="D24" i="362"/>
  <c r="AP23" i="362"/>
  <c r="AO23" i="362"/>
  <c r="AP22" i="362"/>
  <c r="AO22" i="362"/>
  <c r="AP21" i="362"/>
  <c r="AO21" i="362"/>
  <c r="AP20" i="362"/>
  <c r="AO20" i="362"/>
  <c r="AP19" i="362"/>
  <c r="AO19" i="362"/>
  <c r="AK19" i="362"/>
  <c r="AJ19" i="362"/>
  <c r="AP18" i="362"/>
  <c r="AO18" i="362"/>
  <c r="AK18" i="362"/>
  <c r="AJ18" i="362"/>
  <c r="AP17" i="362"/>
  <c r="AO17" i="362"/>
  <c r="AK17" i="362"/>
  <c r="AJ17" i="362"/>
  <c r="AP16" i="362"/>
  <c r="AO16" i="362"/>
  <c r="AP15" i="362"/>
  <c r="AO15" i="362"/>
  <c r="AK15" i="362"/>
  <c r="AJ15" i="362"/>
  <c r="AP14" i="362"/>
  <c r="AO14" i="362"/>
  <c r="AK14" i="362"/>
  <c r="AJ14" i="362"/>
  <c r="AP13" i="362"/>
  <c r="AO13" i="362"/>
  <c r="AK13" i="362"/>
  <c r="AJ13" i="362"/>
  <c r="F12" i="362"/>
  <c r="AP11" i="362"/>
  <c r="AO11" i="362"/>
  <c r="AK11" i="362"/>
  <c r="AJ11" i="362"/>
  <c r="F11" i="362"/>
  <c r="AP10" i="362"/>
  <c r="AO10" i="362"/>
  <c r="F10" i="362"/>
  <c r="AO9" i="362"/>
  <c r="AP8" i="362"/>
  <c r="AO8" i="362"/>
  <c r="AJ8" i="362"/>
  <c r="AI8" i="362"/>
  <c r="AG8" i="362" s="1"/>
  <c r="AB44" i="361"/>
  <c r="Y44" i="361"/>
  <c r="V44" i="361"/>
  <c r="S44" i="361"/>
  <c r="P44" i="361"/>
  <c r="M44" i="361"/>
  <c r="J44" i="361"/>
  <c r="G44" i="361"/>
  <c r="D44" i="361"/>
  <c r="AB36" i="361"/>
  <c r="Y36" i="361"/>
  <c r="V36" i="361"/>
  <c r="S36" i="361"/>
  <c r="P36" i="361"/>
  <c r="M36" i="361"/>
  <c r="J36" i="361"/>
  <c r="G36" i="361"/>
  <c r="D36" i="361"/>
  <c r="AK33" i="361"/>
  <c r="AJ33" i="361"/>
  <c r="AB32" i="361"/>
  <c r="Y32" i="361"/>
  <c r="V32" i="361"/>
  <c r="S32" i="361"/>
  <c r="P32" i="361"/>
  <c r="M32" i="361"/>
  <c r="J32" i="361"/>
  <c r="G32" i="361"/>
  <c r="D32" i="361"/>
  <c r="J24" i="361"/>
  <c r="AP26" i="361"/>
  <c r="AO26" i="361"/>
  <c r="AP25" i="361"/>
  <c r="AO25" i="361"/>
  <c r="AP24" i="361"/>
  <c r="AO24" i="361"/>
  <c r="AB24" i="361"/>
  <c r="Y24" i="361"/>
  <c r="V24" i="361"/>
  <c r="S24" i="361"/>
  <c r="P24" i="361"/>
  <c r="M24" i="361"/>
  <c r="G24" i="361"/>
  <c r="D24" i="361"/>
  <c r="AP23" i="361"/>
  <c r="AO23" i="361"/>
  <c r="AP22" i="361"/>
  <c r="AO22" i="361"/>
  <c r="AP21" i="361"/>
  <c r="AO21" i="361"/>
  <c r="AP20" i="361"/>
  <c r="AO20" i="361"/>
  <c r="AP19" i="361"/>
  <c r="AO19" i="361"/>
  <c r="AK19" i="361"/>
  <c r="AJ19" i="361"/>
  <c r="AP18" i="361"/>
  <c r="AO18" i="361"/>
  <c r="AK18" i="361"/>
  <c r="AJ18" i="361"/>
  <c r="AP17" i="361"/>
  <c r="AO17" i="361"/>
  <c r="AK17" i="361"/>
  <c r="AJ17" i="361"/>
  <c r="AP16" i="361"/>
  <c r="AO16" i="361"/>
  <c r="AP15" i="361"/>
  <c r="AO15" i="361"/>
  <c r="AK15" i="361"/>
  <c r="AJ15" i="361"/>
  <c r="AP14" i="361"/>
  <c r="AO14" i="361"/>
  <c r="AK14" i="361"/>
  <c r="AJ14" i="361"/>
  <c r="AP13" i="361"/>
  <c r="AO13" i="361"/>
  <c r="AK13" i="361"/>
  <c r="AJ13" i="361"/>
  <c r="F12" i="361"/>
  <c r="AP11" i="361"/>
  <c r="AO11" i="361"/>
  <c r="AK11" i="361"/>
  <c r="AJ11" i="361"/>
  <c r="F11" i="361"/>
  <c r="AP10" i="361"/>
  <c r="AO10" i="361"/>
  <c r="F10" i="361"/>
  <c r="AP9" i="361"/>
  <c r="AO9" i="361"/>
  <c r="AP8" i="361"/>
  <c r="AO8" i="361"/>
  <c r="AJ8" i="361"/>
  <c r="AI8" i="361"/>
  <c r="AG8" i="361"/>
  <c r="AB44" i="360"/>
  <c r="Y44" i="360"/>
  <c r="V44" i="360"/>
  <c r="S44" i="360"/>
  <c r="P44" i="360"/>
  <c r="M44" i="360"/>
  <c r="J44" i="360"/>
  <c r="G44" i="360"/>
  <c r="D44" i="360"/>
  <c r="AB36" i="360"/>
  <c r="Y36" i="360"/>
  <c r="V36" i="360"/>
  <c r="S36" i="360"/>
  <c r="P36" i="360"/>
  <c r="M36" i="360"/>
  <c r="J36" i="360"/>
  <c r="G36" i="360"/>
  <c r="D36" i="360"/>
  <c r="AK33" i="360"/>
  <c r="AJ33" i="360"/>
  <c r="AB32" i="360"/>
  <c r="Y32" i="360"/>
  <c r="V32" i="360"/>
  <c r="S32" i="360"/>
  <c r="P32" i="360"/>
  <c r="M32" i="360"/>
  <c r="J32" i="360"/>
  <c r="G32" i="360"/>
  <c r="D32" i="360"/>
  <c r="AP17" i="360"/>
  <c r="AO17" i="360"/>
  <c r="AO16" i="360"/>
  <c r="M24" i="360"/>
  <c r="J24" i="360"/>
  <c r="AP26" i="360"/>
  <c r="AO26" i="360"/>
  <c r="AP25" i="360"/>
  <c r="AO25" i="360"/>
  <c r="AP24" i="360"/>
  <c r="AO24" i="360"/>
  <c r="V24" i="360"/>
  <c r="S24" i="360"/>
  <c r="P24" i="360"/>
  <c r="G24" i="360"/>
  <c r="D24" i="360"/>
  <c r="AP23" i="360"/>
  <c r="AO23" i="360"/>
  <c r="AP22" i="360"/>
  <c r="AO22" i="360"/>
  <c r="AP21" i="360"/>
  <c r="AO21" i="360"/>
  <c r="AP20" i="360"/>
  <c r="AO20" i="360"/>
  <c r="AP19" i="360"/>
  <c r="AO19" i="360"/>
  <c r="AK19" i="360"/>
  <c r="AJ19" i="360"/>
  <c r="AP18" i="360"/>
  <c r="AO18" i="360"/>
  <c r="AK18" i="360"/>
  <c r="AJ18" i="360"/>
  <c r="AK17" i="360"/>
  <c r="AJ17" i="360"/>
  <c r="AP16" i="360"/>
  <c r="AP15" i="360"/>
  <c r="AO15" i="360"/>
  <c r="AK15" i="360"/>
  <c r="AJ15" i="360"/>
  <c r="AP14" i="360"/>
  <c r="AO14" i="360"/>
  <c r="AK14" i="360"/>
  <c r="AJ14" i="360"/>
  <c r="AP13" i="360"/>
  <c r="AO13" i="360"/>
  <c r="AK13" i="360"/>
  <c r="AJ13" i="360"/>
  <c r="AP11" i="360"/>
  <c r="AO11" i="360"/>
  <c r="AK11" i="360"/>
  <c r="AJ11" i="360"/>
  <c r="AP10" i="360"/>
  <c r="AO10" i="360"/>
  <c r="F13" i="360"/>
  <c r="AP9" i="360"/>
  <c r="AO9" i="360"/>
  <c r="AP8" i="360"/>
  <c r="AO8" i="360"/>
  <c r="AJ8" i="360"/>
  <c r="AI8" i="360"/>
  <c r="AG8" i="360"/>
  <c r="AB44" i="359"/>
  <c r="Y44" i="359"/>
  <c r="V44" i="359"/>
  <c r="S44" i="359"/>
  <c r="P44" i="359"/>
  <c r="M44" i="359"/>
  <c r="J44" i="359"/>
  <c r="G44" i="359"/>
  <c r="D44" i="359"/>
  <c r="AB36" i="359"/>
  <c r="Y36" i="359"/>
  <c r="V36" i="359"/>
  <c r="S36" i="359"/>
  <c r="P36" i="359"/>
  <c r="M36" i="359"/>
  <c r="J36" i="359"/>
  <c r="G36" i="359"/>
  <c r="D36" i="359"/>
  <c r="AK33" i="359"/>
  <c r="AJ33" i="359"/>
  <c r="AB32" i="359"/>
  <c r="Y32" i="359"/>
  <c r="V32" i="359"/>
  <c r="S32" i="359"/>
  <c r="P32" i="359"/>
  <c r="M32" i="359"/>
  <c r="J32" i="359"/>
  <c r="G32" i="359"/>
  <c r="D32" i="359"/>
  <c r="AP9" i="359"/>
  <c r="AO9" i="359"/>
  <c r="AP26" i="359"/>
  <c r="AO26" i="359"/>
  <c r="AP25" i="359"/>
  <c r="AO25" i="359"/>
  <c r="AP24" i="359"/>
  <c r="AO24" i="359"/>
  <c r="AB24" i="359"/>
  <c r="Y24" i="359"/>
  <c r="V24" i="359"/>
  <c r="S24" i="359"/>
  <c r="P24" i="359"/>
  <c r="M24" i="359"/>
  <c r="J24" i="359"/>
  <c r="D24" i="359"/>
  <c r="AP23" i="359"/>
  <c r="AO23" i="359"/>
  <c r="AP22" i="359"/>
  <c r="AO22" i="359"/>
  <c r="AP21" i="359"/>
  <c r="AO21" i="359"/>
  <c r="AP20" i="359"/>
  <c r="AO20" i="359"/>
  <c r="AP19" i="359"/>
  <c r="AO19" i="359"/>
  <c r="AK19" i="359"/>
  <c r="AJ19" i="359"/>
  <c r="AP18" i="359"/>
  <c r="AO18" i="359"/>
  <c r="AK18" i="359"/>
  <c r="AJ18" i="359"/>
  <c r="AP17" i="359"/>
  <c r="AO17" i="359"/>
  <c r="AK17" i="359"/>
  <c r="AJ17" i="359"/>
  <c r="AP16" i="359"/>
  <c r="AO16" i="359"/>
  <c r="AP15" i="359"/>
  <c r="AO15" i="359"/>
  <c r="AK15" i="359"/>
  <c r="AJ15" i="359"/>
  <c r="AP14" i="359"/>
  <c r="AO14" i="359"/>
  <c r="AK14" i="359"/>
  <c r="AJ14" i="359"/>
  <c r="AP13" i="359"/>
  <c r="AO13" i="359"/>
  <c r="AK13" i="359"/>
  <c r="AJ13" i="359"/>
  <c r="F12" i="359"/>
  <c r="AP11" i="359"/>
  <c r="AO11" i="359"/>
  <c r="AK11" i="359"/>
  <c r="AJ11" i="359"/>
  <c r="F11" i="359"/>
  <c r="AP10" i="359"/>
  <c r="AO10" i="359"/>
  <c r="F10" i="359"/>
  <c r="AO8" i="359"/>
  <c r="AJ8" i="359"/>
  <c r="AI8" i="359"/>
  <c r="AG8" i="359" s="1"/>
  <c r="AB44" i="358"/>
  <c r="Y44" i="358"/>
  <c r="V44" i="358"/>
  <c r="S44" i="358"/>
  <c r="P44" i="358"/>
  <c r="M44" i="358"/>
  <c r="J44" i="358"/>
  <c r="G44" i="358"/>
  <c r="D44" i="358"/>
  <c r="AB36" i="358"/>
  <c r="Y36" i="358"/>
  <c r="V36" i="358"/>
  <c r="S36" i="358"/>
  <c r="P36" i="358"/>
  <c r="M36" i="358"/>
  <c r="J36" i="358"/>
  <c r="G36" i="358"/>
  <c r="D36" i="358"/>
  <c r="AK33" i="358"/>
  <c r="AJ33" i="358"/>
  <c r="AB32" i="358"/>
  <c r="Y32" i="358"/>
  <c r="V32" i="358"/>
  <c r="S32" i="358"/>
  <c r="P32" i="358"/>
  <c r="M32" i="358"/>
  <c r="J32" i="358"/>
  <c r="G32" i="358"/>
  <c r="D32" i="358"/>
  <c r="AP13" i="358"/>
  <c r="AP11" i="358"/>
  <c r="V24" i="358"/>
  <c r="AO13" i="358"/>
  <c r="AO11" i="358"/>
  <c r="AP26" i="358"/>
  <c r="AO26" i="358"/>
  <c r="AP25" i="358"/>
  <c r="AO25" i="358"/>
  <c r="AP24" i="358"/>
  <c r="AO24" i="358"/>
  <c r="AB24" i="358"/>
  <c r="Y24" i="358"/>
  <c r="S24" i="358"/>
  <c r="J24" i="358"/>
  <c r="G24" i="358"/>
  <c r="D24" i="358"/>
  <c r="AP23" i="358"/>
  <c r="AO23" i="358"/>
  <c r="AP22" i="358"/>
  <c r="AO22" i="358"/>
  <c r="AP21" i="358"/>
  <c r="AO21" i="358"/>
  <c r="AP20" i="358"/>
  <c r="AO20" i="358"/>
  <c r="AP19" i="358"/>
  <c r="AO19" i="358"/>
  <c r="AK19" i="358"/>
  <c r="AJ19" i="358"/>
  <c r="AP18" i="358"/>
  <c r="AO18" i="358"/>
  <c r="AK18" i="358"/>
  <c r="AJ18" i="358"/>
  <c r="AP17" i="358"/>
  <c r="AO17" i="358"/>
  <c r="AK17" i="358"/>
  <c r="AJ17" i="358"/>
  <c r="AP16" i="358"/>
  <c r="AO16" i="358"/>
  <c r="AP15" i="358"/>
  <c r="AO15" i="358"/>
  <c r="AK15" i="358"/>
  <c r="AJ15" i="358"/>
  <c r="AP14" i="358"/>
  <c r="AO14" i="358"/>
  <c r="AK14" i="358"/>
  <c r="AJ14" i="358"/>
  <c r="AK13" i="358"/>
  <c r="AJ13" i="358"/>
  <c r="F12" i="358"/>
  <c r="AK11" i="358"/>
  <c r="AJ11" i="358"/>
  <c r="F11" i="358"/>
  <c r="AP10" i="358"/>
  <c r="AO10" i="358"/>
  <c r="F10" i="358"/>
  <c r="AP9" i="358"/>
  <c r="AO9" i="358"/>
  <c r="AP8" i="358"/>
  <c r="AO8" i="358"/>
  <c r="AJ8" i="358"/>
  <c r="AG8" i="358" s="1"/>
  <c r="AI8" i="358"/>
  <c r="K119" i="357"/>
  <c r="K118" i="357"/>
  <c r="J117" i="357"/>
  <c r="I116" i="357"/>
  <c r="I115" i="357"/>
  <c r="I113" i="357"/>
  <c r="H112" i="357"/>
  <c r="G111" i="357"/>
  <c r="I110" i="357"/>
  <c r="D109" i="357"/>
  <c r="L108" i="357"/>
  <c r="J108" i="357"/>
  <c r="F108" i="357"/>
  <c r="D108" i="357"/>
  <c r="M107" i="357"/>
  <c r="M120" i="357" s="1"/>
  <c r="J88" i="357" s="1"/>
  <c r="L107" i="357"/>
  <c r="L120" i="357" s="1"/>
  <c r="K107" i="357"/>
  <c r="K120" i="357" s="1"/>
  <c r="J107" i="357"/>
  <c r="J120" i="357" s="1"/>
  <c r="J50" i="357" s="1"/>
  <c r="I107" i="357"/>
  <c r="I120" i="357" s="1"/>
  <c r="H107" i="357"/>
  <c r="H120" i="357" s="1"/>
  <c r="G107" i="357"/>
  <c r="G120" i="357" s="1"/>
  <c r="J23" i="357" s="1"/>
  <c r="F107" i="357"/>
  <c r="F120" i="357" s="1"/>
  <c r="J17" i="357" s="1"/>
  <c r="E107" i="357"/>
  <c r="E120" i="357" s="1"/>
  <c r="D107" i="357"/>
  <c r="D120" i="357" s="1"/>
  <c r="J7" i="357" s="1"/>
  <c r="C100" i="357"/>
  <c r="C99" i="357"/>
  <c r="E98" i="357"/>
  <c r="C98" i="357"/>
  <c r="C97" i="357"/>
  <c r="C96" i="357"/>
  <c r="H88" i="357"/>
  <c r="G88" i="357"/>
  <c r="E88" i="357"/>
  <c r="H86" i="357"/>
  <c r="G86" i="357"/>
  <c r="E86" i="357" a="1"/>
  <c r="E86" i="357" s="1"/>
  <c r="H84" i="357"/>
  <c r="G84" i="357"/>
  <c r="E84" i="357" a="1"/>
  <c r="E84" i="357" s="1"/>
  <c r="H82" i="357"/>
  <c r="G82" i="357"/>
  <c r="E82" i="357" a="1"/>
  <c r="E82" i="357" s="1"/>
  <c r="H80" i="357"/>
  <c r="G80" i="357"/>
  <c r="E80" i="357" a="1"/>
  <c r="E80" i="357" s="1"/>
  <c r="H78" i="357"/>
  <c r="G78" i="357"/>
  <c r="E78" i="357" a="1"/>
  <c r="E78" i="357" s="1"/>
  <c r="H75" i="357"/>
  <c r="H73" i="357"/>
  <c r="L73" i="357" s="1"/>
  <c r="C74" i="357" s="1"/>
  <c r="L74" i="357" s="1"/>
  <c r="G73" i="357"/>
  <c r="E73" i="357"/>
  <c r="C73" i="357"/>
  <c r="H69" i="357"/>
  <c r="H68" i="357"/>
  <c r="G67" i="357"/>
  <c r="C75" i="357" s="1"/>
  <c r="E67" i="357"/>
  <c r="C67" i="357"/>
  <c r="H65" i="357"/>
  <c r="H63" i="357"/>
  <c r="L63" i="357" s="1"/>
  <c r="C64" i="357" s="1"/>
  <c r="L64" i="357" s="1"/>
  <c r="G63" i="357"/>
  <c r="E63" i="357"/>
  <c r="E61" i="357"/>
  <c r="C61" i="357"/>
  <c r="G61" i="357" s="1"/>
  <c r="E60" i="357"/>
  <c r="C60" i="357"/>
  <c r="G60" i="357" s="1"/>
  <c r="E59" i="357"/>
  <c r="C59" i="357"/>
  <c r="G59" i="357" s="1"/>
  <c r="E58" i="357"/>
  <c r="C58" i="357"/>
  <c r="G58" i="357" s="1"/>
  <c r="E57" i="357"/>
  <c r="C57" i="357"/>
  <c r="G57" i="357" s="1"/>
  <c r="E56" i="357"/>
  <c r="C56" i="357"/>
  <c r="E55" i="357"/>
  <c r="C55" i="357"/>
  <c r="G55" i="357" s="1"/>
  <c r="E54" i="357"/>
  <c r="C54" i="357"/>
  <c r="E53" i="357"/>
  <c r="C53" i="357"/>
  <c r="G53" i="357" s="1"/>
  <c r="H52" i="357"/>
  <c r="E52" i="357"/>
  <c r="C52" i="357"/>
  <c r="G52" i="357" s="1"/>
  <c r="H51" i="357"/>
  <c r="E51" i="357"/>
  <c r="C51" i="357"/>
  <c r="G50" i="357"/>
  <c r="H39" i="357"/>
  <c r="H43" i="357" s="1"/>
  <c r="H36" i="357"/>
  <c r="H34" i="357"/>
  <c r="G34" i="357"/>
  <c r="E34" i="357"/>
  <c r="H32" i="357"/>
  <c r="H31" i="357" s="1"/>
  <c r="I31" i="357"/>
  <c r="G31" i="357"/>
  <c r="E31" i="357"/>
  <c r="H29" i="357"/>
  <c r="G29" i="357"/>
  <c r="C29" i="357"/>
  <c r="H27" i="357"/>
  <c r="H25" i="357"/>
  <c r="L25" i="357" s="1"/>
  <c r="C26" i="357" s="1"/>
  <c r="L26" i="357" s="1"/>
  <c r="G25" i="357"/>
  <c r="E25" i="357"/>
  <c r="C25" i="357"/>
  <c r="H23" i="357"/>
  <c r="G23" i="357"/>
  <c r="I19" i="357"/>
  <c r="H19" i="357" s="1"/>
  <c r="G19" i="357"/>
  <c r="F19" i="357"/>
  <c r="E19" i="357"/>
  <c r="C19" i="357"/>
  <c r="H17" i="357"/>
  <c r="G17" i="357"/>
  <c r="H14" i="357"/>
  <c r="L14" i="357" s="1"/>
  <c r="C15" i="357" s="1"/>
  <c r="L15" i="357" s="1"/>
  <c r="G14" i="357"/>
  <c r="J12" i="357"/>
  <c r="H12" i="357"/>
  <c r="G12" i="357"/>
  <c r="I9" i="357"/>
  <c r="H9" i="357" s="1"/>
  <c r="G9" i="357"/>
  <c r="E9" i="357"/>
  <c r="H7" i="357"/>
  <c r="G7" i="357"/>
  <c r="F7" i="357"/>
  <c r="E7" i="357"/>
  <c r="C7" i="357"/>
  <c r="C9" i="357" s="1"/>
  <c r="F120" i="356"/>
  <c r="J17" i="356" s="1"/>
  <c r="K119" i="356"/>
  <c r="K118" i="356"/>
  <c r="J117" i="356"/>
  <c r="I116" i="356"/>
  <c r="I115" i="356"/>
  <c r="I113" i="356"/>
  <c r="H112" i="356"/>
  <c r="G111" i="356"/>
  <c r="I110" i="356"/>
  <c r="D109" i="356"/>
  <c r="L108" i="356"/>
  <c r="J108" i="356"/>
  <c r="F108" i="356"/>
  <c r="D108" i="356"/>
  <c r="M107" i="356"/>
  <c r="M120" i="356" s="1"/>
  <c r="J88" i="356" s="1"/>
  <c r="L107" i="356"/>
  <c r="L120" i="356" s="1"/>
  <c r="J78" i="356" s="1"/>
  <c r="K107" i="356"/>
  <c r="J107" i="356"/>
  <c r="J120" i="356" s="1"/>
  <c r="J50" i="356" s="1"/>
  <c r="I107" i="356"/>
  <c r="V15" i="361" s="1"/>
  <c r="H107" i="356"/>
  <c r="H120" i="356" s="1"/>
  <c r="G107" i="356"/>
  <c r="G120" i="356" s="1"/>
  <c r="F107" i="356"/>
  <c r="E107" i="356"/>
  <c r="E120" i="356" s="1"/>
  <c r="J12" i="356" s="1"/>
  <c r="D107" i="356"/>
  <c r="D120" i="356" s="1"/>
  <c r="J7" i="356" s="1"/>
  <c r="C100" i="356"/>
  <c r="C99" i="356"/>
  <c r="E98" i="356"/>
  <c r="C98" i="356"/>
  <c r="C97" i="356"/>
  <c r="C96" i="356"/>
  <c r="H88" i="356"/>
  <c r="G88" i="356"/>
  <c r="E88" i="356"/>
  <c r="H86" i="356"/>
  <c r="G86" i="356"/>
  <c r="E86" i="356" a="1"/>
  <c r="E86" i="356" s="1"/>
  <c r="H84" i="356"/>
  <c r="G84" i="356"/>
  <c r="E84" i="356" a="1"/>
  <c r="E84" i="356" s="1"/>
  <c r="H82" i="356"/>
  <c r="G82" i="356"/>
  <c r="E82" i="356" a="1"/>
  <c r="E82" i="356" s="1"/>
  <c r="H80" i="356"/>
  <c r="G80" i="356"/>
  <c r="E80" i="356" a="1"/>
  <c r="E80" i="356" s="1"/>
  <c r="H78" i="356"/>
  <c r="G78" i="356"/>
  <c r="E78" i="356" a="1"/>
  <c r="E78" i="356" s="1"/>
  <c r="H75" i="356"/>
  <c r="L75" i="356" s="1"/>
  <c r="C75" i="356"/>
  <c r="H73" i="356"/>
  <c r="G73" i="356"/>
  <c r="E73" i="356"/>
  <c r="C73" i="356"/>
  <c r="H69" i="356"/>
  <c r="H68" i="356"/>
  <c r="H67" i="356" s="1"/>
  <c r="G67" i="356"/>
  <c r="E67" i="356"/>
  <c r="C67" i="356"/>
  <c r="H65" i="356"/>
  <c r="H63" i="356"/>
  <c r="G63" i="356"/>
  <c r="E63" i="356"/>
  <c r="E61" i="356"/>
  <c r="C61" i="356"/>
  <c r="G61" i="356" s="1"/>
  <c r="E60" i="356"/>
  <c r="C60" i="356"/>
  <c r="G60" i="356" s="1"/>
  <c r="E59" i="356"/>
  <c r="C59" i="356"/>
  <c r="G59" i="356" s="1"/>
  <c r="E58" i="356"/>
  <c r="C58" i="356"/>
  <c r="G58" i="356" s="1"/>
  <c r="E57" i="356"/>
  <c r="C57" i="356"/>
  <c r="G57" i="356" s="1"/>
  <c r="E56" i="356"/>
  <c r="C56" i="356"/>
  <c r="E55" i="356"/>
  <c r="C55" i="356"/>
  <c r="G55" i="356" s="1"/>
  <c r="E54" i="356"/>
  <c r="C54" i="356"/>
  <c r="E53" i="356"/>
  <c r="C53" i="356"/>
  <c r="G53" i="356" s="1"/>
  <c r="H52" i="356"/>
  <c r="E52" i="356"/>
  <c r="C52" i="356"/>
  <c r="G52" i="356" s="1"/>
  <c r="H51" i="356"/>
  <c r="E51" i="356"/>
  <c r="C51" i="356"/>
  <c r="G51" i="356" s="1"/>
  <c r="G50" i="356"/>
  <c r="H39" i="356"/>
  <c r="H43" i="356" s="1"/>
  <c r="H36" i="356"/>
  <c r="H34" i="356"/>
  <c r="L34" i="356" s="1"/>
  <c r="C35" i="356" s="1"/>
  <c r="L35" i="356" s="1"/>
  <c r="G34" i="356"/>
  <c r="E34" i="356"/>
  <c r="C34" i="356"/>
  <c r="H32" i="356"/>
  <c r="H31" i="356" s="1"/>
  <c r="I31" i="356"/>
  <c r="G31" i="356"/>
  <c r="C36" i="356" s="1"/>
  <c r="E31" i="356"/>
  <c r="H29" i="356"/>
  <c r="G29" i="356"/>
  <c r="C29" i="356"/>
  <c r="H27" i="356"/>
  <c r="H25" i="356"/>
  <c r="G25" i="356"/>
  <c r="E25" i="356"/>
  <c r="C25" i="356"/>
  <c r="J23" i="356"/>
  <c r="H23" i="356"/>
  <c r="G23" i="356"/>
  <c r="C27" i="356" s="1"/>
  <c r="I19" i="356"/>
  <c r="H19" i="356" s="1"/>
  <c r="G19" i="356"/>
  <c r="F19" i="356"/>
  <c r="E19" i="356"/>
  <c r="C19" i="356"/>
  <c r="H17" i="356"/>
  <c r="G17" i="356"/>
  <c r="H14" i="356"/>
  <c r="G14" i="356"/>
  <c r="H12" i="356"/>
  <c r="G12" i="356"/>
  <c r="I9" i="356"/>
  <c r="H9" i="356" s="1"/>
  <c r="G9" i="356"/>
  <c r="E9" i="356"/>
  <c r="H7" i="356"/>
  <c r="G7" i="356"/>
  <c r="F7" i="356"/>
  <c r="E7" i="356"/>
  <c r="C7" i="356"/>
  <c r="C9" i="356" s="1"/>
  <c r="H120" i="355"/>
  <c r="K119" i="355"/>
  <c r="K118" i="355"/>
  <c r="J117" i="355"/>
  <c r="I116" i="355"/>
  <c r="I115" i="355"/>
  <c r="I113" i="355"/>
  <c r="H112" i="355"/>
  <c r="G111" i="355"/>
  <c r="I110" i="355"/>
  <c r="D109" i="355"/>
  <c r="L108" i="355"/>
  <c r="J108" i="355"/>
  <c r="F108" i="355"/>
  <c r="D108" i="355"/>
  <c r="M107" i="355"/>
  <c r="M120" i="355" s="1"/>
  <c r="J88" i="355" s="1"/>
  <c r="L107" i="355"/>
  <c r="L120" i="355" s="1"/>
  <c r="K107" i="355"/>
  <c r="K120" i="355" s="1"/>
  <c r="J107" i="355"/>
  <c r="I107" i="355"/>
  <c r="I120" i="355" s="1"/>
  <c r="J43" i="355" s="1"/>
  <c r="H107" i="355"/>
  <c r="G107" i="355"/>
  <c r="G120" i="355" s="1"/>
  <c r="J23" i="355" s="1"/>
  <c r="F107" i="355"/>
  <c r="F120" i="355" s="1"/>
  <c r="J17" i="355" s="1"/>
  <c r="E107" i="355"/>
  <c r="E120" i="355" s="1"/>
  <c r="D107" i="355"/>
  <c r="D120" i="355" s="1"/>
  <c r="J7" i="355" s="1"/>
  <c r="C100" i="355"/>
  <c r="C99" i="355"/>
  <c r="E98" i="355"/>
  <c r="C98" i="355"/>
  <c r="C97" i="355"/>
  <c r="C96" i="355"/>
  <c r="H88" i="355"/>
  <c r="G88" i="355"/>
  <c r="E88" i="355"/>
  <c r="H86" i="355"/>
  <c r="G86" i="355"/>
  <c r="E86" i="355" a="1"/>
  <c r="E86" i="355" s="1"/>
  <c r="H84" i="355"/>
  <c r="G84" i="355"/>
  <c r="E84" i="355" a="1"/>
  <c r="E84" i="355" s="1"/>
  <c r="H82" i="355"/>
  <c r="G82" i="355"/>
  <c r="E82" i="355" a="1"/>
  <c r="E82" i="355" s="1"/>
  <c r="H80" i="355"/>
  <c r="G80" i="355"/>
  <c r="E80" i="355" a="1"/>
  <c r="E80" i="355" s="1"/>
  <c r="H78" i="355"/>
  <c r="G78" i="355"/>
  <c r="E78" i="355" a="1"/>
  <c r="E78" i="355" s="1"/>
  <c r="H75" i="355"/>
  <c r="C75" i="355"/>
  <c r="H73" i="355"/>
  <c r="L73" i="355" s="1"/>
  <c r="C74" i="355" s="1"/>
  <c r="L74" i="355" s="1"/>
  <c r="G73" i="355"/>
  <c r="E73" i="355"/>
  <c r="C73" i="355"/>
  <c r="H69" i="355"/>
  <c r="H68" i="355"/>
  <c r="H67" i="355" s="1"/>
  <c r="G67" i="355"/>
  <c r="E67" i="355"/>
  <c r="C67" i="355"/>
  <c r="H65" i="355"/>
  <c r="H63" i="355"/>
  <c r="L63" i="355" s="1"/>
  <c r="C64" i="355" s="1"/>
  <c r="L64" i="355" s="1"/>
  <c r="G63" i="355"/>
  <c r="E63" i="355"/>
  <c r="E61" i="355"/>
  <c r="C61" i="355"/>
  <c r="G61" i="355" s="1"/>
  <c r="E60" i="355"/>
  <c r="C60" i="355"/>
  <c r="G60" i="355" s="1"/>
  <c r="E59" i="355"/>
  <c r="C59" i="355"/>
  <c r="G59" i="355" s="1"/>
  <c r="E58" i="355"/>
  <c r="C58" i="355"/>
  <c r="G58" i="355" s="1"/>
  <c r="E57" i="355"/>
  <c r="C57" i="355"/>
  <c r="G57" i="355" s="1"/>
  <c r="E56" i="355"/>
  <c r="C56" i="355"/>
  <c r="E55" i="355"/>
  <c r="C55" i="355"/>
  <c r="G55" i="355" s="1"/>
  <c r="E54" i="355"/>
  <c r="C54" i="355"/>
  <c r="E53" i="355"/>
  <c r="C53" i="355"/>
  <c r="G53" i="355" s="1"/>
  <c r="H52" i="355"/>
  <c r="E52" i="355"/>
  <c r="C52" i="355"/>
  <c r="G52" i="355" s="1"/>
  <c r="H51" i="355"/>
  <c r="E51" i="355"/>
  <c r="C51" i="355"/>
  <c r="G50" i="355"/>
  <c r="H39" i="355"/>
  <c r="H43" i="355" s="1"/>
  <c r="H36" i="355"/>
  <c r="H34" i="355"/>
  <c r="G34" i="355"/>
  <c r="E34" i="355"/>
  <c r="H32" i="355"/>
  <c r="H31" i="355" s="1"/>
  <c r="I31" i="355"/>
  <c r="G31" i="355"/>
  <c r="E31" i="355"/>
  <c r="H29" i="355"/>
  <c r="G29" i="355"/>
  <c r="C29" i="355"/>
  <c r="H27" i="355"/>
  <c r="H25" i="355"/>
  <c r="L25" i="355" s="1"/>
  <c r="C26" i="355" s="1"/>
  <c r="L26" i="355" s="1"/>
  <c r="G25" i="355"/>
  <c r="E25" i="355"/>
  <c r="C25" i="355"/>
  <c r="H23" i="355"/>
  <c r="G23" i="355"/>
  <c r="I19" i="355"/>
  <c r="H19" i="355" s="1"/>
  <c r="G19" i="355"/>
  <c r="F19" i="355"/>
  <c r="E19" i="355"/>
  <c r="C19" i="355"/>
  <c r="H17" i="355"/>
  <c r="L17" i="355" s="1"/>
  <c r="G17" i="355"/>
  <c r="H14" i="355"/>
  <c r="L14" i="355" s="1"/>
  <c r="C15" i="355" s="1"/>
  <c r="L15" i="355" s="1"/>
  <c r="G14" i="355"/>
  <c r="J12" i="355"/>
  <c r="H12" i="355"/>
  <c r="G12" i="355"/>
  <c r="I9" i="355"/>
  <c r="H9" i="355" s="1"/>
  <c r="G9" i="355"/>
  <c r="E9" i="355"/>
  <c r="H7" i="355"/>
  <c r="G7" i="355"/>
  <c r="F7" i="355"/>
  <c r="E7" i="355"/>
  <c r="C7" i="355"/>
  <c r="C9" i="355" s="1"/>
  <c r="K119" i="354"/>
  <c r="K118" i="354"/>
  <c r="J117" i="354"/>
  <c r="I116" i="354"/>
  <c r="I115" i="354"/>
  <c r="I113" i="354"/>
  <c r="H112" i="354"/>
  <c r="G111" i="354"/>
  <c r="I110" i="354"/>
  <c r="D109" i="354"/>
  <c r="L108" i="354"/>
  <c r="J108" i="354"/>
  <c r="F108" i="354"/>
  <c r="D108" i="354"/>
  <c r="M107" i="354"/>
  <c r="M120" i="354" s="1"/>
  <c r="J88" i="354" s="1"/>
  <c r="L107" i="354"/>
  <c r="L120" i="354" s="1"/>
  <c r="K107" i="354"/>
  <c r="J107" i="354"/>
  <c r="J120" i="354" s="1"/>
  <c r="J50" i="354" s="1"/>
  <c r="I107" i="354"/>
  <c r="H107" i="354"/>
  <c r="H120" i="354" s="1"/>
  <c r="G107" i="354"/>
  <c r="G120" i="354" s="1"/>
  <c r="F107" i="354"/>
  <c r="F120" i="354" s="1"/>
  <c r="J17" i="354" s="1"/>
  <c r="E107" i="354"/>
  <c r="E120" i="354" s="1"/>
  <c r="J12" i="354" s="1"/>
  <c r="D107" i="354"/>
  <c r="C100" i="354"/>
  <c r="C99" i="354"/>
  <c r="E98" i="354"/>
  <c r="C98" i="354"/>
  <c r="C97" i="354"/>
  <c r="C96" i="354"/>
  <c r="H88" i="354"/>
  <c r="L88" i="354" s="1"/>
  <c r="G88" i="354"/>
  <c r="E88" i="354"/>
  <c r="H86" i="354"/>
  <c r="G86" i="354"/>
  <c r="E86" i="354" a="1"/>
  <c r="E86" i="354" s="1"/>
  <c r="H84" i="354"/>
  <c r="G84" i="354"/>
  <c r="E84" i="354" a="1"/>
  <c r="E84" i="354" s="1"/>
  <c r="H82" i="354"/>
  <c r="G82" i="354"/>
  <c r="E82" i="354" a="1"/>
  <c r="E82" i="354" s="1"/>
  <c r="H80" i="354"/>
  <c r="G80" i="354"/>
  <c r="E80" i="354" a="1"/>
  <c r="E80" i="354" s="1"/>
  <c r="H78" i="354"/>
  <c r="G78" i="354"/>
  <c r="E78" i="354" a="1"/>
  <c r="E78" i="354" s="1"/>
  <c r="H75" i="354"/>
  <c r="L75" i="354" s="1"/>
  <c r="C75" i="354"/>
  <c r="H73" i="354"/>
  <c r="G73" i="354"/>
  <c r="E73" i="354"/>
  <c r="C73" i="354"/>
  <c r="H69" i="354"/>
  <c r="H68" i="354"/>
  <c r="H67" i="354" s="1"/>
  <c r="L67" i="354" s="1"/>
  <c r="G67" i="354"/>
  <c r="E67" i="354"/>
  <c r="C67" i="354"/>
  <c r="H65" i="354"/>
  <c r="H63" i="354"/>
  <c r="G63" i="354"/>
  <c r="E63" i="354"/>
  <c r="E61" i="354"/>
  <c r="C61" i="354"/>
  <c r="G61" i="354" s="1"/>
  <c r="E60" i="354"/>
  <c r="C60" i="354"/>
  <c r="G60" i="354" s="1"/>
  <c r="E59" i="354"/>
  <c r="C59" i="354"/>
  <c r="G59" i="354" s="1"/>
  <c r="E58" i="354"/>
  <c r="C58" i="354"/>
  <c r="G58" i="354" s="1"/>
  <c r="E57" i="354"/>
  <c r="C57" i="354"/>
  <c r="G57" i="354" s="1"/>
  <c r="E56" i="354"/>
  <c r="C56" i="354"/>
  <c r="G56" i="354" s="1"/>
  <c r="E55" i="354"/>
  <c r="C55" i="354"/>
  <c r="G55" i="354" s="1"/>
  <c r="E54" i="354"/>
  <c r="C54" i="354"/>
  <c r="G54" i="354" s="1"/>
  <c r="E53" i="354"/>
  <c r="C53" i="354"/>
  <c r="G53" i="354" s="1"/>
  <c r="H52" i="354"/>
  <c r="E52" i="354"/>
  <c r="C52" i="354"/>
  <c r="G52" i="354" s="1"/>
  <c r="H51" i="354"/>
  <c r="H50" i="354" s="1"/>
  <c r="E51" i="354"/>
  <c r="C51" i="354"/>
  <c r="G51" i="354" s="1"/>
  <c r="G50" i="354"/>
  <c r="C65" i="354" s="1"/>
  <c r="H39" i="354"/>
  <c r="H43" i="354" s="1"/>
  <c r="H36" i="354"/>
  <c r="H34" i="354"/>
  <c r="L34" i="354" s="1"/>
  <c r="C35" i="354" s="1"/>
  <c r="L35" i="354" s="1"/>
  <c r="G34" i="354"/>
  <c r="E34" i="354"/>
  <c r="C34" i="354"/>
  <c r="H32" i="354"/>
  <c r="H31" i="354" s="1"/>
  <c r="I31" i="354"/>
  <c r="G31" i="354"/>
  <c r="C36" i="354" s="1"/>
  <c r="E31" i="354"/>
  <c r="H29" i="354"/>
  <c r="G29" i="354"/>
  <c r="C29" i="354"/>
  <c r="H27" i="354"/>
  <c r="H25" i="354"/>
  <c r="G25" i="354"/>
  <c r="E25" i="354"/>
  <c r="J23" i="354"/>
  <c r="H23" i="354"/>
  <c r="G23" i="354"/>
  <c r="C25" i="354" s="1"/>
  <c r="I19" i="354"/>
  <c r="H19" i="354" s="1"/>
  <c r="G19" i="354"/>
  <c r="F19" i="354"/>
  <c r="E19" i="354"/>
  <c r="C19" i="354"/>
  <c r="H17" i="354"/>
  <c r="G17" i="354"/>
  <c r="H14" i="354"/>
  <c r="G14" i="354"/>
  <c r="H12" i="354"/>
  <c r="G12" i="354"/>
  <c r="I9" i="354"/>
  <c r="H9" i="354" s="1"/>
  <c r="G9" i="354"/>
  <c r="E9" i="354"/>
  <c r="H7" i="354"/>
  <c r="G7" i="354"/>
  <c r="F7" i="354"/>
  <c r="E7" i="354"/>
  <c r="C7" i="354"/>
  <c r="C9" i="354" s="1"/>
  <c r="L120" i="353"/>
  <c r="J84" i="353" s="1"/>
  <c r="K119" i="353"/>
  <c r="K118" i="353"/>
  <c r="J117" i="353"/>
  <c r="I116" i="353"/>
  <c r="I115" i="353"/>
  <c r="I113" i="353"/>
  <c r="H112" i="353"/>
  <c r="G111" i="353"/>
  <c r="I110" i="353"/>
  <c r="D109" i="353"/>
  <c r="L108" i="353"/>
  <c r="J108" i="353"/>
  <c r="F108" i="353"/>
  <c r="D108" i="353"/>
  <c r="M107" i="353"/>
  <c r="M120" i="353" s="1"/>
  <c r="J88" i="353" s="1"/>
  <c r="L107" i="353"/>
  <c r="K107" i="353"/>
  <c r="K120" i="353" s="1"/>
  <c r="J107" i="353"/>
  <c r="I107" i="353"/>
  <c r="H107" i="353"/>
  <c r="H120" i="353" s="1"/>
  <c r="G107" i="353"/>
  <c r="F107" i="353"/>
  <c r="F120" i="353" s="1"/>
  <c r="J17" i="353" s="1"/>
  <c r="E107" i="353"/>
  <c r="E120" i="353" s="1"/>
  <c r="D107" i="353"/>
  <c r="D120" i="353" s="1"/>
  <c r="J7" i="353" s="1"/>
  <c r="C100" i="353"/>
  <c r="C99" i="353"/>
  <c r="E98" i="353"/>
  <c r="C98" i="353"/>
  <c r="C97" i="353"/>
  <c r="C96" i="353"/>
  <c r="H88" i="353"/>
  <c r="L88" i="353" s="1"/>
  <c r="G88" i="353"/>
  <c r="E88" i="353"/>
  <c r="H86" i="353"/>
  <c r="G86" i="353"/>
  <c r="E86" i="353" a="1"/>
  <c r="E86" i="353" s="1"/>
  <c r="H84" i="353"/>
  <c r="G84" i="353"/>
  <c r="E84" i="353" a="1"/>
  <c r="E84" i="353" s="1"/>
  <c r="H82" i="353"/>
  <c r="G82" i="353"/>
  <c r="E82" i="353" a="1"/>
  <c r="E82" i="353" s="1"/>
  <c r="H80" i="353"/>
  <c r="G80" i="353"/>
  <c r="E80" i="353" a="1"/>
  <c r="E80" i="353" s="1"/>
  <c r="H78" i="353"/>
  <c r="G78" i="353"/>
  <c r="E78" i="353" a="1"/>
  <c r="E78" i="353" s="1"/>
  <c r="H75" i="353"/>
  <c r="H73" i="353"/>
  <c r="L73" i="353" s="1"/>
  <c r="C74" i="353" s="1"/>
  <c r="L74" i="353" s="1"/>
  <c r="G73" i="353"/>
  <c r="E73" i="353"/>
  <c r="C73" i="353"/>
  <c r="H69" i="353"/>
  <c r="H68" i="353"/>
  <c r="G67" i="353"/>
  <c r="C75" i="353" s="1"/>
  <c r="E67" i="353"/>
  <c r="C67" i="353"/>
  <c r="H65" i="353"/>
  <c r="H63" i="353"/>
  <c r="G63" i="353"/>
  <c r="E63" i="353"/>
  <c r="E61" i="353"/>
  <c r="C61" i="353"/>
  <c r="G61" i="353" s="1"/>
  <c r="E60" i="353"/>
  <c r="C60" i="353"/>
  <c r="G60" i="353" s="1"/>
  <c r="E59" i="353"/>
  <c r="C59" i="353"/>
  <c r="G59" i="353" s="1"/>
  <c r="E58" i="353"/>
  <c r="C58" i="353"/>
  <c r="G58" i="353" s="1"/>
  <c r="E57" i="353"/>
  <c r="C57" i="353"/>
  <c r="G57" i="353" s="1"/>
  <c r="E56" i="353"/>
  <c r="C56" i="353"/>
  <c r="E55" i="353"/>
  <c r="C55" i="353"/>
  <c r="G55" i="353" s="1"/>
  <c r="E54" i="353"/>
  <c r="C54" i="353"/>
  <c r="E53" i="353"/>
  <c r="C53" i="353"/>
  <c r="G53" i="353" s="1"/>
  <c r="H52" i="353"/>
  <c r="E52" i="353"/>
  <c r="C52" i="353"/>
  <c r="G52" i="353" s="1"/>
  <c r="H51" i="353"/>
  <c r="H50" i="353" s="1"/>
  <c r="E51" i="353"/>
  <c r="C51" i="353"/>
  <c r="G51" i="353" s="1"/>
  <c r="G50" i="353"/>
  <c r="C63" i="353" s="1"/>
  <c r="H39" i="353"/>
  <c r="H43" i="353" s="1"/>
  <c r="H36" i="353"/>
  <c r="H34" i="353"/>
  <c r="G34" i="353"/>
  <c r="E34" i="353"/>
  <c r="H32" i="353"/>
  <c r="H31" i="353" s="1"/>
  <c r="I31" i="353"/>
  <c r="G31" i="353"/>
  <c r="C36" i="353" s="1"/>
  <c r="E31" i="353"/>
  <c r="H29" i="353"/>
  <c r="G29" i="353"/>
  <c r="C29" i="353"/>
  <c r="H27" i="353"/>
  <c r="H25" i="353"/>
  <c r="L25" i="353" s="1"/>
  <c r="C26" i="353" s="1"/>
  <c r="L26" i="353" s="1"/>
  <c r="G25" i="353"/>
  <c r="E25" i="353"/>
  <c r="H23" i="353"/>
  <c r="G23" i="353"/>
  <c r="I19" i="353"/>
  <c r="H19" i="353" s="1"/>
  <c r="L19" i="353" s="1"/>
  <c r="C20" i="353" s="1"/>
  <c r="L20" i="353" s="1"/>
  <c r="G19" i="353"/>
  <c r="F19" i="353"/>
  <c r="E19" i="353"/>
  <c r="C19" i="353"/>
  <c r="H17" i="353"/>
  <c r="G17" i="353"/>
  <c r="H14" i="353"/>
  <c r="G14" i="353"/>
  <c r="J12" i="353"/>
  <c r="H12" i="353"/>
  <c r="L12" i="353" s="1"/>
  <c r="G12" i="353"/>
  <c r="I9" i="353"/>
  <c r="H9" i="353"/>
  <c r="G9" i="353"/>
  <c r="E9" i="353"/>
  <c r="H7" i="353"/>
  <c r="G7" i="353"/>
  <c r="F7" i="353"/>
  <c r="E7" i="353"/>
  <c r="C7" i="353"/>
  <c r="C9" i="353" s="1"/>
  <c r="L73" i="356" l="1"/>
  <c r="C74" i="356" s="1"/>
  <c r="L74" i="356" s="1"/>
  <c r="L67" i="356"/>
  <c r="L63" i="356"/>
  <c r="C64" i="356" s="1"/>
  <c r="L64" i="356" s="1"/>
  <c r="L12" i="354"/>
  <c r="L34" i="353"/>
  <c r="C35" i="353" s="1"/>
  <c r="L35" i="353" s="1"/>
  <c r="H67" i="357"/>
  <c r="L63" i="353"/>
  <c r="C64" i="353" s="1"/>
  <c r="L64" i="353" s="1"/>
  <c r="H50" i="356"/>
  <c r="L14" i="354"/>
  <c r="C15" i="354" s="1"/>
  <c r="L15" i="354" s="1"/>
  <c r="L36" i="354"/>
  <c r="L25" i="354"/>
  <c r="C26" i="354" s="1"/>
  <c r="L26" i="354" s="1"/>
  <c r="G56" i="357"/>
  <c r="G56" i="355"/>
  <c r="H50" i="357"/>
  <c r="G56" i="356"/>
  <c r="G54" i="356"/>
  <c r="L27" i="356"/>
  <c r="L19" i="356"/>
  <c r="C20" i="356" s="1"/>
  <c r="L20" i="356" s="1"/>
  <c r="L14" i="356"/>
  <c r="C15" i="356" s="1"/>
  <c r="L15" i="356" s="1"/>
  <c r="L65" i="354"/>
  <c r="L17" i="356"/>
  <c r="L63" i="354"/>
  <c r="C64" i="354" s="1"/>
  <c r="L64" i="354" s="1"/>
  <c r="L9" i="354"/>
  <c r="L14" i="353"/>
  <c r="C15" i="353" s="1"/>
  <c r="L15" i="353" s="1"/>
  <c r="L25" i="356"/>
  <c r="C26" i="356" s="1"/>
  <c r="L26" i="356" s="1"/>
  <c r="L67" i="355"/>
  <c r="L73" i="354"/>
  <c r="C74" i="354" s="1"/>
  <c r="L74" i="354" s="1"/>
  <c r="L34" i="357"/>
  <c r="C35" i="357" s="1"/>
  <c r="L35" i="357" s="1"/>
  <c r="L12" i="356"/>
  <c r="H50" i="355"/>
  <c r="L9" i="353"/>
  <c r="C10" i="353" s="1"/>
  <c r="L10" i="353" s="1"/>
  <c r="L88" i="355"/>
  <c r="L34" i="355"/>
  <c r="C35" i="355" s="1"/>
  <c r="L35" i="355" s="1"/>
  <c r="L17" i="354"/>
  <c r="L17" i="353"/>
  <c r="H67" i="353"/>
  <c r="G56" i="353"/>
  <c r="G54" i="353"/>
  <c r="C63" i="356"/>
  <c r="C65" i="356"/>
  <c r="L65" i="356" s="1"/>
  <c r="F13" i="361"/>
  <c r="C3" i="354"/>
  <c r="F3" i="359" s="1"/>
  <c r="K3" i="353"/>
  <c r="B5" i="352" s="1"/>
  <c r="F4" i="362"/>
  <c r="K3" i="356"/>
  <c r="B8" i="352" s="1"/>
  <c r="F4" i="360"/>
  <c r="V15" i="362"/>
  <c r="L88" i="357"/>
  <c r="C3" i="357"/>
  <c r="F3" i="362" s="1"/>
  <c r="K3" i="357"/>
  <c r="B9" i="352" s="1"/>
  <c r="C3" i="356"/>
  <c r="F3" i="361" s="1"/>
  <c r="K3" i="355"/>
  <c r="B7" i="352" s="1"/>
  <c r="C3" i="355"/>
  <c r="F3" i="360" s="1"/>
  <c r="K3" i="354"/>
  <c r="B6" i="352" s="1"/>
  <c r="C3" i="353"/>
  <c r="F3" i="358" s="1"/>
  <c r="F4" i="361"/>
  <c r="F4" i="359"/>
  <c r="F4" i="358"/>
  <c r="AI6" i="361"/>
  <c r="W4" i="361" s="1"/>
  <c r="AG4" i="361"/>
  <c r="AG4" i="362"/>
  <c r="AI6" i="362"/>
  <c r="W4" i="362" s="1"/>
  <c r="F13" i="358"/>
  <c r="F13" i="362"/>
  <c r="M24" i="358"/>
  <c r="AI6" i="358" s="1"/>
  <c r="W4" i="358" s="1"/>
  <c r="G24" i="359"/>
  <c r="AG4" i="359" s="1"/>
  <c r="Y24" i="360"/>
  <c r="P24" i="358"/>
  <c r="AP8" i="359"/>
  <c r="F13" i="359"/>
  <c r="AB24" i="360"/>
  <c r="J82" i="355"/>
  <c r="J86" i="355"/>
  <c r="L86" i="355" s="1"/>
  <c r="J78" i="355"/>
  <c r="L78" i="355" s="1"/>
  <c r="J80" i="355"/>
  <c r="J84" i="355"/>
  <c r="J29" i="353"/>
  <c r="L29" i="353" s="1"/>
  <c r="J31" i="353"/>
  <c r="L75" i="353"/>
  <c r="L7" i="354"/>
  <c r="L84" i="354"/>
  <c r="D120" i="354"/>
  <c r="J7" i="354" s="1"/>
  <c r="J84" i="354"/>
  <c r="J80" i="354"/>
  <c r="J29" i="355"/>
  <c r="J31" i="355"/>
  <c r="L31" i="355" s="1"/>
  <c r="J82" i="356"/>
  <c r="L12" i="357"/>
  <c r="J84" i="357"/>
  <c r="L84" i="357" s="1"/>
  <c r="J86" i="357"/>
  <c r="L86" i="357" s="1"/>
  <c r="J78" i="357"/>
  <c r="J80" i="357"/>
  <c r="J82" i="357"/>
  <c r="L82" i="357" s="1"/>
  <c r="C34" i="353"/>
  <c r="J80" i="353"/>
  <c r="L19" i="354"/>
  <c r="C20" i="354" s="1"/>
  <c r="L20" i="354" s="1"/>
  <c r="L80" i="354"/>
  <c r="L19" i="355"/>
  <c r="C20" i="355" s="1"/>
  <c r="L20" i="355" s="1"/>
  <c r="L75" i="355"/>
  <c r="L36" i="356"/>
  <c r="L88" i="356"/>
  <c r="K120" i="356"/>
  <c r="C34" i="357"/>
  <c r="C36" i="357"/>
  <c r="L36" i="357" s="1"/>
  <c r="L78" i="357"/>
  <c r="J86" i="353"/>
  <c r="J78" i="353"/>
  <c r="J80" i="356"/>
  <c r="L80" i="356" s="1"/>
  <c r="J84" i="356"/>
  <c r="L84" i="356" s="1"/>
  <c r="C27" i="353"/>
  <c r="L27" i="353" s="1"/>
  <c r="L36" i="353"/>
  <c r="C65" i="353"/>
  <c r="L65" i="353" s="1"/>
  <c r="L86" i="353"/>
  <c r="G120" i="353"/>
  <c r="J23" i="353" s="1"/>
  <c r="L23" i="353" s="1"/>
  <c r="L31" i="354"/>
  <c r="L50" i="354"/>
  <c r="L9" i="355"/>
  <c r="C27" i="355"/>
  <c r="L27" i="355" s="1"/>
  <c r="L23" i="355"/>
  <c r="J39" i="355"/>
  <c r="L82" i="355"/>
  <c r="L9" i="356"/>
  <c r="L19" i="357"/>
  <c r="C20" i="357" s="1"/>
  <c r="L20" i="357" s="1"/>
  <c r="C63" i="357"/>
  <c r="C65" i="357"/>
  <c r="L65" i="357" s="1"/>
  <c r="L50" i="357"/>
  <c r="L78" i="353"/>
  <c r="C10" i="354"/>
  <c r="L10" i="354" s="1"/>
  <c r="J31" i="354"/>
  <c r="J29" i="354"/>
  <c r="L29" i="354" s="1"/>
  <c r="C63" i="355"/>
  <c r="C65" i="355"/>
  <c r="L65" i="355" s="1"/>
  <c r="C50" i="357"/>
  <c r="G54" i="357"/>
  <c r="L80" i="357"/>
  <c r="J29" i="357"/>
  <c r="L29" i="357" s="1"/>
  <c r="J31" i="357"/>
  <c r="L31" i="357" s="1"/>
  <c r="L7" i="353"/>
  <c r="J82" i="353"/>
  <c r="L82" i="353" s="1"/>
  <c r="I120" i="353"/>
  <c r="C50" i="354"/>
  <c r="J86" i="354"/>
  <c r="L86" i="354" s="1"/>
  <c r="I120" i="354"/>
  <c r="L29" i="355"/>
  <c r="C50" i="355"/>
  <c r="G51" i="355"/>
  <c r="G54" i="355"/>
  <c r="J120" i="355"/>
  <c r="J50" i="355" s="1"/>
  <c r="L50" i="355" s="1"/>
  <c r="L9" i="357"/>
  <c r="C27" i="357"/>
  <c r="L27" i="357" s="1"/>
  <c r="L23" i="357"/>
  <c r="J43" i="357"/>
  <c r="J39" i="357"/>
  <c r="J120" i="353"/>
  <c r="J50" i="353" s="1"/>
  <c r="J82" i="354"/>
  <c r="L82" i="354" s="1"/>
  <c r="L7" i="355"/>
  <c r="L12" i="355"/>
  <c r="L84" i="355"/>
  <c r="L82" i="356"/>
  <c r="J29" i="356"/>
  <c r="L29" i="356" s="1"/>
  <c r="J31" i="356"/>
  <c r="L31" i="356" s="1"/>
  <c r="L75" i="357"/>
  <c r="C25" i="353"/>
  <c r="L50" i="353"/>
  <c r="L31" i="353"/>
  <c r="C50" i="353"/>
  <c r="L80" i="353"/>
  <c r="L84" i="353"/>
  <c r="J78" i="354"/>
  <c r="L78" i="354" s="1"/>
  <c r="K120" i="354"/>
  <c r="C36" i="355"/>
  <c r="L36" i="355" s="1"/>
  <c r="C34" i="355"/>
  <c r="L80" i="355"/>
  <c r="L7" i="356"/>
  <c r="C50" i="356"/>
  <c r="L78" i="356"/>
  <c r="J86" i="356"/>
  <c r="L86" i="356" s="1"/>
  <c r="I120" i="356"/>
  <c r="L17" i="357"/>
  <c r="L67" i="353"/>
  <c r="L23" i="354"/>
  <c r="C27" i="354"/>
  <c r="L27" i="354" s="1"/>
  <c r="L92" i="354" s="1"/>
  <c r="C63" i="354"/>
  <c r="L50" i="356"/>
  <c r="L7" i="357"/>
  <c r="L67" i="357"/>
  <c r="G51" i="357"/>
  <c r="L23" i="356"/>
  <c r="I6" i="352"/>
  <c r="L92" i="356" l="1"/>
  <c r="I8" i="352" s="1"/>
  <c r="AI6" i="360"/>
  <c r="W4" i="360" s="1"/>
  <c r="AG4" i="360"/>
  <c r="F5" i="362"/>
  <c r="F5" i="360"/>
  <c r="F5" i="358"/>
  <c r="F5" i="361"/>
  <c r="F5" i="359"/>
  <c r="N10" i="359"/>
  <c r="AK6" i="359"/>
  <c r="N10" i="362"/>
  <c r="AK6" i="362"/>
  <c r="AG4" i="358"/>
  <c r="AK6" i="361"/>
  <c r="N10" i="361"/>
  <c r="AI6" i="359"/>
  <c r="W4" i="359" s="1"/>
  <c r="C10" i="357"/>
  <c r="L10" i="357" s="1"/>
  <c r="L92" i="357"/>
  <c r="J43" i="354"/>
  <c r="J39" i="354"/>
  <c r="L92" i="355"/>
  <c r="C10" i="356"/>
  <c r="L10" i="356" s="1"/>
  <c r="C10" i="355"/>
  <c r="L10" i="355" s="1"/>
  <c r="J43" i="356"/>
  <c r="J39" i="356"/>
  <c r="J43" i="353"/>
  <c r="J39" i="353"/>
  <c r="L92" i="353"/>
  <c r="I5" i="352"/>
  <c r="I7" i="352"/>
  <c r="I9" i="352"/>
  <c r="AK6" i="360" l="1"/>
  <c r="N10" i="360"/>
  <c r="N10" i="358"/>
  <c r="AK6" i="358"/>
  <c r="V11" i="362"/>
  <c r="C41" i="357" s="1"/>
  <c r="V10" i="362"/>
  <c r="C40" i="357" s="1"/>
  <c r="V12" i="362"/>
  <c r="C42" i="357" s="1"/>
  <c r="G42" i="357" s="1"/>
  <c r="V10" i="359"/>
  <c r="C40" i="354" s="1"/>
  <c r="V12" i="359"/>
  <c r="C42" i="354" s="1"/>
  <c r="G42" i="354" s="1"/>
  <c r="V11" i="359"/>
  <c r="C41" i="354" s="1"/>
  <c r="G41" i="354" s="1"/>
  <c r="V10" i="361"/>
  <c r="C40" i="356" s="1"/>
  <c r="V12" i="361"/>
  <c r="C42" i="356" s="1"/>
  <c r="G42" i="356" s="1"/>
  <c r="V11" i="361"/>
  <c r="C41" i="356" s="1"/>
  <c r="AG3" i="359"/>
  <c r="G41" i="357" l="1"/>
  <c r="C45" i="357"/>
  <c r="G41" i="356"/>
  <c r="C45" i="356"/>
  <c r="V10" i="360"/>
  <c r="V11" i="360"/>
  <c r="C41" i="355" s="1"/>
  <c r="V12" i="360"/>
  <c r="C42" i="355" s="1"/>
  <c r="G42" i="355" s="1"/>
  <c r="G40" i="357"/>
  <c r="G39" i="357" s="1"/>
  <c r="C39" i="357"/>
  <c r="G40" i="356"/>
  <c r="G39" i="356" s="1"/>
  <c r="C39" i="356"/>
  <c r="C39" i="354"/>
  <c r="G40" i="354"/>
  <c r="G39" i="354" s="1"/>
  <c r="AG3" i="360"/>
  <c r="AG3" i="361"/>
  <c r="AG3" i="362"/>
  <c r="V13" i="361"/>
  <c r="AG6" i="361"/>
  <c r="V13" i="362"/>
  <c r="AG6" i="362"/>
  <c r="V13" i="359"/>
  <c r="AG6" i="359"/>
  <c r="AG5" i="359" s="1"/>
  <c r="J5" i="352"/>
  <c r="AG3" i="358"/>
  <c r="V12" i="358"/>
  <c r="C42" i="353" s="1"/>
  <c r="G42" i="353" s="1"/>
  <c r="V10" i="358"/>
  <c r="C40" i="353" s="1"/>
  <c r="V11" i="358"/>
  <c r="C41" i="353" s="1"/>
  <c r="G41" i="355" l="1"/>
  <c r="C45" i="355"/>
  <c r="G41" i="353"/>
  <c r="C45" i="353"/>
  <c r="C40" i="355"/>
  <c r="V13" i="360"/>
  <c r="AG6" i="360"/>
  <c r="AG5" i="360" s="1"/>
  <c r="L39" i="357"/>
  <c r="G45" i="357"/>
  <c r="L45" i="357" s="1"/>
  <c r="C43" i="357"/>
  <c r="G43" i="357" s="1"/>
  <c r="L43" i="357" s="1"/>
  <c r="L90" i="357" s="1"/>
  <c r="R9" i="291" s="1"/>
  <c r="S9" i="291" s="1"/>
  <c r="C43" i="356"/>
  <c r="G43" i="356" s="1"/>
  <c r="L43" i="356" s="1"/>
  <c r="L90" i="356" s="1"/>
  <c r="R8" i="291" s="1"/>
  <c r="S8" i="291" s="1"/>
  <c r="G45" i="356"/>
  <c r="L45" i="356" s="1"/>
  <c r="L39" i="356"/>
  <c r="C103" i="356"/>
  <c r="L39" i="354"/>
  <c r="G45" i="354"/>
  <c r="L45" i="354" s="1"/>
  <c r="C43" i="354"/>
  <c r="G43" i="354" s="1"/>
  <c r="L43" i="354" s="1"/>
  <c r="G40" i="353"/>
  <c r="C39" i="353"/>
  <c r="V13" i="358"/>
  <c r="AG6" i="358"/>
  <c r="AG5" i="358" s="1"/>
  <c r="AG5" i="362"/>
  <c r="AG5" i="361"/>
  <c r="J6" i="352"/>
  <c r="J7" i="352"/>
  <c r="J9" i="352"/>
  <c r="B17" i="352"/>
  <c r="B6" i="286" s="1"/>
  <c r="J8" i="352"/>
  <c r="E9" i="352"/>
  <c r="E8" i="352"/>
  <c r="G39" i="353" l="1"/>
  <c r="C39" i="355"/>
  <c r="G40" i="355"/>
  <c r="G39" i="355" s="1"/>
  <c r="F9" i="352"/>
  <c r="C46" i="357"/>
  <c r="L46" i="357" s="1"/>
  <c r="L91" i="357"/>
  <c r="C103" i="357"/>
  <c r="F8" i="352"/>
  <c r="C46" i="356"/>
  <c r="L46" i="356" s="1"/>
  <c r="L91" i="356"/>
  <c r="L89" i="356" s="1"/>
  <c r="L90" i="354"/>
  <c r="R6" i="291" s="1"/>
  <c r="S6" i="291" s="1"/>
  <c r="C46" i="354"/>
  <c r="L46" i="354" s="1"/>
  <c r="L91" i="354" s="1"/>
  <c r="C103" i="354"/>
  <c r="C43" i="353"/>
  <c r="G43" i="353" s="1"/>
  <c r="L43" i="353" s="1"/>
  <c r="L90" i="353" s="1"/>
  <c r="R5" i="291" s="1"/>
  <c r="S5" i="291" s="1"/>
  <c r="G45" i="353"/>
  <c r="L45" i="353" s="1"/>
  <c r="L39" i="353"/>
  <c r="C103" i="353"/>
  <c r="J17" i="352"/>
  <c r="G9" i="352"/>
  <c r="G8" i="352"/>
  <c r="E5" i="352"/>
  <c r="G6" i="352"/>
  <c r="E6" i="352"/>
  <c r="L89" i="354" l="1"/>
  <c r="C43" i="355"/>
  <c r="G43" i="355" s="1"/>
  <c r="L43" i="355" s="1"/>
  <c r="G45" i="355"/>
  <c r="L45" i="355" s="1"/>
  <c r="C46" i="355" s="1"/>
  <c r="L46" i="355" s="1"/>
  <c r="L91" i="355" s="1"/>
  <c r="G7" i="352" s="1"/>
  <c r="H7" i="352" s="1"/>
  <c r="L39" i="355"/>
  <c r="L90" i="355" s="1"/>
  <c r="C103" i="355"/>
  <c r="H9" i="352"/>
  <c r="D9" i="352" s="1"/>
  <c r="C9" i="352"/>
  <c r="L89" i="357"/>
  <c r="H8" i="352"/>
  <c r="D8" i="352" s="1"/>
  <c r="C8" i="352"/>
  <c r="F6" i="352"/>
  <c r="H6" i="352"/>
  <c r="C6" i="352"/>
  <c r="F5" i="352"/>
  <c r="C46" i="353"/>
  <c r="L46" i="353" s="1"/>
  <c r="L91" i="353" s="1"/>
  <c r="G5" i="352"/>
  <c r="L89" i="355" l="1"/>
  <c r="E7" i="352"/>
  <c r="R7" i="291"/>
  <c r="S7" i="291" s="1"/>
  <c r="D6" i="352"/>
  <c r="H5" i="352"/>
  <c r="H17" i="352" s="1"/>
  <c r="H6" i="286" s="1"/>
  <c r="C5" i="352"/>
  <c r="L89" i="353"/>
  <c r="C7" i="352" l="1"/>
  <c r="F7" i="352"/>
  <c r="D5" i="352"/>
  <c r="B13" i="325"/>
  <c r="B13" i="324"/>
  <c r="B13" i="309"/>
  <c r="B225" i="314"/>
  <c r="S222" i="314"/>
  <c r="B208" i="314"/>
  <c r="S205" i="314"/>
  <c r="B191" i="314"/>
  <c r="S188" i="314"/>
  <c r="B174" i="314"/>
  <c r="S171" i="314"/>
  <c r="B157" i="314"/>
  <c r="S154" i="314"/>
  <c r="B140" i="314"/>
  <c r="S137" i="314"/>
  <c r="B123" i="314"/>
  <c r="S120" i="314"/>
  <c r="B140" i="311"/>
  <c r="S137" i="311"/>
  <c r="M19" i="296"/>
  <c r="L19" i="296"/>
  <c r="L46" i="305"/>
  <c r="K46" i="305"/>
  <c r="J64" i="308"/>
  <c r="J63" i="308"/>
  <c r="B30" i="309"/>
  <c r="B123" i="311"/>
  <c r="S120" i="311"/>
  <c r="B106" i="311"/>
  <c r="S103" i="311"/>
  <c r="S126" i="308"/>
  <c r="R126" i="308"/>
  <c r="Q126" i="308"/>
  <c r="P126" i="308"/>
  <c r="K126" i="308"/>
  <c r="J126" i="308"/>
  <c r="I126" i="308"/>
  <c r="H126" i="308"/>
  <c r="G126" i="308"/>
  <c r="F126" i="308"/>
  <c r="E126" i="308"/>
  <c r="D126" i="308"/>
  <c r="C126" i="308"/>
  <c r="B126" i="308"/>
  <c r="A126" i="308"/>
  <c r="M126" i="308" s="1"/>
  <c r="F17" i="352" l="1"/>
  <c r="F6" i="286" s="1"/>
  <c r="D7" i="352"/>
  <c r="D17" i="352" s="1"/>
  <c r="D6" i="286" s="1"/>
  <c r="L126" i="308"/>
  <c r="J19" i="275"/>
  <c r="J19" i="285"/>
  <c r="E37" i="275"/>
  <c r="J14" i="285"/>
  <c r="J13" i="285"/>
  <c r="J20" i="285"/>
  <c r="E38" i="275"/>
  <c r="B13" i="337" l="1"/>
  <c r="B13" i="336"/>
  <c r="B13" i="327"/>
  <c r="B13" i="323"/>
  <c r="J207" i="350"/>
  <c r="C207" i="350"/>
  <c r="J137" i="350"/>
  <c r="C137" i="350"/>
  <c r="J102" i="350"/>
  <c r="C102" i="350"/>
  <c r="B106" i="330" l="1"/>
  <c r="S103" i="330"/>
  <c r="I96" i="305" l="1"/>
  <c r="I67" i="305"/>
  <c r="I68" i="305"/>
  <c r="N4" i="347"/>
  <c r="A23" i="347" s="1"/>
  <c r="A4" i="347" l="1"/>
  <c r="E33" i="275" l="1"/>
  <c r="E34" i="275" s="1"/>
  <c r="E35" i="275" s="1"/>
  <c r="B30" i="327" l="1"/>
  <c r="B30" i="325"/>
  <c r="O17" i="298"/>
  <c r="O18" i="298"/>
  <c r="G26" i="306"/>
  <c r="F26" i="306"/>
  <c r="E26" i="306"/>
  <c r="G34" i="306"/>
  <c r="F34" i="306"/>
  <c r="E34" i="306"/>
  <c r="G33" i="306"/>
  <c r="F33" i="306"/>
  <c r="E33" i="306"/>
  <c r="G32" i="306"/>
  <c r="F32" i="306"/>
  <c r="E32" i="306"/>
  <c r="G22" i="306"/>
  <c r="F22" i="306"/>
  <c r="E22" i="306"/>
  <c r="G21" i="306"/>
  <c r="F21" i="306"/>
  <c r="E21" i="306"/>
  <c r="G18" i="306"/>
  <c r="F18" i="306"/>
  <c r="E18" i="306"/>
  <c r="G16" i="306"/>
  <c r="F16" i="306"/>
  <c r="E16" i="306"/>
  <c r="G15" i="306"/>
  <c r="F15" i="306"/>
  <c r="E15" i="306"/>
  <c r="T161" i="328"/>
  <c r="T145" i="328"/>
  <c r="X15" i="291"/>
  <c r="P16" i="341" l="1"/>
  <c r="P16" i="340"/>
  <c r="H22" i="343" l="1"/>
  <c r="H22" i="342"/>
  <c r="B47" i="343"/>
  <c r="B45" i="343"/>
  <c r="B44" i="343"/>
  <c r="M39" i="343"/>
  <c r="B30" i="343"/>
  <c r="G26" i="343"/>
  <c r="F26" i="343"/>
  <c r="E26" i="343"/>
  <c r="G25" i="343"/>
  <c r="F25" i="343"/>
  <c r="E25" i="343"/>
  <c r="G24" i="343"/>
  <c r="F24" i="343"/>
  <c r="E24" i="343"/>
  <c r="G23" i="343"/>
  <c r="F23" i="343"/>
  <c r="E23" i="343"/>
  <c r="P20" i="343"/>
  <c r="O20" i="343"/>
  <c r="N20" i="343"/>
  <c r="M20" i="343"/>
  <c r="B16" i="343"/>
  <c r="B13" i="343"/>
  <c r="S1" i="343"/>
  <c r="B47" i="342"/>
  <c r="B45" i="342"/>
  <c r="B44" i="342"/>
  <c r="M39" i="342"/>
  <c r="B30" i="342"/>
  <c r="G26" i="342"/>
  <c r="F26" i="342"/>
  <c r="E26" i="342"/>
  <c r="G25" i="342"/>
  <c r="F25" i="342"/>
  <c r="E25" i="342"/>
  <c r="G24" i="342"/>
  <c r="F24" i="342"/>
  <c r="E24" i="342"/>
  <c r="G23" i="342"/>
  <c r="F23" i="342"/>
  <c r="E23" i="342"/>
  <c r="P20" i="342"/>
  <c r="O20" i="342"/>
  <c r="N20" i="342"/>
  <c r="M20" i="342"/>
  <c r="B16" i="342"/>
  <c r="B13" i="342"/>
  <c r="S1" i="342"/>
  <c r="D4" i="343" l="1"/>
  <c r="L32" i="343"/>
  <c r="B32" i="343" s="1"/>
  <c r="D9" i="343"/>
  <c r="L10" i="343"/>
  <c r="B14" i="343" s="1"/>
  <c r="D4" i="342"/>
  <c r="L32" i="342"/>
  <c r="B32" i="342" s="1"/>
  <c r="D9" i="342"/>
  <c r="L10" i="342"/>
  <c r="B14" i="342" s="1"/>
  <c r="A145" i="328"/>
  <c r="A161" i="328"/>
  <c r="B22" i="343" l="1"/>
  <c r="B22" i="342"/>
  <c r="B42" i="343"/>
  <c r="L37" i="343" s="1"/>
  <c r="B37" i="343" s="1"/>
  <c r="B42" i="342"/>
  <c r="L37" i="342" s="1"/>
  <c r="B37" i="342" s="1"/>
  <c r="J203" i="308" l="1"/>
  <c r="L22" i="343" s="1"/>
  <c r="C203" i="308"/>
  <c r="D7" i="343" s="1"/>
  <c r="C183" i="308"/>
  <c r="D7" i="342" s="1"/>
  <c r="J3" i="308"/>
  <c r="C3" i="308"/>
  <c r="J183" i="308"/>
  <c r="L22" i="342" s="1"/>
  <c r="I20" i="305"/>
  <c r="I21" i="305"/>
  <c r="X11" i="305"/>
  <c r="I203" i="308" s="1"/>
  <c r="I204" i="308" s="1"/>
  <c r="I205" i="308" s="1"/>
  <c r="I206" i="308" s="1"/>
  <c r="I207" i="308" s="1"/>
  <c r="I208" i="308" s="1"/>
  <c r="I209" i="308" s="1"/>
  <c r="I210" i="308" s="1"/>
  <c r="I211" i="308" s="1"/>
  <c r="I212" i="308" s="1"/>
  <c r="X10" i="305"/>
  <c r="I183" i="308" s="1"/>
  <c r="W11" i="305"/>
  <c r="T203" i="308" s="1"/>
  <c r="AA203" i="308" s="1"/>
  <c r="W10" i="305"/>
  <c r="T183" i="308" s="1"/>
  <c r="AA183" i="308" s="1"/>
  <c r="L15" i="288"/>
  <c r="H34" i="341"/>
  <c r="J22" i="341"/>
  <c r="C22" i="341"/>
  <c r="G22" i="341" s="1"/>
  <c r="J20" i="341"/>
  <c r="H20" i="341"/>
  <c r="C20" i="341"/>
  <c r="G20" i="341" s="1"/>
  <c r="J19" i="341"/>
  <c r="H19" i="341"/>
  <c r="H16" i="341" s="1"/>
  <c r="C19" i="341"/>
  <c r="G19" i="341" s="1"/>
  <c r="J16" i="341"/>
  <c r="C16" i="341"/>
  <c r="G16" i="341" s="1"/>
  <c r="H9" i="341"/>
  <c r="C9" i="341"/>
  <c r="G9" i="341" s="1"/>
  <c r="K9" i="341" s="1"/>
  <c r="C10" i="341" s="1"/>
  <c r="K10" i="341" s="1"/>
  <c r="J8" i="341"/>
  <c r="H8" i="341"/>
  <c r="G8" i="341"/>
  <c r="K8" i="341" s="1"/>
  <c r="S1" i="341"/>
  <c r="C42" i="341" s="1"/>
  <c r="H34" i="340"/>
  <c r="J22" i="340"/>
  <c r="C22" i="340"/>
  <c r="G22" i="340" s="1"/>
  <c r="J20" i="340"/>
  <c r="H20" i="340"/>
  <c r="C20" i="340"/>
  <c r="G20" i="340" s="1"/>
  <c r="J19" i="340"/>
  <c r="H19" i="340"/>
  <c r="C19" i="340"/>
  <c r="G19" i="340" s="1"/>
  <c r="J16" i="340"/>
  <c r="C16" i="340"/>
  <c r="G16" i="340" s="1"/>
  <c r="H9" i="340"/>
  <c r="C9" i="340"/>
  <c r="G9" i="340" s="1"/>
  <c r="J8" i="340"/>
  <c r="H8" i="340"/>
  <c r="G8" i="340"/>
  <c r="S1" i="340"/>
  <c r="C42" i="340" s="1"/>
  <c r="B89" i="339"/>
  <c r="S86" i="339"/>
  <c r="B72" i="339"/>
  <c r="S69" i="339"/>
  <c r="B55" i="339"/>
  <c r="S52" i="339"/>
  <c r="B38" i="339"/>
  <c r="S35" i="339"/>
  <c r="B21" i="339"/>
  <c r="S18" i="339"/>
  <c r="B4" i="339"/>
  <c r="S1" i="339"/>
  <c r="B89" i="338"/>
  <c r="S86" i="338"/>
  <c r="B72" i="338"/>
  <c r="S69" i="338"/>
  <c r="B55" i="338"/>
  <c r="S52" i="338"/>
  <c r="B38" i="338"/>
  <c r="S35" i="338"/>
  <c r="B21" i="338"/>
  <c r="S18" i="338"/>
  <c r="B4" i="338"/>
  <c r="S1" i="338"/>
  <c r="A222" i="308"/>
  <c r="A221" i="308"/>
  <c r="A220" i="308"/>
  <c r="A219" i="308"/>
  <c r="A218" i="308"/>
  <c r="A217" i="308"/>
  <c r="A216" i="308"/>
  <c r="A215" i="308"/>
  <c r="A214" i="308"/>
  <c r="A213" i="308"/>
  <c r="A212" i="308"/>
  <c r="A211" i="308"/>
  <c r="L211" i="308" s="1"/>
  <c r="A210" i="308"/>
  <c r="A209" i="308"/>
  <c r="A208" i="308"/>
  <c r="L208" i="308" s="1"/>
  <c r="A207" i="308"/>
  <c r="L207" i="308" s="1"/>
  <c r="A206" i="308"/>
  <c r="A205" i="308"/>
  <c r="A204" i="308"/>
  <c r="S222" i="308"/>
  <c r="R222" i="308"/>
  <c r="Q222" i="308"/>
  <c r="P222" i="308"/>
  <c r="M222" i="308"/>
  <c r="L222" i="308"/>
  <c r="K222" i="308"/>
  <c r="J222" i="308"/>
  <c r="I222" i="308"/>
  <c r="H222" i="308"/>
  <c r="G222" i="308"/>
  <c r="F222" i="308"/>
  <c r="E222" i="308"/>
  <c r="D222" i="308"/>
  <c r="C222" i="308"/>
  <c r="B222" i="308"/>
  <c r="S221" i="308"/>
  <c r="R221" i="308"/>
  <c r="Q221" i="308"/>
  <c r="P221" i="308"/>
  <c r="M221" i="308"/>
  <c r="L221" i="308"/>
  <c r="K221" i="308"/>
  <c r="J221" i="308"/>
  <c r="I221" i="308"/>
  <c r="H221" i="308"/>
  <c r="G221" i="308"/>
  <c r="F221" i="308"/>
  <c r="E221" i="308"/>
  <c r="D221" i="308"/>
  <c r="C221" i="308"/>
  <c r="B221" i="308"/>
  <c r="S220" i="308"/>
  <c r="R220" i="308"/>
  <c r="Q220" i="308"/>
  <c r="P220" i="308"/>
  <c r="M220" i="308"/>
  <c r="L220" i="308"/>
  <c r="K220" i="308"/>
  <c r="J220" i="308"/>
  <c r="I220" i="308"/>
  <c r="H220" i="308"/>
  <c r="G220" i="308"/>
  <c r="F220" i="308"/>
  <c r="E220" i="308"/>
  <c r="D220" i="308"/>
  <c r="C220" i="308"/>
  <c r="B220" i="308"/>
  <c r="S219" i="308"/>
  <c r="R219" i="308"/>
  <c r="Q219" i="308"/>
  <c r="P219" i="308"/>
  <c r="M219" i="308"/>
  <c r="L219" i="308"/>
  <c r="K219" i="308"/>
  <c r="J219" i="308"/>
  <c r="I219" i="308"/>
  <c r="H219" i="308"/>
  <c r="G219" i="308"/>
  <c r="F219" i="308"/>
  <c r="E219" i="308"/>
  <c r="D219" i="308"/>
  <c r="C219" i="308"/>
  <c r="B219" i="308"/>
  <c r="S218" i="308"/>
  <c r="R218" i="308"/>
  <c r="Q218" i="308"/>
  <c r="P218" i="308"/>
  <c r="M218" i="308"/>
  <c r="L218" i="308"/>
  <c r="K218" i="308"/>
  <c r="J218" i="308"/>
  <c r="I218" i="308"/>
  <c r="H218" i="308"/>
  <c r="G218" i="308"/>
  <c r="F218" i="308"/>
  <c r="E218" i="308"/>
  <c r="D218" i="308"/>
  <c r="C218" i="308"/>
  <c r="B218" i="308"/>
  <c r="S217" i="308"/>
  <c r="R217" i="308"/>
  <c r="Q217" i="308"/>
  <c r="P217" i="308"/>
  <c r="M217" i="308"/>
  <c r="L217" i="308"/>
  <c r="K217" i="308"/>
  <c r="J217" i="308"/>
  <c r="I217" i="308"/>
  <c r="H217" i="308"/>
  <c r="G217" i="308"/>
  <c r="F217" i="308"/>
  <c r="E217" i="308"/>
  <c r="D217" i="308"/>
  <c r="C217" i="308"/>
  <c r="B217" i="308"/>
  <c r="S216" i="308"/>
  <c r="R216" i="308"/>
  <c r="Q216" i="308"/>
  <c r="P216" i="308"/>
  <c r="M216" i="308"/>
  <c r="L216" i="308"/>
  <c r="K216" i="308"/>
  <c r="J216" i="308"/>
  <c r="I216" i="308"/>
  <c r="H216" i="308"/>
  <c r="G216" i="308"/>
  <c r="F216" i="308"/>
  <c r="E216" i="308"/>
  <c r="D216" i="308"/>
  <c r="C216" i="308"/>
  <c r="B216" i="308"/>
  <c r="S215" i="308"/>
  <c r="R215" i="308"/>
  <c r="Q215" i="308"/>
  <c r="P215" i="308"/>
  <c r="M215" i="308"/>
  <c r="L215" i="308"/>
  <c r="K215" i="308"/>
  <c r="J215" i="308"/>
  <c r="I215" i="308"/>
  <c r="H215" i="308"/>
  <c r="G215" i="308"/>
  <c r="F215" i="308"/>
  <c r="E215" i="308"/>
  <c r="D215" i="308"/>
  <c r="C215" i="308"/>
  <c r="B215" i="308"/>
  <c r="S214" i="308"/>
  <c r="R214" i="308"/>
  <c r="Q214" i="308"/>
  <c r="P214" i="308"/>
  <c r="M214" i="308"/>
  <c r="L214" i="308"/>
  <c r="K214" i="308"/>
  <c r="J214" i="308"/>
  <c r="I214" i="308"/>
  <c r="H214" i="308"/>
  <c r="G214" i="308"/>
  <c r="F214" i="308"/>
  <c r="E214" i="308"/>
  <c r="D214" i="308"/>
  <c r="C214" i="308"/>
  <c r="B214" i="308"/>
  <c r="S213" i="308"/>
  <c r="R213" i="308"/>
  <c r="Q213" i="308"/>
  <c r="P213" i="308"/>
  <c r="M213" i="308"/>
  <c r="L213" i="308"/>
  <c r="K213" i="308"/>
  <c r="J213" i="308"/>
  <c r="I213" i="308"/>
  <c r="H213" i="308"/>
  <c r="G213" i="308"/>
  <c r="F213" i="308"/>
  <c r="E213" i="308"/>
  <c r="D213" i="308"/>
  <c r="C213" i="308"/>
  <c r="B213" i="308"/>
  <c r="S212" i="308"/>
  <c r="R212" i="308"/>
  <c r="Q212" i="308"/>
  <c r="P212" i="308"/>
  <c r="M212" i="308"/>
  <c r="L212" i="308"/>
  <c r="K212" i="308"/>
  <c r="H212" i="308"/>
  <c r="G212" i="308"/>
  <c r="F212" i="308"/>
  <c r="E212" i="308"/>
  <c r="D212" i="308"/>
  <c r="C212" i="308"/>
  <c r="B212" i="308"/>
  <c r="S211" i="308"/>
  <c r="R211" i="308"/>
  <c r="Q211" i="308"/>
  <c r="P211" i="308"/>
  <c r="M211" i="308"/>
  <c r="K211" i="308"/>
  <c r="H211" i="308"/>
  <c r="G211" i="308"/>
  <c r="F211" i="308"/>
  <c r="E211" i="308"/>
  <c r="D211" i="308"/>
  <c r="C211" i="308"/>
  <c r="B211" i="308"/>
  <c r="S210" i="308"/>
  <c r="R210" i="308"/>
  <c r="Q210" i="308"/>
  <c r="P210" i="308"/>
  <c r="M210" i="308"/>
  <c r="K210" i="308"/>
  <c r="H210" i="308"/>
  <c r="G210" i="308"/>
  <c r="F210" i="308"/>
  <c r="E210" i="308"/>
  <c r="D210" i="308"/>
  <c r="C210" i="308"/>
  <c r="B210" i="308"/>
  <c r="L210" i="308" s="1"/>
  <c r="S209" i="308"/>
  <c r="R209" i="308"/>
  <c r="Q209" i="308"/>
  <c r="P209" i="308"/>
  <c r="M209" i="308"/>
  <c r="L209" i="308"/>
  <c r="K209" i="308"/>
  <c r="H209" i="308"/>
  <c r="G209" i="308"/>
  <c r="F209" i="308"/>
  <c r="E209" i="308"/>
  <c r="D209" i="308"/>
  <c r="C209" i="308"/>
  <c r="B209" i="308"/>
  <c r="S208" i="308"/>
  <c r="R208" i="308"/>
  <c r="Q208" i="308"/>
  <c r="P208" i="308"/>
  <c r="M208" i="308"/>
  <c r="K208" i="308"/>
  <c r="H208" i="308"/>
  <c r="G208" i="308"/>
  <c r="F208" i="308"/>
  <c r="E208" i="308"/>
  <c r="D208" i="308"/>
  <c r="C208" i="308"/>
  <c r="B208" i="308"/>
  <c r="S207" i="308"/>
  <c r="R207" i="308"/>
  <c r="Q207" i="308"/>
  <c r="P207" i="308"/>
  <c r="M207" i="308"/>
  <c r="K207" i="308"/>
  <c r="H207" i="308"/>
  <c r="G207" i="308"/>
  <c r="F207" i="308"/>
  <c r="E207" i="308"/>
  <c r="D207" i="308"/>
  <c r="C207" i="308"/>
  <c r="B207" i="308"/>
  <c r="B206" i="308"/>
  <c r="F205" i="308"/>
  <c r="F206" i="308" s="1"/>
  <c r="B205" i="308"/>
  <c r="S204" i="308"/>
  <c r="S205" i="308" s="1"/>
  <c r="S206" i="308" s="1"/>
  <c r="R204" i="308"/>
  <c r="R205" i="308" s="1"/>
  <c r="R206" i="308" s="1"/>
  <c r="P204" i="308"/>
  <c r="P205" i="308" s="1"/>
  <c r="P206" i="308" s="1"/>
  <c r="K204" i="308"/>
  <c r="K205" i="308" s="1"/>
  <c r="K206" i="308" s="1"/>
  <c r="G204" i="308"/>
  <c r="G205" i="308" s="1"/>
  <c r="G206" i="308" s="1"/>
  <c r="F204" i="308"/>
  <c r="E204" i="308"/>
  <c r="E205" i="308" s="1"/>
  <c r="E206" i="308" s="1"/>
  <c r="D204" i="308"/>
  <c r="D205" i="308" s="1"/>
  <c r="D206" i="308" s="1"/>
  <c r="B204" i="308"/>
  <c r="J204" i="308"/>
  <c r="J205" i="308" s="1"/>
  <c r="J206" i="308" s="1"/>
  <c r="J207" i="308" s="1"/>
  <c r="J208" i="308" s="1"/>
  <c r="J209" i="308" s="1"/>
  <c r="J210" i="308" s="1"/>
  <c r="J211" i="308" s="1"/>
  <c r="J212" i="308" s="1"/>
  <c r="C204" i="308"/>
  <c r="C205" i="308" s="1"/>
  <c r="C206" i="308" s="1"/>
  <c r="A202" i="308"/>
  <c r="A201" i="308"/>
  <c r="A200" i="308"/>
  <c r="A199" i="308"/>
  <c r="A198" i="308"/>
  <c r="A197" i="308"/>
  <c r="A196" i="308"/>
  <c r="A195" i="308"/>
  <c r="A194" i="308"/>
  <c r="A193" i="308"/>
  <c r="A192" i="308"/>
  <c r="A191" i="308"/>
  <c r="A190" i="308"/>
  <c r="A189" i="308"/>
  <c r="A188" i="308"/>
  <c r="L188" i="308" s="1"/>
  <c r="A187" i="308"/>
  <c r="L187" i="308" s="1"/>
  <c r="A186" i="308"/>
  <c r="L186" i="308" s="1"/>
  <c r="A185" i="308"/>
  <c r="A184" i="308"/>
  <c r="S202" i="308"/>
  <c r="R202" i="308"/>
  <c r="Q202" i="308"/>
  <c r="P202" i="308"/>
  <c r="M202" i="308"/>
  <c r="L202" i="308"/>
  <c r="K202" i="308"/>
  <c r="J202" i="308"/>
  <c r="I202" i="308"/>
  <c r="H202" i="308"/>
  <c r="G202" i="308"/>
  <c r="F202" i="308"/>
  <c r="E202" i="308"/>
  <c r="D202" i="308"/>
  <c r="C202" i="308"/>
  <c r="B202" i="308"/>
  <c r="S201" i="308"/>
  <c r="R201" i="308"/>
  <c r="Q201" i="308"/>
  <c r="P201" i="308"/>
  <c r="M201" i="308"/>
  <c r="L201" i="308"/>
  <c r="K201" i="308"/>
  <c r="J201" i="308"/>
  <c r="I201" i="308"/>
  <c r="H201" i="308"/>
  <c r="G201" i="308"/>
  <c r="F201" i="308"/>
  <c r="E201" i="308"/>
  <c r="D201" i="308"/>
  <c r="C201" i="308"/>
  <c r="B201" i="308"/>
  <c r="S200" i="308"/>
  <c r="R200" i="308"/>
  <c r="Q200" i="308"/>
  <c r="P200" i="308"/>
  <c r="M200" i="308"/>
  <c r="L200" i="308"/>
  <c r="K200" i="308"/>
  <c r="J200" i="308"/>
  <c r="I200" i="308"/>
  <c r="H200" i="308"/>
  <c r="G200" i="308"/>
  <c r="F200" i="308"/>
  <c r="E200" i="308"/>
  <c r="D200" i="308"/>
  <c r="C200" i="308"/>
  <c r="B200" i="308"/>
  <c r="S199" i="308"/>
  <c r="R199" i="308"/>
  <c r="Q199" i="308"/>
  <c r="P199" i="308"/>
  <c r="M199" i="308"/>
  <c r="L199" i="308"/>
  <c r="K199" i="308"/>
  <c r="J199" i="308"/>
  <c r="I199" i="308"/>
  <c r="H199" i="308"/>
  <c r="G199" i="308"/>
  <c r="F199" i="308"/>
  <c r="E199" i="308"/>
  <c r="D199" i="308"/>
  <c r="C199" i="308"/>
  <c r="B199" i="308"/>
  <c r="S198" i="308"/>
  <c r="R198" i="308"/>
  <c r="Q198" i="308"/>
  <c r="P198" i="308"/>
  <c r="M198" i="308"/>
  <c r="L198" i="308"/>
  <c r="K198" i="308"/>
  <c r="J198" i="308"/>
  <c r="I198" i="308"/>
  <c r="H198" i="308"/>
  <c r="G198" i="308"/>
  <c r="F198" i="308"/>
  <c r="E198" i="308"/>
  <c r="D198" i="308"/>
  <c r="C198" i="308"/>
  <c r="B198" i="308"/>
  <c r="S197" i="308"/>
  <c r="R197" i="308"/>
  <c r="Q197" i="308"/>
  <c r="P197" i="308"/>
  <c r="M197" i="308"/>
  <c r="L197" i="308"/>
  <c r="K197" i="308"/>
  <c r="J197" i="308"/>
  <c r="I197" i="308"/>
  <c r="H197" i="308"/>
  <c r="G197" i="308"/>
  <c r="F197" i="308"/>
  <c r="E197" i="308"/>
  <c r="D197" i="308"/>
  <c r="C197" i="308"/>
  <c r="B197" i="308"/>
  <c r="S196" i="308"/>
  <c r="R196" i="308"/>
  <c r="Q196" i="308"/>
  <c r="P196" i="308"/>
  <c r="M196" i="308"/>
  <c r="L196" i="308"/>
  <c r="K196" i="308"/>
  <c r="J196" i="308"/>
  <c r="I196" i="308"/>
  <c r="H196" i="308"/>
  <c r="G196" i="308"/>
  <c r="F196" i="308"/>
  <c r="E196" i="308"/>
  <c r="D196" i="308"/>
  <c r="C196" i="308"/>
  <c r="B196" i="308"/>
  <c r="S195" i="308"/>
  <c r="R195" i="308"/>
  <c r="Q195" i="308"/>
  <c r="P195" i="308"/>
  <c r="M195" i="308"/>
  <c r="L195" i="308"/>
  <c r="K195" i="308"/>
  <c r="J195" i="308"/>
  <c r="I195" i="308"/>
  <c r="H195" i="308"/>
  <c r="G195" i="308"/>
  <c r="F195" i="308"/>
  <c r="E195" i="308"/>
  <c r="D195" i="308"/>
  <c r="C195" i="308"/>
  <c r="B195" i="308"/>
  <c r="S194" i="308"/>
  <c r="R194" i="308"/>
  <c r="Q194" i="308"/>
  <c r="P194" i="308"/>
  <c r="M194" i="308"/>
  <c r="L194" i="308"/>
  <c r="K194" i="308"/>
  <c r="J194" i="308"/>
  <c r="I194" i="308"/>
  <c r="H194" i="308"/>
  <c r="G194" i="308"/>
  <c r="F194" i="308"/>
  <c r="E194" i="308"/>
  <c r="D194" i="308"/>
  <c r="C194" i="308"/>
  <c r="B194" i="308"/>
  <c r="S193" i="308"/>
  <c r="R193" i="308"/>
  <c r="Q193" i="308"/>
  <c r="P193" i="308"/>
  <c r="M193" i="308"/>
  <c r="L193" i="308"/>
  <c r="K193" i="308"/>
  <c r="J193" i="308"/>
  <c r="I193" i="308"/>
  <c r="H193" i="308"/>
  <c r="G193" i="308"/>
  <c r="F193" i="308"/>
  <c r="E193" i="308"/>
  <c r="D193" i="308"/>
  <c r="C193" i="308"/>
  <c r="B193" i="308"/>
  <c r="S192" i="308"/>
  <c r="R192" i="308"/>
  <c r="Q192" i="308"/>
  <c r="P192" i="308"/>
  <c r="M192" i="308"/>
  <c r="L192" i="308"/>
  <c r="K192" i="308"/>
  <c r="J192" i="308"/>
  <c r="I192" i="308"/>
  <c r="H192" i="308"/>
  <c r="G192" i="308"/>
  <c r="F192" i="308"/>
  <c r="E192" i="308"/>
  <c r="D192" i="308"/>
  <c r="C192" i="308"/>
  <c r="B192" i="308"/>
  <c r="S191" i="308"/>
  <c r="R191" i="308"/>
  <c r="Q191" i="308"/>
  <c r="P191" i="308"/>
  <c r="M191" i="308"/>
  <c r="L191" i="308"/>
  <c r="K191" i="308"/>
  <c r="J191" i="308"/>
  <c r="I191" i="308"/>
  <c r="H191" i="308"/>
  <c r="G191" i="308"/>
  <c r="F191" i="308"/>
  <c r="E191" i="308"/>
  <c r="D191" i="308"/>
  <c r="C191" i="308"/>
  <c r="B191" i="308"/>
  <c r="S190" i="308"/>
  <c r="R190" i="308"/>
  <c r="Q190" i="308"/>
  <c r="P190" i="308"/>
  <c r="M190" i="308"/>
  <c r="L190" i="308"/>
  <c r="K190" i="308"/>
  <c r="J190" i="308"/>
  <c r="I190" i="308"/>
  <c r="H190" i="308"/>
  <c r="G190" i="308"/>
  <c r="F190" i="308"/>
  <c r="E190" i="308"/>
  <c r="D190" i="308"/>
  <c r="C190" i="308"/>
  <c r="B190" i="308"/>
  <c r="S189" i="308"/>
  <c r="R189" i="308"/>
  <c r="Q189" i="308"/>
  <c r="P189" i="308"/>
  <c r="M189" i="308"/>
  <c r="L189" i="308"/>
  <c r="K189" i="308"/>
  <c r="J189" i="308"/>
  <c r="I189" i="308"/>
  <c r="H189" i="308"/>
  <c r="G189" i="308"/>
  <c r="F189" i="308"/>
  <c r="E189" i="308"/>
  <c r="D189" i="308"/>
  <c r="C189" i="308"/>
  <c r="B189" i="308"/>
  <c r="S188" i="308"/>
  <c r="R188" i="308"/>
  <c r="Q188" i="308"/>
  <c r="P188" i="308"/>
  <c r="K188" i="308"/>
  <c r="J188" i="308"/>
  <c r="I188" i="308"/>
  <c r="H188" i="308"/>
  <c r="G188" i="308"/>
  <c r="F188" i="308"/>
  <c r="E188" i="308"/>
  <c r="D188" i="308"/>
  <c r="C188" i="308"/>
  <c r="B188" i="308"/>
  <c r="S187" i="308"/>
  <c r="R187" i="308"/>
  <c r="Q187" i="308"/>
  <c r="P187" i="308"/>
  <c r="K187" i="308"/>
  <c r="J187" i="308"/>
  <c r="I187" i="308"/>
  <c r="H187" i="308"/>
  <c r="G187" i="308"/>
  <c r="F187" i="308"/>
  <c r="E187" i="308"/>
  <c r="D187" i="308"/>
  <c r="C187" i="308"/>
  <c r="B187" i="308"/>
  <c r="B186" i="308"/>
  <c r="G185" i="308"/>
  <c r="G186" i="308" s="1"/>
  <c r="F185" i="308"/>
  <c r="F186" i="308" s="1"/>
  <c r="B185" i="308"/>
  <c r="S184" i="308"/>
  <c r="S185" i="308" s="1"/>
  <c r="S186" i="308" s="1"/>
  <c r="R184" i="308"/>
  <c r="R185" i="308" s="1"/>
  <c r="R186" i="308" s="1"/>
  <c r="P184" i="308"/>
  <c r="P185" i="308" s="1"/>
  <c r="P186" i="308" s="1"/>
  <c r="K184" i="308"/>
  <c r="K185" i="308" s="1"/>
  <c r="K186" i="308" s="1"/>
  <c r="G184" i="308"/>
  <c r="F184" i="308"/>
  <c r="E184" i="308"/>
  <c r="E185" i="308" s="1"/>
  <c r="E186" i="308" s="1"/>
  <c r="D184" i="308"/>
  <c r="D185" i="308" s="1"/>
  <c r="D186" i="308" s="1"/>
  <c r="B184" i="308"/>
  <c r="J184" i="308"/>
  <c r="J185" i="308" s="1"/>
  <c r="J186" i="308" s="1"/>
  <c r="I184" i="308"/>
  <c r="I185" i="308" s="1"/>
  <c r="I186" i="308" s="1"/>
  <c r="H184" i="308"/>
  <c r="H185" i="308" s="1"/>
  <c r="H186" i="308" s="1"/>
  <c r="C184" i="308"/>
  <c r="C185" i="308" s="1"/>
  <c r="C186" i="308" s="1"/>
  <c r="A182" i="308"/>
  <c r="A181" i="308"/>
  <c r="A180" i="308"/>
  <c r="A179" i="308"/>
  <c r="A178" i="308"/>
  <c r="A177" i="308"/>
  <c r="A176" i="308"/>
  <c r="A175" i="308"/>
  <c r="A174" i="308"/>
  <c r="A173" i="308"/>
  <c r="A172" i="308"/>
  <c r="A171" i="308"/>
  <c r="A170" i="308"/>
  <c r="A169" i="308"/>
  <c r="A168" i="308"/>
  <c r="A167" i="308"/>
  <c r="A166" i="308"/>
  <c r="A165" i="308"/>
  <c r="A164" i="308"/>
  <c r="A162" i="308"/>
  <c r="A161" i="308"/>
  <c r="A160" i="308"/>
  <c r="A159" i="308"/>
  <c r="A158" i="308"/>
  <c r="A157" i="308"/>
  <c r="A156" i="308"/>
  <c r="A155" i="308"/>
  <c r="A154" i="308"/>
  <c r="A153" i="308"/>
  <c r="A152" i="308"/>
  <c r="A151" i="308"/>
  <c r="A150" i="308"/>
  <c r="A149" i="308"/>
  <c r="A148" i="308"/>
  <c r="A147" i="308"/>
  <c r="A146" i="308"/>
  <c r="A145" i="308"/>
  <c r="A144" i="308"/>
  <c r="F153" i="305"/>
  <c r="U10" i="305" s="1"/>
  <c r="D153" i="305"/>
  <c r="F158" i="305"/>
  <c r="U11" i="305" s="1"/>
  <c r="D14" i="275"/>
  <c r="D13" i="275"/>
  <c r="D12" i="275"/>
  <c r="B3" i="285"/>
  <c r="B3" i="273"/>
  <c r="B3" i="151"/>
  <c r="B4" i="275" s="1"/>
  <c r="D3" i="150"/>
  <c r="F41" i="342"/>
  <c r="F41" i="343"/>
  <c r="K16" i="341" l="1"/>
  <c r="H29" i="341"/>
  <c r="K20" i="341"/>
  <c r="H28" i="340"/>
  <c r="K20" i="340"/>
  <c r="H25" i="341"/>
  <c r="K19" i="341"/>
  <c r="H25" i="340"/>
  <c r="K19" i="340"/>
  <c r="H27" i="340"/>
  <c r="H28" i="341"/>
  <c r="E90" i="339"/>
  <c r="E22" i="342"/>
  <c r="L20" i="342"/>
  <c r="B29" i="342"/>
  <c r="H203" i="308"/>
  <c r="K8" i="340"/>
  <c r="H27" i="341"/>
  <c r="I153" i="305"/>
  <c r="H183" i="308"/>
  <c r="D8" i="342" s="1"/>
  <c r="L20" i="343"/>
  <c r="E22" i="343"/>
  <c r="B29" i="343"/>
  <c r="K9" i="340"/>
  <c r="C10" i="340" s="1"/>
  <c r="K10" i="340" s="1"/>
  <c r="K44" i="343"/>
  <c r="K44" i="342"/>
  <c r="M188" i="308"/>
  <c r="E90" i="338" s="1"/>
  <c r="M187" i="308"/>
  <c r="E73" i="338" s="1"/>
  <c r="M186" i="308"/>
  <c r="E56" i="338" s="1"/>
  <c r="C18" i="341"/>
  <c r="C18" i="340"/>
  <c r="Q204" i="308"/>
  <c r="Q205" i="308" s="1"/>
  <c r="Q206" i="308" s="1"/>
  <c r="G64" i="339" s="1"/>
  <c r="G42" i="341"/>
  <c r="F42" i="341"/>
  <c r="E42" i="341"/>
  <c r="H42" i="341"/>
  <c r="H22" i="341"/>
  <c r="K22" i="341" s="1"/>
  <c r="C43" i="341"/>
  <c r="D1" i="341"/>
  <c r="R16" i="341"/>
  <c r="C43" i="340"/>
  <c r="G42" i="340"/>
  <c r="F42" i="340"/>
  <c r="E42" i="340"/>
  <c r="H42" i="340"/>
  <c r="H16" i="340"/>
  <c r="K16" i="340" s="1"/>
  <c r="H22" i="340"/>
  <c r="K22" i="340" s="1"/>
  <c r="H29" i="340"/>
  <c r="R16" i="340"/>
  <c r="D1" i="340"/>
  <c r="G83" i="339"/>
  <c r="G100" i="339"/>
  <c r="A1" i="339"/>
  <c r="G11" i="339"/>
  <c r="A18" i="339"/>
  <c r="G28" i="339"/>
  <c r="A35" i="339"/>
  <c r="G45" i="339"/>
  <c r="A52" i="339"/>
  <c r="G62" i="339"/>
  <c r="A69" i="339"/>
  <c r="G79" i="339"/>
  <c r="A86" i="339"/>
  <c r="G96" i="339"/>
  <c r="B40" i="339"/>
  <c r="B57" i="339"/>
  <c r="B74" i="339"/>
  <c r="B91" i="339"/>
  <c r="B3" i="339"/>
  <c r="G12" i="339"/>
  <c r="B20" i="339"/>
  <c r="G29" i="339"/>
  <c r="B37" i="339"/>
  <c r="G46" i="339"/>
  <c r="B54" i="339"/>
  <c r="G63" i="339"/>
  <c r="B71" i="339"/>
  <c r="G80" i="339"/>
  <c r="B88" i="339"/>
  <c r="G97" i="339"/>
  <c r="C20" i="339"/>
  <c r="G23" i="339"/>
  <c r="C54" i="339"/>
  <c r="G57" i="339"/>
  <c r="C71" i="339"/>
  <c r="G74" i="339"/>
  <c r="C88" i="339"/>
  <c r="G91" i="339"/>
  <c r="C37" i="339"/>
  <c r="G40" i="339"/>
  <c r="E3" i="339"/>
  <c r="E20" i="339"/>
  <c r="E37" i="339"/>
  <c r="E54" i="339"/>
  <c r="E71" i="339"/>
  <c r="G81" i="339"/>
  <c r="E88" i="339"/>
  <c r="G98" i="339"/>
  <c r="B23" i="339"/>
  <c r="C3" i="339"/>
  <c r="G6" i="339"/>
  <c r="C8" i="339"/>
  <c r="G14" i="339"/>
  <c r="C25" i="339"/>
  <c r="C42" i="339"/>
  <c r="C59" i="339"/>
  <c r="C76" i="339"/>
  <c r="G82" i="339"/>
  <c r="C93" i="339"/>
  <c r="G99" i="339"/>
  <c r="B6" i="339"/>
  <c r="G4" i="339"/>
  <c r="C9" i="339"/>
  <c r="G21" i="339"/>
  <c r="C26" i="339"/>
  <c r="G38" i="339"/>
  <c r="C43" i="339"/>
  <c r="G55" i="339"/>
  <c r="C60" i="339"/>
  <c r="G72" i="339"/>
  <c r="C77" i="339"/>
  <c r="G89" i="339"/>
  <c r="C94" i="339"/>
  <c r="G10" i="339"/>
  <c r="G27" i="339"/>
  <c r="G44" i="339"/>
  <c r="G61" i="339"/>
  <c r="C73" i="339"/>
  <c r="G78" i="339"/>
  <c r="C90" i="339"/>
  <c r="G95" i="339"/>
  <c r="E73" i="339"/>
  <c r="G78" i="338"/>
  <c r="G27" i="338"/>
  <c r="G44" i="338"/>
  <c r="G100" i="338"/>
  <c r="G10" i="338"/>
  <c r="G61" i="338"/>
  <c r="A1" i="338"/>
  <c r="G11" i="338"/>
  <c r="A18" i="338"/>
  <c r="G28" i="338"/>
  <c r="A35" i="338"/>
  <c r="G45" i="338"/>
  <c r="A52" i="338"/>
  <c r="G62" i="338"/>
  <c r="A69" i="338"/>
  <c r="G79" i="338"/>
  <c r="A86" i="338"/>
  <c r="G96" i="338"/>
  <c r="B40" i="338"/>
  <c r="B57" i="338"/>
  <c r="B74" i="338"/>
  <c r="B91" i="338"/>
  <c r="B3" i="338"/>
  <c r="G12" i="338"/>
  <c r="B20" i="338"/>
  <c r="G29" i="338"/>
  <c r="B37" i="338"/>
  <c r="G46" i="338"/>
  <c r="B54" i="338"/>
  <c r="G63" i="338"/>
  <c r="B71" i="338"/>
  <c r="G80" i="338"/>
  <c r="B88" i="338"/>
  <c r="G97" i="338"/>
  <c r="C3" i="338"/>
  <c r="G6" i="338"/>
  <c r="C20" i="338"/>
  <c r="G23" i="338"/>
  <c r="C37" i="338"/>
  <c r="G40" i="338"/>
  <c r="C54" i="338"/>
  <c r="G57" i="338"/>
  <c r="C71" i="338"/>
  <c r="G74" i="338"/>
  <c r="C88" i="338"/>
  <c r="G91" i="338"/>
  <c r="B6" i="338"/>
  <c r="B23" i="338"/>
  <c r="E3" i="338"/>
  <c r="E20" i="338"/>
  <c r="E37" i="338"/>
  <c r="E54" i="338"/>
  <c r="E71" i="338"/>
  <c r="G81" i="338"/>
  <c r="E88" i="338"/>
  <c r="G98" i="338"/>
  <c r="C8" i="338"/>
  <c r="C25" i="338"/>
  <c r="C42" i="338"/>
  <c r="C59" i="338"/>
  <c r="C76" i="338"/>
  <c r="G82" i="338"/>
  <c r="C93" i="338"/>
  <c r="G99" i="338"/>
  <c r="G4" i="338"/>
  <c r="C9" i="338"/>
  <c r="G21" i="338"/>
  <c r="C26" i="338"/>
  <c r="G38" i="338"/>
  <c r="C43" i="338"/>
  <c r="G55" i="338"/>
  <c r="C60" i="338"/>
  <c r="G72" i="338"/>
  <c r="C77" i="338"/>
  <c r="G83" i="338"/>
  <c r="G89" i="338"/>
  <c r="C94" i="338"/>
  <c r="C56" i="338"/>
  <c r="C73" i="338"/>
  <c r="C90" i="338"/>
  <c r="G95" i="338"/>
  <c r="Q184" i="308"/>
  <c r="Q185" i="308" s="1"/>
  <c r="Q186" i="308" s="1"/>
  <c r="G66" i="338" s="1"/>
  <c r="T129" i="328"/>
  <c r="T113" i="328"/>
  <c r="T97" i="328"/>
  <c r="J165" i="328"/>
  <c r="D149" i="328"/>
  <c r="G41" i="342"/>
  <c r="J149" i="328"/>
  <c r="D165" i="328"/>
  <c r="G41" i="343"/>
  <c r="B149" i="328"/>
  <c r="K18" i="340" l="1"/>
  <c r="K18" i="341"/>
  <c r="D8" i="343"/>
  <c r="D22" i="343" s="1"/>
  <c r="E42" i="343" s="1"/>
  <c r="H204" i="308"/>
  <c r="H205" i="308" s="1"/>
  <c r="H206" i="308" s="1"/>
  <c r="I150" i="328"/>
  <c r="D22" i="342"/>
  <c r="E42" i="342" s="1"/>
  <c r="E43" i="340"/>
  <c r="E45" i="340" s="1"/>
  <c r="B3" i="341"/>
  <c r="G3" i="341"/>
  <c r="B3" i="340"/>
  <c r="G3" i="340"/>
  <c r="G48" i="339"/>
  <c r="G30" i="339"/>
  <c r="G31" i="339"/>
  <c r="G47" i="339"/>
  <c r="G13" i="339"/>
  <c r="G32" i="339"/>
  <c r="G65" i="339"/>
  <c r="G49" i="338"/>
  <c r="G15" i="338"/>
  <c r="G65" i="338"/>
  <c r="G64" i="338"/>
  <c r="G32" i="338"/>
  <c r="G48" i="338"/>
  <c r="G47" i="338"/>
  <c r="G66" i="339"/>
  <c r="G31" i="338"/>
  <c r="G30" i="338"/>
  <c r="G49" i="339"/>
  <c r="G14" i="338"/>
  <c r="G13" i="338"/>
  <c r="G15" i="339"/>
  <c r="C44" i="340"/>
  <c r="C44" i="341"/>
  <c r="H43" i="340"/>
  <c r="H45" i="340" s="1"/>
  <c r="G43" i="340"/>
  <c r="G45" i="340" s="1"/>
  <c r="F43" i="340"/>
  <c r="H43" i="341"/>
  <c r="H45" i="341" s="1"/>
  <c r="G43" i="341"/>
  <c r="G45" i="341" s="1"/>
  <c r="F43" i="341"/>
  <c r="E43" i="341"/>
  <c r="E45" i="341" s="1"/>
  <c r="G56" i="306"/>
  <c r="F56" i="306"/>
  <c r="E56" i="306"/>
  <c r="G55" i="306"/>
  <c r="F55" i="306"/>
  <c r="E55" i="306"/>
  <c r="G54" i="306"/>
  <c r="F54" i="306"/>
  <c r="E54" i="306"/>
  <c r="G53" i="306"/>
  <c r="F53" i="306"/>
  <c r="E53" i="306"/>
  <c r="G52" i="306"/>
  <c r="F52" i="306"/>
  <c r="E52" i="306"/>
  <c r="G51" i="306"/>
  <c r="F51" i="306"/>
  <c r="E51" i="306"/>
  <c r="G50" i="306"/>
  <c r="F50" i="306"/>
  <c r="E50" i="306"/>
  <c r="G49" i="306"/>
  <c r="F49" i="306"/>
  <c r="E49" i="306"/>
  <c r="G48" i="306"/>
  <c r="F48" i="306"/>
  <c r="E48" i="306"/>
  <c r="G47" i="306"/>
  <c r="F47" i="306"/>
  <c r="E47" i="306"/>
  <c r="G46" i="306"/>
  <c r="F46" i="306"/>
  <c r="E46" i="306"/>
  <c r="G45" i="306"/>
  <c r="F45" i="306"/>
  <c r="E45" i="306"/>
  <c r="G44" i="306"/>
  <c r="F44" i="306"/>
  <c r="E44" i="306"/>
  <c r="G43" i="306"/>
  <c r="F43" i="306"/>
  <c r="E43" i="306"/>
  <c r="G42" i="306"/>
  <c r="F42" i="306"/>
  <c r="E42" i="306"/>
  <c r="G41" i="306"/>
  <c r="F41" i="306"/>
  <c r="E41" i="306"/>
  <c r="G40" i="306"/>
  <c r="F40" i="306"/>
  <c r="E40" i="306"/>
  <c r="G39" i="306"/>
  <c r="F39" i="306"/>
  <c r="E39" i="306"/>
  <c r="G38" i="306"/>
  <c r="F38" i="306"/>
  <c r="E38" i="306"/>
  <c r="G37" i="306"/>
  <c r="F37" i="306"/>
  <c r="E37" i="306"/>
  <c r="G36" i="306"/>
  <c r="F36" i="306"/>
  <c r="E36" i="306"/>
  <c r="G35" i="306"/>
  <c r="F35" i="306"/>
  <c r="E35" i="306"/>
  <c r="G31" i="306"/>
  <c r="F31" i="306"/>
  <c r="E31" i="306"/>
  <c r="G30" i="306"/>
  <c r="F30" i="306"/>
  <c r="E30" i="306"/>
  <c r="G29" i="306"/>
  <c r="F29" i="306"/>
  <c r="E29" i="306"/>
  <c r="G28" i="306"/>
  <c r="F28" i="306"/>
  <c r="E28" i="306"/>
  <c r="G27" i="306"/>
  <c r="F27" i="306"/>
  <c r="E27" i="306"/>
  <c r="H22" i="336"/>
  <c r="H22" i="335"/>
  <c r="D15" i="275"/>
  <c r="D19" i="275" s="1"/>
  <c r="J16" i="275"/>
  <c r="B15" i="275"/>
  <c r="K165" i="328"/>
  <c r="I41" i="342"/>
  <c r="I41" i="343"/>
  <c r="B165" i="328"/>
  <c r="K149" i="328"/>
  <c r="I166" i="328" l="1"/>
  <c r="H32" i="340"/>
  <c r="H32" i="341"/>
  <c r="L33" i="343"/>
  <c r="B33" i="343" s="1"/>
  <c r="E28" i="341"/>
  <c r="C28" i="341" s="1"/>
  <c r="G28" i="341" s="1"/>
  <c r="L33" i="342"/>
  <c r="B33" i="342" s="1"/>
  <c r="E28" i="340"/>
  <c r="C28" i="340" s="1"/>
  <c r="G28" i="340" s="1"/>
  <c r="E29" i="340"/>
  <c r="C29" i="340" s="1"/>
  <c r="G29" i="340" s="1"/>
  <c r="E29" i="341"/>
  <c r="C29" i="341" s="1"/>
  <c r="G29" i="341" s="1"/>
  <c r="F44" i="341"/>
  <c r="F45" i="341" s="1"/>
  <c r="E27" i="340"/>
  <c r="C27" i="340" s="1"/>
  <c r="G27" i="340" s="1"/>
  <c r="F44" i="340"/>
  <c r="F45" i="340" s="1"/>
  <c r="E27" i="341"/>
  <c r="C27" i="341" s="1"/>
  <c r="G27" i="341" s="1"/>
  <c r="J25" i="340"/>
  <c r="J28" i="340"/>
  <c r="J27" i="340"/>
  <c r="J29" i="340"/>
  <c r="J25" i="341"/>
  <c r="J29" i="341"/>
  <c r="J27" i="341"/>
  <c r="J28" i="341"/>
  <c r="M184" i="308"/>
  <c r="E22" i="338" s="1"/>
  <c r="L184" i="308"/>
  <c r="C22" i="338" s="1"/>
  <c r="M185" i="308"/>
  <c r="E39" i="338" s="1"/>
  <c r="L185" i="308"/>
  <c r="C39" i="338" s="1"/>
  <c r="B47" i="337"/>
  <c r="B45" i="337"/>
  <c r="B44" i="337"/>
  <c r="M39" i="337"/>
  <c r="B30" i="337"/>
  <c r="G26" i="337"/>
  <c r="F26" i="337"/>
  <c r="E26" i="337"/>
  <c r="G25" i="337"/>
  <c r="F25" i="337"/>
  <c r="E25" i="337"/>
  <c r="G24" i="337"/>
  <c r="F24" i="337"/>
  <c r="E24" i="337"/>
  <c r="G23" i="337"/>
  <c r="F23" i="337"/>
  <c r="E23" i="337"/>
  <c r="P20" i="337"/>
  <c r="O20" i="337"/>
  <c r="N20" i="337"/>
  <c r="M20" i="337"/>
  <c r="B16" i="337"/>
  <c r="S1" i="337"/>
  <c r="B47" i="336"/>
  <c r="B45" i="336"/>
  <c r="B44" i="336"/>
  <c r="M39" i="336"/>
  <c r="B30" i="336"/>
  <c r="G26" i="336"/>
  <c r="F26" i="336"/>
  <c r="E26" i="336"/>
  <c r="G25" i="336"/>
  <c r="F25" i="336"/>
  <c r="E25" i="336"/>
  <c r="G24" i="336"/>
  <c r="F24" i="336"/>
  <c r="E24" i="336"/>
  <c r="G23" i="336"/>
  <c r="F23" i="336"/>
  <c r="E23" i="336"/>
  <c r="P20" i="336"/>
  <c r="O20" i="336"/>
  <c r="N20" i="336"/>
  <c r="M20" i="336"/>
  <c r="B16" i="336"/>
  <c r="S1" i="336"/>
  <c r="B47" i="335"/>
  <c r="B45" i="335"/>
  <c r="B44" i="335"/>
  <c r="M39" i="335"/>
  <c r="B30" i="335"/>
  <c r="G26" i="335"/>
  <c r="F26" i="335"/>
  <c r="E26" i="335"/>
  <c r="G25" i="335"/>
  <c r="F25" i="335"/>
  <c r="E25" i="335"/>
  <c r="G24" i="335"/>
  <c r="F24" i="335"/>
  <c r="E24" i="335"/>
  <c r="G23" i="335"/>
  <c r="F23" i="335"/>
  <c r="E23" i="335"/>
  <c r="P20" i="335"/>
  <c r="O20" i="335"/>
  <c r="N20" i="335"/>
  <c r="M20" i="335"/>
  <c r="B16" i="335"/>
  <c r="B13" i="335"/>
  <c r="S1" i="335"/>
  <c r="P16" i="334"/>
  <c r="R16" i="334" s="1"/>
  <c r="P16" i="333"/>
  <c r="R16" i="333" s="1"/>
  <c r="P16" i="332"/>
  <c r="R16" i="332" s="1"/>
  <c r="H34" i="334"/>
  <c r="H32" i="334"/>
  <c r="J22" i="334"/>
  <c r="C22" i="334"/>
  <c r="G22" i="334" s="1"/>
  <c r="J20" i="334"/>
  <c r="H20" i="334"/>
  <c r="C20" i="334"/>
  <c r="G20" i="334" s="1"/>
  <c r="J19" i="334"/>
  <c r="H19" i="334"/>
  <c r="C19" i="334"/>
  <c r="C18" i="334" s="1"/>
  <c r="J16" i="334"/>
  <c r="C16" i="334"/>
  <c r="G16" i="334" s="1"/>
  <c r="H9" i="334"/>
  <c r="C9" i="334"/>
  <c r="G9" i="334" s="1"/>
  <c r="J8" i="334"/>
  <c r="H8" i="334"/>
  <c r="G8" i="334"/>
  <c r="S1" i="334"/>
  <c r="C42" i="334" s="1"/>
  <c r="H34" i="333"/>
  <c r="H32" i="333"/>
  <c r="J22" i="333"/>
  <c r="C22" i="333"/>
  <c r="G22" i="333" s="1"/>
  <c r="J20" i="333"/>
  <c r="H20" i="333"/>
  <c r="C20" i="333"/>
  <c r="G20" i="333" s="1"/>
  <c r="J19" i="333"/>
  <c r="H19" i="333"/>
  <c r="C19" i="333"/>
  <c r="G19" i="333" s="1"/>
  <c r="J16" i="333"/>
  <c r="C16" i="333"/>
  <c r="G16" i="333" s="1"/>
  <c r="H9" i="333"/>
  <c r="C9" i="333"/>
  <c r="G9" i="333" s="1"/>
  <c r="J8" i="333"/>
  <c r="H8" i="333"/>
  <c r="G8" i="333"/>
  <c r="S1" i="333"/>
  <c r="C42" i="333" s="1"/>
  <c r="H34" i="332"/>
  <c r="H32" i="332"/>
  <c r="J22" i="332"/>
  <c r="C22" i="332"/>
  <c r="G22" i="332" s="1"/>
  <c r="J20" i="332"/>
  <c r="H20" i="332"/>
  <c r="C20" i="332"/>
  <c r="G20" i="332" s="1"/>
  <c r="J19" i="332"/>
  <c r="H19" i="332"/>
  <c r="C19" i="332"/>
  <c r="C18" i="332" s="1"/>
  <c r="J16" i="332"/>
  <c r="C16" i="332"/>
  <c r="G16" i="332" s="1"/>
  <c r="H9" i="332"/>
  <c r="C9" i="332"/>
  <c r="G9" i="332" s="1"/>
  <c r="J8" i="332"/>
  <c r="H8" i="332"/>
  <c r="G8" i="332"/>
  <c r="S1" i="332"/>
  <c r="C42" i="332" s="1"/>
  <c r="J163" i="308"/>
  <c r="J164" i="308" s="1"/>
  <c r="J165" i="308" s="1"/>
  <c r="J166" i="308" s="1"/>
  <c r="J167" i="308" s="1"/>
  <c r="J168" i="308" s="1"/>
  <c r="J169" i="308" s="1"/>
  <c r="J123" i="308"/>
  <c r="J103" i="308"/>
  <c r="J43" i="308"/>
  <c r="B89" i="331"/>
  <c r="S86" i="331"/>
  <c r="B72" i="331"/>
  <c r="S69" i="331"/>
  <c r="B55" i="331"/>
  <c r="S52" i="331"/>
  <c r="B38" i="331"/>
  <c r="S35" i="331"/>
  <c r="B21" i="331"/>
  <c r="S18" i="331"/>
  <c r="B4" i="331"/>
  <c r="S1" i="331"/>
  <c r="X6" i="305"/>
  <c r="X5" i="305"/>
  <c r="X9" i="305"/>
  <c r="I163" i="308" s="1"/>
  <c r="W9" i="305"/>
  <c r="X8" i="305"/>
  <c r="I143" i="308" s="1"/>
  <c r="I144" i="308" s="1"/>
  <c r="I145" i="308" s="1"/>
  <c r="I146" i="308" s="1"/>
  <c r="I147" i="308" s="1"/>
  <c r="I148" i="308" s="1"/>
  <c r="W8" i="305"/>
  <c r="J143" i="308"/>
  <c r="J144" i="308" s="1"/>
  <c r="J145" i="308" s="1"/>
  <c r="J146" i="308" s="1"/>
  <c r="J147" i="308" s="1"/>
  <c r="J148" i="308" s="1"/>
  <c r="X7" i="305"/>
  <c r="W7" i="305"/>
  <c r="I146" i="305"/>
  <c r="G146" i="305"/>
  <c r="F146" i="305"/>
  <c r="D146" i="305"/>
  <c r="S182" i="308"/>
  <c r="R182" i="308"/>
  <c r="Q182" i="308"/>
  <c r="P182" i="308"/>
  <c r="M182" i="308"/>
  <c r="L182" i="308"/>
  <c r="K182" i="308"/>
  <c r="J182" i="308"/>
  <c r="I182" i="308"/>
  <c r="H182" i="308"/>
  <c r="G182" i="308"/>
  <c r="F182" i="308"/>
  <c r="E182" i="308"/>
  <c r="D182" i="308"/>
  <c r="C182" i="308"/>
  <c r="B182" i="308"/>
  <c r="S181" i="308"/>
  <c r="R181" i="308"/>
  <c r="Q181" i="308"/>
  <c r="P181" i="308"/>
  <c r="M181" i="308"/>
  <c r="L181" i="308"/>
  <c r="K181" i="308"/>
  <c r="J181" i="308"/>
  <c r="I181" i="308"/>
  <c r="H181" i="308"/>
  <c r="G181" i="308"/>
  <c r="F181" i="308"/>
  <c r="E181" i="308"/>
  <c r="D181" i="308"/>
  <c r="C181" i="308"/>
  <c r="B181" i="308"/>
  <c r="S180" i="308"/>
  <c r="R180" i="308"/>
  <c r="Q180" i="308"/>
  <c r="P180" i="308"/>
  <c r="M180" i="308"/>
  <c r="L180" i="308"/>
  <c r="K180" i="308"/>
  <c r="J180" i="308"/>
  <c r="I180" i="308"/>
  <c r="H180" i="308"/>
  <c r="G180" i="308"/>
  <c r="F180" i="308"/>
  <c r="E180" i="308"/>
  <c r="D180" i="308"/>
  <c r="C180" i="308"/>
  <c r="B180" i="308"/>
  <c r="S179" i="308"/>
  <c r="R179" i="308"/>
  <c r="Q179" i="308"/>
  <c r="P179" i="308"/>
  <c r="M179" i="308"/>
  <c r="L179" i="308"/>
  <c r="K179" i="308"/>
  <c r="J179" i="308"/>
  <c r="I179" i="308"/>
  <c r="H179" i="308"/>
  <c r="G179" i="308"/>
  <c r="F179" i="308"/>
  <c r="E179" i="308"/>
  <c r="D179" i="308"/>
  <c r="C179" i="308"/>
  <c r="B179" i="308"/>
  <c r="S178" i="308"/>
  <c r="R178" i="308"/>
  <c r="Q178" i="308"/>
  <c r="P178" i="308"/>
  <c r="M178" i="308"/>
  <c r="K178" i="308"/>
  <c r="J178" i="308"/>
  <c r="I178" i="308"/>
  <c r="H178" i="308"/>
  <c r="G178" i="308"/>
  <c r="F178" i="308"/>
  <c r="E178" i="308"/>
  <c r="D178" i="308"/>
  <c r="C178" i="308"/>
  <c r="B178" i="308"/>
  <c r="L178" i="308" s="1"/>
  <c r="S177" i="308"/>
  <c r="R177" i="308"/>
  <c r="Q177" i="308"/>
  <c r="P177" i="308"/>
  <c r="M177" i="308"/>
  <c r="K177" i="308"/>
  <c r="J177" i="308"/>
  <c r="I177" i="308"/>
  <c r="H177" i="308"/>
  <c r="G177" i="308"/>
  <c r="F177" i="308"/>
  <c r="E177" i="308"/>
  <c r="D177" i="308"/>
  <c r="C177" i="308"/>
  <c r="B177" i="308"/>
  <c r="L177" i="308" s="1"/>
  <c r="S176" i="308"/>
  <c r="R176" i="308"/>
  <c r="Q176" i="308"/>
  <c r="P176" i="308"/>
  <c r="M176" i="308"/>
  <c r="L176" i="308"/>
  <c r="K176" i="308"/>
  <c r="J176" i="308"/>
  <c r="I176" i="308"/>
  <c r="H176" i="308"/>
  <c r="G176" i="308"/>
  <c r="F176" i="308"/>
  <c r="E176" i="308"/>
  <c r="D176" i="308"/>
  <c r="C176" i="308"/>
  <c r="B176" i="308"/>
  <c r="S175" i="308"/>
  <c r="R175" i="308"/>
  <c r="Q175" i="308"/>
  <c r="P175" i="308"/>
  <c r="M175" i="308"/>
  <c r="K175" i="308"/>
  <c r="J175" i="308"/>
  <c r="I175" i="308"/>
  <c r="H175" i="308"/>
  <c r="G175" i="308"/>
  <c r="F175" i="308"/>
  <c r="E175" i="308"/>
  <c r="D175" i="308"/>
  <c r="C175" i="308"/>
  <c r="B175" i="308"/>
  <c r="L175" i="308" s="1"/>
  <c r="S174" i="308"/>
  <c r="R174" i="308"/>
  <c r="Q174" i="308"/>
  <c r="P174" i="308"/>
  <c r="K174" i="308"/>
  <c r="J174" i="308"/>
  <c r="I174" i="308"/>
  <c r="H174" i="308"/>
  <c r="G174" i="308"/>
  <c r="F174" i="308"/>
  <c r="E174" i="308"/>
  <c r="D174" i="308"/>
  <c r="C174" i="308"/>
  <c r="B174" i="308"/>
  <c r="M174" i="308" s="1"/>
  <c r="S173" i="308"/>
  <c r="R173" i="308"/>
  <c r="Q173" i="308"/>
  <c r="P173" i="308"/>
  <c r="M173" i="308"/>
  <c r="L173" i="308"/>
  <c r="K173" i="308"/>
  <c r="J173" i="308"/>
  <c r="I173" i="308"/>
  <c r="H173" i="308"/>
  <c r="G173" i="308"/>
  <c r="F173" i="308"/>
  <c r="E173" i="308"/>
  <c r="D173" i="308"/>
  <c r="C173" i="308"/>
  <c r="B173" i="308"/>
  <c r="S172" i="308"/>
  <c r="R172" i="308"/>
  <c r="Q172" i="308"/>
  <c r="P172" i="308"/>
  <c r="M172" i="308"/>
  <c r="K172" i="308"/>
  <c r="J172" i="308"/>
  <c r="I172" i="308"/>
  <c r="H172" i="308"/>
  <c r="G172" i="308"/>
  <c r="F172" i="308"/>
  <c r="E172" i="308"/>
  <c r="D172" i="308"/>
  <c r="C172" i="308"/>
  <c r="B172" i="308"/>
  <c r="L172" i="308" s="1"/>
  <c r="S171" i="308"/>
  <c r="R171" i="308"/>
  <c r="Q171" i="308"/>
  <c r="P171" i="308"/>
  <c r="M171" i="308"/>
  <c r="K171" i="308"/>
  <c r="J171" i="308"/>
  <c r="I171" i="308"/>
  <c r="H171" i="308"/>
  <c r="G171" i="308"/>
  <c r="F171" i="308"/>
  <c r="E171" i="308"/>
  <c r="D171" i="308"/>
  <c r="C171" i="308"/>
  <c r="B171" i="308"/>
  <c r="L171" i="308" s="1"/>
  <c r="S170" i="308"/>
  <c r="R170" i="308"/>
  <c r="Q170" i="308"/>
  <c r="P170" i="308"/>
  <c r="M170" i="308"/>
  <c r="L170" i="308"/>
  <c r="K170" i="308"/>
  <c r="J170" i="308"/>
  <c r="I170" i="308"/>
  <c r="H170" i="308"/>
  <c r="G170" i="308"/>
  <c r="F170" i="308"/>
  <c r="E170" i="308"/>
  <c r="D170" i="308"/>
  <c r="C170" i="308"/>
  <c r="B170" i="308"/>
  <c r="B169" i="308"/>
  <c r="B168" i="308"/>
  <c r="B167" i="308"/>
  <c r="B166" i="308"/>
  <c r="B165" i="308"/>
  <c r="S164" i="308"/>
  <c r="S165" i="308" s="1"/>
  <c r="S166" i="308" s="1"/>
  <c r="S167" i="308" s="1"/>
  <c r="S168" i="308" s="1"/>
  <c r="S169" i="308" s="1"/>
  <c r="R164" i="308"/>
  <c r="R165" i="308" s="1"/>
  <c r="R166" i="308" s="1"/>
  <c r="R167" i="308" s="1"/>
  <c r="R168" i="308" s="1"/>
  <c r="R169" i="308" s="1"/>
  <c r="P164" i="308"/>
  <c r="P165" i="308" s="1"/>
  <c r="P166" i="308" s="1"/>
  <c r="P167" i="308" s="1"/>
  <c r="P168" i="308" s="1"/>
  <c r="P169" i="308" s="1"/>
  <c r="K164" i="308"/>
  <c r="K165" i="308" s="1"/>
  <c r="K166" i="308" s="1"/>
  <c r="K167" i="308" s="1"/>
  <c r="K168" i="308" s="1"/>
  <c r="K169" i="308" s="1"/>
  <c r="G164" i="308"/>
  <c r="G165" i="308" s="1"/>
  <c r="G166" i="308" s="1"/>
  <c r="G167" i="308" s="1"/>
  <c r="G168" i="308" s="1"/>
  <c r="G169" i="308" s="1"/>
  <c r="F164" i="308"/>
  <c r="F165" i="308" s="1"/>
  <c r="F166" i="308" s="1"/>
  <c r="F167" i="308" s="1"/>
  <c r="F168" i="308" s="1"/>
  <c r="F169" i="308" s="1"/>
  <c r="E164" i="308"/>
  <c r="E165" i="308" s="1"/>
  <c r="E166" i="308" s="1"/>
  <c r="E167" i="308" s="1"/>
  <c r="E168" i="308" s="1"/>
  <c r="E169" i="308" s="1"/>
  <c r="D164" i="308"/>
  <c r="D165" i="308" s="1"/>
  <c r="D166" i="308" s="1"/>
  <c r="D167" i="308" s="1"/>
  <c r="D168" i="308" s="1"/>
  <c r="D169" i="308" s="1"/>
  <c r="B164" i="308"/>
  <c r="C163" i="308"/>
  <c r="C164" i="308" s="1"/>
  <c r="C165" i="308" s="1"/>
  <c r="C166" i="308" s="1"/>
  <c r="C167" i="308" s="1"/>
  <c r="C168" i="308" s="1"/>
  <c r="C169" i="308" s="1"/>
  <c r="B89" i="330"/>
  <c r="S86" i="330"/>
  <c r="B72" i="330"/>
  <c r="S69" i="330"/>
  <c r="B55" i="330"/>
  <c r="S52" i="330"/>
  <c r="B38" i="330"/>
  <c r="S35" i="330"/>
  <c r="B21" i="330"/>
  <c r="S18" i="330"/>
  <c r="B4" i="330"/>
  <c r="S1" i="330"/>
  <c r="S162" i="308"/>
  <c r="R162" i="308"/>
  <c r="Q162" i="308"/>
  <c r="P162" i="308"/>
  <c r="L162" i="308"/>
  <c r="K162" i="308"/>
  <c r="J162" i="308"/>
  <c r="I162" i="308"/>
  <c r="H162" i="308"/>
  <c r="G162" i="308"/>
  <c r="F162" i="308"/>
  <c r="E162" i="308"/>
  <c r="D162" i="308"/>
  <c r="C162" i="308"/>
  <c r="B162" i="308"/>
  <c r="M162" i="308" s="1"/>
  <c r="S161" i="308"/>
  <c r="R161" i="308"/>
  <c r="Q161" i="308"/>
  <c r="P161" i="308"/>
  <c r="K161" i="308"/>
  <c r="J161" i="308"/>
  <c r="I161" i="308"/>
  <c r="H161" i="308"/>
  <c r="G161" i="308"/>
  <c r="F161" i="308"/>
  <c r="E161" i="308"/>
  <c r="D161" i="308"/>
  <c r="C161" i="308"/>
  <c r="B161" i="308"/>
  <c r="M161" i="308" s="1"/>
  <c r="S160" i="308"/>
  <c r="R160" i="308"/>
  <c r="Q160" i="308"/>
  <c r="P160" i="308"/>
  <c r="K160" i="308"/>
  <c r="J160" i="308"/>
  <c r="I160" i="308"/>
  <c r="H160" i="308"/>
  <c r="G160" i="308"/>
  <c r="F160" i="308"/>
  <c r="E160" i="308"/>
  <c r="D160" i="308"/>
  <c r="C160" i="308"/>
  <c r="B160" i="308"/>
  <c r="M160" i="308" s="1"/>
  <c r="S159" i="308"/>
  <c r="R159" i="308"/>
  <c r="Q159" i="308"/>
  <c r="P159" i="308"/>
  <c r="L159" i="308"/>
  <c r="K159" i="308"/>
  <c r="J159" i="308"/>
  <c r="I159" i="308"/>
  <c r="H159" i="308"/>
  <c r="G159" i="308"/>
  <c r="F159" i="308"/>
  <c r="E159" i="308"/>
  <c r="D159" i="308"/>
  <c r="C159" i="308"/>
  <c r="B159" i="308"/>
  <c r="M159" i="308" s="1"/>
  <c r="S158" i="308"/>
  <c r="R158" i="308"/>
  <c r="Q158" i="308"/>
  <c r="P158" i="308"/>
  <c r="K158" i="308"/>
  <c r="J158" i="308"/>
  <c r="I158" i="308"/>
  <c r="H158" i="308"/>
  <c r="G158" i="308"/>
  <c r="F158" i="308"/>
  <c r="E158" i="308"/>
  <c r="D158" i="308"/>
  <c r="C158" i="308"/>
  <c r="B158" i="308"/>
  <c r="M158" i="308" s="1"/>
  <c r="S157" i="308"/>
  <c r="R157" i="308"/>
  <c r="Q157" i="308"/>
  <c r="P157" i="308"/>
  <c r="L157" i="308"/>
  <c r="K157" i="308"/>
  <c r="J157" i="308"/>
  <c r="I157" i="308"/>
  <c r="H157" i="308"/>
  <c r="G157" i="308"/>
  <c r="F157" i="308"/>
  <c r="E157" i="308"/>
  <c r="D157" i="308"/>
  <c r="C157" i="308"/>
  <c r="B157" i="308"/>
  <c r="M157" i="308" s="1"/>
  <c r="S156" i="308"/>
  <c r="R156" i="308"/>
  <c r="Q156" i="308"/>
  <c r="P156" i="308"/>
  <c r="L156" i="308"/>
  <c r="K156" i="308"/>
  <c r="J156" i="308"/>
  <c r="I156" i="308"/>
  <c r="H156" i="308"/>
  <c r="G156" i="308"/>
  <c r="F156" i="308"/>
  <c r="E156" i="308"/>
  <c r="D156" i="308"/>
  <c r="C156" i="308"/>
  <c r="B156" i="308"/>
  <c r="M156" i="308" s="1"/>
  <c r="S155" i="308"/>
  <c r="R155" i="308"/>
  <c r="Q155" i="308"/>
  <c r="P155" i="308"/>
  <c r="K155" i="308"/>
  <c r="J155" i="308"/>
  <c r="I155" i="308"/>
  <c r="H155" i="308"/>
  <c r="G155" i="308"/>
  <c r="F155" i="308"/>
  <c r="E155" i="308"/>
  <c r="D155" i="308"/>
  <c r="C155" i="308"/>
  <c r="B155" i="308"/>
  <c r="M155" i="308" s="1"/>
  <c r="S154" i="308"/>
  <c r="R154" i="308"/>
  <c r="Q154" i="308"/>
  <c r="P154" i="308"/>
  <c r="K154" i="308"/>
  <c r="J154" i="308"/>
  <c r="I154" i="308"/>
  <c r="H154" i="308"/>
  <c r="G154" i="308"/>
  <c r="F154" i="308"/>
  <c r="E154" i="308"/>
  <c r="D154" i="308"/>
  <c r="C154" i="308"/>
  <c r="B154" i="308"/>
  <c r="M154" i="308" s="1"/>
  <c r="S153" i="308"/>
  <c r="R153" i="308"/>
  <c r="Q153" i="308"/>
  <c r="P153" i="308"/>
  <c r="L153" i="308"/>
  <c r="K153" i="308"/>
  <c r="J153" i="308"/>
  <c r="I153" i="308"/>
  <c r="H153" i="308"/>
  <c r="G153" i="308"/>
  <c r="F153" i="308"/>
  <c r="E153" i="308"/>
  <c r="D153" i="308"/>
  <c r="C153" i="308"/>
  <c r="B153" i="308"/>
  <c r="M153" i="308" s="1"/>
  <c r="S152" i="308"/>
  <c r="R152" i="308"/>
  <c r="Q152" i="308"/>
  <c r="P152" i="308"/>
  <c r="K152" i="308"/>
  <c r="J152" i="308"/>
  <c r="I152" i="308"/>
  <c r="H152" i="308"/>
  <c r="G152" i="308"/>
  <c r="F152" i="308"/>
  <c r="E152" i="308"/>
  <c r="D152" i="308"/>
  <c r="C152" i="308"/>
  <c r="B152" i="308"/>
  <c r="M152" i="308" s="1"/>
  <c r="S151" i="308"/>
  <c r="R151" i="308"/>
  <c r="Q151" i="308"/>
  <c r="P151" i="308"/>
  <c r="K151" i="308"/>
  <c r="J151" i="308"/>
  <c r="I151" i="308"/>
  <c r="H151" i="308"/>
  <c r="G151" i="308"/>
  <c r="F151" i="308"/>
  <c r="E151" i="308"/>
  <c r="D151" i="308"/>
  <c r="C151" i="308"/>
  <c r="B151" i="308"/>
  <c r="M151" i="308" s="1"/>
  <c r="S150" i="308"/>
  <c r="R150" i="308"/>
  <c r="Q150" i="308"/>
  <c r="P150" i="308"/>
  <c r="L150" i="308"/>
  <c r="K150" i="308"/>
  <c r="J150" i="308"/>
  <c r="I150" i="308"/>
  <c r="H150" i="308"/>
  <c r="G150" i="308"/>
  <c r="F150" i="308"/>
  <c r="E150" i="308"/>
  <c r="D150" i="308"/>
  <c r="C150" i="308"/>
  <c r="B150" i="308"/>
  <c r="M150" i="308" s="1"/>
  <c r="S149" i="308"/>
  <c r="R149" i="308"/>
  <c r="Q149" i="308"/>
  <c r="P149" i="308"/>
  <c r="K149" i="308"/>
  <c r="J149" i="308"/>
  <c r="I149" i="308"/>
  <c r="H149" i="308"/>
  <c r="G149" i="308"/>
  <c r="F149" i="308"/>
  <c r="E149" i="308"/>
  <c r="D149" i="308"/>
  <c r="C149" i="308"/>
  <c r="B149" i="308"/>
  <c r="M149" i="308" s="1"/>
  <c r="B148" i="308"/>
  <c r="B147" i="308"/>
  <c r="B146" i="308"/>
  <c r="R145" i="308"/>
  <c r="R146" i="308" s="1"/>
  <c r="R147" i="308" s="1"/>
  <c r="R148" i="308" s="1"/>
  <c r="Q145" i="308"/>
  <c r="Q146" i="308" s="1"/>
  <c r="Q147" i="308" s="1"/>
  <c r="Q148" i="308" s="1"/>
  <c r="P145" i="308"/>
  <c r="P146" i="308" s="1"/>
  <c r="P147" i="308" s="1"/>
  <c r="P148" i="308" s="1"/>
  <c r="K145" i="308"/>
  <c r="K146" i="308" s="1"/>
  <c r="K147" i="308" s="1"/>
  <c r="K148" i="308" s="1"/>
  <c r="B145" i="308"/>
  <c r="S144" i="308"/>
  <c r="S145" i="308" s="1"/>
  <c r="S146" i="308" s="1"/>
  <c r="S147" i="308" s="1"/>
  <c r="S148" i="308" s="1"/>
  <c r="R144" i="308"/>
  <c r="Q144" i="308"/>
  <c r="P144" i="308"/>
  <c r="K144" i="308"/>
  <c r="G144" i="308"/>
  <c r="G145" i="308" s="1"/>
  <c r="G146" i="308" s="1"/>
  <c r="G147" i="308" s="1"/>
  <c r="G148" i="308" s="1"/>
  <c r="F144" i="308"/>
  <c r="F145" i="308" s="1"/>
  <c r="F146" i="308" s="1"/>
  <c r="F147" i="308" s="1"/>
  <c r="F148" i="308" s="1"/>
  <c r="E144" i="308"/>
  <c r="E145" i="308" s="1"/>
  <c r="E146" i="308" s="1"/>
  <c r="E147" i="308" s="1"/>
  <c r="E148" i="308" s="1"/>
  <c r="D144" i="308"/>
  <c r="D145" i="308" s="1"/>
  <c r="D146" i="308" s="1"/>
  <c r="D147" i="308" s="1"/>
  <c r="D148" i="308" s="1"/>
  <c r="B144" i="308"/>
  <c r="B89" i="329"/>
  <c r="S86" i="329"/>
  <c r="B72" i="329"/>
  <c r="S69" i="329"/>
  <c r="B55" i="329"/>
  <c r="S52" i="329"/>
  <c r="B38" i="329"/>
  <c r="S35" i="329"/>
  <c r="B21" i="329"/>
  <c r="S18" i="329"/>
  <c r="B4" i="329"/>
  <c r="S1" i="329"/>
  <c r="B106" i="314"/>
  <c r="S103" i="314"/>
  <c r="L165" i="328"/>
  <c r="L149" i="328"/>
  <c r="K8" i="334" l="1"/>
  <c r="E6" i="330"/>
  <c r="E74" i="331"/>
  <c r="E91" i="331"/>
  <c r="E40" i="331"/>
  <c r="E57" i="331"/>
  <c r="E6" i="331"/>
  <c r="E23" i="331"/>
  <c r="E74" i="329"/>
  <c r="E91" i="329"/>
  <c r="E57" i="329"/>
  <c r="G113" i="330"/>
  <c r="G112" i="330"/>
  <c r="A103" i="330"/>
  <c r="C111" i="330"/>
  <c r="C110" i="330"/>
  <c r="E105" i="330"/>
  <c r="C105" i="330"/>
  <c r="G108" i="330"/>
  <c r="B108" i="330"/>
  <c r="G114" i="330"/>
  <c r="B105" i="330"/>
  <c r="G106" i="330"/>
  <c r="H29" i="333"/>
  <c r="K20" i="333"/>
  <c r="H28" i="334"/>
  <c r="K20" i="334"/>
  <c r="H28" i="332"/>
  <c r="K20" i="332"/>
  <c r="H16" i="333"/>
  <c r="K16" i="333" s="1"/>
  <c r="K19" i="333"/>
  <c r="H25" i="334"/>
  <c r="K19" i="334"/>
  <c r="H16" i="332"/>
  <c r="K16" i="332" s="1"/>
  <c r="K19" i="332"/>
  <c r="K29" i="341"/>
  <c r="K28" i="341"/>
  <c r="K27" i="341"/>
  <c r="K29" i="340"/>
  <c r="K28" i="340"/>
  <c r="K27" i="340"/>
  <c r="K9" i="332"/>
  <c r="C10" i="332" s="1"/>
  <c r="K10" i="332" s="1"/>
  <c r="K8" i="333"/>
  <c r="K8" i="332"/>
  <c r="C18" i="333"/>
  <c r="L161" i="308"/>
  <c r="L160" i="308"/>
  <c r="L158" i="308"/>
  <c r="L155" i="308"/>
  <c r="L154" i="308"/>
  <c r="L152" i="308"/>
  <c r="L151" i="308"/>
  <c r="L149" i="308"/>
  <c r="L174" i="308"/>
  <c r="G19" i="334"/>
  <c r="G19" i="332"/>
  <c r="G26" i="340"/>
  <c r="G14" i="340" s="1"/>
  <c r="C32" i="340" s="1"/>
  <c r="C34" i="340" s="1"/>
  <c r="K34" i="340" s="1"/>
  <c r="K38" i="340" s="1"/>
  <c r="G26" i="341"/>
  <c r="G14" i="341" s="1"/>
  <c r="C32" i="341" s="1"/>
  <c r="G32" i="341" s="1"/>
  <c r="L22" i="335"/>
  <c r="L20" i="335" s="1"/>
  <c r="H22" i="337"/>
  <c r="I164" i="308"/>
  <c r="I165" i="308" s="1"/>
  <c r="I166" i="308" s="1"/>
  <c r="I167" i="308" s="1"/>
  <c r="I168" i="308" s="1"/>
  <c r="I169" i="308" s="1"/>
  <c r="E108" i="330" s="1"/>
  <c r="H27" i="334"/>
  <c r="H29" i="334"/>
  <c r="H16" i="334"/>
  <c r="K16" i="334" s="1"/>
  <c r="L22" i="336"/>
  <c r="L20" i="336" s="1"/>
  <c r="L22" i="337"/>
  <c r="B29" i="337" s="1"/>
  <c r="H27" i="332"/>
  <c r="H29" i="332"/>
  <c r="H28" i="333"/>
  <c r="H22" i="334"/>
  <c r="K22" i="334" s="1"/>
  <c r="D4" i="337"/>
  <c r="D7" i="337"/>
  <c r="D9" i="337"/>
  <c r="L10" i="337"/>
  <c r="B14" i="337" s="1"/>
  <c r="L32" i="337"/>
  <c r="B32" i="337" s="1"/>
  <c r="D4" i="336"/>
  <c r="D9" i="336"/>
  <c r="L10" i="336"/>
  <c r="B14" i="336" s="1"/>
  <c r="L32" i="336"/>
  <c r="B32" i="336" s="1"/>
  <c r="D4" i="335"/>
  <c r="D9" i="335"/>
  <c r="L10" i="335"/>
  <c r="B14" i="335" s="1"/>
  <c r="L32" i="335"/>
  <c r="B32" i="335" s="1"/>
  <c r="K9" i="334"/>
  <c r="C10" i="334" s="1"/>
  <c r="K10" i="334" s="1"/>
  <c r="G42" i="334"/>
  <c r="F42" i="334"/>
  <c r="E42" i="334"/>
  <c r="H42" i="334"/>
  <c r="D1" i="334"/>
  <c r="C43" i="334"/>
  <c r="G42" i="333"/>
  <c r="F42" i="333"/>
  <c r="E42" i="333"/>
  <c r="H42" i="333"/>
  <c r="K9" i="333"/>
  <c r="C10" i="333" s="1"/>
  <c r="K10" i="333" s="1"/>
  <c r="D1" i="333"/>
  <c r="H22" i="333"/>
  <c r="K22" i="333" s="1"/>
  <c r="H27" i="333"/>
  <c r="C43" i="333"/>
  <c r="C44" i="333"/>
  <c r="H25" i="333"/>
  <c r="G42" i="332"/>
  <c r="F42" i="332"/>
  <c r="E42" i="332"/>
  <c r="H42" i="332"/>
  <c r="D1" i="332"/>
  <c r="H22" i="332"/>
  <c r="K22" i="332" s="1"/>
  <c r="C43" i="332"/>
  <c r="C44" i="332"/>
  <c r="H25" i="332"/>
  <c r="G15" i="331"/>
  <c r="A52" i="331"/>
  <c r="G62" i="331"/>
  <c r="G83" i="331"/>
  <c r="A35" i="331"/>
  <c r="G45" i="331"/>
  <c r="G66" i="331"/>
  <c r="A86" i="331"/>
  <c r="G96" i="331"/>
  <c r="A18" i="331"/>
  <c r="A1" i="331"/>
  <c r="G28" i="331"/>
  <c r="G49" i="331"/>
  <c r="A69" i="331"/>
  <c r="G79" i="331"/>
  <c r="G100" i="331"/>
  <c r="G10" i="331"/>
  <c r="G11" i="331"/>
  <c r="G32" i="331"/>
  <c r="B57" i="331"/>
  <c r="B74" i="331"/>
  <c r="B91" i="331"/>
  <c r="B3" i="331"/>
  <c r="G12" i="331"/>
  <c r="B20" i="331"/>
  <c r="G29" i="331"/>
  <c r="B37" i="331"/>
  <c r="G46" i="331"/>
  <c r="B54" i="331"/>
  <c r="G63" i="331"/>
  <c r="B71" i="331"/>
  <c r="G80" i="331"/>
  <c r="B88" i="331"/>
  <c r="G97" i="331"/>
  <c r="B40" i="331"/>
  <c r="C3" i="331"/>
  <c r="G6" i="331"/>
  <c r="C20" i="331"/>
  <c r="G23" i="331"/>
  <c r="C37" i="331"/>
  <c r="G40" i="331"/>
  <c r="C54" i="331"/>
  <c r="G57" i="331"/>
  <c r="C71" i="331"/>
  <c r="G74" i="331"/>
  <c r="C88" i="331"/>
  <c r="G91" i="331"/>
  <c r="B6" i="331"/>
  <c r="G13" i="331"/>
  <c r="G30" i="331"/>
  <c r="G47" i="331"/>
  <c r="G64" i="331"/>
  <c r="G81" i="331"/>
  <c r="G98" i="331"/>
  <c r="B23" i="331"/>
  <c r="C8" i="331"/>
  <c r="G14" i="331"/>
  <c r="C25" i="331"/>
  <c r="G31" i="331"/>
  <c r="C42" i="331"/>
  <c r="G48" i="331"/>
  <c r="C59" i="331"/>
  <c r="G65" i="331"/>
  <c r="C76" i="331"/>
  <c r="G82" i="331"/>
  <c r="C93" i="331"/>
  <c r="G99" i="331"/>
  <c r="G4" i="331"/>
  <c r="C9" i="331"/>
  <c r="G21" i="331"/>
  <c r="C26" i="331"/>
  <c r="G38" i="331"/>
  <c r="C43" i="331"/>
  <c r="G55" i="331"/>
  <c r="C60" i="331"/>
  <c r="G72" i="331"/>
  <c r="C77" i="331"/>
  <c r="G89" i="331"/>
  <c r="C94" i="331"/>
  <c r="G27" i="331"/>
  <c r="G44" i="331"/>
  <c r="G61" i="331"/>
  <c r="G78" i="331"/>
  <c r="G95" i="331"/>
  <c r="G10" i="330"/>
  <c r="G44" i="330"/>
  <c r="G78" i="330"/>
  <c r="G27" i="330"/>
  <c r="G61" i="330"/>
  <c r="G95" i="330"/>
  <c r="A1" i="330"/>
  <c r="G11" i="330"/>
  <c r="A18" i="330"/>
  <c r="G28" i="330"/>
  <c r="A35" i="330"/>
  <c r="G45" i="330"/>
  <c r="A52" i="330"/>
  <c r="G62" i="330"/>
  <c r="A69" i="330"/>
  <c r="G79" i="330"/>
  <c r="A86" i="330"/>
  <c r="G96" i="330"/>
  <c r="B23" i="330"/>
  <c r="B40" i="330"/>
  <c r="B57" i="330"/>
  <c r="B74" i="330"/>
  <c r="B91" i="330"/>
  <c r="B3" i="330"/>
  <c r="G12" i="330"/>
  <c r="B20" i="330"/>
  <c r="G29" i="330"/>
  <c r="B37" i="330"/>
  <c r="G46" i="330"/>
  <c r="B54" i="330"/>
  <c r="G63" i="330"/>
  <c r="B71" i="330"/>
  <c r="G80" i="330"/>
  <c r="B88" i="330"/>
  <c r="G97" i="330"/>
  <c r="C3" i="330"/>
  <c r="G6" i="330"/>
  <c r="C20" i="330"/>
  <c r="G23" i="330"/>
  <c r="C37" i="330"/>
  <c r="G40" i="330"/>
  <c r="C54" i="330"/>
  <c r="G57" i="330"/>
  <c r="C71" i="330"/>
  <c r="G74" i="330"/>
  <c r="C88" i="330"/>
  <c r="G91" i="330"/>
  <c r="E3" i="330"/>
  <c r="E20" i="330"/>
  <c r="E37" i="330"/>
  <c r="E54" i="330"/>
  <c r="E71" i="330"/>
  <c r="E88" i="330"/>
  <c r="C8" i="330"/>
  <c r="C25" i="330"/>
  <c r="C42" i="330"/>
  <c r="C59" i="330"/>
  <c r="C76" i="330"/>
  <c r="C93" i="330"/>
  <c r="G4" i="330"/>
  <c r="C9" i="330"/>
  <c r="G21" i="330"/>
  <c r="C26" i="330"/>
  <c r="G38" i="330"/>
  <c r="C43" i="330"/>
  <c r="G55" i="330"/>
  <c r="C60" i="330"/>
  <c r="G72" i="330"/>
  <c r="C77" i="330"/>
  <c r="G89" i="330"/>
  <c r="C94" i="330"/>
  <c r="G10" i="329"/>
  <c r="A1" i="329"/>
  <c r="G11" i="329"/>
  <c r="A52" i="329"/>
  <c r="A69" i="329"/>
  <c r="A86" i="329"/>
  <c r="B3" i="329"/>
  <c r="G12" i="329"/>
  <c r="C3" i="329"/>
  <c r="G6" i="329"/>
  <c r="C8" i="329"/>
  <c r="C25" i="329"/>
  <c r="C42" i="329"/>
  <c r="C59" i="329"/>
  <c r="C76" i="329"/>
  <c r="C93" i="329"/>
  <c r="G4" i="329"/>
  <c r="C9" i="329"/>
  <c r="C26" i="329"/>
  <c r="C43" i="329"/>
  <c r="C60" i="329"/>
  <c r="C77" i="329"/>
  <c r="C94" i="329"/>
  <c r="B30" i="326"/>
  <c r="B30" i="324"/>
  <c r="B30" i="323"/>
  <c r="P3" i="291"/>
  <c r="N3" i="291"/>
  <c r="C18" i="151"/>
  <c r="A129" i="328"/>
  <c r="A97" i="328"/>
  <c r="G41" i="336"/>
  <c r="I41" i="336"/>
  <c r="F41" i="335"/>
  <c r="G41" i="337"/>
  <c r="I41" i="335"/>
  <c r="G41" i="335"/>
  <c r="A113" i="328"/>
  <c r="F41" i="337"/>
  <c r="F41" i="336"/>
  <c r="K18" i="332" l="1"/>
  <c r="K18" i="334"/>
  <c r="K18" i="333"/>
  <c r="E23" i="330"/>
  <c r="E57" i="330"/>
  <c r="E40" i="330"/>
  <c r="E91" i="330"/>
  <c r="E74" i="330"/>
  <c r="K26" i="341"/>
  <c r="K14" i="341" s="1"/>
  <c r="K26" i="340"/>
  <c r="K14" i="340" s="1"/>
  <c r="G13" i="330"/>
  <c r="G14" i="330"/>
  <c r="G15" i="330"/>
  <c r="G32" i="340"/>
  <c r="K32" i="340" s="1"/>
  <c r="C34" i="341"/>
  <c r="K34" i="341" s="1"/>
  <c r="K38" i="341" s="1"/>
  <c r="C33" i="341"/>
  <c r="K33" i="341" s="1"/>
  <c r="K32" i="341"/>
  <c r="C44" i="334"/>
  <c r="E29" i="334" s="1"/>
  <c r="C29" i="334" s="1"/>
  <c r="G29" i="334" s="1"/>
  <c r="B29" i="335"/>
  <c r="E22" i="335"/>
  <c r="Q164" i="308"/>
  <c r="B42" i="337"/>
  <c r="L37" i="337" s="1"/>
  <c r="B37" i="337" s="1"/>
  <c r="B42" i="336"/>
  <c r="L37" i="336" s="1"/>
  <c r="B37" i="336" s="1"/>
  <c r="B42" i="335"/>
  <c r="L37" i="335" s="1"/>
  <c r="B37" i="335" s="1"/>
  <c r="L20" i="337"/>
  <c r="B29" i="336"/>
  <c r="E22" i="336"/>
  <c r="E22" i="337"/>
  <c r="B22" i="337"/>
  <c r="K44" i="337"/>
  <c r="L33" i="336"/>
  <c r="B33" i="336" s="1"/>
  <c r="K44" i="336"/>
  <c r="B22" i="336"/>
  <c r="B22" i="335"/>
  <c r="K44" i="335"/>
  <c r="L33" i="335"/>
  <c r="B33" i="335" s="1"/>
  <c r="H43" i="334"/>
  <c r="H45" i="334" s="1"/>
  <c r="G43" i="334"/>
  <c r="G45" i="334" s="1"/>
  <c r="F43" i="334"/>
  <c r="E43" i="334"/>
  <c r="E45" i="334" s="1"/>
  <c r="B3" i="334"/>
  <c r="B3" i="333"/>
  <c r="E29" i="333"/>
  <c r="C29" i="333" s="1"/>
  <c r="G29" i="333" s="1"/>
  <c r="E27" i="333"/>
  <c r="C27" i="333" s="1"/>
  <c r="G27" i="333" s="1"/>
  <c r="F44" i="333"/>
  <c r="E28" i="333"/>
  <c r="C28" i="333" s="1"/>
  <c r="G28" i="333" s="1"/>
  <c r="H43" i="333"/>
  <c r="H45" i="333" s="1"/>
  <c r="G43" i="333"/>
  <c r="G45" i="333" s="1"/>
  <c r="F43" i="333"/>
  <c r="E43" i="333"/>
  <c r="E45" i="333" s="1"/>
  <c r="B3" i="332"/>
  <c r="E27" i="332"/>
  <c r="C27" i="332" s="1"/>
  <c r="G27" i="332" s="1"/>
  <c r="F44" i="332"/>
  <c r="E28" i="332"/>
  <c r="C28" i="332" s="1"/>
  <c r="G28" i="332" s="1"/>
  <c r="E29" i="332"/>
  <c r="C29" i="332" s="1"/>
  <c r="G29" i="332" s="1"/>
  <c r="H43" i="332"/>
  <c r="H45" i="332" s="1"/>
  <c r="G43" i="332"/>
  <c r="G45" i="332" s="1"/>
  <c r="F43" i="332"/>
  <c r="E43" i="332"/>
  <c r="E45" i="332" s="1"/>
  <c r="P16" i="322"/>
  <c r="P16" i="321"/>
  <c r="P16" i="320"/>
  <c r="P16" i="319"/>
  <c r="P16" i="318"/>
  <c r="D101" i="328"/>
  <c r="L101" i="328"/>
  <c r="J101" i="328"/>
  <c r="K101" i="328"/>
  <c r="J133" i="328"/>
  <c r="D117" i="328"/>
  <c r="K117" i="328"/>
  <c r="D133" i="328"/>
  <c r="L117" i="328"/>
  <c r="I41" i="337"/>
  <c r="J117" i="328"/>
  <c r="K133" i="328"/>
  <c r="C33" i="340" l="1"/>
  <c r="K33" i="340" s="1"/>
  <c r="K31" i="340" s="1"/>
  <c r="K37" i="340" s="1"/>
  <c r="K31" i="341"/>
  <c r="K37" i="341" s="1"/>
  <c r="E28" i="334"/>
  <c r="C28" i="334" s="1"/>
  <c r="G28" i="334" s="1"/>
  <c r="F44" i="334"/>
  <c r="F45" i="334" s="1"/>
  <c r="L33" i="337"/>
  <c r="B33" i="337" s="1"/>
  <c r="E27" i="334"/>
  <c r="C27" i="334" s="1"/>
  <c r="G27" i="334" s="1"/>
  <c r="Q165" i="308"/>
  <c r="G30" i="330"/>
  <c r="G31" i="330"/>
  <c r="G32" i="330"/>
  <c r="F45" i="333"/>
  <c r="J28" i="334"/>
  <c r="J25" i="334"/>
  <c r="J29" i="334"/>
  <c r="K29" i="334" s="1"/>
  <c r="J27" i="334"/>
  <c r="J28" i="333"/>
  <c r="K28" i="333" s="1"/>
  <c r="J25" i="333"/>
  <c r="J29" i="333"/>
  <c r="K29" i="333" s="1"/>
  <c r="J27" i="333"/>
  <c r="K27" i="333" s="1"/>
  <c r="G26" i="333"/>
  <c r="G14" i="333" s="1"/>
  <c r="C32" i="333" s="1"/>
  <c r="F45" i="332"/>
  <c r="J28" i="332"/>
  <c r="K28" i="332" s="1"/>
  <c r="J25" i="332"/>
  <c r="J29" i="332"/>
  <c r="K29" i="332" s="1"/>
  <c r="J27" i="332"/>
  <c r="K27" i="332" s="1"/>
  <c r="G26" i="332"/>
  <c r="G14" i="332" s="1"/>
  <c r="C32" i="332" s="1"/>
  <c r="T81" i="328"/>
  <c r="T65" i="328"/>
  <c r="T49" i="328"/>
  <c r="T33" i="328"/>
  <c r="T17" i="328"/>
  <c r="T1" i="328"/>
  <c r="L133" i="328"/>
  <c r="K26" i="333" l="1"/>
  <c r="K14" i="333" s="1"/>
  <c r="K28" i="334"/>
  <c r="K27" i="334"/>
  <c r="K26" i="332"/>
  <c r="K14" i="332" s="1"/>
  <c r="G26" i="334"/>
  <c r="G14" i="334" s="1"/>
  <c r="C32" i="334" s="1"/>
  <c r="G32" i="334" s="1"/>
  <c r="Q166" i="308"/>
  <c r="Q167" i="308" s="1"/>
  <c r="G48" i="330"/>
  <c r="G47" i="330"/>
  <c r="G49" i="330"/>
  <c r="G32" i="333"/>
  <c r="C34" i="333"/>
  <c r="K34" i="333" s="1"/>
  <c r="K38" i="333" s="1"/>
  <c r="C34" i="332"/>
  <c r="K34" i="332" s="1"/>
  <c r="K38" i="332" s="1"/>
  <c r="G32" i="332"/>
  <c r="B7" i="275"/>
  <c r="Q168" i="308" l="1"/>
  <c r="G83" i="330"/>
  <c r="G82" i="330"/>
  <c r="G81" i="330"/>
  <c r="K26" i="334"/>
  <c r="K14" i="334" s="1"/>
  <c r="C34" i="334"/>
  <c r="K34" i="334" s="1"/>
  <c r="K38" i="334" s="1"/>
  <c r="G64" i="330"/>
  <c r="G65" i="330"/>
  <c r="G66" i="330"/>
  <c r="C33" i="334"/>
  <c r="K33" i="334" s="1"/>
  <c r="K32" i="334"/>
  <c r="C33" i="333"/>
  <c r="K33" i="333" s="1"/>
  <c r="K32" i="333"/>
  <c r="C33" i="332"/>
  <c r="K33" i="332" s="1"/>
  <c r="K32" i="332"/>
  <c r="A10" i="298"/>
  <c r="A9" i="298"/>
  <c r="A8" i="298"/>
  <c r="A7" i="298"/>
  <c r="A6" i="291"/>
  <c r="A7" i="291"/>
  <c r="A8" i="291"/>
  <c r="A9" i="291"/>
  <c r="A5" i="291"/>
  <c r="B47" i="327"/>
  <c r="B45" i="327"/>
  <c r="B44" i="327"/>
  <c r="M39" i="327"/>
  <c r="G26" i="327"/>
  <c r="F26" i="327"/>
  <c r="E26" i="327"/>
  <c r="G25" i="327"/>
  <c r="F25" i="327"/>
  <c r="E25" i="327"/>
  <c r="G24" i="327"/>
  <c r="F24" i="327"/>
  <c r="E24" i="327"/>
  <c r="G23" i="327"/>
  <c r="F23" i="327"/>
  <c r="E23" i="327"/>
  <c r="P20" i="327"/>
  <c r="O20" i="327"/>
  <c r="N20" i="327"/>
  <c r="M20" i="327"/>
  <c r="B16" i="327"/>
  <c r="S1" i="327"/>
  <c r="L10" i="327" s="1"/>
  <c r="B14" i="327" s="1"/>
  <c r="B47" i="326"/>
  <c r="B45" i="326"/>
  <c r="B44" i="326"/>
  <c r="M39" i="326"/>
  <c r="G26" i="326"/>
  <c r="F26" i="326"/>
  <c r="E26" i="326"/>
  <c r="G25" i="326"/>
  <c r="F25" i="326"/>
  <c r="E25" i="326"/>
  <c r="G24" i="326"/>
  <c r="F24" i="326"/>
  <c r="E24" i="326"/>
  <c r="G23" i="326"/>
  <c r="F23" i="326"/>
  <c r="E23" i="326"/>
  <c r="P20" i="326"/>
  <c r="O20" i="326"/>
  <c r="N20" i="326"/>
  <c r="M20" i="326"/>
  <c r="B16" i="326"/>
  <c r="B13" i="326"/>
  <c r="S1" i="326"/>
  <c r="L10" i="326" s="1"/>
  <c r="B14" i="326" s="1"/>
  <c r="B47" i="325"/>
  <c r="B45" i="325"/>
  <c r="B44" i="325"/>
  <c r="M39" i="325"/>
  <c r="G26" i="325"/>
  <c r="F26" i="325"/>
  <c r="E26" i="325"/>
  <c r="G25" i="325"/>
  <c r="F25" i="325"/>
  <c r="E25" i="325"/>
  <c r="G24" i="325"/>
  <c r="F24" i="325"/>
  <c r="E24" i="325"/>
  <c r="G23" i="325"/>
  <c r="F23" i="325"/>
  <c r="E23" i="325"/>
  <c r="P20" i="325"/>
  <c r="O20" i="325"/>
  <c r="N20" i="325"/>
  <c r="M20" i="325"/>
  <c r="B16" i="325"/>
  <c r="S1" i="325"/>
  <c r="B47" i="324"/>
  <c r="B45" i="324"/>
  <c r="B44" i="324"/>
  <c r="M39" i="324"/>
  <c r="G26" i="324"/>
  <c r="F26" i="324"/>
  <c r="E26" i="324"/>
  <c r="G25" i="324"/>
  <c r="F25" i="324"/>
  <c r="E25" i="324"/>
  <c r="G24" i="324"/>
  <c r="F24" i="324"/>
  <c r="E24" i="324"/>
  <c r="G23" i="324"/>
  <c r="F23" i="324"/>
  <c r="E23" i="324"/>
  <c r="P20" i="324"/>
  <c r="O20" i="324"/>
  <c r="N20" i="324"/>
  <c r="M20" i="324"/>
  <c r="B16" i="324"/>
  <c r="S1" i="324"/>
  <c r="B47" i="323"/>
  <c r="B45" i="323"/>
  <c r="B44" i="323"/>
  <c r="M39" i="323"/>
  <c r="G26" i="323"/>
  <c r="F26" i="323"/>
  <c r="E26" i="323"/>
  <c r="G25" i="323"/>
  <c r="F25" i="323"/>
  <c r="E25" i="323"/>
  <c r="G24" i="323"/>
  <c r="F24" i="323"/>
  <c r="E24" i="323"/>
  <c r="G23" i="323"/>
  <c r="F23" i="323"/>
  <c r="E23" i="323"/>
  <c r="P20" i="323"/>
  <c r="O20" i="323"/>
  <c r="N20" i="323"/>
  <c r="M20" i="323"/>
  <c r="B16" i="323"/>
  <c r="S1" i="323"/>
  <c r="A9" i="288"/>
  <c r="A8" i="288"/>
  <c r="A6" i="288"/>
  <c r="A7" i="288"/>
  <c r="A5" i="288"/>
  <c r="H34" i="322"/>
  <c r="J22" i="322"/>
  <c r="C22" i="322"/>
  <c r="G22" i="322" s="1"/>
  <c r="J20" i="322"/>
  <c r="H20" i="322"/>
  <c r="C20" i="322"/>
  <c r="G20" i="322" s="1"/>
  <c r="J19" i="322"/>
  <c r="H19" i="322"/>
  <c r="C19" i="322"/>
  <c r="C18" i="322" s="1"/>
  <c r="R16" i="322"/>
  <c r="J16" i="322"/>
  <c r="C16" i="322"/>
  <c r="G16" i="322" s="1"/>
  <c r="H9" i="322"/>
  <c r="C9" i="322"/>
  <c r="G9" i="322" s="1"/>
  <c r="J8" i="322"/>
  <c r="H8" i="322"/>
  <c r="G8" i="322"/>
  <c r="S1" i="322"/>
  <c r="H34" i="321"/>
  <c r="J22" i="321"/>
  <c r="C22" i="321"/>
  <c r="G22" i="321" s="1"/>
  <c r="J20" i="321"/>
  <c r="H20" i="321"/>
  <c r="C20" i="321"/>
  <c r="G20" i="321" s="1"/>
  <c r="J19" i="321"/>
  <c r="H19" i="321"/>
  <c r="C19" i="321"/>
  <c r="C18" i="321" s="1"/>
  <c r="R16" i="321"/>
  <c r="J16" i="321"/>
  <c r="C16" i="321"/>
  <c r="G16" i="321" s="1"/>
  <c r="H9" i="321"/>
  <c r="C9" i="321"/>
  <c r="G9" i="321" s="1"/>
  <c r="J8" i="321"/>
  <c r="H8" i="321"/>
  <c r="G8" i="321"/>
  <c r="S1" i="321"/>
  <c r="H34" i="320"/>
  <c r="J22" i="320"/>
  <c r="C22" i="320"/>
  <c r="G22" i="320" s="1"/>
  <c r="J20" i="320"/>
  <c r="H20" i="320"/>
  <c r="C20" i="320"/>
  <c r="G20" i="320" s="1"/>
  <c r="J19" i="320"/>
  <c r="H19" i="320"/>
  <c r="C19" i="320"/>
  <c r="C18" i="320" s="1"/>
  <c r="R16" i="320"/>
  <c r="J16" i="320"/>
  <c r="C16" i="320"/>
  <c r="G16" i="320" s="1"/>
  <c r="H9" i="320"/>
  <c r="C9" i="320"/>
  <c r="G9" i="320" s="1"/>
  <c r="J8" i="320"/>
  <c r="H8" i="320"/>
  <c r="G8" i="320"/>
  <c r="S1" i="320"/>
  <c r="H34" i="319"/>
  <c r="J22" i="319"/>
  <c r="C22" i="319"/>
  <c r="G22" i="319" s="1"/>
  <c r="J20" i="319"/>
  <c r="H20" i="319"/>
  <c r="C20" i="319"/>
  <c r="G20" i="319" s="1"/>
  <c r="J19" i="319"/>
  <c r="H19" i="319"/>
  <c r="C19" i="319"/>
  <c r="C18" i="319" s="1"/>
  <c r="R16" i="319"/>
  <c r="J16" i="319"/>
  <c r="C16" i="319"/>
  <c r="G16" i="319" s="1"/>
  <c r="H9" i="319"/>
  <c r="C9" i="319"/>
  <c r="G9" i="319" s="1"/>
  <c r="J8" i="319"/>
  <c r="H8" i="319"/>
  <c r="G8" i="319"/>
  <c r="S1" i="319"/>
  <c r="H34" i="318"/>
  <c r="J22" i="318"/>
  <c r="C22" i="318"/>
  <c r="G22" i="318" s="1"/>
  <c r="J20" i="318"/>
  <c r="H20" i="318"/>
  <c r="C20" i="318"/>
  <c r="G20" i="318" s="1"/>
  <c r="J19" i="318"/>
  <c r="H19" i="318"/>
  <c r="C19" i="318"/>
  <c r="C18" i="318" s="1"/>
  <c r="R16" i="318"/>
  <c r="J16" i="318"/>
  <c r="C16" i="318"/>
  <c r="G16" i="318" s="1"/>
  <c r="H9" i="318"/>
  <c r="C9" i="318"/>
  <c r="G9" i="318" s="1"/>
  <c r="J8" i="318"/>
  <c r="H8" i="318"/>
  <c r="G8" i="318"/>
  <c r="S1" i="318"/>
  <c r="B89" i="317"/>
  <c r="S86" i="317"/>
  <c r="B72" i="317"/>
  <c r="S69" i="317"/>
  <c r="B55" i="317"/>
  <c r="S52" i="317"/>
  <c r="B38" i="317"/>
  <c r="S35" i="317"/>
  <c r="B21" i="317"/>
  <c r="S18" i="317"/>
  <c r="B4" i="317"/>
  <c r="S1" i="317"/>
  <c r="B89" i="316"/>
  <c r="S86" i="316"/>
  <c r="B72" i="316"/>
  <c r="S69" i="316"/>
  <c r="B55" i="316"/>
  <c r="S52" i="316"/>
  <c r="B38" i="316"/>
  <c r="S35" i="316"/>
  <c r="B21" i="316"/>
  <c r="S18" i="316"/>
  <c r="B4" i="316"/>
  <c r="S1" i="316"/>
  <c r="B89" i="315"/>
  <c r="S86" i="315"/>
  <c r="B72" i="315"/>
  <c r="S69" i="315"/>
  <c r="B55" i="315"/>
  <c r="S52" i="315"/>
  <c r="B38" i="315"/>
  <c r="S35" i="315"/>
  <c r="B21" i="315"/>
  <c r="S18" i="315"/>
  <c r="B4" i="315"/>
  <c r="S1" i="315"/>
  <c r="B89" i="314"/>
  <c r="S86" i="314"/>
  <c r="B72" i="314"/>
  <c r="S69" i="314"/>
  <c r="B55" i="314"/>
  <c r="S52" i="314"/>
  <c r="B38" i="314"/>
  <c r="S35" i="314"/>
  <c r="B21" i="314"/>
  <c r="S18" i="314"/>
  <c r="B4" i="314"/>
  <c r="S1" i="314"/>
  <c r="B55" i="313"/>
  <c r="S52" i="313"/>
  <c r="B38" i="313"/>
  <c r="S35" i="313"/>
  <c r="B21" i="313"/>
  <c r="S18" i="313"/>
  <c r="B4" i="313"/>
  <c r="S1" i="313"/>
  <c r="B89" i="311"/>
  <c r="S86" i="311"/>
  <c r="B72" i="311"/>
  <c r="S69" i="311"/>
  <c r="B55" i="311"/>
  <c r="S52" i="311"/>
  <c r="B38" i="311"/>
  <c r="S35" i="311"/>
  <c r="B21" i="311"/>
  <c r="S18" i="311"/>
  <c r="S124" i="308"/>
  <c r="S125" i="308" s="1"/>
  <c r="R124" i="308"/>
  <c r="R125" i="308" s="1"/>
  <c r="Q124" i="308"/>
  <c r="Q125" i="308" s="1"/>
  <c r="P124" i="308"/>
  <c r="P125" i="308" s="1"/>
  <c r="S122" i="308"/>
  <c r="R122" i="308"/>
  <c r="Q122" i="308"/>
  <c r="P122" i="308"/>
  <c r="S121" i="308"/>
  <c r="R121" i="308"/>
  <c r="Q121" i="308"/>
  <c r="P121" i="308"/>
  <c r="S120" i="308"/>
  <c r="R120" i="308"/>
  <c r="Q120" i="308"/>
  <c r="P120" i="308"/>
  <c r="S119" i="308"/>
  <c r="R119" i="308"/>
  <c r="Q119" i="308"/>
  <c r="P119" i="308"/>
  <c r="S118" i="308"/>
  <c r="R118" i="308"/>
  <c r="Q118" i="308"/>
  <c r="P118" i="308"/>
  <c r="S117" i="308"/>
  <c r="R117" i="308"/>
  <c r="Q117" i="308"/>
  <c r="P117" i="308"/>
  <c r="S116" i="308"/>
  <c r="R116" i="308"/>
  <c r="Q116" i="308"/>
  <c r="P116" i="308"/>
  <c r="S115" i="308"/>
  <c r="R115" i="308"/>
  <c r="Q115" i="308"/>
  <c r="P115" i="308"/>
  <c r="S114" i="308"/>
  <c r="R114" i="308"/>
  <c r="Q114" i="308"/>
  <c r="P114" i="308"/>
  <c r="S113" i="308"/>
  <c r="R113" i="308"/>
  <c r="Q113" i="308"/>
  <c r="P113" i="308"/>
  <c r="S112" i="308"/>
  <c r="R112" i="308"/>
  <c r="Q112" i="308"/>
  <c r="P112" i="308"/>
  <c r="S111" i="308"/>
  <c r="R111" i="308"/>
  <c r="Q111" i="308"/>
  <c r="P111" i="308"/>
  <c r="S110" i="308"/>
  <c r="R110" i="308"/>
  <c r="Q110" i="308"/>
  <c r="P110" i="308"/>
  <c r="S109" i="308"/>
  <c r="R109" i="308"/>
  <c r="Q109" i="308"/>
  <c r="P109" i="308"/>
  <c r="S108" i="308"/>
  <c r="R108" i="308"/>
  <c r="Q108" i="308"/>
  <c r="P108" i="308"/>
  <c r="S107" i="308"/>
  <c r="R107" i="308"/>
  <c r="Q107" i="308"/>
  <c r="P107" i="308"/>
  <c r="R104" i="308"/>
  <c r="R105" i="308" s="1"/>
  <c r="R106" i="308" s="1"/>
  <c r="P104" i="308"/>
  <c r="P105" i="308" s="1"/>
  <c r="P106" i="308" s="1"/>
  <c r="S102" i="308"/>
  <c r="R102" i="308"/>
  <c r="Q102" i="308"/>
  <c r="P102" i="308"/>
  <c r="S101" i="308"/>
  <c r="R101" i="308"/>
  <c r="Q101" i="308"/>
  <c r="P101" i="308"/>
  <c r="S100" i="308"/>
  <c r="R100" i="308"/>
  <c r="Q100" i="308"/>
  <c r="P100" i="308"/>
  <c r="S99" i="308"/>
  <c r="R99" i="308"/>
  <c r="Q99" i="308"/>
  <c r="P99" i="308"/>
  <c r="S98" i="308"/>
  <c r="R98" i="308"/>
  <c r="Q98" i="308"/>
  <c r="P98" i="308"/>
  <c r="S97" i="308"/>
  <c r="R97" i="308"/>
  <c r="Q97" i="308"/>
  <c r="P97" i="308"/>
  <c r="S96" i="308"/>
  <c r="R96" i="308"/>
  <c r="Q96" i="308"/>
  <c r="P96" i="308"/>
  <c r="S95" i="308"/>
  <c r="R95" i="308"/>
  <c r="Q95" i="308"/>
  <c r="P95" i="308"/>
  <c r="S94" i="308"/>
  <c r="R94" i="308"/>
  <c r="Q94" i="308"/>
  <c r="P94" i="308"/>
  <c r="S93" i="308"/>
  <c r="R93" i="308"/>
  <c r="Q93" i="308"/>
  <c r="P93" i="308"/>
  <c r="S92" i="308"/>
  <c r="R92" i="308"/>
  <c r="Q92" i="308"/>
  <c r="P92" i="308"/>
  <c r="S91" i="308"/>
  <c r="R91" i="308"/>
  <c r="Q91" i="308"/>
  <c r="P91" i="308"/>
  <c r="S90" i="308"/>
  <c r="R90" i="308"/>
  <c r="Q90" i="308"/>
  <c r="P90" i="308"/>
  <c r="S89" i="308"/>
  <c r="R89" i="308"/>
  <c r="Q89" i="308"/>
  <c r="P89" i="308"/>
  <c r="S88" i="308"/>
  <c r="R88" i="308"/>
  <c r="Q88" i="308"/>
  <c r="P88" i="308"/>
  <c r="S87" i="308"/>
  <c r="R87" i="308"/>
  <c r="Q87" i="308"/>
  <c r="P87" i="308"/>
  <c r="R84" i="308"/>
  <c r="R85" i="308" s="1"/>
  <c r="R86" i="308" s="1"/>
  <c r="P84" i="308"/>
  <c r="P85" i="308" s="1"/>
  <c r="P86" i="308" s="1"/>
  <c r="S82" i="308"/>
  <c r="R82" i="308"/>
  <c r="Q82" i="308"/>
  <c r="P82" i="308"/>
  <c r="S81" i="308"/>
  <c r="R81" i="308"/>
  <c r="Q81" i="308"/>
  <c r="P81" i="308"/>
  <c r="S80" i="308"/>
  <c r="R80" i="308"/>
  <c r="Q80" i="308"/>
  <c r="P80" i="308"/>
  <c r="S79" i="308"/>
  <c r="R79" i="308"/>
  <c r="Q79" i="308"/>
  <c r="P79" i="308"/>
  <c r="S78" i="308"/>
  <c r="R78" i="308"/>
  <c r="Q78" i="308"/>
  <c r="P78" i="308"/>
  <c r="S77" i="308"/>
  <c r="R77" i="308"/>
  <c r="Q77" i="308"/>
  <c r="P77" i="308"/>
  <c r="S76" i="308"/>
  <c r="R76" i="308"/>
  <c r="Q76" i="308"/>
  <c r="P76" i="308"/>
  <c r="S75" i="308"/>
  <c r="R75" i="308"/>
  <c r="Q75" i="308"/>
  <c r="P75" i="308"/>
  <c r="S74" i="308"/>
  <c r="R74" i="308"/>
  <c r="Q74" i="308"/>
  <c r="P74" i="308"/>
  <c r="S73" i="308"/>
  <c r="R73" i="308"/>
  <c r="Q73" i="308"/>
  <c r="P73" i="308"/>
  <c r="S72" i="308"/>
  <c r="R72" i="308"/>
  <c r="Q72" i="308"/>
  <c r="P72" i="308"/>
  <c r="S71" i="308"/>
  <c r="R71" i="308"/>
  <c r="Q71" i="308"/>
  <c r="P71" i="308"/>
  <c r="S70" i="308"/>
  <c r="R70" i="308"/>
  <c r="Q70" i="308"/>
  <c r="P70" i="308"/>
  <c r="S69" i="308"/>
  <c r="R69" i="308"/>
  <c r="Q69" i="308"/>
  <c r="P69" i="308"/>
  <c r="S68" i="308"/>
  <c r="R68" i="308"/>
  <c r="Q68" i="308"/>
  <c r="P68" i="308"/>
  <c r="S67" i="308"/>
  <c r="R67" i="308"/>
  <c r="Q67" i="308"/>
  <c r="P67" i="308"/>
  <c r="S66" i="308"/>
  <c r="R66" i="308"/>
  <c r="Q66" i="308"/>
  <c r="P66" i="308"/>
  <c r="R64" i="308"/>
  <c r="R65" i="308" s="1"/>
  <c r="P64" i="308"/>
  <c r="P65" i="308" s="1"/>
  <c r="S62" i="308"/>
  <c r="R62" i="308"/>
  <c r="Q62" i="308"/>
  <c r="P62" i="308"/>
  <c r="S61" i="308"/>
  <c r="R61" i="308"/>
  <c r="Q61" i="308"/>
  <c r="P61" i="308"/>
  <c r="S60" i="308"/>
  <c r="R60" i="308"/>
  <c r="Q60" i="308"/>
  <c r="P60" i="308"/>
  <c r="S59" i="308"/>
  <c r="R59" i="308"/>
  <c r="Q59" i="308"/>
  <c r="P59" i="308"/>
  <c r="S58" i="308"/>
  <c r="R58" i="308"/>
  <c r="Q58" i="308"/>
  <c r="P58" i="308"/>
  <c r="S57" i="308"/>
  <c r="R57" i="308"/>
  <c r="Q57" i="308"/>
  <c r="P57" i="308"/>
  <c r="R44" i="308"/>
  <c r="R45" i="308" s="1"/>
  <c r="R46" i="308" s="1"/>
  <c r="R47" i="308" s="1"/>
  <c r="R48" i="308" s="1"/>
  <c r="R49" i="308" s="1"/>
  <c r="P44" i="308"/>
  <c r="P45" i="308" s="1"/>
  <c r="P46" i="308" s="1"/>
  <c r="P47" i="308" s="1"/>
  <c r="P48" i="308" s="1"/>
  <c r="P49" i="308" s="1"/>
  <c r="S42" i="308"/>
  <c r="R42" i="308"/>
  <c r="Q42" i="308"/>
  <c r="P42" i="308"/>
  <c r="S41" i="308"/>
  <c r="R41" i="308"/>
  <c r="Q41" i="308"/>
  <c r="P41" i="308"/>
  <c r="S40" i="308"/>
  <c r="R40" i="308"/>
  <c r="Q40" i="308"/>
  <c r="P40" i="308"/>
  <c r="S39" i="308"/>
  <c r="R39" i="308"/>
  <c r="Q39" i="308"/>
  <c r="P39" i="308"/>
  <c r="S38" i="308"/>
  <c r="R38" i="308"/>
  <c r="Q38" i="308"/>
  <c r="P38" i="308"/>
  <c r="S37" i="308"/>
  <c r="R37" i="308"/>
  <c r="Q37" i="308"/>
  <c r="P37" i="308"/>
  <c r="S36" i="308"/>
  <c r="R36" i="308"/>
  <c r="Q36" i="308"/>
  <c r="P36" i="308"/>
  <c r="S35" i="308"/>
  <c r="R35" i="308"/>
  <c r="Q35" i="308"/>
  <c r="P35" i="308"/>
  <c r="S34" i="308"/>
  <c r="R34" i="308"/>
  <c r="Q34" i="308"/>
  <c r="P34" i="308"/>
  <c r="S33" i="308"/>
  <c r="R33" i="308"/>
  <c r="Q33" i="308"/>
  <c r="P33" i="308"/>
  <c r="S32" i="308"/>
  <c r="R32" i="308"/>
  <c r="Q32" i="308"/>
  <c r="P32" i="308"/>
  <c r="S31" i="308"/>
  <c r="R31" i="308"/>
  <c r="Q31" i="308"/>
  <c r="P31" i="308"/>
  <c r="S30" i="308"/>
  <c r="R30" i="308"/>
  <c r="Q30" i="308"/>
  <c r="P30" i="308"/>
  <c r="S29" i="308"/>
  <c r="R29" i="308"/>
  <c r="Q29" i="308"/>
  <c r="P29" i="308"/>
  <c r="S28" i="308"/>
  <c r="R28" i="308"/>
  <c r="Q28" i="308"/>
  <c r="P28" i="308"/>
  <c r="R24" i="308"/>
  <c r="R25" i="308" s="1"/>
  <c r="R26" i="308" s="1"/>
  <c r="R27" i="308" s="1"/>
  <c r="P24" i="308"/>
  <c r="P25" i="308" s="1"/>
  <c r="P26" i="308" s="1"/>
  <c r="P27" i="308" s="1"/>
  <c r="F23" i="306"/>
  <c r="G23" i="306"/>
  <c r="F24" i="306"/>
  <c r="G24" i="306"/>
  <c r="F25" i="306"/>
  <c r="G25" i="306"/>
  <c r="A125" i="308"/>
  <c r="A35" i="329" s="1"/>
  <c r="A124" i="308"/>
  <c r="A18" i="329" s="1"/>
  <c r="A122" i="308"/>
  <c r="A121" i="308"/>
  <c r="A120" i="308"/>
  <c r="A119" i="308"/>
  <c r="A118" i="308"/>
  <c r="A117" i="308"/>
  <c r="A116" i="308"/>
  <c r="A115" i="308"/>
  <c r="A114" i="308"/>
  <c r="A113" i="308"/>
  <c r="A112" i="308"/>
  <c r="A111" i="308"/>
  <c r="A110" i="308"/>
  <c r="A109" i="308"/>
  <c r="A108" i="308"/>
  <c r="A107" i="308"/>
  <c r="A106" i="308"/>
  <c r="A105" i="308"/>
  <c r="A104" i="308"/>
  <c r="A102" i="308"/>
  <c r="A101" i="308"/>
  <c r="A100" i="308"/>
  <c r="A99" i="308"/>
  <c r="A98" i="308"/>
  <c r="A97" i="308"/>
  <c r="A96" i="308"/>
  <c r="A95" i="308"/>
  <c r="A94" i="308"/>
  <c r="A93" i="308"/>
  <c r="A92" i="308"/>
  <c r="A91" i="308"/>
  <c r="A90" i="308"/>
  <c r="A89" i="308"/>
  <c r="A88" i="308"/>
  <c r="A87" i="308"/>
  <c r="A86" i="308"/>
  <c r="A85" i="308"/>
  <c r="A84" i="308"/>
  <c r="A82" i="308"/>
  <c r="A81" i="308"/>
  <c r="A80" i="308"/>
  <c r="A79" i="308"/>
  <c r="A78" i="308"/>
  <c r="A77" i="308"/>
  <c r="A76" i="308"/>
  <c r="A75" i="308"/>
  <c r="A74" i="308"/>
  <c r="A73" i="308"/>
  <c r="A72" i="308"/>
  <c r="A71" i="308"/>
  <c r="A70" i="308"/>
  <c r="A69" i="308"/>
  <c r="A68" i="308"/>
  <c r="A67" i="308"/>
  <c r="A66" i="308"/>
  <c r="A65" i="308"/>
  <c r="A64" i="308"/>
  <c r="A62" i="308"/>
  <c r="A61" i="308"/>
  <c r="A60" i="308"/>
  <c r="A59" i="308"/>
  <c r="A58" i="308"/>
  <c r="A57" i="308"/>
  <c r="A56" i="308"/>
  <c r="A55" i="308"/>
  <c r="A54" i="308"/>
  <c r="A53" i="308"/>
  <c r="A52" i="308"/>
  <c r="A51" i="308"/>
  <c r="A50" i="308"/>
  <c r="A49" i="308"/>
  <c r="A48" i="308"/>
  <c r="A47" i="308"/>
  <c r="A46" i="308"/>
  <c r="A45" i="308"/>
  <c r="A44" i="308"/>
  <c r="E90" i="329"/>
  <c r="C90" i="329"/>
  <c r="G91" i="329"/>
  <c r="B91" i="329"/>
  <c r="G89" i="329"/>
  <c r="C88" i="329"/>
  <c r="B88" i="329"/>
  <c r="E88" i="329"/>
  <c r="E73" i="329"/>
  <c r="C73" i="329"/>
  <c r="G74" i="329"/>
  <c r="B74" i="329"/>
  <c r="G72" i="329"/>
  <c r="C71" i="329"/>
  <c r="B71" i="329"/>
  <c r="E71" i="329"/>
  <c r="E56" i="329"/>
  <c r="C56" i="329"/>
  <c r="G57" i="329"/>
  <c r="B57" i="329"/>
  <c r="G55" i="329"/>
  <c r="C54" i="329"/>
  <c r="B54" i="329"/>
  <c r="E54" i="329"/>
  <c r="B125" i="308"/>
  <c r="K124" i="308"/>
  <c r="G23" i="329" s="1"/>
  <c r="J124" i="308"/>
  <c r="B23" i="329" s="1"/>
  <c r="G124" i="308"/>
  <c r="G125" i="308" s="1"/>
  <c r="F124" i="308"/>
  <c r="G21" i="329" s="1"/>
  <c r="E124" i="308"/>
  <c r="C20" i="329" s="1"/>
  <c r="D124" i="308"/>
  <c r="B20" i="329" s="1"/>
  <c r="B124" i="308"/>
  <c r="M122" i="308"/>
  <c r="L122" i="308"/>
  <c r="K122" i="308"/>
  <c r="J122" i="308"/>
  <c r="I122" i="308"/>
  <c r="H122" i="308"/>
  <c r="G122" i="308"/>
  <c r="F122" i="308"/>
  <c r="E122" i="308"/>
  <c r="D122" i="308"/>
  <c r="C122" i="308"/>
  <c r="B122" i="308"/>
  <c r="M121" i="308"/>
  <c r="L121" i="308"/>
  <c r="K121" i="308"/>
  <c r="J121" i="308"/>
  <c r="I121" i="308"/>
  <c r="H121" i="308"/>
  <c r="G121" i="308"/>
  <c r="F121" i="308"/>
  <c r="E121" i="308"/>
  <c r="D121" i="308"/>
  <c r="C121" i="308"/>
  <c r="B121" i="308"/>
  <c r="M120" i="308"/>
  <c r="L120" i="308"/>
  <c r="K120" i="308"/>
  <c r="J120" i="308"/>
  <c r="I120" i="308"/>
  <c r="H120" i="308"/>
  <c r="G120" i="308"/>
  <c r="F120" i="308"/>
  <c r="E120" i="308"/>
  <c r="D120" i="308"/>
  <c r="C120" i="308"/>
  <c r="B120" i="308"/>
  <c r="M119" i="308"/>
  <c r="L119" i="308"/>
  <c r="K119" i="308"/>
  <c r="J119" i="308"/>
  <c r="I119" i="308"/>
  <c r="H119" i="308"/>
  <c r="G119" i="308"/>
  <c r="F119" i="308"/>
  <c r="E119" i="308"/>
  <c r="D119" i="308"/>
  <c r="C119" i="308"/>
  <c r="B119" i="308"/>
  <c r="M118" i="308"/>
  <c r="L118" i="308"/>
  <c r="K118" i="308"/>
  <c r="J118" i="308"/>
  <c r="I118" i="308"/>
  <c r="H118" i="308"/>
  <c r="G118" i="308"/>
  <c r="F118" i="308"/>
  <c r="E118" i="308"/>
  <c r="D118" i="308"/>
  <c r="C118" i="308"/>
  <c r="B118" i="308"/>
  <c r="M117" i="308"/>
  <c r="L117" i="308"/>
  <c r="K117" i="308"/>
  <c r="J117" i="308"/>
  <c r="I117" i="308"/>
  <c r="H117" i="308"/>
  <c r="G117" i="308"/>
  <c r="F117" i="308"/>
  <c r="E117" i="308"/>
  <c r="D117" i="308"/>
  <c r="C117" i="308"/>
  <c r="B117" i="308"/>
  <c r="M116" i="308"/>
  <c r="L116" i="308"/>
  <c r="K116" i="308"/>
  <c r="J116" i="308"/>
  <c r="I116" i="308"/>
  <c r="H116" i="308"/>
  <c r="G116" i="308"/>
  <c r="F116" i="308"/>
  <c r="E116" i="308"/>
  <c r="D116" i="308"/>
  <c r="C116" i="308"/>
  <c r="B116" i="308"/>
  <c r="M115" i="308"/>
  <c r="L115" i="308"/>
  <c r="K115" i="308"/>
  <c r="J115" i="308"/>
  <c r="I115" i="308"/>
  <c r="H115" i="308"/>
  <c r="G115" i="308"/>
  <c r="F115" i="308"/>
  <c r="E115" i="308"/>
  <c r="D115" i="308"/>
  <c r="C115" i="308"/>
  <c r="B115" i="308"/>
  <c r="M114" i="308"/>
  <c r="L114" i="308"/>
  <c r="K114" i="308"/>
  <c r="J114" i="308"/>
  <c r="I114" i="308"/>
  <c r="H114" i="308"/>
  <c r="G114" i="308"/>
  <c r="F114" i="308"/>
  <c r="E114" i="308"/>
  <c r="D114" i="308"/>
  <c r="C114" i="308"/>
  <c r="B114" i="308"/>
  <c r="M113" i="308"/>
  <c r="L113" i="308"/>
  <c r="K113" i="308"/>
  <c r="J113" i="308"/>
  <c r="I113" i="308"/>
  <c r="H113" i="308"/>
  <c r="G113" i="308"/>
  <c r="F113" i="308"/>
  <c r="E113" i="308"/>
  <c r="D113" i="308"/>
  <c r="C113" i="308"/>
  <c r="B113" i="308"/>
  <c r="M112" i="308"/>
  <c r="L112" i="308"/>
  <c r="K112" i="308"/>
  <c r="J112" i="308"/>
  <c r="I112" i="308"/>
  <c r="H112" i="308"/>
  <c r="G112" i="308"/>
  <c r="F112" i="308"/>
  <c r="E112" i="308"/>
  <c r="D112" i="308"/>
  <c r="C112" i="308"/>
  <c r="B112" i="308"/>
  <c r="M111" i="308"/>
  <c r="L111" i="308"/>
  <c r="K111" i="308"/>
  <c r="J111" i="308"/>
  <c r="I111" i="308"/>
  <c r="H111" i="308"/>
  <c r="G111" i="308"/>
  <c r="F111" i="308"/>
  <c r="E111" i="308"/>
  <c r="D111" i="308"/>
  <c r="C111" i="308"/>
  <c r="B111" i="308"/>
  <c r="M110" i="308"/>
  <c r="L110" i="308"/>
  <c r="K110" i="308"/>
  <c r="J110" i="308"/>
  <c r="I110" i="308"/>
  <c r="H110" i="308"/>
  <c r="G110" i="308"/>
  <c r="F110" i="308"/>
  <c r="E110" i="308"/>
  <c r="D110" i="308"/>
  <c r="C110" i="308"/>
  <c r="B110" i="308"/>
  <c r="M109" i="308"/>
  <c r="L109" i="308"/>
  <c r="K109" i="308"/>
  <c r="J109" i="308"/>
  <c r="I109" i="308"/>
  <c r="H109" i="308"/>
  <c r="G109" i="308"/>
  <c r="F109" i="308"/>
  <c r="E109" i="308"/>
  <c r="D109" i="308"/>
  <c r="C109" i="308"/>
  <c r="B109" i="308"/>
  <c r="M108" i="308"/>
  <c r="L108" i="308"/>
  <c r="K108" i="308"/>
  <c r="J108" i="308"/>
  <c r="I108" i="308"/>
  <c r="H108" i="308"/>
  <c r="G108" i="308"/>
  <c r="F108" i="308"/>
  <c r="E108" i="308"/>
  <c r="D108" i="308"/>
  <c r="C108" i="308"/>
  <c r="B108" i="308"/>
  <c r="M107" i="308"/>
  <c r="L107" i="308"/>
  <c r="K107" i="308"/>
  <c r="J107" i="308"/>
  <c r="I107" i="308"/>
  <c r="H107" i="308"/>
  <c r="G107" i="308"/>
  <c r="F107" i="308"/>
  <c r="E107" i="308"/>
  <c r="D107" i="308"/>
  <c r="C107" i="308"/>
  <c r="B107" i="308"/>
  <c r="B106" i="308"/>
  <c r="B105" i="308"/>
  <c r="K104" i="308"/>
  <c r="K105" i="308" s="1"/>
  <c r="K106" i="308" s="1"/>
  <c r="G104" i="308"/>
  <c r="G105" i="308" s="1"/>
  <c r="G106" i="308" s="1"/>
  <c r="F104" i="308"/>
  <c r="F105" i="308" s="1"/>
  <c r="F106" i="308" s="1"/>
  <c r="E104" i="308"/>
  <c r="E105" i="308" s="1"/>
  <c r="E106" i="308" s="1"/>
  <c r="D104" i="308"/>
  <c r="D105" i="308" s="1"/>
  <c r="D106" i="308" s="1"/>
  <c r="B104" i="308"/>
  <c r="M102" i="308"/>
  <c r="L102" i="308"/>
  <c r="K102" i="308"/>
  <c r="J102" i="308"/>
  <c r="I102" i="308"/>
  <c r="H102" i="308"/>
  <c r="G102" i="308"/>
  <c r="F102" i="308"/>
  <c r="E102" i="308"/>
  <c r="D102" i="308"/>
  <c r="C102" i="308"/>
  <c r="B102" i="308"/>
  <c r="M101" i="308"/>
  <c r="L101" i="308"/>
  <c r="K101" i="308"/>
  <c r="J101" i="308"/>
  <c r="I101" i="308"/>
  <c r="H101" i="308"/>
  <c r="G101" i="308"/>
  <c r="F101" i="308"/>
  <c r="E101" i="308"/>
  <c r="D101" i="308"/>
  <c r="C101" i="308"/>
  <c r="B101" i="308"/>
  <c r="M100" i="308"/>
  <c r="L100" i="308"/>
  <c r="K100" i="308"/>
  <c r="J100" i="308"/>
  <c r="I100" i="308"/>
  <c r="H100" i="308"/>
  <c r="G100" i="308"/>
  <c r="F100" i="308"/>
  <c r="E100" i="308"/>
  <c r="D100" i="308"/>
  <c r="C100" i="308"/>
  <c r="B100" i="308"/>
  <c r="M99" i="308"/>
  <c r="L99" i="308"/>
  <c r="K99" i="308"/>
  <c r="J99" i="308"/>
  <c r="I99" i="308"/>
  <c r="H99" i="308"/>
  <c r="G99" i="308"/>
  <c r="F99" i="308"/>
  <c r="E99" i="308"/>
  <c r="D99" i="308"/>
  <c r="C99" i="308"/>
  <c r="B99" i="308"/>
  <c r="M98" i="308"/>
  <c r="L98" i="308"/>
  <c r="K98" i="308"/>
  <c r="J98" i="308"/>
  <c r="I98" i="308"/>
  <c r="H98" i="308"/>
  <c r="G98" i="308"/>
  <c r="F98" i="308"/>
  <c r="E98" i="308"/>
  <c r="D98" i="308"/>
  <c r="C98" i="308"/>
  <c r="B98" i="308"/>
  <c r="M97" i="308"/>
  <c r="L97" i="308"/>
  <c r="K97" i="308"/>
  <c r="J97" i="308"/>
  <c r="I97" i="308"/>
  <c r="H97" i="308"/>
  <c r="G97" i="308"/>
  <c r="F97" i="308"/>
  <c r="E97" i="308"/>
  <c r="D97" i="308"/>
  <c r="C97" i="308"/>
  <c r="B97" i="308"/>
  <c r="M96" i="308"/>
  <c r="L96" i="308"/>
  <c r="K96" i="308"/>
  <c r="J96" i="308"/>
  <c r="I96" i="308"/>
  <c r="H96" i="308"/>
  <c r="G96" i="308"/>
  <c r="F96" i="308"/>
  <c r="E96" i="308"/>
  <c r="D96" i="308"/>
  <c r="C96" i="308"/>
  <c r="B96" i="308"/>
  <c r="M95" i="308"/>
  <c r="L95" i="308"/>
  <c r="K95" i="308"/>
  <c r="J95" i="308"/>
  <c r="I95" i="308"/>
  <c r="H95" i="308"/>
  <c r="G95" i="308"/>
  <c r="F95" i="308"/>
  <c r="E95" i="308"/>
  <c r="D95" i="308"/>
  <c r="C95" i="308"/>
  <c r="B95" i="308"/>
  <c r="M94" i="308"/>
  <c r="L94" i="308"/>
  <c r="K94" i="308"/>
  <c r="J94" i="308"/>
  <c r="I94" i="308"/>
  <c r="H94" i="308"/>
  <c r="G94" i="308"/>
  <c r="F94" i="308"/>
  <c r="E94" i="308"/>
  <c r="D94" i="308"/>
  <c r="C94" i="308"/>
  <c r="B94" i="308"/>
  <c r="M93" i="308"/>
  <c r="L93" i="308"/>
  <c r="K93" i="308"/>
  <c r="J93" i="308"/>
  <c r="I93" i="308"/>
  <c r="H93" i="308"/>
  <c r="G93" i="308"/>
  <c r="F93" i="308"/>
  <c r="E93" i="308"/>
  <c r="D93" i="308"/>
  <c r="C93" i="308"/>
  <c r="B93" i="308"/>
  <c r="M92" i="308"/>
  <c r="L92" i="308"/>
  <c r="K92" i="308"/>
  <c r="J92" i="308"/>
  <c r="I92" i="308"/>
  <c r="H92" i="308"/>
  <c r="G92" i="308"/>
  <c r="F92" i="308"/>
  <c r="E92" i="308"/>
  <c r="D92" i="308"/>
  <c r="C92" i="308"/>
  <c r="B92" i="308"/>
  <c r="M91" i="308"/>
  <c r="L91" i="308"/>
  <c r="K91" i="308"/>
  <c r="J91" i="308"/>
  <c r="I91" i="308"/>
  <c r="H91" i="308"/>
  <c r="G91" i="308"/>
  <c r="F91" i="308"/>
  <c r="E91" i="308"/>
  <c r="D91" i="308"/>
  <c r="C91" i="308"/>
  <c r="B91" i="308"/>
  <c r="M90" i="308"/>
  <c r="L90" i="308"/>
  <c r="K90" i="308"/>
  <c r="J90" i="308"/>
  <c r="I90" i="308"/>
  <c r="H90" i="308"/>
  <c r="G90" i="308"/>
  <c r="F90" i="308"/>
  <c r="E90" i="308"/>
  <c r="D90" i="308"/>
  <c r="C90" i="308"/>
  <c r="B90" i="308"/>
  <c r="M89" i="308"/>
  <c r="L89" i="308"/>
  <c r="K89" i="308"/>
  <c r="J89" i="308"/>
  <c r="I89" i="308"/>
  <c r="H89" i="308"/>
  <c r="G89" i="308"/>
  <c r="F89" i="308"/>
  <c r="E89" i="308"/>
  <c r="D89" i="308"/>
  <c r="C89" i="308"/>
  <c r="B89" i="308"/>
  <c r="M88" i="308"/>
  <c r="L88" i="308"/>
  <c r="K88" i="308"/>
  <c r="J88" i="308"/>
  <c r="I88" i="308"/>
  <c r="H88" i="308"/>
  <c r="G88" i="308"/>
  <c r="F88" i="308"/>
  <c r="E88" i="308"/>
  <c r="D88" i="308"/>
  <c r="C88" i="308"/>
  <c r="B88" i="308"/>
  <c r="M87" i="308"/>
  <c r="L87" i="308"/>
  <c r="K87" i="308"/>
  <c r="J87" i="308"/>
  <c r="I87" i="308"/>
  <c r="H87" i="308"/>
  <c r="G87" i="308"/>
  <c r="F87" i="308"/>
  <c r="E87" i="308"/>
  <c r="D87" i="308"/>
  <c r="C87" i="308"/>
  <c r="B87" i="308"/>
  <c r="B86" i="308"/>
  <c r="B85" i="308"/>
  <c r="K84" i="308"/>
  <c r="K85" i="308" s="1"/>
  <c r="K86" i="308" s="1"/>
  <c r="G84" i="308"/>
  <c r="G85" i="308" s="1"/>
  <c r="G86" i="308" s="1"/>
  <c r="F84" i="308"/>
  <c r="F85" i="308" s="1"/>
  <c r="F86" i="308" s="1"/>
  <c r="E84" i="308"/>
  <c r="E85" i="308" s="1"/>
  <c r="E86" i="308" s="1"/>
  <c r="D84" i="308"/>
  <c r="D85" i="308" s="1"/>
  <c r="D86" i="308" s="1"/>
  <c r="B84" i="308"/>
  <c r="M82" i="308"/>
  <c r="L82" i="308"/>
  <c r="K82" i="308"/>
  <c r="J82" i="308"/>
  <c r="I82" i="308"/>
  <c r="H82" i="308"/>
  <c r="G82" i="308"/>
  <c r="F82" i="308"/>
  <c r="E82" i="308"/>
  <c r="D82" i="308"/>
  <c r="C82" i="308"/>
  <c r="B82" i="308"/>
  <c r="M81" i="308"/>
  <c r="L81" i="308"/>
  <c r="K81" i="308"/>
  <c r="J81" i="308"/>
  <c r="I81" i="308"/>
  <c r="H81" i="308"/>
  <c r="G81" i="308"/>
  <c r="F81" i="308"/>
  <c r="E81" i="308"/>
  <c r="D81" i="308"/>
  <c r="C81" i="308"/>
  <c r="B81" i="308"/>
  <c r="M80" i="308"/>
  <c r="L80" i="308"/>
  <c r="K80" i="308"/>
  <c r="J80" i="308"/>
  <c r="I80" i="308"/>
  <c r="H80" i="308"/>
  <c r="G80" i="308"/>
  <c r="F80" i="308"/>
  <c r="E80" i="308"/>
  <c r="D80" i="308"/>
  <c r="C80" i="308"/>
  <c r="B80" i="308"/>
  <c r="M79" i="308"/>
  <c r="L79" i="308"/>
  <c r="K79" i="308"/>
  <c r="J79" i="308"/>
  <c r="I79" i="308"/>
  <c r="H79" i="308"/>
  <c r="G79" i="308"/>
  <c r="F79" i="308"/>
  <c r="E79" i="308"/>
  <c r="D79" i="308"/>
  <c r="C79" i="308"/>
  <c r="B79" i="308"/>
  <c r="M78" i="308"/>
  <c r="L78" i="308"/>
  <c r="K78" i="308"/>
  <c r="J78" i="308"/>
  <c r="I78" i="308"/>
  <c r="H78" i="308"/>
  <c r="G78" i="308"/>
  <c r="F78" i="308"/>
  <c r="E78" i="308"/>
  <c r="D78" i="308"/>
  <c r="C78" i="308"/>
  <c r="B78" i="308"/>
  <c r="M77" i="308"/>
  <c r="L77" i="308"/>
  <c r="K77" i="308"/>
  <c r="J77" i="308"/>
  <c r="I77" i="308"/>
  <c r="H77" i="308"/>
  <c r="G77" i="308"/>
  <c r="F77" i="308"/>
  <c r="E77" i="308"/>
  <c r="D77" i="308"/>
  <c r="C77" i="308"/>
  <c r="B77" i="308"/>
  <c r="M76" i="308"/>
  <c r="L76" i="308"/>
  <c r="K76" i="308"/>
  <c r="J76" i="308"/>
  <c r="I76" i="308"/>
  <c r="H76" i="308"/>
  <c r="G76" i="308"/>
  <c r="F76" i="308"/>
  <c r="E76" i="308"/>
  <c r="D76" i="308"/>
  <c r="C76" i="308"/>
  <c r="B76" i="308"/>
  <c r="M75" i="308"/>
  <c r="L75" i="308"/>
  <c r="K75" i="308"/>
  <c r="J75" i="308"/>
  <c r="I75" i="308"/>
  <c r="H75" i="308"/>
  <c r="G75" i="308"/>
  <c r="F75" i="308"/>
  <c r="E75" i="308"/>
  <c r="D75" i="308"/>
  <c r="C75" i="308"/>
  <c r="B75" i="308"/>
  <c r="M74" i="308"/>
  <c r="L74" i="308"/>
  <c r="K74" i="308"/>
  <c r="J74" i="308"/>
  <c r="I74" i="308"/>
  <c r="H74" i="308"/>
  <c r="G74" i="308"/>
  <c r="F74" i="308"/>
  <c r="E74" i="308"/>
  <c r="D74" i="308"/>
  <c r="C74" i="308"/>
  <c r="B74" i="308"/>
  <c r="M73" i="308"/>
  <c r="L73" i="308"/>
  <c r="K73" i="308"/>
  <c r="J73" i="308"/>
  <c r="I73" i="308"/>
  <c r="H73" i="308"/>
  <c r="G73" i="308"/>
  <c r="F73" i="308"/>
  <c r="E73" i="308"/>
  <c r="D73" i="308"/>
  <c r="C73" i="308"/>
  <c r="B73" i="308"/>
  <c r="M72" i="308"/>
  <c r="L72" i="308"/>
  <c r="K72" i="308"/>
  <c r="J72" i="308"/>
  <c r="I72" i="308"/>
  <c r="H72" i="308"/>
  <c r="G72" i="308"/>
  <c r="F72" i="308"/>
  <c r="E72" i="308"/>
  <c r="D72" i="308"/>
  <c r="C72" i="308"/>
  <c r="B72" i="308"/>
  <c r="M71" i="308"/>
  <c r="L71" i="308"/>
  <c r="K71" i="308"/>
  <c r="J71" i="308"/>
  <c r="I71" i="308"/>
  <c r="H71" i="308"/>
  <c r="G71" i="308"/>
  <c r="F71" i="308"/>
  <c r="E71" i="308"/>
  <c r="D71" i="308"/>
  <c r="C71" i="308"/>
  <c r="B71" i="308"/>
  <c r="M70" i="308"/>
  <c r="L70" i="308"/>
  <c r="K70" i="308"/>
  <c r="J70" i="308"/>
  <c r="I70" i="308"/>
  <c r="H70" i="308"/>
  <c r="G70" i="308"/>
  <c r="F70" i="308"/>
  <c r="E70" i="308"/>
  <c r="D70" i="308"/>
  <c r="C70" i="308"/>
  <c r="B70" i="308"/>
  <c r="M69" i="308"/>
  <c r="L69" i="308"/>
  <c r="K69" i="308"/>
  <c r="J69" i="308"/>
  <c r="I69" i="308"/>
  <c r="H69" i="308"/>
  <c r="G69" i="308"/>
  <c r="F69" i="308"/>
  <c r="E69" i="308"/>
  <c r="D69" i="308"/>
  <c r="C69" i="308"/>
  <c r="B69" i="308"/>
  <c r="M68" i="308"/>
  <c r="L68" i="308"/>
  <c r="K68" i="308"/>
  <c r="J68" i="308"/>
  <c r="I68" i="308"/>
  <c r="H68" i="308"/>
  <c r="G68" i="308"/>
  <c r="F68" i="308"/>
  <c r="E68" i="308"/>
  <c r="D68" i="308"/>
  <c r="C68" i="308"/>
  <c r="B68" i="308"/>
  <c r="M67" i="308"/>
  <c r="L67" i="308"/>
  <c r="K67" i="308"/>
  <c r="J67" i="308"/>
  <c r="I67" i="308"/>
  <c r="H67" i="308"/>
  <c r="G67" i="308"/>
  <c r="F67" i="308"/>
  <c r="E67" i="308"/>
  <c r="D67" i="308"/>
  <c r="C67" i="308"/>
  <c r="B67" i="308"/>
  <c r="M66" i="308"/>
  <c r="L66" i="308"/>
  <c r="K66" i="308"/>
  <c r="J66" i="308"/>
  <c r="I66" i="308"/>
  <c r="H66" i="308"/>
  <c r="G66" i="308"/>
  <c r="F66" i="308"/>
  <c r="E66" i="308"/>
  <c r="D66" i="308"/>
  <c r="C66" i="308"/>
  <c r="B66" i="308"/>
  <c r="B65" i="308"/>
  <c r="K64" i="308"/>
  <c r="K65" i="308" s="1"/>
  <c r="G64" i="308"/>
  <c r="G65" i="308" s="1"/>
  <c r="F64" i="308"/>
  <c r="F65" i="308" s="1"/>
  <c r="E64" i="308"/>
  <c r="E65" i="308" s="1"/>
  <c r="D64" i="308"/>
  <c r="D65" i="308" s="1"/>
  <c r="B64" i="308"/>
  <c r="M62" i="308"/>
  <c r="L62" i="308"/>
  <c r="K62" i="308"/>
  <c r="J62" i="308"/>
  <c r="I62" i="308"/>
  <c r="H62" i="308"/>
  <c r="G62" i="308"/>
  <c r="F62" i="308"/>
  <c r="E62" i="308"/>
  <c r="D62" i="308"/>
  <c r="C62" i="308"/>
  <c r="B62" i="308"/>
  <c r="M61" i="308"/>
  <c r="L61" i="308"/>
  <c r="K61" i="308"/>
  <c r="J61" i="308"/>
  <c r="I61" i="308"/>
  <c r="H61" i="308"/>
  <c r="G61" i="308"/>
  <c r="F61" i="308"/>
  <c r="E61" i="308"/>
  <c r="D61" i="308"/>
  <c r="C61" i="308"/>
  <c r="B61" i="308"/>
  <c r="M60" i="308"/>
  <c r="L60" i="308"/>
  <c r="K60" i="308"/>
  <c r="J60" i="308"/>
  <c r="I60" i="308"/>
  <c r="H60" i="308"/>
  <c r="G60" i="308"/>
  <c r="F60" i="308"/>
  <c r="E60" i="308"/>
  <c r="D60" i="308"/>
  <c r="C60" i="308"/>
  <c r="B60" i="308"/>
  <c r="M59" i="308"/>
  <c r="L59" i="308"/>
  <c r="K59" i="308"/>
  <c r="J59" i="308"/>
  <c r="I59" i="308"/>
  <c r="H59" i="308"/>
  <c r="G59" i="308"/>
  <c r="F59" i="308"/>
  <c r="E59" i="308"/>
  <c r="D59" i="308"/>
  <c r="C59" i="308"/>
  <c r="B59" i="308"/>
  <c r="M58" i="308"/>
  <c r="L58" i="308"/>
  <c r="K58" i="308"/>
  <c r="J58" i="308"/>
  <c r="I58" i="308"/>
  <c r="H58" i="308"/>
  <c r="G58" i="308"/>
  <c r="F58" i="308"/>
  <c r="E58" i="308"/>
  <c r="D58" i="308"/>
  <c r="C58" i="308"/>
  <c r="B58" i="308"/>
  <c r="M57" i="308"/>
  <c r="L57" i="308"/>
  <c r="K57" i="308"/>
  <c r="J57" i="308"/>
  <c r="I57" i="308"/>
  <c r="H57" i="308"/>
  <c r="G57" i="308"/>
  <c r="F57" i="308"/>
  <c r="E57" i="308"/>
  <c r="D57" i="308"/>
  <c r="C57" i="308"/>
  <c r="B57" i="308"/>
  <c r="B56" i="308"/>
  <c r="B55" i="308"/>
  <c r="B54" i="308"/>
  <c r="B53" i="308"/>
  <c r="B52" i="308"/>
  <c r="B51" i="308"/>
  <c r="B50" i="308"/>
  <c r="B49" i="308"/>
  <c r="B48" i="308"/>
  <c r="B47" i="308"/>
  <c r="B46" i="308"/>
  <c r="B45" i="308"/>
  <c r="K44" i="308"/>
  <c r="K45" i="308" s="1"/>
  <c r="K46" i="308" s="1"/>
  <c r="K47" i="308" s="1"/>
  <c r="K48" i="308" s="1"/>
  <c r="K49" i="308" s="1"/>
  <c r="G44" i="308"/>
  <c r="G45" i="308" s="1"/>
  <c r="G46" i="308" s="1"/>
  <c r="G47" i="308" s="1"/>
  <c r="G48" i="308" s="1"/>
  <c r="G49" i="308" s="1"/>
  <c r="F44" i="308"/>
  <c r="F45" i="308" s="1"/>
  <c r="F46" i="308" s="1"/>
  <c r="F47" i="308" s="1"/>
  <c r="F48" i="308" s="1"/>
  <c r="F49" i="308" s="1"/>
  <c r="E44" i="308"/>
  <c r="E45" i="308" s="1"/>
  <c r="E46" i="308" s="1"/>
  <c r="E47" i="308" s="1"/>
  <c r="E48" i="308" s="1"/>
  <c r="E49" i="308" s="1"/>
  <c r="D44" i="308"/>
  <c r="D45" i="308" s="1"/>
  <c r="D46" i="308" s="1"/>
  <c r="D47" i="308" s="1"/>
  <c r="D48" i="308" s="1"/>
  <c r="D49" i="308" s="1"/>
  <c r="B44" i="308"/>
  <c r="A42" i="308"/>
  <c r="A41" i="308"/>
  <c r="A40" i="308"/>
  <c r="A39" i="308"/>
  <c r="A38" i="308"/>
  <c r="A37" i="308"/>
  <c r="A36" i="308"/>
  <c r="A35" i="308"/>
  <c r="A34" i="308"/>
  <c r="A33" i="308"/>
  <c r="A32" i="308"/>
  <c r="A31" i="308"/>
  <c r="A30" i="308"/>
  <c r="A29" i="308"/>
  <c r="A28" i="308"/>
  <c r="A27" i="308"/>
  <c r="A26" i="308"/>
  <c r="A25" i="308"/>
  <c r="A24" i="308"/>
  <c r="M42" i="308"/>
  <c r="L42" i="308"/>
  <c r="K42" i="308"/>
  <c r="J42" i="308"/>
  <c r="I42" i="308"/>
  <c r="H42" i="308"/>
  <c r="G42" i="308"/>
  <c r="F42" i="308"/>
  <c r="E42" i="308"/>
  <c r="D42" i="308"/>
  <c r="C42" i="308"/>
  <c r="B42" i="308"/>
  <c r="M41" i="308"/>
  <c r="L41" i="308"/>
  <c r="K41" i="308"/>
  <c r="J41" i="308"/>
  <c r="I41" i="308"/>
  <c r="H41" i="308"/>
  <c r="G41" i="308"/>
  <c r="F41" i="308"/>
  <c r="E41" i="308"/>
  <c r="D41" i="308"/>
  <c r="C41" i="308"/>
  <c r="B41" i="308"/>
  <c r="M40" i="308"/>
  <c r="L40" i="308"/>
  <c r="K40" i="308"/>
  <c r="J40" i="308"/>
  <c r="I40" i="308"/>
  <c r="H40" i="308"/>
  <c r="G40" i="308"/>
  <c r="F40" i="308"/>
  <c r="E40" i="308"/>
  <c r="D40" i="308"/>
  <c r="C40" i="308"/>
  <c r="B40" i="308"/>
  <c r="M39" i="308"/>
  <c r="L39" i="308"/>
  <c r="K39" i="308"/>
  <c r="J39" i="308"/>
  <c r="I39" i="308"/>
  <c r="H39" i="308"/>
  <c r="G39" i="308"/>
  <c r="F39" i="308"/>
  <c r="E39" i="308"/>
  <c r="D39" i="308"/>
  <c r="C39" i="308"/>
  <c r="B39" i="308"/>
  <c r="M38" i="308"/>
  <c r="L38" i="308"/>
  <c r="K38" i="308"/>
  <c r="J38" i="308"/>
  <c r="I38" i="308"/>
  <c r="H38" i="308"/>
  <c r="G38" i="308"/>
  <c r="F38" i="308"/>
  <c r="E38" i="308"/>
  <c r="D38" i="308"/>
  <c r="C38" i="308"/>
  <c r="B38" i="308"/>
  <c r="M37" i="308"/>
  <c r="L37" i="308"/>
  <c r="K37" i="308"/>
  <c r="J37" i="308"/>
  <c r="I37" i="308"/>
  <c r="H37" i="308"/>
  <c r="G37" i="308"/>
  <c r="F37" i="308"/>
  <c r="E37" i="308"/>
  <c r="D37" i="308"/>
  <c r="C37" i="308"/>
  <c r="B37" i="308"/>
  <c r="M36" i="308"/>
  <c r="L36" i="308"/>
  <c r="K36" i="308"/>
  <c r="J36" i="308"/>
  <c r="I36" i="308"/>
  <c r="H36" i="308"/>
  <c r="G36" i="308"/>
  <c r="F36" i="308"/>
  <c r="E36" i="308"/>
  <c r="D36" i="308"/>
  <c r="C36" i="308"/>
  <c r="B36" i="308"/>
  <c r="M35" i="308"/>
  <c r="L35" i="308"/>
  <c r="K35" i="308"/>
  <c r="J35" i="308"/>
  <c r="I35" i="308"/>
  <c r="H35" i="308"/>
  <c r="G35" i="308"/>
  <c r="F35" i="308"/>
  <c r="E35" i="308"/>
  <c r="D35" i="308"/>
  <c r="C35" i="308"/>
  <c r="B35" i="308"/>
  <c r="M34" i="308"/>
  <c r="L34" i="308"/>
  <c r="K34" i="308"/>
  <c r="J34" i="308"/>
  <c r="I34" i="308"/>
  <c r="H34" i="308"/>
  <c r="G34" i="308"/>
  <c r="F34" i="308"/>
  <c r="E34" i="308"/>
  <c r="D34" i="308"/>
  <c r="C34" i="308"/>
  <c r="B34" i="308"/>
  <c r="M33" i="308"/>
  <c r="L33" i="308"/>
  <c r="K33" i="308"/>
  <c r="J33" i="308"/>
  <c r="I33" i="308"/>
  <c r="H33" i="308"/>
  <c r="G33" i="308"/>
  <c r="F33" i="308"/>
  <c r="E33" i="308"/>
  <c r="D33" i="308"/>
  <c r="C33" i="308"/>
  <c r="B33" i="308"/>
  <c r="M32" i="308"/>
  <c r="L32" i="308"/>
  <c r="K32" i="308"/>
  <c r="J32" i="308"/>
  <c r="I32" i="308"/>
  <c r="H32" i="308"/>
  <c r="G32" i="308"/>
  <c r="F32" i="308"/>
  <c r="E32" i="308"/>
  <c r="D32" i="308"/>
  <c r="C32" i="308"/>
  <c r="B32" i="308"/>
  <c r="M31" i="308"/>
  <c r="L31" i="308"/>
  <c r="K31" i="308"/>
  <c r="J31" i="308"/>
  <c r="I31" i="308"/>
  <c r="H31" i="308"/>
  <c r="G31" i="308"/>
  <c r="F31" i="308"/>
  <c r="E31" i="308"/>
  <c r="D31" i="308"/>
  <c r="C31" i="308"/>
  <c r="B31" i="308"/>
  <c r="M30" i="308"/>
  <c r="L30" i="308"/>
  <c r="K30" i="308"/>
  <c r="J30" i="308"/>
  <c r="I30" i="308"/>
  <c r="H30" i="308"/>
  <c r="G30" i="308"/>
  <c r="F30" i="308"/>
  <c r="E30" i="308"/>
  <c r="D30" i="308"/>
  <c r="C30" i="308"/>
  <c r="B30" i="308"/>
  <c r="K29" i="308"/>
  <c r="G29" i="308"/>
  <c r="F29" i="308"/>
  <c r="E29" i="308"/>
  <c r="D29" i="308"/>
  <c r="B29" i="308"/>
  <c r="K28" i="308"/>
  <c r="G28" i="308"/>
  <c r="F28" i="308"/>
  <c r="E28" i="308"/>
  <c r="D28" i="308"/>
  <c r="B28" i="308"/>
  <c r="B27" i="308"/>
  <c r="B26" i="308"/>
  <c r="B25" i="308"/>
  <c r="K24" i="308"/>
  <c r="K25" i="308" s="1"/>
  <c r="K26" i="308" s="1"/>
  <c r="K27" i="308" s="1"/>
  <c r="G24" i="308"/>
  <c r="G25" i="308" s="1"/>
  <c r="G26" i="308" s="1"/>
  <c r="G27" i="308" s="1"/>
  <c r="F24" i="308"/>
  <c r="F25" i="308" s="1"/>
  <c r="F26" i="308" s="1"/>
  <c r="F27" i="308" s="1"/>
  <c r="E24" i="308"/>
  <c r="E25" i="308" s="1"/>
  <c r="E26" i="308" s="1"/>
  <c r="E27" i="308" s="1"/>
  <c r="D24" i="308"/>
  <c r="D25" i="308" s="1"/>
  <c r="D26" i="308" s="1"/>
  <c r="D27" i="308" s="1"/>
  <c r="B24" i="308"/>
  <c r="P12" i="308"/>
  <c r="Q12" i="308"/>
  <c r="R12" i="308"/>
  <c r="S12" i="308"/>
  <c r="P13" i="308"/>
  <c r="Q13" i="308"/>
  <c r="R13" i="308"/>
  <c r="S13" i="308"/>
  <c r="P14" i="308"/>
  <c r="Q14" i="308"/>
  <c r="R14" i="308"/>
  <c r="S14" i="308"/>
  <c r="P15" i="308"/>
  <c r="Q15" i="308"/>
  <c r="R15" i="308"/>
  <c r="S15" i="308"/>
  <c r="P16" i="308"/>
  <c r="Q16" i="308"/>
  <c r="R16" i="308"/>
  <c r="S16" i="308"/>
  <c r="P17" i="308"/>
  <c r="Q17" i="308"/>
  <c r="R17" i="308"/>
  <c r="S17" i="308"/>
  <c r="P18" i="308"/>
  <c r="Q18" i="308"/>
  <c r="R18" i="308"/>
  <c r="S18" i="308"/>
  <c r="P19" i="308"/>
  <c r="Q19" i="308"/>
  <c r="R19" i="308"/>
  <c r="S19" i="308"/>
  <c r="P20" i="308"/>
  <c r="Q20" i="308"/>
  <c r="R20" i="308"/>
  <c r="S20" i="308"/>
  <c r="P21" i="308"/>
  <c r="Q21" i="308"/>
  <c r="R21" i="308"/>
  <c r="S21" i="308"/>
  <c r="P22" i="308"/>
  <c r="Q22" i="308"/>
  <c r="R22" i="308"/>
  <c r="S22" i="308"/>
  <c r="B22" i="308"/>
  <c r="B21" i="308"/>
  <c r="B20" i="308"/>
  <c r="B19" i="308"/>
  <c r="B18" i="308"/>
  <c r="B17" i="308"/>
  <c r="B16" i="308"/>
  <c r="B15" i="308"/>
  <c r="B14" i="308"/>
  <c r="B13" i="308"/>
  <c r="B12" i="308"/>
  <c r="B11" i="308"/>
  <c r="B10" i="308"/>
  <c r="B9" i="308"/>
  <c r="B8" i="308"/>
  <c r="B7" i="308"/>
  <c r="B6" i="308"/>
  <c r="B5" i="308"/>
  <c r="M22" i="308"/>
  <c r="L22" i="308"/>
  <c r="K22" i="308"/>
  <c r="J22" i="308"/>
  <c r="I22" i="308"/>
  <c r="H22" i="308"/>
  <c r="G22" i="308"/>
  <c r="F22" i="308"/>
  <c r="E22" i="308"/>
  <c r="D22" i="308"/>
  <c r="C22" i="308"/>
  <c r="A22" i="308"/>
  <c r="M21" i="308"/>
  <c r="L21" i="308"/>
  <c r="K21" i="308"/>
  <c r="J21" i="308"/>
  <c r="I21" i="308"/>
  <c r="H21" i="308"/>
  <c r="G21" i="308"/>
  <c r="F21" i="308"/>
  <c r="E21" i="308"/>
  <c r="D21" i="308"/>
  <c r="C21" i="308"/>
  <c r="A21" i="308"/>
  <c r="M20" i="308"/>
  <c r="L20" i="308"/>
  <c r="K20" i="308"/>
  <c r="J20" i="308"/>
  <c r="I20" i="308"/>
  <c r="H20" i="308"/>
  <c r="G20" i="308"/>
  <c r="F20" i="308"/>
  <c r="E20" i="308"/>
  <c r="D20" i="308"/>
  <c r="C20" i="308"/>
  <c r="A20" i="308"/>
  <c r="M19" i="308"/>
  <c r="L19" i="308"/>
  <c r="K19" i="308"/>
  <c r="J19" i="308"/>
  <c r="I19" i="308"/>
  <c r="H19" i="308"/>
  <c r="G19" i="308"/>
  <c r="F19" i="308"/>
  <c r="E19" i="308"/>
  <c r="D19" i="308"/>
  <c r="C19" i="308"/>
  <c r="A19" i="308"/>
  <c r="M18" i="308"/>
  <c r="L18" i="308"/>
  <c r="K18" i="308"/>
  <c r="J18" i="308"/>
  <c r="I18" i="308"/>
  <c r="E91" i="339" s="1"/>
  <c r="H18" i="308"/>
  <c r="G18" i="308"/>
  <c r="F18" i="308"/>
  <c r="E18" i="308"/>
  <c r="D18" i="308"/>
  <c r="C18" i="308"/>
  <c r="A18" i="308"/>
  <c r="M17" i="308"/>
  <c r="L17" i="308"/>
  <c r="K17" i="308"/>
  <c r="J17" i="308"/>
  <c r="I17" i="308"/>
  <c r="H17" i="308"/>
  <c r="G17" i="308"/>
  <c r="F17" i="308"/>
  <c r="E17" i="308"/>
  <c r="D17" i="308"/>
  <c r="C17" i="308"/>
  <c r="A17" i="308"/>
  <c r="M16" i="308"/>
  <c r="L16" i="308"/>
  <c r="K16" i="308"/>
  <c r="J16" i="308"/>
  <c r="I16" i="308"/>
  <c r="H16" i="308"/>
  <c r="G16" i="308"/>
  <c r="F16" i="308"/>
  <c r="E16" i="308"/>
  <c r="D16" i="308"/>
  <c r="C16" i="308"/>
  <c r="A16" i="308"/>
  <c r="M15" i="308"/>
  <c r="L15" i="308"/>
  <c r="K15" i="308"/>
  <c r="J15" i="308"/>
  <c r="I15" i="308"/>
  <c r="H15" i="308"/>
  <c r="G15" i="308"/>
  <c r="F15" i="308"/>
  <c r="E15" i="308"/>
  <c r="D15" i="308"/>
  <c r="C15" i="308"/>
  <c r="A15" i="308"/>
  <c r="M14" i="308"/>
  <c r="L14" i="308"/>
  <c r="K14" i="308"/>
  <c r="J14" i="308"/>
  <c r="I14" i="308"/>
  <c r="H14" i="308"/>
  <c r="G14" i="308"/>
  <c r="F14" i="308"/>
  <c r="E14" i="308"/>
  <c r="D14" i="308"/>
  <c r="C14" i="308"/>
  <c r="A14" i="308"/>
  <c r="M13" i="308"/>
  <c r="L13" i="308"/>
  <c r="K13" i="308"/>
  <c r="J13" i="308"/>
  <c r="I13" i="308"/>
  <c r="H13" i="308"/>
  <c r="G13" i="308"/>
  <c r="F13" i="308"/>
  <c r="E13" i="308"/>
  <c r="D13" i="308"/>
  <c r="C13" i="308"/>
  <c r="A13" i="308"/>
  <c r="M12" i="308"/>
  <c r="L12" i="308"/>
  <c r="K12" i="308"/>
  <c r="J12" i="308"/>
  <c r="I12" i="308"/>
  <c r="H12" i="308"/>
  <c r="G12" i="308"/>
  <c r="F12" i="308"/>
  <c r="E12" i="308"/>
  <c r="D12" i="308"/>
  <c r="C12" i="308"/>
  <c r="A12" i="308"/>
  <c r="A11" i="308"/>
  <c r="A10" i="308"/>
  <c r="A9" i="308"/>
  <c r="A8" i="308"/>
  <c r="A7" i="308"/>
  <c r="A6" i="308"/>
  <c r="A5" i="308"/>
  <c r="S4" i="308"/>
  <c r="S5" i="308" s="1"/>
  <c r="S6" i="308" s="1"/>
  <c r="S7" i="308" s="1"/>
  <c r="S8" i="308" s="1"/>
  <c r="S9" i="308" s="1"/>
  <c r="R4" i="308"/>
  <c r="R5" i="308" s="1"/>
  <c r="R6" i="308" s="1"/>
  <c r="R7" i="308" s="1"/>
  <c r="R8" i="308" s="1"/>
  <c r="P4" i="308"/>
  <c r="P5" i="308" s="1"/>
  <c r="P6" i="308" s="1"/>
  <c r="P7" i="308" s="1"/>
  <c r="P8" i="308" s="1"/>
  <c r="K4" i="308"/>
  <c r="K5" i="308" s="1"/>
  <c r="K6" i="308" s="1"/>
  <c r="K7" i="308" s="1"/>
  <c r="K8" i="308" s="1"/>
  <c r="G4" i="308"/>
  <c r="G5" i="308" s="1"/>
  <c r="G6" i="308" s="1"/>
  <c r="G7" i="308" s="1"/>
  <c r="G8" i="308" s="1"/>
  <c r="F4" i="308"/>
  <c r="F5" i="308" s="1"/>
  <c r="F6" i="308" s="1"/>
  <c r="F7" i="308" s="1"/>
  <c r="F8" i="308" s="1"/>
  <c r="E4" i="308"/>
  <c r="E5" i="308" s="1"/>
  <c r="E6" i="308" s="1"/>
  <c r="E7" i="308" s="1"/>
  <c r="E8" i="308" s="1"/>
  <c r="D4" i="308"/>
  <c r="D5" i="308" s="1"/>
  <c r="D6" i="308" s="1"/>
  <c r="D7" i="308" s="1"/>
  <c r="D8" i="308" s="1"/>
  <c r="B4" i="308"/>
  <c r="A4" i="308"/>
  <c r="E25" i="306"/>
  <c r="E24" i="306"/>
  <c r="E23" i="306"/>
  <c r="S24" i="308"/>
  <c r="S25" i="308" s="1"/>
  <c r="S26" i="308" s="1"/>
  <c r="S27" i="308" s="1"/>
  <c r="T123" i="308"/>
  <c r="AA123" i="308" s="1"/>
  <c r="I123" i="308"/>
  <c r="G50" i="308" l="1"/>
  <c r="G51" i="308" s="1"/>
  <c r="G52" i="308" s="1"/>
  <c r="E50" i="308"/>
  <c r="E51" i="308" s="1"/>
  <c r="E52" i="308" s="1"/>
  <c r="E53" i="308" s="1"/>
  <c r="R50" i="308"/>
  <c r="R51" i="308" s="1"/>
  <c r="R52" i="308" s="1"/>
  <c r="R53" i="308" s="1"/>
  <c r="R54" i="308" s="1"/>
  <c r="R55" i="308" s="1"/>
  <c r="R56" i="308" s="1"/>
  <c r="P50" i="308"/>
  <c r="P51" i="308" s="1"/>
  <c r="P52" i="308" s="1"/>
  <c r="P53" i="308" s="1"/>
  <c r="P54" i="308" s="1"/>
  <c r="P55" i="308" s="1"/>
  <c r="P56" i="308" s="1"/>
  <c r="K50" i="308"/>
  <c r="K51" i="308" s="1"/>
  <c r="K52" i="308" s="1"/>
  <c r="D50" i="308"/>
  <c r="D51" i="308" s="1"/>
  <c r="D52" i="308" s="1"/>
  <c r="G53" i="308"/>
  <c r="G54" i="308" s="1"/>
  <c r="G55" i="308" s="1"/>
  <c r="G56" i="308" s="1"/>
  <c r="F50" i="308"/>
  <c r="F51" i="308" s="1"/>
  <c r="F52" i="308" s="1"/>
  <c r="F53" i="308" s="1"/>
  <c r="F54" i="308" s="1"/>
  <c r="F55" i="308" s="1"/>
  <c r="F56" i="308" s="1"/>
  <c r="K9" i="308"/>
  <c r="K10" i="308" s="1"/>
  <c r="K11" i="308" s="1"/>
  <c r="P9" i="308"/>
  <c r="P10" i="308" s="1"/>
  <c r="P11" i="308" s="1"/>
  <c r="R9" i="308"/>
  <c r="R10" i="308" s="1"/>
  <c r="R11" i="308" s="1"/>
  <c r="S10" i="308"/>
  <c r="S11" i="308" s="1"/>
  <c r="E9" i="308"/>
  <c r="E10" i="308" s="1"/>
  <c r="E11" i="308" s="1"/>
  <c r="D9" i="308"/>
  <c r="D10" i="308" s="1"/>
  <c r="D11" i="308" s="1"/>
  <c r="F9" i="308"/>
  <c r="F10" i="308" s="1"/>
  <c r="F11" i="308" s="1"/>
  <c r="G9" i="308"/>
  <c r="G10" i="308" s="1"/>
  <c r="G11" i="308" s="1"/>
  <c r="A222" i="314"/>
  <c r="C230" i="314"/>
  <c r="C229" i="314"/>
  <c r="A205" i="314"/>
  <c r="C213" i="314"/>
  <c r="C212" i="314"/>
  <c r="C195" i="314"/>
  <c r="A188" i="314"/>
  <c r="C196" i="314"/>
  <c r="C179" i="314"/>
  <c r="A171" i="314"/>
  <c r="C178" i="314"/>
  <c r="A154" i="314"/>
  <c r="C162" i="314"/>
  <c r="C161" i="314"/>
  <c r="A137" i="314"/>
  <c r="C144" i="314"/>
  <c r="C145" i="314"/>
  <c r="A120" i="314"/>
  <c r="C127" i="314"/>
  <c r="C128" i="314"/>
  <c r="D9" i="325"/>
  <c r="B42" i="325" s="1"/>
  <c r="L37" i="325" s="1"/>
  <c r="B37" i="325" s="1"/>
  <c r="L22" i="325"/>
  <c r="K20" i="321"/>
  <c r="E91" i="317"/>
  <c r="I124" i="308"/>
  <c r="E6" i="329"/>
  <c r="E74" i="317"/>
  <c r="F6" i="317"/>
  <c r="E74" i="316"/>
  <c r="E91" i="316"/>
  <c r="E74" i="315"/>
  <c r="E91" i="315"/>
  <c r="E57" i="315"/>
  <c r="Q169" i="308"/>
  <c r="G98" i="330"/>
  <c r="G99" i="330"/>
  <c r="G100" i="330"/>
  <c r="E125" i="308"/>
  <c r="C37" i="329" s="1"/>
  <c r="F125" i="308"/>
  <c r="G38" i="329" s="1"/>
  <c r="H29" i="319"/>
  <c r="K20" i="319"/>
  <c r="H29" i="318"/>
  <c r="K20" i="318"/>
  <c r="H29" i="322"/>
  <c r="K20" i="322"/>
  <c r="H29" i="320"/>
  <c r="K20" i="320"/>
  <c r="H22" i="320"/>
  <c r="K22" i="320" s="1"/>
  <c r="H22" i="319"/>
  <c r="K22" i="319" s="1"/>
  <c r="K19" i="319"/>
  <c r="H22" i="322"/>
  <c r="K22" i="322" s="1"/>
  <c r="H25" i="321"/>
  <c r="K125" i="308"/>
  <c r="G40" i="329" s="1"/>
  <c r="M22" i="343"/>
  <c r="N22" i="343"/>
  <c r="N22" i="342"/>
  <c r="O22" i="342"/>
  <c r="M22" i="342"/>
  <c r="O22" i="343"/>
  <c r="O16" i="340"/>
  <c r="O17" i="340" s="1"/>
  <c r="O18" i="340" s="1"/>
  <c r="N16" i="340"/>
  <c r="N17" i="340" s="1"/>
  <c r="C24" i="340" s="1"/>
  <c r="N16" i="341"/>
  <c r="N17" i="341" s="1"/>
  <c r="C24" i="341" s="1"/>
  <c r="O16" i="341"/>
  <c r="O17" i="341" s="1"/>
  <c r="O18" i="341" s="1"/>
  <c r="O22" i="337"/>
  <c r="N16" i="332"/>
  <c r="N17" i="332" s="1"/>
  <c r="N22" i="337"/>
  <c r="M22" i="337"/>
  <c r="O22" i="336"/>
  <c r="N22" i="336"/>
  <c r="M22" i="336"/>
  <c r="N22" i="335"/>
  <c r="M22" i="335"/>
  <c r="O22" i="335"/>
  <c r="N16" i="334"/>
  <c r="N17" i="334" s="1"/>
  <c r="O16" i="334"/>
  <c r="O17" i="334" s="1"/>
  <c r="O18" i="334" s="1"/>
  <c r="O16" i="332"/>
  <c r="O17" i="332" s="1"/>
  <c r="O18" i="332" s="1"/>
  <c r="D125" i="308"/>
  <c r="B37" i="329" s="1"/>
  <c r="E6" i="338"/>
  <c r="E6" i="339"/>
  <c r="E23" i="338"/>
  <c r="E40" i="338"/>
  <c r="E23" i="339"/>
  <c r="E57" i="338"/>
  <c r="E40" i="339"/>
  <c r="E57" i="339"/>
  <c r="E74" i="338"/>
  <c r="E74" i="339"/>
  <c r="E91" i="338"/>
  <c r="J125" i="308"/>
  <c r="B40" i="329" s="1"/>
  <c r="N16" i="333"/>
  <c r="N17" i="333" s="1"/>
  <c r="O16" i="333"/>
  <c r="O17" i="333" s="1"/>
  <c r="O18" i="333" s="1"/>
  <c r="K31" i="334"/>
  <c r="K37" i="334" s="1"/>
  <c r="K31" i="332"/>
  <c r="K37" i="332" s="1"/>
  <c r="K31" i="333"/>
  <c r="K37" i="333" s="1"/>
  <c r="G28" i="329"/>
  <c r="G27" i="329"/>
  <c r="G29" i="329"/>
  <c r="G46" i="329"/>
  <c r="G45" i="329"/>
  <c r="G44" i="329"/>
  <c r="G95" i="329"/>
  <c r="G97" i="329"/>
  <c r="G96" i="329"/>
  <c r="G63" i="329"/>
  <c r="G62" i="329"/>
  <c r="G61" i="329"/>
  <c r="G78" i="329"/>
  <c r="G80" i="329"/>
  <c r="G79" i="329"/>
  <c r="G32" i="329"/>
  <c r="G30" i="329"/>
  <c r="G31" i="329"/>
  <c r="G83" i="329"/>
  <c r="G82" i="329"/>
  <c r="G81" i="329"/>
  <c r="G49" i="329"/>
  <c r="G47" i="329"/>
  <c r="G48" i="329"/>
  <c r="G100" i="329"/>
  <c r="G98" i="329"/>
  <c r="G99" i="329"/>
  <c r="G13" i="329"/>
  <c r="G15" i="329"/>
  <c r="G14" i="329"/>
  <c r="G66" i="329"/>
  <c r="G64" i="329"/>
  <c r="G65" i="329"/>
  <c r="H28" i="319"/>
  <c r="K9" i="321"/>
  <c r="C10" i="321" s="1"/>
  <c r="K10" i="321" s="1"/>
  <c r="S104" i="308"/>
  <c r="S105" i="308" s="1"/>
  <c r="S106" i="308" s="1"/>
  <c r="A103" i="314"/>
  <c r="G106" i="314"/>
  <c r="B105" i="314"/>
  <c r="G113" i="314"/>
  <c r="C111" i="314"/>
  <c r="G108" i="314"/>
  <c r="G112" i="314"/>
  <c r="C105" i="314"/>
  <c r="C110" i="314"/>
  <c r="G114" i="314"/>
  <c r="H16" i="320"/>
  <c r="K16" i="320" s="1"/>
  <c r="K9" i="319"/>
  <c r="C10" i="319" s="1"/>
  <c r="K10" i="319" s="1"/>
  <c r="H16" i="321"/>
  <c r="K16" i="321" s="1"/>
  <c r="K9" i="322"/>
  <c r="C10" i="322" s="1"/>
  <c r="K10" i="322" s="1"/>
  <c r="G19" i="319"/>
  <c r="H29" i="321"/>
  <c r="H28" i="321"/>
  <c r="H25" i="318"/>
  <c r="H16" i="318"/>
  <c r="K16" i="318" s="1"/>
  <c r="H22" i="318"/>
  <c r="K22" i="318" s="1"/>
  <c r="B74" i="315"/>
  <c r="C43" i="321"/>
  <c r="F43" i="321" s="1"/>
  <c r="K8" i="321"/>
  <c r="C43" i="322"/>
  <c r="F43" i="322" s="1"/>
  <c r="H16" i="322"/>
  <c r="K16" i="322" s="1"/>
  <c r="C43" i="319"/>
  <c r="F43" i="319" s="1"/>
  <c r="C43" i="320"/>
  <c r="H16" i="319"/>
  <c r="K16" i="319" s="1"/>
  <c r="K8" i="322"/>
  <c r="C43" i="318"/>
  <c r="F43" i="318" s="1"/>
  <c r="K8" i="319"/>
  <c r="K8" i="320"/>
  <c r="G19" i="321"/>
  <c r="K19" i="321" s="1"/>
  <c r="H22" i="321"/>
  <c r="K22" i="321" s="1"/>
  <c r="K8" i="318"/>
  <c r="G19" i="322"/>
  <c r="K19" i="322" s="1"/>
  <c r="H28" i="322"/>
  <c r="E90" i="317"/>
  <c r="D9" i="327"/>
  <c r="D4" i="327"/>
  <c r="L32" i="327"/>
  <c r="B32" i="327" s="1"/>
  <c r="L32" i="326"/>
  <c r="B32" i="326" s="1"/>
  <c r="D9" i="326"/>
  <c r="D4" i="326"/>
  <c r="L10" i="325"/>
  <c r="B14" i="325" s="1"/>
  <c r="D4" i="325"/>
  <c r="L32" i="325"/>
  <c r="B32" i="325" s="1"/>
  <c r="D9" i="324"/>
  <c r="L10" i="324"/>
  <c r="B14" i="324" s="1"/>
  <c r="D4" i="324"/>
  <c r="L32" i="324"/>
  <c r="B32" i="324" s="1"/>
  <c r="D9" i="323"/>
  <c r="L10" i="323"/>
  <c r="B14" i="323" s="1"/>
  <c r="D4" i="323"/>
  <c r="L32" i="323"/>
  <c r="B32" i="323" s="1"/>
  <c r="C42" i="322"/>
  <c r="H25" i="322"/>
  <c r="H27" i="322"/>
  <c r="D1" i="322"/>
  <c r="C42" i="321"/>
  <c r="H27" i="321"/>
  <c r="D1" i="321"/>
  <c r="C42" i="320"/>
  <c r="K9" i="320"/>
  <c r="C10" i="320" s="1"/>
  <c r="K10" i="320" s="1"/>
  <c r="G19" i="320"/>
  <c r="K19" i="320" s="1"/>
  <c r="H28" i="320"/>
  <c r="H25" i="320"/>
  <c r="H27" i="320"/>
  <c r="D1" i="320"/>
  <c r="C42" i="319"/>
  <c r="H25" i="319"/>
  <c r="H27" i="319"/>
  <c r="D1" i="319"/>
  <c r="C42" i="318"/>
  <c r="K9" i="318"/>
  <c r="C10" i="318" s="1"/>
  <c r="K10" i="318" s="1"/>
  <c r="G19" i="318"/>
  <c r="K19" i="318" s="1"/>
  <c r="H28" i="318"/>
  <c r="H27" i="318"/>
  <c r="D1" i="318"/>
  <c r="G29" i="317"/>
  <c r="G97" i="317"/>
  <c r="G40" i="317"/>
  <c r="G63" i="317"/>
  <c r="G74" i="317"/>
  <c r="G6" i="317"/>
  <c r="C20" i="317"/>
  <c r="A1" i="317"/>
  <c r="G4" i="317"/>
  <c r="G11" i="317"/>
  <c r="C26" i="317"/>
  <c r="A35" i="317"/>
  <c r="G38" i="317"/>
  <c r="G45" i="317"/>
  <c r="C60" i="317"/>
  <c r="A69" i="317"/>
  <c r="G72" i="317"/>
  <c r="G79" i="317"/>
  <c r="G83" i="317"/>
  <c r="E88" i="317"/>
  <c r="C94" i="317"/>
  <c r="G98" i="317"/>
  <c r="B91" i="317"/>
  <c r="B3" i="317"/>
  <c r="C8" i="317"/>
  <c r="G12" i="317"/>
  <c r="G27" i="317"/>
  <c r="B37" i="317"/>
  <c r="C42" i="317"/>
  <c r="G46" i="317"/>
  <c r="G61" i="317"/>
  <c r="B71" i="317"/>
  <c r="C73" i="317"/>
  <c r="C76" i="317"/>
  <c r="G80" i="317"/>
  <c r="G95" i="317"/>
  <c r="G99" i="317"/>
  <c r="C3" i="317"/>
  <c r="G57" i="317"/>
  <c r="C71" i="317"/>
  <c r="E73" i="317"/>
  <c r="G91" i="317"/>
  <c r="G23" i="317"/>
  <c r="C37" i="317"/>
  <c r="C9" i="317"/>
  <c r="A18" i="317"/>
  <c r="G21" i="317"/>
  <c r="G28" i="317"/>
  <c r="C43" i="317"/>
  <c r="A52" i="317"/>
  <c r="G55" i="317"/>
  <c r="G62" i="317"/>
  <c r="E71" i="317"/>
  <c r="C77" i="317"/>
  <c r="G81" i="317"/>
  <c r="A86" i="317"/>
  <c r="G89" i="317"/>
  <c r="G96" i="317"/>
  <c r="G100" i="317"/>
  <c r="B74" i="317"/>
  <c r="G10" i="317"/>
  <c r="B20" i="317"/>
  <c r="C25" i="317"/>
  <c r="G44" i="317"/>
  <c r="B54" i="317"/>
  <c r="C59" i="317"/>
  <c r="G78" i="317"/>
  <c r="G82" i="317"/>
  <c r="B88" i="317"/>
  <c r="C90" i="317"/>
  <c r="C93" i="317"/>
  <c r="C54" i="317"/>
  <c r="C88" i="317"/>
  <c r="G29" i="316"/>
  <c r="G74" i="316"/>
  <c r="A35" i="316"/>
  <c r="C60" i="316"/>
  <c r="G72" i="316"/>
  <c r="G79" i="316"/>
  <c r="G98" i="316"/>
  <c r="C20" i="316"/>
  <c r="G63" i="316"/>
  <c r="E88" i="316"/>
  <c r="A69" i="316"/>
  <c r="C94" i="316"/>
  <c r="G40" i="316"/>
  <c r="C26" i="316"/>
  <c r="G38" i="316"/>
  <c r="G45" i="316"/>
  <c r="G83" i="316"/>
  <c r="E90" i="316"/>
  <c r="G6" i="316"/>
  <c r="B91" i="316"/>
  <c r="A1" i="316"/>
  <c r="G4" i="316"/>
  <c r="B3" i="316"/>
  <c r="C8" i="316"/>
  <c r="G12" i="316"/>
  <c r="G27" i="316"/>
  <c r="B37" i="316"/>
  <c r="C42" i="316"/>
  <c r="G46" i="316"/>
  <c r="G61" i="316"/>
  <c r="B71" i="316"/>
  <c r="C73" i="316"/>
  <c r="C76" i="316"/>
  <c r="G80" i="316"/>
  <c r="G95" i="316"/>
  <c r="G99" i="316"/>
  <c r="G11" i="316"/>
  <c r="G23" i="316"/>
  <c r="C37" i="316"/>
  <c r="G57" i="316"/>
  <c r="C71" i="316"/>
  <c r="E73" i="316"/>
  <c r="G91" i="316"/>
  <c r="C9" i="316"/>
  <c r="A18" i="316"/>
  <c r="G21" i="316"/>
  <c r="G28" i="316"/>
  <c r="C43" i="316"/>
  <c r="A52" i="316"/>
  <c r="G55" i="316"/>
  <c r="G62" i="316"/>
  <c r="E71" i="316"/>
  <c r="C77" i="316"/>
  <c r="G81" i="316"/>
  <c r="A86" i="316"/>
  <c r="G89" i="316"/>
  <c r="G96" i="316"/>
  <c r="G100" i="316"/>
  <c r="C3" i="316"/>
  <c r="B74" i="316"/>
  <c r="G10" i="316"/>
  <c r="B20" i="316"/>
  <c r="C25" i="316"/>
  <c r="G44" i="316"/>
  <c r="B54" i="316"/>
  <c r="C59" i="316"/>
  <c r="G78" i="316"/>
  <c r="G82" i="316"/>
  <c r="B88" i="316"/>
  <c r="C90" i="316"/>
  <c r="C93" i="316"/>
  <c r="G97" i="316"/>
  <c r="C54" i="316"/>
  <c r="C88" i="316"/>
  <c r="G40" i="315"/>
  <c r="C26" i="315"/>
  <c r="G38" i="315"/>
  <c r="G45" i="315"/>
  <c r="G64" i="315"/>
  <c r="G83" i="315"/>
  <c r="E90" i="315"/>
  <c r="G29" i="315"/>
  <c r="E54" i="315"/>
  <c r="G74" i="315"/>
  <c r="A35" i="315"/>
  <c r="C60" i="315"/>
  <c r="G72" i="315"/>
  <c r="G79" i="315"/>
  <c r="C20" i="315"/>
  <c r="E56" i="315"/>
  <c r="E88" i="315"/>
  <c r="A69" i="315"/>
  <c r="B57" i="315"/>
  <c r="B91" i="315"/>
  <c r="C94" i="315"/>
  <c r="G98" i="315"/>
  <c r="B3" i="315"/>
  <c r="C8" i="315"/>
  <c r="G12" i="315"/>
  <c r="G27" i="315"/>
  <c r="B37" i="315"/>
  <c r="C42" i="315"/>
  <c r="G46" i="315"/>
  <c r="G61" i="315"/>
  <c r="G65" i="315"/>
  <c r="B71" i="315"/>
  <c r="C73" i="315"/>
  <c r="C76" i="315"/>
  <c r="G80" i="315"/>
  <c r="G95" i="315"/>
  <c r="G99" i="315"/>
  <c r="G6" i="315"/>
  <c r="C37" i="315"/>
  <c r="G91" i="315"/>
  <c r="A1" i="315"/>
  <c r="G4" i="315"/>
  <c r="G57" i="315"/>
  <c r="C71" i="315"/>
  <c r="E73" i="315"/>
  <c r="C9" i="315"/>
  <c r="A18" i="315"/>
  <c r="G21" i="315"/>
  <c r="G28" i="315"/>
  <c r="C43" i="315"/>
  <c r="A52" i="315"/>
  <c r="G55" i="315"/>
  <c r="G62" i="315"/>
  <c r="G66" i="315"/>
  <c r="E71" i="315"/>
  <c r="C77" i="315"/>
  <c r="G81" i="315"/>
  <c r="A86" i="315"/>
  <c r="G89" i="315"/>
  <c r="G96" i="315"/>
  <c r="G100" i="315"/>
  <c r="G11" i="315"/>
  <c r="C3" i="315"/>
  <c r="G23" i="315"/>
  <c r="G10" i="315"/>
  <c r="B20" i="315"/>
  <c r="C25" i="315"/>
  <c r="G44" i="315"/>
  <c r="B54" i="315"/>
  <c r="C56" i="315"/>
  <c r="C59" i="315"/>
  <c r="G63" i="315"/>
  <c r="G78" i="315"/>
  <c r="G82" i="315"/>
  <c r="B88" i="315"/>
  <c r="C90" i="315"/>
  <c r="C93" i="315"/>
  <c r="G97" i="315"/>
  <c r="C54" i="315"/>
  <c r="C88" i="315"/>
  <c r="G29" i="314"/>
  <c r="G97" i="314"/>
  <c r="G40" i="314"/>
  <c r="G63" i="314"/>
  <c r="G74" i="314"/>
  <c r="G6" i="314"/>
  <c r="C20" i="314"/>
  <c r="A1" i="314"/>
  <c r="G4" i="314"/>
  <c r="G11" i="314"/>
  <c r="C26" i="314"/>
  <c r="A35" i="314"/>
  <c r="G38" i="314"/>
  <c r="G45" i="314"/>
  <c r="C60" i="314"/>
  <c r="A69" i="314"/>
  <c r="G72" i="314"/>
  <c r="G79" i="314"/>
  <c r="C94" i="314"/>
  <c r="B3" i="314"/>
  <c r="C8" i="314"/>
  <c r="G12" i="314"/>
  <c r="G27" i="314"/>
  <c r="B37" i="314"/>
  <c r="C42" i="314"/>
  <c r="G46" i="314"/>
  <c r="G61" i="314"/>
  <c r="B71" i="314"/>
  <c r="C76" i="314"/>
  <c r="G80" i="314"/>
  <c r="G95" i="314"/>
  <c r="C3" i="314"/>
  <c r="G57" i="314"/>
  <c r="C71" i="314"/>
  <c r="G91" i="314"/>
  <c r="G23" i="314"/>
  <c r="C37" i="314"/>
  <c r="C9" i="314"/>
  <c r="A18" i="314"/>
  <c r="G21" i="314"/>
  <c r="G28" i="314"/>
  <c r="C43" i="314"/>
  <c r="A52" i="314"/>
  <c r="G55" i="314"/>
  <c r="G62" i="314"/>
  <c r="C77" i="314"/>
  <c r="A86" i="314"/>
  <c r="G89" i="314"/>
  <c r="G96" i="314"/>
  <c r="G10" i="314"/>
  <c r="B20" i="314"/>
  <c r="C25" i="314"/>
  <c r="G44" i="314"/>
  <c r="B54" i="314"/>
  <c r="C59" i="314"/>
  <c r="G78" i="314"/>
  <c r="B88" i="314"/>
  <c r="C93" i="314"/>
  <c r="C54" i="314"/>
  <c r="C88" i="314"/>
  <c r="G29" i="313"/>
  <c r="G40" i="313"/>
  <c r="G63" i="313"/>
  <c r="G6" i="313"/>
  <c r="C20" i="313"/>
  <c r="A1" i="313"/>
  <c r="G4" i="313"/>
  <c r="G11" i="313"/>
  <c r="C26" i="313"/>
  <c r="A35" i="313"/>
  <c r="G38" i="313"/>
  <c r="G45" i="313"/>
  <c r="C60" i="313"/>
  <c r="B3" i="313"/>
  <c r="C8" i="313"/>
  <c r="G12" i="313"/>
  <c r="G27" i="313"/>
  <c r="B37" i="313"/>
  <c r="C42" i="313"/>
  <c r="G46" i="313"/>
  <c r="G61" i="313"/>
  <c r="C3" i="313"/>
  <c r="G57" i="313"/>
  <c r="G23" i="313"/>
  <c r="C37" i="313"/>
  <c r="C9" i="313"/>
  <c r="A18" i="313"/>
  <c r="G21" i="313"/>
  <c r="G28" i="313"/>
  <c r="C43" i="313"/>
  <c r="A52" i="313"/>
  <c r="G55" i="313"/>
  <c r="G62" i="313"/>
  <c r="G10" i="313"/>
  <c r="B20" i="313"/>
  <c r="C25" i="313"/>
  <c r="G44" i="313"/>
  <c r="B54" i="313"/>
  <c r="C59" i="313"/>
  <c r="C54" i="313"/>
  <c r="S64" i="308"/>
  <c r="S65" i="308" s="1"/>
  <c r="S84" i="308"/>
  <c r="S85" i="308" s="1"/>
  <c r="S86" i="308" s="1"/>
  <c r="S44" i="308"/>
  <c r="S45" i="308" s="1"/>
  <c r="S46" i="308" s="1"/>
  <c r="S47" i="308" s="1"/>
  <c r="S48" i="308" s="1"/>
  <c r="S49" i="308" s="1"/>
  <c r="S50" i="308" s="1"/>
  <c r="S51" i="308" s="1"/>
  <c r="S52" i="308" s="1"/>
  <c r="S53" i="308" s="1"/>
  <c r="S54" i="308" s="1"/>
  <c r="S55" i="308" s="1"/>
  <c r="S56" i="308" s="1"/>
  <c r="I103" i="308"/>
  <c r="W6" i="305"/>
  <c r="T103" i="308" s="1"/>
  <c r="AA103" i="308" s="1"/>
  <c r="J104" i="308"/>
  <c r="I83" i="308"/>
  <c r="I84" i="308" s="1"/>
  <c r="I85" i="308" s="1"/>
  <c r="I86" i="308" s="1"/>
  <c r="E57" i="316" s="1"/>
  <c r="W5" i="305"/>
  <c r="T83" i="308" s="1"/>
  <c r="AA83" i="308" s="1"/>
  <c r="X4" i="305"/>
  <c r="I63" i="308" s="1"/>
  <c r="E6" i="315" s="1"/>
  <c r="W4" i="305"/>
  <c r="T63" i="308" s="1"/>
  <c r="AA63" i="308" s="1"/>
  <c r="X3" i="305"/>
  <c r="I43" i="308" s="1"/>
  <c r="E6" i="314" s="1"/>
  <c r="W3" i="305"/>
  <c r="T43" i="308" s="1"/>
  <c r="AA43" i="308" s="1"/>
  <c r="X2" i="305"/>
  <c r="I23" i="308" s="1"/>
  <c r="E40" i="313" s="1"/>
  <c r="W2" i="305"/>
  <c r="T23" i="308" s="1"/>
  <c r="AA23" i="308" s="1"/>
  <c r="X1" i="305"/>
  <c r="I3" i="308" s="1"/>
  <c r="W1" i="305"/>
  <c r="T3" i="308" s="1"/>
  <c r="AA3" i="308" s="1"/>
  <c r="J23" i="308"/>
  <c r="J24" i="308" s="1"/>
  <c r="G158" i="305"/>
  <c r="G153" i="305" s="1"/>
  <c r="G135" i="305"/>
  <c r="G124" i="305"/>
  <c r="B6" i="329" s="1"/>
  <c r="G113" i="305"/>
  <c r="G102" i="305"/>
  <c r="G41" i="326"/>
  <c r="A49" i="328"/>
  <c r="A65" i="328"/>
  <c r="F41" i="325"/>
  <c r="A81" i="328"/>
  <c r="G41" i="323"/>
  <c r="G41" i="324"/>
  <c r="G41" i="325"/>
  <c r="F41" i="326"/>
  <c r="F41" i="323"/>
  <c r="F41" i="324"/>
  <c r="F41" i="327"/>
  <c r="A33" i="328"/>
  <c r="A17" i="328"/>
  <c r="G41" i="327"/>
  <c r="K18" i="321" l="1"/>
  <c r="E54" i="308"/>
  <c r="E55" i="308" s="1"/>
  <c r="E56" i="308" s="1"/>
  <c r="G225" i="314"/>
  <c r="G208" i="314"/>
  <c r="G191" i="314"/>
  <c r="G174" i="314"/>
  <c r="G157" i="314"/>
  <c r="G140" i="314"/>
  <c r="G123" i="314"/>
  <c r="D53" i="308"/>
  <c r="G232" i="314"/>
  <c r="G231" i="314"/>
  <c r="G233" i="314"/>
  <c r="G216" i="314"/>
  <c r="G215" i="314"/>
  <c r="C207" i="314"/>
  <c r="G214" i="314"/>
  <c r="G198" i="314"/>
  <c r="C190" i="314"/>
  <c r="G197" i="314"/>
  <c r="G199" i="314"/>
  <c r="G182" i="314"/>
  <c r="C173" i="314"/>
  <c r="G181" i="314"/>
  <c r="G180" i="314"/>
  <c r="C156" i="314"/>
  <c r="G159" i="314"/>
  <c r="B156" i="314"/>
  <c r="G165" i="314"/>
  <c r="G164" i="314"/>
  <c r="G163" i="314"/>
  <c r="C139" i="314"/>
  <c r="B139" i="314"/>
  <c r="G148" i="314"/>
  <c r="G147" i="314"/>
  <c r="G146" i="314"/>
  <c r="G142" i="314"/>
  <c r="C122" i="314"/>
  <c r="B122" i="314"/>
  <c r="G125" i="314"/>
  <c r="G130" i="314"/>
  <c r="G129" i="314"/>
  <c r="G131" i="314"/>
  <c r="K53" i="308"/>
  <c r="O22" i="325"/>
  <c r="N22" i="325"/>
  <c r="M22" i="325"/>
  <c r="L22" i="323"/>
  <c r="L20" i="323" s="1"/>
  <c r="O22" i="323"/>
  <c r="O27" i="323" s="1"/>
  <c r="N22" i="323"/>
  <c r="M22" i="323"/>
  <c r="K18" i="318"/>
  <c r="C25" i="334"/>
  <c r="C24" i="334"/>
  <c r="C25" i="333"/>
  <c r="C24" i="333"/>
  <c r="C25" i="332"/>
  <c r="C24" i="332"/>
  <c r="K18" i="322"/>
  <c r="K18" i="319"/>
  <c r="K18" i="320"/>
  <c r="E23" i="313"/>
  <c r="E6" i="313"/>
  <c r="G14" i="317"/>
  <c r="I104" i="308"/>
  <c r="E23" i="317" s="1"/>
  <c r="E57" i="313"/>
  <c r="E23" i="316"/>
  <c r="E40" i="316"/>
  <c r="E6" i="317"/>
  <c r="I125" i="308"/>
  <c r="E40" i="329" s="1"/>
  <c r="E23" i="329"/>
  <c r="E6" i="316"/>
  <c r="G117" i="330"/>
  <c r="G116" i="330"/>
  <c r="G115" i="330"/>
  <c r="N18" i="341"/>
  <c r="C25" i="341"/>
  <c r="C25" i="340"/>
  <c r="N18" i="340"/>
  <c r="G22" i="343"/>
  <c r="O27" i="343"/>
  <c r="F22" i="343"/>
  <c r="O27" i="342"/>
  <c r="G22" i="342"/>
  <c r="F22" i="342"/>
  <c r="N22" i="327"/>
  <c r="M22" i="327"/>
  <c r="O22" i="327"/>
  <c r="O22" i="326"/>
  <c r="N22" i="326"/>
  <c r="M22" i="326"/>
  <c r="M22" i="324"/>
  <c r="O22" i="324"/>
  <c r="N22" i="324"/>
  <c r="J83" i="308"/>
  <c r="J84" i="308" s="1"/>
  <c r="B23" i="313"/>
  <c r="J25" i="308"/>
  <c r="G22" i="335"/>
  <c r="O27" i="335"/>
  <c r="F22" i="335"/>
  <c r="O27" i="337"/>
  <c r="G22" i="337"/>
  <c r="F22" i="337"/>
  <c r="N18" i="334"/>
  <c r="N18" i="332"/>
  <c r="N18" i="333"/>
  <c r="G22" i="336"/>
  <c r="F22" i="336"/>
  <c r="O27" i="336"/>
  <c r="N16" i="322"/>
  <c r="N17" i="322" s="1"/>
  <c r="O16" i="322"/>
  <c r="O17" i="322" s="1"/>
  <c r="O18" i="322" s="1"/>
  <c r="N16" i="321"/>
  <c r="N17" i="321" s="1"/>
  <c r="O16" i="321"/>
  <c r="O17" i="321" s="1"/>
  <c r="O18" i="321" s="1"/>
  <c r="N16" i="320"/>
  <c r="N17" i="320" s="1"/>
  <c r="O16" i="320"/>
  <c r="O17" i="320" s="1"/>
  <c r="O18" i="320" s="1"/>
  <c r="N16" i="319"/>
  <c r="N17" i="319" s="1"/>
  <c r="O16" i="319"/>
  <c r="O17" i="319" s="1"/>
  <c r="O18" i="319" s="1"/>
  <c r="N16" i="318"/>
  <c r="N17" i="318" s="1"/>
  <c r="O16" i="318"/>
  <c r="O17" i="318" s="1"/>
  <c r="O18" i="318" s="1"/>
  <c r="F43" i="320"/>
  <c r="B23" i="317"/>
  <c r="J105" i="308"/>
  <c r="G6" i="305"/>
  <c r="G43" i="319"/>
  <c r="H43" i="319"/>
  <c r="E43" i="319"/>
  <c r="G43" i="320"/>
  <c r="E43" i="320"/>
  <c r="G43" i="322"/>
  <c r="H43" i="320"/>
  <c r="H43" i="321"/>
  <c r="E43" i="322"/>
  <c r="G43" i="321"/>
  <c r="G43" i="318"/>
  <c r="E43" i="321"/>
  <c r="H43" i="318"/>
  <c r="E43" i="318"/>
  <c r="H43" i="322"/>
  <c r="L20" i="325"/>
  <c r="B6" i="315"/>
  <c r="J4" i="308"/>
  <c r="J44" i="308"/>
  <c r="L22" i="324"/>
  <c r="B29" i="324" s="1"/>
  <c r="B6" i="314"/>
  <c r="G13" i="317"/>
  <c r="B6" i="317"/>
  <c r="G15" i="317"/>
  <c r="L22" i="327"/>
  <c r="E22" i="327" s="1"/>
  <c r="I24" i="308"/>
  <c r="I25" i="308" s="1"/>
  <c r="I26" i="308" s="1"/>
  <c r="I27" i="308" s="1"/>
  <c r="I28" i="308" s="1"/>
  <c r="I29" i="308" s="1"/>
  <c r="Q104" i="308"/>
  <c r="Q105" i="308" s="1"/>
  <c r="Q106" i="308" s="1"/>
  <c r="H22" i="327"/>
  <c r="B6" i="313"/>
  <c r="C44" i="322"/>
  <c r="E29" i="322" s="1"/>
  <c r="C29" i="322" s="1"/>
  <c r="G29" i="322" s="1"/>
  <c r="B42" i="327"/>
  <c r="L37" i="327" s="1"/>
  <c r="B37" i="327" s="1"/>
  <c r="B42" i="326"/>
  <c r="L37" i="326" s="1"/>
  <c r="B37" i="326" s="1"/>
  <c r="B42" i="324"/>
  <c r="L37" i="324" s="1"/>
  <c r="B37" i="324" s="1"/>
  <c r="B42" i="323"/>
  <c r="L37" i="323" s="1"/>
  <c r="B37" i="323" s="1"/>
  <c r="K44" i="327"/>
  <c r="B22" i="327"/>
  <c r="K44" i="326"/>
  <c r="B22" i="326"/>
  <c r="K44" i="325"/>
  <c r="H42" i="320"/>
  <c r="B22" i="325"/>
  <c r="K44" i="324"/>
  <c r="B22" i="324"/>
  <c r="K44" i="323"/>
  <c r="H42" i="318"/>
  <c r="B22" i="323"/>
  <c r="E42" i="322"/>
  <c r="H42" i="322"/>
  <c r="G42" i="322"/>
  <c r="F42" i="322"/>
  <c r="H42" i="321"/>
  <c r="G42" i="321"/>
  <c r="F42" i="321"/>
  <c r="E42" i="321"/>
  <c r="F42" i="320"/>
  <c r="E42" i="320"/>
  <c r="G42" i="320"/>
  <c r="G42" i="318"/>
  <c r="E42" i="319"/>
  <c r="H42" i="319"/>
  <c r="G42" i="319"/>
  <c r="F42" i="319"/>
  <c r="F42" i="318"/>
  <c r="E42" i="318"/>
  <c r="I4" i="308"/>
  <c r="Q4" i="308"/>
  <c r="I44" i="308"/>
  <c r="I64" i="308"/>
  <c r="X6" i="291"/>
  <c r="X7" i="291"/>
  <c r="X8" i="291"/>
  <c r="X9" i="291"/>
  <c r="X10" i="291"/>
  <c r="X11" i="291"/>
  <c r="X12" i="291"/>
  <c r="X13" i="291"/>
  <c r="X14" i="291"/>
  <c r="X5" i="291"/>
  <c r="M39" i="309"/>
  <c r="M7" i="298"/>
  <c r="M8" i="298"/>
  <c r="M9" i="298"/>
  <c r="M10" i="298"/>
  <c r="M11" i="298"/>
  <c r="M12" i="298"/>
  <c r="M13" i="298"/>
  <c r="M14" i="298"/>
  <c r="M15" i="298"/>
  <c r="M16" i="298"/>
  <c r="M17" i="298"/>
  <c r="M18" i="298"/>
  <c r="M6" i="298"/>
  <c r="L7" i="298"/>
  <c r="L8" i="298"/>
  <c r="L9" i="298"/>
  <c r="L10" i="298"/>
  <c r="L11" i="298"/>
  <c r="L12" i="298"/>
  <c r="L13" i="298"/>
  <c r="L14" i="298"/>
  <c r="L15" i="298"/>
  <c r="L16" i="298"/>
  <c r="L17" i="298"/>
  <c r="L18" i="298"/>
  <c r="L6" i="298"/>
  <c r="L6" i="288"/>
  <c r="L7" i="288"/>
  <c r="L8" i="288"/>
  <c r="L9" i="288"/>
  <c r="L10" i="288"/>
  <c r="L11" i="288"/>
  <c r="L12" i="288"/>
  <c r="L13" i="288"/>
  <c r="L14" i="288"/>
  <c r="L5" i="288"/>
  <c r="F133" i="328"/>
  <c r="K37" i="328"/>
  <c r="E133" i="328"/>
  <c r="B9" i="298"/>
  <c r="E149" i="328"/>
  <c r="B10" i="298"/>
  <c r="J69" i="328"/>
  <c r="F117" i="328"/>
  <c r="F149" i="328"/>
  <c r="I41" i="327"/>
  <c r="J85" i="328"/>
  <c r="F165" i="328"/>
  <c r="K53" i="328"/>
  <c r="J53" i="328"/>
  <c r="E117" i="328"/>
  <c r="B7" i="298"/>
  <c r="D85" i="328"/>
  <c r="K69" i="328"/>
  <c r="K85" i="328"/>
  <c r="E165" i="328"/>
  <c r="J21" i="328"/>
  <c r="J37" i="328"/>
  <c r="K21" i="328"/>
  <c r="E101" i="328"/>
  <c r="F101" i="328"/>
  <c r="B8" i="298"/>
  <c r="C224" i="314" l="1"/>
  <c r="B173" i="314"/>
  <c r="D54" i="308"/>
  <c r="G176" i="314"/>
  <c r="K54" i="308"/>
  <c r="I105" i="308"/>
  <c r="I106" i="308" s="1"/>
  <c r="E57" i="317" s="1"/>
  <c r="C25" i="322"/>
  <c r="C24" i="322"/>
  <c r="C25" i="321"/>
  <c r="C24" i="321"/>
  <c r="C25" i="320"/>
  <c r="C24" i="320"/>
  <c r="C25" i="319"/>
  <c r="C24" i="319"/>
  <c r="C25" i="318"/>
  <c r="C24" i="318"/>
  <c r="I65" i="308"/>
  <c r="E40" i="315" s="1"/>
  <c r="E23" i="315"/>
  <c r="I45" i="308"/>
  <c r="E23" i="314"/>
  <c r="I133" i="328"/>
  <c r="I117" i="328"/>
  <c r="B40" i="317"/>
  <c r="J106" i="308"/>
  <c r="B57" i="317" s="1"/>
  <c r="G65" i="317"/>
  <c r="G66" i="317"/>
  <c r="G64" i="317"/>
  <c r="J5" i="308"/>
  <c r="L22" i="326"/>
  <c r="N1" i="151"/>
  <c r="B6" i="316"/>
  <c r="I149" i="328"/>
  <c r="I165" i="328"/>
  <c r="F27" i="342"/>
  <c r="G27" i="342"/>
  <c r="F27" i="343"/>
  <c r="G27" i="343"/>
  <c r="G25" i="340"/>
  <c r="K25" i="340" s="1"/>
  <c r="K24" i="340" s="1"/>
  <c r="G25" i="341"/>
  <c r="K25" i="341" s="1"/>
  <c r="K24" i="341" s="1"/>
  <c r="I101" i="328"/>
  <c r="J85" i="308"/>
  <c r="B23" i="316"/>
  <c r="J26" i="308"/>
  <c r="B40" i="313"/>
  <c r="F27" i="337"/>
  <c r="E41" i="337" s="1"/>
  <c r="G27" i="337"/>
  <c r="F27" i="335"/>
  <c r="G27" i="335"/>
  <c r="G25" i="333"/>
  <c r="K25" i="333" s="1"/>
  <c r="K24" i="333" s="1"/>
  <c r="G25" i="332"/>
  <c r="K25" i="332" s="1"/>
  <c r="K24" i="332" s="1"/>
  <c r="G25" i="334"/>
  <c r="K25" i="334" s="1"/>
  <c r="K24" i="334" s="1"/>
  <c r="F27" i="336"/>
  <c r="E41" i="336" s="1"/>
  <c r="G27" i="336"/>
  <c r="G45" i="319"/>
  <c r="G47" i="317"/>
  <c r="G49" i="317"/>
  <c r="G48" i="317"/>
  <c r="E45" i="319"/>
  <c r="E45" i="320"/>
  <c r="G45" i="318"/>
  <c r="E45" i="318"/>
  <c r="H45" i="318"/>
  <c r="J28" i="318" s="1"/>
  <c r="H45" i="319"/>
  <c r="J27" i="319" s="1"/>
  <c r="H45" i="322"/>
  <c r="J28" i="322" s="1"/>
  <c r="H45" i="321"/>
  <c r="J29" i="321" s="1"/>
  <c r="G45" i="320"/>
  <c r="E45" i="321"/>
  <c r="E28" i="322"/>
  <c r="C28" i="322" s="1"/>
  <c r="G28" i="322" s="1"/>
  <c r="G45" i="322"/>
  <c r="E45" i="322"/>
  <c r="E22" i="324"/>
  <c r="F22" i="325"/>
  <c r="H45" i="320"/>
  <c r="J28" i="320" s="1"/>
  <c r="F22" i="326"/>
  <c r="F22" i="327"/>
  <c r="B29" i="325"/>
  <c r="B29" i="327"/>
  <c r="E22" i="325"/>
  <c r="L20" i="327"/>
  <c r="G45" i="321"/>
  <c r="F22" i="324"/>
  <c r="F22" i="323"/>
  <c r="B29" i="323"/>
  <c r="F44" i="322"/>
  <c r="F45" i="322" s="1"/>
  <c r="E27" i="322"/>
  <c r="C27" i="322" s="1"/>
  <c r="G27" i="322" s="1"/>
  <c r="E22" i="323"/>
  <c r="B8" i="291"/>
  <c r="B6" i="291"/>
  <c r="B7" i="291"/>
  <c r="B9" i="291"/>
  <c r="L33" i="327"/>
  <c r="B33" i="327" s="1"/>
  <c r="H22" i="323"/>
  <c r="Q24" i="308"/>
  <c r="Q25" i="308" s="1"/>
  <c r="G15" i="313"/>
  <c r="C44" i="318"/>
  <c r="G14" i="313"/>
  <c r="G13" i="313"/>
  <c r="Q64" i="308"/>
  <c r="H22" i="325"/>
  <c r="G15" i="315"/>
  <c r="G13" i="315"/>
  <c r="C44" i="320"/>
  <c r="G14" i="315"/>
  <c r="L20" i="324"/>
  <c r="J45" i="308"/>
  <c r="B23" i="314"/>
  <c r="G32" i="317"/>
  <c r="G31" i="317"/>
  <c r="G30" i="317"/>
  <c r="Q44" i="308"/>
  <c r="H22" i="324"/>
  <c r="G13" i="314"/>
  <c r="G15" i="314"/>
  <c r="G14" i="314"/>
  <c r="C44" i="319"/>
  <c r="Q84" i="308"/>
  <c r="H22" i="326"/>
  <c r="G13" i="316"/>
  <c r="C44" i="321"/>
  <c r="G14" i="316"/>
  <c r="G15" i="316"/>
  <c r="J65" i="308"/>
  <c r="B23" i="315"/>
  <c r="G22" i="327"/>
  <c r="O27" i="327"/>
  <c r="G22" i="326"/>
  <c r="O27" i="326"/>
  <c r="G22" i="325"/>
  <c r="O27" i="325"/>
  <c r="G22" i="324"/>
  <c r="O27" i="324"/>
  <c r="G22" i="323"/>
  <c r="N18" i="322"/>
  <c r="N18" i="321"/>
  <c r="N18" i="320"/>
  <c r="N18" i="319"/>
  <c r="N18" i="318"/>
  <c r="Q5" i="308"/>
  <c r="Q6" i="308" s="1"/>
  <c r="Q7" i="308" s="1"/>
  <c r="Q8" i="308" s="1"/>
  <c r="Q9" i="308" s="1"/>
  <c r="Q10" i="308" s="1"/>
  <c r="Q11" i="308" s="1"/>
  <c r="I5" i="308"/>
  <c r="E6" i="306"/>
  <c r="F6" i="306"/>
  <c r="G6" i="306"/>
  <c r="E7" i="306"/>
  <c r="F7" i="306"/>
  <c r="G7" i="306"/>
  <c r="E8" i="306"/>
  <c r="F8" i="306"/>
  <c r="G8" i="306"/>
  <c r="E9" i="306"/>
  <c r="F9" i="306"/>
  <c r="G9" i="306"/>
  <c r="E10" i="306"/>
  <c r="F10" i="306"/>
  <c r="G10" i="306"/>
  <c r="E11" i="306"/>
  <c r="F11" i="306"/>
  <c r="G11" i="306"/>
  <c r="E12" i="306"/>
  <c r="F12" i="306"/>
  <c r="G12" i="306"/>
  <c r="L28" i="308"/>
  <c r="M28" i="308"/>
  <c r="L29" i="308"/>
  <c r="M29" i="308"/>
  <c r="E13" i="306"/>
  <c r="F13" i="306"/>
  <c r="G13" i="306"/>
  <c r="E14" i="306"/>
  <c r="F14" i="306"/>
  <c r="G14" i="306"/>
  <c r="E17" i="306"/>
  <c r="F17" i="306"/>
  <c r="G17" i="306"/>
  <c r="E19" i="306"/>
  <c r="F19" i="306"/>
  <c r="G19" i="306"/>
  <c r="E20" i="306"/>
  <c r="F20" i="306"/>
  <c r="G20" i="306"/>
  <c r="G5" i="306"/>
  <c r="F5" i="306"/>
  <c r="E5" i="306"/>
  <c r="S1" i="311"/>
  <c r="I41" i="323"/>
  <c r="F37" i="328"/>
  <c r="I9" i="298"/>
  <c r="F69" i="328"/>
  <c r="E37" i="328"/>
  <c r="I41" i="324"/>
  <c r="L85" i="328"/>
  <c r="J7" i="298"/>
  <c r="J10" i="298"/>
  <c r="D21" i="328"/>
  <c r="E85" i="328"/>
  <c r="I41" i="325"/>
  <c r="E21" i="328"/>
  <c r="K10" i="298"/>
  <c r="D53" i="328"/>
  <c r="J9" i="298"/>
  <c r="F53" i="328"/>
  <c r="F21" i="328"/>
  <c r="I41" i="326"/>
  <c r="E69" i="328"/>
  <c r="I8" i="298"/>
  <c r="I10" i="298"/>
  <c r="F85" i="328"/>
  <c r="D37" i="328"/>
  <c r="E53" i="328"/>
  <c r="K9" i="298"/>
  <c r="I7" i="298"/>
  <c r="K7" i="298"/>
  <c r="J8" i="298"/>
  <c r="K8" i="298"/>
  <c r="B190" i="314" l="1"/>
  <c r="D55" i="308"/>
  <c r="G193" i="314"/>
  <c r="K55" i="308"/>
  <c r="C145" i="311"/>
  <c r="G142" i="311"/>
  <c r="C139" i="311"/>
  <c r="B139" i="311"/>
  <c r="C144" i="311"/>
  <c r="G140" i="311"/>
  <c r="A137" i="311"/>
  <c r="G151" i="311"/>
  <c r="G150" i="311"/>
  <c r="G149" i="311"/>
  <c r="G147" i="311"/>
  <c r="G146" i="311"/>
  <c r="G148" i="311"/>
  <c r="M50" i="308"/>
  <c r="E124" i="314" s="1"/>
  <c r="L9" i="308"/>
  <c r="C107" i="311" s="1"/>
  <c r="M56" i="308"/>
  <c r="E226" i="314" s="1"/>
  <c r="L56" i="308"/>
  <c r="C226" i="314" s="1"/>
  <c r="L55" i="308"/>
  <c r="C209" i="314" s="1"/>
  <c r="M55" i="308"/>
  <c r="E209" i="314" s="1"/>
  <c r="L54" i="308"/>
  <c r="C192" i="314" s="1"/>
  <c r="M54" i="308"/>
  <c r="E192" i="314" s="1"/>
  <c r="M53" i="308"/>
  <c r="E175" i="314" s="1"/>
  <c r="L53" i="308"/>
  <c r="C175" i="314" s="1"/>
  <c r="M52" i="308"/>
  <c r="E158" i="314" s="1"/>
  <c r="M51" i="308"/>
  <c r="E141" i="314" s="1"/>
  <c r="M11" i="308"/>
  <c r="L11" i="308"/>
  <c r="M10" i="308"/>
  <c r="E124" i="311" s="1"/>
  <c r="L10" i="308"/>
  <c r="C124" i="311" s="1"/>
  <c r="M9" i="308"/>
  <c r="E107" i="311" s="1"/>
  <c r="L50" i="308"/>
  <c r="C124" i="314" s="1"/>
  <c r="L51" i="308"/>
  <c r="C141" i="314" s="1"/>
  <c r="L52" i="308"/>
  <c r="C158" i="314" s="1"/>
  <c r="J6" i="308"/>
  <c r="G132" i="311"/>
  <c r="G133" i="311"/>
  <c r="C122" i="311"/>
  <c r="G131" i="311"/>
  <c r="B122" i="311"/>
  <c r="G125" i="311"/>
  <c r="C127" i="311"/>
  <c r="G129" i="311"/>
  <c r="C128" i="311"/>
  <c r="G130" i="311"/>
  <c r="G123" i="311"/>
  <c r="A120" i="311"/>
  <c r="G134" i="311"/>
  <c r="G108" i="311"/>
  <c r="C110" i="311"/>
  <c r="C111" i="311"/>
  <c r="G112" i="311"/>
  <c r="A103" i="311"/>
  <c r="G113" i="311"/>
  <c r="B105" i="311"/>
  <c r="C105" i="311"/>
  <c r="G115" i="311"/>
  <c r="G116" i="311"/>
  <c r="G106" i="311"/>
  <c r="G117" i="311"/>
  <c r="G114" i="311"/>
  <c r="L39" i="335"/>
  <c r="N39" i="335" s="1"/>
  <c r="E41" i="335"/>
  <c r="L20" i="326"/>
  <c r="B29" i="326"/>
  <c r="E40" i="317"/>
  <c r="I46" i="308"/>
  <c r="E40" i="314"/>
  <c r="M144" i="308"/>
  <c r="E22" i="331" s="1"/>
  <c r="L144" i="308"/>
  <c r="C22" i="331" s="1"/>
  <c r="M147" i="308"/>
  <c r="E73" i="331" s="1"/>
  <c r="L147" i="308"/>
  <c r="C73" i="331" s="1"/>
  <c r="L146" i="308"/>
  <c r="C56" i="331" s="1"/>
  <c r="M167" i="308"/>
  <c r="E73" i="330" s="1"/>
  <c r="M166" i="308"/>
  <c r="E56" i="330" s="1"/>
  <c r="M148" i="308"/>
  <c r="E90" i="331" s="1"/>
  <c r="L145" i="308"/>
  <c r="C39" i="331" s="1"/>
  <c r="M146" i="308"/>
  <c r="E56" i="331" s="1"/>
  <c r="L167" i="308"/>
  <c r="C73" i="330" s="1"/>
  <c r="L166" i="308"/>
  <c r="C56" i="330" s="1"/>
  <c r="M165" i="308"/>
  <c r="E39" i="330" s="1"/>
  <c r="L168" i="308"/>
  <c r="C90" i="330" s="1"/>
  <c r="M168" i="308"/>
  <c r="E90" i="330" s="1"/>
  <c r="L169" i="308"/>
  <c r="C107" i="330" s="1"/>
  <c r="M145" i="308"/>
  <c r="E39" i="331" s="1"/>
  <c r="M169" i="308"/>
  <c r="E107" i="330" s="1"/>
  <c r="L165" i="308"/>
  <c r="C39" i="330" s="1"/>
  <c r="L148" i="308"/>
  <c r="C90" i="331" s="1"/>
  <c r="L106" i="308"/>
  <c r="C56" i="317" s="1"/>
  <c r="M106" i="308"/>
  <c r="E56" i="317" s="1"/>
  <c r="E40" i="311"/>
  <c r="E6" i="311"/>
  <c r="E23" i="311"/>
  <c r="I85" i="328"/>
  <c r="I69" i="328"/>
  <c r="I37" i="328"/>
  <c r="E22" i="326"/>
  <c r="K28" i="322"/>
  <c r="Q26" i="308"/>
  <c r="G47" i="313"/>
  <c r="G49" i="313"/>
  <c r="G48" i="313"/>
  <c r="I53" i="328"/>
  <c r="O16" i="298"/>
  <c r="O14" i="298"/>
  <c r="O15" i="298"/>
  <c r="O12" i="298"/>
  <c r="O13" i="298"/>
  <c r="L206" i="308"/>
  <c r="C56" i="339" s="1"/>
  <c r="M206" i="308"/>
  <c r="E56" i="339" s="1"/>
  <c r="L205" i="308"/>
  <c r="C39" i="339" s="1"/>
  <c r="L204" i="308"/>
  <c r="C22" i="339" s="1"/>
  <c r="M204" i="308"/>
  <c r="E22" i="339" s="1"/>
  <c r="M205" i="308"/>
  <c r="E39" i="339" s="1"/>
  <c r="M164" i="308"/>
  <c r="E22" i="330" s="1"/>
  <c r="L164" i="308"/>
  <c r="C22" i="330" s="1"/>
  <c r="M125" i="308"/>
  <c r="E39" i="329" s="1"/>
  <c r="L124" i="308"/>
  <c r="C22" i="329" s="1"/>
  <c r="M124" i="308"/>
  <c r="E22" i="329" s="1"/>
  <c r="L125" i="308"/>
  <c r="C39" i="329" s="1"/>
  <c r="L25" i="308"/>
  <c r="C39" i="313" s="1"/>
  <c r="M27" i="308"/>
  <c r="L27" i="308"/>
  <c r="M26" i="308"/>
  <c r="E56" i="313" s="1"/>
  <c r="L26" i="308"/>
  <c r="C56" i="313" s="1"/>
  <c r="M25" i="308"/>
  <c r="E39" i="313" s="1"/>
  <c r="G13" i="341"/>
  <c r="C12" i="341" s="1"/>
  <c r="G13" i="340"/>
  <c r="C12" i="340" s="1"/>
  <c r="E41" i="343"/>
  <c r="L39" i="343"/>
  <c r="N39" i="343" s="1"/>
  <c r="L39" i="342"/>
  <c r="N39" i="342" s="1"/>
  <c r="E41" i="342"/>
  <c r="L183" i="308"/>
  <c r="C5" i="338" s="1"/>
  <c r="M203" i="308"/>
  <c r="E5" i="339" s="1"/>
  <c r="L203" i="308"/>
  <c r="C5" i="339" s="1"/>
  <c r="M183" i="308"/>
  <c r="E5" i="338" s="1"/>
  <c r="J86" i="308"/>
  <c r="B57" i="316" s="1"/>
  <c r="B40" i="316"/>
  <c r="J27" i="308"/>
  <c r="B57" i="313"/>
  <c r="L39" i="337"/>
  <c r="N39" i="337" s="1"/>
  <c r="L39" i="336"/>
  <c r="N39" i="336" s="1"/>
  <c r="G13" i="334"/>
  <c r="C12" i="334" s="1"/>
  <c r="G13" i="332"/>
  <c r="C12" i="332" s="1"/>
  <c r="G13" i="333"/>
  <c r="C12" i="333" s="1"/>
  <c r="M163" i="308"/>
  <c r="E5" i="330" s="1"/>
  <c r="L163" i="308"/>
  <c r="C5" i="330" s="1"/>
  <c r="M143" i="308"/>
  <c r="E5" i="331" s="1"/>
  <c r="L143" i="308"/>
  <c r="C5" i="331" s="1"/>
  <c r="B40" i="315"/>
  <c r="L105" i="308"/>
  <c r="C39" i="317" s="1"/>
  <c r="M105" i="308"/>
  <c r="E39" i="317" s="1"/>
  <c r="M49" i="308"/>
  <c r="E107" i="314" s="1"/>
  <c r="L49" i="308"/>
  <c r="C107" i="314" s="1"/>
  <c r="L48" i="308"/>
  <c r="C90" i="314" s="1"/>
  <c r="M48" i="308"/>
  <c r="E90" i="314" s="1"/>
  <c r="L3" i="308"/>
  <c r="J29" i="318"/>
  <c r="J29" i="319"/>
  <c r="J27" i="318"/>
  <c r="J25" i="318"/>
  <c r="J28" i="319"/>
  <c r="J25" i="319"/>
  <c r="G26" i="322"/>
  <c r="G14" i="322" s="1"/>
  <c r="C32" i="322" s="1"/>
  <c r="G32" i="322" s="1"/>
  <c r="J25" i="322"/>
  <c r="J27" i="322"/>
  <c r="K27" i="322" s="1"/>
  <c r="J29" i="322"/>
  <c r="K29" i="322" s="1"/>
  <c r="J28" i="321"/>
  <c r="J25" i="321"/>
  <c r="J27" i="321"/>
  <c r="J29" i="320"/>
  <c r="J27" i="320"/>
  <c r="J25" i="320"/>
  <c r="L33" i="324"/>
  <c r="B33" i="324" s="1"/>
  <c r="L33" i="325"/>
  <c r="B33" i="325" s="1"/>
  <c r="L33" i="323"/>
  <c r="B33" i="323" s="1"/>
  <c r="L33" i="326"/>
  <c r="B33" i="326" s="1"/>
  <c r="E29" i="319"/>
  <c r="C29" i="319" s="1"/>
  <c r="G29" i="319" s="1"/>
  <c r="F44" i="319"/>
  <c r="F45" i="319" s="1"/>
  <c r="E28" i="319"/>
  <c r="C28" i="319" s="1"/>
  <c r="G28" i="319" s="1"/>
  <c r="E27" i="319"/>
  <c r="C27" i="319" s="1"/>
  <c r="G27" i="319" s="1"/>
  <c r="K27" i="319" s="1"/>
  <c r="E27" i="320"/>
  <c r="C27" i="320" s="1"/>
  <c r="G27" i="320" s="1"/>
  <c r="F44" i="320"/>
  <c r="F45" i="320" s="1"/>
  <c r="E28" i="320"/>
  <c r="C28" i="320" s="1"/>
  <c r="G28" i="320" s="1"/>
  <c r="K28" i="320" s="1"/>
  <c r="E29" i="320"/>
  <c r="C29" i="320" s="1"/>
  <c r="G29" i="320" s="1"/>
  <c r="E28" i="318"/>
  <c r="C28" i="318" s="1"/>
  <c r="G28" i="318" s="1"/>
  <c r="K28" i="318" s="1"/>
  <c r="E29" i="318"/>
  <c r="C29" i="318" s="1"/>
  <c r="G29" i="318" s="1"/>
  <c r="E27" i="318"/>
  <c r="C27" i="318" s="1"/>
  <c r="G27" i="318" s="1"/>
  <c r="F44" i="318"/>
  <c r="F45" i="318" s="1"/>
  <c r="I6" i="308"/>
  <c r="E57" i="311" s="1"/>
  <c r="Q85" i="308"/>
  <c r="G31" i="316"/>
  <c r="G32" i="316"/>
  <c r="G30" i="316"/>
  <c r="Q45" i="308"/>
  <c r="G31" i="314"/>
  <c r="G30" i="314"/>
  <c r="G32" i="314"/>
  <c r="G32" i="313"/>
  <c r="G31" i="313"/>
  <c r="G30" i="313"/>
  <c r="Q65" i="308"/>
  <c r="G30" i="315"/>
  <c r="G31" i="315"/>
  <c r="G32" i="315"/>
  <c r="J46" i="308"/>
  <c r="B40" i="314"/>
  <c r="E28" i="321"/>
  <c r="C28" i="321" s="1"/>
  <c r="G28" i="321" s="1"/>
  <c r="E27" i="321"/>
  <c r="C27" i="321" s="1"/>
  <c r="G27" i="321" s="1"/>
  <c r="E29" i="321"/>
  <c r="C29" i="321" s="1"/>
  <c r="G29" i="321" s="1"/>
  <c r="K29" i="321" s="1"/>
  <c r="F44" i="321"/>
  <c r="F45" i="321" s="1"/>
  <c r="L85" i="308"/>
  <c r="C39" i="316" s="1"/>
  <c r="M24" i="308"/>
  <c r="E22" i="313" s="1"/>
  <c r="L4" i="308"/>
  <c r="C22" i="311" s="1"/>
  <c r="M5" i="308"/>
  <c r="E39" i="311" s="1"/>
  <c r="L45" i="308"/>
  <c r="C39" i="314" s="1"/>
  <c r="M4" i="308"/>
  <c r="E22" i="311" s="1"/>
  <c r="M65" i="308"/>
  <c r="E39" i="315" s="1"/>
  <c r="L64" i="308"/>
  <c r="C22" i="315" s="1"/>
  <c r="L46" i="308"/>
  <c r="C56" i="314" s="1"/>
  <c r="M64" i="308"/>
  <c r="E22" i="315" s="1"/>
  <c r="M8" i="308"/>
  <c r="E90" i="311" s="1"/>
  <c r="M7" i="308"/>
  <c r="E73" i="311" s="1"/>
  <c r="M86" i="308"/>
  <c r="E56" i="316" s="1"/>
  <c r="L86" i="308"/>
  <c r="C56" i="316" s="1"/>
  <c r="L6" i="308"/>
  <c r="C56" i="311" s="1"/>
  <c r="L8" i="308"/>
  <c r="C90" i="311" s="1"/>
  <c r="M85" i="308"/>
  <c r="E39" i="316" s="1"/>
  <c r="M104" i="308"/>
  <c r="E22" i="317" s="1"/>
  <c r="M45" i="308"/>
  <c r="E39" i="314" s="1"/>
  <c r="L65" i="308"/>
  <c r="C39" i="315" s="1"/>
  <c r="L104" i="308"/>
  <c r="C22" i="317" s="1"/>
  <c r="L47" i="308"/>
  <c r="C73" i="314" s="1"/>
  <c r="M47" i="308"/>
  <c r="E73" i="314" s="1"/>
  <c r="L24" i="308"/>
  <c r="C22" i="313" s="1"/>
  <c r="L84" i="308"/>
  <c r="C22" i="316" s="1"/>
  <c r="M44" i="308"/>
  <c r="E22" i="314" s="1"/>
  <c r="M46" i="308"/>
  <c r="E56" i="314" s="1"/>
  <c r="M84" i="308"/>
  <c r="E22" i="316" s="1"/>
  <c r="L44" i="308"/>
  <c r="C22" i="314" s="1"/>
  <c r="L7" i="308"/>
  <c r="C73" i="311" s="1"/>
  <c r="L5" i="308"/>
  <c r="C39" i="311" s="1"/>
  <c r="M6" i="308"/>
  <c r="E56" i="311" s="1"/>
  <c r="I21" i="328"/>
  <c r="F27" i="327"/>
  <c r="E41" i="327" s="1"/>
  <c r="G27" i="327"/>
  <c r="G27" i="326"/>
  <c r="F27" i="326"/>
  <c r="E41" i="326" s="1"/>
  <c r="G27" i="325"/>
  <c r="F27" i="325"/>
  <c r="E41" i="325" s="1"/>
  <c r="F27" i="324"/>
  <c r="E41" i="324" s="1"/>
  <c r="G27" i="324"/>
  <c r="F27" i="323"/>
  <c r="E41" i="323" s="1"/>
  <c r="G27" i="323"/>
  <c r="G25" i="322"/>
  <c r="G25" i="321"/>
  <c r="G25" i="320"/>
  <c r="G25" i="319"/>
  <c r="G25" i="318"/>
  <c r="C88" i="311"/>
  <c r="G89" i="311"/>
  <c r="G98" i="311"/>
  <c r="C94" i="311"/>
  <c r="G96" i="311"/>
  <c r="G100" i="311"/>
  <c r="C93" i="311"/>
  <c r="G99" i="311"/>
  <c r="B88" i="311"/>
  <c r="G95" i="311"/>
  <c r="G91" i="311"/>
  <c r="G97" i="311"/>
  <c r="A86" i="311"/>
  <c r="A69" i="311"/>
  <c r="G74" i="311"/>
  <c r="G80" i="311"/>
  <c r="G81" i="311"/>
  <c r="G72" i="311"/>
  <c r="C71" i="311"/>
  <c r="G79" i="311"/>
  <c r="C77" i="311"/>
  <c r="G83" i="311"/>
  <c r="B71" i="311"/>
  <c r="G78" i="311"/>
  <c r="C76" i="311"/>
  <c r="G82" i="311"/>
  <c r="C54" i="311"/>
  <c r="G63" i="311"/>
  <c r="A52" i="311"/>
  <c r="G55" i="311"/>
  <c r="C60" i="311"/>
  <c r="G62" i="311"/>
  <c r="G64" i="311"/>
  <c r="G66" i="311"/>
  <c r="B54" i="311"/>
  <c r="G61" i="311"/>
  <c r="G65" i="311"/>
  <c r="C59" i="311"/>
  <c r="G57" i="311"/>
  <c r="G40" i="311"/>
  <c r="B40" i="311"/>
  <c r="C37" i="311"/>
  <c r="G46" i="311"/>
  <c r="G38" i="311"/>
  <c r="G45" i="311"/>
  <c r="G49" i="311"/>
  <c r="C43" i="311"/>
  <c r="G47" i="311"/>
  <c r="B37" i="311"/>
  <c r="G44" i="311"/>
  <c r="C42" i="311"/>
  <c r="A35" i="311"/>
  <c r="G48" i="311"/>
  <c r="B23" i="311"/>
  <c r="C20" i="311"/>
  <c r="G29" i="311"/>
  <c r="A18" i="311"/>
  <c r="G21" i="311"/>
  <c r="C26" i="311"/>
  <c r="G28" i="311"/>
  <c r="G30" i="311"/>
  <c r="G32" i="311"/>
  <c r="B20" i="311"/>
  <c r="C25" i="311"/>
  <c r="G27" i="311"/>
  <c r="G31" i="311"/>
  <c r="G23" i="311"/>
  <c r="L23" i="308"/>
  <c r="C5" i="313" s="1"/>
  <c r="L43" i="308"/>
  <c r="C5" i="314" s="1"/>
  <c r="M3" i="308"/>
  <c r="M23" i="308"/>
  <c r="E5" i="313" s="1"/>
  <c r="L123" i="308"/>
  <c r="C5" i="329" s="1"/>
  <c r="M43" i="308"/>
  <c r="E5" i="314" s="1"/>
  <c r="M123" i="308"/>
  <c r="E5" i="329" s="1"/>
  <c r="L63" i="308"/>
  <c r="C5" i="315" s="1"/>
  <c r="M63" i="308"/>
  <c r="E5" i="315" s="1"/>
  <c r="L83" i="308"/>
  <c r="C5" i="316" s="1"/>
  <c r="M83" i="308"/>
  <c r="E5" i="316" s="1"/>
  <c r="L103" i="308"/>
  <c r="C5" i="317" s="1"/>
  <c r="M103" i="308"/>
  <c r="E5" i="317" s="1"/>
  <c r="L53" i="328"/>
  <c r="L69" i="328"/>
  <c r="E8" i="298"/>
  <c r="D7" i="298"/>
  <c r="D10" i="298"/>
  <c r="E7" i="298"/>
  <c r="D8" i="298"/>
  <c r="L37" i="328"/>
  <c r="E9" i="298"/>
  <c r="E10" i="298"/>
  <c r="D9" i="298"/>
  <c r="D69" i="328"/>
  <c r="L21" i="328"/>
  <c r="B207" i="314" l="1"/>
  <c r="D56" i="308"/>
  <c r="B224" i="314" s="1"/>
  <c r="G210" i="314"/>
  <c r="K56" i="308"/>
  <c r="G227" i="314" s="1"/>
  <c r="E141" i="311"/>
  <c r="C141" i="311"/>
  <c r="J7" i="308"/>
  <c r="B57" i="311"/>
  <c r="I47" i="308"/>
  <c r="E57" i="314"/>
  <c r="K25" i="318"/>
  <c r="K25" i="319"/>
  <c r="K29" i="319"/>
  <c r="K27" i="318"/>
  <c r="K29" i="318"/>
  <c r="K26" i="322"/>
  <c r="K14" i="322" s="1"/>
  <c r="K25" i="322"/>
  <c r="K27" i="321"/>
  <c r="K28" i="321"/>
  <c r="K25" i="321"/>
  <c r="K29" i="320"/>
  <c r="K27" i="320"/>
  <c r="K28" i="319"/>
  <c r="K25" i="320"/>
  <c r="Q27" i="308"/>
  <c r="G66" i="313"/>
  <c r="G64" i="313"/>
  <c r="G65" i="313"/>
  <c r="O10" i="298"/>
  <c r="O11" i="298"/>
  <c r="O8" i="298"/>
  <c r="O7" i="298"/>
  <c r="O9" i="298"/>
  <c r="K13" i="340"/>
  <c r="K13" i="341"/>
  <c r="J28" i="308"/>
  <c r="K13" i="333"/>
  <c r="K13" i="332"/>
  <c r="K13" i="334"/>
  <c r="C34" i="322"/>
  <c r="K34" i="322" s="1"/>
  <c r="K38" i="322" s="1"/>
  <c r="G26" i="319"/>
  <c r="G14" i="319" s="1"/>
  <c r="C32" i="319" s="1"/>
  <c r="C34" i="319" s="1"/>
  <c r="K34" i="319" s="1"/>
  <c r="K38" i="319" s="1"/>
  <c r="G26" i="318"/>
  <c r="G14" i="318" s="1"/>
  <c r="C32" i="318" s="1"/>
  <c r="G26" i="320"/>
  <c r="G14" i="320" s="1"/>
  <c r="C32" i="320" s="1"/>
  <c r="G26" i="321"/>
  <c r="G14" i="321" s="1"/>
  <c r="C32" i="321" s="1"/>
  <c r="Q86" i="308"/>
  <c r="G49" i="316"/>
  <c r="G48" i="316"/>
  <c r="G47" i="316"/>
  <c r="J47" i="308"/>
  <c r="B57" i="314"/>
  <c r="Q46" i="308"/>
  <c r="G49" i="314"/>
  <c r="G48" i="314"/>
  <c r="G47" i="314"/>
  <c r="G48" i="315"/>
  <c r="G47" i="315"/>
  <c r="G49" i="315"/>
  <c r="I7" i="308"/>
  <c r="E74" i="311" s="1"/>
  <c r="L39" i="327"/>
  <c r="N39" i="327" s="1"/>
  <c r="L39" i="323"/>
  <c r="N39" i="323" s="1"/>
  <c r="L39" i="326"/>
  <c r="N39" i="326" s="1"/>
  <c r="L39" i="325"/>
  <c r="N39" i="325" s="1"/>
  <c r="L39" i="324"/>
  <c r="N39" i="324" s="1"/>
  <c r="G13" i="322"/>
  <c r="C12" i="322" s="1"/>
  <c r="G13" i="321"/>
  <c r="G13" i="320"/>
  <c r="G13" i="319"/>
  <c r="G13" i="318"/>
  <c r="S1" i="309"/>
  <c r="L22" i="309" s="1"/>
  <c r="I7" i="288"/>
  <c r="B74" i="311" l="1"/>
  <c r="J8" i="308"/>
  <c r="I48" i="308"/>
  <c r="E74" i="314"/>
  <c r="K26" i="319"/>
  <c r="K24" i="319" s="1"/>
  <c r="K26" i="318"/>
  <c r="K24" i="318" s="1"/>
  <c r="K24" i="322"/>
  <c r="K26" i="320"/>
  <c r="K24" i="320" s="1"/>
  <c r="K26" i="321"/>
  <c r="K24" i="321" s="1"/>
  <c r="K12" i="341"/>
  <c r="K36" i="341" s="1"/>
  <c r="K12" i="340"/>
  <c r="K36" i="340" s="1"/>
  <c r="J29" i="308"/>
  <c r="K12" i="334"/>
  <c r="K36" i="334" s="1"/>
  <c r="K12" i="333"/>
  <c r="K36" i="333" s="1"/>
  <c r="K35" i="333" s="1"/>
  <c r="K12" i="332"/>
  <c r="K36" i="332" s="1"/>
  <c r="J48" i="308"/>
  <c r="C12" i="319"/>
  <c r="G32" i="319"/>
  <c r="C12" i="320"/>
  <c r="C12" i="321"/>
  <c r="C34" i="318"/>
  <c r="K34" i="318" s="1"/>
  <c r="K38" i="318" s="1"/>
  <c r="G32" i="318"/>
  <c r="C12" i="318"/>
  <c r="G32" i="320"/>
  <c r="C34" i="320"/>
  <c r="K34" i="320" s="1"/>
  <c r="K38" i="320" s="1"/>
  <c r="G64" i="316"/>
  <c r="G66" i="316"/>
  <c r="G65" i="316"/>
  <c r="B74" i="314"/>
  <c r="G32" i="321"/>
  <c r="C34" i="321"/>
  <c r="K34" i="321" s="1"/>
  <c r="K38" i="321" s="1"/>
  <c r="Q47" i="308"/>
  <c r="Q48" i="308" s="1"/>
  <c r="G65" i="314"/>
  <c r="G64" i="314"/>
  <c r="G66" i="314"/>
  <c r="I8" i="308"/>
  <c r="L10" i="309"/>
  <c r="D9" i="309"/>
  <c r="D4" i="309"/>
  <c r="K13" i="322"/>
  <c r="K13" i="321"/>
  <c r="K13" i="320"/>
  <c r="K13" i="319"/>
  <c r="K13" i="318"/>
  <c r="L32" i="309"/>
  <c r="J21" i="275"/>
  <c r="B19" i="275" s="1"/>
  <c r="I9" i="288"/>
  <c r="I6" i="288"/>
  <c r="A1" i="328"/>
  <c r="N6" i="291"/>
  <c r="N8" i="291"/>
  <c r="N9" i="291"/>
  <c r="B6" i="298"/>
  <c r="N7" i="291"/>
  <c r="I8" i="288"/>
  <c r="B91" i="311" l="1"/>
  <c r="J9" i="308"/>
  <c r="E91" i="311"/>
  <c r="I9" i="308"/>
  <c r="O22" i="309"/>
  <c r="M22" i="309"/>
  <c r="N22" i="309"/>
  <c r="I49" i="308"/>
  <c r="E91" i="314"/>
  <c r="K14" i="319"/>
  <c r="K14" i="321"/>
  <c r="K12" i="321" s="1"/>
  <c r="K36" i="321" s="1"/>
  <c r="K14" i="318"/>
  <c r="K12" i="318" s="1"/>
  <c r="K36" i="318" s="1"/>
  <c r="K14" i="320"/>
  <c r="K35" i="340"/>
  <c r="K35" i="341"/>
  <c r="K35" i="334"/>
  <c r="K35" i="332"/>
  <c r="Q49" i="308"/>
  <c r="Q50" i="308" s="1"/>
  <c r="G98" i="314"/>
  <c r="G99" i="314"/>
  <c r="G100" i="314"/>
  <c r="J49" i="308"/>
  <c r="J50" i="308" s="1"/>
  <c r="B91" i="314"/>
  <c r="G82" i="314"/>
  <c r="G81" i="314"/>
  <c r="G83" i="314"/>
  <c r="H32" i="322"/>
  <c r="H32" i="321"/>
  <c r="H32" i="319"/>
  <c r="H32" i="320"/>
  <c r="H32" i="318"/>
  <c r="K12" i="322"/>
  <c r="K36" i="322" s="1"/>
  <c r="B22" i="309"/>
  <c r="P8" i="291"/>
  <c r="P9" i="291"/>
  <c r="P7" i="291"/>
  <c r="E9" i="288"/>
  <c r="E6" i="288"/>
  <c r="P6" i="291"/>
  <c r="O27" i="309" l="1"/>
  <c r="F22" i="309"/>
  <c r="E108" i="314"/>
  <c r="I50" i="308"/>
  <c r="G132" i="314"/>
  <c r="G133" i="314"/>
  <c r="G134" i="314"/>
  <c r="Q51" i="308"/>
  <c r="B125" i="314"/>
  <c r="J51" i="308"/>
  <c r="B108" i="311"/>
  <c r="J10" i="308"/>
  <c r="E108" i="311"/>
  <c r="I10" i="308"/>
  <c r="K12" i="319"/>
  <c r="K36" i="319" s="1"/>
  <c r="K12" i="320"/>
  <c r="K36" i="320" s="1"/>
  <c r="B108" i="314"/>
  <c r="G115" i="314"/>
  <c r="G116" i="314"/>
  <c r="G117" i="314"/>
  <c r="C33" i="318"/>
  <c r="K33" i="318" s="1"/>
  <c r="K32" i="318"/>
  <c r="K32" i="319"/>
  <c r="C33" i="319"/>
  <c r="K33" i="319" s="1"/>
  <c r="C33" i="320"/>
  <c r="K33" i="320" s="1"/>
  <c r="K32" i="320"/>
  <c r="C33" i="321"/>
  <c r="K33" i="321" s="1"/>
  <c r="K32" i="321"/>
  <c r="K32" i="322"/>
  <c r="C33" i="322"/>
  <c r="K33" i="322" s="1"/>
  <c r="S1" i="310"/>
  <c r="E8" i="288"/>
  <c r="E7" i="288"/>
  <c r="E125" i="314" l="1"/>
  <c r="I51" i="308"/>
  <c r="G149" i="314"/>
  <c r="G151" i="314"/>
  <c r="G150" i="314"/>
  <c r="Q52" i="308"/>
  <c r="B142" i="314"/>
  <c r="J52" i="308"/>
  <c r="B125" i="311"/>
  <c r="J11" i="308"/>
  <c r="E125" i="311"/>
  <c r="I11" i="308"/>
  <c r="E142" i="311" s="1"/>
  <c r="K31" i="320"/>
  <c r="K37" i="320" s="1"/>
  <c r="K35" i="320" s="1"/>
  <c r="K31" i="319"/>
  <c r="K37" i="319" s="1"/>
  <c r="K31" i="322"/>
  <c r="K37" i="322" s="1"/>
  <c r="K35" i="322" s="1"/>
  <c r="K31" i="321"/>
  <c r="K37" i="321" s="1"/>
  <c r="K31" i="318"/>
  <c r="K37" i="318" s="1"/>
  <c r="C43" i="310"/>
  <c r="C44" i="310"/>
  <c r="C42" i="310"/>
  <c r="D1" i="310"/>
  <c r="O16" i="310" s="1"/>
  <c r="B4" i="311"/>
  <c r="G8" i="310"/>
  <c r="H8" i="310"/>
  <c r="J8" i="310"/>
  <c r="C9" i="310"/>
  <c r="G9" i="310" s="1"/>
  <c r="H9" i="310"/>
  <c r="C16" i="310"/>
  <c r="G16" i="310" s="1"/>
  <c r="J16" i="310"/>
  <c r="P16" i="310"/>
  <c r="R16" i="310" s="1"/>
  <c r="C19" i="310"/>
  <c r="G19" i="310" s="1"/>
  <c r="H19" i="310"/>
  <c r="J19" i="310"/>
  <c r="C20" i="310"/>
  <c r="G20" i="310" s="1"/>
  <c r="H20" i="310"/>
  <c r="J20" i="310"/>
  <c r="C22" i="310"/>
  <c r="G22" i="310" s="1"/>
  <c r="J22" i="310"/>
  <c r="H34" i="310"/>
  <c r="B42" i="309"/>
  <c r="B14" i="309"/>
  <c r="B16" i="309"/>
  <c r="H22" i="309"/>
  <c r="M20" i="309"/>
  <c r="N20" i="309"/>
  <c r="O20" i="309"/>
  <c r="P20" i="309"/>
  <c r="B32" i="309"/>
  <c r="B44" i="309"/>
  <c r="B45" i="309"/>
  <c r="B47" i="309"/>
  <c r="H11" i="275"/>
  <c r="I124" i="305"/>
  <c r="U9" i="305"/>
  <c r="J18" i="285"/>
  <c r="J18" i="301" s="1"/>
  <c r="J17" i="285"/>
  <c r="J17" i="301" s="1"/>
  <c r="J16" i="285"/>
  <c r="J16" i="301" s="1"/>
  <c r="J15" i="285"/>
  <c r="J15" i="301" s="1"/>
  <c r="D158" i="305"/>
  <c r="I158" i="305"/>
  <c r="J6" i="296"/>
  <c r="F10" i="150" s="1"/>
  <c r="E9" i="151" s="1"/>
  <c r="E6" i="296"/>
  <c r="C17" i="151"/>
  <c r="C16" i="151"/>
  <c r="J21" i="285"/>
  <c r="I117" i="305"/>
  <c r="I118" i="305"/>
  <c r="I119" i="305"/>
  <c r="I120" i="305"/>
  <c r="I121" i="305"/>
  <c r="I122" i="305"/>
  <c r="I123" i="305"/>
  <c r="I107" i="305"/>
  <c r="I108" i="305"/>
  <c r="I109" i="305"/>
  <c r="I110" i="305"/>
  <c r="I111" i="305"/>
  <c r="I112" i="305"/>
  <c r="I97" i="305"/>
  <c r="I98" i="305"/>
  <c r="I99" i="305"/>
  <c r="I100" i="305"/>
  <c r="I101" i="305"/>
  <c r="I86" i="305"/>
  <c r="I87" i="305"/>
  <c r="I88" i="305"/>
  <c r="I89" i="305"/>
  <c r="I90" i="305"/>
  <c r="I69" i="305"/>
  <c r="I70" i="305"/>
  <c r="I22" i="305"/>
  <c r="I23" i="305"/>
  <c r="I24" i="305"/>
  <c r="I25" i="305"/>
  <c r="I26" i="305"/>
  <c r="I27" i="305"/>
  <c r="I28" i="305"/>
  <c r="I29" i="305"/>
  <c r="I30" i="305"/>
  <c r="I31" i="305"/>
  <c r="I32" i="305"/>
  <c r="I33" i="305"/>
  <c r="I34" i="305"/>
  <c r="I35" i="305"/>
  <c r="I36" i="305"/>
  <c r="I37" i="305"/>
  <c r="I38" i="305"/>
  <c r="I39" i="305"/>
  <c r="I40" i="305"/>
  <c r="I41" i="305"/>
  <c r="I42" i="305"/>
  <c r="I43" i="305"/>
  <c r="I44" i="305"/>
  <c r="B86" i="305"/>
  <c r="C86" i="305"/>
  <c r="D86" i="305"/>
  <c r="N86" i="305"/>
  <c r="O86" i="305"/>
  <c r="P86" i="305"/>
  <c r="D7" i="305"/>
  <c r="K28" i="275"/>
  <c r="C20" i="151"/>
  <c r="O12" i="151"/>
  <c r="O9" i="151"/>
  <c r="O10" i="151"/>
  <c r="O11" i="151"/>
  <c r="O7" i="151"/>
  <c r="A6" i="298"/>
  <c r="D91" i="305"/>
  <c r="U8" i="291"/>
  <c r="U7" i="291"/>
  <c r="U6" i="291"/>
  <c r="J3" i="291"/>
  <c r="K23" i="291"/>
  <c r="U23" i="291"/>
  <c r="AA21" i="291"/>
  <c r="AA20" i="291"/>
  <c r="CE11" i="273"/>
  <c r="CE8" i="273"/>
  <c r="C22" i="151"/>
  <c r="C23" i="151"/>
  <c r="C11" i="151"/>
  <c r="C10" i="151"/>
  <c r="A1" i="296"/>
  <c r="A1" i="305"/>
  <c r="A6" i="59"/>
  <c r="D45" i="305"/>
  <c r="H12" i="275"/>
  <c r="S29" i="302"/>
  <c r="Q28" i="302"/>
  <c r="Q29" i="302" s="1"/>
  <c r="L6" i="296"/>
  <c r="M6" i="296"/>
  <c r="H6" i="275"/>
  <c r="C9" i="151"/>
  <c r="I6" i="307"/>
  <c r="G6" i="307"/>
  <c r="E6" i="307"/>
  <c r="C102" i="15"/>
  <c r="V15" i="150"/>
  <c r="V14" i="150"/>
  <c r="U15" i="150"/>
  <c r="U14" i="150"/>
  <c r="C143" i="308"/>
  <c r="C144" i="308" s="1"/>
  <c r="I135" i="305"/>
  <c r="T143" i="308"/>
  <c r="AA143" i="308" s="1"/>
  <c r="C123" i="308"/>
  <c r="C124" i="308" s="1"/>
  <c r="H7" i="275"/>
  <c r="W13" i="150"/>
  <c r="W12" i="150"/>
  <c r="W11" i="150"/>
  <c r="W10" i="150"/>
  <c r="W9" i="150"/>
  <c r="V13" i="150"/>
  <c r="V12" i="150"/>
  <c r="V11" i="150"/>
  <c r="V10" i="150"/>
  <c r="V9" i="150"/>
  <c r="U13" i="150"/>
  <c r="U10" i="150"/>
  <c r="O8" i="151"/>
  <c r="J12" i="301"/>
  <c r="F124" i="305"/>
  <c r="U7" i="305" s="1"/>
  <c r="D124" i="305"/>
  <c r="H6" i="305"/>
  <c r="F102" i="305"/>
  <c r="U5" i="305" s="1"/>
  <c r="D102" i="305"/>
  <c r="CE13" i="273"/>
  <c r="CE6" i="273"/>
  <c r="J26" i="285"/>
  <c r="J24" i="285"/>
  <c r="J21" i="301" s="1"/>
  <c r="J23" i="285"/>
  <c r="J20" i="301" s="1"/>
  <c r="J14" i="301"/>
  <c r="J13" i="301"/>
  <c r="J10" i="285"/>
  <c r="J10" i="301" s="1"/>
  <c r="Y8" i="150"/>
  <c r="Y9" i="150"/>
  <c r="Y10" i="150"/>
  <c r="Y11" i="150"/>
  <c r="Y12" i="150"/>
  <c r="Y13" i="150"/>
  <c r="Y14" i="150"/>
  <c r="Y7" i="150"/>
  <c r="X8" i="150"/>
  <c r="X9" i="150"/>
  <c r="X10" i="150"/>
  <c r="X11" i="150"/>
  <c r="X12" i="150"/>
  <c r="X13" i="150"/>
  <c r="X14" i="150"/>
  <c r="X7" i="150"/>
  <c r="AE19" i="304"/>
  <c r="AC19" i="304"/>
  <c r="AF7" i="304"/>
  <c r="AG7" i="304" s="1"/>
  <c r="AD7" i="304"/>
  <c r="AD6" i="304"/>
  <c r="AF6" i="304"/>
  <c r="AA7" i="304"/>
  <c r="AA6" i="304"/>
  <c r="J6" i="304"/>
  <c r="J7" i="304"/>
  <c r="H6" i="304"/>
  <c r="H7" i="304"/>
  <c r="F7" i="304"/>
  <c r="F6" i="304"/>
  <c r="Y23" i="304"/>
  <c r="Y24" i="304" s="1"/>
  <c r="W23" i="304"/>
  <c r="W24" i="304" s="1"/>
  <c r="U23" i="304"/>
  <c r="U24" i="304" s="1"/>
  <c r="S23" i="304"/>
  <c r="S24" i="304" s="1"/>
  <c r="Q23" i="304"/>
  <c r="Q24" i="304" s="1"/>
  <c r="O23" i="304"/>
  <c r="O24" i="304" s="1"/>
  <c r="M23" i="304"/>
  <c r="M24" i="304" s="1"/>
  <c r="K23" i="304"/>
  <c r="K24" i="304" s="1"/>
  <c r="I23" i="304"/>
  <c r="I24" i="304" s="1"/>
  <c r="G23" i="304"/>
  <c r="G24" i="304" s="1"/>
  <c r="E23" i="304"/>
  <c r="E24" i="304" s="1"/>
  <c r="X24" i="304"/>
  <c r="T24" i="304"/>
  <c r="Y4" i="304"/>
  <c r="W4" i="304"/>
  <c r="U4" i="304"/>
  <c r="S4" i="304"/>
  <c r="Q4" i="304"/>
  <c r="O4" i="304"/>
  <c r="M4" i="304"/>
  <c r="K4" i="304"/>
  <c r="I4" i="304"/>
  <c r="G4" i="304"/>
  <c r="E4" i="304"/>
  <c r="J207" i="15"/>
  <c r="C207" i="15"/>
  <c r="J137" i="15"/>
  <c r="C137" i="15"/>
  <c r="J102" i="15"/>
  <c r="S29" i="303"/>
  <c r="Q28" i="303"/>
  <c r="Q29" i="303" s="1"/>
  <c r="B20" i="303"/>
  <c r="B48" i="303" s="1"/>
  <c r="B20" i="302"/>
  <c r="B49" i="302" s="1"/>
  <c r="W14" i="291"/>
  <c r="V15" i="291" s="1"/>
  <c r="W17" i="291" s="1"/>
  <c r="I9" i="299"/>
  <c r="J9" i="299" s="1"/>
  <c r="G9" i="299"/>
  <c r="E9" i="299"/>
  <c r="F9" i="299" s="1"/>
  <c r="I8" i="299"/>
  <c r="J8" i="299" s="1"/>
  <c r="G8" i="299"/>
  <c r="H8" i="299" s="1"/>
  <c r="E8" i="299"/>
  <c r="F8" i="299" s="1"/>
  <c r="I5" i="299"/>
  <c r="J5" i="299" s="1"/>
  <c r="G5" i="299"/>
  <c r="H5" i="299" s="1"/>
  <c r="E5" i="299"/>
  <c r="W14" i="150"/>
  <c r="S4" i="296"/>
  <c r="F54" i="151"/>
  <c r="F50" i="151"/>
  <c r="F7" i="275"/>
  <c r="G23" i="291"/>
  <c r="S20" i="291"/>
  <c r="R21" i="291" s="1"/>
  <c r="E6" i="299"/>
  <c r="F6" i="299" s="1"/>
  <c r="I6" i="299"/>
  <c r="J6" i="299" s="1"/>
  <c r="B16" i="299"/>
  <c r="G6" i="299"/>
  <c r="H6" i="299" s="1"/>
  <c r="Z19" i="304"/>
  <c r="B19" i="304"/>
  <c r="V24" i="304"/>
  <c r="V19" i="304"/>
  <c r="R19" i="304"/>
  <c r="N19" i="304"/>
  <c r="T19" i="304"/>
  <c r="P19" i="304"/>
  <c r="L19" i="304"/>
  <c r="X19" i="304"/>
  <c r="E6" i="300"/>
  <c r="F6" i="300" s="1"/>
  <c r="I6" i="300"/>
  <c r="J6" i="300" s="1"/>
  <c r="E5" i="300"/>
  <c r="F5" i="300" s="1"/>
  <c r="I5" i="300"/>
  <c r="J5" i="300" s="1"/>
  <c r="G5" i="300"/>
  <c r="G6" i="300"/>
  <c r="H6" i="300" s="1"/>
  <c r="I5" i="307"/>
  <c r="E5" i="307"/>
  <c r="G5" i="307"/>
  <c r="A6" i="307"/>
  <c r="A5" i="307"/>
  <c r="B6" i="307"/>
  <c r="B5" i="307"/>
  <c r="B14" i="307" s="1"/>
  <c r="U11" i="150"/>
  <c r="D71" i="305"/>
  <c r="U12" i="150"/>
  <c r="F7" i="305"/>
  <c r="U1" i="305" s="1"/>
  <c r="U9" i="150"/>
  <c r="V8" i="150"/>
  <c r="U8" i="150"/>
  <c r="W8" i="150"/>
  <c r="W7" i="150"/>
  <c r="U7" i="150"/>
  <c r="V7" i="150"/>
  <c r="H5" i="275"/>
  <c r="B5" i="275" s="1"/>
  <c r="F45" i="305"/>
  <c r="U2" i="305" s="1"/>
  <c r="U5" i="291"/>
  <c r="F135" i="305"/>
  <c r="U8" i="305" s="1"/>
  <c r="D113" i="305"/>
  <c r="F113" i="305"/>
  <c r="U6" i="305" s="1"/>
  <c r="F91" i="305"/>
  <c r="U4" i="305" s="1"/>
  <c r="F71" i="305"/>
  <c r="U3" i="305" s="1"/>
  <c r="D135" i="305"/>
  <c r="H10" i="275"/>
  <c r="H8" i="275"/>
  <c r="H9" i="275"/>
  <c r="G6" i="288"/>
  <c r="I6" i="298"/>
  <c r="F41" i="309"/>
  <c r="G41" i="309"/>
  <c r="G8" i="288"/>
  <c r="G9" i="288"/>
  <c r="J6" i="298"/>
  <c r="I41" i="309"/>
  <c r="K6" i="298"/>
  <c r="G7" i="288"/>
  <c r="E142" i="314" l="1"/>
  <c r="I52" i="308"/>
  <c r="G168" i="314"/>
  <c r="G166" i="314"/>
  <c r="G167" i="314"/>
  <c r="Q53" i="308"/>
  <c r="B159" i="314"/>
  <c r="J53" i="308"/>
  <c r="B142" i="311"/>
  <c r="C145" i="308"/>
  <c r="E20" i="331"/>
  <c r="H29" i="310"/>
  <c r="K20" i="310"/>
  <c r="H16" i="310"/>
  <c r="K16" i="310" s="1"/>
  <c r="K19" i="310"/>
  <c r="H3" i="308"/>
  <c r="C6" i="307"/>
  <c r="G3" i="333"/>
  <c r="H123" i="308"/>
  <c r="H124" i="308" s="1"/>
  <c r="H125" i="308" s="1"/>
  <c r="G3" i="332"/>
  <c r="H163" i="308"/>
  <c r="G3" i="334"/>
  <c r="E20" i="329"/>
  <c r="C125" i="308"/>
  <c r="E37" i="329" s="1"/>
  <c r="E3" i="329"/>
  <c r="D7" i="335"/>
  <c r="E3" i="331"/>
  <c r="D7" i="336"/>
  <c r="O17" i="310"/>
  <c r="O18" i="310" s="1"/>
  <c r="N16" i="310"/>
  <c r="N17" i="310" s="1"/>
  <c r="S15" i="150"/>
  <c r="S14" i="150"/>
  <c r="H143" i="308"/>
  <c r="H144" i="308" s="1"/>
  <c r="H145" i="308" s="1"/>
  <c r="H146" i="308" s="1"/>
  <c r="H147" i="308" s="1"/>
  <c r="H148" i="308" s="1"/>
  <c r="AF19" i="304"/>
  <c r="F19" i="304"/>
  <c r="H4" i="308"/>
  <c r="H5" i="308" s="1"/>
  <c r="H6" i="308" s="1"/>
  <c r="H7" i="308" s="1"/>
  <c r="H8" i="308" s="1"/>
  <c r="H9" i="308" s="1"/>
  <c r="H10" i="308" s="1"/>
  <c r="H11" i="308" s="1"/>
  <c r="H19" i="304"/>
  <c r="C83" i="308"/>
  <c r="B3" i="321"/>
  <c r="AB6" i="304"/>
  <c r="H103" i="308"/>
  <c r="S16" i="322" s="1"/>
  <c r="G3" i="322"/>
  <c r="C63" i="308"/>
  <c r="B3" i="320"/>
  <c r="G12" i="311"/>
  <c r="G6" i="311"/>
  <c r="G13" i="311"/>
  <c r="G4" i="311"/>
  <c r="G10" i="311"/>
  <c r="G11" i="311"/>
  <c r="B6" i="311"/>
  <c r="B3" i="311"/>
  <c r="C9" i="311"/>
  <c r="A1" i="311"/>
  <c r="G14" i="311"/>
  <c r="E3" i="311"/>
  <c r="C8" i="311"/>
  <c r="C5" i="311"/>
  <c r="G15" i="311"/>
  <c r="C3" i="311"/>
  <c r="E5" i="311"/>
  <c r="C4" i="308"/>
  <c r="D7" i="309"/>
  <c r="B7" i="288"/>
  <c r="H7" i="288" s="1"/>
  <c r="C8" i="298"/>
  <c r="C7" i="291"/>
  <c r="H43" i="308"/>
  <c r="S16" i="319" s="1"/>
  <c r="G3" i="319"/>
  <c r="B8" i="288"/>
  <c r="H8" i="288" s="1"/>
  <c r="C9" i="298"/>
  <c r="C8" i="291"/>
  <c r="H63" i="308"/>
  <c r="S16" i="320" s="1"/>
  <c r="G3" i="320"/>
  <c r="H6" i="307"/>
  <c r="C43" i="308"/>
  <c r="B3" i="319"/>
  <c r="AG6" i="304"/>
  <c r="AG19" i="304" s="1"/>
  <c r="C23" i="308"/>
  <c r="B3" i="318"/>
  <c r="C103" i="308"/>
  <c r="B3" i="322"/>
  <c r="S8" i="150"/>
  <c r="C7" i="298"/>
  <c r="C6" i="291"/>
  <c r="B6" i="288"/>
  <c r="H6" i="288" s="1"/>
  <c r="H23" i="308"/>
  <c r="G3" i="318"/>
  <c r="C8" i="288"/>
  <c r="C7" i="288"/>
  <c r="K35" i="319"/>
  <c r="C6" i="288"/>
  <c r="C9" i="288"/>
  <c r="K35" i="318"/>
  <c r="K35" i="321"/>
  <c r="K44" i="309"/>
  <c r="G42" i="310"/>
  <c r="F42" i="310"/>
  <c r="E42" i="310"/>
  <c r="H42" i="310"/>
  <c r="C5" i="291"/>
  <c r="G5" i="291" s="1"/>
  <c r="C6" i="298"/>
  <c r="L33" i="309"/>
  <c r="B33" i="309" s="1"/>
  <c r="L37" i="309"/>
  <c r="B37" i="309" s="1"/>
  <c r="F43" i="310"/>
  <c r="E43" i="310"/>
  <c r="E29" i="310"/>
  <c r="G43" i="310"/>
  <c r="B5" i="291"/>
  <c r="U20" i="291"/>
  <c r="T21" i="291" s="1"/>
  <c r="H43" i="310"/>
  <c r="K9" i="310"/>
  <c r="C10" i="310" s="1"/>
  <c r="K10" i="310" s="1"/>
  <c r="E28" i="310"/>
  <c r="F44" i="310"/>
  <c r="E27" i="310"/>
  <c r="C6" i="299"/>
  <c r="H25" i="310"/>
  <c r="G3" i="310"/>
  <c r="S13" i="150"/>
  <c r="H32" i="310"/>
  <c r="H22" i="310"/>
  <c r="K22" i="310" s="1"/>
  <c r="AD19" i="304"/>
  <c r="K8" i="310"/>
  <c r="J19" i="304"/>
  <c r="B3" i="310"/>
  <c r="C9" i="299"/>
  <c r="S9" i="150"/>
  <c r="F16" i="300"/>
  <c r="D6" i="300"/>
  <c r="C6" i="300"/>
  <c r="D5" i="150"/>
  <c r="B3" i="13" s="1"/>
  <c r="C5" i="307"/>
  <c r="C5" i="299"/>
  <c r="AB7" i="304"/>
  <c r="I91" i="305"/>
  <c r="I113" i="305"/>
  <c r="S7" i="150"/>
  <c r="J16" i="299"/>
  <c r="J16" i="300"/>
  <c r="B5" i="288"/>
  <c r="H9" i="299"/>
  <c r="D9" i="299" s="1"/>
  <c r="I102" i="305"/>
  <c r="C8" i="299"/>
  <c r="F6" i="296"/>
  <c r="F12" i="150"/>
  <c r="E11" i="151" s="1"/>
  <c r="I45" i="305"/>
  <c r="F11" i="150"/>
  <c r="E10" i="151" s="1"/>
  <c r="D8" i="299"/>
  <c r="I71" i="305"/>
  <c r="B3" i="301"/>
  <c r="C5" i="300"/>
  <c r="I7" i="305"/>
  <c r="E24" i="309"/>
  <c r="E22" i="309"/>
  <c r="F24" i="309"/>
  <c r="L20" i="309"/>
  <c r="B29" i="309"/>
  <c r="G26" i="309"/>
  <c r="E26" i="309"/>
  <c r="E25" i="309"/>
  <c r="G22" i="309"/>
  <c r="F23" i="309"/>
  <c r="C18" i="310"/>
  <c r="F25" i="309"/>
  <c r="E23" i="309"/>
  <c r="H27" i="310"/>
  <c r="H28" i="310"/>
  <c r="F5" i="307"/>
  <c r="F14" i="307" s="1"/>
  <c r="J6" i="307"/>
  <c r="F6" i="307"/>
  <c r="B33" i="303"/>
  <c r="B8" i="303"/>
  <c r="B33" i="302"/>
  <c r="B8" i="302"/>
  <c r="S10" i="150"/>
  <c r="S12" i="150"/>
  <c r="J5" i="307"/>
  <c r="J14" i="307" s="1"/>
  <c r="H5" i="307"/>
  <c r="H14" i="307" s="1"/>
  <c r="H5" i="300"/>
  <c r="F5" i="299"/>
  <c r="D6" i="299"/>
  <c r="F6" i="305"/>
  <c r="E5" i="328"/>
  <c r="L5" i="328"/>
  <c r="F5" i="328"/>
  <c r="D5" i="328"/>
  <c r="J5" i="328"/>
  <c r="K5" i="328"/>
  <c r="E159" i="314" l="1"/>
  <c r="I53" i="308"/>
  <c r="G183" i="314"/>
  <c r="G184" i="314"/>
  <c r="G185" i="314"/>
  <c r="Q54" i="308"/>
  <c r="B176" i="314"/>
  <c r="J54" i="308"/>
  <c r="S16" i="310"/>
  <c r="D8" i="309"/>
  <c r="C25" i="310"/>
  <c r="C24" i="310"/>
  <c r="N18" i="310"/>
  <c r="C146" i="308"/>
  <c r="E37" i="331"/>
  <c r="C29" i="310"/>
  <c r="G29" i="310" s="1"/>
  <c r="C28" i="310"/>
  <c r="G28" i="310" s="1"/>
  <c r="C27" i="310"/>
  <c r="G27" i="310" s="1"/>
  <c r="AB19" i="304"/>
  <c r="H164" i="308"/>
  <c r="H165" i="308" s="1"/>
  <c r="H166" i="308" s="1"/>
  <c r="H167" i="308" s="1"/>
  <c r="H168" i="308" s="1"/>
  <c r="H169" i="308" s="1"/>
  <c r="S16" i="341"/>
  <c r="S16" i="340"/>
  <c r="D8" i="335"/>
  <c r="D22" i="335" s="1"/>
  <c r="E42" i="335" s="1"/>
  <c r="S16" i="332"/>
  <c r="D8" i="337"/>
  <c r="S16" i="334"/>
  <c r="S16" i="333"/>
  <c r="D8" i="336"/>
  <c r="M5" i="291"/>
  <c r="J5" i="291"/>
  <c r="J7" i="291"/>
  <c r="K7" i="291" s="1"/>
  <c r="J9" i="291"/>
  <c r="J6" i="291"/>
  <c r="K6" i="291" s="1"/>
  <c r="J8" i="291"/>
  <c r="K8" i="291" s="1"/>
  <c r="G9" i="298"/>
  <c r="F9" i="298"/>
  <c r="S11" i="150"/>
  <c r="C10" i="298"/>
  <c r="C19" i="298" s="1"/>
  <c r="B9" i="288"/>
  <c r="B17" i="288" s="1"/>
  <c r="B5" i="286" s="1"/>
  <c r="F42" i="303" s="1"/>
  <c r="C9" i="291"/>
  <c r="C20" i="291" s="1"/>
  <c r="H83" i="308"/>
  <c r="S16" i="321" s="1"/>
  <c r="G3" i="321"/>
  <c r="M6" i="291"/>
  <c r="I6" i="291"/>
  <c r="G6" i="291"/>
  <c r="Q6" i="291"/>
  <c r="O6" i="291"/>
  <c r="J8" i="288"/>
  <c r="F8" i="288"/>
  <c r="G7" i="298"/>
  <c r="F7" i="298"/>
  <c r="C44" i="308"/>
  <c r="D7" i="324"/>
  <c r="E3" i="314"/>
  <c r="H44" i="308"/>
  <c r="H45" i="308" s="1"/>
  <c r="H46" i="308" s="1"/>
  <c r="H47" i="308" s="1"/>
  <c r="H48" i="308" s="1"/>
  <c r="H49" i="308" s="1"/>
  <c r="H50" i="308" s="1"/>
  <c r="H51" i="308" s="1"/>
  <c r="H52" i="308" s="1"/>
  <c r="H53" i="308" s="1"/>
  <c r="H54" i="308" s="1"/>
  <c r="H55" i="308" s="1"/>
  <c r="H56" i="308" s="1"/>
  <c r="D8" i="324"/>
  <c r="I7" i="291"/>
  <c r="M7" i="291"/>
  <c r="G7" i="291"/>
  <c r="Q7" i="291"/>
  <c r="O7" i="291"/>
  <c r="C64" i="308"/>
  <c r="E3" i="315"/>
  <c r="D7" i="325"/>
  <c r="C84" i="308"/>
  <c r="E3" i="316"/>
  <c r="D7" i="326"/>
  <c r="C104" i="308"/>
  <c r="E3" i="317"/>
  <c r="D7" i="327"/>
  <c r="G8" i="298"/>
  <c r="F8" i="298"/>
  <c r="H64" i="308"/>
  <c r="H65" i="308" s="1"/>
  <c r="D8" i="325"/>
  <c r="J7" i="288"/>
  <c r="F7" i="288"/>
  <c r="H104" i="308"/>
  <c r="H105" i="308" s="1"/>
  <c r="H106" i="308" s="1"/>
  <c r="D8" i="327"/>
  <c r="H24" i="308"/>
  <c r="H25" i="308" s="1"/>
  <c r="H26" i="308" s="1"/>
  <c r="H27" i="308" s="1"/>
  <c r="H28" i="308" s="1"/>
  <c r="H29" i="308" s="1"/>
  <c r="S16" i="318"/>
  <c r="D8" i="323"/>
  <c r="C24" i="308"/>
  <c r="E3" i="313"/>
  <c r="D7" i="323"/>
  <c r="M8" i="291"/>
  <c r="G8" i="291"/>
  <c r="I8" i="291"/>
  <c r="Q8" i="291"/>
  <c r="O8" i="291"/>
  <c r="J6" i="288"/>
  <c r="F6" i="288"/>
  <c r="C5" i="308"/>
  <c r="E20" i="311"/>
  <c r="I5" i="328"/>
  <c r="G45" i="310"/>
  <c r="E45" i="310"/>
  <c r="H45" i="310"/>
  <c r="J27" i="310" s="1"/>
  <c r="K5" i="291"/>
  <c r="U12" i="305"/>
  <c r="I5" i="291"/>
  <c r="I6" i="305"/>
  <c r="G10" i="150" s="1"/>
  <c r="B6" i="275"/>
  <c r="F45" i="310"/>
  <c r="G25" i="309"/>
  <c r="K18" i="310"/>
  <c r="G24" i="309"/>
  <c r="E8" i="151"/>
  <c r="F39" i="303"/>
  <c r="F39" i="302"/>
  <c r="J15" i="150"/>
  <c r="F6" i="275" s="1"/>
  <c r="B5" i="151"/>
  <c r="A8" i="59"/>
  <c r="B10" i="302" s="1"/>
  <c r="H16" i="299"/>
  <c r="F26" i="309"/>
  <c r="F27" i="309" s="1"/>
  <c r="E41" i="309" s="1"/>
  <c r="G23" i="309"/>
  <c r="D6" i="307"/>
  <c r="D5" i="299"/>
  <c r="D16" i="299" s="1"/>
  <c r="F16" i="299"/>
  <c r="D5" i="300"/>
  <c r="D16" i="300" s="1"/>
  <c r="H16" i="300"/>
  <c r="D5" i="307"/>
  <c r="D14" i="307" s="1"/>
  <c r="B85" i="328"/>
  <c r="B101" i="328"/>
  <c r="B53" i="328"/>
  <c r="B37" i="328"/>
  <c r="B21" i="328"/>
  <c r="B117" i="328"/>
  <c r="B133" i="328"/>
  <c r="E176" i="314" l="1"/>
  <c r="I54" i="308"/>
  <c r="G200" i="314"/>
  <c r="G201" i="314"/>
  <c r="G202" i="314"/>
  <c r="Q55" i="308"/>
  <c r="B193" i="314"/>
  <c r="J55" i="308"/>
  <c r="D22" i="309"/>
  <c r="E42" i="309" s="1"/>
  <c r="H8" i="298"/>
  <c r="H9" i="298"/>
  <c r="H7" i="298"/>
  <c r="C147" i="308"/>
  <c r="E54" i="331"/>
  <c r="G26" i="310"/>
  <c r="G14" i="310" s="1"/>
  <c r="C32" i="310" s="1"/>
  <c r="G32" i="310" s="1"/>
  <c r="C33" i="310" s="1"/>
  <c r="K33" i="310" s="1"/>
  <c r="K27" i="310"/>
  <c r="I102" i="328"/>
  <c r="I134" i="328"/>
  <c r="D22" i="337"/>
  <c r="E42" i="337" s="1"/>
  <c r="E20" i="313"/>
  <c r="C25" i="308"/>
  <c r="I118" i="328"/>
  <c r="D22" i="336"/>
  <c r="E42" i="336" s="1"/>
  <c r="E20" i="317"/>
  <c r="C105" i="308"/>
  <c r="G20" i="291"/>
  <c r="F21" i="291" s="1"/>
  <c r="D6" i="288"/>
  <c r="D8" i="288"/>
  <c r="D7" i="288"/>
  <c r="I22" i="328"/>
  <c r="I38" i="328"/>
  <c r="I54" i="328"/>
  <c r="I86" i="328"/>
  <c r="D22" i="323"/>
  <c r="E42" i="323" s="1"/>
  <c r="C65" i="308"/>
  <c r="E37" i="315" s="1"/>
  <c r="E20" i="315"/>
  <c r="D22" i="324"/>
  <c r="E42" i="324" s="1"/>
  <c r="C6" i="308"/>
  <c r="E37" i="311"/>
  <c r="H84" i="308"/>
  <c r="H85" i="308" s="1"/>
  <c r="H86" i="308" s="1"/>
  <c r="D8" i="326"/>
  <c r="K9" i="291"/>
  <c r="K20" i="291" s="1"/>
  <c r="J21" i="291" s="1"/>
  <c r="M9" i="291"/>
  <c r="M20" i="291" s="1"/>
  <c r="L21" i="291" s="1"/>
  <c r="M23" i="291" s="1"/>
  <c r="G9" i="291"/>
  <c r="I9" i="291"/>
  <c r="Q9" i="291"/>
  <c r="O9" i="291"/>
  <c r="D22" i="325"/>
  <c r="E42" i="325" s="1"/>
  <c r="J9" i="288"/>
  <c r="F9" i="288"/>
  <c r="H9" i="288"/>
  <c r="C45" i="308"/>
  <c r="E20" i="314"/>
  <c r="F10" i="298"/>
  <c r="G10" i="298"/>
  <c r="I20" i="291"/>
  <c r="H21" i="291" s="1"/>
  <c r="I23" i="291" s="1"/>
  <c r="C85" i="308"/>
  <c r="E20" i="316"/>
  <c r="D22" i="327"/>
  <c r="E42" i="327" s="1"/>
  <c r="J25" i="310"/>
  <c r="J28" i="310"/>
  <c r="K28" i="310" s="1"/>
  <c r="J29" i="310"/>
  <c r="K29" i="310" s="1"/>
  <c r="F41" i="303"/>
  <c r="B10" i="303"/>
  <c r="G25" i="310"/>
  <c r="G27" i="309"/>
  <c r="D6" i="298"/>
  <c r="B69" i="328"/>
  <c r="E6" i="298"/>
  <c r="B5" i="328"/>
  <c r="I6" i="328" l="1"/>
  <c r="E193" i="314"/>
  <c r="I55" i="308"/>
  <c r="G218" i="314"/>
  <c r="G219" i="314"/>
  <c r="G217" i="314"/>
  <c r="Q56" i="308"/>
  <c r="B210" i="314"/>
  <c r="J56" i="308"/>
  <c r="AD184" i="314"/>
  <c r="AD198" i="314"/>
  <c r="AD141" i="311"/>
  <c r="AD191" i="314"/>
  <c r="AD63" i="329"/>
  <c r="AD81" i="331"/>
  <c r="AD81" i="329"/>
  <c r="AD14" i="339"/>
  <c r="AD28" i="339"/>
  <c r="AD58" i="329"/>
  <c r="AH3" i="329"/>
  <c r="AD10" i="329"/>
  <c r="AD27" i="329"/>
  <c r="AD3" i="329"/>
  <c r="AH20" i="329"/>
  <c r="AD42" i="330"/>
  <c r="AD100" i="316"/>
  <c r="AD55" i="314"/>
  <c r="AD30" i="314"/>
  <c r="AD93" i="317"/>
  <c r="AD43" i="331"/>
  <c r="AD9" i="330"/>
  <c r="AD13" i="329"/>
  <c r="AD16" i="314"/>
  <c r="AD38" i="317"/>
  <c r="AD21" i="313"/>
  <c r="AD55" i="316"/>
  <c r="AD34" i="314"/>
  <c r="AD84" i="316"/>
  <c r="AD238" i="314"/>
  <c r="AD197" i="314"/>
  <c r="AD9" i="313"/>
  <c r="AD67" i="311"/>
  <c r="AD92" i="316"/>
  <c r="AD75" i="314"/>
  <c r="AD66" i="311"/>
  <c r="AD60" i="315"/>
  <c r="AD24" i="317"/>
  <c r="AD83" i="311"/>
  <c r="AD62" i="317"/>
  <c r="AD75" i="311"/>
  <c r="AD47" i="316"/>
  <c r="AD211" i="314"/>
  <c r="AD114" i="314"/>
  <c r="AD118" i="314"/>
  <c r="AD64" i="311"/>
  <c r="AD6" i="317"/>
  <c r="AD45" i="311"/>
  <c r="AD14" i="338"/>
  <c r="AD71" i="338"/>
  <c r="AH37" i="339"/>
  <c r="AD23" i="339"/>
  <c r="AD78" i="339"/>
  <c r="AD24" i="338"/>
  <c r="AD88" i="338"/>
  <c r="AD16" i="339"/>
  <c r="AD13" i="338"/>
  <c r="AD64" i="338"/>
  <c r="AD79" i="338"/>
  <c r="AD39" i="338"/>
  <c r="AD40" i="338"/>
  <c r="AD30" i="339"/>
  <c r="AD91" i="338"/>
  <c r="AD100" i="339"/>
  <c r="AD48" i="331"/>
  <c r="AD124" i="311"/>
  <c r="AD28" i="331"/>
  <c r="AD71" i="331"/>
  <c r="AD46" i="329"/>
  <c r="AD67" i="329"/>
  <c r="AD98" i="338"/>
  <c r="AD20" i="338"/>
  <c r="AD21" i="338"/>
  <c r="AD57" i="338"/>
  <c r="AD10" i="338"/>
  <c r="AD77" i="338"/>
  <c r="AH71" i="339"/>
  <c r="AD50" i="338"/>
  <c r="AD10" i="339"/>
  <c r="AH88" i="311"/>
  <c r="AD96" i="316"/>
  <c r="AD105" i="314"/>
  <c r="AD68" i="315"/>
  <c r="AD91" i="311"/>
  <c r="AD25" i="338"/>
  <c r="AH71" i="338"/>
  <c r="AD180" i="314"/>
  <c r="AH139" i="311"/>
  <c r="AD108" i="330"/>
  <c r="AD133" i="311"/>
  <c r="AD93" i="339"/>
  <c r="AD27" i="317"/>
  <c r="AD11" i="330"/>
  <c r="AD3" i="330"/>
  <c r="AD90" i="316"/>
  <c r="AD56" i="316"/>
  <c r="AD65" i="313"/>
  <c r="AD39" i="317"/>
  <c r="AD46" i="313"/>
  <c r="AD209" i="314"/>
  <c r="AH207" i="314"/>
  <c r="AD217" i="314"/>
  <c r="AD177" i="314"/>
  <c r="AD214" i="314"/>
  <c r="AD215" i="314"/>
  <c r="AD127" i="314"/>
  <c r="AD117" i="311"/>
  <c r="AD113" i="311"/>
  <c r="AD21" i="314"/>
  <c r="AD64" i="313"/>
  <c r="AD58" i="314"/>
  <c r="AD21" i="331"/>
  <c r="AD77" i="330"/>
  <c r="AD51" i="330"/>
  <c r="AD84" i="311"/>
  <c r="AD29" i="316"/>
  <c r="AD61" i="329"/>
  <c r="AD97" i="331"/>
  <c r="AD16" i="329"/>
  <c r="AD133" i="314"/>
  <c r="AD175" i="314"/>
  <c r="AD129" i="314"/>
  <c r="AD128" i="314"/>
  <c r="AD122" i="314"/>
  <c r="AD33" i="315"/>
  <c r="AD47" i="314"/>
  <c r="AD17" i="313"/>
  <c r="AD61" i="311"/>
  <c r="AD76" i="315"/>
  <c r="AD63" i="314"/>
  <c r="AD46" i="315"/>
  <c r="AD49" i="313"/>
  <c r="AD39" i="329"/>
  <c r="AD78" i="316"/>
  <c r="AD39" i="311"/>
  <c r="AD9" i="317"/>
  <c r="AD80" i="316"/>
  <c r="AD31" i="311"/>
  <c r="AD84" i="314"/>
  <c r="AH71" i="315"/>
  <c r="AD26" i="311"/>
  <c r="AD6" i="316"/>
  <c r="AD54" i="317"/>
  <c r="AD40" i="311"/>
  <c r="AD50" i="315"/>
  <c r="AD78" i="311"/>
  <c r="AD34" i="316"/>
  <c r="AD4" i="314"/>
  <c r="AD50" i="317"/>
  <c r="AH20" i="314"/>
  <c r="AD40" i="317"/>
  <c r="AD61" i="313"/>
  <c r="AD21" i="315"/>
  <c r="H10" i="298"/>
  <c r="C148" i="308"/>
  <c r="E88" i="331" s="1"/>
  <c r="E71" i="331"/>
  <c r="E37" i="317"/>
  <c r="C106" i="308"/>
  <c r="E54" i="317" s="1"/>
  <c r="K32" i="310"/>
  <c r="K31" i="310" s="1"/>
  <c r="K37" i="310" s="1"/>
  <c r="C34" i="310"/>
  <c r="K34" i="310" s="1"/>
  <c r="K38" i="310" s="1"/>
  <c r="K25" i="310"/>
  <c r="G13" i="310"/>
  <c r="C12" i="310" s="1"/>
  <c r="O6" i="298"/>
  <c r="C26" i="308"/>
  <c r="E37" i="313"/>
  <c r="I70" i="328"/>
  <c r="C46" i="308"/>
  <c r="E37" i="314"/>
  <c r="D9" i="288"/>
  <c r="C86" i="308"/>
  <c r="E54" i="316" s="1"/>
  <c r="E37" i="316"/>
  <c r="D22" i="326"/>
  <c r="E42" i="326" s="1"/>
  <c r="C7" i="308"/>
  <c r="E54" i="311"/>
  <c r="K26" i="310"/>
  <c r="K14" i="310" s="1"/>
  <c r="L39" i="309"/>
  <c r="N39" i="309" s="1"/>
  <c r="G6" i="298"/>
  <c r="G19" i="298" s="1"/>
  <c r="F6" i="298"/>
  <c r="I5" i="288"/>
  <c r="G5" i="288"/>
  <c r="P5" i="291"/>
  <c r="AD11" i="311" l="1"/>
  <c r="AD50" i="330"/>
  <c r="AD37" i="339"/>
  <c r="AD71" i="311"/>
  <c r="AD10" i="311"/>
  <c r="AD9" i="311"/>
  <c r="AD6" i="311"/>
  <c r="AD13" i="311"/>
  <c r="AD139" i="311"/>
  <c r="AD7" i="339"/>
  <c r="AH3" i="339"/>
  <c r="AD62" i="339"/>
  <c r="AD147" i="314"/>
  <c r="AD43" i="314"/>
  <c r="E210" i="314"/>
  <c r="I56" i="308"/>
  <c r="E227" i="314" s="1"/>
  <c r="G236" i="314"/>
  <c r="G234" i="314"/>
  <c r="G235" i="314"/>
  <c r="AD58" i="316"/>
  <c r="AD24" i="331"/>
  <c r="AD51" i="316"/>
  <c r="AD17" i="338"/>
  <c r="AD4" i="331"/>
  <c r="AD16" i="317"/>
  <c r="AD42" i="338"/>
  <c r="AD66" i="338"/>
  <c r="AD37" i="329"/>
  <c r="AD72" i="338"/>
  <c r="AD48" i="338"/>
  <c r="AD51" i="314"/>
  <c r="AD78" i="329"/>
  <c r="AD98" i="331"/>
  <c r="AD13" i="317"/>
  <c r="AD6" i="313"/>
  <c r="AD109" i="330"/>
  <c r="AD98" i="311"/>
  <c r="AD96" i="315"/>
  <c r="AD88" i="315"/>
  <c r="AD40" i="329"/>
  <c r="AD85" i="314"/>
  <c r="AD63" i="313"/>
  <c r="AD50" i="314"/>
  <c r="AD64" i="329"/>
  <c r="AD5" i="329"/>
  <c r="AD47" i="313"/>
  <c r="AD63" i="311"/>
  <c r="AD98" i="329"/>
  <c r="AD82" i="331"/>
  <c r="AD17" i="339"/>
  <c r="AH20" i="339"/>
  <c r="AD10" i="314"/>
  <c r="AD25" i="339"/>
  <c r="AD8" i="339"/>
  <c r="AD113" i="314"/>
  <c r="AD28" i="330"/>
  <c r="AD38" i="331"/>
  <c r="AD95" i="316"/>
  <c r="AD65" i="314"/>
  <c r="AD48" i="329"/>
  <c r="AD148" i="314"/>
  <c r="AH224" i="314"/>
  <c r="AD124" i="314"/>
  <c r="AH173" i="314"/>
  <c r="AD22" i="317"/>
  <c r="AD99" i="339"/>
  <c r="AD12" i="316"/>
  <c r="AD102" i="316"/>
  <c r="AD67" i="338"/>
  <c r="AD41" i="338"/>
  <c r="AD23" i="313"/>
  <c r="AD29" i="317"/>
  <c r="AD80" i="315"/>
  <c r="AD65" i="317"/>
  <c r="AD68" i="317"/>
  <c r="AD99" i="314"/>
  <c r="AD83" i="329"/>
  <c r="AD79" i="331"/>
  <c r="AD43" i="317"/>
  <c r="AD85" i="329"/>
  <c r="AD81" i="316"/>
  <c r="AD75" i="315"/>
  <c r="AD28" i="315"/>
  <c r="AD26" i="339"/>
  <c r="AD56" i="339"/>
  <c r="AD99" i="338"/>
  <c r="AD15" i="339"/>
  <c r="AD44" i="330"/>
  <c r="AD20" i="331"/>
  <c r="AD65" i="330"/>
  <c r="AD135" i="311"/>
  <c r="AD143" i="311"/>
  <c r="AD176" i="314"/>
  <c r="AD193" i="314"/>
  <c r="AD166" i="314"/>
  <c r="AD201" i="314"/>
  <c r="AH54" i="313"/>
  <c r="AD23" i="331"/>
  <c r="AH3" i="331"/>
  <c r="AD54" i="331"/>
  <c r="AD43" i="313"/>
  <c r="AD25" i="330"/>
  <c r="AH88" i="329"/>
  <c r="AD42" i="313"/>
  <c r="AD44" i="316"/>
  <c r="AH37" i="317"/>
  <c r="AD62" i="311"/>
  <c r="AD93" i="330"/>
  <c r="AD11" i="315"/>
  <c r="AH3" i="316"/>
  <c r="AD21" i="316"/>
  <c r="AD83" i="331"/>
  <c r="AD49" i="314"/>
  <c r="AD41" i="314"/>
  <c r="AD66" i="330"/>
  <c r="AD4" i="316"/>
  <c r="AD78" i="314"/>
  <c r="AD21" i="317"/>
  <c r="AD80" i="314"/>
  <c r="AD60" i="311"/>
  <c r="AD8" i="315"/>
  <c r="AD76" i="311"/>
  <c r="AD3" i="317"/>
  <c r="AD66" i="313"/>
  <c r="AD89" i="314"/>
  <c r="AD38" i="315"/>
  <c r="AD17" i="315"/>
  <c r="AD32" i="316"/>
  <c r="AD61" i="330"/>
  <c r="AH88" i="330"/>
  <c r="AD76" i="330"/>
  <c r="AD40" i="330"/>
  <c r="AD99" i="330"/>
  <c r="AD59" i="329"/>
  <c r="AH3" i="330"/>
  <c r="AH20" i="330"/>
  <c r="AD91" i="329"/>
  <c r="AD51" i="331"/>
  <c r="AD80" i="331"/>
  <c r="AD96" i="331"/>
  <c r="AH71" i="331"/>
  <c r="AD20" i="330"/>
  <c r="AD67" i="331"/>
  <c r="AD9" i="331"/>
  <c r="AH20" i="317"/>
  <c r="AD102" i="311"/>
  <c r="AD4" i="317"/>
  <c r="AD72" i="329"/>
  <c r="AD56" i="329"/>
  <c r="AD89" i="317"/>
  <c r="AD44" i="329"/>
  <c r="AD47" i="317"/>
  <c r="AD93" i="331"/>
  <c r="AD99" i="329"/>
  <c r="AD13" i="316"/>
  <c r="AD45" i="316"/>
  <c r="AD61" i="316"/>
  <c r="AD10" i="315"/>
  <c r="AD93" i="316"/>
  <c r="AD81" i="330"/>
  <c r="AD99" i="317"/>
  <c r="AD42" i="317"/>
  <c r="AD71" i="317"/>
  <c r="AD79" i="311"/>
  <c r="AD12" i="313"/>
  <c r="AD6" i="329"/>
  <c r="AD98" i="315"/>
  <c r="AD76" i="329"/>
  <c r="AD92" i="329"/>
  <c r="AD17" i="331"/>
  <c r="AD77" i="316"/>
  <c r="AD72" i="317"/>
  <c r="AD82" i="314"/>
  <c r="AD50" i="316"/>
  <c r="AD81" i="314"/>
  <c r="AD76" i="316"/>
  <c r="AD51" i="317"/>
  <c r="AD22" i="338"/>
  <c r="AD47" i="339"/>
  <c r="AD95" i="339"/>
  <c r="AD64" i="339"/>
  <c r="AD46" i="339"/>
  <c r="AD81" i="338"/>
  <c r="AD12" i="339"/>
  <c r="AD33" i="329"/>
  <c r="AD80" i="329"/>
  <c r="AD6" i="331"/>
  <c r="AD105" i="311"/>
  <c r="AD14" i="313"/>
  <c r="AH54" i="331"/>
  <c r="AD49" i="317"/>
  <c r="AD16" i="338"/>
  <c r="AD107" i="311"/>
  <c r="AD127" i="311"/>
  <c r="AD144" i="314"/>
  <c r="AD225" i="314"/>
  <c r="AD194" i="314"/>
  <c r="AD237" i="314"/>
  <c r="AD146" i="311"/>
  <c r="AD219" i="314"/>
  <c r="AD220" i="314"/>
  <c r="AD149" i="311"/>
  <c r="AD207" i="314"/>
  <c r="AD230" i="314"/>
  <c r="AD158" i="314"/>
  <c r="AD136" i="314"/>
  <c r="AD32" i="314"/>
  <c r="AD74" i="317"/>
  <c r="AD17" i="317"/>
  <c r="AD55" i="313"/>
  <c r="AD60" i="329"/>
  <c r="AD100" i="314"/>
  <c r="AD25" i="313"/>
  <c r="AD34" i="330"/>
  <c r="AD112" i="314"/>
  <c r="AD136" i="311"/>
  <c r="AD60" i="330"/>
  <c r="AD30" i="316"/>
  <c r="AD4" i="338"/>
  <c r="AD110" i="311"/>
  <c r="AD111" i="330"/>
  <c r="AD150" i="314"/>
  <c r="AD151" i="314"/>
  <c r="AH156" i="314"/>
  <c r="AD213" i="314"/>
  <c r="AD157" i="314"/>
  <c r="AD208" i="314"/>
  <c r="AD182" i="314"/>
  <c r="AD196" i="314"/>
  <c r="AD226" i="314"/>
  <c r="AD164" i="314"/>
  <c r="AD174" i="314"/>
  <c r="AD33" i="330"/>
  <c r="AD47" i="329"/>
  <c r="AD89" i="329"/>
  <c r="AD24" i="330"/>
  <c r="AD14" i="330"/>
  <c r="AD34" i="329"/>
  <c r="AD41" i="330"/>
  <c r="AD26" i="338"/>
  <c r="AD98" i="330"/>
  <c r="AD16" i="313"/>
  <c r="AD27" i="315"/>
  <c r="AD58" i="330"/>
  <c r="AD57" i="331"/>
  <c r="AD68" i="316"/>
  <c r="AD77" i="314"/>
  <c r="AD45" i="317"/>
  <c r="AD97" i="316"/>
  <c r="AD3" i="316"/>
  <c r="AD20" i="313"/>
  <c r="AD59" i="313"/>
  <c r="AD91" i="315"/>
  <c r="AD95" i="314"/>
  <c r="AD45" i="331"/>
  <c r="AD73" i="316"/>
  <c r="AD37" i="317"/>
  <c r="AD91" i="314"/>
  <c r="AD27" i="331"/>
  <c r="AD27" i="311"/>
  <c r="AD59" i="314"/>
  <c r="AD26" i="329"/>
  <c r="AD102" i="330"/>
  <c r="AD8" i="330"/>
  <c r="AD44" i="317"/>
  <c r="AD74" i="315"/>
  <c r="AD45" i="313"/>
  <c r="AD97" i="311"/>
  <c r="AD41" i="311"/>
  <c r="AD60" i="339"/>
  <c r="AD23" i="311"/>
  <c r="AD96" i="317"/>
  <c r="AD85" i="338"/>
  <c r="AD13" i="339"/>
  <c r="AD31" i="339"/>
  <c r="AD11" i="339"/>
  <c r="AD32" i="338"/>
  <c r="AD89" i="338"/>
  <c r="AD74" i="316"/>
  <c r="AD62" i="329"/>
  <c r="AD30" i="329"/>
  <c r="AD22" i="331"/>
  <c r="AD26" i="317"/>
  <c r="AD13" i="331"/>
  <c r="AD73" i="314"/>
  <c r="AD107" i="330"/>
  <c r="AD109" i="311"/>
  <c r="AD141" i="314"/>
  <c r="AD167" i="314"/>
  <c r="AD130" i="314"/>
  <c r="AD185" i="314"/>
  <c r="AD212" i="314"/>
  <c r="AD132" i="314"/>
  <c r="AD169" i="314"/>
  <c r="AD7" i="329"/>
  <c r="AD11" i="313"/>
  <c r="AD28" i="314"/>
  <c r="AD45" i="330"/>
  <c r="AD3" i="331"/>
  <c r="AD42" i="331"/>
  <c r="AD50" i="313"/>
  <c r="AH105" i="314"/>
  <c r="AD48" i="311"/>
  <c r="AD89" i="315"/>
  <c r="AD101" i="330"/>
  <c r="AD78" i="317"/>
  <c r="AD97" i="330"/>
  <c r="AD11" i="329"/>
  <c r="AD16" i="331"/>
  <c r="AH37" i="331"/>
  <c r="AD66" i="316"/>
  <c r="AD45" i="315"/>
  <c r="AD89" i="311"/>
  <c r="AD50" i="311"/>
  <c r="AH37" i="314"/>
  <c r="AD37" i="314"/>
  <c r="AD72" i="315"/>
  <c r="AD42" i="314"/>
  <c r="AD71" i="315"/>
  <c r="AD39" i="313"/>
  <c r="AD42" i="315"/>
  <c r="AD34" i="315"/>
  <c r="AD5" i="316"/>
  <c r="AD101" i="317"/>
  <c r="AD80" i="317"/>
  <c r="AD12" i="315"/>
  <c r="AD5" i="317"/>
  <c r="AD55" i="315"/>
  <c r="AD94" i="316"/>
  <c r="AD17" i="314"/>
  <c r="AD101" i="311"/>
  <c r="AD34" i="313"/>
  <c r="AD55" i="317"/>
  <c r="AD85" i="311"/>
  <c r="AD20" i="315"/>
  <c r="AD24" i="311"/>
  <c r="AD82" i="330"/>
  <c r="AD77" i="331"/>
  <c r="AD9" i="315"/>
  <c r="AD110" i="314"/>
  <c r="AD65" i="331"/>
  <c r="AD11" i="331"/>
  <c r="AD63" i="339"/>
  <c r="AD73" i="331"/>
  <c r="AD88" i="331"/>
  <c r="AD30" i="311"/>
  <c r="AD88" i="316"/>
  <c r="AD68" i="314"/>
  <c r="AH88" i="317"/>
  <c r="AD109" i="314"/>
  <c r="AD23" i="330"/>
  <c r="AD12" i="330"/>
  <c r="AH37" i="330"/>
  <c r="AD83" i="330"/>
  <c r="AD45" i="329"/>
  <c r="AD63" i="331"/>
  <c r="AD55" i="331"/>
  <c r="AD42" i="316"/>
  <c r="AD32" i="317"/>
  <c r="AH3" i="315"/>
  <c r="AD24" i="314"/>
  <c r="AD57" i="315"/>
  <c r="AH37" i="311"/>
  <c r="AD23" i="317"/>
  <c r="AD65" i="315"/>
  <c r="AD96" i="311"/>
  <c r="AD65" i="311"/>
  <c r="AD56" i="314"/>
  <c r="AD23" i="316"/>
  <c r="AD7" i="316"/>
  <c r="AD100" i="311"/>
  <c r="AD74" i="330"/>
  <c r="AD11" i="316"/>
  <c r="AD37" i="316"/>
  <c r="AD5" i="314"/>
  <c r="AD45" i="314"/>
  <c r="AD77" i="315"/>
  <c r="AH37" i="315"/>
  <c r="AD51" i="311"/>
  <c r="AD47" i="311"/>
  <c r="AD82" i="329"/>
  <c r="AD43" i="329"/>
  <c r="AD32" i="331"/>
  <c r="AD3" i="313"/>
  <c r="AD15" i="314"/>
  <c r="AD63" i="316"/>
  <c r="AD97" i="329"/>
  <c r="AD93" i="314"/>
  <c r="AD44" i="339"/>
  <c r="AD37" i="315"/>
  <c r="AD80" i="311"/>
  <c r="AD16" i="315"/>
  <c r="AD101" i="338"/>
  <c r="AD66" i="339"/>
  <c r="AD77" i="339"/>
  <c r="AD81" i="339"/>
  <c r="AD102" i="338"/>
  <c r="AD61" i="339"/>
  <c r="AD111" i="314"/>
  <c r="AD63" i="330"/>
  <c r="AD61" i="315"/>
  <c r="AD21" i="311"/>
  <c r="AD93" i="338"/>
  <c r="AD66" i="331"/>
  <c r="AD94" i="311"/>
  <c r="AD43" i="311"/>
  <c r="AD181" i="314"/>
  <c r="AH122" i="314"/>
  <c r="AD95" i="311"/>
  <c r="AD22" i="329"/>
  <c r="AD38" i="329"/>
  <c r="AD8" i="331"/>
  <c r="AD15" i="331"/>
  <c r="AD49" i="331"/>
  <c r="AD39" i="331"/>
  <c r="AD66" i="314"/>
  <c r="AD73" i="315"/>
  <c r="AD89" i="316"/>
  <c r="AD83" i="317"/>
  <c r="AD20" i="314"/>
  <c r="AD4" i="330"/>
  <c r="AD7" i="330"/>
  <c r="AD10" i="316"/>
  <c r="AD16" i="316"/>
  <c r="AD97" i="314"/>
  <c r="AD64" i="315"/>
  <c r="AD40" i="314"/>
  <c r="AD62" i="316"/>
  <c r="AD92" i="314"/>
  <c r="AD100" i="315"/>
  <c r="AD79" i="317"/>
  <c r="AD49" i="315"/>
  <c r="AD48" i="314"/>
  <c r="AD15" i="316"/>
  <c r="AD14" i="315"/>
  <c r="AD38" i="314"/>
  <c r="AD99" i="311"/>
  <c r="AD59" i="317"/>
  <c r="AD46" i="317"/>
  <c r="AD8" i="314"/>
  <c r="AH20" i="316"/>
  <c r="AD39" i="314"/>
  <c r="AD43" i="316"/>
  <c r="AD97" i="317"/>
  <c r="AD67" i="314"/>
  <c r="AH20" i="315"/>
  <c r="AD92" i="330"/>
  <c r="AD81" i="315"/>
  <c r="AD68" i="330"/>
  <c r="AD7" i="331"/>
  <c r="AD63" i="315"/>
  <c r="AD31" i="317"/>
  <c r="AD153" i="314"/>
  <c r="AD64" i="330"/>
  <c r="AD5" i="330"/>
  <c r="AD3" i="314"/>
  <c r="AD102" i="314"/>
  <c r="AD96" i="329"/>
  <c r="AD68" i="311"/>
  <c r="AD46" i="314"/>
  <c r="AD24" i="313"/>
  <c r="AD81" i="317"/>
  <c r="AD44" i="311"/>
  <c r="AD20" i="329"/>
  <c r="AD10" i="330"/>
  <c r="AD17" i="330"/>
  <c r="AD25" i="331"/>
  <c r="AD97" i="315"/>
  <c r="AD54" i="315"/>
  <c r="AD39" i="316"/>
  <c r="AD20" i="316"/>
  <c r="AD34" i="317"/>
  <c r="AD49" i="311"/>
  <c r="AD91" i="316"/>
  <c r="AD73" i="339"/>
  <c r="AD4" i="315"/>
  <c r="AD83" i="314"/>
  <c r="AD45" i="338"/>
  <c r="AD100" i="338"/>
  <c r="AD65" i="338"/>
  <c r="AD96" i="339"/>
  <c r="AD97" i="338"/>
  <c r="AD51" i="339"/>
  <c r="AD24" i="315"/>
  <c r="AD85" i="330"/>
  <c r="AD90" i="330"/>
  <c r="AD130" i="311"/>
  <c r="AD31" i="329"/>
  <c r="AD38" i="313"/>
  <c r="AD24" i="339"/>
  <c r="AD94" i="331"/>
  <c r="AD58" i="315"/>
  <c r="AD79" i="316"/>
  <c r="AD170" i="314"/>
  <c r="AD79" i="329"/>
  <c r="AD60" i="317"/>
  <c r="AD100" i="317"/>
  <c r="AD79" i="330"/>
  <c r="AD80" i="330"/>
  <c r="AD162" i="314"/>
  <c r="AD145" i="311"/>
  <c r="AD203" i="314"/>
  <c r="AD76" i="338"/>
  <c r="AD94" i="339"/>
  <c r="AD90" i="338"/>
  <c r="AD74" i="338"/>
  <c r="AD82" i="338"/>
  <c r="AD11" i="338"/>
  <c r="AD20" i="339"/>
  <c r="AH54" i="338"/>
  <c r="AD61" i="338"/>
  <c r="AD42" i="339"/>
  <c r="AD4" i="339"/>
  <c r="AD67" i="339"/>
  <c r="AD39" i="339"/>
  <c r="AD76" i="339"/>
  <c r="AD88" i="339"/>
  <c r="AD65" i="339"/>
  <c r="AD84" i="339"/>
  <c r="AD9" i="339"/>
  <c r="AD21" i="339"/>
  <c r="AD3" i="339"/>
  <c r="AD9" i="338"/>
  <c r="AD5" i="338"/>
  <c r="AD45" i="339"/>
  <c r="AD27" i="339"/>
  <c r="AD51" i="338"/>
  <c r="AD96" i="338"/>
  <c r="AD59" i="338"/>
  <c r="AD81" i="311"/>
  <c r="AD88" i="329"/>
  <c r="AD21" i="330"/>
  <c r="AD14" i="331"/>
  <c r="AD25" i="315"/>
  <c r="AH71" i="314"/>
  <c r="AD29" i="330"/>
  <c r="AD83" i="339"/>
  <c r="AD50" i="329"/>
  <c r="AD99" i="331"/>
  <c r="AD72" i="331"/>
  <c r="AD60" i="331"/>
  <c r="AD26" i="331"/>
  <c r="AH54" i="311"/>
  <c r="AD56" i="317"/>
  <c r="AD102" i="329"/>
  <c r="AD64" i="316"/>
  <c r="AD125" i="314"/>
  <c r="AD199" i="314"/>
  <c r="AD89" i="330"/>
  <c r="AD12" i="329"/>
  <c r="AD77" i="329"/>
  <c r="AD46" i="316"/>
  <c r="AD49" i="329"/>
  <c r="AD108" i="314"/>
  <c r="AD75" i="316"/>
  <c r="AD78" i="330"/>
  <c r="AD15" i="329"/>
  <c r="AD71" i="330"/>
  <c r="AD57" i="316"/>
  <c r="AD210" i="314"/>
  <c r="AD218" i="314"/>
  <c r="AH190" i="314"/>
  <c r="AD228" i="314"/>
  <c r="AD227" i="314"/>
  <c r="AD216" i="314"/>
  <c r="AD92" i="339"/>
  <c r="AD27" i="338"/>
  <c r="AD89" i="339"/>
  <c r="AD8" i="338"/>
  <c r="AD29" i="338"/>
  <c r="AD34" i="339"/>
  <c r="AD12" i="338"/>
  <c r="AD55" i="338"/>
  <c r="AD95" i="338"/>
  <c r="AD30" i="338"/>
  <c r="AD34" i="338"/>
  <c r="AH3" i="338"/>
  <c r="AD68" i="339"/>
  <c r="AD119" i="314"/>
  <c r="AD9" i="316"/>
  <c r="AD98" i="317"/>
  <c r="AD23" i="329"/>
  <c r="AD22" i="330"/>
  <c r="AD30" i="330"/>
  <c r="AD47" i="330"/>
  <c r="AD48" i="330"/>
  <c r="AD13" i="330"/>
  <c r="AD94" i="330"/>
  <c r="AD73" i="330"/>
  <c r="AD32" i="329"/>
  <c r="AD95" i="329"/>
  <c r="AD57" i="330"/>
  <c r="AD54" i="329"/>
  <c r="AD8" i="329"/>
  <c r="AD100" i="330"/>
  <c r="AD84" i="331"/>
  <c r="AD50" i="331"/>
  <c r="AH37" i="329"/>
  <c r="AH20" i="331"/>
  <c r="AD62" i="331"/>
  <c r="AD75" i="330"/>
  <c r="AD40" i="331"/>
  <c r="AD76" i="331"/>
  <c r="AD32" i="313"/>
  <c r="AD25" i="317"/>
  <c r="AD57" i="311"/>
  <c r="AD5" i="313"/>
  <c r="AD43" i="330"/>
  <c r="AD14" i="314"/>
  <c r="AD58" i="317"/>
  <c r="AD72" i="314"/>
  <c r="AD59" i="315"/>
  <c r="AD30" i="313"/>
  <c r="AD92" i="317"/>
  <c r="AD51" i="313"/>
  <c r="AD93" i="329"/>
  <c r="AD64" i="317"/>
  <c r="AD117" i="314"/>
  <c r="AD29" i="311"/>
  <c r="AD114" i="311"/>
  <c r="AD233" i="314"/>
  <c r="AD232" i="314"/>
  <c r="AD146" i="314"/>
  <c r="AD139" i="314"/>
  <c r="AD150" i="311"/>
  <c r="AD149" i="314"/>
  <c r="AD123" i="314"/>
  <c r="AD140" i="311"/>
  <c r="AD229" i="314"/>
  <c r="AD178" i="314"/>
  <c r="AD90" i="311"/>
  <c r="AD98" i="314"/>
  <c r="AD29" i="313"/>
  <c r="AD20" i="317"/>
  <c r="AD6" i="315"/>
  <c r="AD90" i="329"/>
  <c r="AD62" i="315"/>
  <c r="AD33" i="313"/>
  <c r="AD102" i="317"/>
  <c r="AD67" i="317"/>
  <c r="AD40" i="316"/>
  <c r="AD7" i="314"/>
  <c r="AD8" i="316"/>
  <c r="AD92" i="311"/>
  <c r="AD59" i="316"/>
  <c r="AD54" i="314"/>
  <c r="AD22" i="316"/>
  <c r="AH54" i="316"/>
  <c r="AD95" i="317"/>
  <c r="AD15" i="315"/>
  <c r="AD33" i="317"/>
  <c r="AH88" i="316"/>
  <c r="AD38" i="311"/>
  <c r="AD34" i="311"/>
  <c r="AD26" i="315"/>
  <c r="AD24" i="316"/>
  <c r="AD31" i="315"/>
  <c r="AD57" i="317"/>
  <c r="AD58" i="338"/>
  <c r="AD72" i="339"/>
  <c r="AD47" i="338"/>
  <c r="AD42" i="329"/>
  <c r="AD44" i="314"/>
  <c r="AH71" i="311"/>
  <c r="AH54" i="317"/>
  <c r="AD56" i="338"/>
  <c r="AH37" i="338"/>
  <c r="AD33" i="331"/>
  <c r="AD142" i="314"/>
  <c r="AD79" i="339"/>
  <c r="AD126" i="314"/>
  <c r="AD38" i="339"/>
  <c r="AD22" i="339"/>
  <c r="AD38" i="330"/>
  <c r="AD14" i="329"/>
  <c r="AD84" i="317"/>
  <c r="AD48" i="315"/>
  <c r="AH88" i="314"/>
  <c r="AD71" i="316"/>
  <c r="AD119" i="311"/>
  <c r="AD131" i="314"/>
  <c r="AD235" i="314"/>
  <c r="AD234" i="314"/>
  <c r="AD28" i="311"/>
  <c r="AD39" i="315"/>
  <c r="AD13" i="315"/>
  <c r="AH54" i="314"/>
  <c r="AD40" i="315"/>
  <c r="AD14" i="317"/>
  <c r="AD27" i="313"/>
  <c r="AD29" i="315"/>
  <c r="AD57" i="314"/>
  <c r="AD67" i="313"/>
  <c r="AD93" i="315"/>
  <c r="AD51" i="315"/>
  <c r="AD77" i="317"/>
  <c r="AD5" i="315"/>
  <c r="AD29" i="314"/>
  <c r="AD41" i="316"/>
  <c r="AD96" i="314"/>
  <c r="AD28" i="313"/>
  <c r="AD23" i="314"/>
  <c r="AD88" i="314"/>
  <c r="AD25" i="316"/>
  <c r="AD90" i="339"/>
  <c r="AD57" i="329"/>
  <c r="AD48" i="313"/>
  <c r="AD72" i="330"/>
  <c r="AD20" i="311"/>
  <c r="AD9" i="329"/>
  <c r="AD12" i="331"/>
  <c r="AD116" i="330"/>
  <c r="AD190" i="314"/>
  <c r="AH88" i="339"/>
  <c r="AD85" i="339"/>
  <c r="AH54" i="339"/>
  <c r="AD148" i="311"/>
  <c r="AD29" i="339"/>
  <c r="AD59" i="339"/>
  <c r="AD68" i="338"/>
  <c r="AD55" i="329"/>
  <c r="AD64" i="331"/>
  <c r="AD60" i="313"/>
  <c r="AD48" i="317"/>
  <c r="AD8" i="313"/>
  <c r="AD128" i="311"/>
  <c r="AD40" i="313"/>
  <c r="AD90" i="315"/>
  <c r="AD132" i="311"/>
  <c r="AD65" i="316"/>
  <c r="AD129" i="311"/>
  <c r="AD221" i="314"/>
  <c r="AD179" i="314"/>
  <c r="AD173" i="314"/>
  <c r="AD195" i="314"/>
  <c r="AD147" i="311"/>
  <c r="AD135" i="314"/>
  <c r="AD231" i="314"/>
  <c r="AD72" i="311"/>
  <c r="AD88" i="317"/>
  <c r="AD56" i="315"/>
  <c r="AD77" i="311"/>
  <c r="AD43" i="315"/>
  <c r="AD32" i="315"/>
  <c r="AD44" i="313"/>
  <c r="AD37" i="313"/>
  <c r="AD47" i="315"/>
  <c r="AD14" i="316"/>
  <c r="AD11" i="317"/>
  <c r="AD10" i="313"/>
  <c r="AD94" i="314"/>
  <c r="AD44" i="315"/>
  <c r="AD102" i="315"/>
  <c r="AD31" i="316"/>
  <c r="AD100" i="329"/>
  <c r="AD88" i="330"/>
  <c r="AD5" i="331"/>
  <c r="AD61" i="331"/>
  <c r="AD30" i="317"/>
  <c r="AD92" i="331"/>
  <c r="AD116" i="311"/>
  <c r="AD74" i="339"/>
  <c r="AD119" i="330"/>
  <c r="AD82" i="339"/>
  <c r="AH20" i="338"/>
  <c r="AD48" i="339"/>
  <c r="AD37" i="331"/>
  <c r="AD59" i="330"/>
  <c r="AD84" i="329"/>
  <c r="AD7" i="313"/>
  <c r="AD6" i="314"/>
  <c r="AD111" i="311"/>
  <c r="AD200" i="314"/>
  <c r="AD57" i="313"/>
  <c r="AD54" i="316"/>
  <c r="AD66" i="329"/>
  <c r="AD25" i="329"/>
  <c r="AD91" i="330"/>
  <c r="AD56" i="330"/>
  <c r="AD31" i="330"/>
  <c r="AD85" i="316"/>
  <c r="AD68" i="329"/>
  <c r="AD74" i="329"/>
  <c r="AD96" i="330"/>
  <c r="AD95" i="330"/>
  <c r="AD17" i="329"/>
  <c r="AD55" i="330"/>
  <c r="AD62" i="330"/>
  <c r="AD44" i="331"/>
  <c r="AD59" i="331"/>
  <c r="AD34" i="331"/>
  <c r="AD75" i="331"/>
  <c r="AD58" i="331"/>
  <c r="AD91" i="331"/>
  <c r="AD82" i="311"/>
  <c r="AD62" i="314"/>
  <c r="AD82" i="317"/>
  <c r="AD55" i="311"/>
  <c r="AD113" i="330"/>
  <c r="AD122" i="311"/>
  <c r="AD125" i="311"/>
  <c r="AH105" i="311"/>
  <c r="AD112" i="330"/>
  <c r="AD90" i="331"/>
  <c r="AD115" i="311"/>
  <c r="AD112" i="311"/>
  <c r="AD204" i="314"/>
  <c r="AD134" i="314"/>
  <c r="AD160" i="314"/>
  <c r="AD142" i="311"/>
  <c r="AD236" i="314"/>
  <c r="AD17" i="316"/>
  <c r="AH54" i="330"/>
  <c r="AD61" i="314"/>
  <c r="AD41" i="313"/>
  <c r="AD98" i="339"/>
  <c r="AD29" i="331"/>
  <c r="AD27" i="330"/>
  <c r="AD43" i="339"/>
  <c r="AD54" i="339"/>
  <c r="AD92" i="338"/>
  <c r="AD75" i="339"/>
  <c r="AD49" i="338"/>
  <c r="AD80" i="339"/>
  <c r="AD67" i="315"/>
  <c r="AD67" i="330"/>
  <c r="AD102" i="331"/>
  <c r="AD55" i="339"/>
  <c r="AD145" i="314"/>
  <c r="AD156" i="314"/>
  <c r="AD101" i="314"/>
  <c r="AD7" i="315"/>
  <c r="AD75" i="338"/>
  <c r="AD32" i="339"/>
  <c r="AD90" i="314"/>
  <c r="AD33" i="314"/>
  <c r="AD64" i="314"/>
  <c r="AD41" i="315"/>
  <c r="AD56" i="311"/>
  <c r="AD92" i="315"/>
  <c r="AH3" i="313"/>
  <c r="AD118" i="330"/>
  <c r="AD105" i="330"/>
  <c r="AD110" i="330"/>
  <c r="AD28" i="338"/>
  <c r="AD115" i="330"/>
  <c r="AD106" i="330"/>
  <c r="AH105" i="330"/>
  <c r="AD106" i="311"/>
  <c r="AD126" i="311"/>
  <c r="AD32" i="330"/>
  <c r="AD84" i="338"/>
  <c r="AD108" i="311"/>
  <c r="AD183" i="314"/>
  <c r="AD202" i="314"/>
  <c r="AD152" i="314"/>
  <c r="AH139" i="314"/>
  <c r="AD165" i="314"/>
  <c r="AD30" i="315"/>
  <c r="AH20" i="313"/>
  <c r="AD47" i="331"/>
  <c r="AD28" i="317"/>
  <c r="AD79" i="315"/>
  <c r="AD21" i="329"/>
  <c r="AD37" i="330"/>
  <c r="AD10" i="331"/>
  <c r="AD80" i="338"/>
  <c r="AD44" i="338"/>
  <c r="AD3" i="338"/>
  <c r="AD152" i="311"/>
  <c r="AD91" i="339"/>
  <c r="AH88" i="338"/>
  <c r="AD73" i="338"/>
  <c r="AD9" i="314"/>
  <c r="AD28" i="329"/>
  <c r="AD78" i="331"/>
  <c r="AH71" i="329"/>
  <c r="AD15" i="313"/>
  <c r="AD38" i="316"/>
  <c r="AD131" i="311"/>
  <c r="AD161" i="314"/>
  <c r="AD58" i="313"/>
  <c r="AD84" i="315"/>
  <c r="AH71" i="317"/>
  <c r="AD75" i="329"/>
  <c r="AH54" i="329"/>
  <c r="AD6" i="339"/>
  <c r="AD71" i="339"/>
  <c r="AD49" i="316"/>
  <c r="AD58" i="311"/>
  <c r="AD101" i="329"/>
  <c r="AD95" i="331"/>
  <c r="AD74" i="311"/>
  <c r="AD54" i="313"/>
  <c r="AD71" i="314"/>
  <c r="AD13" i="314"/>
  <c r="AD67" i="316"/>
  <c r="AD22" i="311"/>
  <c r="AD42" i="311"/>
  <c r="AD79" i="314"/>
  <c r="AD62" i="313"/>
  <c r="AD72" i="316"/>
  <c r="AD12" i="317"/>
  <c r="AD25" i="311"/>
  <c r="AD7" i="317"/>
  <c r="AD6" i="330"/>
  <c r="AD31" i="313"/>
  <c r="AD3" i="315"/>
  <c r="AD73" i="311"/>
  <c r="AD54" i="311"/>
  <c r="AH54" i="315"/>
  <c r="AD73" i="317"/>
  <c r="AD101" i="316"/>
  <c r="AD29" i="329"/>
  <c r="AD48" i="316"/>
  <c r="AD25" i="314"/>
  <c r="AD75" i="317"/>
  <c r="AD101" i="331"/>
  <c r="AD56" i="313"/>
  <c r="AH88" i="331"/>
  <c r="AD57" i="339"/>
  <c r="AD97" i="339"/>
  <c r="AD151" i="311"/>
  <c r="AD43" i="338"/>
  <c r="AD54" i="338"/>
  <c r="AD33" i="338"/>
  <c r="AD84" i="330"/>
  <c r="AD73" i="329"/>
  <c r="AH71" i="330"/>
  <c r="AD76" i="317"/>
  <c r="AD37" i="311"/>
  <c r="AD11" i="314"/>
  <c r="AD59" i="311"/>
  <c r="AD26" i="316"/>
  <c r="AD159" i="314"/>
  <c r="AD82" i="315"/>
  <c r="AD33" i="316"/>
  <c r="AD5" i="339"/>
  <c r="AD63" i="338"/>
  <c r="AD85" i="317"/>
  <c r="AD99" i="316"/>
  <c r="AH88" i="315"/>
  <c r="AD24" i="329"/>
  <c r="AD65" i="329"/>
  <c r="AD68" i="331"/>
  <c r="AD82" i="316"/>
  <c r="AD78" i="315"/>
  <c r="AD88" i="311"/>
  <c r="AD83" i="338"/>
  <c r="AD51" i="329"/>
  <c r="AD23" i="338"/>
  <c r="AD153" i="311"/>
  <c r="AD186" i="314"/>
  <c r="AD85" i="315"/>
  <c r="AD66" i="315"/>
  <c r="AD66" i="317"/>
  <c r="AD60" i="316"/>
  <c r="AD4" i="313"/>
  <c r="AD93" i="311"/>
  <c r="AH37" i="313"/>
  <c r="AD94" i="317"/>
  <c r="AD99" i="315"/>
  <c r="AD31" i="314"/>
  <c r="AD94" i="329"/>
  <c r="AD71" i="329"/>
  <c r="AD16" i="330"/>
  <c r="AD28" i="316"/>
  <c r="AD76" i="314"/>
  <c r="AH71" i="316"/>
  <c r="AD63" i="317"/>
  <c r="AD106" i="314"/>
  <c r="AH3" i="317"/>
  <c r="AD41" i="331"/>
  <c r="AD54" i="330"/>
  <c r="AD89" i="331"/>
  <c r="AD30" i="331"/>
  <c r="AD27" i="316"/>
  <c r="AD41" i="339"/>
  <c r="AD60" i="338"/>
  <c r="AD49" i="339"/>
  <c r="AD118" i="311"/>
  <c r="AD163" i="314"/>
  <c r="AD33" i="339"/>
  <c r="AD31" i="338"/>
  <c r="AD40" i="339"/>
  <c r="AD7" i="338"/>
  <c r="AD116" i="314"/>
  <c r="AD26" i="330"/>
  <c r="AD15" i="330"/>
  <c r="AD39" i="330"/>
  <c r="AD85" i="331"/>
  <c r="AD83" i="315"/>
  <c r="AD27" i="314"/>
  <c r="AD46" i="330"/>
  <c r="AD22" i="315"/>
  <c r="AD117" i="330"/>
  <c r="AH122" i="311"/>
  <c r="AD78" i="338"/>
  <c r="AD187" i="314"/>
  <c r="AD101" i="315"/>
  <c r="AH37" i="316"/>
  <c r="AD62" i="338"/>
  <c r="AD26" i="314"/>
  <c r="AD114" i="330"/>
  <c r="AD41" i="317"/>
  <c r="AD15" i="338"/>
  <c r="AD50" i="339"/>
  <c r="AD6" i="338"/>
  <c r="AD74" i="314"/>
  <c r="AD46" i="311"/>
  <c r="AD98" i="316"/>
  <c r="AH20" i="311"/>
  <c r="AD32" i="311"/>
  <c r="AD13" i="313"/>
  <c r="AD56" i="331"/>
  <c r="AD100" i="331"/>
  <c r="AD26" i="313"/>
  <c r="AD23" i="315"/>
  <c r="AD31" i="331"/>
  <c r="AD8" i="317"/>
  <c r="AD10" i="317"/>
  <c r="AD12" i="314"/>
  <c r="AD94" i="338"/>
  <c r="AD102" i="339"/>
  <c r="AD60" i="314"/>
  <c r="AD101" i="339"/>
  <c r="AD22" i="313"/>
  <c r="AD123" i="311"/>
  <c r="AD192" i="314"/>
  <c r="AD140" i="314"/>
  <c r="AD143" i="314"/>
  <c r="AD144" i="311"/>
  <c r="AD33" i="311"/>
  <c r="AD46" i="331"/>
  <c r="AD83" i="316"/>
  <c r="AD91" i="317"/>
  <c r="AD49" i="330"/>
  <c r="AD95" i="315"/>
  <c r="AD4" i="329"/>
  <c r="AD61" i="317"/>
  <c r="AH3" i="314"/>
  <c r="AD74" i="331"/>
  <c r="AD22" i="314"/>
  <c r="AD41" i="329"/>
  <c r="AD15" i="317"/>
  <c r="AD90" i="317"/>
  <c r="AD38" i="338"/>
  <c r="AD37" i="338"/>
  <c r="AD58" i="339"/>
  <c r="B227" i="314"/>
  <c r="AD5" i="311"/>
  <c r="AH3" i="311"/>
  <c r="AD16" i="311"/>
  <c r="AD17" i="311"/>
  <c r="AD4" i="311"/>
  <c r="AD14" i="311"/>
  <c r="AD224" i="314"/>
  <c r="AD168" i="314"/>
  <c r="AD134" i="311"/>
  <c r="AD68" i="313"/>
  <c r="AD46" i="338"/>
  <c r="AD107" i="314"/>
  <c r="AD115" i="314"/>
  <c r="AD94" i="315"/>
  <c r="AD12" i="311"/>
  <c r="AD7" i="311"/>
  <c r="AD3" i="311"/>
  <c r="AD8" i="311"/>
  <c r="AD15" i="311"/>
  <c r="F19" i="298"/>
  <c r="H19" i="298" s="1"/>
  <c r="H6" i="298"/>
  <c r="C27" i="308"/>
  <c r="E54" i="313"/>
  <c r="C8" i="308"/>
  <c r="E71" i="311"/>
  <c r="C47" i="308"/>
  <c r="E54" i="314"/>
  <c r="K24" i="310"/>
  <c r="Q5" i="291"/>
  <c r="Q20" i="291" s="1"/>
  <c r="P21" i="291" s="1"/>
  <c r="J5" i="288"/>
  <c r="J17" i="288" s="1"/>
  <c r="J5" i="286" s="1"/>
  <c r="J16" i="286" s="1"/>
  <c r="H5" i="288"/>
  <c r="K13" i="310"/>
  <c r="N5" i="291"/>
  <c r="E88" i="311" l="1"/>
  <c r="C9" i="308"/>
  <c r="N14" i="151"/>
  <c r="N15" i="151"/>
  <c r="C28" i="308"/>
  <c r="E71" i="314"/>
  <c r="C48" i="308"/>
  <c r="H17" i="288"/>
  <c r="H5" i="286" s="1"/>
  <c r="H16" i="286" s="1"/>
  <c r="F6" i="301" s="1"/>
  <c r="F8" i="301" s="1"/>
  <c r="G8" i="301" s="1"/>
  <c r="F12" i="285"/>
  <c r="F12" i="301"/>
  <c r="K12" i="310"/>
  <c r="K36" i="310" s="1"/>
  <c r="O5" i="291"/>
  <c r="O20" i="291" s="1"/>
  <c r="Z14" i="291" s="1"/>
  <c r="E5" i="288"/>
  <c r="E105" i="311" l="1"/>
  <c r="C10" i="308"/>
  <c r="M14" i="151"/>
  <c r="C19" i="151" s="1"/>
  <c r="C29" i="308"/>
  <c r="C49" i="308"/>
  <c r="E88" i="314"/>
  <c r="F23" i="301"/>
  <c r="G6" i="301"/>
  <c r="F6" i="285"/>
  <c r="K35" i="310"/>
  <c r="N21" i="291"/>
  <c r="X20" i="291"/>
  <c r="C5" i="288"/>
  <c r="F5" i="288"/>
  <c r="E105" i="314" l="1"/>
  <c r="C50" i="308"/>
  <c r="E122" i="311"/>
  <c r="C11" i="308"/>
  <c r="E139" i="311" s="1"/>
  <c r="G6" i="285"/>
  <c r="F8" i="285"/>
  <c r="C21" i="291"/>
  <c r="C25" i="291" s="1"/>
  <c r="D5" i="288"/>
  <c r="D17" i="288" s="1"/>
  <c r="F17" i="288"/>
  <c r="F5" i="286" s="1"/>
  <c r="E122" i="314" l="1"/>
  <c r="C51" i="308"/>
  <c r="G8" i="285"/>
  <c r="C23" i="291"/>
  <c r="D5" i="286"/>
  <c r="M5" i="286" s="1"/>
  <c r="F16" i="286"/>
  <c r="M6" i="286"/>
  <c r="D8" i="150"/>
  <c r="CG6" i="273"/>
  <c r="X24" i="291"/>
  <c r="P23" i="291" l="1"/>
  <c r="N23" i="291"/>
  <c r="CF6" i="273"/>
  <c r="A7" i="273" s="1"/>
  <c r="R23" i="291"/>
  <c r="E139" i="314"/>
  <c r="C52" i="308"/>
  <c r="A22" i="291"/>
  <c r="P24" i="291"/>
  <c r="C13" i="151"/>
  <c r="C4" i="273"/>
  <c r="D16" i="286"/>
  <c r="F9" i="301"/>
  <c r="F9" i="285"/>
  <c r="Q23" i="291" l="1"/>
  <c r="CG11" i="273" s="1"/>
  <c r="CF11" i="273"/>
  <c r="S23" i="291"/>
  <c r="CG13" i="273" s="1"/>
  <c r="CF13" i="273"/>
  <c r="CF8" i="273"/>
  <c r="O23" i="291"/>
  <c r="CG8" i="273" s="1"/>
  <c r="E156" i="314"/>
  <c r="C53" i="308"/>
  <c r="F15" i="285"/>
  <c r="F16" i="285"/>
  <c r="F10" i="285"/>
  <c r="G9" i="285"/>
  <c r="H9" i="285"/>
  <c r="F18" i="285"/>
  <c r="G9" i="301"/>
  <c r="H9" i="301"/>
  <c r="F15" i="301"/>
  <c r="F10" i="301"/>
  <c r="F11" i="301" s="1"/>
  <c r="F16" i="301"/>
  <c r="F18" i="301"/>
  <c r="A11" i="273" l="1"/>
  <c r="A9" i="273"/>
  <c r="A13" i="273"/>
  <c r="E173" i="314"/>
  <c r="C54" i="308"/>
  <c r="G16" i="301"/>
  <c r="H16" i="301"/>
  <c r="F13" i="301"/>
  <c r="H11" i="301"/>
  <c r="F14" i="301"/>
  <c r="G11" i="301"/>
  <c r="G16" i="285"/>
  <c r="H16" i="285"/>
  <c r="H10" i="301"/>
  <c r="G10" i="301"/>
  <c r="F11" i="285"/>
  <c r="G10" i="285"/>
  <c r="H10" i="285"/>
  <c r="F17" i="301"/>
  <c r="G15" i="301"/>
  <c r="H15" i="301"/>
  <c r="F17" i="285"/>
  <c r="G15" i="285"/>
  <c r="H15" i="285"/>
  <c r="E190" i="314" l="1"/>
  <c r="C55" i="308"/>
  <c r="F20" i="285"/>
  <c r="F19" i="285"/>
  <c r="H14" i="301"/>
  <c r="G14" i="301"/>
  <c r="F13" i="285"/>
  <c r="F21" i="285"/>
  <c r="H11" i="285"/>
  <c r="G11" i="285"/>
  <c r="F14" i="285"/>
  <c r="G13" i="301"/>
  <c r="G21" i="301" s="1"/>
  <c r="H13" i="301"/>
  <c r="H21" i="301" s="1"/>
  <c r="F19" i="301"/>
  <c r="E207" i="314" l="1"/>
  <c r="C56" i="308"/>
  <c r="E224" i="314" s="1"/>
  <c r="G14" i="285"/>
  <c r="H14" i="285"/>
  <c r="G19" i="301"/>
  <c r="H19" i="301"/>
  <c r="F20" i="301"/>
  <c r="F21" i="301" s="1"/>
  <c r="F22" i="285"/>
  <c r="F23" i="285" s="1"/>
  <c r="H13" i="285"/>
  <c r="H24" i="285" s="1"/>
  <c r="G13" i="285"/>
  <c r="G24" i="285" s="1"/>
  <c r="G22" i="285" l="1"/>
  <c r="H22" i="285"/>
  <c r="F24" i="285"/>
  <c r="G20" i="301"/>
  <c r="H20" i="301"/>
  <c r="F22" i="301"/>
  <c r="I21" i="301" s="1"/>
  <c r="F25" i="285" l="1"/>
  <c r="I23" i="285" s="1"/>
  <c r="G23" i="285"/>
  <c r="H23" i="285"/>
  <c r="F24" i="301"/>
  <c r="I8" i="301"/>
  <c r="I11" i="301"/>
  <c r="J24" i="301"/>
  <c r="I19" i="301"/>
  <c r="I20" i="301"/>
  <c r="I24" i="285" l="1"/>
  <c r="F26" i="285"/>
  <c r="J27" i="285" s="1"/>
  <c r="I8" i="285"/>
  <c r="I11" i="285"/>
  <c r="I22" i="285"/>
  <c r="F27" i="285" l="1"/>
  <c r="J44" i="302" s="1"/>
  <c r="F44" i="302" s="1"/>
  <c r="J43" i="303" l="1"/>
  <c r="F43" i="303" s="1"/>
  <c r="B6" i="330" l="1"/>
  <c r="T163" i="308"/>
  <c r="AA163" i="30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woorimnr</author>
  </authors>
  <commentList>
    <comment ref="C12" authorId="0" shapeId="0" xr:uid="{CA2C8F3D-7BFD-45DF-86D4-0AE136A99548}">
      <text>
        <r>
          <rPr>
            <b/>
            <sz val="11"/>
            <color indexed="81"/>
            <rFont val="Tahoma"/>
            <family val="2"/>
          </rPr>
          <t xml:space="preserve">1ha </t>
        </r>
        <r>
          <rPr>
            <b/>
            <sz val="11"/>
            <color indexed="81"/>
            <rFont val="돋움"/>
            <family val="3"/>
            <charset val="129"/>
          </rPr>
          <t>고정</t>
        </r>
      </text>
    </comment>
    <comment ref="C17" authorId="0" shapeId="0" xr:uid="{6C19CBD5-5BB8-4233-9CD2-BA0FEE93A9A2}">
      <text>
        <r>
          <rPr>
            <b/>
            <sz val="11"/>
            <color indexed="81"/>
            <rFont val="Tahoma"/>
            <family val="2"/>
          </rPr>
          <t>ha</t>
        </r>
        <r>
          <rPr>
            <b/>
            <sz val="11"/>
            <color indexed="81"/>
            <rFont val="돋움"/>
            <family val="3"/>
            <charset val="129"/>
          </rPr>
          <t>당</t>
        </r>
        <r>
          <rPr>
            <b/>
            <sz val="11"/>
            <color indexed="81"/>
            <rFont val="Tahoma"/>
            <family val="2"/>
          </rPr>
          <t xml:space="preserve"> </t>
        </r>
        <r>
          <rPr>
            <b/>
            <sz val="11"/>
            <color indexed="81"/>
            <rFont val="돋움"/>
            <family val="3"/>
            <charset val="129"/>
          </rPr>
          <t>작업로</t>
        </r>
        <r>
          <rPr>
            <b/>
            <sz val="11"/>
            <color indexed="81"/>
            <rFont val="Tahoma"/>
            <family val="2"/>
          </rPr>
          <t xml:space="preserve"> </t>
        </r>
        <r>
          <rPr>
            <b/>
            <sz val="11"/>
            <color indexed="81"/>
            <rFont val="돋움"/>
            <family val="3"/>
            <charset val="129"/>
          </rPr>
          <t>선정</t>
        </r>
        <r>
          <rPr>
            <b/>
            <sz val="11"/>
            <color indexed="81"/>
            <rFont val="Tahoma"/>
            <family val="2"/>
          </rPr>
          <t xml:space="preserve"> </t>
        </r>
        <r>
          <rPr>
            <b/>
            <sz val="11"/>
            <color indexed="81"/>
            <rFont val="돋움"/>
            <family val="3"/>
            <charset val="129"/>
          </rPr>
          <t>길이</t>
        </r>
        <r>
          <rPr>
            <b/>
            <sz val="11"/>
            <color indexed="81"/>
            <rFont val="Tahoma"/>
            <family val="2"/>
          </rPr>
          <t>.km</t>
        </r>
        <r>
          <rPr>
            <b/>
            <sz val="11"/>
            <color indexed="81"/>
            <rFont val="돋움"/>
            <family val="3"/>
            <charset val="129"/>
          </rPr>
          <t>단위</t>
        </r>
      </text>
    </comment>
    <comment ref="C31" authorId="0" shapeId="0" xr:uid="{BAACF024-1AEF-4CBE-A7CD-46AAF73F128A}">
      <text>
        <r>
          <rPr>
            <b/>
            <sz val="11"/>
            <color indexed="81"/>
            <rFont val="돋움"/>
            <family val="3"/>
            <charset val="129"/>
          </rPr>
          <t>고정값</t>
        </r>
        <r>
          <rPr>
            <b/>
            <sz val="11"/>
            <color indexed="81"/>
            <rFont val="Tahoma"/>
            <family val="2"/>
          </rPr>
          <t>. 1ha</t>
        </r>
      </text>
    </comment>
    <comment ref="E34" authorId="0" shapeId="0" xr:uid="{BA5FFED6-D3A4-40F8-B053-B21F24E0EA3B}">
      <text>
        <r>
          <rPr>
            <b/>
            <sz val="10"/>
            <color indexed="81"/>
            <rFont val="돋움"/>
            <family val="3"/>
            <charset val="129"/>
          </rPr>
          <t>예초기</t>
        </r>
        <r>
          <rPr>
            <b/>
            <sz val="10"/>
            <color indexed="81"/>
            <rFont val="Tahoma"/>
            <family val="2"/>
          </rPr>
          <t xml:space="preserve"> </t>
        </r>
        <r>
          <rPr>
            <b/>
            <sz val="10"/>
            <color indexed="81"/>
            <rFont val="돋움"/>
            <family val="3"/>
            <charset val="129"/>
          </rPr>
          <t>주연료의</t>
        </r>
        <r>
          <rPr>
            <b/>
            <sz val="10"/>
            <color indexed="81"/>
            <rFont val="Tahoma"/>
            <family val="2"/>
          </rPr>
          <t xml:space="preserve"> 1/2.
( 2</t>
        </r>
        <r>
          <rPr>
            <b/>
            <sz val="10"/>
            <color indexed="81"/>
            <rFont val="돋움"/>
            <family val="3"/>
            <charset val="129"/>
          </rPr>
          <t>인</t>
        </r>
        <r>
          <rPr>
            <b/>
            <sz val="10"/>
            <color indexed="81"/>
            <rFont val="Tahoma"/>
            <family val="2"/>
          </rPr>
          <t xml:space="preserve"> 1</t>
        </r>
        <r>
          <rPr>
            <b/>
            <sz val="10"/>
            <color indexed="81"/>
            <rFont val="돋움"/>
            <family val="3"/>
            <charset val="129"/>
          </rPr>
          <t>조</t>
        </r>
        <r>
          <rPr>
            <b/>
            <sz val="10"/>
            <color indexed="81"/>
            <rFont val="Tahoma"/>
            <family val="2"/>
          </rPr>
          <t xml:space="preserve"> </t>
        </r>
        <r>
          <rPr>
            <b/>
            <sz val="10"/>
            <color indexed="81"/>
            <rFont val="돋움"/>
            <family val="3"/>
            <charset val="129"/>
          </rPr>
          <t>작업</t>
        </r>
        <r>
          <rPr>
            <b/>
            <sz val="10"/>
            <color indexed="81"/>
            <rFont val="Tahoma"/>
            <family val="2"/>
          </rPr>
          <t>)</t>
        </r>
      </text>
    </comment>
    <comment ref="C45" authorId="0" shapeId="0" xr:uid="{FD7F5FF9-D0EC-4860-98E7-3E84242EEB67}">
      <text>
        <r>
          <rPr>
            <b/>
            <sz val="11"/>
            <color indexed="81"/>
            <rFont val="Tahoma"/>
            <family val="2"/>
          </rPr>
          <t>ha</t>
        </r>
        <r>
          <rPr>
            <b/>
            <sz val="11"/>
            <color indexed="81"/>
            <rFont val="돋움"/>
            <family val="3"/>
            <charset val="129"/>
          </rPr>
          <t>당</t>
        </r>
        <r>
          <rPr>
            <b/>
            <sz val="11"/>
            <color indexed="81"/>
            <rFont val="Tahoma"/>
            <family val="2"/>
          </rPr>
          <t xml:space="preserve"> </t>
        </r>
        <r>
          <rPr>
            <b/>
            <sz val="11"/>
            <color indexed="81"/>
            <rFont val="돋움"/>
            <family val="3"/>
            <charset val="129"/>
          </rPr>
          <t>제거할</t>
        </r>
        <r>
          <rPr>
            <b/>
            <sz val="11"/>
            <color indexed="81"/>
            <rFont val="Tahoma"/>
            <family val="2"/>
          </rPr>
          <t xml:space="preserve"> </t>
        </r>
        <r>
          <rPr>
            <b/>
            <sz val="11"/>
            <color indexed="81"/>
            <rFont val="돋움"/>
            <family val="3"/>
            <charset val="129"/>
          </rPr>
          <t>덩굴</t>
        </r>
        <r>
          <rPr>
            <b/>
            <sz val="11"/>
            <color indexed="81"/>
            <rFont val="Tahoma"/>
            <family val="2"/>
          </rPr>
          <t xml:space="preserve"> </t>
        </r>
        <r>
          <rPr>
            <b/>
            <sz val="11"/>
            <color indexed="81"/>
            <rFont val="돋움"/>
            <family val="3"/>
            <charset val="129"/>
          </rPr>
          <t>본수</t>
        </r>
        <r>
          <rPr>
            <b/>
            <sz val="11"/>
            <color indexed="81"/>
            <rFont val="Tahoma"/>
            <family val="2"/>
          </rPr>
          <t xml:space="preserve"> </t>
        </r>
        <r>
          <rPr>
            <b/>
            <sz val="11"/>
            <color indexed="81"/>
            <rFont val="돋움"/>
            <family val="3"/>
            <charset val="129"/>
          </rPr>
          <t>입력</t>
        </r>
      </text>
    </comment>
    <comment ref="D77" authorId="0" shapeId="0" xr:uid="{0AF46652-A68D-40C4-A5F4-C508E2C6605D}">
      <text>
        <r>
          <rPr>
            <b/>
            <sz val="11"/>
            <color indexed="81"/>
            <rFont val="돋움"/>
            <family val="3"/>
            <charset val="129"/>
          </rPr>
          <t>가지치기 높이</t>
        </r>
      </text>
    </comment>
    <comment ref="C78" authorId="0" shapeId="0" xr:uid="{16BC4D86-EBA1-4B26-83CD-F9CC78074C37}">
      <text>
        <r>
          <rPr>
            <b/>
            <sz val="11"/>
            <color indexed="81"/>
            <rFont val="Tahoma"/>
            <family val="2"/>
          </rPr>
          <t>ha</t>
        </r>
        <r>
          <rPr>
            <b/>
            <sz val="11"/>
            <color indexed="81"/>
            <rFont val="돋움"/>
            <family val="3"/>
            <charset val="129"/>
          </rPr>
          <t>당</t>
        </r>
        <r>
          <rPr>
            <b/>
            <sz val="11"/>
            <color indexed="81"/>
            <rFont val="Tahoma"/>
            <family val="2"/>
          </rPr>
          <t xml:space="preserve"> </t>
        </r>
        <r>
          <rPr>
            <b/>
            <sz val="11"/>
            <color indexed="81"/>
            <rFont val="돋움"/>
            <family val="3"/>
            <charset val="129"/>
          </rPr>
          <t>가지치기</t>
        </r>
        <r>
          <rPr>
            <b/>
            <sz val="11"/>
            <color indexed="81"/>
            <rFont val="Tahoma"/>
            <family val="2"/>
          </rPr>
          <t xml:space="preserve"> </t>
        </r>
        <r>
          <rPr>
            <b/>
            <sz val="11"/>
            <color indexed="81"/>
            <rFont val="돋움"/>
            <family val="3"/>
            <charset val="129"/>
          </rPr>
          <t>대상목</t>
        </r>
        <r>
          <rPr>
            <b/>
            <sz val="11"/>
            <color indexed="81"/>
            <rFont val="Tahoma"/>
            <family val="2"/>
          </rPr>
          <t xml:space="preserve"> </t>
        </r>
        <r>
          <rPr>
            <b/>
            <sz val="11"/>
            <color indexed="81"/>
            <rFont val="돋움"/>
            <family val="3"/>
            <charset val="129"/>
          </rPr>
          <t>본수</t>
        </r>
        <r>
          <rPr>
            <sz val="11"/>
            <color indexed="81"/>
            <rFont val="Tahoma"/>
            <family val="2"/>
          </rPr>
          <t xml:space="preserve">
</t>
        </r>
      </text>
    </comment>
    <comment ref="C87" authorId="0" shapeId="0" xr:uid="{EBD39CBD-38E8-47E0-B3B0-FFED568CE77D}">
      <text>
        <r>
          <rPr>
            <b/>
            <sz val="11"/>
            <color indexed="81"/>
            <rFont val="Tahoma"/>
            <family val="2"/>
          </rPr>
          <t>ha</t>
        </r>
        <r>
          <rPr>
            <b/>
            <sz val="11"/>
            <color indexed="81"/>
            <rFont val="돋움"/>
            <family val="3"/>
            <charset val="129"/>
          </rPr>
          <t>당</t>
        </r>
        <r>
          <rPr>
            <b/>
            <sz val="11"/>
            <color indexed="81"/>
            <rFont val="Tahoma"/>
            <family val="2"/>
          </rPr>
          <t xml:space="preserve"> </t>
        </r>
        <r>
          <rPr>
            <b/>
            <sz val="11"/>
            <color indexed="81"/>
            <rFont val="돋움"/>
            <family val="3"/>
            <charset val="129"/>
          </rPr>
          <t>임내정리</t>
        </r>
        <r>
          <rPr>
            <b/>
            <sz val="11"/>
            <color indexed="81"/>
            <rFont val="Tahoma"/>
            <family val="2"/>
          </rPr>
          <t xml:space="preserve"> </t>
        </r>
        <r>
          <rPr>
            <b/>
            <sz val="11"/>
            <color indexed="81"/>
            <rFont val="돋움"/>
            <family val="3"/>
            <charset val="129"/>
          </rPr>
          <t>재적량</t>
        </r>
        <r>
          <rPr>
            <b/>
            <sz val="11"/>
            <color indexed="81"/>
            <rFont val="Tahoma"/>
            <family val="2"/>
          </rPr>
          <t xml:space="preserve"> </t>
        </r>
        <r>
          <rPr>
            <b/>
            <sz val="11"/>
            <color indexed="81"/>
            <rFont val="돋움"/>
            <family val="3"/>
            <charset val="129"/>
          </rPr>
          <t>입력</t>
        </r>
        <r>
          <rPr>
            <sz val="11"/>
            <color indexed="81"/>
            <rFont val="Tahoma"/>
            <family val="2"/>
          </rPr>
          <t xml:space="preserve">
</t>
        </r>
      </text>
    </comment>
    <comment ref="C88" authorId="0" shapeId="0" xr:uid="{B1D940EF-55F6-4E77-8B96-968B99C9B602}">
      <text>
        <r>
          <rPr>
            <b/>
            <sz val="11"/>
            <color indexed="81"/>
            <rFont val="Tahoma"/>
            <family val="2"/>
          </rPr>
          <t>ha</t>
        </r>
        <r>
          <rPr>
            <b/>
            <sz val="11"/>
            <color indexed="81"/>
            <rFont val="돋움"/>
            <family val="3"/>
            <charset val="129"/>
          </rPr>
          <t>당</t>
        </r>
        <r>
          <rPr>
            <b/>
            <sz val="11"/>
            <color indexed="81"/>
            <rFont val="Tahoma"/>
            <family val="2"/>
          </rPr>
          <t xml:space="preserve"> </t>
        </r>
        <r>
          <rPr>
            <b/>
            <sz val="11"/>
            <color indexed="81"/>
            <rFont val="돋움"/>
            <family val="3"/>
            <charset val="129"/>
          </rPr>
          <t>임내정리면적</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돈</author>
  </authors>
  <commentList>
    <comment ref="AH3" authorId="0" shapeId="0" xr:uid="{00000000-0006-0000-2B00-000001000000}">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20" authorId="0" shapeId="0" xr:uid="{00000000-0006-0000-2B00-000002000000}">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37" authorId="0" shapeId="0" xr:uid="{00000000-0006-0000-2B00-000003000000}">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54" authorId="0" shapeId="0" xr:uid="{00000000-0006-0000-2B00-000004000000}">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71" authorId="0" shapeId="0" xr:uid="{00000000-0006-0000-2B00-000005000000}">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88" authorId="0" shapeId="0" xr:uid="{00000000-0006-0000-2B00-000006000000}">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돈</author>
  </authors>
  <commentList>
    <comment ref="AH3" authorId="0" shapeId="0" xr:uid="{00000000-0006-0000-2C00-000001000000}">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20" authorId="0" shapeId="0" xr:uid="{00000000-0006-0000-2C00-000002000000}">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37" authorId="0" shapeId="0" xr:uid="{00000000-0006-0000-2C00-000003000000}">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54" authorId="0" shapeId="0" xr:uid="{00000000-0006-0000-2C00-000004000000}">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71" authorId="0" shapeId="0" xr:uid="{00000000-0006-0000-2C00-000005000000}">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88" authorId="0" shapeId="0" xr:uid="{00000000-0006-0000-2C00-000006000000}">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돈</author>
  </authors>
  <commentList>
    <comment ref="AH3" authorId="0" shapeId="0" xr:uid="{C8AE8AFF-B38C-454D-9AEE-9747D7767843}">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20" authorId="0" shapeId="0" xr:uid="{2E829C48-57D8-47BA-B3C8-D42580D5DB62}">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37" authorId="0" shapeId="0" xr:uid="{EA275F49-AD07-48BA-8FCB-4190EAFEF8FE}">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54" authorId="0" shapeId="0" xr:uid="{EF9C2EE5-4C04-4226-A8EF-A25A9BA23076}">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71" authorId="0" shapeId="0" xr:uid="{A01F08A8-E86C-4D63-96B0-1AEAACC52383}">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88" authorId="0" shapeId="0" xr:uid="{A539B0E0-9F44-468B-AD07-E1E7EDE4B08F}">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돈</author>
  </authors>
  <commentList>
    <comment ref="AH3" authorId="0" shapeId="0" xr:uid="{BB35698C-FFB5-4948-AE0E-A0B4B3EF4245}">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20" authorId="0" shapeId="0" xr:uid="{BB529D78-108B-4732-A340-775E881A874B}">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37" authorId="0" shapeId="0" xr:uid="{B21A581F-134D-491B-A844-A13A2C24DF4D}">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54" authorId="0" shapeId="0" xr:uid="{C028F7F5-3E70-44DC-A163-2CAE03A452C7}">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71" authorId="0" shapeId="0" xr:uid="{4FD92137-463C-4886-96A5-C594CD4C2934}">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88" authorId="0" shapeId="0" xr:uid="{F915B4FA-38AC-45A3-9634-E1752C1247EC}">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돈</author>
  </authors>
  <commentList>
    <comment ref="AH3" authorId="0" shapeId="0" xr:uid="{1B4F8C3E-DB40-4729-A1A3-81B3F1E5F137}">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20" authorId="0" shapeId="0" xr:uid="{2B1DCC76-22C1-4DC0-BB36-7870E9937F3B}">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37" authorId="0" shapeId="0" xr:uid="{10AAB397-09C3-45F9-81C4-87BC182E5E70}">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54" authorId="0" shapeId="0" xr:uid="{1F121686-0F14-419E-BF16-7461794C0450}">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71" authorId="0" shapeId="0" xr:uid="{B745CA53-EA7A-4D57-8091-B5F42B6F3097}">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88" authorId="0" shapeId="0" xr:uid="{EB1D5490-4A64-4334-BD3F-31C2AD1D2A49}">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105" authorId="0" shapeId="0" xr:uid="{BF801219-0BE8-4557-A8BE-654390BD9FE1}">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돈</author>
  </authors>
  <commentList>
    <comment ref="AH3" authorId="0" shapeId="0" xr:uid="{BDCE3064-3B02-433A-B042-56B20C50E080}">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20" authorId="0" shapeId="0" xr:uid="{10B8B594-B2E2-4084-A3A7-AD47486882BD}">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37" authorId="0" shapeId="0" xr:uid="{5955752C-9491-4E83-9377-96055F49F8A6}">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54" authorId="0" shapeId="0" xr:uid="{D2838636-0B20-4208-80C0-F854DF4D88B3}">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71" authorId="0" shapeId="0" xr:uid="{53505A4B-05D3-4F05-A257-9F61A93271E7}">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88" authorId="0" shapeId="0" xr:uid="{0861A847-9FB0-44ED-B6B8-AF2519F703C1}">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돈</author>
  </authors>
  <commentList>
    <comment ref="AH3" authorId="0" shapeId="0" xr:uid="{C64D76A6-818B-4279-94A5-46D770B4687F}">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20" authorId="0" shapeId="0" xr:uid="{563FAFD4-A5CE-4035-94F5-7C43B84C97CF}">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37" authorId="0" shapeId="0" xr:uid="{F998D323-9F71-4FA0-9BBA-77450B2A3FBB}">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54" authorId="0" shapeId="0" xr:uid="{10815A14-3048-40FD-A54A-EE1041525017}">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71" authorId="0" shapeId="0" xr:uid="{E1966688-AAFB-4F81-887A-F7E6C4428648}">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88" authorId="0" shapeId="0" xr:uid="{F41D8EA1-2FF9-436C-A839-3A2206721A98}">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박영돈</author>
  </authors>
  <commentList>
    <comment ref="A23" authorId="0" shapeId="0" xr:uid="{00000000-0006-0000-2E00-000001000000}">
      <text>
        <r>
          <rPr>
            <b/>
            <sz val="9"/>
            <color indexed="81"/>
            <rFont val="돋움"/>
            <family val="3"/>
            <charset val="129"/>
          </rPr>
          <t>박영돈</t>
        </r>
        <r>
          <rPr>
            <b/>
            <sz val="9"/>
            <color indexed="81"/>
            <rFont val="Tahoma"/>
            <family val="2"/>
          </rPr>
          <t>:</t>
        </r>
        <r>
          <rPr>
            <b/>
            <sz val="9"/>
            <color indexed="81"/>
            <rFont val="돋움"/>
            <family val="3"/>
            <charset val="129"/>
          </rPr>
          <t>소반별로</t>
        </r>
        <r>
          <rPr>
            <b/>
            <sz val="9"/>
            <color indexed="81"/>
            <rFont val="Tahoma"/>
            <family val="2"/>
          </rPr>
          <t xml:space="preserve"> 20</t>
        </r>
        <r>
          <rPr>
            <b/>
            <sz val="9"/>
            <color indexed="81"/>
            <rFont val="돋움"/>
            <family val="3"/>
            <charset val="129"/>
          </rPr>
          <t>줄씩</t>
        </r>
        <r>
          <rPr>
            <b/>
            <sz val="9"/>
            <color indexed="81"/>
            <rFont val="Tahoma"/>
            <family val="2"/>
          </rPr>
          <t xml:space="preserve"> </t>
        </r>
        <r>
          <rPr>
            <b/>
            <sz val="9"/>
            <color indexed="81"/>
            <rFont val="돋움"/>
            <family val="3"/>
            <charset val="129"/>
          </rPr>
          <t>배정필수</t>
        </r>
        <r>
          <rPr>
            <sz val="9"/>
            <color indexed="81"/>
            <rFont val="Tahoma"/>
            <family val="2"/>
          </rPr>
          <t xml:space="preserve">
</t>
        </r>
      </text>
    </comment>
    <comment ref="A43" authorId="0" shapeId="0" xr:uid="{00000000-0006-0000-2E00-000002000000}">
      <text>
        <r>
          <rPr>
            <b/>
            <sz val="9"/>
            <color indexed="81"/>
            <rFont val="돋움"/>
            <family val="3"/>
            <charset val="129"/>
          </rPr>
          <t>박영돈</t>
        </r>
        <r>
          <rPr>
            <b/>
            <sz val="9"/>
            <color indexed="81"/>
            <rFont val="Tahoma"/>
            <family val="2"/>
          </rPr>
          <t>:</t>
        </r>
        <r>
          <rPr>
            <b/>
            <sz val="9"/>
            <color indexed="81"/>
            <rFont val="돋움"/>
            <family val="3"/>
            <charset val="129"/>
          </rPr>
          <t>소반별로</t>
        </r>
        <r>
          <rPr>
            <b/>
            <sz val="9"/>
            <color indexed="81"/>
            <rFont val="Tahoma"/>
            <family val="2"/>
          </rPr>
          <t xml:space="preserve"> 20</t>
        </r>
        <r>
          <rPr>
            <b/>
            <sz val="9"/>
            <color indexed="81"/>
            <rFont val="돋움"/>
            <family val="3"/>
            <charset val="129"/>
          </rPr>
          <t>줄씩</t>
        </r>
        <r>
          <rPr>
            <b/>
            <sz val="9"/>
            <color indexed="81"/>
            <rFont val="Tahoma"/>
            <family val="2"/>
          </rPr>
          <t xml:space="preserve"> </t>
        </r>
        <r>
          <rPr>
            <b/>
            <sz val="9"/>
            <color indexed="81"/>
            <rFont val="돋움"/>
            <family val="3"/>
            <charset val="129"/>
          </rPr>
          <t>배정필수</t>
        </r>
        <r>
          <rPr>
            <sz val="9"/>
            <color indexed="81"/>
            <rFont val="Tahoma"/>
            <family val="2"/>
          </rPr>
          <t xml:space="preserve">
</t>
        </r>
      </text>
    </comment>
    <comment ref="A63" authorId="0" shapeId="0" xr:uid="{00000000-0006-0000-2E00-000003000000}">
      <text>
        <r>
          <rPr>
            <b/>
            <sz val="9"/>
            <color indexed="81"/>
            <rFont val="돋움"/>
            <family val="3"/>
            <charset val="129"/>
          </rPr>
          <t>박영돈</t>
        </r>
        <r>
          <rPr>
            <b/>
            <sz val="9"/>
            <color indexed="81"/>
            <rFont val="Tahoma"/>
            <family val="2"/>
          </rPr>
          <t>:</t>
        </r>
        <r>
          <rPr>
            <b/>
            <sz val="9"/>
            <color indexed="81"/>
            <rFont val="돋움"/>
            <family val="3"/>
            <charset val="129"/>
          </rPr>
          <t>소반별로</t>
        </r>
        <r>
          <rPr>
            <b/>
            <sz val="9"/>
            <color indexed="81"/>
            <rFont val="Tahoma"/>
            <family val="2"/>
          </rPr>
          <t xml:space="preserve"> 20</t>
        </r>
        <r>
          <rPr>
            <b/>
            <sz val="9"/>
            <color indexed="81"/>
            <rFont val="돋움"/>
            <family val="3"/>
            <charset val="129"/>
          </rPr>
          <t>줄씩</t>
        </r>
        <r>
          <rPr>
            <b/>
            <sz val="9"/>
            <color indexed="81"/>
            <rFont val="Tahoma"/>
            <family val="2"/>
          </rPr>
          <t xml:space="preserve"> </t>
        </r>
        <r>
          <rPr>
            <b/>
            <sz val="9"/>
            <color indexed="81"/>
            <rFont val="돋움"/>
            <family val="3"/>
            <charset val="129"/>
          </rPr>
          <t>배정필수</t>
        </r>
        <r>
          <rPr>
            <sz val="9"/>
            <color indexed="81"/>
            <rFont val="Tahoma"/>
            <family val="2"/>
          </rPr>
          <t xml:space="preserve">
</t>
        </r>
      </text>
    </comment>
    <comment ref="A83" authorId="0" shapeId="0" xr:uid="{00000000-0006-0000-2E00-000004000000}">
      <text>
        <r>
          <rPr>
            <b/>
            <sz val="9"/>
            <color indexed="81"/>
            <rFont val="돋움"/>
            <family val="3"/>
            <charset val="129"/>
          </rPr>
          <t>박영돈</t>
        </r>
        <r>
          <rPr>
            <b/>
            <sz val="9"/>
            <color indexed="81"/>
            <rFont val="Tahoma"/>
            <family val="2"/>
          </rPr>
          <t>:</t>
        </r>
        <r>
          <rPr>
            <b/>
            <sz val="9"/>
            <color indexed="81"/>
            <rFont val="돋움"/>
            <family val="3"/>
            <charset val="129"/>
          </rPr>
          <t>소반별로</t>
        </r>
        <r>
          <rPr>
            <b/>
            <sz val="9"/>
            <color indexed="81"/>
            <rFont val="Tahoma"/>
            <family val="2"/>
          </rPr>
          <t xml:space="preserve"> 20</t>
        </r>
        <r>
          <rPr>
            <b/>
            <sz val="9"/>
            <color indexed="81"/>
            <rFont val="돋움"/>
            <family val="3"/>
            <charset val="129"/>
          </rPr>
          <t>줄씩</t>
        </r>
        <r>
          <rPr>
            <b/>
            <sz val="9"/>
            <color indexed="81"/>
            <rFont val="Tahoma"/>
            <family val="2"/>
          </rPr>
          <t xml:space="preserve"> </t>
        </r>
        <r>
          <rPr>
            <b/>
            <sz val="9"/>
            <color indexed="81"/>
            <rFont val="돋움"/>
            <family val="3"/>
            <charset val="129"/>
          </rPr>
          <t>배정필수</t>
        </r>
        <r>
          <rPr>
            <sz val="9"/>
            <color indexed="81"/>
            <rFont val="Tahoma"/>
            <family val="2"/>
          </rPr>
          <t xml:space="preserve">
</t>
        </r>
      </text>
    </comment>
    <comment ref="A103" authorId="0" shapeId="0" xr:uid="{00000000-0006-0000-2E00-000005000000}">
      <text>
        <r>
          <rPr>
            <b/>
            <sz val="9"/>
            <color indexed="81"/>
            <rFont val="돋움"/>
            <family val="3"/>
            <charset val="129"/>
          </rPr>
          <t>박영돈</t>
        </r>
        <r>
          <rPr>
            <b/>
            <sz val="9"/>
            <color indexed="81"/>
            <rFont val="Tahoma"/>
            <family val="2"/>
          </rPr>
          <t>:</t>
        </r>
        <r>
          <rPr>
            <b/>
            <sz val="9"/>
            <color indexed="81"/>
            <rFont val="돋움"/>
            <family val="3"/>
            <charset val="129"/>
          </rPr>
          <t>소반별로</t>
        </r>
        <r>
          <rPr>
            <b/>
            <sz val="9"/>
            <color indexed="81"/>
            <rFont val="Tahoma"/>
            <family val="2"/>
          </rPr>
          <t xml:space="preserve"> 20</t>
        </r>
        <r>
          <rPr>
            <b/>
            <sz val="9"/>
            <color indexed="81"/>
            <rFont val="돋움"/>
            <family val="3"/>
            <charset val="129"/>
          </rPr>
          <t>줄씩</t>
        </r>
        <r>
          <rPr>
            <b/>
            <sz val="9"/>
            <color indexed="81"/>
            <rFont val="Tahoma"/>
            <family val="2"/>
          </rPr>
          <t xml:space="preserve"> </t>
        </r>
        <r>
          <rPr>
            <b/>
            <sz val="9"/>
            <color indexed="81"/>
            <rFont val="돋움"/>
            <family val="3"/>
            <charset val="129"/>
          </rPr>
          <t>배정필수</t>
        </r>
        <r>
          <rPr>
            <sz val="9"/>
            <color indexed="81"/>
            <rFont val="Tahoma"/>
            <family val="2"/>
          </rPr>
          <t xml:space="preserve">
</t>
        </r>
      </text>
    </comment>
    <comment ref="A123" authorId="0" shapeId="0" xr:uid="{00000000-0006-0000-2E00-000006000000}">
      <text>
        <r>
          <rPr>
            <b/>
            <sz val="9"/>
            <color indexed="81"/>
            <rFont val="돋움"/>
            <family val="3"/>
            <charset val="129"/>
          </rPr>
          <t>박영돈</t>
        </r>
        <r>
          <rPr>
            <b/>
            <sz val="9"/>
            <color indexed="81"/>
            <rFont val="Tahoma"/>
            <family val="2"/>
          </rPr>
          <t>:</t>
        </r>
        <r>
          <rPr>
            <b/>
            <sz val="9"/>
            <color indexed="81"/>
            <rFont val="돋움"/>
            <family val="3"/>
            <charset val="129"/>
          </rPr>
          <t>소반별로</t>
        </r>
        <r>
          <rPr>
            <b/>
            <sz val="9"/>
            <color indexed="81"/>
            <rFont val="Tahoma"/>
            <family val="2"/>
          </rPr>
          <t xml:space="preserve"> 20</t>
        </r>
        <r>
          <rPr>
            <b/>
            <sz val="9"/>
            <color indexed="81"/>
            <rFont val="돋움"/>
            <family val="3"/>
            <charset val="129"/>
          </rPr>
          <t>줄씩</t>
        </r>
        <r>
          <rPr>
            <b/>
            <sz val="9"/>
            <color indexed="81"/>
            <rFont val="Tahoma"/>
            <family val="2"/>
          </rPr>
          <t xml:space="preserve"> </t>
        </r>
        <r>
          <rPr>
            <b/>
            <sz val="9"/>
            <color indexed="81"/>
            <rFont val="돋움"/>
            <family val="3"/>
            <charset val="129"/>
          </rPr>
          <t>배정필수</t>
        </r>
        <r>
          <rPr>
            <sz val="9"/>
            <color indexed="81"/>
            <rFont val="Tahoma"/>
            <family val="2"/>
          </rPr>
          <t xml:space="preserve">
</t>
        </r>
      </text>
    </comment>
    <comment ref="A143" authorId="0" shapeId="0" xr:uid="{4B2F6BAF-B29D-44A6-BE81-49245EEBD654}">
      <text>
        <r>
          <rPr>
            <b/>
            <sz val="9"/>
            <color indexed="81"/>
            <rFont val="돋움"/>
            <family val="3"/>
            <charset val="129"/>
          </rPr>
          <t>박영돈</t>
        </r>
        <r>
          <rPr>
            <b/>
            <sz val="9"/>
            <color indexed="81"/>
            <rFont val="Tahoma"/>
            <family val="2"/>
          </rPr>
          <t>:</t>
        </r>
        <r>
          <rPr>
            <b/>
            <sz val="9"/>
            <color indexed="81"/>
            <rFont val="돋움"/>
            <family val="3"/>
            <charset val="129"/>
          </rPr>
          <t>소반별로</t>
        </r>
        <r>
          <rPr>
            <b/>
            <sz val="9"/>
            <color indexed="81"/>
            <rFont val="Tahoma"/>
            <family val="2"/>
          </rPr>
          <t xml:space="preserve"> 20</t>
        </r>
        <r>
          <rPr>
            <b/>
            <sz val="9"/>
            <color indexed="81"/>
            <rFont val="돋움"/>
            <family val="3"/>
            <charset val="129"/>
          </rPr>
          <t>줄씩</t>
        </r>
        <r>
          <rPr>
            <b/>
            <sz val="9"/>
            <color indexed="81"/>
            <rFont val="Tahoma"/>
            <family val="2"/>
          </rPr>
          <t xml:space="preserve"> </t>
        </r>
        <r>
          <rPr>
            <b/>
            <sz val="9"/>
            <color indexed="81"/>
            <rFont val="돋움"/>
            <family val="3"/>
            <charset val="129"/>
          </rPr>
          <t>배정필수</t>
        </r>
        <r>
          <rPr>
            <sz val="9"/>
            <color indexed="81"/>
            <rFont val="Tahoma"/>
            <family val="2"/>
          </rPr>
          <t xml:space="preserve">
</t>
        </r>
      </text>
    </comment>
    <comment ref="A163" authorId="0" shapeId="0" xr:uid="{DEA3C60F-2E0C-4A74-80EB-D611A436B773}">
      <text>
        <r>
          <rPr>
            <b/>
            <sz val="9"/>
            <color indexed="81"/>
            <rFont val="돋움"/>
            <family val="3"/>
            <charset val="129"/>
          </rPr>
          <t>박영돈</t>
        </r>
        <r>
          <rPr>
            <b/>
            <sz val="9"/>
            <color indexed="81"/>
            <rFont val="Tahoma"/>
            <family val="2"/>
          </rPr>
          <t>:</t>
        </r>
        <r>
          <rPr>
            <b/>
            <sz val="9"/>
            <color indexed="81"/>
            <rFont val="돋움"/>
            <family val="3"/>
            <charset val="129"/>
          </rPr>
          <t>소반별로</t>
        </r>
        <r>
          <rPr>
            <b/>
            <sz val="9"/>
            <color indexed="81"/>
            <rFont val="Tahoma"/>
            <family val="2"/>
          </rPr>
          <t xml:space="preserve"> 20</t>
        </r>
        <r>
          <rPr>
            <b/>
            <sz val="9"/>
            <color indexed="81"/>
            <rFont val="돋움"/>
            <family val="3"/>
            <charset val="129"/>
          </rPr>
          <t>줄씩</t>
        </r>
        <r>
          <rPr>
            <b/>
            <sz val="9"/>
            <color indexed="81"/>
            <rFont val="Tahoma"/>
            <family val="2"/>
          </rPr>
          <t xml:space="preserve"> </t>
        </r>
        <r>
          <rPr>
            <b/>
            <sz val="9"/>
            <color indexed="81"/>
            <rFont val="돋움"/>
            <family val="3"/>
            <charset val="129"/>
          </rPr>
          <t>배정필수</t>
        </r>
        <r>
          <rPr>
            <sz val="9"/>
            <color indexed="81"/>
            <rFont val="Tahoma"/>
            <family val="2"/>
          </rPr>
          <t xml:space="preserve">
</t>
        </r>
      </text>
    </comment>
    <comment ref="A183" authorId="0" shapeId="0" xr:uid="{E4DE2A6F-EAD8-4C06-8386-FAB3AABD8DC3}">
      <text>
        <r>
          <rPr>
            <b/>
            <sz val="9"/>
            <color indexed="81"/>
            <rFont val="돋움"/>
            <family val="3"/>
            <charset val="129"/>
          </rPr>
          <t>박영돈</t>
        </r>
        <r>
          <rPr>
            <b/>
            <sz val="9"/>
            <color indexed="81"/>
            <rFont val="Tahoma"/>
            <family val="2"/>
          </rPr>
          <t>:</t>
        </r>
        <r>
          <rPr>
            <b/>
            <sz val="9"/>
            <color indexed="81"/>
            <rFont val="돋움"/>
            <family val="3"/>
            <charset val="129"/>
          </rPr>
          <t>소반별로</t>
        </r>
        <r>
          <rPr>
            <b/>
            <sz val="9"/>
            <color indexed="81"/>
            <rFont val="Tahoma"/>
            <family val="2"/>
          </rPr>
          <t xml:space="preserve"> 20</t>
        </r>
        <r>
          <rPr>
            <b/>
            <sz val="9"/>
            <color indexed="81"/>
            <rFont val="돋움"/>
            <family val="3"/>
            <charset val="129"/>
          </rPr>
          <t>줄씩</t>
        </r>
        <r>
          <rPr>
            <b/>
            <sz val="9"/>
            <color indexed="81"/>
            <rFont val="Tahoma"/>
            <family val="2"/>
          </rPr>
          <t xml:space="preserve"> </t>
        </r>
        <r>
          <rPr>
            <b/>
            <sz val="9"/>
            <color indexed="81"/>
            <rFont val="돋움"/>
            <family val="3"/>
            <charset val="129"/>
          </rPr>
          <t>배정필수</t>
        </r>
        <r>
          <rPr>
            <sz val="9"/>
            <color indexed="81"/>
            <rFont val="Tahoma"/>
            <family val="2"/>
          </rPr>
          <t xml:space="preserve">
</t>
        </r>
      </text>
    </comment>
    <comment ref="A203" authorId="0" shapeId="0" xr:uid="{EA12E15A-3934-45A0-BAB3-700E1A799430}">
      <text>
        <r>
          <rPr>
            <b/>
            <sz val="9"/>
            <color indexed="81"/>
            <rFont val="돋움"/>
            <family val="3"/>
            <charset val="129"/>
          </rPr>
          <t>박영돈</t>
        </r>
        <r>
          <rPr>
            <b/>
            <sz val="9"/>
            <color indexed="81"/>
            <rFont val="Tahoma"/>
            <family val="2"/>
          </rPr>
          <t>:</t>
        </r>
        <r>
          <rPr>
            <b/>
            <sz val="9"/>
            <color indexed="81"/>
            <rFont val="돋움"/>
            <family val="3"/>
            <charset val="129"/>
          </rPr>
          <t>소반별로</t>
        </r>
        <r>
          <rPr>
            <b/>
            <sz val="9"/>
            <color indexed="81"/>
            <rFont val="Tahoma"/>
            <family val="2"/>
          </rPr>
          <t xml:space="preserve"> 20</t>
        </r>
        <r>
          <rPr>
            <b/>
            <sz val="9"/>
            <color indexed="81"/>
            <rFont val="돋움"/>
            <family val="3"/>
            <charset val="129"/>
          </rPr>
          <t>줄씩</t>
        </r>
        <r>
          <rPr>
            <b/>
            <sz val="9"/>
            <color indexed="81"/>
            <rFont val="Tahoma"/>
            <family val="2"/>
          </rPr>
          <t xml:space="preserve"> </t>
        </r>
        <r>
          <rPr>
            <b/>
            <sz val="9"/>
            <color indexed="81"/>
            <rFont val="돋움"/>
            <family val="3"/>
            <charset val="129"/>
          </rPr>
          <t>배정필수</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woorimnr</author>
  </authors>
  <commentList>
    <comment ref="C12" authorId="0" shapeId="0" xr:uid="{E8EFE84B-3925-4D68-AEF7-70AB0FF12568}">
      <text>
        <r>
          <rPr>
            <b/>
            <sz val="11"/>
            <color indexed="81"/>
            <rFont val="Tahoma"/>
            <family val="2"/>
          </rPr>
          <t xml:space="preserve">1ha </t>
        </r>
        <r>
          <rPr>
            <b/>
            <sz val="11"/>
            <color indexed="81"/>
            <rFont val="돋움"/>
            <family val="3"/>
            <charset val="129"/>
          </rPr>
          <t>고정</t>
        </r>
      </text>
    </comment>
    <comment ref="C17" authorId="0" shapeId="0" xr:uid="{9D18CBF4-0907-4D21-B456-D2F968883F2F}">
      <text>
        <r>
          <rPr>
            <b/>
            <sz val="11"/>
            <color indexed="81"/>
            <rFont val="Tahoma"/>
            <family val="2"/>
          </rPr>
          <t>ha</t>
        </r>
        <r>
          <rPr>
            <b/>
            <sz val="11"/>
            <color indexed="81"/>
            <rFont val="돋움"/>
            <family val="3"/>
            <charset val="129"/>
          </rPr>
          <t>당</t>
        </r>
        <r>
          <rPr>
            <b/>
            <sz val="11"/>
            <color indexed="81"/>
            <rFont val="Tahoma"/>
            <family val="2"/>
          </rPr>
          <t xml:space="preserve"> </t>
        </r>
        <r>
          <rPr>
            <b/>
            <sz val="11"/>
            <color indexed="81"/>
            <rFont val="돋움"/>
            <family val="3"/>
            <charset val="129"/>
          </rPr>
          <t>작업로</t>
        </r>
        <r>
          <rPr>
            <b/>
            <sz val="11"/>
            <color indexed="81"/>
            <rFont val="Tahoma"/>
            <family val="2"/>
          </rPr>
          <t xml:space="preserve"> </t>
        </r>
        <r>
          <rPr>
            <b/>
            <sz val="11"/>
            <color indexed="81"/>
            <rFont val="돋움"/>
            <family val="3"/>
            <charset val="129"/>
          </rPr>
          <t>선정</t>
        </r>
        <r>
          <rPr>
            <b/>
            <sz val="11"/>
            <color indexed="81"/>
            <rFont val="Tahoma"/>
            <family val="2"/>
          </rPr>
          <t xml:space="preserve"> </t>
        </r>
        <r>
          <rPr>
            <b/>
            <sz val="11"/>
            <color indexed="81"/>
            <rFont val="돋움"/>
            <family val="3"/>
            <charset val="129"/>
          </rPr>
          <t>길이</t>
        </r>
        <r>
          <rPr>
            <b/>
            <sz val="11"/>
            <color indexed="81"/>
            <rFont val="Tahoma"/>
            <family val="2"/>
          </rPr>
          <t>.km</t>
        </r>
        <r>
          <rPr>
            <b/>
            <sz val="11"/>
            <color indexed="81"/>
            <rFont val="돋움"/>
            <family val="3"/>
            <charset val="129"/>
          </rPr>
          <t>단위</t>
        </r>
      </text>
    </comment>
    <comment ref="C31" authorId="0" shapeId="0" xr:uid="{CF5FFC3D-5311-4F69-B7EF-E5885E9474CC}">
      <text>
        <r>
          <rPr>
            <b/>
            <sz val="11"/>
            <color indexed="81"/>
            <rFont val="돋움"/>
            <family val="3"/>
            <charset val="129"/>
          </rPr>
          <t>고정값</t>
        </r>
        <r>
          <rPr>
            <b/>
            <sz val="11"/>
            <color indexed="81"/>
            <rFont val="Tahoma"/>
            <family val="2"/>
          </rPr>
          <t>. 1ha</t>
        </r>
      </text>
    </comment>
    <comment ref="E34" authorId="0" shapeId="0" xr:uid="{8D8B9789-3D50-43D1-BBA7-B0D18D484339}">
      <text>
        <r>
          <rPr>
            <b/>
            <sz val="10"/>
            <color indexed="81"/>
            <rFont val="돋움"/>
            <family val="3"/>
            <charset val="129"/>
          </rPr>
          <t>예초기</t>
        </r>
        <r>
          <rPr>
            <b/>
            <sz val="10"/>
            <color indexed="81"/>
            <rFont val="Tahoma"/>
            <family val="2"/>
          </rPr>
          <t xml:space="preserve"> </t>
        </r>
        <r>
          <rPr>
            <b/>
            <sz val="10"/>
            <color indexed="81"/>
            <rFont val="돋움"/>
            <family val="3"/>
            <charset val="129"/>
          </rPr>
          <t>주연료의</t>
        </r>
        <r>
          <rPr>
            <b/>
            <sz val="10"/>
            <color indexed="81"/>
            <rFont val="Tahoma"/>
            <family val="2"/>
          </rPr>
          <t xml:space="preserve"> 1/2.
( 2</t>
        </r>
        <r>
          <rPr>
            <b/>
            <sz val="10"/>
            <color indexed="81"/>
            <rFont val="돋움"/>
            <family val="3"/>
            <charset val="129"/>
          </rPr>
          <t>인</t>
        </r>
        <r>
          <rPr>
            <b/>
            <sz val="10"/>
            <color indexed="81"/>
            <rFont val="Tahoma"/>
            <family val="2"/>
          </rPr>
          <t xml:space="preserve"> 1</t>
        </r>
        <r>
          <rPr>
            <b/>
            <sz val="10"/>
            <color indexed="81"/>
            <rFont val="돋움"/>
            <family val="3"/>
            <charset val="129"/>
          </rPr>
          <t>조</t>
        </r>
        <r>
          <rPr>
            <b/>
            <sz val="10"/>
            <color indexed="81"/>
            <rFont val="Tahoma"/>
            <family val="2"/>
          </rPr>
          <t xml:space="preserve"> </t>
        </r>
        <r>
          <rPr>
            <b/>
            <sz val="10"/>
            <color indexed="81"/>
            <rFont val="돋움"/>
            <family val="3"/>
            <charset val="129"/>
          </rPr>
          <t>작업</t>
        </r>
        <r>
          <rPr>
            <b/>
            <sz val="10"/>
            <color indexed="81"/>
            <rFont val="Tahoma"/>
            <family val="2"/>
          </rPr>
          <t>)</t>
        </r>
      </text>
    </comment>
    <comment ref="C45" authorId="0" shapeId="0" xr:uid="{5C277294-A045-43A3-AA10-1ACE90845120}">
      <text>
        <r>
          <rPr>
            <b/>
            <sz val="11"/>
            <color indexed="81"/>
            <rFont val="Tahoma"/>
            <family val="2"/>
          </rPr>
          <t>ha</t>
        </r>
        <r>
          <rPr>
            <b/>
            <sz val="11"/>
            <color indexed="81"/>
            <rFont val="돋움"/>
            <family val="3"/>
            <charset val="129"/>
          </rPr>
          <t>당</t>
        </r>
        <r>
          <rPr>
            <b/>
            <sz val="11"/>
            <color indexed="81"/>
            <rFont val="Tahoma"/>
            <family val="2"/>
          </rPr>
          <t xml:space="preserve"> </t>
        </r>
        <r>
          <rPr>
            <b/>
            <sz val="11"/>
            <color indexed="81"/>
            <rFont val="돋움"/>
            <family val="3"/>
            <charset val="129"/>
          </rPr>
          <t>제거할</t>
        </r>
        <r>
          <rPr>
            <b/>
            <sz val="11"/>
            <color indexed="81"/>
            <rFont val="Tahoma"/>
            <family val="2"/>
          </rPr>
          <t xml:space="preserve"> </t>
        </r>
        <r>
          <rPr>
            <b/>
            <sz val="11"/>
            <color indexed="81"/>
            <rFont val="돋움"/>
            <family val="3"/>
            <charset val="129"/>
          </rPr>
          <t>덩굴</t>
        </r>
        <r>
          <rPr>
            <b/>
            <sz val="11"/>
            <color indexed="81"/>
            <rFont val="Tahoma"/>
            <family val="2"/>
          </rPr>
          <t xml:space="preserve"> </t>
        </r>
        <r>
          <rPr>
            <b/>
            <sz val="11"/>
            <color indexed="81"/>
            <rFont val="돋움"/>
            <family val="3"/>
            <charset val="129"/>
          </rPr>
          <t>본수</t>
        </r>
        <r>
          <rPr>
            <b/>
            <sz val="11"/>
            <color indexed="81"/>
            <rFont val="Tahoma"/>
            <family val="2"/>
          </rPr>
          <t xml:space="preserve"> </t>
        </r>
        <r>
          <rPr>
            <b/>
            <sz val="11"/>
            <color indexed="81"/>
            <rFont val="돋움"/>
            <family val="3"/>
            <charset val="129"/>
          </rPr>
          <t>입력</t>
        </r>
      </text>
    </comment>
    <comment ref="D77" authorId="0" shapeId="0" xr:uid="{C4CA6BDD-E014-466A-ABF5-BEADCD0AC389}">
      <text>
        <r>
          <rPr>
            <b/>
            <sz val="11"/>
            <color indexed="81"/>
            <rFont val="돋움"/>
            <family val="3"/>
            <charset val="129"/>
          </rPr>
          <t>가지치기 높이</t>
        </r>
      </text>
    </comment>
    <comment ref="C78" authorId="0" shapeId="0" xr:uid="{80B73C07-7AAA-4D9F-80A9-C9B27CD7EF50}">
      <text>
        <r>
          <rPr>
            <b/>
            <sz val="11"/>
            <color indexed="81"/>
            <rFont val="Tahoma"/>
            <family val="2"/>
          </rPr>
          <t>ha</t>
        </r>
        <r>
          <rPr>
            <b/>
            <sz val="11"/>
            <color indexed="81"/>
            <rFont val="돋움"/>
            <family val="3"/>
            <charset val="129"/>
          </rPr>
          <t>당</t>
        </r>
        <r>
          <rPr>
            <b/>
            <sz val="11"/>
            <color indexed="81"/>
            <rFont val="Tahoma"/>
            <family val="2"/>
          </rPr>
          <t xml:space="preserve"> </t>
        </r>
        <r>
          <rPr>
            <b/>
            <sz val="11"/>
            <color indexed="81"/>
            <rFont val="돋움"/>
            <family val="3"/>
            <charset val="129"/>
          </rPr>
          <t>가지치기</t>
        </r>
        <r>
          <rPr>
            <b/>
            <sz val="11"/>
            <color indexed="81"/>
            <rFont val="Tahoma"/>
            <family val="2"/>
          </rPr>
          <t xml:space="preserve"> </t>
        </r>
        <r>
          <rPr>
            <b/>
            <sz val="11"/>
            <color indexed="81"/>
            <rFont val="돋움"/>
            <family val="3"/>
            <charset val="129"/>
          </rPr>
          <t>대상목</t>
        </r>
        <r>
          <rPr>
            <b/>
            <sz val="11"/>
            <color indexed="81"/>
            <rFont val="Tahoma"/>
            <family val="2"/>
          </rPr>
          <t xml:space="preserve"> </t>
        </r>
        <r>
          <rPr>
            <b/>
            <sz val="11"/>
            <color indexed="81"/>
            <rFont val="돋움"/>
            <family val="3"/>
            <charset val="129"/>
          </rPr>
          <t>본수</t>
        </r>
        <r>
          <rPr>
            <sz val="11"/>
            <color indexed="81"/>
            <rFont val="Tahoma"/>
            <family val="2"/>
          </rPr>
          <t xml:space="preserve">
</t>
        </r>
      </text>
    </comment>
    <comment ref="C87" authorId="0" shapeId="0" xr:uid="{7CC0D68D-858D-40E2-970F-B305D85FA55A}">
      <text>
        <r>
          <rPr>
            <b/>
            <sz val="11"/>
            <color indexed="81"/>
            <rFont val="Tahoma"/>
            <family val="2"/>
          </rPr>
          <t>ha</t>
        </r>
        <r>
          <rPr>
            <b/>
            <sz val="11"/>
            <color indexed="81"/>
            <rFont val="돋움"/>
            <family val="3"/>
            <charset val="129"/>
          </rPr>
          <t>당</t>
        </r>
        <r>
          <rPr>
            <b/>
            <sz val="11"/>
            <color indexed="81"/>
            <rFont val="Tahoma"/>
            <family val="2"/>
          </rPr>
          <t xml:space="preserve"> </t>
        </r>
        <r>
          <rPr>
            <b/>
            <sz val="11"/>
            <color indexed="81"/>
            <rFont val="돋움"/>
            <family val="3"/>
            <charset val="129"/>
          </rPr>
          <t>임내정리</t>
        </r>
        <r>
          <rPr>
            <b/>
            <sz val="11"/>
            <color indexed="81"/>
            <rFont val="Tahoma"/>
            <family val="2"/>
          </rPr>
          <t xml:space="preserve"> </t>
        </r>
        <r>
          <rPr>
            <b/>
            <sz val="11"/>
            <color indexed="81"/>
            <rFont val="돋움"/>
            <family val="3"/>
            <charset val="129"/>
          </rPr>
          <t>재적량</t>
        </r>
        <r>
          <rPr>
            <b/>
            <sz val="11"/>
            <color indexed="81"/>
            <rFont val="Tahoma"/>
            <family val="2"/>
          </rPr>
          <t xml:space="preserve"> </t>
        </r>
        <r>
          <rPr>
            <b/>
            <sz val="11"/>
            <color indexed="81"/>
            <rFont val="돋움"/>
            <family val="3"/>
            <charset val="129"/>
          </rPr>
          <t>입력</t>
        </r>
        <r>
          <rPr>
            <sz val="11"/>
            <color indexed="81"/>
            <rFont val="Tahoma"/>
            <family val="2"/>
          </rPr>
          <t xml:space="preserve">
</t>
        </r>
      </text>
    </comment>
    <comment ref="C88" authorId="0" shapeId="0" xr:uid="{CCD852A1-CE42-42E2-9CD5-59883EC52D13}">
      <text>
        <r>
          <rPr>
            <b/>
            <sz val="11"/>
            <color indexed="81"/>
            <rFont val="Tahoma"/>
            <family val="2"/>
          </rPr>
          <t>ha</t>
        </r>
        <r>
          <rPr>
            <b/>
            <sz val="11"/>
            <color indexed="81"/>
            <rFont val="돋움"/>
            <family val="3"/>
            <charset val="129"/>
          </rPr>
          <t>당</t>
        </r>
        <r>
          <rPr>
            <b/>
            <sz val="11"/>
            <color indexed="81"/>
            <rFont val="Tahoma"/>
            <family val="2"/>
          </rPr>
          <t xml:space="preserve"> </t>
        </r>
        <r>
          <rPr>
            <b/>
            <sz val="11"/>
            <color indexed="81"/>
            <rFont val="돋움"/>
            <family val="3"/>
            <charset val="129"/>
          </rPr>
          <t>임내정리면적</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woorimnr</author>
  </authors>
  <commentList>
    <comment ref="C12" authorId="0" shapeId="0" xr:uid="{6896AA4A-CFDC-41CA-966A-9112D4C693A6}">
      <text>
        <r>
          <rPr>
            <b/>
            <sz val="11"/>
            <color indexed="81"/>
            <rFont val="Tahoma"/>
            <family val="2"/>
          </rPr>
          <t xml:space="preserve">1ha </t>
        </r>
        <r>
          <rPr>
            <b/>
            <sz val="11"/>
            <color indexed="81"/>
            <rFont val="돋움"/>
            <family val="3"/>
            <charset val="129"/>
          </rPr>
          <t>고정</t>
        </r>
      </text>
    </comment>
    <comment ref="C17" authorId="0" shapeId="0" xr:uid="{5DAE6260-458B-4B9B-AA9B-3E804A838E01}">
      <text>
        <r>
          <rPr>
            <b/>
            <sz val="11"/>
            <color indexed="81"/>
            <rFont val="Tahoma"/>
            <family val="2"/>
          </rPr>
          <t>ha</t>
        </r>
        <r>
          <rPr>
            <b/>
            <sz val="11"/>
            <color indexed="81"/>
            <rFont val="돋움"/>
            <family val="3"/>
            <charset val="129"/>
          </rPr>
          <t>당</t>
        </r>
        <r>
          <rPr>
            <b/>
            <sz val="11"/>
            <color indexed="81"/>
            <rFont val="Tahoma"/>
            <family val="2"/>
          </rPr>
          <t xml:space="preserve"> </t>
        </r>
        <r>
          <rPr>
            <b/>
            <sz val="11"/>
            <color indexed="81"/>
            <rFont val="돋움"/>
            <family val="3"/>
            <charset val="129"/>
          </rPr>
          <t>작업로</t>
        </r>
        <r>
          <rPr>
            <b/>
            <sz val="11"/>
            <color indexed="81"/>
            <rFont val="Tahoma"/>
            <family val="2"/>
          </rPr>
          <t xml:space="preserve"> </t>
        </r>
        <r>
          <rPr>
            <b/>
            <sz val="11"/>
            <color indexed="81"/>
            <rFont val="돋움"/>
            <family val="3"/>
            <charset val="129"/>
          </rPr>
          <t>선정</t>
        </r>
        <r>
          <rPr>
            <b/>
            <sz val="11"/>
            <color indexed="81"/>
            <rFont val="Tahoma"/>
            <family val="2"/>
          </rPr>
          <t xml:space="preserve"> </t>
        </r>
        <r>
          <rPr>
            <b/>
            <sz val="11"/>
            <color indexed="81"/>
            <rFont val="돋움"/>
            <family val="3"/>
            <charset val="129"/>
          </rPr>
          <t>길이</t>
        </r>
        <r>
          <rPr>
            <b/>
            <sz val="11"/>
            <color indexed="81"/>
            <rFont val="Tahoma"/>
            <family val="2"/>
          </rPr>
          <t>.km</t>
        </r>
        <r>
          <rPr>
            <b/>
            <sz val="11"/>
            <color indexed="81"/>
            <rFont val="돋움"/>
            <family val="3"/>
            <charset val="129"/>
          </rPr>
          <t>단위</t>
        </r>
      </text>
    </comment>
    <comment ref="C31" authorId="0" shapeId="0" xr:uid="{00BC7317-7314-452E-B33F-B599596DACB0}">
      <text>
        <r>
          <rPr>
            <b/>
            <sz val="11"/>
            <color indexed="81"/>
            <rFont val="돋움"/>
            <family val="3"/>
            <charset val="129"/>
          </rPr>
          <t>고정값</t>
        </r>
        <r>
          <rPr>
            <b/>
            <sz val="11"/>
            <color indexed="81"/>
            <rFont val="Tahoma"/>
            <family val="2"/>
          </rPr>
          <t>. 1ha</t>
        </r>
      </text>
    </comment>
    <comment ref="E34" authorId="0" shapeId="0" xr:uid="{205EE66A-CA92-41D4-BD2D-65A70C717B6A}">
      <text>
        <r>
          <rPr>
            <b/>
            <sz val="10"/>
            <color indexed="81"/>
            <rFont val="돋움"/>
            <family val="3"/>
            <charset val="129"/>
          </rPr>
          <t>예초기</t>
        </r>
        <r>
          <rPr>
            <b/>
            <sz val="10"/>
            <color indexed="81"/>
            <rFont val="Tahoma"/>
            <family val="2"/>
          </rPr>
          <t xml:space="preserve"> </t>
        </r>
        <r>
          <rPr>
            <b/>
            <sz val="10"/>
            <color indexed="81"/>
            <rFont val="돋움"/>
            <family val="3"/>
            <charset val="129"/>
          </rPr>
          <t>주연료의</t>
        </r>
        <r>
          <rPr>
            <b/>
            <sz val="10"/>
            <color indexed="81"/>
            <rFont val="Tahoma"/>
            <family val="2"/>
          </rPr>
          <t xml:space="preserve"> 1/2.
( 2</t>
        </r>
        <r>
          <rPr>
            <b/>
            <sz val="10"/>
            <color indexed="81"/>
            <rFont val="돋움"/>
            <family val="3"/>
            <charset val="129"/>
          </rPr>
          <t>인</t>
        </r>
        <r>
          <rPr>
            <b/>
            <sz val="10"/>
            <color indexed="81"/>
            <rFont val="Tahoma"/>
            <family val="2"/>
          </rPr>
          <t xml:space="preserve"> 1</t>
        </r>
        <r>
          <rPr>
            <b/>
            <sz val="10"/>
            <color indexed="81"/>
            <rFont val="돋움"/>
            <family val="3"/>
            <charset val="129"/>
          </rPr>
          <t>조</t>
        </r>
        <r>
          <rPr>
            <b/>
            <sz val="10"/>
            <color indexed="81"/>
            <rFont val="Tahoma"/>
            <family val="2"/>
          </rPr>
          <t xml:space="preserve"> </t>
        </r>
        <r>
          <rPr>
            <b/>
            <sz val="10"/>
            <color indexed="81"/>
            <rFont val="돋움"/>
            <family val="3"/>
            <charset val="129"/>
          </rPr>
          <t>작업</t>
        </r>
        <r>
          <rPr>
            <b/>
            <sz val="10"/>
            <color indexed="81"/>
            <rFont val="Tahoma"/>
            <family val="2"/>
          </rPr>
          <t>)</t>
        </r>
      </text>
    </comment>
    <comment ref="C45" authorId="0" shapeId="0" xr:uid="{1F6ED949-786A-493B-9FD7-01BAD1808AE5}">
      <text>
        <r>
          <rPr>
            <b/>
            <sz val="11"/>
            <color indexed="81"/>
            <rFont val="Tahoma"/>
            <family val="2"/>
          </rPr>
          <t>ha</t>
        </r>
        <r>
          <rPr>
            <b/>
            <sz val="11"/>
            <color indexed="81"/>
            <rFont val="돋움"/>
            <family val="3"/>
            <charset val="129"/>
          </rPr>
          <t>당</t>
        </r>
        <r>
          <rPr>
            <b/>
            <sz val="11"/>
            <color indexed="81"/>
            <rFont val="Tahoma"/>
            <family val="2"/>
          </rPr>
          <t xml:space="preserve"> </t>
        </r>
        <r>
          <rPr>
            <b/>
            <sz val="11"/>
            <color indexed="81"/>
            <rFont val="돋움"/>
            <family val="3"/>
            <charset val="129"/>
          </rPr>
          <t>제거할</t>
        </r>
        <r>
          <rPr>
            <b/>
            <sz val="11"/>
            <color indexed="81"/>
            <rFont val="Tahoma"/>
            <family val="2"/>
          </rPr>
          <t xml:space="preserve"> </t>
        </r>
        <r>
          <rPr>
            <b/>
            <sz val="11"/>
            <color indexed="81"/>
            <rFont val="돋움"/>
            <family val="3"/>
            <charset val="129"/>
          </rPr>
          <t>덩굴</t>
        </r>
        <r>
          <rPr>
            <b/>
            <sz val="11"/>
            <color indexed="81"/>
            <rFont val="Tahoma"/>
            <family val="2"/>
          </rPr>
          <t xml:space="preserve"> </t>
        </r>
        <r>
          <rPr>
            <b/>
            <sz val="11"/>
            <color indexed="81"/>
            <rFont val="돋움"/>
            <family val="3"/>
            <charset val="129"/>
          </rPr>
          <t>본수</t>
        </r>
        <r>
          <rPr>
            <b/>
            <sz val="11"/>
            <color indexed="81"/>
            <rFont val="Tahoma"/>
            <family val="2"/>
          </rPr>
          <t xml:space="preserve"> </t>
        </r>
        <r>
          <rPr>
            <b/>
            <sz val="11"/>
            <color indexed="81"/>
            <rFont val="돋움"/>
            <family val="3"/>
            <charset val="129"/>
          </rPr>
          <t>입력</t>
        </r>
      </text>
    </comment>
    <comment ref="D77" authorId="0" shapeId="0" xr:uid="{124FC68C-E822-440B-B346-6D03A0C0E505}">
      <text>
        <r>
          <rPr>
            <b/>
            <sz val="11"/>
            <color indexed="81"/>
            <rFont val="돋움"/>
            <family val="3"/>
            <charset val="129"/>
          </rPr>
          <t>가지치기 높이</t>
        </r>
      </text>
    </comment>
    <comment ref="C78" authorId="0" shapeId="0" xr:uid="{0EBD5A7F-1403-470D-8782-94BA5D979DC2}">
      <text>
        <r>
          <rPr>
            <b/>
            <sz val="11"/>
            <color indexed="81"/>
            <rFont val="Tahoma"/>
            <family val="2"/>
          </rPr>
          <t>ha</t>
        </r>
        <r>
          <rPr>
            <b/>
            <sz val="11"/>
            <color indexed="81"/>
            <rFont val="돋움"/>
            <family val="3"/>
            <charset val="129"/>
          </rPr>
          <t>당</t>
        </r>
        <r>
          <rPr>
            <b/>
            <sz val="11"/>
            <color indexed="81"/>
            <rFont val="Tahoma"/>
            <family val="2"/>
          </rPr>
          <t xml:space="preserve"> </t>
        </r>
        <r>
          <rPr>
            <b/>
            <sz val="11"/>
            <color indexed="81"/>
            <rFont val="돋움"/>
            <family val="3"/>
            <charset val="129"/>
          </rPr>
          <t>가지치기</t>
        </r>
        <r>
          <rPr>
            <b/>
            <sz val="11"/>
            <color indexed="81"/>
            <rFont val="Tahoma"/>
            <family val="2"/>
          </rPr>
          <t xml:space="preserve"> </t>
        </r>
        <r>
          <rPr>
            <b/>
            <sz val="11"/>
            <color indexed="81"/>
            <rFont val="돋움"/>
            <family val="3"/>
            <charset val="129"/>
          </rPr>
          <t>대상목</t>
        </r>
        <r>
          <rPr>
            <b/>
            <sz val="11"/>
            <color indexed="81"/>
            <rFont val="Tahoma"/>
            <family val="2"/>
          </rPr>
          <t xml:space="preserve"> </t>
        </r>
        <r>
          <rPr>
            <b/>
            <sz val="11"/>
            <color indexed="81"/>
            <rFont val="돋움"/>
            <family val="3"/>
            <charset val="129"/>
          </rPr>
          <t>본수</t>
        </r>
        <r>
          <rPr>
            <sz val="11"/>
            <color indexed="81"/>
            <rFont val="Tahoma"/>
            <family val="2"/>
          </rPr>
          <t xml:space="preserve">
</t>
        </r>
      </text>
    </comment>
    <comment ref="C87" authorId="0" shapeId="0" xr:uid="{5F54E22A-E375-417B-A336-5B0AB3AFDB21}">
      <text>
        <r>
          <rPr>
            <b/>
            <sz val="11"/>
            <color indexed="81"/>
            <rFont val="Tahoma"/>
            <family val="2"/>
          </rPr>
          <t>ha</t>
        </r>
        <r>
          <rPr>
            <b/>
            <sz val="11"/>
            <color indexed="81"/>
            <rFont val="돋움"/>
            <family val="3"/>
            <charset val="129"/>
          </rPr>
          <t>당</t>
        </r>
        <r>
          <rPr>
            <b/>
            <sz val="11"/>
            <color indexed="81"/>
            <rFont val="Tahoma"/>
            <family val="2"/>
          </rPr>
          <t xml:space="preserve"> </t>
        </r>
        <r>
          <rPr>
            <b/>
            <sz val="11"/>
            <color indexed="81"/>
            <rFont val="돋움"/>
            <family val="3"/>
            <charset val="129"/>
          </rPr>
          <t>임내정리</t>
        </r>
        <r>
          <rPr>
            <b/>
            <sz val="11"/>
            <color indexed="81"/>
            <rFont val="Tahoma"/>
            <family val="2"/>
          </rPr>
          <t xml:space="preserve"> </t>
        </r>
        <r>
          <rPr>
            <b/>
            <sz val="11"/>
            <color indexed="81"/>
            <rFont val="돋움"/>
            <family val="3"/>
            <charset val="129"/>
          </rPr>
          <t>재적량</t>
        </r>
        <r>
          <rPr>
            <b/>
            <sz val="11"/>
            <color indexed="81"/>
            <rFont val="Tahoma"/>
            <family val="2"/>
          </rPr>
          <t xml:space="preserve"> </t>
        </r>
        <r>
          <rPr>
            <b/>
            <sz val="11"/>
            <color indexed="81"/>
            <rFont val="돋움"/>
            <family val="3"/>
            <charset val="129"/>
          </rPr>
          <t>입력</t>
        </r>
        <r>
          <rPr>
            <sz val="11"/>
            <color indexed="81"/>
            <rFont val="Tahoma"/>
            <family val="2"/>
          </rPr>
          <t xml:space="preserve">
</t>
        </r>
      </text>
    </comment>
    <comment ref="C88" authorId="0" shapeId="0" xr:uid="{A24C52A7-0542-4DBB-BB87-3A891653E02E}">
      <text>
        <r>
          <rPr>
            <b/>
            <sz val="11"/>
            <color indexed="81"/>
            <rFont val="Tahoma"/>
            <family val="2"/>
          </rPr>
          <t>ha</t>
        </r>
        <r>
          <rPr>
            <b/>
            <sz val="11"/>
            <color indexed="81"/>
            <rFont val="돋움"/>
            <family val="3"/>
            <charset val="129"/>
          </rPr>
          <t>당</t>
        </r>
        <r>
          <rPr>
            <b/>
            <sz val="11"/>
            <color indexed="81"/>
            <rFont val="Tahoma"/>
            <family val="2"/>
          </rPr>
          <t xml:space="preserve"> </t>
        </r>
        <r>
          <rPr>
            <b/>
            <sz val="11"/>
            <color indexed="81"/>
            <rFont val="돋움"/>
            <family val="3"/>
            <charset val="129"/>
          </rPr>
          <t>임내정리면적</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woorimnr</author>
  </authors>
  <commentList>
    <comment ref="C12" authorId="0" shapeId="0" xr:uid="{24AE8021-F637-4511-9B51-1940277949BE}">
      <text>
        <r>
          <rPr>
            <b/>
            <sz val="11"/>
            <color indexed="81"/>
            <rFont val="Tahoma"/>
            <family val="2"/>
          </rPr>
          <t xml:space="preserve">1ha </t>
        </r>
        <r>
          <rPr>
            <b/>
            <sz val="11"/>
            <color indexed="81"/>
            <rFont val="돋움"/>
            <family val="3"/>
            <charset val="129"/>
          </rPr>
          <t>고정</t>
        </r>
      </text>
    </comment>
    <comment ref="C17" authorId="0" shapeId="0" xr:uid="{E45B2F35-31DC-4133-BD69-283D72797EC3}">
      <text>
        <r>
          <rPr>
            <b/>
            <sz val="11"/>
            <color indexed="81"/>
            <rFont val="Tahoma"/>
            <family val="2"/>
          </rPr>
          <t>ha</t>
        </r>
        <r>
          <rPr>
            <b/>
            <sz val="11"/>
            <color indexed="81"/>
            <rFont val="돋움"/>
            <family val="3"/>
            <charset val="129"/>
          </rPr>
          <t>당</t>
        </r>
        <r>
          <rPr>
            <b/>
            <sz val="11"/>
            <color indexed="81"/>
            <rFont val="Tahoma"/>
            <family val="2"/>
          </rPr>
          <t xml:space="preserve"> </t>
        </r>
        <r>
          <rPr>
            <b/>
            <sz val="11"/>
            <color indexed="81"/>
            <rFont val="돋움"/>
            <family val="3"/>
            <charset val="129"/>
          </rPr>
          <t>작업로</t>
        </r>
        <r>
          <rPr>
            <b/>
            <sz val="11"/>
            <color indexed="81"/>
            <rFont val="Tahoma"/>
            <family val="2"/>
          </rPr>
          <t xml:space="preserve"> </t>
        </r>
        <r>
          <rPr>
            <b/>
            <sz val="11"/>
            <color indexed="81"/>
            <rFont val="돋움"/>
            <family val="3"/>
            <charset val="129"/>
          </rPr>
          <t>선정</t>
        </r>
        <r>
          <rPr>
            <b/>
            <sz val="11"/>
            <color indexed="81"/>
            <rFont val="Tahoma"/>
            <family val="2"/>
          </rPr>
          <t xml:space="preserve"> </t>
        </r>
        <r>
          <rPr>
            <b/>
            <sz val="11"/>
            <color indexed="81"/>
            <rFont val="돋움"/>
            <family val="3"/>
            <charset val="129"/>
          </rPr>
          <t>길이</t>
        </r>
        <r>
          <rPr>
            <b/>
            <sz val="11"/>
            <color indexed="81"/>
            <rFont val="Tahoma"/>
            <family val="2"/>
          </rPr>
          <t>.km</t>
        </r>
        <r>
          <rPr>
            <b/>
            <sz val="11"/>
            <color indexed="81"/>
            <rFont val="돋움"/>
            <family val="3"/>
            <charset val="129"/>
          </rPr>
          <t>단위</t>
        </r>
      </text>
    </comment>
    <comment ref="C31" authorId="0" shapeId="0" xr:uid="{8CF3E828-7C6E-4936-8B3D-15047540ABFC}">
      <text>
        <r>
          <rPr>
            <b/>
            <sz val="11"/>
            <color indexed="81"/>
            <rFont val="돋움"/>
            <family val="3"/>
            <charset val="129"/>
          </rPr>
          <t>고정값</t>
        </r>
        <r>
          <rPr>
            <b/>
            <sz val="11"/>
            <color indexed="81"/>
            <rFont val="Tahoma"/>
            <family val="2"/>
          </rPr>
          <t>. 1ha</t>
        </r>
      </text>
    </comment>
    <comment ref="E34" authorId="0" shapeId="0" xr:uid="{3958BC05-3B94-405D-8B0D-EEEC016B5A17}">
      <text>
        <r>
          <rPr>
            <b/>
            <sz val="10"/>
            <color indexed="81"/>
            <rFont val="돋움"/>
            <family val="3"/>
            <charset val="129"/>
          </rPr>
          <t>예초기</t>
        </r>
        <r>
          <rPr>
            <b/>
            <sz val="10"/>
            <color indexed="81"/>
            <rFont val="Tahoma"/>
            <family val="2"/>
          </rPr>
          <t xml:space="preserve"> </t>
        </r>
        <r>
          <rPr>
            <b/>
            <sz val="10"/>
            <color indexed="81"/>
            <rFont val="돋움"/>
            <family val="3"/>
            <charset val="129"/>
          </rPr>
          <t>주연료의</t>
        </r>
        <r>
          <rPr>
            <b/>
            <sz val="10"/>
            <color indexed="81"/>
            <rFont val="Tahoma"/>
            <family val="2"/>
          </rPr>
          <t xml:space="preserve"> 1/2.
( 2</t>
        </r>
        <r>
          <rPr>
            <b/>
            <sz val="10"/>
            <color indexed="81"/>
            <rFont val="돋움"/>
            <family val="3"/>
            <charset val="129"/>
          </rPr>
          <t>인</t>
        </r>
        <r>
          <rPr>
            <b/>
            <sz val="10"/>
            <color indexed="81"/>
            <rFont val="Tahoma"/>
            <family val="2"/>
          </rPr>
          <t xml:space="preserve"> 1</t>
        </r>
        <r>
          <rPr>
            <b/>
            <sz val="10"/>
            <color indexed="81"/>
            <rFont val="돋움"/>
            <family val="3"/>
            <charset val="129"/>
          </rPr>
          <t>조</t>
        </r>
        <r>
          <rPr>
            <b/>
            <sz val="10"/>
            <color indexed="81"/>
            <rFont val="Tahoma"/>
            <family val="2"/>
          </rPr>
          <t xml:space="preserve"> </t>
        </r>
        <r>
          <rPr>
            <b/>
            <sz val="10"/>
            <color indexed="81"/>
            <rFont val="돋움"/>
            <family val="3"/>
            <charset val="129"/>
          </rPr>
          <t>작업</t>
        </r>
        <r>
          <rPr>
            <b/>
            <sz val="10"/>
            <color indexed="81"/>
            <rFont val="Tahoma"/>
            <family val="2"/>
          </rPr>
          <t>)</t>
        </r>
      </text>
    </comment>
    <comment ref="C45" authorId="0" shapeId="0" xr:uid="{8D561BF8-83DC-4CA7-834D-D98197D3AF89}">
      <text>
        <r>
          <rPr>
            <b/>
            <sz val="11"/>
            <color indexed="81"/>
            <rFont val="Tahoma"/>
            <family val="2"/>
          </rPr>
          <t>ha</t>
        </r>
        <r>
          <rPr>
            <b/>
            <sz val="11"/>
            <color indexed="81"/>
            <rFont val="돋움"/>
            <family val="3"/>
            <charset val="129"/>
          </rPr>
          <t>당</t>
        </r>
        <r>
          <rPr>
            <b/>
            <sz val="11"/>
            <color indexed="81"/>
            <rFont val="Tahoma"/>
            <family val="2"/>
          </rPr>
          <t xml:space="preserve"> </t>
        </r>
        <r>
          <rPr>
            <b/>
            <sz val="11"/>
            <color indexed="81"/>
            <rFont val="돋움"/>
            <family val="3"/>
            <charset val="129"/>
          </rPr>
          <t>제거할</t>
        </r>
        <r>
          <rPr>
            <b/>
            <sz val="11"/>
            <color indexed="81"/>
            <rFont val="Tahoma"/>
            <family val="2"/>
          </rPr>
          <t xml:space="preserve"> </t>
        </r>
        <r>
          <rPr>
            <b/>
            <sz val="11"/>
            <color indexed="81"/>
            <rFont val="돋움"/>
            <family val="3"/>
            <charset val="129"/>
          </rPr>
          <t>덩굴</t>
        </r>
        <r>
          <rPr>
            <b/>
            <sz val="11"/>
            <color indexed="81"/>
            <rFont val="Tahoma"/>
            <family val="2"/>
          </rPr>
          <t xml:space="preserve"> </t>
        </r>
        <r>
          <rPr>
            <b/>
            <sz val="11"/>
            <color indexed="81"/>
            <rFont val="돋움"/>
            <family val="3"/>
            <charset val="129"/>
          </rPr>
          <t>본수</t>
        </r>
        <r>
          <rPr>
            <b/>
            <sz val="11"/>
            <color indexed="81"/>
            <rFont val="Tahoma"/>
            <family val="2"/>
          </rPr>
          <t xml:space="preserve"> </t>
        </r>
        <r>
          <rPr>
            <b/>
            <sz val="11"/>
            <color indexed="81"/>
            <rFont val="돋움"/>
            <family val="3"/>
            <charset val="129"/>
          </rPr>
          <t>입력</t>
        </r>
      </text>
    </comment>
    <comment ref="D77" authorId="0" shapeId="0" xr:uid="{64EE7958-9069-454A-A7FA-BE1BFCE90DDE}">
      <text>
        <r>
          <rPr>
            <b/>
            <sz val="11"/>
            <color indexed="81"/>
            <rFont val="돋움"/>
            <family val="3"/>
            <charset val="129"/>
          </rPr>
          <t>가지치기 높이</t>
        </r>
      </text>
    </comment>
    <comment ref="C78" authorId="0" shapeId="0" xr:uid="{40F2DBEC-68C9-4070-9184-770BDD89D2DD}">
      <text>
        <r>
          <rPr>
            <b/>
            <sz val="11"/>
            <color indexed="81"/>
            <rFont val="Tahoma"/>
            <family val="2"/>
          </rPr>
          <t>ha</t>
        </r>
        <r>
          <rPr>
            <b/>
            <sz val="11"/>
            <color indexed="81"/>
            <rFont val="돋움"/>
            <family val="3"/>
            <charset val="129"/>
          </rPr>
          <t>당</t>
        </r>
        <r>
          <rPr>
            <b/>
            <sz val="11"/>
            <color indexed="81"/>
            <rFont val="Tahoma"/>
            <family val="2"/>
          </rPr>
          <t xml:space="preserve"> </t>
        </r>
        <r>
          <rPr>
            <b/>
            <sz val="11"/>
            <color indexed="81"/>
            <rFont val="돋움"/>
            <family val="3"/>
            <charset val="129"/>
          </rPr>
          <t>가지치기</t>
        </r>
        <r>
          <rPr>
            <b/>
            <sz val="11"/>
            <color indexed="81"/>
            <rFont val="Tahoma"/>
            <family val="2"/>
          </rPr>
          <t xml:space="preserve"> </t>
        </r>
        <r>
          <rPr>
            <b/>
            <sz val="11"/>
            <color indexed="81"/>
            <rFont val="돋움"/>
            <family val="3"/>
            <charset val="129"/>
          </rPr>
          <t>대상목</t>
        </r>
        <r>
          <rPr>
            <b/>
            <sz val="11"/>
            <color indexed="81"/>
            <rFont val="Tahoma"/>
            <family val="2"/>
          </rPr>
          <t xml:space="preserve"> </t>
        </r>
        <r>
          <rPr>
            <b/>
            <sz val="11"/>
            <color indexed="81"/>
            <rFont val="돋움"/>
            <family val="3"/>
            <charset val="129"/>
          </rPr>
          <t>본수</t>
        </r>
        <r>
          <rPr>
            <sz val="11"/>
            <color indexed="81"/>
            <rFont val="Tahoma"/>
            <family val="2"/>
          </rPr>
          <t xml:space="preserve">
</t>
        </r>
      </text>
    </comment>
    <comment ref="C87" authorId="0" shapeId="0" xr:uid="{0AFCED94-1276-4CFD-880F-E2D9F8E6C9BE}">
      <text>
        <r>
          <rPr>
            <b/>
            <sz val="11"/>
            <color indexed="81"/>
            <rFont val="Tahoma"/>
            <family val="2"/>
          </rPr>
          <t>ha</t>
        </r>
        <r>
          <rPr>
            <b/>
            <sz val="11"/>
            <color indexed="81"/>
            <rFont val="돋움"/>
            <family val="3"/>
            <charset val="129"/>
          </rPr>
          <t>당</t>
        </r>
        <r>
          <rPr>
            <b/>
            <sz val="11"/>
            <color indexed="81"/>
            <rFont val="Tahoma"/>
            <family val="2"/>
          </rPr>
          <t xml:space="preserve"> </t>
        </r>
        <r>
          <rPr>
            <b/>
            <sz val="11"/>
            <color indexed="81"/>
            <rFont val="돋움"/>
            <family val="3"/>
            <charset val="129"/>
          </rPr>
          <t>임내정리</t>
        </r>
        <r>
          <rPr>
            <b/>
            <sz val="11"/>
            <color indexed="81"/>
            <rFont val="Tahoma"/>
            <family val="2"/>
          </rPr>
          <t xml:space="preserve"> </t>
        </r>
        <r>
          <rPr>
            <b/>
            <sz val="11"/>
            <color indexed="81"/>
            <rFont val="돋움"/>
            <family val="3"/>
            <charset val="129"/>
          </rPr>
          <t>재적량</t>
        </r>
        <r>
          <rPr>
            <b/>
            <sz val="11"/>
            <color indexed="81"/>
            <rFont val="Tahoma"/>
            <family val="2"/>
          </rPr>
          <t xml:space="preserve"> </t>
        </r>
        <r>
          <rPr>
            <b/>
            <sz val="11"/>
            <color indexed="81"/>
            <rFont val="돋움"/>
            <family val="3"/>
            <charset val="129"/>
          </rPr>
          <t>입력</t>
        </r>
        <r>
          <rPr>
            <sz val="11"/>
            <color indexed="81"/>
            <rFont val="Tahoma"/>
            <family val="2"/>
          </rPr>
          <t xml:space="preserve">
</t>
        </r>
      </text>
    </comment>
    <comment ref="C88" authorId="0" shapeId="0" xr:uid="{1ABCB60B-92EC-4B63-9AAA-4A7A9F734D18}">
      <text>
        <r>
          <rPr>
            <b/>
            <sz val="11"/>
            <color indexed="81"/>
            <rFont val="Tahoma"/>
            <family val="2"/>
          </rPr>
          <t>ha</t>
        </r>
        <r>
          <rPr>
            <b/>
            <sz val="11"/>
            <color indexed="81"/>
            <rFont val="돋움"/>
            <family val="3"/>
            <charset val="129"/>
          </rPr>
          <t>당</t>
        </r>
        <r>
          <rPr>
            <b/>
            <sz val="11"/>
            <color indexed="81"/>
            <rFont val="Tahoma"/>
            <family val="2"/>
          </rPr>
          <t xml:space="preserve"> </t>
        </r>
        <r>
          <rPr>
            <b/>
            <sz val="11"/>
            <color indexed="81"/>
            <rFont val="돋움"/>
            <family val="3"/>
            <charset val="129"/>
          </rPr>
          <t>임내정리면적</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woorimnr</author>
  </authors>
  <commentList>
    <comment ref="C12" authorId="0" shapeId="0" xr:uid="{C0005AAA-2EB4-4BC0-AA47-32EE29A2E3D5}">
      <text>
        <r>
          <rPr>
            <b/>
            <sz val="11"/>
            <color indexed="81"/>
            <rFont val="Tahoma"/>
            <family val="2"/>
          </rPr>
          <t xml:space="preserve">1ha </t>
        </r>
        <r>
          <rPr>
            <b/>
            <sz val="11"/>
            <color indexed="81"/>
            <rFont val="돋움"/>
            <family val="3"/>
            <charset val="129"/>
          </rPr>
          <t>고정</t>
        </r>
      </text>
    </comment>
    <comment ref="C17" authorId="0" shapeId="0" xr:uid="{7208CF27-D165-4063-8B25-42476F33DBA1}">
      <text>
        <r>
          <rPr>
            <b/>
            <sz val="11"/>
            <color indexed="81"/>
            <rFont val="Tahoma"/>
            <family val="2"/>
          </rPr>
          <t>ha</t>
        </r>
        <r>
          <rPr>
            <b/>
            <sz val="11"/>
            <color indexed="81"/>
            <rFont val="돋움"/>
            <family val="3"/>
            <charset val="129"/>
          </rPr>
          <t>당</t>
        </r>
        <r>
          <rPr>
            <b/>
            <sz val="11"/>
            <color indexed="81"/>
            <rFont val="Tahoma"/>
            <family val="2"/>
          </rPr>
          <t xml:space="preserve"> </t>
        </r>
        <r>
          <rPr>
            <b/>
            <sz val="11"/>
            <color indexed="81"/>
            <rFont val="돋움"/>
            <family val="3"/>
            <charset val="129"/>
          </rPr>
          <t>작업로</t>
        </r>
        <r>
          <rPr>
            <b/>
            <sz val="11"/>
            <color indexed="81"/>
            <rFont val="Tahoma"/>
            <family val="2"/>
          </rPr>
          <t xml:space="preserve"> </t>
        </r>
        <r>
          <rPr>
            <b/>
            <sz val="11"/>
            <color indexed="81"/>
            <rFont val="돋움"/>
            <family val="3"/>
            <charset val="129"/>
          </rPr>
          <t>선정</t>
        </r>
        <r>
          <rPr>
            <b/>
            <sz val="11"/>
            <color indexed="81"/>
            <rFont val="Tahoma"/>
            <family val="2"/>
          </rPr>
          <t xml:space="preserve"> </t>
        </r>
        <r>
          <rPr>
            <b/>
            <sz val="11"/>
            <color indexed="81"/>
            <rFont val="돋움"/>
            <family val="3"/>
            <charset val="129"/>
          </rPr>
          <t>길이</t>
        </r>
        <r>
          <rPr>
            <b/>
            <sz val="11"/>
            <color indexed="81"/>
            <rFont val="Tahoma"/>
            <family val="2"/>
          </rPr>
          <t>.km</t>
        </r>
        <r>
          <rPr>
            <b/>
            <sz val="11"/>
            <color indexed="81"/>
            <rFont val="돋움"/>
            <family val="3"/>
            <charset val="129"/>
          </rPr>
          <t>단위</t>
        </r>
      </text>
    </comment>
    <comment ref="C31" authorId="0" shapeId="0" xr:uid="{CB709642-A8A3-43F1-A986-913CAD9A7DD6}">
      <text>
        <r>
          <rPr>
            <b/>
            <sz val="11"/>
            <color indexed="81"/>
            <rFont val="돋움"/>
            <family val="3"/>
            <charset val="129"/>
          </rPr>
          <t>고정값</t>
        </r>
        <r>
          <rPr>
            <b/>
            <sz val="11"/>
            <color indexed="81"/>
            <rFont val="Tahoma"/>
            <family val="2"/>
          </rPr>
          <t>. 1ha</t>
        </r>
      </text>
    </comment>
    <comment ref="E34" authorId="0" shapeId="0" xr:uid="{C0E0F64F-C00A-44A1-A1A5-2B324DEABF28}">
      <text>
        <r>
          <rPr>
            <b/>
            <sz val="10"/>
            <color indexed="81"/>
            <rFont val="돋움"/>
            <family val="3"/>
            <charset val="129"/>
          </rPr>
          <t>예초기</t>
        </r>
        <r>
          <rPr>
            <b/>
            <sz val="10"/>
            <color indexed="81"/>
            <rFont val="Tahoma"/>
            <family val="2"/>
          </rPr>
          <t xml:space="preserve"> </t>
        </r>
        <r>
          <rPr>
            <b/>
            <sz val="10"/>
            <color indexed="81"/>
            <rFont val="돋움"/>
            <family val="3"/>
            <charset val="129"/>
          </rPr>
          <t>주연료의</t>
        </r>
        <r>
          <rPr>
            <b/>
            <sz val="10"/>
            <color indexed="81"/>
            <rFont val="Tahoma"/>
            <family val="2"/>
          </rPr>
          <t xml:space="preserve"> 1/2.
( 2</t>
        </r>
        <r>
          <rPr>
            <b/>
            <sz val="10"/>
            <color indexed="81"/>
            <rFont val="돋움"/>
            <family val="3"/>
            <charset val="129"/>
          </rPr>
          <t>인</t>
        </r>
        <r>
          <rPr>
            <b/>
            <sz val="10"/>
            <color indexed="81"/>
            <rFont val="Tahoma"/>
            <family val="2"/>
          </rPr>
          <t xml:space="preserve"> 1</t>
        </r>
        <r>
          <rPr>
            <b/>
            <sz val="10"/>
            <color indexed="81"/>
            <rFont val="돋움"/>
            <family val="3"/>
            <charset val="129"/>
          </rPr>
          <t>조</t>
        </r>
        <r>
          <rPr>
            <b/>
            <sz val="10"/>
            <color indexed="81"/>
            <rFont val="Tahoma"/>
            <family val="2"/>
          </rPr>
          <t xml:space="preserve"> </t>
        </r>
        <r>
          <rPr>
            <b/>
            <sz val="10"/>
            <color indexed="81"/>
            <rFont val="돋움"/>
            <family val="3"/>
            <charset val="129"/>
          </rPr>
          <t>작업</t>
        </r>
        <r>
          <rPr>
            <b/>
            <sz val="10"/>
            <color indexed="81"/>
            <rFont val="Tahoma"/>
            <family val="2"/>
          </rPr>
          <t>)</t>
        </r>
      </text>
    </comment>
    <comment ref="C45" authorId="0" shapeId="0" xr:uid="{CB7CCDF7-EC6D-4E90-805A-21392023477E}">
      <text>
        <r>
          <rPr>
            <b/>
            <sz val="11"/>
            <color indexed="81"/>
            <rFont val="Tahoma"/>
            <family val="2"/>
          </rPr>
          <t>ha</t>
        </r>
        <r>
          <rPr>
            <b/>
            <sz val="11"/>
            <color indexed="81"/>
            <rFont val="돋움"/>
            <family val="3"/>
            <charset val="129"/>
          </rPr>
          <t>당</t>
        </r>
        <r>
          <rPr>
            <b/>
            <sz val="11"/>
            <color indexed="81"/>
            <rFont val="Tahoma"/>
            <family val="2"/>
          </rPr>
          <t xml:space="preserve"> </t>
        </r>
        <r>
          <rPr>
            <b/>
            <sz val="11"/>
            <color indexed="81"/>
            <rFont val="돋움"/>
            <family val="3"/>
            <charset val="129"/>
          </rPr>
          <t>제거할</t>
        </r>
        <r>
          <rPr>
            <b/>
            <sz val="11"/>
            <color indexed="81"/>
            <rFont val="Tahoma"/>
            <family val="2"/>
          </rPr>
          <t xml:space="preserve"> </t>
        </r>
        <r>
          <rPr>
            <b/>
            <sz val="11"/>
            <color indexed="81"/>
            <rFont val="돋움"/>
            <family val="3"/>
            <charset val="129"/>
          </rPr>
          <t>덩굴</t>
        </r>
        <r>
          <rPr>
            <b/>
            <sz val="11"/>
            <color indexed="81"/>
            <rFont val="Tahoma"/>
            <family val="2"/>
          </rPr>
          <t xml:space="preserve"> </t>
        </r>
        <r>
          <rPr>
            <b/>
            <sz val="11"/>
            <color indexed="81"/>
            <rFont val="돋움"/>
            <family val="3"/>
            <charset val="129"/>
          </rPr>
          <t>본수</t>
        </r>
        <r>
          <rPr>
            <b/>
            <sz val="11"/>
            <color indexed="81"/>
            <rFont val="Tahoma"/>
            <family val="2"/>
          </rPr>
          <t xml:space="preserve"> </t>
        </r>
        <r>
          <rPr>
            <b/>
            <sz val="11"/>
            <color indexed="81"/>
            <rFont val="돋움"/>
            <family val="3"/>
            <charset val="129"/>
          </rPr>
          <t>입력</t>
        </r>
      </text>
    </comment>
    <comment ref="D77" authorId="0" shapeId="0" xr:uid="{8901AFA2-248C-4208-9DB4-3B7844F7D7A2}">
      <text>
        <r>
          <rPr>
            <b/>
            <sz val="11"/>
            <color indexed="81"/>
            <rFont val="돋움"/>
            <family val="3"/>
            <charset val="129"/>
          </rPr>
          <t>가지치기 높이</t>
        </r>
      </text>
    </comment>
    <comment ref="C78" authorId="0" shapeId="0" xr:uid="{15873452-30AE-47B3-8DD1-42E452649E75}">
      <text>
        <r>
          <rPr>
            <b/>
            <sz val="11"/>
            <color indexed="81"/>
            <rFont val="Tahoma"/>
            <family val="2"/>
          </rPr>
          <t>ha</t>
        </r>
        <r>
          <rPr>
            <b/>
            <sz val="11"/>
            <color indexed="81"/>
            <rFont val="돋움"/>
            <family val="3"/>
            <charset val="129"/>
          </rPr>
          <t>당</t>
        </r>
        <r>
          <rPr>
            <b/>
            <sz val="11"/>
            <color indexed="81"/>
            <rFont val="Tahoma"/>
            <family val="2"/>
          </rPr>
          <t xml:space="preserve"> </t>
        </r>
        <r>
          <rPr>
            <b/>
            <sz val="11"/>
            <color indexed="81"/>
            <rFont val="돋움"/>
            <family val="3"/>
            <charset val="129"/>
          </rPr>
          <t>가지치기</t>
        </r>
        <r>
          <rPr>
            <b/>
            <sz val="11"/>
            <color indexed="81"/>
            <rFont val="Tahoma"/>
            <family val="2"/>
          </rPr>
          <t xml:space="preserve"> </t>
        </r>
        <r>
          <rPr>
            <b/>
            <sz val="11"/>
            <color indexed="81"/>
            <rFont val="돋움"/>
            <family val="3"/>
            <charset val="129"/>
          </rPr>
          <t>대상목</t>
        </r>
        <r>
          <rPr>
            <b/>
            <sz val="11"/>
            <color indexed="81"/>
            <rFont val="Tahoma"/>
            <family val="2"/>
          </rPr>
          <t xml:space="preserve"> </t>
        </r>
        <r>
          <rPr>
            <b/>
            <sz val="11"/>
            <color indexed="81"/>
            <rFont val="돋움"/>
            <family val="3"/>
            <charset val="129"/>
          </rPr>
          <t>본수</t>
        </r>
        <r>
          <rPr>
            <sz val="11"/>
            <color indexed="81"/>
            <rFont val="Tahoma"/>
            <family val="2"/>
          </rPr>
          <t xml:space="preserve">
</t>
        </r>
      </text>
    </comment>
    <comment ref="C87" authorId="0" shapeId="0" xr:uid="{880A548B-4E1D-433B-AF17-F21D0D353955}">
      <text>
        <r>
          <rPr>
            <b/>
            <sz val="11"/>
            <color indexed="81"/>
            <rFont val="Tahoma"/>
            <family val="2"/>
          </rPr>
          <t>ha</t>
        </r>
        <r>
          <rPr>
            <b/>
            <sz val="11"/>
            <color indexed="81"/>
            <rFont val="돋움"/>
            <family val="3"/>
            <charset val="129"/>
          </rPr>
          <t>당</t>
        </r>
        <r>
          <rPr>
            <b/>
            <sz val="11"/>
            <color indexed="81"/>
            <rFont val="Tahoma"/>
            <family val="2"/>
          </rPr>
          <t xml:space="preserve"> </t>
        </r>
        <r>
          <rPr>
            <b/>
            <sz val="11"/>
            <color indexed="81"/>
            <rFont val="돋움"/>
            <family val="3"/>
            <charset val="129"/>
          </rPr>
          <t>임내정리</t>
        </r>
        <r>
          <rPr>
            <b/>
            <sz val="11"/>
            <color indexed="81"/>
            <rFont val="Tahoma"/>
            <family val="2"/>
          </rPr>
          <t xml:space="preserve"> </t>
        </r>
        <r>
          <rPr>
            <b/>
            <sz val="11"/>
            <color indexed="81"/>
            <rFont val="돋움"/>
            <family val="3"/>
            <charset val="129"/>
          </rPr>
          <t>재적량</t>
        </r>
        <r>
          <rPr>
            <b/>
            <sz val="11"/>
            <color indexed="81"/>
            <rFont val="Tahoma"/>
            <family val="2"/>
          </rPr>
          <t xml:space="preserve"> </t>
        </r>
        <r>
          <rPr>
            <b/>
            <sz val="11"/>
            <color indexed="81"/>
            <rFont val="돋움"/>
            <family val="3"/>
            <charset val="129"/>
          </rPr>
          <t>입력</t>
        </r>
        <r>
          <rPr>
            <sz val="11"/>
            <color indexed="81"/>
            <rFont val="Tahoma"/>
            <family val="2"/>
          </rPr>
          <t xml:space="preserve">
</t>
        </r>
      </text>
    </comment>
    <comment ref="C88" authorId="0" shapeId="0" xr:uid="{FC6B3465-8B2D-479B-9CD9-E5C25D6EB9DA}">
      <text>
        <r>
          <rPr>
            <b/>
            <sz val="11"/>
            <color indexed="81"/>
            <rFont val="Tahoma"/>
            <family val="2"/>
          </rPr>
          <t>ha</t>
        </r>
        <r>
          <rPr>
            <b/>
            <sz val="11"/>
            <color indexed="81"/>
            <rFont val="돋움"/>
            <family val="3"/>
            <charset val="129"/>
          </rPr>
          <t>당</t>
        </r>
        <r>
          <rPr>
            <b/>
            <sz val="11"/>
            <color indexed="81"/>
            <rFont val="Tahoma"/>
            <family val="2"/>
          </rPr>
          <t xml:space="preserve"> </t>
        </r>
        <r>
          <rPr>
            <b/>
            <sz val="11"/>
            <color indexed="81"/>
            <rFont val="돋움"/>
            <family val="3"/>
            <charset val="129"/>
          </rPr>
          <t>임내정리면적</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돈</author>
  </authors>
  <commentList>
    <comment ref="AH3" authorId="0" shapeId="0" xr:uid="{00000000-0006-0000-2200-000001000000}">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20" authorId="0" shapeId="0" xr:uid="{00000000-0006-0000-2200-000002000000}">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37" authorId="0" shapeId="0" xr:uid="{00000000-0006-0000-2200-000003000000}">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54" authorId="0" shapeId="0" xr:uid="{00000000-0006-0000-2200-000004000000}">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71" authorId="0" shapeId="0" xr:uid="{00000000-0006-0000-2200-000005000000}">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88" authorId="0" shapeId="0" xr:uid="{00000000-0006-0000-2200-000006000000}">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105" authorId="0" shapeId="0" xr:uid="{61DA0343-E4E1-4251-84CB-183FCBEE3D2C}">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122" authorId="0" shapeId="0" xr:uid="{FC016FCE-FC79-495B-9953-097E7071933A}">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139" authorId="0" shapeId="0" xr:uid="{E58685CC-16CB-49FC-91C3-6D508EE85676}">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돈</author>
  </authors>
  <commentList>
    <comment ref="AH3" authorId="0" shapeId="0" xr:uid="{00000000-0006-0000-2800-000001000000}">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20" authorId="0" shapeId="0" xr:uid="{00000000-0006-0000-2800-000002000000}">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37" authorId="0" shapeId="0" xr:uid="{00000000-0006-0000-2800-000003000000}">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54" authorId="0" shapeId="0" xr:uid="{00000000-0006-0000-2800-000004000000}">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돈</author>
  </authors>
  <commentList>
    <comment ref="AH3" authorId="0" shapeId="0" xr:uid="{00000000-0006-0000-2900-000001000000}">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20" authorId="0" shapeId="0" xr:uid="{00000000-0006-0000-2900-000002000000}">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37" authorId="0" shapeId="0" xr:uid="{00000000-0006-0000-2900-000003000000}">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54" authorId="0" shapeId="0" xr:uid="{00000000-0006-0000-2900-000004000000}">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71" authorId="0" shapeId="0" xr:uid="{00000000-0006-0000-2900-000005000000}">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88" authorId="0" shapeId="0" xr:uid="{00000000-0006-0000-2900-000006000000}">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105" authorId="0" shapeId="0" xr:uid="{43F0DA1D-FFBE-4E1E-BF54-383D3FBBC5DF}">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122" authorId="0" shapeId="0" xr:uid="{258D3703-2E23-4CF4-9181-1566BB3F4408}">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139" authorId="0" shapeId="0" xr:uid="{6E339873-A27C-47E1-B453-505ECA6FE34A}">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156" authorId="0" shapeId="0" xr:uid="{5E6674F4-3CC3-4701-BC68-70AA3BE394C3}">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173" authorId="0" shapeId="0" xr:uid="{0C69A726-CF58-4A07-8EBE-453BCB695DE5}">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190" authorId="0" shapeId="0" xr:uid="{7F6BC287-B0EC-40CB-BD6A-96C790B61B9B}">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207" authorId="0" shapeId="0" xr:uid="{03DB0CCF-D559-43C1-882E-87AA7435E7A4}">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224" authorId="0" shapeId="0" xr:uid="{3B13DAD9-7494-4C08-AC16-606FAEC54EDD}">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돈</author>
  </authors>
  <commentList>
    <comment ref="AH3" authorId="0" shapeId="0" xr:uid="{00000000-0006-0000-2A00-000001000000}">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20" authorId="0" shapeId="0" xr:uid="{00000000-0006-0000-2A00-000002000000}">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37" authorId="0" shapeId="0" xr:uid="{00000000-0006-0000-2A00-000003000000}">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54" authorId="0" shapeId="0" xr:uid="{00000000-0006-0000-2A00-000004000000}">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71" authorId="0" shapeId="0" xr:uid="{00000000-0006-0000-2A00-000005000000}">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 ref="AH88" authorId="0" shapeId="0" xr:uid="{00000000-0006-0000-2A00-000006000000}">
      <text>
        <r>
          <rPr>
            <b/>
            <sz val="9"/>
            <color indexed="81"/>
            <rFont val="돋움"/>
            <family val="3"/>
            <charset val="129"/>
          </rPr>
          <t>돈</t>
        </r>
        <r>
          <rPr>
            <b/>
            <sz val="9"/>
            <color indexed="81"/>
            <rFont val="Tahoma"/>
            <family val="2"/>
          </rPr>
          <t>:</t>
        </r>
        <r>
          <rPr>
            <sz val="9"/>
            <color indexed="81"/>
            <rFont val="Tahoma"/>
            <family val="2"/>
          </rPr>
          <t xml:space="preserve">
</t>
        </r>
        <r>
          <rPr>
            <sz val="9"/>
            <color indexed="81"/>
            <rFont val="돋움"/>
            <family val="3"/>
            <charset val="129"/>
          </rPr>
          <t xml:space="preserve">지우면안됨
</t>
        </r>
      </text>
    </comment>
  </commentList>
</comments>
</file>

<file path=xl/sharedStrings.xml><?xml version="1.0" encoding="utf-8"?>
<sst xmlns="http://schemas.openxmlformats.org/spreadsheetml/2006/main" count="10741" uniqueCount="1536">
  <si>
    <t xml:space="preserve">발주처 : </t>
    <phoneticPr fontId="4" type="noConversion"/>
  </si>
  <si>
    <t>위      치       도</t>
    <phoneticPr fontId="4" type="noConversion"/>
  </si>
  <si>
    <t xml:space="preserve">                </t>
    <phoneticPr fontId="4" type="noConversion"/>
  </si>
  <si>
    <t>㏊</t>
    <phoneticPr fontId="4" type="noConversion"/>
  </si>
  <si>
    <t>ha</t>
    <phoneticPr fontId="4" type="noConversion"/>
  </si>
  <si>
    <t>예   정   공   정   표</t>
    <phoneticPr fontId="4" type="noConversion"/>
  </si>
  <si>
    <t>계</t>
    <phoneticPr fontId="4" type="noConversion"/>
  </si>
  <si>
    <t xml:space="preserve"> 사업기간 : </t>
    <phoneticPr fontId="4" type="noConversion"/>
  </si>
  <si>
    <t>천연림개량</t>
    <phoneticPr fontId="4" type="noConversion"/>
  </si>
  <si>
    <t xml:space="preserve"> 제출인 : </t>
    <phoneticPr fontId="4" type="noConversion"/>
  </si>
  <si>
    <t xml:space="preserve"> 작성자 : </t>
    <phoneticPr fontId="4" type="noConversion"/>
  </si>
  <si>
    <t xml:space="preserve"> 작업종별면적 : </t>
    <phoneticPr fontId="4" type="noConversion"/>
  </si>
  <si>
    <t xml:space="preserve">대상지 : </t>
    <phoneticPr fontId="4" type="noConversion"/>
  </si>
  <si>
    <t>설계 세부 명칭 및 면적</t>
    <phoneticPr fontId="4" type="noConversion"/>
  </si>
  <si>
    <t xml:space="preserve">1. 사업명  : </t>
    <phoneticPr fontId="4" type="noConversion"/>
  </si>
  <si>
    <t xml:space="preserve">2. 소재지  : </t>
    <phoneticPr fontId="4" type="noConversion"/>
  </si>
  <si>
    <t xml:space="preserve">설계명 : </t>
    <phoneticPr fontId="4" type="noConversion"/>
  </si>
  <si>
    <t>직접노무비의</t>
    <phoneticPr fontId="4" type="noConversion"/>
  </si>
  <si>
    <t>노무비의</t>
    <phoneticPr fontId="4" type="noConversion"/>
  </si>
  <si>
    <t xml:space="preserve"> </t>
    <phoneticPr fontId="4" type="noConversion"/>
  </si>
  <si>
    <t>가. 일  반  시  방  서</t>
    <phoneticPr fontId="4" type="noConversion"/>
  </si>
  <si>
    <t>설 계 설 명 서</t>
    <phoneticPr fontId="4" type="noConversion"/>
  </si>
  <si>
    <t xml:space="preserve">3. 면   적 :       </t>
    <phoneticPr fontId="4" type="noConversion"/>
  </si>
  <si>
    <t xml:space="preserve">4. 현장 설명 </t>
    <phoneticPr fontId="4" type="noConversion"/>
  </si>
  <si>
    <t>6. 임소반 구획</t>
    <phoneticPr fontId="4" type="noConversion"/>
  </si>
  <si>
    <t xml:space="preserve">o. 소 재 지 : </t>
    <phoneticPr fontId="4" type="noConversion"/>
  </si>
  <si>
    <t xml:space="preserve">o. 사 업 비 : </t>
    <phoneticPr fontId="4" type="noConversion"/>
  </si>
  <si>
    <t>목            차</t>
    <phoneticPr fontId="4" type="noConversion"/>
  </si>
  <si>
    <t>총계</t>
    <phoneticPr fontId="4" type="noConversion"/>
  </si>
  <si>
    <t>설계자</t>
    <phoneticPr fontId="4" type="noConversion"/>
  </si>
  <si>
    <t>설계</t>
    <phoneticPr fontId="4" type="noConversion"/>
  </si>
  <si>
    <t>심사</t>
    <phoneticPr fontId="4" type="noConversion"/>
  </si>
  <si>
    <t>사  업  종</t>
    <phoneticPr fontId="4" type="noConversion"/>
  </si>
  <si>
    <t>위     치 :</t>
    <phoneticPr fontId="4" type="noConversion"/>
  </si>
  <si>
    <t>기초 자료</t>
    <phoneticPr fontId="4" type="noConversion"/>
  </si>
  <si>
    <t>원/L</t>
    <phoneticPr fontId="4" type="noConversion"/>
  </si>
  <si>
    <t>감리자</t>
    <phoneticPr fontId="4" type="noConversion"/>
  </si>
  <si>
    <t>담당자</t>
    <phoneticPr fontId="4" type="noConversion"/>
  </si>
  <si>
    <t>담 당</t>
    <phoneticPr fontId="4" type="noConversion"/>
  </si>
  <si>
    <t>과 장</t>
    <phoneticPr fontId="4" type="noConversion"/>
  </si>
  <si>
    <t>사업명 :</t>
    <phoneticPr fontId="4" type="noConversion"/>
  </si>
  <si>
    <t>7. 소반별 특징 및 시방서</t>
    <phoneticPr fontId="4" type="noConversion"/>
  </si>
  <si>
    <t xml:space="preserve">   ○ 기본설계서에서 제시한 사업지 면적의 1%이상을 표준지로 선정하였다.</t>
    <phoneticPr fontId="4" type="noConversion"/>
  </si>
  <si>
    <t xml:space="preserve">   ○ 단가적용은 "별지" 기초자료에 의함.</t>
    <phoneticPr fontId="4" type="noConversion"/>
  </si>
  <si>
    <t>설계자 :</t>
    <phoneticPr fontId="4" type="noConversion"/>
  </si>
  <si>
    <t xml:space="preserve">o. 면     적 : </t>
    <phoneticPr fontId="4" type="noConversion"/>
  </si>
  <si>
    <t>나. 특  별  시  방  서</t>
    <phoneticPr fontId="4" type="noConversion"/>
  </si>
  <si>
    <t>다. 전  문  시  방  서</t>
    <phoneticPr fontId="4" type="noConversion"/>
  </si>
  <si>
    <t>6. 시  방  서(일반,특별,전문)</t>
    <phoneticPr fontId="4" type="noConversion"/>
  </si>
  <si>
    <t>○</t>
    <phoneticPr fontId="4" type="noConversion"/>
  </si>
  <si>
    <t>표준지 GPS 좌표</t>
  </si>
  <si>
    <t>임소반</t>
  </si>
  <si>
    <t>표준지번호</t>
  </si>
  <si>
    <t>X좌표</t>
  </si>
  <si>
    <t>Y좌표</t>
  </si>
  <si>
    <t>"별        첨"</t>
  </si>
  <si>
    <t>※ 별책: 설계도면</t>
  </si>
  <si>
    <t>현  장  사  진</t>
  </si>
  <si>
    <t xml:space="preserve">                </t>
  </si>
  <si>
    <t>◎ 사업대상지 전경</t>
  </si>
  <si>
    <t>사업대상지 전경</t>
  </si>
  <si>
    <t>10. ha당 단가산출서</t>
    <phoneticPr fontId="4" type="noConversion"/>
  </si>
  <si>
    <t>12. 표준지 GPS 좌표</t>
    <phoneticPr fontId="4" type="noConversion"/>
  </si>
  <si>
    <t>5. 설   계   목   적 :</t>
    <phoneticPr fontId="4" type="noConversion"/>
  </si>
  <si>
    <t xml:space="preserve">    나) 작 업 기 간 :</t>
    <phoneticPr fontId="4" type="noConversion"/>
  </si>
  <si>
    <t>11. 소반별 수량산출 내역서</t>
    <phoneticPr fontId="4" type="noConversion"/>
  </si>
  <si>
    <t>3. 설계설명서</t>
    <phoneticPr fontId="4" type="noConversion"/>
  </si>
  <si>
    <t>1. 위치도</t>
    <phoneticPr fontId="4" type="noConversion"/>
  </si>
  <si>
    <t>2. 현장사진</t>
    <phoneticPr fontId="4" type="noConversion"/>
  </si>
  <si>
    <t>8. 사업원가계산서</t>
    <phoneticPr fontId="4" type="noConversion"/>
  </si>
  <si>
    <t>9. 설계내역서</t>
    <phoneticPr fontId="4" type="noConversion"/>
  </si>
  <si>
    <t xml:space="preserve"> □ 숲가꾸기사업 현황</t>
    <phoneticPr fontId="4" type="noConversion"/>
  </si>
  <si>
    <t xml:space="preserve">  사  업  명</t>
    <phoneticPr fontId="4" type="noConversion"/>
  </si>
  <si>
    <t>사업 년도</t>
    <phoneticPr fontId="4" type="noConversion"/>
  </si>
  <si>
    <t xml:space="preserve">  사  업  종</t>
    <phoneticPr fontId="4" type="noConversion"/>
  </si>
  <si>
    <t>임  소  반</t>
    <phoneticPr fontId="4" type="noConversion"/>
  </si>
  <si>
    <t xml:space="preserve">  개       소</t>
    <phoneticPr fontId="4" type="noConversion"/>
  </si>
  <si>
    <t>사업 면적</t>
    <phoneticPr fontId="4" type="noConversion"/>
  </si>
  <si>
    <t xml:space="preserve">  수       종</t>
    <phoneticPr fontId="4" type="noConversion"/>
  </si>
  <si>
    <t>작  성  일</t>
    <phoneticPr fontId="4" type="noConversion"/>
  </si>
  <si>
    <t xml:space="preserve"> □ 인건비, 재료비 단가</t>
    <phoneticPr fontId="4" type="noConversion"/>
  </si>
  <si>
    <t>구  분</t>
    <phoneticPr fontId="4" type="noConversion"/>
  </si>
  <si>
    <t>단가</t>
    <phoneticPr fontId="4" type="noConversion"/>
  </si>
  <si>
    <t>규격</t>
    <phoneticPr fontId="4" type="noConversion"/>
  </si>
  <si>
    <t>비  고</t>
    <phoneticPr fontId="4" type="noConversion"/>
  </si>
  <si>
    <t>보통인부 단가</t>
    <phoneticPr fontId="4" type="noConversion"/>
  </si>
  <si>
    <t>원</t>
    <phoneticPr fontId="4" type="noConversion"/>
  </si>
  <si>
    <t>특별인부 단가</t>
    <phoneticPr fontId="4" type="noConversion"/>
  </si>
  <si>
    <t>벌목인부 단가</t>
    <phoneticPr fontId="4" type="noConversion"/>
  </si>
  <si>
    <t>건설기계운전기사</t>
    <phoneticPr fontId="4" type="noConversion"/>
  </si>
  <si>
    <t>휘발유 거래 단가</t>
    <phoneticPr fontId="4" type="noConversion"/>
  </si>
  <si>
    <t>경유 거래단가</t>
    <phoneticPr fontId="4" type="noConversion"/>
  </si>
  <si>
    <t>Opinet 유가정보 경유단가(부가세제외)</t>
    <phoneticPr fontId="4" type="noConversion"/>
  </si>
  <si>
    <t>cc오일 단가</t>
    <phoneticPr fontId="4" type="noConversion"/>
  </si>
  <si>
    <t>체인오일 단가</t>
    <phoneticPr fontId="4" type="noConversion"/>
  </si>
  <si>
    <t>대</t>
    <phoneticPr fontId="4" type="noConversion"/>
  </si>
  <si>
    <t xml:space="preserve"> □ 원가계산 법정 요율 등</t>
    <phoneticPr fontId="4" type="noConversion"/>
  </si>
  <si>
    <t>적용기준</t>
    <phoneticPr fontId="4" type="noConversion"/>
  </si>
  <si>
    <t>요율</t>
    <phoneticPr fontId="4" type="noConversion"/>
  </si>
  <si>
    <t>단위</t>
    <phoneticPr fontId="4" type="noConversion"/>
  </si>
  <si>
    <t>비    고</t>
    <phoneticPr fontId="4" type="noConversion"/>
  </si>
  <si>
    <t>간접노무비</t>
    <phoneticPr fontId="4" type="noConversion"/>
  </si>
  <si>
    <t>%</t>
    <phoneticPr fontId="4" type="noConversion"/>
  </si>
  <si>
    <t>고용보험료</t>
    <phoneticPr fontId="4" type="noConversion"/>
  </si>
  <si>
    <t>%</t>
    <phoneticPr fontId="4" type="noConversion"/>
  </si>
  <si>
    <t>산재보험료</t>
    <phoneticPr fontId="4" type="noConversion"/>
  </si>
  <si>
    <t>건강보험료</t>
    <phoneticPr fontId="4" type="noConversion"/>
  </si>
  <si>
    <t>노인장기요양
보험료</t>
    <phoneticPr fontId="4" type="noConversion"/>
  </si>
  <si>
    <t>건강보험료의</t>
    <phoneticPr fontId="4" type="noConversion"/>
  </si>
  <si>
    <t>국민연금</t>
    <phoneticPr fontId="4" type="noConversion"/>
  </si>
  <si>
    <t>산업안전보건
관리비</t>
    <phoneticPr fontId="4" type="noConversion"/>
  </si>
  <si>
    <t>재료비+직접노무비의</t>
    <phoneticPr fontId="4" type="noConversion"/>
  </si>
  <si>
    <t>일반관리비</t>
    <phoneticPr fontId="4" type="noConversion"/>
  </si>
  <si>
    <t>노+재+경의</t>
    <phoneticPr fontId="4" type="noConversion"/>
  </si>
  <si>
    <t>이  윤</t>
    <phoneticPr fontId="4" type="noConversion"/>
  </si>
  <si>
    <t>노+경+일반관리비의</t>
    <phoneticPr fontId="4" type="noConversion"/>
  </si>
  <si>
    <t>부가가치세</t>
    <phoneticPr fontId="4" type="noConversion"/>
  </si>
  <si>
    <t>14. 설  계  도  면</t>
    <phoneticPr fontId="4" type="noConversion"/>
  </si>
  <si>
    <t>총원가의</t>
    <phoneticPr fontId="4" type="noConversion"/>
  </si>
  <si>
    <t>사  업  원  가  계  산  서</t>
    <phoneticPr fontId="4" type="noConversion"/>
  </si>
  <si>
    <t>(단위 : 원)</t>
    <phoneticPr fontId="4" type="noConversion"/>
  </si>
  <si>
    <t>비             목</t>
    <phoneticPr fontId="4" type="noConversion"/>
  </si>
  <si>
    <t>금   액</t>
    <phoneticPr fontId="4" type="noConversion"/>
  </si>
  <si>
    <t>구성비</t>
    <phoneticPr fontId="4" type="noConversion"/>
  </si>
  <si>
    <t>순
사
업
원
가</t>
    <phoneticPr fontId="4" type="noConversion"/>
  </si>
  <si>
    <t>재료비</t>
    <phoneticPr fontId="4" type="noConversion"/>
  </si>
  <si>
    <t>직접재료비</t>
    <phoneticPr fontId="4" type="noConversion"/>
  </si>
  <si>
    <t xml:space="preserve">   직접재료비+잡품</t>
    <phoneticPr fontId="4" type="noConversion"/>
  </si>
  <si>
    <t>간접재료비</t>
    <phoneticPr fontId="4" type="noConversion"/>
  </si>
  <si>
    <t>소      계</t>
    <phoneticPr fontId="4" type="noConversion"/>
  </si>
  <si>
    <t>노무비</t>
    <phoneticPr fontId="4" type="noConversion"/>
  </si>
  <si>
    <t>직접노무비</t>
    <phoneticPr fontId="4" type="noConversion"/>
  </si>
  <si>
    <t>경  비</t>
    <phoneticPr fontId="4" type="noConversion"/>
  </si>
  <si>
    <t>기계경비</t>
    <phoneticPr fontId="4" type="noConversion"/>
  </si>
  <si>
    <t xml:space="preserve">    기계손료×적용일수×장비단가</t>
    <phoneticPr fontId="4" type="noConversion"/>
  </si>
  <si>
    <t>산업재해보상보험</t>
    <phoneticPr fontId="4" type="noConversion"/>
  </si>
  <si>
    <t>국민건강보험료</t>
    <phoneticPr fontId="4" type="noConversion"/>
  </si>
  <si>
    <t>국민연금보험료</t>
    <phoneticPr fontId="4" type="noConversion"/>
  </si>
  <si>
    <t>노인장기요양보험료</t>
    <phoneticPr fontId="4" type="noConversion"/>
  </si>
  <si>
    <t>산업안전보건관리비</t>
    <phoneticPr fontId="4" type="noConversion"/>
  </si>
  <si>
    <t>일반관리비</t>
  </si>
  <si>
    <t>이          윤</t>
  </si>
  <si>
    <t>총   원   가</t>
  </si>
  <si>
    <t>부가가치세</t>
  </si>
  <si>
    <t>총 공 사 비</t>
  </si>
  <si>
    <t>천단위미만절사</t>
    <phoneticPr fontId="4" type="noConversion"/>
  </si>
  <si>
    <t>(보조금 + 부가가치세)</t>
    <phoneticPr fontId="4" type="noConversion"/>
  </si>
  <si>
    <t>설 계 내 역 총 괄 표</t>
    <phoneticPr fontId="4" type="noConversion"/>
  </si>
  <si>
    <t>제Ⅰ호표</t>
    <phoneticPr fontId="4" type="noConversion"/>
  </si>
  <si>
    <t>구 분</t>
    <phoneticPr fontId="4" type="noConversion"/>
  </si>
  <si>
    <t>면적
(㏊)</t>
    <phoneticPr fontId="4" type="noConversion"/>
  </si>
  <si>
    <t>경비</t>
    <phoneticPr fontId="4" type="noConversion"/>
  </si>
  <si>
    <t>비고</t>
    <phoneticPr fontId="4" type="noConversion"/>
  </si>
  <si>
    <t>금액</t>
    <phoneticPr fontId="4" type="noConversion"/>
  </si>
  <si>
    <t xml:space="preserve">단가 </t>
    <phoneticPr fontId="4" type="noConversion"/>
  </si>
  <si>
    <t>합 계</t>
    <phoneticPr fontId="4" type="noConversion"/>
  </si>
  <si>
    <t>임소반</t>
    <phoneticPr fontId="4" type="noConversion"/>
  </si>
  <si>
    <t>]</t>
    <phoneticPr fontId="4" type="noConversion"/>
  </si>
  <si>
    <t>공종별 소요인원 산출내역서</t>
    <phoneticPr fontId="4" type="noConversion"/>
  </si>
  <si>
    <t>임소반명</t>
    <phoneticPr fontId="4" type="noConversion"/>
  </si>
  <si>
    <t>사업종</t>
    <phoneticPr fontId="4" type="noConversion"/>
  </si>
  <si>
    <t>설계내역소요인원</t>
    <phoneticPr fontId="4" type="noConversion"/>
  </si>
  <si>
    <t>인원</t>
    <phoneticPr fontId="4" type="noConversion"/>
  </si>
  <si>
    <t>소요일수</t>
    <phoneticPr fontId="4" type="noConversion"/>
  </si>
  <si>
    <t>사업대상지</t>
    <phoneticPr fontId="99" type="noConversion"/>
  </si>
  <si>
    <t>지번</t>
    <phoneticPr fontId="99" type="noConversion"/>
  </si>
  <si>
    <t>사업
면적
(ha)</t>
    <phoneticPr fontId="99" type="noConversion"/>
  </si>
  <si>
    <t>사업종(ha)</t>
    <phoneticPr fontId="99" type="noConversion"/>
  </si>
  <si>
    <t>소      유      자</t>
    <phoneticPr fontId="99" type="noConversion"/>
  </si>
  <si>
    <t>비고</t>
    <phoneticPr fontId="99" type="noConversion"/>
  </si>
  <si>
    <t>읍면</t>
    <phoneticPr fontId="99" type="noConversion"/>
  </si>
  <si>
    <t>리</t>
    <phoneticPr fontId="99" type="noConversion"/>
  </si>
  <si>
    <t>주                소</t>
    <phoneticPr fontId="99" type="noConversion"/>
  </si>
  <si>
    <t>성  명</t>
    <phoneticPr fontId="99" type="noConversion"/>
  </si>
  <si>
    <t>소반</t>
    <phoneticPr fontId="99" type="noConversion"/>
  </si>
  <si>
    <t>소   계</t>
    <phoneticPr fontId="99" type="noConversion"/>
  </si>
  <si>
    <t>합  계</t>
    <phoneticPr fontId="4" type="noConversion"/>
  </si>
  <si>
    <t>전체</t>
    <phoneticPr fontId="4" type="noConversion"/>
  </si>
  <si>
    <t>경사도</t>
    <phoneticPr fontId="4" type="noConversion"/>
  </si>
  <si>
    <t>작업난이도</t>
    <phoneticPr fontId="4" type="noConversion"/>
  </si>
  <si>
    <t>사 업 종</t>
    <phoneticPr fontId="4" type="noConversion"/>
  </si>
  <si>
    <t>사업
면적
(ha)</t>
    <phoneticPr fontId="4" type="noConversion"/>
  </si>
  <si>
    <t>임소반</t>
    <phoneticPr fontId="4" type="noConversion"/>
  </si>
  <si>
    <t>수 량 산 출 서(본수)</t>
    <phoneticPr fontId="4" type="noConversion"/>
  </si>
  <si>
    <t xml:space="preserve">  나. 표준지상세도</t>
    <phoneticPr fontId="4" type="noConversion"/>
  </si>
  <si>
    <t>사업명 :</t>
    <phoneticPr fontId="4" type="noConversion"/>
  </si>
  <si>
    <t>작성일</t>
    <phoneticPr fontId="4" type="noConversion"/>
  </si>
  <si>
    <t>휘발유단가 : 주간가격/1.1</t>
  </si>
  <si>
    <t>전체설계명</t>
    <phoneticPr fontId="4" type="noConversion"/>
  </si>
  <si>
    <t>주요수종</t>
    <phoneticPr fontId="4" type="noConversion"/>
  </si>
  <si>
    <t>지구별</t>
    <phoneticPr fontId="4" type="noConversion"/>
  </si>
  <si>
    <t>단, 일부지역은 도보이동 거리가 멀어 접근하기가 어렵다.</t>
    <phoneticPr fontId="4" type="noConversion"/>
  </si>
  <si>
    <t>필요시 수정</t>
    <phoneticPr fontId="4" type="noConversion"/>
  </si>
  <si>
    <t>입지여건</t>
    <phoneticPr fontId="4" type="noConversion"/>
  </si>
  <si>
    <t>1소반</t>
    <phoneticPr fontId="4" type="noConversion"/>
  </si>
  <si>
    <t>2소반</t>
    <phoneticPr fontId="4" type="noConversion"/>
  </si>
  <si>
    <t>소반별 주요수종 보고 작성</t>
    <phoneticPr fontId="4" type="noConversion"/>
  </si>
  <si>
    <t xml:space="preserve">    일</t>
    <phoneticPr fontId="4" type="noConversion"/>
  </si>
  <si>
    <t>선스타일 및 선굵기 조정하여 작업일수에 맞게 수정 할 것</t>
    <phoneticPr fontId="4" type="noConversion"/>
  </si>
  <si>
    <t>적색 수정입력, 파란색 참고로 할 것</t>
    <phoneticPr fontId="4" type="noConversion"/>
  </si>
  <si>
    <t>4-0</t>
    <phoneticPr fontId="4" type="noConversion"/>
  </si>
  <si>
    <t>3-1</t>
    <phoneticPr fontId="4" type="noConversion"/>
  </si>
  <si>
    <t>4-1</t>
    <phoneticPr fontId="4" type="noConversion"/>
  </si>
  <si>
    <t>4-2</t>
    <phoneticPr fontId="4" type="noConversion"/>
  </si>
  <si>
    <t>3소반</t>
  </si>
  <si>
    <t>4소반</t>
  </si>
  <si>
    <t>5소반</t>
  </si>
  <si>
    <t>6소반</t>
  </si>
  <si>
    <t>7소반</t>
  </si>
  <si>
    <t>8소반</t>
  </si>
  <si>
    <t>2-0</t>
    <phoneticPr fontId="4" type="noConversion"/>
  </si>
  <si>
    <t>모두베기</t>
    <phoneticPr fontId="4" type="noConversion"/>
  </si>
  <si>
    <t>솎아베기(낙)</t>
    <phoneticPr fontId="4" type="noConversion"/>
  </si>
  <si>
    <t>3-0</t>
    <phoneticPr fontId="4" type="noConversion"/>
  </si>
  <si>
    <t>설 계 내 역 서(모두베기)</t>
    <phoneticPr fontId="4" type="noConversion"/>
  </si>
  <si>
    <t>3-0
4-0</t>
    <phoneticPr fontId="4" type="noConversion"/>
  </si>
  <si>
    <t>정리작업</t>
    <phoneticPr fontId="4" type="noConversion"/>
  </si>
  <si>
    <t>설 계 내 역 서(산물수집)</t>
    <phoneticPr fontId="4" type="noConversion"/>
  </si>
  <si>
    <t>단위
(1식)</t>
    <phoneticPr fontId="4" type="noConversion"/>
  </si>
  <si>
    <t>10.4ha</t>
    <phoneticPr fontId="4" type="noConversion"/>
  </si>
  <si>
    <t>0.3ha</t>
    <phoneticPr fontId="4" type="noConversion"/>
  </si>
  <si>
    <t xml:space="preserve">       (재료비 + 기계경비)의 10.00%</t>
    <phoneticPr fontId="4" type="noConversion"/>
  </si>
  <si>
    <t>산물수집</t>
    <phoneticPr fontId="4" type="noConversion"/>
  </si>
  <si>
    <t>정리작업
(86,622원/인)</t>
    <phoneticPr fontId="4" type="noConversion"/>
  </si>
  <si>
    <t>ha당
금액</t>
    <phoneticPr fontId="4" type="noConversion"/>
  </si>
  <si>
    <t>소반전체
금액</t>
    <phoneticPr fontId="4" type="noConversion"/>
  </si>
  <si>
    <t>합    계</t>
    <phoneticPr fontId="4" type="noConversion"/>
  </si>
  <si>
    <t>실 작업일수는 공사기간 210일의 95%인 200일로 산정함</t>
    <phoneticPr fontId="4" type="noConversion"/>
  </si>
  <si>
    <t>작업장정리</t>
    <phoneticPr fontId="4" type="noConversion"/>
  </si>
  <si>
    <t>용덕중</t>
    <phoneticPr fontId="4" type="noConversion"/>
  </si>
  <si>
    <t>산림경영1급</t>
    <phoneticPr fontId="4" type="noConversion"/>
  </si>
  <si>
    <t>5. 필지(소반)별 사업 내역서</t>
    <phoneticPr fontId="4" type="noConversion"/>
  </si>
  <si>
    <t>4. 예정공정표</t>
    <phoneticPr fontId="4" type="noConversion"/>
  </si>
  <si>
    <t>11-0</t>
    <phoneticPr fontId="4" type="noConversion"/>
  </si>
  <si>
    <t>임반</t>
    <phoneticPr fontId="4" type="noConversion"/>
  </si>
  <si>
    <t>소반</t>
    <phoneticPr fontId="4" type="noConversion"/>
  </si>
  <si>
    <t>표준지번호</t>
    <phoneticPr fontId="4" type="noConversion"/>
  </si>
  <si>
    <t>표찰번호</t>
    <phoneticPr fontId="4" type="noConversion"/>
  </si>
  <si>
    <t>◎ 사업대상지(표준지) 전경</t>
    <phoneticPr fontId="4" type="noConversion"/>
  </si>
  <si>
    <t>표준지 표찰</t>
    <phoneticPr fontId="4" type="noConversion"/>
  </si>
  <si>
    <t>◎ 사업대상지 근경</t>
    <phoneticPr fontId="4" type="noConversion"/>
  </si>
  <si>
    <t>조재율 및 품등조사</t>
    <phoneticPr fontId="4" type="noConversion"/>
  </si>
  <si>
    <t>일</t>
    <phoneticPr fontId="4" type="noConversion"/>
  </si>
  <si>
    <t>11-0-3
11-0-4</t>
    <phoneticPr fontId="4" type="noConversion"/>
  </si>
  <si>
    <t>11-0-3-1</t>
    <phoneticPr fontId="4" type="noConversion"/>
  </si>
  <si>
    <t>산물수집(ha)</t>
    <phoneticPr fontId="4" type="noConversion"/>
  </si>
  <si>
    <t>산물
수집
(ha)</t>
    <phoneticPr fontId="4" type="noConversion"/>
  </si>
  <si>
    <t>제거량(재적)</t>
    <phoneticPr fontId="4" type="noConversion"/>
  </si>
  <si>
    <t>제    거    량(본  수)</t>
    <phoneticPr fontId="4" type="noConversion"/>
  </si>
  <si>
    <t>조재율
적용</t>
    <phoneticPr fontId="4" type="noConversion"/>
  </si>
  <si>
    <t>조재율</t>
    <phoneticPr fontId="4" type="noConversion"/>
  </si>
  <si>
    <t>수 량 산 출 서(산물수집)</t>
    <phoneticPr fontId="4" type="noConversion"/>
  </si>
  <si>
    <t>작업
난이도</t>
    <phoneticPr fontId="4" type="noConversion"/>
  </si>
  <si>
    <t>1-0-7</t>
    <phoneticPr fontId="99" type="noConversion"/>
  </si>
  <si>
    <t>백색페인트 단가</t>
    <phoneticPr fontId="4" type="noConversion"/>
  </si>
  <si>
    <t>원/L</t>
    <phoneticPr fontId="4" type="noConversion"/>
  </si>
  <si>
    <t>설 계 내 역 서(어린나무가꾸기)</t>
    <phoneticPr fontId="4" type="noConversion"/>
  </si>
  <si>
    <t>2014.01. 정부노임단가(한국엔지니어링협회)</t>
    <phoneticPr fontId="4" type="noConversion"/>
  </si>
  <si>
    <t>초급기술자</t>
    <phoneticPr fontId="4" type="noConversion"/>
  </si>
  <si>
    <t>미래목선목
(140,332원/인)</t>
    <phoneticPr fontId="4" type="noConversion"/>
  </si>
  <si>
    <t>1-0-8</t>
    <phoneticPr fontId="99" type="noConversion"/>
  </si>
  <si>
    <t>1-0-9</t>
    <phoneticPr fontId="99" type="noConversion"/>
  </si>
  <si>
    <t>9소반</t>
  </si>
  <si>
    <t>◎ 사업대상지 전경</t>
    <phoneticPr fontId="4" type="noConversion"/>
  </si>
  <si>
    <t>1-0-1-0</t>
    <phoneticPr fontId="4" type="noConversion"/>
  </si>
  <si>
    <t>경유단가 : 주간가격/1.1</t>
    <phoneticPr fontId="4" type="noConversion"/>
  </si>
  <si>
    <t>(인)</t>
    <phoneticPr fontId="4" type="noConversion"/>
  </si>
  <si>
    <t xml:space="preserve">       보완하기 위하여 배치가 어려울 경우에는 50m이내로 이동하여 배치하였다.</t>
    <phoneticPr fontId="4" type="noConversion"/>
  </si>
  <si>
    <t>풀베기</t>
    <phoneticPr fontId="99" type="noConversion"/>
  </si>
  <si>
    <t>예취기(대)</t>
    <phoneticPr fontId="4" type="noConversion"/>
  </si>
  <si>
    <t>줄베기</t>
    <phoneticPr fontId="4" type="noConversion"/>
  </si>
  <si>
    <t>둘레베기</t>
    <phoneticPr fontId="4" type="noConversion"/>
  </si>
  <si>
    <t>맹아제거</t>
    <phoneticPr fontId="4" type="noConversion"/>
  </si>
  <si>
    <t>풀베기</t>
    <phoneticPr fontId="4" type="noConversion"/>
  </si>
  <si>
    <t xml:space="preserve">    가) 풀베기 면적 :           </t>
    <phoneticPr fontId="4" type="noConversion"/>
  </si>
  <si>
    <t>풀베기
면적(ha)</t>
    <phoneticPr fontId="4" type="noConversion"/>
  </si>
  <si>
    <t xml:space="preserve">    가) 입         지 :</t>
    <phoneticPr fontId="4" type="noConversion"/>
  </si>
  <si>
    <t>사업지크기</t>
    <phoneticPr fontId="4" type="noConversion"/>
  </si>
  <si>
    <t>3ha 미만 소규모</t>
    <phoneticPr fontId="4" type="noConversion"/>
  </si>
  <si>
    <t>3ha - 5ha 크기로</t>
    <phoneticPr fontId="4" type="noConversion"/>
  </si>
  <si>
    <t>5ha 이상 대규모</t>
    <phoneticPr fontId="4" type="noConversion"/>
  </si>
  <si>
    <t xml:space="preserve">    나) 지         황 :</t>
    <phoneticPr fontId="4" type="noConversion"/>
  </si>
  <si>
    <t>방위</t>
    <phoneticPr fontId="4" type="noConversion"/>
  </si>
  <si>
    <t xml:space="preserve">    다) 임         황 :</t>
    <phoneticPr fontId="4" type="noConversion"/>
  </si>
  <si>
    <t>조림년도</t>
    <phoneticPr fontId="4" type="noConversion"/>
  </si>
  <si>
    <t>완, 중, 급 선택</t>
    <phoneticPr fontId="4" type="noConversion"/>
  </si>
  <si>
    <t>7. 작업방법</t>
    <phoneticPr fontId="4" type="noConversion"/>
  </si>
  <si>
    <t xml:space="preserve">   ○ 줄베기는 묘목을 중심으로 반경 20cm 이내의 식생을 낫으로 제거한 후 폭 1m 이내의 모든 식생을 예취기로 제거한다.</t>
    <phoneticPr fontId="4" type="noConversion"/>
  </si>
  <si>
    <t xml:space="preserve">   ○ 둘레베기는 묘목을 중심으로 반경 50cm 이내의 모든 식생을 낫으로 제거한다.</t>
    <phoneticPr fontId="4" type="noConversion"/>
  </si>
  <si>
    <t xml:space="preserve">   ○ 맹아제거는 근원경 1cm 이상의 교목, 아교목성 맹아를 제거한다.</t>
    <phoneticPr fontId="4" type="noConversion"/>
  </si>
  <si>
    <t>8. 표준지선정 및 조사방법</t>
    <phoneticPr fontId="4" type="noConversion"/>
  </si>
  <si>
    <t>9. 설계적용 기준</t>
    <phoneticPr fontId="4" type="noConversion"/>
  </si>
  <si>
    <t>10. 단가적용 기준</t>
    <phoneticPr fontId="4" type="noConversion"/>
  </si>
  <si>
    <t xml:space="preserve">   ○ 표준지는 개소당 200㎡(반지름 8m)의 원형으로 조사하였고 임지의 상태등에 따라 일부 간격을  조정하여 조사를  하였다.</t>
    <phoneticPr fontId="4" type="noConversion"/>
  </si>
  <si>
    <t xml:space="preserve">   ○ 표준지의 표시를 위하여 중앙부에 1m 내외의 말목을 박고 황색 임업용 마킹테이프로 표시하였다.</t>
    <phoneticPr fontId="4" type="noConversion"/>
  </si>
  <si>
    <t xml:space="preserve">   ○ 표준지내의 생존목과 고사목 , 제거식생유형, 조림목의 식별정도 등을 조사하였다.</t>
    <phoneticPr fontId="4" type="noConversion"/>
  </si>
  <si>
    <t xml:space="preserve">   ○ 표준지는 사업 대상지내에 4ha(원형 200㎡ - 2개소)당 기계적으로 1% 배치를 기준으로 하였으나, 묘지, 제지 또는 표준성을  얻기 힘든 부분을 </t>
    <phoneticPr fontId="4" type="noConversion"/>
  </si>
  <si>
    <t>기타</t>
    <phoneticPr fontId="4" type="noConversion"/>
  </si>
  <si>
    <t>보통인부</t>
    <phoneticPr fontId="4" type="noConversion"/>
  </si>
  <si>
    <t>특별인부</t>
    <phoneticPr fontId="4" type="noConversion"/>
  </si>
  <si>
    <t>풀베기사업</t>
    <phoneticPr fontId="4" type="noConversion"/>
  </si>
  <si>
    <t>13. 첨   부</t>
    <phoneticPr fontId="4" type="noConversion"/>
  </si>
  <si>
    <t xml:space="preserve">  가. 조사야장집계표</t>
    <phoneticPr fontId="4" type="noConversion"/>
  </si>
  <si>
    <t>주요조림수종</t>
    <phoneticPr fontId="4" type="noConversion"/>
  </si>
  <si>
    <t>활찰율</t>
    <phoneticPr fontId="4" type="noConversion"/>
  </si>
  <si>
    <t>ha당 본수</t>
    <phoneticPr fontId="4" type="noConversion"/>
  </si>
  <si>
    <t>총 본수</t>
    <phoneticPr fontId="4" type="noConversion"/>
  </si>
  <si>
    <t>조림목본수</t>
    <phoneticPr fontId="4" type="noConversion"/>
  </si>
  <si>
    <t>생존목</t>
    <phoneticPr fontId="4" type="noConversion"/>
  </si>
  <si>
    <t>고사목</t>
    <phoneticPr fontId="4" type="noConversion"/>
  </si>
  <si>
    <t>집단화정도</t>
    <phoneticPr fontId="4" type="noConversion"/>
  </si>
  <si>
    <t>조림후경과년수</t>
    <phoneticPr fontId="4" type="noConversion"/>
  </si>
  <si>
    <t>조림후경과년수 - 줄베기에만 적용됨</t>
    <phoneticPr fontId="4" type="noConversion"/>
  </si>
  <si>
    <t>모두베기로 적용하였으니 작업종에 따라 재확인 할 것</t>
    <phoneticPr fontId="4" type="noConversion"/>
  </si>
  <si>
    <t>설 계 내 역 서(풀베기)</t>
    <phoneticPr fontId="4" type="noConversion"/>
  </si>
  <si>
    <t>풀베기</t>
    <phoneticPr fontId="4" type="noConversion"/>
  </si>
  <si>
    <t>1-0-1</t>
    <phoneticPr fontId="4" type="noConversion"/>
  </si>
  <si>
    <t>모두베기</t>
    <phoneticPr fontId="4" type="noConversion"/>
  </si>
  <si>
    <t>줄베기</t>
    <phoneticPr fontId="4" type="noConversion"/>
  </si>
  <si>
    <t>둘레베기</t>
    <phoneticPr fontId="4" type="noConversion"/>
  </si>
  <si>
    <t xml:space="preserve">   ○ 모두베기는 묘목을 중심으로 반경 20cm 이내의 식생을 낫으로 제거한 후 모든 식생을 예취기로 제거한다.</t>
    <phoneticPr fontId="4" type="noConversion"/>
  </si>
  <si>
    <t>1-0-1-0</t>
    <phoneticPr fontId="4" type="noConversion"/>
  </si>
  <si>
    <t>팔방위</t>
    <phoneticPr fontId="4" type="noConversion"/>
  </si>
  <si>
    <t>조림
연도</t>
    <phoneticPr fontId="4" type="noConversion"/>
  </si>
  <si>
    <t>순번</t>
    <phoneticPr fontId="99" type="noConversion"/>
  </si>
  <si>
    <t>사업대상지</t>
    <phoneticPr fontId="99" type="noConversion"/>
  </si>
  <si>
    <t>지번</t>
    <phoneticPr fontId="99" type="noConversion"/>
  </si>
  <si>
    <t>사업
면적
(ha)</t>
    <phoneticPr fontId="99" type="noConversion"/>
  </si>
  <si>
    <t>사업종(ha)</t>
    <phoneticPr fontId="99" type="noConversion"/>
  </si>
  <si>
    <t>조림
년도</t>
    <phoneticPr fontId="4" type="noConversion"/>
  </si>
  <si>
    <t>소      유      자</t>
    <phoneticPr fontId="99" type="noConversion"/>
  </si>
  <si>
    <t>비고</t>
    <phoneticPr fontId="99" type="noConversion"/>
  </si>
  <si>
    <t>읍면</t>
    <phoneticPr fontId="99" type="noConversion"/>
  </si>
  <si>
    <t>리</t>
    <phoneticPr fontId="99" type="noConversion"/>
  </si>
  <si>
    <t>풀베기</t>
    <phoneticPr fontId="4" type="noConversion"/>
  </si>
  <si>
    <t>주                소</t>
    <phoneticPr fontId="99" type="noConversion"/>
  </si>
  <si>
    <t>성  명</t>
    <phoneticPr fontId="99" type="noConversion"/>
  </si>
  <si>
    <t>모두베기</t>
    <phoneticPr fontId="4" type="noConversion"/>
  </si>
  <si>
    <t>둘레베기</t>
    <phoneticPr fontId="4" type="noConversion"/>
  </si>
  <si>
    <t>맹아제거</t>
    <phoneticPr fontId="4" type="noConversion"/>
  </si>
  <si>
    <t>합           계</t>
    <phoneticPr fontId="99" type="noConversion"/>
  </si>
  <si>
    <t>소   계</t>
    <phoneticPr fontId="99" type="noConversion"/>
  </si>
  <si>
    <t>자작나무</t>
    <phoneticPr fontId="4" type="noConversion"/>
  </si>
  <si>
    <t>소   계</t>
    <phoneticPr fontId="99" type="noConversion"/>
  </si>
  <si>
    <t>소   계</t>
    <phoneticPr fontId="99" type="noConversion"/>
  </si>
  <si>
    <t>1-0-5</t>
    <phoneticPr fontId="99" type="noConversion"/>
  </si>
  <si>
    <t>소   계</t>
    <phoneticPr fontId="99" type="noConversion"/>
  </si>
  <si>
    <t>1-0-6</t>
    <phoneticPr fontId="99" type="noConversion"/>
  </si>
  <si>
    <t>소   계</t>
    <phoneticPr fontId="99" type="noConversion"/>
  </si>
  <si>
    <t>1-0-2</t>
    <phoneticPr fontId="4" type="noConversion"/>
  </si>
  <si>
    <t>1-0-3</t>
    <phoneticPr fontId="4" type="noConversion"/>
  </si>
  <si>
    <t>1-0-4</t>
    <phoneticPr fontId="4" type="noConversion"/>
  </si>
  <si>
    <t>기타경비</t>
    <phoneticPr fontId="4" type="noConversion"/>
  </si>
  <si>
    <t>기타경비</t>
    <phoneticPr fontId="4" type="noConversion"/>
  </si>
  <si>
    <t>노+재의</t>
    <phoneticPr fontId="4" type="noConversion"/>
  </si>
  <si>
    <t>폭 10.37</t>
    <phoneticPr fontId="4" type="noConversion"/>
  </si>
  <si>
    <t>높이 7.78</t>
    <phoneticPr fontId="4" type="noConversion"/>
  </si>
  <si>
    <t>1-0-2-0</t>
    <phoneticPr fontId="4" type="noConversion"/>
  </si>
  <si>
    <t>1-0-3-0</t>
    <phoneticPr fontId="4" type="noConversion"/>
  </si>
  <si>
    <t>1-0-4-0</t>
    <phoneticPr fontId="4" type="noConversion"/>
  </si>
  <si>
    <t>1-0-5-0</t>
    <phoneticPr fontId="4" type="noConversion"/>
  </si>
  <si>
    <t>1-0-6-0</t>
    <phoneticPr fontId="4" type="noConversion"/>
  </si>
  <si>
    <t>1-0-7-0</t>
    <phoneticPr fontId="4" type="noConversion"/>
  </si>
  <si>
    <t>1-0-10</t>
    <phoneticPr fontId="4" type="noConversion"/>
  </si>
  <si>
    <t>1-0-11</t>
    <phoneticPr fontId="4" type="noConversion"/>
  </si>
  <si>
    <t>지방도로, 마을도로</t>
    <phoneticPr fontId="4" type="noConversion"/>
  </si>
  <si>
    <t xml:space="preserve">   ○ 임,소반의 구획은 읍,면,리와 지형,임상,작업종 조림년도 등에 따라 임,소반을구획하고 아라비아숫자를 사용하였다.</t>
    <phoneticPr fontId="4" type="noConversion"/>
  </si>
  <si>
    <t>3일</t>
    <phoneticPr fontId="4" type="noConversion"/>
  </si>
  <si>
    <t>가. 명시한 사항외의 작업방법은 일반, 특별, 전문 시방서의 사항을 준용하여 작업토록 한다.</t>
    <phoneticPr fontId="4" type="noConversion"/>
  </si>
  <si>
    <t>6. 기타사항</t>
    <phoneticPr fontId="4" type="noConversion"/>
  </si>
  <si>
    <t>라. 현장대리인은 작업착수 전 당일의 안전사고 방지를 위한 교육을 실시하고 일지에 교육내용을 기록하여 유지한다.</t>
    <phoneticPr fontId="4" type="noConversion"/>
  </si>
  <si>
    <t>다. 주위에 다른 작업자의 접근을 사전에 방지하여 안전사고에 유의하여야 한다.</t>
    <phoneticPr fontId="4" type="noConversion"/>
  </si>
  <si>
    <t>나. 이동시에는 반드시 시동을 끈 후 이동하여야 한다.</t>
    <phoneticPr fontId="4" type="noConversion"/>
  </si>
  <si>
    <t>가. 암벽지 및 쇄석지, 석력지 주위 작업시에는 암석의 전도 등 안전에 유의하여 작업을 실시토록 한다.</t>
    <phoneticPr fontId="4" type="noConversion"/>
  </si>
  <si>
    <t>5. 작업중 유의사항</t>
    <phoneticPr fontId="4" type="noConversion"/>
  </si>
  <si>
    <t>2-3년차</t>
    <phoneticPr fontId="4" type="noConversion"/>
  </si>
  <si>
    <t>1-3년차</t>
    <phoneticPr fontId="4" type="noConversion"/>
  </si>
  <si>
    <t>1-2년차</t>
    <phoneticPr fontId="4" type="noConversion"/>
  </si>
  <si>
    <t>3년차 이상</t>
    <phoneticPr fontId="4" type="noConversion"/>
  </si>
  <si>
    <t>다. 묘목찾기</t>
    <phoneticPr fontId="4" type="noConversion"/>
  </si>
  <si>
    <t>2년차</t>
    <phoneticPr fontId="4" type="noConversion"/>
  </si>
  <si>
    <t>ha</t>
    <phoneticPr fontId="4" type="noConversion"/>
  </si>
  <si>
    <t>1년차</t>
    <phoneticPr fontId="4" type="noConversion"/>
  </si>
  <si>
    <t>3년차 이상</t>
  </si>
  <si>
    <t>경과년수</t>
    <phoneticPr fontId="4" type="noConversion"/>
  </si>
  <si>
    <t>본/ha</t>
    <phoneticPr fontId="4" type="noConversion"/>
  </si>
  <si>
    <t>묘목찾기</t>
    <phoneticPr fontId="4" type="noConversion"/>
  </si>
  <si>
    <t>집단화정도</t>
    <phoneticPr fontId="4" type="noConversion"/>
  </si>
  <si>
    <t>경사도</t>
    <phoneticPr fontId="4" type="noConversion"/>
  </si>
  <si>
    <t>수량</t>
    <phoneticPr fontId="4" type="noConversion"/>
  </si>
  <si>
    <t>단위</t>
    <phoneticPr fontId="4" type="noConversion"/>
  </si>
  <si>
    <t>작업구분</t>
    <phoneticPr fontId="4" type="noConversion"/>
  </si>
  <si>
    <t>작     업     난     이     도</t>
    <phoneticPr fontId="4" type="noConversion"/>
  </si>
  <si>
    <t>작          업         량</t>
    <phoneticPr fontId="4" type="noConversion"/>
  </si>
  <si>
    <t>나. 작업량과 작업난이도</t>
    <phoneticPr fontId="4" type="noConversion"/>
  </si>
  <si>
    <t>가. 단위작업의 종류</t>
    <phoneticPr fontId="4" type="noConversion"/>
  </si>
  <si>
    <t>4. 작업량과 작업방법</t>
    <phoneticPr fontId="4" type="noConversion"/>
  </si>
  <si>
    <t>식별정도</t>
    <phoneticPr fontId="4" type="noConversion"/>
  </si>
  <si>
    <t>제거대상</t>
    <phoneticPr fontId="4" type="noConversion"/>
  </si>
  <si>
    <t>다. 제거대상 식생</t>
    <phoneticPr fontId="4" type="noConversion"/>
  </si>
  <si>
    <t>나. 조림목의 생육상태</t>
    <phoneticPr fontId="4" type="noConversion"/>
  </si>
  <si>
    <t>합    계</t>
    <phoneticPr fontId="4" type="noConversion"/>
  </si>
  <si>
    <t>표준지개수</t>
    <phoneticPr fontId="4" type="noConversion"/>
  </si>
  <si>
    <t>고사목</t>
    <phoneticPr fontId="4" type="noConversion"/>
  </si>
  <si>
    <t>생존목</t>
    <phoneticPr fontId="4" type="noConversion"/>
  </si>
  <si>
    <t>수종</t>
    <phoneticPr fontId="4" type="noConversion"/>
  </si>
  <si>
    <t>조림후 경과년수</t>
    <phoneticPr fontId="4" type="noConversion"/>
  </si>
  <si>
    <t>조림목 본수(본/ha)</t>
    <phoneticPr fontId="4" type="noConversion"/>
  </si>
  <si>
    <t>조림수종</t>
    <phoneticPr fontId="4" type="noConversion"/>
  </si>
  <si>
    <t>면적(ha)</t>
    <phoneticPr fontId="4" type="noConversion"/>
  </si>
  <si>
    <t>소반명</t>
    <phoneticPr fontId="4" type="noConversion"/>
  </si>
  <si>
    <t>가. 임황 개요</t>
    <phoneticPr fontId="4" type="noConversion"/>
  </si>
  <si>
    <t>입력완료</t>
    <phoneticPr fontId="4" type="noConversion"/>
  </si>
  <si>
    <t>3. 임황</t>
    <phoneticPr fontId="4" type="noConversion"/>
  </si>
  <si>
    <t>해발고</t>
    <phoneticPr fontId="4" type="noConversion"/>
  </si>
  <si>
    <t>나. 접근성</t>
    <phoneticPr fontId="4" type="noConversion"/>
  </si>
  <si>
    <t>가. 지형</t>
    <phoneticPr fontId="4" type="noConversion"/>
  </si>
  <si>
    <t>2. 지황</t>
    <phoneticPr fontId="4" type="noConversion"/>
  </si>
  <si>
    <t>경사</t>
    <phoneticPr fontId="4" type="noConversion"/>
  </si>
  <si>
    <t>다. 작업종 :</t>
    <phoneticPr fontId="4" type="noConversion"/>
  </si>
  <si>
    <t>나. 면적 :</t>
    <phoneticPr fontId="4" type="noConversion"/>
  </si>
  <si>
    <t>가. 소재지 :</t>
    <phoneticPr fontId="4" type="noConversion"/>
  </si>
  <si>
    <t>1.현황</t>
    <phoneticPr fontId="4" type="noConversion"/>
  </si>
  <si>
    <t>(단, 일부지역은 도보이동거리가 멀어 좋지않음)</t>
    <phoneticPr fontId="4" type="noConversion"/>
  </si>
  <si>
    <t>○ 임 소 반 :</t>
    <phoneticPr fontId="4" type="noConversion"/>
  </si>
  <si>
    <t>지방도, 마을도로</t>
    <phoneticPr fontId="4" type="noConversion"/>
  </si>
  <si>
    <t>접근성</t>
    <phoneticPr fontId="4" type="noConversion"/>
  </si>
  <si>
    <t>방위</t>
    <phoneticPr fontId="4" type="noConversion"/>
  </si>
  <si>
    <t>소 반 별 시 방 서</t>
    <phoneticPr fontId="4" type="noConversion"/>
  </si>
  <si>
    <t>o 합  계</t>
    <phoneticPr fontId="4" type="noConversion"/>
  </si>
  <si>
    <t>급(30º초과)</t>
    <phoneticPr fontId="4" type="noConversion"/>
  </si>
  <si>
    <t>o 조림후경과년수</t>
    <phoneticPr fontId="4" type="noConversion"/>
  </si>
  <si>
    <t>중(15º~30º)</t>
    <phoneticPr fontId="4" type="noConversion"/>
  </si>
  <si>
    <t>o 집 단 화  정 도</t>
    <phoneticPr fontId="4" type="noConversion"/>
  </si>
  <si>
    <t>완(15º 이하)</t>
    <phoneticPr fontId="4" type="noConversion"/>
  </si>
  <si>
    <t>o 경 사 도</t>
    <phoneticPr fontId="4" type="noConversion"/>
  </si>
  <si>
    <t>모두베기</t>
    <phoneticPr fontId="4" type="noConversion"/>
  </si>
  <si>
    <t>맹아제거</t>
    <phoneticPr fontId="4" type="noConversion"/>
  </si>
  <si>
    <t>줄베기</t>
    <phoneticPr fontId="4" type="noConversion"/>
  </si>
  <si>
    <t>둘레베기</t>
    <phoneticPr fontId="4" type="noConversion"/>
  </si>
  <si>
    <t>비  고</t>
    <phoneticPr fontId="4" type="noConversion"/>
  </si>
  <si>
    <t>단위작업 (%)</t>
    <phoneticPr fontId="4" type="noConversion"/>
  </si>
  <si>
    <t>할인.할증요소</t>
    <phoneticPr fontId="4" type="noConversion"/>
  </si>
  <si>
    <t>구  분</t>
    <phoneticPr fontId="4" type="noConversion"/>
  </si>
  <si>
    <t>o 할인.할증률 산정</t>
    <phoneticPr fontId="4" type="noConversion"/>
  </si>
  <si>
    <t>o 경비(기계경비)</t>
    <phoneticPr fontId="4" type="noConversion"/>
  </si>
  <si>
    <t>o 재료비</t>
    <phoneticPr fontId="4" type="noConversion"/>
  </si>
  <si>
    <t>o 직접노무비</t>
    <phoneticPr fontId="4" type="noConversion"/>
  </si>
  <si>
    <t xml:space="preserve">   순 원 가</t>
    <phoneticPr fontId="4" type="noConversion"/>
  </si>
  <si>
    <t>합 계</t>
    <phoneticPr fontId="4" type="noConversion"/>
  </si>
  <si>
    <t>예취기(대)</t>
    <phoneticPr fontId="4" type="noConversion"/>
  </si>
  <si>
    <t>1대1인</t>
    <phoneticPr fontId="4" type="noConversion"/>
  </si>
  <si>
    <t>인</t>
    <phoneticPr fontId="4" type="noConversion"/>
  </si>
  <si>
    <t xml:space="preserve"> - 기계경비(예취기)</t>
    <phoneticPr fontId="4" type="noConversion"/>
  </si>
  <si>
    <t>원</t>
    <phoneticPr fontId="4" type="noConversion"/>
  </si>
  <si>
    <t xml:space="preserve">   잡품</t>
    <phoneticPr fontId="4" type="noConversion"/>
  </si>
  <si>
    <r>
      <t>휘발유</t>
    </r>
    <r>
      <rPr>
        <sz val="11"/>
        <color indexed="8"/>
        <rFont val="굴림"/>
        <family val="3"/>
        <charset val="129"/>
      </rPr>
      <t>(ℓ)</t>
    </r>
    <phoneticPr fontId="4" type="noConversion"/>
  </si>
  <si>
    <t>ℓ</t>
    <phoneticPr fontId="4" type="noConversion"/>
  </si>
  <si>
    <t>인/ha</t>
    <phoneticPr fontId="4" type="noConversion"/>
  </si>
  <si>
    <t xml:space="preserve">   연료</t>
    <phoneticPr fontId="4" type="noConversion"/>
  </si>
  <si>
    <t xml:space="preserve"> - 재료비(예초기)</t>
    <phoneticPr fontId="4" type="noConversion"/>
  </si>
  <si>
    <t>(특별인부)</t>
    <phoneticPr fontId="4" type="noConversion"/>
  </si>
  <si>
    <t>인/ha</t>
    <phoneticPr fontId="4" type="noConversion"/>
  </si>
  <si>
    <t>(특별인부)</t>
    <phoneticPr fontId="4" type="noConversion"/>
  </si>
  <si>
    <t xml:space="preserve">   모두베기</t>
    <phoneticPr fontId="4" type="noConversion"/>
  </si>
  <si>
    <t>(보통인부)</t>
    <phoneticPr fontId="4" type="noConversion"/>
  </si>
  <si>
    <t>인/100본</t>
    <phoneticPr fontId="4" type="noConversion"/>
  </si>
  <si>
    <t xml:space="preserve">   묘목찾기</t>
    <phoneticPr fontId="4" type="noConversion"/>
  </si>
  <si>
    <t>본/ha</t>
    <phoneticPr fontId="4" type="noConversion"/>
  </si>
  <si>
    <t>- 모두베기</t>
    <phoneticPr fontId="4" type="noConversion"/>
  </si>
  <si>
    <t>(보통인부)</t>
    <phoneticPr fontId="4" type="noConversion"/>
  </si>
  <si>
    <t>- 맹아제거</t>
    <phoneticPr fontId="4" type="noConversion"/>
  </si>
  <si>
    <t xml:space="preserve">   줄베기</t>
    <phoneticPr fontId="4" type="noConversion"/>
  </si>
  <si>
    <t xml:space="preserve">   묘목찿기</t>
    <phoneticPr fontId="4" type="noConversion"/>
  </si>
  <si>
    <t>100본당</t>
    <phoneticPr fontId="4" type="noConversion"/>
  </si>
  <si>
    <t>본/ha</t>
    <phoneticPr fontId="4" type="noConversion"/>
  </si>
  <si>
    <t>- 줄베기</t>
    <phoneticPr fontId="4" type="noConversion"/>
  </si>
  <si>
    <t>ha당본수</t>
    <phoneticPr fontId="4" type="noConversion"/>
  </si>
  <si>
    <t>표준지합계</t>
    <phoneticPr fontId="4" type="noConversion"/>
  </si>
  <si>
    <t>-  둘레베기</t>
    <phoneticPr fontId="4" type="noConversion"/>
  </si>
  <si>
    <t>사업면적</t>
    <phoneticPr fontId="4" type="noConversion"/>
  </si>
  <si>
    <t>표준지총면적</t>
    <phoneticPr fontId="4" type="noConversion"/>
  </si>
  <si>
    <t>표준지면적</t>
    <phoneticPr fontId="4" type="noConversion"/>
  </si>
  <si>
    <t>표준지개수</t>
    <phoneticPr fontId="4" type="noConversion"/>
  </si>
  <si>
    <t>고사목</t>
    <phoneticPr fontId="4" type="noConversion"/>
  </si>
  <si>
    <t>생존목</t>
    <phoneticPr fontId="4" type="noConversion"/>
  </si>
  <si>
    <t>특별인부</t>
    <phoneticPr fontId="4" type="noConversion"/>
  </si>
  <si>
    <t>보통인부</t>
    <phoneticPr fontId="4" type="noConversion"/>
  </si>
  <si>
    <t xml:space="preserve"> - 직접노무비</t>
    <phoneticPr fontId="4" type="noConversion"/>
  </si>
  <si>
    <t>o 풀베기</t>
    <phoneticPr fontId="4" type="noConversion"/>
  </si>
  <si>
    <t>%</t>
    <phoneticPr fontId="4" type="noConversion"/>
  </si>
  <si>
    <t xml:space="preserve">   잡품</t>
    <phoneticPr fontId="4" type="noConversion"/>
  </si>
  <si>
    <t>ℓ/ha</t>
    <phoneticPr fontId="4" type="noConversion"/>
  </si>
  <si>
    <t>ha</t>
    <phoneticPr fontId="4" type="noConversion"/>
  </si>
  <si>
    <t xml:space="preserve"> - 재료비(페인트)</t>
    <phoneticPr fontId="4" type="noConversion"/>
  </si>
  <si>
    <t>o 경계표시</t>
    <phoneticPr fontId="4" type="noConversion"/>
  </si>
  <si>
    <t>단 위 작 업 별</t>
  </si>
  <si>
    <t>할증</t>
    <phoneticPr fontId="4" type="noConversion"/>
  </si>
  <si>
    <t>종류</t>
    <phoneticPr fontId="4" type="noConversion"/>
  </si>
  <si>
    <t>단위</t>
    <phoneticPr fontId="4" type="noConversion"/>
  </si>
  <si>
    <t>단위작업</t>
    <phoneticPr fontId="4" type="noConversion"/>
  </si>
  <si>
    <t>계</t>
    <phoneticPr fontId="4" type="noConversion"/>
  </si>
  <si>
    <t>·</t>
    <phoneticPr fontId="4" type="noConversion"/>
  </si>
  <si>
    <t>(인원,수량,요율)</t>
    <phoneticPr fontId="4" type="noConversion"/>
  </si>
  <si>
    <t>할인</t>
    <phoneticPr fontId="4" type="noConversion"/>
  </si>
  <si>
    <t>단  가</t>
    <phoneticPr fontId="4" type="noConversion"/>
  </si>
  <si>
    <t>소요품</t>
    <phoneticPr fontId="4" type="noConversion"/>
  </si>
  <si>
    <t>단위품</t>
    <phoneticPr fontId="4" type="noConversion"/>
  </si>
  <si>
    <t>작업량</t>
    <phoneticPr fontId="4" type="noConversion"/>
  </si>
  <si>
    <t>구분</t>
    <phoneticPr fontId="4" type="noConversion"/>
  </si>
  <si>
    <t>모두베기</t>
  </si>
  <si>
    <t xml:space="preserve">면  적 : </t>
    <phoneticPr fontId="4" type="noConversion"/>
  </si>
  <si>
    <t xml:space="preserve">위 치 : </t>
    <phoneticPr fontId="4" type="noConversion"/>
  </si>
  <si>
    <t>작업종</t>
    <phoneticPr fontId="4" type="noConversion"/>
  </si>
  <si>
    <t>ha당 단가산출서(풀베기)</t>
    <phoneticPr fontId="4" type="noConversion"/>
  </si>
  <si>
    <t>기타</t>
    <phoneticPr fontId="4" type="noConversion"/>
  </si>
  <si>
    <t>조림 3년 차 이상</t>
    <phoneticPr fontId="4" type="noConversion"/>
  </si>
  <si>
    <t>조림 3년 차 이상</t>
    <phoneticPr fontId="4" type="noConversion"/>
  </si>
  <si>
    <t>조림 2년 차</t>
    <phoneticPr fontId="4" type="noConversion"/>
  </si>
  <si>
    <t>조림 2년 차</t>
    <phoneticPr fontId="4" type="noConversion"/>
  </si>
  <si>
    <t>조림 당해 연도</t>
    <phoneticPr fontId="4" type="noConversion"/>
  </si>
  <si>
    <t>제거대상은 목본류+초본류 혼합</t>
    <phoneticPr fontId="4" type="noConversion"/>
  </si>
  <si>
    <t>제거대상은 목본류+초본류 혼합</t>
    <phoneticPr fontId="4" type="noConversion"/>
  </si>
  <si>
    <t>제거대상의 대부분이초본류</t>
    <phoneticPr fontId="4" type="noConversion"/>
  </si>
  <si>
    <t>제거대상의 대부분이 목본류</t>
    <phoneticPr fontId="4" type="noConversion"/>
  </si>
  <si>
    <t>제거식생 유형</t>
    <phoneticPr fontId="4" type="noConversion"/>
  </si>
  <si>
    <t>조림목의 3/4이상이 식별불가</t>
    <phoneticPr fontId="4" type="noConversion"/>
  </si>
  <si>
    <t>고사목</t>
    <phoneticPr fontId="4" type="noConversion"/>
  </si>
  <si>
    <t>조림목의 1/2이상이 식별가능</t>
    <phoneticPr fontId="4" type="noConversion"/>
  </si>
  <si>
    <t>생존목</t>
    <phoneticPr fontId="4" type="noConversion"/>
  </si>
  <si>
    <t>조림목본수</t>
    <phoneticPr fontId="4" type="noConversion"/>
  </si>
  <si>
    <t>조림목의 3/4이상이 식별가능</t>
    <phoneticPr fontId="4" type="noConversion"/>
  </si>
  <si>
    <t>계</t>
    <phoneticPr fontId="4" type="noConversion"/>
  </si>
  <si>
    <t>조사본수</t>
    <phoneticPr fontId="4" type="noConversion"/>
  </si>
  <si>
    <t>구분</t>
    <phoneticPr fontId="4" type="noConversion"/>
  </si>
  <si>
    <t>묘목종류</t>
    <phoneticPr fontId="4" type="noConversion"/>
  </si>
  <si>
    <t>식재년도</t>
    <phoneticPr fontId="4" type="noConversion"/>
  </si>
  <si>
    <t>조림수종</t>
    <phoneticPr fontId="4" type="noConversion"/>
  </si>
  <si>
    <t>제거대상의 대부분이 초본류</t>
    <phoneticPr fontId="4" type="noConversion"/>
  </si>
  <si>
    <t>제거대상의 대부분이 초본류</t>
    <phoneticPr fontId="4" type="noConversion"/>
  </si>
  <si>
    <t>원점</t>
    <phoneticPr fontId="4" type="noConversion"/>
  </si>
  <si>
    <t>위도(Y):</t>
    <phoneticPr fontId="4" type="noConversion"/>
  </si>
  <si>
    <t>경도(X):</t>
    <phoneticPr fontId="4" type="noConversion"/>
  </si>
  <si>
    <t>제거대상의 대부분이 목본류</t>
    <phoneticPr fontId="4" type="noConversion"/>
  </si>
  <si>
    <t>표준지크기</t>
    <phoneticPr fontId="4" type="noConversion"/>
  </si>
  <si>
    <t>원형</t>
    <phoneticPr fontId="4" type="noConversion"/>
  </si>
  <si>
    <t>표준지형태</t>
    <phoneticPr fontId="4" type="noConversion"/>
  </si>
  <si>
    <t>표준지 NO</t>
    <phoneticPr fontId="4" type="noConversion"/>
  </si>
  <si>
    <t>(산정)</t>
    <phoneticPr fontId="4" type="noConversion"/>
  </si>
  <si>
    <t>(산정)</t>
    <phoneticPr fontId="4" type="noConversion"/>
  </si>
  <si>
    <t>위치</t>
    <phoneticPr fontId="4" type="noConversion"/>
  </si>
  <si>
    <t>조사일자</t>
    <phoneticPr fontId="4" type="noConversion"/>
  </si>
  <si>
    <t>(산복)</t>
    <phoneticPr fontId="4" type="noConversion"/>
  </si>
  <si>
    <t>(산록)</t>
    <phoneticPr fontId="4" type="noConversion"/>
  </si>
  <si>
    <t>(산록)</t>
    <phoneticPr fontId="4" type="noConversion"/>
  </si>
  <si>
    <t>조림후 경과연수</t>
    <phoneticPr fontId="4" type="noConversion"/>
  </si>
  <si>
    <t>※실시설계 표준지 조사</t>
    <phoneticPr fontId="4" type="noConversion"/>
  </si>
  <si>
    <t>(산복)</t>
    <phoneticPr fontId="4" type="noConversion"/>
  </si>
  <si>
    <t>※ 붙임자료 1. 풀베기 실시설계 표준지 상세도</t>
    <phoneticPr fontId="4" type="noConversion"/>
  </si>
  <si>
    <t>자작나무</t>
    <phoneticPr fontId="4" type="noConversion"/>
  </si>
  <si>
    <t>소묘</t>
    <phoneticPr fontId="4" type="noConversion"/>
  </si>
  <si>
    <t>위도(y)</t>
    <phoneticPr fontId="4" type="noConversion"/>
  </si>
  <si>
    <t>경도(x)</t>
    <phoneticPr fontId="4" type="noConversion"/>
  </si>
  <si>
    <t>수종</t>
    <phoneticPr fontId="4" type="noConversion"/>
  </si>
  <si>
    <t>조림년도</t>
    <phoneticPr fontId="4" type="noConversion"/>
  </si>
  <si>
    <t>사업면적</t>
    <phoneticPr fontId="4" type="noConversion"/>
  </si>
  <si>
    <t>번호</t>
    <phoneticPr fontId="4" type="noConversion"/>
  </si>
  <si>
    <t>제거식생유형</t>
    <phoneticPr fontId="4" type="noConversion"/>
  </si>
  <si>
    <t>주소</t>
    <phoneticPr fontId="4" type="noConversion"/>
  </si>
  <si>
    <t>조사연도</t>
    <phoneticPr fontId="4" type="noConversion"/>
  </si>
  <si>
    <t>조사일자</t>
    <phoneticPr fontId="4" type="noConversion"/>
  </si>
  <si>
    <t>GPS좌표</t>
    <phoneticPr fontId="4" type="noConversion"/>
  </si>
  <si>
    <t>GRS TM 중부</t>
    <phoneticPr fontId="4" type="noConversion"/>
  </si>
  <si>
    <t>표준지크기</t>
    <phoneticPr fontId="4" type="noConversion"/>
  </si>
  <si>
    <t>1-0-7-0</t>
    <phoneticPr fontId="4" type="noConversion"/>
  </si>
  <si>
    <t>1-0-8-0</t>
    <phoneticPr fontId="4" type="noConversion"/>
  </si>
  <si>
    <t>1-0-9-0</t>
    <phoneticPr fontId="4" type="noConversion"/>
  </si>
  <si>
    <t>부가가치세법 제14조</t>
    <phoneticPr fontId="4" type="noConversion"/>
  </si>
  <si>
    <t>평균면적</t>
    <phoneticPr fontId="4" type="noConversion"/>
  </si>
  <si>
    <t>중(15º~30º)</t>
  </si>
  <si>
    <t>제거대상은 목본류+초본류 혼합</t>
  </si>
  <si>
    <t>면적
(㎡)</t>
    <phoneticPr fontId="99" type="noConversion"/>
  </si>
  <si>
    <t>수종</t>
    <phoneticPr fontId="99" type="noConversion"/>
  </si>
  <si>
    <t>조림본수</t>
    <phoneticPr fontId="99" type="noConversion"/>
  </si>
  <si>
    <t>조림본수</t>
    <phoneticPr fontId="4" type="noConversion"/>
  </si>
  <si>
    <t>임소반 및 표준지별 GPS 좌표(GRS80 TM 중부원점)</t>
    <phoneticPr fontId="4" type="noConversion"/>
  </si>
  <si>
    <t>면 적
(ha)</t>
    <phoneticPr fontId="4" type="noConversion"/>
  </si>
  <si>
    <t>임황</t>
    <phoneticPr fontId="4" type="noConversion"/>
  </si>
  <si>
    <t>작   업   량</t>
    <phoneticPr fontId="4" type="noConversion"/>
  </si>
  <si>
    <t>ha당
생존본수</t>
    <phoneticPr fontId="4" type="noConversion"/>
  </si>
  <si>
    <t>ha당
고사본수</t>
    <phoneticPr fontId="4" type="noConversion"/>
  </si>
  <si>
    <t>상세
내역</t>
    <phoneticPr fontId="4" type="noConversion"/>
  </si>
  <si>
    <t>작
업
방
법</t>
    <phoneticPr fontId="4" type="noConversion"/>
  </si>
  <si>
    <t>작 업 종</t>
    <phoneticPr fontId="4" type="noConversion"/>
  </si>
  <si>
    <t xml:space="preserve">    □ 모두베기</t>
    <phoneticPr fontId="4" type="noConversion"/>
  </si>
  <si>
    <t>작 업 중
유의사항</t>
    <phoneticPr fontId="4" type="noConversion"/>
  </si>
  <si>
    <t>기  타  사  항</t>
    <phoneticPr fontId="4" type="noConversion"/>
  </si>
  <si>
    <t>가. 예취기 작업시 조림목에 피해가 가지 않도록 조림목 주변 반경 20cm 이내에 있는 식생을 사전에 제거한다.</t>
    <phoneticPr fontId="4" type="noConversion"/>
  </si>
  <si>
    <t>나. 묘목찾기 작업은 보통인부 1인이 낫으로 실시한다.</t>
    <phoneticPr fontId="4" type="noConversion"/>
  </si>
  <si>
    <t>가. 모묙찾기 작업이 끝나면 예취기로 조림목을 제외한 나머지 식생을 모두 제거한다.</t>
    <phoneticPr fontId="4" type="noConversion"/>
  </si>
  <si>
    <t>나. 조림목의 피해가 발생시 일지에 기록한다.</t>
    <phoneticPr fontId="4" type="noConversion"/>
  </si>
  <si>
    <t>수기필지수임</t>
    <phoneticPr fontId="4" type="noConversion"/>
  </si>
  <si>
    <t>묘목찿기</t>
    <phoneticPr fontId="4" type="noConversion"/>
  </si>
  <si>
    <t>라. 모두베기</t>
    <phoneticPr fontId="4" type="noConversion"/>
  </si>
  <si>
    <t>산림경영고급</t>
    <phoneticPr fontId="4" type="noConversion"/>
  </si>
  <si>
    <t>조림 당해 연도</t>
  </si>
  <si>
    <t>조림 3년 차 이상</t>
  </si>
  <si>
    <t>중묘</t>
    <phoneticPr fontId="4" type="noConversion"/>
  </si>
  <si>
    <t>합 계</t>
    <phoneticPr fontId="99" type="noConversion"/>
  </si>
  <si>
    <t>양구군산림조합</t>
    <phoneticPr fontId="4" type="noConversion"/>
  </si>
  <si>
    <t>조림 2년 차</t>
  </si>
  <si>
    <t>제거대상의 대부분이 초본류</t>
  </si>
  <si>
    <t>동, 남동</t>
    <phoneticPr fontId="4" type="noConversion"/>
  </si>
  <si>
    <t>50일</t>
    <phoneticPr fontId="4" type="noConversion"/>
  </si>
  <si>
    <t>나라장터(22524364) KH-350SA</t>
    <phoneticPr fontId="4" type="noConversion"/>
  </si>
  <si>
    <t>유통물가 475(환경 친화형)</t>
    <phoneticPr fontId="4" type="noConversion"/>
  </si>
  <si>
    <t>노인장기용양보험법시행령 제4조</t>
    <phoneticPr fontId="4" type="noConversion"/>
  </si>
  <si>
    <t>묘령</t>
    <phoneticPr fontId="99" type="noConversion"/>
  </si>
  <si>
    <t>1-0-10-0</t>
    <phoneticPr fontId="4" type="noConversion"/>
  </si>
  <si>
    <t>1-0-11-0</t>
    <phoneticPr fontId="4" type="noConversion"/>
  </si>
  <si>
    <t>동, 남동, 북동</t>
    <phoneticPr fontId="4" type="noConversion"/>
  </si>
  <si>
    <t>북, 북동, 북서</t>
    <phoneticPr fontId="4" type="noConversion"/>
  </si>
  <si>
    <t>표준지 전경</t>
    <phoneticPr fontId="4" type="noConversion"/>
  </si>
  <si>
    <t xml:space="preserve">   양 구 군 산 림 조 합</t>
    <phoneticPr fontId="4" type="noConversion"/>
  </si>
  <si>
    <t>심사자</t>
    <phoneticPr fontId="4" type="noConversion"/>
  </si>
  <si>
    <t>상 무</t>
    <phoneticPr fontId="4" type="noConversion"/>
  </si>
  <si>
    <t>일  반  시  방  서</t>
    <phoneticPr fontId="4" type="noConversion"/>
  </si>
  <si>
    <t>1.적용범위</t>
    <phoneticPr fontId="4" type="noConversion"/>
  </si>
  <si>
    <t xml:space="preserve">      않은 사항은 아래의 각 시방서의 규정에 따라 시공하고 이 시방서에 규정되지 아니한 사항에 대하여는 산림청 제정 '지속가능한 산림자원 관리 지침' ,</t>
    <phoneticPr fontId="4" type="noConversion"/>
  </si>
  <si>
    <t xml:space="preserve">      '숲가꾸기 설계 감리 및 사업시행지침'에 의한다.</t>
    <phoneticPr fontId="4" type="noConversion"/>
  </si>
  <si>
    <t xml:space="preserve">  나. 본 시방서는 작업의 일반 사항을 위한 것이며 기술적인 사항은 특별시방서와 전문시방서에 의한다.</t>
    <phoneticPr fontId="4" type="noConversion"/>
  </si>
  <si>
    <t xml:space="preserve">  다. 일반시방서의 내용과 특별시방서의 내용이 서로 상이할 경우에는 특별시방서를 우선으로 하며 도면과 시방서가 상이할 경우에는 도면을 우선으로 하되</t>
    <phoneticPr fontId="4" type="noConversion"/>
  </si>
  <si>
    <t xml:space="preserve">      도면이 오류나 누락 등으로 모순이 있을 경우에는 발주처장, 감독관과 시공자가 상호 협의하여 결정하여야 한다.</t>
    <phoneticPr fontId="4" type="noConversion"/>
  </si>
  <si>
    <t xml:space="preserve">  라. 일반 및 특별시방서에 명기된 내용 이외에 특별한 작업종 및 육림작업의 품질 향상을 위하여 필요한 사항은 발주처장과 협의하여 시행하여야 한다.</t>
    <phoneticPr fontId="4" type="noConversion"/>
  </si>
  <si>
    <t>2.용어의 정의</t>
    <phoneticPr fontId="4" type="noConversion"/>
  </si>
  <si>
    <t xml:space="preserve">  가. 계  약  서  :</t>
    <phoneticPr fontId="4" type="noConversion"/>
  </si>
  <si>
    <t>시공계약서와 계약조건, 설계내역서, 설계도서, 시방서 등 기타 이것을 보충하는 서류를 말한다.</t>
    <phoneticPr fontId="4" type="noConversion"/>
  </si>
  <si>
    <t xml:space="preserve">  나. 시  방  서  :  </t>
    <phoneticPr fontId="4" type="noConversion"/>
  </si>
  <si>
    <t>숲가꾸기 작업 수행에 관련되는 제반규정 및 요구사항 등을 정한 서류를 말한다.</t>
    <phoneticPr fontId="4" type="noConversion"/>
  </si>
  <si>
    <t xml:space="preserve">  다. 특별시방서  : </t>
    <phoneticPr fontId="4" type="noConversion"/>
  </si>
  <si>
    <t>일반시방서를 보충하고 본 숲가꾸기 사업만의 특별한 사항 및 전문적인 사항에 대한 제반규정 및 요구 사항을 정한 서류를 말한다.</t>
    <phoneticPr fontId="4" type="noConversion"/>
  </si>
  <si>
    <t xml:space="preserve">  라. 설계  변경  :</t>
    <phoneticPr fontId="4" type="noConversion"/>
  </si>
  <si>
    <t>계약된 숲가꾸기 사업의 변경을 말한다.</t>
    <phoneticPr fontId="4" type="noConversion"/>
  </si>
  <si>
    <t xml:space="preserve">  마. 솎아  베기  : </t>
    <phoneticPr fontId="4" type="noConversion"/>
  </si>
  <si>
    <t>어린나무가꾸기 단계가 경과된 솎아베기 작업을 수반하는 사업으로서 천연림보육 및 천연림개량 사업을 포함한다.</t>
    <phoneticPr fontId="4" type="noConversion"/>
  </si>
  <si>
    <t xml:space="preserve">  바. 발  주  자  :</t>
    <phoneticPr fontId="4" type="noConversion"/>
  </si>
  <si>
    <t>숲가꾸기와 관련된 설계ㆍ감리 및 사업을 발주하고, 계약을 체결하여 이를 집행하는 자를 말한다. 다만, 숲가꾸기 사업의 설계ㆍ감</t>
    <phoneticPr fontId="4" type="noConversion"/>
  </si>
  <si>
    <t>리를 용역으로 수행하지 않을 경우에는 "관리기관"으로 정한다.</t>
    <phoneticPr fontId="4" type="noConversion"/>
  </si>
  <si>
    <t xml:space="preserve">  사. 감  독  자  :</t>
    <phoneticPr fontId="4" type="noConversion"/>
  </si>
  <si>
    <t>발주자를 대리하여 사업을 감독하는 자로서 숲가꾸기 사업 전반에 관한 업무를 관장하는 자를 말한다.</t>
    <phoneticPr fontId="4" type="noConversion"/>
  </si>
  <si>
    <t xml:space="preserve">  아. 실시설계자  :</t>
    <phoneticPr fontId="4" type="noConversion"/>
  </si>
  <si>
    <t>당해 사업의 적합한 작업 방법을 제시하고 사업 시행에 필요한 비용을 산출하기 위하여 발주자와 계약을 체결한 자를 말한다.</t>
    <phoneticPr fontId="4" type="noConversion"/>
  </si>
  <si>
    <t xml:space="preserve">  자. 책임기술자  :</t>
    <phoneticPr fontId="4" type="noConversion"/>
  </si>
  <si>
    <t>시행 규칙 제31조에 따른 자격 요건을 갖춘 자로서 실시설계 용역 전반에 대한 총괄업무를 수행하는 자를 말한다.</t>
    <phoneticPr fontId="4" type="noConversion"/>
  </si>
  <si>
    <t xml:space="preserve">  차. 감  리  자  :</t>
    <phoneticPr fontId="4" type="noConversion"/>
  </si>
  <si>
    <t>발주자의 감독 권한을 대행하기 위해서 발주자와 계약을 체결한 자를 말한다.</t>
    <phoneticPr fontId="4" type="noConversion"/>
  </si>
  <si>
    <t xml:space="preserve">  카. 감  리  원  :</t>
    <phoneticPr fontId="4" type="noConversion"/>
  </si>
  <si>
    <t>시행 규칙 제31조에 따른 자격 요건을 갖춘 자로서 감리 용역 전반에 대한 총괄 업무를 수행하는 자를 말한다.</t>
    <phoneticPr fontId="4" type="noConversion"/>
  </si>
  <si>
    <t xml:space="preserve">  타. 사업시행자  :</t>
    <phoneticPr fontId="4" type="noConversion"/>
  </si>
  <si>
    <t>설계도서 및 관련 규정에 따라 선목 및 숲가꾸기 사업을 시행하기 위해 발주자와 계약을 체결한자를 말한다.</t>
    <phoneticPr fontId="4" type="noConversion"/>
  </si>
  <si>
    <t xml:space="preserve">  파. 현장대리인  :</t>
    <phoneticPr fontId="4" type="noConversion"/>
  </si>
  <si>
    <t>사업시행자가 제19조에 따라 지정하는 자로서 사업 현장의 사업관리 및 기술관리, 기타 업무를 시행하는 현장 요원을 말한다.</t>
    <phoneticPr fontId="4" type="noConversion"/>
  </si>
  <si>
    <t xml:space="preserve">  하. 작  업  원  :</t>
    <phoneticPr fontId="4" type="noConversion"/>
  </si>
  <si>
    <t>숲가꾸기 사업 시행을 위하여 사업시행자에 고용되어 현장 작업을 담당하는 숲가꾸기 인력을 말한다.</t>
    <phoneticPr fontId="4" type="noConversion"/>
  </si>
  <si>
    <t xml:space="preserve">  거. 지      시  :</t>
    <phoneticPr fontId="4" type="noConversion"/>
  </si>
  <si>
    <t>발주자측에서 발의하여 감독관이 도급자에 대하여 작업 감독의 소관 업무에 관한 방침, 기준, 계획 등을 알려주고 실시하게 하는</t>
    <phoneticPr fontId="4" type="noConversion"/>
  </si>
  <si>
    <t>것을 말한다.</t>
    <phoneticPr fontId="4" type="noConversion"/>
  </si>
  <si>
    <t xml:space="preserve">  너. 승      인  :</t>
    <phoneticPr fontId="4" type="noConversion"/>
  </si>
  <si>
    <t>시공자측에서 신청한 사항을 발주자 또는 감독관이 서면으로 동의하는 것을 말한다.</t>
    <phoneticPr fontId="4" type="noConversion"/>
  </si>
  <si>
    <t xml:space="preserve">  더. 입      회  :</t>
    <phoneticPr fontId="4" type="noConversion"/>
  </si>
  <si>
    <t>감독자 또는 그가 지정하는 대리인이 현장에 참석하여 작업 사항을 확인하는 것을 말한다.</t>
    <phoneticPr fontId="4" type="noConversion"/>
  </si>
  <si>
    <t xml:space="preserve">  러. 협      의  : </t>
    <phoneticPr fontId="4" type="noConversion"/>
  </si>
  <si>
    <t>감독자와 도급자가 대등한 입장에서 합의하는 것을 말한다.</t>
    <phoneticPr fontId="4" type="noConversion"/>
  </si>
  <si>
    <t>3.제출서류</t>
    <phoneticPr fontId="4" type="noConversion"/>
  </si>
  <si>
    <t xml:space="preserve">  시공자는 숲가꾸기 사업 착수 전에 착수계, 도급내역서, 예정공정표 및 기타 발주처의 규정에 의한 제반 서류를 제출하여야 한다. 또한 작업 착수 전에 </t>
    <phoneticPr fontId="4" type="noConversion"/>
  </si>
  <si>
    <t xml:space="preserve">  본 숲가꾸기 사업 추진을 위한 작업순서 및 방법, 노무계획 등에 대한 작업 시행 세부 공정표를 별도로 감독관의 승인을 얻어야 한다.</t>
    <phoneticPr fontId="4" type="noConversion"/>
  </si>
  <si>
    <t>4.현장대리인 지정</t>
    <phoneticPr fontId="4" type="noConversion"/>
  </si>
  <si>
    <t xml:space="preserve">  현장대리인은 본 숲가꾸기 사업 수행에 필요한 전문 지식과 충분한 경험이 있는 자로서 산림경영기술자를 고정 배치하여야 하며 감독관의 승인 없이는 </t>
    <phoneticPr fontId="4" type="noConversion"/>
  </si>
  <si>
    <t xml:space="preserve">  임의로 현장을 떠나서는 안 된다.</t>
  </si>
  <si>
    <t>5.기술자의 배치</t>
    <phoneticPr fontId="4" type="noConversion"/>
  </si>
  <si>
    <t xml:space="preserve">  가. 작업 현장에는 본 숲가꾸기 사업에 적합한 기술자를 상주하게 하고 그 중 1인을 현장대리인으로 임명하여야 한다.</t>
    <phoneticPr fontId="4" type="noConversion"/>
  </si>
  <si>
    <t xml:space="preserve">  나. 감독자는 현장대리인, 시공자의 고용인 및 노무자가 작업시행 또는 관리에 대하여 부적당하다고 인정될 경우 감리자의 의견을 물어 시공자에게 교체</t>
    <phoneticPr fontId="4" type="noConversion"/>
  </si>
  <si>
    <t xml:space="preserve">      를 요구할 수 있다.</t>
    <phoneticPr fontId="4" type="noConversion"/>
  </si>
  <si>
    <t>6.제보고</t>
    <phoneticPr fontId="4" type="noConversion"/>
  </si>
  <si>
    <t xml:space="preserve">  시공자는 계약서에서 지정한 것과 감독관이 지시한 각종 보고를 지정한 기일 내에 지체없이 서류를 구비하여 제출 또는 보고하되, 사업시행지침 제 21조</t>
    <phoneticPr fontId="4" type="noConversion"/>
  </si>
  <si>
    <t xml:space="preserve">  (관련서류) ① ~ ③항에 의한다.</t>
    <phoneticPr fontId="4" type="noConversion"/>
  </si>
  <si>
    <t>7.설계도서 등의 비치</t>
    <phoneticPr fontId="4" type="noConversion"/>
  </si>
  <si>
    <t xml:space="preserve">  숲가꾸기 사업 현장에는 당해 작업에 관련된 계약조건, 설계도서, 예정공정표, 작업계획서 및 기타 필요한 서류를 비치하여야 한다.</t>
    <phoneticPr fontId="4" type="noConversion"/>
  </si>
  <si>
    <t>8.장비의 반입</t>
    <phoneticPr fontId="4" type="noConversion"/>
  </si>
  <si>
    <t xml:space="preserve">  작업용 제 장비 및 기구에 대해서는 현장 반입 전에 종류, 규격, 성능 등에 대하여 감독관과 협의하여야 하며 반입 후 또한 감독관의 검사와 승인을 받</t>
    <phoneticPr fontId="4" type="noConversion"/>
  </si>
  <si>
    <t xml:space="preserve">  아야 한다.</t>
    <phoneticPr fontId="4" type="noConversion"/>
  </si>
  <si>
    <t>8.공사시행</t>
    <phoneticPr fontId="4" type="noConversion"/>
  </si>
  <si>
    <t xml:space="preserve">  가. 본 숲가꾸기 사업은 설계도서, 일반시방서 및 특별시방서에 의거 감독관의 지시에 따라 시행한다.</t>
    <phoneticPr fontId="4" type="noConversion"/>
  </si>
  <si>
    <t xml:space="preserve">  나. 설계도서 및 시방서에 명시되지 않은 사항이라도 작업의 성질상 당연히 필요한 사항은 감독관의 지시에 따라 시공자의 부담으로 시행하여야 한다.</t>
    <phoneticPr fontId="4" type="noConversion"/>
  </si>
  <si>
    <t xml:space="preserve">  다. 시공자는 숲가꾸기 사업 착수와 동시 또는 진행 중 설계도서 및 현장 조건에 상이한 사항을 발견하는 즉시 감독관에게 보고하여야 한다.</t>
    <phoneticPr fontId="4" type="noConversion"/>
  </si>
  <si>
    <t>9.숲가꾸기 사업 작업 순서</t>
    <phoneticPr fontId="4" type="noConversion"/>
  </si>
  <si>
    <t xml:space="preserve">  각 공정별 작업순서는 착수 전에 제출한 예정공정표에 따라야 하며 더 상세한 계획은 감독관의 승인을 받아 수행한다.</t>
  </si>
  <si>
    <t>10.작업시간</t>
    <phoneticPr fontId="4" type="noConversion"/>
  </si>
  <si>
    <t xml:space="preserve">  가. 시공자는 작업개시 및 종료 시간을 감독관에게 통지하여야 한다.</t>
    <phoneticPr fontId="4" type="noConversion"/>
  </si>
  <si>
    <t xml:space="preserve">  나. 감독관이 숲가꾸기 사업 시행 상 필요하다고 인정할 때는 작업 시간을 변경할 수 있다.</t>
  </si>
  <si>
    <t>11. 측량기구 비치</t>
    <phoneticPr fontId="4" type="noConversion"/>
  </si>
  <si>
    <t xml:space="preserve">  시공자는 착수와 동시에 측량기구(방위계, 경사계, 간이GPS 등)를 현장에 비치하여야 한다.</t>
    <phoneticPr fontId="4" type="noConversion"/>
  </si>
  <si>
    <t>12.작업확인</t>
    <phoneticPr fontId="4" type="noConversion"/>
  </si>
  <si>
    <t xml:space="preserve">  시공자는 작업장의 작업 면적이 설계상의 면적과 상이할 때는 면적을 확인토록 하고 그 결과를 감독관과 감리자에게 알린 후 지시에 따른다.</t>
    <phoneticPr fontId="4" type="noConversion"/>
  </si>
  <si>
    <t>13.가설물 및 안내표시판 설치</t>
    <phoneticPr fontId="4" type="noConversion"/>
  </si>
  <si>
    <t xml:space="preserve">  착수와 동시에 감독관의 지시에 따라 숲가꾸기 사업 현장에 사업안내판 및 안전 표식의 입간판을 설치할 수 있다.</t>
    <phoneticPr fontId="4" type="noConversion"/>
  </si>
  <si>
    <t>14.작업추진 관리</t>
    <phoneticPr fontId="4" type="noConversion"/>
  </si>
  <si>
    <t xml:space="preserve">  현장대리인은 감독자의 지시에 따라 작업계획서를 제출하여 승인을 받아 작업을 실행하여야 하며 작업 일보 및 작업 진도를 표기하여 추진 현황을 알려</t>
    <phoneticPr fontId="4" type="noConversion"/>
  </si>
  <si>
    <t xml:space="preserve">  야 한다.</t>
    <phoneticPr fontId="4" type="noConversion"/>
  </si>
  <si>
    <t>15.보완작업</t>
    <phoneticPr fontId="4" type="noConversion"/>
  </si>
  <si>
    <t xml:space="preserve">  당해 사업은 설계도서 및 제반 규정에 의한 시방 기준에 따라 시행하여야 하며 감독관과 감리의 재작업 요구가 있을 때는 그 지시에 따라야 한다.</t>
    <phoneticPr fontId="4" type="noConversion"/>
  </si>
  <si>
    <t>16.작업관리</t>
    <phoneticPr fontId="4" type="noConversion"/>
  </si>
  <si>
    <t xml:space="preserve">  숲가꾸기 사업에 필요한 작업 과정은 감독자, 감리, 설계자, 현장대리인, 현장작업자의 입회하에 설계자 주관의 설계 설명 및 작업교육을 실시하여 작업</t>
    <phoneticPr fontId="4" type="noConversion"/>
  </si>
  <si>
    <t xml:space="preserve">  의 질 향상에 노력한다.</t>
    <phoneticPr fontId="4" type="noConversion"/>
  </si>
  <si>
    <t>17.작업현장관리</t>
    <phoneticPr fontId="4" type="noConversion"/>
  </si>
  <si>
    <t xml:space="preserve">  가. 사업시행 기간 중 항상 안전에 유의하여 현장 관리를 하여야 하며 재해 예방에 최선을 다하여야 한다.</t>
    <phoneticPr fontId="4" type="noConversion"/>
  </si>
  <si>
    <t xml:space="preserve">  나. 사업시행 중 감독관 및 감리자의 승인 없이 시방서 외의 작업방법을 택해서는 아니 된다.</t>
  </si>
  <si>
    <t xml:space="preserve">  다. 사업 착수와 동시에 재해 예방 및 비상 연락망을 편성 운영토록 하고 우천시는 작업을 중단한다.</t>
    <phoneticPr fontId="4" type="noConversion"/>
  </si>
  <si>
    <t xml:space="preserve">  라. 현장대리인 및 작업 인부의 행위가 사업 수행에 지장을 주거나 부적당하다고 판단될 때 현장 감독관은 감리자의 의견을 물어 시공자에게 교체를 요구</t>
  </si>
  <si>
    <t xml:space="preserve">      할 수 있으며, 시공자는 감독관으로부터 교체 요구가 있을 때에는 즉시 교체하여야 한다.</t>
    <phoneticPr fontId="4" type="noConversion"/>
  </si>
  <si>
    <t>18.자재관리</t>
    <phoneticPr fontId="4" type="noConversion"/>
  </si>
  <si>
    <t xml:space="preserve">  자재는 일정 장소에 보관 관리함을 원칙으로 하며 사용시는 산불예방 및 재해예방에 철저를 기한다.</t>
    <phoneticPr fontId="4" type="noConversion"/>
  </si>
  <si>
    <t>19.사진제출</t>
    <phoneticPr fontId="4" type="noConversion"/>
  </si>
  <si>
    <t xml:space="preserve">   사진 촬영은 동일 장소와 방향에서 촬영하고 제공된 양식에 의거해 각각의 소반에 지정된 모든 작업종을 대상으로 사진을 첨부하여 제출하여야 한다.</t>
    <phoneticPr fontId="4" type="noConversion"/>
  </si>
  <si>
    <t xml:space="preserve">  가. 작업전, 작업중, 작업후 사진(A4)</t>
    <phoneticPr fontId="4" type="noConversion"/>
  </si>
  <si>
    <t xml:space="preserve">  나. 공정사진</t>
    <phoneticPr fontId="4" type="noConversion"/>
  </si>
  <si>
    <t xml:space="preserve">  다. 기록사진 : 사업 진행 상황을 촬영하고 사진첩을 2부 작성하여 전자기록매체(CD) 형식으로 제출하여야 한다.</t>
    <phoneticPr fontId="4" type="noConversion"/>
  </si>
  <si>
    <t xml:space="preserve">  라. 기타 홍보용 사진 및 슬라이드(필요시)</t>
    <phoneticPr fontId="4" type="noConversion"/>
  </si>
  <si>
    <t>20.안전관리</t>
    <phoneticPr fontId="4" type="noConversion"/>
  </si>
  <si>
    <t xml:space="preserve">  가. 시공자는 안전관리 책임자를 선임하여 현장에 상주토록 하고 산업재해 예방에 최선을 다한다.</t>
    <phoneticPr fontId="4" type="noConversion"/>
  </si>
  <si>
    <t xml:space="preserve">  나. 오일, 휘발유, 기계톱, 기타 위험물의 보관 및 취급으로 인해 발생되는 모든 사고에 있어서는 현장대리인 및 시공 계약자가 민형사상의 책임을 진다.</t>
    <phoneticPr fontId="4" type="noConversion"/>
  </si>
  <si>
    <t xml:space="preserve">  다. 시공자는 안전사고 등이 발생하지 않도록 제반 안전 수칙을 준수하여야 하며 당해 작업 진행 중 발생하는 모든 사고에 대하여 책임져야 한다.</t>
    <phoneticPr fontId="4" type="noConversion"/>
  </si>
  <si>
    <t xml:space="preserve">  라. 당해 숲가꾸기 작업으로 인하여 각종 차량 및 사람의 통행에 지장을 초래해서는 안 된다.</t>
  </si>
  <si>
    <t>21.안전조치</t>
    <phoneticPr fontId="4" type="noConversion"/>
  </si>
  <si>
    <t xml:space="preserve">  가. 산불방지 및 주변에 산불 발생시 진화 참여는 물론 이에 대한 대책을 강구하여야 한다.</t>
    <phoneticPr fontId="4" type="noConversion"/>
  </si>
  <si>
    <t xml:space="preserve">  나. 호우, 홍수, 태풍 등에 대한 기상예보 등에 충분히 유의하여 유사시에는 피해를 최소한으로 되게 응급조치를 하여야 한다.</t>
    <phoneticPr fontId="4" type="noConversion"/>
  </si>
  <si>
    <t xml:space="preserve">  다. 사업 수행에 필요한 안전조치는 관계 법규에 따라 안전에 만전을 기하기 위한 조직, 계획, 점검 등을 실시하고 필요한 제반 시설을 갖추어야 한다.</t>
    <phoneticPr fontId="4" type="noConversion"/>
  </si>
  <si>
    <t xml:space="preserve">  라. 작업 착수 전에 안전 시설을 해야 할 사항은 일반적으로 다음과 같다.</t>
    <phoneticPr fontId="4" type="noConversion"/>
  </si>
  <si>
    <t xml:space="preserve">     1) 유류 및 기계톱 보관 지역 및 사용 장소 설정</t>
    <phoneticPr fontId="4" type="noConversion"/>
  </si>
  <si>
    <t xml:space="preserve">     2) 도로변 및 등산로 작업시 통행자 이동 제한</t>
    <phoneticPr fontId="4" type="noConversion"/>
  </si>
  <si>
    <t xml:space="preserve">     3) 도로변 및 등산로의 벌도목 작업시는 확성기를 이용 작업자 대피 보호</t>
    <phoneticPr fontId="4" type="noConversion"/>
  </si>
  <si>
    <t xml:space="preserve">     4) 전기, 하수도 및 통신 선로 등 중요 시설에 대한 보호</t>
    <phoneticPr fontId="4" type="noConversion"/>
  </si>
  <si>
    <t xml:space="preserve">     5) 유류 등 화재 발생 대비 안전 장비 구비</t>
    <phoneticPr fontId="4" type="noConversion"/>
  </si>
  <si>
    <t xml:space="preserve">  마. 도로의 교통을 제한하고자 할 때에는 교통 제한의 범위, 기간, 안전 조치 등에 대하여 소정의 절차를 밟아야 한다.</t>
  </si>
  <si>
    <t xml:space="preserve">  바. 작업장 내의 모든 작업 관련자는 안전 장비를 착용하여야 한다.</t>
    <phoneticPr fontId="4" type="noConversion"/>
  </si>
  <si>
    <t xml:space="preserve">  사. 작업장에는 구급약을 상비하여야 한다.</t>
    <phoneticPr fontId="4" type="noConversion"/>
  </si>
  <si>
    <t xml:space="preserve">  아. 작업시행시 일반인의 교통에 피해를 주지 않도록 보호 대책을 강구하여야 한다.</t>
    <phoneticPr fontId="4" type="noConversion"/>
  </si>
  <si>
    <t xml:space="preserve">  자. 작업시행시 인접해 있는 사찰 및 시설물에 피해가 없도록 적절한 조치를 강구하여야 한다.</t>
    <phoneticPr fontId="4" type="noConversion"/>
  </si>
  <si>
    <t>22.사고의 예방</t>
    <phoneticPr fontId="4" type="noConversion"/>
  </si>
  <si>
    <t xml:space="preserve">  가. 시공자는 고용인 및 기타인의 생명과 건강보호 및 시공자 자재, 장비 등의 재산상의 피해 예방과 계약기간 중 작업 중단이 없도록 안전대책을 준비</t>
    <phoneticPr fontId="4" type="noConversion"/>
  </si>
  <si>
    <t xml:space="preserve">      해야 하며, 혹은 지역 안전의 목적을 위해 필요하다고 인정될 경우 추가적인 조치를 준비해야 한다.</t>
    <phoneticPr fontId="4" type="noConversion"/>
  </si>
  <si>
    <t xml:space="preserve">  나. 작업기간 중 시공자는 작업장을 방문하는 사람의 통제와 안전을 위해 발주처에 의해 조치된 모든 사항에 따라야 한다.</t>
    <phoneticPr fontId="4" type="noConversion"/>
  </si>
  <si>
    <t xml:space="preserve">  다. 시공자는 본 숲가꾸기 사업 중에 일어나는 작업상 인명손실, 외상, 직업병과 재산상의 피해사고 등 모든 사고를 감독관에게 보고하여야 한다.</t>
    <phoneticPr fontId="4" type="noConversion"/>
  </si>
  <si>
    <t xml:space="preserve">  라. 시공자는 기본적인 응급 비품과 구급약을 상비하여야 한다.</t>
    <phoneticPr fontId="4" type="noConversion"/>
  </si>
  <si>
    <t>23.위험물의 취급</t>
    <phoneticPr fontId="4" type="noConversion"/>
  </si>
  <si>
    <t xml:space="preserve">  발화 위험물은 운반, 보관, 사용 등의 취급은 유류 취급에 관한 관계 법규에 의하여 확실히 안전하게 하여야 한다.</t>
    <phoneticPr fontId="4" type="noConversion"/>
  </si>
  <si>
    <t>24.제법규 준수</t>
    <phoneticPr fontId="4" type="noConversion"/>
  </si>
  <si>
    <t xml:space="preserve">  가. 작업 시행에 있어서는 관련 법규를 반드시 준수하여야 한다.</t>
    <phoneticPr fontId="4" type="noConversion"/>
  </si>
  <si>
    <t xml:space="preserve">  나. 노무자에 대한 제법규의 운영과 적용은 시공자의 책임하에 이루어지고 전 노무자의 모든 행위에 대한 책임은 시공자가 진다.</t>
    <phoneticPr fontId="4" type="noConversion"/>
  </si>
  <si>
    <t>25.기성고 작성</t>
    <phoneticPr fontId="4" type="noConversion"/>
  </si>
  <si>
    <t xml:space="preserve">  시공자는 기성 검사 요청을 할 때는 감독관 및 감리와 사전에 협의하여 제출한다.</t>
    <phoneticPr fontId="4" type="noConversion"/>
  </si>
  <si>
    <t>26.작업의 일시중지</t>
    <phoneticPr fontId="4" type="noConversion"/>
  </si>
  <si>
    <t xml:space="preserve">  감독자는 다음의 경우 작업을 일시 중지시킬 수 있으며 이에 대하여 감리는 의견을 제시할 수 있고, 작업 중지로 인한 손해는 시공자가 진다.</t>
    <phoneticPr fontId="4" type="noConversion"/>
  </si>
  <si>
    <t xml:space="preserve">  가. 기후 악조건으로 작업이 곤란할 때</t>
    <phoneticPr fontId="4" type="noConversion"/>
  </si>
  <si>
    <t xml:space="preserve">  나. 작업자의 안전을 위하여 필요하다고 인정할 때</t>
    <phoneticPr fontId="4" type="noConversion"/>
  </si>
  <si>
    <t xml:space="preserve">  다. 시공자가 설계도서 및 시방서에 준하지 않는 작업을 시행하여 부실의 우려가 있을 때</t>
    <phoneticPr fontId="4" type="noConversion"/>
  </si>
  <si>
    <t xml:space="preserve">  라. 감독관 및 감리자의 지시 불이행으로 작업의 진행이 부당하다고 인정될 때</t>
    <phoneticPr fontId="4" type="noConversion"/>
  </si>
  <si>
    <t xml:space="preserve">  마. 민원 사항이 발생하여 민원 해소 시간이 필요할 때</t>
    <phoneticPr fontId="4" type="noConversion"/>
  </si>
  <si>
    <t>27.설계변경</t>
    <phoneticPr fontId="4" type="noConversion"/>
  </si>
  <si>
    <t xml:space="preserve">  본 작업은 조사 당시 수집된 자료에 의하여 계획 설계된 것인바 착수 당시 작업지의 현저한 변동, 민원, 기타 조사 후 변경사항 등 다음의 경우에 대하여</t>
    <phoneticPr fontId="4" type="noConversion"/>
  </si>
  <si>
    <t xml:space="preserve">  는 사전에 감독자의 승인을 득한 후 현지 여건에 맞도록 설계 변경한다.</t>
    <phoneticPr fontId="4" type="noConversion"/>
  </si>
  <si>
    <t xml:space="preserve">  가. 작업 공종에서 현지와 작업 공종이 부합되지 않을 때</t>
    <phoneticPr fontId="4" type="noConversion"/>
  </si>
  <si>
    <t xml:space="preserve">  나. 설계시 품셈적용 및 계산 착오가 있을 때</t>
  </si>
  <si>
    <t xml:space="preserve">  다. 당초 계획된 작업 면적의 변경이 불가피한 경우</t>
    <phoneticPr fontId="4" type="noConversion"/>
  </si>
  <si>
    <t xml:space="preserve">  라. 기타 발주자가 변경을 요할때</t>
    <phoneticPr fontId="4" type="noConversion"/>
  </si>
  <si>
    <t>28.사업기간 연장</t>
    <phoneticPr fontId="4" type="noConversion"/>
  </si>
  <si>
    <t xml:space="preserve">  가. 천재지변 및 발주자의 사정에 의하여 작업이 중단되었을 때는 사업기간을 연장할 수 있다.</t>
    <phoneticPr fontId="4" type="noConversion"/>
  </si>
  <si>
    <t xml:space="preserve">  나. 기상이변 및 강우 일수가 과거 5개년 평균 일수보다 많아 작업에 막대한 지장을 초래하였다고 인정될 때 연장할 수 있다.</t>
    <phoneticPr fontId="4" type="noConversion"/>
  </si>
  <si>
    <t xml:space="preserve">  다. 산림 작업의 특성상 안전을 우선으로 하여 작업수행 중 우기 일수가 전체 일수에 30% 이상일시 사업기간을 연장할 수 있다.</t>
    <phoneticPr fontId="4" type="noConversion"/>
  </si>
  <si>
    <t xml:space="preserve">  라. 작업장의 불가항력적인 일이 발생하여 감독관과 감리의 의견을 물어 타당성이 인정될 때 사업기간을 연장할 수 있다.</t>
  </si>
  <si>
    <t>29.설계 및 완료 도서관리</t>
    <phoneticPr fontId="4" type="noConversion"/>
  </si>
  <si>
    <t xml:space="preserve">  사업 시행에 사용되는 모든 설계도서는 발주자의 관리 방법에 준하여 관리하며 완료와 동시에 완료 도서를 작성하여 감독관에게 제출하고 수급인이 제공</t>
    <phoneticPr fontId="4" type="noConversion"/>
  </si>
  <si>
    <t xml:space="preserve">  받은 설계도서 및 성과품은 요구가 있을 시 반환하여야 한다.</t>
  </si>
  <si>
    <t>30.사업시행완료</t>
    <phoneticPr fontId="4" type="noConversion"/>
  </si>
  <si>
    <t xml:space="preserve">  가. 선목 및 숲가꾸기 사업시행자는 감리자의 예비사업완료검사를 위하여 계약 기간의 9할 이전까지 작업을 완료하고 문서로 예비사업완료검사를 감리자</t>
    <phoneticPr fontId="4" type="noConversion"/>
  </si>
  <si>
    <t xml:space="preserve">      와 감독자에게 요청하여야 한다.</t>
    <phoneticPr fontId="4" type="noConversion"/>
  </si>
  <si>
    <t xml:space="preserve">  나. 감리자는 선목 또는 숲가꾸기 사업 시행자로부터 예비사업완료검사를 요청받았을 경우에는 예비사업완료검사를 실시하고 그 결과에 대해 예비사업완</t>
    <phoneticPr fontId="4" type="noConversion"/>
  </si>
  <si>
    <t xml:space="preserve">      료검사 결과보고서를 작성하여 발주자에게 제출하여야 한다.</t>
    <phoneticPr fontId="4" type="noConversion"/>
  </si>
  <si>
    <t xml:space="preserve">  다. 발주자는 예비사업완료검사 결과보고서를 참고하여 필요할 경우에는 선목 또는 숲가꾸기 사업시행자로 하여금 시정ㆍ보완하도록 조치하여야 한다.</t>
    <phoneticPr fontId="4" type="noConversion"/>
  </si>
  <si>
    <t xml:space="preserve">  라. 선목 또는 사업시행자는 다항에 따라 필요한 조치를 완료한 후에 숲가꾸기 설계ㆍ감리 및 사업시행지침 제21조 제3항에 따른 관련 서류와 이를 포함</t>
    <phoneticPr fontId="4" type="noConversion"/>
  </si>
  <si>
    <t xml:space="preserve">     한 전자기록매체(CD), 용역 계약시 발주자가 요구한 사항을 발주자에게 제출하고, 완료 검사를 받아야 한다.</t>
    <phoneticPr fontId="4" type="noConversion"/>
  </si>
  <si>
    <t xml:space="preserve">  마. 작업시간 또는 숙련도 등을 감안하여 작업 완료 기간의 2/3를 경과하여 작업이 완료될 때에는 발주자는 이를 인정할 수 있다.</t>
    <phoneticPr fontId="4" type="noConversion"/>
  </si>
  <si>
    <t>31.사업완료 후 정리</t>
    <phoneticPr fontId="4" type="noConversion"/>
  </si>
  <si>
    <t xml:space="preserve">  사업이 완료되었을 때는 감독자의 지시에 따라 설치물을 제거하고 청소 정리하여 감독자의 검사를 득해야 한다.</t>
    <phoneticPr fontId="4" type="noConversion"/>
  </si>
  <si>
    <t>32.기타사항</t>
    <phoneticPr fontId="4" type="noConversion"/>
  </si>
  <si>
    <t xml:space="preserve">  가. 시공자는 본 사업 완료시까지 감독자의 지시에 따라야 하고 특히 민원이 발생치 않도록 사전에 발생 요인을 확인 처리하여야 한다.</t>
    <phoneticPr fontId="4" type="noConversion"/>
  </si>
  <si>
    <t xml:space="preserve">  나. 시공자는 사업완료시 준공조서 2부를 작성하여 완료계와 동시에 제출하여야 한다.</t>
    <phoneticPr fontId="4" type="noConversion"/>
  </si>
  <si>
    <t xml:space="preserve">  다. 시공자는 감독자가 지시하는 내용에 따라 사업완료표시판을 제작 설치하고 완료 조사시 광경 사진을 제출할 수 있다.</t>
    <phoneticPr fontId="4" type="noConversion"/>
  </si>
  <si>
    <t xml:space="preserve">  라. 본 사업 시행 도중 경미한 사항에 대하여는 설계도서에 명시되지 않았을지라도 감독자가 필요하다고 인정되는 경우 감독자의 지시에 따라 시공자 부</t>
    <phoneticPr fontId="4" type="noConversion"/>
  </si>
  <si>
    <t xml:space="preserve">      담으로 시행하여야 한다.</t>
    <phoneticPr fontId="4" type="noConversion"/>
  </si>
  <si>
    <t xml:space="preserve">  마. 각종 설계도서는 보안 규정에 따라 보관하여야 한다.</t>
    <phoneticPr fontId="4" type="noConversion"/>
  </si>
  <si>
    <t xml:space="preserve">  바. 각종 관계 서류는 지정된 기일까지 제출하여야 한다.</t>
    <phoneticPr fontId="4" type="noConversion"/>
  </si>
  <si>
    <t>특  별  시  방  서</t>
    <phoneticPr fontId="4" type="noConversion"/>
  </si>
  <si>
    <t>1.적용기준</t>
    <phoneticPr fontId="4" type="noConversion"/>
  </si>
  <si>
    <t xml:space="preserve">  본 사업은 이 시방서의 규정에 따라 시행하고 이 시방서에 규정되지 아니한 사항에 대하여는 산림청 제정 지속 가능한 산림자원 관리지침(산림청 훈령</t>
  </si>
  <si>
    <t xml:space="preserve">   제 1,454호 : 2020. 06. 15) 의한다.</t>
    <phoneticPr fontId="4" type="noConversion"/>
  </si>
  <si>
    <t>2.작업일반</t>
    <phoneticPr fontId="4" type="noConversion"/>
  </si>
  <si>
    <t xml:space="preserve">  가. 준비작업</t>
    <phoneticPr fontId="4" type="noConversion"/>
  </si>
  <si>
    <t xml:space="preserve">     면적 및 수량의 검측에 필요한 면적 확인은 일반시방서 제13항에 따라야 한다.</t>
    <phoneticPr fontId="4" type="noConversion"/>
  </si>
  <si>
    <t xml:space="preserve">  나. 작업준비</t>
    <phoneticPr fontId="4" type="noConversion"/>
  </si>
  <si>
    <t xml:space="preserve">     1) 작업자는 작업에 앞서 작업장의 경계 지역에 흰색 친환경 수성페인트를 이용하여 경계표식을 하여야 하며 경계를 넘어 작업을 하여서는 아니 된다.</t>
  </si>
  <si>
    <t xml:space="preserve">     2) 감독관은 작업 중 수시로 경계 지역의 작업 상황을 점검 확인하여 민원 발생이 되지 않도록 한다.</t>
    <phoneticPr fontId="4" type="noConversion"/>
  </si>
  <si>
    <t xml:space="preserve">     3) 작업 현장에는 작업 대상 필지의 도면과 작업 내역을 비치하여 수시로 확인 점검 정확한 작업이 될 수 있도록 지도한다.</t>
    <phoneticPr fontId="4" type="noConversion"/>
  </si>
  <si>
    <t xml:space="preserve">  다. 산불예방</t>
    <phoneticPr fontId="4" type="noConversion"/>
  </si>
  <si>
    <t xml:space="preserve">     1) 작업자는 작업장에 투입시 인화성 물질을 지참하고 작업장에 진입할 수 없다.</t>
    <phoneticPr fontId="4" type="noConversion"/>
  </si>
  <si>
    <t xml:space="preserve">     2) 작업자는 흡연시는 일정 장소에 안전 조치를 취한 후 현장대리인 책임하에 흡연을 하고 현장 대리인은 담뱃불의 화기 점검을 반드시 한 후 자리를 이동</t>
  </si>
  <si>
    <t xml:space="preserve">        하여야 한다.</t>
    <phoneticPr fontId="4" type="noConversion"/>
  </si>
  <si>
    <t xml:space="preserve">     3) 작업자는 기계톱 사용 원료인 휘발유와 오일 관리에 철저를 기한다.</t>
    <phoneticPr fontId="4" type="noConversion"/>
  </si>
  <si>
    <t xml:space="preserve">  라. 작업방법</t>
    <phoneticPr fontId="4" type="noConversion"/>
  </si>
  <si>
    <t xml:space="preserve">     작업자는 설계된 작업 예정에 따라 작업을 하여야 하며, 임의대로 변경할 수 없다. 부득이 작업 예정을 변경하고자 할 때는 감독관과 협의하여 변경 </t>
  </si>
  <si>
    <t xml:space="preserve">     실시할 수 있다.</t>
    <phoneticPr fontId="4" type="noConversion"/>
  </si>
  <si>
    <t xml:space="preserve">  마. 작업장내 산물처리</t>
    <phoneticPr fontId="4" type="noConversion"/>
  </si>
  <si>
    <t xml:space="preserve">     1) 작업장내의 작업 산물은 절단 후 지면에 최대한 밀착되도록 하여 부식이 용이토록 하고 제2차 피해 발생을 예방한다.</t>
  </si>
  <si>
    <t xml:space="preserve">     2) 작업장내의 작업로와 이동 통로의 작업 산물은 좌우 횡 방향으로 처리하여 작업시 불편함이 없도록 한다.</t>
    <phoneticPr fontId="4" type="noConversion"/>
  </si>
  <si>
    <t xml:space="preserve">     3) 작업장내의 산물은 수집하여 적법한 절차에 따라 톱밥 및 기타 용도로 활용할 수 있다.</t>
    <phoneticPr fontId="4" type="noConversion"/>
  </si>
  <si>
    <t xml:space="preserve">  바. 안전교육</t>
    <phoneticPr fontId="4" type="noConversion"/>
  </si>
  <si>
    <t xml:space="preserve">     1) 감독자는 작업 착수 전에 안전 교육을 실시한다.</t>
    <phoneticPr fontId="4" type="noConversion"/>
  </si>
  <si>
    <t xml:space="preserve">     2) 현장대리인은 매주 2회 이상 안전 교육을 실시하고 교육자의 명단과 근거 사진을 촬영하여 비치하여 둔다.</t>
    <phoneticPr fontId="4" type="noConversion"/>
  </si>
  <si>
    <t xml:space="preserve">     3) 현장대리인은 작업자가 안전 장비를 착용, 확인 후 작업을 실시토록 한다.</t>
    <phoneticPr fontId="4" type="noConversion"/>
  </si>
  <si>
    <t xml:space="preserve">  사. 표준지 관리</t>
    <phoneticPr fontId="4" type="noConversion"/>
  </si>
  <si>
    <t xml:space="preserve">     작업장내의 표준지 지역은 작업을 실시하지 않고 보존하여 작업의 기준이 되도록 하고 사후에 숲가꾸기 감리 업무 수행시 비교할 수 있도록 한다.</t>
    <phoneticPr fontId="4" type="noConversion"/>
  </si>
  <si>
    <t xml:space="preserve">  아. 작업장 환경관리</t>
    <phoneticPr fontId="4" type="noConversion"/>
  </si>
  <si>
    <t xml:space="preserve">     1) 현장대리인은 작업장내 작업기자재 및 폐기자재를 방치하는 일이 없도록 한다.</t>
    <phoneticPr fontId="4" type="noConversion"/>
  </si>
  <si>
    <t xml:space="preserve">     2) 작업장내의 각종 오물은 일정 장소에 모아 바람에 흩날리지 않도록 관리하며 작업 후 수집 하산 처리할 수 있도록 한다.</t>
    <phoneticPr fontId="4" type="noConversion"/>
  </si>
  <si>
    <t xml:space="preserve">     3) 현장대리인은 작업장내 통행 등산객을 상대로 환경 정화 및 쓰레기 투기 금지를 홍보 계도한다.</t>
    <phoneticPr fontId="4" type="noConversion"/>
  </si>
  <si>
    <t xml:space="preserve">     4) 특히 기계톱의 연료와 오일 관리에 유의하여 토양 오염이 없도록 각별히 주의하여야 한다.</t>
    <phoneticPr fontId="4" type="noConversion"/>
  </si>
  <si>
    <t xml:space="preserve">     5) 선목, 경계 표식용 자재는 친환경적이고 안전한 자재를 개발토록 최선의 노력을 다하여야 한다.</t>
    <phoneticPr fontId="4" type="noConversion"/>
  </si>
  <si>
    <t xml:space="preserve">  자. 야생동물 보호</t>
    <phoneticPr fontId="4" type="noConversion"/>
  </si>
  <si>
    <t xml:space="preserve">     1) 현장대리인은 작업장내 야생동물을 무단으로 포획하는 일이 발생되지 않도록 작업자에 대하여 교육을 실시한다.</t>
    <phoneticPr fontId="4" type="noConversion"/>
  </si>
  <si>
    <t xml:space="preserve">     2) 작업장내에 야생동물 서식처가 있을 시는 서식처 주위 일정 면적을 작업 면적에서 제외하고 작업을 할 수 있다.</t>
  </si>
  <si>
    <t xml:space="preserve">     3) 작업장내에서 부상당한 야생동물을 발견할 때는 가까운 야생동물 보호소나 관계 부서에 연락을 취하여 응급 조치 후 본래의 보금자리로 돌려보낼 수</t>
    <phoneticPr fontId="4" type="noConversion"/>
  </si>
  <si>
    <t xml:space="preserve">        있도록 한다.</t>
    <phoneticPr fontId="4" type="noConversion"/>
  </si>
  <si>
    <t xml:space="preserve">     4) 무단 포획 도구(덫, 올무, 함정 등) 발견 시는 공사 감독관에게 연락 후 포획도구 수거 및 원상복구 작업을 실시한다.</t>
  </si>
  <si>
    <t xml:space="preserve">     5) 현장대리인과 작업자는 야생동물 보호에 철저를 기하여야 한다.</t>
    <phoneticPr fontId="4" type="noConversion"/>
  </si>
  <si>
    <t xml:space="preserve">  차. 하층식생 관리</t>
    <phoneticPr fontId="4" type="noConversion"/>
  </si>
  <si>
    <t xml:space="preserve">     1) 천연림보육 작업지 및 무육간벌 작업지의 하층식생을 존치한다.</t>
    <phoneticPr fontId="4" type="noConversion"/>
  </si>
  <si>
    <t xml:space="preserve">     2) 하층식생을 존치함으로 임지의 건조화 방지 및 임내 수분 증발 방지, 야생동물 서식처가 보호될 수 있도록 한다.</t>
    <phoneticPr fontId="4" type="noConversion"/>
  </si>
  <si>
    <t xml:space="preserve">     3) 임지의 특수목적(수원함양지, 도로변 특수목적 사업지, 등산로 주변 등)으로 하층식생을 제거할 수 있다.</t>
    <phoneticPr fontId="4" type="noConversion"/>
  </si>
  <si>
    <t xml:space="preserve">  카. 임연부 관리</t>
    <phoneticPr fontId="4" type="noConversion"/>
  </si>
  <si>
    <t xml:space="preserve">     1) 임연부는 숲의 가장자리로서 울타리 역할을 해주는 중요한 곳으로 관목류는 모두 존치시키는 것을 원칙으로 한다. 여기에서 생태적 격리라고 판단되지</t>
    <phoneticPr fontId="4" type="noConversion"/>
  </si>
  <si>
    <t xml:space="preserve">        않는 5m 미만인 임도 또는 시설물 등은 임연부에서 제외한다.</t>
    <phoneticPr fontId="4" type="noConversion"/>
  </si>
  <si>
    <t xml:space="preserve">     2) 임내를 볼 수 있는 시야 확보가 필요한 곳은 관목정리 및 가지치기를 실시할 수 있다.</t>
    <phoneticPr fontId="4" type="noConversion"/>
  </si>
  <si>
    <t xml:space="preserve">     3) 임연부 내의 덩굴 및 기울어진 나무, 존치할 경우 타 임목에 피해 발생 우려 임목 등은 감독관의 지시에 따라 상부로 처리 또는 임외로 반출하여야 한다.</t>
  </si>
  <si>
    <t xml:space="preserve">  타. 등산로 관리</t>
    <phoneticPr fontId="4" type="noConversion"/>
  </si>
  <si>
    <t xml:space="preserve">     1) 부후목, 세장목, 기운나무 등 도복 피해가 우려가 있는 임목은 제거한다.</t>
    <phoneticPr fontId="4" type="noConversion"/>
  </si>
  <si>
    <t xml:space="preserve">     2) 등산로, 임내 소로의 주변 작업 산물은 등산로(소로) 밖으로 정리하여 등산객의 통행에 지장이 없도록 한다.</t>
    <phoneticPr fontId="4" type="noConversion"/>
  </si>
  <si>
    <t xml:space="preserve">     3) 전망 등 시야 확보가 필요한 지역은 본수 조절 및 가지치기 등 작업을 실시할 수 있다.</t>
    <phoneticPr fontId="4" type="noConversion"/>
  </si>
  <si>
    <t xml:space="preserve">  파. 계곡부 작업</t>
    <phoneticPr fontId="4" type="noConversion"/>
  </si>
  <si>
    <t xml:space="preserve">     1) 계곡으로부터 계곡부 홍수위 폭 만큼의 거리 이내 지역과 호소 등 수변부의 만수위와 하천의 홍수위로부터 30m이내 지역 작업시는 숲가꾸기 작업시</t>
    <phoneticPr fontId="4" type="noConversion"/>
  </si>
  <si>
    <t xml:space="preserve">        발생한 산물을 존치시키 않는다.</t>
    <phoneticPr fontId="4" type="noConversion"/>
  </si>
  <si>
    <t xml:space="preserve">     2) 계곡 부위의 수변식물과 종 다양성이 존속될 수 있도록 보호한다.</t>
    <phoneticPr fontId="4" type="noConversion"/>
  </si>
  <si>
    <t xml:space="preserve">     3) 계곡의 유수 지장물은 제거하여 물의 흐름에 지장이 없도록 한다.</t>
    <phoneticPr fontId="4" type="noConversion"/>
  </si>
  <si>
    <t xml:space="preserve">     4) 계곡 부위의 쓰레기를 수거 일정 장소까지 운반 처리한다.</t>
    <phoneticPr fontId="4" type="noConversion"/>
  </si>
  <si>
    <t xml:space="preserve">  하. 선목작업</t>
    <phoneticPr fontId="4" type="noConversion"/>
  </si>
  <si>
    <t xml:space="preserve">     선목작업은 숲가꾸기 사업에서 가장 중요한 작업으로 아래와 같은 사항을 반드시 준수 실행하여야 한다.</t>
    <phoneticPr fontId="4" type="noConversion"/>
  </si>
  <si>
    <t xml:space="preserve">     1) 선목자의 자격은 전문시방서의 자격 기준에 의한다.</t>
    <phoneticPr fontId="4" type="noConversion"/>
  </si>
  <si>
    <t xml:space="preserve">     2) 선목자는 미래목(도태간벌), 제거대상목(정량간벌) 등을 선정 표시하여야 한다.</t>
    <phoneticPr fontId="4" type="noConversion"/>
  </si>
  <si>
    <t xml:space="preserve">     3) 감리자는 선목 및 표시에 대한 적정성 여부를 확인 점검하여야 한다.</t>
    <phoneticPr fontId="4" type="noConversion"/>
  </si>
  <si>
    <t xml:space="preserve">  하. 작업로 설치</t>
    <phoneticPr fontId="4" type="noConversion"/>
  </si>
  <si>
    <t xml:space="preserve">     1) 작업로 설치는 작업 시방서에 의하여 설치 여부를 결정한다.</t>
    <phoneticPr fontId="4" type="noConversion"/>
  </si>
  <si>
    <t xml:space="preserve">     2) 작업로의 배치는 폭 1.5m 내외 간격 40m로 설치한다.</t>
    <phoneticPr fontId="4" type="noConversion"/>
  </si>
  <si>
    <t xml:space="preserve">     3) 작업로는 산물의 수집과 작업자의 이동 통로로 사용한다.</t>
    <phoneticPr fontId="4" type="noConversion"/>
  </si>
  <si>
    <t xml:space="preserve">     4) 작업로 설치 시 지장목 제거는 반드시 톱을 이용하여 작업 후 산물을 작업로 외로 정리한다.</t>
  </si>
  <si>
    <t xml:space="preserve">     5) 지장목 제거시는 반드시 지면에 닿게 작업을 하여야 한다.</t>
    <phoneticPr fontId="4" type="noConversion"/>
  </si>
  <si>
    <t xml:space="preserve">     6) 지장목 제거시 낫을 사용하여서는 아니 된다. (안전사고 미연에 예방)</t>
  </si>
  <si>
    <t xml:space="preserve">  거. 제거목의 조재</t>
    <phoneticPr fontId="4" type="noConversion"/>
  </si>
  <si>
    <t xml:space="preserve">     1) 수집하지 아니하는 작업 산물은 가능하면 잘게 잘라 지면에 밀착될 수 있도록 작동한다.</t>
    <phoneticPr fontId="4" type="noConversion"/>
  </si>
  <si>
    <t xml:space="preserve">     2) 수집하는 작업 산물은 감독관의 지시에 따라 이용 가능한 길이 (1.8m, 2.7m, 3.6m)로 작동하여 이용할 수 있도록 한다.</t>
    <phoneticPr fontId="4" type="noConversion"/>
  </si>
  <si>
    <t xml:space="preserve">  너. 경계 표시</t>
    <phoneticPr fontId="4" type="noConversion"/>
  </si>
  <si>
    <t xml:space="preserve">     1) 미래목은 친환경성 황색 수성페인트를 사용 흉고 부위에 폭 10㎝ 환형으로 띠를 두르고, 제거대상목은 친환경성 적색 수성페인트로 확연히 구분되도록</t>
    <phoneticPr fontId="4" type="noConversion"/>
  </si>
  <si>
    <t xml:space="preserve">        표시한다.</t>
    <phoneticPr fontId="4" type="noConversion"/>
  </si>
  <si>
    <t xml:space="preserve">     1) 작업장 경계는 10m 간격으로 친환경성 백색 수성페인트로 표시하되, 경관적으로 필요하거나 자연경계일 경우는 생략할 수 있다.</t>
    <phoneticPr fontId="4" type="noConversion"/>
  </si>
  <si>
    <t>3. 시공자가 갖추어야 할 기준</t>
  </si>
  <si>
    <t xml:space="preserve">    작업 현장대리인의 기준은 다음과 같다.</t>
    <phoneticPr fontId="4" type="noConversion"/>
  </si>
  <si>
    <t xml:space="preserve">   천연림보육(솎아베기 단계)의 미래목과 정량간벌, 벌채의 형질우세목 또는 제거대상목을 선목할 수 있는 자와 작업 현장대리인의 기준은 다음과 같다.</t>
    <phoneticPr fontId="4" type="noConversion"/>
  </si>
  <si>
    <t>1) 천연림보육(솎아베기단계)의 선목 등</t>
    <phoneticPr fontId="4" type="noConversion"/>
  </si>
  <si>
    <t xml:space="preserve">  가. 선목자의 기준</t>
    <phoneticPr fontId="4" type="noConversion"/>
  </si>
  <si>
    <t xml:space="preserve">     (1) 임업직 공무원</t>
    <phoneticPr fontId="4" type="noConversion"/>
  </si>
  <si>
    <t xml:space="preserve">     (2) 설계 ㆍ 감리를 수행할 수 있는 업체(선목 사업 시행 대상지의 감리 용역 수행 업체는 제외한다.)</t>
    <phoneticPr fontId="4" type="noConversion"/>
  </si>
  <si>
    <t xml:space="preserve">     (3) 사업시행자</t>
    <phoneticPr fontId="4" type="noConversion"/>
  </si>
  <si>
    <t xml:space="preserve">     (4) 기능인 영림단(국유림에 한한다)</t>
    <phoneticPr fontId="4" type="noConversion"/>
  </si>
  <si>
    <t xml:space="preserve">     (5) 산림조합 중앙회 또는 산림조합의 산림경영지도원 중 숲가꾸기 실무 경력이 2년 이상인자</t>
    <phoneticPr fontId="4" type="noConversion"/>
  </si>
  <si>
    <t xml:space="preserve">     (6) 독림가, 임업후계자(실제로 소유하거나 경영하는 산림을 선목할 경우에 한한다.)</t>
    <phoneticPr fontId="4" type="noConversion"/>
  </si>
  <si>
    <t xml:space="preserve">  나. 설계 ㆍ 감리 용역을 시행코자 하는 자는 다음 각 호를 따라야 함.</t>
    <phoneticPr fontId="4" type="noConversion"/>
  </si>
  <si>
    <t xml:space="preserve">     (1) 선목 시행자는 실시 설계에서 정한 선목의 방식과 수량을 따라야 함.</t>
    <phoneticPr fontId="4" type="noConversion"/>
  </si>
  <si>
    <t xml:space="preserve">     (2) 선목 감리자는 설계에 따라 선목량, 선목의 품질 등을 확인하고 감리보고서를 작성해야 함.</t>
    <phoneticPr fontId="4" type="noConversion"/>
  </si>
  <si>
    <t xml:space="preserve">     (3) 감독자는 감리자가 제출하는 선목예비(부분)사업 완료검사보고서를 검토, 확인한 후에 완료 검사를 하여야 함.</t>
    <phoneticPr fontId="4" type="noConversion"/>
  </si>
  <si>
    <t>1) 산림사업 실행 및 현장대리인 등</t>
    <phoneticPr fontId="4" type="noConversion"/>
  </si>
  <si>
    <t xml:space="preserve">  가. 산림 사업을 국가 또는 지방자치단체가 직접 시행하거나 위탁 ㆍ 대행, 계약에 의해 시행 또는 산주가 시행할 경우 시행자는 현장대리인을 둘 수 있으</t>
    <phoneticPr fontId="4" type="noConversion"/>
  </si>
  <si>
    <t xml:space="preserve">      며, 작업을 담당하는 작업원은 자격 조건에 맞도록 구성하여야 함.</t>
    <phoneticPr fontId="4" type="noConversion"/>
  </si>
  <si>
    <t xml:space="preserve">     (1) 현장대리인의 자격은 숲가꾸기 설계 ㆍ 감리 및 사업 지침 제 19조와 같음.</t>
    <phoneticPr fontId="4" type="noConversion"/>
  </si>
  <si>
    <t xml:space="preserve">     (2) 작업원은 솎아베기를 수반하는 숲가꾸기 사업은 "임업 및 산촌 진흥 촉진에 관한 법률 시행령" 제16조 제3항에 따라 영림단으로 구성되어야 하며, </t>
    <phoneticPr fontId="4" type="noConversion"/>
  </si>
  <si>
    <t xml:space="preserve">         전체 작업 인원의 60% 이상이 산림경영기술자 기능 2급 이상이어야 한다. </t>
    <phoneticPr fontId="4" type="noConversion"/>
  </si>
  <si>
    <t xml:space="preserve">       가) 산림기능사 이상의 자격증 소지자</t>
    <phoneticPr fontId="4" type="noConversion"/>
  </si>
  <si>
    <t xml:space="preserve">       나) 임업연구원, 임업기계훈련원, 임업기능인훈련원 또는 임업기술훈련원에서 임업기능인 교육을 6주 이상 이수한 임업기능인</t>
    <phoneticPr fontId="4" type="noConversion"/>
  </si>
  <si>
    <t xml:space="preserve">  나. 담당 공무원은 현장대리인과 작업원의 구성이 각각 "(1)"과 "(2)"의 규정에 적한한지를 확인한 후에 작업 착수를 지시하여야 하고 사업비를 지출 또는 </t>
    <phoneticPr fontId="4" type="noConversion"/>
  </si>
  <si>
    <t xml:space="preserve">      보조할 수 있음.</t>
    <phoneticPr fontId="4" type="noConversion"/>
  </si>
  <si>
    <t xml:space="preserve">  다. 담당 공무원은 사업기간 중 수시로 현지 점검 및 기술 지도를 통해 현장대리인과 작업원의 자격 요건을 점검하여야 함.</t>
    <phoneticPr fontId="4" type="noConversion"/>
  </si>
  <si>
    <t>4.기  타</t>
    <phoneticPr fontId="4" type="noConversion"/>
  </si>
  <si>
    <t xml:space="preserve">  발주자의 요청에 따라 필요한 사항을 추가할 수 있다.</t>
    <phoneticPr fontId="4" type="noConversion"/>
  </si>
  <si>
    <t>전 문 시 방 서</t>
    <phoneticPr fontId="4" type="noConversion"/>
  </si>
  <si>
    <t xml:space="preserve">   본 시방서는 산림의 군락 분포와 임지를 답사하여 자연 환경에서 나타나고 있는 임분 형태와 생장 속도를 최대한 고려하여 무육을 실행하기 위한 숲가꾸기 </t>
    <phoneticPr fontId="4" type="noConversion"/>
  </si>
  <si>
    <t xml:space="preserve">  작업 전문시방서이다. 이는 생물 다양성의 보전ㆍ증진, 산림생태계의 생산력 및 건강도와 활력도 유지ㆍ증진, 산림내의 토양 및 수자원의 보전ㆍ유지, 지구</t>
    <phoneticPr fontId="4" type="noConversion"/>
  </si>
  <si>
    <t xml:space="preserve">  탄소 순환에 대한 산림의 기여도 증진, 산림이 사회ㆍ경제적 편익 증진을 위한 작업으로 "지속가능한산림자원관리지침(산림청 훈령 제 1,1454호 : 2020. 6. 15)</t>
    <phoneticPr fontId="4" type="noConversion"/>
  </si>
  <si>
    <t xml:space="preserve">  및 숲가꾸기 설계ㆍ감리 및 사업시행지침(산림청훈령 제 1,502호 : 2021. 8. 9)에 의한다.</t>
    <phoneticPr fontId="4" type="noConversion"/>
  </si>
  <si>
    <t xml:space="preserve">  본 시방서는 </t>
    <phoneticPr fontId="4" type="noConversion"/>
  </si>
  <si>
    <t xml:space="preserve">    제1장 사업종별 표준 작업 방법</t>
    <phoneticPr fontId="4" type="noConversion"/>
  </si>
  <si>
    <t>제1장 사업종별 표준 작업 방법</t>
    <phoneticPr fontId="4" type="noConversion"/>
  </si>
  <si>
    <t>1.풀베기</t>
    <phoneticPr fontId="4" type="noConversion"/>
  </si>
  <si>
    <t xml:space="preserve">  가. 작업 종류별 대상지</t>
    <phoneticPr fontId="4" type="noConversion"/>
  </si>
  <si>
    <t xml:space="preserve">     (1) 모두베기는 조림지 전면의 잡초목을 모두 베어내는 방법으로 소나무, 낙엽송, 삼나무, 편백 등 조림 또는 갱신지에 적용</t>
    <phoneticPr fontId="4" type="noConversion"/>
  </si>
  <si>
    <t xml:space="preserve">     (2) 줄베기는 조림목의 식재열을 따라 약 90㎝ ~ 100㎝ 폭으로 잘라내는 방법으로 한해ㆍ풍해 등이 예상되는 지역에 적용</t>
    <phoneticPr fontId="4" type="noConversion"/>
  </si>
  <si>
    <t xml:space="preserve">     (3) 둘레베기는 조림목 주변을 반경 50㎝ 내외로 정방형 또는 원형으로 잘라내는 방법으로 군상 식재지 등 조림목의 특별한 보호가 필요한 경우에 적용</t>
    <phoneticPr fontId="4" type="noConversion"/>
  </si>
  <si>
    <t xml:space="preserve">  나. 작업시기</t>
    <phoneticPr fontId="4" type="noConversion"/>
  </si>
  <si>
    <t xml:space="preserve">     (1) 일반적으로 5월 ~ 7월에 실시하고 연2회 실시할 경우 8월에 추가로 실시할 수 있음.</t>
    <phoneticPr fontId="4" type="noConversion"/>
  </si>
  <si>
    <t xml:space="preserve">     (2) 한해ㆍ풍해의 위험성이 있는 지역에서는 9월 이후의 풀베기는 피함.</t>
    <phoneticPr fontId="4" type="noConversion"/>
  </si>
  <si>
    <t xml:space="preserve">  다. 작업횟수</t>
    <phoneticPr fontId="4" type="noConversion"/>
  </si>
  <si>
    <t xml:space="preserve">     (1) 조림목의 수고가 풀베기 대상물 수고에 비해 약 1.5배 또는 60 ~ 80㎝ 정도 더 클 때까지 실시</t>
    <phoneticPr fontId="4" type="noConversion"/>
  </si>
  <si>
    <t xml:space="preserve">     (2) 잣나무, 소나무류는 5 ~ 8회, 낙엽송, 참나무류(상수리나무)는 5회를 기준으로 하되 수목과 풀베기 대상물의 생장 상황에 따라 가감할 수 있음.</t>
    <phoneticPr fontId="4" type="noConversion"/>
  </si>
  <si>
    <t xml:space="preserve">     (3) 잡초목이 무성할 경우에는 연2회 실시하며 특히, 양수(陽樹)의 경우에는 주위 식생에 의한 피압을 받기 쉬우므로 다른 수종보다 우선 실시</t>
    <phoneticPr fontId="4" type="noConversion"/>
  </si>
  <si>
    <t xml:space="preserve">     (4) 비료를 준 조림지에서는 최소 식재 당년과 이듬해에는 연 2회의 풀베기 실시</t>
    <phoneticPr fontId="4" type="noConversion"/>
  </si>
  <si>
    <t>1.어린나무가꾸기</t>
    <phoneticPr fontId="4" type="noConversion"/>
  </si>
  <si>
    <t xml:space="preserve">  가. 작업대상지</t>
    <phoneticPr fontId="4" type="noConversion"/>
  </si>
  <si>
    <t xml:space="preserve">     풀베기 작업 이후부터 솎아베기 이전 단계의 임분이 해당됨</t>
    <phoneticPr fontId="4" type="noConversion"/>
  </si>
  <si>
    <t xml:space="preserve">     (1) 조림 후 5 ~ 10년이 되어 조림목의 수관 경쟁이 발생되었거나, 주변 식생에 의하여 조림목의 생육이 저해될 때 실시함.</t>
  </si>
  <si>
    <t xml:space="preserve">     (2) 조림지 구역내 군상(群狀)으로 발생한 우량 천연림도 보육 대상지에 포함.</t>
    <phoneticPr fontId="4" type="noConversion"/>
  </si>
  <si>
    <t xml:space="preserve">     (1) 일반적으로 조림목간 또는 조림목과 주변 식생과의 수관 경쟁이 일어나는 기간 동안 1 ~ 2회 실시</t>
    <phoneticPr fontId="4" type="noConversion"/>
  </si>
  <si>
    <t xml:space="preserve">     (2) 6 ~ 9월 사이에 실시하는 것을 원칙으로 하되 늦어도 11월말까지 완료</t>
    <phoneticPr fontId="4" type="noConversion"/>
  </si>
  <si>
    <t xml:space="preserve">     (3) 형질불량목 등이 조림목의 생장을 방해하기 시작하는 연도에 1회 실시하고 피해가 계속 발생할 경우 반복 실행</t>
    <phoneticPr fontId="4" type="noConversion"/>
  </si>
  <si>
    <t xml:space="preserve">  다. 작업방법</t>
    <phoneticPr fontId="4" type="noConversion"/>
  </si>
  <si>
    <t xml:space="preserve">     (1) 제거대상목</t>
    <phoneticPr fontId="4" type="noConversion"/>
  </si>
  <si>
    <t xml:space="preserve">       1) 제거대상목은 보육 대상목의 생장에 지장을 주는 유해수종, 덩굴류, 피해목, 생장 또는 형질이 불량한 나무, 폭목(暴木)은 제거함.</t>
    <phoneticPr fontId="4" type="noConversion"/>
  </si>
  <si>
    <t xml:space="preserve">       2) 조림목의 생장이 불량할 경우 천연적으로 발생한 우량목을 보육 대상목으로 선정하여 보육</t>
    <phoneticPr fontId="4" type="noConversion"/>
  </si>
  <si>
    <t xml:space="preserve">       3) 보육 대상목의 생장에 지장을 주는 나무의 제거 부위는 가급적 지표(地表)에 가깝게 실시</t>
    <phoneticPr fontId="4" type="noConversion"/>
  </si>
  <si>
    <t xml:space="preserve">       4) 보육 대상목의 생장에 피해를 주지 않는 유용한 하층식생은 작업에 지장이 없을 경우 제거하지 않음.</t>
    <phoneticPr fontId="4" type="noConversion"/>
  </si>
  <si>
    <t xml:space="preserve">     (2) 보육 대상목</t>
    <phoneticPr fontId="4" type="noConversion"/>
  </si>
  <si>
    <t xml:space="preserve">       1) 대상지 내 조림목이 없을 경우 자생하는 천연적으로 발생한 형질 우량목을 목적 수종으로 보육</t>
    <phoneticPr fontId="4" type="noConversion"/>
  </si>
  <si>
    <t xml:space="preserve">       2) 조림 당시 잔존시킨 기존의 상층목이 인접목 수관에 지장을 줄 때에는 가지치기를 실시</t>
    <phoneticPr fontId="4" type="noConversion"/>
  </si>
  <si>
    <t xml:space="preserve">       3) 폭목의 제거는 벌채시 인접목에 대한 피해가 발생하지 않도록 고려하여 제거하되, 야생동식물의 서식처ㆍ먹이, 경관유지, 밀도조절 등을 감안하여 </t>
    <phoneticPr fontId="4" type="noConversion"/>
  </si>
  <si>
    <t xml:space="preserve">          제거하지 않을 수 있음.</t>
    <phoneticPr fontId="4" type="noConversion"/>
  </si>
  <si>
    <t xml:space="preserve">       4) 폭목의 벌채 후 빈자리가 클 경우 보완 식재를 할 수 있음.</t>
  </si>
  <si>
    <t xml:space="preserve">       5) 보육 대상 수종 중 수관형태가 불량한 나무는 가지치기, 쌍간지(雙幹枝) 중 한가지 제거 등 수형을 교정하되 보육 대상인 어린나무의 가지치기는 전</t>
  </si>
  <si>
    <t xml:space="preserve">          정가위로 함.</t>
    <phoneticPr fontId="4" type="noConversion"/>
  </si>
  <si>
    <t xml:space="preserve">       6) 가지치기는 침엽수일 경우 형질 우세목 중심으로 실시</t>
    <phoneticPr fontId="4" type="noConversion"/>
  </si>
  <si>
    <t>조림목의 생육에 피해를 주는 식생을 제거하여 경제성과 공익성이 공존할 수 있는 풀베기 작업을 다음과 같이 실시함.</t>
    <phoneticPr fontId="4" type="noConversion"/>
  </si>
  <si>
    <t xml:space="preserve">  가. 조림목이 정상적으로 생육하기 위하여 조림목을 제외한 모든 식생을 제거하여야 하므로 모두베기를 적용한다.</t>
    <phoneticPr fontId="4" type="noConversion"/>
  </si>
  <si>
    <t xml:space="preserve">     (1) 예취기 작업시 조림목에 피해가 가지 않도록 조림목 주변 반경 20cm 이내에 있는 식생을 사전에 제거한다.</t>
    <phoneticPr fontId="4" type="noConversion"/>
  </si>
  <si>
    <t xml:space="preserve">     (2) 모목찾기 작업은 보통인부 1인이 낫으로 실시한다.</t>
    <phoneticPr fontId="4" type="noConversion"/>
  </si>
  <si>
    <t xml:space="preserve">     (3) 모목찾기 작업이 끝나면 예취기로 조림목을 제외한 나머지 식생을 모두 제거한다.</t>
    <phoneticPr fontId="4" type="noConversion"/>
  </si>
  <si>
    <t xml:space="preserve">     (4) 지조물이 쌓여 있는 곳은 지조물 주위의 풀이나 잡관목을 최대한 제거한다.</t>
    <phoneticPr fontId="4" type="noConversion"/>
  </si>
  <si>
    <t xml:space="preserve">     (5) 조림목을 제외한 모든 식생은 조림목 수고의 1/3 높이 이하로 최대한 낮게 제거하고 게거산물은 조림이 덮히지 않도록 한다.</t>
    <phoneticPr fontId="4" type="noConversion"/>
  </si>
  <si>
    <t xml:space="preserve">     (6) 조림목을 감고 있는 덩굴류는 반드시 풀어내어 제거하여야 한다.</t>
    <phoneticPr fontId="4" type="noConversion"/>
  </si>
  <si>
    <t xml:space="preserve">     (7) 조림목의 초두부가 절단되지 않도록 각별히 주의하여야 한다(피해목 발생시 숲가꾸기 설계 감리 및 사업시행 지침에 의거 손해배상)</t>
    <phoneticPr fontId="4" type="noConversion"/>
  </si>
  <si>
    <t>2. 덩굴제거</t>
    <phoneticPr fontId="4" type="noConversion"/>
  </si>
  <si>
    <t>조림목의 생육에 피해를 주는 식생을 제거하여 경제성과 공익성이 공존할 수 있는 덩굴제거 작업을 다음과 같이 실시함.</t>
    <phoneticPr fontId="4" type="noConversion"/>
  </si>
  <si>
    <t xml:space="preserve">  가. 뿌리제거 - 공통</t>
    <phoneticPr fontId="4" type="noConversion"/>
  </si>
  <si>
    <t xml:space="preserve">     (1) 뿌리제거의 작업범위는 지상부 덩굴을 인력으로 겉기, 주두부 찾기, 세근처리, 구덩이파기 , 주근자르기, 뿌리처리, 표시봉 설치와 뒷정리를 포함한다.</t>
    <phoneticPr fontId="4" type="noConversion"/>
  </si>
  <si>
    <t xml:space="preserve">   (2) 뿌리제거는 보통인부 1인 1조로 작업한다.</t>
    <phoneticPr fontId="4" type="noConversion"/>
  </si>
  <si>
    <t xml:space="preserve">   (3) 주두부 찾기는 손으로 칡덩굴을 잡아 당겨 주두부를 찾는다, 줄기 마디에서 발생한 세근은 손으로 뽑거나 도구를 이용하여 제거한다.</t>
    <phoneticPr fontId="4" type="noConversion"/>
  </si>
  <si>
    <t xml:space="preserve">       주두부에서 낫으로 덩굴의 줄기를 자른다.</t>
    <phoneticPr fontId="4" type="noConversion"/>
  </si>
  <si>
    <t xml:space="preserve">   (4) 구덩이는 삽이나 괭이를 이용하여 최소 10cm 이상의 깊이와 면봉처리나 비닐랩 밀봉처리 작업에 지장이 없을 정도의 넓이로 판다.</t>
    <phoneticPr fontId="4" type="noConversion"/>
  </si>
  <si>
    <t xml:space="preserve">   (5) 주근자르기는 뿌리부에 면봉처리나 비닐랩 밀봉처리하는 경우 손톱을 이용하여 주두부 아래 5cm 이상 떨어진 지하부의 뿌리를 절단한다.</t>
    <phoneticPr fontId="4" type="noConversion"/>
  </si>
  <si>
    <t xml:space="preserve">   (6) 뿌리처리는 뿌리 직경 2cm 이상을 대상으로 한다, 직경 2cm 미만의 뿌리는 손으로 뽑거나 주두부 아래 5cm 이상 떨어진 지하부를 절단한다.</t>
    <phoneticPr fontId="4" type="noConversion"/>
  </si>
  <si>
    <t xml:space="preserve">   (7) 주두부 작업이 완료되면 1개의 적색 페인트를 칠 한 나무젓가락을 꽂는다.</t>
    <phoneticPr fontId="4" type="noConversion"/>
  </si>
  <si>
    <t xml:space="preserve"> 나. 뿌리제거 - 비닐랩 밀봉처리</t>
    <phoneticPr fontId="4" type="noConversion"/>
  </si>
  <si>
    <t xml:space="preserve">   (1) 비닐랩 밀봉처리는 직경 2cm 이상의 뿌리만 실시한다.</t>
    <phoneticPr fontId="4" type="noConversion"/>
  </si>
  <si>
    <t xml:space="preserve">       직경 2cm 미만의 뿌리는 손으로 뽑거나 주두부 아래 5cm  이상 떨어진 지하부를 절단한다.</t>
    <phoneticPr fontId="4" type="noConversion"/>
  </si>
  <si>
    <t xml:space="preserve">   (2) 잘라진 뿌리는 친환경 비닐랩으로 밀봉하고 고무줄로 단단하게 묶는다.</t>
    <phoneticPr fontId="4" type="noConversion"/>
  </si>
  <si>
    <t xml:space="preserve">   (3) 고무줄이 햇빛에 노출되지 않도록 고무줄을 묶은 위치로부터 1cm 위까지 흙으로 덮는다.</t>
    <phoneticPr fontId="4" type="noConversion"/>
  </si>
  <si>
    <t xml:space="preserve">       단, 비닐랩으로 밀봉된 뿌리의 잘라진 부분은 반드시 햇빛에 노출시켜 뿌리가 부후될 수 있도록 조치한디.</t>
    <phoneticPr fontId="4" type="noConversion"/>
  </si>
  <si>
    <t>제 4장 시공자가 갖추어야 할 자격 기준</t>
    <phoneticPr fontId="4" type="noConversion"/>
  </si>
  <si>
    <t xml:space="preserve">   도태간벌과 천연림보육(솎아베기 단계)의 미래목과 정량간벌, 벌채의 형질우세목 또는 제거대상목을 선목할 수 있는 자와 작업 현장대리인의 기준은 다음과</t>
    <phoneticPr fontId="4" type="noConversion"/>
  </si>
  <si>
    <t>같다.</t>
    <phoneticPr fontId="4" type="noConversion"/>
  </si>
  <si>
    <t>1.도태간벌, 천연림보육(솎아베기단계)의 선목 등</t>
    <phoneticPr fontId="4" type="noConversion"/>
  </si>
  <si>
    <t>2.산림사업 실행 및 현장대리인 등</t>
    <phoneticPr fontId="4" type="noConversion"/>
  </si>
  <si>
    <t>안 전 보 건 관 리</t>
    <phoneticPr fontId="4" type="noConversion"/>
  </si>
  <si>
    <t>1. 적용범위</t>
    <phoneticPr fontId="4" type="noConversion"/>
  </si>
  <si>
    <t>2. 상세내용</t>
    <phoneticPr fontId="4" type="noConversion"/>
  </si>
  <si>
    <t xml:space="preserve">  가. 안전보건관리 이행 계획서 제출</t>
    <phoneticPr fontId="4" type="noConversion"/>
  </si>
  <si>
    <t xml:space="preserve">     - 계약상대자는 안전한 작업환경 조성을 위해 본 용역에 대한 안전보건관리 이행 계획서를 작성한 후 제출하여야 한다.</t>
    <phoneticPr fontId="4" type="noConversion"/>
  </si>
  <si>
    <t xml:space="preserve">  나. 안전보건관리 수준평가</t>
    <phoneticPr fontId="4" type="noConversion"/>
  </si>
  <si>
    <t xml:space="preserve">     - 계약상대자는 제출된 안전보건관리 이행 계획서에 대한 평가를 통해 미흡한 사항은 대책마련 및 개선을 해야한다.</t>
    <phoneticPr fontId="4" type="noConversion"/>
  </si>
  <si>
    <t xml:space="preserve">     - 제출된 안전보건관리 이행 계획서에 대한 평가기준은 다음과 같다.</t>
    <phoneticPr fontId="4" type="noConversion"/>
  </si>
  <si>
    <t>3. 안전보건관리 평가 기준</t>
    <phoneticPr fontId="4" type="noConversion"/>
  </si>
  <si>
    <t xml:space="preserve">  가. 4개분야 12개 항목에 대한 적정여부 평가</t>
    <phoneticPr fontId="4" type="noConversion"/>
  </si>
  <si>
    <t xml:space="preserve">  나. (평가분야) 안전보건관리체제, 실행수준, 운영관리, 재해발생 수준</t>
    <phoneticPr fontId="4" type="noConversion"/>
  </si>
  <si>
    <t xml:space="preserve">  다. (평가항목)</t>
    <phoneticPr fontId="4" type="noConversion"/>
  </si>
  <si>
    <t xml:space="preserve">     - (안전보건관리체제) 일반원칙, 계획수립, 역할 및 책임</t>
    <phoneticPr fontId="4" type="noConversion"/>
  </si>
  <si>
    <t xml:space="preserve">     - (실행수준) 위험성평가, 안전점검, 이행확인, 교육 및 기록, 안전작업허가</t>
    <phoneticPr fontId="4" type="noConversion"/>
  </si>
  <si>
    <t xml:space="preserve">     - (운영관리) 신호 및 연락체계, 안전점검, 이행확인, 교육 및 기록, 안전작업허가</t>
    <phoneticPr fontId="4" type="noConversion"/>
  </si>
  <si>
    <t xml:space="preserve">     - (재해발생 수준) 산업재해 현황</t>
    <phoneticPr fontId="4" type="noConversion"/>
  </si>
  <si>
    <t>4. 안전사항 관련 유의사항</t>
    <phoneticPr fontId="4" type="noConversion"/>
  </si>
  <si>
    <t xml:space="preserve">       안전보건관계법령상 의무사항을 빠짐없이 이행하고 만약, 의무사항을 이행하지 않아 중대산업재해가 발생할 경우 그에 따라 </t>
    <phoneticPr fontId="4" type="noConversion"/>
  </si>
  <si>
    <t xml:space="preserve">       발생하는 법적 처벌 및 발주처의 불이익 조치에 대행 이의를 제기하지 않는다.</t>
    <phoneticPr fontId="4" type="noConversion"/>
  </si>
  <si>
    <t xml:space="preserve">  나. '과업수행자'는 종사자 등으로부터 유해·위험요인에 대한 신고가 접수될 경우 보수·보강 등 개선작업을 신속하게 조치하고, </t>
    <phoneticPr fontId="4" type="noConversion"/>
  </si>
  <si>
    <t xml:space="preserve">       발주처 및 관계행정기관의 이행명령에 따른 개선사항을 성실히 이행한다.</t>
    <phoneticPr fontId="4" type="noConversion"/>
  </si>
  <si>
    <t xml:space="preserve">  다. 사업수행에 필요한 작업, 점검 등 모든 작업을 할 때에는 철저한 안전대책을 수립한 후 작업에 임하여야 하며,  안전사고가 </t>
    <phoneticPr fontId="4" type="noConversion"/>
  </si>
  <si>
    <t xml:space="preserve">       발생한 때에는 과업수행자의 책임 하에 후속 조치를 취하여야 한다.</t>
    <phoneticPr fontId="4" type="noConversion"/>
  </si>
  <si>
    <t>개인 안전보호구 착용 표준</t>
    <phoneticPr fontId="4" type="noConversion"/>
  </si>
  <si>
    <t>안전입간판 설치</t>
    <phoneticPr fontId="4" type="noConversion"/>
  </si>
  <si>
    <t>안전수칙 준수 현수막</t>
    <phoneticPr fontId="4" type="noConversion"/>
  </si>
  <si>
    <t>ONE PAGE
기술자료</t>
    <phoneticPr fontId="4" type="noConversion"/>
  </si>
  <si>
    <t>물질안전보건자료(Ⅰ)</t>
    <phoneticPr fontId="4" type="noConversion"/>
  </si>
  <si>
    <t>안전-개선-08</t>
    <phoneticPr fontId="4" type="noConversion"/>
  </si>
  <si>
    <t>물질안전보건자료(Ⅱ)</t>
    <phoneticPr fontId="4" type="noConversion"/>
  </si>
  <si>
    <t>항    목</t>
    <phoneticPr fontId="4" type="noConversion"/>
  </si>
  <si>
    <t>주    요    내    용</t>
    <phoneticPr fontId="4" type="noConversion"/>
  </si>
  <si>
    <t xml:space="preserve"> 작성, 게시, 비치 의무화</t>
    <phoneticPr fontId="4" type="noConversion"/>
  </si>
  <si>
    <t xml:space="preserve"> 화학물질을 제조, 수입, 사용, 운반, 저장, 양도하고자 하는 사업주는 물질안전보건자료를 작성하여 근로자가 쉽게 볼수 있는 장소에 게시·비치</t>
    <phoneticPr fontId="4" type="noConversion"/>
  </si>
  <si>
    <t xml:space="preserve"> 화학물질 용기에 경고표지 부착</t>
    <phoneticPr fontId="4" type="noConversion"/>
  </si>
  <si>
    <t xml:space="preserve"> 물질안전보건자료의 핵심적인 정보를 용기에 경고표지로서 부착</t>
    <phoneticPr fontId="4" type="noConversion"/>
  </si>
  <si>
    <t xml:space="preserve"> 양도·제공</t>
    <phoneticPr fontId="4" type="noConversion"/>
  </si>
  <si>
    <t xml:space="preserve"> 화학물질 유통시에는 물질안전보건자료를 함께 양도·제공</t>
    <phoneticPr fontId="4" type="noConversion"/>
  </si>
  <si>
    <t xml:space="preserve"> 제출 및 변경 명령</t>
    <phoneticPr fontId="4" type="noConversion"/>
  </si>
  <si>
    <t xml:space="preserve"> 노동부장관은 사업주에게 물질안전보건자료의 제출, 그 내용의 변경을 명령할 수 있음</t>
    <phoneticPr fontId="4" type="noConversion"/>
  </si>
  <si>
    <t xml:space="preserve"> 근로자에 대한 교육</t>
    <phoneticPr fontId="4" type="noConversion"/>
  </si>
  <si>
    <t xml:space="preserve"> 물질안전보건자료제도가 시행되고 있다는 사실과 사업장에 사용되는 유해물질의 종류, 유해성, 주의사항 등을 근로자에게 교육</t>
    <phoneticPr fontId="4" type="noConversion"/>
  </si>
  <si>
    <t xml:space="preserve"> 기타</t>
    <phoneticPr fontId="4" type="noConversion"/>
  </si>
  <si>
    <t>필요한 경우 공정별 관리요령 게시 등</t>
    <phoneticPr fontId="4" type="noConversion"/>
  </si>
  <si>
    <t>물질안전보건자료(Ⅲ)</t>
    <phoneticPr fontId="4" type="noConversion"/>
  </si>
  <si>
    <t>분류</t>
    <phoneticPr fontId="4" type="noConversion"/>
  </si>
  <si>
    <t>내용</t>
    <phoneticPr fontId="4" type="noConversion"/>
  </si>
  <si>
    <t>유해그림</t>
    <phoneticPr fontId="4" type="noConversion"/>
  </si>
  <si>
    <t>폭발성 물질</t>
    <phoneticPr fontId="4" type="noConversion"/>
  </si>
  <si>
    <t xml:space="preserve"> 대기중 산소없이 급속하게 기체를 발생, 발열적으로 반응하며 폭발하거나 폭연하는 고체, 액체, 젤라틴 상태의 물질 또는 기체</t>
    <phoneticPr fontId="4" type="noConversion"/>
  </si>
  <si>
    <t>산화성 물질</t>
    <phoneticPr fontId="4" type="noConversion"/>
  </si>
  <si>
    <t xml:space="preserve"> 스스로 산화하여 화재를 일으키거나 다른 물질과 접촉되거나 혼합되는 경우 화재나 폭발을 일으키는 물질</t>
    <phoneticPr fontId="4" type="noConversion"/>
  </si>
  <si>
    <t>극인화성 물질</t>
    <phoneticPr fontId="4" type="noConversion"/>
  </si>
  <si>
    <t xml:space="preserve"> 인화점 0℃미만이고 끓는점이 35℃이하인 액체물질, 상온·상압에서 공기와 접촉 인화성을 갖는 기체물질</t>
    <phoneticPr fontId="4" type="noConversion"/>
  </si>
  <si>
    <t>고인화성 물질</t>
    <phoneticPr fontId="4" type="noConversion"/>
  </si>
  <si>
    <t xml:space="preserve"> 인화점 21℃미만의 액체물질,에너지 공급없이 공기와 접촉 발열·발화하는 물질</t>
    <phoneticPr fontId="4" type="noConversion"/>
  </si>
  <si>
    <t>인화성 물질</t>
    <phoneticPr fontId="4" type="noConversion"/>
  </si>
  <si>
    <t xml:space="preserve"> 인화점 21℃~55℃인 액체물질</t>
    <phoneticPr fontId="4" type="noConversion"/>
  </si>
  <si>
    <t>금수성 물질</t>
    <phoneticPr fontId="4" type="noConversion"/>
  </si>
  <si>
    <t xml:space="preserve"> 물, 습한공기와 접촉, 폭발성 기체나 인화성기체를 방출하는 물질</t>
    <phoneticPr fontId="4" type="noConversion"/>
  </si>
  <si>
    <t>고독성 물질</t>
    <phoneticPr fontId="4" type="noConversion"/>
  </si>
  <si>
    <t xml:space="preserve"> 흡입 등을 통해 흡수될 때 미량으로 사망, 건강에 급·만성장해를 일으키는 물질</t>
    <phoneticPr fontId="4" type="noConversion"/>
  </si>
  <si>
    <t>발암성 물질</t>
    <phoneticPr fontId="4" type="noConversion"/>
  </si>
  <si>
    <t xml:space="preserve"> 미국산업위생전문가협의회(ACGIH)에서 규정하고 있는 발암성 확인물질(A1) 및 발암성추정물질(A2)</t>
    <phoneticPr fontId="4" type="noConversion"/>
  </si>
  <si>
    <t>독성 물질</t>
    <phoneticPr fontId="4" type="noConversion"/>
  </si>
  <si>
    <t xml:space="preserve"> 흡수될 때 소량으로 사망하게 하거나 건강에 급·만성장해를 일으키는 물질</t>
    <phoneticPr fontId="4" type="noConversion"/>
  </si>
  <si>
    <t>변이성 물질</t>
    <phoneticPr fontId="4" type="noConversion"/>
  </si>
  <si>
    <t xml:space="preserve"> 흡수되는 경우 유전자 변이 등을 유발하거나 그 발생률을 증대시킬 우려가 있는 물질</t>
    <phoneticPr fontId="4" type="noConversion"/>
  </si>
  <si>
    <t>생식독성 물질</t>
    <phoneticPr fontId="4" type="noConversion"/>
  </si>
  <si>
    <t xml:space="preserve"> 흡입하거나 먹거나 피부에 흡수되는 경우 자손에게 비유전성, 악영향, 생식기능이나 생식능력장해를 일으키거나 그 발생률을 증대시킬 우려가 있는 물질</t>
    <phoneticPr fontId="4" type="noConversion"/>
  </si>
  <si>
    <t>유해 물질</t>
    <phoneticPr fontId="4" type="noConversion"/>
  </si>
  <si>
    <t xml:space="preserve"> 흡수될 때 급성 독성이나 만성 독성을 일으킬 우려가 있는 물질</t>
    <phoneticPr fontId="4" type="noConversion"/>
  </si>
  <si>
    <t>자극성 물질</t>
    <phoneticPr fontId="4" type="noConversion"/>
  </si>
  <si>
    <t xml:space="preserve"> - 피부자극성 : 피부염증, 부종을 일으키는 물질</t>
    <phoneticPr fontId="4" type="noConversion"/>
  </si>
  <si>
    <t xml:space="preserve"> - 눈자극성 : 각막혼탁, 결막충혈, 결막수종 또는 홍채의 손상이 발생하며 24시간 이상 지속되는 물질 또는 실제 사람의 눈에 병소를 일으키는 물질</t>
    <phoneticPr fontId="4" type="noConversion"/>
  </si>
  <si>
    <t xml:space="preserve"> - 호흡기계 자극성 : 사람에게 심각한 호흡기계의 자극을 일으키는 물질</t>
    <phoneticPr fontId="4" type="noConversion"/>
  </si>
  <si>
    <t>과민성 물질</t>
    <phoneticPr fontId="4" type="noConversion"/>
  </si>
  <si>
    <t xml:space="preserve"> -흡입과민성 : 감작반응이 예상되는 빈도보다 많은 물질</t>
    <phoneticPr fontId="4" type="noConversion"/>
  </si>
  <si>
    <t xml:space="preserve"> -피부과민성 : 상당수의 사람이나 동물에게서 감작반응이 일어나는 물질</t>
    <phoneticPr fontId="4" type="noConversion"/>
  </si>
  <si>
    <t>부식성 물질</t>
    <phoneticPr fontId="4" type="noConversion"/>
  </si>
  <si>
    <t xml:space="preserve"> 동물이나 인체의 피부와 접촉할 때 피부조직(세포)을 파괴시키는 물질(pH2.0 이하의 강산, pH11.5이상의 알칼리 포함)</t>
    <phoneticPr fontId="4" type="noConversion"/>
  </si>
  <si>
    <t>환경유해 물질</t>
    <phoneticPr fontId="4" type="noConversion"/>
  </si>
  <si>
    <t xml:space="preserve"> 환경에 유해한 영향을 미치는 물질로</t>
    <phoneticPr fontId="4" type="noConversion"/>
  </si>
  <si>
    <t xml:space="preserve"> - 환경생태 독성</t>
    <phoneticPr fontId="4" type="noConversion"/>
  </si>
  <si>
    <t xml:space="preserve"> - 난분해성 물질이거나 옥탄올 분배계수(log Pow)가 3이상이고 생물농축계수가 100이상인 물질</t>
    <phoneticPr fontId="4" type="noConversion"/>
  </si>
  <si>
    <t>6. 시방서(일반,특별,전문,안전관리)</t>
    <phoneticPr fontId="4" type="noConversion"/>
  </si>
  <si>
    <t>마을도로</t>
    <phoneticPr fontId="4" type="noConversion"/>
  </si>
  <si>
    <t>개소당 평균면적이 3ha 이상</t>
    <phoneticPr fontId="4" type="noConversion"/>
  </si>
  <si>
    <t>개소당 평균면적이 1ha 미만</t>
    <phoneticPr fontId="4" type="noConversion"/>
  </si>
  <si>
    <t>개소당 평균면적이 1-3ha 미만</t>
    <phoneticPr fontId="4" type="noConversion"/>
  </si>
  <si>
    <t xml:space="preserve">  가. 2026년 숲가꾸기사업은 계약서, 설계도서, 입찰유의서, 계약일반조건, 계약특수조건 등 계약 문서에 의하여 시행하여야 하며, 본 계약 문서에 규정하지</t>
    <phoneticPr fontId="4" type="noConversion"/>
  </si>
  <si>
    <t>2026년도</t>
    <phoneticPr fontId="4" type="noConversion"/>
  </si>
  <si>
    <t>2026년 토목공사원가계산 제비율 적용기준 적용(조경)(조달청)</t>
    <phoneticPr fontId="4" type="noConversion"/>
  </si>
  <si>
    <t>2026년</t>
    <phoneticPr fontId="4" type="noConversion"/>
  </si>
  <si>
    <t>30일 미만 미적용</t>
    <phoneticPr fontId="4" type="noConversion"/>
  </si>
  <si>
    <t>2,000만원 미만 미적용</t>
    <phoneticPr fontId="4" type="noConversion"/>
  </si>
  <si>
    <t>「고용보험 및 산업재해보상보험의 보험료
 징수 등에 관한 법률 시행령」 제12조(고용노동부)</t>
    <phoneticPr fontId="4" type="noConversion"/>
  </si>
  <si>
    <t>2026년 사업종류별 산재보험요율(노동부고시 제2025-91호)</t>
    <phoneticPr fontId="4" type="noConversion"/>
  </si>
  <si>
    <t>국민건강 보험법시행령 44조</t>
    <phoneticPr fontId="4" type="noConversion"/>
  </si>
  <si>
    <t>국민연급법 제88조 부칙 제4조 제1항 제1호</t>
    <phoneticPr fontId="4" type="noConversion"/>
  </si>
  <si>
    <t>산업안전보건관리비 계상 및 사죵기준(고용노동부고시 제2025-11호)</t>
    <phoneticPr fontId="4" type="noConversion"/>
  </si>
  <si>
    <t>임금채권부담금</t>
    <phoneticPr fontId="4" type="noConversion"/>
  </si>
  <si>
    <t>석면부담금</t>
    <phoneticPr fontId="4" type="noConversion"/>
  </si>
  <si>
    <t>석면분담금</t>
    <phoneticPr fontId="4" type="noConversion"/>
  </si>
  <si>
    <t xml:space="preserve">   ○ 작업단계별 공정및 사업비 산출기준은  산림청 "지속가능한 산림자원 관리지침(산림청 훈령 1,454호)" 및 "산림사업 표준품셈</t>
    <phoneticPr fontId="4" type="noConversion"/>
  </si>
  <si>
    <t xml:space="preserve">       (산림청 고시 2025-82호)"을 적용하였음</t>
    <phoneticPr fontId="4" type="noConversion"/>
  </si>
  <si>
    <t>개소당 평균면적이 1-3ha 미만</t>
  </si>
  <si>
    <t>동, 북</t>
    <phoneticPr fontId="4" type="noConversion"/>
  </si>
  <si>
    <t>서, 북서</t>
    <phoneticPr fontId="4" type="noConversion"/>
  </si>
  <si>
    <t>서, 북, 북서</t>
    <phoneticPr fontId="4" type="noConversion"/>
  </si>
  <si>
    <t>활착율
(5)</t>
    <phoneticPr fontId="4" type="noConversion"/>
  </si>
  <si>
    <t>개소당 평균면적이 3ha 이상</t>
  </si>
  <si>
    <t>개소당 평균면적이 1ha 미만</t>
  </si>
  <si>
    <t>대상지 전경</t>
    <phoneticPr fontId="4" type="noConversion"/>
  </si>
  <si>
    <t>국토정중앙</t>
    <phoneticPr fontId="4" type="noConversion"/>
  </si>
  <si>
    <t>야촌</t>
    <phoneticPr fontId="4" type="noConversion"/>
  </si>
  <si>
    <t>산1</t>
    <phoneticPr fontId="4" type="noConversion"/>
  </si>
  <si>
    <t>허정순</t>
    <phoneticPr fontId="4" type="noConversion"/>
  </si>
  <si>
    <t>2024년 추기</t>
    <phoneticPr fontId="4" type="noConversion"/>
  </si>
  <si>
    <t>춘천시 효자동 540-12</t>
    <phoneticPr fontId="4" type="noConversion"/>
  </si>
  <si>
    <t>윤종석</t>
    <phoneticPr fontId="4" type="noConversion"/>
  </si>
  <si>
    <t>1-0-7</t>
    <phoneticPr fontId="4" type="noConversion"/>
  </si>
  <si>
    <t>05.26-06.04</t>
    <phoneticPr fontId="4" type="noConversion"/>
  </si>
  <si>
    <t>양구</t>
  </si>
  <si>
    <t>죽곡</t>
  </si>
  <si>
    <t>산102</t>
    <phoneticPr fontId="165" type="noConversion"/>
  </si>
  <si>
    <t>2025년</t>
    <phoneticPr fontId="4" type="noConversion"/>
  </si>
  <si>
    <t>서울특별시 노원구 덕릉로 780, 105동 503호 (상계동, 동아불암아파트)</t>
  </si>
  <si>
    <t>윤병민</t>
  </si>
  <si>
    <t>산103</t>
    <phoneticPr fontId="165" type="noConversion"/>
  </si>
  <si>
    <t>춘천시 운교동 50</t>
  </si>
  <si>
    <t>윤종철</t>
  </si>
  <si>
    <t>국토정중앙</t>
  </si>
  <si>
    <t>가오작</t>
  </si>
  <si>
    <t>산136-1</t>
    <phoneticPr fontId="165" type="noConversion"/>
  </si>
  <si>
    <t>양구군 양구읍 소양웅진길 7</t>
    <phoneticPr fontId="4" type="noConversion"/>
  </si>
  <si>
    <t>김상돈</t>
  </si>
  <si>
    <t>산136-2</t>
  </si>
  <si>
    <t>양구군 국토정중앙면 가오작리 854</t>
    <phoneticPr fontId="4" type="noConversion"/>
  </si>
  <si>
    <t>성하섭</t>
  </si>
  <si>
    <t>국토정중앙</t>
    <phoneticPr fontId="165" type="noConversion"/>
  </si>
  <si>
    <t>야촌</t>
    <phoneticPr fontId="165" type="noConversion"/>
  </si>
  <si>
    <t>산47</t>
  </si>
  <si>
    <t>야촌</t>
  </si>
  <si>
    <t>산48</t>
  </si>
  <si>
    <t>양구군 양구읍 상리 227-59</t>
    <phoneticPr fontId="4" type="noConversion"/>
  </si>
  <si>
    <t>윤익규</t>
  </si>
  <si>
    <t>산49</t>
  </si>
  <si>
    <t>서울 서초구 서초동 1642-14 서초롯데캐슬84 102-902</t>
  </si>
  <si>
    <t>김병화</t>
  </si>
  <si>
    <t>산50</t>
  </si>
  <si>
    <t>양구군 양구읍 박수근로313번길 17, 103동  902호(석미모닝파크)</t>
    <phoneticPr fontId="4" type="noConversion"/>
  </si>
  <si>
    <t>이정춘</t>
  </si>
  <si>
    <t>산50-1</t>
  </si>
  <si>
    <t>인천광역시 계양구 작전동  912-4 도두리마을롯데아파트 512-205</t>
  </si>
  <si>
    <t>윤종필</t>
  </si>
  <si>
    <t>산51</t>
  </si>
  <si>
    <t>양구군 국토정중앙면 용하리 393</t>
    <phoneticPr fontId="4" type="noConversion"/>
  </si>
  <si>
    <t>윤종천</t>
  </si>
  <si>
    <t>산52</t>
  </si>
  <si>
    <t>산53</t>
  </si>
  <si>
    <t>양구군 국토정중앙면 야촌리 338</t>
    <phoneticPr fontId="4" type="noConversion"/>
  </si>
  <si>
    <t>봉화정씨대동1파종종</t>
    <phoneticPr fontId="4" type="noConversion"/>
  </si>
  <si>
    <t>용하</t>
    <phoneticPr fontId="165" type="noConversion"/>
  </si>
  <si>
    <t>산74</t>
    <phoneticPr fontId="165" type="noConversion"/>
  </si>
  <si>
    <t>춘천시후평동43 주공아파트317-306</t>
  </si>
  <si>
    <t>이상원</t>
  </si>
  <si>
    <t>산79</t>
    <phoneticPr fontId="165" type="noConversion"/>
  </si>
  <si>
    <t>산80</t>
    <phoneticPr fontId="165" type="noConversion"/>
  </si>
  <si>
    <t>봉화정씨대동1파종중</t>
  </si>
  <si>
    <t>산19</t>
    <phoneticPr fontId="4" type="noConversion"/>
  </si>
  <si>
    <t>서울특별시 강서구 과해동 644</t>
    <phoneticPr fontId="165" type="noConversion"/>
  </si>
  <si>
    <t>조상호</t>
    <phoneticPr fontId="4" type="noConversion"/>
  </si>
  <si>
    <t>산25</t>
  </si>
  <si>
    <t>경기도 고양시 일산서구 일현로140, 115동 403호(탄현동, 큰마을대림아파트)</t>
    <phoneticPr fontId="165" type="noConversion"/>
  </si>
  <si>
    <t>류창수</t>
    <phoneticPr fontId="4" type="noConversion"/>
  </si>
  <si>
    <t>산26</t>
  </si>
  <si>
    <t>춘천시 효자동 63-12 낙원아파트 1-102</t>
    <phoneticPr fontId="165" type="noConversion"/>
  </si>
  <si>
    <t>윤종기</t>
    <phoneticPr fontId="4" type="noConversion"/>
  </si>
  <si>
    <t>산27</t>
  </si>
  <si>
    <t>춘천시 충열로32, 104동 707호(우두동, 동부아파트)</t>
    <phoneticPr fontId="165" type="noConversion"/>
  </si>
  <si>
    <t>산29</t>
    <phoneticPr fontId="165" type="noConversion"/>
  </si>
  <si>
    <t>산36-1</t>
  </si>
  <si>
    <t>양구군 양구읍 비봉로 7</t>
    <phoneticPr fontId="165" type="noConversion"/>
  </si>
  <si>
    <t>임정택</t>
    <phoneticPr fontId="4" type="noConversion"/>
  </si>
  <si>
    <t>산31</t>
  </si>
  <si>
    <t>산34</t>
  </si>
  <si>
    <t>산35</t>
  </si>
  <si>
    <t>산37</t>
  </si>
  <si>
    <t>양구군 국토정중앙면 야촌리 551</t>
    <phoneticPr fontId="165" type="noConversion"/>
  </si>
  <si>
    <t>윤명구</t>
    <phoneticPr fontId="4" type="noConversion"/>
  </si>
  <si>
    <t>산19-1</t>
  </si>
  <si>
    <t>양구군 양구읍 상리 350 선화연립-308</t>
    <phoneticPr fontId="4" type="noConversion"/>
  </si>
  <si>
    <t>이재훈</t>
  </si>
  <si>
    <t>산20</t>
  </si>
  <si>
    <t>춘천시 충열로 32, 104동 707호 (우두동,동부아파트)</t>
    <phoneticPr fontId="4" type="noConversion"/>
  </si>
  <si>
    <t>허정순</t>
  </si>
  <si>
    <t>산21-1</t>
  </si>
  <si>
    <t>산24</t>
  </si>
  <si>
    <t>서울특별시 용산구 한남동 508</t>
    <phoneticPr fontId="4" type="noConversion"/>
  </si>
  <si>
    <t>임재욱외1인</t>
  </si>
  <si>
    <t>두릅나무</t>
    <phoneticPr fontId="4" type="noConversion"/>
  </si>
  <si>
    <t>음나무</t>
    <phoneticPr fontId="4" type="noConversion"/>
  </si>
  <si>
    <t>양구군 양구읍 죽곡리 산102번지외 11필지</t>
    <phoneticPr fontId="4" type="noConversion"/>
  </si>
  <si>
    <t>양구군 국토정중앙면 야촌리 산1번지외 3필지</t>
    <phoneticPr fontId="4" type="noConversion"/>
  </si>
  <si>
    <t>양구군 국토정중앙면 야촌리 산19번지외 13필지</t>
    <phoneticPr fontId="4" type="noConversion"/>
  </si>
  <si>
    <t>양구군 국토정중앙면 야촌리 산50번지</t>
    <phoneticPr fontId="4" type="noConversion"/>
  </si>
  <si>
    <t>자작나무, 두릅나무, 음나무</t>
    <phoneticPr fontId="4" type="noConversion"/>
  </si>
  <si>
    <t>작업장정리 및 보완
(1일)</t>
    <phoneticPr fontId="4" type="noConversion"/>
  </si>
  <si>
    <t>2024년 추기-2025년</t>
    <phoneticPr fontId="4" type="noConversion"/>
  </si>
  <si>
    <t>개소당 평균면적 1ha미만 및 3ha 이상</t>
    <phoneticPr fontId="4" type="noConversion"/>
  </si>
  <si>
    <t>마을도로, 야촌임도</t>
    <phoneticPr fontId="4" type="noConversion"/>
  </si>
  <si>
    <t>서, 북, 북서, 남서</t>
    <phoneticPr fontId="4" type="noConversion"/>
  </si>
  <si>
    <t>동, 북동, 남동</t>
    <phoneticPr fontId="4" type="noConversion"/>
  </si>
  <si>
    <t>동, 남, 남동, 북동</t>
    <phoneticPr fontId="4" type="noConversion"/>
  </si>
  <si>
    <t>서</t>
    <phoneticPr fontId="4" type="noConversion"/>
  </si>
  <si>
    <t>완(15º 이하)</t>
  </si>
  <si>
    <t>완, 중</t>
    <phoneticPr fontId="4" type="noConversion"/>
  </si>
  <si>
    <t>다. 모두베기</t>
    <phoneticPr fontId="4" type="noConversion"/>
  </si>
  <si>
    <t>2026년 9월</t>
    <phoneticPr fontId="4" type="noConversion"/>
  </si>
  <si>
    <t>주식회사 백록산림이엔지</t>
    <phoneticPr fontId="4" type="noConversion"/>
  </si>
  <si>
    <t>산림경영기술고급  박 진 호</t>
    <phoneticPr fontId="4" type="noConversion"/>
  </si>
  <si>
    <t>박진호</t>
    <phoneticPr fontId="4" type="noConversion"/>
  </si>
  <si>
    <t>비닐랩</t>
  </si>
  <si>
    <t>원/매</t>
  </si>
  <si>
    <t>견적서</t>
  </si>
  <si>
    <t>8월 4주</t>
    <phoneticPr fontId="4" type="noConversion"/>
  </si>
  <si>
    <t>덩굴단1</t>
    <phoneticPr fontId="4" type="noConversion"/>
  </si>
  <si>
    <t>덩굴단2</t>
    <phoneticPr fontId="4" type="noConversion"/>
  </si>
  <si>
    <t>덩굴단3</t>
    <phoneticPr fontId="4" type="noConversion"/>
  </si>
  <si>
    <t>덩굴단4</t>
    <phoneticPr fontId="4" type="noConversion"/>
  </si>
  <si>
    <t>덩굴단5</t>
    <phoneticPr fontId="4" type="noConversion"/>
  </si>
  <si>
    <t>구    분</t>
  </si>
  <si>
    <t>작업량</t>
  </si>
  <si>
    <t>단위품(인원,수량, 요율)</t>
    <phoneticPr fontId="4" type="noConversion"/>
  </si>
  <si>
    <t>소요품</t>
  </si>
  <si>
    <t>단가</t>
  </si>
  <si>
    <t>할인,증률</t>
    <phoneticPr fontId="4" type="noConversion"/>
  </si>
  <si>
    <t>계</t>
  </si>
  <si>
    <t>단위작업</t>
  </si>
  <si>
    <t>단위</t>
  </si>
  <si>
    <t>종류</t>
  </si>
  <si>
    <t>적용여부</t>
    <phoneticPr fontId="4" type="noConversion"/>
  </si>
  <si>
    <t>○ 선목</t>
  </si>
  <si>
    <t>제거대상목</t>
  </si>
  <si>
    <t>미적용</t>
  </si>
  <si>
    <t>소요인력</t>
    <phoneticPr fontId="4" type="noConversion"/>
  </si>
  <si>
    <t>소요재료</t>
    <phoneticPr fontId="4" type="noConversion"/>
  </si>
  <si>
    <t>재료량</t>
    <phoneticPr fontId="4" type="noConversion"/>
  </si>
  <si>
    <t xml:space="preserve"> - 직접노무비</t>
  </si>
  <si>
    <t>초급기술자</t>
  </si>
  <si>
    <t>%</t>
  </si>
  <si>
    <t>제거대상목</t>
    <phoneticPr fontId="4" type="noConversion"/>
  </si>
  <si>
    <t>적색페인트</t>
    <phoneticPr fontId="4" type="noConversion"/>
  </si>
  <si>
    <t xml:space="preserve"> - 재료비</t>
  </si>
  <si>
    <t>미래목</t>
    <phoneticPr fontId="4" type="noConversion"/>
  </si>
  <si>
    <t>황색페인트</t>
    <phoneticPr fontId="4" type="noConversion"/>
  </si>
  <si>
    <t xml:space="preserve">  * 페인트</t>
  </si>
  <si>
    <t>본/ha</t>
  </si>
  <si>
    <t>ℓ/100본당</t>
  </si>
  <si>
    <t xml:space="preserve">  * 잡품</t>
  </si>
  <si>
    <t>원</t>
  </si>
  <si>
    <t>○ 경계표시</t>
  </si>
  <si>
    <t>ha</t>
  </si>
  <si>
    <t>인/ha</t>
  </si>
  <si>
    <t>보통인부</t>
  </si>
  <si>
    <t xml:space="preserve"> * 백색페인트</t>
  </si>
  <si>
    <t>백색페인트</t>
  </si>
  <si>
    <t>○ 작업로 선정</t>
  </si>
  <si>
    <t>100본기준</t>
    <phoneticPr fontId="4" type="noConversion"/>
  </si>
  <si>
    <t>재료명</t>
    <phoneticPr fontId="4" type="noConversion"/>
  </si>
  <si>
    <t>km</t>
  </si>
  <si>
    <t>인/km</t>
  </si>
  <si>
    <t xml:space="preserve">  * 백색페인트</t>
    <phoneticPr fontId="4" type="noConversion"/>
  </si>
  <si>
    <t>ℓ/km</t>
  </si>
  <si>
    <t>백색페인트</t>
    <phoneticPr fontId="4" type="noConversion"/>
  </si>
  <si>
    <t xml:space="preserve">  * 백색마킹테이프</t>
    <phoneticPr fontId="4" type="noConversion"/>
  </si>
  <si>
    <t>롤/km</t>
    <phoneticPr fontId="4" type="noConversion"/>
  </si>
  <si>
    <t>백색마킹테이프</t>
    <phoneticPr fontId="4" type="noConversion"/>
  </si>
  <si>
    <t xml:space="preserve">  * 백색페인트</t>
  </si>
  <si>
    <t>○ 작업로 설치</t>
  </si>
  <si>
    <t xml:space="preserve">   * 소작업로</t>
  </si>
  <si>
    <t xml:space="preserve">  * 연료</t>
  </si>
  <si>
    <t>휘발유</t>
  </si>
  <si>
    <t>1ha당</t>
    <phoneticPr fontId="4" type="noConversion"/>
  </si>
  <si>
    <t>구성</t>
    <phoneticPr fontId="4" type="noConversion"/>
  </si>
  <si>
    <t xml:space="preserve"> - 기계경비</t>
  </si>
  <si>
    <t>인</t>
  </si>
  <si>
    <t>1대2인</t>
  </si>
  <si>
    <t>체인톱</t>
  </si>
  <si>
    <t>특별인부100%</t>
    <phoneticPr fontId="4" type="noConversion"/>
  </si>
  <si>
    <t>○ 묘목찾기</t>
    <phoneticPr fontId="4" type="noConversion"/>
  </si>
  <si>
    <t>○ 풀베기(모두베기)</t>
    <phoneticPr fontId="4" type="noConversion"/>
  </si>
  <si>
    <t>조림 2년차</t>
    <phoneticPr fontId="4" type="noConversion"/>
  </si>
  <si>
    <t>조림 3년차 이상</t>
    <phoneticPr fontId="4" type="noConversion"/>
  </si>
  <si>
    <t>ℓ/인</t>
  </si>
  <si>
    <t>휘발유</t>
    <phoneticPr fontId="4" type="noConversion"/>
  </si>
  <si>
    <t>약제처리</t>
    <phoneticPr fontId="4" type="noConversion"/>
  </si>
  <si>
    <t>600본미만</t>
  </si>
  <si>
    <t>예초기</t>
    <phoneticPr fontId="4" type="noConversion"/>
  </si>
  <si>
    <t>비닐랩밀봉</t>
    <phoneticPr fontId="4" type="noConversion"/>
  </si>
  <si>
    <t>600-800본</t>
    <phoneticPr fontId="4" type="noConversion"/>
  </si>
  <si>
    <t>○ 덩굴류제거</t>
  </si>
  <si>
    <t>비닐랩밀봉</t>
  </si>
  <si>
    <t>적용</t>
  </si>
  <si>
    <t>칡뿌리절단기</t>
    <phoneticPr fontId="4" type="noConversion"/>
  </si>
  <si>
    <t>801-1,000본</t>
    <phoneticPr fontId="4" type="noConversion"/>
  </si>
  <si>
    <t>뿌리굴취</t>
    <phoneticPr fontId="4" type="noConversion"/>
  </si>
  <si>
    <t>1,001-1,200본</t>
    <phoneticPr fontId="4" type="noConversion"/>
  </si>
  <si>
    <t xml:space="preserve">   * 뿌리고살</t>
    <phoneticPr fontId="4" type="noConversion"/>
  </si>
  <si>
    <t>1,200본초과</t>
    <phoneticPr fontId="4" type="noConversion"/>
  </si>
  <si>
    <t>1cm 미만</t>
    <phoneticPr fontId="4" type="noConversion"/>
  </si>
  <si>
    <t>1 ~ 4cm</t>
    <phoneticPr fontId="4" type="noConversion"/>
  </si>
  <si>
    <t>4cm 초과</t>
    <phoneticPr fontId="4" type="noConversion"/>
  </si>
  <si>
    <t xml:space="preserve">   * 덩굴제거 지점 표시</t>
    <phoneticPr fontId="4" type="noConversion"/>
  </si>
  <si>
    <t xml:space="preserve">  * 생붕괴성필름</t>
    <phoneticPr fontId="4" type="noConversion"/>
  </si>
  <si>
    <t>매</t>
    <phoneticPr fontId="4" type="noConversion"/>
  </si>
  <si>
    <t>생붕괴성필름</t>
    <phoneticPr fontId="4" type="noConversion"/>
  </si>
  <si>
    <t>○ 솎아베기</t>
  </si>
  <si>
    <t>단목(벌목+가지정리+토막내기)</t>
  </si>
  <si>
    <t>특별0.5
보통0.5</t>
  </si>
  <si>
    <t>흉고직경</t>
    <phoneticPr fontId="4" type="noConversion"/>
  </si>
  <si>
    <t>벌목</t>
    <phoneticPr fontId="4" type="noConversion"/>
  </si>
  <si>
    <t>가지정리</t>
    <phoneticPr fontId="4" type="noConversion"/>
  </si>
  <si>
    <t>토막내기</t>
    <phoneticPr fontId="4" type="noConversion"/>
  </si>
  <si>
    <t>10cm이하</t>
  </si>
  <si>
    <t>인/100본</t>
  </si>
  <si>
    <t>전목(벌목)</t>
    <phoneticPr fontId="4" type="noConversion"/>
  </si>
  <si>
    <t>10cm이하</t>
    <phoneticPr fontId="4" type="noConversion"/>
  </si>
  <si>
    <t>12-14cm</t>
  </si>
  <si>
    <t>특별인부</t>
  </si>
  <si>
    <t>전간재(벌목+가지정리)</t>
    <phoneticPr fontId="4" type="noConversion"/>
  </si>
  <si>
    <t>12~14cm</t>
  </si>
  <si>
    <t>16-18cm</t>
  </si>
  <si>
    <t>단목(벌목+가지정리+토막내기)</t>
    <phoneticPr fontId="4" type="noConversion"/>
  </si>
  <si>
    <t>16~18cm</t>
  </si>
  <si>
    <t>20-22cm</t>
  </si>
  <si>
    <t>20~22cm</t>
  </si>
  <si>
    <t>24-26cm</t>
  </si>
  <si>
    <t>24~26cm</t>
  </si>
  <si>
    <t>28-30cm</t>
  </si>
  <si>
    <t>28~30cm</t>
  </si>
  <si>
    <t>32-34cm</t>
  </si>
  <si>
    <t>32~34cm</t>
  </si>
  <si>
    <t>36-38cm</t>
  </si>
  <si>
    <t>36~38cm</t>
  </si>
  <si>
    <t>40-42cm</t>
  </si>
  <si>
    <t>40~42cm</t>
  </si>
  <si>
    <t>44-46cm</t>
  </si>
  <si>
    <t>44~46cm</t>
  </si>
  <si>
    <t>48이상</t>
  </si>
  <si>
    <t>48cm이상</t>
    <phoneticPr fontId="4" type="noConversion"/>
  </si>
  <si>
    <t>ℓ</t>
  </si>
  <si>
    <t xml:space="preserve">  * 기계경비</t>
  </si>
  <si>
    <t>1대2인</t>
    <phoneticPr fontId="4" type="noConversion"/>
  </si>
  <si>
    <t>○ 어린나무가꾸기</t>
  </si>
  <si>
    <t>보통0.5
특별0.5</t>
  </si>
  <si>
    <t xml:space="preserve">   * 6cm 미만</t>
  </si>
  <si>
    <t xml:space="preserve">   * 6cm</t>
  </si>
  <si>
    <t xml:space="preserve">   * 8cm</t>
  </si>
  <si>
    <t xml:space="preserve">   * 10cm 이상</t>
  </si>
  <si>
    <t>가지치기</t>
  </si>
  <si>
    <t>소나무</t>
    <phoneticPr fontId="4" type="noConversion"/>
  </si>
  <si>
    <t>낙엽송</t>
    <phoneticPr fontId="4" type="noConversion"/>
  </si>
  <si>
    <t>잣나무</t>
    <phoneticPr fontId="4" type="noConversion"/>
  </si>
  <si>
    <t>리기다</t>
    <phoneticPr fontId="4" type="noConversion"/>
  </si>
  <si>
    <t>기타침엽수</t>
    <phoneticPr fontId="4" type="noConversion"/>
  </si>
  <si>
    <t>편백</t>
  </si>
  <si>
    <t>활엽수</t>
  </si>
  <si>
    <t>0-1m</t>
    <phoneticPr fontId="4" type="noConversion"/>
  </si>
  <si>
    <t>0-2m</t>
    <phoneticPr fontId="4" type="noConversion"/>
  </si>
  <si>
    <t>0-4m</t>
    <phoneticPr fontId="4" type="noConversion"/>
  </si>
  <si>
    <t>0-6m</t>
    <phoneticPr fontId="4" type="noConversion"/>
  </si>
  <si>
    <t>○ 가지치기</t>
  </si>
  <si>
    <t>2-4m</t>
    <phoneticPr fontId="4" type="noConversion"/>
  </si>
  <si>
    <t>잣나무</t>
  </si>
  <si>
    <t>2-4m</t>
  </si>
  <si>
    <t>2-6m</t>
    <phoneticPr fontId="4" type="noConversion"/>
  </si>
  <si>
    <t>4-6m</t>
    <phoneticPr fontId="4" type="noConversion"/>
  </si>
  <si>
    <t/>
  </si>
  <si>
    <t>○ 산물 임내정리</t>
  </si>
  <si>
    <t>10㎥미만</t>
  </si>
  <si>
    <t>정리산물(㎥/ha)</t>
  </si>
  <si>
    <t>10㎥이상</t>
  </si>
  <si>
    <t>15㎥이상</t>
  </si>
  <si>
    <t>20㎥이상</t>
  </si>
  <si>
    <t>25㎥이상</t>
  </si>
  <si>
    <t>30㎥이상</t>
  </si>
  <si>
    <t>35㎥이상</t>
  </si>
  <si>
    <t>40㎥이상</t>
  </si>
  <si>
    <t>45㎥이상</t>
  </si>
  <si>
    <t>50㎥이상</t>
  </si>
  <si>
    <t>◈ 합계</t>
  </si>
  <si>
    <t>○ 노무비</t>
  </si>
  <si>
    <t>○ 재료비</t>
  </si>
  <si>
    <t>○ 경비(기계경비)</t>
  </si>
  <si>
    <t>숲가꾸기 할인할증요소 선택 기준(참고)</t>
    <phoneticPr fontId="4" type="noConversion"/>
  </si>
  <si>
    <t>□ 참고사항(소반내 실시설계 표준지 조사결과의 평균이나 전수조사를 적용)</t>
  </si>
  <si>
    <t>할인할증요소</t>
    <phoneticPr fontId="4" type="noConversion"/>
  </si>
  <si>
    <t>요소분류</t>
    <phoneticPr fontId="4" type="noConversion"/>
  </si>
  <si>
    <t>할인할증율</t>
    <phoneticPr fontId="4" type="noConversion"/>
  </si>
  <si>
    <t xml:space="preserve"> ○ 작업량 산정</t>
  </si>
  <si>
    <t>경사도</t>
  </si>
  <si>
    <t>완(15도 이하)</t>
  </si>
  <si>
    <t xml:space="preserve"> - 작업로선정 :</t>
  </si>
  <si>
    <t>중(15-30도이하)</t>
  </si>
  <si>
    <t xml:space="preserve"> - 작업로설치 :</t>
  </si>
  <si>
    <t>급(30도 초과)</t>
  </si>
  <si>
    <t xml:space="preserve"> - 솎아베기량 :</t>
  </si>
  <si>
    <t>장애물의 정도</t>
  </si>
  <si>
    <t>무릎높이 이하 초본ㆍ관목</t>
  </si>
  <si>
    <t xml:space="preserve"> - 가지치기량 :</t>
  </si>
  <si>
    <t>가슴높이 미만 초본ㆍ관목</t>
  </si>
  <si>
    <t xml:space="preserve"> - 산물임내정리량 :</t>
  </si>
  <si>
    <t>가슴높이 이상 초본ㆍ관목</t>
  </si>
  <si>
    <t xml:space="preserve"> - 산물수집면적 :</t>
  </si>
  <si>
    <t>(미수집 구역은 ha당 사업비에서 산물수집 사업비를 제외)</t>
  </si>
  <si>
    <t>선목시기</t>
  </si>
  <si>
    <t>10월-11월, 3월-4월</t>
  </si>
  <si>
    <t>1월-5월</t>
    <phoneticPr fontId="4" type="noConversion"/>
  </si>
  <si>
    <t>○ 투입인력 산정</t>
    <phoneticPr fontId="4" type="noConversion"/>
  </si>
  <si>
    <t>12월-2월</t>
  </si>
  <si>
    <t>10월-12월</t>
    <phoneticPr fontId="4" type="noConversion"/>
  </si>
  <si>
    <t xml:space="preserve"> - ha당 투입인력 :</t>
    <phoneticPr fontId="4" type="noConversion"/>
  </si>
  <si>
    <t>5월-9월</t>
  </si>
  <si>
    <t>6월-9월</t>
    <phoneticPr fontId="4" type="noConversion"/>
  </si>
  <si>
    <t>○ 할인,할증율 산정</t>
  </si>
  <si>
    <t>제거대상식생</t>
  </si>
  <si>
    <t>쉽다(높이1.2m 미만이고, 낫으로도 제거가 용이)</t>
  </si>
  <si>
    <t>구  분</t>
  </si>
  <si>
    <t>할인,할증
요소</t>
  </si>
  <si>
    <t>단위작업(%)</t>
  </si>
  <si>
    <t>보통이다(높이1.2m 이상이고,직경이 4-6cm 미만)</t>
  </si>
  <si>
    <t>선목</t>
  </si>
  <si>
    <t>경계표시</t>
  </si>
  <si>
    <t>작업로선정</t>
  </si>
  <si>
    <t>작업로설치</t>
  </si>
  <si>
    <t>풀베기</t>
  </si>
  <si>
    <t>덩굴류제거</t>
  </si>
  <si>
    <t>솎아베기</t>
  </si>
  <si>
    <t>어린나무가꾸기</t>
  </si>
  <si>
    <t>산물 임내정리</t>
  </si>
  <si>
    <t>어렵다(높이1.2m 이상이고, 직경이 4-6cm 이상)</t>
  </si>
  <si>
    <t>대상지</t>
  </si>
  <si>
    <t>평균면적 5ha이상</t>
    <phoneticPr fontId="4" type="noConversion"/>
  </si>
  <si>
    <t>평균면적 3ha이상</t>
    <phoneticPr fontId="4" type="noConversion"/>
  </si>
  <si>
    <t>평균면적 3-5ha미만</t>
    <phoneticPr fontId="4" type="noConversion"/>
  </si>
  <si>
    <t>평균면적 1-3ha미만</t>
    <phoneticPr fontId="4" type="noConversion"/>
  </si>
  <si>
    <t>평균면적 3ha미만</t>
    <phoneticPr fontId="4" type="noConversion"/>
  </si>
  <si>
    <t>평균면적 1ha미만</t>
    <phoneticPr fontId="4" type="noConversion"/>
  </si>
  <si>
    <t>작업시기(덩굴제거)</t>
    <phoneticPr fontId="4" type="noConversion"/>
  </si>
  <si>
    <t>6월-9월</t>
  </si>
  <si>
    <t>제거대상식생(작업로설치)</t>
    <phoneticPr fontId="4" type="noConversion"/>
  </si>
  <si>
    <t>풀베기_기타</t>
    <phoneticPr fontId="4" type="noConversion"/>
  </si>
  <si>
    <t>미적용</t>
    <phoneticPr fontId="4" type="noConversion"/>
  </si>
  <si>
    <t>집단화정도(풀베기)</t>
    <phoneticPr fontId="4" type="noConversion"/>
  </si>
  <si>
    <t>평균면적 5ha이상</t>
  </si>
  <si>
    <t>하층식생</t>
    <phoneticPr fontId="4" type="noConversion"/>
  </si>
  <si>
    <t>보행이 용이하다</t>
    <phoneticPr fontId="4" type="noConversion"/>
  </si>
  <si>
    <t>장애물이 거의 없음</t>
    <phoneticPr fontId="4" type="noConversion"/>
  </si>
  <si>
    <t>집단화정도(덩굴제거)</t>
    <phoneticPr fontId="4" type="noConversion"/>
  </si>
  <si>
    <t>평균면적 3ha이상</t>
  </si>
  <si>
    <t>돌 등 장애물 함량이 10-30%인 지역</t>
    <phoneticPr fontId="4" type="noConversion"/>
  </si>
  <si>
    <t>기타여부(풀베기)</t>
    <phoneticPr fontId="4" type="noConversion"/>
  </si>
  <si>
    <t>보행하는데 약간의 어려움이 있다</t>
    <phoneticPr fontId="4" type="noConversion"/>
  </si>
  <si>
    <t>돌 등 장애물 함량이 30% 이상인 지역</t>
    <phoneticPr fontId="4" type="noConversion"/>
  </si>
  <si>
    <t>보행이 용이하다</t>
  </si>
  <si>
    <t>식생을 제거하지 않고 보행이 곤란하다</t>
    <phoneticPr fontId="4" type="noConversion"/>
  </si>
  <si>
    <t>토양조건</t>
    <phoneticPr fontId="4" type="noConversion"/>
  </si>
  <si>
    <t>장애물이 거의 없음</t>
  </si>
  <si>
    <t>규격재생산여부</t>
    <phoneticPr fontId="4" type="noConversion"/>
  </si>
  <si>
    <t>규격재 생산을 위한 조재</t>
  </si>
  <si>
    <t>규격재생산적용</t>
    <phoneticPr fontId="4" type="noConversion"/>
  </si>
  <si>
    <t>제거대상식생량(어린나무)</t>
    <phoneticPr fontId="4" type="noConversion"/>
  </si>
  <si>
    <t>소(800본 이하)</t>
  </si>
  <si>
    <t>임상(어린나무가꾸기)</t>
    <phoneticPr fontId="4" type="noConversion"/>
  </si>
  <si>
    <t>침엽수림</t>
  </si>
  <si>
    <t>제거대상식생량</t>
  </si>
  <si>
    <t>합계</t>
    <phoneticPr fontId="4" type="noConversion"/>
  </si>
  <si>
    <t>중(800본-1,200본)</t>
  </si>
  <si>
    <t>밀(1,200본 초과)</t>
  </si>
  <si>
    <t>임상</t>
  </si>
  <si>
    <t>활엽수림</t>
  </si>
  <si>
    <t>혼효림</t>
  </si>
  <si>
    <t>소운반거리</t>
  </si>
  <si>
    <t>0-5m</t>
  </si>
  <si>
    <t>6-10m</t>
  </si>
  <si>
    <t>11-20m</t>
  </si>
  <si>
    <t>집재방향</t>
  </si>
  <si>
    <t>상향집재</t>
  </si>
  <si>
    <t>하향10%</t>
    <phoneticPr fontId="4" type="noConversion"/>
  </si>
  <si>
    <t>하향20%</t>
    <phoneticPr fontId="4" type="noConversion"/>
  </si>
  <si>
    <t>하향30%</t>
    <phoneticPr fontId="4" type="noConversion"/>
  </si>
  <si>
    <t>하향40%</t>
  </si>
  <si>
    <t>하향50%</t>
  </si>
  <si>
    <t>하향60%</t>
  </si>
  <si>
    <t>하향70%</t>
  </si>
  <si>
    <t>하향80%</t>
  </si>
  <si>
    <t>하향90%</t>
  </si>
  <si>
    <t>하향100%</t>
  </si>
  <si>
    <t>주행 장애물 상태</t>
  </si>
  <si>
    <t>돌,도랑,그루터기 등으로 주행이 매우 힘들다</t>
  </si>
  <si>
    <t>돌,도랑,그루터기 등으로 주행이 다소힘들다</t>
  </si>
  <si>
    <t>주행에 어려움이 없다</t>
  </si>
  <si>
    <t>측방집재거리</t>
  </si>
  <si>
    <t>덩굴제거 본수 집계표</t>
    <phoneticPr fontId="4" type="noConversion"/>
  </si>
  <si>
    <t>산림소재지 :</t>
    <phoneticPr fontId="4" type="noConversion"/>
  </si>
  <si>
    <t>평균경사</t>
    <phoneticPr fontId="4" type="noConversion"/>
  </si>
  <si>
    <t>:</t>
    <phoneticPr fontId="4" type="noConversion"/>
  </si>
  <si>
    <t>중</t>
    <phoneticPr fontId="4" type="noConversion"/>
  </si>
  <si>
    <t>소반면적</t>
    <phoneticPr fontId="4" type="noConversion"/>
  </si>
  <si>
    <t>임ㆍ소반명 :</t>
    <phoneticPr fontId="4" type="noConversion"/>
  </si>
  <si>
    <t>작 업 종 :</t>
    <phoneticPr fontId="4" type="noConversion"/>
  </si>
  <si>
    <t>덩굴제거</t>
    <phoneticPr fontId="4" type="noConversion"/>
  </si>
  <si>
    <t>표준지 갯수</t>
    <phoneticPr fontId="4" type="noConversion"/>
  </si>
  <si>
    <t>사업  면적 :</t>
    <phoneticPr fontId="4" type="noConversion"/>
  </si>
  <si>
    <t>총본수</t>
    <phoneticPr fontId="4" type="noConversion"/>
  </si>
  <si>
    <t>표준지본수</t>
    <phoneticPr fontId="4" type="noConversion"/>
  </si>
  <si>
    <t>총 덩굴제거 본수</t>
    <phoneticPr fontId="4" type="noConversion"/>
  </si>
  <si>
    <t>표준지 면적
(ha)</t>
    <phoneticPr fontId="4" type="noConversion"/>
  </si>
  <si>
    <t xml:space="preserve">  Ha당 덩굴 본수</t>
    <phoneticPr fontId="4" type="noConversion"/>
  </si>
  <si>
    <t>평균경사도</t>
    <phoneticPr fontId="4" type="noConversion"/>
  </si>
  <si>
    <t>경사합계</t>
    <phoneticPr fontId="4" type="noConversion"/>
  </si>
  <si>
    <t>할인 할증 요소</t>
    <phoneticPr fontId="4" type="noConversion"/>
  </si>
  <si>
    <t>(집단화 되어 분포:1, 전 면적에 균일하게 분포:0, 불규칙적으로 분포::-1)</t>
    <phoneticPr fontId="4" type="noConversion"/>
  </si>
  <si>
    <t>덩굴 본수 집계</t>
    <phoneticPr fontId="4" type="noConversion"/>
  </si>
  <si>
    <t>1CM 미만</t>
    <phoneticPr fontId="4" type="noConversion"/>
  </si>
  <si>
    <t>1 ~ 4CM</t>
    <phoneticPr fontId="4" type="noConversion"/>
  </si>
  <si>
    <t>4CM 초과</t>
    <phoneticPr fontId="4" type="noConversion"/>
  </si>
  <si>
    <t>단위작업(%)</t>
    <phoneticPr fontId="4" type="noConversion"/>
  </si>
  <si>
    <t>덩굴제거 조사 야장</t>
    <phoneticPr fontId="4" type="noConversion"/>
  </si>
  <si>
    <t>표준지
번호</t>
    <phoneticPr fontId="4" type="noConversion"/>
  </si>
  <si>
    <t>※ N좌표 입력하면 표준지 면적 입력됨</t>
    <phoneticPr fontId="4" type="noConversion"/>
  </si>
  <si>
    <t>좌표</t>
    <phoneticPr fontId="4" type="noConversion"/>
  </si>
  <si>
    <t>N</t>
    <phoneticPr fontId="4" type="noConversion"/>
  </si>
  <si>
    <t>E</t>
    <phoneticPr fontId="4" type="noConversion"/>
  </si>
  <si>
    <t>덩굴제거본수</t>
    <phoneticPr fontId="4" type="noConversion"/>
  </si>
  <si>
    <t>1~4CM</t>
    <phoneticPr fontId="4" type="noConversion"/>
  </si>
  <si>
    <t>비 닐 랩 견 적 서</t>
    <phoneticPr fontId="165" type="noConversion"/>
  </si>
  <si>
    <t>계약업체 문의</t>
    <phoneticPr fontId="165" type="noConversion"/>
  </si>
  <si>
    <t>덩굴제거</t>
    <phoneticPr fontId="4" type="noConversion"/>
  </si>
  <si>
    <t>완</t>
    <phoneticPr fontId="4" type="noConversion"/>
  </si>
  <si>
    <t>덩굴제거
면적(ha)</t>
    <phoneticPr fontId="4" type="noConversion"/>
  </si>
  <si>
    <t>덩굴제거</t>
    <phoneticPr fontId="4" type="noConversion"/>
  </si>
  <si>
    <t>덩굴제거</t>
    <phoneticPr fontId="4" type="noConversion"/>
  </si>
  <si>
    <t>X</t>
    <phoneticPr fontId="4" type="noConversion"/>
  </si>
  <si>
    <t>Y</t>
    <phoneticPr fontId="4" type="noConversion"/>
  </si>
  <si>
    <t>2026년 조림지 사후관리사업(풀베기 2차 및 덩굴제거-8지구)</t>
    <phoneticPr fontId="4" type="noConversion"/>
  </si>
  <si>
    <t>양구군 양구읍 죽곡리 산102번지외 29필지</t>
    <phoneticPr fontId="4" type="noConversion"/>
  </si>
  <si>
    <t>2026년 하반기 정부노임단가(대한건설협회자료)</t>
    <phoneticPr fontId="4" type="noConversion"/>
  </si>
  <si>
    <t>(풀베기 41.58ha, 덩굴제거 41.58ha)</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</si>
</sst>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4">
    <numFmt numFmtId="41" formatCode="_-* #,##0_-;\-* #,##0_-;_-* &quot;-&quot;_-;_-@_-"/>
    <numFmt numFmtId="43" formatCode="_-* #,##0.00_-;\-* #,##0.00_-;_-* &quot;-&quot;??_-;_-@_-"/>
    <numFmt numFmtId="176" formatCode="#,##0_);[Red]\(#,##0\)"/>
    <numFmt numFmtId="177" formatCode="0.00_);[Red]\(0.00\)"/>
    <numFmt numFmtId="178" formatCode="0.00_ "/>
    <numFmt numFmtId="179" formatCode="0.0%"/>
    <numFmt numFmtId="180" formatCode="_-* #,##0_-;\-* #,##0_-;_-* &quot;-&quot;??_-;_-@_-"/>
    <numFmt numFmtId="181" formatCode="#,##0_ "/>
    <numFmt numFmtId="182" formatCode="0.0"/>
    <numFmt numFmtId="183" formatCode="0.0_ "/>
    <numFmt numFmtId="184" formatCode="#,##0.00_ "/>
    <numFmt numFmtId="185" formatCode="_-* #,##0.0_-;\-* #,##0.0_-;_-* &quot;-&quot;_-;_-@_-"/>
    <numFmt numFmtId="186" formatCode="mm&quot;월&quot;\ dd&quot;일&quot;"/>
    <numFmt numFmtId="187" formatCode="_-* #,##0.0_-;\-* #,##0.0_-;_-* &quot;-&quot;??_-;_-@_-"/>
    <numFmt numFmtId="188" formatCode="0_);\(0\)"/>
    <numFmt numFmtId="189" formatCode="0.000000"/>
    <numFmt numFmtId="190" formatCode="_ * #,##0_ ;_ * \-#,##0_ ;_ * &quot;-&quot;_ ;_ @_ "/>
    <numFmt numFmtId="191" formatCode="_ * #,##0.00_ ;_ * \-#,##0.00_ ;_ * &quot;-&quot;_ ;_ @_ "/>
    <numFmt numFmtId="192" formatCode="_ * #,##0.0_ ;_ * \-#,##0.0_ ;_ * &quot;-&quot;_ ;_ @_ "/>
    <numFmt numFmtId="193" formatCode="_ * #,##0.00_ ;_ * \-#,##0.00_ ;_ * &quot;-&quot;??_ ;_ @_ "/>
    <numFmt numFmtId="194" formatCode="_ * #,##0.000_ ;_ * \-#,##0.000_ ;_ * &quot;-&quot;_ ;_ @_ "/>
    <numFmt numFmtId="195" formatCode="&quot;₩&quot;#,##0;[Red]&quot;₩&quot;#,##0"/>
    <numFmt numFmtId="196" formatCode="&quot;₩&quot;#,##0_);\(&quot;₩&quot;#,##0\)"/>
    <numFmt numFmtId="197" formatCode="_ &quot;₩&quot;* #,##0_ ;_ &quot;₩&quot;* \-#,##0_ ;_ &quot;₩&quot;* &quot;-&quot;_ ;_ @_ "/>
    <numFmt numFmtId="198" formatCode="_ &quot;₩&quot;* #,##0.00_ ;_ &quot;₩&quot;* \-#,##0.00_ ;_ &quot;₩&quot;* &quot;-&quot;??_ ;_ @_ "/>
    <numFmt numFmtId="199" formatCode="_ * #,##0.00_ ;_ * &quot;₩&quot;\-#,##0.00_ ;_ * &quot;-&quot;??_ ;_ @_ "/>
    <numFmt numFmtId="200" formatCode="_ &quot;₩&quot;* #,##0.00_ ;_ &quot;₩&quot;* &quot;₩&quot;&quot;₩&quot;&quot;₩&quot;&quot;₩&quot;\-#,##0.00_ ;_ &quot;₩&quot;* &quot;-&quot;??_ ;_ @_ "/>
    <numFmt numFmtId="201" formatCode="#,##0.00&quot;?_);\(#,##0.00&quot;&quot;?&quot;\)"/>
    <numFmt numFmtId="202" formatCode="?/?#"/>
    <numFmt numFmtId="203" formatCode="&quot;$&quot;#,##0_);[Red]\(&quot;$&quot;#,##0\)"/>
    <numFmt numFmtId="204" formatCode="\$#.00"/>
    <numFmt numFmtId="205" formatCode="#.00"/>
    <numFmt numFmtId="206" formatCode="%#.00"/>
    <numFmt numFmtId="207" formatCode="#."/>
    <numFmt numFmtId="208" formatCode="m\o\n\th\ d\,\ yyyy"/>
    <numFmt numFmtId="209" formatCode="&quot;?#,##0;\-&quot;&quot;?&quot;#,##0"/>
    <numFmt numFmtId="210" formatCode="&quot;S&quot;\ #,##0.00;\-&quot;S&quot;\ #,##0.00"/>
    <numFmt numFmtId="211" formatCode="#,##0;[Red]&quot;-&quot;#,##0"/>
    <numFmt numFmtId="212" formatCode="_(&quot;RM&quot;* #,##0.00_);_(&quot;RM&quot;* \(#,##0.00\);_(&quot;RM&quot;* &quot;-&quot;??_);_(@_)"/>
    <numFmt numFmtId="213" formatCode="&quot;US$&quot;#,##0_);\(&quot;US$&quot;#,##0\)"/>
    <numFmt numFmtId="214" formatCode="&quot;US$&quot;#,##0_);[Red]\(&quot;US$&quot;#,##0\)"/>
    <numFmt numFmtId="215" formatCode="#,##0;&quot;-&quot;#,##0"/>
    <numFmt numFmtId="216" formatCode="_ &quot;₩&quot;* #,##0_ ;_ &quot;₩&quot;* &quot;₩&quot;&quot;₩&quot;&quot;₩&quot;&quot;₩&quot;&quot;₩&quot;\-#,##0_ ;_ &quot;₩&quot;* &quot;-&quot;_ ;_ @_ "/>
    <numFmt numFmtId="217" formatCode="&quot;₩&quot;\$#,##0_);&quot;₩&quot;\(&quot;₩&quot;\$#,##0&quot;₩&quot;\)"/>
    <numFmt numFmtId="218" formatCode="_-* #,##0.00_-;\-* #,##0.00_-;_-* &quot;-&quot;_-;_-@_-"/>
    <numFmt numFmtId="219" formatCode="0.0_);[Red]\(0.0\)"/>
    <numFmt numFmtId="220" formatCode="0_);[Red]\(0\)"/>
    <numFmt numFmtId="221" formatCode="&quot;(￦&quot;#,##0&quot;)&quot;"/>
    <numFmt numFmtId="222" formatCode="General&quot;ha&quot;"/>
    <numFmt numFmtId="223" formatCode="&quot;₩&quot;#,##0"/>
    <numFmt numFmtId="224" formatCode="_(* #,##0_);_(* \(#,##0\);_(* &quot;-&quot;_);_(@_)"/>
    <numFmt numFmtId="225" formatCode="0.00&quot;ha&quot;"/>
    <numFmt numFmtId="226" formatCode="0&quot;인&quot;"/>
    <numFmt numFmtId="227" formatCode="0_ "/>
    <numFmt numFmtId="228" formatCode="General&quot;인&quot;"/>
    <numFmt numFmtId="229" formatCode="General&quot;일&quot;"/>
    <numFmt numFmtId="230" formatCode="_-* #,##0.0000_-;\-* #,##0.0000_-;_-* &quot;-&quot;_-;_-@_-"/>
    <numFmt numFmtId="231" formatCode="General&quot;필&quot;"/>
    <numFmt numFmtId="232" formatCode="##&quot;소반&quot;"/>
    <numFmt numFmtId="233" formatCode="#,##0;[Red]#,##0"/>
    <numFmt numFmtId="234" formatCode="&quot;1-0-1-0&quot;"/>
    <numFmt numFmtId="235" formatCode="#,##0.0_);[Red]\(#,##0.0\)"/>
    <numFmt numFmtId="236" formatCode="#,##0.00_);[Red]\(#,##0.00\)"/>
    <numFmt numFmtId="237" formatCode="0.000_);[Red]\(0.000\)"/>
    <numFmt numFmtId="238" formatCode="0.00&quot;㎡&quot;"/>
    <numFmt numFmtId="239" formatCode="####&quot;.&quot;"/>
    <numFmt numFmtId="240" formatCode="####&quot;년&quot;"/>
    <numFmt numFmtId="241" formatCode="_-* #,##0_-;\-* #,##0_-;_-* \-_-;_-@_-"/>
    <numFmt numFmtId="242" formatCode="_-* #,##0.00_-;\-* #,##0.00_-;_-* \-_-;_-@_-"/>
    <numFmt numFmtId="243" formatCode="_-* #,##0.000_-;\-* #,##0.000_-;_-* \-_-;_-@_-"/>
    <numFmt numFmtId="244" formatCode="_-* #,##0.0_-;\-* #,##0.0_-;_-* \-_-;_-@_-"/>
    <numFmt numFmtId="245" formatCode="0.0000_ "/>
    <numFmt numFmtId="246" formatCode="#,##0.000_ "/>
    <numFmt numFmtId="247" formatCode="#,##0.0000_);[Red]\(#,##0.0000\)"/>
    <numFmt numFmtId="248" formatCode="00&quot;°&quot;00&quot;′&quot;00.00&quot;″&quot;"/>
    <numFmt numFmtId="249" formatCode="0.000_ "/>
    <numFmt numFmtId="250" formatCode="0&quot;%&quot;"/>
    <numFmt numFmtId="251" formatCode="0.00\ &quot;ha&quot;"/>
    <numFmt numFmtId="252" formatCode="0&quot;본&quot;"/>
    <numFmt numFmtId="253" formatCode="0.00&quot;㎥&quot;"/>
    <numFmt numFmtId="254" formatCode="0\ &quot;본&quot;"/>
    <numFmt numFmtId="255" formatCode="0\ &quot;매&quot;"/>
    <numFmt numFmtId="256" formatCode="0&quot;개&quot;"/>
    <numFmt numFmtId="257" formatCode="0&quot;㎥&quot;"/>
  </numFmts>
  <fonts count="184">
    <font>
      <sz val="11"/>
      <name val="돋움"/>
      <family val="3"/>
      <charset val="129"/>
    </font>
    <font>
      <sz val="11"/>
      <color theme="1"/>
      <name val="맑은 고딕"/>
      <family val="2"/>
      <charset val="129"/>
      <scheme val="minor"/>
    </font>
    <font>
      <sz val="11"/>
      <color theme="1"/>
      <name val="맑은 고딕"/>
      <family val="2"/>
      <charset val="129"/>
      <scheme val="minor"/>
    </font>
    <font>
      <sz val="11"/>
      <name val="돋움"/>
      <family val="3"/>
      <charset val="129"/>
    </font>
    <font>
      <sz val="8"/>
      <name val="돋움"/>
      <family val="3"/>
      <charset val="129"/>
    </font>
    <font>
      <sz val="10"/>
      <name val="바탕체"/>
      <family val="1"/>
      <charset val="129"/>
    </font>
    <font>
      <sz val="11"/>
      <name val="바탕체"/>
      <family val="1"/>
      <charset val="129"/>
    </font>
    <font>
      <u/>
      <sz val="11"/>
      <color indexed="12"/>
      <name val="돋움"/>
      <family val="3"/>
      <charset val="129"/>
    </font>
    <font>
      <sz val="11"/>
      <name val="굴림체"/>
      <family val="3"/>
      <charset val="129"/>
    </font>
    <font>
      <b/>
      <sz val="14"/>
      <name val="굴림"/>
      <family val="3"/>
      <charset val="129"/>
    </font>
    <font>
      <sz val="12"/>
      <name val="굴림"/>
      <family val="3"/>
      <charset val="129"/>
    </font>
    <font>
      <sz val="11"/>
      <name val="굴림"/>
      <family val="3"/>
      <charset val="129"/>
    </font>
    <font>
      <sz val="10"/>
      <name val="굴림체"/>
      <family val="3"/>
      <charset val="129"/>
    </font>
    <font>
      <b/>
      <sz val="24"/>
      <name val="굴림"/>
      <family val="3"/>
      <charset val="129"/>
    </font>
    <font>
      <sz val="24"/>
      <name val="굴림"/>
      <family val="3"/>
      <charset val="129"/>
    </font>
    <font>
      <u/>
      <sz val="11"/>
      <name val="굴림"/>
      <family val="3"/>
      <charset val="129"/>
    </font>
    <font>
      <sz val="18"/>
      <name val="굴림"/>
      <family val="3"/>
      <charset val="129"/>
    </font>
    <font>
      <sz val="14"/>
      <color indexed="8"/>
      <name val="굴림"/>
      <family val="3"/>
      <charset val="129"/>
    </font>
    <font>
      <sz val="14"/>
      <name val="굴림"/>
      <family val="3"/>
      <charset val="129"/>
    </font>
    <font>
      <b/>
      <u/>
      <sz val="24"/>
      <name val="굴림"/>
      <family val="3"/>
      <charset val="129"/>
    </font>
    <font>
      <sz val="13"/>
      <name val="굴림"/>
      <family val="3"/>
      <charset val="129"/>
    </font>
    <font>
      <sz val="16"/>
      <name val="굴림"/>
      <family val="3"/>
      <charset val="129"/>
    </font>
    <font>
      <b/>
      <sz val="16"/>
      <name val="굴림"/>
      <family val="3"/>
      <charset val="129"/>
    </font>
    <font>
      <u/>
      <sz val="24"/>
      <name val="굴림"/>
      <family val="3"/>
      <charset val="129"/>
    </font>
    <font>
      <sz val="12"/>
      <name val="굴림체"/>
      <family val="3"/>
      <charset val="129"/>
    </font>
    <font>
      <sz val="11"/>
      <color indexed="8"/>
      <name val="맑은 고딕"/>
      <family val="3"/>
      <charset val="129"/>
    </font>
    <font>
      <sz val="11"/>
      <color indexed="9"/>
      <name val="맑은 고딕"/>
      <family val="3"/>
      <charset val="129"/>
    </font>
    <font>
      <sz val="11"/>
      <color indexed="10"/>
      <name val="맑은 고딕"/>
      <family val="3"/>
      <charset val="129"/>
    </font>
    <font>
      <b/>
      <sz val="11"/>
      <color indexed="52"/>
      <name val="맑은 고딕"/>
      <family val="3"/>
      <charset val="129"/>
    </font>
    <font>
      <sz val="11"/>
      <color indexed="20"/>
      <name val="맑은 고딕"/>
      <family val="3"/>
      <charset val="129"/>
    </font>
    <font>
      <sz val="11"/>
      <color indexed="60"/>
      <name val="맑은 고딕"/>
      <family val="3"/>
      <charset val="129"/>
    </font>
    <font>
      <i/>
      <sz val="11"/>
      <color indexed="23"/>
      <name val="맑은 고딕"/>
      <family val="3"/>
      <charset val="129"/>
    </font>
    <font>
      <b/>
      <sz val="11"/>
      <color indexed="9"/>
      <name val="맑은 고딕"/>
      <family val="3"/>
      <charset val="129"/>
    </font>
    <font>
      <sz val="11"/>
      <color indexed="52"/>
      <name val="맑은 고딕"/>
      <family val="3"/>
      <charset val="129"/>
    </font>
    <font>
      <b/>
      <sz val="11"/>
      <color indexed="8"/>
      <name val="맑은 고딕"/>
      <family val="3"/>
      <charset val="129"/>
    </font>
    <font>
      <sz val="11"/>
      <color indexed="62"/>
      <name val="맑은 고딕"/>
      <family val="3"/>
      <charset val="129"/>
    </font>
    <font>
      <b/>
      <sz val="18"/>
      <color indexed="56"/>
      <name val="맑은 고딕"/>
      <family val="3"/>
      <charset val="129"/>
    </font>
    <font>
      <b/>
      <sz val="15"/>
      <color indexed="56"/>
      <name val="맑은 고딕"/>
      <family val="3"/>
      <charset val="129"/>
    </font>
    <font>
      <b/>
      <sz val="13"/>
      <color indexed="56"/>
      <name val="맑은 고딕"/>
      <family val="3"/>
      <charset val="129"/>
    </font>
    <font>
      <b/>
      <sz val="11"/>
      <color indexed="56"/>
      <name val="맑은 고딕"/>
      <family val="3"/>
      <charset val="129"/>
    </font>
    <font>
      <sz val="11"/>
      <color indexed="17"/>
      <name val="맑은 고딕"/>
      <family val="3"/>
      <charset val="129"/>
    </font>
    <font>
      <b/>
      <sz val="11"/>
      <color indexed="63"/>
      <name val="맑은 고딕"/>
      <family val="3"/>
      <charset val="129"/>
    </font>
    <font>
      <b/>
      <sz val="20"/>
      <name val="굴림"/>
      <family val="3"/>
      <charset val="129"/>
    </font>
    <font>
      <sz val="12"/>
      <name val="바탕체"/>
      <family val="1"/>
      <charset val="129"/>
    </font>
    <font>
      <sz val="10"/>
      <name val="Arial"/>
      <family val="2"/>
    </font>
    <font>
      <sz val="8"/>
      <color indexed="8"/>
      <name val="Gulim"/>
      <family val="3"/>
    </font>
    <font>
      <sz val="12"/>
      <name val="Times New Roman"/>
      <family val="1"/>
    </font>
    <font>
      <sz val="10"/>
      <name val="Courier New"/>
      <family val="3"/>
    </font>
    <font>
      <sz val="12"/>
      <name val="Arial"/>
      <family val="2"/>
    </font>
    <font>
      <sz val="1"/>
      <color indexed="8"/>
      <name val="Courier"/>
      <family val="3"/>
    </font>
    <font>
      <sz val="12"/>
      <name val="명조"/>
      <family val="3"/>
      <charset val="129"/>
    </font>
    <font>
      <sz val="10"/>
      <name val="MS Sans Serif"/>
      <family val="2"/>
    </font>
    <font>
      <b/>
      <sz val="11"/>
      <name val="돋움"/>
      <family val="3"/>
      <charset val="129"/>
    </font>
    <font>
      <u/>
      <sz val="8.25"/>
      <color indexed="36"/>
      <name val="돋움"/>
      <family val="3"/>
      <charset val="129"/>
    </font>
    <font>
      <sz val="14"/>
      <name val="뼻뮝"/>
      <family val="3"/>
      <charset val="129"/>
    </font>
    <font>
      <sz val="10"/>
      <name val="돋움체"/>
      <family val="3"/>
      <charset val="129"/>
    </font>
    <font>
      <sz val="9"/>
      <name val="MS Sans Serif"/>
      <family val="2"/>
    </font>
    <font>
      <sz val="12"/>
      <name val="뼻뮝"/>
      <family val="3"/>
      <charset val="129"/>
    </font>
    <font>
      <sz val="10"/>
      <name val="바탕"/>
      <family val="1"/>
      <charset val="129"/>
    </font>
    <font>
      <sz val="8"/>
      <name val="돋움체"/>
      <family val="3"/>
      <charset val="129"/>
    </font>
    <font>
      <b/>
      <sz val="12"/>
      <color indexed="16"/>
      <name val="굴림체"/>
      <family val="3"/>
      <charset val="129"/>
    </font>
    <font>
      <sz val="12"/>
      <name val="¹ÙÅÁÃ¼"/>
      <family val="1"/>
      <charset val="129"/>
    </font>
    <font>
      <sz val="12"/>
      <name val="¹UAAA¼"/>
      <family val="3"/>
      <charset val="129"/>
    </font>
    <font>
      <b/>
      <sz val="10"/>
      <name val="Helv"/>
      <family val="2"/>
    </font>
    <font>
      <sz val="10"/>
      <name val="MS Serif"/>
      <family val="1"/>
    </font>
    <font>
      <sz val="10"/>
      <color indexed="16"/>
      <name val="MS Serif"/>
      <family val="1"/>
    </font>
    <font>
      <i/>
      <sz val="1"/>
      <color indexed="8"/>
      <name val="Courier"/>
      <family val="3"/>
    </font>
    <font>
      <sz val="8"/>
      <name val="Arial"/>
      <family val="2"/>
    </font>
    <font>
      <b/>
      <sz val="12"/>
      <name val="Helv"/>
      <family val="2"/>
    </font>
    <font>
      <b/>
      <sz val="12"/>
      <name val="Arial"/>
      <family val="2"/>
    </font>
    <font>
      <b/>
      <sz val="18"/>
      <name val="Arial"/>
      <family val="2"/>
    </font>
    <font>
      <b/>
      <sz val="1"/>
      <color indexed="8"/>
      <name val="Courier"/>
      <family val="3"/>
    </font>
    <font>
      <sz val="10"/>
      <name val="Univers (WN)"/>
      <family val="2"/>
    </font>
    <font>
      <b/>
      <sz val="11"/>
      <name val="Helv"/>
      <family val="2"/>
    </font>
    <font>
      <sz val="8"/>
      <name val="Helv"/>
      <family val="2"/>
    </font>
    <font>
      <b/>
      <sz val="8"/>
      <color indexed="8"/>
      <name val="Helv"/>
      <family val="2"/>
    </font>
    <font>
      <sz val="18"/>
      <color indexed="12"/>
      <name val="MS Sans Serif"/>
      <family val="2"/>
    </font>
    <font>
      <b/>
      <u/>
      <sz val="13"/>
      <name val="굴림체"/>
      <family val="3"/>
      <charset val="129"/>
    </font>
    <font>
      <sz val="8"/>
      <name val="바탕체"/>
      <family val="1"/>
      <charset val="129"/>
    </font>
    <font>
      <b/>
      <sz val="12"/>
      <name val="굴림"/>
      <family val="3"/>
      <charset val="129"/>
    </font>
    <font>
      <sz val="10"/>
      <name val="굴림"/>
      <family val="3"/>
      <charset val="129"/>
    </font>
    <font>
      <sz val="13"/>
      <color indexed="8"/>
      <name val="굴림"/>
      <family val="3"/>
      <charset val="129"/>
    </font>
    <font>
      <b/>
      <sz val="18"/>
      <name val="굴림"/>
      <family val="3"/>
      <charset val="129"/>
    </font>
    <font>
      <b/>
      <sz val="16"/>
      <name val="굴림체"/>
      <family val="3"/>
      <charset val="129"/>
    </font>
    <font>
      <sz val="7"/>
      <name val="굴림"/>
      <family val="3"/>
      <charset val="129"/>
    </font>
    <font>
      <b/>
      <sz val="15"/>
      <name val="굴림체"/>
      <family val="3"/>
      <charset val="129"/>
    </font>
    <font>
      <b/>
      <sz val="11"/>
      <name val="굴림체"/>
      <family val="3"/>
      <charset val="129"/>
    </font>
    <font>
      <sz val="15"/>
      <name val="굴림"/>
      <family val="3"/>
      <charset val="129"/>
    </font>
    <font>
      <sz val="14"/>
      <name val="굴림체"/>
      <family val="3"/>
      <charset val="129"/>
    </font>
    <font>
      <b/>
      <sz val="11"/>
      <name val="굴림"/>
      <family val="3"/>
      <charset val="129"/>
    </font>
    <font>
      <sz val="9"/>
      <name val="굴림"/>
      <family val="3"/>
      <charset val="129"/>
    </font>
    <font>
      <b/>
      <sz val="10"/>
      <name val="굴림"/>
      <family val="3"/>
      <charset val="129"/>
    </font>
    <font>
      <sz val="8"/>
      <name val="굴림"/>
      <family val="3"/>
      <charset val="129"/>
    </font>
    <font>
      <b/>
      <sz val="18"/>
      <name val="굴림체"/>
      <family val="3"/>
      <charset val="129"/>
    </font>
    <font>
      <b/>
      <sz val="11"/>
      <color indexed="9"/>
      <name val="굴림체"/>
      <family val="3"/>
      <charset val="129"/>
    </font>
    <font>
      <b/>
      <sz val="10"/>
      <name val="굴림체"/>
      <family val="3"/>
      <charset val="129"/>
    </font>
    <font>
      <b/>
      <sz val="20"/>
      <name val="굴림체"/>
      <family val="3"/>
      <charset val="129"/>
    </font>
    <font>
      <sz val="9"/>
      <name val="돋움"/>
      <family val="3"/>
      <charset val="129"/>
    </font>
    <font>
      <b/>
      <sz val="8"/>
      <name val="돋움"/>
      <family val="3"/>
      <charset val="129"/>
    </font>
    <font>
      <sz val="8"/>
      <name val="맑은 고딕"/>
      <family val="3"/>
      <charset val="129"/>
    </font>
    <font>
      <b/>
      <sz val="9"/>
      <name val="굴림"/>
      <family val="3"/>
      <charset val="129"/>
    </font>
    <font>
      <b/>
      <sz val="22"/>
      <name val="굴림"/>
      <family val="3"/>
      <charset val="129"/>
    </font>
    <font>
      <sz val="10"/>
      <color indexed="8"/>
      <name val="굴림체"/>
      <family val="3"/>
      <charset val="129"/>
    </font>
    <font>
      <sz val="10"/>
      <color indexed="8"/>
      <name val="굴림"/>
      <family val="3"/>
      <charset val="129"/>
    </font>
    <font>
      <sz val="11"/>
      <color theme="1"/>
      <name val="맑은 고딕"/>
      <family val="3"/>
      <charset val="129"/>
      <scheme val="minor"/>
    </font>
    <font>
      <sz val="10"/>
      <color theme="1"/>
      <name val="맑은 고딕"/>
      <family val="3"/>
      <charset val="129"/>
      <scheme val="minor"/>
    </font>
    <font>
      <sz val="10"/>
      <color theme="1"/>
      <name val="돋움"/>
      <family val="3"/>
      <charset val="129"/>
    </font>
    <font>
      <sz val="11"/>
      <color rgb="FFFF0000"/>
      <name val="굴림체"/>
      <family val="3"/>
      <charset val="129"/>
    </font>
    <font>
      <sz val="10"/>
      <color rgb="FFFF0000"/>
      <name val="굴림"/>
      <family val="3"/>
      <charset val="129"/>
    </font>
    <font>
      <sz val="11"/>
      <color rgb="FF0000CC"/>
      <name val="굴림체"/>
      <family val="3"/>
      <charset val="129"/>
    </font>
    <font>
      <sz val="13"/>
      <color rgb="FFFF0000"/>
      <name val="굴림"/>
      <family val="3"/>
      <charset val="129"/>
    </font>
    <font>
      <sz val="10"/>
      <color rgb="FFFF0000"/>
      <name val="맑은 고딕"/>
      <family val="3"/>
      <charset val="129"/>
      <scheme val="minor"/>
    </font>
    <font>
      <sz val="10"/>
      <color theme="1"/>
      <name val="굴림"/>
      <family val="3"/>
      <charset val="129"/>
    </font>
    <font>
      <sz val="11"/>
      <color rgb="FF0000FF"/>
      <name val="굴림체"/>
      <family val="3"/>
      <charset val="129"/>
    </font>
    <font>
      <sz val="11"/>
      <color rgb="FF0000FF"/>
      <name val="굴림"/>
      <family val="3"/>
      <charset val="129"/>
    </font>
    <font>
      <sz val="13"/>
      <color rgb="FF0000FF"/>
      <name val="굴림"/>
      <family val="3"/>
      <charset val="129"/>
    </font>
    <font>
      <sz val="9"/>
      <color rgb="FFFF0000"/>
      <name val="돋움"/>
      <family val="3"/>
      <charset val="129"/>
    </font>
    <font>
      <sz val="11"/>
      <color theme="1"/>
      <name val="굴림체"/>
      <family val="3"/>
      <charset val="129"/>
    </font>
    <font>
      <b/>
      <sz val="10"/>
      <color theme="1"/>
      <name val="굴림"/>
      <family val="3"/>
      <charset val="129"/>
    </font>
    <font>
      <sz val="10"/>
      <color rgb="FFFFFF00"/>
      <name val="굴림"/>
      <family val="3"/>
      <charset val="129"/>
    </font>
    <font>
      <sz val="10"/>
      <color rgb="FF00B050"/>
      <name val="굴림"/>
      <family val="3"/>
      <charset val="129"/>
    </font>
    <font>
      <sz val="22"/>
      <color theme="1"/>
      <name val="나눔고딕 ExtraBold"/>
      <family val="3"/>
      <charset val="129"/>
    </font>
    <font>
      <b/>
      <sz val="22"/>
      <color theme="1"/>
      <name val="굴림"/>
      <family val="3"/>
      <charset val="129"/>
    </font>
    <font>
      <sz val="12"/>
      <color indexed="8"/>
      <name val="굴림체"/>
      <family val="3"/>
      <charset val="129"/>
    </font>
    <font>
      <sz val="12"/>
      <color indexed="8"/>
      <name val="굴림"/>
      <family val="3"/>
      <charset val="129"/>
    </font>
    <font>
      <b/>
      <sz val="12"/>
      <color indexed="8"/>
      <name val="굴림"/>
      <family val="3"/>
      <charset val="129"/>
    </font>
    <font>
      <sz val="12"/>
      <color rgb="FFFF0000"/>
      <name val="굴림"/>
      <family val="3"/>
      <charset val="129"/>
    </font>
    <font>
      <sz val="8"/>
      <color theme="1"/>
      <name val="굴림"/>
      <family val="3"/>
      <charset val="129"/>
    </font>
    <font>
      <sz val="8"/>
      <color rgb="FFFF0000"/>
      <name val="굴림"/>
      <family val="3"/>
      <charset val="129"/>
    </font>
    <font>
      <sz val="20"/>
      <name val="굴림"/>
      <family val="3"/>
      <charset val="129"/>
    </font>
    <font>
      <sz val="8"/>
      <color rgb="FF0000CC"/>
      <name val="굴림"/>
      <family val="3"/>
      <charset val="129"/>
    </font>
    <font>
      <b/>
      <sz val="16"/>
      <color indexed="8"/>
      <name val="굴림"/>
      <family val="3"/>
      <charset val="129"/>
    </font>
    <font>
      <b/>
      <sz val="14"/>
      <color indexed="8"/>
      <name val="굴림"/>
      <family val="3"/>
      <charset val="129"/>
    </font>
    <font>
      <sz val="11"/>
      <color indexed="8"/>
      <name val="굴림"/>
      <family val="3"/>
      <charset val="129"/>
    </font>
    <font>
      <sz val="10"/>
      <color theme="0" tint="-0.14999847407452621"/>
      <name val="굴림"/>
      <family val="3"/>
      <charset val="129"/>
    </font>
    <font>
      <sz val="12"/>
      <color theme="0" tint="-0.14999847407452621"/>
      <name val="굴림"/>
      <family val="3"/>
      <charset val="129"/>
    </font>
    <font>
      <sz val="11"/>
      <color theme="0" tint="-0.249977111117893"/>
      <name val="돋움"/>
      <family val="3"/>
      <charset val="129"/>
    </font>
    <font>
      <sz val="12"/>
      <name val="돋움"/>
      <family val="3"/>
      <charset val="129"/>
    </font>
    <font>
      <b/>
      <sz val="18"/>
      <name val="돋움"/>
      <family val="3"/>
      <charset val="129"/>
    </font>
    <font>
      <b/>
      <sz val="9"/>
      <color indexed="81"/>
      <name val="돋움"/>
      <family val="3"/>
      <charset val="129"/>
    </font>
    <font>
      <b/>
      <sz val="9"/>
      <color indexed="81"/>
      <name val="Tahoma"/>
      <family val="2"/>
    </font>
    <font>
      <sz val="9"/>
      <color indexed="81"/>
      <name val="Tahoma"/>
      <family val="2"/>
    </font>
    <font>
      <sz val="9"/>
      <color indexed="81"/>
      <name val="돋움"/>
      <family val="3"/>
      <charset val="129"/>
    </font>
    <font>
      <b/>
      <sz val="20"/>
      <color rgb="FFFF0000"/>
      <name val="돋움"/>
      <family val="3"/>
      <charset val="129"/>
    </font>
    <font>
      <b/>
      <sz val="11"/>
      <name val="HY그래픽"/>
      <family val="1"/>
      <charset val="129"/>
    </font>
    <font>
      <sz val="12"/>
      <name val="HY그래픽"/>
      <family val="1"/>
      <charset val="129"/>
    </font>
    <font>
      <sz val="11"/>
      <name val="HY그래픽"/>
      <family val="1"/>
      <charset val="129"/>
    </font>
    <font>
      <sz val="11"/>
      <color theme="1"/>
      <name val="HY그래픽"/>
      <family val="1"/>
      <charset val="129"/>
    </font>
    <font>
      <sz val="11"/>
      <color indexed="8"/>
      <name val="맑은 고딕"/>
      <family val="3"/>
    </font>
    <font>
      <b/>
      <sz val="24"/>
      <color rgb="FFFF0000"/>
      <name val="돋움"/>
      <family val="3"/>
      <charset val="129"/>
    </font>
    <font>
      <sz val="14"/>
      <color rgb="FFFFFF00"/>
      <name val="굴림"/>
      <family val="3"/>
      <charset val="129"/>
    </font>
    <font>
      <sz val="11"/>
      <color theme="1"/>
      <name val="돋움"/>
      <family val="3"/>
      <charset val="129"/>
    </font>
    <font>
      <sz val="11"/>
      <color rgb="FFFF0000"/>
      <name val="맑은 고딕"/>
      <family val="3"/>
      <charset val="129"/>
      <scheme val="minor"/>
    </font>
    <font>
      <sz val="11"/>
      <name val="돋움"/>
      <family val="3"/>
    </font>
    <font>
      <sz val="11"/>
      <color theme="1"/>
      <name val="굴림"/>
      <family val="3"/>
      <charset val="129"/>
    </font>
    <font>
      <sz val="10"/>
      <color theme="1"/>
      <name val="맑은 고딕"/>
      <family val="3"/>
      <charset val="129"/>
      <scheme val="major"/>
    </font>
    <font>
      <b/>
      <sz val="26"/>
      <name val="굴림"/>
      <family val="3"/>
      <charset val="129"/>
    </font>
    <font>
      <sz val="11"/>
      <color rgb="FFFF0000"/>
      <name val="돋움"/>
      <family val="3"/>
      <charset val="129"/>
    </font>
    <font>
      <sz val="24"/>
      <name val="돋움"/>
      <family val="3"/>
      <charset val="129"/>
    </font>
    <font>
      <sz val="10"/>
      <name val="돋움"/>
      <family val="3"/>
      <charset val="129"/>
    </font>
    <font>
      <sz val="22"/>
      <name val="돋움"/>
      <family val="3"/>
      <charset val="129"/>
    </font>
    <font>
      <sz val="10"/>
      <color rgb="FF000000"/>
      <name val="굴림"/>
      <family val="3"/>
      <charset val="129"/>
    </font>
    <font>
      <b/>
      <sz val="12"/>
      <name val="돋움"/>
      <family val="3"/>
      <charset val="129"/>
    </font>
    <font>
      <sz val="26"/>
      <name val="돋움"/>
      <family val="3"/>
    </font>
    <font>
      <b/>
      <sz val="10"/>
      <color rgb="FFFF0000"/>
      <name val="굴림"/>
      <family val="3"/>
      <charset val="129"/>
    </font>
    <font>
      <sz val="8"/>
      <name val="맑은 고딕"/>
      <family val="2"/>
      <charset val="129"/>
      <scheme val="minor"/>
    </font>
    <font>
      <b/>
      <sz val="12"/>
      <color rgb="FFFF0000"/>
      <name val="굴림"/>
      <family val="3"/>
      <charset val="129"/>
    </font>
    <font>
      <sz val="12"/>
      <color indexed="10"/>
      <name val="굴림"/>
      <family val="3"/>
      <charset val="129"/>
    </font>
    <font>
      <i/>
      <sz val="12"/>
      <name val="굴림"/>
      <family val="3"/>
      <charset val="129"/>
    </font>
    <font>
      <sz val="12"/>
      <color theme="1"/>
      <name val="굴림"/>
      <family val="3"/>
      <charset val="129"/>
    </font>
    <font>
      <b/>
      <sz val="12"/>
      <color theme="1"/>
      <name val="굴림"/>
      <family val="3"/>
      <charset val="129"/>
    </font>
    <font>
      <b/>
      <sz val="11"/>
      <color indexed="81"/>
      <name val="Tahoma"/>
      <family val="2"/>
    </font>
    <font>
      <b/>
      <sz val="11"/>
      <color indexed="81"/>
      <name val="돋움"/>
      <family val="3"/>
      <charset val="129"/>
    </font>
    <font>
      <b/>
      <sz val="10"/>
      <color indexed="81"/>
      <name val="돋움"/>
      <family val="3"/>
      <charset val="129"/>
    </font>
    <font>
      <b/>
      <sz val="10"/>
      <color indexed="81"/>
      <name val="Tahoma"/>
      <family val="2"/>
    </font>
    <font>
      <sz val="11"/>
      <color indexed="81"/>
      <name val="Tahoma"/>
      <family val="2"/>
    </font>
    <font>
      <b/>
      <sz val="12"/>
      <name val="굴림체"/>
      <family val="3"/>
      <charset val="129"/>
    </font>
    <font>
      <b/>
      <sz val="9"/>
      <name val="굴림체"/>
      <family val="3"/>
      <charset val="129"/>
    </font>
    <font>
      <b/>
      <sz val="11"/>
      <color rgb="FFFFFF00"/>
      <name val="굴림체"/>
      <family val="3"/>
      <charset val="129"/>
    </font>
    <font>
      <b/>
      <sz val="15"/>
      <color theme="1"/>
      <name val="휴먼엑스포"/>
      <family val="1"/>
      <charset val="129"/>
    </font>
    <font>
      <b/>
      <sz val="11"/>
      <color theme="1"/>
      <name val="굴림"/>
      <family val="3"/>
      <charset val="129"/>
    </font>
    <font>
      <sz val="11"/>
      <color rgb="FFFF0000"/>
      <name val="맑은 고딕"/>
      <family val="2"/>
      <charset val="129"/>
      <scheme val="minor"/>
    </font>
    <font>
      <sz val="11"/>
      <color rgb="FFFF0000"/>
      <name val="굴림"/>
      <family val="3"/>
      <charset val="129"/>
    </font>
    <font>
      <b/>
      <sz val="14"/>
      <color theme="1"/>
      <name val="휴먼엑스포"/>
      <family val="1"/>
      <charset val="129"/>
    </font>
  </fonts>
  <fills count="6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9"/>
        <bgColor indexed="64"/>
      </patternFill>
    </fill>
    <fill>
      <patternFill patternType="solid">
        <fgColor indexed="58"/>
        <bgColor indexed="64"/>
      </patternFill>
    </fill>
    <fill>
      <patternFill patternType="solid">
        <fgColor indexed="22"/>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indexed="42"/>
        <bgColor indexed="64"/>
      </patternFill>
    </fill>
    <fill>
      <patternFill patternType="solid">
        <fgColor rgb="FFFFFF00"/>
        <bgColor indexed="64"/>
      </patternFill>
    </fill>
    <fill>
      <patternFill patternType="solid">
        <fgColor theme="0"/>
        <bgColor indexed="64"/>
      </patternFill>
    </fill>
    <fill>
      <patternFill patternType="solid">
        <fgColor rgb="FFFF0000"/>
        <bgColor indexed="64"/>
      </patternFill>
    </fill>
    <fill>
      <patternFill patternType="solid">
        <fgColor theme="9"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9" tint="-0.249977111117893"/>
        <bgColor indexed="64"/>
      </patternFill>
    </fill>
    <fill>
      <patternFill patternType="solid">
        <fgColor rgb="FF00B050"/>
        <bgColor indexed="64"/>
      </patternFill>
    </fill>
    <fill>
      <patternFill patternType="solid">
        <fgColor rgb="FF7030A0"/>
        <bgColor indexed="64"/>
      </patternFill>
    </fill>
    <fill>
      <patternFill patternType="solid">
        <fgColor theme="3" tint="0.79998168889431442"/>
        <bgColor indexed="64"/>
      </patternFill>
    </fill>
    <fill>
      <patternFill patternType="solid">
        <fgColor indexed="43"/>
        <bgColor indexed="26"/>
      </patternFill>
    </fill>
    <fill>
      <patternFill patternType="solid">
        <fgColor rgb="FF92D050"/>
        <bgColor indexed="64"/>
      </patternFill>
    </fill>
    <fill>
      <patternFill patternType="solid">
        <fgColor rgb="FFCCFFCC"/>
        <bgColor indexed="64"/>
      </patternFill>
    </fill>
    <fill>
      <patternFill patternType="solid">
        <fgColor rgb="FFFFFFCC"/>
        <bgColor indexed="64"/>
      </patternFill>
    </fill>
    <fill>
      <patternFill patternType="solid">
        <fgColor theme="4" tint="0.39997558519241921"/>
        <bgColor indexed="64"/>
      </patternFill>
    </fill>
    <fill>
      <patternFill patternType="solid">
        <fgColor rgb="FFFFFF00"/>
        <bgColor indexed="26"/>
      </patternFill>
    </fill>
    <fill>
      <patternFill patternType="solid">
        <fgColor indexed="27"/>
        <bgColor indexed="41"/>
      </patternFill>
    </fill>
    <fill>
      <patternFill patternType="solid">
        <fgColor rgb="FFFFFF00"/>
        <bgColor indexed="27"/>
      </patternFill>
    </fill>
    <fill>
      <patternFill patternType="solid">
        <fgColor theme="4" tint="0.39997558519241921"/>
        <bgColor indexed="41"/>
      </patternFill>
    </fill>
    <fill>
      <patternFill patternType="solid">
        <fgColor indexed="42"/>
        <bgColor indexed="27"/>
      </patternFill>
    </fill>
    <fill>
      <patternFill patternType="solid">
        <fgColor rgb="FFFFFF00"/>
        <bgColor indexed="41"/>
      </patternFill>
    </fill>
    <fill>
      <patternFill patternType="solid">
        <fgColor theme="4" tint="0.39997558519241921"/>
        <bgColor indexed="26"/>
      </patternFill>
    </fill>
    <fill>
      <patternFill patternType="solid">
        <fgColor theme="9" tint="0.39997558519241921"/>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9" tint="0.59999389629810485"/>
        <bgColor indexed="51"/>
      </patternFill>
    </fill>
    <fill>
      <patternFill patternType="solid">
        <fgColor theme="0" tint="-0.249977111117893"/>
        <bgColor indexed="64"/>
      </patternFill>
    </fill>
    <fill>
      <patternFill patternType="solid">
        <fgColor rgb="FFFFC000"/>
        <bgColor indexed="64"/>
      </patternFill>
    </fill>
    <fill>
      <patternFill patternType="solid">
        <fgColor theme="5" tint="0.59999389629810485"/>
        <bgColor indexed="64"/>
      </patternFill>
    </fill>
    <fill>
      <patternFill patternType="solid">
        <fgColor theme="4" tint="0.59999389629810485"/>
        <bgColor indexed="64"/>
      </patternFill>
    </fill>
  </fills>
  <borders count="238">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hair">
        <color indexed="64"/>
      </left>
      <right style="hair">
        <color indexed="64"/>
      </right>
      <top style="hair">
        <color indexed="64"/>
      </top>
      <bottom style="thin">
        <color indexed="64"/>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double">
        <color indexed="64"/>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hair">
        <color indexed="64"/>
      </right>
      <top style="hair">
        <color indexed="64"/>
      </top>
      <bottom/>
      <diagonal/>
    </border>
    <border>
      <left/>
      <right style="hair">
        <color indexed="64"/>
      </right>
      <top/>
      <bottom style="medium">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style="medium">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diagonal/>
    </border>
    <border>
      <left style="hair">
        <color indexed="64"/>
      </left>
      <right style="medium">
        <color indexed="64"/>
      </right>
      <top/>
      <bottom style="medium">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top/>
      <bottom style="double">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hair">
        <color indexed="64"/>
      </left>
      <right style="hair">
        <color indexed="64"/>
      </right>
      <top style="double">
        <color indexed="64"/>
      </top>
      <bottom/>
      <diagonal/>
    </border>
    <border>
      <left style="hair">
        <color indexed="64"/>
      </left>
      <right style="thin">
        <color indexed="64"/>
      </right>
      <top style="double">
        <color indexed="64"/>
      </top>
      <bottom/>
      <diagonal/>
    </border>
    <border>
      <left/>
      <right style="thin">
        <color indexed="64"/>
      </right>
      <top/>
      <bottom style="hair">
        <color indexed="64"/>
      </bottom>
      <diagonal/>
    </border>
    <border>
      <left/>
      <right style="hair">
        <color indexed="64"/>
      </right>
      <top style="double">
        <color indexed="64"/>
      </top>
      <bottom/>
      <diagonal/>
    </border>
    <border>
      <left style="hair">
        <color indexed="64"/>
      </left>
      <right style="hair">
        <color indexed="64"/>
      </right>
      <top style="thin">
        <color indexed="64"/>
      </top>
      <bottom style="hair">
        <color indexed="64"/>
      </bottom>
      <diagonal/>
    </border>
    <border>
      <left/>
      <right style="medium">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medium">
        <color indexed="64"/>
      </right>
      <top/>
      <bottom/>
      <diagonal/>
    </border>
    <border>
      <left style="hair">
        <color indexed="64"/>
      </left>
      <right style="medium">
        <color indexed="64"/>
      </right>
      <top style="double">
        <color indexed="64"/>
      </top>
      <bottom/>
      <diagonal/>
    </border>
    <border>
      <left style="thin">
        <color indexed="64"/>
      </left>
      <right style="thin">
        <color indexed="64"/>
      </right>
      <top style="thick">
        <color indexed="64"/>
      </top>
      <bottom/>
      <diagonal/>
    </border>
    <border>
      <left/>
      <right style="thin">
        <color indexed="64"/>
      </right>
      <top style="thick">
        <color indexed="64"/>
      </top>
      <bottom/>
      <diagonal/>
    </border>
    <border>
      <left style="thick">
        <color indexed="64"/>
      </left>
      <right/>
      <top/>
      <bottom style="thin">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top style="thick">
        <color indexed="64"/>
      </top>
      <bottom style="thin">
        <color indexed="64"/>
      </bottom>
      <diagonal/>
    </border>
    <border>
      <left/>
      <right style="thin">
        <color indexed="64"/>
      </right>
      <top style="hair">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style="double">
        <color indexed="64"/>
      </top>
      <bottom/>
      <diagonal/>
    </border>
    <border>
      <left/>
      <right style="thin">
        <color indexed="64"/>
      </right>
      <top style="double">
        <color indexed="64"/>
      </top>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double">
        <color indexed="64"/>
      </bottom>
      <diagonal/>
    </border>
    <border>
      <left style="thin">
        <color indexed="64"/>
      </left>
      <right style="thin">
        <color indexed="64"/>
      </right>
      <top style="medium">
        <color indexed="64"/>
      </top>
      <bottom/>
      <diagonal/>
    </border>
    <border>
      <left style="thin">
        <color indexed="64"/>
      </left>
      <right style="thin">
        <color indexed="64"/>
      </right>
      <top/>
      <bottom style="double">
        <color indexed="64"/>
      </bottom>
      <diagonal/>
    </border>
    <border>
      <left/>
      <right style="medium">
        <color indexed="64"/>
      </right>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double">
        <color indexed="64"/>
      </top>
      <bottom/>
      <diagonal/>
    </border>
    <border>
      <left style="medium">
        <color indexed="64"/>
      </left>
      <right style="thin">
        <color indexed="64"/>
      </right>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double">
        <color indexed="64"/>
      </bottom>
      <diagonal/>
    </border>
    <border>
      <left style="thin">
        <color indexed="64"/>
      </left>
      <right style="hair">
        <color indexed="64"/>
      </right>
      <top style="double">
        <color indexed="64"/>
      </top>
      <bottom style="medium">
        <color indexed="64"/>
      </bottom>
      <diagonal/>
    </border>
    <border>
      <left/>
      <right style="hair">
        <color indexed="64"/>
      </right>
      <top style="double">
        <color indexed="64"/>
      </top>
      <bottom style="medium">
        <color indexed="64"/>
      </bottom>
      <diagonal/>
    </border>
    <border>
      <left style="hair">
        <color indexed="64"/>
      </left>
      <right style="hair">
        <color indexed="64"/>
      </right>
      <top style="double">
        <color indexed="64"/>
      </top>
      <bottom style="medium">
        <color indexed="64"/>
      </bottom>
      <diagonal/>
    </border>
    <border>
      <left style="hair">
        <color indexed="64"/>
      </left>
      <right style="thin">
        <color indexed="64"/>
      </right>
      <top style="double">
        <color indexed="64"/>
      </top>
      <bottom style="medium">
        <color indexed="64"/>
      </bottom>
      <diagonal/>
    </border>
    <border>
      <left style="thin">
        <color indexed="8"/>
      </left>
      <right style="thin">
        <color indexed="8"/>
      </right>
      <top style="thin">
        <color indexed="8"/>
      </top>
      <bottom style="thin">
        <color indexed="8"/>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medium">
        <color auto="1"/>
      </left>
      <right style="medium">
        <color auto="1"/>
      </right>
      <top style="medium">
        <color auto="1"/>
      </top>
      <bottom/>
      <diagonal/>
    </border>
    <border>
      <left style="thin">
        <color indexed="64"/>
      </left>
      <right/>
      <top style="double">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top/>
      <bottom style="medium">
        <color indexed="64"/>
      </bottom>
      <diagonal/>
    </border>
    <border>
      <left style="thin">
        <color indexed="8"/>
      </left>
      <right style="thin">
        <color indexed="8"/>
      </right>
      <top style="thin">
        <color indexed="8"/>
      </top>
      <bottom/>
      <diagonal/>
    </border>
    <border>
      <left style="medium">
        <color indexed="64"/>
      </left>
      <right style="hair">
        <color indexed="8"/>
      </right>
      <top style="medium">
        <color indexed="64"/>
      </top>
      <bottom style="hair">
        <color indexed="8"/>
      </bottom>
      <diagonal/>
    </border>
    <border>
      <left style="double">
        <color indexed="8"/>
      </left>
      <right style="hair">
        <color indexed="8"/>
      </right>
      <top style="medium">
        <color indexed="64"/>
      </top>
      <bottom style="hair">
        <color indexed="8"/>
      </bottom>
      <diagonal/>
    </border>
    <border>
      <left style="hair">
        <color indexed="8"/>
      </left>
      <right style="hair">
        <color indexed="8"/>
      </right>
      <top style="medium">
        <color indexed="64"/>
      </top>
      <bottom/>
      <diagonal/>
    </border>
    <border>
      <left style="hair">
        <color indexed="8"/>
      </left>
      <right style="hair">
        <color indexed="8"/>
      </right>
      <top style="medium">
        <color indexed="64"/>
      </top>
      <bottom style="double">
        <color indexed="8"/>
      </bottom>
      <diagonal/>
    </border>
    <border>
      <left style="hair">
        <color indexed="8"/>
      </left>
      <right style="medium">
        <color indexed="64"/>
      </right>
      <top style="medium">
        <color indexed="64"/>
      </top>
      <bottom style="double">
        <color indexed="8"/>
      </bottom>
      <diagonal/>
    </border>
    <border>
      <left style="medium">
        <color indexed="64"/>
      </left>
      <right style="hair">
        <color indexed="8"/>
      </right>
      <top style="hair">
        <color indexed="8"/>
      </top>
      <bottom style="double">
        <color indexed="8"/>
      </bottom>
      <diagonal/>
    </border>
    <border>
      <left style="hair">
        <color indexed="8"/>
      </left>
      <right style="hair">
        <color indexed="8"/>
      </right>
      <top style="hair">
        <color indexed="8"/>
      </top>
      <bottom style="double">
        <color indexed="8"/>
      </bottom>
      <diagonal/>
    </border>
    <border>
      <left style="hair">
        <color indexed="8"/>
      </left>
      <right style="hair">
        <color indexed="8"/>
      </right>
      <top/>
      <bottom style="double">
        <color indexed="8"/>
      </bottom>
      <diagonal/>
    </border>
    <border>
      <left style="hair">
        <color indexed="8"/>
      </left>
      <right/>
      <top style="hair">
        <color indexed="8"/>
      </top>
      <bottom style="double">
        <color indexed="8"/>
      </bottom>
      <diagonal/>
    </border>
    <border>
      <left style="hair">
        <color indexed="8"/>
      </left>
      <right style="hair">
        <color indexed="8"/>
      </right>
      <top style="thin">
        <color indexed="8"/>
      </top>
      <bottom style="double">
        <color indexed="8"/>
      </bottom>
      <diagonal/>
    </border>
    <border>
      <left/>
      <right style="hair">
        <color indexed="8"/>
      </right>
      <top/>
      <bottom style="double">
        <color indexed="8"/>
      </bottom>
      <diagonal/>
    </border>
    <border>
      <left style="hair">
        <color indexed="8"/>
      </left>
      <right style="medium">
        <color indexed="64"/>
      </right>
      <top style="thin">
        <color indexed="8"/>
      </top>
      <bottom style="double">
        <color indexed="8"/>
      </bottom>
      <diagonal/>
    </border>
    <border>
      <left style="medium">
        <color indexed="64"/>
      </left>
      <right style="hair">
        <color indexed="8"/>
      </right>
      <top/>
      <bottom/>
      <diagonal/>
    </border>
    <border>
      <left style="hair">
        <color indexed="8"/>
      </left>
      <right style="hair">
        <color indexed="8"/>
      </right>
      <top style="thin">
        <color indexed="8"/>
      </top>
      <bottom style="hair">
        <color indexed="8"/>
      </bottom>
      <diagonal/>
    </border>
    <border>
      <left style="hair">
        <color indexed="8"/>
      </left>
      <right/>
      <top style="thin">
        <color indexed="8"/>
      </top>
      <bottom style="hair">
        <color indexed="8"/>
      </bottom>
      <diagonal/>
    </border>
    <border>
      <left/>
      <right style="hair">
        <color indexed="8"/>
      </right>
      <top style="thin">
        <color indexed="8"/>
      </top>
      <bottom style="hair">
        <color indexed="8"/>
      </bottom>
      <diagonal/>
    </border>
    <border>
      <left style="hair">
        <color indexed="8"/>
      </left>
      <right style="medium">
        <color indexed="64"/>
      </right>
      <top style="thin">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hair">
        <color indexed="8"/>
      </left>
      <right style="hair">
        <color indexed="8"/>
      </right>
      <top style="hair">
        <color indexed="8"/>
      </top>
      <bottom style="thin">
        <color indexed="8"/>
      </bottom>
      <diagonal/>
    </border>
    <border>
      <left style="hair">
        <color indexed="8"/>
      </left>
      <right/>
      <top style="hair">
        <color indexed="8"/>
      </top>
      <bottom style="thin">
        <color indexed="8"/>
      </bottom>
      <diagonal/>
    </border>
    <border>
      <left style="hair">
        <color indexed="8"/>
      </left>
      <right style="medium">
        <color indexed="64"/>
      </right>
      <top style="hair">
        <color indexed="8"/>
      </top>
      <bottom style="thin">
        <color indexed="8"/>
      </bottom>
      <diagonal/>
    </border>
    <border>
      <left style="hair">
        <color indexed="8"/>
      </left>
      <right style="hair">
        <color indexed="8"/>
      </right>
      <top/>
      <bottom style="hair">
        <color indexed="8"/>
      </bottom>
      <diagonal/>
    </border>
    <border>
      <left/>
      <right style="hair">
        <color indexed="8"/>
      </right>
      <top style="hair">
        <color indexed="8"/>
      </top>
      <bottom style="hair">
        <color indexed="8"/>
      </bottom>
      <diagonal/>
    </border>
    <border>
      <left/>
      <right style="hair">
        <color indexed="8"/>
      </right>
      <top style="hair">
        <color indexed="8"/>
      </top>
      <bottom style="thin">
        <color indexed="8"/>
      </bottom>
      <diagonal/>
    </border>
    <border>
      <left style="hair">
        <color indexed="8"/>
      </left>
      <right/>
      <top/>
      <bottom style="hair">
        <color indexed="8"/>
      </bottom>
      <diagonal/>
    </border>
    <border>
      <left/>
      <right style="hair">
        <color indexed="8"/>
      </right>
      <top/>
      <bottom style="hair">
        <color indexed="8"/>
      </bottom>
      <diagonal/>
    </border>
    <border>
      <left style="hair">
        <color indexed="8"/>
      </left>
      <right style="medium">
        <color indexed="64"/>
      </right>
      <top/>
      <bottom style="hair">
        <color indexed="8"/>
      </bottom>
      <diagonal/>
    </border>
    <border>
      <left style="hair">
        <color indexed="8"/>
      </left>
      <right style="hair">
        <color indexed="8"/>
      </right>
      <top style="hair">
        <color indexed="8"/>
      </top>
      <bottom/>
      <diagonal/>
    </border>
    <border>
      <left style="hair">
        <color indexed="8"/>
      </left>
      <right style="medium">
        <color indexed="64"/>
      </right>
      <top style="hair">
        <color indexed="8"/>
      </top>
      <bottom/>
      <diagonal/>
    </border>
    <border>
      <left style="hair">
        <color indexed="8"/>
      </left>
      <right style="hair">
        <color indexed="8"/>
      </right>
      <top/>
      <bottom style="thin">
        <color indexed="8"/>
      </bottom>
      <diagonal/>
    </border>
    <border>
      <left style="hair">
        <color indexed="8"/>
      </left>
      <right style="hair">
        <color indexed="8"/>
      </right>
      <top/>
      <bottom/>
      <diagonal/>
    </border>
    <border>
      <left/>
      <right style="hair">
        <color indexed="8"/>
      </right>
      <top/>
      <bottom style="thin">
        <color indexed="8"/>
      </bottom>
      <diagonal/>
    </border>
    <border>
      <left style="hair">
        <color indexed="8"/>
      </left>
      <right style="medium">
        <color indexed="64"/>
      </right>
      <top/>
      <bottom style="thin">
        <color indexed="8"/>
      </bottom>
      <diagonal/>
    </border>
    <border>
      <left/>
      <right style="hair">
        <color indexed="8"/>
      </right>
      <top style="hair">
        <color indexed="8"/>
      </top>
      <bottom/>
      <diagonal/>
    </border>
    <border>
      <left style="thin">
        <color indexed="64"/>
      </left>
      <right style="medium">
        <color indexed="64"/>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right style="medium">
        <color indexed="64"/>
      </right>
      <top style="hair">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diagonal/>
    </border>
    <border>
      <left/>
      <right/>
      <top style="double">
        <color auto="1"/>
      </top>
      <bottom/>
      <diagonal/>
    </border>
    <border>
      <left/>
      <right style="medium">
        <color indexed="64"/>
      </right>
      <top/>
      <bottom style="hair">
        <color indexed="64"/>
      </bottom>
      <diagonal/>
    </border>
  </borders>
  <cellStyleXfs count="906">
    <xf numFmtId="0" fontId="0" fillId="0" borderId="0">
      <alignment vertical="center"/>
    </xf>
    <xf numFmtId="182" fontId="3" fillId="0" borderId="0" applyFont="0" applyFill="0" applyBorder="0" applyAlignment="0" applyProtection="0">
      <alignment vertical="center"/>
    </xf>
    <xf numFmtId="0" fontId="43" fillId="0" borderId="0"/>
    <xf numFmtId="0" fontId="43" fillId="0" borderId="0"/>
    <xf numFmtId="0" fontId="44" fillId="0" borderId="0"/>
    <xf numFmtId="224"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45" fillId="0" borderId="0"/>
    <xf numFmtId="0" fontId="44" fillId="0" borderId="0"/>
    <xf numFmtId="0" fontId="44" fillId="0" borderId="0"/>
    <xf numFmtId="0" fontId="44" fillId="0" borderId="0"/>
    <xf numFmtId="0" fontId="45" fillId="0" borderId="0"/>
    <xf numFmtId="0" fontId="44" fillId="0" borderId="0" applyFont="0" applyFill="0" applyBorder="0" applyAlignment="0" applyProtection="0"/>
    <xf numFmtId="0" fontId="44" fillId="0" borderId="0" applyFont="0" applyFill="0" applyBorder="0" applyAlignment="0" applyProtection="0"/>
    <xf numFmtId="0" fontId="46" fillId="0" borderId="0"/>
    <xf numFmtId="186" fontId="3" fillId="0" borderId="0" applyFont="0" applyFill="0" applyBorder="0" applyProtection="0">
      <alignment vertical="center"/>
    </xf>
    <xf numFmtId="187" fontId="3" fillId="0" borderId="0">
      <alignment vertical="center"/>
    </xf>
    <xf numFmtId="180" fontId="3" fillId="0" borderId="0" applyFont="0" applyFill="0" applyBorder="0" applyAlignment="0" applyProtection="0">
      <alignment vertical="center"/>
    </xf>
    <xf numFmtId="190" fontId="6"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6" fillId="0" borderId="1">
      <alignment vertical="center"/>
    </xf>
    <xf numFmtId="190" fontId="6" fillId="0" borderId="1">
      <alignment vertical="center"/>
    </xf>
    <xf numFmtId="190" fontId="6" fillId="0" borderId="1">
      <alignment vertical="center"/>
    </xf>
    <xf numFmtId="190" fontId="3" fillId="0" borderId="1">
      <alignment vertical="center"/>
    </xf>
    <xf numFmtId="190" fontId="44"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190" fontId="3" fillId="0" borderId="1">
      <alignment vertical="center"/>
    </xf>
    <xf numFmtId="215" fontId="43" fillId="0" borderId="0">
      <alignment vertical="center"/>
    </xf>
    <xf numFmtId="3" fontId="47" fillId="0" borderId="2">
      <alignment horizontal="right" vertical="center"/>
    </xf>
    <xf numFmtId="3" fontId="47" fillId="0" borderId="2">
      <alignment horizontal="right" vertical="center"/>
    </xf>
    <xf numFmtId="3" fontId="47" fillId="0" borderId="2">
      <alignment horizontal="right" vertical="center"/>
    </xf>
    <xf numFmtId="3" fontId="47" fillId="0" borderId="2">
      <alignment horizontal="right" vertical="center"/>
    </xf>
    <xf numFmtId="3" fontId="47" fillId="0" borderId="2">
      <alignment horizontal="right" vertical="center"/>
    </xf>
    <xf numFmtId="3" fontId="47" fillId="0" borderId="2">
      <alignment horizontal="right" vertical="center"/>
    </xf>
    <xf numFmtId="3" fontId="47" fillId="0" borderId="2">
      <alignment horizontal="right" vertical="center"/>
    </xf>
    <xf numFmtId="3" fontId="47" fillId="0" borderId="2">
      <alignment horizontal="right" vertical="center"/>
    </xf>
    <xf numFmtId="3" fontId="47" fillId="0" borderId="2">
      <alignment horizontal="right" vertical="center"/>
    </xf>
    <xf numFmtId="3" fontId="47" fillId="0" borderId="2">
      <alignment horizontal="right" vertical="center"/>
    </xf>
    <xf numFmtId="3" fontId="47" fillId="0" borderId="2">
      <alignment horizontal="right" vertical="center"/>
    </xf>
    <xf numFmtId="3" fontId="47" fillId="0" borderId="2">
      <alignment horizontal="right" vertical="center"/>
    </xf>
    <xf numFmtId="3" fontId="47" fillId="0" borderId="2">
      <alignment horizontal="right" vertical="center"/>
    </xf>
    <xf numFmtId="3" fontId="47" fillId="0" borderId="2">
      <alignment horizontal="right" vertical="center"/>
    </xf>
    <xf numFmtId="3" fontId="47" fillId="0" borderId="2">
      <alignment horizontal="right" vertical="center"/>
    </xf>
    <xf numFmtId="3" fontId="47" fillId="0" borderId="2">
      <alignment horizontal="right" vertical="center"/>
    </xf>
    <xf numFmtId="3" fontId="47" fillId="0" borderId="2">
      <alignment horizontal="right" vertical="center"/>
    </xf>
    <xf numFmtId="3" fontId="47" fillId="0" borderId="2">
      <alignment horizontal="right" vertical="center"/>
    </xf>
    <xf numFmtId="3" fontId="47" fillId="0" borderId="2">
      <alignment horizontal="right" vertical="center"/>
    </xf>
    <xf numFmtId="3" fontId="47" fillId="0" borderId="2">
      <alignment horizontal="right" vertical="center"/>
    </xf>
    <xf numFmtId="3" fontId="47" fillId="0" borderId="2">
      <alignment horizontal="right" vertical="center"/>
    </xf>
    <xf numFmtId="3" fontId="47" fillId="0" borderId="2">
      <alignment horizontal="right" vertical="center"/>
    </xf>
    <xf numFmtId="3" fontId="47" fillId="0" borderId="2">
      <alignment horizontal="right" vertical="center"/>
    </xf>
    <xf numFmtId="3" fontId="47" fillId="0" borderId="2">
      <alignment horizontal="right" vertical="center"/>
    </xf>
    <xf numFmtId="3" fontId="47" fillId="0" borderId="2">
      <alignment horizontal="right" vertical="center"/>
    </xf>
    <xf numFmtId="3" fontId="47" fillId="0" borderId="2">
      <alignment horizontal="right" vertical="center"/>
    </xf>
    <xf numFmtId="3" fontId="47" fillId="0" borderId="2">
      <alignment horizontal="right" vertical="center"/>
    </xf>
    <xf numFmtId="3" fontId="47" fillId="0" borderId="2">
      <alignment horizontal="right" vertical="center"/>
    </xf>
    <xf numFmtId="3" fontId="47" fillId="0" borderId="2">
      <alignment horizontal="right" vertical="center"/>
    </xf>
    <xf numFmtId="3" fontId="47" fillId="0" borderId="2">
      <alignment horizontal="right" vertical="center"/>
    </xf>
    <xf numFmtId="3" fontId="47" fillId="0" borderId="2">
      <alignment horizontal="right" vertical="center"/>
    </xf>
    <xf numFmtId="3" fontId="47" fillId="0" borderId="2">
      <alignment horizontal="right" vertical="center"/>
    </xf>
    <xf numFmtId="3" fontId="47" fillId="0" borderId="2">
      <alignment horizontal="right" vertical="center"/>
    </xf>
    <xf numFmtId="3" fontId="47" fillId="0" borderId="2">
      <alignment horizontal="right" vertical="center"/>
    </xf>
    <xf numFmtId="3" fontId="47" fillId="0" borderId="2">
      <alignment horizontal="right" vertical="center"/>
    </xf>
    <xf numFmtId="3" fontId="47" fillId="0" borderId="2">
      <alignment horizontal="right" vertical="center"/>
    </xf>
    <xf numFmtId="3" fontId="47" fillId="0" borderId="2">
      <alignment horizontal="right" vertical="center"/>
    </xf>
    <xf numFmtId="3" fontId="47" fillId="0" borderId="2">
      <alignment horizontal="right" vertical="center"/>
    </xf>
    <xf numFmtId="3" fontId="47" fillId="0" borderId="2">
      <alignment horizontal="right" vertical="center"/>
    </xf>
    <xf numFmtId="3" fontId="47" fillId="0" borderId="2">
      <alignment horizontal="right" vertical="center"/>
    </xf>
    <xf numFmtId="0" fontId="3" fillId="0" borderId="0"/>
    <xf numFmtId="2" fontId="47" fillId="0" borderId="2">
      <alignment horizontal="right" vertical="center"/>
    </xf>
    <xf numFmtId="2" fontId="47" fillId="0" borderId="2">
      <alignment horizontal="right" vertical="center"/>
    </xf>
    <xf numFmtId="2" fontId="47" fillId="0" borderId="2">
      <alignment horizontal="right" vertical="center"/>
    </xf>
    <xf numFmtId="2" fontId="47" fillId="0" borderId="2">
      <alignment horizontal="right" vertical="center"/>
    </xf>
    <xf numFmtId="2" fontId="47" fillId="0" borderId="2">
      <alignment horizontal="right" vertical="center"/>
    </xf>
    <xf numFmtId="2" fontId="47" fillId="0" borderId="2">
      <alignment horizontal="right" vertical="center"/>
    </xf>
    <xf numFmtId="2" fontId="47" fillId="0" borderId="2">
      <alignment horizontal="right" vertical="center"/>
    </xf>
    <xf numFmtId="2" fontId="47" fillId="0" borderId="2">
      <alignment horizontal="right" vertical="center"/>
    </xf>
    <xf numFmtId="2" fontId="47" fillId="0" borderId="2">
      <alignment horizontal="right" vertical="center"/>
    </xf>
    <xf numFmtId="2" fontId="47" fillId="0" borderId="2">
      <alignment horizontal="right" vertical="center"/>
    </xf>
    <xf numFmtId="2" fontId="47" fillId="0" borderId="2">
      <alignment horizontal="right" vertical="center"/>
    </xf>
    <xf numFmtId="2" fontId="47" fillId="0" borderId="2">
      <alignment horizontal="right" vertical="center"/>
    </xf>
    <xf numFmtId="2" fontId="47" fillId="0" borderId="2">
      <alignment horizontal="right" vertical="center"/>
    </xf>
    <xf numFmtId="2" fontId="47" fillId="0" borderId="2">
      <alignment horizontal="right" vertical="center"/>
    </xf>
    <xf numFmtId="2" fontId="47" fillId="0" borderId="2">
      <alignment horizontal="right" vertical="center"/>
    </xf>
    <xf numFmtId="2" fontId="47" fillId="0" borderId="2">
      <alignment horizontal="right" vertical="center"/>
    </xf>
    <xf numFmtId="2" fontId="47" fillId="0" borderId="2">
      <alignment horizontal="right" vertical="center"/>
    </xf>
    <xf numFmtId="2" fontId="47" fillId="0" borderId="2">
      <alignment horizontal="right" vertical="center"/>
    </xf>
    <xf numFmtId="2" fontId="47" fillId="0" borderId="2">
      <alignment horizontal="right" vertical="center"/>
    </xf>
    <xf numFmtId="2" fontId="47" fillId="0" borderId="2">
      <alignment horizontal="right" vertical="center"/>
    </xf>
    <xf numFmtId="2" fontId="47" fillId="0" borderId="2">
      <alignment horizontal="right" vertical="center"/>
    </xf>
    <xf numFmtId="2" fontId="47" fillId="0" borderId="2">
      <alignment horizontal="right" vertical="center"/>
    </xf>
    <xf numFmtId="2" fontId="47" fillId="0" borderId="2">
      <alignment horizontal="right" vertical="center"/>
    </xf>
    <xf numFmtId="2" fontId="47" fillId="0" borderId="2">
      <alignment horizontal="right" vertical="center"/>
    </xf>
    <xf numFmtId="2" fontId="47" fillId="0" borderId="2">
      <alignment horizontal="right" vertical="center"/>
    </xf>
    <xf numFmtId="2" fontId="47" fillId="0" borderId="2">
      <alignment horizontal="right" vertical="center"/>
    </xf>
    <xf numFmtId="2" fontId="47" fillId="0" borderId="2">
      <alignment horizontal="right" vertical="center"/>
    </xf>
    <xf numFmtId="2" fontId="47" fillId="0" borderId="2">
      <alignment horizontal="right" vertical="center"/>
    </xf>
    <xf numFmtId="2" fontId="47" fillId="0" borderId="2">
      <alignment horizontal="right" vertical="center"/>
    </xf>
    <xf numFmtId="2" fontId="47" fillId="0" borderId="2">
      <alignment horizontal="right" vertical="center"/>
    </xf>
    <xf numFmtId="2" fontId="47" fillId="0" borderId="2">
      <alignment horizontal="right" vertical="center"/>
    </xf>
    <xf numFmtId="2" fontId="47" fillId="0" borderId="2">
      <alignment horizontal="right" vertical="center"/>
    </xf>
    <xf numFmtId="2" fontId="47" fillId="0" borderId="2">
      <alignment horizontal="right" vertical="center"/>
    </xf>
    <xf numFmtId="2" fontId="47" fillId="0" borderId="2">
      <alignment horizontal="right" vertical="center"/>
    </xf>
    <xf numFmtId="2" fontId="47" fillId="0" borderId="2">
      <alignment horizontal="right" vertical="center"/>
    </xf>
    <xf numFmtId="2" fontId="47" fillId="0" borderId="2">
      <alignment horizontal="right" vertical="center"/>
    </xf>
    <xf numFmtId="2" fontId="47" fillId="0" borderId="2">
      <alignment horizontal="right" vertical="center"/>
    </xf>
    <xf numFmtId="2" fontId="47" fillId="0" borderId="2">
      <alignment horizontal="right" vertical="center"/>
    </xf>
    <xf numFmtId="2" fontId="47" fillId="0" borderId="2">
      <alignment horizontal="right" vertical="center"/>
    </xf>
    <xf numFmtId="2" fontId="47" fillId="0" borderId="2">
      <alignment horizontal="right" vertical="center"/>
    </xf>
    <xf numFmtId="0" fontId="25" fillId="2" borderId="0" applyNumberFormat="0" applyBorder="0" applyAlignment="0" applyProtection="0">
      <alignment vertical="center"/>
    </xf>
    <xf numFmtId="0" fontId="25" fillId="3" borderId="0" applyNumberFormat="0" applyBorder="0" applyAlignment="0" applyProtection="0">
      <alignment vertical="center"/>
    </xf>
    <xf numFmtId="0" fontId="25" fillId="4" borderId="0" applyNumberFormat="0" applyBorder="0" applyAlignment="0" applyProtection="0">
      <alignment vertical="center"/>
    </xf>
    <xf numFmtId="0" fontId="25" fillId="5" borderId="0" applyNumberFormat="0" applyBorder="0" applyAlignment="0" applyProtection="0">
      <alignment vertical="center"/>
    </xf>
    <xf numFmtId="0" fontId="25" fillId="6" borderId="0" applyNumberFormat="0" applyBorder="0" applyAlignment="0" applyProtection="0">
      <alignment vertical="center"/>
    </xf>
    <xf numFmtId="0" fontId="25" fillId="7" borderId="0" applyNumberFormat="0" applyBorder="0" applyAlignment="0" applyProtection="0">
      <alignment vertical="center"/>
    </xf>
    <xf numFmtId="0" fontId="25" fillId="8" borderId="0" applyNumberFormat="0" applyBorder="0" applyAlignment="0" applyProtection="0">
      <alignment vertical="center"/>
    </xf>
    <xf numFmtId="0" fontId="25" fillId="9" borderId="0" applyNumberFormat="0" applyBorder="0" applyAlignment="0" applyProtection="0">
      <alignment vertical="center"/>
    </xf>
    <xf numFmtId="0" fontId="25" fillId="10" borderId="0" applyNumberFormat="0" applyBorder="0" applyAlignment="0" applyProtection="0">
      <alignment vertical="center"/>
    </xf>
    <xf numFmtId="0" fontId="25" fillId="5" borderId="0" applyNumberFormat="0" applyBorder="0" applyAlignment="0" applyProtection="0">
      <alignment vertical="center"/>
    </xf>
    <xf numFmtId="0" fontId="25" fillId="8"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9" borderId="0" applyNumberFormat="0" applyBorder="0" applyAlignment="0" applyProtection="0">
      <alignment vertical="center"/>
    </xf>
    <xf numFmtId="0" fontId="26" fillId="10"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48" fillId="0" borderId="0"/>
    <xf numFmtId="0" fontId="3" fillId="0" borderId="0">
      <protection locked="0"/>
    </xf>
    <xf numFmtId="0" fontId="61" fillId="0" borderId="0" applyFont="0" applyFill="0" applyBorder="0" applyAlignment="0" applyProtection="0"/>
    <xf numFmtId="197" fontId="62" fillId="0" borderId="0" applyFont="0" applyFill="0" applyBorder="0" applyAlignment="0" applyProtection="0"/>
    <xf numFmtId="0" fontId="3" fillId="0" borderId="0">
      <protection locked="0"/>
    </xf>
    <xf numFmtId="0" fontId="61" fillId="0" borderId="0" applyFont="0" applyFill="0" applyBorder="0" applyAlignment="0" applyProtection="0"/>
    <xf numFmtId="198" fontId="62" fillId="0" borderId="0" applyFont="0" applyFill="0" applyBorder="0" applyAlignment="0" applyProtection="0"/>
    <xf numFmtId="0" fontId="51" fillId="0" borderId="0"/>
    <xf numFmtId="0" fontId="61" fillId="0" borderId="0" applyFont="0" applyFill="0" applyBorder="0" applyAlignment="0" applyProtection="0"/>
    <xf numFmtId="190" fontId="62" fillId="0" borderId="0" applyFont="0" applyFill="0" applyBorder="0" applyAlignment="0" applyProtection="0"/>
    <xf numFmtId="0" fontId="61" fillId="0" borderId="0" applyFont="0" applyFill="0" applyBorder="0" applyAlignment="0" applyProtection="0"/>
    <xf numFmtId="193" fontId="62" fillId="0" borderId="0" applyFont="0" applyFill="0" applyBorder="0" applyAlignment="0" applyProtection="0"/>
    <xf numFmtId="37" fontId="62" fillId="0" borderId="0"/>
    <xf numFmtId="0" fontId="61" fillId="0" borderId="0"/>
    <xf numFmtId="0" fontId="44" fillId="0" borderId="0"/>
    <xf numFmtId="185" fontId="8" fillId="0" borderId="0" applyFill="0" applyBorder="0" applyAlignment="0"/>
    <xf numFmtId="0" fontId="63" fillId="0" borderId="0"/>
    <xf numFmtId="4" fontId="49" fillId="0" borderId="0">
      <protection locked="0"/>
    </xf>
    <xf numFmtId="189" fontId="3" fillId="0" borderId="0" applyFont="0" applyFill="0" applyBorder="0" applyAlignment="0" applyProtection="0"/>
    <xf numFmtId="209" fontId="3" fillId="0" borderId="0"/>
    <xf numFmtId="193" fontId="44" fillId="0" borderId="0" applyFont="0" applyFill="0" applyBorder="0" applyAlignment="0" applyProtection="0"/>
    <xf numFmtId="3" fontId="44" fillId="0" borderId="0" applyFont="0" applyFill="0" applyBorder="0" applyAlignment="0" applyProtection="0"/>
    <xf numFmtId="0" fontId="64" fillId="0" borderId="0" applyNumberFormat="0" applyAlignment="0">
      <alignment horizontal="left"/>
    </xf>
    <xf numFmtId="204" fontId="49" fillId="0" borderId="0">
      <protection locked="0"/>
    </xf>
    <xf numFmtId="0" fontId="48" fillId="0" borderId="0" applyFont="0" applyFill="0" applyBorder="0" applyAlignment="0" applyProtection="0"/>
    <xf numFmtId="200" fontId="3" fillId="0" borderId="0"/>
    <xf numFmtId="199" fontId="44" fillId="0" borderId="0" applyFont="0" applyFill="0" applyBorder="0" applyAlignment="0" applyProtection="0"/>
    <xf numFmtId="217" fontId="3" fillId="0" borderId="0" applyFont="0" applyFill="0" applyBorder="0" applyAlignment="0" applyProtection="0"/>
    <xf numFmtId="0" fontId="3" fillId="0" borderId="0"/>
    <xf numFmtId="208" fontId="49" fillId="0" borderId="0">
      <protection locked="0"/>
    </xf>
    <xf numFmtId="41" fontId="44" fillId="0" borderId="0" applyFont="0" applyFill="0" applyBorder="0" applyAlignment="0" applyProtection="0"/>
    <xf numFmtId="43" fontId="44" fillId="0" borderId="0" applyFont="0" applyFill="0" applyBorder="0" applyAlignment="0" applyProtection="0"/>
    <xf numFmtId="210" fontId="3" fillId="0" borderId="0"/>
    <xf numFmtId="0" fontId="65" fillId="0" borderId="0" applyNumberFormat="0" applyAlignment="0">
      <alignment horizontal="left"/>
    </xf>
    <xf numFmtId="0" fontId="49" fillId="0" borderId="0">
      <protection locked="0"/>
    </xf>
    <xf numFmtId="0" fontId="49" fillId="0" borderId="0">
      <protection locked="0"/>
    </xf>
    <xf numFmtId="0" fontId="66" fillId="0" borderId="0">
      <protection locked="0"/>
    </xf>
    <xf numFmtId="0" fontId="49" fillId="0" borderId="0">
      <protection locked="0"/>
    </xf>
    <xf numFmtId="0" fontId="49" fillId="0" borderId="0">
      <protection locked="0"/>
    </xf>
    <xf numFmtId="0" fontId="49" fillId="0" borderId="0">
      <protection locked="0"/>
    </xf>
    <xf numFmtId="0" fontId="66" fillId="0" borderId="0">
      <protection locked="0"/>
    </xf>
    <xf numFmtId="205" fontId="49" fillId="0" borderId="0">
      <protection locked="0"/>
    </xf>
    <xf numFmtId="38" fontId="67" fillId="16" borderId="0" applyNumberFormat="0" applyBorder="0" applyAlignment="0" applyProtection="0"/>
    <xf numFmtId="3" fontId="5" fillId="0" borderId="3">
      <alignment horizontal="right" vertical="center"/>
    </xf>
    <xf numFmtId="4" fontId="5" fillId="0" borderId="3">
      <alignment horizontal="right" vertical="center"/>
    </xf>
    <xf numFmtId="0" fontId="68" fillId="0" borderId="0">
      <alignment horizontal="left"/>
    </xf>
    <xf numFmtId="0" fontId="69" fillId="0" borderId="4" applyNumberFormat="0" applyAlignment="0" applyProtection="0">
      <alignment horizontal="left" vertical="center"/>
    </xf>
    <xf numFmtId="0" fontId="69" fillId="0" borderId="5">
      <alignment horizontal="left" vertical="center"/>
    </xf>
    <xf numFmtId="0" fontId="70" fillId="0" borderId="0" applyNumberFormat="0" applyFill="0" applyBorder="0" applyAlignment="0" applyProtection="0"/>
    <xf numFmtId="0" fontId="69" fillId="0" borderId="0" applyNumberFormat="0" applyFill="0" applyBorder="0" applyAlignment="0" applyProtection="0"/>
    <xf numFmtId="207" fontId="71" fillId="0" borderId="0">
      <protection locked="0"/>
    </xf>
    <xf numFmtId="207" fontId="71" fillId="0" borderId="0">
      <protection locked="0"/>
    </xf>
    <xf numFmtId="0" fontId="72" fillId="0" borderId="0" applyNumberFormat="0" applyFill="0" applyBorder="0" applyAlignment="0" applyProtection="0"/>
    <xf numFmtId="10" fontId="67" fillId="16" borderId="1" applyNumberFormat="0" applyBorder="0" applyAlignment="0" applyProtection="0"/>
    <xf numFmtId="0" fontId="73" fillId="0" borderId="6"/>
    <xf numFmtId="201" fontId="43" fillId="0" borderId="0"/>
    <xf numFmtId="0" fontId="43" fillId="0" borderId="0"/>
    <xf numFmtId="0" fontId="44" fillId="0" borderId="0"/>
    <xf numFmtId="193" fontId="55" fillId="0" borderId="0">
      <alignment vertical="center"/>
    </xf>
    <xf numFmtId="206" fontId="49" fillId="0" borderId="0">
      <protection locked="0"/>
    </xf>
    <xf numFmtId="10" fontId="44" fillId="0" borderId="0" applyFont="0" applyFill="0" applyBorder="0" applyAlignment="0" applyProtection="0"/>
    <xf numFmtId="206" fontId="49" fillId="0" borderId="0">
      <protection locked="0"/>
    </xf>
    <xf numFmtId="30" fontId="74" fillId="0" borderId="0" applyNumberFormat="0" applyFill="0" applyBorder="0" applyAlignment="0" applyProtection="0">
      <alignment horizontal="left"/>
    </xf>
    <xf numFmtId="177" fontId="55" fillId="0" borderId="0">
      <alignment vertical="center"/>
    </xf>
    <xf numFmtId="177" fontId="55" fillId="0" borderId="0">
      <alignment vertical="distributed"/>
    </xf>
    <xf numFmtId="0" fontId="44" fillId="17" borderId="0"/>
    <xf numFmtId="0" fontId="73" fillId="0" borderId="0"/>
    <xf numFmtId="40" fontId="75" fillId="0" borderId="0" applyBorder="0">
      <alignment horizontal="right"/>
    </xf>
    <xf numFmtId="0" fontId="76" fillId="18" borderId="0">
      <alignment horizontal="centerContinuous"/>
    </xf>
    <xf numFmtId="0" fontId="77" fillId="0" borderId="0" applyFill="0" applyBorder="0" applyProtection="0">
      <alignment horizontal="centerContinuous" vertical="center"/>
    </xf>
    <xf numFmtId="0" fontId="24" fillId="16" borderId="0" applyFill="0" applyBorder="0" applyProtection="0">
      <alignment horizontal="center" vertical="center"/>
    </xf>
    <xf numFmtId="207" fontId="49" fillId="0" borderId="7">
      <protection locked="0"/>
    </xf>
    <xf numFmtId="0" fontId="78" fillId="0" borderId="8">
      <alignment horizontal="left"/>
    </xf>
    <xf numFmtId="0" fontId="44" fillId="0" borderId="0" applyFont="0" applyFill="0" applyBorder="0" applyAlignment="0" applyProtection="0"/>
    <xf numFmtId="0" fontId="44" fillId="0" borderId="0" applyFont="0" applyFill="0" applyBorder="0" applyAlignment="0" applyProtection="0"/>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6" fillId="22" borderId="0" applyNumberFormat="0" applyBorder="0" applyAlignment="0" applyProtection="0">
      <alignment vertical="center"/>
    </xf>
    <xf numFmtId="0" fontId="27" fillId="0" borderId="0" applyNumberFormat="0" applyFill="0" applyBorder="0" applyAlignment="0" applyProtection="0">
      <alignment vertical="center"/>
    </xf>
    <xf numFmtId="0" fontId="28" fillId="23" borderId="9" applyNumberFormat="0" applyAlignment="0" applyProtection="0">
      <alignment vertical="center"/>
    </xf>
    <xf numFmtId="194" fontId="43" fillId="0" borderId="0">
      <protection locked="0"/>
    </xf>
    <xf numFmtId="0" fontId="49" fillId="0" borderId="0">
      <protection locked="0"/>
    </xf>
    <xf numFmtId="0" fontId="49" fillId="0" borderId="0">
      <protection locked="0"/>
    </xf>
    <xf numFmtId="0" fontId="50" fillId="0" borderId="0"/>
    <xf numFmtId="0" fontId="29" fillId="3" borderId="0" applyNumberFormat="0" applyBorder="0" applyAlignment="0" applyProtection="0">
      <alignment vertical="center"/>
    </xf>
    <xf numFmtId="0" fontId="49" fillId="0" borderId="0">
      <protection locked="0"/>
    </xf>
    <xf numFmtId="3" fontId="51" fillId="0" borderId="10">
      <alignment horizontal="center"/>
    </xf>
    <xf numFmtId="0" fontId="52" fillId="0" borderId="11">
      <alignment vertical="center"/>
    </xf>
    <xf numFmtId="0" fontId="49" fillId="0" borderId="0">
      <protection locked="0"/>
    </xf>
    <xf numFmtId="0" fontId="53" fillId="0" borderId="0" applyNumberFormat="0" applyFill="0" applyBorder="0" applyAlignment="0" applyProtection="0">
      <alignment vertical="top"/>
      <protection locked="0"/>
    </xf>
    <xf numFmtId="40" fontId="54" fillId="0" borderId="0" applyFont="0" applyFill="0" applyBorder="0" applyAlignment="0" applyProtection="0"/>
    <xf numFmtId="38" fontId="54" fillId="0" borderId="0" applyFont="0" applyFill="0" applyBorder="0" applyAlignment="0" applyProtection="0"/>
    <xf numFmtId="190" fontId="12" fillId="0" borderId="3">
      <alignment vertical="center"/>
    </xf>
    <xf numFmtId="0" fontId="3" fillId="24" borderId="12" applyNumberFormat="0" applyFont="0" applyAlignment="0" applyProtection="0">
      <alignment vertical="center"/>
    </xf>
    <xf numFmtId="0" fontId="54" fillId="0" borderId="0" applyFont="0" applyFill="0" applyBorder="0" applyAlignment="0" applyProtection="0"/>
    <xf numFmtId="0" fontId="54" fillId="0" borderId="0" applyFont="0" applyFill="0" applyBorder="0" applyAlignment="0" applyProtection="0"/>
    <xf numFmtId="0" fontId="55" fillId="0" borderId="0" applyNumberFormat="0" applyFont="0" applyFill="0" applyBorder="0" applyProtection="0">
      <alignment horizontal="distributed" vertical="center" justifyLastLine="1"/>
    </xf>
    <xf numFmtId="9" fontId="3" fillId="0" borderId="0" applyFont="0" applyFill="0" applyBorder="0" applyAlignment="0" applyProtection="0">
      <alignment vertical="center"/>
    </xf>
    <xf numFmtId="212" fontId="43" fillId="0" borderId="0" applyFont="0" applyFill="0" applyBorder="0" applyProtection="0">
      <alignment horizontal="center" vertical="center"/>
    </xf>
    <xf numFmtId="213" fontId="43" fillId="0" borderId="0" applyFont="0" applyFill="0" applyBorder="0" applyProtection="0">
      <alignment horizontal="center" vertical="center"/>
    </xf>
    <xf numFmtId="9" fontId="8" fillId="16" borderId="0" applyFill="0" applyBorder="0" applyProtection="0">
      <alignment horizontal="right"/>
    </xf>
    <xf numFmtId="10" fontId="8" fillId="0" borderId="0" applyFill="0" applyBorder="0" applyProtection="0">
      <alignment horizontal="right"/>
    </xf>
    <xf numFmtId="9" fontId="3" fillId="0" borderId="0" applyFont="0" applyFill="0" applyBorder="0" applyAlignment="0" applyProtection="0"/>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188" fontId="3" fillId="0" borderId="0" applyFont="0" applyFill="0" applyBorder="0" applyAlignment="0" applyProtection="0"/>
    <xf numFmtId="179" fontId="55" fillId="0" borderId="0" applyFont="0" applyFill="0" applyBorder="0" applyAlignment="0" applyProtection="0"/>
    <xf numFmtId="0" fontId="30" fillId="25" borderId="0" applyNumberFormat="0" applyBorder="0" applyAlignment="0" applyProtection="0">
      <alignment vertical="center"/>
    </xf>
    <xf numFmtId="0" fontId="3" fillId="0" borderId="0"/>
    <xf numFmtId="202" fontId="56" fillId="0" borderId="13" applyFont="0" applyFill="0" applyAlignment="0" applyProtection="0">
      <alignment horizontal="center" vertical="center"/>
    </xf>
    <xf numFmtId="0" fontId="57" fillId="0" borderId="0"/>
    <xf numFmtId="0" fontId="55" fillId="0" borderId="0" applyNumberFormat="0" applyFont="0" applyFill="0" applyBorder="0" applyProtection="0">
      <alignment horizontal="centerContinuous" vertical="center"/>
    </xf>
    <xf numFmtId="181" fontId="58" fillId="0" borderId="14">
      <alignment vertical="center"/>
    </xf>
    <xf numFmtId="0" fontId="31" fillId="0" borderId="0" applyNumberFormat="0" applyFill="0" applyBorder="0" applyAlignment="0" applyProtection="0">
      <alignment vertical="center"/>
    </xf>
    <xf numFmtId="0" fontId="32" fillId="26" borderId="15" applyNumberFormat="0" applyAlignment="0" applyProtection="0">
      <alignment vertical="center"/>
    </xf>
    <xf numFmtId="0" fontId="59" fillId="0" borderId="0">
      <alignment vertical="center"/>
    </xf>
    <xf numFmtId="211" fontId="60" fillId="0" borderId="0">
      <alignment vertical="center"/>
    </xf>
    <xf numFmtId="41" fontId="3"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3" fillId="0" borderId="0" applyFont="0" applyFill="0" applyBorder="0" applyAlignment="0" applyProtection="0"/>
    <xf numFmtId="41" fontId="104"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104" fillId="0" borderId="0" applyFont="0" applyFill="0" applyBorder="0" applyAlignment="0" applyProtection="0">
      <alignment vertical="center"/>
    </xf>
    <xf numFmtId="41" fontId="104" fillId="0" borderId="0" applyFont="0" applyFill="0" applyBorder="0" applyAlignment="0" applyProtection="0">
      <alignment vertical="center"/>
    </xf>
    <xf numFmtId="41" fontId="104" fillId="0" borderId="0" applyFont="0" applyFill="0" applyBorder="0" applyAlignment="0" applyProtection="0">
      <alignment vertical="center"/>
    </xf>
    <xf numFmtId="41" fontId="104" fillId="0" borderId="0" applyFont="0" applyFill="0" applyBorder="0" applyAlignment="0" applyProtection="0">
      <alignment vertical="center"/>
    </xf>
    <xf numFmtId="41" fontId="104" fillId="0" borderId="0" applyFont="0" applyFill="0" applyBorder="0" applyAlignment="0" applyProtection="0">
      <alignment vertical="center"/>
    </xf>
    <xf numFmtId="41" fontId="104" fillId="0" borderId="0" applyFont="0" applyFill="0" applyBorder="0" applyAlignment="0" applyProtection="0">
      <alignment vertical="center"/>
    </xf>
    <xf numFmtId="41" fontId="104" fillId="0" borderId="0" applyFont="0" applyFill="0" applyBorder="0" applyAlignment="0" applyProtection="0">
      <alignment vertical="center"/>
    </xf>
    <xf numFmtId="41" fontId="104"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41" fontId="25" fillId="0" borderId="0" applyFont="0" applyFill="0" applyBorder="0" applyAlignment="0" applyProtection="0">
      <alignment vertical="center"/>
    </xf>
    <xf numFmtId="0" fontId="44" fillId="0" borderId="0"/>
    <xf numFmtId="0" fontId="33" fillId="0" borderId="16" applyNumberFormat="0" applyFill="0" applyAlignment="0" applyProtection="0">
      <alignment vertical="center"/>
    </xf>
    <xf numFmtId="0" fontId="34" fillId="0" borderId="17" applyNumberFormat="0" applyFill="0" applyAlignment="0" applyProtection="0">
      <alignment vertical="center"/>
    </xf>
    <xf numFmtId="0" fontId="35" fillId="7" borderId="9" applyNumberFormat="0" applyAlignment="0" applyProtection="0">
      <alignment vertical="center"/>
    </xf>
    <xf numFmtId="4" fontId="49" fillId="0" borderId="0">
      <protection locked="0"/>
    </xf>
    <xf numFmtId="195" fontId="43" fillId="0" borderId="0">
      <protection locked="0"/>
    </xf>
    <xf numFmtId="0" fontId="36" fillId="0" borderId="0" applyNumberFormat="0" applyFill="0" applyBorder="0" applyAlignment="0" applyProtection="0">
      <alignment vertical="center"/>
    </xf>
    <xf numFmtId="0" fontId="37" fillId="0" borderId="18" applyNumberFormat="0" applyFill="0" applyAlignment="0" applyProtection="0">
      <alignment vertical="center"/>
    </xf>
    <xf numFmtId="0" fontId="38" fillId="0" borderId="19" applyNumberFormat="0" applyFill="0" applyAlignment="0" applyProtection="0">
      <alignment vertical="center"/>
    </xf>
    <xf numFmtId="0" fontId="39" fillId="0" borderId="20" applyNumberFormat="0" applyFill="0" applyAlignment="0" applyProtection="0">
      <alignment vertical="center"/>
    </xf>
    <xf numFmtId="0" fontId="39" fillId="0" borderId="0" applyNumberFormat="0" applyFill="0" applyBorder="0" applyAlignment="0" applyProtection="0">
      <alignment vertical="center"/>
    </xf>
    <xf numFmtId="0" fontId="40" fillId="4" borderId="0" applyNumberFormat="0" applyBorder="0" applyAlignment="0" applyProtection="0">
      <alignment vertical="center"/>
    </xf>
    <xf numFmtId="0" fontId="43" fillId="0" borderId="0"/>
    <xf numFmtId="0" fontId="41" fillId="23" borderId="21" applyNumberFormat="0" applyAlignment="0" applyProtection="0">
      <alignment vertical="center"/>
    </xf>
    <xf numFmtId="214" fontId="43" fillId="0" borderId="0" applyFont="0" applyFill="0" applyBorder="0" applyProtection="0">
      <alignment vertical="center"/>
    </xf>
    <xf numFmtId="38" fontId="55" fillId="0" borderId="0" applyFont="0" applyFill="0" applyBorder="0" applyProtection="0">
      <alignment vertical="center"/>
    </xf>
    <xf numFmtId="216" fontId="44" fillId="0" borderId="0" applyFont="0" applyFill="0" applyBorder="0" applyAlignment="0" applyProtection="0"/>
    <xf numFmtId="203" fontId="55" fillId="16" borderId="0" applyFill="0" applyBorder="0" applyProtection="0">
      <alignment horizontal="right"/>
    </xf>
    <xf numFmtId="184" fontId="8" fillId="16" borderId="0" applyFill="0" applyBorder="0" applyProtection="0">
      <alignment horizontal="right"/>
    </xf>
    <xf numFmtId="38" fontId="55" fillId="0" borderId="0" applyFont="0" applyFill="0" applyBorder="0" applyAlignment="0" applyProtection="0">
      <alignment vertical="center"/>
    </xf>
    <xf numFmtId="181" fontId="55" fillId="0" borderId="0" applyFont="0" applyFill="0" applyBorder="0" applyAlignment="0" applyProtection="0">
      <alignment vertical="center"/>
    </xf>
    <xf numFmtId="38" fontId="55" fillId="0" borderId="0" applyFill="0" applyBorder="0" applyAlignment="0" applyProtection="0">
      <alignment vertical="center"/>
    </xf>
    <xf numFmtId="0" fontId="43" fillId="0" borderId="0" applyFont="0" applyFill="0" applyBorder="0" applyAlignment="0" applyProtection="0"/>
    <xf numFmtId="191" fontId="43" fillId="0" borderId="0">
      <protection locked="0"/>
    </xf>
    <xf numFmtId="0" fontId="104" fillId="0" borderId="0">
      <alignment vertical="center"/>
    </xf>
    <xf numFmtId="0" fontId="3" fillId="0" borderId="0"/>
    <xf numFmtId="0" fontId="3" fillId="0" borderId="0"/>
    <xf numFmtId="0" fontId="104" fillId="0" borderId="0">
      <alignment vertical="center"/>
    </xf>
    <xf numFmtId="0" fontId="3" fillId="0" borderId="0"/>
    <xf numFmtId="0" fontId="3" fillId="0" borderId="0"/>
    <xf numFmtId="0" fontId="104" fillId="0" borderId="0">
      <alignment vertical="center"/>
    </xf>
    <xf numFmtId="0" fontId="104" fillId="0" borderId="0">
      <alignment vertical="center"/>
    </xf>
    <xf numFmtId="0" fontId="25" fillId="0" borderId="0">
      <alignment vertical="center"/>
    </xf>
    <xf numFmtId="0" fontId="104" fillId="0" borderId="0">
      <alignment vertical="center"/>
    </xf>
    <xf numFmtId="0" fontId="104" fillId="0" borderId="0">
      <alignment vertical="center"/>
    </xf>
    <xf numFmtId="0" fontId="104" fillId="0" borderId="0">
      <alignment vertical="center"/>
    </xf>
    <xf numFmtId="0" fontId="104" fillId="0" borderId="0">
      <alignment vertical="center"/>
    </xf>
    <xf numFmtId="0" fontId="104" fillId="0" borderId="0">
      <alignment vertical="center"/>
    </xf>
    <xf numFmtId="0" fontId="104" fillId="0" borderId="0">
      <alignment vertical="center"/>
    </xf>
    <xf numFmtId="0" fontId="104" fillId="0" borderId="0">
      <alignment vertical="center"/>
    </xf>
    <xf numFmtId="0" fontId="104" fillId="0" borderId="0">
      <alignment vertical="center"/>
    </xf>
    <xf numFmtId="0" fontId="104" fillId="0" borderId="0">
      <alignment vertical="center"/>
    </xf>
    <xf numFmtId="0" fontId="104" fillId="0" borderId="0">
      <alignment vertical="center"/>
    </xf>
    <xf numFmtId="0" fontId="104" fillId="0" borderId="0">
      <alignment vertical="center"/>
    </xf>
    <xf numFmtId="0" fontId="104" fillId="0" borderId="0">
      <alignment vertical="center"/>
    </xf>
    <xf numFmtId="0" fontId="104" fillId="0" borderId="0">
      <alignment vertical="center"/>
    </xf>
    <xf numFmtId="0" fontId="104" fillId="0" borderId="0">
      <alignment vertical="center"/>
    </xf>
    <xf numFmtId="0" fontId="104" fillId="0" borderId="0">
      <alignment vertical="center"/>
    </xf>
    <xf numFmtId="0" fontId="104" fillId="0" borderId="0">
      <alignment vertical="center"/>
    </xf>
    <xf numFmtId="0" fontId="104" fillId="0" borderId="0">
      <alignment vertical="center"/>
    </xf>
    <xf numFmtId="0" fontId="104" fillId="0" borderId="0">
      <alignment vertical="center"/>
    </xf>
    <xf numFmtId="0" fontId="104" fillId="0" borderId="0">
      <alignment vertical="center"/>
    </xf>
    <xf numFmtId="0" fontId="104" fillId="0" borderId="0">
      <alignment vertical="center"/>
    </xf>
    <xf numFmtId="0" fontId="104" fillId="0" borderId="0">
      <alignment vertical="center"/>
    </xf>
    <xf numFmtId="0" fontId="104" fillId="0" borderId="0">
      <alignment vertical="center"/>
    </xf>
    <xf numFmtId="0" fontId="104" fillId="0" borderId="0">
      <alignment vertical="center"/>
    </xf>
    <xf numFmtId="0" fontId="104" fillId="0" borderId="0">
      <alignment vertical="center"/>
    </xf>
    <xf numFmtId="0" fontId="104" fillId="0" borderId="0">
      <alignment vertical="center"/>
    </xf>
    <xf numFmtId="0" fontId="104" fillId="0" borderId="0">
      <alignment vertical="center"/>
    </xf>
    <xf numFmtId="0" fontId="104" fillId="0" borderId="0">
      <alignment vertical="center"/>
    </xf>
    <xf numFmtId="0" fontId="3" fillId="0" borderId="0"/>
    <xf numFmtId="0" fontId="3" fillId="0" borderId="0"/>
    <xf numFmtId="0" fontId="104" fillId="0" borderId="0">
      <alignment vertical="center"/>
    </xf>
    <xf numFmtId="0" fontId="104" fillId="0" borderId="0">
      <alignment vertical="center"/>
    </xf>
    <xf numFmtId="0" fontId="104" fillId="0" borderId="0">
      <alignment vertical="center"/>
    </xf>
    <xf numFmtId="0" fontId="104" fillId="0" borderId="0">
      <alignment vertical="center"/>
    </xf>
    <xf numFmtId="0" fontId="104" fillId="0" borderId="0">
      <alignment vertical="center"/>
    </xf>
    <xf numFmtId="0" fontId="104" fillId="0" borderId="0">
      <alignment vertical="center"/>
    </xf>
    <xf numFmtId="0" fontId="104" fillId="0" borderId="0">
      <alignment vertical="center"/>
    </xf>
    <xf numFmtId="0" fontId="104" fillId="0" borderId="0">
      <alignment vertical="center"/>
    </xf>
    <xf numFmtId="0" fontId="104" fillId="0" borderId="0">
      <alignment vertical="center"/>
    </xf>
    <xf numFmtId="0" fontId="104" fillId="0" borderId="0">
      <alignment vertical="center"/>
    </xf>
    <xf numFmtId="0" fontId="104" fillId="0" borderId="0">
      <alignment vertical="center"/>
    </xf>
    <xf numFmtId="0" fontId="104" fillId="0" borderId="0">
      <alignment vertical="center"/>
    </xf>
    <xf numFmtId="0" fontId="104" fillId="0" borderId="0">
      <alignment vertical="center"/>
    </xf>
    <xf numFmtId="0" fontId="104" fillId="0" borderId="0">
      <alignment vertical="center"/>
    </xf>
    <xf numFmtId="0" fontId="104" fillId="0" borderId="0">
      <alignment vertical="center"/>
    </xf>
    <xf numFmtId="0" fontId="3" fillId="0" borderId="0"/>
    <xf numFmtId="0" fontId="3" fillId="0" borderId="0"/>
    <xf numFmtId="0" fontId="104" fillId="0" borderId="0">
      <alignment vertical="center"/>
    </xf>
    <xf numFmtId="0" fontId="3" fillId="0" borderId="0"/>
    <xf numFmtId="0" fontId="3" fillId="0" borderId="0">
      <alignment vertical="center"/>
    </xf>
    <xf numFmtId="0" fontId="3" fillId="0" borderId="0"/>
    <xf numFmtId="0" fontId="3" fillId="0" borderId="0">
      <alignment vertical="center"/>
    </xf>
    <xf numFmtId="0" fontId="43" fillId="0" borderId="14">
      <alignment vertical="center" wrapText="1"/>
    </xf>
    <xf numFmtId="0" fontId="7" fillId="0" borderId="0" applyNumberFormat="0" applyFill="0" applyBorder="0" applyAlignment="0" applyProtection="0">
      <alignment vertical="top"/>
      <protection locked="0"/>
    </xf>
    <xf numFmtId="0" fontId="49" fillId="0" borderId="22">
      <protection locked="0"/>
    </xf>
    <xf numFmtId="192" fontId="43" fillId="0" borderId="0">
      <protection locked="0"/>
    </xf>
    <xf numFmtId="196" fontId="43" fillId="0" borderId="0">
      <protection locked="0"/>
    </xf>
    <xf numFmtId="0" fontId="148" fillId="0" borderId="0">
      <alignment vertical="center"/>
    </xf>
    <xf numFmtId="0" fontId="3" fillId="0" borderId="0"/>
    <xf numFmtId="41" fontId="3" fillId="0" borderId="0" applyFont="0" applyFill="0" applyBorder="0" applyAlignment="0" applyProtection="0"/>
    <xf numFmtId="0" fontId="104"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41" fontId="153" fillId="0" borderId="0" applyFill="0" applyBorder="0" applyProtection="0">
      <alignment vertical="center"/>
    </xf>
    <xf numFmtId="241" fontId="153" fillId="0" borderId="0" applyFill="0" applyBorder="0" applyProtection="0">
      <alignment vertical="center"/>
    </xf>
    <xf numFmtId="0" fontId="3" fillId="0" borderId="0">
      <alignment vertical="center"/>
    </xf>
    <xf numFmtId="0" fontId="104" fillId="0" borderId="0">
      <alignment vertical="center"/>
    </xf>
    <xf numFmtId="41" fontId="2" fillId="0" borderId="0" applyFont="0" applyFill="0" applyBorder="0" applyAlignment="0" applyProtection="0">
      <alignment vertical="center"/>
    </xf>
    <xf numFmtId="41" fontId="3" fillId="0" borderId="0" applyFont="0" applyFill="0" applyBorder="0" applyAlignment="0" applyProtection="0">
      <alignment vertical="center"/>
    </xf>
    <xf numFmtId="0" fontId="25" fillId="0" borderId="0">
      <alignment vertical="center"/>
    </xf>
    <xf numFmtId="241" fontId="3" fillId="0" borderId="0" applyFill="0" applyBorder="0" applyProtection="0">
      <alignment vertical="center"/>
    </xf>
    <xf numFmtId="0" fontId="25" fillId="0" borderId="0">
      <alignment vertical="center"/>
    </xf>
    <xf numFmtId="0" fontId="1" fillId="0" borderId="0">
      <alignment vertical="center"/>
    </xf>
  </cellStyleXfs>
  <cellXfs count="1678">
    <xf numFmtId="0" fontId="0" fillId="0" borderId="0" xfId="0">
      <alignment vertical="center"/>
    </xf>
    <xf numFmtId="0" fontId="8" fillId="0" borderId="0" xfId="0" applyFont="1">
      <alignment vertical="center"/>
    </xf>
    <xf numFmtId="0" fontId="11" fillId="0" borderId="0" xfId="0" applyFont="1">
      <alignment vertical="center"/>
    </xf>
    <xf numFmtId="0" fontId="10" fillId="0" borderId="0" xfId="0" applyFont="1">
      <alignment vertical="center"/>
    </xf>
    <xf numFmtId="0" fontId="11" fillId="0" borderId="23" xfId="0" applyFont="1" applyBorder="1">
      <alignment vertical="center"/>
    </xf>
    <xf numFmtId="0" fontId="11" fillId="0" borderId="24" xfId="0" applyFont="1" applyBorder="1">
      <alignment vertical="center"/>
    </xf>
    <xf numFmtId="0" fontId="11" fillId="0" borderId="25" xfId="0" applyFont="1" applyBorder="1">
      <alignment vertical="center"/>
    </xf>
    <xf numFmtId="0" fontId="11" fillId="0" borderId="26" xfId="0" applyFont="1" applyBorder="1">
      <alignment vertical="center"/>
    </xf>
    <xf numFmtId="0" fontId="11" fillId="0" borderId="27" xfId="0" applyFont="1" applyBorder="1">
      <alignment vertical="center"/>
    </xf>
    <xf numFmtId="0" fontId="14" fillId="0" borderId="0" xfId="0" applyFont="1">
      <alignment vertical="center"/>
    </xf>
    <xf numFmtId="0" fontId="15" fillId="0" borderId="0" xfId="0" applyFont="1">
      <alignment vertical="center"/>
    </xf>
    <xf numFmtId="0" fontId="11" fillId="0" borderId="28" xfId="0" applyFont="1" applyBorder="1">
      <alignment vertical="center"/>
    </xf>
    <xf numFmtId="0" fontId="11" fillId="0" borderId="29" xfId="0" applyFont="1" applyBorder="1">
      <alignment vertical="center"/>
    </xf>
    <xf numFmtId="0" fontId="11" fillId="0" borderId="30" xfId="0" applyFont="1" applyBorder="1">
      <alignment vertical="center"/>
    </xf>
    <xf numFmtId="0" fontId="16" fillId="0" borderId="0" xfId="0" applyFont="1" applyAlignment="1">
      <alignment horizontal="center" vertical="center"/>
    </xf>
    <xf numFmtId="0" fontId="16" fillId="0" borderId="27" xfId="0" applyFont="1" applyBorder="1" applyAlignment="1">
      <alignment horizontal="center" vertical="center"/>
    </xf>
    <xf numFmtId="0" fontId="18" fillId="0" borderId="0" xfId="0" applyFont="1">
      <alignment vertical="center"/>
    </xf>
    <xf numFmtId="0" fontId="20" fillId="0" borderId="0" xfId="0" applyFont="1">
      <alignment vertical="center"/>
    </xf>
    <xf numFmtId="0" fontId="19" fillId="0" borderId="0" xfId="0" applyFont="1">
      <alignment vertical="center"/>
    </xf>
    <xf numFmtId="182" fontId="20" fillId="0" borderId="0" xfId="0" applyNumberFormat="1" applyFont="1">
      <alignment vertical="center"/>
    </xf>
    <xf numFmtId="177" fontId="20" fillId="0" borderId="0" xfId="0" applyNumberFormat="1" applyFont="1">
      <alignment vertical="center"/>
    </xf>
    <xf numFmtId="0" fontId="18" fillId="0" borderId="0" xfId="0" applyFont="1" applyAlignment="1">
      <alignment horizontal="center" vertical="center"/>
    </xf>
    <xf numFmtId="0" fontId="11" fillId="0" borderId="0" xfId="0" applyFont="1" applyAlignment="1">
      <alignment horizontal="center" vertical="center"/>
    </xf>
    <xf numFmtId="0" fontId="11" fillId="0" borderId="31" xfId="0" applyFont="1" applyBorder="1">
      <alignment vertical="center"/>
    </xf>
    <xf numFmtId="0" fontId="11" fillId="0" borderId="32" xfId="0" applyFont="1" applyBorder="1">
      <alignment vertical="center"/>
    </xf>
    <xf numFmtId="0" fontId="11" fillId="0" borderId="33" xfId="0" applyFont="1" applyBorder="1">
      <alignment vertical="center"/>
    </xf>
    <xf numFmtId="0" fontId="11" fillId="0" borderId="34" xfId="0" applyFont="1" applyBorder="1">
      <alignment vertical="center"/>
    </xf>
    <xf numFmtId="0" fontId="11" fillId="0" borderId="35" xfId="0" applyFont="1" applyBorder="1">
      <alignment vertical="center"/>
    </xf>
    <xf numFmtId="0" fontId="11" fillId="0" borderId="34" xfId="0" applyFont="1" applyBorder="1" applyAlignment="1">
      <alignment horizontal="center" vertical="center"/>
    </xf>
    <xf numFmtId="0" fontId="11" fillId="0" borderId="35" xfId="0" applyFont="1" applyBorder="1" applyAlignment="1">
      <alignment horizontal="center" vertical="center"/>
    </xf>
    <xf numFmtId="0" fontId="21" fillId="0" borderId="0" xfId="0" applyFont="1" applyAlignment="1">
      <alignment horizontal="center" vertical="center"/>
    </xf>
    <xf numFmtId="0" fontId="11" fillId="0" borderId="36" xfId="0" applyFont="1" applyBorder="1">
      <alignment vertical="center"/>
    </xf>
    <xf numFmtId="0" fontId="11" fillId="0" borderId="6" xfId="0" applyFont="1" applyBorder="1">
      <alignment vertical="center"/>
    </xf>
    <xf numFmtId="0" fontId="11" fillId="0" borderId="37" xfId="0" applyFont="1" applyBorder="1">
      <alignment vertical="center"/>
    </xf>
    <xf numFmtId="0" fontId="16" fillId="0" borderId="26" xfId="0" applyFont="1" applyBorder="1" applyAlignment="1">
      <alignment horizontal="left" vertical="center"/>
    </xf>
    <xf numFmtId="0" fontId="16" fillId="0" borderId="0" xfId="0" applyFont="1" applyAlignment="1">
      <alignment horizontal="left" vertical="center"/>
    </xf>
    <xf numFmtId="0" fontId="21" fillId="0" borderId="0" xfId="0" applyFont="1" applyAlignment="1">
      <alignment horizontal="left" vertical="center"/>
    </xf>
    <xf numFmtId="0" fontId="21" fillId="0" borderId="26" xfId="0" applyFont="1" applyBorder="1" applyAlignment="1">
      <alignment horizontal="center" vertical="center"/>
    </xf>
    <xf numFmtId="0" fontId="21" fillId="0" borderId="27" xfId="0" applyFont="1" applyBorder="1" applyAlignment="1">
      <alignment horizontal="center" vertical="center"/>
    </xf>
    <xf numFmtId="0" fontId="10" fillId="0" borderId="26" xfId="0" applyFont="1" applyBorder="1">
      <alignment vertical="center"/>
    </xf>
    <xf numFmtId="0" fontId="10" fillId="0" borderId="27" xfId="0" applyFont="1" applyBorder="1">
      <alignment vertical="center"/>
    </xf>
    <xf numFmtId="0" fontId="21" fillId="0" borderId="0" xfId="0" applyFont="1">
      <alignment vertical="center"/>
    </xf>
    <xf numFmtId="0" fontId="21" fillId="0" borderId="26" xfId="0" applyFont="1" applyBorder="1">
      <alignment vertical="center"/>
    </xf>
    <xf numFmtId="182" fontId="21" fillId="0" borderId="0" xfId="0" applyNumberFormat="1" applyFont="1" applyAlignment="1">
      <alignment horizontal="center" vertical="center"/>
    </xf>
    <xf numFmtId="0" fontId="22" fillId="0" borderId="0" xfId="0" applyFont="1">
      <alignment vertical="center"/>
    </xf>
    <xf numFmtId="0" fontId="21" fillId="0" borderId="27" xfId="0" applyFont="1" applyBorder="1">
      <alignment vertical="center"/>
    </xf>
    <xf numFmtId="0" fontId="9" fillId="0" borderId="0" xfId="0" applyFont="1">
      <alignment vertical="center"/>
    </xf>
    <xf numFmtId="0" fontId="21" fillId="0" borderId="0" xfId="0" applyFont="1" applyAlignment="1">
      <alignment horizontal="right" vertical="center"/>
    </xf>
    <xf numFmtId="176" fontId="21" fillId="0" borderId="0" xfId="0" applyNumberFormat="1" applyFont="1" applyAlignment="1">
      <alignment horizontal="right" vertical="center"/>
    </xf>
    <xf numFmtId="176" fontId="21" fillId="0" borderId="0" xfId="0" applyNumberFormat="1" applyFont="1" applyAlignment="1">
      <alignment horizontal="center" vertical="center"/>
    </xf>
    <xf numFmtId="0" fontId="16" fillId="0" borderId="0" xfId="0" applyFont="1">
      <alignment vertical="center"/>
    </xf>
    <xf numFmtId="0" fontId="11" fillId="0" borderId="0" xfId="0" applyFont="1" applyAlignment="1">
      <alignment horizontal="left" vertical="center"/>
    </xf>
    <xf numFmtId="0" fontId="11" fillId="0" borderId="0" xfId="0" applyFont="1" applyAlignment="1">
      <alignment horizontal="right" vertical="center"/>
    </xf>
    <xf numFmtId="0" fontId="80" fillId="0" borderId="0" xfId="0" applyFont="1">
      <alignment vertical="center"/>
    </xf>
    <xf numFmtId="0" fontId="79" fillId="0" borderId="0" xfId="0" applyFont="1" applyAlignment="1">
      <alignment horizontal="left" vertical="center"/>
    </xf>
    <xf numFmtId="0" fontId="10" fillId="0" borderId="38" xfId="0" applyFont="1" applyBorder="1">
      <alignment vertical="center"/>
    </xf>
    <xf numFmtId="0" fontId="10" fillId="0" borderId="1" xfId="0" applyFont="1" applyBorder="1" applyAlignment="1">
      <alignment horizontal="center" vertical="center"/>
    </xf>
    <xf numFmtId="0" fontId="10" fillId="0" borderId="0" xfId="0" applyFont="1" applyAlignment="1">
      <alignment horizontal="center" vertical="center"/>
    </xf>
    <xf numFmtId="0" fontId="81" fillId="0" borderId="0" xfId="0" applyFont="1" applyAlignment="1">
      <alignment horizontal="justify" vertical="center"/>
    </xf>
    <xf numFmtId="49" fontId="10" fillId="0" borderId="1" xfId="0" applyNumberFormat="1" applyFont="1" applyBorder="1" applyAlignment="1">
      <alignment horizontal="center" vertical="center"/>
    </xf>
    <xf numFmtId="218" fontId="10" fillId="0" borderId="1" xfId="692" applyNumberFormat="1" applyFont="1" applyFill="1" applyBorder="1" applyAlignment="1">
      <alignment horizontal="center" vertical="center"/>
    </xf>
    <xf numFmtId="0" fontId="9" fillId="0" borderId="26" xfId="0" applyFont="1" applyBorder="1" applyAlignment="1">
      <alignment horizontal="center" vertical="center"/>
    </xf>
    <xf numFmtId="0" fontId="9" fillId="0" borderId="0" xfId="0" applyFont="1" applyAlignment="1">
      <alignment horizontal="center" vertical="center"/>
    </xf>
    <xf numFmtId="0" fontId="9" fillId="0" borderId="27" xfId="0" applyFont="1" applyBorder="1" applyAlignment="1">
      <alignment horizontal="center" vertical="center"/>
    </xf>
    <xf numFmtId="0" fontId="19" fillId="0" borderId="0" xfId="0" applyFont="1" applyAlignment="1">
      <alignment horizontal="center" vertical="center"/>
    </xf>
    <xf numFmtId="0" fontId="18" fillId="0" borderId="3" xfId="0" applyFont="1" applyBorder="1">
      <alignment vertical="center"/>
    </xf>
    <xf numFmtId="0" fontId="18" fillId="0" borderId="39" xfId="0" applyFont="1" applyBorder="1">
      <alignment vertical="center"/>
    </xf>
    <xf numFmtId="0" fontId="18" fillId="0" borderId="40" xfId="0" applyFont="1" applyBorder="1">
      <alignment vertical="center"/>
    </xf>
    <xf numFmtId="0" fontId="18" fillId="0" borderId="41" xfId="0" applyFont="1" applyBorder="1">
      <alignment vertical="center"/>
    </xf>
    <xf numFmtId="0" fontId="18" fillId="0" borderId="42" xfId="0" applyFont="1" applyBorder="1">
      <alignment vertical="center"/>
    </xf>
    <xf numFmtId="0" fontId="18" fillId="0" borderId="43" xfId="0" applyFont="1" applyBorder="1">
      <alignment vertical="center"/>
    </xf>
    <xf numFmtId="0" fontId="18" fillId="0" borderId="44" xfId="0" applyFont="1" applyBorder="1">
      <alignment vertical="center"/>
    </xf>
    <xf numFmtId="0" fontId="18" fillId="0" borderId="45" xfId="0" applyFont="1" applyBorder="1">
      <alignment vertical="center"/>
    </xf>
    <xf numFmtId="0" fontId="18" fillId="0" borderId="46" xfId="0" applyFont="1" applyBorder="1">
      <alignment vertical="center"/>
    </xf>
    <xf numFmtId="0" fontId="18" fillId="0" borderId="47" xfId="0" applyFont="1" applyBorder="1">
      <alignment vertical="center"/>
    </xf>
    <xf numFmtId="0" fontId="18" fillId="0" borderId="2" xfId="0" applyFont="1" applyBorder="1">
      <alignment vertical="center"/>
    </xf>
    <xf numFmtId="0" fontId="18" fillId="0" borderId="48" xfId="0" applyFont="1" applyBorder="1">
      <alignment vertical="center"/>
    </xf>
    <xf numFmtId="0" fontId="18" fillId="0" borderId="49" xfId="0" applyFont="1" applyBorder="1">
      <alignment vertical="center"/>
    </xf>
    <xf numFmtId="0" fontId="18" fillId="0" borderId="50" xfId="0" applyFont="1" applyBorder="1">
      <alignment vertical="center"/>
    </xf>
    <xf numFmtId="0" fontId="18" fillId="0" borderId="51" xfId="0" applyFont="1" applyBorder="1">
      <alignment vertical="center"/>
    </xf>
    <xf numFmtId="41" fontId="11" fillId="0" borderId="0" xfId="0" applyNumberFormat="1" applyFont="1">
      <alignment vertical="center"/>
    </xf>
    <xf numFmtId="0" fontId="11" fillId="0" borderId="52" xfId="0" applyFont="1" applyBorder="1" applyAlignment="1">
      <alignment horizontal="left" vertical="center"/>
    </xf>
    <xf numFmtId="0" fontId="11" fillId="0" borderId="53" xfId="0" applyFont="1" applyBorder="1" applyAlignment="1">
      <alignment horizontal="left" vertical="center"/>
    </xf>
    <xf numFmtId="0" fontId="20" fillId="0" borderId="0" xfId="0" applyFont="1" applyAlignment="1">
      <alignment horizontal="right" vertical="center"/>
    </xf>
    <xf numFmtId="0" fontId="79" fillId="0" borderId="6" xfId="0" applyFont="1" applyBorder="1">
      <alignment vertical="center"/>
    </xf>
    <xf numFmtId="221" fontId="24" fillId="0" borderId="0" xfId="0" applyNumberFormat="1" applyFont="1">
      <alignment vertical="center"/>
    </xf>
    <xf numFmtId="0" fontId="80" fillId="0" borderId="54" xfId="0" applyFont="1" applyBorder="1" applyAlignment="1">
      <alignment horizontal="center" vertical="center"/>
    </xf>
    <xf numFmtId="0" fontId="80" fillId="0" borderId="55" xfId="0" applyFont="1" applyBorder="1" applyAlignment="1">
      <alignment horizontal="center" vertical="center"/>
    </xf>
    <xf numFmtId="41" fontId="80" fillId="0" borderId="1" xfId="692" applyFont="1" applyFill="1" applyBorder="1" applyAlignment="1">
      <alignment vertical="center"/>
    </xf>
    <xf numFmtId="0" fontId="80" fillId="0" borderId="1" xfId="0" applyFont="1" applyBorder="1" applyAlignment="1">
      <alignment horizontal="center" vertical="center"/>
    </xf>
    <xf numFmtId="41" fontId="80" fillId="0" borderId="38" xfId="692" applyFont="1" applyFill="1" applyBorder="1" applyAlignment="1">
      <alignment vertical="center"/>
    </xf>
    <xf numFmtId="0" fontId="80" fillId="0" borderId="56" xfId="0" applyFont="1" applyBorder="1" applyAlignment="1">
      <alignment horizontal="center" vertical="center"/>
    </xf>
    <xf numFmtId="0" fontId="80" fillId="0" borderId="1" xfId="0" applyFont="1" applyBorder="1" applyAlignment="1">
      <alignment horizontal="center" vertical="center" wrapText="1"/>
    </xf>
    <xf numFmtId="0" fontId="80" fillId="0" borderId="57" xfId="0" applyFont="1" applyBorder="1" applyAlignment="1">
      <alignment horizontal="center" vertical="center"/>
    </xf>
    <xf numFmtId="0" fontId="80" fillId="0" borderId="1" xfId="0" applyFont="1" applyBorder="1" applyAlignment="1">
      <alignment horizontal="center" vertical="center" wrapText="1" shrinkToFit="1"/>
    </xf>
    <xf numFmtId="0" fontId="21" fillId="0" borderId="26" xfId="0" applyFont="1" applyBorder="1" applyAlignment="1">
      <alignment horizontal="left" vertical="center"/>
    </xf>
    <xf numFmtId="0" fontId="21" fillId="0" borderId="27" xfId="0" applyFont="1" applyBorder="1" applyAlignment="1">
      <alignment horizontal="left" vertical="center"/>
    </xf>
    <xf numFmtId="0" fontId="8" fillId="0" borderId="0" xfId="0" applyFont="1" applyAlignment="1">
      <alignment horizontal="right" vertical="center"/>
    </xf>
    <xf numFmtId="0" fontId="18" fillId="0" borderId="36" xfId="0" applyFont="1" applyBorder="1">
      <alignment vertical="center"/>
    </xf>
    <xf numFmtId="0" fontId="18" fillId="0" borderId="6" xfId="0" applyFont="1" applyBorder="1">
      <alignment vertical="center"/>
    </xf>
    <xf numFmtId="0" fontId="11" fillId="0" borderId="6" xfId="0" applyFont="1" applyBorder="1" applyAlignment="1">
      <alignment horizontal="left" vertical="center"/>
    </xf>
    <xf numFmtId="0" fontId="18" fillId="0" borderId="37" xfId="0" applyFont="1" applyBorder="1">
      <alignment vertical="center"/>
    </xf>
    <xf numFmtId="0" fontId="11" fillId="0" borderId="58" xfId="0" applyFont="1" applyBorder="1">
      <alignment vertical="center"/>
    </xf>
    <xf numFmtId="0" fontId="11" fillId="0" borderId="22" xfId="0" applyFont="1" applyBorder="1">
      <alignment vertical="center"/>
    </xf>
    <xf numFmtId="0" fontId="11" fillId="0" borderId="59" xfId="0" applyFont="1" applyBorder="1">
      <alignment vertical="center"/>
    </xf>
    <xf numFmtId="0" fontId="11" fillId="0" borderId="60" xfId="0" applyFont="1" applyBorder="1">
      <alignment vertical="center"/>
    </xf>
    <xf numFmtId="0" fontId="11" fillId="0" borderId="61" xfId="0" applyFont="1" applyBorder="1">
      <alignment vertical="center"/>
    </xf>
    <xf numFmtId="0" fontId="11" fillId="0" borderId="62" xfId="0" applyFont="1" applyBorder="1">
      <alignment vertical="center"/>
    </xf>
    <xf numFmtId="0" fontId="11" fillId="0" borderId="63" xfId="0" applyFont="1" applyBorder="1">
      <alignment vertical="center"/>
    </xf>
    <xf numFmtId="0" fontId="17" fillId="0" borderId="0" xfId="0" applyFont="1">
      <alignment vertical="center"/>
    </xf>
    <xf numFmtId="0" fontId="11" fillId="0" borderId="64" xfId="0" applyFont="1" applyBorder="1">
      <alignment vertical="center"/>
    </xf>
    <xf numFmtId="0" fontId="11" fillId="0" borderId="27" xfId="0" applyFont="1" applyBorder="1" applyAlignment="1">
      <alignment horizontal="center" vertical="center"/>
    </xf>
    <xf numFmtId="0" fontId="8" fillId="0" borderId="0" xfId="0" applyFont="1" applyAlignment="1">
      <alignment horizontal="center" vertical="center"/>
    </xf>
    <xf numFmtId="0" fontId="86" fillId="0" borderId="0" xfId="0" applyFont="1">
      <alignment vertical="center"/>
    </xf>
    <xf numFmtId="220" fontId="8" fillId="0" borderId="0" xfId="0" applyNumberFormat="1" applyFont="1">
      <alignment vertical="center"/>
    </xf>
    <xf numFmtId="219" fontId="8" fillId="0" borderId="0" xfId="0" applyNumberFormat="1" applyFont="1">
      <alignment vertical="center"/>
    </xf>
    <xf numFmtId="0" fontId="80" fillId="0" borderId="65" xfId="0" applyFont="1" applyBorder="1" applyAlignment="1">
      <alignment horizontal="center" vertical="center"/>
    </xf>
    <xf numFmtId="0" fontId="80" fillId="0" borderId="66" xfId="0" applyFont="1" applyBorder="1" applyAlignment="1">
      <alignment horizontal="center" vertical="center"/>
    </xf>
    <xf numFmtId="0" fontId="80" fillId="0" borderId="8" xfId="0" applyFont="1" applyBorder="1" applyAlignment="1">
      <alignment horizontal="center" vertical="center"/>
    </xf>
    <xf numFmtId="0" fontId="80" fillId="0" borderId="68" xfId="0" applyFont="1" applyBorder="1" applyAlignment="1">
      <alignment horizontal="left" vertical="center" indent="1"/>
    </xf>
    <xf numFmtId="222" fontId="80" fillId="0" borderId="69" xfId="0" applyNumberFormat="1" applyFont="1" applyBorder="1" applyAlignment="1">
      <alignment horizontal="left" vertical="center" indent="1"/>
    </xf>
    <xf numFmtId="0" fontId="80" fillId="0" borderId="70" xfId="0" applyFont="1" applyBorder="1" applyAlignment="1">
      <alignment horizontal="center" vertical="center"/>
    </xf>
    <xf numFmtId="0" fontId="80" fillId="0" borderId="71" xfId="0" applyFont="1" applyBorder="1" applyAlignment="1">
      <alignment horizontal="left" vertical="center" indent="1"/>
    </xf>
    <xf numFmtId="0" fontId="88" fillId="0" borderId="0" xfId="0" applyFont="1">
      <alignment vertical="center"/>
    </xf>
    <xf numFmtId="41" fontId="18" fillId="0" borderId="0" xfId="692" applyFont="1" applyBorder="1" applyAlignment="1">
      <alignment horizontal="left" vertical="center"/>
    </xf>
    <xf numFmtId="0" fontId="79" fillId="0" borderId="1" xfId="0" applyFont="1" applyBorder="1" applyAlignment="1">
      <alignment horizontal="center" vertical="center" wrapText="1"/>
    </xf>
    <xf numFmtId="178" fontId="8" fillId="0" borderId="0" xfId="0" applyNumberFormat="1" applyFont="1" applyAlignment="1">
      <alignment horizontal="right" vertical="center"/>
    </xf>
    <xf numFmtId="178" fontId="8" fillId="0" borderId="0" xfId="0" applyNumberFormat="1" applyFont="1">
      <alignment vertical="center"/>
    </xf>
    <xf numFmtId="0" fontId="89" fillId="0" borderId="6" xfId="0" applyFont="1" applyBorder="1">
      <alignment vertical="center"/>
    </xf>
    <xf numFmtId="0" fontId="90" fillId="0" borderId="0" xfId="0" applyFont="1" applyAlignment="1">
      <alignment horizontal="right"/>
    </xf>
    <xf numFmtId="41" fontId="80" fillId="0" borderId="57" xfId="692" applyFont="1" applyBorder="1" applyAlignment="1">
      <alignment vertical="center"/>
    </xf>
    <xf numFmtId="41" fontId="80" fillId="0" borderId="72" xfId="692" applyFont="1" applyBorder="1" applyAlignment="1">
      <alignment vertical="center"/>
    </xf>
    <xf numFmtId="41" fontId="80" fillId="0" borderId="11" xfId="692" applyFont="1" applyBorder="1" applyAlignment="1">
      <alignment vertical="center"/>
    </xf>
    <xf numFmtId="41" fontId="80" fillId="0" borderId="73" xfId="692" applyFont="1" applyBorder="1" applyAlignment="1">
      <alignment vertical="center"/>
    </xf>
    <xf numFmtId="41" fontId="80" fillId="0" borderId="1" xfId="692" applyFont="1" applyBorder="1" applyAlignment="1">
      <alignment vertical="center"/>
    </xf>
    <xf numFmtId="41" fontId="80" fillId="0" borderId="74" xfId="692" applyFont="1" applyBorder="1" applyAlignment="1">
      <alignment vertical="center"/>
    </xf>
    <xf numFmtId="41" fontId="80" fillId="0" borderId="5" xfId="692" applyFont="1" applyBorder="1" applyAlignment="1">
      <alignment vertical="center"/>
    </xf>
    <xf numFmtId="41" fontId="80" fillId="0" borderId="75" xfId="692" applyFont="1" applyBorder="1" applyAlignment="1">
      <alignment vertical="center"/>
    </xf>
    <xf numFmtId="41" fontId="91" fillId="0" borderId="76" xfId="692" applyFont="1" applyBorder="1" applyAlignment="1">
      <alignment vertical="center"/>
    </xf>
    <xf numFmtId="41" fontId="80" fillId="0" borderId="77" xfId="692" applyFont="1" applyBorder="1" applyAlignment="1">
      <alignment vertical="center"/>
    </xf>
    <xf numFmtId="9" fontId="80" fillId="0" borderId="76" xfId="667" applyFont="1" applyBorder="1" applyAlignment="1">
      <alignment horizontal="center" vertical="center"/>
    </xf>
    <xf numFmtId="9" fontId="80" fillId="0" borderId="78" xfId="667" applyFont="1" applyBorder="1" applyAlignment="1">
      <alignment horizontal="center" vertical="center"/>
    </xf>
    <xf numFmtId="9" fontId="80" fillId="0" borderId="79" xfId="667" applyFont="1" applyBorder="1" applyAlignment="1">
      <alignment horizontal="center" vertical="center"/>
    </xf>
    <xf numFmtId="9" fontId="80" fillId="0" borderId="80" xfId="667" applyFont="1" applyBorder="1" applyAlignment="1">
      <alignment horizontal="center" vertical="center"/>
    </xf>
    <xf numFmtId="41" fontId="80" fillId="0" borderId="81" xfId="692" applyFont="1" applyBorder="1" applyAlignment="1">
      <alignment vertical="center"/>
    </xf>
    <xf numFmtId="41" fontId="80" fillId="0" borderId="82" xfId="692" applyFont="1" applyBorder="1" applyAlignment="1">
      <alignment vertical="center"/>
    </xf>
    <xf numFmtId="41" fontId="80" fillId="0" borderId="83" xfId="692" applyFont="1" applyBorder="1" applyAlignment="1">
      <alignment vertical="center"/>
    </xf>
    <xf numFmtId="41" fontId="80" fillId="0" borderId="74" xfId="692" applyFont="1" applyBorder="1" applyAlignment="1">
      <alignment horizontal="left" vertical="center" indent="1"/>
    </xf>
    <xf numFmtId="41" fontId="80" fillId="0" borderId="5" xfId="692" applyFont="1" applyBorder="1" applyAlignment="1">
      <alignment horizontal="left" vertical="center" indent="1"/>
    </xf>
    <xf numFmtId="41" fontId="80" fillId="0" borderId="75" xfId="692" applyFont="1" applyBorder="1" applyAlignment="1">
      <alignment horizontal="left" vertical="center" indent="1"/>
    </xf>
    <xf numFmtId="41" fontId="80" fillId="0" borderId="76" xfId="692" applyFont="1" applyBorder="1" applyAlignment="1">
      <alignment vertical="center"/>
    </xf>
    <xf numFmtId="0" fontId="80" fillId="0" borderId="84" xfId="0" applyFont="1" applyBorder="1">
      <alignment vertical="center"/>
    </xf>
    <xf numFmtId="0" fontId="80" fillId="0" borderId="85" xfId="0" applyFont="1" applyBorder="1">
      <alignment vertical="center"/>
    </xf>
    <xf numFmtId="41" fontId="91" fillId="0" borderId="81" xfId="0" applyNumberFormat="1" applyFont="1" applyBorder="1">
      <alignment vertical="center"/>
    </xf>
    <xf numFmtId="41" fontId="91" fillId="0" borderId="81" xfId="692" applyFont="1" applyBorder="1" applyAlignment="1">
      <alignment vertical="center"/>
    </xf>
    <xf numFmtId="9" fontId="80" fillId="0" borderId="85" xfId="0" applyNumberFormat="1" applyFont="1" applyBorder="1" applyAlignment="1">
      <alignment horizontal="center" vertical="center"/>
    </xf>
    <xf numFmtId="41" fontId="80" fillId="0" borderId="86" xfId="0" applyNumberFormat="1" applyFont="1" applyBorder="1">
      <alignment vertical="center"/>
    </xf>
    <xf numFmtId="0" fontId="91" fillId="0" borderId="87" xfId="0" applyFont="1" applyBorder="1">
      <alignment vertical="center"/>
    </xf>
    <xf numFmtId="9" fontId="80" fillId="0" borderId="87" xfId="0" applyNumberFormat="1" applyFont="1" applyBorder="1">
      <alignment vertical="center"/>
    </xf>
    <xf numFmtId="0" fontId="80" fillId="0" borderId="87" xfId="0" applyFont="1" applyBorder="1">
      <alignment vertical="center"/>
    </xf>
    <xf numFmtId="0" fontId="80" fillId="0" borderId="87" xfId="0" applyFont="1" applyBorder="1" applyAlignment="1">
      <alignment horizontal="right" vertical="center"/>
    </xf>
    <xf numFmtId="9" fontId="80" fillId="0" borderId="87" xfId="0" applyNumberFormat="1" applyFont="1" applyBorder="1" applyAlignment="1">
      <alignment horizontal="center" vertical="center"/>
    </xf>
    <xf numFmtId="181" fontId="91" fillId="0" borderId="87" xfId="0" applyNumberFormat="1" applyFont="1" applyBorder="1">
      <alignment vertical="center"/>
    </xf>
    <xf numFmtId="181" fontId="91" fillId="0" borderId="88" xfId="0" applyNumberFormat="1" applyFont="1" applyBorder="1">
      <alignment vertical="center"/>
    </xf>
    <xf numFmtId="0" fontId="80" fillId="0" borderId="89" xfId="0" applyFont="1" applyBorder="1">
      <alignment vertical="center"/>
    </xf>
    <xf numFmtId="0" fontId="80" fillId="0" borderId="82" xfId="0" applyFont="1" applyBorder="1">
      <alignment vertical="center"/>
    </xf>
    <xf numFmtId="9" fontId="80" fillId="0" borderId="1" xfId="0" applyNumberFormat="1" applyFont="1" applyBorder="1" applyAlignment="1">
      <alignment horizontal="center" vertical="center"/>
    </xf>
    <xf numFmtId="9" fontId="80" fillId="0" borderId="74" xfId="0" applyNumberFormat="1" applyFont="1" applyBorder="1">
      <alignment vertical="center"/>
    </xf>
    <xf numFmtId="9" fontId="80" fillId="0" borderId="5" xfId="0" applyNumberFormat="1" applyFont="1" applyBorder="1">
      <alignment vertical="center"/>
    </xf>
    <xf numFmtId="0" fontId="80" fillId="0" borderId="75" xfId="0" applyFont="1" applyBorder="1">
      <alignment vertical="center"/>
    </xf>
    <xf numFmtId="43" fontId="80" fillId="0" borderId="0" xfId="0" applyNumberFormat="1" applyFont="1">
      <alignment vertical="center"/>
    </xf>
    <xf numFmtId="0" fontId="80" fillId="0" borderId="90" xfId="0" applyFont="1" applyBorder="1">
      <alignment vertical="center"/>
    </xf>
    <xf numFmtId="0" fontId="80" fillId="0" borderId="91" xfId="0" applyFont="1" applyBorder="1">
      <alignment vertical="center"/>
    </xf>
    <xf numFmtId="41" fontId="91" fillId="0" borderId="56" xfId="0" applyNumberFormat="1" applyFont="1" applyBorder="1" applyAlignment="1">
      <alignment horizontal="center" vertical="center"/>
    </xf>
    <xf numFmtId="179" fontId="80" fillId="0" borderId="56" xfId="0" applyNumberFormat="1" applyFont="1" applyBorder="1" applyAlignment="1">
      <alignment horizontal="center" vertical="center"/>
    </xf>
    <xf numFmtId="9" fontId="80" fillId="0" borderId="78" xfId="0" applyNumberFormat="1" applyFont="1" applyBorder="1">
      <alignment vertical="center"/>
    </xf>
    <xf numFmtId="9" fontId="80" fillId="0" borderId="79" xfId="0" applyNumberFormat="1" applyFont="1" applyBorder="1">
      <alignment vertical="center"/>
    </xf>
    <xf numFmtId="0" fontId="80" fillId="0" borderId="80" xfId="0" applyFont="1" applyBorder="1">
      <alignment vertical="center"/>
    </xf>
    <xf numFmtId="0" fontId="91" fillId="0" borderId="92" xfId="0" applyFont="1" applyBorder="1">
      <alignment vertical="center"/>
    </xf>
    <xf numFmtId="0" fontId="91" fillId="0" borderId="93" xfId="0" applyFont="1" applyBorder="1">
      <alignment vertical="center"/>
    </xf>
    <xf numFmtId="9" fontId="80" fillId="0" borderId="94" xfId="0" applyNumberFormat="1" applyFont="1" applyBorder="1" applyAlignment="1">
      <alignment horizontal="center" vertical="center"/>
    </xf>
    <xf numFmtId="41" fontId="80" fillId="0" borderId="4" xfId="0" applyNumberFormat="1" applyFont="1" applyBorder="1">
      <alignment vertical="center"/>
    </xf>
    <xf numFmtId="176" fontId="11" fillId="0" borderId="0" xfId="0" applyNumberFormat="1" applyFont="1">
      <alignment vertical="center"/>
    </xf>
    <xf numFmtId="181" fontId="11" fillId="0" borderId="0" xfId="0" applyNumberFormat="1" applyFont="1">
      <alignment vertical="center"/>
    </xf>
    <xf numFmtId="0" fontId="8" fillId="0" borderId="0" xfId="841" applyFont="1" applyAlignment="1">
      <alignment vertical="center"/>
    </xf>
    <xf numFmtId="0" fontId="86" fillId="0" borderId="0" xfId="841" applyFont="1" applyAlignment="1">
      <alignment horizontal="center" vertical="center"/>
    </xf>
    <xf numFmtId="0" fontId="24" fillId="0" borderId="0" xfId="841" applyFont="1" applyAlignment="1">
      <alignment vertical="center"/>
    </xf>
    <xf numFmtId="176" fontId="95" fillId="0" borderId="1" xfId="841" applyNumberFormat="1" applyFont="1" applyBorder="1" applyAlignment="1">
      <alignment horizontal="center" vertical="center"/>
    </xf>
    <xf numFmtId="0" fontId="95" fillId="0" borderId="1" xfId="841" applyFont="1" applyBorder="1" applyAlignment="1">
      <alignment horizontal="center" vertical="center"/>
    </xf>
    <xf numFmtId="0" fontId="12" fillId="0" borderId="0" xfId="841" applyFont="1" applyAlignment="1">
      <alignment vertical="center"/>
    </xf>
    <xf numFmtId="177" fontId="80" fillId="0" borderId="1" xfId="842" applyNumberFormat="1" applyFont="1" applyBorder="1" applyAlignment="1">
      <alignment horizontal="right" vertical="center"/>
    </xf>
    <xf numFmtId="41" fontId="12" fillId="0" borderId="1" xfId="692" applyFont="1" applyFill="1" applyBorder="1" applyAlignment="1">
      <alignment horizontal="right" vertical="center"/>
    </xf>
    <xf numFmtId="41" fontId="12" fillId="0" borderId="1" xfId="841" applyNumberFormat="1" applyFont="1" applyBorder="1" applyAlignment="1">
      <alignment horizontal="right" vertical="center"/>
    </xf>
    <xf numFmtId="0" fontId="12" fillId="0" borderId="1" xfId="841" applyFont="1" applyBorder="1" applyAlignment="1">
      <alignment vertical="center"/>
    </xf>
    <xf numFmtId="0" fontId="95" fillId="0" borderId="1" xfId="841" applyFont="1" applyBorder="1" applyAlignment="1">
      <alignment horizontal="center" vertical="center" shrinkToFit="1"/>
    </xf>
    <xf numFmtId="177" fontId="91" fillId="0" borderId="1" xfId="842" applyNumberFormat="1" applyFont="1" applyBorder="1" applyAlignment="1">
      <alignment horizontal="right" vertical="center"/>
    </xf>
    <xf numFmtId="41" fontId="95" fillId="0" borderId="1" xfId="692" applyFont="1" applyFill="1" applyBorder="1" applyAlignment="1">
      <alignment horizontal="right" vertical="center"/>
    </xf>
    <xf numFmtId="0" fontId="95" fillId="0" borderId="1" xfId="841" applyFont="1" applyBorder="1" applyAlignment="1">
      <alignment vertical="center"/>
    </xf>
    <xf numFmtId="49" fontId="8" fillId="0" borderId="0" xfId="841" applyNumberFormat="1" applyFont="1" applyAlignment="1">
      <alignment vertical="center"/>
    </xf>
    <xf numFmtId="49" fontId="8" fillId="0" borderId="0" xfId="841" applyNumberFormat="1" applyFont="1" applyAlignment="1">
      <alignment horizontal="right" vertical="center"/>
    </xf>
    <xf numFmtId="49" fontId="8" fillId="0" borderId="0" xfId="841" applyNumberFormat="1" applyFont="1" applyAlignment="1">
      <alignment horizontal="left" vertical="center"/>
    </xf>
    <xf numFmtId="49" fontId="86" fillId="0" borderId="0" xfId="841" applyNumberFormat="1" applyFont="1" applyAlignment="1">
      <alignment vertical="center"/>
    </xf>
    <xf numFmtId="49" fontId="8" fillId="0" borderId="0" xfId="841" applyNumberFormat="1" applyFont="1" applyAlignment="1">
      <alignment horizontal="center" vertical="center"/>
    </xf>
    <xf numFmtId="177" fontId="8" fillId="0" borderId="0" xfId="841" applyNumberFormat="1" applyFont="1" applyAlignment="1">
      <alignment vertical="center"/>
    </xf>
    <xf numFmtId="41" fontId="8" fillId="0" borderId="0" xfId="841" applyNumberFormat="1" applyFont="1" applyAlignment="1">
      <alignment vertical="center"/>
    </xf>
    <xf numFmtId="176" fontId="8" fillId="0" borderId="0" xfId="841" applyNumberFormat="1" applyFont="1" applyAlignment="1">
      <alignment vertical="center"/>
    </xf>
    <xf numFmtId="0" fontId="8" fillId="0" borderId="0" xfId="841" applyFont="1" applyAlignment="1">
      <alignment horizontal="center" vertical="center"/>
    </xf>
    <xf numFmtId="176" fontId="8" fillId="27" borderId="0" xfId="841" applyNumberFormat="1" applyFont="1" applyFill="1" applyAlignment="1">
      <alignment vertical="center"/>
    </xf>
    <xf numFmtId="0" fontId="8" fillId="27" borderId="0" xfId="841" applyFont="1" applyFill="1" applyAlignment="1">
      <alignment vertical="center"/>
    </xf>
    <xf numFmtId="177" fontId="12" fillId="0" borderId="1" xfId="842" applyNumberFormat="1" applyFont="1" applyBorder="1" applyAlignment="1">
      <alignment horizontal="right" vertical="center"/>
    </xf>
    <xf numFmtId="0" fontId="12" fillId="0" borderId="1" xfId="841" applyFont="1" applyBorder="1" applyAlignment="1">
      <alignment horizontal="center" vertical="center"/>
    </xf>
    <xf numFmtId="177" fontId="95" fillId="0" borderId="1" xfId="842" applyNumberFormat="1" applyFont="1" applyBorder="1" applyAlignment="1">
      <alignment horizontal="right" vertical="center"/>
    </xf>
    <xf numFmtId="41" fontId="8" fillId="0" borderId="95" xfId="692" applyFont="1" applyFill="1" applyBorder="1" applyAlignment="1">
      <alignment horizontal="right" vertical="center"/>
    </xf>
    <xf numFmtId="0" fontId="95" fillId="0" borderId="0" xfId="841" applyFont="1" applyAlignment="1">
      <alignment vertical="center"/>
    </xf>
    <xf numFmtId="0" fontId="90" fillId="0" borderId="0" xfId="0" applyFont="1">
      <alignment vertical="center"/>
    </xf>
    <xf numFmtId="0" fontId="84" fillId="0" borderId="0" xfId="0" applyFont="1">
      <alignment vertical="center"/>
    </xf>
    <xf numFmtId="0" fontId="92" fillId="0" borderId="0" xfId="0" applyFont="1">
      <alignment vertical="center"/>
    </xf>
    <xf numFmtId="0" fontId="89" fillId="0" borderId="0" xfId="0" applyFont="1">
      <alignment vertical="center"/>
    </xf>
    <xf numFmtId="0" fontId="97" fillId="0" borderId="0" xfId="0" applyFont="1">
      <alignment vertical="center"/>
    </xf>
    <xf numFmtId="0" fontId="4" fillId="0" borderId="1" xfId="0" applyFont="1" applyBorder="1" applyAlignment="1">
      <alignment horizontal="center" vertical="center" shrinkToFit="1"/>
    </xf>
    <xf numFmtId="0" fontId="4" fillId="0" borderId="1" xfId="0" applyFont="1" applyBorder="1" applyAlignment="1">
      <alignment vertical="center" shrinkToFit="1"/>
    </xf>
    <xf numFmtId="0" fontId="97" fillId="0" borderId="0" xfId="0" applyFont="1" applyAlignment="1">
      <alignment vertical="center" shrinkToFit="1"/>
    </xf>
    <xf numFmtId="0" fontId="97" fillId="28" borderId="0" xfId="0" applyFont="1" applyFill="1" applyAlignment="1">
      <alignment vertical="center" shrinkToFit="1"/>
    </xf>
    <xf numFmtId="41" fontId="97" fillId="0" borderId="0" xfId="692" applyFont="1">
      <alignment vertical="center"/>
    </xf>
    <xf numFmtId="41" fontId="97" fillId="0" borderId="0" xfId="692" applyFont="1" applyAlignment="1">
      <alignment vertical="center" shrinkToFit="1"/>
    </xf>
    <xf numFmtId="181" fontId="97" fillId="0" borderId="0" xfId="692" applyNumberFormat="1" applyFont="1" applyAlignment="1">
      <alignment vertical="center" shrinkToFit="1"/>
    </xf>
    <xf numFmtId="230" fontId="97" fillId="0" borderId="0" xfId="692" applyNumberFormat="1" applyFont="1">
      <alignment vertical="center"/>
    </xf>
    <xf numFmtId="230" fontId="97" fillId="0" borderId="0" xfId="692" applyNumberFormat="1" applyFont="1" applyAlignment="1">
      <alignment vertical="center" shrinkToFit="1"/>
    </xf>
    <xf numFmtId="0" fontId="104" fillId="0" borderId="0" xfId="783">
      <alignment vertical="center"/>
    </xf>
    <xf numFmtId="0" fontId="104" fillId="0" borderId="0" xfId="783" applyAlignment="1">
      <alignment horizontal="center" vertical="center"/>
    </xf>
    <xf numFmtId="0" fontId="105" fillId="0" borderId="0" xfId="783" applyFont="1">
      <alignment vertical="center"/>
    </xf>
    <xf numFmtId="0" fontId="106" fillId="0" borderId="1" xfId="783" applyFont="1" applyBorder="1" applyAlignment="1">
      <alignment horizontal="center" vertical="center" shrinkToFit="1"/>
    </xf>
    <xf numFmtId="41" fontId="106" fillId="0" borderId="1" xfId="703" applyFont="1" applyBorder="1" applyAlignment="1">
      <alignment vertical="center" shrinkToFit="1"/>
    </xf>
    <xf numFmtId="177" fontId="106" fillId="0" borderId="1" xfId="783" applyNumberFormat="1" applyFont="1" applyBorder="1" applyAlignment="1">
      <alignment horizontal="center" vertical="center" shrinkToFit="1"/>
    </xf>
    <xf numFmtId="0" fontId="106" fillId="0" borderId="1" xfId="783" applyFont="1" applyBorder="1" applyAlignment="1">
      <alignment horizontal="left" vertical="center" shrinkToFit="1"/>
    </xf>
    <xf numFmtId="178" fontId="104" fillId="0" borderId="0" xfId="783" applyNumberFormat="1">
      <alignment vertical="center"/>
    </xf>
    <xf numFmtId="178" fontId="105" fillId="0" borderId="0" xfId="783" applyNumberFormat="1" applyFont="1">
      <alignment vertical="center"/>
    </xf>
    <xf numFmtId="177" fontId="105" fillId="0" borderId="0" xfId="783" applyNumberFormat="1" applyFont="1">
      <alignment vertical="center"/>
    </xf>
    <xf numFmtId="41" fontId="12" fillId="0" borderId="1" xfId="692" applyFont="1" applyFill="1" applyBorder="1" applyAlignment="1">
      <alignment horizontal="right" vertical="center" shrinkToFit="1"/>
    </xf>
    <xf numFmtId="0" fontId="12" fillId="29" borderId="1" xfId="841" applyFont="1" applyFill="1" applyBorder="1" applyAlignment="1">
      <alignment horizontal="center" vertical="center"/>
    </xf>
    <xf numFmtId="41" fontId="12" fillId="29" borderId="1" xfId="692" applyFont="1" applyFill="1" applyBorder="1" applyAlignment="1">
      <alignment horizontal="right" vertical="center"/>
    </xf>
    <xf numFmtId="41" fontId="12" fillId="29" borderId="1" xfId="841" applyNumberFormat="1" applyFont="1" applyFill="1" applyBorder="1" applyAlignment="1">
      <alignment horizontal="right" vertical="center"/>
    </xf>
    <xf numFmtId="0" fontId="89" fillId="0" borderId="6" xfId="0" applyFont="1" applyBorder="1" applyAlignment="1">
      <alignment vertical="center" shrinkToFit="1"/>
    </xf>
    <xf numFmtId="0" fontId="107" fillId="0" borderId="0" xfId="0" applyFont="1">
      <alignment vertical="center"/>
    </xf>
    <xf numFmtId="0" fontId="108" fillId="0" borderId="0" xfId="0" applyFont="1">
      <alignment vertical="center"/>
    </xf>
    <xf numFmtId="0" fontId="109" fillId="0" borderId="0" xfId="0" applyFont="1">
      <alignment vertical="center"/>
    </xf>
    <xf numFmtId="0" fontId="110" fillId="0" borderId="0" xfId="0" applyFont="1">
      <alignment vertical="center"/>
    </xf>
    <xf numFmtId="0" fontId="111" fillId="0" borderId="0" xfId="783" applyFont="1">
      <alignment vertical="center"/>
    </xf>
    <xf numFmtId="0" fontId="10" fillId="0" borderId="1" xfId="840" applyFont="1" applyBorder="1" applyAlignment="1">
      <alignment horizontal="center" vertical="center"/>
    </xf>
    <xf numFmtId="176" fontId="10" fillId="16" borderId="1" xfId="840" applyNumberFormat="1" applyFont="1" applyFill="1" applyBorder="1" applyAlignment="1">
      <alignment horizontal="center" vertical="center"/>
    </xf>
    <xf numFmtId="177" fontId="4" fillId="0" borderId="1" xfId="0" applyNumberFormat="1" applyFont="1" applyBorder="1" applyAlignment="1">
      <alignment vertical="center" shrinkToFit="1"/>
    </xf>
    <xf numFmtId="0" fontId="8" fillId="0" borderId="0" xfId="0" applyFont="1" applyAlignment="1">
      <alignment horizontal="left" vertical="center"/>
    </xf>
    <xf numFmtId="0" fontId="8" fillId="0" borderId="1" xfId="0" applyFont="1" applyBorder="1">
      <alignment vertical="center"/>
    </xf>
    <xf numFmtId="0" fontId="113" fillId="0" borderId="1" xfId="0" applyFont="1" applyBorder="1" applyAlignment="1">
      <alignment horizontal="center" vertical="center" shrinkToFit="1"/>
    </xf>
    <xf numFmtId="228" fontId="11" fillId="0" borderId="0" xfId="0" applyNumberFormat="1" applyFont="1">
      <alignment vertical="center"/>
    </xf>
    <xf numFmtId="229" fontId="11" fillId="0" borderId="0" xfId="0" applyNumberFormat="1" applyFont="1">
      <alignment vertical="center"/>
    </xf>
    <xf numFmtId="0" fontId="114" fillId="0" borderId="0" xfId="0" applyFont="1">
      <alignment vertical="center"/>
    </xf>
    <xf numFmtId="0" fontId="115" fillId="0" borderId="0" xfId="0" applyFont="1">
      <alignment vertical="center"/>
    </xf>
    <xf numFmtId="232" fontId="20" fillId="0" borderId="0" xfId="0" applyNumberFormat="1" applyFont="1">
      <alignment vertical="center"/>
    </xf>
    <xf numFmtId="49" fontId="20" fillId="0" borderId="0" xfId="0" applyNumberFormat="1" applyFont="1">
      <alignment vertical="center"/>
    </xf>
    <xf numFmtId="9" fontId="4" fillId="0" borderId="1" xfId="0" applyNumberFormat="1" applyFont="1" applyBorder="1" applyAlignment="1">
      <alignment vertical="center" shrinkToFit="1"/>
    </xf>
    <xf numFmtId="49" fontId="0" fillId="0" borderId="0" xfId="0" applyNumberFormat="1">
      <alignment vertical="center"/>
    </xf>
    <xf numFmtId="49" fontId="79" fillId="0" borderId="1" xfId="0" applyNumberFormat="1" applyFont="1" applyBorder="1" applyAlignment="1">
      <alignment horizontal="center" vertical="center" wrapText="1"/>
    </xf>
    <xf numFmtId="49" fontId="12" fillId="0" borderId="1" xfId="841" applyNumberFormat="1" applyFont="1" applyBorder="1" applyAlignment="1">
      <alignment horizontal="center" vertical="center"/>
    </xf>
    <xf numFmtId="0" fontId="12" fillId="0" borderId="1" xfId="841" applyFont="1" applyBorder="1" applyAlignment="1">
      <alignment horizontal="center" vertical="center" wrapText="1"/>
    </xf>
    <xf numFmtId="49" fontId="12" fillId="0" borderId="1" xfId="841" applyNumberFormat="1" applyFont="1" applyBorder="1" applyAlignment="1">
      <alignment horizontal="center" vertical="center" wrapText="1"/>
    </xf>
    <xf numFmtId="0" fontId="100" fillId="0" borderId="1" xfId="0" applyFont="1" applyBorder="1" applyAlignment="1">
      <alignment horizontal="center" vertical="center" wrapText="1"/>
    </xf>
    <xf numFmtId="0" fontId="90" fillId="0" borderId="1" xfId="0" applyFont="1" applyBorder="1" applyAlignment="1">
      <alignment horizontal="center" vertical="center"/>
    </xf>
    <xf numFmtId="41" fontId="90" fillId="0" borderId="1" xfId="0" applyNumberFormat="1" applyFont="1" applyBorder="1" applyAlignment="1">
      <alignment horizontal="center" vertical="center" shrinkToFit="1"/>
    </xf>
    <xf numFmtId="41" fontId="90" fillId="0" borderId="1" xfId="692" applyFont="1" applyBorder="1" applyAlignment="1">
      <alignment horizontal="right" vertical="center" shrinkToFit="1"/>
    </xf>
    <xf numFmtId="41" fontId="90" fillId="0" borderId="1" xfId="692" applyFont="1" applyBorder="1" applyAlignment="1">
      <alignment vertical="center" shrinkToFit="1"/>
    </xf>
    <xf numFmtId="2" fontId="90" fillId="0" borderId="1" xfId="0" applyNumberFormat="1" applyFont="1" applyBorder="1" applyAlignment="1">
      <alignment vertical="center" shrinkToFit="1"/>
    </xf>
    <xf numFmtId="0" fontId="90" fillId="0" borderId="1" xfId="0" applyFont="1" applyBorder="1" applyAlignment="1">
      <alignment horizontal="right" vertical="center" shrinkToFit="1"/>
    </xf>
    <xf numFmtId="41" fontId="90" fillId="0" borderId="1" xfId="0" applyNumberFormat="1" applyFont="1" applyBorder="1" applyAlignment="1">
      <alignment horizontal="right" vertical="center" shrinkToFit="1"/>
    </xf>
    <xf numFmtId="228" fontId="80" fillId="0" borderId="1" xfId="0" applyNumberFormat="1" applyFont="1" applyBorder="1" applyAlignment="1">
      <alignment vertical="center" shrinkToFit="1"/>
    </xf>
    <xf numFmtId="228" fontId="80" fillId="0" borderId="1" xfId="692" applyNumberFormat="1" applyFont="1" applyBorder="1" applyAlignment="1">
      <alignment horizontal="center" vertical="center" shrinkToFit="1"/>
    </xf>
    <xf numFmtId="0" fontId="80" fillId="0" borderId="1" xfId="0" applyFont="1" applyBorder="1" applyAlignment="1">
      <alignment horizontal="center" vertical="center" shrinkToFit="1"/>
    </xf>
    <xf numFmtId="41" fontId="80" fillId="0" borderId="1" xfId="692" applyFont="1" applyBorder="1" applyAlignment="1">
      <alignment horizontal="center" vertical="center" shrinkToFit="1"/>
    </xf>
    <xf numFmtId="229" fontId="80" fillId="0" borderId="1" xfId="692" applyNumberFormat="1" applyFont="1" applyBorder="1" applyAlignment="1">
      <alignment horizontal="center" vertical="center" shrinkToFit="1"/>
    </xf>
    <xf numFmtId="228" fontId="80" fillId="0" borderId="1" xfId="0" applyNumberFormat="1" applyFont="1" applyBorder="1" applyAlignment="1">
      <alignment horizontal="center" vertical="center" shrinkToFit="1"/>
    </xf>
    <xf numFmtId="0" fontId="90" fillId="0" borderId="0" xfId="0" applyFont="1" applyAlignment="1">
      <alignment horizontal="right" vertical="center"/>
    </xf>
    <xf numFmtId="49" fontId="11" fillId="0" borderId="0" xfId="0" applyNumberFormat="1" applyFont="1">
      <alignment vertical="center"/>
    </xf>
    <xf numFmtId="41" fontId="12" fillId="0" borderId="0" xfId="841" applyNumberFormat="1" applyFont="1" applyAlignment="1">
      <alignment vertical="center"/>
    </xf>
    <xf numFmtId="41" fontId="89" fillId="0" borderId="0" xfId="0" applyNumberFormat="1" applyFont="1">
      <alignment vertical="center"/>
    </xf>
    <xf numFmtId="0" fontId="92" fillId="0" borderId="0" xfId="0" applyFont="1" applyAlignment="1">
      <alignment horizontal="right" vertical="center"/>
    </xf>
    <xf numFmtId="0" fontId="98" fillId="0" borderId="1" xfId="0" applyFont="1" applyBorder="1" applyAlignment="1">
      <alignment horizontal="center" vertical="center" shrinkToFit="1"/>
    </xf>
    <xf numFmtId="0" fontId="98" fillId="0" borderId="1" xfId="0" applyFont="1" applyBorder="1" applyAlignment="1">
      <alignment horizontal="center" vertical="center" wrapText="1"/>
    </xf>
    <xf numFmtId="0" fontId="98" fillId="0" borderId="1" xfId="0" applyFont="1" applyBorder="1" applyAlignment="1">
      <alignment horizontal="center" vertical="center"/>
    </xf>
    <xf numFmtId="0" fontId="4" fillId="0" borderId="1" xfId="0" applyFont="1" applyBorder="1" applyAlignment="1">
      <alignment horizontal="center" vertical="center" wrapText="1" shrinkToFit="1"/>
    </xf>
    <xf numFmtId="41" fontId="4" fillId="0" borderId="1" xfId="692" applyFont="1" applyBorder="1" applyAlignment="1">
      <alignment vertical="center" shrinkToFit="1"/>
    </xf>
    <xf numFmtId="218" fontId="4" fillId="0" borderId="1" xfId="692" applyNumberFormat="1" applyFont="1" applyBorder="1" applyAlignment="1">
      <alignment vertical="center" shrinkToFit="1"/>
    </xf>
    <xf numFmtId="9" fontId="4" fillId="0" borderId="1" xfId="692" applyNumberFormat="1" applyFont="1" applyBorder="1" applyAlignment="1">
      <alignment horizontal="center" vertical="center" shrinkToFit="1"/>
    </xf>
    <xf numFmtId="177" fontId="98" fillId="0" borderId="1" xfId="0" applyNumberFormat="1" applyFont="1" applyBorder="1" applyAlignment="1">
      <alignment vertical="center" shrinkToFit="1"/>
    </xf>
    <xf numFmtId="218" fontId="98" fillId="0" borderId="1" xfId="692" applyNumberFormat="1" applyFont="1" applyBorder="1" applyAlignment="1">
      <alignment vertical="center" shrinkToFit="1"/>
    </xf>
    <xf numFmtId="41" fontId="98" fillId="0" borderId="1" xfId="692" applyFont="1" applyBorder="1" applyAlignment="1">
      <alignment vertical="center" shrinkToFit="1"/>
    </xf>
    <xf numFmtId="0" fontId="98" fillId="0" borderId="1" xfId="0" applyFont="1" applyBorder="1" applyAlignment="1">
      <alignment vertical="center" shrinkToFit="1"/>
    </xf>
    <xf numFmtId="2" fontId="12" fillId="0" borderId="1" xfId="841" applyNumberFormat="1" applyFont="1" applyBorder="1" applyAlignment="1">
      <alignment horizontal="center" vertical="center"/>
    </xf>
    <xf numFmtId="0" fontId="11" fillId="0" borderId="96" xfId="0" applyFont="1" applyBorder="1">
      <alignment vertical="center"/>
    </xf>
    <xf numFmtId="0" fontId="11" fillId="0" borderId="97" xfId="0" applyFont="1" applyBorder="1">
      <alignment vertical="center"/>
    </xf>
    <xf numFmtId="0" fontId="11" fillId="0" borderId="39" xfId="0" applyFont="1" applyBorder="1">
      <alignment vertical="center"/>
    </xf>
    <xf numFmtId="0" fontId="11" fillId="0" borderId="95" xfId="0" applyFont="1" applyBorder="1">
      <alignment vertical="center"/>
    </xf>
    <xf numFmtId="0" fontId="11" fillId="0" borderId="98" xfId="0" applyFont="1" applyBorder="1">
      <alignment vertical="center"/>
    </xf>
    <xf numFmtId="0" fontId="11" fillId="0" borderId="95" xfId="0" applyFont="1" applyBorder="1" applyAlignment="1">
      <alignment horizontal="center" vertical="center"/>
    </xf>
    <xf numFmtId="0" fontId="11" fillId="0" borderId="98" xfId="0" applyFont="1" applyBorder="1" applyAlignment="1">
      <alignment horizontal="center" vertical="center"/>
    </xf>
    <xf numFmtId="0" fontId="11" fillId="0" borderId="99" xfId="0" applyFont="1" applyBorder="1">
      <alignment vertical="center"/>
    </xf>
    <xf numFmtId="0" fontId="11" fillId="0" borderId="100" xfId="0" applyFont="1" applyBorder="1">
      <alignment vertical="center"/>
    </xf>
    <xf numFmtId="0" fontId="11" fillId="0" borderId="3" xfId="0" applyFont="1" applyBorder="1">
      <alignment vertical="center"/>
    </xf>
    <xf numFmtId="0" fontId="105" fillId="0" borderId="0" xfId="783" applyFont="1" applyAlignment="1">
      <alignment horizontal="center" vertical="center"/>
    </xf>
    <xf numFmtId="0" fontId="18" fillId="0" borderId="105" xfId="0" applyFont="1" applyBorder="1">
      <alignment vertical="center"/>
    </xf>
    <xf numFmtId="0" fontId="18" fillId="0" borderId="106" xfId="0" applyFont="1" applyBorder="1">
      <alignment vertical="center"/>
    </xf>
    <xf numFmtId="0" fontId="20" fillId="0" borderId="0" xfId="0" applyFont="1" applyAlignment="1">
      <alignment horizontal="left" vertical="center"/>
    </xf>
    <xf numFmtId="0" fontId="79" fillId="0" borderId="87" xfId="0" applyFont="1" applyBorder="1">
      <alignment vertical="center"/>
    </xf>
    <xf numFmtId="0" fontId="79" fillId="0" borderId="88" xfId="0" applyFont="1" applyBorder="1">
      <alignment vertical="center"/>
    </xf>
    <xf numFmtId="0" fontId="18" fillId="0" borderId="108" xfId="0" applyFont="1" applyBorder="1">
      <alignment vertical="center"/>
    </xf>
    <xf numFmtId="49" fontId="110" fillId="0" borderId="0" xfId="0" applyNumberFormat="1" applyFont="1">
      <alignment vertical="center"/>
    </xf>
    <xf numFmtId="229" fontId="92" fillId="0" borderId="0" xfId="0" applyNumberFormat="1" applyFont="1">
      <alignment vertical="center"/>
    </xf>
    <xf numFmtId="9" fontId="4" fillId="0" borderId="1" xfId="0" applyNumberFormat="1" applyFont="1" applyBorder="1" applyAlignment="1">
      <alignment horizontal="center" vertical="center" shrinkToFit="1"/>
    </xf>
    <xf numFmtId="41" fontId="97" fillId="0" borderId="1" xfId="692" applyFont="1" applyBorder="1" applyAlignment="1">
      <alignment vertical="center" shrinkToFit="1"/>
    </xf>
    <xf numFmtId="0" fontId="116" fillId="0" borderId="0" xfId="0" applyFont="1">
      <alignment vertical="center"/>
    </xf>
    <xf numFmtId="0" fontId="102" fillId="0" borderId="0" xfId="0" applyFont="1" applyAlignment="1">
      <alignment horizontal="center" vertical="center"/>
    </xf>
    <xf numFmtId="9" fontId="11" fillId="0" borderId="0" xfId="667" applyFont="1">
      <alignment vertical="center"/>
    </xf>
    <xf numFmtId="0" fontId="105" fillId="0" borderId="0" xfId="0" applyFont="1" applyAlignment="1">
      <alignment horizontal="center" vertical="center" wrapText="1"/>
    </xf>
    <xf numFmtId="0" fontId="102" fillId="0" borderId="38" xfId="0" applyFont="1" applyBorder="1" applyAlignment="1">
      <alignment horizontal="center" vertical="center"/>
    </xf>
    <xf numFmtId="0" fontId="117" fillId="29" borderId="38" xfId="0" applyFont="1" applyFill="1" applyBorder="1" applyAlignment="1">
      <alignment horizontal="center" vertical="center"/>
    </xf>
    <xf numFmtId="0" fontId="105" fillId="0" borderId="38" xfId="783" applyFont="1" applyBorder="1" applyAlignment="1">
      <alignment horizontal="center" vertical="center"/>
    </xf>
    <xf numFmtId="0" fontId="105" fillId="0" borderId="38" xfId="783" applyFont="1" applyBorder="1">
      <alignment vertical="center"/>
    </xf>
    <xf numFmtId="0" fontId="92" fillId="0" borderId="34" xfId="0" applyFont="1" applyBorder="1">
      <alignment vertical="center"/>
    </xf>
    <xf numFmtId="9" fontId="110" fillId="0" borderId="0" xfId="667" applyFont="1">
      <alignment vertical="center"/>
    </xf>
    <xf numFmtId="0" fontId="92" fillId="0" borderId="0" xfId="0" applyFont="1" applyAlignment="1">
      <alignment horizontal="center" vertical="center"/>
    </xf>
    <xf numFmtId="49" fontId="10" fillId="0" borderId="77" xfId="0" applyNumberFormat="1" applyFont="1" applyBorder="1" applyAlignment="1">
      <alignment vertical="center" wrapText="1"/>
    </xf>
    <xf numFmtId="0" fontId="80" fillId="0" borderId="47" xfId="0" applyFont="1" applyBorder="1">
      <alignment vertical="center"/>
    </xf>
    <xf numFmtId="0" fontId="80" fillId="0" borderId="2" xfId="0" applyFont="1" applyBorder="1">
      <alignment vertical="center"/>
    </xf>
    <xf numFmtId="177" fontId="80" fillId="0" borderId="2" xfId="0" applyNumberFormat="1" applyFont="1" applyBorder="1" applyAlignment="1">
      <alignment horizontal="center" vertical="center"/>
    </xf>
    <xf numFmtId="0" fontId="80" fillId="0" borderId="2" xfId="0" applyFont="1" applyBorder="1" applyAlignment="1">
      <alignment horizontal="center" vertical="center"/>
    </xf>
    <xf numFmtId="0" fontId="90" fillId="0" borderId="2" xfId="0" applyFont="1" applyBorder="1" applyAlignment="1">
      <alignment horizontal="left" vertical="center"/>
    </xf>
    <xf numFmtId="0" fontId="84" fillId="0" borderId="3" xfId="0" applyFont="1" applyBorder="1" applyAlignment="1">
      <alignment horizontal="center" vertical="center" wrapText="1"/>
    </xf>
    <xf numFmtId="0" fontId="80" fillId="0" borderId="3" xfId="0" applyFont="1" applyBorder="1" applyAlignment="1">
      <alignment horizontal="center" vertical="center"/>
    </xf>
    <xf numFmtId="0" fontId="80" fillId="0" borderId="14" xfId="0" applyFont="1" applyBorder="1" applyAlignment="1">
      <alignment horizontal="center" vertical="center"/>
    </xf>
    <xf numFmtId="0" fontId="90" fillId="0" borderId="14" xfId="0" applyFont="1" applyBorder="1" applyAlignment="1">
      <alignment horizontal="left" vertical="center" wrapText="1"/>
    </xf>
    <xf numFmtId="177" fontId="80" fillId="0" borderId="2" xfId="0" applyNumberFormat="1" applyFont="1" applyBorder="1" applyAlignment="1">
      <alignment horizontal="center" vertical="center" wrapText="1"/>
    </xf>
    <xf numFmtId="0" fontId="80" fillId="0" borderId="2" xfId="0" applyFont="1" applyBorder="1" applyAlignment="1">
      <alignment horizontal="center" vertical="center" wrapText="1"/>
    </xf>
    <xf numFmtId="0" fontId="80" fillId="0" borderId="65" xfId="0" applyFont="1" applyBorder="1">
      <alignment vertical="center"/>
    </xf>
    <xf numFmtId="0" fontId="80" fillId="0" borderId="109" xfId="0" applyFont="1" applyBorder="1">
      <alignment vertical="center"/>
    </xf>
    <xf numFmtId="177" fontId="80" fillId="0" borderId="109" xfId="0" applyNumberFormat="1" applyFont="1" applyBorder="1" applyAlignment="1">
      <alignment horizontal="center" vertical="center"/>
    </xf>
    <xf numFmtId="0" fontId="80" fillId="0" borderId="109" xfId="0" applyFont="1" applyBorder="1" applyAlignment="1">
      <alignment horizontal="center" vertical="center"/>
    </xf>
    <xf numFmtId="0" fontId="80" fillId="0" borderId="109" xfId="0" applyFont="1" applyBorder="1" applyAlignment="1">
      <alignment horizontal="center" vertical="center" wrapText="1"/>
    </xf>
    <xf numFmtId="0" fontId="90" fillId="0" borderId="109" xfId="0" applyFont="1" applyBorder="1" applyAlignment="1">
      <alignment horizontal="left" vertical="center"/>
    </xf>
    <xf numFmtId="0" fontId="18" fillId="0" borderId="99" xfId="0" applyFont="1" applyBorder="1">
      <alignment vertical="center"/>
    </xf>
    <xf numFmtId="0" fontId="112" fillId="0" borderId="1" xfId="789" applyFont="1" applyBorder="1" applyAlignment="1">
      <alignment horizontal="center" vertical="center"/>
    </xf>
    <xf numFmtId="49" fontId="112" fillId="29" borderId="1" xfId="789" applyNumberFormat="1" applyFont="1" applyFill="1" applyBorder="1" applyAlignment="1">
      <alignment horizontal="center" vertical="center"/>
    </xf>
    <xf numFmtId="235" fontId="112" fillId="0" borderId="1" xfId="789" applyNumberFormat="1" applyFont="1" applyBorder="1">
      <alignment vertical="center"/>
    </xf>
    <xf numFmtId="184" fontId="105" fillId="0" borderId="0" xfId="783" applyNumberFormat="1" applyFont="1">
      <alignment vertical="center"/>
    </xf>
    <xf numFmtId="0" fontId="108" fillId="0" borderId="8" xfId="789" applyFont="1" applyBorder="1" applyAlignment="1">
      <alignment horizontal="center" vertical="center"/>
    </xf>
    <xf numFmtId="0" fontId="108" fillId="0" borderId="14" xfId="789" applyFont="1" applyBorder="1" applyAlignment="1">
      <alignment horizontal="center" vertical="center"/>
    </xf>
    <xf numFmtId="49" fontId="108" fillId="29" borderId="14" xfId="789" applyNumberFormat="1" applyFont="1" applyFill="1" applyBorder="1" applyAlignment="1">
      <alignment horizontal="center" vertical="center"/>
    </xf>
    <xf numFmtId="235" fontId="108" fillId="0" borderId="14" xfId="789" applyNumberFormat="1" applyFont="1" applyBorder="1" applyAlignment="1">
      <alignment horizontal="right" vertical="center"/>
    </xf>
    <xf numFmtId="184" fontId="108" fillId="0" borderId="14" xfId="789" applyNumberFormat="1" applyFont="1" applyBorder="1">
      <alignment vertical="center"/>
    </xf>
    <xf numFmtId="49" fontId="108" fillId="0" borderId="14" xfId="837" applyNumberFormat="1" applyFont="1" applyBorder="1" applyAlignment="1">
      <alignment horizontal="center" vertical="center"/>
    </xf>
    <xf numFmtId="41" fontId="108" fillId="0" borderId="14" xfId="702" applyFont="1" applyFill="1" applyBorder="1" applyAlignment="1">
      <alignment horizontal="center" vertical="center"/>
    </xf>
    <xf numFmtId="0" fontId="108" fillId="0" borderId="14" xfId="789" applyFont="1" applyBorder="1" applyAlignment="1">
      <alignment vertical="center" shrinkToFit="1"/>
    </xf>
    <xf numFmtId="0" fontId="108" fillId="0" borderId="14" xfId="789" applyFont="1" applyBorder="1" applyAlignment="1">
      <alignment horizontal="center" vertical="center" shrinkToFit="1"/>
    </xf>
    <xf numFmtId="235" fontId="108" fillId="0" borderId="14" xfId="789" applyNumberFormat="1" applyFont="1" applyBorder="1">
      <alignment vertical="center"/>
    </xf>
    <xf numFmtId="0" fontId="108" fillId="0" borderId="14" xfId="837" applyFont="1" applyBorder="1" applyAlignment="1">
      <alignment vertical="center"/>
    </xf>
    <xf numFmtId="0" fontId="112" fillId="0" borderId="57" xfId="789" applyFont="1" applyBorder="1" applyAlignment="1">
      <alignment horizontal="center" vertical="center"/>
    </xf>
    <xf numFmtId="0" fontId="108" fillId="0" borderId="14" xfId="784" applyFont="1" applyBorder="1" applyAlignment="1">
      <alignment vertical="center"/>
    </xf>
    <xf numFmtId="49" fontId="108" fillId="0" borderId="14" xfId="785" applyNumberFormat="1" applyFont="1" applyBorder="1" applyAlignment="1">
      <alignment horizontal="center" vertical="center"/>
    </xf>
    <xf numFmtId="0" fontId="108" fillId="0" borderId="14" xfId="785" applyFont="1" applyBorder="1" applyAlignment="1">
      <alignment vertical="center"/>
    </xf>
    <xf numFmtId="0" fontId="108" fillId="0" borderId="14" xfId="789" applyFont="1" applyBorder="1" applyAlignment="1">
      <alignment vertical="center" wrapText="1"/>
    </xf>
    <xf numFmtId="49" fontId="112" fillId="29" borderId="57" xfId="789" applyNumberFormat="1" applyFont="1" applyFill="1" applyBorder="1" applyAlignment="1">
      <alignment horizontal="center" vertical="center"/>
    </xf>
    <xf numFmtId="235" fontId="112" fillId="0" borderId="57" xfId="789" applyNumberFormat="1" applyFont="1" applyBorder="1">
      <alignment vertical="center"/>
    </xf>
    <xf numFmtId="0" fontId="108" fillId="0" borderId="1" xfId="789" applyFont="1" applyBorder="1" applyAlignment="1">
      <alignment horizontal="center" vertical="center"/>
    </xf>
    <xf numFmtId="0" fontId="80" fillId="0" borderId="1" xfId="789" applyFont="1" applyBorder="1" applyAlignment="1">
      <alignment horizontal="center" vertical="center"/>
    </xf>
    <xf numFmtId="49" fontId="80" fillId="29" borderId="1" xfId="789" applyNumberFormat="1" applyFont="1" applyFill="1" applyBorder="1" applyAlignment="1">
      <alignment horizontal="center" vertical="center"/>
    </xf>
    <xf numFmtId="184" fontId="80" fillId="0" borderId="1" xfId="789" applyNumberFormat="1" applyFont="1" applyBorder="1">
      <alignment vertical="center"/>
    </xf>
    <xf numFmtId="0" fontId="80" fillId="0" borderId="1" xfId="789" applyFont="1" applyBorder="1" applyAlignment="1">
      <alignment vertical="center" shrinkToFit="1"/>
    </xf>
    <xf numFmtId="0" fontId="80" fillId="0" borderId="1" xfId="789" applyFont="1" applyBorder="1" applyAlignment="1">
      <alignment horizontal="center" vertical="center" shrinkToFit="1"/>
    </xf>
    <xf numFmtId="0" fontId="80" fillId="0" borderId="1" xfId="789" applyFont="1" applyBorder="1" applyAlignment="1">
      <alignment vertical="center" wrapText="1"/>
    </xf>
    <xf numFmtId="0" fontId="112" fillId="0" borderId="1" xfId="783" applyFont="1" applyBorder="1" applyAlignment="1">
      <alignment horizontal="center" vertical="center"/>
    </xf>
    <xf numFmtId="177" fontId="118" fillId="0" borderId="1" xfId="783" applyNumberFormat="1" applyFont="1" applyBorder="1" applyAlignment="1">
      <alignment horizontal="center" vertical="center" shrinkToFit="1"/>
    </xf>
    <xf numFmtId="0" fontId="112" fillId="0" borderId="1" xfId="783" applyFont="1" applyBorder="1" applyAlignment="1">
      <alignment horizontal="center" vertical="center" shrinkToFit="1"/>
    </xf>
    <xf numFmtId="0" fontId="80" fillId="0" borderId="1" xfId="783" applyFont="1" applyBorder="1" applyAlignment="1">
      <alignment horizontal="center" vertical="center" shrinkToFit="1"/>
    </xf>
    <xf numFmtId="177" fontId="80" fillId="29" borderId="1" xfId="0" applyNumberFormat="1" applyFont="1" applyFill="1" applyBorder="1" applyAlignment="1">
      <alignment horizontal="right" vertical="center"/>
    </xf>
    <xf numFmtId="177" fontId="80" fillId="0" borderId="1" xfId="783" applyNumberFormat="1" applyFont="1" applyBorder="1" applyAlignment="1">
      <alignment horizontal="center" vertical="center" shrinkToFit="1"/>
    </xf>
    <xf numFmtId="178" fontId="80" fillId="0" borderId="1" xfId="783" applyNumberFormat="1" applyFont="1" applyBorder="1" applyAlignment="1">
      <alignment horizontal="center" vertical="center" shrinkToFit="1"/>
    </xf>
    <xf numFmtId="41" fontId="80" fillId="0" borderId="1" xfId="693" applyFont="1" applyFill="1" applyBorder="1" applyAlignment="1">
      <alignment horizontal="center" vertical="center" shrinkToFit="1"/>
    </xf>
    <xf numFmtId="0" fontId="80" fillId="0" borderId="1" xfId="783" applyFont="1" applyBorder="1" applyAlignment="1">
      <alignment horizontal="center" vertical="center"/>
    </xf>
    <xf numFmtId="0" fontId="80" fillId="0" borderId="1" xfId="783" applyFont="1" applyBorder="1">
      <alignment vertical="center"/>
    </xf>
    <xf numFmtId="236" fontId="80" fillId="0" borderId="1" xfId="789" applyNumberFormat="1" applyFont="1" applyBorder="1">
      <alignment vertical="center"/>
    </xf>
    <xf numFmtId="236" fontId="80" fillId="0" borderId="1" xfId="789" applyNumberFormat="1" applyFont="1" applyBorder="1" applyAlignment="1">
      <alignment horizontal="right" vertical="center"/>
    </xf>
    <xf numFmtId="0" fontId="119" fillId="0" borderId="1" xfId="789" applyFont="1" applyBorder="1" applyAlignment="1">
      <alignment horizontal="center" vertical="center"/>
    </xf>
    <xf numFmtId="0" fontId="120" fillId="0" borderId="1" xfId="789" applyFont="1" applyBorder="1" applyAlignment="1">
      <alignment horizontal="center" vertical="center"/>
    </xf>
    <xf numFmtId="231" fontId="118" fillId="0" borderId="1" xfId="783" applyNumberFormat="1" applyFont="1" applyBorder="1" applyAlignment="1">
      <alignment horizontal="center" vertical="center" shrinkToFit="1"/>
    </xf>
    <xf numFmtId="0" fontId="112" fillId="0" borderId="1" xfId="783" applyFont="1" applyBorder="1" applyAlignment="1">
      <alignment vertical="center" shrinkToFit="1"/>
    </xf>
    <xf numFmtId="218" fontId="112" fillId="0" borderId="1" xfId="692" applyNumberFormat="1" applyFont="1" applyFill="1" applyBorder="1" applyAlignment="1">
      <alignment vertical="center" shrinkToFit="1"/>
    </xf>
    <xf numFmtId="178" fontId="112" fillId="0" borderId="1" xfId="783" applyNumberFormat="1" applyFont="1" applyBorder="1" applyAlignment="1">
      <alignment horizontal="center" vertical="center" shrinkToFit="1"/>
    </xf>
    <xf numFmtId="0" fontId="112" fillId="0" borderId="1" xfId="783" applyFont="1" applyBorder="1" applyAlignment="1">
      <alignment horizontal="left" vertical="center" shrinkToFit="1"/>
    </xf>
    <xf numFmtId="177" fontId="112" fillId="0" borderId="1" xfId="783" applyNumberFormat="1" applyFont="1" applyBorder="1" applyAlignment="1">
      <alignment horizontal="center" vertical="center" shrinkToFit="1"/>
    </xf>
    <xf numFmtId="41" fontId="112" fillId="0" borderId="1" xfId="703" applyFont="1" applyBorder="1" applyAlignment="1">
      <alignment vertical="center" shrinkToFit="1"/>
    </xf>
    <xf numFmtId="41" fontId="80" fillId="0" borderId="56" xfId="692" applyFont="1" applyBorder="1" applyAlignment="1">
      <alignment vertical="center"/>
    </xf>
    <xf numFmtId="41" fontId="80" fillId="0" borderId="103" xfId="692" applyFont="1" applyBorder="1" applyAlignment="1">
      <alignment horizontal="left" vertical="center" indent="1"/>
    </xf>
    <xf numFmtId="41" fontId="80" fillId="0" borderId="110" xfId="692" applyFont="1" applyBorder="1" applyAlignment="1">
      <alignment horizontal="left" vertical="center" indent="1"/>
    </xf>
    <xf numFmtId="49" fontId="10" fillId="0" borderId="56" xfId="0" applyNumberFormat="1" applyFont="1" applyBorder="1" applyAlignment="1">
      <alignment vertical="center" wrapText="1"/>
    </xf>
    <xf numFmtId="49" fontId="10" fillId="0" borderId="1" xfId="0" applyNumberFormat="1" applyFont="1" applyBorder="1" applyAlignment="1">
      <alignment vertical="center" wrapText="1"/>
    </xf>
    <xf numFmtId="184" fontId="112" fillId="0" borderId="1" xfId="789" applyNumberFormat="1" applyFont="1" applyBorder="1">
      <alignment vertical="center"/>
    </xf>
    <xf numFmtId="0" fontId="112" fillId="0" borderId="1" xfId="789" applyFont="1" applyBorder="1" applyAlignment="1">
      <alignment vertical="center" shrinkToFit="1"/>
    </xf>
    <xf numFmtId="0" fontId="112" fillId="0" borderId="1" xfId="789" applyFont="1" applyBorder="1" applyAlignment="1">
      <alignment horizontal="center" vertical="center" shrinkToFit="1"/>
    </xf>
    <xf numFmtId="0" fontId="112" fillId="0" borderId="1" xfId="783" applyFont="1" applyBorder="1">
      <alignment vertical="center"/>
    </xf>
    <xf numFmtId="183" fontId="80" fillId="29" borderId="1" xfId="789" applyNumberFormat="1" applyFont="1" applyFill="1" applyBorder="1" applyAlignment="1">
      <alignment horizontal="center" vertical="center"/>
    </xf>
    <xf numFmtId="0" fontId="79" fillId="0" borderId="32" xfId="0" applyFont="1" applyBorder="1">
      <alignment vertical="center"/>
    </xf>
    <xf numFmtId="0" fontId="79" fillId="0" borderId="33" xfId="0" applyFont="1" applyBorder="1">
      <alignment vertical="center"/>
    </xf>
    <xf numFmtId="0" fontId="18" fillId="0" borderId="111" xfId="0" applyFont="1" applyBorder="1">
      <alignment vertical="center"/>
    </xf>
    <xf numFmtId="0" fontId="18" fillId="0" borderId="112" xfId="0" applyFont="1" applyBorder="1">
      <alignment vertical="center"/>
    </xf>
    <xf numFmtId="0" fontId="18" fillId="0" borderId="113" xfId="0" applyFont="1" applyBorder="1">
      <alignment vertical="center"/>
    </xf>
    <xf numFmtId="41" fontId="20" fillId="0" borderId="0" xfId="0" applyNumberFormat="1" applyFont="1">
      <alignment vertical="center"/>
    </xf>
    <xf numFmtId="177" fontId="112" fillId="0" borderId="1" xfId="783" applyNumberFormat="1" applyFont="1" applyBorder="1" applyAlignment="1">
      <alignment vertical="center" shrinkToFit="1"/>
    </xf>
    <xf numFmtId="0" fontId="106" fillId="0" borderId="1" xfId="783" applyFont="1" applyBorder="1" applyAlignment="1">
      <alignment vertical="center" shrinkToFit="1"/>
    </xf>
    <xf numFmtId="0" fontId="18" fillId="0" borderId="114" xfId="0" applyFont="1" applyBorder="1">
      <alignment vertical="center"/>
    </xf>
    <xf numFmtId="0" fontId="18" fillId="0" borderId="100" xfId="0" applyFont="1" applyBorder="1">
      <alignment vertical="center"/>
    </xf>
    <xf numFmtId="181" fontId="10" fillId="16" borderId="1" xfId="692" applyNumberFormat="1" applyFont="1" applyFill="1" applyBorder="1" applyAlignment="1">
      <alignment horizontal="center" vertical="center"/>
    </xf>
    <xf numFmtId="49" fontId="80" fillId="29" borderId="1" xfId="789" quotePrefix="1" applyNumberFormat="1" applyFont="1" applyFill="1" applyBorder="1" applyAlignment="1">
      <alignment horizontal="center" vertical="center"/>
    </xf>
    <xf numFmtId="0" fontId="10" fillId="16" borderId="1" xfId="692" applyNumberFormat="1" applyFont="1" applyFill="1" applyBorder="1" applyAlignment="1">
      <alignment horizontal="center" vertical="center"/>
    </xf>
    <xf numFmtId="0" fontId="91" fillId="0" borderId="62" xfId="0" applyFont="1" applyBorder="1" applyAlignment="1">
      <alignment horizontal="center" vertical="center"/>
    </xf>
    <xf numFmtId="0" fontId="123" fillId="0" borderId="0" xfId="0" applyFont="1" applyAlignment="1">
      <alignment horizontal="left"/>
    </xf>
    <xf numFmtId="0" fontId="123" fillId="0" borderId="0" xfId="0" applyFont="1" applyAlignment="1">
      <alignment horizontal="left" vertical="center" shrinkToFit="1"/>
    </xf>
    <xf numFmtId="0" fontId="123" fillId="0" borderId="0" xfId="0" applyFont="1" applyAlignment="1">
      <alignment vertical="center" shrinkToFit="1"/>
    </xf>
    <xf numFmtId="0" fontId="124" fillId="0" borderId="0" xfId="0" applyFont="1">
      <alignment vertical="center"/>
    </xf>
    <xf numFmtId="0" fontId="123" fillId="0" borderId="0" xfId="0" applyFont="1">
      <alignment vertical="center"/>
    </xf>
    <xf numFmtId="0" fontId="125" fillId="0" borderId="0" xfId="0" applyFont="1">
      <alignment vertical="center"/>
    </xf>
    <xf numFmtId="0" fontId="123" fillId="0" borderId="0" xfId="0" applyFont="1" applyAlignment="1">
      <alignment horizontal="left" wrapText="1"/>
    </xf>
    <xf numFmtId="0" fontId="123" fillId="0" borderId="0" xfId="0" applyFont="1" applyAlignment="1"/>
    <xf numFmtId="0" fontId="123" fillId="0" borderId="0" xfId="0" applyFont="1" applyAlignment="1">
      <alignment horizontal="left" vertical="center" wrapText="1"/>
    </xf>
    <xf numFmtId="0" fontId="125" fillId="0" borderId="0" xfId="0" applyFont="1" applyAlignment="1">
      <alignment horizontal="left" wrapText="1"/>
    </xf>
    <xf numFmtId="0" fontId="125" fillId="0" borderId="0" xfId="0" applyFont="1" applyAlignment="1">
      <alignment wrapText="1"/>
    </xf>
    <xf numFmtId="178" fontId="10" fillId="0" borderId="1" xfId="0" applyNumberFormat="1" applyFont="1" applyBorder="1" applyAlignment="1">
      <alignment horizontal="center" vertical="center"/>
    </xf>
    <xf numFmtId="0" fontId="126" fillId="0" borderId="0" xfId="0" applyFont="1">
      <alignment vertical="center"/>
    </xf>
    <xf numFmtId="220" fontId="10" fillId="0" borderId="0" xfId="0" applyNumberFormat="1" applyFont="1">
      <alignment vertical="center"/>
    </xf>
    <xf numFmtId="178" fontId="10" fillId="0" borderId="0" xfId="0" applyNumberFormat="1" applyFont="1">
      <alignment vertical="center"/>
    </xf>
    <xf numFmtId="237" fontId="10" fillId="0" borderId="0" xfId="0" applyNumberFormat="1" applyFont="1">
      <alignment vertical="center"/>
    </xf>
    <xf numFmtId="0" fontId="10" fillId="0" borderId="0" xfId="0" applyFont="1" applyAlignment="1">
      <alignment horizontal="center" vertical="center" shrinkToFit="1"/>
    </xf>
    <xf numFmtId="178" fontId="10" fillId="0" borderId="0" xfId="0" applyNumberFormat="1" applyFont="1" applyAlignment="1">
      <alignment horizontal="center" vertical="center" shrinkToFit="1"/>
    </xf>
    <xf numFmtId="178" fontId="124" fillId="0" borderId="0" xfId="0" quotePrefix="1" applyNumberFormat="1" applyFont="1" applyAlignment="1">
      <alignment horizontal="center" vertical="center" shrinkToFit="1"/>
    </xf>
    <xf numFmtId="178" fontId="124" fillId="0" borderId="0" xfId="0" applyNumberFormat="1" applyFont="1" applyAlignment="1">
      <alignment horizontal="left" vertical="center"/>
    </xf>
    <xf numFmtId="220" fontId="10" fillId="0" borderId="1" xfId="0" applyNumberFormat="1" applyFont="1" applyBorder="1" applyAlignment="1">
      <alignment horizontal="center" vertical="center" shrinkToFit="1"/>
    </xf>
    <xf numFmtId="0" fontId="10" fillId="0" borderId="1" xfId="0" applyFont="1" applyBorder="1" applyAlignment="1">
      <alignment horizontal="center" vertical="center" shrinkToFit="1"/>
    </xf>
    <xf numFmtId="0" fontId="92" fillId="0" borderId="1" xfId="0" applyFont="1" applyBorder="1">
      <alignment vertical="center"/>
    </xf>
    <xf numFmtId="220" fontId="127" fillId="0" borderId="1" xfId="0" applyNumberFormat="1" applyFont="1" applyBorder="1">
      <alignment vertical="center"/>
    </xf>
    <xf numFmtId="0" fontId="128" fillId="0" borderId="1" xfId="0" applyFont="1" applyBorder="1" applyAlignment="1">
      <alignment horizontal="left" vertical="center"/>
    </xf>
    <xf numFmtId="0" fontId="92" fillId="0" borderId="57" xfId="0" applyFont="1" applyBorder="1">
      <alignment vertical="center"/>
    </xf>
    <xf numFmtId="177" fontId="92" fillId="0" borderId="57" xfId="0" applyNumberFormat="1" applyFont="1" applyBorder="1">
      <alignment vertical="center"/>
    </xf>
    <xf numFmtId="0" fontId="124" fillId="0" borderId="0" xfId="0" applyFont="1" applyAlignment="1">
      <alignment horizontal="center" vertical="center"/>
    </xf>
    <xf numFmtId="0" fontId="124" fillId="0" borderId="1" xfId="0" applyFont="1" applyBorder="1" applyAlignment="1">
      <alignment horizontal="center" vertical="center" shrinkToFit="1"/>
    </xf>
    <xf numFmtId="0" fontId="92" fillId="0" borderId="37" xfId="0" applyFont="1" applyBorder="1">
      <alignment vertical="center"/>
    </xf>
    <xf numFmtId="0" fontId="92" fillId="0" borderId="6" xfId="0" applyFont="1" applyBorder="1">
      <alignment vertical="center"/>
    </xf>
    <xf numFmtId="0" fontId="92" fillId="0" borderId="36" xfId="0" applyFont="1" applyBorder="1">
      <alignment vertical="center"/>
    </xf>
    <xf numFmtId="0" fontId="92" fillId="0" borderId="33" xfId="0" applyFont="1" applyBorder="1">
      <alignment vertical="center"/>
    </xf>
    <xf numFmtId="0" fontId="92" fillId="0" borderId="32" xfId="0" applyFont="1" applyBorder="1">
      <alignment vertical="center"/>
    </xf>
    <xf numFmtId="0" fontId="92" fillId="0" borderId="31" xfId="0" applyFont="1" applyBorder="1">
      <alignment vertical="center"/>
    </xf>
    <xf numFmtId="0" fontId="129" fillId="0" borderId="0" xfId="0" applyFont="1">
      <alignment vertical="center"/>
    </xf>
    <xf numFmtId="0" fontId="128" fillId="0" borderId="0" xfId="0" applyFont="1">
      <alignment vertical="center"/>
    </xf>
    <xf numFmtId="0" fontId="128" fillId="0" borderId="0" xfId="0" applyFont="1" applyAlignment="1">
      <alignment horizontal="left" vertical="center"/>
    </xf>
    <xf numFmtId="0" fontId="124" fillId="0" borderId="0" xfId="0" applyFont="1" applyAlignment="1">
      <alignment horizontal="left" vertical="center"/>
    </xf>
    <xf numFmtId="178" fontId="130" fillId="0" borderId="0" xfId="0" applyNumberFormat="1" applyFont="1" applyAlignment="1">
      <alignment horizontal="center" vertical="center"/>
    </xf>
    <xf numFmtId="0" fontId="131" fillId="0" borderId="0" xfId="0" applyFont="1">
      <alignment vertical="center"/>
    </xf>
    <xf numFmtId="0" fontId="132" fillId="0" borderId="0" xfId="0" applyFont="1">
      <alignment vertical="center"/>
    </xf>
    <xf numFmtId="178" fontId="11" fillId="0" borderId="0" xfId="0" applyNumberFormat="1" applyFont="1" applyAlignment="1">
      <alignment horizontal="left" vertical="center"/>
    </xf>
    <xf numFmtId="49" fontId="110" fillId="0" borderId="0" xfId="0" applyNumberFormat="1" applyFont="1" applyAlignment="1">
      <alignment vertical="center" shrinkToFit="1"/>
    </xf>
    <xf numFmtId="49" fontId="22" fillId="0" borderId="0" xfId="0" applyNumberFormat="1" applyFont="1">
      <alignment vertical="center"/>
    </xf>
    <xf numFmtId="0" fontId="42" fillId="0" borderId="0" xfId="0" applyFont="1" applyAlignment="1">
      <alignment horizontal="center" vertical="center"/>
    </xf>
    <xf numFmtId="0" fontId="42" fillId="0" borderId="0" xfId="0" applyFont="1">
      <alignment vertical="center"/>
    </xf>
    <xf numFmtId="0" fontId="80" fillId="0" borderId="0" xfId="0" applyFont="1" applyAlignment="1">
      <alignment horizontal="center" vertical="center"/>
    </xf>
    <xf numFmtId="0" fontId="80" fillId="0" borderId="32" xfId="0" applyFont="1" applyBorder="1">
      <alignment vertical="center"/>
    </xf>
    <xf numFmtId="0" fontId="80" fillId="0" borderId="32" xfId="0" applyFont="1" applyBorder="1" applyAlignment="1">
      <alignment horizontal="center" vertical="center"/>
    </xf>
    <xf numFmtId="0" fontId="80" fillId="0" borderId="37" xfId="0" applyFont="1" applyBorder="1">
      <alignment vertical="center"/>
    </xf>
    <xf numFmtId="0" fontId="80" fillId="0" borderId="6" xfId="0" applyFont="1" applyBorder="1" applyAlignment="1">
      <alignment horizontal="center" vertical="center"/>
    </xf>
    <xf numFmtId="0" fontId="80" fillId="0" borderId="6" xfId="0" applyFont="1" applyBorder="1">
      <alignment vertical="center"/>
    </xf>
    <xf numFmtId="0" fontId="80" fillId="0" borderId="36" xfId="0" applyFont="1" applyBorder="1">
      <alignment vertical="center"/>
    </xf>
    <xf numFmtId="0" fontId="80" fillId="0" borderId="74" xfId="0" applyFont="1" applyBorder="1" applyAlignment="1">
      <alignment horizontal="center" vertical="center"/>
    </xf>
    <xf numFmtId="9" fontId="91" fillId="0" borderId="1" xfId="0" applyNumberFormat="1" applyFont="1" applyBorder="1" applyAlignment="1">
      <alignment horizontal="center" vertical="center"/>
    </xf>
    <xf numFmtId="0" fontId="91" fillId="0" borderId="82" xfId="0" quotePrefix="1" applyFont="1" applyBorder="1">
      <alignment vertical="center"/>
    </xf>
    <xf numFmtId="0" fontId="80" fillId="0" borderId="154" xfId="0" applyFont="1" applyBorder="1">
      <alignment vertical="center"/>
    </xf>
    <xf numFmtId="0" fontId="80" fillId="0" borderId="35" xfId="0" applyFont="1" applyBorder="1">
      <alignment vertical="center"/>
    </xf>
    <xf numFmtId="0" fontId="80" fillId="0" borderId="38" xfId="0" applyFont="1" applyBorder="1" applyAlignment="1">
      <alignment horizontal="center" vertical="center"/>
    </xf>
    <xf numFmtId="9" fontId="80" fillId="0" borderId="57" xfId="0" quotePrefix="1" applyNumberFormat="1" applyFont="1" applyBorder="1" applyAlignment="1">
      <alignment horizontal="center" vertical="center"/>
    </xf>
    <xf numFmtId="0" fontId="80" fillId="0" borderId="82" xfId="0" quotePrefix="1" applyFont="1" applyBorder="1">
      <alignment vertical="center"/>
    </xf>
    <xf numFmtId="0" fontId="80" fillId="0" borderId="144" xfId="0" applyFont="1" applyBorder="1">
      <alignment vertical="center"/>
    </xf>
    <xf numFmtId="9" fontId="80" fillId="0" borderId="1" xfId="0" quotePrefix="1" applyNumberFormat="1" applyFont="1" applyBorder="1" applyAlignment="1">
      <alignment horizontal="center" vertical="center"/>
    </xf>
    <xf numFmtId="9" fontId="80" fillId="0" borderId="57" xfId="0" applyNumberFormat="1" applyFont="1" applyBorder="1" applyAlignment="1">
      <alignment horizontal="center" vertical="center"/>
    </xf>
    <xf numFmtId="0" fontId="80" fillId="0" borderId="13" xfId="0" quotePrefix="1" applyFont="1" applyBorder="1">
      <alignment vertical="center"/>
    </xf>
    <xf numFmtId="0" fontId="91" fillId="0" borderId="157" xfId="0" applyFont="1" applyBorder="1" applyAlignment="1">
      <alignment horizontal="center" vertical="center"/>
    </xf>
    <xf numFmtId="0" fontId="91" fillId="0" borderId="157" xfId="0" applyFont="1" applyBorder="1" applyAlignment="1">
      <alignment horizontal="center" vertical="center" wrapText="1"/>
    </xf>
    <xf numFmtId="0" fontId="80" fillId="0" borderId="143" xfId="0" applyFont="1" applyBorder="1">
      <alignment vertical="center"/>
    </xf>
    <xf numFmtId="0" fontId="91" fillId="0" borderId="6" xfId="0" quotePrefix="1" applyFont="1" applyBorder="1">
      <alignment vertical="center"/>
    </xf>
    <xf numFmtId="41" fontId="89" fillId="0" borderId="158" xfId="0" applyNumberFormat="1" applyFont="1" applyBorder="1">
      <alignment vertical="center"/>
    </xf>
    <xf numFmtId="0" fontId="80" fillId="0" borderId="79" xfId="0" applyFont="1" applyBorder="1" applyAlignment="1">
      <alignment horizontal="center" vertical="center"/>
    </xf>
    <xf numFmtId="0" fontId="80" fillId="0" borderId="76" xfId="0" applyFont="1" applyBorder="1">
      <alignment vertical="center"/>
    </xf>
    <xf numFmtId="0" fontId="80" fillId="0" borderId="79" xfId="0" applyFont="1" applyBorder="1">
      <alignment vertical="center"/>
    </xf>
    <xf numFmtId="0" fontId="89" fillId="0" borderId="78" xfId="0" quotePrefix="1" applyFont="1" applyBorder="1">
      <alignment vertical="center"/>
    </xf>
    <xf numFmtId="41" fontId="89" fillId="0" borderId="159" xfId="0" applyNumberFormat="1" applyFont="1" applyBorder="1">
      <alignment vertical="center"/>
    </xf>
    <xf numFmtId="0" fontId="80" fillId="0" borderId="77" xfId="0" applyFont="1" applyBorder="1">
      <alignment vertical="center"/>
    </xf>
    <xf numFmtId="0" fontId="89" fillId="0" borderId="38" xfId="0" quotePrefix="1" applyFont="1" applyBorder="1">
      <alignment vertical="center"/>
    </xf>
    <xf numFmtId="41" fontId="89" fillId="0" borderId="160" xfId="692" applyFont="1" applyBorder="1">
      <alignment vertical="center"/>
    </xf>
    <xf numFmtId="0" fontId="80" fillId="0" borderId="5" xfId="0" applyFont="1" applyBorder="1" applyAlignment="1">
      <alignment horizontal="center" vertical="center"/>
    </xf>
    <xf numFmtId="0" fontId="80" fillId="0" borderId="1" xfId="0" applyFont="1" applyBorder="1">
      <alignment vertical="center"/>
    </xf>
    <xf numFmtId="0" fontId="80" fillId="0" borderId="5" xfId="0" applyFont="1" applyBorder="1">
      <alignment vertical="center"/>
    </xf>
    <xf numFmtId="0" fontId="89" fillId="0" borderId="74" xfId="0" quotePrefix="1" applyFont="1" applyBorder="1">
      <alignment vertical="center"/>
    </xf>
    <xf numFmtId="41" fontId="89" fillId="0" borderId="161" xfId="0" applyNumberFormat="1" applyFont="1" applyBorder="1">
      <alignment vertical="center"/>
    </xf>
    <xf numFmtId="0" fontId="80" fillId="0" borderId="148" xfId="0" applyFont="1" applyBorder="1">
      <alignment vertical="center"/>
    </xf>
    <xf numFmtId="0" fontId="89" fillId="0" borderId="146" xfId="0" applyFont="1" applyBorder="1">
      <alignment vertical="center"/>
    </xf>
    <xf numFmtId="41" fontId="80" fillId="0" borderId="162" xfId="692" applyFont="1" applyBorder="1">
      <alignment vertical="center"/>
    </xf>
    <xf numFmtId="9" fontId="80" fillId="0" borderId="11" xfId="0" applyNumberFormat="1" applyFont="1" applyBorder="1" applyAlignment="1">
      <alignment horizontal="center" vertical="center"/>
    </xf>
    <xf numFmtId="41" fontId="80" fillId="0" borderId="11" xfId="692" applyFont="1" applyBorder="1">
      <alignment vertical="center"/>
    </xf>
    <xf numFmtId="218" fontId="80" fillId="0" borderId="57" xfId="692" applyNumberFormat="1" applyFont="1" applyBorder="1">
      <alignment vertical="center"/>
    </xf>
    <xf numFmtId="0" fontId="80" fillId="0" borderId="11" xfId="0" applyFont="1" applyBorder="1" applyAlignment="1">
      <alignment horizontal="left" vertical="center"/>
    </xf>
    <xf numFmtId="230" fontId="80" fillId="0" borderId="57" xfId="692" applyNumberFormat="1" applyFont="1" applyBorder="1">
      <alignment vertical="center"/>
    </xf>
    <xf numFmtId="0" fontId="80" fillId="0" borderId="57" xfId="0" quotePrefix="1" applyFont="1" applyBorder="1">
      <alignment vertical="center"/>
    </xf>
    <xf numFmtId="41" fontId="80" fillId="0" borderId="159" xfId="692" applyFont="1" applyBorder="1">
      <alignment vertical="center"/>
    </xf>
    <xf numFmtId="9" fontId="80" fillId="0" borderId="0" xfId="0" applyNumberFormat="1" applyFont="1" applyAlignment="1">
      <alignment horizontal="center" vertical="center"/>
    </xf>
    <xf numFmtId="41" fontId="80" fillId="0" borderId="0" xfId="692" applyFont="1" applyBorder="1">
      <alignment vertical="center"/>
    </xf>
    <xf numFmtId="218" fontId="80" fillId="0" borderId="77" xfId="692" applyNumberFormat="1" applyFont="1" applyBorder="1">
      <alignment vertical="center"/>
    </xf>
    <xf numFmtId="0" fontId="80" fillId="0" borderId="0" xfId="0" applyFont="1" applyAlignment="1">
      <alignment horizontal="left" vertical="center"/>
    </xf>
    <xf numFmtId="9" fontId="80" fillId="0" borderId="77" xfId="692" applyNumberFormat="1" applyFont="1" applyBorder="1">
      <alignment vertical="center"/>
    </xf>
    <xf numFmtId="41" fontId="80" fillId="0" borderId="77" xfId="692" applyFont="1" applyBorder="1">
      <alignment vertical="center"/>
    </xf>
    <xf numFmtId="0" fontId="103" fillId="0" borderId="77" xfId="0" applyFont="1" applyBorder="1" applyAlignment="1">
      <alignment horizontal="center" vertical="center" wrapText="1"/>
    </xf>
    <xf numFmtId="218" fontId="80" fillId="0" borderId="101" xfId="692" applyNumberFormat="1" applyFont="1" applyBorder="1">
      <alignment vertical="center"/>
    </xf>
    <xf numFmtId="0" fontId="124" fillId="0" borderId="77" xfId="0" applyFont="1" applyBorder="1" applyAlignment="1">
      <alignment horizontal="left" vertical="center" wrapText="1"/>
    </xf>
    <xf numFmtId="218" fontId="80" fillId="0" borderId="38" xfId="692" applyNumberFormat="1" applyFont="1" applyBorder="1">
      <alignment vertical="center"/>
    </xf>
    <xf numFmtId="41" fontId="80" fillId="0" borderId="159" xfId="0" applyNumberFormat="1" applyFont="1" applyBorder="1">
      <alignment vertical="center"/>
    </xf>
    <xf numFmtId="0" fontId="80" fillId="0" borderId="77" xfId="0" quotePrefix="1" applyFont="1" applyBorder="1">
      <alignment vertical="center"/>
    </xf>
    <xf numFmtId="0" fontId="80" fillId="0" borderId="159" xfId="0" applyFont="1" applyBorder="1">
      <alignment vertical="center"/>
    </xf>
    <xf numFmtId="0" fontId="80" fillId="0" borderId="77" xfId="0" applyFont="1" applyBorder="1" applyAlignment="1">
      <alignment horizontal="center" vertical="center"/>
    </xf>
    <xf numFmtId="41" fontId="80" fillId="0" borderId="0" xfId="0" applyNumberFormat="1" applyFont="1">
      <alignment vertical="center"/>
    </xf>
    <xf numFmtId="218" fontId="80" fillId="0" borderId="77" xfId="692" applyNumberFormat="1" applyFont="1" applyFill="1" applyBorder="1">
      <alignment vertical="center"/>
    </xf>
    <xf numFmtId="41" fontId="80" fillId="0" borderId="77" xfId="692" applyFont="1" applyFill="1" applyBorder="1">
      <alignment vertical="center"/>
    </xf>
    <xf numFmtId="0" fontId="7" fillId="0" borderId="0" xfId="844" applyAlignment="1" applyProtection="1">
      <alignment vertical="center"/>
    </xf>
    <xf numFmtId="41" fontId="80" fillId="0" borderId="77" xfId="0" applyNumberFormat="1" applyFont="1" applyBorder="1">
      <alignment vertical="center"/>
    </xf>
    <xf numFmtId="41" fontId="80" fillId="0" borderId="0" xfId="692" quotePrefix="1" applyFont="1" applyFill="1" applyBorder="1" applyAlignment="1">
      <alignment horizontal="right" vertical="center"/>
    </xf>
    <xf numFmtId="41" fontId="80" fillId="0" borderId="0" xfId="692" applyFont="1" applyFill="1" applyBorder="1" applyAlignment="1">
      <alignment vertical="center" wrapText="1"/>
    </xf>
    <xf numFmtId="41" fontId="80" fillId="0" borderId="0" xfId="692" applyFont="1" applyBorder="1" applyAlignment="1">
      <alignment vertical="center" wrapText="1"/>
    </xf>
    <xf numFmtId="0" fontId="80" fillId="0" borderId="77" xfId="0" applyFont="1" applyBorder="1" applyAlignment="1">
      <alignment horizontal="center" vertical="center" shrinkToFit="1"/>
    </xf>
    <xf numFmtId="218" fontId="80" fillId="0" borderId="77" xfId="0" applyNumberFormat="1" applyFont="1" applyBorder="1">
      <alignment vertical="center"/>
    </xf>
    <xf numFmtId="0" fontId="80" fillId="0" borderId="163" xfId="0" applyFont="1" applyBorder="1">
      <alignment vertical="center"/>
    </xf>
    <xf numFmtId="9" fontId="80" fillId="0" borderId="103" xfId="0" applyNumberFormat="1" applyFont="1" applyBorder="1" applyAlignment="1">
      <alignment horizontal="center" vertical="center"/>
    </xf>
    <xf numFmtId="41" fontId="80" fillId="0" borderId="103" xfId="692" applyFont="1" applyBorder="1">
      <alignment vertical="center"/>
    </xf>
    <xf numFmtId="0" fontId="80" fillId="0" borderId="56" xfId="0" applyFont="1" applyBorder="1">
      <alignment vertical="center"/>
    </xf>
    <xf numFmtId="0" fontId="80" fillId="0" borderId="103" xfId="0" applyFont="1" applyBorder="1" applyAlignment="1">
      <alignment horizontal="left" vertical="center"/>
    </xf>
    <xf numFmtId="218" fontId="80" fillId="0" borderId="56" xfId="692" applyNumberFormat="1" applyFont="1" applyBorder="1">
      <alignment vertical="center"/>
    </xf>
    <xf numFmtId="0" fontId="80" fillId="0" borderId="56" xfId="0" quotePrefix="1" applyFont="1" applyBorder="1">
      <alignment vertical="center"/>
    </xf>
    <xf numFmtId="41" fontId="80" fillId="0" borderId="57" xfId="692" applyFont="1" applyBorder="1">
      <alignment vertical="center"/>
    </xf>
    <xf numFmtId="0" fontId="80" fillId="0" borderId="57" xfId="0" applyFont="1" applyBorder="1">
      <alignment vertical="center"/>
    </xf>
    <xf numFmtId="0" fontId="91" fillId="0" borderId="164" xfId="0" applyFont="1" applyBorder="1">
      <alignment vertical="center"/>
    </xf>
    <xf numFmtId="0" fontId="91" fillId="0" borderId="147" xfId="0" applyFont="1" applyBorder="1">
      <alignment vertical="center"/>
    </xf>
    <xf numFmtId="0" fontId="91" fillId="0" borderId="62" xfId="0" applyFont="1" applyBorder="1">
      <alignment vertical="center"/>
    </xf>
    <xf numFmtId="0" fontId="91" fillId="0" borderId="133" xfId="0" applyFont="1" applyBorder="1">
      <alignment vertical="center"/>
    </xf>
    <xf numFmtId="0" fontId="134" fillId="0" borderId="0" xfId="0" applyFont="1">
      <alignment vertical="center"/>
    </xf>
    <xf numFmtId="0" fontId="91" fillId="0" borderId="159" xfId="0" applyFont="1" applyBorder="1" applyAlignment="1">
      <alignment horizontal="center" vertical="center"/>
    </xf>
    <xf numFmtId="0" fontId="91" fillId="0" borderId="0" xfId="0" applyFont="1" applyAlignment="1">
      <alignment horizontal="center" vertical="center"/>
    </xf>
    <xf numFmtId="0" fontId="91" fillId="0" borderId="101" xfId="0" applyFont="1" applyBorder="1">
      <alignment vertical="center"/>
    </xf>
    <xf numFmtId="0" fontId="91" fillId="0" borderId="38" xfId="0" applyFont="1" applyBorder="1">
      <alignment vertical="center"/>
    </xf>
    <xf numFmtId="0" fontId="91" fillId="0" borderId="0" xfId="0" applyFont="1">
      <alignment vertical="center"/>
    </xf>
    <xf numFmtId="0" fontId="91" fillId="0" borderId="34" xfId="0" applyFont="1" applyBorder="1">
      <alignment vertical="center"/>
    </xf>
    <xf numFmtId="0" fontId="80" fillId="0" borderId="142" xfId="0" applyFont="1" applyBorder="1">
      <alignment vertical="center"/>
    </xf>
    <xf numFmtId="0" fontId="80" fillId="0" borderId="4" xfId="0" applyFont="1" applyBorder="1" applyAlignment="1">
      <alignment horizontal="center" vertical="center"/>
    </xf>
    <xf numFmtId="0" fontId="80" fillId="0" borderId="4" xfId="0" applyFont="1" applyBorder="1">
      <alignment vertical="center"/>
    </xf>
    <xf numFmtId="0" fontId="91" fillId="0" borderId="4" xfId="0" applyFont="1" applyBorder="1" applyAlignment="1">
      <alignment horizontal="left" vertical="center"/>
    </xf>
    <xf numFmtId="178" fontId="91" fillId="0" borderId="4" xfId="0" applyNumberFormat="1" applyFont="1" applyBorder="1" applyAlignment="1">
      <alignment horizontal="center" vertical="center"/>
    </xf>
    <xf numFmtId="0" fontId="91" fillId="0" borderId="4" xfId="0" applyFont="1" applyBorder="1" applyAlignment="1">
      <alignment horizontal="right" vertical="center"/>
    </xf>
    <xf numFmtId="0" fontId="91" fillId="0" borderId="4" xfId="0" applyFont="1" applyBorder="1">
      <alignment vertical="center"/>
    </xf>
    <xf numFmtId="0" fontId="91" fillId="0" borderId="92" xfId="0" applyFont="1" applyBorder="1" applyAlignment="1">
      <alignment horizontal="right" vertical="center"/>
    </xf>
    <xf numFmtId="0" fontId="135" fillId="0" borderId="0" xfId="0" applyFont="1">
      <alignment vertical="center"/>
    </xf>
    <xf numFmtId="0" fontId="42" fillId="0" borderId="37" xfId="0" applyFont="1" applyBorder="1">
      <alignment vertical="center"/>
    </xf>
    <xf numFmtId="0" fontId="42" fillId="0" borderId="6" xfId="0" applyFont="1" applyBorder="1">
      <alignment vertical="center"/>
    </xf>
    <xf numFmtId="0" fontId="0" fillId="0" borderId="6" xfId="0" applyBorder="1">
      <alignment vertical="center"/>
    </xf>
    <xf numFmtId="0" fontId="0" fillId="0" borderId="36" xfId="0" applyBorder="1">
      <alignment vertical="center"/>
    </xf>
    <xf numFmtId="0" fontId="42" fillId="0" borderId="33" xfId="0" applyFont="1" applyBorder="1">
      <alignment vertical="center"/>
    </xf>
    <xf numFmtId="0" fontId="42" fillId="0" borderId="32" xfId="0" applyFont="1" applyBorder="1">
      <alignment vertical="center"/>
    </xf>
    <xf numFmtId="0" fontId="0" fillId="0" borderId="32" xfId="0" applyBorder="1">
      <alignment vertical="center"/>
    </xf>
    <xf numFmtId="0" fontId="42" fillId="0" borderId="31" xfId="0" applyFont="1" applyBorder="1">
      <alignment vertical="center"/>
    </xf>
    <xf numFmtId="0" fontId="136" fillId="0" borderId="0" xfId="0" applyFont="1">
      <alignment vertical="center"/>
    </xf>
    <xf numFmtId="0" fontId="0" fillId="0" borderId="1" xfId="0" applyBorder="1" applyAlignment="1">
      <alignment vertical="center" shrinkToFit="1"/>
    </xf>
    <xf numFmtId="0" fontId="0" fillId="0" borderId="1" xfId="0" applyBorder="1" applyAlignment="1">
      <alignment horizontal="center" vertical="center"/>
    </xf>
    <xf numFmtId="0" fontId="0" fillId="0" borderId="74" xfId="0" applyBorder="1" applyAlignment="1">
      <alignment horizontal="center" vertical="center"/>
    </xf>
    <xf numFmtId="0" fontId="0" fillId="0" borderId="5" xfId="0" applyBorder="1" applyAlignment="1">
      <alignment horizontal="center" vertical="center"/>
    </xf>
    <xf numFmtId="0" fontId="0" fillId="0" borderId="82" xfId="0" applyBorder="1" applyAlignment="1">
      <alignment horizontal="left" vertical="center"/>
    </xf>
    <xf numFmtId="239" fontId="0" fillId="0" borderId="74" xfId="0" applyNumberFormat="1" applyBorder="1" applyAlignment="1">
      <alignment horizontal="right" vertical="center"/>
    </xf>
    <xf numFmtId="0" fontId="0" fillId="0" borderId="11" xfId="0" applyBorder="1" applyAlignment="1">
      <alignment horizontal="center" vertical="center"/>
    </xf>
    <xf numFmtId="238" fontId="0" fillId="0" borderId="1" xfId="0" applyNumberFormat="1" applyBorder="1" applyAlignment="1">
      <alignment horizontal="center" vertical="center"/>
    </xf>
    <xf numFmtId="240" fontId="0" fillId="0" borderId="1" xfId="0" applyNumberFormat="1" applyBorder="1" applyAlignment="1">
      <alignment horizontal="center" vertical="center"/>
    </xf>
    <xf numFmtId="0" fontId="144" fillId="0" borderId="82" xfId="0" applyFont="1" applyBorder="1" applyAlignment="1">
      <alignment horizontal="center" vertical="center" shrinkToFit="1"/>
    </xf>
    <xf numFmtId="0" fontId="144" fillId="0" borderId="1" xfId="0" applyFont="1" applyBorder="1" applyAlignment="1">
      <alignment horizontal="center" vertical="center" shrinkToFit="1"/>
    </xf>
    <xf numFmtId="0" fontId="144" fillId="0" borderId="74" xfId="0" applyFont="1" applyBorder="1" applyAlignment="1">
      <alignment horizontal="center" vertical="center" shrinkToFit="1"/>
    </xf>
    <xf numFmtId="0" fontId="145" fillId="0" borderId="1" xfId="0" applyFont="1" applyBorder="1" applyAlignment="1">
      <alignment horizontal="center" vertical="center" shrinkToFit="1"/>
    </xf>
    <xf numFmtId="0" fontId="146" fillId="0" borderId="1" xfId="0" applyFont="1" applyBorder="1" applyAlignment="1">
      <alignment horizontal="center" vertical="center" shrinkToFit="1"/>
    </xf>
    <xf numFmtId="0" fontId="145" fillId="16" borderId="1" xfId="692" applyNumberFormat="1" applyFont="1" applyFill="1" applyBorder="1" applyAlignment="1">
      <alignment horizontal="center" vertical="center"/>
    </xf>
    <xf numFmtId="0" fontId="147" fillId="0" borderId="1" xfId="0" applyFont="1" applyBorder="1" applyAlignment="1">
      <alignment horizontal="center" vertical="center" shrinkToFit="1"/>
    </xf>
    <xf numFmtId="0" fontId="146" fillId="0" borderId="0" xfId="0" applyFont="1" applyAlignment="1">
      <alignment horizontal="center" vertical="center"/>
    </xf>
    <xf numFmtId="0" fontId="108" fillId="30" borderId="0" xfId="0" applyFont="1" applyFill="1">
      <alignment vertical="center"/>
    </xf>
    <xf numFmtId="0" fontId="149" fillId="32" borderId="0" xfId="848" applyFont="1" applyFill="1" applyAlignment="1">
      <alignment horizontal="center" vertical="center"/>
    </xf>
    <xf numFmtId="0" fontId="136" fillId="0" borderId="1" xfId="0" applyFont="1" applyBorder="1">
      <alignment vertical="center"/>
    </xf>
    <xf numFmtId="218" fontId="80" fillId="28" borderId="77" xfId="692" applyNumberFormat="1" applyFont="1" applyFill="1" applyBorder="1">
      <alignment vertical="center"/>
    </xf>
    <xf numFmtId="0" fontId="80" fillId="0" borderId="77" xfId="0" applyFont="1" applyBorder="1" applyAlignment="1">
      <alignment horizontal="left" vertical="center" indent="1"/>
    </xf>
    <xf numFmtId="222" fontId="11" fillId="0" borderId="0" xfId="0" applyNumberFormat="1" applyFont="1" applyAlignment="1">
      <alignment horizontal="left" vertical="center"/>
    </xf>
    <xf numFmtId="220" fontId="10" fillId="0" borderId="1" xfId="0" applyNumberFormat="1" applyFont="1" applyBorder="1" applyAlignment="1">
      <alignment horizontal="center" vertical="center"/>
    </xf>
    <xf numFmtId="0" fontId="144" fillId="28" borderId="74" xfId="0" applyFont="1" applyFill="1" applyBorder="1" applyAlignment="1">
      <alignment horizontal="center" vertical="center" shrinkToFit="1"/>
    </xf>
    <xf numFmtId="0" fontId="144" fillId="33" borderId="74" xfId="0" applyFont="1" applyFill="1" applyBorder="1" applyAlignment="1">
      <alignment horizontal="center" vertical="center" shrinkToFit="1"/>
    </xf>
    <xf numFmtId="0" fontId="144" fillId="32" borderId="74" xfId="0" applyFont="1" applyFill="1" applyBorder="1" applyAlignment="1">
      <alignment horizontal="center" vertical="center" shrinkToFit="1"/>
    </xf>
    <xf numFmtId="49" fontId="80" fillId="0" borderId="1" xfId="789" applyNumberFormat="1" applyFont="1" applyBorder="1" applyAlignment="1">
      <alignment horizontal="center" vertical="center" shrinkToFit="1"/>
    </xf>
    <xf numFmtId="38" fontId="80" fillId="0" borderId="1" xfId="789" applyNumberFormat="1" applyFont="1" applyBorder="1" applyAlignment="1">
      <alignment horizontal="right" vertical="center" shrinkToFit="1"/>
    </xf>
    <xf numFmtId="218" fontId="80" fillId="0" borderId="1" xfId="850" applyNumberFormat="1" applyFont="1" applyFill="1" applyBorder="1" applyAlignment="1">
      <alignment vertical="center" shrinkToFit="1"/>
    </xf>
    <xf numFmtId="41" fontId="80" fillId="0" borderId="1" xfId="850" applyFont="1" applyFill="1" applyBorder="1" applyAlignment="1">
      <alignment vertical="center" shrinkToFit="1"/>
    </xf>
    <xf numFmtId="41" fontId="80" fillId="0" borderId="1" xfId="850" applyFont="1" applyFill="1" applyBorder="1" applyAlignment="1">
      <alignment horizontal="center" vertical="center" shrinkToFit="1"/>
    </xf>
    <xf numFmtId="41" fontId="104" fillId="0" borderId="0" xfId="783" applyNumberFormat="1">
      <alignment vertical="center"/>
    </xf>
    <xf numFmtId="227" fontId="104" fillId="0" borderId="0" xfId="783" applyNumberFormat="1">
      <alignment vertical="center"/>
    </xf>
    <xf numFmtId="0" fontId="146" fillId="34" borderId="1" xfId="0" applyFont="1" applyFill="1" applyBorder="1" applyAlignment="1">
      <alignment horizontal="center" vertical="center" shrinkToFit="1"/>
    </xf>
    <xf numFmtId="41" fontId="105" fillId="0" borderId="0" xfId="783" applyNumberFormat="1" applyFont="1">
      <alignment vertical="center"/>
    </xf>
    <xf numFmtId="0" fontId="146" fillId="35" borderId="1" xfId="0" applyFont="1" applyFill="1" applyBorder="1" applyAlignment="1">
      <alignment horizontal="center" vertical="center" shrinkToFit="1"/>
    </xf>
    <xf numFmtId="0" fontId="144" fillId="35" borderId="74" xfId="0" applyFont="1" applyFill="1" applyBorder="1" applyAlignment="1">
      <alignment horizontal="center" vertical="center" shrinkToFit="1"/>
    </xf>
    <xf numFmtId="0" fontId="0" fillId="29" borderId="0" xfId="0" applyFill="1">
      <alignment vertical="center"/>
    </xf>
    <xf numFmtId="0" fontId="144" fillId="29" borderId="74" xfId="0" applyFont="1" applyFill="1" applyBorder="1" applyAlignment="1">
      <alignment horizontal="center" vertical="center" shrinkToFit="1"/>
    </xf>
    <xf numFmtId="0" fontId="144" fillId="30" borderId="74" xfId="0" applyFont="1" applyFill="1" applyBorder="1" applyAlignment="1">
      <alignment horizontal="center" vertical="center" shrinkToFit="1"/>
    </xf>
    <xf numFmtId="0" fontId="144" fillId="36" borderId="74" xfId="0" applyFont="1" applyFill="1" applyBorder="1" applyAlignment="1">
      <alignment horizontal="center" vertical="center" shrinkToFit="1"/>
    </xf>
    <xf numFmtId="0" fontId="144" fillId="37" borderId="74" xfId="0" applyFont="1" applyFill="1" applyBorder="1" applyAlignment="1">
      <alignment horizontal="center" vertical="center" shrinkToFit="1"/>
    </xf>
    <xf numFmtId="0" fontId="144" fillId="38" borderId="74" xfId="0" applyFont="1" applyFill="1" applyBorder="1" applyAlignment="1">
      <alignment horizontal="center" vertical="center" shrinkToFit="1"/>
    </xf>
    <xf numFmtId="0" fontId="144" fillId="29" borderId="1" xfId="0" applyFont="1" applyFill="1" applyBorder="1" applyAlignment="1">
      <alignment horizontal="center" vertical="center" shrinkToFit="1"/>
    </xf>
    <xf numFmtId="0" fontId="146" fillId="35" borderId="74" xfId="0" applyFont="1" applyFill="1" applyBorder="1" applyAlignment="1">
      <alignment horizontal="center" vertical="center" shrinkToFit="1"/>
    </xf>
    <xf numFmtId="0" fontId="146" fillId="0" borderId="1" xfId="0" applyFont="1" applyBorder="1" applyAlignment="1">
      <alignment horizontal="center" vertical="center"/>
    </xf>
    <xf numFmtId="0" fontId="150" fillId="0" borderId="0" xfId="0" applyFont="1">
      <alignment vertical="center"/>
    </xf>
    <xf numFmtId="49" fontId="0" fillId="0" borderId="104" xfId="0" applyNumberFormat="1" applyBorder="1" applyAlignment="1">
      <alignment horizontal="center" vertical="center"/>
    </xf>
    <xf numFmtId="1" fontId="0" fillId="0" borderId="104" xfId="0" applyNumberFormat="1" applyBorder="1" applyAlignment="1">
      <alignment horizontal="center" vertical="center"/>
    </xf>
    <xf numFmtId="2" fontId="0" fillId="0" borderId="56" xfId="0" applyNumberFormat="1" applyBorder="1" applyAlignment="1">
      <alignment horizontal="center" vertical="center"/>
    </xf>
    <xf numFmtId="2" fontId="0" fillId="0" borderId="57" xfId="0" applyNumberFormat="1" applyBorder="1">
      <alignment vertical="center"/>
    </xf>
    <xf numFmtId="49" fontId="0" fillId="0" borderId="57" xfId="0" applyNumberFormat="1" applyBorder="1" applyAlignment="1">
      <alignment vertical="center" wrapText="1"/>
    </xf>
    <xf numFmtId="1" fontId="0" fillId="0" borderId="56" xfId="0" applyNumberFormat="1" applyBorder="1" applyAlignment="1">
      <alignment horizontal="center" vertical="center"/>
    </xf>
    <xf numFmtId="2" fontId="0" fillId="0" borderId="104" xfId="0" applyNumberFormat="1" applyBorder="1" applyAlignment="1">
      <alignment horizontal="center" vertical="center"/>
    </xf>
    <xf numFmtId="234" fontId="10" fillId="0" borderId="1" xfId="0" applyNumberFormat="1" applyFont="1" applyBorder="1" applyAlignment="1">
      <alignment horizontal="center" vertical="center" wrapText="1"/>
    </xf>
    <xf numFmtId="0" fontId="18" fillId="0" borderId="165" xfId="0" applyFont="1" applyBorder="1">
      <alignment vertical="center"/>
    </xf>
    <xf numFmtId="0" fontId="18" fillId="0" borderId="166" xfId="0" applyFont="1" applyBorder="1">
      <alignment vertical="center"/>
    </xf>
    <xf numFmtId="0" fontId="18" fillId="0" borderId="167" xfId="0" applyFont="1" applyBorder="1">
      <alignment vertical="center"/>
    </xf>
    <xf numFmtId="0" fontId="18" fillId="0" borderId="168" xfId="0" applyFont="1" applyBorder="1">
      <alignment vertical="center"/>
    </xf>
    <xf numFmtId="0" fontId="80" fillId="28" borderId="1" xfId="783" applyFont="1" applyFill="1" applyBorder="1" applyAlignment="1">
      <alignment horizontal="center" vertical="center" shrinkToFit="1"/>
    </xf>
    <xf numFmtId="0" fontId="80" fillId="28" borderId="1" xfId="789" applyFont="1" applyFill="1" applyBorder="1" applyAlignment="1">
      <alignment horizontal="center" vertical="center" shrinkToFit="1"/>
    </xf>
    <xf numFmtId="49" fontId="80" fillId="28" borderId="1" xfId="789" applyNumberFormat="1" applyFont="1" applyFill="1" applyBorder="1" applyAlignment="1">
      <alignment horizontal="center" vertical="center" shrinkToFit="1"/>
    </xf>
    <xf numFmtId="38" fontId="80" fillId="28" borderId="1" xfId="789" applyNumberFormat="1" applyFont="1" applyFill="1" applyBorder="1" applyAlignment="1">
      <alignment horizontal="right" vertical="center" shrinkToFit="1"/>
    </xf>
    <xf numFmtId="218" fontId="80" fillId="28" borderId="1" xfId="850" applyNumberFormat="1" applyFont="1" applyFill="1" applyBorder="1" applyAlignment="1">
      <alignment vertical="center" shrinkToFit="1"/>
    </xf>
    <xf numFmtId="41" fontId="80" fillId="28" borderId="1" xfId="850" applyFont="1" applyFill="1" applyBorder="1" applyAlignment="1">
      <alignment vertical="center" shrinkToFit="1"/>
    </xf>
    <xf numFmtId="184" fontId="80" fillId="28" borderId="1" xfId="789" applyNumberFormat="1" applyFont="1" applyFill="1" applyBorder="1">
      <alignment vertical="center"/>
    </xf>
    <xf numFmtId="178" fontId="80" fillId="28" borderId="1" xfId="783" applyNumberFormat="1" applyFont="1" applyFill="1" applyBorder="1" applyAlignment="1">
      <alignment horizontal="center" vertical="center" shrinkToFit="1"/>
    </xf>
    <xf numFmtId="0" fontId="80" fillId="28" borderId="1" xfId="789" applyFont="1" applyFill="1" applyBorder="1" applyAlignment="1">
      <alignment vertical="center" shrinkToFit="1"/>
    </xf>
    <xf numFmtId="0" fontId="104" fillId="28" borderId="0" xfId="783" applyFill="1">
      <alignment vertical="center"/>
    </xf>
    <xf numFmtId="0" fontId="108" fillId="28" borderId="8" xfId="789" applyFont="1" applyFill="1" applyBorder="1" applyAlignment="1">
      <alignment horizontal="center" vertical="center"/>
    </xf>
    <xf numFmtId="0" fontId="108" fillId="28" borderId="14" xfId="789" applyFont="1" applyFill="1" applyBorder="1" applyAlignment="1">
      <alignment horizontal="center" vertical="center"/>
    </xf>
    <xf numFmtId="49" fontId="108" fillId="28" borderId="14" xfId="789" applyNumberFormat="1" applyFont="1" applyFill="1" applyBorder="1" applyAlignment="1">
      <alignment horizontal="center" vertical="center"/>
    </xf>
    <xf numFmtId="235" fontId="108" fillId="28" borderId="14" xfId="789" applyNumberFormat="1" applyFont="1" applyFill="1" applyBorder="1">
      <alignment vertical="center"/>
    </xf>
    <xf numFmtId="184" fontId="108" fillId="28" borderId="14" xfId="789" applyNumberFormat="1" applyFont="1" applyFill="1" applyBorder="1">
      <alignment vertical="center"/>
    </xf>
    <xf numFmtId="49" fontId="108" fillId="28" borderId="14" xfId="785" applyNumberFormat="1" applyFont="1" applyFill="1" applyBorder="1" applyAlignment="1">
      <alignment horizontal="center" vertical="center"/>
    </xf>
    <xf numFmtId="41" fontId="108" fillId="28" borderId="14" xfId="702" applyFont="1" applyFill="1" applyBorder="1" applyAlignment="1">
      <alignment horizontal="center" vertical="center"/>
    </xf>
    <xf numFmtId="0" fontId="108" fillId="28" borderId="14" xfId="789" applyFont="1" applyFill="1" applyBorder="1" applyAlignment="1">
      <alignment vertical="center" shrinkToFit="1"/>
    </xf>
    <xf numFmtId="0" fontId="108" fillId="28" borderId="14" xfId="789" applyFont="1" applyFill="1" applyBorder="1" applyAlignment="1">
      <alignment horizontal="center" vertical="center" shrinkToFit="1"/>
    </xf>
    <xf numFmtId="0" fontId="80" fillId="0" borderId="1" xfId="0" applyFont="1" applyBorder="1" applyAlignment="1">
      <alignment vertical="center" shrinkToFit="1"/>
    </xf>
    <xf numFmtId="176" fontId="80" fillId="0" borderId="1" xfId="789" applyNumberFormat="1" applyFont="1" applyBorder="1" applyAlignment="1">
      <alignment horizontal="right" vertical="center" shrinkToFit="1"/>
    </xf>
    <xf numFmtId="218" fontId="80" fillId="0" borderId="1" xfId="702" applyNumberFormat="1" applyFont="1" applyFill="1" applyBorder="1" applyAlignment="1">
      <alignment vertical="center" shrinkToFit="1"/>
    </xf>
    <xf numFmtId="218" fontId="80" fillId="0" borderId="1" xfId="702" applyNumberFormat="1" applyFont="1" applyFill="1" applyBorder="1" applyAlignment="1">
      <alignment horizontal="center" vertical="center" shrinkToFit="1"/>
    </xf>
    <xf numFmtId="41" fontId="80" fillId="0" borderId="1" xfId="702" applyFont="1" applyFill="1" applyBorder="1" applyAlignment="1">
      <alignment vertical="center" shrinkToFit="1"/>
    </xf>
    <xf numFmtId="0" fontId="80" fillId="0" borderId="1" xfId="851" applyFont="1" applyBorder="1" applyAlignment="1">
      <alignment horizontal="center" vertical="center" shrinkToFit="1"/>
    </xf>
    <xf numFmtId="41" fontId="80" fillId="0" borderId="1" xfId="702" applyFont="1" applyFill="1" applyBorder="1" applyAlignment="1">
      <alignment horizontal="center" vertical="center" shrinkToFit="1"/>
    </xf>
    <xf numFmtId="220" fontId="105" fillId="0" borderId="0" xfId="783" applyNumberFormat="1" applyFont="1">
      <alignment vertical="center"/>
    </xf>
    <xf numFmtId="0" fontId="152" fillId="0" borderId="0" xfId="783" applyFont="1">
      <alignment vertical="center"/>
    </xf>
    <xf numFmtId="177" fontId="111" fillId="0" borderId="0" xfId="783" applyNumberFormat="1" applyFont="1">
      <alignment vertical="center"/>
    </xf>
    <xf numFmtId="182" fontId="144" fillId="0" borderId="74" xfId="0" applyNumberFormat="1" applyFont="1" applyBorder="1" applyAlignment="1">
      <alignment horizontal="center" vertical="center" shrinkToFit="1"/>
    </xf>
    <xf numFmtId="41" fontId="108" fillId="28" borderId="77" xfId="0" applyNumberFormat="1" applyFont="1" applyFill="1" applyBorder="1">
      <alignment vertical="center"/>
    </xf>
    <xf numFmtId="0" fontId="80" fillId="28" borderId="67" xfId="0" applyFont="1" applyFill="1" applyBorder="1" applyAlignment="1">
      <alignment horizontal="left" vertical="center" indent="1"/>
    </xf>
    <xf numFmtId="0" fontId="8" fillId="28" borderId="0" xfId="0" applyFont="1" applyFill="1">
      <alignment vertical="center"/>
    </xf>
    <xf numFmtId="41" fontId="112" fillId="0" borderId="1" xfId="692" applyFont="1" applyBorder="1" applyAlignment="1">
      <alignment horizontal="right" vertical="center"/>
    </xf>
    <xf numFmtId="0" fontId="154" fillId="0" borderId="1" xfId="783" applyFont="1" applyBorder="1">
      <alignment vertical="center"/>
    </xf>
    <xf numFmtId="0" fontId="154" fillId="0" borderId="1" xfId="783" applyFont="1" applyBorder="1" applyAlignment="1">
      <alignment horizontal="center" vertical="center"/>
    </xf>
    <xf numFmtId="231" fontId="112" fillId="0" borderId="1" xfId="783" quotePrefix="1" applyNumberFormat="1" applyFont="1" applyBorder="1" applyAlignment="1">
      <alignment horizontal="center" vertical="center" shrinkToFit="1"/>
    </xf>
    <xf numFmtId="41" fontId="112" fillId="0" borderId="1" xfId="692" applyFont="1" applyBorder="1" applyAlignment="1">
      <alignment horizontal="center" vertical="center" shrinkToFit="1"/>
    </xf>
    <xf numFmtId="231" fontId="112" fillId="0" borderId="1" xfId="783" applyNumberFormat="1" applyFont="1" applyBorder="1" applyAlignment="1">
      <alignment horizontal="center" vertical="center" shrinkToFit="1"/>
    </xf>
    <xf numFmtId="176" fontId="112" fillId="0" borderId="1" xfId="789" applyNumberFormat="1" applyFont="1" applyBorder="1">
      <alignment vertical="center"/>
    </xf>
    <xf numFmtId="41" fontId="118" fillId="0" borderId="1" xfId="692" applyFont="1" applyBorder="1" applyAlignment="1">
      <alignment horizontal="center" vertical="center" shrinkToFit="1"/>
    </xf>
    <xf numFmtId="0" fontId="155" fillId="29" borderId="38" xfId="0" applyFont="1" applyFill="1" applyBorder="1" applyAlignment="1">
      <alignment horizontal="center" vertical="center"/>
    </xf>
    <xf numFmtId="41" fontId="80" fillId="28" borderId="77" xfId="0" applyNumberFormat="1" applyFont="1" applyFill="1" applyBorder="1">
      <alignment vertical="center"/>
    </xf>
    <xf numFmtId="41" fontId="118" fillId="0" borderId="56" xfId="692" applyFont="1" applyFill="1" applyBorder="1" applyAlignment="1">
      <alignment horizontal="right" vertical="center" shrinkToFit="1"/>
    </xf>
    <xf numFmtId="218" fontId="80" fillId="0" borderId="1" xfId="692" applyNumberFormat="1" applyFont="1" applyFill="1" applyBorder="1" applyAlignment="1">
      <alignment vertical="center" shrinkToFit="1"/>
    </xf>
    <xf numFmtId="0" fontId="146" fillId="41" borderId="1" xfId="0" applyFont="1" applyFill="1" applyBorder="1" applyAlignment="1">
      <alignment horizontal="center" vertical="center" shrinkToFit="1"/>
    </xf>
    <xf numFmtId="0" fontId="146" fillId="41" borderId="74" xfId="0" applyFont="1" applyFill="1" applyBorder="1" applyAlignment="1">
      <alignment horizontal="center" vertical="center" shrinkToFit="1"/>
    </xf>
    <xf numFmtId="0" fontId="145" fillId="41" borderId="1" xfId="0" applyFont="1" applyFill="1" applyBorder="1" applyAlignment="1">
      <alignment horizontal="center" vertical="center" shrinkToFit="1"/>
    </xf>
    <xf numFmtId="218" fontId="118" fillId="0" borderId="1" xfId="692" applyNumberFormat="1" applyFont="1" applyBorder="1" applyAlignment="1">
      <alignment horizontal="center" vertical="center" shrinkToFit="1"/>
    </xf>
    <xf numFmtId="218" fontId="112" fillId="0" borderId="1" xfId="692" applyNumberFormat="1" applyFont="1" applyBorder="1" applyAlignment="1">
      <alignment horizontal="center" vertical="center" shrinkToFit="1"/>
    </xf>
    <xf numFmtId="218" fontId="80" fillId="0" borderId="1" xfId="692" applyNumberFormat="1" applyFont="1" applyBorder="1" applyAlignment="1">
      <alignment horizontal="center" vertical="center"/>
    </xf>
    <xf numFmtId="41" fontId="97" fillId="0" borderId="0" xfId="0" applyNumberFormat="1" applyFont="1">
      <alignment vertical="center"/>
    </xf>
    <xf numFmtId="1" fontId="157" fillId="0" borderId="104" xfId="0" applyNumberFormat="1" applyFont="1" applyBorder="1" applyAlignment="1">
      <alignment horizontal="center" vertical="center"/>
    </xf>
    <xf numFmtId="0" fontId="18" fillId="0" borderId="170" xfId="0" applyFont="1" applyBorder="1">
      <alignment vertical="center"/>
    </xf>
    <xf numFmtId="0" fontId="18" fillId="0" borderId="171" xfId="0" applyFont="1" applyBorder="1">
      <alignment vertical="center"/>
    </xf>
    <xf numFmtId="0" fontId="18" fillId="0" borderId="172" xfId="0" applyFont="1" applyBorder="1">
      <alignment vertical="center"/>
    </xf>
    <xf numFmtId="0" fontId="18" fillId="0" borderId="173" xfId="0" applyFont="1" applyBorder="1">
      <alignment vertical="center"/>
    </xf>
    <xf numFmtId="9" fontId="80" fillId="0" borderId="77" xfId="0" applyNumberFormat="1" applyFont="1" applyBorder="1" applyAlignment="1">
      <alignment horizontal="center" vertical="center"/>
    </xf>
    <xf numFmtId="241" fontId="80" fillId="0" borderId="159" xfId="897" applyFont="1" applyFill="1" applyBorder="1" applyAlignment="1" applyProtection="1">
      <alignment horizontal="center" vertical="center"/>
    </xf>
    <xf numFmtId="0" fontId="159" fillId="0" borderId="0" xfId="0" applyFont="1">
      <alignment vertical="center"/>
    </xf>
    <xf numFmtId="0" fontId="0" fillId="0" borderId="0" xfId="0" applyAlignment="1">
      <alignment vertical="center" wrapText="1"/>
    </xf>
    <xf numFmtId="0" fontId="151" fillId="0" borderId="0" xfId="0" applyFont="1">
      <alignment vertical="center"/>
    </xf>
    <xf numFmtId="0" fontId="0" fillId="0" borderId="0" xfId="0" applyAlignment="1">
      <alignment horizontal="left" vertical="center"/>
    </xf>
    <xf numFmtId="0" fontId="52" fillId="0" borderId="0" xfId="0" applyFont="1">
      <alignment vertical="center"/>
    </xf>
    <xf numFmtId="0" fontId="161" fillId="0" borderId="0" xfId="0" applyFont="1" applyAlignment="1">
      <alignment horizontal="left" vertical="center"/>
    </xf>
    <xf numFmtId="0" fontId="158" fillId="0" borderId="0" xfId="898" applyFont="1">
      <alignment vertical="center"/>
    </xf>
    <xf numFmtId="0" fontId="3" fillId="0" borderId="0" xfId="898">
      <alignment vertical="center"/>
    </xf>
    <xf numFmtId="0" fontId="3" fillId="0" borderId="0" xfId="898" applyAlignment="1"/>
    <xf numFmtId="0" fontId="3" fillId="0" borderId="34" xfId="898" applyBorder="1" applyAlignment="1"/>
    <xf numFmtId="0" fontId="3" fillId="0" borderId="33" xfId="898" applyBorder="1">
      <alignment vertical="center"/>
    </xf>
    <xf numFmtId="0" fontId="3" fillId="0" borderId="35" xfId="898" applyBorder="1">
      <alignment vertical="center"/>
    </xf>
    <xf numFmtId="0" fontId="3" fillId="0" borderId="36" xfId="898" applyBorder="1" applyAlignment="1"/>
    <xf numFmtId="0" fontId="3" fillId="0" borderId="6" xfId="898" applyBorder="1" applyAlignment="1"/>
    <xf numFmtId="0" fontId="3" fillId="0" borderId="6" xfId="898" applyBorder="1">
      <alignment vertical="center"/>
    </xf>
    <xf numFmtId="0" fontId="3" fillId="0" borderId="37" xfId="898" applyBorder="1">
      <alignment vertical="center"/>
    </xf>
    <xf numFmtId="0" fontId="3" fillId="0" borderId="31" xfId="898" applyBorder="1" applyAlignment="1"/>
    <xf numFmtId="0" fontId="3" fillId="0" borderId="32" xfId="898" applyBorder="1" applyAlignment="1"/>
    <xf numFmtId="0" fontId="3" fillId="0" borderId="32" xfId="898" applyBorder="1">
      <alignment vertical="center"/>
    </xf>
    <xf numFmtId="0" fontId="3" fillId="0" borderId="34" xfId="898" applyBorder="1">
      <alignment vertical="center"/>
    </xf>
    <xf numFmtId="0" fontId="3" fillId="0" borderId="36" xfId="898" applyBorder="1">
      <alignment vertical="center"/>
    </xf>
    <xf numFmtId="41" fontId="80" fillId="0" borderId="1" xfId="732" applyFont="1" applyFill="1" applyBorder="1" applyAlignment="1">
      <alignment horizontal="center" vertical="center" shrinkToFit="1"/>
    </xf>
    <xf numFmtId="218" fontId="80" fillId="0" borderId="1" xfId="732" applyNumberFormat="1" applyFont="1" applyFill="1" applyBorder="1" applyAlignment="1">
      <alignment horizontal="right" vertical="center" shrinkToFit="1"/>
    </xf>
    <xf numFmtId="41" fontId="80" fillId="0" borderId="1" xfId="732" applyFont="1" applyFill="1" applyBorder="1" applyAlignment="1">
      <alignment vertical="center" shrinkToFit="1"/>
    </xf>
    <xf numFmtId="41" fontId="80" fillId="0" borderId="1" xfId="732" applyFont="1" applyFill="1" applyBorder="1" applyAlignment="1">
      <alignment horizontal="right" vertical="center" shrinkToFit="1"/>
    </xf>
    <xf numFmtId="220" fontId="128" fillId="0" borderId="1" xfId="0" applyNumberFormat="1" applyFont="1" applyBorder="1">
      <alignment vertical="center"/>
    </xf>
    <xf numFmtId="0" fontId="128" fillId="0" borderId="1" xfId="0" applyFont="1" applyBorder="1">
      <alignment vertical="center"/>
    </xf>
    <xf numFmtId="0" fontId="18" fillId="0" borderId="182" xfId="0" applyFont="1" applyBorder="1">
      <alignment vertical="center"/>
    </xf>
    <xf numFmtId="49" fontId="80" fillId="0" borderId="1" xfId="0" applyNumberFormat="1" applyFont="1" applyBorder="1" applyAlignment="1">
      <alignment vertical="center" shrinkToFit="1"/>
    </xf>
    <xf numFmtId="242" fontId="80" fillId="40" borderId="169" xfId="896" applyNumberFormat="1" applyFont="1" applyFill="1" applyBorder="1" applyAlignment="1" applyProtection="1">
      <alignment horizontal="center" vertical="center"/>
    </xf>
    <xf numFmtId="243" fontId="80" fillId="40" borderId="169" xfId="896" applyNumberFormat="1" applyFont="1" applyFill="1" applyBorder="1" applyAlignment="1" applyProtection="1">
      <alignment horizontal="center" vertical="center"/>
    </xf>
    <xf numFmtId="242" fontId="80" fillId="40" borderId="183" xfId="896" applyNumberFormat="1" applyFont="1" applyFill="1" applyBorder="1" applyAlignment="1" applyProtection="1">
      <alignment horizontal="center" vertical="center"/>
    </xf>
    <xf numFmtId="242" fontId="80" fillId="40" borderId="1" xfId="896" applyNumberFormat="1" applyFont="1" applyFill="1" applyBorder="1" applyAlignment="1" applyProtection="1">
      <alignment horizontal="center" vertical="center"/>
    </xf>
    <xf numFmtId="243" fontId="80" fillId="40" borderId="1" xfId="896" applyNumberFormat="1" applyFont="1" applyFill="1" applyBorder="1" applyAlignment="1" applyProtection="1">
      <alignment horizontal="center" vertical="center"/>
    </xf>
    <xf numFmtId="177" fontId="112" fillId="0" borderId="1" xfId="692" applyNumberFormat="1" applyFont="1" applyFill="1" applyBorder="1" applyAlignment="1">
      <alignment horizontal="right" vertical="center" shrinkToFit="1"/>
    </xf>
    <xf numFmtId="176" fontId="80" fillId="0" borderId="1" xfId="692" applyNumberFormat="1" applyFont="1" applyFill="1" applyBorder="1" applyAlignment="1">
      <alignment horizontal="center" vertical="center" shrinkToFit="1"/>
    </xf>
    <xf numFmtId="177" fontId="80" fillId="0" borderId="1" xfId="692" applyNumberFormat="1" applyFont="1" applyFill="1" applyBorder="1" applyAlignment="1">
      <alignment horizontal="right" vertical="center" shrinkToFit="1"/>
    </xf>
    <xf numFmtId="0" fontId="80" fillId="0" borderId="1" xfId="732" applyNumberFormat="1" applyFont="1" applyFill="1" applyBorder="1" applyAlignment="1">
      <alignment horizontal="center" vertical="center" shrinkToFit="1"/>
    </xf>
    <xf numFmtId="176" fontId="80" fillId="0" borderId="1" xfId="897" applyNumberFormat="1" applyFont="1" applyFill="1" applyBorder="1" applyAlignment="1">
      <alignment horizontal="center" vertical="center" shrinkToFit="1"/>
    </xf>
    <xf numFmtId="177" fontId="80" fillId="0" borderId="1" xfId="732" applyNumberFormat="1" applyFont="1" applyFill="1" applyBorder="1" applyAlignment="1">
      <alignment horizontal="right" vertical="center" shrinkToFit="1"/>
    </xf>
    <xf numFmtId="176" fontId="80" fillId="0" borderId="1" xfId="900" applyNumberFormat="1" applyFont="1" applyFill="1" applyBorder="1" applyAlignment="1">
      <alignment horizontal="center" vertical="center" shrinkToFit="1"/>
    </xf>
    <xf numFmtId="177" fontId="80" fillId="0" borderId="1" xfId="900" applyNumberFormat="1" applyFont="1" applyFill="1" applyBorder="1" applyAlignment="1">
      <alignment horizontal="right" vertical="center" shrinkToFit="1"/>
    </xf>
    <xf numFmtId="41" fontId="112" fillId="0" borderId="1" xfId="692" applyFont="1" applyFill="1" applyBorder="1" applyAlignment="1">
      <alignment vertical="center" shrinkToFit="1"/>
    </xf>
    <xf numFmtId="0" fontId="80" fillId="0" borderId="1" xfId="899" applyFont="1" applyBorder="1" applyAlignment="1">
      <alignment horizontal="center" vertical="center" shrinkToFit="1"/>
    </xf>
    <xf numFmtId="0" fontId="80" fillId="0" borderId="1" xfId="899" applyFont="1" applyBorder="1" applyAlignment="1">
      <alignment vertical="center" shrinkToFit="1"/>
    </xf>
    <xf numFmtId="0" fontId="80" fillId="0" borderId="1" xfId="899" applyFont="1" applyBorder="1" applyAlignment="1">
      <alignment horizontal="left" vertical="center" shrinkToFit="1"/>
    </xf>
    <xf numFmtId="1" fontId="80" fillId="0" borderId="1" xfId="693" applyNumberFormat="1" applyFont="1" applyFill="1" applyBorder="1" applyAlignment="1">
      <alignment horizontal="center" vertical="center" shrinkToFit="1"/>
    </xf>
    <xf numFmtId="181" fontId="80" fillId="0" borderId="1" xfId="693" applyNumberFormat="1" applyFont="1" applyFill="1" applyBorder="1" applyAlignment="1">
      <alignment horizontal="center" vertical="center" shrinkToFit="1"/>
    </xf>
    <xf numFmtId="0" fontId="80" fillId="0" borderId="1" xfId="693" applyNumberFormat="1" applyFont="1" applyFill="1" applyBorder="1" applyAlignment="1">
      <alignment horizontal="center" vertical="center" shrinkToFit="1"/>
    </xf>
    <xf numFmtId="218" fontId="80" fillId="0" borderId="1" xfId="692" applyNumberFormat="1" applyFont="1" applyFill="1" applyBorder="1" applyAlignment="1">
      <alignment vertical="center"/>
    </xf>
    <xf numFmtId="227" fontId="80" fillId="0" borderId="1" xfId="692" applyNumberFormat="1" applyFont="1" applyFill="1" applyBorder="1" applyAlignment="1">
      <alignment horizontal="center" vertical="center"/>
    </xf>
    <xf numFmtId="41" fontId="112" fillId="0" borderId="1" xfId="703" applyFont="1" applyFill="1" applyBorder="1" applyAlignment="1">
      <alignment vertical="center" shrinkToFit="1"/>
    </xf>
    <xf numFmtId="218" fontId="118" fillId="0" borderId="1" xfId="692" applyNumberFormat="1" applyFont="1" applyFill="1" applyBorder="1" applyAlignment="1">
      <alignment horizontal="center" vertical="center" shrinkToFit="1"/>
    </xf>
    <xf numFmtId="41" fontId="80" fillId="0" borderId="1" xfId="692" applyFont="1" applyFill="1" applyBorder="1" applyAlignment="1">
      <alignment vertical="center" shrinkToFit="1"/>
    </xf>
    <xf numFmtId="41" fontId="80" fillId="0" borderId="1" xfId="900" applyFont="1" applyFill="1" applyBorder="1" applyAlignment="1">
      <alignment vertical="center" shrinkToFit="1"/>
    </xf>
    <xf numFmtId="218" fontId="80" fillId="0" borderId="1" xfId="900" applyNumberFormat="1" applyFont="1" applyFill="1" applyBorder="1" applyAlignment="1">
      <alignment vertical="center" shrinkToFit="1"/>
    </xf>
    <xf numFmtId="218" fontId="80" fillId="0" borderId="1" xfId="897" applyNumberFormat="1" applyFont="1" applyFill="1" applyBorder="1" applyAlignment="1">
      <alignment horizontal="right" vertical="center"/>
    </xf>
    <xf numFmtId="0" fontId="112" fillId="0" borderId="0" xfId="783" applyFont="1" applyAlignment="1">
      <alignment horizontal="center" vertical="center"/>
    </xf>
    <xf numFmtId="0" fontId="112" fillId="0" borderId="0" xfId="783" applyFont="1">
      <alignment vertical="center"/>
    </xf>
    <xf numFmtId="0" fontId="112" fillId="0" borderId="1" xfId="783" applyFont="1" applyBorder="1" applyAlignment="1">
      <alignment horizontal="center" vertical="center" wrapText="1"/>
    </xf>
    <xf numFmtId="0" fontId="112" fillId="0" borderId="1" xfId="783" applyFont="1" applyBorder="1" applyAlignment="1">
      <alignment vertical="center" wrapText="1"/>
    </xf>
    <xf numFmtId="231" fontId="164" fillId="0" borderId="1" xfId="783" applyNumberFormat="1" applyFont="1" applyBorder="1" applyAlignment="1">
      <alignment horizontal="center" vertical="center" shrinkToFit="1"/>
    </xf>
    <xf numFmtId="177" fontId="118" fillId="0" borderId="1" xfId="783" applyNumberFormat="1" applyFont="1" applyBorder="1" applyAlignment="1">
      <alignment horizontal="right" vertical="center" shrinkToFit="1"/>
    </xf>
    <xf numFmtId="0" fontId="80" fillId="0" borderId="1" xfId="874" applyFont="1" applyBorder="1" applyAlignment="1">
      <alignment vertical="center" shrinkToFit="1"/>
    </xf>
    <xf numFmtId="177" fontId="80" fillId="0" borderId="1" xfId="783" applyNumberFormat="1" applyFont="1" applyBorder="1" applyAlignment="1">
      <alignment vertical="center" shrinkToFit="1"/>
    </xf>
    <xf numFmtId="0" fontId="80" fillId="0" borderId="1" xfId="874" applyFont="1" applyBorder="1" applyAlignment="1">
      <alignment horizontal="left" vertical="center" shrinkToFit="1"/>
    </xf>
    <xf numFmtId="3" fontId="80" fillId="0" borderId="1" xfId="0" applyNumberFormat="1" applyFont="1" applyBorder="1" applyAlignment="1">
      <alignment horizontal="right" vertical="center" wrapText="1"/>
    </xf>
    <xf numFmtId="41" fontId="91" fillId="0" borderId="1" xfId="703" applyFont="1" applyFill="1" applyBorder="1" applyAlignment="1">
      <alignment vertical="center" shrinkToFit="1"/>
    </xf>
    <xf numFmtId="227" fontId="80" fillId="0" borderId="1" xfId="692" applyNumberFormat="1" applyFont="1" applyFill="1" applyBorder="1" applyAlignment="1">
      <alignment horizontal="center" vertical="center" shrinkToFit="1"/>
    </xf>
    <xf numFmtId="218" fontId="91" fillId="0" borderId="1" xfId="692" applyNumberFormat="1" applyFont="1" applyFill="1" applyBorder="1" applyAlignment="1">
      <alignment vertical="center" shrinkToFit="1"/>
    </xf>
    <xf numFmtId="227" fontId="91" fillId="0" borderId="1" xfId="692" applyNumberFormat="1" applyFont="1" applyFill="1" applyBorder="1" applyAlignment="1">
      <alignment horizontal="center" vertical="center" shrinkToFit="1"/>
    </xf>
    <xf numFmtId="41" fontId="80" fillId="0" borderId="1" xfId="703" applyFont="1" applyFill="1" applyBorder="1" applyAlignment="1">
      <alignment vertical="center" shrinkToFit="1"/>
    </xf>
    <xf numFmtId="218" fontId="91" fillId="0" borderId="1" xfId="692" applyNumberFormat="1" applyFont="1" applyFill="1" applyBorder="1" applyAlignment="1">
      <alignment horizontal="center" vertical="center" shrinkToFit="1"/>
    </xf>
    <xf numFmtId="0" fontId="91" fillId="0" borderId="1" xfId="783" applyFont="1" applyBorder="1" applyAlignment="1">
      <alignment horizontal="center" vertical="center" shrinkToFit="1"/>
    </xf>
    <xf numFmtId="1" fontId="91" fillId="0" borderId="1" xfId="783" applyNumberFormat="1" applyFont="1" applyBorder="1" applyAlignment="1">
      <alignment horizontal="center" vertical="center" shrinkToFit="1"/>
    </xf>
    <xf numFmtId="178" fontId="91" fillId="0" borderId="1" xfId="783" applyNumberFormat="1" applyFont="1" applyBorder="1" applyAlignment="1">
      <alignment vertical="center" shrinkToFit="1"/>
    </xf>
    <xf numFmtId="178" fontId="91" fillId="0" borderId="1" xfId="783" applyNumberFormat="1" applyFont="1" applyBorder="1" applyAlignment="1">
      <alignment horizontal="center" vertical="center" shrinkToFit="1"/>
    </xf>
    <xf numFmtId="231" fontId="91" fillId="0" borderId="1" xfId="783" applyNumberFormat="1" applyFont="1" applyBorder="1" applyAlignment="1">
      <alignment horizontal="center" vertical="center" shrinkToFit="1"/>
    </xf>
    <xf numFmtId="227" fontId="91" fillId="0" borderId="1" xfId="783" applyNumberFormat="1" applyFont="1" applyBorder="1" applyAlignment="1">
      <alignment horizontal="center" vertical="center" shrinkToFit="1"/>
    </xf>
    <xf numFmtId="0" fontId="80" fillId="0" borderId="1" xfId="851" applyFont="1" applyBorder="1" applyAlignment="1">
      <alignment horizontal="left" vertical="center" shrinkToFit="1"/>
    </xf>
    <xf numFmtId="0" fontId="80" fillId="0" borderId="1" xfId="783" applyFont="1" applyBorder="1" applyAlignment="1">
      <alignment vertical="center" shrinkToFit="1"/>
    </xf>
    <xf numFmtId="38" fontId="80" fillId="0" borderId="1" xfId="789" applyNumberFormat="1" applyFont="1" applyBorder="1" applyAlignment="1">
      <alignment vertical="center" shrinkToFit="1"/>
    </xf>
    <xf numFmtId="49" fontId="80" fillId="0" borderId="1" xfId="789" applyNumberFormat="1" applyFont="1" applyBorder="1" applyAlignment="1" applyProtection="1">
      <alignment horizontal="center" vertical="center"/>
      <protection locked="0"/>
    </xf>
    <xf numFmtId="0" fontId="159" fillId="0" borderId="1" xfId="789" applyFont="1" applyBorder="1" applyAlignment="1" applyProtection="1">
      <alignment horizontal="left" vertical="center" shrinkToFit="1"/>
      <protection locked="0"/>
    </xf>
    <xf numFmtId="0" fontId="159" fillId="0" borderId="1" xfId="789" applyFont="1" applyBorder="1" applyAlignment="1" applyProtection="1">
      <alignment horizontal="center" vertical="center" shrinkToFit="1"/>
      <protection locked="0"/>
    </xf>
    <xf numFmtId="177" fontId="80" fillId="0" borderId="1" xfId="783" applyNumberFormat="1" applyFont="1" applyBorder="1" applyAlignment="1">
      <alignment horizontal="right" vertical="center" shrinkToFit="1"/>
    </xf>
    <xf numFmtId="49" fontId="80" fillId="0" borderId="1" xfId="789" applyNumberFormat="1" applyFont="1" applyBorder="1" applyAlignment="1">
      <alignment horizontal="center" vertical="center"/>
    </xf>
    <xf numFmtId="233" fontId="80" fillId="0" borderId="1" xfId="789" applyNumberFormat="1" applyFont="1" applyBorder="1" applyAlignment="1">
      <alignment horizontal="center" vertical="center" shrinkToFit="1"/>
    </xf>
    <xf numFmtId="0" fontId="80" fillId="0" borderId="1" xfId="783" applyFont="1" applyBorder="1" applyAlignment="1">
      <alignment horizontal="left" vertical="center" shrinkToFit="1"/>
    </xf>
    <xf numFmtId="177" fontId="91" fillId="0" borderId="1" xfId="783" applyNumberFormat="1" applyFont="1" applyBorder="1" applyAlignment="1">
      <alignment vertical="center" shrinkToFit="1"/>
    </xf>
    <xf numFmtId="220" fontId="91" fillId="0" borderId="1" xfId="783" applyNumberFormat="1" applyFont="1" applyBorder="1" applyAlignment="1">
      <alignment vertical="center" shrinkToFit="1"/>
    </xf>
    <xf numFmtId="177" fontId="91" fillId="0" borderId="1" xfId="783" applyNumberFormat="1" applyFont="1" applyBorder="1" applyAlignment="1">
      <alignment horizontal="center" vertical="center" shrinkToFit="1"/>
    </xf>
    <xf numFmtId="220" fontId="80" fillId="0" borderId="1" xfId="783" applyNumberFormat="1" applyFont="1" applyBorder="1" applyAlignment="1">
      <alignment vertical="center" shrinkToFit="1"/>
    </xf>
    <xf numFmtId="241" fontId="80" fillId="0" borderId="1" xfId="897" applyFont="1" applyFill="1" applyBorder="1" applyAlignment="1">
      <alignment vertical="center" shrinkToFit="1"/>
    </xf>
    <xf numFmtId="218" fontId="80" fillId="0" borderId="1" xfId="897" applyNumberFormat="1" applyFont="1" applyFill="1" applyBorder="1" applyAlignment="1">
      <alignment vertical="center" shrinkToFit="1"/>
    </xf>
    <xf numFmtId="0" fontId="80" fillId="0" borderId="1" xfId="0" applyFont="1" applyBorder="1" applyAlignment="1">
      <alignment horizontal="left" vertical="center" shrinkToFit="1"/>
    </xf>
    <xf numFmtId="0" fontId="80" fillId="0" borderId="1" xfId="0" applyFont="1" applyBorder="1" applyAlignment="1">
      <alignment horizontal="right" vertical="center" wrapText="1"/>
    </xf>
    <xf numFmtId="0" fontId="80" fillId="0" borderId="56" xfId="783" applyFont="1" applyBorder="1" applyAlignment="1">
      <alignment vertical="center" shrinkToFit="1"/>
    </xf>
    <xf numFmtId="0" fontId="80" fillId="0" borderId="57" xfId="783" applyFont="1" applyBorder="1" applyAlignment="1">
      <alignment vertical="center" shrinkToFit="1"/>
    </xf>
    <xf numFmtId="0" fontId="80" fillId="0" borderId="82" xfId="0" applyFont="1" applyBorder="1" applyAlignment="1">
      <alignment horizontal="center" vertical="center" shrinkToFit="1"/>
    </xf>
    <xf numFmtId="0" fontId="91" fillId="0" borderId="56" xfId="783" applyFont="1" applyBorder="1" applyAlignment="1">
      <alignment horizontal="center" vertical="center" shrinkToFit="1"/>
    </xf>
    <xf numFmtId="49" fontId="159" fillId="0" borderId="1" xfId="789" applyNumberFormat="1" applyFont="1" applyBorder="1" applyAlignment="1" applyProtection="1">
      <alignment horizontal="center" vertical="center"/>
      <protection locked="0"/>
    </xf>
    <xf numFmtId="0" fontId="159" fillId="0" borderId="1" xfId="789" applyFont="1" applyBorder="1" applyAlignment="1" applyProtection="1">
      <alignment vertical="center" shrinkToFit="1"/>
      <protection locked="0"/>
    </xf>
    <xf numFmtId="0" fontId="80" fillId="0" borderId="1" xfId="783" applyFont="1" applyBorder="1" applyAlignment="1">
      <alignment horizontal="center" vertical="center" wrapText="1"/>
    </xf>
    <xf numFmtId="41" fontId="80" fillId="0" borderId="1" xfId="901" applyFont="1" applyFill="1" applyBorder="1" applyAlignment="1">
      <alignment vertical="center"/>
    </xf>
    <xf numFmtId="0" fontId="10" fillId="0" borderId="33" xfId="0" applyFont="1" applyBorder="1">
      <alignment vertical="center"/>
    </xf>
    <xf numFmtId="0" fontId="10" fillId="0" borderId="37" xfId="0" applyFont="1" applyBorder="1">
      <alignment vertical="center"/>
    </xf>
    <xf numFmtId="0" fontId="91" fillId="0" borderId="142" xfId="0" applyFont="1" applyBorder="1" applyAlignment="1">
      <alignment horizontal="left" vertical="center"/>
    </xf>
    <xf numFmtId="0" fontId="108" fillId="0" borderId="33" xfId="0" applyFont="1" applyBorder="1">
      <alignment vertical="center"/>
    </xf>
    <xf numFmtId="0" fontId="133" fillId="0" borderId="35" xfId="902" applyFont="1" applyBorder="1">
      <alignment vertical="center"/>
    </xf>
    <xf numFmtId="0" fontId="133" fillId="0" borderId="0" xfId="902" applyFont="1">
      <alignment vertical="center"/>
    </xf>
    <xf numFmtId="0" fontId="125" fillId="0" borderId="0" xfId="902" applyFont="1" applyAlignment="1">
      <alignment horizontal="center" vertical="center"/>
    </xf>
    <xf numFmtId="0" fontId="10" fillId="0" borderId="189" xfId="902" applyFont="1" applyBorder="1" applyAlignment="1">
      <alignment horizontal="center" vertical="center"/>
    </xf>
    <xf numFmtId="49" fontId="10" fillId="0" borderId="190" xfId="902" applyNumberFormat="1" applyFont="1" applyBorder="1" applyAlignment="1">
      <alignment horizontal="center" vertical="center"/>
    </xf>
    <xf numFmtId="242" fontId="10" fillId="0" borderId="191" xfId="903" applyNumberFormat="1" applyFont="1" applyBorder="1" applyAlignment="1">
      <alignment horizontal="center" vertical="center"/>
    </xf>
    <xf numFmtId="0" fontId="10" fillId="0" borderId="190" xfId="902" applyFont="1" applyBorder="1" applyAlignment="1">
      <alignment horizontal="center" vertical="center"/>
    </xf>
    <xf numFmtId="0" fontId="10" fillId="0" borderId="192" xfId="902" applyFont="1" applyBorder="1" applyAlignment="1">
      <alignment horizontal="center" vertical="center"/>
    </xf>
    <xf numFmtId="241" fontId="10" fillId="0" borderId="194" xfId="903" applyFont="1" applyBorder="1" applyAlignment="1">
      <alignment horizontal="center" vertical="center"/>
    </xf>
    <xf numFmtId="0" fontId="166" fillId="0" borderId="0" xfId="904" applyFont="1" applyAlignment="1">
      <alignment horizontal="center" vertical="center"/>
    </xf>
    <xf numFmtId="0" fontId="10" fillId="0" borderId="196" xfId="0" applyFont="1" applyBorder="1" applyAlignment="1">
      <alignment horizontal="center" vertical="center" wrapText="1"/>
    </xf>
    <xf numFmtId="49" fontId="10" fillId="0" borderId="197" xfId="0" applyNumberFormat="1" applyFont="1" applyBorder="1" applyAlignment="1">
      <alignment horizontal="left" vertical="center"/>
    </xf>
    <xf numFmtId="242" fontId="10" fillId="0" borderId="197" xfId="903" applyNumberFormat="1" applyFont="1" applyBorder="1" applyAlignment="1">
      <alignment horizontal="center" vertical="center"/>
    </xf>
    <xf numFmtId="0" fontId="10" fillId="0" borderId="198" xfId="0" applyFont="1" applyBorder="1" applyAlignment="1">
      <alignment horizontal="center" vertical="center"/>
    </xf>
    <xf numFmtId="241" fontId="10" fillId="0" borderId="199" xfId="903" applyFont="1" applyBorder="1">
      <alignment vertical="center"/>
    </xf>
    <xf numFmtId="0" fontId="10" fillId="0" borderId="197" xfId="0" applyFont="1" applyBorder="1" applyAlignment="1">
      <alignment horizontal="center" vertical="center"/>
    </xf>
    <xf numFmtId="220" fontId="10" fillId="0" borderId="198" xfId="0" applyNumberFormat="1" applyFont="1" applyBorder="1" applyAlignment="1">
      <alignment horizontal="center" vertical="center"/>
    </xf>
    <xf numFmtId="241" fontId="10" fillId="0" borderId="200" xfId="903" applyFont="1" applyBorder="1" applyAlignment="1">
      <alignment horizontal="center" vertical="center"/>
    </xf>
    <xf numFmtId="0" fontId="125" fillId="44" borderId="0" xfId="904" applyFont="1" applyFill="1" applyAlignment="1">
      <alignment horizontal="center" vertical="center"/>
    </xf>
    <xf numFmtId="0" fontId="133" fillId="0" borderId="1" xfId="902" applyFont="1" applyBorder="1">
      <alignment vertical="center"/>
    </xf>
    <xf numFmtId="49" fontId="10" fillId="0" borderId="201" xfId="0" applyNumberFormat="1" applyFont="1" applyBorder="1" applyAlignment="1">
      <alignment horizontal="left" vertical="center"/>
    </xf>
    <xf numFmtId="181" fontId="10" fillId="45" borderId="201" xfId="903" applyNumberFormat="1" applyFont="1" applyFill="1" applyBorder="1" applyAlignment="1" applyProtection="1">
      <alignment horizontal="right" vertical="center"/>
      <protection locked="0"/>
    </xf>
    <xf numFmtId="0" fontId="10" fillId="0" borderId="201" xfId="0" applyFont="1" applyBorder="1" applyAlignment="1">
      <alignment horizontal="center" vertical="center"/>
    </xf>
    <xf numFmtId="242" fontId="10" fillId="0" borderId="201" xfId="903" applyNumberFormat="1" applyFont="1" applyBorder="1" applyAlignment="1">
      <alignment horizontal="right" vertical="center"/>
    </xf>
    <xf numFmtId="241" fontId="10" fillId="0" borderId="201" xfId="903" applyFont="1" applyBorder="1" applyAlignment="1">
      <alignment horizontal="right" vertical="center"/>
    </xf>
    <xf numFmtId="181" fontId="10" fillId="46" borderId="202" xfId="903" applyNumberFormat="1" applyFont="1" applyFill="1" applyBorder="1" applyAlignment="1">
      <alignment horizontal="center" vertical="center"/>
    </xf>
    <xf numFmtId="241" fontId="10" fillId="0" borderId="203" xfId="903" applyFont="1" applyBorder="1" applyAlignment="1">
      <alignment horizontal="center" vertical="center"/>
    </xf>
    <xf numFmtId="0" fontId="10" fillId="0" borderId="201" xfId="0" applyFont="1" applyBorder="1">
      <alignment vertical="center"/>
    </xf>
    <xf numFmtId="241" fontId="167" fillId="0" borderId="202" xfId="903" applyFont="1" applyBorder="1">
      <alignment vertical="center"/>
    </xf>
    <xf numFmtId="241" fontId="10" fillId="0" borderId="203" xfId="903" applyFont="1" applyBorder="1">
      <alignment vertical="center"/>
    </xf>
    <xf numFmtId="227" fontId="10" fillId="0" borderId="201" xfId="0" applyNumberFormat="1" applyFont="1" applyBorder="1" applyAlignment="1">
      <alignment horizontal="right" vertical="center"/>
    </xf>
    <xf numFmtId="220" fontId="10" fillId="0" borderId="202" xfId="0" applyNumberFormat="1" applyFont="1" applyBorder="1">
      <alignment vertical="center"/>
    </xf>
    <xf numFmtId="49" fontId="10" fillId="0" borderId="204" xfId="0" applyNumberFormat="1" applyFont="1" applyBorder="1" applyAlignment="1">
      <alignment horizontal="left" vertical="center"/>
    </xf>
    <xf numFmtId="241" fontId="10" fillId="0" borderId="204" xfId="0" applyNumberFormat="1" applyFont="1" applyBorder="1" applyAlignment="1">
      <alignment horizontal="right" vertical="center"/>
    </xf>
    <xf numFmtId="0" fontId="10" fillId="0" borderId="204" xfId="0" applyFont="1" applyBorder="1" applyAlignment="1">
      <alignment horizontal="center" vertical="center"/>
    </xf>
    <xf numFmtId="178" fontId="10" fillId="0" borderId="204" xfId="0" applyNumberFormat="1" applyFont="1" applyBorder="1" applyAlignment="1">
      <alignment horizontal="right" vertical="center"/>
    </xf>
    <xf numFmtId="242" fontId="10" fillId="0" borderId="204" xfId="903" applyNumberFormat="1" applyFont="1" applyBorder="1" applyAlignment="1">
      <alignment horizontal="right" vertical="center"/>
    </xf>
    <xf numFmtId="241" fontId="10" fillId="0" borderId="204" xfId="903" applyFont="1" applyBorder="1" applyAlignment="1">
      <alignment horizontal="right" vertical="center"/>
    </xf>
    <xf numFmtId="220" fontId="10" fillId="0" borderId="205" xfId="0" applyNumberFormat="1" applyFont="1" applyBorder="1">
      <alignment vertical="center"/>
    </xf>
    <xf numFmtId="0" fontId="10" fillId="0" borderId="204" xfId="0" applyFont="1" applyBorder="1">
      <alignment vertical="center"/>
    </xf>
    <xf numFmtId="241" fontId="10" fillId="0" borderId="206" xfId="903" applyFont="1" applyBorder="1">
      <alignment vertical="center"/>
    </xf>
    <xf numFmtId="49" fontId="10" fillId="0" borderId="207" xfId="0" applyNumberFormat="1" applyFont="1" applyBorder="1" applyAlignment="1">
      <alignment horizontal="left" vertical="center"/>
    </xf>
    <xf numFmtId="242" fontId="10" fillId="0" borderId="197" xfId="903" applyNumberFormat="1" applyFont="1" applyBorder="1" applyAlignment="1">
      <alignment horizontal="right" vertical="center"/>
    </xf>
    <xf numFmtId="241" fontId="10" fillId="0" borderId="197" xfId="903" applyFont="1" applyBorder="1" applyAlignment="1">
      <alignment horizontal="right" vertical="center"/>
    </xf>
    <xf numFmtId="0" fontId="10" fillId="0" borderId="199" xfId="0" applyFont="1" applyBorder="1" applyAlignment="1">
      <alignment horizontal="center" vertical="center"/>
    </xf>
    <xf numFmtId="49" fontId="10" fillId="0" borderId="208" xfId="0" applyNumberFormat="1" applyFont="1" applyBorder="1" applyAlignment="1">
      <alignment horizontal="left" vertical="center"/>
    </xf>
    <xf numFmtId="235" fontId="10" fillId="45" borderId="201" xfId="903" applyNumberFormat="1" applyFont="1" applyFill="1" applyBorder="1" applyAlignment="1" applyProtection="1">
      <alignment horizontal="right" vertical="center"/>
      <protection locked="0"/>
    </xf>
    <xf numFmtId="244" fontId="10" fillId="0" borderId="201" xfId="903" applyNumberFormat="1" applyFont="1" applyBorder="1" applyAlignment="1">
      <alignment horizontal="right" vertical="center"/>
    </xf>
    <xf numFmtId="178" fontId="10" fillId="0" borderId="201" xfId="0" applyNumberFormat="1" applyFont="1" applyBorder="1" applyAlignment="1">
      <alignment horizontal="right" vertical="center"/>
    </xf>
    <xf numFmtId="49" fontId="10" fillId="0" borderId="209" xfId="0" applyNumberFormat="1" applyFont="1" applyBorder="1" applyAlignment="1">
      <alignment horizontal="left" vertical="center"/>
    </xf>
    <xf numFmtId="220" fontId="10" fillId="0" borderId="204" xfId="0" applyNumberFormat="1" applyFont="1" applyBorder="1">
      <alignment vertical="center"/>
    </xf>
    <xf numFmtId="242" fontId="10" fillId="0" borderId="207" xfId="903" applyNumberFormat="1" applyFont="1" applyBorder="1" applyAlignment="1">
      <alignment horizontal="right" vertical="center"/>
    </xf>
    <xf numFmtId="0" fontId="10" fillId="0" borderId="210" xfId="0" applyFont="1" applyBorder="1" applyAlignment="1">
      <alignment horizontal="center" vertical="center"/>
    </xf>
    <xf numFmtId="241" fontId="10" fillId="0" borderId="197" xfId="903" applyFont="1" applyBorder="1" applyAlignment="1">
      <alignment horizontal="center" vertical="center"/>
    </xf>
    <xf numFmtId="245" fontId="10" fillId="45" borderId="201" xfId="0" applyNumberFormat="1" applyFont="1" applyFill="1" applyBorder="1" applyAlignment="1" applyProtection="1">
      <alignment horizontal="right" vertical="center"/>
      <protection locked="0"/>
    </xf>
    <xf numFmtId="0" fontId="10" fillId="0" borderId="208" xfId="0" applyFont="1" applyBorder="1" applyAlignment="1">
      <alignment horizontal="center" vertical="center"/>
    </xf>
    <xf numFmtId="241" fontId="10" fillId="0" borderId="203" xfId="0" applyNumberFormat="1" applyFont="1" applyBorder="1" applyAlignment="1">
      <alignment horizontal="center" vertical="center" shrinkToFit="1"/>
    </xf>
    <xf numFmtId="0" fontId="10" fillId="0" borderId="201" xfId="0" applyFont="1" applyBorder="1" applyAlignment="1">
      <alignment horizontal="right" vertical="center"/>
    </xf>
    <xf numFmtId="0" fontId="10" fillId="0" borderId="201" xfId="903" applyNumberFormat="1" applyFont="1" applyBorder="1" applyAlignment="1">
      <alignment horizontal="right" vertical="center"/>
    </xf>
    <xf numFmtId="49" fontId="10" fillId="44" borderId="201" xfId="0" applyNumberFormat="1" applyFont="1" applyFill="1" applyBorder="1" applyAlignment="1">
      <alignment horizontal="left" vertical="center"/>
    </xf>
    <xf numFmtId="245" fontId="10" fillId="0" borderId="201" xfId="0" applyNumberFormat="1" applyFont="1" applyBorder="1" applyAlignment="1">
      <alignment horizontal="right" vertical="center"/>
    </xf>
    <xf numFmtId="241" fontId="10" fillId="0" borderId="201" xfId="903" applyFont="1" applyBorder="1" applyAlignment="1">
      <alignment horizontal="center" vertical="center"/>
    </xf>
    <xf numFmtId="0" fontId="10" fillId="0" borderId="204" xfId="0" applyFont="1" applyBorder="1" applyAlignment="1">
      <alignment horizontal="right" vertical="center"/>
    </xf>
    <xf numFmtId="241" fontId="10" fillId="0" borderId="204" xfId="903" applyFont="1" applyBorder="1" applyAlignment="1">
      <alignment horizontal="center" vertical="center"/>
    </xf>
    <xf numFmtId="241" fontId="10" fillId="0" borderId="206" xfId="903" applyFont="1" applyBorder="1" applyAlignment="1">
      <alignment vertical="center" shrinkToFit="1"/>
    </xf>
    <xf numFmtId="0" fontId="10" fillId="0" borderId="207" xfId="0" applyFont="1" applyBorder="1" applyAlignment="1">
      <alignment horizontal="center" vertical="center"/>
    </xf>
    <xf numFmtId="241" fontId="10" fillId="0" borderId="211" xfId="903" applyFont="1" applyBorder="1" applyAlignment="1">
      <alignment horizontal="right" vertical="center"/>
    </xf>
    <xf numFmtId="220" fontId="10" fillId="0" borderId="210" xfId="0" applyNumberFormat="1" applyFont="1" applyBorder="1" applyAlignment="1">
      <alignment horizontal="center" vertical="center"/>
    </xf>
    <xf numFmtId="0" fontId="10" fillId="0" borderId="211" xfId="0" applyFont="1" applyBorder="1" applyAlignment="1">
      <alignment horizontal="center" vertical="center"/>
    </xf>
    <xf numFmtId="241" fontId="10" fillId="0" borderId="212" xfId="903" applyFont="1" applyBorder="1" applyAlignment="1">
      <alignment horizontal="center" vertical="center"/>
    </xf>
    <xf numFmtId="183" fontId="10" fillId="0" borderId="201" xfId="0" applyNumberFormat="1" applyFont="1" applyBorder="1" applyAlignment="1">
      <alignment horizontal="right" vertical="center"/>
    </xf>
    <xf numFmtId="0" fontId="11" fillId="0" borderId="35" xfId="902" applyFont="1" applyBorder="1">
      <alignment vertical="center"/>
    </xf>
    <xf numFmtId="0" fontId="11" fillId="0" borderId="0" xfId="902" applyFont="1">
      <alignment vertical="center"/>
    </xf>
    <xf numFmtId="246" fontId="10" fillId="0" borderId="201" xfId="903" applyNumberFormat="1" applyFont="1" applyBorder="1" applyAlignment="1">
      <alignment horizontal="right" vertical="center"/>
    </xf>
    <xf numFmtId="0" fontId="126" fillId="0" borderId="201" xfId="0" applyFont="1" applyBorder="1" applyAlignment="1">
      <alignment horizontal="center" vertical="center"/>
    </xf>
    <xf numFmtId="49" fontId="10" fillId="0" borderId="213" xfId="0" applyNumberFormat="1" applyFont="1" applyBorder="1" applyAlignment="1">
      <alignment horizontal="left" vertical="center"/>
    </xf>
    <xf numFmtId="0" fontId="10" fillId="0" borderId="213" xfId="0" applyFont="1" applyBorder="1" applyAlignment="1">
      <alignment horizontal="center" vertical="center"/>
    </xf>
    <xf numFmtId="178" fontId="10" fillId="0" borderId="213" xfId="0" applyNumberFormat="1" applyFont="1" applyBorder="1" applyAlignment="1">
      <alignment horizontal="right" vertical="center"/>
    </xf>
    <xf numFmtId="0" fontId="10" fillId="0" borderId="213" xfId="0" applyFont="1" applyBorder="1" applyAlignment="1">
      <alignment horizontal="right" vertical="center"/>
    </xf>
    <xf numFmtId="241" fontId="10" fillId="0" borderId="213" xfId="903" applyFont="1" applyBorder="1" applyAlignment="1">
      <alignment horizontal="right" vertical="center"/>
    </xf>
    <xf numFmtId="241" fontId="10" fillId="0" borderId="213" xfId="903" applyFont="1" applyBorder="1" applyAlignment="1">
      <alignment horizontal="center" vertical="center"/>
    </xf>
    <xf numFmtId="241" fontId="10" fillId="0" borderId="214" xfId="903" applyFont="1" applyBorder="1" applyAlignment="1">
      <alignment vertical="center" shrinkToFit="1"/>
    </xf>
    <xf numFmtId="184" fontId="10" fillId="0" borderId="215" xfId="903" applyNumberFormat="1" applyFont="1" applyBorder="1">
      <alignment vertical="center"/>
    </xf>
    <xf numFmtId="245" fontId="10" fillId="0" borderId="204" xfId="0" applyNumberFormat="1" applyFont="1" applyBorder="1" applyAlignment="1">
      <alignment horizontal="right" vertical="center"/>
    </xf>
    <xf numFmtId="184" fontId="10" fillId="0" borderId="197" xfId="903" applyNumberFormat="1" applyFont="1" applyBorder="1">
      <alignment vertical="center"/>
    </xf>
    <xf numFmtId="245" fontId="10" fillId="0" borderId="197" xfId="0" applyNumberFormat="1" applyFont="1" applyBorder="1" applyAlignment="1">
      <alignment horizontal="right" vertical="center"/>
    </xf>
    <xf numFmtId="0" fontId="10" fillId="0" borderId="197" xfId="0" applyFont="1" applyBorder="1" applyAlignment="1">
      <alignment horizontal="right" vertical="center"/>
    </xf>
    <xf numFmtId="241" fontId="10" fillId="0" borderId="199" xfId="903" applyFont="1" applyBorder="1" applyAlignment="1">
      <alignment horizontal="center" vertical="center"/>
    </xf>
    <xf numFmtId="241" fontId="10" fillId="0" borderId="200" xfId="903" applyFont="1" applyBorder="1" applyAlignment="1">
      <alignment vertical="center" shrinkToFit="1"/>
    </xf>
    <xf numFmtId="241" fontId="11" fillId="28" borderId="201" xfId="903" applyFont="1" applyFill="1" applyBorder="1">
      <alignment vertical="center"/>
    </xf>
    <xf numFmtId="242" fontId="11" fillId="0" borderId="201" xfId="903" applyNumberFormat="1" applyFont="1" applyBorder="1">
      <alignment vertical="center"/>
    </xf>
    <xf numFmtId="0" fontId="10" fillId="0" borderId="201" xfId="0" applyFont="1" applyBorder="1" applyAlignment="1">
      <alignment horizontal="center" vertical="center" wrapText="1"/>
    </xf>
    <xf numFmtId="242" fontId="11" fillId="44" borderId="201" xfId="903" applyNumberFormat="1" applyFont="1" applyFill="1" applyBorder="1" applyAlignment="1">
      <alignment horizontal="left" vertical="center"/>
    </xf>
    <xf numFmtId="220" fontId="10" fillId="0" borderId="202" xfId="0" applyNumberFormat="1" applyFont="1" applyBorder="1" applyAlignment="1">
      <alignment horizontal="center" vertical="center"/>
    </xf>
    <xf numFmtId="178" fontId="10" fillId="45" borderId="201" xfId="0" applyNumberFormat="1" applyFont="1" applyFill="1" applyBorder="1" applyAlignment="1" applyProtection="1">
      <alignment horizontal="right" vertical="center"/>
      <protection locked="0"/>
    </xf>
    <xf numFmtId="178" fontId="10" fillId="0" borderId="201" xfId="0" applyNumberFormat="1" applyFont="1" applyBorder="1" applyAlignment="1" applyProtection="1">
      <alignment horizontal="center" vertical="center"/>
      <protection locked="0"/>
    </xf>
    <xf numFmtId="181" fontId="10" fillId="0" borderId="202" xfId="903" applyNumberFormat="1" applyFont="1" applyBorder="1" applyAlignment="1">
      <alignment horizontal="center" vertical="center"/>
    </xf>
    <xf numFmtId="0" fontId="133" fillId="0" borderId="0" xfId="902" applyFont="1" applyAlignment="1">
      <alignment vertical="center" wrapText="1"/>
    </xf>
    <xf numFmtId="244" fontId="10" fillId="0" borderId="201" xfId="903" applyNumberFormat="1" applyFont="1" applyBorder="1">
      <alignment vertical="center"/>
    </xf>
    <xf numFmtId="0" fontId="168" fillId="0" borderId="201" xfId="0" applyFont="1" applyBorder="1" applyAlignment="1">
      <alignment horizontal="center" vertical="center"/>
    </xf>
    <xf numFmtId="242" fontId="10" fillId="0" borderId="213" xfId="903" applyNumberFormat="1" applyFont="1" applyBorder="1" applyAlignment="1">
      <alignment horizontal="right" vertical="center"/>
    </xf>
    <xf numFmtId="184" fontId="10" fillId="0" borderId="204" xfId="903" applyNumberFormat="1" applyFont="1" applyBorder="1" applyAlignment="1">
      <alignment horizontal="right" vertical="center"/>
    </xf>
    <xf numFmtId="0" fontId="10" fillId="0" borderId="197" xfId="0" applyFont="1" applyBorder="1">
      <alignment vertical="center"/>
    </xf>
    <xf numFmtId="0" fontId="11" fillId="44" borderId="197" xfId="0" applyFont="1" applyFill="1" applyBorder="1" applyAlignment="1">
      <alignment horizontal="center" vertical="center"/>
    </xf>
    <xf numFmtId="0" fontId="11" fillId="0" borderId="197" xfId="0" applyFont="1" applyBorder="1" applyAlignment="1">
      <alignment horizontal="right" vertical="center"/>
    </xf>
    <xf numFmtId="0" fontId="11" fillId="0" borderId="197" xfId="0" applyFont="1" applyBorder="1" applyAlignment="1">
      <alignment horizontal="left" vertical="center"/>
    </xf>
    <xf numFmtId="0" fontId="10" fillId="0" borderId="197" xfId="903" applyNumberFormat="1" applyFont="1" applyBorder="1" applyAlignment="1">
      <alignment horizontal="right" vertical="center"/>
    </xf>
    <xf numFmtId="0" fontId="10" fillId="0" borderId="197" xfId="903" applyNumberFormat="1" applyFont="1" applyBorder="1" applyAlignment="1">
      <alignment horizontal="center" vertical="center"/>
    </xf>
    <xf numFmtId="0" fontId="10" fillId="0" borderId="200" xfId="903" applyNumberFormat="1" applyFont="1" applyBorder="1">
      <alignment vertical="center"/>
    </xf>
    <xf numFmtId="0" fontId="133" fillId="0" borderId="203" xfId="902" applyFont="1" applyBorder="1">
      <alignment vertical="center"/>
    </xf>
    <xf numFmtId="176" fontId="10" fillId="0" borderId="201" xfId="903" applyNumberFormat="1" applyFont="1" applyFill="1" applyBorder="1" applyAlignment="1">
      <alignment horizontal="right" vertical="center"/>
    </xf>
    <xf numFmtId="49" fontId="10" fillId="0" borderId="201" xfId="0" applyNumberFormat="1" applyFont="1" applyBorder="1" applyAlignment="1">
      <alignment horizontal="right" vertical="center"/>
    </xf>
    <xf numFmtId="176" fontId="10" fillId="47" borderId="201" xfId="903" applyNumberFormat="1" applyFont="1" applyFill="1" applyBorder="1" applyAlignment="1">
      <alignment horizontal="right" vertical="center"/>
    </xf>
    <xf numFmtId="49" fontId="169" fillId="0" borderId="201" xfId="0" applyNumberFormat="1" applyFont="1" applyBorder="1" applyAlignment="1">
      <alignment horizontal="left" vertical="center"/>
    </xf>
    <xf numFmtId="181" fontId="10" fillId="28" borderId="201" xfId="0" applyNumberFormat="1" applyFont="1" applyFill="1" applyBorder="1" applyAlignment="1">
      <alignment horizontal="right" vertical="center"/>
    </xf>
    <xf numFmtId="0" fontId="10" fillId="0" borderId="202" xfId="0" applyFont="1" applyBorder="1" applyAlignment="1">
      <alignment horizontal="center" vertical="center"/>
    </xf>
    <xf numFmtId="176" fontId="10" fillId="0" borderId="204" xfId="0" applyNumberFormat="1" applyFont="1" applyBorder="1" applyAlignment="1">
      <alignment horizontal="right" vertical="center"/>
    </xf>
    <xf numFmtId="0" fontId="10" fillId="0" borderId="205" xfId="0" applyFont="1" applyBorder="1" applyAlignment="1">
      <alignment horizontal="center" vertical="center"/>
    </xf>
    <xf numFmtId="181" fontId="10" fillId="0" borderId="207" xfId="0" applyNumberFormat="1" applyFont="1" applyBorder="1" applyAlignment="1">
      <alignment horizontal="right" vertical="center"/>
    </xf>
    <xf numFmtId="183" fontId="10" fillId="0" borderId="207" xfId="0" applyNumberFormat="1" applyFont="1" applyBorder="1" applyAlignment="1">
      <alignment horizontal="right" vertical="center"/>
    </xf>
    <xf numFmtId="241" fontId="10" fillId="0" borderId="216" xfId="0" applyNumberFormat="1" applyFont="1" applyBorder="1" applyAlignment="1">
      <alignment horizontal="right" vertical="center"/>
    </xf>
    <xf numFmtId="241" fontId="10" fillId="0" borderId="207" xfId="903" applyFont="1" applyBorder="1" applyAlignment="1">
      <alignment horizontal="right" vertical="center"/>
    </xf>
    <xf numFmtId="0" fontId="10" fillId="0" borderId="207" xfId="0" applyFont="1" applyBorder="1">
      <alignment vertical="center"/>
    </xf>
    <xf numFmtId="241" fontId="10" fillId="0" borderId="212" xfId="903" applyFont="1" applyBorder="1">
      <alignment vertical="center"/>
    </xf>
    <xf numFmtId="183" fontId="10" fillId="0" borderId="215" xfId="0" applyNumberFormat="1" applyFont="1" applyBorder="1" applyAlignment="1">
      <alignment horizontal="right" vertical="center"/>
    </xf>
    <xf numFmtId="241" fontId="10" fillId="0" borderId="215" xfId="903" applyFont="1" applyBorder="1" applyAlignment="1">
      <alignment horizontal="right" vertical="center"/>
    </xf>
    <xf numFmtId="49" fontId="10" fillId="46" borderId="197" xfId="0" applyNumberFormat="1" applyFont="1" applyFill="1" applyBorder="1" applyAlignment="1">
      <alignment horizontal="left" vertical="center"/>
    </xf>
    <xf numFmtId="220" fontId="10" fillId="0" borderId="198" xfId="0" applyNumberFormat="1" applyFont="1" applyBorder="1">
      <alignment vertical="center"/>
    </xf>
    <xf numFmtId="0" fontId="10" fillId="0" borderId="199" xfId="0" applyFont="1" applyBorder="1">
      <alignment vertical="center"/>
    </xf>
    <xf numFmtId="241" fontId="10" fillId="0" borderId="200" xfId="903" applyFont="1" applyBorder="1">
      <alignment vertical="center"/>
    </xf>
    <xf numFmtId="181" fontId="10" fillId="0" borderId="201" xfId="903" applyNumberFormat="1" applyFont="1" applyBorder="1">
      <alignment vertical="center"/>
    </xf>
    <xf numFmtId="242" fontId="10" fillId="0" borderId="201" xfId="903" applyNumberFormat="1" applyFont="1" applyBorder="1">
      <alignment vertical="center"/>
    </xf>
    <xf numFmtId="0" fontId="79" fillId="0" borderId="0" xfId="0" applyFont="1" applyAlignment="1">
      <alignment horizontal="center" vertical="center"/>
    </xf>
    <xf numFmtId="181" fontId="10" fillId="45" borderId="208" xfId="903" applyNumberFormat="1" applyFont="1" applyFill="1" applyBorder="1" applyProtection="1">
      <alignment vertical="center"/>
      <protection locked="0"/>
    </xf>
    <xf numFmtId="184" fontId="10" fillId="49" borderId="201" xfId="903" applyNumberFormat="1" applyFont="1" applyFill="1" applyBorder="1">
      <alignment vertical="center"/>
    </xf>
    <xf numFmtId="0" fontId="11" fillId="0" borderId="1" xfId="0" applyFont="1" applyBorder="1">
      <alignment vertical="center"/>
    </xf>
    <xf numFmtId="0" fontId="154" fillId="0" borderId="1" xfId="838" applyFont="1" applyBorder="1">
      <alignment vertical="center"/>
    </xf>
    <xf numFmtId="242" fontId="10" fillId="0" borderId="208" xfId="903" applyNumberFormat="1" applyFont="1" applyBorder="1">
      <alignment vertical="center"/>
    </xf>
    <xf numFmtId="184" fontId="10" fillId="0" borderId="201" xfId="903" applyNumberFormat="1" applyFont="1" applyBorder="1">
      <alignment vertical="center"/>
    </xf>
    <xf numFmtId="241" fontId="10" fillId="0" borderId="201" xfId="903" applyFont="1" applyBorder="1">
      <alignment vertical="center"/>
    </xf>
    <xf numFmtId="235" fontId="10" fillId="0" borderId="201" xfId="903" applyNumberFormat="1" applyFont="1" applyBorder="1">
      <alignment vertical="center"/>
    </xf>
    <xf numFmtId="49" fontId="10" fillId="0" borderId="215" xfId="0" applyNumberFormat="1" applyFont="1" applyBorder="1" applyAlignment="1">
      <alignment horizontal="left" vertical="center"/>
    </xf>
    <xf numFmtId="0" fontId="10" fillId="0" borderId="215" xfId="0" applyFont="1" applyBorder="1" applyAlignment="1">
      <alignment horizontal="center" vertical="center"/>
    </xf>
    <xf numFmtId="247" fontId="10" fillId="0" borderId="215" xfId="903" applyNumberFormat="1" applyFont="1" applyBorder="1">
      <alignment vertical="center"/>
    </xf>
    <xf numFmtId="242" fontId="10" fillId="0" borderId="215" xfId="903" applyNumberFormat="1" applyFont="1" applyBorder="1" applyAlignment="1">
      <alignment horizontal="right" vertical="center"/>
    </xf>
    <xf numFmtId="0" fontId="10" fillId="0" borderId="217" xfId="0" applyFont="1" applyBorder="1">
      <alignment vertical="center"/>
    </xf>
    <xf numFmtId="241" fontId="10" fillId="0" borderId="218" xfId="903" applyFont="1" applyBorder="1">
      <alignment vertical="center"/>
    </xf>
    <xf numFmtId="220" fontId="10" fillId="0" borderId="197" xfId="0" applyNumberFormat="1" applyFont="1" applyBorder="1" applyAlignment="1">
      <alignment horizontal="center" vertical="center"/>
    </xf>
    <xf numFmtId="220" fontId="10" fillId="0" borderId="201" xfId="903" applyNumberFormat="1" applyFont="1" applyBorder="1" applyAlignment="1">
      <alignment horizontal="right" vertical="center"/>
    </xf>
    <xf numFmtId="176" fontId="10" fillId="50" borderId="201" xfId="0" applyNumberFormat="1" applyFont="1" applyFill="1" applyBorder="1" applyAlignment="1">
      <alignment horizontal="right" vertical="center"/>
    </xf>
    <xf numFmtId="244" fontId="10" fillId="49" borderId="201" xfId="903" applyNumberFormat="1" applyFont="1" applyFill="1" applyBorder="1">
      <alignment vertical="center"/>
    </xf>
    <xf numFmtId="0" fontId="10" fillId="0" borderId="202" xfId="0" applyFont="1" applyBorder="1">
      <alignment vertical="center"/>
    </xf>
    <xf numFmtId="176" fontId="10" fillId="50" borderId="201" xfId="903" applyNumberFormat="1" applyFont="1" applyFill="1" applyBorder="1" applyAlignment="1">
      <alignment horizontal="right" vertical="center"/>
    </xf>
    <xf numFmtId="0" fontId="133" fillId="0" borderId="197" xfId="902" applyFont="1" applyBorder="1">
      <alignment vertical="center"/>
    </xf>
    <xf numFmtId="241" fontId="10" fillId="44" borderId="207" xfId="903" applyFont="1" applyFill="1" applyBorder="1" applyProtection="1">
      <alignment vertical="center"/>
      <protection locked="0"/>
    </xf>
    <xf numFmtId="241" fontId="10" fillId="51" borderId="207" xfId="903" applyFont="1" applyFill="1" applyBorder="1" applyProtection="1">
      <alignment vertical="center"/>
      <protection locked="0"/>
    </xf>
    <xf numFmtId="220" fontId="10" fillId="0" borderId="210" xfId="0" applyNumberFormat="1" applyFont="1" applyBorder="1">
      <alignment vertical="center"/>
    </xf>
    <xf numFmtId="0" fontId="125" fillId="0" borderId="0" xfId="904" applyFont="1" applyAlignment="1">
      <alignment horizontal="center" vertical="center"/>
    </xf>
    <xf numFmtId="176" fontId="10" fillId="28" borderId="201" xfId="903" applyNumberFormat="1" applyFont="1" applyFill="1" applyBorder="1">
      <alignment vertical="center"/>
    </xf>
    <xf numFmtId="176" fontId="10" fillId="28" borderId="204" xfId="903" applyNumberFormat="1" applyFont="1" applyFill="1" applyBorder="1">
      <alignment vertical="center"/>
    </xf>
    <xf numFmtId="184" fontId="10" fillId="0" borderId="204" xfId="903" applyNumberFormat="1" applyFont="1" applyBorder="1">
      <alignment vertical="center"/>
    </xf>
    <xf numFmtId="181" fontId="10" fillId="46" borderId="205" xfId="903" applyNumberFormat="1" applyFont="1" applyFill="1" applyBorder="1" applyAlignment="1">
      <alignment horizontal="center" vertical="center"/>
    </xf>
    <xf numFmtId="0" fontId="10" fillId="0" borderId="196" xfId="904" applyFont="1" applyBorder="1" applyAlignment="1">
      <alignment horizontal="center" vertical="center" wrapText="1"/>
    </xf>
    <xf numFmtId="49" fontId="10" fillId="0" borderId="199" xfId="904" applyNumberFormat="1" applyFont="1" applyBorder="1" applyAlignment="1">
      <alignment horizontal="left" vertical="center"/>
    </xf>
    <xf numFmtId="242" fontId="10" fillId="44" borderId="197" xfId="903" applyNumberFormat="1" applyFont="1" applyFill="1" applyBorder="1" applyAlignment="1">
      <alignment horizontal="right" vertical="center"/>
    </xf>
    <xf numFmtId="0" fontId="10" fillId="0" borderId="197" xfId="904" applyFont="1" applyBorder="1" applyAlignment="1">
      <alignment horizontal="center" vertical="center" shrinkToFit="1"/>
    </xf>
    <xf numFmtId="244" fontId="10" fillId="0" borderId="197" xfId="903" applyNumberFormat="1" applyFont="1" applyBorder="1" applyProtection="1">
      <alignment vertical="center"/>
      <protection locked="0"/>
    </xf>
    <xf numFmtId="0" fontId="10" fillId="0" borderId="197" xfId="904" applyFont="1" applyBorder="1" applyAlignment="1">
      <alignment horizontal="center" vertical="center"/>
    </xf>
    <xf numFmtId="220" fontId="10" fillId="0" borderId="198" xfId="904" applyNumberFormat="1" applyFont="1" applyBorder="1">
      <alignment vertical="center"/>
    </xf>
    <xf numFmtId="0" fontId="10" fillId="0" borderId="199" xfId="904" applyFont="1" applyBorder="1">
      <alignment vertical="center"/>
    </xf>
    <xf numFmtId="49" fontId="10" fillId="0" borderId="209" xfId="904" applyNumberFormat="1" applyFont="1" applyBorder="1" applyAlignment="1">
      <alignment horizontal="left" vertical="center"/>
    </xf>
    <xf numFmtId="242" fontId="10" fillId="45" borderId="204" xfId="903" applyNumberFormat="1" applyFont="1" applyFill="1" applyBorder="1" applyProtection="1">
      <alignment vertical="center"/>
      <protection locked="0"/>
    </xf>
    <xf numFmtId="0" fontId="10" fillId="0" borderId="205" xfId="904" applyFont="1" applyBorder="1" applyAlignment="1">
      <alignment horizontal="center" vertical="center"/>
    </xf>
    <xf numFmtId="0" fontId="10" fillId="0" borderId="215" xfId="904" applyFont="1" applyBorder="1" applyAlignment="1">
      <alignment horizontal="center" vertical="center" wrapText="1"/>
    </xf>
    <xf numFmtId="0" fontId="169" fillId="0" borderId="209" xfId="904" applyFont="1" applyBorder="1" applyAlignment="1">
      <alignment horizontal="center" vertical="center"/>
    </xf>
    <xf numFmtId="242" fontId="10" fillId="0" borderId="215" xfId="903" applyNumberFormat="1" applyFont="1" applyBorder="1">
      <alignment vertical="center"/>
    </xf>
    <xf numFmtId="0" fontId="10" fillId="0" borderId="204" xfId="904" applyFont="1" applyBorder="1" applyAlignment="1">
      <alignment horizontal="center" vertical="center" wrapText="1"/>
    </xf>
    <xf numFmtId="0" fontId="10" fillId="0" borderId="204" xfId="904" applyFont="1" applyBorder="1" applyAlignment="1">
      <alignment horizontal="center" vertical="center"/>
    </xf>
    <xf numFmtId="241" fontId="10" fillId="0" borderId="206" xfId="903" applyFont="1" applyBorder="1" applyAlignment="1">
      <alignment horizontal="center" vertical="center"/>
    </xf>
    <xf numFmtId="49" fontId="10" fillId="0" borderId="199" xfId="904" applyNumberFormat="1" applyFont="1" applyBorder="1">
      <alignment vertical="center"/>
    </xf>
    <xf numFmtId="0" fontId="10" fillId="0" borderId="197" xfId="904" applyFont="1" applyBorder="1">
      <alignment vertical="center"/>
    </xf>
    <xf numFmtId="241" fontId="79" fillId="0" borderId="200" xfId="903" applyFont="1" applyBorder="1">
      <alignment vertical="center"/>
    </xf>
    <xf numFmtId="49" fontId="10" fillId="0" borderId="208" xfId="904" applyNumberFormat="1" applyFont="1" applyBorder="1">
      <alignment vertical="center"/>
    </xf>
    <xf numFmtId="0" fontId="10" fillId="0" borderId="201" xfId="904" applyFont="1" applyBorder="1" applyAlignment="1">
      <alignment horizontal="center" vertical="center"/>
    </xf>
    <xf numFmtId="0" fontId="10" fillId="0" borderId="201" xfId="904" applyFont="1" applyBorder="1">
      <alignment vertical="center"/>
    </xf>
    <xf numFmtId="0" fontId="10" fillId="0" borderId="208" xfId="904" applyFont="1" applyBorder="1">
      <alignment vertical="center"/>
    </xf>
    <xf numFmtId="241" fontId="79" fillId="0" borderId="203" xfId="903" applyFont="1" applyBorder="1">
      <alignment vertical="center"/>
    </xf>
    <xf numFmtId="49" fontId="10" fillId="0" borderId="209" xfId="904" applyNumberFormat="1" applyFont="1" applyBorder="1">
      <alignment vertical="center"/>
    </xf>
    <xf numFmtId="242" fontId="10" fillId="0" borderId="204" xfId="903" applyNumberFormat="1" applyFont="1" applyBorder="1">
      <alignment vertical="center"/>
    </xf>
    <xf numFmtId="0" fontId="10" fillId="0" borderId="204" xfId="904" applyFont="1" applyBorder="1">
      <alignment vertical="center"/>
    </xf>
    <xf numFmtId="220" fontId="10" fillId="0" borderId="204" xfId="904" applyNumberFormat="1" applyFont="1" applyBorder="1">
      <alignment vertical="center"/>
    </xf>
    <xf numFmtId="0" fontId="10" fillId="0" borderId="209" xfId="904" applyFont="1" applyBorder="1">
      <alignment vertical="center"/>
    </xf>
    <xf numFmtId="0" fontId="10" fillId="0" borderId="196" xfId="904" applyFont="1" applyBorder="1" applyAlignment="1">
      <alignment horizontal="center" vertical="center"/>
    </xf>
    <xf numFmtId="49" fontId="10" fillId="0" borderId="211" xfId="904" applyNumberFormat="1" applyFont="1" applyBorder="1">
      <alignment vertical="center"/>
    </xf>
    <xf numFmtId="49" fontId="10" fillId="0" borderId="207" xfId="904" applyNumberFormat="1" applyFont="1" applyBorder="1">
      <alignment vertical="center"/>
    </xf>
    <xf numFmtId="0" fontId="10" fillId="0" borderId="207" xfId="904" applyFont="1" applyBorder="1" applyAlignment="1">
      <alignment horizontal="center" vertical="center"/>
    </xf>
    <xf numFmtId="241" fontId="10" fillId="0" borderId="207" xfId="903" applyFont="1" applyBorder="1">
      <alignment vertical="center"/>
    </xf>
    <xf numFmtId="0" fontId="10" fillId="0" borderId="207" xfId="904" applyFont="1" applyBorder="1">
      <alignment vertical="center"/>
    </xf>
    <xf numFmtId="0" fontId="10" fillId="0" borderId="211" xfId="904" applyFont="1" applyBorder="1">
      <alignment vertical="center"/>
    </xf>
    <xf numFmtId="0" fontId="10" fillId="0" borderId="201" xfId="904" applyFont="1" applyBorder="1" applyAlignment="1">
      <alignment horizontal="left" vertical="center"/>
    </xf>
    <xf numFmtId="242" fontId="10" fillId="0" borderId="201" xfId="903" applyNumberFormat="1" applyFont="1" applyBorder="1" applyAlignment="1">
      <alignment horizontal="left" vertical="center"/>
    </xf>
    <xf numFmtId="242" fontId="10" fillId="0" borderId="201" xfId="903" applyNumberFormat="1" applyFont="1" applyBorder="1" applyAlignment="1">
      <alignment horizontal="center" vertical="center"/>
    </xf>
    <xf numFmtId="0" fontId="154" fillId="0" borderId="0" xfId="818" applyFont="1">
      <alignment vertical="center"/>
    </xf>
    <xf numFmtId="49" fontId="10" fillId="0" borderId="201" xfId="904" applyNumberFormat="1" applyFont="1" applyBorder="1">
      <alignment vertical="center"/>
    </xf>
    <xf numFmtId="0" fontId="154" fillId="41" borderId="1" xfId="818" applyFont="1" applyFill="1" applyBorder="1">
      <alignment vertical="center"/>
    </xf>
    <xf numFmtId="0" fontId="154" fillId="41" borderId="1" xfId="821" applyFont="1" applyFill="1" applyBorder="1">
      <alignment vertical="center"/>
    </xf>
    <xf numFmtId="184" fontId="10" fillId="46" borderId="201" xfId="903" applyNumberFormat="1" applyFont="1" applyFill="1" applyBorder="1" applyAlignment="1">
      <alignment horizontal="right" vertical="center" shrinkToFit="1"/>
    </xf>
    <xf numFmtId="243" fontId="10" fillId="0" borderId="201" xfId="903" applyNumberFormat="1" applyFont="1" applyBorder="1">
      <alignment vertical="center"/>
    </xf>
    <xf numFmtId="242" fontId="10" fillId="0" borderId="201" xfId="904" applyNumberFormat="1" applyFont="1" applyBorder="1" applyAlignment="1">
      <alignment horizontal="center" vertical="center"/>
    </xf>
    <xf numFmtId="181" fontId="10" fillId="46" borderId="201" xfId="903" applyNumberFormat="1" applyFont="1" applyFill="1" applyBorder="1" applyAlignment="1">
      <alignment horizontal="right" vertical="center" shrinkToFit="1"/>
    </xf>
    <xf numFmtId="0" fontId="154" fillId="52" borderId="1" xfId="818" applyFont="1" applyFill="1" applyBorder="1">
      <alignment vertical="center"/>
    </xf>
    <xf numFmtId="0" fontId="154" fillId="52" borderId="1" xfId="821" applyFont="1" applyFill="1" applyBorder="1">
      <alignment vertical="center"/>
    </xf>
    <xf numFmtId="184" fontId="10" fillId="50" borderId="201" xfId="903" applyNumberFormat="1" applyFont="1" applyFill="1" applyBorder="1" applyAlignment="1">
      <alignment horizontal="right" vertical="center" shrinkToFit="1"/>
    </xf>
    <xf numFmtId="184" fontId="10" fillId="53" borderId="201" xfId="903" applyNumberFormat="1" applyFont="1" applyFill="1" applyBorder="1" applyAlignment="1">
      <alignment horizontal="right" vertical="center" shrinkToFit="1"/>
    </xf>
    <xf numFmtId="0" fontId="10" fillId="0" borderId="196" xfId="904" applyFont="1" applyBorder="1">
      <alignment vertical="center"/>
    </xf>
    <xf numFmtId="49" fontId="10" fillId="0" borderId="219" xfId="904" applyNumberFormat="1" applyFont="1" applyBorder="1">
      <alignment vertical="center"/>
    </xf>
    <xf numFmtId="49" fontId="10" fillId="0" borderId="213" xfId="904" applyNumberFormat="1" applyFont="1" applyBorder="1">
      <alignment vertical="center"/>
    </xf>
    <xf numFmtId="0" fontId="10" fillId="0" borderId="213" xfId="904" applyFont="1" applyBorder="1" applyAlignment="1">
      <alignment horizontal="center" vertical="center"/>
    </xf>
    <xf numFmtId="241" fontId="10" fillId="0" borderId="213" xfId="903" applyFont="1" applyBorder="1">
      <alignment vertical="center"/>
    </xf>
    <xf numFmtId="0" fontId="10" fillId="0" borderId="213" xfId="904" applyFont="1" applyBorder="1">
      <alignment vertical="center"/>
    </xf>
    <xf numFmtId="242" fontId="10" fillId="0" borderId="213" xfId="903" applyNumberFormat="1" applyFont="1" applyBorder="1" applyAlignment="1">
      <alignment horizontal="left" vertical="center"/>
    </xf>
    <xf numFmtId="0" fontId="133" fillId="0" borderId="73" xfId="902" applyFont="1" applyBorder="1">
      <alignment vertical="center"/>
    </xf>
    <xf numFmtId="0" fontId="154" fillId="54" borderId="1" xfId="818" applyFont="1" applyFill="1" applyBorder="1">
      <alignment vertical="center"/>
    </xf>
    <xf numFmtId="0" fontId="154" fillId="54" borderId="1" xfId="821" applyFont="1" applyFill="1" applyBorder="1">
      <alignment vertical="center"/>
    </xf>
    <xf numFmtId="0" fontId="133" fillId="0" borderId="34" xfId="902" applyFont="1" applyBorder="1">
      <alignment vertical="center"/>
    </xf>
    <xf numFmtId="0" fontId="11" fillId="0" borderId="75" xfId="904" applyFont="1" applyBorder="1" applyAlignment="1">
      <alignment vertical="center" wrapText="1"/>
    </xf>
    <xf numFmtId="0" fontId="10" fillId="0" borderId="0" xfId="904" applyFont="1" applyAlignment="1">
      <alignment horizontal="center" vertical="center" wrapText="1"/>
    </xf>
    <xf numFmtId="0" fontId="154" fillId="0" borderId="1" xfId="792" applyFont="1" applyBorder="1" applyAlignment="1">
      <alignment horizontal="center" vertical="center" shrinkToFit="1"/>
    </xf>
    <xf numFmtId="0" fontId="154" fillId="0" borderId="160" xfId="792" applyFont="1" applyBorder="1" applyAlignment="1">
      <alignment horizontal="center" vertical="center" shrinkToFit="1"/>
    </xf>
    <xf numFmtId="0" fontId="154" fillId="0" borderId="75" xfId="792" applyFont="1" applyBorder="1" applyAlignment="1">
      <alignment horizontal="center" vertical="center" shrinkToFit="1"/>
    </xf>
    <xf numFmtId="0" fontId="154" fillId="0" borderId="0" xfId="792" applyFont="1" applyAlignment="1">
      <alignment horizontal="left" vertical="center" wrapText="1"/>
    </xf>
    <xf numFmtId="0" fontId="154" fillId="0" borderId="176" xfId="792" applyFont="1" applyBorder="1">
      <alignment vertical="center"/>
    </xf>
    <xf numFmtId="9" fontId="80" fillId="55" borderId="176" xfId="903" applyNumberFormat="1" applyFont="1" applyFill="1" applyBorder="1" applyAlignment="1">
      <alignment horizontal="center" vertical="center" wrapText="1"/>
    </xf>
    <xf numFmtId="0" fontId="154" fillId="56" borderId="176" xfId="792" applyFont="1" applyFill="1" applyBorder="1" applyAlignment="1">
      <alignment horizontal="center" vertical="center"/>
    </xf>
    <xf numFmtId="0" fontId="154" fillId="56" borderId="220" xfId="792" applyFont="1" applyFill="1" applyBorder="1" applyAlignment="1">
      <alignment horizontal="center" vertical="center"/>
    </xf>
    <xf numFmtId="0" fontId="154" fillId="56" borderId="221" xfId="792" applyFont="1" applyFill="1" applyBorder="1" applyAlignment="1">
      <alignment horizontal="center" vertical="center"/>
    </xf>
    <xf numFmtId="0" fontId="154" fillId="0" borderId="0" xfId="792" applyFont="1">
      <alignment vertical="center"/>
    </xf>
    <xf numFmtId="0" fontId="154" fillId="0" borderId="178" xfId="792" applyFont="1" applyBorder="1">
      <alignment vertical="center"/>
    </xf>
    <xf numFmtId="9" fontId="80" fillId="55" borderId="178" xfId="903" applyNumberFormat="1" applyFont="1" applyFill="1" applyBorder="1" applyAlignment="1">
      <alignment horizontal="center" vertical="center" wrapText="1"/>
    </xf>
    <xf numFmtId="0" fontId="154" fillId="56" borderId="178" xfId="792" applyFont="1" applyFill="1" applyBorder="1" applyAlignment="1">
      <alignment horizontal="center" vertical="center"/>
    </xf>
    <xf numFmtId="0" fontId="154" fillId="56" borderId="222" xfId="792" applyFont="1" applyFill="1" applyBorder="1" applyAlignment="1">
      <alignment horizontal="center" vertical="center"/>
    </xf>
    <xf numFmtId="0" fontId="154" fillId="0" borderId="223" xfId="792" applyFont="1" applyBorder="1">
      <alignment vertical="center"/>
    </xf>
    <xf numFmtId="0" fontId="154" fillId="0" borderId="222" xfId="792" applyFont="1" applyBorder="1">
      <alignment vertical="center"/>
    </xf>
    <xf numFmtId="0" fontId="154" fillId="57" borderId="1" xfId="821" applyFont="1" applyFill="1" applyBorder="1">
      <alignment vertical="center"/>
    </xf>
    <xf numFmtId="0" fontId="154" fillId="0" borderId="178" xfId="792" applyFont="1" applyBorder="1" applyAlignment="1">
      <alignment horizontal="center" vertical="center"/>
    </xf>
    <xf numFmtId="0" fontId="154" fillId="41" borderId="0" xfId="818" applyFont="1" applyFill="1">
      <alignment vertical="center"/>
    </xf>
    <xf numFmtId="0" fontId="154" fillId="57" borderId="0" xfId="821" applyFont="1" applyFill="1">
      <alignment vertical="center"/>
    </xf>
    <xf numFmtId="0" fontId="154" fillId="57" borderId="1" xfId="818" applyFont="1" applyFill="1" applyBorder="1">
      <alignment vertical="center"/>
    </xf>
    <xf numFmtId="0" fontId="170" fillId="0" borderId="0" xfId="792" applyFont="1" applyAlignment="1">
      <alignment horizontal="center" vertical="center"/>
    </xf>
    <xf numFmtId="0" fontId="154" fillId="44" borderId="1" xfId="818" applyFont="1" applyFill="1" applyBorder="1">
      <alignment vertical="center"/>
    </xf>
    <xf numFmtId="0" fontId="154" fillId="44" borderId="1" xfId="821" applyFont="1" applyFill="1" applyBorder="1">
      <alignment vertical="center"/>
    </xf>
    <xf numFmtId="0" fontId="154" fillId="0" borderId="224" xfId="792" applyFont="1" applyBorder="1">
      <alignment vertical="center"/>
    </xf>
    <xf numFmtId="9" fontId="80" fillId="55" borderId="224" xfId="903" applyNumberFormat="1" applyFont="1" applyFill="1" applyBorder="1" applyAlignment="1">
      <alignment horizontal="center" vertical="center" wrapText="1"/>
    </xf>
    <xf numFmtId="0" fontId="154" fillId="56" borderId="224" xfId="792" applyFont="1" applyFill="1" applyBorder="1" applyAlignment="1">
      <alignment horizontal="center" vertical="center"/>
    </xf>
    <xf numFmtId="0" fontId="154" fillId="0" borderId="225" xfId="792" applyFont="1" applyBorder="1">
      <alignment vertical="center"/>
    </xf>
    <xf numFmtId="0" fontId="154" fillId="0" borderId="226" xfId="792" applyFont="1" applyBorder="1">
      <alignment vertical="center"/>
    </xf>
    <xf numFmtId="0" fontId="154" fillId="58" borderId="1" xfId="818" applyFont="1" applyFill="1" applyBorder="1">
      <alignment vertical="center"/>
    </xf>
    <xf numFmtId="0" fontId="154" fillId="58" borderId="1" xfId="821" applyFont="1" applyFill="1" applyBorder="1">
      <alignment vertical="center"/>
    </xf>
    <xf numFmtId="0" fontId="133" fillId="59" borderId="57" xfId="902" applyFont="1" applyFill="1" applyBorder="1" applyAlignment="1">
      <alignment horizontal="center" vertical="center"/>
    </xf>
    <xf numFmtId="0" fontId="133" fillId="59" borderId="162" xfId="902" applyFont="1" applyFill="1" applyBorder="1" applyAlignment="1">
      <alignment horizontal="center" vertical="center"/>
    </xf>
    <xf numFmtId="0" fontId="133" fillId="59" borderId="73" xfId="902" applyFont="1" applyFill="1" applyBorder="1" applyAlignment="1">
      <alignment horizontal="center" vertical="center"/>
    </xf>
    <xf numFmtId="0" fontId="133" fillId="0" borderId="36" xfId="902" applyFont="1" applyBorder="1">
      <alignment vertical="center"/>
    </xf>
    <xf numFmtId="0" fontId="133" fillId="0" borderId="6" xfId="902" applyFont="1" applyBorder="1">
      <alignment vertical="center"/>
    </xf>
    <xf numFmtId="0" fontId="133" fillId="0" borderId="6" xfId="902" applyFont="1" applyBorder="1" applyAlignment="1">
      <alignment horizontal="center" vertical="center"/>
    </xf>
    <xf numFmtId="0" fontId="133" fillId="0" borderId="37" xfId="902" applyFont="1" applyBorder="1">
      <alignment vertical="center"/>
    </xf>
    <xf numFmtId="0" fontId="133" fillId="0" borderId="0" xfId="902" applyFont="1" applyAlignment="1">
      <alignment horizontal="center" vertical="center"/>
    </xf>
    <xf numFmtId="0" fontId="154" fillId="28" borderId="1" xfId="818" applyFont="1" applyFill="1" applyBorder="1">
      <alignment vertical="center"/>
    </xf>
    <xf numFmtId="0" fontId="154" fillId="28" borderId="1" xfId="821" applyFont="1" applyFill="1" applyBorder="1">
      <alignment vertical="center"/>
    </xf>
    <xf numFmtId="0" fontId="83" fillId="0" borderId="0" xfId="0" applyFont="1">
      <alignment vertical="center"/>
    </xf>
    <xf numFmtId="0" fontId="86" fillId="0" borderId="0" xfId="0" applyFont="1" applyAlignment="1">
      <alignment horizontal="center" vertical="center"/>
    </xf>
    <xf numFmtId="0" fontId="86" fillId="0" borderId="1" xfId="0" applyFont="1" applyBorder="1">
      <alignment vertical="center"/>
    </xf>
    <xf numFmtId="2" fontId="86" fillId="0" borderId="1" xfId="0" applyNumberFormat="1" applyFont="1" applyBorder="1" applyAlignment="1">
      <alignment horizontal="center" vertical="center"/>
    </xf>
    <xf numFmtId="0" fontId="86" fillId="0" borderId="1" xfId="0" applyFont="1" applyBorder="1" applyAlignment="1">
      <alignment horizontal="left" vertical="center"/>
    </xf>
    <xf numFmtId="245" fontId="86" fillId="0" borderId="1" xfId="0" applyNumberFormat="1" applyFont="1" applyBorder="1" applyAlignment="1">
      <alignment horizontal="center" vertical="center"/>
    </xf>
    <xf numFmtId="41" fontId="86" fillId="0" borderId="1" xfId="692" applyFont="1" applyBorder="1" applyAlignment="1">
      <alignment horizontal="center" vertical="center"/>
    </xf>
    <xf numFmtId="0" fontId="86" fillId="0" borderId="1" xfId="0" applyFont="1" applyBorder="1" applyAlignment="1">
      <alignment horizontal="center" vertical="center"/>
    </xf>
    <xf numFmtId="0" fontId="86" fillId="0" borderId="0" xfId="0" applyFont="1" applyAlignment="1">
      <alignment horizontal="left" vertical="center"/>
    </xf>
    <xf numFmtId="0" fontId="176" fillId="0" borderId="0" xfId="0" applyFont="1">
      <alignment vertical="center"/>
    </xf>
    <xf numFmtId="0" fontId="176" fillId="0" borderId="1" xfId="0" applyFont="1" applyBorder="1">
      <alignment vertical="center"/>
    </xf>
    <xf numFmtId="182" fontId="176" fillId="0" borderId="1" xfId="0" applyNumberFormat="1" applyFont="1" applyBorder="1">
      <alignment vertical="center"/>
    </xf>
    <xf numFmtId="2" fontId="176" fillId="0" borderId="0" xfId="0" applyNumberFormat="1" applyFont="1">
      <alignment vertical="center"/>
    </xf>
    <xf numFmtId="0" fontId="12" fillId="0" borderId="0" xfId="0" applyFont="1">
      <alignment vertical="center"/>
    </xf>
    <xf numFmtId="0" fontId="95" fillId="0" borderId="0" xfId="0" applyFont="1">
      <alignment vertical="center"/>
    </xf>
    <xf numFmtId="248" fontId="12" fillId="0" borderId="0" xfId="0" applyNumberFormat="1" applyFont="1">
      <alignment vertical="center"/>
    </xf>
    <xf numFmtId="0" fontId="95" fillId="0" borderId="0" xfId="0" applyFont="1" applyAlignment="1">
      <alignment vertical="center" wrapText="1"/>
    </xf>
    <xf numFmtId="0" fontId="95" fillId="0" borderId="0" xfId="0" applyFont="1" applyAlignment="1">
      <alignment horizontal="center" vertical="center" wrapText="1"/>
    </xf>
    <xf numFmtId="0" fontId="12" fillId="0" borderId="0" xfId="0" applyFont="1" applyAlignment="1">
      <alignment horizontal="center" vertical="center"/>
    </xf>
    <xf numFmtId="0" fontId="8" fillId="0" borderId="34" xfId="0" applyFont="1" applyBorder="1">
      <alignment vertical="center"/>
    </xf>
    <xf numFmtId="0" fontId="8" fillId="0" borderId="35" xfId="0" applyFont="1" applyBorder="1">
      <alignment vertical="center"/>
    </xf>
    <xf numFmtId="0" fontId="86" fillId="0" borderId="13" xfId="0" applyFont="1" applyBorder="1">
      <alignment vertical="center"/>
    </xf>
    <xf numFmtId="0" fontId="86" fillId="0" borderId="73" xfId="0" applyFont="1" applyBorder="1">
      <alignment vertical="center"/>
    </xf>
    <xf numFmtId="0" fontId="178" fillId="0" borderId="0" xfId="0" applyFont="1" applyAlignment="1">
      <alignment horizontal="left" vertical="center"/>
    </xf>
    <xf numFmtId="0" fontId="95" fillId="0" borderId="34" xfId="0" applyFont="1" applyBorder="1" applyAlignment="1">
      <alignment vertical="center" wrapText="1"/>
    </xf>
    <xf numFmtId="0" fontId="95" fillId="0" borderId="35" xfId="0" applyFont="1" applyBorder="1" applyAlignment="1">
      <alignment vertical="center" wrapText="1"/>
    </xf>
    <xf numFmtId="0" fontId="1" fillId="0" borderId="0" xfId="905">
      <alignment vertical="center"/>
    </xf>
    <xf numFmtId="0" fontId="1" fillId="29" borderId="0" xfId="905" applyFill="1">
      <alignment vertical="center"/>
    </xf>
    <xf numFmtId="0" fontId="180" fillId="0" borderId="0" xfId="905" applyFont="1">
      <alignment vertical="center"/>
    </xf>
    <xf numFmtId="0" fontId="154" fillId="0" borderId="236" xfId="905" applyFont="1" applyBorder="1">
      <alignment vertical="center"/>
    </xf>
    <xf numFmtId="0" fontId="1" fillId="0" borderId="236" xfId="905" applyBorder="1">
      <alignment vertical="center"/>
    </xf>
    <xf numFmtId="49" fontId="154" fillId="0" borderId="0" xfId="905" applyNumberFormat="1" applyFont="1" applyAlignment="1">
      <alignment horizontal="center" vertical="center" wrapText="1"/>
    </xf>
    <xf numFmtId="49" fontId="154" fillId="0" borderId="0" xfId="905" applyNumberFormat="1" applyFont="1" applyAlignment="1">
      <alignment horizontal="center" vertical="center"/>
    </xf>
    <xf numFmtId="0" fontId="154" fillId="0" borderId="0" xfId="905" applyFont="1" applyAlignment="1">
      <alignment horizontal="center" vertical="center"/>
    </xf>
    <xf numFmtId="0" fontId="154" fillId="0" borderId="0" xfId="905" applyFont="1" applyAlignment="1">
      <alignment horizontal="distributed" vertical="center" wrapText="1"/>
    </xf>
    <xf numFmtId="252" fontId="154" fillId="0" borderId="0" xfId="905" applyNumberFormat="1" applyFont="1" applyAlignment="1">
      <alignment horizontal="center" vertical="center" shrinkToFit="1"/>
    </xf>
    <xf numFmtId="253" fontId="154" fillId="0" borderId="0" xfId="905" applyNumberFormat="1" applyFont="1" applyAlignment="1">
      <alignment horizontal="center" vertical="center" shrinkToFit="1"/>
    </xf>
    <xf numFmtId="254" fontId="154" fillId="0" borderId="0" xfId="905" applyNumberFormat="1" applyFont="1" applyAlignment="1">
      <alignment horizontal="center" vertical="center" wrapText="1"/>
    </xf>
    <xf numFmtId="254" fontId="154" fillId="0" borderId="0" xfId="905" applyNumberFormat="1" applyFont="1" applyAlignment="1">
      <alignment horizontal="center" vertical="center"/>
    </xf>
    <xf numFmtId="255" fontId="154" fillId="0" borderId="0" xfId="905" applyNumberFormat="1" applyFont="1" applyAlignment="1">
      <alignment horizontal="center" vertical="center"/>
    </xf>
    <xf numFmtId="0" fontId="181" fillId="0" borderId="0" xfId="905" applyFont="1">
      <alignment vertical="center"/>
    </xf>
    <xf numFmtId="0" fontId="154" fillId="0" borderId="0" xfId="905" applyFont="1" applyAlignment="1">
      <alignment horizontal="distributed" vertical="center"/>
    </xf>
    <xf numFmtId="256" fontId="154" fillId="0" borderId="0" xfId="905" applyNumberFormat="1" applyFont="1" applyAlignment="1">
      <alignment horizontal="center" vertical="center" shrinkToFit="1"/>
    </xf>
    <xf numFmtId="257" fontId="154" fillId="0" borderId="0" xfId="905" applyNumberFormat="1" applyFont="1" applyAlignment="1">
      <alignment horizontal="center" vertical="center" shrinkToFit="1"/>
    </xf>
    <xf numFmtId="0" fontId="154" fillId="0" borderId="0" xfId="905" applyFont="1">
      <alignment vertical="center"/>
    </xf>
    <xf numFmtId="0" fontId="89" fillId="0" borderId="0" xfId="905" applyFont="1">
      <alignment vertical="center"/>
    </xf>
    <xf numFmtId="0" fontId="182" fillId="0" borderId="0" xfId="905" applyFont="1">
      <alignment vertical="center"/>
    </xf>
    <xf numFmtId="255" fontId="154" fillId="0" borderId="0" xfId="905" applyNumberFormat="1" applyFont="1" applyAlignment="1">
      <alignment horizontal="center" vertical="center" wrapText="1"/>
    </xf>
    <xf numFmtId="218" fontId="90" fillId="0" borderId="1" xfId="692" applyNumberFormat="1" applyFont="1" applyBorder="1" applyAlignment="1">
      <alignment horizontal="right" vertical="center" shrinkToFit="1"/>
    </xf>
    <xf numFmtId="0" fontId="18" fillId="0" borderId="237" xfId="0" applyFont="1" applyBorder="1">
      <alignment vertical="center"/>
    </xf>
    <xf numFmtId="225" fontId="22" fillId="0" borderId="0" xfId="0" applyNumberFormat="1" applyFont="1" applyAlignment="1">
      <alignment horizontal="left" vertical="center"/>
    </xf>
    <xf numFmtId="0" fontId="10" fillId="0" borderId="196" xfId="0" applyFont="1" applyBorder="1" applyAlignment="1">
      <alignment horizontal="center" vertical="center" wrapText="1"/>
    </xf>
    <xf numFmtId="0" fontId="10" fillId="0" borderId="208" xfId="904" applyFont="1" applyBorder="1" applyAlignment="1">
      <alignment horizontal="left" vertical="center"/>
    </xf>
    <xf numFmtId="0" fontId="10" fillId="0" borderId="201" xfId="904" applyFont="1" applyBorder="1" applyAlignment="1">
      <alignment horizontal="left" vertical="center"/>
    </xf>
    <xf numFmtId="242" fontId="10" fillId="0" borderId="201" xfId="903" applyNumberFormat="1" applyFont="1" applyBorder="1" applyAlignment="1">
      <alignment horizontal="left" vertical="center"/>
    </xf>
    <xf numFmtId="49" fontId="11" fillId="0" borderId="1" xfId="904" applyNumberFormat="1" applyFont="1" applyBorder="1" applyAlignment="1">
      <alignment horizontal="center" vertical="center"/>
    </xf>
    <xf numFmtId="49" fontId="11" fillId="0" borderId="1" xfId="904" applyNumberFormat="1" applyFont="1" applyBorder="1" applyAlignment="1">
      <alignment horizontal="center" vertical="center" wrapText="1"/>
    </xf>
    <xf numFmtId="0" fontId="11" fillId="0" borderId="74" xfId="904" applyFont="1" applyBorder="1" applyAlignment="1">
      <alignment horizontal="center" vertical="center" wrapText="1"/>
    </xf>
    <xf numFmtId="0" fontId="11" fillId="0" borderId="5" xfId="904" applyFont="1" applyBorder="1" applyAlignment="1">
      <alignment horizontal="center" vertical="center" wrapText="1"/>
    </xf>
    <xf numFmtId="0" fontId="11" fillId="0" borderId="75" xfId="904" applyFont="1" applyBorder="1" applyAlignment="1">
      <alignment horizontal="center" vertical="center" wrapText="1"/>
    </xf>
    <xf numFmtId="0" fontId="10" fillId="0" borderId="187" xfId="902" applyFont="1" applyBorder="1" applyAlignment="1">
      <alignment horizontal="center" vertical="center" wrapText="1"/>
    </xf>
    <xf numFmtId="0" fontId="10" fillId="0" borderId="193" xfId="902" applyFont="1" applyBorder="1" applyAlignment="1">
      <alignment horizontal="center" vertical="center" wrapText="1"/>
    </xf>
    <xf numFmtId="241" fontId="10" fillId="0" borderId="188" xfId="903" applyFont="1" applyBorder="1" applyAlignment="1">
      <alignment horizontal="center" vertical="center"/>
    </xf>
    <xf numFmtId="241" fontId="10" fillId="0" borderId="195" xfId="903" applyFont="1" applyBorder="1" applyAlignment="1">
      <alignment horizontal="center" vertical="center"/>
    </xf>
    <xf numFmtId="242" fontId="79" fillId="44" borderId="197" xfId="903" applyNumberFormat="1" applyFont="1" applyFill="1" applyBorder="1" applyAlignment="1">
      <alignment horizontal="center" vertical="center"/>
    </xf>
    <xf numFmtId="242" fontId="10" fillId="48" borderId="197" xfId="903" applyNumberFormat="1" applyFont="1" applyFill="1" applyBorder="1" applyAlignment="1">
      <alignment horizontal="center" vertical="center"/>
    </xf>
    <xf numFmtId="0" fontId="143" fillId="0" borderId="32" xfId="0" applyFont="1" applyBorder="1" applyAlignment="1">
      <alignment horizontal="center" vertical="center"/>
    </xf>
    <xf numFmtId="0" fontId="143" fillId="0" borderId="6" xfId="0" applyFont="1" applyBorder="1" applyAlignment="1">
      <alignment horizontal="center" vertical="center"/>
    </xf>
    <xf numFmtId="0" fontId="42" fillId="0" borderId="32" xfId="0" applyFont="1" applyBorder="1" applyAlignment="1">
      <alignment horizontal="left" vertical="center" shrinkToFit="1"/>
    </xf>
    <xf numFmtId="0" fontId="42" fillId="0" borderId="6" xfId="0" applyFont="1" applyBorder="1" applyAlignment="1">
      <alignment horizontal="left" vertical="center" shrinkToFit="1"/>
    </xf>
    <xf numFmtId="0" fontId="91" fillId="0" borderId="92" xfId="0" applyFont="1" applyBorder="1" applyAlignment="1">
      <alignment horizontal="center" vertical="center"/>
    </xf>
    <xf numFmtId="0" fontId="91" fillId="0" borderId="4" xfId="0" applyFont="1" applyBorder="1" applyAlignment="1">
      <alignment horizontal="center" vertical="center"/>
    </xf>
    <xf numFmtId="0" fontId="91" fillId="0" borderId="4" xfId="0" applyFont="1" applyBorder="1" applyAlignment="1">
      <alignment horizontal="left" vertical="center"/>
    </xf>
    <xf numFmtId="0" fontId="10" fillId="0" borderId="184" xfId="902" applyFont="1" applyBorder="1" applyAlignment="1">
      <alignment horizontal="center" vertical="center"/>
    </xf>
    <xf numFmtId="0" fontId="10" fillId="0" borderId="185" xfId="902" applyFont="1" applyBorder="1" applyAlignment="1">
      <alignment horizontal="center" vertical="center"/>
    </xf>
    <xf numFmtId="0" fontId="10" fillId="0" borderId="186" xfId="902" applyFont="1" applyBorder="1" applyAlignment="1">
      <alignment horizontal="center" vertical="center"/>
    </xf>
    <xf numFmtId="242" fontId="10" fillId="0" borderId="187" xfId="903" applyNumberFormat="1" applyFont="1" applyBorder="1" applyAlignment="1">
      <alignment horizontal="center" vertical="center"/>
    </xf>
    <xf numFmtId="242" fontId="10" fillId="0" borderId="193" xfId="903" applyNumberFormat="1" applyFont="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left" vertical="center"/>
    </xf>
    <xf numFmtId="0" fontId="19" fillId="0" borderId="26" xfId="0" applyFont="1" applyBorder="1" applyAlignment="1">
      <alignment horizontal="center"/>
    </xf>
    <xf numFmtId="0" fontId="19" fillId="0" borderId="0" xfId="0" applyFont="1" applyAlignment="1">
      <alignment horizontal="center"/>
    </xf>
    <xf numFmtId="0" fontId="19" fillId="0" borderId="27" xfId="0" applyFont="1" applyBorder="1" applyAlignment="1">
      <alignment horizontal="center"/>
    </xf>
    <xf numFmtId="0" fontId="9" fillId="0" borderId="26" xfId="0" applyFont="1" applyBorder="1" applyAlignment="1">
      <alignment horizontal="center" vertical="center"/>
    </xf>
    <xf numFmtId="0" fontId="9" fillId="0" borderId="0" xfId="0" applyFont="1" applyAlignment="1">
      <alignment horizontal="center" vertical="center"/>
    </xf>
    <xf numFmtId="0" fontId="9" fillId="0" borderId="27" xfId="0" applyFont="1" applyBorder="1" applyAlignment="1">
      <alignment horizontal="center" vertical="center"/>
    </xf>
    <xf numFmtId="0" fontId="21" fillId="0" borderId="26" xfId="0" applyFont="1" applyBorder="1" applyAlignment="1">
      <alignment horizontal="left" vertical="center"/>
    </xf>
    <xf numFmtId="0" fontId="21" fillId="0" borderId="0" xfId="0" applyFont="1" applyAlignment="1">
      <alignment horizontal="left" vertical="center"/>
    </xf>
    <xf numFmtId="0" fontId="21" fillId="0" borderId="27" xfId="0" applyFont="1" applyBorder="1" applyAlignment="1">
      <alignment horizontal="left" vertical="center"/>
    </xf>
    <xf numFmtId="0" fontId="13" fillId="0" borderId="26" xfId="0" applyFont="1" applyBorder="1" applyAlignment="1">
      <alignment horizontal="center"/>
    </xf>
    <xf numFmtId="0" fontId="13" fillId="0" borderId="0" xfId="0" applyFont="1" applyAlignment="1">
      <alignment horizontal="center"/>
    </xf>
    <xf numFmtId="0" fontId="13" fillId="0" borderId="27" xfId="0" applyFont="1" applyBorder="1" applyAlignment="1">
      <alignment horizontal="center"/>
    </xf>
    <xf numFmtId="0" fontId="10" fillId="0" borderId="115" xfId="0" applyFont="1" applyBorder="1" applyAlignment="1">
      <alignment horizontal="center" vertical="center"/>
    </xf>
    <xf numFmtId="0" fontId="10" fillId="0" borderId="57" xfId="0" applyFont="1" applyBorder="1" applyAlignment="1">
      <alignment horizontal="center" vertical="center"/>
    </xf>
    <xf numFmtId="0" fontId="10" fillId="0" borderId="116" xfId="0" applyFont="1" applyBorder="1" applyAlignment="1">
      <alignment horizontal="center" vertical="center"/>
    </xf>
    <xf numFmtId="0" fontId="10" fillId="0" borderId="13" xfId="0" applyFont="1" applyBorder="1" applyAlignment="1">
      <alignment horizontal="center" vertical="center"/>
    </xf>
    <xf numFmtId="0" fontId="10" fillId="0" borderId="23" xfId="0" applyFont="1" applyBorder="1" applyAlignment="1">
      <alignment horizontal="center" vertical="center"/>
    </xf>
    <xf numFmtId="0" fontId="10" fillId="0" borderId="117" xfId="0" applyFont="1" applyBorder="1" applyAlignment="1">
      <alignment horizontal="center" vertical="center"/>
    </xf>
    <xf numFmtId="0" fontId="10" fillId="0" borderId="118" xfId="0" applyFont="1" applyBorder="1" applyAlignment="1">
      <alignment horizontal="center" vertical="center" shrinkToFit="1"/>
    </xf>
    <xf numFmtId="0" fontId="10" fillId="0" borderId="74" xfId="0" applyFont="1" applyBorder="1" applyAlignment="1">
      <alignment horizontal="center" vertical="center" shrinkToFit="1"/>
    </xf>
    <xf numFmtId="0" fontId="10" fillId="0" borderId="119" xfId="0" applyFont="1" applyBorder="1" applyAlignment="1">
      <alignment horizontal="center" vertical="center" shrinkToFit="1"/>
    </xf>
    <xf numFmtId="0" fontId="10" fillId="0" borderId="82" xfId="0" applyFont="1" applyBorder="1" applyAlignment="1">
      <alignment horizontal="center" vertical="center" shrinkToFit="1"/>
    </xf>
    <xf numFmtId="0" fontId="10" fillId="0" borderId="120" xfId="0" applyFont="1" applyBorder="1" applyAlignment="1">
      <alignment horizontal="center" vertical="center"/>
    </xf>
    <xf numFmtId="0" fontId="10" fillId="0" borderId="1" xfId="0" applyFont="1" applyBorder="1" applyAlignment="1">
      <alignment horizontal="center" vertical="center"/>
    </xf>
    <xf numFmtId="0" fontId="11" fillId="0" borderId="118" xfId="0" applyFont="1" applyBorder="1" applyAlignment="1">
      <alignment horizontal="center" vertical="center"/>
    </xf>
    <xf numFmtId="0" fontId="11" fillId="0" borderId="121" xfId="0" applyFont="1" applyBorder="1" applyAlignment="1">
      <alignment horizontal="center" vertical="center"/>
    </xf>
    <xf numFmtId="0" fontId="11" fillId="0" borderId="121" xfId="0" applyFont="1" applyBorder="1" applyAlignment="1">
      <alignment horizontal="right" vertical="center"/>
    </xf>
    <xf numFmtId="0" fontId="11" fillId="0" borderId="74" xfId="0" applyFont="1" applyBorder="1" applyAlignment="1">
      <alignment horizontal="center" vertical="center"/>
    </xf>
    <xf numFmtId="0" fontId="11" fillId="0" borderId="5" xfId="0" applyFont="1" applyBorder="1" applyAlignment="1">
      <alignment horizontal="center" vertical="center"/>
    </xf>
    <xf numFmtId="0" fontId="11" fillId="0" borderId="5" xfId="0" applyFont="1" applyBorder="1" applyAlignment="1">
      <alignment horizontal="right" vertical="center"/>
    </xf>
    <xf numFmtId="0" fontId="11" fillId="0" borderId="115" xfId="0" applyFont="1" applyBorder="1" applyAlignment="1">
      <alignment horizontal="center" vertical="center" wrapText="1"/>
    </xf>
    <xf numFmtId="0" fontId="11" fillId="0" borderId="57" xfId="0" applyFont="1" applyBorder="1" applyAlignment="1">
      <alignment horizontal="center" vertical="center" wrapText="1"/>
    </xf>
    <xf numFmtId="0" fontId="13" fillId="0" borderId="26" xfId="0" applyFont="1" applyBorder="1" applyAlignment="1">
      <alignment horizontal="center" vertical="center"/>
    </xf>
    <xf numFmtId="0" fontId="13" fillId="0" borderId="0" xfId="0" applyFont="1" applyAlignment="1">
      <alignment horizontal="center" vertical="center"/>
    </xf>
    <xf numFmtId="0" fontId="13" fillId="0" borderId="27" xfId="0" applyFont="1" applyBorder="1" applyAlignment="1">
      <alignment horizontal="center" vertical="center"/>
    </xf>
    <xf numFmtId="225" fontId="22" fillId="0" borderId="0" xfId="0" applyNumberFormat="1" applyFont="1" applyAlignment="1">
      <alignment horizontal="left" vertical="center"/>
    </xf>
    <xf numFmtId="0" fontId="85" fillId="0" borderId="0" xfId="0" applyFont="1" applyAlignment="1">
      <alignment horizontal="distributed" vertical="center"/>
    </xf>
    <xf numFmtId="221" fontId="83" fillId="0" borderId="0" xfId="0" applyNumberFormat="1" applyFont="1" applyAlignment="1">
      <alignment horizontal="left" vertical="center"/>
    </xf>
    <xf numFmtId="223" fontId="87" fillId="0" borderId="0" xfId="692" applyNumberFormat="1" applyFont="1" applyBorder="1" applyAlignment="1">
      <alignment horizontal="right" vertical="center"/>
    </xf>
    <xf numFmtId="0" fontId="156" fillId="0" borderId="26" xfId="0" applyFont="1" applyBorder="1" applyAlignment="1">
      <alignment horizontal="center"/>
    </xf>
    <xf numFmtId="0" fontId="156" fillId="0" borderId="0" xfId="0" applyFont="1" applyAlignment="1">
      <alignment horizontal="center"/>
    </xf>
    <xf numFmtId="0" fontId="156" fillId="0" borderId="27" xfId="0" applyFont="1" applyBorder="1" applyAlignment="1">
      <alignment horizontal="center"/>
    </xf>
    <xf numFmtId="0" fontId="82" fillId="0" borderId="26" xfId="0" applyFont="1" applyBorder="1" applyAlignment="1">
      <alignment horizontal="center" vertical="center"/>
    </xf>
    <xf numFmtId="0" fontId="82" fillId="0" borderId="0" xfId="0" applyFont="1" applyAlignment="1">
      <alignment horizontal="center" vertical="center"/>
    </xf>
    <xf numFmtId="0" fontId="82" fillId="0" borderId="27" xfId="0" applyFont="1" applyBorder="1" applyAlignment="1">
      <alignment horizontal="center" vertical="center"/>
    </xf>
    <xf numFmtId="0" fontId="23" fillId="0" borderId="34" xfId="0" applyFont="1" applyBorder="1" applyAlignment="1">
      <alignment horizontal="center" vertical="center"/>
    </xf>
    <xf numFmtId="0" fontId="23" fillId="0" borderId="0" xfId="0" applyFont="1" applyAlignment="1">
      <alignment horizontal="center" vertical="center"/>
    </xf>
    <xf numFmtId="0" fontId="23" fillId="0" borderId="35" xfId="0" applyFont="1" applyBorder="1" applyAlignment="1">
      <alignment horizontal="center" vertical="center"/>
    </xf>
    <xf numFmtId="0" fontId="85" fillId="0" borderId="0" xfId="0" applyFont="1" applyAlignment="1">
      <alignment vertical="center" shrinkToFit="1"/>
    </xf>
    <xf numFmtId="0" fontId="19" fillId="0" borderId="0" xfId="0" applyFont="1" applyAlignment="1">
      <alignment horizontal="center" vertical="center"/>
    </xf>
    <xf numFmtId="0" fontId="18" fillId="0" borderId="0" xfId="0" applyFont="1" applyAlignment="1">
      <alignment horizontal="center" vertical="center"/>
    </xf>
    <xf numFmtId="0" fontId="20" fillId="0" borderId="0" xfId="0" applyFont="1" applyAlignment="1">
      <alignment horizontal="left" vertical="center"/>
    </xf>
    <xf numFmtId="0" fontId="21" fillId="0" borderId="0" xfId="0" applyFont="1" applyAlignment="1">
      <alignment horizontal="center" vertical="center"/>
    </xf>
    <xf numFmtId="0" fontId="11" fillId="0" borderId="0" xfId="0" applyFont="1" applyAlignment="1">
      <alignment horizontal="center" vertical="center"/>
    </xf>
    <xf numFmtId="0" fontId="20" fillId="0" borderId="0" xfId="0" applyFont="1" applyAlignment="1">
      <alignment horizontal="center" vertical="center"/>
    </xf>
    <xf numFmtId="218" fontId="80" fillId="0" borderId="74" xfId="692" applyNumberFormat="1" applyFont="1" applyFill="1" applyBorder="1" applyAlignment="1">
      <alignment horizontal="fill" vertical="center" wrapText="1" shrinkToFit="1"/>
    </xf>
    <xf numFmtId="218" fontId="80" fillId="0" borderId="5" xfId="692" applyNumberFormat="1" applyFont="1" applyFill="1" applyBorder="1" applyAlignment="1">
      <alignment horizontal="fill" vertical="center" wrapText="1" shrinkToFit="1"/>
    </xf>
    <xf numFmtId="218" fontId="80" fillId="0" borderId="82" xfId="692" applyNumberFormat="1" applyFont="1" applyFill="1" applyBorder="1" applyAlignment="1">
      <alignment horizontal="fill" vertical="center" wrapText="1" shrinkToFit="1"/>
    </xf>
    <xf numFmtId="0" fontId="84" fillId="0" borderId="74" xfId="0" applyFont="1" applyBorder="1" applyAlignment="1">
      <alignment vertical="center" shrinkToFit="1"/>
    </xf>
    <xf numFmtId="0" fontId="84" fillId="0" borderId="82" xfId="0" applyFont="1" applyBorder="1" applyAlignment="1">
      <alignment vertical="center" shrinkToFit="1"/>
    </xf>
    <xf numFmtId="218" fontId="80" fillId="0" borderId="1" xfId="692" applyNumberFormat="1" applyFont="1" applyFill="1" applyBorder="1" applyAlignment="1">
      <alignment horizontal="fill" vertical="center" shrinkToFit="1"/>
    </xf>
    <xf numFmtId="0" fontId="84" fillId="0" borderId="74" xfId="0" applyFont="1" applyBorder="1" applyAlignment="1">
      <alignment vertical="center" wrapText="1"/>
    </xf>
    <xf numFmtId="0" fontId="84" fillId="0" borderId="82" xfId="0" applyFont="1" applyBorder="1">
      <alignment vertical="center"/>
    </xf>
    <xf numFmtId="218" fontId="80" fillId="0" borderId="74" xfId="901" applyNumberFormat="1" applyFont="1" applyFill="1" applyBorder="1" applyAlignment="1">
      <alignment horizontal="left" vertical="center" shrinkToFit="1"/>
    </xf>
    <xf numFmtId="218" fontId="80" fillId="0" borderId="5" xfId="901" applyNumberFormat="1" applyFont="1" applyFill="1" applyBorder="1" applyAlignment="1">
      <alignment horizontal="left" vertical="center" shrinkToFit="1"/>
    </xf>
    <xf numFmtId="218" fontId="80" fillId="0" borderId="82" xfId="901" applyNumberFormat="1" applyFont="1" applyFill="1" applyBorder="1" applyAlignment="1">
      <alignment horizontal="left" vertical="center" shrinkToFit="1"/>
    </xf>
    <xf numFmtId="0" fontId="84" fillId="0" borderId="1" xfId="0" applyFont="1" applyBorder="1" applyAlignment="1">
      <alignment vertical="center" shrinkToFit="1"/>
    </xf>
    <xf numFmtId="0" fontId="84" fillId="0" borderId="104" xfId="0" applyFont="1" applyBorder="1" applyAlignment="1">
      <alignment vertical="center" shrinkToFit="1"/>
    </xf>
    <xf numFmtId="0" fontId="84" fillId="0" borderId="102" xfId="0" applyFont="1" applyBorder="1" applyAlignment="1">
      <alignment vertical="center" shrinkToFit="1"/>
    </xf>
    <xf numFmtId="0" fontId="80" fillId="0" borderId="1" xfId="0" applyFont="1" applyBorder="1" applyAlignment="1">
      <alignment horizontal="fill" vertical="center"/>
    </xf>
    <xf numFmtId="0" fontId="10" fillId="0" borderId="74" xfId="0" applyFont="1" applyBorder="1" applyAlignment="1">
      <alignment horizontal="center" vertical="center"/>
    </xf>
    <xf numFmtId="0" fontId="10" fillId="0" borderId="82" xfId="0" applyFont="1" applyBorder="1" applyAlignment="1">
      <alignment horizontal="center" vertical="center"/>
    </xf>
    <xf numFmtId="0" fontId="9" fillId="0" borderId="0" xfId="0" applyFont="1" applyAlignment="1">
      <alignment horizontal="left" vertical="center"/>
    </xf>
    <xf numFmtId="0" fontId="84" fillId="0" borderId="1" xfId="0" applyFont="1" applyBorder="1" applyAlignment="1">
      <alignment horizontal="left" vertical="center"/>
    </xf>
    <xf numFmtId="0" fontId="42" fillId="0" borderId="0" xfId="0" applyFont="1" applyAlignment="1">
      <alignment horizontal="center" vertical="center"/>
    </xf>
    <xf numFmtId="0" fontId="22" fillId="0" borderId="11" xfId="0" applyFont="1" applyBorder="1" applyAlignment="1">
      <alignment horizontal="left" vertical="center"/>
    </xf>
    <xf numFmtId="0" fontId="80" fillId="0" borderId="123" xfId="0" applyFont="1" applyBorder="1" applyAlignment="1">
      <alignment horizontal="left" vertical="center" indent="1" shrinkToFit="1"/>
    </xf>
    <xf numFmtId="0" fontId="80" fillId="0" borderId="124" xfId="0" applyFont="1" applyBorder="1" applyAlignment="1">
      <alignment horizontal="left" vertical="center" indent="1" shrinkToFit="1"/>
    </xf>
    <xf numFmtId="0" fontId="80" fillId="0" borderId="67" xfId="0" applyFont="1" applyBorder="1" applyAlignment="1">
      <alignment horizontal="left" vertical="center" indent="1" shrinkToFit="1"/>
    </xf>
    <xf numFmtId="0" fontId="80" fillId="0" borderId="125" xfId="0" applyFont="1" applyBorder="1" applyAlignment="1">
      <alignment horizontal="left" vertical="center" indent="1" shrinkToFit="1"/>
    </xf>
    <xf numFmtId="0" fontId="80" fillId="0" borderId="126" xfId="0" applyFont="1" applyBorder="1" applyAlignment="1">
      <alignment horizontal="left" vertical="center" indent="1" shrinkToFit="1"/>
    </xf>
    <xf numFmtId="0" fontId="80" fillId="0" borderId="68" xfId="0" applyFont="1" applyBorder="1" applyAlignment="1">
      <alignment horizontal="left" vertical="center" indent="1" shrinkToFit="1"/>
    </xf>
    <xf numFmtId="0" fontId="80" fillId="0" borderId="127" xfId="0" applyFont="1" applyBorder="1" applyAlignment="1">
      <alignment horizontal="left" vertical="center" indent="1" shrinkToFit="1"/>
    </xf>
    <xf numFmtId="0" fontId="80" fillId="0" borderId="128" xfId="0" applyFont="1" applyBorder="1" applyAlignment="1">
      <alignment horizontal="left" vertical="center" indent="1" shrinkToFit="1"/>
    </xf>
    <xf numFmtId="0" fontId="80" fillId="0" borderId="71" xfId="0" applyFont="1" applyBorder="1" applyAlignment="1">
      <alignment horizontal="left" vertical="center" indent="1" shrinkToFit="1"/>
    </xf>
    <xf numFmtId="218" fontId="10" fillId="0" borderId="1" xfId="692" applyNumberFormat="1" applyFont="1" applyFill="1" applyBorder="1" applyAlignment="1">
      <alignment horizontal="center" vertical="center"/>
    </xf>
    <xf numFmtId="0" fontId="10" fillId="0" borderId="129" xfId="0" applyFont="1" applyBorder="1" applyAlignment="1">
      <alignment horizontal="center" vertical="top" wrapText="1"/>
    </xf>
    <xf numFmtId="0" fontId="10" fillId="0" borderId="107" xfId="0" applyFont="1" applyBorder="1" applyAlignment="1">
      <alignment horizontal="center" vertical="top" wrapText="1"/>
    </xf>
    <xf numFmtId="0" fontId="10" fillId="0" borderId="130" xfId="0" applyFont="1" applyBorder="1" applyAlignment="1">
      <alignment horizontal="center" wrapText="1"/>
    </xf>
    <xf numFmtId="0" fontId="10" fillId="0" borderId="122" xfId="0" applyFont="1" applyBorder="1" applyAlignment="1">
      <alignment horizontal="center" wrapText="1"/>
    </xf>
    <xf numFmtId="0" fontId="10" fillId="0" borderId="130" xfId="0" applyFont="1" applyBorder="1" applyAlignment="1">
      <alignment horizontal="center" vertical="center" wrapText="1"/>
    </xf>
    <xf numFmtId="0" fontId="10" fillId="0" borderId="122"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131" xfId="0" applyFont="1" applyBorder="1" applyAlignment="1">
      <alignment horizontal="center" vertical="center" wrapText="1"/>
    </xf>
    <xf numFmtId="0" fontId="79" fillId="0" borderId="31" xfId="0" applyFont="1" applyBorder="1" applyAlignment="1">
      <alignment horizontal="center" vertical="center"/>
    </xf>
    <xf numFmtId="0" fontId="79" fillId="0" borderId="132" xfId="0" applyFont="1" applyBorder="1" applyAlignment="1">
      <alignment horizontal="center" vertical="center"/>
    </xf>
    <xf numFmtId="0" fontId="79" fillId="0" borderId="133" xfId="0" applyFont="1" applyBorder="1" applyAlignment="1">
      <alignment horizontal="center" vertical="center"/>
    </xf>
    <xf numFmtId="0" fontId="79" fillId="0" borderId="134" xfId="0" applyFont="1" applyBorder="1" applyAlignment="1">
      <alignment horizontal="center" vertical="center"/>
    </xf>
    <xf numFmtId="0" fontId="79" fillId="0" borderId="7" xfId="0" applyFont="1" applyBorder="1" applyAlignment="1">
      <alignment horizontal="center" vertical="center"/>
    </xf>
    <xf numFmtId="0" fontId="10" fillId="0" borderId="100" xfId="0" applyFont="1" applyBorder="1" applyAlignment="1">
      <alignment horizontal="center" vertical="top" wrapText="1"/>
    </xf>
    <xf numFmtId="0" fontId="79" fillId="0" borderId="136" xfId="0" applyFont="1" applyBorder="1" applyAlignment="1">
      <alignment horizontal="center" vertical="center"/>
    </xf>
    <xf numFmtId="229" fontId="79" fillId="0" borderId="135" xfId="0" applyNumberFormat="1" applyFont="1" applyBorder="1" applyAlignment="1">
      <alignment horizontal="center" vertical="center"/>
    </xf>
    <xf numFmtId="229" fontId="79" fillId="0" borderId="7" xfId="0" applyNumberFormat="1" applyFont="1" applyBorder="1" applyAlignment="1">
      <alignment horizontal="center" vertical="center"/>
    </xf>
    <xf numFmtId="229" fontId="79" fillId="0" borderId="103" xfId="0" applyNumberFormat="1" applyFont="1" applyBorder="1" applyAlignment="1">
      <alignment horizontal="center" vertical="center"/>
    </xf>
    <xf numFmtId="229" fontId="79" fillId="0" borderId="137" xfId="0" applyNumberFormat="1" applyFont="1" applyBorder="1" applyAlignment="1">
      <alignment horizontal="center" vertical="center"/>
    </xf>
    <xf numFmtId="229" fontId="79" fillId="0" borderId="136" xfId="0" applyNumberFormat="1" applyFont="1" applyBorder="1" applyAlignment="1">
      <alignment horizontal="center" vertical="center"/>
    </xf>
    <xf numFmtId="0" fontId="79" fillId="0" borderId="86" xfId="0" applyFont="1" applyBorder="1" applyAlignment="1">
      <alignment horizontal="center" vertical="center"/>
    </xf>
    <xf numFmtId="0" fontId="79" fillId="0" borderId="87" xfId="0" applyFont="1" applyBorder="1" applyAlignment="1">
      <alignment horizontal="center" vertical="center"/>
    </xf>
    <xf numFmtId="0" fontId="79" fillId="0" borderId="88" xfId="0" applyFont="1" applyBorder="1" applyAlignment="1">
      <alignment horizontal="center" vertical="center"/>
    </xf>
    <xf numFmtId="0" fontId="79" fillId="0" borderId="138" xfId="0" applyFont="1" applyBorder="1" applyAlignment="1">
      <alignment horizontal="center" vertical="center"/>
    </xf>
    <xf numFmtId="0" fontId="10" fillId="0" borderId="139" xfId="0" applyFont="1" applyBorder="1" applyAlignment="1">
      <alignment horizontal="center" wrapText="1"/>
    </xf>
    <xf numFmtId="0" fontId="10" fillId="0" borderId="140" xfId="0" applyFont="1" applyBorder="1" applyAlignment="1">
      <alignment horizontal="center" wrapText="1"/>
    </xf>
    <xf numFmtId="0" fontId="100" fillId="0" borderId="1" xfId="0" applyFont="1" applyBorder="1" applyAlignment="1">
      <alignment horizontal="center" vertical="center" wrapText="1"/>
    </xf>
    <xf numFmtId="228" fontId="80" fillId="0" borderId="1" xfId="692" applyNumberFormat="1" applyFont="1" applyBorder="1" applyAlignment="1">
      <alignment horizontal="center" vertical="center" shrinkToFit="1"/>
    </xf>
    <xf numFmtId="0" fontId="80" fillId="0" borderId="1" xfId="0" applyFont="1" applyBorder="1" applyAlignment="1">
      <alignment horizontal="center" vertical="center" wrapText="1"/>
    </xf>
    <xf numFmtId="0" fontId="80" fillId="0" borderId="1" xfId="0" applyFont="1" applyBorder="1" applyAlignment="1">
      <alignment horizontal="center" vertical="center" shrinkToFit="1"/>
    </xf>
    <xf numFmtId="229" fontId="80" fillId="0" borderId="1" xfId="0" applyNumberFormat="1" applyFont="1" applyBorder="1" applyAlignment="1">
      <alignment horizontal="center" vertical="center" shrinkToFit="1"/>
    </xf>
    <xf numFmtId="0" fontId="80" fillId="0" borderId="1" xfId="0" applyFont="1" applyBorder="1" applyAlignment="1">
      <alignment horizontal="center" vertical="center"/>
    </xf>
    <xf numFmtId="0" fontId="100" fillId="0" borderId="74" xfId="0" applyFont="1" applyBorder="1" applyAlignment="1">
      <alignment horizontal="center" vertical="center" wrapText="1"/>
    </xf>
    <xf numFmtId="0" fontId="100" fillId="0" borderId="82" xfId="0" applyFont="1" applyBorder="1" applyAlignment="1">
      <alignment horizontal="center" vertical="center" wrapText="1"/>
    </xf>
    <xf numFmtId="41" fontId="100" fillId="0" borderId="1" xfId="692" applyFont="1" applyBorder="1" applyAlignment="1">
      <alignment horizontal="center" vertical="center" wrapText="1"/>
    </xf>
    <xf numFmtId="228" fontId="80" fillId="0" borderId="74" xfId="692" applyNumberFormat="1" applyFont="1" applyBorder="1" applyAlignment="1">
      <alignment horizontal="center" vertical="center" shrinkToFit="1"/>
    </xf>
    <xf numFmtId="228" fontId="80" fillId="0" borderId="82" xfId="692" applyNumberFormat="1" applyFont="1" applyBorder="1" applyAlignment="1">
      <alignment horizontal="center" vertical="center" shrinkToFit="1"/>
    </xf>
    <xf numFmtId="0" fontId="90" fillId="0" borderId="1" xfId="0" applyFont="1" applyBorder="1" applyAlignment="1">
      <alignment horizontal="center" vertical="center"/>
    </xf>
    <xf numFmtId="0" fontId="101" fillId="0" borderId="0" xfId="0" applyFont="1" applyAlignment="1">
      <alignment horizontal="center" vertical="center"/>
    </xf>
    <xf numFmtId="178" fontId="90" fillId="0" borderId="74" xfId="0" applyNumberFormat="1" applyFont="1" applyBorder="1" applyAlignment="1">
      <alignment horizontal="center" vertical="center" shrinkToFit="1"/>
    </xf>
    <xf numFmtId="178" fontId="90" fillId="0" borderId="82" xfId="0" applyNumberFormat="1" applyFont="1" applyBorder="1" applyAlignment="1">
      <alignment horizontal="center" vertical="center" shrinkToFit="1"/>
    </xf>
    <xf numFmtId="226" fontId="80" fillId="0" borderId="74" xfId="0" applyNumberFormat="1" applyFont="1" applyBorder="1" applyAlignment="1">
      <alignment horizontal="center" vertical="center" shrinkToFit="1"/>
    </xf>
    <xf numFmtId="226" fontId="80" fillId="0" borderId="82" xfId="0" applyNumberFormat="1" applyFont="1" applyBorder="1" applyAlignment="1">
      <alignment horizontal="center" vertical="center" shrinkToFit="1"/>
    </xf>
    <xf numFmtId="0" fontId="100" fillId="0" borderId="104" xfId="0" applyFont="1" applyBorder="1" applyAlignment="1">
      <alignment horizontal="center" vertical="center" wrapText="1"/>
    </xf>
    <xf numFmtId="0" fontId="100" fillId="0" borderId="102" xfId="0" applyFont="1" applyBorder="1" applyAlignment="1">
      <alignment horizontal="center" vertical="center" wrapText="1"/>
    </xf>
    <xf numFmtId="0" fontId="100" fillId="0" borderId="72" xfId="0" applyFont="1" applyBorder="1" applyAlignment="1">
      <alignment horizontal="center" vertical="center" wrapText="1"/>
    </xf>
    <xf numFmtId="0" fontId="100" fillId="0" borderId="13" xfId="0" applyFont="1" applyBorder="1" applyAlignment="1">
      <alignment horizontal="center" vertical="center" wrapText="1"/>
    </xf>
    <xf numFmtId="0" fontId="121" fillId="0" borderId="0" xfId="783" applyFont="1" applyAlignment="1">
      <alignment horizontal="center" vertical="center"/>
    </xf>
    <xf numFmtId="0" fontId="122" fillId="0" borderId="0" xfId="783" applyFont="1" applyAlignment="1">
      <alignment horizontal="center" vertical="center"/>
    </xf>
    <xf numFmtId="0" fontId="112" fillId="0" borderId="1" xfId="783" applyFont="1" applyBorder="1" applyAlignment="1">
      <alignment horizontal="center" vertical="center"/>
    </xf>
    <xf numFmtId="0" fontId="112" fillId="0" borderId="1" xfId="783" applyFont="1" applyBorder="1" applyAlignment="1">
      <alignment horizontal="center" vertical="center" wrapText="1"/>
    </xf>
    <xf numFmtId="0" fontId="118" fillId="0" borderId="1" xfId="783" applyFont="1" applyBorder="1" applyAlignment="1">
      <alignment horizontal="center" vertical="center" shrinkToFit="1"/>
    </xf>
    <xf numFmtId="0" fontId="118" fillId="0" borderId="56" xfId="783" applyFont="1" applyBorder="1" applyAlignment="1">
      <alignment horizontal="center" vertical="center" shrinkToFit="1"/>
    </xf>
    <xf numFmtId="0" fontId="112" fillId="0" borderId="56" xfId="783" applyFont="1" applyBorder="1" applyAlignment="1">
      <alignment horizontal="center" vertical="center" wrapText="1"/>
    </xf>
    <xf numFmtId="0" fontId="112" fillId="0" borderId="77" xfId="783" applyFont="1" applyBorder="1" applyAlignment="1">
      <alignment horizontal="center" vertical="center" wrapText="1"/>
    </xf>
    <xf numFmtId="0" fontId="112" fillId="0" borderId="57" xfId="783" applyFont="1" applyBorder="1" applyAlignment="1">
      <alignment horizontal="center" vertical="center" wrapText="1"/>
    </xf>
    <xf numFmtId="0" fontId="91" fillId="0" borderId="82" xfId="783" applyFont="1" applyBorder="1" applyAlignment="1">
      <alignment horizontal="center" vertical="center" shrinkToFit="1"/>
    </xf>
    <xf numFmtId="0" fontId="91" fillId="0" borderId="1" xfId="783" applyFont="1" applyBorder="1" applyAlignment="1">
      <alignment horizontal="center" vertical="center" shrinkToFit="1"/>
    </xf>
    <xf numFmtId="0" fontId="80" fillId="0" borderId="1" xfId="783" applyFont="1" applyBorder="1" applyAlignment="1">
      <alignment horizontal="center" vertical="center" shrinkToFit="1"/>
    </xf>
    <xf numFmtId="0" fontId="112" fillId="0" borderId="1" xfId="783" applyFont="1" applyBorder="1" applyAlignment="1">
      <alignment horizontal="center" vertical="center" shrinkToFit="1"/>
    </xf>
    <xf numFmtId="0" fontId="80" fillId="0" borderId="138" xfId="783" applyFont="1" applyBorder="1" applyAlignment="1">
      <alignment horizontal="center" vertical="center" shrinkToFit="1"/>
    </xf>
    <xf numFmtId="0" fontId="80" fillId="0" borderId="1" xfId="783" applyFont="1" applyBorder="1" applyAlignment="1">
      <alignment horizontal="center" vertical="center" wrapText="1"/>
    </xf>
    <xf numFmtId="0" fontId="80" fillId="0" borderId="1" xfId="783" applyFont="1" applyBorder="1" applyAlignment="1">
      <alignment horizontal="center" vertical="center"/>
    </xf>
    <xf numFmtId="0" fontId="118" fillId="0" borderId="74" xfId="783" applyFont="1" applyBorder="1" applyAlignment="1">
      <alignment horizontal="center" vertical="center" shrinkToFit="1"/>
    </xf>
    <xf numFmtId="0" fontId="118" fillId="0" borderId="82" xfId="783" applyFont="1" applyBorder="1" applyAlignment="1">
      <alignment horizontal="center" vertical="center" shrinkToFit="1"/>
    </xf>
    <xf numFmtId="0" fontId="112" fillId="0" borderId="56" xfId="783" applyFont="1" applyBorder="1" applyAlignment="1">
      <alignment horizontal="center" vertical="center" shrinkToFit="1"/>
    </xf>
    <xf numFmtId="0" fontId="112" fillId="0" borderId="77" xfId="783" applyFont="1" applyBorder="1" applyAlignment="1">
      <alignment horizontal="center" vertical="center" shrinkToFit="1"/>
    </xf>
    <xf numFmtId="0" fontId="112" fillId="0" borderId="57" xfId="783" applyFont="1" applyBorder="1" applyAlignment="1">
      <alignment horizontal="center" vertical="center" shrinkToFit="1"/>
    </xf>
    <xf numFmtId="0" fontId="160" fillId="0" borderId="101" xfId="783" applyFont="1" applyBorder="1" applyAlignment="1">
      <alignment horizontal="center" vertical="center"/>
    </xf>
    <xf numFmtId="0" fontId="160" fillId="0" borderId="77" xfId="783" applyFont="1" applyBorder="1" applyAlignment="1">
      <alignment horizontal="center" vertical="center"/>
    </xf>
    <xf numFmtId="0" fontId="160" fillId="0" borderId="38" xfId="783" applyFont="1" applyBorder="1" applyAlignment="1">
      <alignment horizontal="center" vertical="center"/>
    </xf>
    <xf numFmtId="0" fontId="80" fillId="0" borderId="56" xfId="783" applyFont="1" applyBorder="1" applyAlignment="1">
      <alignment horizontal="center" vertical="center" wrapText="1"/>
    </xf>
    <xf numFmtId="0" fontId="80" fillId="0" borderId="77" xfId="783" applyFont="1" applyBorder="1" applyAlignment="1">
      <alignment horizontal="center" vertical="center" wrapText="1"/>
    </xf>
    <xf numFmtId="0" fontId="80" fillId="0" borderId="57" xfId="783" applyFont="1" applyBorder="1" applyAlignment="1">
      <alignment horizontal="center" vertical="center" wrapText="1"/>
    </xf>
    <xf numFmtId="0" fontId="160" fillId="0" borderId="11" xfId="783" applyFont="1" applyBorder="1" applyAlignment="1">
      <alignment horizontal="center" vertical="center"/>
    </xf>
    <xf numFmtId="0" fontId="158" fillId="0" borderId="0" xfId="0" applyFont="1" applyAlignment="1">
      <alignment horizontal="center" vertical="center"/>
    </xf>
    <xf numFmtId="0" fontId="160" fillId="0" borderId="0" xfId="0" applyFont="1" applyAlignment="1">
      <alignment horizontal="center" vertical="center"/>
    </xf>
    <xf numFmtId="0" fontId="0" fillId="0" borderId="0" xfId="0" applyAlignment="1">
      <alignment horizontal="left" vertical="center"/>
    </xf>
    <xf numFmtId="0" fontId="52" fillId="0" borderId="0" xfId="0" applyFont="1" applyAlignment="1">
      <alignment horizontal="center" vertical="center"/>
    </xf>
    <xf numFmtId="0" fontId="0" fillId="0" borderId="0" xfId="0" applyAlignment="1">
      <alignment horizontal="center" vertical="center"/>
    </xf>
    <xf numFmtId="0" fontId="158" fillId="0" borderId="0" xfId="898" applyFont="1" applyAlignment="1">
      <alignment horizontal="center" vertical="center"/>
    </xf>
    <xf numFmtId="0" fontId="3" fillId="0" borderId="104" xfId="898" applyBorder="1" applyAlignment="1">
      <alignment horizontal="center" vertical="center"/>
    </xf>
    <xf numFmtId="0" fontId="3" fillId="0" borderId="103" xfId="898" applyBorder="1" applyAlignment="1">
      <alignment horizontal="center" vertical="center"/>
    </xf>
    <xf numFmtId="0" fontId="3" fillId="0" borderId="38" xfId="898" applyBorder="1" applyAlignment="1">
      <alignment horizontal="center" vertical="center"/>
    </xf>
    <xf numFmtId="0" fontId="3" fillId="0" borderId="0" xfId="898" applyAlignment="1">
      <alignment horizontal="center" vertical="center"/>
    </xf>
    <xf numFmtId="0" fontId="3" fillId="0" borderId="72" xfId="898" applyBorder="1" applyAlignment="1">
      <alignment horizontal="center" vertical="center"/>
    </xf>
    <xf numFmtId="0" fontId="3" fillId="0" borderId="11" xfId="898" applyBorder="1" applyAlignment="1">
      <alignment horizontal="center" vertical="center"/>
    </xf>
    <xf numFmtId="0" fontId="3" fillId="0" borderId="104" xfId="898" applyBorder="1" applyAlignment="1">
      <alignment horizontal="left" vertical="center" wrapText="1"/>
    </xf>
    <xf numFmtId="0" fontId="3" fillId="0" borderId="103" xfId="898" applyBorder="1" applyAlignment="1">
      <alignment horizontal="left" vertical="center" wrapText="1"/>
    </xf>
    <xf numFmtId="0" fontId="3" fillId="0" borderId="102" xfId="898" applyBorder="1" applyAlignment="1">
      <alignment horizontal="left" vertical="center" wrapText="1"/>
    </xf>
    <xf numFmtId="0" fontId="3" fillId="0" borderId="38" xfId="898" applyBorder="1" applyAlignment="1">
      <alignment horizontal="left" vertical="center" wrapText="1"/>
    </xf>
    <xf numFmtId="0" fontId="3" fillId="0" borderId="0" xfId="898" applyAlignment="1">
      <alignment horizontal="left" vertical="center" wrapText="1"/>
    </xf>
    <xf numFmtId="0" fontId="3" fillId="0" borderId="101" xfId="898" applyBorder="1" applyAlignment="1">
      <alignment horizontal="left" vertical="center" wrapText="1"/>
    </xf>
    <xf numFmtId="0" fontId="3" fillId="0" borderId="72" xfId="898" applyBorder="1" applyAlignment="1">
      <alignment horizontal="left" vertical="center" wrapText="1"/>
    </xf>
    <xf numFmtId="0" fontId="3" fillId="0" borderId="11" xfId="898" applyBorder="1" applyAlignment="1">
      <alignment horizontal="left" vertical="center" wrapText="1"/>
    </xf>
    <xf numFmtId="0" fontId="3" fillId="0" borderId="13" xfId="898" applyBorder="1" applyAlignment="1">
      <alignment horizontal="left" vertical="center" wrapText="1"/>
    </xf>
    <xf numFmtId="0" fontId="3" fillId="0" borderId="102" xfId="898" applyBorder="1" applyAlignment="1">
      <alignment horizontal="center" vertical="center"/>
    </xf>
    <xf numFmtId="0" fontId="3" fillId="0" borderId="101" xfId="898" applyBorder="1" applyAlignment="1">
      <alignment horizontal="center" vertical="center"/>
    </xf>
    <xf numFmtId="0" fontId="3" fillId="0" borderId="13" xfId="898" applyBorder="1" applyAlignment="1">
      <alignment horizontal="center" vertical="center"/>
    </xf>
    <xf numFmtId="0" fontId="3" fillId="0" borderId="56" xfId="898" applyBorder="1" applyAlignment="1">
      <alignment horizontal="center" vertical="center"/>
    </xf>
    <xf numFmtId="0" fontId="3" fillId="0" borderId="77" xfId="898" applyBorder="1" applyAlignment="1">
      <alignment horizontal="center" vertical="center"/>
    </xf>
    <xf numFmtId="0" fontId="3" fillId="0" borderId="57" xfId="898" applyBorder="1" applyAlignment="1">
      <alignment horizontal="center" vertical="center"/>
    </xf>
    <xf numFmtId="0" fontId="3" fillId="0" borderId="56" xfId="898" applyBorder="1" applyAlignment="1">
      <alignment horizontal="left" vertical="center"/>
    </xf>
    <xf numFmtId="0" fontId="3" fillId="0" borderId="77" xfId="898" applyBorder="1" applyAlignment="1">
      <alignment horizontal="left" vertical="center"/>
    </xf>
    <xf numFmtId="0" fontId="3" fillId="0" borderId="57" xfId="898" applyBorder="1" applyAlignment="1">
      <alignment horizontal="left" vertical="center"/>
    </xf>
    <xf numFmtId="0" fontId="3" fillId="0" borderId="176" xfId="898" applyBorder="1" applyAlignment="1">
      <alignment horizontal="center" vertical="center"/>
    </xf>
    <xf numFmtId="0" fontId="3" fillId="0" borderId="176" xfId="898" applyBorder="1" applyAlignment="1">
      <alignment horizontal="left" vertical="center"/>
    </xf>
    <xf numFmtId="0" fontId="3" fillId="0" borderId="178" xfId="898" applyBorder="1" applyAlignment="1">
      <alignment horizontal="center" vertical="center"/>
    </xf>
    <xf numFmtId="0" fontId="3" fillId="0" borderId="178" xfId="898" quotePrefix="1" applyBorder="1" applyAlignment="1">
      <alignment horizontal="left" vertical="center"/>
    </xf>
    <xf numFmtId="0" fontId="3" fillId="0" borderId="178" xfId="898" applyBorder="1" applyAlignment="1">
      <alignment horizontal="left" vertical="center"/>
    </xf>
    <xf numFmtId="0" fontId="3" fillId="0" borderId="178" xfId="898" applyBorder="1" applyAlignment="1">
      <alignment horizontal="left" vertical="center" wrapText="1"/>
    </xf>
    <xf numFmtId="0" fontId="3" fillId="0" borderId="180" xfId="898" applyBorder="1" applyAlignment="1">
      <alignment horizontal="center" vertical="center"/>
    </xf>
    <xf numFmtId="0" fontId="3" fillId="0" borderId="180" xfId="898" applyBorder="1" applyAlignment="1">
      <alignment horizontal="left" vertical="center"/>
    </xf>
    <xf numFmtId="0" fontId="3" fillId="0" borderId="178" xfId="898" applyBorder="1" applyAlignment="1">
      <alignment horizontal="left" vertical="center" shrinkToFit="1"/>
    </xf>
    <xf numFmtId="0" fontId="3" fillId="0" borderId="180" xfId="898" applyBorder="1" applyAlignment="1">
      <alignment horizontal="left" vertical="center" wrapText="1"/>
    </xf>
    <xf numFmtId="0" fontId="3" fillId="0" borderId="177" xfId="898" applyBorder="1" applyAlignment="1">
      <alignment horizontal="left" vertical="center" wrapText="1"/>
    </xf>
    <xf numFmtId="0" fontId="3" fillId="0" borderId="124" xfId="898" applyBorder="1" applyAlignment="1">
      <alignment horizontal="left" vertical="center" wrapText="1"/>
    </xf>
    <xf numFmtId="0" fontId="3" fillId="0" borderId="67" xfId="898" applyBorder="1" applyAlignment="1">
      <alignment horizontal="left" vertical="center" wrapText="1"/>
    </xf>
    <xf numFmtId="0" fontId="3" fillId="0" borderId="179" xfId="898" applyBorder="1" applyAlignment="1">
      <alignment horizontal="left" vertical="center" wrapText="1"/>
    </xf>
    <xf numFmtId="0" fontId="3" fillId="0" borderId="126" xfId="898" applyBorder="1" applyAlignment="1">
      <alignment horizontal="left" vertical="center" wrapText="1"/>
    </xf>
    <xf numFmtId="0" fontId="3" fillId="0" borderId="68" xfId="898" applyBorder="1" applyAlignment="1">
      <alignment horizontal="left" vertical="center" wrapText="1"/>
    </xf>
    <xf numFmtId="0" fontId="3" fillId="0" borderId="179" xfId="898" applyBorder="1" applyAlignment="1">
      <alignment horizontal="left" vertical="center"/>
    </xf>
    <xf numFmtId="0" fontId="3" fillId="0" borderId="126" xfId="898" applyBorder="1" applyAlignment="1">
      <alignment horizontal="left" vertical="center"/>
    </xf>
    <xf numFmtId="0" fontId="3" fillId="0" borderId="68" xfId="898" applyBorder="1" applyAlignment="1">
      <alignment horizontal="left" vertical="center"/>
    </xf>
    <xf numFmtId="0" fontId="3" fillId="0" borderId="181" xfId="898" applyBorder="1" applyAlignment="1">
      <alignment horizontal="left" vertical="center"/>
    </xf>
    <xf numFmtId="0" fontId="3" fillId="0" borderId="128" xfId="898" applyBorder="1" applyAlignment="1">
      <alignment horizontal="left" vertical="center"/>
    </xf>
    <xf numFmtId="0" fontId="3" fillId="0" borderId="71" xfId="898" applyBorder="1" applyAlignment="1">
      <alignment horizontal="left" vertical="center"/>
    </xf>
    <xf numFmtId="0" fontId="3" fillId="0" borderId="175" xfId="898" applyBorder="1" applyAlignment="1">
      <alignment horizontal="center" vertical="center"/>
    </xf>
    <xf numFmtId="0" fontId="3" fillId="0" borderId="140" xfId="898" applyBorder="1" applyAlignment="1">
      <alignment horizontal="center" vertical="center"/>
    </xf>
    <xf numFmtId="0" fontId="52" fillId="43" borderId="135" xfId="898" applyFont="1" applyFill="1" applyBorder="1" applyAlignment="1">
      <alignment horizontal="center" vertical="center"/>
    </xf>
    <xf numFmtId="0" fontId="52" fillId="43" borderId="7" xfId="898" applyFont="1" applyFill="1" applyBorder="1" applyAlignment="1">
      <alignment horizontal="center" vertical="center"/>
    </xf>
    <xf numFmtId="0" fontId="52" fillId="43" borderId="137" xfId="898" applyFont="1" applyFill="1" applyBorder="1" applyAlignment="1">
      <alignment horizontal="center" vertical="center"/>
    </xf>
    <xf numFmtId="0" fontId="3" fillId="0" borderId="1" xfId="898" applyBorder="1" applyAlignment="1">
      <alignment horizontal="left" vertical="center"/>
    </xf>
    <xf numFmtId="0" fontId="3" fillId="0" borderId="1" xfId="898" applyBorder="1" applyAlignment="1">
      <alignment vertical="center" wrapText="1"/>
    </xf>
    <xf numFmtId="0" fontId="162" fillId="42" borderId="174" xfId="898" applyFont="1" applyFill="1" applyBorder="1" applyAlignment="1">
      <alignment horizontal="center" vertical="center" wrapText="1"/>
    </xf>
    <xf numFmtId="0" fontId="162" fillId="42" borderId="174" xfId="898" applyFont="1" applyFill="1" applyBorder="1" applyAlignment="1">
      <alignment horizontal="center" vertical="center"/>
    </xf>
    <xf numFmtId="0" fontId="162" fillId="42" borderId="151" xfId="898" applyFont="1" applyFill="1" applyBorder="1" applyAlignment="1">
      <alignment horizontal="center" vertical="center"/>
    </xf>
    <xf numFmtId="0" fontId="162" fillId="42" borderId="152" xfId="898" applyFont="1" applyFill="1" applyBorder="1" applyAlignment="1">
      <alignment horizontal="center" vertical="center"/>
    </xf>
    <xf numFmtId="0" fontId="163" fillId="42" borderId="174" xfId="898" applyFont="1" applyFill="1" applyBorder="1" applyAlignment="1">
      <alignment horizontal="center" vertical="center"/>
    </xf>
    <xf numFmtId="0" fontId="163" fillId="42" borderId="151" xfId="898" applyFont="1" applyFill="1" applyBorder="1" applyAlignment="1">
      <alignment horizontal="center" vertical="center"/>
    </xf>
    <xf numFmtId="0" fontId="163" fillId="42" borderId="152" xfId="898" applyFont="1" applyFill="1" applyBorder="1" applyAlignment="1">
      <alignment horizontal="center" vertical="center"/>
    </xf>
    <xf numFmtId="0" fontId="162" fillId="42" borderId="31" xfId="898" applyFont="1" applyFill="1" applyBorder="1" applyAlignment="1">
      <alignment horizontal="center" vertical="center"/>
    </xf>
    <xf numFmtId="0" fontId="162" fillId="42" borderId="32" xfId="898" applyFont="1" applyFill="1" applyBorder="1" applyAlignment="1">
      <alignment horizontal="center" vertical="center"/>
    </xf>
    <xf numFmtId="0" fontId="162" fillId="42" borderId="33" xfId="898" applyFont="1" applyFill="1" applyBorder="1" applyAlignment="1">
      <alignment horizontal="center" vertical="center"/>
    </xf>
    <xf numFmtId="0" fontId="162" fillId="42" borderId="34" xfId="898" applyFont="1" applyFill="1" applyBorder="1" applyAlignment="1">
      <alignment horizontal="center" vertical="center"/>
    </xf>
    <xf numFmtId="0" fontId="162" fillId="42" borderId="0" xfId="898" applyFont="1" applyFill="1" applyAlignment="1">
      <alignment horizontal="center" vertical="center"/>
    </xf>
    <xf numFmtId="0" fontId="162" fillId="42" borderId="35" xfId="898" applyFont="1" applyFill="1" applyBorder="1" applyAlignment="1">
      <alignment horizontal="center" vertical="center"/>
    </xf>
    <xf numFmtId="0" fontId="162" fillId="42" borderId="36" xfId="898" applyFont="1" applyFill="1" applyBorder="1" applyAlignment="1">
      <alignment horizontal="center" vertical="center"/>
    </xf>
    <xf numFmtId="0" fontId="162" fillId="42" borderId="6" xfId="898" applyFont="1" applyFill="1" applyBorder="1" applyAlignment="1">
      <alignment horizontal="center" vertical="center"/>
    </xf>
    <xf numFmtId="0" fontId="162" fillId="42" borderId="37" xfId="898" applyFont="1" applyFill="1" applyBorder="1" applyAlignment="1">
      <alignment horizontal="center" vertical="center"/>
    </xf>
    <xf numFmtId="0" fontId="162" fillId="43" borderId="1" xfId="898" applyFont="1" applyFill="1" applyBorder="1" applyAlignment="1">
      <alignment horizontal="center" vertical="center"/>
    </xf>
    <xf numFmtId="0" fontId="162" fillId="43" borderId="157" xfId="898" applyFont="1" applyFill="1" applyBorder="1" applyAlignment="1">
      <alignment horizontal="center" vertical="center"/>
    </xf>
    <xf numFmtId="0" fontId="3" fillId="0" borderId="57" xfId="898" applyBorder="1">
      <alignment vertical="center"/>
    </xf>
    <xf numFmtId="0" fontId="3" fillId="0" borderId="1" xfId="898" applyBorder="1">
      <alignment vertical="center"/>
    </xf>
    <xf numFmtId="0" fontId="3" fillId="0" borderId="57" xfId="898" applyBorder="1" applyAlignment="1">
      <alignment vertical="center" wrapText="1"/>
    </xf>
    <xf numFmtId="0" fontId="124" fillId="0" borderId="74" xfId="0" applyFont="1" applyBorder="1" applyAlignment="1">
      <alignment horizontal="center" vertical="center"/>
    </xf>
    <xf numFmtId="0" fontId="124" fillId="0" borderId="82" xfId="0" applyFont="1" applyBorder="1" applyAlignment="1">
      <alignment horizontal="center" vertical="center"/>
    </xf>
    <xf numFmtId="0" fontId="124" fillId="0" borderId="1" xfId="0" applyFont="1" applyBorder="1" applyAlignment="1">
      <alignment horizontal="center" vertical="center" shrinkToFit="1"/>
    </xf>
    <xf numFmtId="0" fontId="10" fillId="0" borderId="104" xfId="0" applyFont="1" applyBorder="1" applyAlignment="1">
      <alignment horizontal="center" vertical="center" shrinkToFit="1"/>
    </xf>
    <xf numFmtId="0" fontId="10" fillId="0" borderId="102" xfId="0" applyFont="1" applyBorder="1" applyAlignment="1">
      <alignment horizontal="center" vertical="center" shrinkToFit="1"/>
    </xf>
    <xf numFmtId="0" fontId="10" fillId="0" borderId="38" xfId="0" applyFont="1" applyBorder="1" applyAlignment="1">
      <alignment horizontal="center" vertical="center" shrinkToFit="1"/>
    </xf>
    <xf numFmtId="0" fontId="10" fillId="0" borderId="101" xfId="0" applyFont="1" applyBorder="1" applyAlignment="1">
      <alignment horizontal="center" vertical="center" shrinkToFit="1"/>
    </xf>
    <xf numFmtId="0" fontId="10" fillId="0" borderId="72" xfId="0" applyFont="1" applyBorder="1" applyAlignment="1">
      <alignment horizontal="center" vertical="center" shrinkToFit="1"/>
    </xf>
    <xf numFmtId="0" fontId="10" fillId="0" borderId="13" xfId="0" applyFont="1" applyBorder="1" applyAlignment="1">
      <alignment horizontal="center" vertical="center" shrinkToFit="1"/>
    </xf>
    <xf numFmtId="178" fontId="10" fillId="0" borderId="1" xfId="0" applyNumberFormat="1" applyFont="1" applyBorder="1" applyAlignment="1">
      <alignment horizontal="center" vertical="center" shrinkToFit="1"/>
    </xf>
    <xf numFmtId="0" fontId="10" fillId="0" borderId="56" xfId="0" applyFont="1" applyBorder="1" applyAlignment="1">
      <alignment horizontal="center" vertical="center"/>
    </xf>
    <xf numFmtId="0" fontId="10" fillId="0" borderId="104" xfId="0" applyFont="1" applyBorder="1" applyAlignment="1">
      <alignment horizontal="center" vertical="center"/>
    </xf>
    <xf numFmtId="0" fontId="10" fillId="0" borderId="102" xfId="0" applyFont="1" applyBorder="1" applyAlignment="1">
      <alignment horizontal="center" vertical="center"/>
    </xf>
    <xf numFmtId="0" fontId="10" fillId="0" borderId="72" xfId="0" applyFont="1" applyBorder="1" applyAlignment="1">
      <alignment horizontal="center" vertical="center"/>
    </xf>
    <xf numFmtId="178" fontId="124" fillId="0" borderId="1" xfId="0" quotePrefix="1" applyNumberFormat="1" applyFont="1" applyBorder="1" applyAlignment="1">
      <alignment horizontal="center" vertical="center" shrinkToFit="1"/>
    </xf>
    <xf numFmtId="0" fontId="10" fillId="0" borderId="5" xfId="0" applyFont="1" applyBorder="1" applyAlignment="1">
      <alignment horizontal="center" vertical="center"/>
    </xf>
    <xf numFmtId="0" fontId="124" fillId="0" borderId="5" xfId="0" applyFont="1" applyBorder="1" applyAlignment="1">
      <alignment horizontal="center" vertical="center"/>
    </xf>
    <xf numFmtId="0" fontId="80" fillId="0" borderId="87" xfId="0" applyFont="1" applyBorder="1" applyAlignment="1">
      <alignment horizontal="distributed" vertical="center"/>
    </xf>
    <xf numFmtId="0" fontId="80" fillId="0" borderId="5" xfId="0" applyFont="1" applyBorder="1" applyAlignment="1">
      <alignment horizontal="distributed" vertical="center"/>
    </xf>
    <xf numFmtId="41" fontId="91" fillId="0" borderId="74" xfId="0" applyNumberFormat="1" applyFont="1" applyBorder="1" applyAlignment="1">
      <alignment horizontal="center" vertical="center"/>
    </xf>
    <xf numFmtId="41" fontId="91" fillId="0" borderId="5" xfId="0" applyNumberFormat="1" applyFont="1" applyBorder="1" applyAlignment="1">
      <alignment horizontal="center" vertical="center"/>
    </xf>
    <xf numFmtId="41" fontId="91" fillId="0" borderId="82" xfId="0" applyNumberFormat="1" applyFont="1" applyBorder="1" applyAlignment="1">
      <alignment horizontal="center" vertical="center"/>
    </xf>
    <xf numFmtId="0" fontId="80" fillId="0" borderId="74" xfId="0" applyFont="1" applyBorder="1" applyAlignment="1">
      <alignment horizontal="left" vertical="center" indent="1"/>
    </xf>
    <xf numFmtId="0" fontId="80" fillId="0" borderId="5" xfId="0" applyFont="1" applyBorder="1" applyAlignment="1">
      <alignment horizontal="left" vertical="center" indent="1"/>
    </xf>
    <xf numFmtId="0" fontId="80" fillId="0" borderId="82" xfId="0" applyFont="1" applyBorder="1" applyAlignment="1">
      <alignment horizontal="left" vertical="center" indent="1"/>
    </xf>
    <xf numFmtId="9" fontId="80" fillId="0" borderId="74" xfId="0" applyNumberFormat="1" applyFont="1" applyBorder="1" applyAlignment="1">
      <alignment horizontal="center" vertical="center"/>
    </xf>
    <xf numFmtId="9" fontId="80" fillId="0" borderId="5" xfId="0" applyNumberFormat="1" applyFont="1" applyBorder="1" applyAlignment="1">
      <alignment horizontal="center" vertical="center"/>
    </xf>
    <xf numFmtId="9" fontId="80" fillId="0" borderId="75" xfId="0" applyNumberFormat="1" applyFont="1" applyBorder="1" applyAlignment="1">
      <alignment horizontal="center" vertical="center"/>
    </xf>
    <xf numFmtId="0" fontId="91" fillId="0" borderId="5" xfId="0" applyFont="1" applyBorder="1" applyAlignment="1">
      <alignment horizontal="distributed" vertical="center"/>
    </xf>
    <xf numFmtId="0" fontId="80" fillId="0" borderId="143" xfId="0" applyFont="1" applyBorder="1" applyAlignment="1">
      <alignment horizontal="center" vertical="center"/>
    </xf>
    <xf numFmtId="0" fontId="80" fillId="0" borderId="144" xfId="0" applyFont="1" applyBorder="1" applyAlignment="1">
      <alignment horizontal="center" vertical="center"/>
    </xf>
    <xf numFmtId="0" fontId="80" fillId="0" borderId="145" xfId="0" applyFont="1" applyBorder="1" applyAlignment="1">
      <alignment horizontal="center" vertical="center"/>
    </xf>
    <xf numFmtId="0" fontId="80" fillId="0" borderId="75" xfId="0" applyFont="1" applyBorder="1" applyAlignment="1">
      <alignment horizontal="left" vertical="center" indent="1"/>
    </xf>
    <xf numFmtId="0" fontId="80" fillId="0" borderId="72" xfId="0" applyFont="1" applyBorder="1" applyAlignment="1">
      <alignment horizontal="left" vertical="center" indent="1"/>
    </xf>
    <xf numFmtId="0" fontId="80" fillId="0" borderId="11" xfId="0" applyFont="1" applyBorder="1" applyAlignment="1">
      <alignment horizontal="left" vertical="center" indent="1"/>
    </xf>
    <xf numFmtId="0" fontId="80" fillId="0" borderId="13" xfId="0" applyFont="1" applyBorder="1" applyAlignment="1">
      <alignment horizontal="left" vertical="center" indent="1"/>
    </xf>
    <xf numFmtId="0" fontId="80" fillId="0" borderId="79" xfId="0" applyFont="1" applyBorder="1" applyAlignment="1">
      <alignment horizontal="distributed" vertical="center"/>
    </xf>
    <xf numFmtId="0" fontId="91" fillId="0" borderId="4" xfId="0" applyFont="1" applyBorder="1" applyAlignment="1">
      <alignment horizontal="distributed" vertical="center"/>
    </xf>
    <xf numFmtId="41" fontId="91" fillId="0" borderId="141" xfId="0" applyNumberFormat="1" applyFont="1" applyBorder="1" applyAlignment="1">
      <alignment horizontal="center" vertical="center"/>
    </xf>
    <xf numFmtId="41" fontId="91" fillId="0" borderId="4" xfId="0" applyNumberFormat="1" applyFont="1" applyBorder="1" applyAlignment="1">
      <alignment horizontal="center" vertical="center"/>
    </xf>
    <xf numFmtId="41" fontId="91" fillId="0" borderId="93" xfId="0" applyNumberFormat="1" applyFont="1" applyBorder="1" applyAlignment="1">
      <alignment horizontal="center" vertical="center"/>
    </xf>
    <xf numFmtId="41" fontId="92" fillId="0" borderId="141" xfId="0" applyNumberFormat="1" applyFont="1" applyBorder="1" applyAlignment="1">
      <alignment horizontal="center" vertical="center"/>
    </xf>
    <xf numFmtId="41" fontId="92" fillId="0" borderId="4" xfId="0" applyNumberFormat="1" applyFont="1" applyBorder="1" applyAlignment="1">
      <alignment horizontal="center" vertical="center"/>
    </xf>
    <xf numFmtId="41" fontId="80" fillId="0" borderId="4" xfId="0" applyNumberFormat="1" applyFont="1" applyBorder="1" applyAlignment="1">
      <alignment horizontal="left" vertical="center"/>
    </xf>
    <xf numFmtId="41" fontId="80" fillId="0" borderId="142" xfId="0" applyNumberFormat="1" applyFont="1" applyBorder="1" applyAlignment="1">
      <alignment horizontal="left" vertical="center"/>
    </xf>
    <xf numFmtId="0" fontId="91" fillId="0" borderId="151" xfId="0" applyFont="1" applyBorder="1" applyAlignment="1">
      <alignment horizontal="center" vertical="center" wrapText="1"/>
    </xf>
    <xf numFmtId="0" fontId="91" fillId="0" borderId="151" xfId="0" applyFont="1" applyBorder="1">
      <alignment vertical="center"/>
    </xf>
    <xf numFmtId="0" fontId="91" fillId="0" borderId="152" xfId="0" applyFont="1" applyBorder="1">
      <alignment vertical="center"/>
    </xf>
    <xf numFmtId="0" fontId="80" fillId="0" borderId="153" xfId="0" applyFont="1" applyBorder="1" applyAlignment="1">
      <alignment horizontal="center" vertical="center"/>
    </xf>
    <xf numFmtId="0" fontId="91" fillId="0" borderId="78" xfId="0" applyFont="1" applyBorder="1" applyAlignment="1">
      <alignment horizontal="center" vertical="center"/>
    </xf>
    <xf numFmtId="0" fontId="91" fillId="0" borderId="79" xfId="0" applyFont="1" applyBorder="1" applyAlignment="1">
      <alignment horizontal="center" vertical="center"/>
    </xf>
    <xf numFmtId="0" fontId="91" fillId="0" borderId="91" xfId="0" applyFont="1" applyBorder="1" applyAlignment="1">
      <alignment horizontal="center" vertical="center"/>
    </xf>
    <xf numFmtId="0" fontId="82" fillId="0" borderId="0" xfId="0" applyFont="1" applyAlignment="1">
      <alignment horizontal="center"/>
    </xf>
    <xf numFmtId="0" fontId="91" fillId="0" borderId="31" xfId="0" applyFont="1" applyBorder="1" applyAlignment="1">
      <alignment horizontal="center" vertical="center"/>
    </xf>
    <xf numFmtId="0" fontId="91" fillId="0" borderId="32" xfId="0" applyFont="1" applyBorder="1" applyAlignment="1">
      <alignment horizontal="center" vertical="center"/>
    </xf>
    <xf numFmtId="0" fontId="91" fillId="0" borderId="132" xfId="0" applyFont="1" applyBorder="1" applyAlignment="1">
      <alignment horizontal="center" vertical="center"/>
    </xf>
    <xf numFmtId="0" fontId="91" fillId="0" borderId="133" xfId="0" applyFont="1" applyBorder="1" applyAlignment="1">
      <alignment horizontal="center" vertical="center"/>
    </xf>
    <xf numFmtId="0" fontId="91" fillId="0" borderId="62" xfId="0" applyFont="1" applyBorder="1" applyAlignment="1">
      <alignment horizontal="center" vertical="center"/>
    </xf>
    <xf numFmtId="0" fontId="91" fillId="0" borderId="134" xfId="0" applyFont="1" applyBorder="1" applyAlignment="1">
      <alignment horizontal="center" vertical="center"/>
    </xf>
    <xf numFmtId="0" fontId="91" fillId="0" borderId="146" xfId="0" applyFont="1" applyBorder="1" applyAlignment="1">
      <alignment horizontal="center" vertical="center"/>
    </xf>
    <xf numFmtId="0" fontId="91" fillId="0" borderId="147" xfId="0" applyFont="1" applyBorder="1" applyAlignment="1">
      <alignment horizontal="center" vertical="center"/>
    </xf>
    <xf numFmtId="0" fontId="91" fillId="0" borderId="148" xfId="0" applyFont="1" applyBorder="1" applyAlignment="1">
      <alignment horizontal="center" vertical="center"/>
    </xf>
    <xf numFmtId="0" fontId="91" fillId="0" borderId="149" xfId="0" applyFont="1" applyBorder="1" applyAlignment="1">
      <alignment horizontal="center" vertical="center"/>
    </xf>
    <xf numFmtId="0" fontId="91" fillId="0" borderId="33" xfId="0" applyFont="1" applyBorder="1" applyAlignment="1">
      <alignment horizontal="center" vertical="center"/>
    </xf>
    <xf numFmtId="0" fontId="91" fillId="0" borderId="150" xfId="0" applyFont="1" applyBorder="1" applyAlignment="1">
      <alignment horizontal="center" vertical="center"/>
    </xf>
    <xf numFmtId="41" fontId="80" fillId="0" borderId="74" xfId="692" applyFont="1" applyBorder="1" applyAlignment="1">
      <alignment horizontal="left" vertical="center" indent="1"/>
    </xf>
    <xf numFmtId="41" fontId="80" fillId="0" borderId="5" xfId="692" applyFont="1" applyBorder="1" applyAlignment="1">
      <alignment horizontal="left" vertical="center" indent="1"/>
    </xf>
    <xf numFmtId="41" fontId="80" fillId="0" borderId="75" xfId="692" applyFont="1" applyBorder="1" applyAlignment="1">
      <alignment horizontal="left" vertical="center" indent="1"/>
    </xf>
    <xf numFmtId="0" fontId="80" fillId="0" borderId="86" xfId="0" applyFont="1" applyBorder="1" applyAlignment="1">
      <alignment horizontal="left" vertical="center" indent="1"/>
    </xf>
    <xf numFmtId="0" fontId="80" fillId="0" borderId="87" xfId="0" applyFont="1" applyBorder="1" applyAlignment="1">
      <alignment horizontal="left" vertical="center" indent="1"/>
    </xf>
    <xf numFmtId="0" fontId="80" fillId="0" borderId="85" xfId="0" applyFont="1" applyBorder="1" applyAlignment="1">
      <alignment horizontal="left" vertical="center" indent="1"/>
    </xf>
    <xf numFmtId="0" fontId="93" fillId="0" borderId="0" xfId="841" applyFont="1" applyAlignment="1">
      <alignment horizontal="center" vertical="center"/>
    </xf>
    <xf numFmtId="0" fontId="93" fillId="27" borderId="0" xfId="841" applyFont="1" applyFill="1" applyAlignment="1">
      <alignment horizontal="center" vertical="center"/>
    </xf>
    <xf numFmtId="0" fontId="94" fillId="0" borderId="0" xfId="841" applyFont="1" applyAlignment="1">
      <alignment horizontal="center" vertical="center"/>
    </xf>
    <xf numFmtId="0" fontId="8" fillId="0" borderId="0" xfId="841" applyFont="1" applyAlignment="1">
      <alignment horizontal="right" vertical="center"/>
    </xf>
    <xf numFmtId="0" fontId="95" fillId="0" borderId="1" xfId="841" applyFont="1" applyBorder="1" applyAlignment="1">
      <alignment horizontal="center" vertical="center"/>
    </xf>
    <xf numFmtId="177" fontId="95" fillId="0" borderId="1" xfId="841" applyNumberFormat="1" applyFont="1" applyBorder="1" applyAlignment="1">
      <alignment horizontal="center" vertical="center" wrapText="1"/>
    </xf>
    <xf numFmtId="177" fontId="95" fillId="0" borderId="1" xfId="841" applyNumberFormat="1" applyFont="1" applyBorder="1" applyAlignment="1">
      <alignment horizontal="center" vertical="center"/>
    </xf>
    <xf numFmtId="176" fontId="95" fillId="0" borderId="1" xfId="841" applyNumberFormat="1" applyFont="1" applyBorder="1" applyAlignment="1">
      <alignment horizontal="center" vertical="center"/>
    </xf>
    <xf numFmtId="0" fontId="12" fillId="0" borderId="0" xfId="841" applyFont="1" applyAlignment="1">
      <alignment horizontal="right" vertical="center"/>
    </xf>
    <xf numFmtId="0" fontId="91" fillId="0" borderId="74" xfId="0" applyFont="1" applyBorder="1" applyAlignment="1">
      <alignment horizontal="center" vertical="center"/>
    </xf>
    <xf numFmtId="0" fontId="91" fillId="0" borderId="82" xfId="0" applyFont="1" applyBorder="1" applyAlignment="1">
      <alignment horizontal="center" vertical="center"/>
    </xf>
    <xf numFmtId="0" fontId="91" fillId="0" borderId="38" xfId="0" applyFont="1" applyBorder="1" applyAlignment="1">
      <alignment horizontal="center" vertical="center"/>
    </xf>
    <xf numFmtId="0" fontId="91" fillId="0" borderId="101" xfId="0" applyFont="1" applyBorder="1" applyAlignment="1">
      <alignment horizontal="center" vertical="center"/>
    </xf>
    <xf numFmtId="0" fontId="80" fillId="0" borderId="143" xfId="0" applyFont="1" applyBorder="1" applyAlignment="1">
      <alignment horizontal="center" vertical="center" textRotation="255"/>
    </xf>
    <xf numFmtId="0" fontId="80" fillId="0" borderId="144" xfId="0" applyFont="1" applyBorder="1" applyAlignment="1">
      <alignment horizontal="center" vertical="center" textRotation="255"/>
    </xf>
    <xf numFmtId="0" fontId="80" fillId="0" borderId="145" xfId="0" applyFont="1" applyBorder="1" applyAlignment="1">
      <alignment horizontal="center" vertical="center" textRotation="255"/>
    </xf>
    <xf numFmtId="0" fontId="91" fillId="0" borderId="81" xfId="0" applyFont="1" applyBorder="1" applyAlignment="1">
      <alignment horizontal="center" vertical="center"/>
    </xf>
    <xf numFmtId="0" fontId="80" fillId="0" borderId="153" xfId="0" applyFont="1" applyBorder="1" applyAlignment="1">
      <alignment horizontal="center" vertical="center" textRotation="255" wrapText="1"/>
    </xf>
    <xf numFmtId="0" fontId="80" fillId="0" borderId="144" xfId="0" applyFont="1" applyBorder="1" applyAlignment="1">
      <alignment horizontal="center" vertical="center" textRotation="255" wrapText="1"/>
    </xf>
    <xf numFmtId="0" fontId="80" fillId="31" borderId="74" xfId="0" applyFont="1" applyFill="1" applyBorder="1" applyAlignment="1">
      <alignment horizontal="center" vertical="center"/>
    </xf>
    <xf numFmtId="0" fontId="80" fillId="31" borderId="82" xfId="0" applyFont="1" applyFill="1" applyBorder="1" applyAlignment="1">
      <alignment horizontal="center" vertical="center"/>
    </xf>
    <xf numFmtId="0" fontId="91" fillId="0" borderId="34" xfId="0" applyFont="1" applyBorder="1" applyAlignment="1">
      <alignment horizontal="center" vertical="center"/>
    </xf>
    <xf numFmtId="0" fontId="91" fillId="0" borderId="0" xfId="0" applyFont="1" applyAlignment="1">
      <alignment horizontal="center" vertical="center"/>
    </xf>
    <xf numFmtId="0" fontId="80" fillId="31" borderId="156" xfId="0" applyFont="1" applyFill="1" applyBorder="1" applyAlignment="1">
      <alignment horizontal="center" vertical="center"/>
    </xf>
    <xf numFmtId="0" fontId="80" fillId="31" borderId="155" xfId="0" applyFont="1" applyFill="1" applyBorder="1" applyAlignment="1">
      <alignment horizontal="center" vertical="center"/>
    </xf>
    <xf numFmtId="0" fontId="98" fillId="0" borderId="1" xfId="0" applyFont="1" applyBorder="1" applyAlignment="1">
      <alignment horizontal="center" vertical="center"/>
    </xf>
    <xf numFmtId="0" fontId="96" fillId="0" borderId="0" xfId="0" applyFont="1" applyAlignment="1">
      <alignment horizontal="center" vertical="center"/>
    </xf>
    <xf numFmtId="0" fontId="98" fillId="0" borderId="56" xfId="0" applyFont="1" applyBorder="1" applyAlignment="1">
      <alignment horizontal="center" vertical="center"/>
    </xf>
    <xf numFmtId="0" fontId="98" fillId="0" borderId="57" xfId="0" applyFont="1" applyBorder="1" applyAlignment="1">
      <alignment horizontal="center" vertical="center"/>
    </xf>
    <xf numFmtId="0" fontId="98" fillId="0" borderId="1" xfId="0" applyFont="1" applyBorder="1" applyAlignment="1">
      <alignment horizontal="center" vertical="center" wrapText="1"/>
    </xf>
    <xf numFmtId="0" fontId="98" fillId="0" borderId="56" xfId="0" applyFont="1" applyBorder="1" applyAlignment="1">
      <alignment horizontal="center" vertical="center" wrapText="1"/>
    </xf>
    <xf numFmtId="0" fontId="98" fillId="0" borderId="77" xfId="0" applyFont="1" applyBorder="1" applyAlignment="1">
      <alignment horizontal="center" vertical="center"/>
    </xf>
    <xf numFmtId="0" fontId="98" fillId="0" borderId="1" xfId="0" applyFont="1" applyBorder="1" applyAlignment="1">
      <alignment horizontal="center" vertical="center" shrinkToFit="1"/>
    </xf>
    <xf numFmtId="0" fontId="98" fillId="0" borderId="74" xfId="0" applyFont="1" applyBorder="1" applyAlignment="1">
      <alignment horizontal="center" vertical="center" shrinkToFit="1"/>
    </xf>
    <xf numFmtId="0" fontId="98" fillId="0" borderId="5" xfId="0" applyFont="1" applyBorder="1" applyAlignment="1">
      <alignment horizontal="center" vertical="center" shrinkToFit="1"/>
    </xf>
    <xf numFmtId="0" fontId="98" fillId="0" borderId="82" xfId="0" applyFont="1" applyBorder="1" applyAlignment="1">
      <alignment horizontal="center" vertical="center" shrinkToFit="1"/>
    </xf>
    <xf numFmtId="0" fontId="13" fillId="0" borderId="1" xfId="0" applyFont="1" applyBorder="1" applyAlignment="1">
      <alignment horizontal="center" vertical="center"/>
    </xf>
    <xf numFmtId="0" fontId="22" fillId="0" borderId="1" xfId="0" applyFont="1" applyBorder="1" applyAlignment="1">
      <alignment horizontal="center" vertical="center" shrinkToFit="1"/>
    </xf>
    <xf numFmtId="0" fontId="0" fillId="0" borderId="1" xfId="0" applyBorder="1" applyAlignment="1">
      <alignment horizontal="center" vertical="center"/>
    </xf>
    <xf numFmtId="0" fontId="0" fillId="0" borderId="74" xfId="0" applyBorder="1" applyAlignment="1">
      <alignment horizontal="center" vertical="center"/>
    </xf>
    <xf numFmtId="0" fontId="0" fillId="0" borderId="5" xfId="0" applyBorder="1" applyAlignment="1">
      <alignment horizontal="center" vertical="center"/>
    </xf>
    <xf numFmtId="0" fontId="0" fillId="0" borderId="82" xfId="0" applyBorder="1" applyAlignment="1">
      <alignment horizontal="center" vertical="center"/>
    </xf>
    <xf numFmtId="0" fontId="137" fillId="0" borderId="103" xfId="0" applyFont="1" applyBorder="1">
      <alignment vertical="center"/>
    </xf>
    <xf numFmtId="0" fontId="0" fillId="0" borderId="104" xfId="0" applyBorder="1" applyAlignment="1">
      <alignment horizontal="center" vertical="center"/>
    </xf>
    <xf numFmtId="0" fontId="0" fillId="0" borderId="102" xfId="0" applyBorder="1" applyAlignment="1">
      <alignment horizontal="center" vertical="center"/>
    </xf>
    <xf numFmtId="0" fontId="0" fillId="0" borderId="38" xfId="0" applyBorder="1" applyAlignment="1">
      <alignment horizontal="center" vertical="center"/>
    </xf>
    <xf numFmtId="0" fontId="0" fillId="0" borderId="101" xfId="0" applyBorder="1" applyAlignment="1">
      <alignment horizontal="center" vertical="center"/>
    </xf>
    <xf numFmtId="0" fontId="0" fillId="0" borderId="72" xfId="0" applyBorder="1" applyAlignment="1">
      <alignment horizontal="center" vertical="center"/>
    </xf>
    <xf numFmtId="0" fontId="0" fillId="0" borderId="13" xfId="0"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138" fillId="0" borderId="101" xfId="0" applyFont="1" applyBorder="1" applyAlignment="1">
      <alignment horizontal="center" vertical="center"/>
    </xf>
    <xf numFmtId="0" fontId="138" fillId="0" borderId="77" xfId="0" applyFont="1" applyBorder="1" applyAlignment="1">
      <alignment horizontal="center" vertical="center"/>
    </xf>
    <xf numFmtId="0" fontId="138" fillId="0" borderId="38" xfId="0" applyFont="1" applyBorder="1" applyAlignment="1">
      <alignment horizontal="center" vertical="center"/>
    </xf>
    <xf numFmtId="0" fontId="137" fillId="0" borderId="11" xfId="0" applyFont="1" applyBorder="1">
      <alignment vertical="center"/>
    </xf>
    <xf numFmtId="0" fontId="16" fillId="0" borderId="26" xfId="0" applyFont="1" applyBorder="1" applyAlignment="1">
      <alignment horizontal="center" vertical="center"/>
    </xf>
    <xf numFmtId="0" fontId="16" fillId="0" borderId="0" xfId="0" applyFont="1" applyAlignment="1">
      <alignment horizontal="center" vertical="center"/>
    </xf>
    <xf numFmtId="0" fontId="16" fillId="0" borderId="27" xfId="0" applyFont="1" applyBorder="1" applyAlignment="1">
      <alignment horizontal="center" vertical="center"/>
    </xf>
    <xf numFmtId="0" fontId="86" fillId="0" borderId="78" xfId="0" applyFont="1" applyBorder="1" applyAlignment="1">
      <alignment horizontal="center" vertical="center" wrapText="1"/>
    </xf>
    <xf numFmtId="0" fontId="86" fillId="0" borderId="79" xfId="0" applyFont="1" applyBorder="1" applyAlignment="1">
      <alignment horizontal="center" vertical="center" wrapText="1"/>
    </xf>
    <xf numFmtId="0" fontId="86" fillId="0" borderId="80" xfId="0" applyFont="1" applyBorder="1" applyAlignment="1">
      <alignment horizontal="center" vertical="center" wrapText="1"/>
    </xf>
    <xf numFmtId="0" fontId="8" fillId="0" borderId="7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82" xfId="0" applyFont="1" applyBorder="1" applyAlignment="1">
      <alignment horizontal="center" vertical="center" wrapText="1"/>
    </xf>
    <xf numFmtId="0" fontId="8" fillId="0" borderId="75" xfId="0" applyFont="1" applyBorder="1" applyAlignment="1">
      <alignment horizontal="center" vertical="center" wrapText="1"/>
    </xf>
    <xf numFmtId="0" fontId="86" fillId="0" borderId="91" xfId="0" applyFont="1" applyBorder="1" applyAlignment="1">
      <alignment horizontal="center" vertical="center" wrapText="1"/>
    </xf>
    <xf numFmtId="0" fontId="95" fillId="0" borderId="235" xfId="0" applyFont="1" applyBorder="1" applyAlignment="1">
      <alignment horizontal="center" vertical="center" wrapText="1"/>
    </xf>
    <xf numFmtId="0" fontId="95" fillId="0" borderId="144" xfId="0" applyFont="1" applyBorder="1" applyAlignment="1">
      <alignment horizontal="center" vertical="center" wrapText="1"/>
    </xf>
    <xf numFmtId="0" fontId="95" fillId="0" borderId="145" xfId="0" applyFont="1" applyBorder="1" applyAlignment="1">
      <alignment horizontal="center" vertical="center" wrapText="1"/>
    </xf>
    <xf numFmtId="0" fontId="95" fillId="0" borderId="74" xfId="0" applyFont="1" applyBorder="1" applyAlignment="1">
      <alignment horizontal="center" vertical="center" wrapText="1"/>
    </xf>
    <xf numFmtId="0" fontId="95" fillId="0" borderId="82" xfId="0" applyFont="1" applyBorder="1" applyAlignment="1">
      <alignment horizontal="center" vertical="center" wrapText="1"/>
    </xf>
    <xf numFmtId="0" fontId="95" fillId="0" borderId="78" xfId="0" applyFont="1" applyBorder="1" applyAlignment="1">
      <alignment horizontal="center" vertical="center" wrapText="1"/>
    </xf>
    <xf numFmtId="0" fontId="95" fillId="0" borderId="91" xfId="0" applyFont="1" applyBorder="1" applyAlignment="1">
      <alignment horizontal="center" vertical="center" wrapText="1"/>
    </xf>
    <xf numFmtId="0" fontId="8" fillId="0" borderId="1" xfId="0" applyFont="1" applyBorder="1" applyAlignment="1">
      <alignment horizontal="center" vertical="center"/>
    </xf>
    <xf numFmtId="0" fontId="8" fillId="0" borderId="160" xfId="0" applyFont="1" applyBorder="1" applyAlignment="1">
      <alignment horizontal="center" vertical="center"/>
    </xf>
    <xf numFmtId="0" fontId="86" fillId="0" borderId="0" xfId="0" applyFont="1" applyAlignment="1">
      <alignment horizontal="center" vertical="center"/>
    </xf>
    <xf numFmtId="248" fontId="12" fillId="0" borderId="1" xfId="0" applyNumberFormat="1" applyFont="1" applyBorder="1" applyAlignment="1">
      <alignment horizontal="center" vertical="center" shrinkToFit="1"/>
    </xf>
    <xf numFmtId="248" fontId="12" fillId="0" borderId="160" xfId="0" applyNumberFormat="1" applyFont="1" applyBorder="1" applyAlignment="1">
      <alignment horizontal="center" vertical="center" shrinkToFit="1"/>
    </xf>
    <xf numFmtId="0" fontId="86" fillId="0" borderId="229" xfId="0" applyFont="1" applyBorder="1" applyAlignment="1">
      <alignment horizontal="center" vertical="center"/>
    </xf>
    <xf numFmtId="0" fontId="86" fillId="0" borderId="1" xfId="0" applyFont="1" applyBorder="1" applyAlignment="1">
      <alignment horizontal="center" vertical="center"/>
    </xf>
    <xf numFmtId="0" fontId="12" fillId="0" borderId="1" xfId="0" applyFont="1" applyBorder="1" applyAlignment="1">
      <alignment horizontal="center" vertical="center" shrinkToFit="1"/>
    </xf>
    <xf numFmtId="2" fontId="8" fillId="0" borderId="1" xfId="0" applyNumberFormat="1" applyFont="1" applyBorder="1" applyAlignment="1">
      <alignment horizontal="center" vertical="center"/>
    </xf>
    <xf numFmtId="0" fontId="86" fillId="0" borderId="154" xfId="0" applyFont="1" applyBorder="1" applyAlignment="1">
      <alignment horizontal="center" vertical="center"/>
    </xf>
    <xf numFmtId="0" fontId="86" fillId="0" borderId="57" xfId="0" applyFont="1" applyBorder="1" applyAlignment="1">
      <alignment horizontal="center" vertical="center"/>
    </xf>
    <xf numFmtId="0" fontId="8" fillId="0" borderId="72" xfId="0" applyFont="1" applyBorder="1" applyAlignment="1">
      <alignment horizontal="center" vertical="center"/>
    </xf>
    <xf numFmtId="0" fontId="8" fillId="0" borderId="11" xfId="0" applyFont="1" applyBorder="1" applyAlignment="1">
      <alignment horizontal="center" vertical="center"/>
    </xf>
    <xf numFmtId="0" fontId="86" fillId="0" borderId="160" xfId="0" applyFont="1" applyBorder="1" applyAlignment="1">
      <alignment horizontal="center" vertical="center"/>
    </xf>
    <xf numFmtId="0" fontId="86" fillId="0" borderId="157" xfId="0" applyFont="1" applyBorder="1" applyAlignment="1">
      <alignment horizontal="center" vertical="center"/>
    </xf>
    <xf numFmtId="0" fontId="86" fillId="0" borderId="234" xfId="0" applyFont="1" applyBorder="1" applyAlignment="1">
      <alignment horizontal="center" vertical="center"/>
    </xf>
    <xf numFmtId="0" fontId="86" fillId="0" borderId="74" xfId="0" applyFont="1" applyBorder="1" applyAlignment="1">
      <alignment horizontal="center" vertical="center" wrapText="1"/>
    </xf>
    <xf numFmtId="0" fontId="86" fillId="0" borderId="5" xfId="0" applyFont="1" applyBorder="1" applyAlignment="1">
      <alignment horizontal="center" vertical="center" wrapText="1"/>
    </xf>
    <xf numFmtId="0" fontId="86" fillId="0" borderId="82" xfId="0" applyFont="1" applyBorder="1" applyAlignment="1">
      <alignment horizontal="center" vertical="center" wrapText="1"/>
    </xf>
    <xf numFmtId="0" fontId="86" fillId="0" borderId="75" xfId="0" applyFont="1" applyBorder="1" applyAlignment="1">
      <alignment horizontal="center" vertical="center" wrapText="1"/>
    </xf>
    <xf numFmtId="0" fontId="86" fillId="0" borderId="229" xfId="0" applyFont="1" applyBorder="1" applyAlignment="1">
      <alignment horizontal="center" vertical="center" wrapText="1"/>
    </xf>
    <xf numFmtId="0" fontId="86" fillId="0" borderId="1" xfId="0" applyFont="1" applyBorder="1" applyAlignment="1">
      <alignment horizontal="center" vertical="center" wrapText="1"/>
    </xf>
    <xf numFmtId="0" fontId="86" fillId="0" borderId="233" xfId="0" applyFont="1" applyBorder="1" applyAlignment="1">
      <alignment horizontal="center" vertical="center" wrapText="1"/>
    </xf>
    <xf numFmtId="0" fontId="86" fillId="0" borderId="157" xfId="0" applyFont="1" applyBorder="1" applyAlignment="1">
      <alignment horizontal="center" vertical="center" wrapText="1"/>
    </xf>
    <xf numFmtId="0" fontId="95" fillId="0" borderId="154" xfId="0" applyFont="1" applyBorder="1" applyAlignment="1">
      <alignment horizontal="center" vertical="center" wrapText="1"/>
    </xf>
    <xf numFmtId="1" fontId="8" fillId="0" borderId="1" xfId="0" applyNumberFormat="1" applyFont="1" applyBorder="1" applyAlignment="1">
      <alignment horizontal="center" vertical="center"/>
    </xf>
    <xf numFmtId="250" fontId="12" fillId="0" borderId="74" xfId="667" applyNumberFormat="1" applyFont="1" applyFill="1" applyBorder="1" applyAlignment="1">
      <alignment horizontal="center" vertical="center"/>
    </xf>
    <xf numFmtId="250" fontId="12" fillId="0" borderId="5" xfId="667" applyNumberFormat="1" applyFont="1" applyFill="1" applyBorder="1" applyAlignment="1">
      <alignment horizontal="center" vertical="center"/>
    </xf>
    <xf numFmtId="250" fontId="12" fillId="0" borderId="75" xfId="667" applyNumberFormat="1" applyFont="1" applyFill="1" applyBorder="1" applyAlignment="1">
      <alignment horizontal="center" vertical="center"/>
    </xf>
    <xf numFmtId="0" fontId="12" fillId="0" borderId="74" xfId="0" applyFont="1" applyBorder="1" applyAlignment="1">
      <alignment horizontal="center" vertical="center"/>
    </xf>
    <xf numFmtId="0" fontId="12" fillId="0" borderId="5" xfId="0" applyFont="1" applyBorder="1" applyAlignment="1">
      <alignment horizontal="center" vertical="center"/>
    </xf>
    <xf numFmtId="0" fontId="12" fillId="0" borderId="82" xfId="0" applyFont="1" applyBorder="1" applyAlignment="1">
      <alignment horizontal="center" vertical="center"/>
    </xf>
    <xf numFmtId="9" fontId="12" fillId="0" borderId="74" xfId="0" applyNumberFormat="1" applyFont="1" applyBorder="1" applyAlignment="1">
      <alignment horizontal="center" vertical="center"/>
    </xf>
    <xf numFmtId="9" fontId="12" fillId="0" borderId="5" xfId="0" applyNumberFormat="1" applyFont="1" applyBorder="1" applyAlignment="1">
      <alignment horizontal="center" vertical="center"/>
    </xf>
    <xf numFmtId="9" fontId="12" fillId="0" borderId="82" xfId="0" applyNumberFormat="1" applyFont="1" applyBorder="1" applyAlignment="1">
      <alignment horizontal="center" vertical="center"/>
    </xf>
    <xf numFmtId="0" fontId="95" fillId="0" borderId="5" xfId="0" applyFont="1" applyBorder="1" applyAlignment="1">
      <alignment horizontal="center" vertical="center" wrapText="1"/>
    </xf>
    <xf numFmtId="0" fontId="95" fillId="0" borderId="75" xfId="0" applyFont="1" applyBorder="1" applyAlignment="1">
      <alignment horizontal="center" vertical="center" wrapText="1"/>
    </xf>
    <xf numFmtId="0" fontId="12" fillId="0" borderId="78" xfId="0" applyFont="1" applyBorder="1" applyAlignment="1">
      <alignment horizontal="center" vertical="center"/>
    </xf>
    <xf numFmtId="0" fontId="12" fillId="0" borderId="79" xfId="0" applyFont="1" applyBorder="1" applyAlignment="1">
      <alignment horizontal="center" vertical="center"/>
    </xf>
    <xf numFmtId="0" fontId="12" fillId="0" borderId="91" xfId="0" applyFont="1" applyBorder="1" applyAlignment="1">
      <alignment horizontal="center" vertical="center"/>
    </xf>
    <xf numFmtId="9" fontId="12" fillId="0" borderId="78" xfId="0" applyNumberFormat="1" applyFont="1" applyBorder="1" applyAlignment="1">
      <alignment horizontal="center" vertical="center"/>
    </xf>
    <xf numFmtId="9" fontId="12" fillId="0" borderId="79" xfId="0" applyNumberFormat="1" applyFont="1" applyBorder="1" applyAlignment="1">
      <alignment horizontal="center" vertical="center"/>
    </xf>
    <xf numFmtId="9" fontId="12" fillId="0" borderId="91" xfId="0" applyNumberFormat="1" applyFont="1" applyBorder="1" applyAlignment="1">
      <alignment horizontal="center" vertical="center"/>
    </xf>
    <xf numFmtId="250" fontId="12" fillId="0" borderId="78" xfId="667" applyNumberFormat="1" applyFont="1" applyFill="1" applyBorder="1" applyAlignment="1">
      <alignment horizontal="center" vertical="center"/>
    </xf>
    <xf numFmtId="250" fontId="12" fillId="0" borderId="79" xfId="667" applyNumberFormat="1" applyFont="1" applyFill="1" applyBorder="1" applyAlignment="1">
      <alignment horizontal="center" vertical="center"/>
    </xf>
    <xf numFmtId="250" fontId="12" fillId="0" borderId="80" xfId="667" applyNumberFormat="1" applyFont="1" applyFill="1" applyBorder="1" applyAlignment="1">
      <alignment horizontal="center" vertical="center"/>
    </xf>
    <xf numFmtId="0" fontId="83" fillId="0" borderId="31" xfId="0" applyFont="1" applyBorder="1" applyAlignment="1">
      <alignment horizontal="center" vertical="center"/>
    </xf>
    <xf numFmtId="0" fontId="83" fillId="0" borderId="32" xfId="0" applyFont="1" applyBorder="1" applyAlignment="1">
      <alignment horizontal="center" vertical="center"/>
    </xf>
    <xf numFmtId="0" fontId="83" fillId="0" borderId="33" xfId="0" applyFont="1" applyBorder="1" applyAlignment="1">
      <alignment horizontal="center" vertical="center"/>
    </xf>
    <xf numFmtId="0" fontId="95" fillId="0" borderId="229" xfId="0" applyFont="1" applyBorder="1" applyAlignment="1">
      <alignment horizontal="center" vertical="center" wrapText="1"/>
    </xf>
    <xf numFmtId="0" fontId="95" fillId="0" borderId="1" xfId="0" applyFont="1" applyBorder="1" applyAlignment="1">
      <alignment horizontal="center" vertical="center"/>
    </xf>
    <xf numFmtId="0" fontId="95" fillId="0" borderId="229" xfId="0" applyFont="1" applyBorder="1" applyAlignment="1">
      <alignment horizontal="center" vertical="center"/>
    </xf>
    <xf numFmtId="0" fontId="95" fillId="0" borderId="82" xfId="0" applyFont="1" applyBorder="1" applyAlignment="1">
      <alignment horizontal="center" vertical="center"/>
    </xf>
    <xf numFmtId="0" fontId="95" fillId="0" borderId="232" xfId="0" applyFont="1" applyBorder="1" applyAlignment="1">
      <alignment horizontal="center" vertical="center"/>
    </xf>
    <xf numFmtId="0" fontId="95" fillId="0" borderId="91" xfId="0" applyFont="1" applyBorder="1" applyAlignment="1">
      <alignment horizontal="center" vertical="center"/>
    </xf>
    <xf numFmtId="0" fontId="95" fillId="0" borderId="76" xfId="0" applyFont="1" applyBorder="1" applyAlignment="1">
      <alignment horizontal="center" vertical="center"/>
    </xf>
    <xf numFmtId="9" fontId="12" fillId="0" borderId="75" xfId="0" applyNumberFormat="1" applyFont="1" applyBorder="1" applyAlignment="1">
      <alignment horizontal="center" vertical="center"/>
    </xf>
    <xf numFmtId="0" fontId="95" fillId="0" borderId="227" xfId="0" applyFont="1" applyBorder="1" applyAlignment="1">
      <alignment horizontal="center" vertical="center" wrapText="1"/>
    </xf>
    <xf numFmtId="0" fontId="95" fillId="0" borderId="85" xfId="0" applyFont="1" applyBorder="1" applyAlignment="1">
      <alignment horizontal="center" vertical="center" wrapText="1"/>
    </xf>
    <xf numFmtId="0" fontId="95" fillId="0" borderId="81" xfId="0" applyFont="1" applyBorder="1" applyAlignment="1">
      <alignment horizontal="center" vertical="center" wrapText="1"/>
    </xf>
    <xf numFmtId="0" fontId="95" fillId="0" borderId="1" xfId="0" applyFont="1" applyBorder="1" applyAlignment="1">
      <alignment horizontal="center" vertical="center" wrapText="1"/>
    </xf>
    <xf numFmtId="0" fontId="176" fillId="0" borderId="81" xfId="0" applyFont="1" applyBorder="1" applyAlignment="1">
      <alignment horizontal="center" vertical="center"/>
    </xf>
    <xf numFmtId="0" fontId="176" fillId="0" borderId="1" xfId="0" applyFont="1" applyBorder="1" applyAlignment="1">
      <alignment horizontal="center" vertical="center"/>
    </xf>
    <xf numFmtId="0" fontId="176" fillId="0" borderId="81" xfId="0" applyFont="1" applyBorder="1" applyAlignment="1">
      <alignment horizontal="center" vertical="center" wrapText="1"/>
    </xf>
    <xf numFmtId="0" fontId="176" fillId="0" borderId="1" xfId="0" applyFont="1" applyBorder="1" applyAlignment="1">
      <alignment horizontal="center" vertical="center" wrapText="1"/>
    </xf>
    <xf numFmtId="0" fontId="176" fillId="0" borderId="86" xfId="0" applyFont="1" applyBorder="1" applyAlignment="1">
      <alignment horizontal="center" vertical="center"/>
    </xf>
    <xf numFmtId="0" fontId="176" fillId="0" borderId="228" xfId="0" applyFont="1" applyBorder="1" applyAlignment="1">
      <alignment horizontal="center" vertical="center"/>
    </xf>
    <xf numFmtId="0" fontId="176" fillId="0" borderId="74" xfId="0" applyFont="1" applyBorder="1" applyAlignment="1">
      <alignment horizontal="center" vertical="center"/>
    </xf>
    <xf numFmtId="0" fontId="176" fillId="0" borderId="160" xfId="0" applyFont="1" applyBorder="1" applyAlignment="1">
      <alignment horizontal="center" vertical="center"/>
    </xf>
    <xf numFmtId="0" fontId="177" fillId="0" borderId="38" xfId="0" applyFont="1" applyBorder="1" applyAlignment="1">
      <alignment horizontal="center" vertical="center" shrinkToFit="1"/>
    </xf>
    <xf numFmtId="0" fontId="177" fillId="0" borderId="0" xfId="0" applyFont="1" applyAlignment="1">
      <alignment horizontal="center" vertical="center" shrinkToFit="1"/>
    </xf>
    <xf numFmtId="0" fontId="95" fillId="0" borderId="230" xfId="0" applyFont="1" applyBorder="1" applyAlignment="1">
      <alignment horizontal="center" vertical="center" wrapText="1"/>
    </xf>
    <xf numFmtId="0" fontId="95" fillId="0" borderId="102" xfId="0" applyFont="1" applyBorder="1" applyAlignment="1">
      <alignment horizontal="center" vertical="center" wrapText="1"/>
    </xf>
    <xf numFmtId="0" fontId="95" fillId="0" borderId="34" xfId="0" applyFont="1" applyBorder="1" applyAlignment="1">
      <alignment horizontal="center" vertical="center" wrapText="1"/>
    </xf>
    <xf numFmtId="0" fontId="95" fillId="0" borderId="101" xfId="0" applyFont="1" applyBorder="1" applyAlignment="1">
      <alignment horizontal="center" vertical="center" wrapText="1"/>
    </xf>
    <xf numFmtId="0" fontId="95" fillId="0" borderId="231" xfId="0" applyFont="1" applyBorder="1" applyAlignment="1">
      <alignment horizontal="center" vertical="center" wrapText="1"/>
    </xf>
    <xf numFmtId="0" fontId="95" fillId="0" borderId="13" xfId="0" applyFont="1" applyBorder="1" applyAlignment="1">
      <alignment horizontal="center" vertical="center" wrapText="1"/>
    </xf>
    <xf numFmtId="249" fontId="95" fillId="0" borderId="104" xfId="0" applyNumberFormat="1" applyFont="1" applyBorder="1" applyAlignment="1">
      <alignment horizontal="center" vertical="center" wrapText="1"/>
    </xf>
    <xf numFmtId="249" fontId="95" fillId="0" borderId="103" xfId="0" applyNumberFormat="1" applyFont="1" applyBorder="1" applyAlignment="1">
      <alignment horizontal="center" vertical="center" wrapText="1"/>
    </xf>
    <xf numFmtId="249" fontId="95" fillId="0" borderId="102" xfId="0" applyNumberFormat="1" applyFont="1" applyBorder="1" applyAlignment="1">
      <alignment horizontal="center" vertical="center" wrapText="1"/>
    </xf>
    <xf numFmtId="249" fontId="95" fillId="0" borderId="38" xfId="0" applyNumberFormat="1" applyFont="1" applyBorder="1" applyAlignment="1">
      <alignment horizontal="center" vertical="center" wrapText="1"/>
    </xf>
    <xf numFmtId="249" fontId="95" fillId="0" borderId="0" xfId="0" applyNumberFormat="1" applyFont="1" applyAlignment="1">
      <alignment horizontal="center" vertical="center" wrapText="1"/>
    </xf>
    <xf numFmtId="249" fontId="95" fillId="0" borderId="101" xfId="0" applyNumberFormat="1" applyFont="1" applyBorder="1" applyAlignment="1">
      <alignment horizontal="center" vertical="center" wrapText="1"/>
    </xf>
    <xf numFmtId="249" fontId="95" fillId="0" borderId="72" xfId="0" applyNumberFormat="1" applyFont="1" applyBorder="1" applyAlignment="1">
      <alignment horizontal="center" vertical="center" wrapText="1"/>
    </xf>
    <xf numFmtId="249" fontId="95" fillId="0" borderId="11" xfId="0" applyNumberFormat="1" applyFont="1" applyBorder="1" applyAlignment="1">
      <alignment horizontal="center" vertical="center" wrapText="1"/>
    </xf>
    <xf numFmtId="249" fontId="95" fillId="0" borderId="13" xfId="0" applyNumberFormat="1" applyFont="1" applyBorder="1" applyAlignment="1">
      <alignment horizontal="center" vertical="center" wrapText="1"/>
    </xf>
    <xf numFmtId="2" fontId="8" fillId="0" borderId="0" xfId="0" applyNumberFormat="1" applyFont="1" applyAlignment="1">
      <alignment horizontal="center" vertical="center"/>
    </xf>
    <xf numFmtId="0" fontId="86" fillId="0" borderId="0" xfId="0" applyFont="1" applyAlignment="1">
      <alignment horizontal="right" vertical="center"/>
    </xf>
    <xf numFmtId="0" fontId="83" fillId="0" borderId="0" xfId="0" applyFont="1" applyAlignment="1">
      <alignment horizontal="center" vertical="center"/>
    </xf>
    <xf numFmtId="182" fontId="86" fillId="0" borderId="0" xfId="0" applyNumberFormat="1" applyFont="1" applyAlignment="1">
      <alignment horizontal="center" vertical="center"/>
    </xf>
    <xf numFmtId="0" fontId="8" fillId="0" borderId="0" xfId="0" applyFont="1" applyAlignment="1">
      <alignment horizontal="left" vertical="center" shrinkToFit="1"/>
    </xf>
    <xf numFmtId="0" fontId="8" fillId="0" borderId="0" xfId="0" applyFont="1" applyAlignment="1">
      <alignment horizontal="center" vertical="center"/>
    </xf>
    <xf numFmtId="0" fontId="12" fillId="0" borderId="74" xfId="0" applyFont="1" applyBorder="1" applyAlignment="1">
      <alignment horizontal="center" vertical="center" shrinkToFit="1"/>
    </xf>
    <xf numFmtId="0" fontId="12" fillId="0" borderId="5" xfId="0" applyFont="1" applyBorder="1" applyAlignment="1">
      <alignment horizontal="center" vertical="center" shrinkToFit="1"/>
    </xf>
    <xf numFmtId="0" fontId="12" fillId="0" borderId="82" xfId="0" applyFont="1" applyBorder="1" applyAlignment="1">
      <alignment horizontal="center" vertical="center" shrinkToFit="1"/>
    </xf>
    <xf numFmtId="176" fontId="8" fillId="0" borderId="1" xfId="0" applyNumberFormat="1" applyFont="1" applyBorder="1" applyAlignment="1">
      <alignment horizontal="center" vertical="center"/>
    </xf>
    <xf numFmtId="176" fontId="8" fillId="0" borderId="160" xfId="0" applyNumberFormat="1" applyFont="1" applyBorder="1" applyAlignment="1">
      <alignment horizontal="center" vertical="center"/>
    </xf>
    <xf numFmtId="251" fontId="154" fillId="0" borderId="0" xfId="905" applyNumberFormat="1" applyFont="1" applyAlignment="1">
      <alignment horizontal="center" vertical="center" shrinkToFit="1"/>
    </xf>
    <xf numFmtId="252" fontId="154" fillId="0" borderId="0" xfId="905" applyNumberFormat="1" applyFont="1" applyAlignment="1">
      <alignment horizontal="center" vertical="center" wrapText="1" shrinkToFit="1"/>
    </xf>
    <xf numFmtId="252" fontId="154" fillId="0" borderId="0" xfId="905" applyNumberFormat="1" applyFont="1" applyAlignment="1">
      <alignment horizontal="center" vertical="center" shrinkToFit="1"/>
    </xf>
    <xf numFmtId="0" fontId="183" fillId="29" borderId="0" xfId="905" applyFont="1" applyFill="1" applyAlignment="1">
      <alignment horizontal="center" vertical="center"/>
    </xf>
    <xf numFmtId="49" fontId="154" fillId="0" borderId="0" xfId="905" applyNumberFormat="1" applyFont="1" applyAlignment="1">
      <alignment horizontal="center" vertical="center" wrapText="1"/>
    </xf>
    <xf numFmtId="49" fontId="154" fillId="0" borderId="0" xfId="905" applyNumberFormat="1" applyFont="1" applyAlignment="1">
      <alignment horizontal="center" vertical="center"/>
    </xf>
    <xf numFmtId="0" fontId="154" fillId="0" borderId="0" xfId="905" applyFont="1" applyAlignment="1">
      <alignment horizontal="center" vertical="center"/>
    </xf>
    <xf numFmtId="255" fontId="154" fillId="0" borderId="0" xfId="905" applyNumberFormat="1" applyFont="1" applyAlignment="1">
      <alignment horizontal="center" vertical="center"/>
    </xf>
    <xf numFmtId="0" fontId="179" fillId="0" borderId="0" xfId="905" applyFont="1" applyAlignment="1">
      <alignment horizontal="center"/>
    </xf>
    <xf numFmtId="0" fontId="180" fillId="0" borderId="0" xfId="905" applyFont="1" applyAlignment="1">
      <alignment horizontal="right" vertical="center"/>
    </xf>
    <xf numFmtId="251" fontId="154" fillId="0" borderId="0" xfId="905" applyNumberFormat="1" applyFont="1" applyAlignment="1">
      <alignment horizontal="center" vertical="center"/>
    </xf>
    <xf numFmtId="254" fontId="154" fillId="0" borderId="0" xfId="905" applyNumberFormat="1" applyFont="1" applyAlignment="1">
      <alignment horizontal="center" vertical="center" wrapText="1"/>
    </xf>
    <xf numFmtId="254" fontId="154" fillId="0" borderId="0" xfId="905" applyNumberFormat="1" applyFont="1" applyAlignment="1">
      <alignment horizontal="center" vertical="center"/>
    </xf>
    <xf numFmtId="49" fontId="0" fillId="0" borderId="104" xfId="0" applyNumberFormat="1" applyBorder="1" applyAlignment="1">
      <alignment horizontal="center" vertical="center" wrapText="1"/>
    </xf>
    <xf numFmtId="49" fontId="0" fillId="0" borderId="102" xfId="0" applyNumberFormat="1" applyBorder="1" applyAlignment="1">
      <alignment horizontal="center" vertical="center" wrapText="1"/>
    </xf>
    <xf numFmtId="49" fontId="0" fillId="0" borderId="38" xfId="0" applyNumberFormat="1" applyBorder="1" applyAlignment="1">
      <alignment horizontal="center" vertical="center" wrapText="1"/>
    </xf>
    <xf numFmtId="49" fontId="0" fillId="0" borderId="101" xfId="0" applyNumberFormat="1" applyBorder="1" applyAlignment="1">
      <alignment horizontal="center" vertical="center" wrapText="1"/>
    </xf>
    <xf numFmtId="49" fontId="0" fillId="0" borderId="72" xfId="0" applyNumberFormat="1" applyBorder="1" applyAlignment="1">
      <alignment horizontal="center" vertical="center" wrapText="1"/>
    </xf>
    <xf numFmtId="49" fontId="0" fillId="0" borderId="13" xfId="0" applyNumberFormat="1" applyBorder="1" applyAlignment="1">
      <alignment horizontal="center" vertical="center" wrapText="1"/>
    </xf>
    <xf numFmtId="49" fontId="0" fillId="0" borderId="74" xfId="0" applyNumberFormat="1" applyBorder="1" applyAlignment="1">
      <alignment horizontal="left" vertical="center"/>
    </xf>
    <xf numFmtId="49" fontId="0" fillId="0" borderId="5" xfId="0" applyNumberFormat="1" applyBorder="1" applyAlignment="1">
      <alignment horizontal="left" vertical="center"/>
    </xf>
    <xf numFmtId="49" fontId="0" fillId="0" borderId="82" xfId="0" applyNumberFormat="1" applyBorder="1" applyAlignment="1">
      <alignment horizontal="left" vertical="center"/>
    </xf>
    <xf numFmtId="49" fontId="0" fillId="0" borderId="74" xfId="0" applyNumberFormat="1" applyBorder="1" applyAlignment="1">
      <alignment horizontal="center" vertical="center"/>
    </xf>
    <xf numFmtId="49" fontId="0" fillId="0" borderId="82" xfId="0" applyNumberFormat="1" applyBorder="1" applyAlignment="1">
      <alignment horizontal="center" vertical="center"/>
    </xf>
    <xf numFmtId="49" fontId="0" fillId="0" borderId="56" xfId="0" applyNumberFormat="1" applyBorder="1" applyAlignment="1">
      <alignment horizontal="center" vertical="center" wrapText="1"/>
    </xf>
    <xf numFmtId="49" fontId="0" fillId="0" borderId="57" xfId="0" applyNumberFormat="1" applyBorder="1" applyAlignment="1">
      <alignment horizontal="center" vertical="center" wrapText="1"/>
    </xf>
    <xf numFmtId="2" fontId="0" fillId="0" borderId="56" xfId="0" applyNumberFormat="1" applyBorder="1" applyAlignment="1">
      <alignment horizontal="center" vertical="center"/>
    </xf>
    <xf numFmtId="2" fontId="0" fillId="0" borderId="57" xfId="0" applyNumberFormat="1" applyBorder="1" applyAlignment="1">
      <alignment horizontal="center" vertical="center"/>
    </xf>
    <xf numFmtId="49" fontId="0" fillId="0" borderId="56" xfId="0" applyNumberFormat="1" applyBorder="1" applyAlignment="1">
      <alignment horizontal="center" vertical="center"/>
    </xf>
    <xf numFmtId="49" fontId="0" fillId="0" borderId="57" xfId="0" applyNumberFormat="1" applyBorder="1" applyAlignment="1">
      <alignment horizontal="center" vertical="center"/>
    </xf>
    <xf numFmtId="49" fontId="0" fillId="0" borderId="77" xfId="0" applyNumberFormat="1" applyBorder="1" applyAlignment="1">
      <alignment horizontal="center" vertical="center" wrapText="1"/>
    </xf>
    <xf numFmtId="0" fontId="151" fillId="39" borderId="74" xfId="0" applyFont="1" applyFill="1" applyBorder="1" applyAlignment="1">
      <alignment horizontal="center" vertical="center"/>
    </xf>
    <xf numFmtId="0" fontId="151" fillId="39" borderId="5" xfId="0" applyFont="1" applyFill="1" applyBorder="1" applyAlignment="1">
      <alignment horizontal="center" vertical="center"/>
    </xf>
    <xf numFmtId="0" fontId="151" fillId="39" borderId="82" xfId="0" applyFont="1" applyFill="1" applyBorder="1" applyAlignment="1">
      <alignment horizontal="center" vertical="center"/>
    </xf>
    <xf numFmtId="49" fontId="0" fillId="0" borderId="77" xfId="0" applyNumberFormat="1" applyBorder="1" applyAlignment="1">
      <alignment horizontal="center" vertical="center"/>
    </xf>
    <xf numFmtId="49" fontId="0" fillId="0" borderId="5" xfId="0" applyNumberFormat="1" applyBorder="1" applyAlignment="1">
      <alignment horizontal="center" vertical="center"/>
    </xf>
    <xf numFmtId="49" fontId="0" fillId="0" borderId="104" xfId="0" applyNumberFormat="1" applyBorder="1" applyAlignment="1">
      <alignment horizontal="center" vertical="center"/>
    </xf>
    <xf numFmtId="49" fontId="0" fillId="0" borderId="103" xfId="0" applyNumberFormat="1" applyBorder="1" applyAlignment="1">
      <alignment horizontal="center" vertical="center"/>
    </xf>
    <xf numFmtId="49" fontId="0" fillId="0" borderId="102" xfId="0" applyNumberFormat="1" applyBorder="1" applyAlignment="1">
      <alignment horizontal="center" vertical="center"/>
    </xf>
    <xf numFmtId="49" fontId="0" fillId="0" borderId="72" xfId="0" applyNumberFormat="1" applyBorder="1" applyAlignment="1">
      <alignment horizontal="center" vertical="center"/>
    </xf>
    <xf numFmtId="49" fontId="0" fillId="0" borderId="11" xfId="0" applyNumberFormat="1" applyBorder="1" applyAlignment="1">
      <alignment horizontal="center" vertical="center"/>
    </xf>
    <xf numFmtId="49" fontId="0" fillId="0" borderId="13" xfId="0" applyNumberFormat="1" applyBorder="1" applyAlignment="1">
      <alignment horizontal="center" vertical="center"/>
    </xf>
  </cellXfs>
  <cellStyles count="906">
    <cellStyle name="(##.00)" xfId="1" xr:uid="{00000000-0005-0000-0000-000000000000}"/>
    <cellStyle name="??&amp;O?&amp;H?_x0008__x000f__x0007_?_x0007__x0001__x0001_" xfId="2" xr:uid="{00000000-0005-0000-0000-000001000000}"/>
    <cellStyle name="??&amp;O?&amp;H?_x0008_??_x0007__x0001__x0001_" xfId="3" xr:uid="{00000000-0005-0000-0000-000002000000}"/>
    <cellStyle name="?W?_laroux" xfId="4" xr:uid="{00000000-0005-0000-0000-000003000000}"/>
    <cellStyle name="_04.차선도색_부대공(1)" xfId="5" xr:uid="{00000000-0005-0000-0000-000004000000}"/>
    <cellStyle name="_국수교수량_07 집수정_횡배수관11_거인도로-전체_토공1_토공" xfId="6" xr:uid="{00000000-0005-0000-0000-000005000000}"/>
    <cellStyle name="_내역서" xfId="7" xr:uid="{00000000-0005-0000-0000-000006000000}"/>
    <cellStyle name="_내역서2" xfId="8" xr:uid="{00000000-0005-0000-0000-000007000000}"/>
    <cellStyle name="_단가산출서" xfId="9" xr:uid="{00000000-0005-0000-0000-000008000000}"/>
    <cellStyle name="_수량산출서" xfId="10" xr:uid="{00000000-0005-0000-0000-000009000000}"/>
    <cellStyle name="_숭실대학교 걷고싶은 거리 녹화사업" xfId="11" xr:uid="{00000000-0005-0000-0000-00000A000000}"/>
    <cellStyle name="’E‰Y [0.00]_laroux" xfId="12" xr:uid="{00000000-0005-0000-0000-00000B000000}"/>
    <cellStyle name="’E‰Y_laroux" xfId="13" xr:uid="{00000000-0005-0000-0000-00000C000000}"/>
    <cellStyle name="¤@?e_TEST-1 " xfId="14" xr:uid="{00000000-0005-0000-0000-00000D000000}"/>
    <cellStyle name="+,-,0" xfId="15" xr:uid="{00000000-0005-0000-0000-00000E000000}"/>
    <cellStyle name="△ []" xfId="16" xr:uid="{00000000-0005-0000-0000-00000F000000}"/>
    <cellStyle name="△ [0]" xfId="17" xr:uid="{00000000-0005-0000-0000-000010000000}"/>
    <cellStyle name="0" xfId="18" xr:uid="{00000000-0005-0000-0000-000011000000}"/>
    <cellStyle name="0_내역서" xfId="19" xr:uid="{00000000-0005-0000-0000-000012000000}"/>
    <cellStyle name="0_내역서_2차내역서-0222-제출용" xfId="20" xr:uid="{00000000-0005-0000-0000-000013000000}"/>
    <cellStyle name="0_내역서_2차내역서-0222-제출용_내역서" xfId="21" xr:uid="{00000000-0005-0000-0000-000014000000}"/>
    <cellStyle name="0_내역서_2차내역서-0222-제출용_내역서_화천가로화단21(0330)(복구)-6-1" xfId="22" xr:uid="{00000000-0005-0000-0000-000015000000}"/>
    <cellStyle name="0_내역서_2차내역서-0222-제출용_내역서_화천가로화단21(0330)(복구)-6-1_메인경관도로 도로숲조성공사" xfId="23" xr:uid="{00000000-0005-0000-0000-000016000000}"/>
    <cellStyle name="0_내역서_2차내역서-0222-제출용_내역서_화천가로화단21(0330)(복구)-6-1_메인경관도로 도로숲조성공사(상무님)" xfId="24" xr:uid="{00000000-0005-0000-0000-000017000000}"/>
    <cellStyle name="0_내역서_2차내역서-0222-제출용_내역서_화천가로화단21(0330)(복구)-6-1_메인경관도로 도로숲조성공사(착공계)" xfId="25" xr:uid="{00000000-0005-0000-0000-000018000000}"/>
    <cellStyle name="0_내역서_2차내역서-0222-제출용_내역서_화천가로화단21(0330)(복구)-6-1_메인경관도로 도로숲조성공사(착공계-제출)" xfId="26" xr:uid="{00000000-0005-0000-0000-000019000000}"/>
    <cellStyle name="0_내역서_2차내역서-0222-제출용_내역서0903" xfId="27" xr:uid="{00000000-0005-0000-0000-00001A000000}"/>
    <cellStyle name="0_내역서_2차내역서-0222-제출용_내역서0903_화천가로화단21(0330)(복구)-6-1" xfId="28" xr:uid="{00000000-0005-0000-0000-00001B000000}"/>
    <cellStyle name="0_내역서_2차내역서-0222-제출용_내역서0903_화천가로화단21(0330)(복구)-6-1_메인경관도로 도로숲조성공사" xfId="29" xr:uid="{00000000-0005-0000-0000-00001C000000}"/>
    <cellStyle name="0_내역서_2차내역서-0222-제출용_내역서0903_화천가로화단21(0330)(복구)-6-1_메인경관도로 도로숲조성공사(상무님)" xfId="30" xr:uid="{00000000-0005-0000-0000-00001D000000}"/>
    <cellStyle name="0_내역서_2차내역서-0222-제출용_내역서0903_화천가로화단21(0330)(복구)-6-1_메인경관도로 도로숲조성공사(착공계)" xfId="31" xr:uid="{00000000-0005-0000-0000-00001E000000}"/>
    <cellStyle name="0_내역서_2차내역서-0222-제출용_내역서0903_화천가로화단21(0330)(복구)-6-1_메인경관도로 도로숲조성공사(착공계-제출)" xfId="32" xr:uid="{00000000-0005-0000-0000-00001F000000}"/>
    <cellStyle name="0_내역서_2차내역서-0222-제출용_화천가로화단21(0330)(복구)-6-1" xfId="33" xr:uid="{00000000-0005-0000-0000-000020000000}"/>
    <cellStyle name="0_내역서_2차내역서-0222-제출용_화천가로화단21(0330)(복구)-6-1_메인경관도로 도로숲조성공사" xfId="34" xr:uid="{00000000-0005-0000-0000-000021000000}"/>
    <cellStyle name="0_내역서_2차내역서-0222-제출용_화천가로화단21(0330)(복구)-6-1_메인경관도로 도로숲조성공사(상무님)" xfId="35" xr:uid="{00000000-0005-0000-0000-000022000000}"/>
    <cellStyle name="0_내역서_2차내역서-0222-제출용_화천가로화단21(0330)(복구)-6-1_메인경관도로 도로숲조성공사(착공계)" xfId="36" xr:uid="{00000000-0005-0000-0000-000023000000}"/>
    <cellStyle name="0_내역서_2차내역서-0222-제출용_화천가로화단21(0330)(복구)-6-1_메인경관도로 도로숲조성공사(착공계-제출)" xfId="37" xr:uid="{00000000-0005-0000-0000-000024000000}"/>
    <cellStyle name="0_내역서_내역서" xfId="38" xr:uid="{00000000-0005-0000-0000-000025000000}"/>
    <cellStyle name="0_내역서_내역서_화천가로화단21(0330)(복구)-6-1" xfId="39" xr:uid="{00000000-0005-0000-0000-000026000000}"/>
    <cellStyle name="0_내역서_내역서_화천가로화단21(0330)(복구)-6-1_메인경관도로 도로숲조성공사" xfId="40" xr:uid="{00000000-0005-0000-0000-000027000000}"/>
    <cellStyle name="0_내역서_내역서_화천가로화단21(0330)(복구)-6-1_메인경관도로 도로숲조성공사(상무님)" xfId="41" xr:uid="{00000000-0005-0000-0000-000028000000}"/>
    <cellStyle name="0_내역서_내역서_화천가로화단21(0330)(복구)-6-1_메인경관도로 도로숲조성공사(착공계)" xfId="42" xr:uid="{00000000-0005-0000-0000-000029000000}"/>
    <cellStyle name="0_내역서_내역서_화천가로화단21(0330)(복구)-6-1_메인경관도로 도로숲조성공사(착공계-제출)" xfId="43" xr:uid="{00000000-0005-0000-0000-00002A000000}"/>
    <cellStyle name="0_내역서_내역서-0223조경-제출용" xfId="44" xr:uid="{00000000-0005-0000-0000-00002B000000}"/>
    <cellStyle name="0_내역서_내역서-0223조경-제출용_8단지-제출용" xfId="45" xr:uid="{00000000-0005-0000-0000-00002C000000}"/>
    <cellStyle name="0_내역서_내역서-0223조경-제출용_8단지-제출용_내역서" xfId="46" xr:uid="{00000000-0005-0000-0000-00002D000000}"/>
    <cellStyle name="0_내역서_내역서-0223조경-제출용_8단지-제출용_내역서_화천가로화단21(0330)(복구)-6-1" xfId="47" xr:uid="{00000000-0005-0000-0000-00002E000000}"/>
    <cellStyle name="0_내역서_내역서-0223조경-제출용_8단지-제출용_내역서_화천가로화단21(0330)(복구)-6-1_메인경관도로 도로숲조성공사" xfId="48" xr:uid="{00000000-0005-0000-0000-00002F000000}"/>
    <cellStyle name="0_내역서_내역서-0223조경-제출용_8단지-제출용_내역서_화천가로화단21(0330)(복구)-6-1_메인경관도로 도로숲조성공사(상무님)" xfId="49" xr:uid="{00000000-0005-0000-0000-000030000000}"/>
    <cellStyle name="0_내역서_내역서-0223조경-제출용_8단지-제출용_내역서_화천가로화단21(0330)(복구)-6-1_메인경관도로 도로숲조성공사(착공계)" xfId="50" xr:uid="{00000000-0005-0000-0000-000031000000}"/>
    <cellStyle name="0_내역서_내역서-0223조경-제출용_8단지-제출용_내역서_화천가로화단21(0330)(복구)-6-1_메인경관도로 도로숲조성공사(착공계-제출)" xfId="51" xr:uid="{00000000-0005-0000-0000-000032000000}"/>
    <cellStyle name="0_내역서_내역서-0223조경-제출용_8단지-제출용_내역서0903" xfId="52" xr:uid="{00000000-0005-0000-0000-000033000000}"/>
    <cellStyle name="0_내역서_내역서-0223조경-제출용_8단지-제출용_내역서0903_화천가로화단21(0330)(복구)-6-1" xfId="53" xr:uid="{00000000-0005-0000-0000-000034000000}"/>
    <cellStyle name="0_내역서_내역서-0223조경-제출용_8단지-제출용_내역서0903_화천가로화단21(0330)(복구)-6-1_메인경관도로 도로숲조성공사" xfId="54" xr:uid="{00000000-0005-0000-0000-000035000000}"/>
    <cellStyle name="0_내역서_내역서-0223조경-제출용_8단지-제출용_내역서0903_화천가로화단21(0330)(복구)-6-1_메인경관도로 도로숲조성공사(상무님)" xfId="55" xr:uid="{00000000-0005-0000-0000-000036000000}"/>
    <cellStyle name="0_내역서_내역서-0223조경-제출용_8단지-제출용_내역서0903_화천가로화단21(0330)(복구)-6-1_메인경관도로 도로숲조성공사(착공계)" xfId="56" xr:uid="{00000000-0005-0000-0000-000037000000}"/>
    <cellStyle name="0_내역서_내역서-0223조경-제출용_8단지-제출용_내역서0903_화천가로화단21(0330)(복구)-6-1_메인경관도로 도로숲조성공사(착공계-제출)" xfId="57" xr:uid="{00000000-0005-0000-0000-000038000000}"/>
    <cellStyle name="0_내역서_내역서-0223조경-제출용_8단지-제출용_화천가로화단21(0330)(복구)-6-1" xfId="58" xr:uid="{00000000-0005-0000-0000-000039000000}"/>
    <cellStyle name="0_내역서_내역서-0223조경-제출용_8단지-제출용_화천가로화단21(0330)(복구)-6-1_메인경관도로 도로숲조성공사" xfId="59" xr:uid="{00000000-0005-0000-0000-00003A000000}"/>
    <cellStyle name="0_내역서_내역서-0223조경-제출용_8단지-제출용_화천가로화단21(0330)(복구)-6-1_메인경관도로 도로숲조성공사(상무님)" xfId="60" xr:uid="{00000000-0005-0000-0000-00003B000000}"/>
    <cellStyle name="0_내역서_내역서-0223조경-제출용_8단지-제출용_화천가로화단21(0330)(복구)-6-1_메인경관도로 도로숲조성공사(착공계)" xfId="61" xr:uid="{00000000-0005-0000-0000-00003C000000}"/>
    <cellStyle name="0_내역서_내역서-0223조경-제출용_8단지-제출용_화천가로화단21(0330)(복구)-6-1_메인경관도로 도로숲조성공사(착공계-제출)" xfId="62" xr:uid="{00000000-0005-0000-0000-00003D000000}"/>
    <cellStyle name="0_내역서_내역서-0223조경-제출용_내역서" xfId="63" xr:uid="{00000000-0005-0000-0000-00003E000000}"/>
    <cellStyle name="0_내역서_내역서-0223조경-제출용_내역서_내역서" xfId="64" xr:uid="{00000000-0005-0000-0000-00003F000000}"/>
    <cellStyle name="0_내역서_내역서-0223조경-제출용_내역서_내역서_화천가로화단21(0330)(복구)-6-1" xfId="65" xr:uid="{00000000-0005-0000-0000-000040000000}"/>
    <cellStyle name="0_내역서_내역서-0223조경-제출용_내역서_내역서_화천가로화단21(0330)(복구)-6-1_메인경관도로 도로숲조성공사" xfId="66" xr:uid="{00000000-0005-0000-0000-000041000000}"/>
    <cellStyle name="0_내역서_내역서-0223조경-제출용_내역서_내역서_화천가로화단21(0330)(복구)-6-1_메인경관도로 도로숲조성공사(상무님)" xfId="67" xr:uid="{00000000-0005-0000-0000-000042000000}"/>
    <cellStyle name="0_내역서_내역서-0223조경-제출용_내역서_내역서_화천가로화단21(0330)(복구)-6-1_메인경관도로 도로숲조성공사(착공계)" xfId="68" xr:uid="{00000000-0005-0000-0000-000043000000}"/>
    <cellStyle name="0_내역서_내역서-0223조경-제출용_내역서_내역서_화천가로화단21(0330)(복구)-6-1_메인경관도로 도로숲조성공사(착공계-제출)" xfId="69" xr:uid="{00000000-0005-0000-0000-000044000000}"/>
    <cellStyle name="0_내역서_내역서-0223조경-제출용_내역서_내역서0903" xfId="70" xr:uid="{00000000-0005-0000-0000-000045000000}"/>
    <cellStyle name="0_내역서_내역서-0223조경-제출용_내역서_내역서0903_화천가로화단21(0330)(복구)-6-1" xfId="71" xr:uid="{00000000-0005-0000-0000-000046000000}"/>
    <cellStyle name="0_내역서_내역서-0223조경-제출용_내역서_내역서0903_화천가로화단21(0330)(복구)-6-1_메인경관도로 도로숲조성공사" xfId="72" xr:uid="{00000000-0005-0000-0000-000047000000}"/>
    <cellStyle name="0_내역서_내역서-0223조경-제출용_내역서_내역서0903_화천가로화단21(0330)(복구)-6-1_메인경관도로 도로숲조성공사(상무님)" xfId="73" xr:uid="{00000000-0005-0000-0000-000048000000}"/>
    <cellStyle name="0_내역서_내역서-0223조경-제출용_내역서_내역서0903_화천가로화단21(0330)(복구)-6-1_메인경관도로 도로숲조성공사(착공계)" xfId="74" xr:uid="{00000000-0005-0000-0000-000049000000}"/>
    <cellStyle name="0_내역서_내역서-0223조경-제출용_내역서_내역서0903_화천가로화단21(0330)(복구)-6-1_메인경관도로 도로숲조성공사(착공계-제출)" xfId="75" xr:uid="{00000000-0005-0000-0000-00004A000000}"/>
    <cellStyle name="0_내역서_내역서-0223조경-제출용_내역서_화천가로화단21(0330)(복구)-6-1" xfId="76" xr:uid="{00000000-0005-0000-0000-00004B000000}"/>
    <cellStyle name="0_내역서_내역서-0223조경-제출용_내역서_화천가로화단21(0330)(복구)-6-1_메인경관도로 도로숲조성공사" xfId="77" xr:uid="{00000000-0005-0000-0000-00004C000000}"/>
    <cellStyle name="0_내역서_내역서-0223조경-제출용_내역서_화천가로화단21(0330)(복구)-6-1_메인경관도로 도로숲조성공사(상무님)" xfId="78" xr:uid="{00000000-0005-0000-0000-00004D000000}"/>
    <cellStyle name="0_내역서_내역서-0223조경-제출용_내역서_화천가로화단21(0330)(복구)-6-1_메인경관도로 도로숲조성공사(착공계)" xfId="79" xr:uid="{00000000-0005-0000-0000-00004E000000}"/>
    <cellStyle name="0_내역서_내역서-0223조경-제출용_내역서_화천가로화단21(0330)(복구)-6-1_메인경관도로 도로숲조성공사(착공계-제출)" xfId="80" xr:uid="{00000000-0005-0000-0000-00004F000000}"/>
    <cellStyle name="0_내역서_내역서-0223조경-제출용_내역서-0309조경-제출용" xfId="81" xr:uid="{00000000-0005-0000-0000-000050000000}"/>
    <cellStyle name="0_내역서_내역서-0223조경-제출용_내역서-0309조경-제출용_내역서" xfId="82" xr:uid="{00000000-0005-0000-0000-000051000000}"/>
    <cellStyle name="0_내역서_내역서-0223조경-제출용_내역서-0309조경-제출용_내역서_화천가로화단21(0330)(복구)-6-1" xfId="83" xr:uid="{00000000-0005-0000-0000-000052000000}"/>
    <cellStyle name="0_내역서_내역서-0223조경-제출용_내역서-0309조경-제출용_내역서_화천가로화단21(0330)(복구)-6-1_메인경관도로 도로숲조성공사" xfId="84" xr:uid="{00000000-0005-0000-0000-000053000000}"/>
    <cellStyle name="0_내역서_내역서-0223조경-제출용_내역서-0309조경-제출용_내역서_화천가로화단21(0330)(복구)-6-1_메인경관도로 도로숲조성공사(상무님)" xfId="85" xr:uid="{00000000-0005-0000-0000-000054000000}"/>
    <cellStyle name="0_내역서_내역서-0223조경-제출용_내역서-0309조경-제출용_내역서_화천가로화단21(0330)(복구)-6-1_메인경관도로 도로숲조성공사(착공계)" xfId="86" xr:uid="{00000000-0005-0000-0000-000055000000}"/>
    <cellStyle name="0_내역서_내역서-0223조경-제출용_내역서-0309조경-제출용_내역서_화천가로화단21(0330)(복구)-6-1_메인경관도로 도로숲조성공사(착공계-제출)" xfId="87" xr:uid="{00000000-0005-0000-0000-000056000000}"/>
    <cellStyle name="0_내역서_내역서-0223조경-제출용_내역서-0309조경-제출용_내역서0903" xfId="88" xr:uid="{00000000-0005-0000-0000-000057000000}"/>
    <cellStyle name="0_내역서_내역서-0223조경-제출용_내역서-0309조경-제출용_내역서0903_화천가로화단21(0330)(복구)-6-1" xfId="89" xr:uid="{00000000-0005-0000-0000-000058000000}"/>
    <cellStyle name="0_내역서_내역서-0223조경-제출용_내역서-0309조경-제출용_내역서0903_화천가로화단21(0330)(복구)-6-1_메인경관도로 도로숲조성공사" xfId="90" xr:uid="{00000000-0005-0000-0000-000059000000}"/>
    <cellStyle name="0_내역서_내역서-0223조경-제출용_내역서-0309조경-제출용_내역서0903_화천가로화단21(0330)(복구)-6-1_메인경관도로 도로숲조성공사(상무님)" xfId="91" xr:uid="{00000000-0005-0000-0000-00005A000000}"/>
    <cellStyle name="0_내역서_내역서-0223조경-제출용_내역서-0309조경-제출용_내역서0903_화천가로화단21(0330)(복구)-6-1_메인경관도로 도로숲조성공사(착공계)" xfId="92" xr:uid="{00000000-0005-0000-0000-00005B000000}"/>
    <cellStyle name="0_내역서_내역서-0223조경-제출용_내역서-0309조경-제출용_내역서0903_화천가로화단21(0330)(복구)-6-1_메인경관도로 도로숲조성공사(착공계-제출)" xfId="93" xr:uid="{00000000-0005-0000-0000-00005C000000}"/>
    <cellStyle name="0_내역서_내역서-0223조경-제출용_내역서-0309조경-제출용_화천가로화단21(0330)(복구)-6-1" xfId="94" xr:uid="{00000000-0005-0000-0000-00005D000000}"/>
    <cellStyle name="0_내역서_내역서-0223조경-제출용_내역서-0309조경-제출용_화천가로화단21(0330)(복구)-6-1_메인경관도로 도로숲조성공사" xfId="95" xr:uid="{00000000-0005-0000-0000-00005E000000}"/>
    <cellStyle name="0_내역서_내역서-0223조경-제출용_내역서-0309조경-제출용_화천가로화단21(0330)(복구)-6-1_메인경관도로 도로숲조성공사(상무님)" xfId="96" xr:uid="{00000000-0005-0000-0000-00005F000000}"/>
    <cellStyle name="0_내역서_내역서-0223조경-제출용_내역서-0309조경-제출용_화천가로화단21(0330)(복구)-6-1_메인경관도로 도로숲조성공사(착공계)" xfId="97" xr:uid="{00000000-0005-0000-0000-000060000000}"/>
    <cellStyle name="0_내역서_내역서-0223조경-제출용_내역서-0309조경-제출용_화천가로화단21(0330)(복구)-6-1_메인경관도로 도로숲조성공사(착공계-제출)" xfId="98" xr:uid="{00000000-0005-0000-0000-000061000000}"/>
    <cellStyle name="0_내역서_내역서-0223조경-제출용_내역서0331" xfId="99" xr:uid="{00000000-0005-0000-0000-000062000000}"/>
    <cellStyle name="0_내역서_내역서-0223조경-제출용_내역서0331_내역서" xfId="100" xr:uid="{00000000-0005-0000-0000-000063000000}"/>
    <cellStyle name="0_내역서_내역서-0223조경-제출용_내역서0331_내역서_화천가로화단21(0330)(복구)-6-1" xfId="101" xr:uid="{00000000-0005-0000-0000-000064000000}"/>
    <cellStyle name="0_내역서_내역서-0223조경-제출용_내역서0331_내역서_화천가로화단21(0330)(복구)-6-1_메인경관도로 도로숲조성공사" xfId="102" xr:uid="{00000000-0005-0000-0000-000065000000}"/>
    <cellStyle name="0_내역서_내역서-0223조경-제출용_내역서0331_내역서_화천가로화단21(0330)(복구)-6-1_메인경관도로 도로숲조성공사(상무님)" xfId="103" xr:uid="{00000000-0005-0000-0000-000066000000}"/>
    <cellStyle name="0_내역서_내역서-0223조경-제출용_내역서0331_내역서_화천가로화단21(0330)(복구)-6-1_메인경관도로 도로숲조성공사(착공계)" xfId="104" xr:uid="{00000000-0005-0000-0000-000067000000}"/>
    <cellStyle name="0_내역서_내역서-0223조경-제출용_내역서0331_내역서_화천가로화단21(0330)(복구)-6-1_메인경관도로 도로숲조성공사(착공계-제출)" xfId="105" xr:uid="{00000000-0005-0000-0000-000068000000}"/>
    <cellStyle name="0_내역서_내역서-0223조경-제출용_내역서0331_내역서0903" xfId="106" xr:uid="{00000000-0005-0000-0000-000069000000}"/>
    <cellStyle name="0_내역서_내역서-0223조경-제출용_내역서0331_내역서0903_화천가로화단21(0330)(복구)-6-1" xfId="107" xr:uid="{00000000-0005-0000-0000-00006A000000}"/>
    <cellStyle name="0_내역서_내역서-0223조경-제출용_내역서0331_내역서0903_화천가로화단21(0330)(복구)-6-1_메인경관도로 도로숲조성공사" xfId="108" xr:uid="{00000000-0005-0000-0000-00006B000000}"/>
    <cellStyle name="0_내역서_내역서-0223조경-제출용_내역서0331_내역서0903_화천가로화단21(0330)(복구)-6-1_메인경관도로 도로숲조성공사(상무님)" xfId="109" xr:uid="{00000000-0005-0000-0000-00006C000000}"/>
    <cellStyle name="0_내역서_내역서-0223조경-제출용_내역서0331_내역서0903_화천가로화단21(0330)(복구)-6-1_메인경관도로 도로숲조성공사(착공계)" xfId="110" xr:uid="{00000000-0005-0000-0000-00006D000000}"/>
    <cellStyle name="0_내역서_내역서-0223조경-제출용_내역서0331_내역서0903_화천가로화단21(0330)(복구)-6-1_메인경관도로 도로숲조성공사(착공계-제출)" xfId="111" xr:uid="{00000000-0005-0000-0000-00006E000000}"/>
    <cellStyle name="0_내역서_내역서-0223조경-제출용_내역서0331_화천가로화단21(0330)(복구)-6-1" xfId="112" xr:uid="{00000000-0005-0000-0000-00006F000000}"/>
    <cellStyle name="0_내역서_내역서-0223조경-제출용_내역서0331_화천가로화단21(0330)(복구)-6-1_메인경관도로 도로숲조성공사" xfId="113" xr:uid="{00000000-0005-0000-0000-000070000000}"/>
    <cellStyle name="0_내역서_내역서-0223조경-제출용_내역서0331_화천가로화단21(0330)(복구)-6-1_메인경관도로 도로숲조성공사(상무님)" xfId="114" xr:uid="{00000000-0005-0000-0000-000071000000}"/>
    <cellStyle name="0_내역서_내역서-0223조경-제출용_내역서0331_화천가로화단21(0330)(복구)-6-1_메인경관도로 도로숲조성공사(착공계)" xfId="115" xr:uid="{00000000-0005-0000-0000-000072000000}"/>
    <cellStyle name="0_내역서_내역서-0223조경-제출용_내역서0331_화천가로화단21(0330)(복구)-6-1_메인경관도로 도로숲조성공사(착공계-제출)" xfId="116" xr:uid="{00000000-0005-0000-0000-000073000000}"/>
    <cellStyle name="0_내역서_내역서-0223조경-제출용_내역서0331-제출" xfId="117" xr:uid="{00000000-0005-0000-0000-000074000000}"/>
    <cellStyle name="0_내역서_내역서-0223조경-제출용_내역서0331-제출_내역서" xfId="118" xr:uid="{00000000-0005-0000-0000-000075000000}"/>
    <cellStyle name="0_내역서_내역서-0223조경-제출용_내역서0331-제출_내역서_화천가로화단21(0330)(복구)-6-1" xfId="119" xr:uid="{00000000-0005-0000-0000-000076000000}"/>
    <cellStyle name="0_내역서_내역서-0223조경-제출용_내역서0331-제출_내역서_화천가로화단21(0330)(복구)-6-1_메인경관도로 도로숲조성공사" xfId="120" xr:uid="{00000000-0005-0000-0000-000077000000}"/>
    <cellStyle name="0_내역서_내역서-0223조경-제출용_내역서0331-제출_내역서_화천가로화단21(0330)(복구)-6-1_메인경관도로 도로숲조성공사(상무님)" xfId="121" xr:uid="{00000000-0005-0000-0000-000078000000}"/>
    <cellStyle name="0_내역서_내역서-0223조경-제출용_내역서0331-제출_내역서_화천가로화단21(0330)(복구)-6-1_메인경관도로 도로숲조성공사(착공계)" xfId="122" xr:uid="{00000000-0005-0000-0000-000079000000}"/>
    <cellStyle name="0_내역서_내역서-0223조경-제출용_내역서0331-제출_내역서_화천가로화단21(0330)(복구)-6-1_메인경관도로 도로숲조성공사(착공계-제출)" xfId="123" xr:uid="{00000000-0005-0000-0000-00007A000000}"/>
    <cellStyle name="0_내역서_내역서-0223조경-제출용_내역서0331-제출_내역서0903" xfId="124" xr:uid="{00000000-0005-0000-0000-00007B000000}"/>
    <cellStyle name="0_내역서_내역서-0223조경-제출용_내역서0331-제출_내역서0903_화천가로화단21(0330)(복구)-6-1" xfId="125" xr:uid="{00000000-0005-0000-0000-00007C000000}"/>
    <cellStyle name="0_내역서_내역서-0223조경-제출용_내역서0331-제출_내역서0903_화천가로화단21(0330)(복구)-6-1_메인경관도로 도로숲조성공사" xfId="126" xr:uid="{00000000-0005-0000-0000-00007D000000}"/>
    <cellStyle name="0_내역서_내역서-0223조경-제출용_내역서0331-제출_내역서0903_화천가로화단21(0330)(복구)-6-1_메인경관도로 도로숲조성공사(상무님)" xfId="127" xr:uid="{00000000-0005-0000-0000-00007E000000}"/>
    <cellStyle name="0_내역서_내역서-0223조경-제출용_내역서0331-제출_내역서0903_화천가로화단21(0330)(복구)-6-1_메인경관도로 도로숲조성공사(착공계)" xfId="128" xr:uid="{00000000-0005-0000-0000-00007F000000}"/>
    <cellStyle name="0_내역서_내역서-0223조경-제출용_내역서0331-제출_내역서0903_화천가로화단21(0330)(복구)-6-1_메인경관도로 도로숲조성공사(착공계-제출)" xfId="129" xr:uid="{00000000-0005-0000-0000-000080000000}"/>
    <cellStyle name="0_내역서_내역서-0223조경-제출용_내역서0331-제출_화천가로화단21(0330)(복구)-6-1" xfId="130" xr:uid="{00000000-0005-0000-0000-000081000000}"/>
    <cellStyle name="0_내역서_내역서-0223조경-제출용_내역서0331-제출_화천가로화단21(0330)(복구)-6-1_메인경관도로 도로숲조성공사" xfId="131" xr:uid="{00000000-0005-0000-0000-000082000000}"/>
    <cellStyle name="0_내역서_내역서-0223조경-제출용_내역서0331-제출_화천가로화단21(0330)(복구)-6-1_메인경관도로 도로숲조성공사(상무님)" xfId="132" xr:uid="{00000000-0005-0000-0000-000083000000}"/>
    <cellStyle name="0_내역서_내역서-0223조경-제출용_내역서0331-제출_화천가로화단21(0330)(복구)-6-1_메인경관도로 도로숲조성공사(착공계)" xfId="133" xr:uid="{00000000-0005-0000-0000-000084000000}"/>
    <cellStyle name="0_내역서_내역서-0223조경-제출용_내역서0331-제출_화천가로화단21(0330)(복구)-6-1_메인경관도로 도로숲조성공사(착공계-제출)" xfId="134" xr:uid="{00000000-0005-0000-0000-000085000000}"/>
    <cellStyle name="0_내역서_내역서-0223조경-제출용_내역서0421" xfId="135" xr:uid="{00000000-0005-0000-0000-000086000000}"/>
    <cellStyle name="0_내역서_내역서-0223조경-제출용_내역서0421_내역서" xfId="136" xr:uid="{00000000-0005-0000-0000-000087000000}"/>
    <cellStyle name="0_내역서_내역서-0223조경-제출용_내역서0421_내역서_화천가로화단21(0330)(복구)-6-1" xfId="137" xr:uid="{00000000-0005-0000-0000-000088000000}"/>
    <cellStyle name="0_내역서_내역서-0223조경-제출용_내역서0421_내역서_화천가로화단21(0330)(복구)-6-1_메인경관도로 도로숲조성공사" xfId="138" xr:uid="{00000000-0005-0000-0000-000089000000}"/>
    <cellStyle name="0_내역서_내역서-0223조경-제출용_내역서0421_내역서_화천가로화단21(0330)(복구)-6-1_메인경관도로 도로숲조성공사(상무님)" xfId="139" xr:uid="{00000000-0005-0000-0000-00008A000000}"/>
    <cellStyle name="0_내역서_내역서-0223조경-제출용_내역서0421_내역서_화천가로화단21(0330)(복구)-6-1_메인경관도로 도로숲조성공사(착공계)" xfId="140" xr:uid="{00000000-0005-0000-0000-00008B000000}"/>
    <cellStyle name="0_내역서_내역서-0223조경-제출용_내역서0421_내역서_화천가로화단21(0330)(복구)-6-1_메인경관도로 도로숲조성공사(착공계-제출)" xfId="141" xr:uid="{00000000-0005-0000-0000-00008C000000}"/>
    <cellStyle name="0_내역서_내역서-0223조경-제출용_내역서0421_내역서0903" xfId="142" xr:uid="{00000000-0005-0000-0000-00008D000000}"/>
    <cellStyle name="0_내역서_내역서-0223조경-제출용_내역서0421_내역서0903_화천가로화단21(0330)(복구)-6-1" xfId="143" xr:uid="{00000000-0005-0000-0000-00008E000000}"/>
    <cellStyle name="0_내역서_내역서-0223조경-제출용_내역서0421_내역서0903_화천가로화단21(0330)(복구)-6-1_메인경관도로 도로숲조성공사" xfId="144" xr:uid="{00000000-0005-0000-0000-00008F000000}"/>
    <cellStyle name="0_내역서_내역서-0223조경-제출용_내역서0421_내역서0903_화천가로화단21(0330)(복구)-6-1_메인경관도로 도로숲조성공사(상무님)" xfId="145" xr:uid="{00000000-0005-0000-0000-000090000000}"/>
    <cellStyle name="0_내역서_내역서-0223조경-제출용_내역서0421_내역서0903_화천가로화단21(0330)(복구)-6-1_메인경관도로 도로숲조성공사(착공계)" xfId="146" xr:uid="{00000000-0005-0000-0000-000091000000}"/>
    <cellStyle name="0_내역서_내역서-0223조경-제출용_내역서0421_내역서0903_화천가로화단21(0330)(복구)-6-1_메인경관도로 도로숲조성공사(착공계-제출)" xfId="147" xr:uid="{00000000-0005-0000-0000-000092000000}"/>
    <cellStyle name="0_내역서_내역서-0223조경-제출용_내역서0421_화천가로화단21(0330)(복구)-6-1" xfId="148" xr:uid="{00000000-0005-0000-0000-000093000000}"/>
    <cellStyle name="0_내역서_내역서-0223조경-제출용_내역서0421_화천가로화단21(0330)(복구)-6-1_메인경관도로 도로숲조성공사" xfId="149" xr:uid="{00000000-0005-0000-0000-000094000000}"/>
    <cellStyle name="0_내역서_내역서-0223조경-제출용_내역서0421_화천가로화단21(0330)(복구)-6-1_메인경관도로 도로숲조성공사(상무님)" xfId="150" xr:uid="{00000000-0005-0000-0000-000095000000}"/>
    <cellStyle name="0_내역서_내역서-0223조경-제출용_내역서0421_화천가로화단21(0330)(복구)-6-1_메인경관도로 도로숲조성공사(착공계)" xfId="151" xr:uid="{00000000-0005-0000-0000-000096000000}"/>
    <cellStyle name="0_내역서_내역서-0223조경-제출용_내역서0421_화천가로화단21(0330)(복구)-6-1_메인경관도로 도로숲조성공사(착공계-제출)" xfId="152" xr:uid="{00000000-0005-0000-0000-000097000000}"/>
    <cellStyle name="0_내역서_내역서-0223조경-제출용_식재일위" xfId="153" xr:uid="{00000000-0005-0000-0000-000098000000}"/>
    <cellStyle name="0_내역서_내역서-0223조경-제출용_식재일위_내역서" xfId="154" xr:uid="{00000000-0005-0000-0000-000099000000}"/>
    <cellStyle name="0_내역서_내역서-0223조경-제출용_식재일위_내역서_화천가로화단21(0330)(복구)-6-1" xfId="155" xr:uid="{00000000-0005-0000-0000-00009A000000}"/>
    <cellStyle name="0_내역서_내역서-0223조경-제출용_식재일위_내역서_화천가로화단21(0330)(복구)-6-1_메인경관도로 도로숲조성공사" xfId="156" xr:uid="{00000000-0005-0000-0000-00009B000000}"/>
    <cellStyle name="0_내역서_내역서-0223조경-제출용_식재일위_내역서_화천가로화단21(0330)(복구)-6-1_메인경관도로 도로숲조성공사(상무님)" xfId="157" xr:uid="{00000000-0005-0000-0000-00009C000000}"/>
    <cellStyle name="0_내역서_내역서-0223조경-제출용_식재일위_내역서_화천가로화단21(0330)(복구)-6-1_메인경관도로 도로숲조성공사(착공계)" xfId="158" xr:uid="{00000000-0005-0000-0000-00009D000000}"/>
    <cellStyle name="0_내역서_내역서-0223조경-제출용_식재일위_내역서_화천가로화단21(0330)(복구)-6-1_메인경관도로 도로숲조성공사(착공계-제출)" xfId="159" xr:uid="{00000000-0005-0000-0000-00009E000000}"/>
    <cellStyle name="0_내역서_내역서-0223조경-제출용_식재일위_내역서0903" xfId="160" xr:uid="{00000000-0005-0000-0000-00009F000000}"/>
    <cellStyle name="0_내역서_내역서-0223조경-제출용_식재일위_내역서0903_화천가로화단21(0330)(복구)-6-1" xfId="161" xr:uid="{00000000-0005-0000-0000-0000A0000000}"/>
    <cellStyle name="0_내역서_내역서-0223조경-제출용_식재일위_내역서0903_화천가로화단21(0330)(복구)-6-1_메인경관도로 도로숲조성공사" xfId="162" xr:uid="{00000000-0005-0000-0000-0000A1000000}"/>
    <cellStyle name="0_내역서_내역서-0223조경-제출용_식재일위_내역서0903_화천가로화단21(0330)(복구)-6-1_메인경관도로 도로숲조성공사(상무님)" xfId="163" xr:uid="{00000000-0005-0000-0000-0000A2000000}"/>
    <cellStyle name="0_내역서_내역서-0223조경-제출용_식재일위_내역서0903_화천가로화단21(0330)(복구)-6-1_메인경관도로 도로숲조성공사(착공계)" xfId="164" xr:uid="{00000000-0005-0000-0000-0000A3000000}"/>
    <cellStyle name="0_내역서_내역서-0223조경-제출용_식재일위_내역서0903_화천가로화단21(0330)(복구)-6-1_메인경관도로 도로숲조성공사(착공계-제출)" xfId="165" xr:uid="{00000000-0005-0000-0000-0000A4000000}"/>
    <cellStyle name="0_내역서_내역서-0223조경-제출용_식재일위_화천가로화단21(0330)(복구)-6-1" xfId="166" xr:uid="{00000000-0005-0000-0000-0000A5000000}"/>
    <cellStyle name="0_내역서_내역서-0223조경-제출용_식재일위_화천가로화단21(0330)(복구)-6-1_메인경관도로 도로숲조성공사" xfId="167" xr:uid="{00000000-0005-0000-0000-0000A6000000}"/>
    <cellStyle name="0_내역서_내역서-0223조경-제출용_식재일위_화천가로화단21(0330)(복구)-6-1_메인경관도로 도로숲조성공사(상무님)" xfId="168" xr:uid="{00000000-0005-0000-0000-0000A7000000}"/>
    <cellStyle name="0_내역서_내역서-0223조경-제출용_식재일위_화천가로화단21(0330)(복구)-6-1_메인경관도로 도로숲조성공사(착공계)" xfId="169" xr:uid="{00000000-0005-0000-0000-0000A8000000}"/>
    <cellStyle name="0_내역서_내역서-0223조경-제출용_식재일위_화천가로화단21(0330)(복구)-6-1_메인경관도로 도로숲조성공사(착공계-제출)" xfId="170" xr:uid="{00000000-0005-0000-0000-0000A9000000}"/>
    <cellStyle name="0_내역서_내역서-0223조경-제출용_화천가로화단21(0330)(복구)-6-1" xfId="171" xr:uid="{00000000-0005-0000-0000-0000AA000000}"/>
    <cellStyle name="0_내역서_내역서-0223조경-제출용_화천가로화단21(0330)(복구)-6-1_메인경관도로 도로숲조성공사" xfId="172" xr:uid="{00000000-0005-0000-0000-0000AB000000}"/>
    <cellStyle name="0_내역서_내역서-0223조경-제출용_화천가로화단21(0330)(복구)-6-1_메인경관도로 도로숲조성공사(상무님)" xfId="173" xr:uid="{00000000-0005-0000-0000-0000AC000000}"/>
    <cellStyle name="0_내역서_내역서-0223조경-제출용_화천가로화단21(0330)(복구)-6-1_메인경관도로 도로숲조성공사(착공계)" xfId="174" xr:uid="{00000000-0005-0000-0000-0000AD000000}"/>
    <cellStyle name="0_내역서_내역서-0223조경-제출용_화천가로화단21(0330)(복구)-6-1_메인경관도로 도로숲조성공사(착공계-제출)" xfId="175" xr:uid="{00000000-0005-0000-0000-0000AE000000}"/>
    <cellStyle name="0_내역서_내역서-0308조경-제출용" xfId="176" xr:uid="{00000000-0005-0000-0000-0000AF000000}"/>
    <cellStyle name="0_내역서_내역서-0308조경-제출용_내역서" xfId="177" xr:uid="{00000000-0005-0000-0000-0000B0000000}"/>
    <cellStyle name="0_내역서_내역서-0308조경-제출용_내역서_화천가로화단21(0330)(복구)-6-1" xfId="178" xr:uid="{00000000-0005-0000-0000-0000B1000000}"/>
    <cellStyle name="0_내역서_내역서-0308조경-제출용_내역서_화천가로화단21(0330)(복구)-6-1_메인경관도로 도로숲조성공사" xfId="179" xr:uid="{00000000-0005-0000-0000-0000B2000000}"/>
    <cellStyle name="0_내역서_내역서-0308조경-제출용_내역서_화천가로화단21(0330)(복구)-6-1_메인경관도로 도로숲조성공사(상무님)" xfId="180" xr:uid="{00000000-0005-0000-0000-0000B3000000}"/>
    <cellStyle name="0_내역서_내역서-0308조경-제출용_내역서_화천가로화단21(0330)(복구)-6-1_메인경관도로 도로숲조성공사(착공계)" xfId="181" xr:uid="{00000000-0005-0000-0000-0000B4000000}"/>
    <cellStyle name="0_내역서_내역서-0308조경-제출용_내역서_화천가로화단21(0330)(복구)-6-1_메인경관도로 도로숲조성공사(착공계-제출)" xfId="182" xr:uid="{00000000-0005-0000-0000-0000B5000000}"/>
    <cellStyle name="0_내역서_내역서-0308조경-제출용_내역서0903" xfId="183" xr:uid="{00000000-0005-0000-0000-0000B6000000}"/>
    <cellStyle name="0_내역서_내역서-0308조경-제출용_내역서0903_화천가로화단21(0330)(복구)-6-1" xfId="184" xr:uid="{00000000-0005-0000-0000-0000B7000000}"/>
    <cellStyle name="0_내역서_내역서-0308조경-제출용_내역서0903_화천가로화단21(0330)(복구)-6-1_메인경관도로 도로숲조성공사" xfId="185" xr:uid="{00000000-0005-0000-0000-0000B8000000}"/>
    <cellStyle name="0_내역서_내역서-0308조경-제출용_내역서0903_화천가로화단21(0330)(복구)-6-1_메인경관도로 도로숲조성공사(상무님)" xfId="186" xr:uid="{00000000-0005-0000-0000-0000B9000000}"/>
    <cellStyle name="0_내역서_내역서-0308조경-제출용_내역서0903_화천가로화단21(0330)(복구)-6-1_메인경관도로 도로숲조성공사(착공계)" xfId="187" xr:uid="{00000000-0005-0000-0000-0000BA000000}"/>
    <cellStyle name="0_내역서_내역서-0308조경-제출용_내역서0903_화천가로화단21(0330)(복구)-6-1_메인경관도로 도로숲조성공사(착공계-제출)" xfId="188" xr:uid="{00000000-0005-0000-0000-0000BB000000}"/>
    <cellStyle name="0_내역서_내역서-0308조경-제출용_화천가로화단21(0330)(복구)-6-1" xfId="189" xr:uid="{00000000-0005-0000-0000-0000BC000000}"/>
    <cellStyle name="0_내역서_내역서-0308조경-제출용_화천가로화단21(0330)(복구)-6-1_메인경관도로 도로숲조성공사" xfId="190" xr:uid="{00000000-0005-0000-0000-0000BD000000}"/>
    <cellStyle name="0_내역서_내역서-0308조경-제출용_화천가로화단21(0330)(복구)-6-1_메인경관도로 도로숲조성공사(상무님)" xfId="191" xr:uid="{00000000-0005-0000-0000-0000BE000000}"/>
    <cellStyle name="0_내역서_내역서-0308조경-제출용_화천가로화단21(0330)(복구)-6-1_메인경관도로 도로숲조성공사(착공계)" xfId="192" xr:uid="{00000000-0005-0000-0000-0000BF000000}"/>
    <cellStyle name="0_내역서_내역서-0308조경-제출용_화천가로화단21(0330)(복구)-6-1_메인경관도로 도로숲조성공사(착공계-제출)" xfId="193" xr:uid="{00000000-0005-0000-0000-0000C0000000}"/>
    <cellStyle name="0_내역서_내역서0903" xfId="194" xr:uid="{00000000-0005-0000-0000-0000C1000000}"/>
    <cellStyle name="0_내역서_내역서0903_화천가로화단21(0330)(복구)-6-1" xfId="195" xr:uid="{00000000-0005-0000-0000-0000C2000000}"/>
    <cellStyle name="0_내역서_내역서0903_화천가로화단21(0330)(복구)-6-1_메인경관도로 도로숲조성공사" xfId="196" xr:uid="{00000000-0005-0000-0000-0000C3000000}"/>
    <cellStyle name="0_내역서_내역서0903_화천가로화단21(0330)(복구)-6-1_메인경관도로 도로숲조성공사(상무님)" xfId="197" xr:uid="{00000000-0005-0000-0000-0000C4000000}"/>
    <cellStyle name="0_내역서_내역서0903_화천가로화단21(0330)(복구)-6-1_메인경관도로 도로숲조성공사(착공계)" xfId="198" xr:uid="{00000000-0005-0000-0000-0000C5000000}"/>
    <cellStyle name="0_내역서_내역서0903_화천가로화단21(0330)(복구)-6-1_메인경관도로 도로숲조성공사(착공계-제출)" xfId="199" xr:uid="{00000000-0005-0000-0000-0000C6000000}"/>
    <cellStyle name="0_내역서_학교숲관리내역서-0222-제출용" xfId="200" xr:uid="{00000000-0005-0000-0000-0000C7000000}"/>
    <cellStyle name="0_내역서_학교숲관리내역서-0222-제출용_내역서" xfId="201" xr:uid="{00000000-0005-0000-0000-0000C8000000}"/>
    <cellStyle name="0_내역서_학교숲관리내역서-0222-제출용_내역서_화천가로화단21(0330)(복구)-6-1" xfId="202" xr:uid="{00000000-0005-0000-0000-0000C9000000}"/>
    <cellStyle name="0_내역서_학교숲관리내역서-0222-제출용_내역서_화천가로화단21(0330)(복구)-6-1_메인경관도로 도로숲조성공사" xfId="203" xr:uid="{00000000-0005-0000-0000-0000CA000000}"/>
    <cellStyle name="0_내역서_학교숲관리내역서-0222-제출용_내역서_화천가로화단21(0330)(복구)-6-1_메인경관도로 도로숲조성공사(상무님)" xfId="204" xr:uid="{00000000-0005-0000-0000-0000CB000000}"/>
    <cellStyle name="0_내역서_학교숲관리내역서-0222-제출용_내역서_화천가로화단21(0330)(복구)-6-1_메인경관도로 도로숲조성공사(착공계)" xfId="205" xr:uid="{00000000-0005-0000-0000-0000CC000000}"/>
    <cellStyle name="0_내역서_학교숲관리내역서-0222-제출용_내역서_화천가로화단21(0330)(복구)-6-1_메인경관도로 도로숲조성공사(착공계-제출)" xfId="206" xr:uid="{00000000-0005-0000-0000-0000CD000000}"/>
    <cellStyle name="0_내역서_학교숲관리내역서-0222-제출용_내역서0903" xfId="207" xr:uid="{00000000-0005-0000-0000-0000CE000000}"/>
    <cellStyle name="0_내역서_학교숲관리내역서-0222-제출용_내역서0903_화천가로화단21(0330)(복구)-6-1" xfId="208" xr:uid="{00000000-0005-0000-0000-0000CF000000}"/>
    <cellStyle name="0_내역서_학교숲관리내역서-0222-제출용_내역서0903_화천가로화단21(0330)(복구)-6-1_메인경관도로 도로숲조성공사" xfId="209" xr:uid="{00000000-0005-0000-0000-0000D0000000}"/>
    <cellStyle name="0_내역서_학교숲관리내역서-0222-제출용_내역서0903_화천가로화단21(0330)(복구)-6-1_메인경관도로 도로숲조성공사(상무님)" xfId="210" xr:uid="{00000000-0005-0000-0000-0000D1000000}"/>
    <cellStyle name="0_내역서_학교숲관리내역서-0222-제출용_내역서0903_화천가로화단21(0330)(복구)-6-1_메인경관도로 도로숲조성공사(착공계)" xfId="211" xr:uid="{00000000-0005-0000-0000-0000D2000000}"/>
    <cellStyle name="0_내역서_학교숲관리내역서-0222-제출용_내역서0903_화천가로화단21(0330)(복구)-6-1_메인경관도로 도로숲조성공사(착공계-제출)" xfId="212" xr:uid="{00000000-0005-0000-0000-0000D3000000}"/>
    <cellStyle name="0_내역서_학교숲관리내역서-0222-제출용_화천가로화단21(0330)(복구)-6-1" xfId="213" xr:uid="{00000000-0005-0000-0000-0000D4000000}"/>
    <cellStyle name="0_내역서_학교숲관리내역서-0222-제출용_화천가로화단21(0330)(복구)-6-1_메인경관도로 도로숲조성공사" xfId="214" xr:uid="{00000000-0005-0000-0000-0000D5000000}"/>
    <cellStyle name="0_내역서_학교숲관리내역서-0222-제출용_화천가로화단21(0330)(복구)-6-1_메인경관도로 도로숲조성공사(상무님)" xfId="215" xr:uid="{00000000-0005-0000-0000-0000D6000000}"/>
    <cellStyle name="0_내역서_학교숲관리내역서-0222-제출용_화천가로화단21(0330)(복구)-6-1_메인경관도로 도로숲조성공사(착공계)" xfId="216" xr:uid="{00000000-0005-0000-0000-0000D7000000}"/>
    <cellStyle name="0_내역서_학교숲관리내역서-0222-제출용_화천가로화단21(0330)(복구)-6-1_메인경관도로 도로숲조성공사(착공계-제출)" xfId="217" xr:uid="{00000000-0005-0000-0000-0000D8000000}"/>
    <cellStyle name="0_내역서_학교숲관리내역서-최종" xfId="218" xr:uid="{00000000-0005-0000-0000-0000D9000000}"/>
    <cellStyle name="0_내역서_학교숲관리내역서-최종_내역서" xfId="219" xr:uid="{00000000-0005-0000-0000-0000DA000000}"/>
    <cellStyle name="0_내역서_학교숲관리내역서-최종_내역서_화천가로화단21(0330)(복구)-6-1" xfId="220" xr:uid="{00000000-0005-0000-0000-0000DB000000}"/>
    <cellStyle name="0_내역서_학교숲관리내역서-최종_내역서_화천가로화단21(0330)(복구)-6-1_메인경관도로 도로숲조성공사" xfId="221" xr:uid="{00000000-0005-0000-0000-0000DC000000}"/>
    <cellStyle name="0_내역서_학교숲관리내역서-최종_내역서_화천가로화단21(0330)(복구)-6-1_메인경관도로 도로숲조성공사(상무님)" xfId="222" xr:uid="{00000000-0005-0000-0000-0000DD000000}"/>
    <cellStyle name="0_내역서_학교숲관리내역서-최종_내역서_화천가로화단21(0330)(복구)-6-1_메인경관도로 도로숲조성공사(착공계)" xfId="223" xr:uid="{00000000-0005-0000-0000-0000DE000000}"/>
    <cellStyle name="0_내역서_학교숲관리내역서-최종_내역서_화천가로화단21(0330)(복구)-6-1_메인경관도로 도로숲조성공사(착공계-제출)" xfId="224" xr:uid="{00000000-0005-0000-0000-0000DF000000}"/>
    <cellStyle name="0_내역서_학교숲관리내역서-최종_내역서0903" xfId="225" xr:uid="{00000000-0005-0000-0000-0000E0000000}"/>
    <cellStyle name="0_내역서_학교숲관리내역서-최종_내역서0903_화천가로화단21(0330)(복구)-6-1" xfId="226" xr:uid="{00000000-0005-0000-0000-0000E1000000}"/>
    <cellStyle name="0_내역서_학교숲관리내역서-최종_내역서0903_화천가로화단21(0330)(복구)-6-1_메인경관도로 도로숲조성공사" xfId="227" xr:uid="{00000000-0005-0000-0000-0000E2000000}"/>
    <cellStyle name="0_내역서_학교숲관리내역서-최종_내역서0903_화천가로화단21(0330)(복구)-6-1_메인경관도로 도로숲조성공사(상무님)" xfId="228" xr:uid="{00000000-0005-0000-0000-0000E3000000}"/>
    <cellStyle name="0_내역서_학교숲관리내역서-최종_내역서0903_화천가로화단21(0330)(복구)-6-1_메인경관도로 도로숲조성공사(착공계)" xfId="229" xr:uid="{00000000-0005-0000-0000-0000E4000000}"/>
    <cellStyle name="0_내역서_학교숲관리내역서-최종_내역서0903_화천가로화단21(0330)(복구)-6-1_메인경관도로 도로숲조성공사(착공계-제출)" xfId="230" xr:uid="{00000000-0005-0000-0000-0000E5000000}"/>
    <cellStyle name="0_내역서_학교숲관리내역서-최종_화천가로화단21(0330)(복구)-6-1" xfId="231" xr:uid="{00000000-0005-0000-0000-0000E6000000}"/>
    <cellStyle name="0_내역서_학교숲관리내역서-최종_화천가로화단21(0330)(복구)-6-1_메인경관도로 도로숲조성공사" xfId="232" xr:uid="{00000000-0005-0000-0000-0000E7000000}"/>
    <cellStyle name="0_내역서_학교숲관리내역서-최종_화천가로화단21(0330)(복구)-6-1_메인경관도로 도로숲조성공사(상무님)" xfId="233" xr:uid="{00000000-0005-0000-0000-0000E8000000}"/>
    <cellStyle name="0_내역서_학교숲관리내역서-최종_화천가로화단21(0330)(복구)-6-1_메인경관도로 도로숲조성공사(착공계)" xfId="234" xr:uid="{00000000-0005-0000-0000-0000E9000000}"/>
    <cellStyle name="0_내역서_학교숲관리내역서-최종_화천가로화단21(0330)(복구)-6-1_메인경관도로 도로숲조성공사(착공계-제출)" xfId="235" xr:uid="{00000000-0005-0000-0000-0000EA000000}"/>
    <cellStyle name="0_내역서_화천가로화단21(0330)(복구)-6-1" xfId="236" xr:uid="{00000000-0005-0000-0000-0000EB000000}"/>
    <cellStyle name="0_내역서_화천가로화단21(0330)(복구)-6-1_메인경관도로 도로숲조성공사" xfId="237" xr:uid="{00000000-0005-0000-0000-0000EC000000}"/>
    <cellStyle name="0_내역서_화천가로화단21(0330)(복구)-6-1_메인경관도로 도로숲조성공사(상무님)" xfId="238" xr:uid="{00000000-0005-0000-0000-0000ED000000}"/>
    <cellStyle name="0_내역서_화천가로화단21(0330)(복구)-6-1_메인경관도로 도로숲조성공사(착공계)" xfId="239" xr:uid="{00000000-0005-0000-0000-0000EE000000}"/>
    <cellStyle name="0_내역서_화천가로화단21(0330)(복구)-6-1_메인경관도로 도로숲조성공사(착공계-제출)" xfId="240" xr:uid="{00000000-0005-0000-0000-0000EF000000}"/>
    <cellStyle name="0_내역서2" xfId="241" xr:uid="{00000000-0005-0000-0000-0000F0000000}"/>
    <cellStyle name="0_단가산출서" xfId="242" xr:uid="{00000000-0005-0000-0000-0000F1000000}"/>
    <cellStyle name="0_수량산출서" xfId="243" xr:uid="{00000000-0005-0000-0000-0000F2000000}"/>
    <cellStyle name="0_숭실대학교 걷고싶은 거리 녹화사업" xfId="244" xr:uid="{00000000-0005-0000-0000-0000F3000000}"/>
    <cellStyle name="0_숭실대학교 걷고싶은 거리 녹화사업_1" xfId="245" xr:uid="{00000000-0005-0000-0000-0000F4000000}"/>
    <cellStyle name="0_숭실대학교 걷고싶은 거리 녹화사업_2차내역서-0222-제출용" xfId="246" xr:uid="{00000000-0005-0000-0000-0000F5000000}"/>
    <cellStyle name="0_숭실대학교 걷고싶은 거리 녹화사업_2차내역서-0222-제출용_내역서" xfId="247" xr:uid="{00000000-0005-0000-0000-0000F6000000}"/>
    <cellStyle name="0_숭실대학교 걷고싶은 거리 녹화사업_2차내역서-0222-제출용_내역서_화천가로화단21(0330)(복구)-6-1" xfId="248" xr:uid="{00000000-0005-0000-0000-0000F7000000}"/>
    <cellStyle name="0_숭실대학교 걷고싶은 거리 녹화사업_2차내역서-0222-제출용_내역서_화천가로화단21(0330)(복구)-6-1_메인경관도로 도로숲조성공사" xfId="249" xr:uid="{00000000-0005-0000-0000-0000F8000000}"/>
    <cellStyle name="0_숭실대학교 걷고싶은 거리 녹화사업_2차내역서-0222-제출용_내역서_화천가로화단21(0330)(복구)-6-1_메인경관도로 도로숲조성공사(상무님)" xfId="250" xr:uid="{00000000-0005-0000-0000-0000F9000000}"/>
    <cellStyle name="0_숭실대학교 걷고싶은 거리 녹화사업_2차내역서-0222-제출용_내역서_화천가로화단21(0330)(복구)-6-1_메인경관도로 도로숲조성공사(착공계)" xfId="251" xr:uid="{00000000-0005-0000-0000-0000FA000000}"/>
    <cellStyle name="0_숭실대학교 걷고싶은 거리 녹화사업_2차내역서-0222-제출용_내역서_화천가로화단21(0330)(복구)-6-1_메인경관도로 도로숲조성공사(착공계-제출)" xfId="252" xr:uid="{00000000-0005-0000-0000-0000FB000000}"/>
    <cellStyle name="0_숭실대학교 걷고싶은 거리 녹화사업_2차내역서-0222-제출용_내역서0903" xfId="253" xr:uid="{00000000-0005-0000-0000-0000FC000000}"/>
    <cellStyle name="0_숭실대학교 걷고싶은 거리 녹화사업_2차내역서-0222-제출용_내역서0903_화천가로화단21(0330)(복구)-6-1" xfId="254" xr:uid="{00000000-0005-0000-0000-0000FD000000}"/>
    <cellStyle name="0_숭실대학교 걷고싶은 거리 녹화사업_2차내역서-0222-제출용_내역서0903_화천가로화단21(0330)(복구)-6-1_메인경관도로 도로숲조성공사" xfId="255" xr:uid="{00000000-0005-0000-0000-0000FE000000}"/>
    <cellStyle name="0_숭실대학교 걷고싶은 거리 녹화사업_2차내역서-0222-제출용_내역서0903_화천가로화단21(0330)(복구)-6-1_메인경관도로 도로숲조성공사(상무님)" xfId="256" xr:uid="{00000000-0005-0000-0000-0000FF000000}"/>
    <cellStyle name="0_숭실대학교 걷고싶은 거리 녹화사업_2차내역서-0222-제출용_내역서0903_화천가로화단21(0330)(복구)-6-1_메인경관도로 도로숲조성공사(착공계)" xfId="257" xr:uid="{00000000-0005-0000-0000-000000010000}"/>
    <cellStyle name="0_숭실대학교 걷고싶은 거리 녹화사업_2차내역서-0222-제출용_내역서0903_화천가로화단21(0330)(복구)-6-1_메인경관도로 도로숲조성공사(착공계-제출)" xfId="258" xr:uid="{00000000-0005-0000-0000-000001010000}"/>
    <cellStyle name="0_숭실대학교 걷고싶은 거리 녹화사업_2차내역서-0222-제출용_화천가로화단21(0330)(복구)-6-1" xfId="259" xr:uid="{00000000-0005-0000-0000-000002010000}"/>
    <cellStyle name="0_숭실대학교 걷고싶은 거리 녹화사업_2차내역서-0222-제출용_화천가로화단21(0330)(복구)-6-1_메인경관도로 도로숲조성공사" xfId="260" xr:uid="{00000000-0005-0000-0000-000003010000}"/>
    <cellStyle name="0_숭실대학교 걷고싶은 거리 녹화사업_2차내역서-0222-제출용_화천가로화단21(0330)(복구)-6-1_메인경관도로 도로숲조성공사(상무님)" xfId="261" xr:uid="{00000000-0005-0000-0000-000004010000}"/>
    <cellStyle name="0_숭실대학교 걷고싶은 거리 녹화사업_2차내역서-0222-제출용_화천가로화단21(0330)(복구)-6-1_메인경관도로 도로숲조성공사(착공계)" xfId="262" xr:uid="{00000000-0005-0000-0000-000005010000}"/>
    <cellStyle name="0_숭실대학교 걷고싶은 거리 녹화사업_2차내역서-0222-제출용_화천가로화단21(0330)(복구)-6-1_메인경관도로 도로숲조성공사(착공계-제출)" xfId="263" xr:uid="{00000000-0005-0000-0000-000006010000}"/>
    <cellStyle name="0_숭실대학교 걷고싶은 거리 녹화사업_내역서" xfId="264" xr:uid="{00000000-0005-0000-0000-000007010000}"/>
    <cellStyle name="0_숭실대학교 걷고싶은 거리 녹화사업_내역서_화천가로화단21(0330)(복구)-6-1" xfId="265" xr:uid="{00000000-0005-0000-0000-000008010000}"/>
    <cellStyle name="0_숭실대학교 걷고싶은 거리 녹화사업_내역서_화천가로화단21(0330)(복구)-6-1_메인경관도로 도로숲조성공사" xfId="266" xr:uid="{00000000-0005-0000-0000-000009010000}"/>
    <cellStyle name="0_숭실대학교 걷고싶은 거리 녹화사업_내역서_화천가로화단21(0330)(복구)-6-1_메인경관도로 도로숲조성공사(상무님)" xfId="267" xr:uid="{00000000-0005-0000-0000-00000A010000}"/>
    <cellStyle name="0_숭실대학교 걷고싶은 거리 녹화사업_내역서_화천가로화단21(0330)(복구)-6-1_메인경관도로 도로숲조성공사(착공계)" xfId="268" xr:uid="{00000000-0005-0000-0000-00000B010000}"/>
    <cellStyle name="0_숭실대학교 걷고싶은 거리 녹화사업_내역서_화천가로화단21(0330)(복구)-6-1_메인경관도로 도로숲조성공사(착공계-제출)" xfId="269" xr:uid="{00000000-0005-0000-0000-00000C010000}"/>
    <cellStyle name="0_숭실대학교 걷고싶은 거리 녹화사업_내역서-0223조경-제출용" xfId="270" xr:uid="{00000000-0005-0000-0000-00000D010000}"/>
    <cellStyle name="0_숭실대학교 걷고싶은 거리 녹화사업_내역서-0223조경-제출용_8단지-제출용" xfId="271" xr:uid="{00000000-0005-0000-0000-00000E010000}"/>
    <cellStyle name="0_숭실대학교 걷고싶은 거리 녹화사업_내역서-0223조경-제출용_8단지-제출용_내역서" xfId="272" xr:uid="{00000000-0005-0000-0000-00000F010000}"/>
    <cellStyle name="0_숭실대학교 걷고싶은 거리 녹화사업_내역서-0223조경-제출용_8단지-제출용_내역서_화천가로화단21(0330)(복구)-6-1" xfId="273" xr:uid="{00000000-0005-0000-0000-000010010000}"/>
    <cellStyle name="0_숭실대학교 걷고싶은 거리 녹화사업_내역서-0223조경-제출용_8단지-제출용_내역서_화천가로화단21(0330)(복구)-6-1_메인경관도로 도로숲조성공사" xfId="274" xr:uid="{00000000-0005-0000-0000-000011010000}"/>
    <cellStyle name="0_숭실대학교 걷고싶은 거리 녹화사업_내역서-0223조경-제출용_8단지-제출용_내역서_화천가로화단21(0330)(복구)-6-1_메인경관도로 도로숲조성공사(상무님)" xfId="275" xr:uid="{00000000-0005-0000-0000-000012010000}"/>
    <cellStyle name="0_숭실대학교 걷고싶은 거리 녹화사업_내역서-0223조경-제출용_8단지-제출용_내역서_화천가로화단21(0330)(복구)-6-1_메인경관도로 도로숲조성공사(착공계)" xfId="276" xr:uid="{00000000-0005-0000-0000-000013010000}"/>
    <cellStyle name="0_숭실대학교 걷고싶은 거리 녹화사업_내역서-0223조경-제출용_8단지-제출용_내역서_화천가로화단21(0330)(복구)-6-1_메인경관도로 도로숲조성공사(착공계-제출)" xfId="277" xr:uid="{00000000-0005-0000-0000-000014010000}"/>
    <cellStyle name="0_숭실대학교 걷고싶은 거리 녹화사업_내역서-0223조경-제출용_8단지-제출용_내역서0903" xfId="278" xr:uid="{00000000-0005-0000-0000-000015010000}"/>
    <cellStyle name="0_숭실대학교 걷고싶은 거리 녹화사업_내역서-0223조경-제출용_8단지-제출용_내역서0903_화천가로화단21(0330)(복구)-6-1" xfId="279" xr:uid="{00000000-0005-0000-0000-000016010000}"/>
    <cellStyle name="0_숭실대학교 걷고싶은 거리 녹화사업_내역서-0223조경-제출용_8단지-제출용_내역서0903_화천가로화단21(0330)(복구)-6-1_메인경관도로 도로숲조성공사" xfId="280" xr:uid="{00000000-0005-0000-0000-000017010000}"/>
    <cellStyle name="0_숭실대학교 걷고싶은 거리 녹화사업_내역서-0223조경-제출용_8단지-제출용_내역서0903_화천가로화단21(0330)(복구)-6-1_메인경관도로 도로숲조성공사(상무님)" xfId="281" xr:uid="{00000000-0005-0000-0000-000018010000}"/>
    <cellStyle name="0_숭실대학교 걷고싶은 거리 녹화사업_내역서-0223조경-제출용_8단지-제출용_내역서0903_화천가로화단21(0330)(복구)-6-1_메인경관도로 도로숲조성공사(착공계)" xfId="282" xr:uid="{00000000-0005-0000-0000-000019010000}"/>
    <cellStyle name="0_숭실대학교 걷고싶은 거리 녹화사업_내역서-0223조경-제출용_8단지-제출용_내역서0903_화천가로화단21(0330)(복구)-6-1_메인경관도로 도로숲조성공사(착공계-제출)" xfId="283" xr:uid="{00000000-0005-0000-0000-00001A010000}"/>
    <cellStyle name="0_숭실대학교 걷고싶은 거리 녹화사업_내역서-0223조경-제출용_8단지-제출용_화천가로화단21(0330)(복구)-6-1" xfId="284" xr:uid="{00000000-0005-0000-0000-00001B010000}"/>
    <cellStyle name="0_숭실대학교 걷고싶은 거리 녹화사업_내역서-0223조경-제출용_8단지-제출용_화천가로화단21(0330)(복구)-6-1_메인경관도로 도로숲조성공사" xfId="285" xr:uid="{00000000-0005-0000-0000-00001C010000}"/>
    <cellStyle name="0_숭실대학교 걷고싶은 거리 녹화사업_내역서-0223조경-제출용_8단지-제출용_화천가로화단21(0330)(복구)-6-1_메인경관도로 도로숲조성공사(상무님)" xfId="286" xr:uid="{00000000-0005-0000-0000-00001D010000}"/>
    <cellStyle name="0_숭실대학교 걷고싶은 거리 녹화사업_내역서-0223조경-제출용_8단지-제출용_화천가로화단21(0330)(복구)-6-1_메인경관도로 도로숲조성공사(착공계)" xfId="287" xr:uid="{00000000-0005-0000-0000-00001E010000}"/>
    <cellStyle name="0_숭실대학교 걷고싶은 거리 녹화사업_내역서-0223조경-제출용_8단지-제출용_화천가로화단21(0330)(복구)-6-1_메인경관도로 도로숲조성공사(착공계-제출)" xfId="288" xr:uid="{00000000-0005-0000-0000-00001F010000}"/>
    <cellStyle name="0_숭실대학교 걷고싶은 거리 녹화사업_내역서-0223조경-제출용_내역서" xfId="289" xr:uid="{00000000-0005-0000-0000-000020010000}"/>
    <cellStyle name="0_숭실대학교 걷고싶은 거리 녹화사업_내역서-0223조경-제출용_내역서_내역서" xfId="290" xr:uid="{00000000-0005-0000-0000-000021010000}"/>
    <cellStyle name="0_숭실대학교 걷고싶은 거리 녹화사업_내역서-0223조경-제출용_내역서_내역서_화천가로화단21(0330)(복구)-6-1" xfId="291" xr:uid="{00000000-0005-0000-0000-000022010000}"/>
    <cellStyle name="0_숭실대학교 걷고싶은 거리 녹화사업_내역서-0223조경-제출용_내역서_내역서_화천가로화단21(0330)(복구)-6-1_메인경관도로 도로숲조성공사" xfId="292" xr:uid="{00000000-0005-0000-0000-000023010000}"/>
    <cellStyle name="0_숭실대학교 걷고싶은 거리 녹화사업_내역서-0223조경-제출용_내역서_내역서_화천가로화단21(0330)(복구)-6-1_메인경관도로 도로숲조성공사(상무님)" xfId="293" xr:uid="{00000000-0005-0000-0000-000024010000}"/>
    <cellStyle name="0_숭실대학교 걷고싶은 거리 녹화사업_내역서-0223조경-제출용_내역서_내역서_화천가로화단21(0330)(복구)-6-1_메인경관도로 도로숲조성공사(착공계)" xfId="294" xr:uid="{00000000-0005-0000-0000-000025010000}"/>
    <cellStyle name="0_숭실대학교 걷고싶은 거리 녹화사업_내역서-0223조경-제출용_내역서_내역서_화천가로화단21(0330)(복구)-6-1_메인경관도로 도로숲조성공사(착공계-제출)" xfId="295" xr:uid="{00000000-0005-0000-0000-000026010000}"/>
    <cellStyle name="0_숭실대학교 걷고싶은 거리 녹화사업_내역서-0223조경-제출용_내역서_내역서0903" xfId="296" xr:uid="{00000000-0005-0000-0000-000027010000}"/>
    <cellStyle name="0_숭실대학교 걷고싶은 거리 녹화사업_내역서-0223조경-제출용_내역서_내역서0903_화천가로화단21(0330)(복구)-6-1" xfId="297" xr:uid="{00000000-0005-0000-0000-000028010000}"/>
    <cellStyle name="0_숭실대학교 걷고싶은 거리 녹화사업_내역서-0223조경-제출용_내역서_내역서0903_화천가로화단21(0330)(복구)-6-1_메인경관도로 도로숲조성공사" xfId="298" xr:uid="{00000000-0005-0000-0000-000029010000}"/>
    <cellStyle name="0_숭실대학교 걷고싶은 거리 녹화사업_내역서-0223조경-제출용_내역서_내역서0903_화천가로화단21(0330)(복구)-6-1_메인경관도로 도로숲조성공사(상무님)" xfId="299" xr:uid="{00000000-0005-0000-0000-00002A010000}"/>
    <cellStyle name="0_숭실대학교 걷고싶은 거리 녹화사업_내역서-0223조경-제출용_내역서_내역서0903_화천가로화단21(0330)(복구)-6-1_메인경관도로 도로숲조성공사(착공계)" xfId="300" xr:uid="{00000000-0005-0000-0000-00002B010000}"/>
    <cellStyle name="0_숭실대학교 걷고싶은 거리 녹화사업_내역서-0223조경-제출용_내역서_내역서0903_화천가로화단21(0330)(복구)-6-1_메인경관도로 도로숲조성공사(착공계-제출)" xfId="301" xr:uid="{00000000-0005-0000-0000-00002C010000}"/>
    <cellStyle name="0_숭실대학교 걷고싶은 거리 녹화사업_내역서-0223조경-제출용_내역서_화천가로화단21(0330)(복구)-6-1" xfId="302" xr:uid="{00000000-0005-0000-0000-00002D010000}"/>
    <cellStyle name="0_숭실대학교 걷고싶은 거리 녹화사업_내역서-0223조경-제출용_내역서_화천가로화단21(0330)(복구)-6-1_메인경관도로 도로숲조성공사" xfId="303" xr:uid="{00000000-0005-0000-0000-00002E010000}"/>
    <cellStyle name="0_숭실대학교 걷고싶은 거리 녹화사업_내역서-0223조경-제출용_내역서_화천가로화단21(0330)(복구)-6-1_메인경관도로 도로숲조성공사(상무님)" xfId="304" xr:uid="{00000000-0005-0000-0000-00002F010000}"/>
    <cellStyle name="0_숭실대학교 걷고싶은 거리 녹화사업_내역서-0223조경-제출용_내역서_화천가로화단21(0330)(복구)-6-1_메인경관도로 도로숲조성공사(착공계)" xfId="305" xr:uid="{00000000-0005-0000-0000-000030010000}"/>
    <cellStyle name="0_숭실대학교 걷고싶은 거리 녹화사업_내역서-0223조경-제출용_내역서_화천가로화단21(0330)(복구)-6-1_메인경관도로 도로숲조성공사(착공계-제출)" xfId="306" xr:uid="{00000000-0005-0000-0000-000031010000}"/>
    <cellStyle name="0_숭실대학교 걷고싶은 거리 녹화사업_내역서-0223조경-제출용_내역서-0309조경-제출용" xfId="307" xr:uid="{00000000-0005-0000-0000-000032010000}"/>
    <cellStyle name="0_숭실대학교 걷고싶은 거리 녹화사업_내역서-0223조경-제출용_내역서-0309조경-제출용_내역서" xfId="308" xr:uid="{00000000-0005-0000-0000-000033010000}"/>
    <cellStyle name="0_숭실대학교 걷고싶은 거리 녹화사업_내역서-0223조경-제출용_내역서-0309조경-제출용_내역서_화천가로화단21(0330)(복구)-6-1" xfId="309" xr:uid="{00000000-0005-0000-0000-000034010000}"/>
    <cellStyle name="0_숭실대학교 걷고싶은 거리 녹화사업_내역서-0223조경-제출용_내역서-0309조경-제출용_내역서_화천가로화단21(0330)(복구)-6-1_메인경관도로 도로숲조성공사" xfId="310" xr:uid="{00000000-0005-0000-0000-000035010000}"/>
    <cellStyle name="0_숭실대학교 걷고싶은 거리 녹화사업_내역서-0223조경-제출용_내역서-0309조경-제출용_내역서_화천가로화단21(0330)(복구)-6-1_메인경관도로 도로숲조성공사(상무님)" xfId="311" xr:uid="{00000000-0005-0000-0000-000036010000}"/>
    <cellStyle name="0_숭실대학교 걷고싶은 거리 녹화사업_내역서-0223조경-제출용_내역서-0309조경-제출용_내역서_화천가로화단21(0330)(복구)-6-1_메인경관도로 도로숲조성공사(착공계)" xfId="312" xr:uid="{00000000-0005-0000-0000-000037010000}"/>
    <cellStyle name="0_숭실대학교 걷고싶은 거리 녹화사업_내역서-0223조경-제출용_내역서-0309조경-제출용_내역서_화천가로화단21(0330)(복구)-6-1_메인경관도로 도로숲조성공사(착공계-제출)" xfId="313" xr:uid="{00000000-0005-0000-0000-000038010000}"/>
    <cellStyle name="0_숭실대학교 걷고싶은 거리 녹화사업_내역서-0223조경-제출용_내역서-0309조경-제출용_내역서0903" xfId="314" xr:uid="{00000000-0005-0000-0000-000039010000}"/>
    <cellStyle name="0_숭실대학교 걷고싶은 거리 녹화사업_내역서-0223조경-제출용_내역서-0309조경-제출용_내역서0903_화천가로화단21(0330)(복구)-6-1" xfId="315" xr:uid="{00000000-0005-0000-0000-00003A010000}"/>
    <cellStyle name="0_숭실대학교 걷고싶은 거리 녹화사업_내역서-0223조경-제출용_내역서-0309조경-제출용_내역서0903_화천가로화단21(0330)(복구)-6-1_메인경관도로 도로숲조성공사" xfId="316" xr:uid="{00000000-0005-0000-0000-00003B010000}"/>
    <cellStyle name="0_숭실대학교 걷고싶은 거리 녹화사업_내역서-0223조경-제출용_내역서-0309조경-제출용_내역서0903_화천가로화단21(0330)(복구)-6-1_메인경관도로 도로숲조성공사(상무님)" xfId="317" xr:uid="{00000000-0005-0000-0000-00003C010000}"/>
    <cellStyle name="0_숭실대학교 걷고싶은 거리 녹화사업_내역서-0223조경-제출용_내역서-0309조경-제출용_내역서0903_화천가로화단21(0330)(복구)-6-1_메인경관도로 도로숲조성공사(착공계)" xfId="318" xr:uid="{00000000-0005-0000-0000-00003D010000}"/>
    <cellStyle name="0_숭실대학교 걷고싶은 거리 녹화사업_내역서-0223조경-제출용_내역서-0309조경-제출용_내역서0903_화천가로화단21(0330)(복구)-6-1_메인경관도로 도로숲조성공사(착공계-제출)" xfId="319" xr:uid="{00000000-0005-0000-0000-00003E010000}"/>
    <cellStyle name="0_숭실대학교 걷고싶은 거리 녹화사업_내역서-0223조경-제출용_내역서-0309조경-제출용_화천가로화단21(0330)(복구)-6-1" xfId="320" xr:uid="{00000000-0005-0000-0000-00003F010000}"/>
    <cellStyle name="0_숭실대학교 걷고싶은 거리 녹화사업_내역서-0223조경-제출용_내역서-0309조경-제출용_화천가로화단21(0330)(복구)-6-1_메인경관도로 도로숲조성공사" xfId="321" xr:uid="{00000000-0005-0000-0000-000040010000}"/>
    <cellStyle name="0_숭실대학교 걷고싶은 거리 녹화사업_내역서-0223조경-제출용_내역서-0309조경-제출용_화천가로화단21(0330)(복구)-6-1_메인경관도로 도로숲조성공사(상무님)" xfId="322" xr:uid="{00000000-0005-0000-0000-000041010000}"/>
    <cellStyle name="0_숭실대학교 걷고싶은 거리 녹화사업_내역서-0223조경-제출용_내역서-0309조경-제출용_화천가로화단21(0330)(복구)-6-1_메인경관도로 도로숲조성공사(착공계)" xfId="323" xr:uid="{00000000-0005-0000-0000-000042010000}"/>
    <cellStyle name="0_숭실대학교 걷고싶은 거리 녹화사업_내역서-0223조경-제출용_내역서-0309조경-제출용_화천가로화단21(0330)(복구)-6-1_메인경관도로 도로숲조성공사(착공계-제출)" xfId="324" xr:uid="{00000000-0005-0000-0000-000043010000}"/>
    <cellStyle name="0_숭실대학교 걷고싶은 거리 녹화사업_내역서-0223조경-제출용_내역서0331" xfId="325" xr:uid="{00000000-0005-0000-0000-000044010000}"/>
    <cellStyle name="0_숭실대학교 걷고싶은 거리 녹화사업_내역서-0223조경-제출용_내역서0331_내역서" xfId="326" xr:uid="{00000000-0005-0000-0000-000045010000}"/>
    <cellStyle name="0_숭실대학교 걷고싶은 거리 녹화사업_내역서-0223조경-제출용_내역서0331_내역서_화천가로화단21(0330)(복구)-6-1" xfId="327" xr:uid="{00000000-0005-0000-0000-000046010000}"/>
    <cellStyle name="0_숭실대학교 걷고싶은 거리 녹화사업_내역서-0223조경-제출용_내역서0331_내역서_화천가로화단21(0330)(복구)-6-1_메인경관도로 도로숲조성공사" xfId="328" xr:uid="{00000000-0005-0000-0000-000047010000}"/>
    <cellStyle name="0_숭실대학교 걷고싶은 거리 녹화사업_내역서-0223조경-제출용_내역서0331_내역서_화천가로화단21(0330)(복구)-6-1_메인경관도로 도로숲조성공사(상무님)" xfId="329" xr:uid="{00000000-0005-0000-0000-000048010000}"/>
    <cellStyle name="0_숭실대학교 걷고싶은 거리 녹화사업_내역서-0223조경-제출용_내역서0331_내역서_화천가로화단21(0330)(복구)-6-1_메인경관도로 도로숲조성공사(착공계)" xfId="330" xr:uid="{00000000-0005-0000-0000-000049010000}"/>
    <cellStyle name="0_숭실대학교 걷고싶은 거리 녹화사업_내역서-0223조경-제출용_내역서0331_내역서_화천가로화단21(0330)(복구)-6-1_메인경관도로 도로숲조성공사(착공계-제출)" xfId="331" xr:uid="{00000000-0005-0000-0000-00004A010000}"/>
    <cellStyle name="0_숭실대학교 걷고싶은 거리 녹화사업_내역서-0223조경-제출용_내역서0331_내역서0903" xfId="332" xr:uid="{00000000-0005-0000-0000-00004B010000}"/>
    <cellStyle name="0_숭실대학교 걷고싶은 거리 녹화사업_내역서-0223조경-제출용_내역서0331_내역서0903_화천가로화단21(0330)(복구)-6-1" xfId="333" xr:uid="{00000000-0005-0000-0000-00004C010000}"/>
    <cellStyle name="0_숭실대학교 걷고싶은 거리 녹화사업_내역서-0223조경-제출용_내역서0331_내역서0903_화천가로화단21(0330)(복구)-6-1_메인경관도로 도로숲조성공사" xfId="334" xr:uid="{00000000-0005-0000-0000-00004D010000}"/>
    <cellStyle name="0_숭실대학교 걷고싶은 거리 녹화사업_내역서-0223조경-제출용_내역서0331_내역서0903_화천가로화단21(0330)(복구)-6-1_메인경관도로 도로숲조성공사(상무님)" xfId="335" xr:uid="{00000000-0005-0000-0000-00004E010000}"/>
    <cellStyle name="0_숭실대학교 걷고싶은 거리 녹화사업_내역서-0223조경-제출용_내역서0331_내역서0903_화천가로화단21(0330)(복구)-6-1_메인경관도로 도로숲조성공사(착공계)" xfId="336" xr:uid="{00000000-0005-0000-0000-00004F010000}"/>
    <cellStyle name="0_숭실대학교 걷고싶은 거리 녹화사업_내역서-0223조경-제출용_내역서0331_내역서0903_화천가로화단21(0330)(복구)-6-1_메인경관도로 도로숲조성공사(착공계-제출)" xfId="337" xr:uid="{00000000-0005-0000-0000-000050010000}"/>
    <cellStyle name="0_숭실대학교 걷고싶은 거리 녹화사업_내역서-0223조경-제출용_내역서0331_화천가로화단21(0330)(복구)-6-1" xfId="338" xr:uid="{00000000-0005-0000-0000-000051010000}"/>
    <cellStyle name="0_숭실대학교 걷고싶은 거리 녹화사업_내역서-0223조경-제출용_내역서0331_화천가로화단21(0330)(복구)-6-1_메인경관도로 도로숲조성공사" xfId="339" xr:uid="{00000000-0005-0000-0000-000052010000}"/>
    <cellStyle name="0_숭실대학교 걷고싶은 거리 녹화사업_내역서-0223조경-제출용_내역서0331_화천가로화단21(0330)(복구)-6-1_메인경관도로 도로숲조성공사(상무님)" xfId="340" xr:uid="{00000000-0005-0000-0000-000053010000}"/>
    <cellStyle name="0_숭실대학교 걷고싶은 거리 녹화사업_내역서-0223조경-제출용_내역서0331_화천가로화단21(0330)(복구)-6-1_메인경관도로 도로숲조성공사(착공계)" xfId="341" xr:uid="{00000000-0005-0000-0000-000054010000}"/>
    <cellStyle name="0_숭실대학교 걷고싶은 거리 녹화사업_내역서-0223조경-제출용_내역서0331_화천가로화단21(0330)(복구)-6-1_메인경관도로 도로숲조성공사(착공계-제출)" xfId="342" xr:uid="{00000000-0005-0000-0000-000055010000}"/>
    <cellStyle name="0_숭실대학교 걷고싶은 거리 녹화사업_내역서-0223조경-제출용_내역서0331-제출" xfId="343" xr:uid="{00000000-0005-0000-0000-000056010000}"/>
    <cellStyle name="0_숭실대학교 걷고싶은 거리 녹화사업_내역서-0223조경-제출용_내역서0331-제출_내역서" xfId="344" xr:uid="{00000000-0005-0000-0000-000057010000}"/>
    <cellStyle name="0_숭실대학교 걷고싶은 거리 녹화사업_내역서-0223조경-제출용_내역서0331-제출_내역서_화천가로화단21(0330)(복구)-6-1" xfId="345" xr:uid="{00000000-0005-0000-0000-000058010000}"/>
    <cellStyle name="0_숭실대학교 걷고싶은 거리 녹화사업_내역서-0223조경-제출용_내역서0331-제출_내역서_화천가로화단21(0330)(복구)-6-1_메인경관도로 도로숲조성공사" xfId="346" xr:uid="{00000000-0005-0000-0000-000059010000}"/>
    <cellStyle name="0_숭실대학교 걷고싶은 거리 녹화사업_내역서-0223조경-제출용_내역서0331-제출_내역서_화천가로화단21(0330)(복구)-6-1_메인경관도로 도로숲조성공사(상무님)" xfId="347" xr:uid="{00000000-0005-0000-0000-00005A010000}"/>
    <cellStyle name="0_숭실대학교 걷고싶은 거리 녹화사업_내역서-0223조경-제출용_내역서0331-제출_내역서_화천가로화단21(0330)(복구)-6-1_메인경관도로 도로숲조성공사(착공계)" xfId="348" xr:uid="{00000000-0005-0000-0000-00005B010000}"/>
    <cellStyle name="0_숭실대학교 걷고싶은 거리 녹화사업_내역서-0223조경-제출용_내역서0331-제출_내역서_화천가로화단21(0330)(복구)-6-1_메인경관도로 도로숲조성공사(착공계-제출)" xfId="349" xr:uid="{00000000-0005-0000-0000-00005C010000}"/>
    <cellStyle name="0_숭실대학교 걷고싶은 거리 녹화사업_내역서-0223조경-제출용_내역서0331-제출_내역서0903" xfId="350" xr:uid="{00000000-0005-0000-0000-00005D010000}"/>
    <cellStyle name="0_숭실대학교 걷고싶은 거리 녹화사업_내역서-0223조경-제출용_내역서0331-제출_내역서0903_화천가로화단21(0330)(복구)-6-1" xfId="351" xr:uid="{00000000-0005-0000-0000-00005E010000}"/>
    <cellStyle name="0_숭실대학교 걷고싶은 거리 녹화사업_내역서-0223조경-제출용_내역서0331-제출_내역서0903_화천가로화단21(0330)(복구)-6-1_메인경관도로 도로숲조성공사" xfId="352" xr:uid="{00000000-0005-0000-0000-00005F010000}"/>
    <cellStyle name="0_숭실대학교 걷고싶은 거리 녹화사업_내역서-0223조경-제출용_내역서0331-제출_내역서0903_화천가로화단21(0330)(복구)-6-1_메인경관도로 도로숲조성공사(상무님)" xfId="353" xr:uid="{00000000-0005-0000-0000-000060010000}"/>
    <cellStyle name="0_숭실대학교 걷고싶은 거리 녹화사업_내역서-0223조경-제출용_내역서0331-제출_내역서0903_화천가로화단21(0330)(복구)-6-1_메인경관도로 도로숲조성공사(착공계)" xfId="354" xr:uid="{00000000-0005-0000-0000-000061010000}"/>
    <cellStyle name="0_숭실대학교 걷고싶은 거리 녹화사업_내역서-0223조경-제출용_내역서0331-제출_내역서0903_화천가로화단21(0330)(복구)-6-1_메인경관도로 도로숲조성공사(착공계-제출)" xfId="355" xr:uid="{00000000-0005-0000-0000-000062010000}"/>
    <cellStyle name="0_숭실대학교 걷고싶은 거리 녹화사업_내역서-0223조경-제출용_내역서0331-제출_화천가로화단21(0330)(복구)-6-1" xfId="356" xr:uid="{00000000-0005-0000-0000-000063010000}"/>
    <cellStyle name="0_숭실대학교 걷고싶은 거리 녹화사업_내역서-0223조경-제출용_내역서0331-제출_화천가로화단21(0330)(복구)-6-1_메인경관도로 도로숲조성공사" xfId="357" xr:uid="{00000000-0005-0000-0000-000064010000}"/>
    <cellStyle name="0_숭실대학교 걷고싶은 거리 녹화사업_내역서-0223조경-제출용_내역서0331-제출_화천가로화단21(0330)(복구)-6-1_메인경관도로 도로숲조성공사(상무님)" xfId="358" xr:uid="{00000000-0005-0000-0000-000065010000}"/>
    <cellStyle name="0_숭실대학교 걷고싶은 거리 녹화사업_내역서-0223조경-제출용_내역서0331-제출_화천가로화단21(0330)(복구)-6-1_메인경관도로 도로숲조성공사(착공계)" xfId="359" xr:uid="{00000000-0005-0000-0000-000066010000}"/>
    <cellStyle name="0_숭실대학교 걷고싶은 거리 녹화사업_내역서-0223조경-제출용_내역서0331-제출_화천가로화단21(0330)(복구)-6-1_메인경관도로 도로숲조성공사(착공계-제출)" xfId="360" xr:uid="{00000000-0005-0000-0000-000067010000}"/>
    <cellStyle name="0_숭실대학교 걷고싶은 거리 녹화사업_내역서-0223조경-제출용_내역서0421" xfId="361" xr:uid="{00000000-0005-0000-0000-000068010000}"/>
    <cellStyle name="0_숭실대학교 걷고싶은 거리 녹화사업_내역서-0223조경-제출용_내역서0421_내역서" xfId="362" xr:uid="{00000000-0005-0000-0000-000069010000}"/>
    <cellStyle name="0_숭실대학교 걷고싶은 거리 녹화사업_내역서-0223조경-제출용_내역서0421_내역서_화천가로화단21(0330)(복구)-6-1" xfId="363" xr:uid="{00000000-0005-0000-0000-00006A010000}"/>
    <cellStyle name="0_숭실대학교 걷고싶은 거리 녹화사업_내역서-0223조경-제출용_내역서0421_내역서_화천가로화단21(0330)(복구)-6-1_메인경관도로 도로숲조성공사" xfId="364" xr:uid="{00000000-0005-0000-0000-00006B010000}"/>
    <cellStyle name="0_숭실대학교 걷고싶은 거리 녹화사업_내역서-0223조경-제출용_내역서0421_내역서_화천가로화단21(0330)(복구)-6-1_메인경관도로 도로숲조성공사(상무님)" xfId="365" xr:uid="{00000000-0005-0000-0000-00006C010000}"/>
    <cellStyle name="0_숭실대학교 걷고싶은 거리 녹화사업_내역서-0223조경-제출용_내역서0421_내역서_화천가로화단21(0330)(복구)-6-1_메인경관도로 도로숲조성공사(착공계)" xfId="366" xr:uid="{00000000-0005-0000-0000-00006D010000}"/>
    <cellStyle name="0_숭실대학교 걷고싶은 거리 녹화사업_내역서-0223조경-제출용_내역서0421_내역서_화천가로화단21(0330)(복구)-6-1_메인경관도로 도로숲조성공사(착공계-제출)" xfId="367" xr:uid="{00000000-0005-0000-0000-00006E010000}"/>
    <cellStyle name="0_숭실대학교 걷고싶은 거리 녹화사업_내역서-0223조경-제출용_내역서0421_내역서0903" xfId="368" xr:uid="{00000000-0005-0000-0000-00006F010000}"/>
    <cellStyle name="0_숭실대학교 걷고싶은 거리 녹화사업_내역서-0223조경-제출용_내역서0421_내역서0903_화천가로화단21(0330)(복구)-6-1" xfId="369" xr:uid="{00000000-0005-0000-0000-000070010000}"/>
    <cellStyle name="0_숭실대학교 걷고싶은 거리 녹화사업_내역서-0223조경-제출용_내역서0421_내역서0903_화천가로화단21(0330)(복구)-6-1_메인경관도로 도로숲조성공사" xfId="370" xr:uid="{00000000-0005-0000-0000-000071010000}"/>
    <cellStyle name="0_숭실대학교 걷고싶은 거리 녹화사업_내역서-0223조경-제출용_내역서0421_내역서0903_화천가로화단21(0330)(복구)-6-1_메인경관도로 도로숲조성공사(상무님)" xfId="371" xr:uid="{00000000-0005-0000-0000-000072010000}"/>
    <cellStyle name="0_숭실대학교 걷고싶은 거리 녹화사업_내역서-0223조경-제출용_내역서0421_내역서0903_화천가로화단21(0330)(복구)-6-1_메인경관도로 도로숲조성공사(착공계)" xfId="372" xr:uid="{00000000-0005-0000-0000-000073010000}"/>
    <cellStyle name="0_숭실대학교 걷고싶은 거리 녹화사업_내역서-0223조경-제출용_내역서0421_내역서0903_화천가로화단21(0330)(복구)-6-1_메인경관도로 도로숲조성공사(착공계-제출)" xfId="373" xr:uid="{00000000-0005-0000-0000-000074010000}"/>
    <cellStyle name="0_숭실대학교 걷고싶은 거리 녹화사업_내역서-0223조경-제출용_내역서0421_화천가로화단21(0330)(복구)-6-1" xfId="374" xr:uid="{00000000-0005-0000-0000-000075010000}"/>
    <cellStyle name="0_숭실대학교 걷고싶은 거리 녹화사업_내역서-0223조경-제출용_내역서0421_화천가로화단21(0330)(복구)-6-1_메인경관도로 도로숲조성공사" xfId="375" xr:uid="{00000000-0005-0000-0000-000076010000}"/>
    <cellStyle name="0_숭실대학교 걷고싶은 거리 녹화사업_내역서-0223조경-제출용_내역서0421_화천가로화단21(0330)(복구)-6-1_메인경관도로 도로숲조성공사(상무님)" xfId="376" xr:uid="{00000000-0005-0000-0000-000077010000}"/>
    <cellStyle name="0_숭실대학교 걷고싶은 거리 녹화사업_내역서-0223조경-제출용_내역서0421_화천가로화단21(0330)(복구)-6-1_메인경관도로 도로숲조성공사(착공계)" xfId="377" xr:uid="{00000000-0005-0000-0000-000078010000}"/>
    <cellStyle name="0_숭실대학교 걷고싶은 거리 녹화사업_내역서-0223조경-제출용_내역서0421_화천가로화단21(0330)(복구)-6-1_메인경관도로 도로숲조성공사(착공계-제출)" xfId="378" xr:uid="{00000000-0005-0000-0000-000079010000}"/>
    <cellStyle name="0_숭실대학교 걷고싶은 거리 녹화사업_내역서-0223조경-제출용_식재일위" xfId="379" xr:uid="{00000000-0005-0000-0000-00007A010000}"/>
    <cellStyle name="0_숭실대학교 걷고싶은 거리 녹화사업_내역서-0223조경-제출용_식재일위_내역서" xfId="380" xr:uid="{00000000-0005-0000-0000-00007B010000}"/>
    <cellStyle name="0_숭실대학교 걷고싶은 거리 녹화사업_내역서-0223조경-제출용_식재일위_내역서_화천가로화단21(0330)(복구)-6-1" xfId="381" xr:uid="{00000000-0005-0000-0000-00007C010000}"/>
    <cellStyle name="0_숭실대학교 걷고싶은 거리 녹화사업_내역서-0223조경-제출용_식재일위_내역서_화천가로화단21(0330)(복구)-6-1_메인경관도로 도로숲조성공사" xfId="382" xr:uid="{00000000-0005-0000-0000-00007D010000}"/>
    <cellStyle name="0_숭실대학교 걷고싶은 거리 녹화사업_내역서-0223조경-제출용_식재일위_내역서_화천가로화단21(0330)(복구)-6-1_메인경관도로 도로숲조성공사(상무님)" xfId="383" xr:uid="{00000000-0005-0000-0000-00007E010000}"/>
    <cellStyle name="0_숭실대학교 걷고싶은 거리 녹화사업_내역서-0223조경-제출용_식재일위_내역서_화천가로화단21(0330)(복구)-6-1_메인경관도로 도로숲조성공사(착공계)" xfId="384" xr:uid="{00000000-0005-0000-0000-00007F010000}"/>
    <cellStyle name="0_숭실대학교 걷고싶은 거리 녹화사업_내역서-0223조경-제출용_식재일위_내역서_화천가로화단21(0330)(복구)-6-1_메인경관도로 도로숲조성공사(착공계-제출)" xfId="385" xr:uid="{00000000-0005-0000-0000-000080010000}"/>
    <cellStyle name="0_숭실대학교 걷고싶은 거리 녹화사업_내역서-0223조경-제출용_식재일위_내역서0903" xfId="386" xr:uid="{00000000-0005-0000-0000-000081010000}"/>
    <cellStyle name="0_숭실대학교 걷고싶은 거리 녹화사업_내역서-0223조경-제출용_식재일위_내역서0903_화천가로화단21(0330)(복구)-6-1" xfId="387" xr:uid="{00000000-0005-0000-0000-000082010000}"/>
    <cellStyle name="0_숭실대학교 걷고싶은 거리 녹화사업_내역서-0223조경-제출용_식재일위_내역서0903_화천가로화단21(0330)(복구)-6-1_메인경관도로 도로숲조성공사" xfId="388" xr:uid="{00000000-0005-0000-0000-000083010000}"/>
    <cellStyle name="0_숭실대학교 걷고싶은 거리 녹화사업_내역서-0223조경-제출용_식재일위_내역서0903_화천가로화단21(0330)(복구)-6-1_메인경관도로 도로숲조성공사(상무님)" xfId="389" xr:uid="{00000000-0005-0000-0000-000084010000}"/>
    <cellStyle name="0_숭실대학교 걷고싶은 거리 녹화사업_내역서-0223조경-제출용_식재일위_내역서0903_화천가로화단21(0330)(복구)-6-1_메인경관도로 도로숲조성공사(착공계)" xfId="390" xr:uid="{00000000-0005-0000-0000-000085010000}"/>
    <cellStyle name="0_숭실대학교 걷고싶은 거리 녹화사업_내역서-0223조경-제출용_식재일위_내역서0903_화천가로화단21(0330)(복구)-6-1_메인경관도로 도로숲조성공사(착공계-제출)" xfId="391" xr:uid="{00000000-0005-0000-0000-000086010000}"/>
    <cellStyle name="0_숭실대학교 걷고싶은 거리 녹화사업_내역서-0223조경-제출용_식재일위_화천가로화단21(0330)(복구)-6-1" xfId="392" xr:uid="{00000000-0005-0000-0000-000087010000}"/>
    <cellStyle name="0_숭실대학교 걷고싶은 거리 녹화사업_내역서-0223조경-제출용_식재일위_화천가로화단21(0330)(복구)-6-1_메인경관도로 도로숲조성공사" xfId="393" xr:uid="{00000000-0005-0000-0000-000088010000}"/>
    <cellStyle name="0_숭실대학교 걷고싶은 거리 녹화사업_내역서-0223조경-제출용_식재일위_화천가로화단21(0330)(복구)-6-1_메인경관도로 도로숲조성공사(상무님)" xfId="394" xr:uid="{00000000-0005-0000-0000-000089010000}"/>
    <cellStyle name="0_숭실대학교 걷고싶은 거리 녹화사업_내역서-0223조경-제출용_식재일위_화천가로화단21(0330)(복구)-6-1_메인경관도로 도로숲조성공사(착공계)" xfId="395" xr:uid="{00000000-0005-0000-0000-00008A010000}"/>
    <cellStyle name="0_숭실대학교 걷고싶은 거리 녹화사업_내역서-0223조경-제출용_식재일위_화천가로화단21(0330)(복구)-6-1_메인경관도로 도로숲조성공사(착공계-제출)" xfId="396" xr:uid="{00000000-0005-0000-0000-00008B010000}"/>
    <cellStyle name="0_숭실대학교 걷고싶은 거리 녹화사업_내역서-0223조경-제출용_화천가로화단21(0330)(복구)-6-1" xfId="397" xr:uid="{00000000-0005-0000-0000-00008C010000}"/>
    <cellStyle name="0_숭실대학교 걷고싶은 거리 녹화사업_내역서-0223조경-제출용_화천가로화단21(0330)(복구)-6-1_메인경관도로 도로숲조성공사" xfId="398" xr:uid="{00000000-0005-0000-0000-00008D010000}"/>
    <cellStyle name="0_숭실대학교 걷고싶은 거리 녹화사업_내역서-0223조경-제출용_화천가로화단21(0330)(복구)-6-1_메인경관도로 도로숲조성공사(상무님)" xfId="399" xr:uid="{00000000-0005-0000-0000-00008E010000}"/>
    <cellStyle name="0_숭실대학교 걷고싶은 거리 녹화사업_내역서-0223조경-제출용_화천가로화단21(0330)(복구)-6-1_메인경관도로 도로숲조성공사(착공계)" xfId="400" xr:uid="{00000000-0005-0000-0000-00008F010000}"/>
    <cellStyle name="0_숭실대학교 걷고싶은 거리 녹화사업_내역서-0223조경-제출용_화천가로화단21(0330)(복구)-6-1_메인경관도로 도로숲조성공사(착공계-제출)" xfId="401" xr:uid="{00000000-0005-0000-0000-000090010000}"/>
    <cellStyle name="0_숭실대학교 걷고싶은 거리 녹화사업_내역서-0308조경-제출용" xfId="402" xr:uid="{00000000-0005-0000-0000-000091010000}"/>
    <cellStyle name="0_숭실대학교 걷고싶은 거리 녹화사업_내역서-0308조경-제출용_내역서" xfId="403" xr:uid="{00000000-0005-0000-0000-000092010000}"/>
    <cellStyle name="0_숭실대학교 걷고싶은 거리 녹화사업_내역서-0308조경-제출용_내역서_화천가로화단21(0330)(복구)-6-1" xfId="404" xr:uid="{00000000-0005-0000-0000-000093010000}"/>
    <cellStyle name="0_숭실대학교 걷고싶은 거리 녹화사업_내역서-0308조경-제출용_내역서_화천가로화단21(0330)(복구)-6-1_메인경관도로 도로숲조성공사" xfId="405" xr:uid="{00000000-0005-0000-0000-000094010000}"/>
    <cellStyle name="0_숭실대학교 걷고싶은 거리 녹화사업_내역서-0308조경-제출용_내역서_화천가로화단21(0330)(복구)-6-1_메인경관도로 도로숲조성공사(상무님)" xfId="406" xr:uid="{00000000-0005-0000-0000-000095010000}"/>
    <cellStyle name="0_숭실대학교 걷고싶은 거리 녹화사업_내역서-0308조경-제출용_내역서_화천가로화단21(0330)(복구)-6-1_메인경관도로 도로숲조성공사(착공계)" xfId="407" xr:uid="{00000000-0005-0000-0000-000096010000}"/>
    <cellStyle name="0_숭실대학교 걷고싶은 거리 녹화사업_내역서-0308조경-제출용_내역서_화천가로화단21(0330)(복구)-6-1_메인경관도로 도로숲조성공사(착공계-제출)" xfId="408" xr:uid="{00000000-0005-0000-0000-000097010000}"/>
    <cellStyle name="0_숭실대학교 걷고싶은 거리 녹화사업_내역서-0308조경-제출용_내역서0903" xfId="409" xr:uid="{00000000-0005-0000-0000-000098010000}"/>
    <cellStyle name="0_숭실대학교 걷고싶은 거리 녹화사업_내역서-0308조경-제출용_내역서0903_화천가로화단21(0330)(복구)-6-1" xfId="410" xr:uid="{00000000-0005-0000-0000-000099010000}"/>
    <cellStyle name="0_숭실대학교 걷고싶은 거리 녹화사업_내역서-0308조경-제출용_내역서0903_화천가로화단21(0330)(복구)-6-1_메인경관도로 도로숲조성공사" xfId="411" xr:uid="{00000000-0005-0000-0000-00009A010000}"/>
    <cellStyle name="0_숭실대학교 걷고싶은 거리 녹화사업_내역서-0308조경-제출용_내역서0903_화천가로화단21(0330)(복구)-6-1_메인경관도로 도로숲조성공사(상무님)" xfId="412" xr:uid="{00000000-0005-0000-0000-00009B010000}"/>
    <cellStyle name="0_숭실대학교 걷고싶은 거리 녹화사업_내역서-0308조경-제출용_내역서0903_화천가로화단21(0330)(복구)-6-1_메인경관도로 도로숲조성공사(착공계)" xfId="413" xr:uid="{00000000-0005-0000-0000-00009C010000}"/>
    <cellStyle name="0_숭실대학교 걷고싶은 거리 녹화사업_내역서-0308조경-제출용_내역서0903_화천가로화단21(0330)(복구)-6-1_메인경관도로 도로숲조성공사(착공계-제출)" xfId="414" xr:uid="{00000000-0005-0000-0000-00009D010000}"/>
    <cellStyle name="0_숭실대학교 걷고싶은 거리 녹화사업_내역서-0308조경-제출용_화천가로화단21(0330)(복구)-6-1" xfId="415" xr:uid="{00000000-0005-0000-0000-00009E010000}"/>
    <cellStyle name="0_숭실대학교 걷고싶은 거리 녹화사업_내역서-0308조경-제출용_화천가로화단21(0330)(복구)-6-1_메인경관도로 도로숲조성공사" xfId="416" xr:uid="{00000000-0005-0000-0000-00009F010000}"/>
    <cellStyle name="0_숭실대학교 걷고싶은 거리 녹화사업_내역서-0308조경-제출용_화천가로화단21(0330)(복구)-6-1_메인경관도로 도로숲조성공사(상무님)" xfId="417" xr:uid="{00000000-0005-0000-0000-0000A0010000}"/>
    <cellStyle name="0_숭실대학교 걷고싶은 거리 녹화사업_내역서-0308조경-제출용_화천가로화단21(0330)(복구)-6-1_메인경관도로 도로숲조성공사(착공계)" xfId="418" xr:uid="{00000000-0005-0000-0000-0000A1010000}"/>
    <cellStyle name="0_숭실대학교 걷고싶은 거리 녹화사업_내역서-0308조경-제출용_화천가로화단21(0330)(복구)-6-1_메인경관도로 도로숲조성공사(착공계-제출)" xfId="419" xr:uid="{00000000-0005-0000-0000-0000A2010000}"/>
    <cellStyle name="0_숭실대학교 걷고싶은 거리 녹화사업_내역서0903" xfId="420" xr:uid="{00000000-0005-0000-0000-0000A3010000}"/>
    <cellStyle name="0_숭실대학교 걷고싶은 거리 녹화사업_내역서0903_화천가로화단21(0330)(복구)-6-1" xfId="421" xr:uid="{00000000-0005-0000-0000-0000A4010000}"/>
    <cellStyle name="0_숭실대학교 걷고싶은 거리 녹화사업_내역서0903_화천가로화단21(0330)(복구)-6-1_메인경관도로 도로숲조성공사" xfId="422" xr:uid="{00000000-0005-0000-0000-0000A5010000}"/>
    <cellStyle name="0_숭실대학교 걷고싶은 거리 녹화사업_내역서0903_화천가로화단21(0330)(복구)-6-1_메인경관도로 도로숲조성공사(상무님)" xfId="423" xr:uid="{00000000-0005-0000-0000-0000A6010000}"/>
    <cellStyle name="0_숭실대학교 걷고싶은 거리 녹화사업_내역서0903_화천가로화단21(0330)(복구)-6-1_메인경관도로 도로숲조성공사(착공계)" xfId="424" xr:uid="{00000000-0005-0000-0000-0000A7010000}"/>
    <cellStyle name="0_숭실대학교 걷고싶은 거리 녹화사업_내역서0903_화천가로화단21(0330)(복구)-6-1_메인경관도로 도로숲조성공사(착공계-제출)" xfId="425" xr:uid="{00000000-0005-0000-0000-0000A8010000}"/>
    <cellStyle name="0_숭실대학교 걷고싶은 거리 녹화사업_학교숲관리내역서-0222-제출용" xfId="426" xr:uid="{00000000-0005-0000-0000-0000A9010000}"/>
    <cellStyle name="0_숭실대학교 걷고싶은 거리 녹화사업_학교숲관리내역서-0222-제출용_내역서" xfId="427" xr:uid="{00000000-0005-0000-0000-0000AA010000}"/>
    <cellStyle name="0_숭실대학교 걷고싶은 거리 녹화사업_학교숲관리내역서-0222-제출용_내역서_화천가로화단21(0330)(복구)-6-1" xfId="428" xr:uid="{00000000-0005-0000-0000-0000AB010000}"/>
    <cellStyle name="0_숭실대학교 걷고싶은 거리 녹화사업_학교숲관리내역서-0222-제출용_내역서_화천가로화단21(0330)(복구)-6-1_메인경관도로 도로숲조성공사" xfId="429" xr:uid="{00000000-0005-0000-0000-0000AC010000}"/>
    <cellStyle name="0_숭실대학교 걷고싶은 거리 녹화사업_학교숲관리내역서-0222-제출용_내역서_화천가로화단21(0330)(복구)-6-1_메인경관도로 도로숲조성공사(상무님)" xfId="430" xr:uid="{00000000-0005-0000-0000-0000AD010000}"/>
    <cellStyle name="0_숭실대학교 걷고싶은 거리 녹화사업_학교숲관리내역서-0222-제출용_내역서_화천가로화단21(0330)(복구)-6-1_메인경관도로 도로숲조성공사(착공계)" xfId="431" xr:uid="{00000000-0005-0000-0000-0000AE010000}"/>
    <cellStyle name="0_숭실대학교 걷고싶은 거리 녹화사업_학교숲관리내역서-0222-제출용_내역서_화천가로화단21(0330)(복구)-6-1_메인경관도로 도로숲조성공사(착공계-제출)" xfId="432" xr:uid="{00000000-0005-0000-0000-0000AF010000}"/>
    <cellStyle name="0_숭실대학교 걷고싶은 거리 녹화사업_학교숲관리내역서-0222-제출용_내역서0903" xfId="433" xr:uid="{00000000-0005-0000-0000-0000B0010000}"/>
    <cellStyle name="0_숭실대학교 걷고싶은 거리 녹화사업_학교숲관리내역서-0222-제출용_내역서0903_화천가로화단21(0330)(복구)-6-1" xfId="434" xr:uid="{00000000-0005-0000-0000-0000B1010000}"/>
    <cellStyle name="0_숭실대학교 걷고싶은 거리 녹화사업_학교숲관리내역서-0222-제출용_내역서0903_화천가로화단21(0330)(복구)-6-1_메인경관도로 도로숲조성공사" xfId="435" xr:uid="{00000000-0005-0000-0000-0000B2010000}"/>
    <cellStyle name="0_숭실대학교 걷고싶은 거리 녹화사업_학교숲관리내역서-0222-제출용_내역서0903_화천가로화단21(0330)(복구)-6-1_메인경관도로 도로숲조성공사(상무님)" xfId="436" xr:uid="{00000000-0005-0000-0000-0000B3010000}"/>
    <cellStyle name="0_숭실대학교 걷고싶은 거리 녹화사업_학교숲관리내역서-0222-제출용_내역서0903_화천가로화단21(0330)(복구)-6-1_메인경관도로 도로숲조성공사(착공계)" xfId="437" xr:uid="{00000000-0005-0000-0000-0000B4010000}"/>
    <cellStyle name="0_숭실대학교 걷고싶은 거리 녹화사업_학교숲관리내역서-0222-제출용_내역서0903_화천가로화단21(0330)(복구)-6-1_메인경관도로 도로숲조성공사(착공계-제출)" xfId="438" xr:uid="{00000000-0005-0000-0000-0000B5010000}"/>
    <cellStyle name="0_숭실대학교 걷고싶은 거리 녹화사업_학교숲관리내역서-0222-제출용_화천가로화단21(0330)(복구)-6-1" xfId="439" xr:uid="{00000000-0005-0000-0000-0000B6010000}"/>
    <cellStyle name="0_숭실대학교 걷고싶은 거리 녹화사업_학교숲관리내역서-0222-제출용_화천가로화단21(0330)(복구)-6-1_메인경관도로 도로숲조성공사" xfId="440" xr:uid="{00000000-0005-0000-0000-0000B7010000}"/>
    <cellStyle name="0_숭실대학교 걷고싶은 거리 녹화사업_학교숲관리내역서-0222-제출용_화천가로화단21(0330)(복구)-6-1_메인경관도로 도로숲조성공사(상무님)" xfId="441" xr:uid="{00000000-0005-0000-0000-0000B8010000}"/>
    <cellStyle name="0_숭실대학교 걷고싶은 거리 녹화사업_학교숲관리내역서-0222-제출용_화천가로화단21(0330)(복구)-6-1_메인경관도로 도로숲조성공사(착공계)" xfId="442" xr:uid="{00000000-0005-0000-0000-0000B9010000}"/>
    <cellStyle name="0_숭실대학교 걷고싶은 거리 녹화사업_학교숲관리내역서-0222-제출용_화천가로화단21(0330)(복구)-6-1_메인경관도로 도로숲조성공사(착공계-제출)" xfId="443" xr:uid="{00000000-0005-0000-0000-0000BA010000}"/>
    <cellStyle name="0_숭실대학교 걷고싶은 거리 녹화사업_학교숲관리내역서-최종" xfId="444" xr:uid="{00000000-0005-0000-0000-0000BB010000}"/>
    <cellStyle name="0_숭실대학교 걷고싶은 거리 녹화사업_학교숲관리내역서-최종_내역서" xfId="445" xr:uid="{00000000-0005-0000-0000-0000BC010000}"/>
    <cellStyle name="0_숭실대학교 걷고싶은 거리 녹화사업_학교숲관리내역서-최종_내역서_화천가로화단21(0330)(복구)-6-1" xfId="446" xr:uid="{00000000-0005-0000-0000-0000BD010000}"/>
    <cellStyle name="0_숭실대학교 걷고싶은 거리 녹화사업_학교숲관리내역서-최종_내역서_화천가로화단21(0330)(복구)-6-1_메인경관도로 도로숲조성공사" xfId="447" xr:uid="{00000000-0005-0000-0000-0000BE010000}"/>
    <cellStyle name="0_숭실대학교 걷고싶은 거리 녹화사업_학교숲관리내역서-최종_내역서_화천가로화단21(0330)(복구)-6-1_메인경관도로 도로숲조성공사(상무님)" xfId="448" xr:uid="{00000000-0005-0000-0000-0000BF010000}"/>
    <cellStyle name="0_숭실대학교 걷고싶은 거리 녹화사업_학교숲관리내역서-최종_내역서_화천가로화단21(0330)(복구)-6-1_메인경관도로 도로숲조성공사(착공계)" xfId="449" xr:uid="{00000000-0005-0000-0000-0000C0010000}"/>
    <cellStyle name="0_숭실대학교 걷고싶은 거리 녹화사업_학교숲관리내역서-최종_내역서_화천가로화단21(0330)(복구)-6-1_메인경관도로 도로숲조성공사(착공계-제출)" xfId="450" xr:uid="{00000000-0005-0000-0000-0000C1010000}"/>
    <cellStyle name="0_숭실대학교 걷고싶은 거리 녹화사업_학교숲관리내역서-최종_내역서0903" xfId="451" xr:uid="{00000000-0005-0000-0000-0000C2010000}"/>
    <cellStyle name="0_숭실대학교 걷고싶은 거리 녹화사업_학교숲관리내역서-최종_내역서0903_화천가로화단21(0330)(복구)-6-1" xfId="452" xr:uid="{00000000-0005-0000-0000-0000C3010000}"/>
    <cellStyle name="0_숭실대학교 걷고싶은 거리 녹화사업_학교숲관리내역서-최종_내역서0903_화천가로화단21(0330)(복구)-6-1_메인경관도로 도로숲조성공사" xfId="453" xr:uid="{00000000-0005-0000-0000-0000C4010000}"/>
    <cellStyle name="0_숭실대학교 걷고싶은 거리 녹화사업_학교숲관리내역서-최종_내역서0903_화천가로화단21(0330)(복구)-6-1_메인경관도로 도로숲조성공사(상무님)" xfId="454" xr:uid="{00000000-0005-0000-0000-0000C5010000}"/>
    <cellStyle name="0_숭실대학교 걷고싶은 거리 녹화사업_학교숲관리내역서-최종_내역서0903_화천가로화단21(0330)(복구)-6-1_메인경관도로 도로숲조성공사(착공계)" xfId="455" xr:uid="{00000000-0005-0000-0000-0000C6010000}"/>
    <cellStyle name="0_숭실대학교 걷고싶은 거리 녹화사업_학교숲관리내역서-최종_내역서0903_화천가로화단21(0330)(복구)-6-1_메인경관도로 도로숲조성공사(착공계-제출)" xfId="456" xr:uid="{00000000-0005-0000-0000-0000C7010000}"/>
    <cellStyle name="0_숭실대학교 걷고싶은 거리 녹화사업_학교숲관리내역서-최종_화천가로화단21(0330)(복구)-6-1" xfId="457" xr:uid="{00000000-0005-0000-0000-0000C8010000}"/>
    <cellStyle name="0_숭실대학교 걷고싶은 거리 녹화사업_학교숲관리내역서-최종_화천가로화단21(0330)(복구)-6-1_메인경관도로 도로숲조성공사" xfId="458" xr:uid="{00000000-0005-0000-0000-0000C9010000}"/>
    <cellStyle name="0_숭실대학교 걷고싶은 거리 녹화사업_학교숲관리내역서-최종_화천가로화단21(0330)(복구)-6-1_메인경관도로 도로숲조성공사(상무님)" xfId="459" xr:uid="{00000000-0005-0000-0000-0000CA010000}"/>
    <cellStyle name="0_숭실대학교 걷고싶은 거리 녹화사업_학교숲관리내역서-최종_화천가로화단21(0330)(복구)-6-1_메인경관도로 도로숲조성공사(착공계)" xfId="460" xr:uid="{00000000-0005-0000-0000-0000CB010000}"/>
    <cellStyle name="0_숭실대학교 걷고싶은 거리 녹화사업_학교숲관리내역서-최종_화천가로화단21(0330)(복구)-6-1_메인경관도로 도로숲조성공사(착공계-제출)" xfId="461" xr:uid="{00000000-0005-0000-0000-0000CC010000}"/>
    <cellStyle name="0_숭실대학교 걷고싶은 거리 녹화사업_화천가로화단21(0330)(복구)-6-1" xfId="462" xr:uid="{00000000-0005-0000-0000-0000CD010000}"/>
    <cellStyle name="0_숭실대학교 걷고싶은 거리 녹화사업_화천가로화단21(0330)(복구)-6-1_메인경관도로 도로숲조성공사" xfId="463" xr:uid="{00000000-0005-0000-0000-0000CE010000}"/>
    <cellStyle name="0_숭실대학교 걷고싶은 거리 녹화사업_화천가로화단21(0330)(복구)-6-1_메인경관도로 도로숲조성공사(상무님)" xfId="464" xr:uid="{00000000-0005-0000-0000-0000CF010000}"/>
    <cellStyle name="0_숭실대학교 걷고싶은 거리 녹화사업_화천가로화단21(0330)(복구)-6-1_메인경관도로 도로숲조성공사(착공계)" xfId="465" xr:uid="{00000000-0005-0000-0000-0000D0010000}"/>
    <cellStyle name="0_숭실대학교 걷고싶은 거리 녹화사업_화천가로화단21(0330)(복구)-6-1_메인경관도로 도로숲조성공사(착공계-제출)" xfId="466" xr:uid="{00000000-0005-0000-0000-0000D1010000}"/>
    <cellStyle name="00" xfId="467" xr:uid="{00000000-0005-0000-0000-0000D2010000}"/>
    <cellStyle name="1" xfId="468" xr:uid="{00000000-0005-0000-0000-0000D3010000}"/>
    <cellStyle name="1_laroux" xfId="469" xr:uid="{00000000-0005-0000-0000-0000D4010000}"/>
    <cellStyle name="1_laroux_ATC-YOON1" xfId="470" xr:uid="{00000000-0005-0000-0000-0000D5010000}"/>
    <cellStyle name="1_단가조사표" xfId="471" xr:uid="{00000000-0005-0000-0000-0000D6010000}"/>
    <cellStyle name="1_단가조사표_1011소각" xfId="472" xr:uid="{00000000-0005-0000-0000-0000D7010000}"/>
    <cellStyle name="1_단가조사표_1113교~1" xfId="473" xr:uid="{00000000-0005-0000-0000-0000D8010000}"/>
    <cellStyle name="1_단가조사표_121내역" xfId="474" xr:uid="{00000000-0005-0000-0000-0000D9010000}"/>
    <cellStyle name="1_단가조사표_객토량" xfId="475" xr:uid="{00000000-0005-0000-0000-0000DA010000}"/>
    <cellStyle name="1_단가조사표_교통센~1" xfId="476" xr:uid="{00000000-0005-0000-0000-0000DB010000}"/>
    <cellStyle name="1_단가조사표_교통센터412" xfId="477" xr:uid="{00000000-0005-0000-0000-0000DC010000}"/>
    <cellStyle name="1_단가조사표_교통수" xfId="478" xr:uid="{00000000-0005-0000-0000-0000DD010000}"/>
    <cellStyle name="1_단가조사표_교통수량산출서" xfId="479" xr:uid="{00000000-0005-0000-0000-0000DE010000}"/>
    <cellStyle name="1_단가조사표_구조물대가 (2)" xfId="480" xr:uid="{00000000-0005-0000-0000-0000DF010000}"/>
    <cellStyle name="1_단가조사표_내역서 (2)" xfId="481" xr:uid="{00000000-0005-0000-0000-0000E0010000}"/>
    <cellStyle name="1_단가조사표_대전관저지구" xfId="482" xr:uid="{00000000-0005-0000-0000-0000E1010000}"/>
    <cellStyle name="1_단가조사표_동측지~1" xfId="483" xr:uid="{00000000-0005-0000-0000-0000E2010000}"/>
    <cellStyle name="1_단가조사표_동측지원422" xfId="484" xr:uid="{00000000-0005-0000-0000-0000E3010000}"/>
    <cellStyle name="1_단가조사표_동측지원512" xfId="485" xr:uid="{00000000-0005-0000-0000-0000E4010000}"/>
    <cellStyle name="1_단가조사표_동측지원524" xfId="486" xr:uid="{00000000-0005-0000-0000-0000E5010000}"/>
    <cellStyle name="1_단가조사표_부대422" xfId="487" xr:uid="{00000000-0005-0000-0000-0000E6010000}"/>
    <cellStyle name="1_단가조사표_부대시설" xfId="488" xr:uid="{00000000-0005-0000-0000-0000E7010000}"/>
    <cellStyle name="1_단가조사표_소각수~1" xfId="489" xr:uid="{00000000-0005-0000-0000-0000E8010000}"/>
    <cellStyle name="1_단가조사표_소각수내역서" xfId="490" xr:uid="{00000000-0005-0000-0000-0000E9010000}"/>
    <cellStyle name="1_단가조사표_소각수목2" xfId="491" xr:uid="{00000000-0005-0000-0000-0000EA010000}"/>
    <cellStyle name="1_단가조사표_수량산출서 (2)" xfId="492" xr:uid="{00000000-0005-0000-0000-0000EB010000}"/>
    <cellStyle name="1_단가조사표_엑스포~1" xfId="493" xr:uid="{00000000-0005-0000-0000-0000EC010000}"/>
    <cellStyle name="1_단가조사표_엑스포한빛1" xfId="494" xr:uid="{00000000-0005-0000-0000-0000ED010000}"/>
    <cellStyle name="1_단가조사표_여객터미널331" xfId="495" xr:uid="{00000000-0005-0000-0000-0000EE010000}"/>
    <cellStyle name="1_단가조사표_여객터미널513" xfId="496" xr:uid="{00000000-0005-0000-0000-0000EF010000}"/>
    <cellStyle name="1_단가조사표_여객터미널629" xfId="497" xr:uid="{00000000-0005-0000-0000-0000F0010000}"/>
    <cellStyle name="1_단가조사표_외곽도로616" xfId="498" xr:uid="{00000000-0005-0000-0000-0000F1010000}"/>
    <cellStyle name="1_단가조사표_용인죽전수량" xfId="499" xr:uid="{00000000-0005-0000-0000-0000F2010000}"/>
    <cellStyle name="1_단가조사표_원가계~1" xfId="500" xr:uid="{00000000-0005-0000-0000-0000F3010000}"/>
    <cellStyle name="1_단가조사표_유기질" xfId="501" xr:uid="{00000000-0005-0000-0000-0000F4010000}"/>
    <cellStyle name="1_단가조사표_자재조서 (2)" xfId="502" xr:uid="{00000000-0005-0000-0000-0000F5010000}"/>
    <cellStyle name="1_단가조사표_총괄내역" xfId="503" xr:uid="{00000000-0005-0000-0000-0000F6010000}"/>
    <cellStyle name="1_단가조사표_총괄내역 (2)" xfId="504" xr:uid="{00000000-0005-0000-0000-0000F7010000}"/>
    <cellStyle name="1_단가조사표_터미널도로403" xfId="505" xr:uid="{00000000-0005-0000-0000-0000F8010000}"/>
    <cellStyle name="1_단가조사표_터미널도로429" xfId="506" xr:uid="{00000000-0005-0000-0000-0000F9010000}"/>
    <cellStyle name="1_단가조사표_포장일위" xfId="507" xr:uid="{00000000-0005-0000-0000-0000FA010000}"/>
    <cellStyle name="111" xfId="508" xr:uid="{00000000-0005-0000-0000-0000FB010000}"/>
    <cellStyle name="2" xfId="509" xr:uid="{00000000-0005-0000-0000-0000FC010000}"/>
    <cellStyle name="2_laroux" xfId="510" xr:uid="{00000000-0005-0000-0000-0000FD010000}"/>
    <cellStyle name="2_laroux_ATC-YOON1" xfId="511" xr:uid="{00000000-0005-0000-0000-0000FE010000}"/>
    <cellStyle name="2_단가조사표" xfId="512" xr:uid="{00000000-0005-0000-0000-0000FF010000}"/>
    <cellStyle name="2_단가조사표_1011소각" xfId="513" xr:uid="{00000000-0005-0000-0000-000000020000}"/>
    <cellStyle name="2_단가조사표_1113교~1" xfId="514" xr:uid="{00000000-0005-0000-0000-000001020000}"/>
    <cellStyle name="2_단가조사표_121내역" xfId="515" xr:uid="{00000000-0005-0000-0000-000002020000}"/>
    <cellStyle name="2_단가조사표_객토량" xfId="516" xr:uid="{00000000-0005-0000-0000-000003020000}"/>
    <cellStyle name="2_단가조사표_교통센~1" xfId="517" xr:uid="{00000000-0005-0000-0000-000004020000}"/>
    <cellStyle name="2_단가조사표_교통센터412" xfId="518" xr:uid="{00000000-0005-0000-0000-000005020000}"/>
    <cellStyle name="2_단가조사표_교통수" xfId="519" xr:uid="{00000000-0005-0000-0000-000006020000}"/>
    <cellStyle name="2_단가조사표_교통수량산출서" xfId="520" xr:uid="{00000000-0005-0000-0000-000007020000}"/>
    <cellStyle name="2_단가조사표_구조물대가 (2)" xfId="521" xr:uid="{00000000-0005-0000-0000-000008020000}"/>
    <cellStyle name="2_단가조사표_내역서 (2)" xfId="522" xr:uid="{00000000-0005-0000-0000-000009020000}"/>
    <cellStyle name="2_단가조사표_대전관저지구" xfId="523" xr:uid="{00000000-0005-0000-0000-00000A020000}"/>
    <cellStyle name="2_단가조사표_동측지~1" xfId="524" xr:uid="{00000000-0005-0000-0000-00000B020000}"/>
    <cellStyle name="2_단가조사표_동측지원422" xfId="525" xr:uid="{00000000-0005-0000-0000-00000C020000}"/>
    <cellStyle name="2_단가조사표_동측지원512" xfId="526" xr:uid="{00000000-0005-0000-0000-00000D020000}"/>
    <cellStyle name="2_단가조사표_동측지원524" xfId="527" xr:uid="{00000000-0005-0000-0000-00000E020000}"/>
    <cellStyle name="2_단가조사표_부대422" xfId="528" xr:uid="{00000000-0005-0000-0000-00000F020000}"/>
    <cellStyle name="2_단가조사표_부대시설" xfId="529" xr:uid="{00000000-0005-0000-0000-000010020000}"/>
    <cellStyle name="2_단가조사표_소각수~1" xfId="530" xr:uid="{00000000-0005-0000-0000-000011020000}"/>
    <cellStyle name="2_단가조사표_소각수내역서" xfId="531" xr:uid="{00000000-0005-0000-0000-000012020000}"/>
    <cellStyle name="2_단가조사표_소각수목2" xfId="532" xr:uid="{00000000-0005-0000-0000-000013020000}"/>
    <cellStyle name="2_단가조사표_수량산출서 (2)" xfId="533" xr:uid="{00000000-0005-0000-0000-000014020000}"/>
    <cellStyle name="2_단가조사표_엑스포~1" xfId="534" xr:uid="{00000000-0005-0000-0000-000015020000}"/>
    <cellStyle name="2_단가조사표_엑스포한빛1" xfId="535" xr:uid="{00000000-0005-0000-0000-000016020000}"/>
    <cellStyle name="2_단가조사표_여객터미널331" xfId="536" xr:uid="{00000000-0005-0000-0000-000017020000}"/>
    <cellStyle name="2_단가조사표_여객터미널513" xfId="537" xr:uid="{00000000-0005-0000-0000-000018020000}"/>
    <cellStyle name="2_단가조사표_여객터미널629" xfId="538" xr:uid="{00000000-0005-0000-0000-000019020000}"/>
    <cellStyle name="2_단가조사표_외곽도로616" xfId="539" xr:uid="{00000000-0005-0000-0000-00001A020000}"/>
    <cellStyle name="2_단가조사표_용인죽전수량" xfId="540" xr:uid="{00000000-0005-0000-0000-00001B020000}"/>
    <cellStyle name="2_단가조사표_원가계~1" xfId="541" xr:uid="{00000000-0005-0000-0000-00001C020000}"/>
    <cellStyle name="2_단가조사표_유기질" xfId="542" xr:uid="{00000000-0005-0000-0000-00001D020000}"/>
    <cellStyle name="2_단가조사표_자재조서 (2)" xfId="543" xr:uid="{00000000-0005-0000-0000-00001E020000}"/>
    <cellStyle name="2_단가조사표_총괄내역" xfId="544" xr:uid="{00000000-0005-0000-0000-00001F020000}"/>
    <cellStyle name="2_단가조사표_총괄내역 (2)" xfId="545" xr:uid="{00000000-0005-0000-0000-000020020000}"/>
    <cellStyle name="2_단가조사표_터미널도로403" xfId="546" xr:uid="{00000000-0005-0000-0000-000021020000}"/>
    <cellStyle name="2_단가조사표_터미널도로429" xfId="547" xr:uid="{00000000-0005-0000-0000-000022020000}"/>
    <cellStyle name="2_단가조사표_포장일위" xfId="548" xr:uid="{00000000-0005-0000-0000-000023020000}"/>
    <cellStyle name="20% - 강조색1" xfId="549" builtinId="30" customBuiltin="1"/>
    <cellStyle name="20% - 강조색2" xfId="550" builtinId="34" customBuiltin="1"/>
    <cellStyle name="20% - 강조색3" xfId="551" builtinId="38" customBuiltin="1"/>
    <cellStyle name="20% - 강조색4" xfId="552" builtinId="42" customBuiltin="1"/>
    <cellStyle name="20% - 강조색5" xfId="553" builtinId="46" customBuiltin="1"/>
    <cellStyle name="20% - 강조색6" xfId="554" builtinId="50" customBuiltin="1"/>
    <cellStyle name="40% - 강조색1" xfId="555" builtinId="31" customBuiltin="1"/>
    <cellStyle name="40% - 강조색2" xfId="556" builtinId="35" customBuiltin="1"/>
    <cellStyle name="40% - 강조색3" xfId="557" builtinId="39" customBuiltin="1"/>
    <cellStyle name="40% - 강조색4" xfId="558" builtinId="43" customBuiltin="1"/>
    <cellStyle name="40% - 강조색5" xfId="559" builtinId="47" customBuiltin="1"/>
    <cellStyle name="40% - 강조색6" xfId="560" builtinId="51" customBuiltin="1"/>
    <cellStyle name="60% - 강조색1" xfId="561" builtinId="32" customBuiltin="1"/>
    <cellStyle name="60% - 강조색2" xfId="562" builtinId="36" customBuiltin="1"/>
    <cellStyle name="60% - 강조색3" xfId="563" builtinId="40" customBuiltin="1"/>
    <cellStyle name="60% - 강조색4" xfId="564" builtinId="44" customBuiltin="1"/>
    <cellStyle name="60% - 강조색5" xfId="565" builtinId="48" customBuiltin="1"/>
    <cellStyle name="60% - 강조색6" xfId="566" builtinId="52" customBuiltin="1"/>
    <cellStyle name="82" xfId="567" xr:uid="{00000000-0005-0000-0000-000036020000}"/>
    <cellStyle name="Aee­ " xfId="568" xr:uid="{00000000-0005-0000-0000-000037020000}"/>
    <cellStyle name="ÅëÈ­ [0]_»óºÎ¼ö·®Áý°è " xfId="569" xr:uid="{00000000-0005-0000-0000-000038020000}"/>
    <cellStyle name="AeE­ [0]_AU¿ⓒ°øA¾2" xfId="570" xr:uid="{00000000-0005-0000-0000-000039020000}"/>
    <cellStyle name="Aee­ _1-0-4(천개)" xfId="571" xr:uid="{00000000-0005-0000-0000-00003A020000}"/>
    <cellStyle name="ÅëÈ­_»óºÎ¼ö·®Áý°è " xfId="572" xr:uid="{00000000-0005-0000-0000-00003B020000}"/>
    <cellStyle name="AeE­_AU¿ⓒ°øA¾2" xfId="573" xr:uid="{00000000-0005-0000-0000-00003C020000}"/>
    <cellStyle name="ALIGNMENT" xfId="574" xr:uid="{00000000-0005-0000-0000-00003D020000}"/>
    <cellStyle name="ÄÞ¸¶ [0]_»óºÎ¼ö·®Áý°è " xfId="575" xr:uid="{00000000-0005-0000-0000-00003E020000}"/>
    <cellStyle name="AÞ¸¶ [0]_AU¿ⓒ°øA¾2" xfId="576" xr:uid="{00000000-0005-0000-0000-00003F020000}"/>
    <cellStyle name="ÄÞ¸¶_»óºÎ¼ö·®Áý°è " xfId="577" xr:uid="{00000000-0005-0000-0000-000040020000}"/>
    <cellStyle name="AÞ¸¶_AU¿ⓒ°øA¾2" xfId="578" xr:uid="{00000000-0005-0000-0000-000041020000}"/>
    <cellStyle name="C￥AØ_¿ø°¡Aoa" xfId="579" xr:uid="{00000000-0005-0000-0000-000042020000}"/>
    <cellStyle name="Ç¥ÁØ_»óºÎ¼ö·®Áý°è " xfId="580" xr:uid="{00000000-0005-0000-0000-000043020000}"/>
    <cellStyle name="C￥AØ_PERSONAL" xfId="581" xr:uid="{00000000-0005-0000-0000-000044020000}"/>
    <cellStyle name="Calc Currency (0)" xfId="582" xr:uid="{00000000-0005-0000-0000-000045020000}"/>
    <cellStyle name="category" xfId="583" xr:uid="{00000000-0005-0000-0000-000046020000}"/>
    <cellStyle name="Comma" xfId="584" xr:uid="{00000000-0005-0000-0000-000047020000}"/>
    <cellStyle name="Comma [0]" xfId="585" xr:uid="{00000000-0005-0000-0000-000048020000}"/>
    <cellStyle name="comma zerodec" xfId="586" xr:uid="{00000000-0005-0000-0000-000049020000}"/>
    <cellStyle name="Comma_ SG&amp;A Bridge " xfId="587" xr:uid="{00000000-0005-0000-0000-00004A020000}"/>
    <cellStyle name="Comma0" xfId="588" xr:uid="{00000000-0005-0000-0000-00004B020000}"/>
    <cellStyle name="Copied" xfId="589" xr:uid="{00000000-0005-0000-0000-00004C020000}"/>
    <cellStyle name="Currency" xfId="590" xr:uid="{00000000-0005-0000-0000-00004D020000}"/>
    <cellStyle name="Currency [0]" xfId="591" xr:uid="{00000000-0005-0000-0000-00004E020000}"/>
    <cellStyle name="Currency(￦)" xfId="592" xr:uid="{00000000-0005-0000-0000-00004F020000}"/>
    <cellStyle name="Currency_ SG&amp;A Bridge " xfId="593" xr:uid="{00000000-0005-0000-0000-000050020000}"/>
    <cellStyle name="Currency0" xfId="594" xr:uid="{00000000-0005-0000-0000-000051020000}"/>
    <cellStyle name="Currency1" xfId="595" xr:uid="{00000000-0005-0000-0000-000052020000}"/>
    <cellStyle name="Date" xfId="596" xr:uid="{00000000-0005-0000-0000-000053020000}"/>
    <cellStyle name="Dezimal [0]_Compiling Utility Macros" xfId="597" xr:uid="{00000000-0005-0000-0000-000054020000}"/>
    <cellStyle name="Dezimal_Compiling Utility Macros" xfId="598" xr:uid="{00000000-0005-0000-0000-000055020000}"/>
    <cellStyle name="Dollar (zero dec)" xfId="599" xr:uid="{00000000-0005-0000-0000-000056020000}"/>
    <cellStyle name="Entered" xfId="600" xr:uid="{00000000-0005-0000-0000-000057020000}"/>
    <cellStyle name="F2" xfId="601" xr:uid="{00000000-0005-0000-0000-000058020000}"/>
    <cellStyle name="F3" xfId="602" xr:uid="{00000000-0005-0000-0000-000059020000}"/>
    <cellStyle name="F4" xfId="603" xr:uid="{00000000-0005-0000-0000-00005A020000}"/>
    <cellStyle name="F5" xfId="604" xr:uid="{00000000-0005-0000-0000-00005B020000}"/>
    <cellStyle name="F6" xfId="605" xr:uid="{00000000-0005-0000-0000-00005C020000}"/>
    <cellStyle name="F7" xfId="606" xr:uid="{00000000-0005-0000-0000-00005D020000}"/>
    <cellStyle name="F8" xfId="607" xr:uid="{00000000-0005-0000-0000-00005E020000}"/>
    <cellStyle name="Fixed" xfId="608" xr:uid="{00000000-0005-0000-0000-00005F020000}"/>
    <cellStyle name="Grey" xfId="609" xr:uid="{00000000-0005-0000-0000-000060020000}"/>
    <cellStyle name="H1" xfId="610" xr:uid="{00000000-0005-0000-0000-000061020000}"/>
    <cellStyle name="H2" xfId="611" xr:uid="{00000000-0005-0000-0000-000062020000}"/>
    <cellStyle name="HEADER" xfId="612" xr:uid="{00000000-0005-0000-0000-000063020000}"/>
    <cellStyle name="Header1" xfId="613" xr:uid="{00000000-0005-0000-0000-000064020000}"/>
    <cellStyle name="Header2" xfId="614" xr:uid="{00000000-0005-0000-0000-000065020000}"/>
    <cellStyle name="Heading 1" xfId="615" xr:uid="{00000000-0005-0000-0000-000066020000}"/>
    <cellStyle name="Heading 2" xfId="616" xr:uid="{00000000-0005-0000-0000-000067020000}"/>
    <cellStyle name="Heading1" xfId="617" xr:uid="{00000000-0005-0000-0000-000068020000}"/>
    <cellStyle name="Heading2" xfId="618" xr:uid="{00000000-0005-0000-0000-000069020000}"/>
    <cellStyle name="Helv8_PFD4.XLS" xfId="619" xr:uid="{00000000-0005-0000-0000-00006A020000}"/>
    <cellStyle name="Input [yellow]" xfId="620" xr:uid="{00000000-0005-0000-0000-00006B020000}"/>
    <cellStyle name="Model" xfId="621" xr:uid="{00000000-0005-0000-0000-00006C020000}"/>
    <cellStyle name="Normal - Style1" xfId="622" xr:uid="{00000000-0005-0000-0000-00006D020000}"/>
    <cellStyle name="Normal - 유형1" xfId="623" xr:uid="{00000000-0005-0000-0000-00006E020000}"/>
    <cellStyle name="Normal_ SG&amp;A Bridge " xfId="624" xr:uid="{00000000-0005-0000-0000-00006F020000}"/>
    <cellStyle name="oh" xfId="625" xr:uid="{00000000-0005-0000-0000-000070020000}"/>
    <cellStyle name="Percent" xfId="626" xr:uid="{00000000-0005-0000-0000-000071020000}"/>
    <cellStyle name="Percent [2]" xfId="627" xr:uid="{00000000-0005-0000-0000-000072020000}"/>
    <cellStyle name="Percent_1-0-4(천개)" xfId="628" xr:uid="{00000000-0005-0000-0000-000073020000}"/>
    <cellStyle name="RevList" xfId="629" xr:uid="{00000000-0005-0000-0000-000074020000}"/>
    <cellStyle name="sh" xfId="630" xr:uid="{00000000-0005-0000-0000-000075020000}"/>
    <cellStyle name="ssh" xfId="631" xr:uid="{00000000-0005-0000-0000-000076020000}"/>
    <cellStyle name="Standard_Anpassen der Amortisation" xfId="632" xr:uid="{00000000-0005-0000-0000-000077020000}"/>
    <cellStyle name="subhead" xfId="633" xr:uid="{00000000-0005-0000-0000-000078020000}"/>
    <cellStyle name="Subtotal" xfId="634" xr:uid="{00000000-0005-0000-0000-000079020000}"/>
    <cellStyle name="Title" xfId="635" xr:uid="{00000000-0005-0000-0000-00007A020000}"/>
    <cellStyle name="title [1]" xfId="636" xr:uid="{00000000-0005-0000-0000-00007B020000}"/>
    <cellStyle name="title [2]" xfId="637" xr:uid="{00000000-0005-0000-0000-00007C020000}"/>
    <cellStyle name="Total" xfId="638" xr:uid="{00000000-0005-0000-0000-00007D020000}"/>
    <cellStyle name="UM" xfId="639" xr:uid="{00000000-0005-0000-0000-00007E020000}"/>
    <cellStyle name="W?rung [0]_Compiling Utility Macros" xfId="640" xr:uid="{00000000-0005-0000-0000-00007F020000}"/>
    <cellStyle name="W?rung_Compiling Utility Macros" xfId="641" xr:uid="{00000000-0005-0000-0000-000080020000}"/>
    <cellStyle name="강조색1" xfId="642" builtinId="29" customBuiltin="1"/>
    <cellStyle name="강조색2" xfId="643" builtinId="33" customBuiltin="1"/>
    <cellStyle name="강조색3" xfId="644" builtinId="37" customBuiltin="1"/>
    <cellStyle name="강조색4" xfId="645" builtinId="41" customBuiltin="1"/>
    <cellStyle name="강조색5" xfId="646" builtinId="45" customBuiltin="1"/>
    <cellStyle name="강조색6" xfId="647" builtinId="49" customBuiltin="1"/>
    <cellStyle name="경고문" xfId="648" builtinId="11" customBuiltin="1"/>
    <cellStyle name="계산" xfId="649" builtinId="22" customBuiltin="1"/>
    <cellStyle name="고정소숫점" xfId="650" xr:uid="{00000000-0005-0000-0000-000089020000}"/>
    <cellStyle name="고정출력1" xfId="651" xr:uid="{00000000-0005-0000-0000-00008A020000}"/>
    <cellStyle name="고정출력2" xfId="652" xr:uid="{00000000-0005-0000-0000-00008B020000}"/>
    <cellStyle name="공사원가계산서(조경)" xfId="653" xr:uid="{00000000-0005-0000-0000-00008C020000}"/>
    <cellStyle name="나쁨" xfId="654" builtinId="27" customBuiltin="1"/>
    <cellStyle name="날짜" xfId="655" xr:uid="{00000000-0005-0000-0000-00008E020000}"/>
    <cellStyle name="내역서" xfId="656" xr:uid="{00000000-0005-0000-0000-00008F020000}"/>
    <cellStyle name="네모제목" xfId="657" xr:uid="{00000000-0005-0000-0000-000090020000}"/>
    <cellStyle name="달러" xfId="658" xr:uid="{00000000-0005-0000-0000-000091020000}"/>
    <cellStyle name="뒤에 오는 하이퍼링크" xfId="659" xr:uid="{00000000-0005-0000-0000-000092020000}"/>
    <cellStyle name="똿뗦먛귟 [0.00]_PRODUCT DETAIL Q1" xfId="660" xr:uid="{00000000-0005-0000-0000-000093020000}"/>
    <cellStyle name="똿뗦먛귟_PRODUCT DETAIL Q1" xfId="661" xr:uid="{00000000-0005-0000-0000-000094020000}"/>
    <cellStyle name="마이너스키" xfId="662" xr:uid="{00000000-0005-0000-0000-000095020000}"/>
    <cellStyle name="메모" xfId="663" builtinId="10" customBuiltin="1"/>
    <cellStyle name="믅됞 [0.00]_PRODUCT DETAIL Q1" xfId="664" xr:uid="{00000000-0005-0000-0000-000097020000}"/>
    <cellStyle name="믅됞_PRODUCT DETAIL Q1" xfId="665" xr:uid="{00000000-0005-0000-0000-000098020000}"/>
    <cellStyle name="배분" xfId="666" xr:uid="{00000000-0005-0000-0000-000099020000}"/>
    <cellStyle name="백분율" xfId="667" builtinId="5"/>
    <cellStyle name="백분율 [△1]" xfId="668" xr:uid="{00000000-0005-0000-0000-00009B020000}"/>
    <cellStyle name="백분율 [△2]" xfId="669" xr:uid="{00000000-0005-0000-0000-00009C020000}"/>
    <cellStyle name="백분율 [0]" xfId="670" xr:uid="{00000000-0005-0000-0000-00009D020000}"/>
    <cellStyle name="백분율 [2]" xfId="671" xr:uid="{00000000-0005-0000-0000-00009E020000}"/>
    <cellStyle name="백분율 2" xfId="672" xr:uid="{00000000-0005-0000-0000-00009F020000}"/>
    <cellStyle name="백분율 2 2" xfId="673" xr:uid="{00000000-0005-0000-0000-0000A0020000}"/>
    <cellStyle name="백분율 2 3" xfId="674" xr:uid="{00000000-0005-0000-0000-0000A1020000}"/>
    <cellStyle name="백분율 2 4" xfId="675" xr:uid="{00000000-0005-0000-0000-0000A2020000}"/>
    <cellStyle name="백분율 2 5" xfId="676" xr:uid="{00000000-0005-0000-0000-0000A3020000}"/>
    <cellStyle name="백분율 3" xfId="677" xr:uid="{00000000-0005-0000-0000-0000A4020000}"/>
    <cellStyle name="백분율 4" xfId="678" xr:uid="{00000000-0005-0000-0000-0000A5020000}"/>
    <cellStyle name="백분율 5" xfId="679" xr:uid="{00000000-0005-0000-0000-0000A6020000}"/>
    <cellStyle name="백분율［△1］" xfId="680" xr:uid="{00000000-0005-0000-0000-0000A7020000}"/>
    <cellStyle name="백분율［△2］" xfId="681" xr:uid="{00000000-0005-0000-0000-0000A8020000}"/>
    <cellStyle name="보통" xfId="682" builtinId="28" customBuiltin="1"/>
    <cellStyle name="凤준" xfId="683" xr:uid="{00000000-0005-0000-0000-0000AA020000}"/>
    <cellStyle name="분수" xfId="684" xr:uid="{00000000-0005-0000-0000-0000AB020000}"/>
    <cellStyle name="뷭?_BOOKSHIP" xfId="685" xr:uid="{00000000-0005-0000-0000-0000AC020000}"/>
    <cellStyle name="선택영역의 가운데로" xfId="686" xr:uid="{00000000-0005-0000-0000-0000AD020000}"/>
    <cellStyle name="설계서" xfId="687" xr:uid="{00000000-0005-0000-0000-0000AE020000}"/>
    <cellStyle name="설명 텍스트" xfId="688" builtinId="53" customBuiltin="1"/>
    <cellStyle name="셀 확인" xfId="689" builtinId="23" customBuiltin="1"/>
    <cellStyle name="수량" xfId="690" xr:uid="{00000000-0005-0000-0000-0000B1020000}"/>
    <cellStyle name="숫자(R)" xfId="691" xr:uid="{00000000-0005-0000-0000-0000B2020000}"/>
    <cellStyle name="쉼표 [0]" xfId="692" builtinId="6"/>
    <cellStyle name="쉼표 [0] 13" xfId="896" xr:uid="{51B502B4-7527-4290-B3EA-64819D5CE403}"/>
    <cellStyle name="쉼표 [0] 16" xfId="693" xr:uid="{00000000-0005-0000-0000-0000B4020000}"/>
    <cellStyle name="쉼표 [0] 17" xfId="694" xr:uid="{00000000-0005-0000-0000-0000B5020000}"/>
    <cellStyle name="쉼표 [0] 18" xfId="695" xr:uid="{00000000-0005-0000-0000-0000B6020000}"/>
    <cellStyle name="쉼표 [0] 19" xfId="696" xr:uid="{00000000-0005-0000-0000-0000B7020000}"/>
    <cellStyle name="쉼표 [0] 2" xfId="697" xr:uid="{00000000-0005-0000-0000-0000B8020000}"/>
    <cellStyle name="쉼표 [0] 2 2" xfId="698" xr:uid="{00000000-0005-0000-0000-0000B9020000}"/>
    <cellStyle name="쉼표 [0] 2 3" xfId="699" xr:uid="{00000000-0005-0000-0000-0000BA020000}"/>
    <cellStyle name="쉼표 [0] 2 4" xfId="700" xr:uid="{00000000-0005-0000-0000-0000BB020000}"/>
    <cellStyle name="쉼표 [0] 2 5" xfId="701" xr:uid="{00000000-0005-0000-0000-0000BC020000}"/>
    <cellStyle name="쉼표 [0] 3" xfId="702" xr:uid="{00000000-0005-0000-0000-0000BD020000}"/>
    <cellStyle name="쉼표 [0] 3 2" xfId="897" xr:uid="{68B4A90B-0DD4-416A-8BF5-484076419404}"/>
    <cellStyle name="쉼표 [0] 3 3" xfId="903" xr:uid="{41B9FA36-8E98-4DA3-A8ED-1EE669D62759}"/>
    <cellStyle name="쉼표 [0] 4" xfId="703" xr:uid="{00000000-0005-0000-0000-0000BE020000}"/>
    <cellStyle name="쉼표 [0] 4 10" xfId="704" xr:uid="{00000000-0005-0000-0000-0000BF020000}"/>
    <cellStyle name="쉼표 [0] 4 11" xfId="705" xr:uid="{00000000-0005-0000-0000-0000C0020000}"/>
    <cellStyle name="쉼표 [0] 4 12" xfId="706" xr:uid="{00000000-0005-0000-0000-0000C1020000}"/>
    <cellStyle name="쉼표 [0] 4 13" xfId="707" xr:uid="{00000000-0005-0000-0000-0000C2020000}"/>
    <cellStyle name="쉼표 [0] 4 14" xfId="708" xr:uid="{00000000-0005-0000-0000-0000C3020000}"/>
    <cellStyle name="쉼표 [0] 4 15" xfId="709" xr:uid="{00000000-0005-0000-0000-0000C4020000}"/>
    <cellStyle name="쉼표 [0] 4 16" xfId="710" xr:uid="{00000000-0005-0000-0000-0000C5020000}"/>
    <cellStyle name="쉼표 [0] 4 17" xfId="711" xr:uid="{00000000-0005-0000-0000-0000C6020000}"/>
    <cellStyle name="쉼표 [0] 4 18" xfId="712" xr:uid="{00000000-0005-0000-0000-0000C7020000}"/>
    <cellStyle name="쉼표 [0] 4 19" xfId="713" xr:uid="{00000000-0005-0000-0000-0000C8020000}"/>
    <cellStyle name="쉼표 [0] 4 2" xfId="714" xr:uid="{00000000-0005-0000-0000-0000C9020000}"/>
    <cellStyle name="쉼표 [0] 4 2 10" xfId="715" xr:uid="{00000000-0005-0000-0000-0000CA020000}"/>
    <cellStyle name="쉼표 [0] 4 2 11" xfId="716" xr:uid="{00000000-0005-0000-0000-0000CB020000}"/>
    <cellStyle name="쉼표 [0] 4 2 12" xfId="717" xr:uid="{00000000-0005-0000-0000-0000CC020000}"/>
    <cellStyle name="쉼표 [0] 4 2 13" xfId="718" xr:uid="{00000000-0005-0000-0000-0000CD020000}"/>
    <cellStyle name="쉼표 [0] 4 2 14" xfId="719" xr:uid="{00000000-0005-0000-0000-0000CE020000}"/>
    <cellStyle name="쉼표 [0] 4 2 2" xfId="720" xr:uid="{00000000-0005-0000-0000-0000CF020000}"/>
    <cellStyle name="쉼표 [0] 4 2 3" xfId="721" xr:uid="{00000000-0005-0000-0000-0000D0020000}"/>
    <cellStyle name="쉼표 [0] 4 2 4" xfId="722" xr:uid="{00000000-0005-0000-0000-0000D1020000}"/>
    <cellStyle name="쉼표 [0] 4 2 5" xfId="723" xr:uid="{00000000-0005-0000-0000-0000D2020000}"/>
    <cellStyle name="쉼표 [0] 4 2 6" xfId="724" xr:uid="{00000000-0005-0000-0000-0000D3020000}"/>
    <cellStyle name="쉼표 [0] 4 2 7" xfId="725" xr:uid="{00000000-0005-0000-0000-0000D4020000}"/>
    <cellStyle name="쉼표 [0] 4 2 8" xfId="726" xr:uid="{00000000-0005-0000-0000-0000D5020000}"/>
    <cellStyle name="쉼표 [0] 4 2 9" xfId="727" xr:uid="{00000000-0005-0000-0000-0000D6020000}"/>
    <cellStyle name="쉼표 [0] 4 20" xfId="728" xr:uid="{00000000-0005-0000-0000-0000D7020000}"/>
    <cellStyle name="쉼표 [0] 4 21" xfId="729" xr:uid="{00000000-0005-0000-0000-0000D8020000}"/>
    <cellStyle name="쉼표 [0] 4 22" xfId="730" xr:uid="{00000000-0005-0000-0000-0000D9020000}"/>
    <cellStyle name="쉼표 [0] 4 23" xfId="731" xr:uid="{00000000-0005-0000-0000-0000DA020000}"/>
    <cellStyle name="쉼표 [0] 4 24" xfId="732" xr:uid="{00000000-0005-0000-0000-0000DB020000}"/>
    <cellStyle name="쉼표 [0] 4 25" xfId="733" xr:uid="{00000000-0005-0000-0000-0000DC020000}"/>
    <cellStyle name="쉼표 [0] 4 26" xfId="734" xr:uid="{00000000-0005-0000-0000-0000DD020000}"/>
    <cellStyle name="쉼표 [0] 4 27" xfId="735" xr:uid="{00000000-0005-0000-0000-0000DE020000}"/>
    <cellStyle name="쉼표 [0] 4 28" xfId="736" xr:uid="{00000000-0005-0000-0000-0000DF020000}"/>
    <cellStyle name="쉼표 [0] 4 29" xfId="737" xr:uid="{00000000-0005-0000-0000-0000E0020000}"/>
    <cellStyle name="쉼표 [0] 4 3" xfId="738" xr:uid="{00000000-0005-0000-0000-0000E1020000}"/>
    <cellStyle name="쉼표 [0] 4 4" xfId="739" xr:uid="{00000000-0005-0000-0000-0000E2020000}"/>
    <cellStyle name="쉼표 [0] 4 5" xfId="740" xr:uid="{00000000-0005-0000-0000-0000E3020000}"/>
    <cellStyle name="쉼표 [0] 4 6" xfId="741" xr:uid="{00000000-0005-0000-0000-0000E4020000}"/>
    <cellStyle name="쉼표 [0] 4 7" xfId="742" xr:uid="{00000000-0005-0000-0000-0000E5020000}"/>
    <cellStyle name="쉼표 [0] 4 8" xfId="743" xr:uid="{00000000-0005-0000-0000-0000E6020000}"/>
    <cellStyle name="쉼표 [0] 4 9" xfId="744" xr:uid="{00000000-0005-0000-0000-0000E7020000}"/>
    <cellStyle name="쉼표 [0] 5" xfId="745" xr:uid="{00000000-0005-0000-0000-0000E8020000}"/>
    <cellStyle name="쉼표 [0] 5 10" xfId="746" xr:uid="{00000000-0005-0000-0000-0000E9020000}"/>
    <cellStyle name="쉼표 [0] 5 11" xfId="747" xr:uid="{00000000-0005-0000-0000-0000EA020000}"/>
    <cellStyle name="쉼표 [0] 5 12" xfId="748" xr:uid="{00000000-0005-0000-0000-0000EB020000}"/>
    <cellStyle name="쉼표 [0] 5 13" xfId="749" xr:uid="{00000000-0005-0000-0000-0000EC020000}"/>
    <cellStyle name="쉼표 [0] 5 14" xfId="750" xr:uid="{00000000-0005-0000-0000-0000ED020000}"/>
    <cellStyle name="쉼표 [0] 5 2" xfId="751" xr:uid="{00000000-0005-0000-0000-0000EE020000}"/>
    <cellStyle name="쉼표 [0] 5 3" xfId="752" xr:uid="{00000000-0005-0000-0000-0000EF020000}"/>
    <cellStyle name="쉼표 [0] 5 4" xfId="753" xr:uid="{00000000-0005-0000-0000-0000F0020000}"/>
    <cellStyle name="쉼표 [0] 5 5" xfId="754" xr:uid="{00000000-0005-0000-0000-0000F1020000}"/>
    <cellStyle name="쉼표 [0] 5 6" xfId="755" xr:uid="{00000000-0005-0000-0000-0000F2020000}"/>
    <cellStyle name="쉼표 [0] 5 7" xfId="756" xr:uid="{00000000-0005-0000-0000-0000F3020000}"/>
    <cellStyle name="쉼표 [0] 5 8" xfId="757" xr:uid="{00000000-0005-0000-0000-0000F4020000}"/>
    <cellStyle name="쉼표 [0] 5 9" xfId="758" xr:uid="{00000000-0005-0000-0000-0000F5020000}"/>
    <cellStyle name="쉼표 [0] 6" xfId="850" xr:uid="{00000000-0005-0000-0000-0000F6020000}"/>
    <cellStyle name="쉼표 [0] 7" xfId="900" xr:uid="{0B6D4C22-F5FE-4CE8-B37D-6F5A9D00DA2B}"/>
    <cellStyle name="쉼표 [0] 8" xfId="901" xr:uid="{3DFE8E95-C32A-4560-B05E-960841EEF2F6}"/>
    <cellStyle name="스타일 1" xfId="759" xr:uid="{00000000-0005-0000-0000-0000F7020000}"/>
    <cellStyle name="연결된 셀" xfId="760" builtinId="24" customBuiltin="1"/>
    <cellStyle name="요약" xfId="761" builtinId="25" customBuiltin="1"/>
    <cellStyle name="입력" xfId="762" builtinId="20" customBuiltin="1"/>
    <cellStyle name="자리수" xfId="763" xr:uid="{00000000-0005-0000-0000-0000FB020000}"/>
    <cellStyle name="자리수0" xfId="764" xr:uid="{00000000-0005-0000-0000-0000FC020000}"/>
    <cellStyle name="제목" xfId="765" builtinId="15" customBuiltin="1"/>
    <cellStyle name="제목 1" xfId="766" builtinId="16" customBuiltin="1"/>
    <cellStyle name="제목 2" xfId="767" builtinId="17" customBuiltin="1"/>
    <cellStyle name="제목 3" xfId="768" builtinId="18" customBuiltin="1"/>
    <cellStyle name="제목 4" xfId="769" builtinId="19" customBuiltin="1"/>
    <cellStyle name="좋음" xfId="770" builtinId="26" customBuiltin="1"/>
    <cellStyle name="지정되지 않음" xfId="771" xr:uid="{00000000-0005-0000-0000-000003030000}"/>
    <cellStyle name="출력" xfId="772" builtinId="21" customBuiltin="1"/>
    <cellStyle name="콤마 [#]" xfId="773" xr:uid="{00000000-0005-0000-0000-000005030000}"/>
    <cellStyle name="콤마 []" xfId="774" xr:uid="{00000000-0005-0000-0000-000006030000}"/>
    <cellStyle name="콤마 [0]_  종  합  " xfId="775" xr:uid="{00000000-0005-0000-0000-000007030000}"/>
    <cellStyle name="콤마 [2]" xfId="776" xr:uid="{00000000-0005-0000-0000-000008030000}"/>
    <cellStyle name="콤마 [2] 2" xfId="777" xr:uid="{00000000-0005-0000-0000-000009030000}"/>
    <cellStyle name="콤마 [금액]" xfId="778" xr:uid="{00000000-0005-0000-0000-00000A030000}"/>
    <cellStyle name="콤마 [소수]" xfId="779" xr:uid="{00000000-0005-0000-0000-00000B030000}"/>
    <cellStyle name="콤마 [수량]" xfId="780" xr:uid="{00000000-0005-0000-0000-00000C030000}"/>
    <cellStyle name="콤마_  종  합  " xfId="781" xr:uid="{00000000-0005-0000-0000-00000D030000}"/>
    <cellStyle name="퍼센트" xfId="782" xr:uid="{00000000-0005-0000-0000-00000E030000}"/>
    <cellStyle name="표준" xfId="0" builtinId="0"/>
    <cellStyle name="표준 10" xfId="783" xr:uid="{00000000-0005-0000-0000-000010030000}"/>
    <cellStyle name="표준 11" xfId="784" xr:uid="{00000000-0005-0000-0000-000011030000}"/>
    <cellStyle name="표준 12" xfId="785" xr:uid="{00000000-0005-0000-0000-000012030000}"/>
    <cellStyle name="표준 13" xfId="849" xr:uid="{00000000-0005-0000-0000-000013030000}"/>
    <cellStyle name="표준 14" xfId="852" xr:uid="{00000000-0005-0000-0000-000014030000}"/>
    <cellStyle name="표준 14 2 2" xfId="905" xr:uid="{9EB7EF17-097F-4C2A-B04A-6F8024B8AE2E}"/>
    <cellStyle name="표준 15" xfId="853" xr:uid="{00000000-0005-0000-0000-000015030000}"/>
    <cellStyle name="표준 16" xfId="854" xr:uid="{00000000-0005-0000-0000-000016030000}"/>
    <cellStyle name="표준 167" xfId="851" xr:uid="{00000000-0005-0000-0000-000017030000}"/>
    <cellStyle name="표준 17" xfId="855" xr:uid="{00000000-0005-0000-0000-000018030000}"/>
    <cellStyle name="표준 18" xfId="856" xr:uid="{00000000-0005-0000-0000-000019030000}"/>
    <cellStyle name="표준 19" xfId="786" xr:uid="{00000000-0005-0000-0000-00001A030000}"/>
    <cellStyle name="표준 2" xfId="787" xr:uid="{00000000-0005-0000-0000-00001B030000}"/>
    <cellStyle name="표준 2 2" xfId="788" xr:uid="{00000000-0005-0000-0000-00001C030000}"/>
    <cellStyle name="표준 2 2 2" xfId="789" xr:uid="{00000000-0005-0000-0000-00001D030000}"/>
    <cellStyle name="표준 2 3" xfId="902" xr:uid="{3A371D49-7A30-4355-8EF2-8114884D7461}"/>
    <cellStyle name="표준 2 4" xfId="848" xr:uid="{00000000-0005-0000-0000-00001E030000}"/>
    <cellStyle name="표준 20" xfId="790" xr:uid="{00000000-0005-0000-0000-00001F030000}"/>
    <cellStyle name="표준 21" xfId="857" xr:uid="{00000000-0005-0000-0000-000020030000}"/>
    <cellStyle name="표준 22" xfId="858" xr:uid="{00000000-0005-0000-0000-000021030000}"/>
    <cellStyle name="표준 23" xfId="859" xr:uid="{00000000-0005-0000-0000-000022030000}"/>
    <cellStyle name="표준 24" xfId="860" xr:uid="{00000000-0005-0000-0000-000023030000}"/>
    <cellStyle name="표준 25" xfId="861" xr:uid="{00000000-0005-0000-0000-000024030000}"/>
    <cellStyle name="표준 26" xfId="862" xr:uid="{00000000-0005-0000-0000-000025030000}"/>
    <cellStyle name="표준 27" xfId="863" xr:uid="{00000000-0005-0000-0000-000026030000}"/>
    <cellStyle name="표준 28" xfId="864" xr:uid="{00000000-0005-0000-0000-000027030000}"/>
    <cellStyle name="표준 29" xfId="865" xr:uid="{00000000-0005-0000-0000-000028030000}"/>
    <cellStyle name="표준 3" xfId="791" xr:uid="{00000000-0005-0000-0000-000029030000}"/>
    <cellStyle name="표준 3 10" xfId="792" xr:uid="{00000000-0005-0000-0000-00002A030000}"/>
    <cellStyle name="표준 3 11" xfId="793" xr:uid="{00000000-0005-0000-0000-00002B030000}"/>
    <cellStyle name="표준 3 12" xfId="794" xr:uid="{00000000-0005-0000-0000-00002C030000}"/>
    <cellStyle name="표준 3 13" xfId="795" xr:uid="{00000000-0005-0000-0000-00002D030000}"/>
    <cellStyle name="표준 3 14" xfId="796" xr:uid="{00000000-0005-0000-0000-00002E030000}"/>
    <cellStyle name="표준 3 15" xfId="797" xr:uid="{00000000-0005-0000-0000-00002F030000}"/>
    <cellStyle name="표준 3 16" xfId="798" xr:uid="{00000000-0005-0000-0000-000030030000}"/>
    <cellStyle name="표준 3 17" xfId="799" xr:uid="{00000000-0005-0000-0000-000031030000}"/>
    <cellStyle name="표준 3 18" xfId="800" xr:uid="{00000000-0005-0000-0000-000032030000}"/>
    <cellStyle name="표준 3 19" xfId="801" xr:uid="{00000000-0005-0000-0000-000033030000}"/>
    <cellStyle name="표준 3 2" xfId="802" xr:uid="{00000000-0005-0000-0000-000034030000}"/>
    <cellStyle name="표준 3 20" xfId="803" xr:uid="{00000000-0005-0000-0000-000035030000}"/>
    <cellStyle name="표준 3 21" xfId="804" xr:uid="{00000000-0005-0000-0000-000036030000}"/>
    <cellStyle name="표준 3 22" xfId="805" xr:uid="{00000000-0005-0000-0000-000037030000}"/>
    <cellStyle name="표준 3 23" xfId="806" xr:uid="{00000000-0005-0000-0000-000038030000}"/>
    <cellStyle name="표준 3 24" xfId="807" xr:uid="{00000000-0005-0000-0000-000039030000}"/>
    <cellStyle name="표준 3 25" xfId="808" xr:uid="{00000000-0005-0000-0000-00003A030000}"/>
    <cellStyle name="표준 3 26" xfId="809" xr:uid="{00000000-0005-0000-0000-00003B030000}"/>
    <cellStyle name="표준 3 27" xfId="810" xr:uid="{00000000-0005-0000-0000-00003C030000}"/>
    <cellStyle name="표준 3 29" xfId="898" xr:uid="{8D13F18C-22D6-4E57-933A-453CC2DE8818}"/>
    <cellStyle name="표준 3 3" xfId="811" xr:uid="{00000000-0005-0000-0000-00003D030000}"/>
    <cellStyle name="표준 3 4" xfId="812" xr:uid="{00000000-0005-0000-0000-00003E030000}"/>
    <cellStyle name="표준 3 5" xfId="813" xr:uid="{00000000-0005-0000-0000-00003F030000}"/>
    <cellStyle name="표준 3 6" xfId="814" xr:uid="{00000000-0005-0000-0000-000040030000}"/>
    <cellStyle name="표준 3 7" xfId="815" xr:uid="{00000000-0005-0000-0000-000041030000}"/>
    <cellStyle name="표준 3 8" xfId="816" xr:uid="{00000000-0005-0000-0000-000042030000}"/>
    <cellStyle name="표준 3 9" xfId="817" xr:uid="{00000000-0005-0000-0000-000043030000}"/>
    <cellStyle name="표준 30" xfId="866" xr:uid="{00000000-0005-0000-0000-000044030000}"/>
    <cellStyle name="표준 31" xfId="867" xr:uid="{00000000-0005-0000-0000-000045030000}"/>
    <cellStyle name="표준 32" xfId="869" xr:uid="{00000000-0005-0000-0000-000046030000}"/>
    <cellStyle name="표준 33" xfId="870" xr:uid="{00000000-0005-0000-0000-000047030000}"/>
    <cellStyle name="표준 34" xfId="871" xr:uid="{00000000-0005-0000-0000-000048030000}"/>
    <cellStyle name="표준 35" xfId="868" xr:uid="{00000000-0005-0000-0000-000049030000}"/>
    <cellStyle name="표준 36" xfId="873" xr:uid="{00000000-0005-0000-0000-00004A030000}"/>
    <cellStyle name="표준 37" xfId="874" xr:uid="{00000000-0005-0000-0000-00004B030000}"/>
    <cellStyle name="표준 38" xfId="875" xr:uid="{00000000-0005-0000-0000-00004C030000}"/>
    <cellStyle name="표준 39" xfId="876" xr:uid="{00000000-0005-0000-0000-00004D030000}"/>
    <cellStyle name="표준 4" xfId="818" xr:uid="{00000000-0005-0000-0000-00004E030000}"/>
    <cellStyle name="표준 4 2" xfId="819" xr:uid="{00000000-0005-0000-0000-00004F030000}"/>
    <cellStyle name="표준 40" xfId="877" xr:uid="{00000000-0005-0000-0000-000050030000}"/>
    <cellStyle name="표준 41" xfId="878" xr:uid="{00000000-0005-0000-0000-000051030000}"/>
    <cellStyle name="표준 42" xfId="879" xr:uid="{00000000-0005-0000-0000-000052030000}"/>
    <cellStyle name="표준 43" xfId="872" xr:uid="{00000000-0005-0000-0000-000053030000}"/>
    <cellStyle name="표준 44" xfId="881" xr:uid="{00000000-0005-0000-0000-000054030000}"/>
    <cellStyle name="표준 45" xfId="882" xr:uid="{00000000-0005-0000-0000-000055030000}"/>
    <cellStyle name="표준 46" xfId="883" xr:uid="{00000000-0005-0000-0000-000056030000}"/>
    <cellStyle name="표준 47" xfId="884" xr:uid="{00000000-0005-0000-0000-000057030000}"/>
    <cellStyle name="표준 48" xfId="885" xr:uid="{00000000-0005-0000-0000-000058030000}"/>
    <cellStyle name="표준 49" xfId="886" xr:uid="{00000000-0005-0000-0000-000059030000}"/>
    <cellStyle name="표준 5" xfId="820" xr:uid="{00000000-0005-0000-0000-00005A030000}"/>
    <cellStyle name="표준 5 2" xfId="821" xr:uid="{00000000-0005-0000-0000-00005B030000}"/>
    <cellStyle name="표준 50" xfId="887" xr:uid="{00000000-0005-0000-0000-00005C030000}"/>
    <cellStyle name="표준 51" xfId="888" xr:uid="{00000000-0005-0000-0000-00005D030000}"/>
    <cellStyle name="표준 52" xfId="889" xr:uid="{00000000-0005-0000-0000-00005E030000}"/>
    <cellStyle name="표준 53" xfId="880" xr:uid="{00000000-0005-0000-0000-00005F030000}"/>
    <cellStyle name="표준 54" xfId="890" xr:uid="{00000000-0005-0000-0000-000060030000}"/>
    <cellStyle name="표준 55" xfId="891" xr:uid="{00000000-0005-0000-0000-000061030000}"/>
    <cellStyle name="표준 56" xfId="892" xr:uid="{00000000-0005-0000-0000-000062030000}"/>
    <cellStyle name="표준 57" xfId="893" xr:uid="{00000000-0005-0000-0000-000063030000}"/>
    <cellStyle name="표준 58" xfId="894" xr:uid="{00000000-0005-0000-0000-000064030000}"/>
    <cellStyle name="표준 59" xfId="895" xr:uid="{00000000-0005-0000-0000-000065030000}"/>
    <cellStyle name="표준 6" xfId="822" xr:uid="{00000000-0005-0000-0000-000066030000}"/>
    <cellStyle name="표준 6 10" xfId="823" xr:uid="{00000000-0005-0000-0000-000067030000}"/>
    <cellStyle name="표준 6 11" xfId="824" xr:uid="{00000000-0005-0000-0000-000068030000}"/>
    <cellStyle name="표준 6 12" xfId="825" xr:uid="{00000000-0005-0000-0000-000069030000}"/>
    <cellStyle name="표준 6 13" xfId="826" xr:uid="{00000000-0005-0000-0000-00006A030000}"/>
    <cellStyle name="표준 6 14" xfId="827" xr:uid="{00000000-0005-0000-0000-00006B030000}"/>
    <cellStyle name="표준 6 2" xfId="828" xr:uid="{00000000-0005-0000-0000-00006C030000}"/>
    <cellStyle name="표준 6 3" xfId="829" xr:uid="{00000000-0005-0000-0000-00006D030000}"/>
    <cellStyle name="표준 6 4" xfId="830" xr:uid="{00000000-0005-0000-0000-00006E030000}"/>
    <cellStyle name="표준 6 5" xfId="831" xr:uid="{00000000-0005-0000-0000-00006F030000}"/>
    <cellStyle name="표준 6 6" xfId="832" xr:uid="{00000000-0005-0000-0000-000070030000}"/>
    <cellStyle name="표준 6 7" xfId="833" xr:uid="{00000000-0005-0000-0000-000071030000}"/>
    <cellStyle name="표준 6 8" xfId="834" xr:uid="{00000000-0005-0000-0000-000072030000}"/>
    <cellStyle name="표준 6 9" xfId="835" xr:uid="{00000000-0005-0000-0000-000073030000}"/>
    <cellStyle name="표준 60" xfId="899" xr:uid="{884317E3-8374-48ED-9F37-B610C9776110}"/>
    <cellStyle name="표준 7" xfId="836" xr:uid="{00000000-0005-0000-0000-000074030000}"/>
    <cellStyle name="표준 8" xfId="837" xr:uid="{00000000-0005-0000-0000-000075030000}"/>
    <cellStyle name="표준 9" xfId="838" xr:uid="{00000000-0005-0000-0000-000076030000}"/>
    <cellStyle name="標準_Akia(F）-8" xfId="839" xr:uid="{00000000-0005-0000-0000-000077030000}"/>
    <cellStyle name="표준_Book1" xfId="840" xr:uid="{00000000-0005-0000-0000-000078030000}"/>
    <cellStyle name="표준_upOpertUnit" xfId="904" xr:uid="{848885B1-E33E-40CA-A855-86055DEBF609}"/>
    <cellStyle name="표준_설계내역서-청송(육림)" xfId="841" xr:uid="{00000000-0005-0000-0000-000079030000}"/>
    <cellStyle name="표준_원주설계개요" xfId="842" xr:uid="{00000000-0005-0000-0000-00007A030000}"/>
    <cellStyle name="표준1" xfId="843" xr:uid="{00000000-0005-0000-0000-00007B030000}"/>
    <cellStyle name="하이퍼링크" xfId="844" builtinId="8"/>
    <cellStyle name="합산" xfId="845" xr:uid="{00000000-0005-0000-0000-00007D030000}"/>
    <cellStyle name="화폐기호" xfId="846" xr:uid="{00000000-0005-0000-0000-00007E030000}"/>
    <cellStyle name="화폐기호0" xfId="847" xr:uid="{00000000-0005-0000-0000-00007F030000}"/>
  </cellStyles>
  <dxfs count="3">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35.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externalLink" Target="externalLinks/externalLink2.xml"/><Relationship Id="rId138" Type="http://schemas.openxmlformats.org/officeDocument/2006/relationships/externalLink" Target="externalLinks/externalLink56.xml"/><Relationship Id="rId159" Type="http://schemas.openxmlformats.org/officeDocument/2006/relationships/externalLink" Target="externalLinks/externalLink77.xml"/><Relationship Id="rId170" Type="http://schemas.openxmlformats.org/officeDocument/2006/relationships/externalLink" Target="externalLinks/externalLink88.xml"/><Relationship Id="rId191" Type="http://schemas.openxmlformats.org/officeDocument/2006/relationships/externalLink" Target="externalLinks/externalLink109.xml"/><Relationship Id="rId205" Type="http://schemas.openxmlformats.org/officeDocument/2006/relationships/externalLink" Target="externalLinks/externalLink123.xml"/><Relationship Id="rId226" Type="http://schemas.openxmlformats.org/officeDocument/2006/relationships/externalLink" Target="externalLinks/externalLink144.xml"/><Relationship Id="rId247" Type="http://schemas.openxmlformats.org/officeDocument/2006/relationships/externalLink" Target="externalLinks/externalLink165.xml"/><Relationship Id="rId107" Type="http://schemas.openxmlformats.org/officeDocument/2006/relationships/externalLink" Target="externalLinks/externalLink25.xml"/><Relationship Id="rId268" Type="http://schemas.openxmlformats.org/officeDocument/2006/relationships/externalLink" Target="externalLinks/externalLink186.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externalLink" Target="externalLinks/externalLink46.xml"/><Relationship Id="rId149" Type="http://schemas.openxmlformats.org/officeDocument/2006/relationships/externalLink" Target="externalLinks/externalLink67.xml"/><Relationship Id="rId5" Type="http://schemas.openxmlformats.org/officeDocument/2006/relationships/worksheet" Target="worksheets/sheet5.xml"/><Relationship Id="rId95" Type="http://schemas.openxmlformats.org/officeDocument/2006/relationships/externalLink" Target="externalLinks/externalLink13.xml"/><Relationship Id="rId160" Type="http://schemas.openxmlformats.org/officeDocument/2006/relationships/externalLink" Target="externalLinks/externalLink78.xml"/><Relationship Id="rId181" Type="http://schemas.openxmlformats.org/officeDocument/2006/relationships/externalLink" Target="externalLinks/externalLink99.xml"/><Relationship Id="rId216" Type="http://schemas.openxmlformats.org/officeDocument/2006/relationships/externalLink" Target="externalLinks/externalLink134.xml"/><Relationship Id="rId237" Type="http://schemas.openxmlformats.org/officeDocument/2006/relationships/externalLink" Target="externalLinks/externalLink155.xml"/><Relationship Id="rId258" Type="http://schemas.openxmlformats.org/officeDocument/2006/relationships/externalLink" Target="externalLinks/externalLink176.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externalLink" Target="externalLinks/externalLink36.xml"/><Relationship Id="rId139" Type="http://schemas.openxmlformats.org/officeDocument/2006/relationships/externalLink" Target="externalLinks/externalLink57.xml"/><Relationship Id="rId85" Type="http://schemas.openxmlformats.org/officeDocument/2006/relationships/externalLink" Target="externalLinks/externalLink3.xml"/><Relationship Id="rId150" Type="http://schemas.openxmlformats.org/officeDocument/2006/relationships/externalLink" Target="externalLinks/externalLink68.xml"/><Relationship Id="rId171" Type="http://schemas.openxmlformats.org/officeDocument/2006/relationships/externalLink" Target="externalLinks/externalLink89.xml"/><Relationship Id="rId192" Type="http://schemas.openxmlformats.org/officeDocument/2006/relationships/externalLink" Target="externalLinks/externalLink110.xml"/><Relationship Id="rId206" Type="http://schemas.openxmlformats.org/officeDocument/2006/relationships/externalLink" Target="externalLinks/externalLink124.xml"/><Relationship Id="rId227" Type="http://schemas.openxmlformats.org/officeDocument/2006/relationships/externalLink" Target="externalLinks/externalLink145.xml"/><Relationship Id="rId248" Type="http://schemas.openxmlformats.org/officeDocument/2006/relationships/externalLink" Target="externalLinks/externalLink166.xml"/><Relationship Id="rId269" Type="http://schemas.openxmlformats.org/officeDocument/2006/relationships/theme" Target="theme/theme1.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externalLink" Target="externalLinks/externalLink26.xml"/><Relationship Id="rId129" Type="http://schemas.openxmlformats.org/officeDocument/2006/relationships/externalLink" Target="externalLinks/externalLink47.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externalLink" Target="externalLinks/externalLink14.xml"/><Relationship Id="rId140" Type="http://schemas.openxmlformats.org/officeDocument/2006/relationships/externalLink" Target="externalLinks/externalLink58.xml"/><Relationship Id="rId161" Type="http://schemas.openxmlformats.org/officeDocument/2006/relationships/externalLink" Target="externalLinks/externalLink79.xml"/><Relationship Id="rId182" Type="http://schemas.openxmlformats.org/officeDocument/2006/relationships/externalLink" Target="externalLinks/externalLink100.xml"/><Relationship Id="rId217" Type="http://schemas.openxmlformats.org/officeDocument/2006/relationships/externalLink" Target="externalLinks/externalLink135.xml"/><Relationship Id="rId6" Type="http://schemas.openxmlformats.org/officeDocument/2006/relationships/worksheet" Target="worksheets/sheet6.xml"/><Relationship Id="rId238" Type="http://schemas.openxmlformats.org/officeDocument/2006/relationships/externalLink" Target="externalLinks/externalLink156.xml"/><Relationship Id="rId259" Type="http://schemas.openxmlformats.org/officeDocument/2006/relationships/externalLink" Target="externalLinks/externalLink177.xml"/><Relationship Id="rId23" Type="http://schemas.openxmlformats.org/officeDocument/2006/relationships/worksheet" Target="worksheets/sheet23.xml"/><Relationship Id="rId119" Type="http://schemas.openxmlformats.org/officeDocument/2006/relationships/externalLink" Target="externalLinks/externalLink37.xml"/><Relationship Id="rId270" Type="http://schemas.openxmlformats.org/officeDocument/2006/relationships/styles" Target="styles.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externalLink" Target="externalLinks/externalLink4.xml"/><Relationship Id="rId130" Type="http://schemas.openxmlformats.org/officeDocument/2006/relationships/externalLink" Target="externalLinks/externalLink48.xml"/><Relationship Id="rId135" Type="http://schemas.openxmlformats.org/officeDocument/2006/relationships/externalLink" Target="externalLinks/externalLink53.xml"/><Relationship Id="rId151" Type="http://schemas.openxmlformats.org/officeDocument/2006/relationships/externalLink" Target="externalLinks/externalLink69.xml"/><Relationship Id="rId156" Type="http://schemas.openxmlformats.org/officeDocument/2006/relationships/externalLink" Target="externalLinks/externalLink74.xml"/><Relationship Id="rId177" Type="http://schemas.openxmlformats.org/officeDocument/2006/relationships/externalLink" Target="externalLinks/externalLink95.xml"/><Relationship Id="rId198" Type="http://schemas.openxmlformats.org/officeDocument/2006/relationships/externalLink" Target="externalLinks/externalLink116.xml"/><Relationship Id="rId172" Type="http://schemas.openxmlformats.org/officeDocument/2006/relationships/externalLink" Target="externalLinks/externalLink90.xml"/><Relationship Id="rId193" Type="http://schemas.openxmlformats.org/officeDocument/2006/relationships/externalLink" Target="externalLinks/externalLink111.xml"/><Relationship Id="rId202" Type="http://schemas.openxmlformats.org/officeDocument/2006/relationships/externalLink" Target="externalLinks/externalLink120.xml"/><Relationship Id="rId207" Type="http://schemas.openxmlformats.org/officeDocument/2006/relationships/externalLink" Target="externalLinks/externalLink125.xml"/><Relationship Id="rId223" Type="http://schemas.openxmlformats.org/officeDocument/2006/relationships/externalLink" Target="externalLinks/externalLink141.xml"/><Relationship Id="rId228" Type="http://schemas.openxmlformats.org/officeDocument/2006/relationships/externalLink" Target="externalLinks/externalLink146.xml"/><Relationship Id="rId244" Type="http://schemas.openxmlformats.org/officeDocument/2006/relationships/externalLink" Target="externalLinks/externalLink162.xml"/><Relationship Id="rId249" Type="http://schemas.openxmlformats.org/officeDocument/2006/relationships/externalLink" Target="externalLinks/externalLink167.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27.xml"/><Relationship Id="rId260" Type="http://schemas.openxmlformats.org/officeDocument/2006/relationships/externalLink" Target="externalLinks/externalLink178.xml"/><Relationship Id="rId265" Type="http://schemas.openxmlformats.org/officeDocument/2006/relationships/externalLink" Target="externalLinks/externalLink183.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15.xml"/><Relationship Id="rId104" Type="http://schemas.openxmlformats.org/officeDocument/2006/relationships/externalLink" Target="externalLinks/externalLink22.xml"/><Relationship Id="rId120" Type="http://schemas.openxmlformats.org/officeDocument/2006/relationships/externalLink" Target="externalLinks/externalLink38.xml"/><Relationship Id="rId125" Type="http://schemas.openxmlformats.org/officeDocument/2006/relationships/externalLink" Target="externalLinks/externalLink43.xml"/><Relationship Id="rId141" Type="http://schemas.openxmlformats.org/officeDocument/2006/relationships/externalLink" Target="externalLinks/externalLink59.xml"/><Relationship Id="rId146" Type="http://schemas.openxmlformats.org/officeDocument/2006/relationships/externalLink" Target="externalLinks/externalLink64.xml"/><Relationship Id="rId167" Type="http://schemas.openxmlformats.org/officeDocument/2006/relationships/externalLink" Target="externalLinks/externalLink85.xml"/><Relationship Id="rId188" Type="http://schemas.openxmlformats.org/officeDocument/2006/relationships/externalLink" Target="externalLinks/externalLink10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10.xml"/><Relationship Id="rId162" Type="http://schemas.openxmlformats.org/officeDocument/2006/relationships/externalLink" Target="externalLinks/externalLink80.xml"/><Relationship Id="rId183" Type="http://schemas.openxmlformats.org/officeDocument/2006/relationships/externalLink" Target="externalLinks/externalLink101.xml"/><Relationship Id="rId213" Type="http://schemas.openxmlformats.org/officeDocument/2006/relationships/externalLink" Target="externalLinks/externalLink131.xml"/><Relationship Id="rId218" Type="http://schemas.openxmlformats.org/officeDocument/2006/relationships/externalLink" Target="externalLinks/externalLink136.xml"/><Relationship Id="rId234" Type="http://schemas.openxmlformats.org/officeDocument/2006/relationships/externalLink" Target="externalLinks/externalLink152.xml"/><Relationship Id="rId239" Type="http://schemas.openxmlformats.org/officeDocument/2006/relationships/externalLink" Target="externalLinks/externalLink157.xml"/><Relationship Id="rId2" Type="http://schemas.openxmlformats.org/officeDocument/2006/relationships/worksheet" Target="worksheets/sheet2.xml"/><Relationship Id="rId29" Type="http://schemas.openxmlformats.org/officeDocument/2006/relationships/worksheet" Target="worksheets/sheet29.xml"/><Relationship Id="rId250" Type="http://schemas.openxmlformats.org/officeDocument/2006/relationships/externalLink" Target="externalLinks/externalLink168.xml"/><Relationship Id="rId255" Type="http://schemas.openxmlformats.org/officeDocument/2006/relationships/externalLink" Target="externalLinks/externalLink173.xml"/><Relationship Id="rId271" Type="http://schemas.openxmlformats.org/officeDocument/2006/relationships/sharedStrings" Target="sharedStrings.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5.xml"/><Relationship Id="rId110" Type="http://schemas.openxmlformats.org/officeDocument/2006/relationships/externalLink" Target="externalLinks/externalLink28.xml"/><Relationship Id="rId115" Type="http://schemas.openxmlformats.org/officeDocument/2006/relationships/externalLink" Target="externalLinks/externalLink33.xml"/><Relationship Id="rId131" Type="http://schemas.openxmlformats.org/officeDocument/2006/relationships/externalLink" Target="externalLinks/externalLink49.xml"/><Relationship Id="rId136" Type="http://schemas.openxmlformats.org/officeDocument/2006/relationships/externalLink" Target="externalLinks/externalLink54.xml"/><Relationship Id="rId157" Type="http://schemas.openxmlformats.org/officeDocument/2006/relationships/externalLink" Target="externalLinks/externalLink75.xml"/><Relationship Id="rId178" Type="http://schemas.openxmlformats.org/officeDocument/2006/relationships/externalLink" Target="externalLinks/externalLink96.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externalLink" Target="externalLinks/externalLink70.xml"/><Relationship Id="rId173" Type="http://schemas.openxmlformats.org/officeDocument/2006/relationships/externalLink" Target="externalLinks/externalLink91.xml"/><Relationship Id="rId194" Type="http://schemas.openxmlformats.org/officeDocument/2006/relationships/externalLink" Target="externalLinks/externalLink112.xml"/><Relationship Id="rId199" Type="http://schemas.openxmlformats.org/officeDocument/2006/relationships/externalLink" Target="externalLinks/externalLink117.xml"/><Relationship Id="rId203" Type="http://schemas.openxmlformats.org/officeDocument/2006/relationships/externalLink" Target="externalLinks/externalLink121.xml"/><Relationship Id="rId208" Type="http://schemas.openxmlformats.org/officeDocument/2006/relationships/externalLink" Target="externalLinks/externalLink126.xml"/><Relationship Id="rId229" Type="http://schemas.openxmlformats.org/officeDocument/2006/relationships/externalLink" Target="externalLinks/externalLink147.xml"/><Relationship Id="rId19" Type="http://schemas.openxmlformats.org/officeDocument/2006/relationships/worksheet" Target="worksheets/sheet19.xml"/><Relationship Id="rId224" Type="http://schemas.openxmlformats.org/officeDocument/2006/relationships/externalLink" Target="externalLinks/externalLink142.xml"/><Relationship Id="rId240" Type="http://schemas.openxmlformats.org/officeDocument/2006/relationships/externalLink" Target="externalLinks/externalLink158.xml"/><Relationship Id="rId245" Type="http://schemas.openxmlformats.org/officeDocument/2006/relationships/externalLink" Target="externalLinks/externalLink163.xml"/><Relationship Id="rId261" Type="http://schemas.openxmlformats.org/officeDocument/2006/relationships/externalLink" Target="externalLinks/externalLink179.xml"/><Relationship Id="rId266" Type="http://schemas.openxmlformats.org/officeDocument/2006/relationships/externalLink" Target="externalLinks/externalLink184.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18.xml"/><Relationship Id="rId105" Type="http://schemas.openxmlformats.org/officeDocument/2006/relationships/externalLink" Target="externalLinks/externalLink23.xml"/><Relationship Id="rId126" Type="http://schemas.openxmlformats.org/officeDocument/2006/relationships/externalLink" Target="externalLinks/externalLink44.xml"/><Relationship Id="rId147" Type="http://schemas.openxmlformats.org/officeDocument/2006/relationships/externalLink" Target="externalLinks/externalLink65.xml"/><Relationship Id="rId168" Type="http://schemas.openxmlformats.org/officeDocument/2006/relationships/externalLink" Target="externalLinks/externalLink8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11.xml"/><Relationship Id="rId98" Type="http://schemas.openxmlformats.org/officeDocument/2006/relationships/externalLink" Target="externalLinks/externalLink16.xml"/><Relationship Id="rId121" Type="http://schemas.openxmlformats.org/officeDocument/2006/relationships/externalLink" Target="externalLinks/externalLink39.xml"/><Relationship Id="rId142" Type="http://schemas.openxmlformats.org/officeDocument/2006/relationships/externalLink" Target="externalLinks/externalLink60.xml"/><Relationship Id="rId163" Type="http://schemas.openxmlformats.org/officeDocument/2006/relationships/externalLink" Target="externalLinks/externalLink81.xml"/><Relationship Id="rId184" Type="http://schemas.openxmlformats.org/officeDocument/2006/relationships/externalLink" Target="externalLinks/externalLink102.xml"/><Relationship Id="rId189" Type="http://schemas.openxmlformats.org/officeDocument/2006/relationships/externalLink" Target="externalLinks/externalLink107.xml"/><Relationship Id="rId219" Type="http://schemas.openxmlformats.org/officeDocument/2006/relationships/externalLink" Target="externalLinks/externalLink137.xml"/><Relationship Id="rId3" Type="http://schemas.openxmlformats.org/officeDocument/2006/relationships/worksheet" Target="worksheets/sheet3.xml"/><Relationship Id="rId214" Type="http://schemas.openxmlformats.org/officeDocument/2006/relationships/externalLink" Target="externalLinks/externalLink132.xml"/><Relationship Id="rId230" Type="http://schemas.openxmlformats.org/officeDocument/2006/relationships/externalLink" Target="externalLinks/externalLink148.xml"/><Relationship Id="rId235" Type="http://schemas.openxmlformats.org/officeDocument/2006/relationships/externalLink" Target="externalLinks/externalLink153.xml"/><Relationship Id="rId251" Type="http://schemas.openxmlformats.org/officeDocument/2006/relationships/externalLink" Target="externalLinks/externalLink169.xml"/><Relationship Id="rId256" Type="http://schemas.openxmlformats.org/officeDocument/2006/relationships/externalLink" Target="externalLinks/externalLink174.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externalLink" Target="externalLinks/externalLink34.xml"/><Relationship Id="rId137" Type="http://schemas.openxmlformats.org/officeDocument/2006/relationships/externalLink" Target="externalLinks/externalLink55.xml"/><Relationship Id="rId158" Type="http://schemas.openxmlformats.org/officeDocument/2006/relationships/externalLink" Target="externalLinks/externalLink76.xml"/><Relationship Id="rId272"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externalLink" Target="externalLinks/externalLink1.xml"/><Relationship Id="rId88" Type="http://schemas.openxmlformats.org/officeDocument/2006/relationships/externalLink" Target="externalLinks/externalLink6.xml"/><Relationship Id="rId111" Type="http://schemas.openxmlformats.org/officeDocument/2006/relationships/externalLink" Target="externalLinks/externalLink29.xml"/><Relationship Id="rId132" Type="http://schemas.openxmlformats.org/officeDocument/2006/relationships/externalLink" Target="externalLinks/externalLink50.xml"/><Relationship Id="rId153" Type="http://schemas.openxmlformats.org/officeDocument/2006/relationships/externalLink" Target="externalLinks/externalLink71.xml"/><Relationship Id="rId174" Type="http://schemas.openxmlformats.org/officeDocument/2006/relationships/externalLink" Target="externalLinks/externalLink92.xml"/><Relationship Id="rId179" Type="http://schemas.openxmlformats.org/officeDocument/2006/relationships/externalLink" Target="externalLinks/externalLink97.xml"/><Relationship Id="rId195" Type="http://schemas.openxmlformats.org/officeDocument/2006/relationships/externalLink" Target="externalLinks/externalLink113.xml"/><Relationship Id="rId209" Type="http://schemas.openxmlformats.org/officeDocument/2006/relationships/externalLink" Target="externalLinks/externalLink127.xml"/><Relationship Id="rId190" Type="http://schemas.openxmlformats.org/officeDocument/2006/relationships/externalLink" Target="externalLinks/externalLink108.xml"/><Relationship Id="rId204" Type="http://schemas.openxmlformats.org/officeDocument/2006/relationships/externalLink" Target="externalLinks/externalLink122.xml"/><Relationship Id="rId220" Type="http://schemas.openxmlformats.org/officeDocument/2006/relationships/externalLink" Target="externalLinks/externalLink138.xml"/><Relationship Id="rId225" Type="http://schemas.openxmlformats.org/officeDocument/2006/relationships/externalLink" Target="externalLinks/externalLink143.xml"/><Relationship Id="rId241" Type="http://schemas.openxmlformats.org/officeDocument/2006/relationships/externalLink" Target="externalLinks/externalLink159.xml"/><Relationship Id="rId246" Type="http://schemas.openxmlformats.org/officeDocument/2006/relationships/externalLink" Target="externalLinks/externalLink164.xml"/><Relationship Id="rId267" Type="http://schemas.openxmlformats.org/officeDocument/2006/relationships/externalLink" Target="externalLinks/externalLink185.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externalLink" Target="externalLinks/externalLink24.xml"/><Relationship Id="rId127" Type="http://schemas.openxmlformats.org/officeDocument/2006/relationships/externalLink" Target="externalLinks/externalLink45.xml"/><Relationship Id="rId262" Type="http://schemas.openxmlformats.org/officeDocument/2006/relationships/externalLink" Target="externalLinks/externalLink180.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externalLink" Target="externalLinks/externalLink12.xml"/><Relationship Id="rId99" Type="http://schemas.openxmlformats.org/officeDocument/2006/relationships/externalLink" Target="externalLinks/externalLink17.xml"/><Relationship Id="rId101" Type="http://schemas.openxmlformats.org/officeDocument/2006/relationships/externalLink" Target="externalLinks/externalLink19.xml"/><Relationship Id="rId122" Type="http://schemas.openxmlformats.org/officeDocument/2006/relationships/externalLink" Target="externalLinks/externalLink40.xml"/><Relationship Id="rId143" Type="http://schemas.openxmlformats.org/officeDocument/2006/relationships/externalLink" Target="externalLinks/externalLink61.xml"/><Relationship Id="rId148" Type="http://schemas.openxmlformats.org/officeDocument/2006/relationships/externalLink" Target="externalLinks/externalLink66.xml"/><Relationship Id="rId164" Type="http://schemas.openxmlformats.org/officeDocument/2006/relationships/externalLink" Target="externalLinks/externalLink82.xml"/><Relationship Id="rId169" Type="http://schemas.openxmlformats.org/officeDocument/2006/relationships/externalLink" Target="externalLinks/externalLink87.xml"/><Relationship Id="rId185" Type="http://schemas.openxmlformats.org/officeDocument/2006/relationships/externalLink" Target="externalLinks/externalLink103.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externalLink" Target="externalLinks/externalLink98.xml"/><Relationship Id="rId210" Type="http://schemas.openxmlformats.org/officeDocument/2006/relationships/externalLink" Target="externalLinks/externalLink128.xml"/><Relationship Id="rId215" Type="http://schemas.openxmlformats.org/officeDocument/2006/relationships/externalLink" Target="externalLinks/externalLink133.xml"/><Relationship Id="rId236" Type="http://schemas.openxmlformats.org/officeDocument/2006/relationships/externalLink" Target="externalLinks/externalLink154.xml"/><Relationship Id="rId257" Type="http://schemas.openxmlformats.org/officeDocument/2006/relationships/externalLink" Target="externalLinks/externalLink175.xml"/><Relationship Id="rId26" Type="http://schemas.openxmlformats.org/officeDocument/2006/relationships/worksheet" Target="worksheets/sheet26.xml"/><Relationship Id="rId231" Type="http://schemas.openxmlformats.org/officeDocument/2006/relationships/externalLink" Target="externalLinks/externalLink149.xml"/><Relationship Id="rId252" Type="http://schemas.openxmlformats.org/officeDocument/2006/relationships/externalLink" Target="externalLinks/externalLink170.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externalLink" Target="externalLinks/externalLink7.xml"/><Relationship Id="rId112" Type="http://schemas.openxmlformats.org/officeDocument/2006/relationships/externalLink" Target="externalLinks/externalLink30.xml"/><Relationship Id="rId133" Type="http://schemas.openxmlformats.org/officeDocument/2006/relationships/externalLink" Target="externalLinks/externalLink51.xml"/><Relationship Id="rId154" Type="http://schemas.openxmlformats.org/officeDocument/2006/relationships/externalLink" Target="externalLinks/externalLink72.xml"/><Relationship Id="rId175" Type="http://schemas.openxmlformats.org/officeDocument/2006/relationships/externalLink" Target="externalLinks/externalLink93.xml"/><Relationship Id="rId196" Type="http://schemas.openxmlformats.org/officeDocument/2006/relationships/externalLink" Target="externalLinks/externalLink114.xml"/><Relationship Id="rId200" Type="http://schemas.openxmlformats.org/officeDocument/2006/relationships/externalLink" Target="externalLinks/externalLink118.xml"/><Relationship Id="rId16" Type="http://schemas.openxmlformats.org/officeDocument/2006/relationships/worksheet" Target="worksheets/sheet16.xml"/><Relationship Id="rId221" Type="http://schemas.openxmlformats.org/officeDocument/2006/relationships/externalLink" Target="externalLinks/externalLink139.xml"/><Relationship Id="rId242" Type="http://schemas.openxmlformats.org/officeDocument/2006/relationships/externalLink" Target="externalLinks/externalLink160.xml"/><Relationship Id="rId263" Type="http://schemas.openxmlformats.org/officeDocument/2006/relationships/externalLink" Target="externalLinks/externalLink181.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externalLink" Target="externalLinks/externalLink20.xml"/><Relationship Id="rId123" Type="http://schemas.openxmlformats.org/officeDocument/2006/relationships/externalLink" Target="externalLinks/externalLink41.xml"/><Relationship Id="rId144" Type="http://schemas.openxmlformats.org/officeDocument/2006/relationships/externalLink" Target="externalLinks/externalLink62.xml"/><Relationship Id="rId90" Type="http://schemas.openxmlformats.org/officeDocument/2006/relationships/externalLink" Target="externalLinks/externalLink8.xml"/><Relationship Id="rId165" Type="http://schemas.openxmlformats.org/officeDocument/2006/relationships/externalLink" Target="externalLinks/externalLink83.xml"/><Relationship Id="rId186" Type="http://schemas.openxmlformats.org/officeDocument/2006/relationships/externalLink" Target="externalLinks/externalLink104.xml"/><Relationship Id="rId211" Type="http://schemas.openxmlformats.org/officeDocument/2006/relationships/externalLink" Target="externalLinks/externalLink129.xml"/><Relationship Id="rId232" Type="http://schemas.openxmlformats.org/officeDocument/2006/relationships/externalLink" Target="externalLinks/externalLink150.xml"/><Relationship Id="rId253" Type="http://schemas.openxmlformats.org/officeDocument/2006/relationships/externalLink" Target="externalLinks/externalLink171.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externalLink" Target="externalLinks/externalLink31.xml"/><Relationship Id="rId134" Type="http://schemas.openxmlformats.org/officeDocument/2006/relationships/externalLink" Target="externalLinks/externalLink52.xml"/><Relationship Id="rId80" Type="http://schemas.openxmlformats.org/officeDocument/2006/relationships/worksheet" Target="worksheets/sheet80.xml"/><Relationship Id="rId155" Type="http://schemas.openxmlformats.org/officeDocument/2006/relationships/externalLink" Target="externalLinks/externalLink73.xml"/><Relationship Id="rId176" Type="http://schemas.openxmlformats.org/officeDocument/2006/relationships/externalLink" Target="externalLinks/externalLink94.xml"/><Relationship Id="rId197" Type="http://schemas.openxmlformats.org/officeDocument/2006/relationships/externalLink" Target="externalLinks/externalLink115.xml"/><Relationship Id="rId201" Type="http://schemas.openxmlformats.org/officeDocument/2006/relationships/externalLink" Target="externalLinks/externalLink119.xml"/><Relationship Id="rId222" Type="http://schemas.openxmlformats.org/officeDocument/2006/relationships/externalLink" Target="externalLinks/externalLink140.xml"/><Relationship Id="rId243" Type="http://schemas.openxmlformats.org/officeDocument/2006/relationships/externalLink" Target="externalLinks/externalLink161.xml"/><Relationship Id="rId264" Type="http://schemas.openxmlformats.org/officeDocument/2006/relationships/externalLink" Target="externalLinks/externalLink182.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externalLink" Target="externalLinks/externalLink21.xml"/><Relationship Id="rId124" Type="http://schemas.openxmlformats.org/officeDocument/2006/relationships/externalLink" Target="externalLinks/externalLink42.xml"/><Relationship Id="rId70" Type="http://schemas.openxmlformats.org/officeDocument/2006/relationships/worksheet" Target="worksheets/sheet70.xml"/><Relationship Id="rId91" Type="http://schemas.openxmlformats.org/officeDocument/2006/relationships/externalLink" Target="externalLinks/externalLink9.xml"/><Relationship Id="rId145" Type="http://schemas.openxmlformats.org/officeDocument/2006/relationships/externalLink" Target="externalLinks/externalLink63.xml"/><Relationship Id="rId166" Type="http://schemas.openxmlformats.org/officeDocument/2006/relationships/externalLink" Target="externalLinks/externalLink84.xml"/><Relationship Id="rId187" Type="http://schemas.openxmlformats.org/officeDocument/2006/relationships/externalLink" Target="externalLinks/externalLink105.xml"/><Relationship Id="rId1" Type="http://schemas.openxmlformats.org/officeDocument/2006/relationships/worksheet" Target="worksheets/sheet1.xml"/><Relationship Id="rId212" Type="http://schemas.openxmlformats.org/officeDocument/2006/relationships/externalLink" Target="externalLinks/externalLink130.xml"/><Relationship Id="rId233" Type="http://schemas.openxmlformats.org/officeDocument/2006/relationships/externalLink" Target="externalLinks/externalLink151.xml"/><Relationship Id="rId254" Type="http://schemas.openxmlformats.org/officeDocument/2006/relationships/externalLink" Target="externalLinks/externalLink172.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externalLink" Target="externalLinks/externalLink3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3.jpeg"/><Relationship Id="rId4" Type="http://schemas.openxmlformats.org/officeDocument/2006/relationships/image" Target="../media/image6.jpeg"/></Relationships>
</file>

<file path=xl/drawings/_rels/drawing5.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7.jpeg"/></Relationships>
</file>

<file path=xl/drawings/_rels/drawing7.xml.rels><?xml version="1.0" encoding="UTF-8" standalone="yes"?>
<Relationships xmlns="http://schemas.openxmlformats.org/package/2006/relationships"><Relationship Id="rId8" Type="http://schemas.openxmlformats.org/officeDocument/2006/relationships/image" Target="../media/image16.png"/><Relationship Id="rId13" Type="http://schemas.openxmlformats.org/officeDocument/2006/relationships/image" Target="../media/image21.png"/><Relationship Id="rId18" Type="http://schemas.openxmlformats.org/officeDocument/2006/relationships/image" Target="../media/image26.jpeg"/><Relationship Id="rId26" Type="http://schemas.openxmlformats.org/officeDocument/2006/relationships/image" Target="../media/image34.png"/><Relationship Id="rId3" Type="http://schemas.openxmlformats.org/officeDocument/2006/relationships/image" Target="../media/image11.png"/><Relationship Id="rId21" Type="http://schemas.openxmlformats.org/officeDocument/2006/relationships/image" Target="../media/image29.jpeg"/><Relationship Id="rId7" Type="http://schemas.openxmlformats.org/officeDocument/2006/relationships/image" Target="../media/image15.png"/><Relationship Id="rId12" Type="http://schemas.openxmlformats.org/officeDocument/2006/relationships/image" Target="../media/image20.png"/><Relationship Id="rId17" Type="http://schemas.openxmlformats.org/officeDocument/2006/relationships/image" Target="../media/image25.png"/><Relationship Id="rId25" Type="http://schemas.openxmlformats.org/officeDocument/2006/relationships/image" Target="../media/image33.png"/><Relationship Id="rId2" Type="http://schemas.openxmlformats.org/officeDocument/2006/relationships/image" Target="../media/image10.png"/><Relationship Id="rId16" Type="http://schemas.openxmlformats.org/officeDocument/2006/relationships/image" Target="../media/image24.png"/><Relationship Id="rId20" Type="http://schemas.openxmlformats.org/officeDocument/2006/relationships/image" Target="../media/image28.jpeg"/><Relationship Id="rId1" Type="http://schemas.openxmlformats.org/officeDocument/2006/relationships/image" Target="../media/image9.png"/><Relationship Id="rId6" Type="http://schemas.openxmlformats.org/officeDocument/2006/relationships/image" Target="../media/image14.png"/><Relationship Id="rId11" Type="http://schemas.openxmlformats.org/officeDocument/2006/relationships/image" Target="../media/image19.jpeg"/><Relationship Id="rId24" Type="http://schemas.openxmlformats.org/officeDocument/2006/relationships/image" Target="../media/image32.png"/><Relationship Id="rId5" Type="http://schemas.openxmlformats.org/officeDocument/2006/relationships/image" Target="../media/image13.png"/><Relationship Id="rId15" Type="http://schemas.openxmlformats.org/officeDocument/2006/relationships/image" Target="../media/image23.png"/><Relationship Id="rId23" Type="http://schemas.openxmlformats.org/officeDocument/2006/relationships/image" Target="../media/image31.png"/><Relationship Id="rId28" Type="http://schemas.openxmlformats.org/officeDocument/2006/relationships/image" Target="../media/image36.jpeg"/><Relationship Id="rId10" Type="http://schemas.openxmlformats.org/officeDocument/2006/relationships/image" Target="../media/image18.jpeg"/><Relationship Id="rId19" Type="http://schemas.openxmlformats.org/officeDocument/2006/relationships/image" Target="../media/image27.jpeg"/><Relationship Id="rId4" Type="http://schemas.openxmlformats.org/officeDocument/2006/relationships/image" Target="../media/image12.jpeg"/><Relationship Id="rId9" Type="http://schemas.openxmlformats.org/officeDocument/2006/relationships/image" Target="../media/image17.jpeg"/><Relationship Id="rId14" Type="http://schemas.openxmlformats.org/officeDocument/2006/relationships/image" Target="../media/image22.png"/><Relationship Id="rId22" Type="http://schemas.openxmlformats.org/officeDocument/2006/relationships/image" Target="../media/image30.jpeg"/><Relationship Id="rId27" Type="http://schemas.openxmlformats.org/officeDocument/2006/relationships/image" Target="../media/image35.png"/></Relationships>
</file>

<file path=xl/drawings/_rels/drawing8.xml.rels><?xml version="1.0" encoding="UTF-8" standalone="yes"?>
<Relationships xmlns="http://schemas.openxmlformats.org/package/2006/relationships"><Relationship Id="rId8" Type="http://schemas.openxmlformats.org/officeDocument/2006/relationships/image" Target="../media/image44.png"/><Relationship Id="rId3" Type="http://schemas.openxmlformats.org/officeDocument/2006/relationships/image" Target="../media/image39.jpeg"/><Relationship Id="rId7" Type="http://schemas.openxmlformats.org/officeDocument/2006/relationships/image" Target="../media/image43.png"/><Relationship Id="rId12" Type="http://schemas.openxmlformats.org/officeDocument/2006/relationships/image" Target="../media/image48.png"/><Relationship Id="rId2" Type="http://schemas.openxmlformats.org/officeDocument/2006/relationships/image" Target="../media/image38.jpeg"/><Relationship Id="rId1" Type="http://schemas.openxmlformats.org/officeDocument/2006/relationships/image" Target="../media/image37.png"/><Relationship Id="rId6" Type="http://schemas.openxmlformats.org/officeDocument/2006/relationships/image" Target="../media/image42.png"/><Relationship Id="rId11" Type="http://schemas.openxmlformats.org/officeDocument/2006/relationships/image" Target="../media/image47.jpeg"/><Relationship Id="rId5" Type="http://schemas.openxmlformats.org/officeDocument/2006/relationships/image" Target="../media/image41.jpeg"/><Relationship Id="rId10" Type="http://schemas.openxmlformats.org/officeDocument/2006/relationships/image" Target="../media/image46.jpeg"/><Relationship Id="rId4" Type="http://schemas.openxmlformats.org/officeDocument/2006/relationships/image" Target="../media/image40.jpeg"/><Relationship Id="rId9" Type="http://schemas.openxmlformats.org/officeDocument/2006/relationships/image" Target="../media/image45.jpeg"/></Relationships>
</file>

<file path=xl/drawings/_rels/drawing9.xml.rels><?xml version="1.0" encoding="UTF-8" standalone="yes"?>
<Relationships xmlns="http://schemas.openxmlformats.org/package/2006/relationships"><Relationship Id="rId1" Type="http://schemas.openxmlformats.org/officeDocument/2006/relationships/image" Target="../media/image49.jpeg"/></Relationships>
</file>

<file path=xl/drawings/drawing1.xml><?xml version="1.0" encoding="utf-8"?>
<xdr:wsDr xmlns:xdr="http://schemas.openxmlformats.org/drawingml/2006/spreadsheetDrawing" xmlns:a="http://schemas.openxmlformats.org/drawingml/2006/main">
  <xdr:twoCellAnchor editAs="oneCell">
    <xdr:from>
      <xdr:col>7</xdr:col>
      <xdr:colOff>476250</xdr:colOff>
      <xdr:row>46</xdr:row>
      <xdr:rowOff>323850</xdr:rowOff>
    </xdr:from>
    <xdr:to>
      <xdr:col>8</xdr:col>
      <xdr:colOff>352425</xdr:colOff>
      <xdr:row>48</xdr:row>
      <xdr:rowOff>57150</xdr:rowOff>
    </xdr:to>
    <xdr:pic>
      <xdr:nvPicPr>
        <xdr:cNvPr id="142686" name="Picture 17">
          <a:extLst>
            <a:ext uri="{FF2B5EF4-FFF2-40B4-BE49-F238E27FC236}">
              <a16:creationId xmlns:a16="http://schemas.microsoft.com/office/drawing/2014/main" id="{00000000-0008-0000-0100-00005E2D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62450" y="5019675"/>
          <a:ext cx="6286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476250</xdr:colOff>
      <xdr:row>16</xdr:row>
      <xdr:rowOff>76200</xdr:rowOff>
    </xdr:from>
    <xdr:to>
      <xdr:col>4</xdr:col>
      <xdr:colOff>428625</xdr:colOff>
      <xdr:row>18</xdr:row>
      <xdr:rowOff>142875</xdr:rowOff>
    </xdr:to>
    <xdr:pic>
      <xdr:nvPicPr>
        <xdr:cNvPr id="2" name="그림 1">
          <a:extLst>
            <a:ext uri="{FF2B5EF4-FFF2-40B4-BE49-F238E27FC236}">
              <a16:creationId xmlns:a16="http://schemas.microsoft.com/office/drawing/2014/main" id="{D76CA462-6BD1-4F77-A2D7-A7AE1274F82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24125" y="4524375"/>
          <a:ext cx="666750" cy="666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247650</xdr:colOff>
      <xdr:row>47</xdr:row>
      <xdr:rowOff>285750</xdr:rowOff>
    </xdr:from>
    <xdr:to>
      <xdr:col>7</xdr:col>
      <xdr:colOff>161925</xdr:colOff>
      <xdr:row>49</xdr:row>
      <xdr:rowOff>133350</xdr:rowOff>
    </xdr:to>
    <xdr:pic>
      <xdr:nvPicPr>
        <xdr:cNvPr id="2" name="그림 1">
          <a:extLst>
            <a:ext uri="{FF2B5EF4-FFF2-40B4-BE49-F238E27FC236}">
              <a16:creationId xmlns:a16="http://schemas.microsoft.com/office/drawing/2014/main" id="{6A280B67-BDAD-4E38-9237-E8E32354713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81375" y="4981575"/>
          <a:ext cx="666750" cy="6667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171450</xdr:colOff>
      <xdr:row>11</xdr:row>
      <xdr:rowOff>0</xdr:rowOff>
    </xdr:from>
    <xdr:to>
      <xdr:col>6</xdr:col>
      <xdr:colOff>475650</xdr:colOff>
      <xdr:row>28</xdr:row>
      <xdr:rowOff>18600</xdr:rowOff>
    </xdr:to>
    <xdr:pic>
      <xdr:nvPicPr>
        <xdr:cNvPr id="3" name="그림 2">
          <a:extLst>
            <a:ext uri="{FF2B5EF4-FFF2-40B4-BE49-F238E27FC236}">
              <a16:creationId xmlns:a16="http://schemas.microsoft.com/office/drawing/2014/main" id="{25BAE44A-F6FE-7569-C69B-6D932FBFE3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0" y="2114550"/>
          <a:ext cx="3733200" cy="2799900"/>
        </a:xfrm>
        <a:prstGeom prst="rect">
          <a:avLst/>
        </a:prstGeom>
      </xdr:spPr>
    </xdr:pic>
    <xdr:clientData/>
  </xdr:twoCellAnchor>
  <xdr:twoCellAnchor editAs="oneCell">
    <xdr:from>
      <xdr:col>1</xdr:col>
      <xdr:colOff>161925</xdr:colOff>
      <xdr:row>46</xdr:row>
      <xdr:rowOff>0</xdr:rowOff>
    </xdr:from>
    <xdr:to>
      <xdr:col>6</xdr:col>
      <xdr:colOff>466125</xdr:colOff>
      <xdr:row>63</xdr:row>
      <xdr:rowOff>18600</xdr:rowOff>
    </xdr:to>
    <xdr:pic>
      <xdr:nvPicPr>
        <xdr:cNvPr id="5" name="그림 4">
          <a:extLst>
            <a:ext uri="{FF2B5EF4-FFF2-40B4-BE49-F238E27FC236}">
              <a16:creationId xmlns:a16="http://schemas.microsoft.com/office/drawing/2014/main" id="{8A87EB32-924A-58F8-C732-71AFE12AD47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7225" y="8248650"/>
          <a:ext cx="3733200" cy="2799900"/>
        </a:xfrm>
        <a:prstGeom prst="rect">
          <a:avLst/>
        </a:prstGeom>
      </xdr:spPr>
    </xdr:pic>
    <xdr:clientData/>
  </xdr:twoCellAnchor>
  <xdr:twoCellAnchor editAs="oneCell">
    <xdr:from>
      <xdr:col>8</xdr:col>
      <xdr:colOff>180975</xdr:colOff>
      <xdr:row>46</xdr:row>
      <xdr:rowOff>0</xdr:rowOff>
    </xdr:from>
    <xdr:to>
      <xdr:col>13</xdr:col>
      <xdr:colOff>485175</xdr:colOff>
      <xdr:row>63</xdr:row>
      <xdr:rowOff>18600</xdr:rowOff>
    </xdr:to>
    <xdr:pic>
      <xdr:nvPicPr>
        <xdr:cNvPr id="7" name="그림 6">
          <a:extLst>
            <a:ext uri="{FF2B5EF4-FFF2-40B4-BE49-F238E27FC236}">
              <a16:creationId xmlns:a16="http://schemas.microsoft.com/office/drawing/2014/main" id="{521E7DCC-C795-B1D7-0F52-ECC57D7582C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476875" y="8248650"/>
          <a:ext cx="3733200" cy="2799900"/>
        </a:xfrm>
        <a:prstGeom prst="rect">
          <a:avLst/>
        </a:prstGeom>
      </xdr:spPr>
    </xdr:pic>
    <xdr:clientData/>
  </xdr:twoCellAnchor>
  <xdr:twoCellAnchor editAs="oneCell">
    <xdr:from>
      <xdr:col>8</xdr:col>
      <xdr:colOff>190500</xdr:colOff>
      <xdr:row>11</xdr:row>
      <xdr:rowOff>0</xdr:rowOff>
    </xdr:from>
    <xdr:to>
      <xdr:col>13</xdr:col>
      <xdr:colOff>494700</xdr:colOff>
      <xdr:row>28</xdr:row>
      <xdr:rowOff>18600</xdr:rowOff>
    </xdr:to>
    <xdr:pic>
      <xdr:nvPicPr>
        <xdr:cNvPr id="9" name="그림 8">
          <a:extLst>
            <a:ext uri="{FF2B5EF4-FFF2-40B4-BE49-F238E27FC236}">
              <a16:creationId xmlns:a16="http://schemas.microsoft.com/office/drawing/2014/main" id="{F9808E4C-13D2-3EFE-3BF1-1768AD5D6BD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486400" y="2114550"/>
          <a:ext cx="3733200" cy="27999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171450</xdr:colOff>
      <xdr:row>11</xdr:row>
      <xdr:rowOff>0</xdr:rowOff>
    </xdr:from>
    <xdr:to>
      <xdr:col>6</xdr:col>
      <xdr:colOff>475650</xdr:colOff>
      <xdr:row>28</xdr:row>
      <xdr:rowOff>18600</xdr:rowOff>
    </xdr:to>
    <xdr:pic>
      <xdr:nvPicPr>
        <xdr:cNvPr id="3" name="그림 2">
          <a:extLst>
            <a:ext uri="{FF2B5EF4-FFF2-40B4-BE49-F238E27FC236}">
              <a16:creationId xmlns:a16="http://schemas.microsoft.com/office/drawing/2014/main" id="{827AEA0C-0887-E50C-6591-26AEEBFE5E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0" y="2114550"/>
          <a:ext cx="3733200" cy="2799900"/>
        </a:xfrm>
        <a:prstGeom prst="rect">
          <a:avLst/>
        </a:prstGeom>
      </xdr:spPr>
    </xdr:pic>
    <xdr:clientData/>
  </xdr:twoCellAnchor>
  <xdr:twoCellAnchor editAs="oneCell">
    <xdr:from>
      <xdr:col>8</xdr:col>
      <xdr:colOff>190500</xdr:colOff>
      <xdr:row>11</xdr:row>
      <xdr:rowOff>0</xdr:rowOff>
    </xdr:from>
    <xdr:to>
      <xdr:col>13</xdr:col>
      <xdr:colOff>494700</xdr:colOff>
      <xdr:row>28</xdr:row>
      <xdr:rowOff>18600</xdr:rowOff>
    </xdr:to>
    <xdr:pic>
      <xdr:nvPicPr>
        <xdr:cNvPr id="5" name="그림 4">
          <a:extLst>
            <a:ext uri="{FF2B5EF4-FFF2-40B4-BE49-F238E27FC236}">
              <a16:creationId xmlns:a16="http://schemas.microsoft.com/office/drawing/2014/main" id="{0A61DEA9-E8F9-D02E-CBE1-7868CD036F3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86400" y="2114550"/>
          <a:ext cx="3733200" cy="27999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82</xdr:col>
      <xdr:colOff>0</xdr:colOff>
      <xdr:row>0</xdr:row>
      <xdr:rowOff>0</xdr:rowOff>
    </xdr:from>
    <xdr:to>
      <xdr:col>82</xdr:col>
      <xdr:colOff>0</xdr:colOff>
      <xdr:row>0</xdr:row>
      <xdr:rowOff>0</xdr:rowOff>
    </xdr:to>
    <xdr:sp macro="" textlink="">
      <xdr:nvSpPr>
        <xdr:cNvPr id="157912" name="Line 1">
          <a:extLst>
            <a:ext uri="{FF2B5EF4-FFF2-40B4-BE49-F238E27FC236}">
              <a16:creationId xmlns:a16="http://schemas.microsoft.com/office/drawing/2014/main" id="{00000000-0008-0000-0800-0000D8680200}"/>
            </a:ext>
          </a:extLst>
        </xdr:cNvPr>
        <xdr:cNvSpPr>
          <a:spLocks noChangeShapeType="1"/>
        </xdr:cNvSpPr>
      </xdr:nvSpPr>
      <xdr:spPr bwMode="auto">
        <a:xfrm>
          <a:off x="13058775" y="0"/>
          <a:ext cx="0" cy="0"/>
        </a:xfrm>
        <a:prstGeom prst="line">
          <a:avLst/>
        </a:prstGeom>
        <a:noFill/>
        <a:ln w="762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82</xdr:col>
      <xdr:colOff>0</xdr:colOff>
      <xdr:row>10</xdr:row>
      <xdr:rowOff>0</xdr:rowOff>
    </xdr:from>
    <xdr:to>
      <xdr:col>82</xdr:col>
      <xdr:colOff>0</xdr:colOff>
      <xdr:row>10</xdr:row>
      <xdr:rowOff>0</xdr:rowOff>
    </xdr:to>
    <xdr:sp macro="" textlink="">
      <xdr:nvSpPr>
        <xdr:cNvPr id="157913" name="Line 12">
          <a:extLst>
            <a:ext uri="{FF2B5EF4-FFF2-40B4-BE49-F238E27FC236}">
              <a16:creationId xmlns:a16="http://schemas.microsoft.com/office/drawing/2014/main" id="{00000000-0008-0000-0800-0000D9680200}"/>
            </a:ext>
          </a:extLst>
        </xdr:cNvPr>
        <xdr:cNvSpPr>
          <a:spLocks noChangeShapeType="1"/>
        </xdr:cNvSpPr>
      </xdr:nvSpPr>
      <xdr:spPr bwMode="auto">
        <a:xfrm>
          <a:off x="13058775" y="4619625"/>
          <a:ext cx="0" cy="0"/>
        </a:xfrm>
        <a:prstGeom prst="line">
          <a:avLst/>
        </a:prstGeom>
        <a:noFill/>
        <a:ln w="762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87</xdr:col>
      <xdr:colOff>304800</xdr:colOff>
      <xdr:row>59</xdr:row>
      <xdr:rowOff>66675</xdr:rowOff>
    </xdr:from>
    <xdr:to>
      <xdr:col>89</xdr:col>
      <xdr:colOff>133350</xdr:colOff>
      <xdr:row>59</xdr:row>
      <xdr:rowOff>66675</xdr:rowOff>
    </xdr:to>
    <xdr:sp macro="" textlink="">
      <xdr:nvSpPr>
        <xdr:cNvPr id="157914" name="Line 20">
          <a:extLst>
            <a:ext uri="{FF2B5EF4-FFF2-40B4-BE49-F238E27FC236}">
              <a16:creationId xmlns:a16="http://schemas.microsoft.com/office/drawing/2014/main" id="{00000000-0008-0000-0800-0000DA680200}"/>
            </a:ext>
          </a:extLst>
        </xdr:cNvPr>
        <xdr:cNvSpPr>
          <a:spLocks noChangeShapeType="1"/>
        </xdr:cNvSpPr>
      </xdr:nvSpPr>
      <xdr:spPr bwMode="auto">
        <a:xfrm flipV="1">
          <a:off x="18116550" y="14182725"/>
          <a:ext cx="1352550" cy="0"/>
        </a:xfrm>
        <a:prstGeom prst="line">
          <a:avLst/>
        </a:prstGeom>
        <a:noFill/>
        <a:ln w="762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89</xdr:col>
      <xdr:colOff>57150</xdr:colOff>
      <xdr:row>44</xdr:row>
      <xdr:rowOff>0</xdr:rowOff>
    </xdr:from>
    <xdr:to>
      <xdr:col>90</xdr:col>
      <xdr:colOff>95250</xdr:colOff>
      <xdr:row>44</xdr:row>
      <xdr:rowOff>0</xdr:rowOff>
    </xdr:to>
    <xdr:sp macro="" textlink="">
      <xdr:nvSpPr>
        <xdr:cNvPr id="157915" name="Line 22">
          <a:extLst>
            <a:ext uri="{FF2B5EF4-FFF2-40B4-BE49-F238E27FC236}">
              <a16:creationId xmlns:a16="http://schemas.microsoft.com/office/drawing/2014/main" id="{00000000-0008-0000-0800-0000DB680200}"/>
            </a:ext>
          </a:extLst>
        </xdr:cNvPr>
        <xdr:cNvSpPr>
          <a:spLocks noChangeShapeType="1"/>
        </xdr:cNvSpPr>
      </xdr:nvSpPr>
      <xdr:spPr bwMode="auto">
        <a:xfrm flipV="1">
          <a:off x="19392900" y="11544300"/>
          <a:ext cx="800100" cy="0"/>
        </a:xfrm>
        <a:prstGeom prst="line">
          <a:avLst/>
        </a:prstGeom>
        <a:noFill/>
        <a:ln w="762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82</xdr:col>
      <xdr:colOff>0</xdr:colOff>
      <xdr:row>7</xdr:row>
      <xdr:rowOff>0</xdr:rowOff>
    </xdr:from>
    <xdr:to>
      <xdr:col>82</xdr:col>
      <xdr:colOff>0</xdr:colOff>
      <xdr:row>7</xdr:row>
      <xdr:rowOff>0</xdr:rowOff>
    </xdr:to>
    <xdr:sp macro="" textlink="">
      <xdr:nvSpPr>
        <xdr:cNvPr id="157916" name="Line 23">
          <a:extLst>
            <a:ext uri="{FF2B5EF4-FFF2-40B4-BE49-F238E27FC236}">
              <a16:creationId xmlns:a16="http://schemas.microsoft.com/office/drawing/2014/main" id="{00000000-0008-0000-0800-0000DC680200}"/>
            </a:ext>
          </a:extLst>
        </xdr:cNvPr>
        <xdr:cNvSpPr>
          <a:spLocks noChangeShapeType="1"/>
        </xdr:cNvSpPr>
      </xdr:nvSpPr>
      <xdr:spPr bwMode="auto">
        <a:xfrm>
          <a:off x="13058775" y="3105150"/>
          <a:ext cx="0" cy="0"/>
        </a:xfrm>
        <a:prstGeom prst="line">
          <a:avLst/>
        </a:prstGeom>
        <a:noFill/>
        <a:ln w="762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88</xdr:col>
      <xdr:colOff>295275</xdr:colOff>
      <xdr:row>34</xdr:row>
      <xdr:rowOff>161925</xdr:rowOff>
    </xdr:from>
    <xdr:to>
      <xdr:col>88</xdr:col>
      <xdr:colOff>752475</xdr:colOff>
      <xdr:row>34</xdr:row>
      <xdr:rowOff>161925</xdr:rowOff>
    </xdr:to>
    <xdr:sp macro="" textlink="">
      <xdr:nvSpPr>
        <xdr:cNvPr id="157917" name="Line 26">
          <a:extLst>
            <a:ext uri="{FF2B5EF4-FFF2-40B4-BE49-F238E27FC236}">
              <a16:creationId xmlns:a16="http://schemas.microsoft.com/office/drawing/2014/main" id="{00000000-0008-0000-0800-0000DD680200}"/>
            </a:ext>
          </a:extLst>
        </xdr:cNvPr>
        <xdr:cNvSpPr>
          <a:spLocks noChangeShapeType="1"/>
        </xdr:cNvSpPr>
      </xdr:nvSpPr>
      <xdr:spPr bwMode="auto">
        <a:xfrm>
          <a:off x="18869025" y="9991725"/>
          <a:ext cx="457200" cy="0"/>
        </a:xfrm>
        <a:prstGeom prst="line">
          <a:avLst/>
        </a:prstGeom>
        <a:noFill/>
        <a:ln w="762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90</xdr:col>
      <xdr:colOff>419100</xdr:colOff>
      <xdr:row>29</xdr:row>
      <xdr:rowOff>66675</xdr:rowOff>
    </xdr:from>
    <xdr:to>
      <xdr:col>91</xdr:col>
      <xdr:colOff>38100</xdr:colOff>
      <xdr:row>29</xdr:row>
      <xdr:rowOff>66675</xdr:rowOff>
    </xdr:to>
    <xdr:cxnSp macro="">
      <xdr:nvCxnSpPr>
        <xdr:cNvPr id="157918" name="AutoShape 33">
          <a:extLst>
            <a:ext uri="{FF2B5EF4-FFF2-40B4-BE49-F238E27FC236}">
              <a16:creationId xmlns:a16="http://schemas.microsoft.com/office/drawing/2014/main" id="{00000000-0008-0000-0800-0000DE680200}"/>
            </a:ext>
          </a:extLst>
        </xdr:cNvPr>
        <xdr:cNvCxnSpPr>
          <a:cxnSpLocks noChangeShapeType="1"/>
        </xdr:cNvCxnSpPr>
      </xdr:nvCxnSpPr>
      <xdr:spPr bwMode="auto">
        <a:xfrm>
          <a:off x="20516850" y="9039225"/>
          <a:ext cx="381000" cy="0"/>
        </a:xfrm>
        <a:prstGeom prst="straightConnector1">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cxnSp>
    <xdr:clientData/>
  </xdr:twoCellAnchor>
  <xdr:twoCellAnchor>
    <xdr:from>
      <xdr:col>82</xdr:col>
      <xdr:colOff>0</xdr:colOff>
      <xdr:row>8</xdr:row>
      <xdr:rowOff>0</xdr:rowOff>
    </xdr:from>
    <xdr:to>
      <xdr:col>82</xdr:col>
      <xdr:colOff>0</xdr:colOff>
      <xdr:row>8</xdr:row>
      <xdr:rowOff>0</xdr:rowOff>
    </xdr:to>
    <xdr:sp macro="" textlink="">
      <xdr:nvSpPr>
        <xdr:cNvPr id="157919" name="Line 12">
          <a:extLst>
            <a:ext uri="{FF2B5EF4-FFF2-40B4-BE49-F238E27FC236}">
              <a16:creationId xmlns:a16="http://schemas.microsoft.com/office/drawing/2014/main" id="{00000000-0008-0000-0800-0000DF680200}"/>
            </a:ext>
          </a:extLst>
        </xdr:cNvPr>
        <xdr:cNvSpPr>
          <a:spLocks noChangeShapeType="1"/>
        </xdr:cNvSpPr>
      </xdr:nvSpPr>
      <xdr:spPr bwMode="auto">
        <a:xfrm>
          <a:off x="13058775" y="3609975"/>
          <a:ext cx="0" cy="0"/>
        </a:xfrm>
        <a:prstGeom prst="line">
          <a:avLst/>
        </a:prstGeom>
        <a:noFill/>
        <a:ln w="7620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342898</xdr:colOff>
      <xdr:row>262</xdr:row>
      <xdr:rowOff>95251</xdr:rowOff>
    </xdr:from>
    <xdr:to>
      <xdr:col>11</xdr:col>
      <xdr:colOff>600898</xdr:colOff>
      <xdr:row>272</xdr:row>
      <xdr:rowOff>142875</xdr:rowOff>
    </xdr:to>
    <xdr:sp macro="" textlink="">
      <xdr:nvSpPr>
        <xdr:cNvPr id="2" name="직사각형 1">
          <a:extLst>
            <a:ext uri="{FF2B5EF4-FFF2-40B4-BE49-F238E27FC236}">
              <a16:creationId xmlns:a16="http://schemas.microsoft.com/office/drawing/2014/main" id="{BE8297CA-AF87-46E9-88D5-36FD7FF11A4B}"/>
            </a:ext>
          </a:extLst>
        </xdr:cNvPr>
        <xdr:cNvSpPr/>
      </xdr:nvSpPr>
      <xdr:spPr bwMode="auto">
        <a:xfrm>
          <a:off x="342898" y="32327851"/>
          <a:ext cx="8640000" cy="1762124"/>
        </a:xfrm>
        <a:prstGeom prst="rect">
          <a:avLst/>
        </a:prstGeom>
        <a:noFill/>
        <a:ln w="12700">
          <a:solidFill>
            <a:schemeClr val="dk1"/>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개요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풀베기 작업 중 주변의 벌집을 발견하지 못하고 작업하던 중 벌에 목과 등을 쏘인</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재해임</a:t>
          </a:r>
          <a:endParaRPr lang="en-US" altLang="ko-KR" sz="1200">
            <a:solidFill>
              <a:schemeClr val="dk1"/>
            </a:solidFill>
            <a:effectLst/>
            <a:latin typeface="돋움" pitchFamily="50" charset="-127"/>
            <a:ea typeface="돋움" pitchFamily="50" charset="-127"/>
            <a:cs typeface="+mn-cs"/>
          </a:endParaRPr>
        </a:p>
        <a:p>
          <a:pPr algn="l"/>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대책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작업 시작 전 작업구역에 대한 사전점검 및 독충 피해를 막기 위해 살충제 등을</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살포하여야 함</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벌 쏘임을 방지할 수 있는 방충모를 쓰고 신체 부위가 놀출되지 않는 작업복 착용</a:t>
          </a:r>
          <a:endParaRPr lang="en-US" altLang="ko-KR" sz="1200">
            <a:latin typeface="돋움" pitchFamily="50" charset="-127"/>
            <a:ea typeface="돋움" pitchFamily="50" charset="-127"/>
          </a:endParaRPr>
        </a:p>
      </xdr:txBody>
    </xdr:sp>
    <xdr:clientData/>
  </xdr:twoCellAnchor>
  <xdr:twoCellAnchor>
    <xdr:from>
      <xdr:col>0</xdr:col>
      <xdr:colOff>342898</xdr:colOff>
      <xdr:row>272</xdr:row>
      <xdr:rowOff>142876</xdr:rowOff>
    </xdr:from>
    <xdr:to>
      <xdr:col>11</xdr:col>
      <xdr:colOff>600898</xdr:colOff>
      <xdr:row>283</xdr:row>
      <xdr:rowOff>19050</xdr:rowOff>
    </xdr:to>
    <xdr:sp macro="" textlink="">
      <xdr:nvSpPr>
        <xdr:cNvPr id="3" name="직사각형 2">
          <a:extLst>
            <a:ext uri="{FF2B5EF4-FFF2-40B4-BE49-F238E27FC236}">
              <a16:creationId xmlns:a16="http://schemas.microsoft.com/office/drawing/2014/main" id="{648A4F57-B502-4A78-A2A9-1A7811004110}"/>
            </a:ext>
          </a:extLst>
        </xdr:cNvPr>
        <xdr:cNvSpPr/>
      </xdr:nvSpPr>
      <xdr:spPr bwMode="auto">
        <a:xfrm>
          <a:off x="342898" y="34089976"/>
          <a:ext cx="8640000" cy="1762124"/>
        </a:xfrm>
        <a:prstGeom prst="rect">
          <a:avLst/>
        </a:prstGeom>
        <a:noFill/>
        <a:ln w="12700">
          <a:solidFill>
            <a:schemeClr val="dk1"/>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개요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도르래 설치를 위해 나무에 오르던 중 좌측 손을 뱀에게 물린 재해임</a:t>
          </a:r>
          <a:endParaRPr lang="en-US" altLang="ko-KR" sz="1200">
            <a:solidFill>
              <a:schemeClr val="dk1"/>
            </a:solidFill>
            <a:effectLst/>
            <a:latin typeface="돋움" pitchFamily="50" charset="-127"/>
            <a:ea typeface="돋움" pitchFamily="50" charset="-127"/>
            <a:cs typeface="+mn-cs"/>
          </a:endParaRPr>
        </a:p>
        <a:p>
          <a:pPr algn="l"/>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대책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나무에 오를 경우 사전 점검을 하고 비가 올 경우 뱀이 나뭇가지 등에 올라가 있는</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경우가 많으므로 주의하여야 함</a:t>
          </a:r>
          <a:endParaRPr lang="en-US" altLang="ko-KR" sz="1200">
            <a:latin typeface="돋움" pitchFamily="50" charset="-127"/>
            <a:ea typeface="돋움" pitchFamily="50" charset="-127"/>
          </a:endParaRPr>
        </a:p>
      </xdr:txBody>
    </xdr:sp>
    <xdr:clientData/>
  </xdr:twoCellAnchor>
  <xdr:twoCellAnchor>
    <xdr:from>
      <xdr:col>0</xdr:col>
      <xdr:colOff>342898</xdr:colOff>
      <xdr:row>283</xdr:row>
      <xdr:rowOff>19051</xdr:rowOff>
    </xdr:from>
    <xdr:to>
      <xdr:col>11</xdr:col>
      <xdr:colOff>600898</xdr:colOff>
      <xdr:row>293</xdr:row>
      <xdr:rowOff>66675</xdr:rowOff>
    </xdr:to>
    <xdr:sp macro="" textlink="">
      <xdr:nvSpPr>
        <xdr:cNvPr id="4" name="직사각형 3">
          <a:extLst>
            <a:ext uri="{FF2B5EF4-FFF2-40B4-BE49-F238E27FC236}">
              <a16:creationId xmlns:a16="http://schemas.microsoft.com/office/drawing/2014/main" id="{C1930426-C339-4900-8574-85F29750EC05}"/>
            </a:ext>
          </a:extLst>
        </xdr:cNvPr>
        <xdr:cNvSpPr/>
      </xdr:nvSpPr>
      <xdr:spPr bwMode="auto">
        <a:xfrm>
          <a:off x="342898" y="35852101"/>
          <a:ext cx="8640000" cy="1762124"/>
        </a:xfrm>
        <a:prstGeom prst="rect">
          <a:avLst/>
        </a:prstGeom>
        <a:noFill/>
        <a:ln w="12700">
          <a:solidFill>
            <a:schemeClr val="dk1"/>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개요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작업장 근처 나무 밑에서 휴식 중</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벌도목이 재해자</a:t>
          </a:r>
          <a:r>
            <a:rPr lang="ko-KR" altLang="en-US" sz="1200" baseline="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쪽으로 넘어지면서 재해자를</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덮쳐 사망한 재해임</a:t>
          </a:r>
          <a:endParaRPr lang="en-US" altLang="ko-KR" sz="1200">
            <a:solidFill>
              <a:schemeClr val="dk1"/>
            </a:solidFill>
            <a:effectLst/>
            <a:latin typeface="돋움" pitchFamily="50" charset="-127"/>
            <a:ea typeface="돋움" pitchFamily="50" charset="-127"/>
            <a:cs typeface="+mn-cs"/>
          </a:endParaRPr>
        </a:p>
        <a:p>
          <a:pPr algn="l"/>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대책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작업 전 벌도목을 넘길 방향을 설정한 후 작업반경 내에 있는 작업자에게 알리거나</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대피시켜야 함</a:t>
          </a:r>
          <a:endParaRPr lang="en-US" altLang="ko-KR" sz="1200">
            <a:latin typeface="돋움" pitchFamily="50" charset="-127"/>
            <a:ea typeface="돋움" pitchFamily="50" charset="-127"/>
          </a:endParaRPr>
        </a:p>
      </xdr:txBody>
    </xdr:sp>
    <xdr:clientData/>
  </xdr:twoCellAnchor>
  <xdr:twoCellAnchor>
    <xdr:from>
      <xdr:col>0</xdr:col>
      <xdr:colOff>342898</xdr:colOff>
      <xdr:row>203</xdr:row>
      <xdr:rowOff>76201</xdr:rowOff>
    </xdr:from>
    <xdr:to>
      <xdr:col>11</xdr:col>
      <xdr:colOff>600898</xdr:colOff>
      <xdr:row>211</xdr:row>
      <xdr:rowOff>18601</xdr:rowOff>
    </xdr:to>
    <xdr:sp macro="" textlink="">
      <xdr:nvSpPr>
        <xdr:cNvPr id="5" name="직사각형 4">
          <a:extLst>
            <a:ext uri="{FF2B5EF4-FFF2-40B4-BE49-F238E27FC236}">
              <a16:creationId xmlns:a16="http://schemas.microsoft.com/office/drawing/2014/main" id="{BEF1806D-E6D0-487B-BA77-9372B7A1708C}"/>
            </a:ext>
          </a:extLst>
        </xdr:cNvPr>
        <xdr:cNvSpPr/>
      </xdr:nvSpPr>
      <xdr:spPr bwMode="auto">
        <a:xfrm>
          <a:off x="342898" y="25374600"/>
          <a:ext cx="8640000" cy="0"/>
        </a:xfrm>
        <a:prstGeom prst="rect">
          <a:avLst/>
        </a:prstGeom>
        <a:noFill/>
        <a:ln w="12700">
          <a:solidFill>
            <a:schemeClr val="dk1"/>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개요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예불기로 풀베기 작업 중 급경사지에서 미끄러지면서 예불기 날에 발을 다친</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재해임</a:t>
          </a:r>
          <a:endParaRPr lang="en-US" altLang="ko-KR" sz="1200">
            <a:solidFill>
              <a:schemeClr val="dk1"/>
            </a:solidFill>
            <a:effectLst/>
            <a:latin typeface="돋움" pitchFamily="50" charset="-127"/>
            <a:ea typeface="돋움" pitchFamily="50" charset="-127"/>
            <a:cs typeface="+mn-cs"/>
          </a:endParaRPr>
        </a:p>
        <a:p>
          <a:pPr algn="l"/>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대책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급경사지에서 작업 시 몸을 고정하여야 하며 예불기 보다는 낫과 같은 소형도구를</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이용하여 작업을 실시하여야 함</a:t>
          </a:r>
          <a:endParaRPr lang="en-US" altLang="ko-KR" sz="1200">
            <a:latin typeface="돋움" pitchFamily="50" charset="-127"/>
            <a:ea typeface="돋움" pitchFamily="50" charset="-127"/>
          </a:endParaRPr>
        </a:p>
      </xdr:txBody>
    </xdr:sp>
    <xdr:clientData/>
  </xdr:twoCellAnchor>
  <xdr:twoCellAnchor>
    <xdr:from>
      <xdr:col>0</xdr:col>
      <xdr:colOff>342898</xdr:colOff>
      <xdr:row>195</xdr:row>
      <xdr:rowOff>133351</xdr:rowOff>
    </xdr:from>
    <xdr:to>
      <xdr:col>11</xdr:col>
      <xdr:colOff>600898</xdr:colOff>
      <xdr:row>203</xdr:row>
      <xdr:rowOff>75751</xdr:rowOff>
    </xdr:to>
    <xdr:sp macro="" textlink="">
      <xdr:nvSpPr>
        <xdr:cNvPr id="6" name="직사각형 5">
          <a:extLst>
            <a:ext uri="{FF2B5EF4-FFF2-40B4-BE49-F238E27FC236}">
              <a16:creationId xmlns:a16="http://schemas.microsoft.com/office/drawing/2014/main" id="{5DA64B65-DCC8-48A6-A058-D6D3BC895101}"/>
            </a:ext>
          </a:extLst>
        </xdr:cNvPr>
        <xdr:cNvSpPr/>
      </xdr:nvSpPr>
      <xdr:spPr bwMode="auto">
        <a:xfrm>
          <a:off x="342898" y="25374600"/>
          <a:ext cx="8640000" cy="0"/>
        </a:xfrm>
        <a:prstGeom prst="rect">
          <a:avLst/>
        </a:prstGeom>
        <a:noFill/>
        <a:ln w="12700">
          <a:solidFill>
            <a:schemeClr val="dk1"/>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개요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예불기로 풀베기 작업 하던 중 날이 돌에 부딪치면서 파손된 날이 재해자 쪽으로 </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날아와 부상을 입은 재해임</a:t>
          </a:r>
          <a:endParaRPr lang="en-US" altLang="ko-KR" sz="1200">
            <a:solidFill>
              <a:schemeClr val="dk1"/>
            </a:solidFill>
            <a:effectLst/>
            <a:latin typeface="돋움" pitchFamily="50" charset="-127"/>
            <a:ea typeface="돋움" pitchFamily="50" charset="-127"/>
            <a:cs typeface="+mn-cs"/>
          </a:endParaRPr>
        </a:p>
        <a:p>
          <a:pPr algn="l"/>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대책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예불기 날이 장애물에 부딪쳐 파손되면서 비래할 위헝미 있으므로 보안경 등</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개인 보호구를 착용하여야 함</a:t>
          </a:r>
          <a:endParaRPr lang="en-US" altLang="ko-KR" sz="1200">
            <a:latin typeface="돋움" pitchFamily="50" charset="-127"/>
            <a:ea typeface="돋움" pitchFamily="50" charset="-127"/>
          </a:endParaRPr>
        </a:p>
      </xdr:txBody>
    </xdr:sp>
    <xdr:clientData/>
  </xdr:twoCellAnchor>
  <xdr:twoCellAnchor>
    <xdr:from>
      <xdr:col>0</xdr:col>
      <xdr:colOff>342899</xdr:colOff>
      <xdr:row>4</xdr:row>
      <xdr:rowOff>66675</xdr:rowOff>
    </xdr:from>
    <xdr:to>
      <xdr:col>8</xdr:col>
      <xdr:colOff>186899</xdr:colOff>
      <xdr:row>12</xdr:row>
      <xdr:rowOff>99075</xdr:rowOff>
    </xdr:to>
    <xdr:sp macro="" textlink="">
      <xdr:nvSpPr>
        <xdr:cNvPr id="7" name="직사각형 6">
          <a:extLst>
            <a:ext uri="{FF2B5EF4-FFF2-40B4-BE49-F238E27FC236}">
              <a16:creationId xmlns:a16="http://schemas.microsoft.com/office/drawing/2014/main" id="{77190358-E3B3-4A1F-9BC6-17E10B29E148}"/>
            </a:ext>
          </a:extLst>
        </xdr:cNvPr>
        <xdr:cNvSpPr/>
      </xdr:nvSpPr>
      <xdr:spPr bwMode="auto">
        <a:xfrm>
          <a:off x="342899" y="752475"/>
          <a:ext cx="5940000" cy="1404000"/>
        </a:xfrm>
        <a:prstGeom prst="rect">
          <a:avLst/>
        </a:prstGeom>
        <a:no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a:latin typeface="돋움" pitchFamily="50" charset="-127"/>
              <a:ea typeface="돋움" pitchFamily="50" charset="-127"/>
            </a:rPr>
            <a:t>  ① 개인안전보호구 착용을 철저히 한다</a:t>
          </a:r>
          <a:r>
            <a:rPr lang="en-US" altLang="ko-KR" sz="1200">
              <a:latin typeface="돋움" pitchFamily="50" charset="-127"/>
              <a:ea typeface="돋움" pitchFamily="50" charset="-127"/>
            </a:rPr>
            <a:t>.</a:t>
          </a:r>
        </a:p>
        <a:p>
          <a:pPr marL="0" marR="0" indent="0" algn="l" defTabSz="914400" eaLnBrk="1" fontAlgn="auto" latinLnBrk="0" hangingPunct="1">
            <a:lnSpc>
              <a:spcPct val="100000"/>
            </a:lnSpc>
            <a:spcBef>
              <a:spcPts val="0"/>
            </a:spcBef>
            <a:spcAft>
              <a:spcPts val="0"/>
            </a:spcAft>
            <a:buClrTx/>
            <a:buSzTx/>
            <a:buFontTx/>
            <a:buNone/>
            <a:tabLst/>
            <a:defRPr/>
          </a:pP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②</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작업 시작 전 안전교육을 철저히 받는다</a:t>
          </a:r>
          <a:r>
            <a:rPr lang="en-US" altLang="ko-KR" sz="1200">
              <a:solidFill>
                <a:schemeClr val="dk1"/>
              </a:solidFill>
              <a:effectLst/>
              <a:latin typeface="돋움" pitchFamily="50" charset="-127"/>
              <a:ea typeface="돋움" pitchFamily="50" charset="-127"/>
              <a:cs typeface="+mn-cs"/>
            </a:rPr>
            <a:t>.</a:t>
          </a:r>
        </a:p>
        <a:p>
          <a:pPr marL="0" marR="0" indent="0" algn="l" defTabSz="914400" eaLnBrk="1" fontAlgn="auto" latinLnBrk="0" hangingPunct="1">
            <a:lnSpc>
              <a:spcPct val="100000"/>
            </a:lnSpc>
            <a:spcBef>
              <a:spcPts val="0"/>
            </a:spcBef>
            <a:spcAft>
              <a:spcPts val="0"/>
            </a:spcAft>
            <a:buClrTx/>
            <a:buSzTx/>
            <a:buFontTx/>
            <a:buNone/>
            <a:tabLst/>
            <a:defRPr/>
          </a:pP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③</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작업 시작 전 안전작업 요령을 숙지한다</a:t>
          </a:r>
          <a:r>
            <a:rPr lang="en-US" altLang="ko-KR" sz="1200">
              <a:solidFill>
                <a:schemeClr val="dk1"/>
              </a:solidFill>
              <a:effectLst/>
              <a:latin typeface="돋움" pitchFamily="50" charset="-127"/>
              <a:ea typeface="돋움" pitchFamily="50" charset="-127"/>
              <a:cs typeface="+mn-cs"/>
            </a:rPr>
            <a:t>.</a:t>
          </a:r>
        </a:p>
        <a:p>
          <a:pPr marL="0" marR="0" indent="0" algn="l" defTabSz="914400" eaLnBrk="1" fontAlgn="auto" latinLnBrk="0" hangingPunct="1">
            <a:lnSpc>
              <a:spcPct val="100000"/>
            </a:lnSpc>
            <a:spcBef>
              <a:spcPts val="0"/>
            </a:spcBef>
            <a:spcAft>
              <a:spcPts val="0"/>
            </a:spcAft>
            <a:buClrTx/>
            <a:buSzTx/>
            <a:buFontTx/>
            <a:buNone/>
            <a:tabLst/>
            <a:defRPr/>
          </a:pP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④</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작업에 임하면 작업에만 집중한다</a:t>
          </a:r>
          <a:r>
            <a:rPr lang="en-US" altLang="ko-KR" sz="1200">
              <a:solidFill>
                <a:schemeClr val="dk1"/>
              </a:solidFill>
              <a:effectLst/>
              <a:latin typeface="돋움" pitchFamily="50" charset="-127"/>
              <a:ea typeface="돋움" pitchFamily="50" charset="-127"/>
              <a:cs typeface="+mn-cs"/>
            </a:rPr>
            <a:t>.</a:t>
          </a:r>
        </a:p>
        <a:p>
          <a:pPr marL="0" marR="0" indent="0" algn="l" defTabSz="914400" eaLnBrk="1" fontAlgn="auto" latinLnBrk="0" hangingPunct="1">
            <a:lnSpc>
              <a:spcPct val="100000"/>
            </a:lnSpc>
            <a:spcBef>
              <a:spcPts val="0"/>
            </a:spcBef>
            <a:spcAft>
              <a:spcPts val="0"/>
            </a:spcAft>
            <a:buClrTx/>
            <a:buSzTx/>
            <a:buFontTx/>
            <a:buNone/>
            <a:tabLst/>
            <a:defRPr/>
          </a:pP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⑤</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작업 시 안전거리를 확보한다</a:t>
          </a:r>
          <a:r>
            <a:rPr lang="en-US" altLang="ko-KR" sz="1200">
              <a:solidFill>
                <a:schemeClr val="dk1"/>
              </a:solidFill>
              <a:effectLst/>
              <a:latin typeface="돋움" pitchFamily="50" charset="-127"/>
              <a:ea typeface="돋움" pitchFamily="50" charset="-127"/>
              <a:cs typeface="+mn-cs"/>
            </a:rPr>
            <a:t>.</a:t>
          </a:r>
          <a:endParaRPr lang="en-US" altLang="ko-KR" sz="1200">
            <a:latin typeface="돋움" pitchFamily="50" charset="-127"/>
            <a:ea typeface="돋움" pitchFamily="50" charset="-127"/>
          </a:endParaRPr>
        </a:p>
      </xdr:txBody>
    </xdr:sp>
    <xdr:clientData/>
  </xdr:twoCellAnchor>
  <xdr:twoCellAnchor>
    <xdr:from>
      <xdr:col>1</xdr:col>
      <xdr:colOff>9524</xdr:colOff>
      <xdr:row>3</xdr:row>
      <xdr:rowOff>76200</xdr:rowOff>
    </xdr:from>
    <xdr:to>
      <xdr:col>4</xdr:col>
      <xdr:colOff>243524</xdr:colOff>
      <xdr:row>5</xdr:row>
      <xdr:rowOff>28575</xdr:rowOff>
    </xdr:to>
    <xdr:sp macro="" textlink="">
      <xdr:nvSpPr>
        <xdr:cNvPr id="8" name="직사각형 7">
          <a:extLst>
            <a:ext uri="{FF2B5EF4-FFF2-40B4-BE49-F238E27FC236}">
              <a16:creationId xmlns:a16="http://schemas.microsoft.com/office/drawing/2014/main" id="{0AAB1890-57CF-42EB-B777-66FEFD0EAC1C}"/>
            </a:ext>
          </a:extLst>
        </xdr:cNvPr>
        <xdr:cNvSpPr/>
      </xdr:nvSpPr>
      <xdr:spPr bwMode="auto">
        <a:xfrm>
          <a:off x="771524" y="590550"/>
          <a:ext cx="2520000" cy="2952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lang="ko-KR" altLang="en-US" sz="1200" b="1">
              <a:latin typeface="돋움" pitchFamily="50" charset="-127"/>
              <a:ea typeface="돋움" pitchFamily="50" charset="-127"/>
            </a:rPr>
            <a:t> 근로자  산림작업  </a:t>
          </a:r>
          <a:r>
            <a:rPr lang="en-US" altLang="ko-KR" sz="1200" b="1">
              <a:latin typeface="돋움" pitchFamily="50" charset="-127"/>
              <a:ea typeface="돋움" pitchFamily="50" charset="-127"/>
            </a:rPr>
            <a:t>5</a:t>
          </a:r>
          <a:r>
            <a:rPr lang="ko-KR" altLang="en-US" sz="1200" b="1">
              <a:latin typeface="돋움" pitchFamily="50" charset="-127"/>
              <a:ea typeface="돋움" pitchFamily="50" charset="-127"/>
            </a:rPr>
            <a:t>대  안전수칙</a:t>
          </a:r>
        </a:p>
      </xdr:txBody>
    </xdr:sp>
    <xdr:clientData/>
  </xdr:twoCellAnchor>
  <xdr:twoCellAnchor>
    <xdr:from>
      <xdr:col>0</xdr:col>
      <xdr:colOff>361950</xdr:colOff>
      <xdr:row>14</xdr:row>
      <xdr:rowOff>161925</xdr:rowOff>
    </xdr:from>
    <xdr:to>
      <xdr:col>8</xdr:col>
      <xdr:colOff>205950</xdr:colOff>
      <xdr:row>24</xdr:row>
      <xdr:rowOff>85725</xdr:rowOff>
    </xdr:to>
    <xdr:sp macro="" textlink="">
      <xdr:nvSpPr>
        <xdr:cNvPr id="9" name="직사각형 8">
          <a:extLst>
            <a:ext uri="{FF2B5EF4-FFF2-40B4-BE49-F238E27FC236}">
              <a16:creationId xmlns:a16="http://schemas.microsoft.com/office/drawing/2014/main" id="{588B3374-0D24-4FE8-8780-C9C0B1167058}"/>
            </a:ext>
          </a:extLst>
        </xdr:cNvPr>
        <xdr:cNvSpPr/>
      </xdr:nvSpPr>
      <xdr:spPr bwMode="auto">
        <a:xfrm>
          <a:off x="361950" y="2562225"/>
          <a:ext cx="5940000" cy="1638300"/>
        </a:xfrm>
        <a:prstGeom prst="rect">
          <a:avLst/>
        </a:prstGeom>
        <a:no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a:latin typeface="돋움" pitchFamily="50" charset="-127"/>
              <a:ea typeface="돋움" pitchFamily="50" charset="-127"/>
            </a:rPr>
            <a:t>  ① 작업 시작 전과 수시로 안전교육을 실시한다</a:t>
          </a:r>
          <a:r>
            <a:rPr lang="en-US" altLang="ko-KR" sz="1200">
              <a:latin typeface="돋움" pitchFamily="50" charset="-127"/>
              <a:ea typeface="돋움" pitchFamily="50" charset="-127"/>
            </a:rPr>
            <a:t>.</a:t>
          </a:r>
        </a:p>
        <a:p>
          <a:pPr algn="l"/>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②</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개인안전보호구를 근로자에게 지급하고</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안전보호구를 착용하지 않은 자는 </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작업현장에 출입하게 하지 않는다</a:t>
          </a:r>
          <a:r>
            <a:rPr lang="en-US" altLang="ko-KR" sz="1200">
              <a:solidFill>
                <a:schemeClr val="dk1"/>
              </a:solidFill>
              <a:effectLst/>
              <a:latin typeface="돋움" pitchFamily="50" charset="-127"/>
              <a:ea typeface="돋움" pitchFamily="50" charset="-127"/>
              <a:cs typeface="+mn-cs"/>
            </a:rPr>
            <a:t>.</a:t>
          </a:r>
        </a:p>
        <a:p>
          <a:pPr algn="l"/>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③</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안전사고에 대비하기 위해 현장책임자를 반드시 상주시킨다</a:t>
          </a:r>
          <a:r>
            <a:rPr lang="en-US" altLang="ko-KR" sz="1200">
              <a:solidFill>
                <a:schemeClr val="dk1"/>
              </a:solidFill>
              <a:effectLst/>
              <a:latin typeface="돋움" pitchFamily="50" charset="-127"/>
              <a:ea typeface="돋움" pitchFamily="50" charset="-127"/>
              <a:cs typeface="+mn-cs"/>
            </a:rPr>
            <a:t>.</a:t>
          </a:r>
        </a:p>
        <a:p>
          <a:pPr algn="l"/>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④</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근로자를 내 가족같이 생각한다</a:t>
          </a:r>
          <a:r>
            <a:rPr lang="en-US" altLang="ko-KR" sz="1200">
              <a:solidFill>
                <a:schemeClr val="dk1"/>
              </a:solidFill>
              <a:effectLst/>
              <a:latin typeface="돋움" pitchFamily="50" charset="-127"/>
              <a:ea typeface="돋움" pitchFamily="50" charset="-127"/>
              <a:cs typeface="+mn-cs"/>
            </a:rPr>
            <a:t>.</a:t>
          </a:r>
        </a:p>
        <a:p>
          <a:pPr algn="l"/>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⑤</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비상연락체계를 항시 유지한다</a:t>
          </a:r>
          <a:r>
            <a:rPr lang="en-US" altLang="ko-KR" sz="1200">
              <a:solidFill>
                <a:schemeClr val="dk1"/>
              </a:solidFill>
              <a:effectLst/>
              <a:latin typeface="돋움" pitchFamily="50" charset="-127"/>
              <a:ea typeface="돋움" pitchFamily="50" charset="-127"/>
              <a:cs typeface="+mn-cs"/>
            </a:rPr>
            <a:t>.</a:t>
          </a:r>
          <a:endParaRPr lang="en-US" altLang="ko-KR" sz="1200">
            <a:latin typeface="돋움" pitchFamily="50" charset="-127"/>
            <a:ea typeface="돋움" pitchFamily="50" charset="-127"/>
          </a:endParaRPr>
        </a:p>
      </xdr:txBody>
    </xdr:sp>
    <xdr:clientData/>
  </xdr:twoCellAnchor>
  <xdr:twoCellAnchor>
    <xdr:from>
      <xdr:col>0</xdr:col>
      <xdr:colOff>561974</xdr:colOff>
      <xdr:row>14</xdr:row>
      <xdr:rowOff>0</xdr:rowOff>
    </xdr:from>
    <xdr:to>
      <xdr:col>4</xdr:col>
      <xdr:colOff>33974</xdr:colOff>
      <xdr:row>15</xdr:row>
      <xdr:rowOff>123825</xdr:rowOff>
    </xdr:to>
    <xdr:sp macro="" textlink="">
      <xdr:nvSpPr>
        <xdr:cNvPr id="10" name="직사각형 9">
          <a:extLst>
            <a:ext uri="{FF2B5EF4-FFF2-40B4-BE49-F238E27FC236}">
              <a16:creationId xmlns:a16="http://schemas.microsoft.com/office/drawing/2014/main" id="{BD4AB3ED-F582-4836-8393-F361A7549DD2}"/>
            </a:ext>
          </a:extLst>
        </xdr:cNvPr>
        <xdr:cNvSpPr/>
      </xdr:nvSpPr>
      <xdr:spPr bwMode="auto">
        <a:xfrm>
          <a:off x="561974" y="2400300"/>
          <a:ext cx="2520000" cy="2952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lang="ko-KR" altLang="en-US" sz="1200" b="1">
              <a:latin typeface="돋움" pitchFamily="50" charset="-127"/>
              <a:ea typeface="돋움" pitchFamily="50" charset="-127"/>
            </a:rPr>
            <a:t> 사업주  안전관리  </a:t>
          </a:r>
          <a:r>
            <a:rPr lang="en-US" altLang="ko-KR" sz="1200" b="1">
              <a:latin typeface="돋움" pitchFamily="50" charset="-127"/>
              <a:ea typeface="돋움" pitchFamily="50" charset="-127"/>
            </a:rPr>
            <a:t>5</a:t>
          </a:r>
          <a:r>
            <a:rPr lang="ko-KR" altLang="en-US" sz="1200" b="1">
              <a:latin typeface="돋움" pitchFamily="50" charset="-127"/>
              <a:ea typeface="돋움" pitchFamily="50" charset="-127"/>
            </a:rPr>
            <a:t>대  안전수칙</a:t>
          </a:r>
        </a:p>
      </xdr:txBody>
    </xdr:sp>
    <xdr:clientData/>
  </xdr:twoCellAnchor>
  <xdr:twoCellAnchor>
    <xdr:from>
      <xdr:col>0</xdr:col>
      <xdr:colOff>352425</xdr:colOff>
      <xdr:row>26</xdr:row>
      <xdr:rowOff>114300</xdr:rowOff>
    </xdr:from>
    <xdr:to>
      <xdr:col>8</xdr:col>
      <xdr:colOff>196425</xdr:colOff>
      <xdr:row>34</xdr:row>
      <xdr:rowOff>146700</xdr:rowOff>
    </xdr:to>
    <xdr:sp macro="" textlink="">
      <xdr:nvSpPr>
        <xdr:cNvPr id="11" name="직사각형 10">
          <a:extLst>
            <a:ext uri="{FF2B5EF4-FFF2-40B4-BE49-F238E27FC236}">
              <a16:creationId xmlns:a16="http://schemas.microsoft.com/office/drawing/2014/main" id="{F78E971B-1FA5-41DA-8982-8F6FE8A7B960}"/>
            </a:ext>
          </a:extLst>
        </xdr:cNvPr>
        <xdr:cNvSpPr/>
      </xdr:nvSpPr>
      <xdr:spPr bwMode="auto">
        <a:xfrm>
          <a:off x="352425" y="4572000"/>
          <a:ext cx="5940000" cy="1404000"/>
        </a:xfrm>
        <a:prstGeom prst="rect">
          <a:avLst/>
        </a:prstGeom>
        <a:no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a:latin typeface="돋움" pitchFamily="50" charset="-127"/>
              <a:ea typeface="돋움" pitchFamily="50" charset="-127"/>
            </a:rPr>
            <a:t>  ① 안전보호구를 착용하지 않고 사업장 출입을 하지 않게 한다</a:t>
          </a:r>
          <a:r>
            <a:rPr lang="en-US" altLang="ko-KR" sz="1200">
              <a:latin typeface="돋움" pitchFamily="50" charset="-127"/>
              <a:ea typeface="돋움" pitchFamily="50" charset="-127"/>
            </a:rPr>
            <a:t>.</a:t>
          </a:r>
        </a:p>
        <a:p>
          <a:pPr algn="l"/>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②</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안전보호구를 착용하지 않은 채로 사업장 출입을 하지 않는다</a:t>
          </a:r>
          <a:r>
            <a:rPr lang="en-US" altLang="ko-KR" sz="1200">
              <a:solidFill>
                <a:schemeClr val="dk1"/>
              </a:solidFill>
              <a:effectLst/>
              <a:latin typeface="돋움" pitchFamily="50" charset="-127"/>
              <a:ea typeface="돋움" pitchFamily="50" charset="-127"/>
              <a:cs typeface="+mn-cs"/>
            </a:rPr>
            <a:t>.</a:t>
          </a:r>
        </a:p>
        <a:p>
          <a:pPr algn="l"/>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③</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안전수칙을 준수하지 않는 사업주</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근로자를 묵인하지 않는다</a:t>
          </a:r>
          <a:r>
            <a:rPr lang="en-US" altLang="ko-KR" sz="1200">
              <a:solidFill>
                <a:schemeClr val="dk1"/>
              </a:solidFill>
              <a:effectLst/>
              <a:latin typeface="돋움" pitchFamily="50" charset="-127"/>
              <a:ea typeface="돋움" pitchFamily="50" charset="-127"/>
              <a:cs typeface="+mn-cs"/>
            </a:rPr>
            <a:t>.</a:t>
          </a:r>
        </a:p>
        <a:p>
          <a:pPr algn="l"/>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④</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안전관리 이행계획 이행여부를 철저히 확인한다</a:t>
          </a:r>
          <a:r>
            <a:rPr lang="en-US" altLang="ko-KR" sz="1200">
              <a:solidFill>
                <a:schemeClr val="dk1"/>
              </a:solidFill>
              <a:effectLst/>
              <a:latin typeface="돋움" pitchFamily="50" charset="-127"/>
              <a:ea typeface="돋움" pitchFamily="50" charset="-127"/>
              <a:cs typeface="+mn-cs"/>
            </a:rPr>
            <a:t>.</a:t>
          </a:r>
        </a:p>
        <a:p>
          <a:pPr algn="l"/>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⑤</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사업추진 시 안전을 최우선하고 무리하게 작업하지 않게 한다</a:t>
          </a:r>
          <a:r>
            <a:rPr lang="en-US" altLang="ko-KR" sz="1200">
              <a:solidFill>
                <a:schemeClr val="dk1"/>
              </a:solidFill>
              <a:effectLst/>
              <a:latin typeface="돋움" pitchFamily="50" charset="-127"/>
              <a:ea typeface="돋움" pitchFamily="50" charset="-127"/>
              <a:cs typeface="+mn-cs"/>
            </a:rPr>
            <a:t>.</a:t>
          </a:r>
          <a:endParaRPr lang="en-US" altLang="ko-KR" sz="1200">
            <a:latin typeface="돋움" pitchFamily="50" charset="-127"/>
            <a:ea typeface="돋움" pitchFamily="50" charset="-127"/>
          </a:endParaRPr>
        </a:p>
      </xdr:txBody>
    </xdr:sp>
    <xdr:clientData/>
  </xdr:twoCellAnchor>
  <xdr:twoCellAnchor>
    <xdr:from>
      <xdr:col>0</xdr:col>
      <xdr:colOff>552449</xdr:colOff>
      <xdr:row>25</xdr:row>
      <xdr:rowOff>123825</xdr:rowOff>
    </xdr:from>
    <xdr:to>
      <xdr:col>4</xdr:col>
      <xdr:colOff>24449</xdr:colOff>
      <xdr:row>27</xdr:row>
      <xdr:rowOff>76200</xdr:rowOff>
    </xdr:to>
    <xdr:sp macro="" textlink="">
      <xdr:nvSpPr>
        <xdr:cNvPr id="12" name="직사각형 11">
          <a:extLst>
            <a:ext uri="{FF2B5EF4-FFF2-40B4-BE49-F238E27FC236}">
              <a16:creationId xmlns:a16="http://schemas.microsoft.com/office/drawing/2014/main" id="{D2AF5A82-1774-47AB-A7D0-C4BE329B9E58}"/>
            </a:ext>
          </a:extLst>
        </xdr:cNvPr>
        <xdr:cNvSpPr/>
      </xdr:nvSpPr>
      <xdr:spPr bwMode="auto">
        <a:xfrm>
          <a:off x="552449" y="4410075"/>
          <a:ext cx="2520000" cy="2952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lang="ko-KR" altLang="en-US" sz="1200" b="1">
              <a:latin typeface="돋움" pitchFamily="50" charset="-127"/>
              <a:ea typeface="돋움" pitchFamily="50" charset="-127"/>
            </a:rPr>
            <a:t> 감독관  안전관리  </a:t>
          </a:r>
          <a:r>
            <a:rPr lang="en-US" altLang="ko-KR" sz="1200" b="1">
              <a:latin typeface="돋움" pitchFamily="50" charset="-127"/>
              <a:ea typeface="돋움" pitchFamily="50" charset="-127"/>
            </a:rPr>
            <a:t>5</a:t>
          </a:r>
          <a:r>
            <a:rPr lang="ko-KR" altLang="en-US" sz="1200" b="1">
              <a:latin typeface="돋움" pitchFamily="50" charset="-127"/>
              <a:ea typeface="돋움" pitchFamily="50" charset="-127"/>
            </a:rPr>
            <a:t>대  안전수칙</a:t>
          </a:r>
        </a:p>
      </xdr:txBody>
    </xdr:sp>
    <xdr:clientData/>
  </xdr:twoCellAnchor>
  <xdr:twoCellAnchor>
    <xdr:from>
      <xdr:col>1</xdr:col>
      <xdr:colOff>638175</xdr:colOff>
      <xdr:row>0</xdr:row>
      <xdr:rowOff>57150</xdr:rowOff>
    </xdr:from>
    <xdr:to>
      <xdr:col>8</xdr:col>
      <xdr:colOff>200025</xdr:colOff>
      <xdr:row>2</xdr:row>
      <xdr:rowOff>9525</xdr:rowOff>
    </xdr:to>
    <xdr:sp macro="" textlink="">
      <xdr:nvSpPr>
        <xdr:cNvPr id="13" name="직사각형 12">
          <a:extLst>
            <a:ext uri="{FF2B5EF4-FFF2-40B4-BE49-F238E27FC236}">
              <a16:creationId xmlns:a16="http://schemas.microsoft.com/office/drawing/2014/main" id="{0838EA7D-AD56-48C8-B596-E9787610E91A}"/>
            </a:ext>
          </a:extLst>
        </xdr:cNvPr>
        <xdr:cNvSpPr/>
      </xdr:nvSpPr>
      <xdr:spPr bwMode="auto">
        <a:xfrm>
          <a:off x="1400175" y="57150"/>
          <a:ext cx="4895850" cy="295275"/>
        </a:xfrm>
        <a:prstGeom prst="rect">
          <a:avLst/>
        </a:prstGeom>
        <a:no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400" b="1">
              <a:latin typeface="돋움" pitchFamily="50" charset="-127"/>
              <a:ea typeface="돋움" pitchFamily="50" charset="-127"/>
            </a:rPr>
            <a:t> 산림사업  </a:t>
          </a:r>
          <a:r>
            <a:rPr lang="en-US" altLang="ko-KR" sz="1400" b="1">
              <a:latin typeface="돋움" pitchFamily="50" charset="-127"/>
              <a:ea typeface="돋움" pitchFamily="50" charset="-127"/>
            </a:rPr>
            <a:t>5</a:t>
          </a:r>
          <a:r>
            <a:rPr lang="ko-KR" altLang="en-US" sz="1400" b="1">
              <a:latin typeface="돋움" pitchFamily="50" charset="-127"/>
              <a:ea typeface="돋움" pitchFamily="50" charset="-127"/>
            </a:rPr>
            <a:t>대  안전수칙</a:t>
          </a:r>
        </a:p>
      </xdr:txBody>
    </xdr:sp>
    <xdr:clientData/>
  </xdr:twoCellAnchor>
  <xdr:twoCellAnchor>
    <xdr:from>
      <xdr:col>8</xdr:col>
      <xdr:colOff>609601</xdr:colOff>
      <xdr:row>15</xdr:row>
      <xdr:rowOff>114300</xdr:rowOff>
    </xdr:from>
    <xdr:to>
      <xdr:col>11</xdr:col>
      <xdr:colOff>24600</xdr:colOff>
      <xdr:row>24</xdr:row>
      <xdr:rowOff>11250</xdr:rowOff>
    </xdr:to>
    <xdr:pic>
      <xdr:nvPicPr>
        <xdr:cNvPr id="14" name="그림 13">
          <a:extLst>
            <a:ext uri="{FF2B5EF4-FFF2-40B4-BE49-F238E27FC236}">
              <a16:creationId xmlns:a16="http://schemas.microsoft.com/office/drawing/2014/main" id="{12AC8FB5-E36B-4897-9374-3A233D180803}"/>
            </a:ext>
          </a:extLst>
        </xdr:cNvPr>
        <xdr:cNvPicPr>
          <a:picLocks noChangeAspect="1"/>
        </xdr:cNvPicPr>
      </xdr:nvPicPr>
      <xdr:blipFill>
        <a:blip xmlns:r="http://schemas.openxmlformats.org/officeDocument/2006/relationships" r:embed="rId1"/>
        <a:stretch>
          <a:fillRect/>
        </a:stretch>
      </xdr:blipFill>
      <xdr:spPr>
        <a:xfrm>
          <a:off x="6705601" y="2686050"/>
          <a:ext cx="1700999" cy="1440000"/>
        </a:xfrm>
        <a:prstGeom prst="rect">
          <a:avLst/>
        </a:prstGeom>
      </xdr:spPr>
    </xdr:pic>
    <xdr:clientData/>
  </xdr:twoCellAnchor>
  <xdr:twoCellAnchor>
    <xdr:from>
      <xdr:col>8</xdr:col>
      <xdr:colOff>619125</xdr:colOff>
      <xdr:row>26</xdr:row>
      <xdr:rowOff>95250</xdr:rowOff>
    </xdr:from>
    <xdr:to>
      <xdr:col>11</xdr:col>
      <xdr:colOff>84973</xdr:colOff>
      <xdr:row>34</xdr:row>
      <xdr:rowOff>163650</xdr:rowOff>
    </xdr:to>
    <xdr:pic>
      <xdr:nvPicPr>
        <xdr:cNvPr id="15" name="그림 14">
          <a:extLst>
            <a:ext uri="{FF2B5EF4-FFF2-40B4-BE49-F238E27FC236}">
              <a16:creationId xmlns:a16="http://schemas.microsoft.com/office/drawing/2014/main" id="{D77462C4-995F-4036-ACB3-155E0AC27E98}"/>
            </a:ext>
          </a:extLst>
        </xdr:cNvPr>
        <xdr:cNvPicPr>
          <a:picLocks noChangeAspect="1"/>
        </xdr:cNvPicPr>
      </xdr:nvPicPr>
      <xdr:blipFill>
        <a:blip xmlns:r="http://schemas.openxmlformats.org/officeDocument/2006/relationships" r:embed="rId2"/>
        <a:stretch>
          <a:fillRect/>
        </a:stretch>
      </xdr:blipFill>
      <xdr:spPr>
        <a:xfrm>
          <a:off x="6715125" y="4552950"/>
          <a:ext cx="1751848" cy="1440000"/>
        </a:xfrm>
        <a:prstGeom prst="rect">
          <a:avLst/>
        </a:prstGeom>
      </xdr:spPr>
    </xdr:pic>
    <xdr:clientData/>
  </xdr:twoCellAnchor>
  <xdr:twoCellAnchor>
    <xdr:from>
      <xdr:col>8</xdr:col>
      <xdr:colOff>619124</xdr:colOff>
      <xdr:row>4</xdr:row>
      <xdr:rowOff>85725</xdr:rowOff>
    </xdr:from>
    <xdr:to>
      <xdr:col>10</xdr:col>
      <xdr:colOff>486218</xdr:colOff>
      <xdr:row>12</xdr:row>
      <xdr:rowOff>154125</xdr:rowOff>
    </xdr:to>
    <xdr:pic>
      <xdr:nvPicPr>
        <xdr:cNvPr id="16" name="그림 15">
          <a:extLst>
            <a:ext uri="{FF2B5EF4-FFF2-40B4-BE49-F238E27FC236}">
              <a16:creationId xmlns:a16="http://schemas.microsoft.com/office/drawing/2014/main" id="{99D628A3-4908-4F49-9E00-D112EF911682}"/>
            </a:ext>
          </a:extLst>
        </xdr:cNvPr>
        <xdr:cNvPicPr>
          <a:picLocks noChangeAspect="1" noChangeArrowheads="1"/>
        </xdr:cNvPicPr>
      </xdr:nvPicPr>
      <xdr:blipFill>
        <a:blip xmlns:r="http://schemas.openxmlformats.org/officeDocument/2006/relationships" r:embed="rId3" cstate="screen">
          <a:extLst>
            <a:ext uri="{28A0092B-C50C-407E-A947-70E740481C1C}">
              <a14:useLocalDpi xmlns:a14="http://schemas.microsoft.com/office/drawing/2010/main"/>
            </a:ext>
          </a:extLst>
        </a:blip>
        <a:srcRect/>
        <a:stretch>
          <a:fillRect/>
        </a:stretch>
      </xdr:blipFill>
      <xdr:spPr bwMode="auto">
        <a:xfrm>
          <a:off x="6715124" y="771525"/>
          <a:ext cx="1391094" cy="1440000"/>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352425</xdr:colOff>
      <xdr:row>0</xdr:row>
      <xdr:rowOff>66675</xdr:rowOff>
    </xdr:from>
    <xdr:to>
      <xdr:col>1</xdr:col>
      <xdr:colOff>381000</xdr:colOff>
      <xdr:row>2</xdr:row>
      <xdr:rowOff>19050</xdr:rowOff>
    </xdr:to>
    <xdr:sp macro="" textlink="">
      <xdr:nvSpPr>
        <xdr:cNvPr id="17" name="직사각형 16">
          <a:extLst>
            <a:ext uri="{FF2B5EF4-FFF2-40B4-BE49-F238E27FC236}">
              <a16:creationId xmlns:a16="http://schemas.microsoft.com/office/drawing/2014/main" id="{B241A813-7CB6-4C75-BB40-D407C36E4D19}"/>
            </a:ext>
          </a:extLst>
        </xdr:cNvPr>
        <xdr:cNvSpPr/>
      </xdr:nvSpPr>
      <xdr:spPr bwMode="auto">
        <a:xfrm>
          <a:off x="352425" y="66675"/>
          <a:ext cx="790575" cy="295275"/>
        </a:xfrm>
        <a:prstGeom prst="rect">
          <a:avLst/>
        </a:prstGeom>
        <a:solidFill>
          <a:schemeClr val="tx2">
            <a:lumMod val="75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400" b="1">
              <a:solidFill>
                <a:schemeClr val="bg1"/>
              </a:solidFill>
              <a:latin typeface="돋움" pitchFamily="50" charset="-127"/>
              <a:ea typeface="돋움" pitchFamily="50" charset="-127"/>
            </a:rPr>
            <a:t> 안전 </a:t>
          </a:r>
          <a:r>
            <a:rPr lang="en-US" altLang="ko-KR" sz="1400" b="1">
              <a:solidFill>
                <a:schemeClr val="bg1"/>
              </a:solidFill>
              <a:latin typeface="돋움" pitchFamily="50" charset="-127"/>
              <a:ea typeface="돋움" pitchFamily="50" charset="-127"/>
            </a:rPr>
            <a:t>1</a:t>
          </a:r>
          <a:endParaRPr lang="ko-KR" altLang="en-US" sz="1400" b="1">
            <a:solidFill>
              <a:schemeClr val="bg1"/>
            </a:solidFill>
            <a:latin typeface="돋움" pitchFamily="50" charset="-127"/>
            <a:ea typeface="돋움" pitchFamily="50" charset="-127"/>
          </a:endParaRPr>
        </a:p>
      </xdr:txBody>
    </xdr:sp>
    <xdr:clientData/>
  </xdr:twoCellAnchor>
  <xdr:twoCellAnchor>
    <xdr:from>
      <xdr:col>1</xdr:col>
      <xdr:colOff>647700</xdr:colOff>
      <xdr:row>37</xdr:row>
      <xdr:rowOff>38100</xdr:rowOff>
    </xdr:from>
    <xdr:to>
      <xdr:col>8</xdr:col>
      <xdr:colOff>209550</xdr:colOff>
      <xdr:row>38</xdr:row>
      <xdr:rowOff>161925</xdr:rowOff>
    </xdr:to>
    <xdr:sp macro="" textlink="">
      <xdr:nvSpPr>
        <xdr:cNvPr id="18" name="직사각형 17">
          <a:extLst>
            <a:ext uri="{FF2B5EF4-FFF2-40B4-BE49-F238E27FC236}">
              <a16:creationId xmlns:a16="http://schemas.microsoft.com/office/drawing/2014/main" id="{242B61BB-68BC-4F67-9ABD-0C4AA845533D}"/>
            </a:ext>
          </a:extLst>
        </xdr:cNvPr>
        <xdr:cNvSpPr/>
      </xdr:nvSpPr>
      <xdr:spPr bwMode="auto">
        <a:xfrm>
          <a:off x="1409700" y="6381750"/>
          <a:ext cx="4895850" cy="295275"/>
        </a:xfrm>
        <a:prstGeom prst="rect">
          <a:avLst/>
        </a:prstGeom>
        <a:no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400" b="1">
              <a:latin typeface="돋움" pitchFamily="50" charset="-127"/>
              <a:ea typeface="돋움" pitchFamily="50" charset="-127"/>
            </a:rPr>
            <a:t> 산림사업</a:t>
          </a:r>
          <a:r>
            <a:rPr lang="ko-KR" altLang="en-US" sz="1400" b="1" baseline="0">
              <a:latin typeface="돋움" pitchFamily="50" charset="-127"/>
              <a:ea typeface="돋움" pitchFamily="50" charset="-127"/>
            </a:rPr>
            <a:t>  안전작업  요령</a:t>
          </a:r>
          <a:endParaRPr lang="ko-KR" altLang="en-US" sz="1400" b="1">
            <a:latin typeface="돋움" pitchFamily="50" charset="-127"/>
            <a:ea typeface="돋움" pitchFamily="50" charset="-127"/>
          </a:endParaRPr>
        </a:p>
      </xdr:txBody>
    </xdr:sp>
    <xdr:clientData/>
  </xdr:twoCellAnchor>
  <xdr:twoCellAnchor>
    <xdr:from>
      <xdr:col>0</xdr:col>
      <xdr:colOff>361950</xdr:colOff>
      <xdr:row>37</xdr:row>
      <xdr:rowOff>47625</xdr:rowOff>
    </xdr:from>
    <xdr:to>
      <xdr:col>1</xdr:col>
      <xdr:colOff>390525</xdr:colOff>
      <xdr:row>39</xdr:row>
      <xdr:rowOff>0</xdr:rowOff>
    </xdr:to>
    <xdr:sp macro="" textlink="">
      <xdr:nvSpPr>
        <xdr:cNvPr id="19" name="직사각형 18">
          <a:extLst>
            <a:ext uri="{FF2B5EF4-FFF2-40B4-BE49-F238E27FC236}">
              <a16:creationId xmlns:a16="http://schemas.microsoft.com/office/drawing/2014/main" id="{501C52D5-CCE0-47E5-9231-1D7184721507}"/>
            </a:ext>
          </a:extLst>
        </xdr:cNvPr>
        <xdr:cNvSpPr/>
      </xdr:nvSpPr>
      <xdr:spPr bwMode="auto">
        <a:xfrm>
          <a:off x="361950" y="6391275"/>
          <a:ext cx="790575" cy="295275"/>
        </a:xfrm>
        <a:prstGeom prst="rect">
          <a:avLst/>
        </a:prstGeom>
        <a:solidFill>
          <a:schemeClr val="tx2">
            <a:lumMod val="75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400" b="1">
              <a:solidFill>
                <a:schemeClr val="bg1"/>
              </a:solidFill>
              <a:latin typeface="돋움" pitchFamily="50" charset="-127"/>
              <a:ea typeface="돋움" pitchFamily="50" charset="-127"/>
            </a:rPr>
            <a:t> 안전 </a:t>
          </a:r>
          <a:r>
            <a:rPr lang="en-US" altLang="ko-KR" sz="1400" b="1">
              <a:solidFill>
                <a:schemeClr val="bg1"/>
              </a:solidFill>
              <a:latin typeface="돋움" pitchFamily="50" charset="-127"/>
              <a:ea typeface="돋움" pitchFamily="50" charset="-127"/>
            </a:rPr>
            <a:t>2</a:t>
          </a:r>
          <a:endParaRPr lang="ko-KR" altLang="en-US" sz="1400" b="1">
            <a:solidFill>
              <a:schemeClr val="bg1"/>
            </a:solidFill>
            <a:latin typeface="돋움" pitchFamily="50" charset="-127"/>
            <a:ea typeface="돋움" pitchFamily="50" charset="-127"/>
          </a:endParaRPr>
        </a:p>
      </xdr:txBody>
    </xdr:sp>
    <xdr:clientData/>
  </xdr:twoCellAnchor>
  <xdr:twoCellAnchor>
    <xdr:from>
      <xdr:col>0</xdr:col>
      <xdr:colOff>371475</xdr:colOff>
      <xdr:row>40</xdr:row>
      <xdr:rowOff>66675</xdr:rowOff>
    </xdr:from>
    <xdr:to>
      <xdr:col>1</xdr:col>
      <xdr:colOff>19050</xdr:colOff>
      <xdr:row>42</xdr:row>
      <xdr:rowOff>19050</xdr:rowOff>
    </xdr:to>
    <xdr:sp macro="" textlink="">
      <xdr:nvSpPr>
        <xdr:cNvPr id="20" name="직사각형 19">
          <a:extLst>
            <a:ext uri="{FF2B5EF4-FFF2-40B4-BE49-F238E27FC236}">
              <a16:creationId xmlns:a16="http://schemas.microsoft.com/office/drawing/2014/main" id="{2CC8B959-DE84-43F6-B660-547C8E3344BC}"/>
            </a:ext>
          </a:extLst>
        </xdr:cNvPr>
        <xdr:cNvSpPr/>
      </xdr:nvSpPr>
      <xdr:spPr bwMode="auto">
        <a:xfrm>
          <a:off x="371475" y="6924675"/>
          <a:ext cx="409575" cy="295275"/>
        </a:xfrm>
        <a:prstGeom prst="rect">
          <a:avLst/>
        </a:prstGeom>
        <a:no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lang="en-US" altLang="ko-KR" sz="1400" b="1">
              <a:solidFill>
                <a:sysClr val="windowText" lastClr="000000"/>
              </a:solidFill>
              <a:latin typeface="돋움" pitchFamily="50" charset="-127"/>
              <a:ea typeface="돋움" pitchFamily="50" charset="-127"/>
            </a:rPr>
            <a:t>1</a:t>
          </a:r>
          <a:endParaRPr lang="ko-KR" altLang="en-US" sz="1400" b="1">
            <a:solidFill>
              <a:sysClr val="windowText" lastClr="000000"/>
            </a:solidFill>
            <a:latin typeface="돋움" pitchFamily="50" charset="-127"/>
            <a:ea typeface="돋움" pitchFamily="50" charset="-127"/>
          </a:endParaRPr>
        </a:p>
      </xdr:txBody>
    </xdr:sp>
    <xdr:clientData/>
  </xdr:twoCellAnchor>
  <xdr:twoCellAnchor>
    <xdr:from>
      <xdr:col>1</xdr:col>
      <xdr:colOff>209550</xdr:colOff>
      <xdr:row>40</xdr:row>
      <xdr:rowOff>57150</xdr:rowOff>
    </xdr:from>
    <xdr:to>
      <xdr:col>5</xdr:col>
      <xdr:colOff>41550</xdr:colOff>
      <xdr:row>42</xdr:row>
      <xdr:rowOff>9450</xdr:rowOff>
    </xdr:to>
    <xdr:sp macro="" textlink="">
      <xdr:nvSpPr>
        <xdr:cNvPr id="21" name="오각형 21">
          <a:extLst>
            <a:ext uri="{FF2B5EF4-FFF2-40B4-BE49-F238E27FC236}">
              <a16:creationId xmlns:a16="http://schemas.microsoft.com/office/drawing/2014/main" id="{DD9F047A-F4C5-487C-8805-5DC25E205841}"/>
            </a:ext>
          </a:extLst>
        </xdr:cNvPr>
        <xdr:cNvSpPr/>
      </xdr:nvSpPr>
      <xdr:spPr bwMode="auto">
        <a:xfrm>
          <a:off x="971550" y="6915150"/>
          <a:ext cx="2880000" cy="295200"/>
        </a:xfrm>
        <a:prstGeom prst="homePlate">
          <a:avLst/>
        </a:prstGeom>
        <a:ln w="9525">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300" b="1"/>
            <a:t> 개인용  보호구의  기능</a:t>
          </a:r>
        </a:p>
      </xdr:txBody>
    </xdr:sp>
    <xdr:clientData/>
  </xdr:twoCellAnchor>
  <xdr:twoCellAnchor>
    <xdr:from>
      <xdr:col>0</xdr:col>
      <xdr:colOff>352423</xdr:colOff>
      <xdr:row>43</xdr:row>
      <xdr:rowOff>19050</xdr:rowOff>
    </xdr:from>
    <xdr:to>
      <xdr:col>11</xdr:col>
      <xdr:colOff>610423</xdr:colOff>
      <xdr:row>51</xdr:row>
      <xdr:rowOff>87450</xdr:rowOff>
    </xdr:to>
    <xdr:sp macro="" textlink="">
      <xdr:nvSpPr>
        <xdr:cNvPr id="22" name="직사각형 21">
          <a:extLst>
            <a:ext uri="{FF2B5EF4-FFF2-40B4-BE49-F238E27FC236}">
              <a16:creationId xmlns:a16="http://schemas.microsoft.com/office/drawing/2014/main" id="{BC826FED-6443-49CA-874D-038838FFF19D}"/>
            </a:ext>
          </a:extLst>
        </xdr:cNvPr>
        <xdr:cNvSpPr/>
      </xdr:nvSpPr>
      <xdr:spPr bwMode="auto">
        <a:xfrm>
          <a:off x="352423" y="7391400"/>
          <a:ext cx="8640000" cy="1440000"/>
        </a:xfrm>
        <a:prstGeom prst="rect">
          <a:avLst/>
        </a:prstGeom>
        <a:noFill/>
        <a:ln w="12700">
          <a:no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a:latin typeface="돋움" pitchFamily="50" charset="-127"/>
              <a:ea typeface="돋움" pitchFamily="50" charset="-127"/>
            </a:rPr>
            <a:t>  ○ 안 전  모 </a:t>
          </a:r>
          <a:r>
            <a:rPr lang="en-US" altLang="ko-KR" sz="1200">
              <a:latin typeface="돋움" pitchFamily="50" charset="-127"/>
              <a:ea typeface="돋움" pitchFamily="50" charset="-127"/>
            </a:rPr>
            <a:t>: </a:t>
          </a:r>
          <a:r>
            <a:rPr lang="ko-KR" altLang="en-US" sz="1200">
              <a:latin typeface="돋움" pitchFamily="50" charset="-127"/>
              <a:ea typeface="돋움" pitchFamily="50" charset="-127"/>
            </a:rPr>
            <a:t>벌목작업시 나뭇가지 낙하 위험을 방지하기 위해 착용</a:t>
          </a:r>
          <a:endParaRPr lang="en-US" altLang="ko-KR" sz="1200">
            <a:latin typeface="돋움" pitchFamily="50" charset="-127"/>
            <a:ea typeface="돋움" pitchFamily="50" charset="-127"/>
          </a:endParaRPr>
        </a:p>
        <a:p>
          <a:pPr algn="l"/>
          <a:r>
            <a:rPr lang="ko-KR" altLang="ko-KR" sz="1200">
              <a:solidFill>
                <a:schemeClr val="dk1"/>
              </a:solidFill>
              <a:effectLst/>
              <a:latin typeface="돋움" pitchFamily="50" charset="-127"/>
              <a:ea typeface="돋움" pitchFamily="50" charset="-127"/>
              <a:cs typeface="+mn-cs"/>
            </a:rPr>
            <a:t>  ○ </a:t>
          </a:r>
          <a:r>
            <a:rPr lang="ko-KR" altLang="en-US" sz="1200">
              <a:solidFill>
                <a:schemeClr val="dk1"/>
              </a:solidFill>
              <a:effectLst/>
              <a:latin typeface="돋움" pitchFamily="50" charset="-127"/>
              <a:ea typeface="돋움" pitchFamily="50" charset="-127"/>
              <a:cs typeface="+mn-cs"/>
            </a:rPr>
            <a:t>보 안  경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기계톱 및 예초기 작업시 등 눈을 보호하기 위해 착용</a:t>
          </a:r>
          <a:endParaRPr lang="en-US" altLang="ko-KR" sz="1200">
            <a:solidFill>
              <a:schemeClr val="dk1"/>
            </a:solidFill>
            <a:effectLst/>
            <a:latin typeface="돋움" pitchFamily="50" charset="-127"/>
            <a:ea typeface="돋움" pitchFamily="50" charset="-127"/>
            <a:cs typeface="+mn-cs"/>
          </a:endParaRPr>
        </a:p>
        <a:p>
          <a:pPr algn="l"/>
          <a:r>
            <a:rPr lang="ko-KR" altLang="ko-KR" sz="1200">
              <a:solidFill>
                <a:schemeClr val="dk1"/>
              </a:solidFill>
              <a:effectLst/>
              <a:latin typeface="돋움" pitchFamily="50" charset="-127"/>
              <a:ea typeface="돋움" pitchFamily="50" charset="-127"/>
              <a:cs typeface="+mn-cs"/>
            </a:rPr>
            <a:t>  ○ </a:t>
          </a:r>
          <a:r>
            <a:rPr lang="ko-KR" altLang="en-US" sz="1200">
              <a:solidFill>
                <a:schemeClr val="dk1"/>
              </a:solidFill>
              <a:effectLst/>
              <a:latin typeface="돋움" pitchFamily="50" charset="-127"/>
              <a:ea typeface="돋움" pitchFamily="50" charset="-127"/>
              <a:cs typeface="+mn-cs"/>
            </a:rPr>
            <a:t>귀 마  개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기계톱 작업시 발생하는 소음에 장시간 노출되면 난청이 발생할 수 있으므로 스폰지 형태의 귀마개 사용</a:t>
          </a:r>
          <a:endParaRPr lang="en-US" altLang="ko-KR" sz="1200">
            <a:solidFill>
              <a:schemeClr val="dk1"/>
            </a:solidFill>
            <a:effectLst/>
            <a:latin typeface="돋움" pitchFamily="50" charset="-127"/>
            <a:ea typeface="돋움" pitchFamily="50" charset="-127"/>
            <a:cs typeface="+mn-cs"/>
          </a:endParaRPr>
        </a:p>
        <a:p>
          <a:pPr algn="l"/>
          <a:r>
            <a:rPr lang="ko-KR" altLang="ko-KR" sz="1200">
              <a:solidFill>
                <a:schemeClr val="dk1"/>
              </a:solidFill>
              <a:effectLst/>
              <a:latin typeface="돋움" pitchFamily="50" charset="-127"/>
              <a:ea typeface="돋움" pitchFamily="50" charset="-127"/>
              <a:cs typeface="+mn-cs"/>
            </a:rPr>
            <a:t>  ○ </a:t>
          </a:r>
          <a:r>
            <a:rPr lang="ko-KR" altLang="en-US" sz="1200">
              <a:solidFill>
                <a:schemeClr val="dk1"/>
              </a:solidFill>
              <a:effectLst/>
              <a:latin typeface="돋움" pitchFamily="50" charset="-127"/>
              <a:ea typeface="돋움" pitchFamily="50" charset="-127"/>
              <a:cs typeface="+mn-cs"/>
            </a:rPr>
            <a:t>보호장갑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기계톱 및 예초기 작업시 진동장해가 발생되므로 방진장갑 착용</a:t>
          </a:r>
          <a:endParaRPr lang="en-US" altLang="ko-KR" sz="1200">
            <a:solidFill>
              <a:schemeClr val="dk1"/>
            </a:solidFill>
            <a:effectLst/>
            <a:latin typeface="돋움" pitchFamily="50" charset="-127"/>
            <a:ea typeface="돋움" pitchFamily="50" charset="-127"/>
            <a:cs typeface="+mn-cs"/>
          </a:endParaRPr>
        </a:p>
        <a:p>
          <a:pPr algn="l"/>
          <a:r>
            <a:rPr lang="ko-KR" altLang="ko-KR" sz="1200">
              <a:solidFill>
                <a:schemeClr val="dk1"/>
              </a:solidFill>
              <a:effectLst/>
              <a:latin typeface="돋움" pitchFamily="50" charset="-127"/>
              <a:ea typeface="돋움" pitchFamily="50" charset="-127"/>
              <a:cs typeface="+mn-cs"/>
            </a:rPr>
            <a:t>  ○ </a:t>
          </a:r>
          <a:r>
            <a:rPr lang="ko-KR" altLang="en-US" sz="1200">
              <a:solidFill>
                <a:schemeClr val="dk1"/>
              </a:solidFill>
              <a:effectLst/>
              <a:latin typeface="돋움" pitchFamily="50" charset="-127"/>
              <a:ea typeface="돋움" pitchFamily="50" charset="-127"/>
              <a:cs typeface="+mn-cs"/>
            </a:rPr>
            <a:t>안 전  화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미끄러짐 또는 물체를 떨어뜨리거나 도끼</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낫 등과 같이 날카로운 것에 대한 찔림방지용 안전화 착용</a:t>
          </a:r>
          <a:endParaRPr lang="en-US" altLang="ko-KR" sz="1200">
            <a:latin typeface="돋움" pitchFamily="50" charset="-127"/>
            <a:ea typeface="돋움" pitchFamily="50" charset="-127"/>
          </a:endParaRPr>
        </a:p>
      </xdr:txBody>
    </xdr:sp>
    <xdr:clientData/>
  </xdr:twoCellAnchor>
  <xdr:twoCellAnchor>
    <xdr:from>
      <xdr:col>0</xdr:col>
      <xdr:colOff>371475</xdr:colOff>
      <xdr:row>74</xdr:row>
      <xdr:rowOff>47625</xdr:rowOff>
    </xdr:from>
    <xdr:to>
      <xdr:col>1</xdr:col>
      <xdr:colOff>19050</xdr:colOff>
      <xdr:row>76</xdr:row>
      <xdr:rowOff>0</xdr:rowOff>
    </xdr:to>
    <xdr:sp macro="" textlink="">
      <xdr:nvSpPr>
        <xdr:cNvPr id="23" name="직사각형 22">
          <a:extLst>
            <a:ext uri="{FF2B5EF4-FFF2-40B4-BE49-F238E27FC236}">
              <a16:creationId xmlns:a16="http://schemas.microsoft.com/office/drawing/2014/main" id="{07682F08-BE79-4B05-9A46-23C78076F9DF}"/>
            </a:ext>
          </a:extLst>
        </xdr:cNvPr>
        <xdr:cNvSpPr/>
      </xdr:nvSpPr>
      <xdr:spPr bwMode="auto">
        <a:xfrm>
          <a:off x="371475" y="12734925"/>
          <a:ext cx="409575" cy="295275"/>
        </a:xfrm>
        <a:prstGeom prst="rect">
          <a:avLst/>
        </a:prstGeom>
        <a:no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lang="en-US" altLang="ko-KR" sz="1400" b="1">
              <a:solidFill>
                <a:sysClr val="windowText" lastClr="000000"/>
              </a:solidFill>
              <a:latin typeface="돋움" pitchFamily="50" charset="-127"/>
              <a:ea typeface="돋움" pitchFamily="50" charset="-127"/>
            </a:rPr>
            <a:t>2</a:t>
          </a:r>
          <a:endParaRPr lang="ko-KR" altLang="en-US" sz="1400" b="1">
            <a:solidFill>
              <a:sysClr val="windowText" lastClr="000000"/>
            </a:solidFill>
            <a:latin typeface="돋움" pitchFamily="50" charset="-127"/>
            <a:ea typeface="돋움" pitchFamily="50" charset="-127"/>
          </a:endParaRPr>
        </a:p>
      </xdr:txBody>
    </xdr:sp>
    <xdr:clientData/>
  </xdr:twoCellAnchor>
  <xdr:twoCellAnchor>
    <xdr:from>
      <xdr:col>1</xdr:col>
      <xdr:colOff>209550</xdr:colOff>
      <xdr:row>74</xdr:row>
      <xdr:rowOff>38100</xdr:rowOff>
    </xdr:from>
    <xdr:to>
      <xdr:col>5</xdr:col>
      <xdr:colOff>41550</xdr:colOff>
      <xdr:row>75</xdr:row>
      <xdr:rowOff>161850</xdr:rowOff>
    </xdr:to>
    <xdr:sp macro="" textlink="">
      <xdr:nvSpPr>
        <xdr:cNvPr id="24" name="오각형 24">
          <a:extLst>
            <a:ext uri="{FF2B5EF4-FFF2-40B4-BE49-F238E27FC236}">
              <a16:creationId xmlns:a16="http://schemas.microsoft.com/office/drawing/2014/main" id="{837C0D6B-528D-459A-B809-8BB0732AADDD}"/>
            </a:ext>
          </a:extLst>
        </xdr:cNvPr>
        <xdr:cNvSpPr/>
      </xdr:nvSpPr>
      <xdr:spPr bwMode="auto">
        <a:xfrm>
          <a:off x="971550" y="12725400"/>
          <a:ext cx="2880000" cy="295200"/>
        </a:xfrm>
        <a:prstGeom prst="homePlate">
          <a:avLst/>
        </a:prstGeom>
        <a:ln w="9525">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300" b="1"/>
            <a:t> 기계톱의  안전한  사용방법</a:t>
          </a:r>
        </a:p>
      </xdr:txBody>
    </xdr:sp>
    <xdr:clientData/>
  </xdr:twoCellAnchor>
  <xdr:twoCellAnchor>
    <xdr:from>
      <xdr:col>0</xdr:col>
      <xdr:colOff>352423</xdr:colOff>
      <xdr:row>77</xdr:row>
      <xdr:rowOff>0</xdr:rowOff>
    </xdr:from>
    <xdr:to>
      <xdr:col>11</xdr:col>
      <xdr:colOff>610423</xdr:colOff>
      <xdr:row>83</xdr:row>
      <xdr:rowOff>51300</xdr:rowOff>
    </xdr:to>
    <xdr:sp macro="" textlink="">
      <xdr:nvSpPr>
        <xdr:cNvPr id="25" name="직사각형 24">
          <a:extLst>
            <a:ext uri="{FF2B5EF4-FFF2-40B4-BE49-F238E27FC236}">
              <a16:creationId xmlns:a16="http://schemas.microsoft.com/office/drawing/2014/main" id="{EC60D18F-8039-4749-852C-7DE6B1724A20}"/>
            </a:ext>
          </a:extLst>
        </xdr:cNvPr>
        <xdr:cNvSpPr/>
      </xdr:nvSpPr>
      <xdr:spPr bwMode="auto">
        <a:xfrm>
          <a:off x="352423" y="13201650"/>
          <a:ext cx="8640000" cy="1080000"/>
        </a:xfrm>
        <a:prstGeom prst="rect">
          <a:avLst/>
        </a:prstGeom>
        <a:noFill/>
        <a:ln w="12700">
          <a:no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b="1">
              <a:latin typeface="돋움" pitchFamily="50" charset="-127"/>
              <a:ea typeface="돋움" pitchFamily="50" charset="-127"/>
            </a:rPr>
            <a:t>  </a:t>
          </a:r>
          <a:r>
            <a:rPr lang="en-US" altLang="ko-KR" sz="1200" b="1">
              <a:latin typeface="돋움" pitchFamily="50" charset="-127"/>
              <a:ea typeface="돋움" pitchFamily="50" charset="-127"/>
            </a:rPr>
            <a:t>【 </a:t>
          </a:r>
          <a:r>
            <a:rPr lang="ko-KR" altLang="en-US" sz="1200" b="1">
              <a:latin typeface="돋움" pitchFamily="50" charset="-127"/>
              <a:ea typeface="돋움" pitchFamily="50" charset="-127"/>
            </a:rPr>
            <a:t>위험요인 </a:t>
          </a:r>
          <a:r>
            <a:rPr lang="en-US" altLang="ko-KR" sz="1200" b="1">
              <a:latin typeface="돋움" pitchFamily="50" charset="-127"/>
              <a:ea typeface="돋움" pitchFamily="50" charset="-127"/>
            </a:rPr>
            <a:t>】</a:t>
          </a:r>
        </a:p>
        <a:p>
          <a:pPr algn="l"/>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안내판 끝부분이 단단한 물체에 접촉하면 톱체인이 반발력에 의해 작업자쪽으로 튀어 오를 위험</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킥백현상</a:t>
          </a:r>
          <a:r>
            <a:rPr lang="en-US" altLang="ko-KR" sz="1200">
              <a:solidFill>
                <a:schemeClr val="dk1"/>
              </a:solidFill>
              <a:effectLst/>
              <a:latin typeface="돋움" pitchFamily="50" charset="-127"/>
              <a:ea typeface="돋움" pitchFamily="50" charset="-127"/>
              <a:cs typeface="+mn-cs"/>
            </a:rPr>
            <a:t>)</a:t>
          </a:r>
        </a:p>
        <a:p>
          <a:pPr algn="l"/>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톱체인이 끊어져 튀어 오를 위험</a:t>
          </a:r>
          <a:endParaRPr lang="en-US" altLang="ko-KR" sz="1200">
            <a:solidFill>
              <a:schemeClr val="dk1"/>
            </a:solidFill>
            <a:effectLst/>
            <a:latin typeface="돋움" pitchFamily="50" charset="-127"/>
            <a:ea typeface="돋움" pitchFamily="50" charset="-127"/>
            <a:cs typeface="+mn-cs"/>
          </a:endParaRPr>
        </a:p>
        <a:p>
          <a:pPr algn="l"/>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경사진 장소에서 기계톱 작업중 넘어지면서 기계톱에 닿을 위험</a:t>
          </a:r>
          <a:endParaRPr lang="en-US" altLang="ko-KR" sz="1200">
            <a:latin typeface="돋움" pitchFamily="50" charset="-127"/>
            <a:ea typeface="돋움" pitchFamily="50" charset="-127"/>
          </a:endParaRPr>
        </a:p>
      </xdr:txBody>
    </xdr:sp>
    <xdr:clientData/>
  </xdr:twoCellAnchor>
  <xdr:twoCellAnchor>
    <xdr:from>
      <xdr:col>0</xdr:col>
      <xdr:colOff>352423</xdr:colOff>
      <xdr:row>85</xdr:row>
      <xdr:rowOff>47625</xdr:rowOff>
    </xdr:from>
    <xdr:to>
      <xdr:col>11</xdr:col>
      <xdr:colOff>610423</xdr:colOff>
      <xdr:row>91</xdr:row>
      <xdr:rowOff>98925</xdr:rowOff>
    </xdr:to>
    <xdr:sp macro="" textlink="">
      <xdr:nvSpPr>
        <xdr:cNvPr id="26" name="직사각형 25">
          <a:extLst>
            <a:ext uri="{FF2B5EF4-FFF2-40B4-BE49-F238E27FC236}">
              <a16:creationId xmlns:a16="http://schemas.microsoft.com/office/drawing/2014/main" id="{10894D9E-7C30-400F-904E-1311B2F4B117}"/>
            </a:ext>
          </a:extLst>
        </xdr:cNvPr>
        <xdr:cNvSpPr/>
      </xdr:nvSpPr>
      <xdr:spPr bwMode="auto">
        <a:xfrm>
          <a:off x="352423" y="14620875"/>
          <a:ext cx="8640000" cy="1080000"/>
        </a:xfrm>
        <a:prstGeom prst="rect">
          <a:avLst/>
        </a:prstGeom>
        <a:no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a:latin typeface="돋움" pitchFamily="50" charset="-127"/>
              <a:ea typeface="돋움" pitchFamily="50" charset="-127"/>
            </a:rPr>
            <a:t>                                                </a:t>
          </a:r>
          <a:r>
            <a:rPr lang="en-US" altLang="ko-KR" sz="1200" baseline="0">
              <a:latin typeface="돋움" pitchFamily="50" charset="-127"/>
              <a:ea typeface="돋움" pitchFamily="50" charset="-127"/>
            </a:rPr>
            <a:t> </a:t>
          </a:r>
          <a:r>
            <a:rPr lang="en-US" altLang="ko-KR" sz="1200">
              <a:latin typeface="돋움" pitchFamily="50" charset="-127"/>
              <a:ea typeface="돋움" pitchFamily="50" charset="-127"/>
            </a:rPr>
            <a:t>※  </a:t>
          </a:r>
          <a:r>
            <a:rPr lang="ko-KR" altLang="en-US" sz="1200">
              <a:latin typeface="돋움" pitchFamily="50" charset="-127"/>
              <a:ea typeface="돋움" pitchFamily="50" charset="-127"/>
            </a:rPr>
            <a:t>킥백</a:t>
          </a:r>
          <a:r>
            <a:rPr lang="en-US" altLang="ko-KR" sz="1200">
              <a:latin typeface="돋움" pitchFamily="50" charset="-127"/>
              <a:ea typeface="돋움" pitchFamily="50" charset="-127"/>
            </a:rPr>
            <a:t>(Kick</a:t>
          </a:r>
          <a:r>
            <a:rPr lang="en-US" altLang="ko-KR" sz="1200" baseline="0">
              <a:latin typeface="돋움" pitchFamily="50" charset="-127"/>
              <a:ea typeface="돋움" pitchFamily="50" charset="-127"/>
            </a:rPr>
            <a:t> Back)</a:t>
          </a:r>
          <a:r>
            <a:rPr lang="ko-KR" altLang="en-US" sz="1200" baseline="0">
              <a:latin typeface="돋움" pitchFamily="50" charset="-127"/>
              <a:ea typeface="돋움" pitchFamily="50" charset="-127"/>
            </a:rPr>
            <a:t>현상이란</a:t>
          </a:r>
          <a:r>
            <a:rPr lang="en-US" altLang="ko-KR" sz="1200" baseline="0">
              <a:latin typeface="돋움" pitchFamily="50" charset="-127"/>
              <a:ea typeface="돋움" pitchFamily="50" charset="-127"/>
            </a:rPr>
            <a:t>?</a:t>
          </a:r>
        </a:p>
        <a:p>
          <a:pPr algn="l"/>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회전하는 톱체인</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가이드바</a:t>
          </a:r>
          <a:r>
            <a:rPr lang="en-US" altLang="ko-KR" sz="1200">
              <a:solidFill>
                <a:schemeClr val="dk1"/>
              </a:solidFill>
              <a:effectLst/>
              <a:latin typeface="돋움" pitchFamily="50" charset="-127"/>
              <a:ea typeface="돋움" pitchFamily="50" charset="-127"/>
              <a:cs typeface="+mn-cs"/>
            </a:rPr>
            <a:t>)</a:t>
          </a:r>
          <a:r>
            <a:rPr lang="en-US" altLang="ko-KR" sz="1200" baseline="0">
              <a:solidFill>
                <a:schemeClr val="dk1"/>
              </a:solidFill>
              <a:effectLst/>
              <a:latin typeface="돋움" pitchFamily="50" charset="-127"/>
              <a:ea typeface="돋움" pitchFamily="50" charset="-127"/>
              <a:cs typeface="+mn-cs"/>
            </a:rPr>
            <a:t> </a:t>
          </a:r>
          <a:r>
            <a:rPr lang="ko-KR" altLang="en-US" sz="1200" baseline="0">
              <a:solidFill>
                <a:schemeClr val="dk1"/>
              </a:solidFill>
              <a:effectLst/>
              <a:latin typeface="돋움" pitchFamily="50" charset="-127"/>
              <a:ea typeface="돋움" pitchFamily="50" charset="-127"/>
              <a:cs typeface="+mn-cs"/>
            </a:rPr>
            <a:t>끝의 상단 부분이 어떤 물체에 닿아서</a:t>
          </a:r>
          <a:r>
            <a:rPr lang="en-US" altLang="ko-KR" sz="1200" baseline="0">
              <a:solidFill>
                <a:schemeClr val="dk1"/>
              </a:solidFill>
              <a:effectLst/>
              <a:latin typeface="돋움" pitchFamily="50" charset="-127"/>
              <a:ea typeface="돋움" pitchFamily="50" charset="-127"/>
              <a:cs typeface="+mn-cs"/>
            </a:rPr>
            <a:t>,</a:t>
          </a:r>
        </a:p>
        <a:p>
          <a:pPr algn="l"/>
          <a:r>
            <a:rPr lang="en-US" altLang="ko-KR" sz="1200" baseline="0">
              <a:solidFill>
                <a:schemeClr val="dk1"/>
              </a:solidFill>
              <a:effectLst/>
              <a:latin typeface="돋움" pitchFamily="50" charset="-127"/>
              <a:ea typeface="돋움" pitchFamily="50" charset="-127"/>
              <a:cs typeface="+mn-cs"/>
            </a:rPr>
            <a:t>                                                    </a:t>
          </a:r>
          <a:r>
            <a:rPr lang="ko-KR" altLang="en-US" sz="1200" baseline="0">
              <a:solidFill>
                <a:schemeClr val="dk1"/>
              </a:solidFill>
              <a:effectLst/>
              <a:latin typeface="돋움" pitchFamily="50" charset="-127"/>
              <a:ea typeface="돋움" pitchFamily="50" charset="-127"/>
              <a:cs typeface="+mn-cs"/>
            </a:rPr>
            <a:t>체인 톱이</a:t>
          </a:r>
          <a:r>
            <a:rPr lang="en-US" altLang="ko-KR" sz="1200" baseline="0">
              <a:solidFill>
                <a:schemeClr val="dk1"/>
              </a:solidFill>
              <a:effectLst/>
              <a:latin typeface="돋움" pitchFamily="50" charset="-127"/>
              <a:ea typeface="돋움" pitchFamily="50" charset="-127"/>
              <a:cs typeface="+mn-cs"/>
            </a:rPr>
            <a:t> </a:t>
          </a:r>
          <a:r>
            <a:rPr lang="ko-KR" altLang="en-US" sz="1200" baseline="0">
              <a:solidFill>
                <a:schemeClr val="dk1"/>
              </a:solidFill>
              <a:effectLst/>
              <a:latin typeface="돋움" pitchFamily="50" charset="-127"/>
              <a:ea typeface="돋움" pitchFamily="50" charset="-127"/>
              <a:cs typeface="+mn-cs"/>
            </a:rPr>
            <a:t>작업자 쪽으로 튀는 현상을 말함</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킥백현상은 접촉속도나 접촉물의 강도 등에 따라 치명적인 재해를 유발</a:t>
          </a:r>
          <a:endParaRPr lang="en-US" altLang="ko-KR" sz="1200">
            <a:latin typeface="돋움" pitchFamily="50" charset="-127"/>
            <a:ea typeface="돋움" pitchFamily="50" charset="-127"/>
          </a:endParaRPr>
        </a:p>
      </xdr:txBody>
    </xdr:sp>
    <xdr:clientData/>
  </xdr:twoCellAnchor>
  <xdr:twoCellAnchor>
    <xdr:from>
      <xdr:col>0</xdr:col>
      <xdr:colOff>352423</xdr:colOff>
      <xdr:row>93</xdr:row>
      <xdr:rowOff>161925</xdr:rowOff>
    </xdr:from>
    <xdr:to>
      <xdr:col>11</xdr:col>
      <xdr:colOff>610423</xdr:colOff>
      <xdr:row>102</xdr:row>
      <xdr:rowOff>58875</xdr:rowOff>
    </xdr:to>
    <xdr:sp macro="" textlink="">
      <xdr:nvSpPr>
        <xdr:cNvPr id="27" name="직사각형 26">
          <a:extLst>
            <a:ext uri="{FF2B5EF4-FFF2-40B4-BE49-F238E27FC236}">
              <a16:creationId xmlns:a16="http://schemas.microsoft.com/office/drawing/2014/main" id="{B7378BAC-E787-4C2E-8476-673FC370E1CA}"/>
            </a:ext>
          </a:extLst>
        </xdr:cNvPr>
        <xdr:cNvSpPr/>
      </xdr:nvSpPr>
      <xdr:spPr bwMode="auto">
        <a:xfrm>
          <a:off x="352423" y="16106775"/>
          <a:ext cx="8640000" cy="1440000"/>
        </a:xfrm>
        <a:prstGeom prst="rect">
          <a:avLst/>
        </a:prstGeom>
        <a:noFill/>
        <a:ln w="12700">
          <a:no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b="1">
              <a:latin typeface="돋움" pitchFamily="50" charset="-127"/>
              <a:ea typeface="돋움" pitchFamily="50" charset="-127"/>
            </a:rPr>
            <a:t>  </a:t>
          </a:r>
          <a:r>
            <a:rPr lang="en-US" altLang="ko-KR" sz="1200" b="1">
              <a:latin typeface="돋움" pitchFamily="50" charset="-127"/>
              <a:ea typeface="돋움" pitchFamily="50" charset="-127"/>
            </a:rPr>
            <a:t>【 </a:t>
          </a:r>
          <a:r>
            <a:rPr lang="ko-KR" altLang="en-US" sz="1200" b="1">
              <a:latin typeface="돋움" pitchFamily="50" charset="-127"/>
              <a:ea typeface="돋움" pitchFamily="50" charset="-127"/>
            </a:rPr>
            <a:t>안전장치 </a:t>
          </a:r>
          <a:r>
            <a:rPr lang="en-US" altLang="ko-KR" sz="1200" b="1">
              <a:latin typeface="돋움" pitchFamily="50" charset="-127"/>
              <a:ea typeface="돋움" pitchFamily="50" charset="-127"/>
            </a:rPr>
            <a:t>】</a:t>
          </a:r>
        </a:p>
        <a:p>
          <a:pPr marL="0" marR="0" indent="0" algn="l" defTabSz="914400" eaLnBrk="1" fontAlgn="auto" latinLnBrk="0" hangingPunct="1">
            <a:lnSpc>
              <a:spcPct val="100000"/>
            </a:lnSpc>
            <a:spcBef>
              <a:spcPts val="0"/>
            </a:spcBef>
            <a:spcAft>
              <a:spcPts val="0"/>
            </a:spcAft>
            <a:buClrTx/>
            <a:buSzTx/>
            <a:buFontTx/>
            <a:buNone/>
            <a:tabLst/>
            <a:defRPr/>
          </a:pPr>
          <a:r>
            <a:rPr lang="ko-KR" altLang="ko-KR" sz="1200">
              <a:solidFill>
                <a:schemeClr val="dk1"/>
              </a:solidFill>
              <a:effectLst/>
              <a:latin typeface="돋움" pitchFamily="50" charset="-127"/>
              <a:ea typeface="돋움" pitchFamily="50" charset="-127"/>
              <a:cs typeface="+mn-cs"/>
            </a:rPr>
            <a:t>  ○ </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체인브레이크</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기계톱이 튀거나 충격을 받았을 때 작동되며 브레이크 밴드가 스프로켓을 잡아 회전하는 체인을</a:t>
          </a:r>
          <a:endParaRPr lang="en-US" altLang="ko-KR" sz="1200">
            <a:solidFill>
              <a:schemeClr val="dk1"/>
            </a:solidFill>
            <a:effectLst/>
            <a:latin typeface="돋움" pitchFamily="50" charset="-127"/>
            <a:ea typeface="돋움" pitchFamily="50" charset="-127"/>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급정지 시킴</a:t>
          </a:r>
          <a:r>
            <a:rPr lang="en-US" altLang="ko-KR" sz="1200">
              <a:solidFill>
                <a:schemeClr val="dk1"/>
              </a:solidFill>
              <a:effectLst/>
              <a:latin typeface="돋움" pitchFamily="50" charset="-127"/>
              <a:ea typeface="돋움" pitchFamily="50" charset="-127"/>
              <a:cs typeface="+mn-cs"/>
            </a:rPr>
            <a:t>(0.1~0.15</a:t>
          </a:r>
          <a:r>
            <a:rPr lang="ko-KR" altLang="en-US" sz="1200">
              <a:solidFill>
                <a:schemeClr val="dk1"/>
              </a:solidFill>
              <a:effectLst/>
              <a:latin typeface="돋움" pitchFamily="50" charset="-127"/>
              <a:ea typeface="돋움" pitchFamily="50" charset="-127"/>
              <a:cs typeface="+mn-cs"/>
            </a:rPr>
            <a:t>초 이내 정지</a:t>
          </a:r>
          <a:r>
            <a:rPr lang="en-US" altLang="ko-KR" sz="1200">
              <a:solidFill>
                <a:schemeClr val="dk1"/>
              </a:solidFill>
              <a:effectLst/>
              <a:latin typeface="돋움" pitchFamily="50" charset="-127"/>
              <a:ea typeface="돋움" pitchFamily="50" charset="-127"/>
              <a:cs typeface="+mn-cs"/>
            </a:rPr>
            <a:t>)</a:t>
          </a:r>
          <a:r>
            <a:rPr lang="ko-KR" altLang="ko-KR" sz="1200">
              <a:solidFill>
                <a:schemeClr val="dk1"/>
              </a:solidFill>
              <a:effectLst/>
              <a:latin typeface="돋움" pitchFamily="50" charset="-127"/>
              <a:ea typeface="돋움" pitchFamily="50" charset="-127"/>
              <a:cs typeface="+mn-cs"/>
            </a:rPr>
            <a:t> </a:t>
          </a:r>
          <a:endParaRPr lang="en-US" altLang="ko-KR" sz="1200">
            <a:solidFill>
              <a:schemeClr val="dk1"/>
            </a:solidFill>
            <a:effectLst/>
            <a:latin typeface="돋움" pitchFamily="50" charset="-127"/>
            <a:ea typeface="돋움" pitchFamily="50" charset="-127"/>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 </a:t>
          </a:r>
          <a:r>
            <a:rPr lang="en-US" altLang="ko-KR" sz="1200">
              <a:solidFill>
                <a:schemeClr val="dk1"/>
              </a:solidFill>
              <a:effectLst/>
              <a:latin typeface="돋움" pitchFamily="50" charset="-127"/>
              <a:ea typeface="돋움" pitchFamily="50" charset="-127"/>
              <a:cs typeface="+mn-cs"/>
            </a:rPr>
            <a:t>『</a:t>
          </a:r>
          <a:r>
            <a:rPr lang="ko-KR" altLang="ko-KR" sz="1200">
              <a:solidFill>
                <a:schemeClr val="dk1"/>
              </a:solidFill>
              <a:effectLst/>
              <a:latin typeface="돋움" pitchFamily="50" charset="-127"/>
              <a:ea typeface="돋움" pitchFamily="50" charset="-127"/>
              <a:cs typeface="+mn-cs"/>
            </a:rPr>
            <a:t>체인</a:t>
          </a:r>
          <a:r>
            <a:rPr lang="ko-KR" altLang="en-US" sz="1200">
              <a:solidFill>
                <a:schemeClr val="dk1"/>
              </a:solidFill>
              <a:effectLst/>
              <a:latin typeface="돋움" pitchFamily="50" charset="-127"/>
              <a:ea typeface="돋움" pitchFamily="50" charset="-127"/>
              <a:cs typeface="+mn-cs"/>
            </a:rPr>
            <a:t>잡이</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체인이 끊어져 뒤로 날라가는 것을 방지</a:t>
          </a:r>
          <a:endParaRPr lang="en-US" altLang="ko-KR" sz="1200">
            <a:solidFill>
              <a:schemeClr val="dk1"/>
            </a:solidFill>
            <a:effectLst/>
            <a:latin typeface="돋움" pitchFamily="50" charset="-127"/>
            <a:ea typeface="돋움" pitchFamily="50" charset="-127"/>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 </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후방보호가드</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가지치기 작업시 가지가 튀어 손을 다치는 것을 보호</a:t>
          </a:r>
          <a:endParaRPr lang="en-US" altLang="ko-KR" sz="1200">
            <a:solidFill>
              <a:schemeClr val="dk1"/>
            </a:solidFill>
            <a:effectLst/>
            <a:latin typeface="돋움" pitchFamily="50" charset="-127"/>
            <a:ea typeface="돋움" pitchFamily="50" charset="-127"/>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 </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안전 스로틀레버</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우발적인 톱체인의 작동위험을 방지</a:t>
          </a:r>
          <a:endParaRPr lang="en-US" altLang="ko-KR" sz="1200">
            <a:solidFill>
              <a:schemeClr val="dk1"/>
            </a:solidFill>
            <a:effectLst/>
            <a:latin typeface="돋움" pitchFamily="50" charset="-127"/>
            <a:ea typeface="돋움" pitchFamily="50" charset="-127"/>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 </a:t>
          </a:r>
          <a:r>
            <a:rPr lang="en-US" altLang="ko-KR" sz="1200">
              <a:solidFill>
                <a:schemeClr val="dk1"/>
              </a:solidFill>
              <a:effectLst/>
              <a:latin typeface="돋움" pitchFamily="50" charset="-127"/>
              <a:ea typeface="돋움" pitchFamily="50" charset="-127"/>
              <a:cs typeface="+mn-cs"/>
            </a:rPr>
            <a:t>『</a:t>
          </a:r>
          <a:r>
            <a:rPr lang="ko-KR" altLang="ko-KR" sz="1200">
              <a:solidFill>
                <a:schemeClr val="dk1"/>
              </a:solidFill>
              <a:effectLst/>
              <a:latin typeface="돋움" pitchFamily="50" charset="-127"/>
              <a:ea typeface="돋움" pitchFamily="50" charset="-127"/>
              <a:cs typeface="+mn-cs"/>
            </a:rPr>
            <a:t>체인</a:t>
          </a:r>
          <a:r>
            <a:rPr lang="ko-KR" altLang="en-US" sz="1200">
              <a:solidFill>
                <a:schemeClr val="dk1"/>
              </a:solidFill>
              <a:effectLst/>
              <a:latin typeface="돋움" pitchFamily="50" charset="-127"/>
              <a:ea typeface="돋움" pitchFamily="50" charset="-127"/>
              <a:cs typeface="+mn-cs"/>
            </a:rPr>
            <a:t>보호집</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기계톱 운반시 톱날에 의한 작업자 부상 방지</a:t>
          </a:r>
          <a:endParaRPr lang="ko-KR" altLang="ko-KR" sz="1200">
            <a:effectLst/>
            <a:latin typeface="돋움" pitchFamily="50" charset="-127"/>
            <a:ea typeface="돋움" pitchFamily="50" charset="-127"/>
          </a:endParaRPr>
        </a:p>
      </xdr:txBody>
    </xdr:sp>
    <xdr:clientData/>
  </xdr:twoCellAnchor>
  <xdr:twoCellAnchor>
    <xdr:from>
      <xdr:col>0</xdr:col>
      <xdr:colOff>352423</xdr:colOff>
      <xdr:row>104</xdr:row>
      <xdr:rowOff>47625</xdr:rowOff>
    </xdr:from>
    <xdr:to>
      <xdr:col>11</xdr:col>
      <xdr:colOff>610423</xdr:colOff>
      <xdr:row>110</xdr:row>
      <xdr:rowOff>98925</xdr:rowOff>
    </xdr:to>
    <xdr:sp macro="" textlink="">
      <xdr:nvSpPr>
        <xdr:cNvPr id="28" name="직사각형 27">
          <a:extLst>
            <a:ext uri="{FF2B5EF4-FFF2-40B4-BE49-F238E27FC236}">
              <a16:creationId xmlns:a16="http://schemas.microsoft.com/office/drawing/2014/main" id="{95133989-B1C4-43B2-B5F8-EAC14E32999C}"/>
            </a:ext>
          </a:extLst>
        </xdr:cNvPr>
        <xdr:cNvSpPr/>
      </xdr:nvSpPr>
      <xdr:spPr bwMode="auto">
        <a:xfrm>
          <a:off x="352423" y="17878425"/>
          <a:ext cx="8640000" cy="1080000"/>
        </a:xfrm>
        <a:prstGeom prst="rect">
          <a:avLst/>
        </a:prstGeom>
        <a:noFill/>
        <a:ln w="12700">
          <a:no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b="1">
              <a:latin typeface="돋움" pitchFamily="50" charset="-127"/>
              <a:ea typeface="돋움" pitchFamily="50" charset="-127"/>
            </a:rPr>
            <a:t>  </a:t>
          </a:r>
          <a:r>
            <a:rPr lang="en-US" altLang="ko-KR" sz="1200" b="1">
              <a:latin typeface="돋움" pitchFamily="50" charset="-127"/>
              <a:ea typeface="돋움" pitchFamily="50" charset="-127"/>
            </a:rPr>
            <a:t>【 </a:t>
          </a:r>
          <a:r>
            <a:rPr lang="ko-KR" altLang="en-US" sz="1200" b="1">
              <a:latin typeface="돋움" pitchFamily="50" charset="-127"/>
              <a:ea typeface="돋움" pitchFamily="50" charset="-127"/>
            </a:rPr>
            <a:t>기계톱 작업안전 </a:t>
          </a:r>
          <a:r>
            <a:rPr lang="en-US" altLang="ko-KR" sz="1200" b="1">
              <a:latin typeface="돋움" pitchFamily="50" charset="-127"/>
              <a:ea typeface="돋움" pitchFamily="50" charset="-127"/>
            </a:rPr>
            <a:t>】</a:t>
          </a:r>
        </a:p>
        <a:p>
          <a:pPr algn="l"/>
          <a:r>
            <a:rPr lang="en-US" altLang="ko-KR" sz="1200">
              <a:latin typeface="돋움" pitchFamily="50" charset="-127"/>
              <a:ea typeface="돋움" pitchFamily="50" charset="-127"/>
            </a:rPr>
            <a:t>  </a:t>
          </a:r>
          <a:r>
            <a:rPr lang="ko-KR" altLang="en-US" sz="1200">
              <a:latin typeface="돋움" pitchFamily="50" charset="-127"/>
              <a:ea typeface="돋움" pitchFamily="50" charset="-127"/>
            </a:rPr>
            <a:t>○ 전원을 켤 때 톱날 주위에 사람 또는 장해물이 없는 곳에서 시동</a:t>
          </a:r>
          <a:endParaRPr lang="en-US" altLang="ko-KR" sz="1200">
            <a:latin typeface="돋움" pitchFamily="50" charset="-127"/>
            <a:ea typeface="돋움" pitchFamily="50" charset="-127"/>
          </a:endParaRPr>
        </a:p>
        <a:p>
          <a:pPr algn="l"/>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연료 주입 시 다른 기계톱과 </a:t>
          </a:r>
          <a:r>
            <a:rPr lang="en-US" altLang="ko-KR" sz="1200">
              <a:solidFill>
                <a:schemeClr val="dk1"/>
              </a:solidFill>
              <a:effectLst/>
              <a:latin typeface="돋움" pitchFamily="50" charset="-127"/>
              <a:ea typeface="돋움" pitchFamily="50" charset="-127"/>
              <a:cs typeface="+mn-cs"/>
            </a:rPr>
            <a:t>3m</a:t>
          </a:r>
          <a:r>
            <a:rPr lang="ko-KR" altLang="en-US" sz="1200">
              <a:solidFill>
                <a:schemeClr val="dk1"/>
              </a:solidFill>
              <a:effectLst/>
              <a:latin typeface="돋움" pitchFamily="50" charset="-127"/>
              <a:ea typeface="돋움" pitchFamily="50" charset="-127"/>
              <a:cs typeface="+mn-cs"/>
            </a:rPr>
            <a:t>이상 이격거리 유지</a:t>
          </a:r>
          <a:endParaRPr lang="en-US" altLang="ko-KR" sz="1200">
            <a:solidFill>
              <a:schemeClr val="dk1"/>
            </a:solidFill>
            <a:effectLst/>
            <a:latin typeface="돋움" pitchFamily="50" charset="-127"/>
            <a:ea typeface="돋움" pitchFamily="50" charset="-127"/>
            <a:cs typeface="+mn-cs"/>
          </a:endParaRPr>
        </a:p>
        <a:p>
          <a:pPr algn="l"/>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기계톱 연속운전은 </a:t>
          </a:r>
          <a:r>
            <a:rPr lang="en-US" altLang="ko-KR" sz="1200">
              <a:solidFill>
                <a:schemeClr val="dk1"/>
              </a:solidFill>
              <a:effectLst/>
              <a:latin typeface="돋움" pitchFamily="50" charset="-127"/>
              <a:ea typeface="돋움" pitchFamily="50" charset="-127"/>
              <a:cs typeface="+mn-cs"/>
            </a:rPr>
            <a:t>10</a:t>
          </a:r>
          <a:r>
            <a:rPr lang="ko-KR" altLang="en-US" sz="1200">
              <a:solidFill>
                <a:schemeClr val="dk1"/>
              </a:solidFill>
              <a:effectLst/>
              <a:latin typeface="돋움" pitchFamily="50" charset="-127"/>
              <a:ea typeface="돋움" pitchFamily="50" charset="-127"/>
              <a:cs typeface="+mn-cs"/>
            </a:rPr>
            <a:t>분 이상 운전하지 않고</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기계톱 작업자의 어깨높이를 넘지 않도록 주의</a:t>
          </a:r>
          <a:endParaRPr lang="en-US" altLang="ko-KR" sz="1200">
            <a:solidFill>
              <a:schemeClr val="dk1"/>
            </a:solidFill>
            <a:effectLst/>
            <a:latin typeface="돋움" pitchFamily="50" charset="-127"/>
            <a:ea typeface="돋움" pitchFamily="50" charset="-127"/>
            <a:cs typeface="+mn-cs"/>
          </a:endParaRPr>
        </a:p>
        <a:p>
          <a:pPr algn="l"/>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절단 작업 중 톱날을 빼낼 때에는 비툴지 않음</a:t>
          </a:r>
          <a:endParaRPr lang="en-US" altLang="ko-KR" sz="1200">
            <a:latin typeface="돋움" pitchFamily="50" charset="-127"/>
            <a:ea typeface="돋움" pitchFamily="50" charset="-127"/>
          </a:endParaRPr>
        </a:p>
      </xdr:txBody>
    </xdr:sp>
    <xdr:clientData/>
  </xdr:twoCellAnchor>
  <xdr:twoCellAnchor>
    <xdr:from>
      <xdr:col>0</xdr:col>
      <xdr:colOff>352423</xdr:colOff>
      <xdr:row>112</xdr:row>
      <xdr:rowOff>9525</xdr:rowOff>
    </xdr:from>
    <xdr:to>
      <xdr:col>11</xdr:col>
      <xdr:colOff>610423</xdr:colOff>
      <xdr:row>114</xdr:row>
      <xdr:rowOff>38100</xdr:rowOff>
    </xdr:to>
    <xdr:sp macro="" textlink="">
      <xdr:nvSpPr>
        <xdr:cNvPr id="29" name="직사각형 28">
          <a:extLst>
            <a:ext uri="{FF2B5EF4-FFF2-40B4-BE49-F238E27FC236}">
              <a16:creationId xmlns:a16="http://schemas.microsoft.com/office/drawing/2014/main" id="{B77B050D-9E57-4D2C-B787-C3E0B70256B5}"/>
            </a:ext>
          </a:extLst>
        </xdr:cNvPr>
        <xdr:cNvSpPr/>
      </xdr:nvSpPr>
      <xdr:spPr bwMode="auto">
        <a:xfrm>
          <a:off x="352423" y="19211925"/>
          <a:ext cx="8640000" cy="371475"/>
        </a:xfrm>
        <a:prstGeom prst="rect">
          <a:avLst/>
        </a:prstGeom>
        <a:noFill/>
        <a:ln w="12700">
          <a:no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b="1">
              <a:latin typeface="돋움" pitchFamily="50" charset="-127"/>
              <a:ea typeface="돋움" pitchFamily="50" charset="-127"/>
            </a:rPr>
            <a:t>  </a:t>
          </a:r>
          <a:r>
            <a:rPr lang="en-US" altLang="ko-KR" sz="1200" b="1">
              <a:latin typeface="돋움" pitchFamily="50" charset="-127"/>
              <a:ea typeface="돋움" pitchFamily="50" charset="-127"/>
            </a:rPr>
            <a:t>【 </a:t>
          </a:r>
          <a:r>
            <a:rPr lang="ko-KR" altLang="en-US" sz="1200" b="1">
              <a:latin typeface="돋움" pitchFamily="50" charset="-127"/>
              <a:ea typeface="돋움" pitchFamily="50" charset="-127"/>
            </a:rPr>
            <a:t>재해사례 및 예방대책 </a:t>
          </a:r>
          <a:r>
            <a:rPr lang="en-US" altLang="ko-KR" sz="1200" b="1">
              <a:latin typeface="돋움" pitchFamily="50" charset="-127"/>
              <a:ea typeface="돋움" pitchFamily="50" charset="-127"/>
            </a:rPr>
            <a:t>】</a:t>
          </a:r>
        </a:p>
      </xdr:txBody>
    </xdr:sp>
    <xdr:clientData/>
  </xdr:twoCellAnchor>
  <xdr:twoCellAnchor>
    <xdr:from>
      <xdr:col>0</xdr:col>
      <xdr:colOff>352423</xdr:colOff>
      <xdr:row>114</xdr:row>
      <xdr:rowOff>152399</xdr:rowOff>
    </xdr:from>
    <xdr:to>
      <xdr:col>6</xdr:col>
      <xdr:colOff>100423</xdr:colOff>
      <xdr:row>127</xdr:row>
      <xdr:rowOff>11549</xdr:rowOff>
    </xdr:to>
    <xdr:sp macro="" textlink="">
      <xdr:nvSpPr>
        <xdr:cNvPr id="30" name="직사각형 29">
          <a:extLst>
            <a:ext uri="{FF2B5EF4-FFF2-40B4-BE49-F238E27FC236}">
              <a16:creationId xmlns:a16="http://schemas.microsoft.com/office/drawing/2014/main" id="{D484AD99-D666-430F-B91B-50E362E54319}"/>
            </a:ext>
          </a:extLst>
        </xdr:cNvPr>
        <xdr:cNvSpPr/>
      </xdr:nvSpPr>
      <xdr:spPr bwMode="auto">
        <a:xfrm>
          <a:off x="352423" y="19697699"/>
          <a:ext cx="4320000" cy="2088000"/>
        </a:xfrm>
        <a:prstGeom prst="rect">
          <a:avLst/>
        </a:prstGeom>
        <a:no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a:latin typeface="돋움" pitchFamily="50" charset="-127"/>
              <a:ea typeface="돋움" pitchFamily="50" charset="-127"/>
            </a:rPr>
            <a:t>                              </a:t>
          </a:r>
          <a:r>
            <a:rPr lang="ko-KR" altLang="ko-KR" sz="1200">
              <a:solidFill>
                <a:schemeClr val="dk1"/>
              </a:solidFill>
              <a:effectLst/>
              <a:latin typeface="돋움" pitchFamily="50" charset="-127"/>
              <a:ea typeface="돋움" pitchFamily="50" charset="-127"/>
              <a:cs typeface="+mn-cs"/>
            </a:rPr>
            <a:t>○</a:t>
          </a:r>
          <a:r>
            <a:rPr lang="ko-KR" altLang="en-US" sz="1200">
              <a:latin typeface="돋움" pitchFamily="50" charset="-127"/>
              <a:ea typeface="돋움" pitchFamily="50" charset="-127"/>
            </a:rPr>
            <a:t>개요 </a:t>
          </a:r>
          <a:r>
            <a:rPr lang="en-US" altLang="ko-KR" sz="1200">
              <a:latin typeface="돋움" pitchFamily="50" charset="-127"/>
              <a:ea typeface="돋움" pitchFamily="50" charset="-127"/>
            </a:rPr>
            <a:t>: </a:t>
          </a:r>
          <a:r>
            <a:rPr lang="ko-KR" altLang="en-US" sz="1200">
              <a:latin typeface="돋움" pitchFamily="50" charset="-127"/>
              <a:ea typeface="돋움" pitchFamily="50" charset="-127"/>
            </a:rPr>
            <a:t>벌목작업 중 벌도목이 잣나무</a:t>
          </a:r>
          <a:endParaRPr lang="en-US" altLang="ko-KR" sz="1200">
            <a:latin typeface="돋움" pitchFamily="50" charset="-127"/>
            <a:ea typeface="돋움" pitchFamily="50" charset="-127"/>
          </a:endParaRPr>
        </a:p>
        <a:p>
          <a:pPr algn="l"/>
          <a:r>
            <a:rPr lang="en-US" altLang="ko-KR" sz="1200">
              <a:latin typeface="돋움" pitchFamily="50" charset="-127"/>
              <a:ea typeface="돋움" pitchFamily="50" charset="-127"/>
            </a:rPr>
            <a:t>                              </a:t>
          </a:r>
          <a:r>
            <a:rPr lang="ko-KR" altLang="en-US" sz="1200">
              <a:latin typeface="돋움" pitchFamily="50" charset="-127"/>
              <a:ea typeface="돋움" pitchFamily="50" charset="-127"/>
            </a:rPr>
            <a:t>조림지로 넘어지려 하자 잣나무를</a:t>
          </a:r>
          <a:endParaRPr lang="en-US" altLang="ko-KR" sz="1200">
            <a:latin typeface="돋움" pitchFamily="50" charset="-127"/>
            <a:ea typeface="돋움" pitchFamily="50" charset="-127"/>
          </a:endParaRPr>
        </a:p>
        <a:p>
          <a:pPr algn="l"/>
          <a:r>
            <a:rPr lang="en-US" altLang="ko-KR" sz="1200">
              <a:latin typeface="돋움" pitchFamily="50" charset="-127"/>
              <a:ea typeface="돋움" pitchFamily="50" charset="-127"/>
            </a:rPr>
            <a:t>                             </a:t>
          </a:r>
          <a:r>
            <a:rPr lang="ko-KR" altLang="en-US" sz="1200">
              <a:latin typeface="돋움" pitchFamily="50" charset="-127"/>
              <a:ea typeface="돋움" pitchFamily="50" charset="-127"/>
            </a:rPr>
            <a:t> 보호하기 위해 벌도목을 반대방향으로</a:t>
          </a:r>
          <a:endParaRPr lang="en-US" altLang="ko-KR" sz="1200">
            <a:latin typeface="돋움" pitchFamily="50" charset="-127"/>
            <a:ea typeface="돋움" pitchFamily="50" charset="-127"/>
          </a:endParaRPr>
        </a:p>
        <a:p>
          <a:pPr algn="l"/>
          <a:r>
            <a:rPr lang="en-US" altLang="ko-KR" sz="1200">
              <a:latin typeface="돋움" pitchFamily="50" charset="-127"/>
              <a:ea typeface="돋움" pitchFamily="50" charset="-127"/>
            </a:rPr>
            <a:t>                             </a:t>
          </a:r>
          <a:r>
            <a:rPr lang="ko-KR" altLang="en-US" sz="1200">
              <a:latin typeface="돋움" pitchFamily="50" charset="-127"/>
              <a:ea typeface="돋움" pitchFamily="50" charset="-127"/>
            </a:rPr>
            <a:t> 넘기는 순간 재해자 쪽으로</a:t>
          </a:r>
          <a:endParaRPr lang="en-US" altLang="ko-KR" sz="1200">
            <a:latin typeface="돋움" pitchFamily="50" charset="-127"/>
            <a:ea typeface="돋움" pitchFamily="50" charset="-127"/>
          </a:endParaRPr>
        </a:p>
        <a:p>
          <a:pPr algn="l"/>
          <a:r>
            <a:rPr lang="en-US" altLang="ko-KR" sz="1200">
              <a:latin typeface="돋움" pitchFamily="50" charset="-127"/>
              <a:ea typeface="돋움" pitchFamily="50" charset="-127"/>
            </a:rPr>
            <a:t>                             </a:t>
          </a:r>
          <a:r>
            <a:rPr lang="ko-KR" altLang="en-US" sz="1200">
              <a:latin typeface="돋움" pitchFamily="50" charset="-127"/>
              <a:ea typeface="돋움" pitchFamily="50" charset="-127"/>
            </a:rPr>
            <a:t> 넘어지면서 부상을 입은 재해임</a:t>
          </a:r>
          <a:endParaRPr lang="en-US" altLang="ko-KR" sz="1200">
            <a:latin typeface="돋움" pitchFamily="50" charset="-127"/>
            <a:ea typeface="돋움" pitchFamily="50" charset="-127"/>
          </a:endParaRPr>
        </a:p>
        <a:p>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대책</a:t>
          </a:r>
          <a:r>
            <a:rPr lang="ko-KR" altLang="ko-KR" sz="1200">
              <a:solidFill>
                <a:schemeClr val="dk1"/>
              </a:solidFill>
              <a:effectLst/>
              <a:latin typeface="돋움" pitchFamily="50" charset="-127"/>
              <a:ea typeface="돋움" pitchFamily="50" charset="-127"/>
              <a:cs typeface="+mn-cs"/>
            </a:rPr>
            <a:t>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벌도목을 넘길 방향에</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장애물을 제거하여야 하며 작업자</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이외는 작업반경내에 출입을 금지</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시켜야함</a:t>
          </a:r>
          <a:endParaRPr lang="en-US" altLang="ko-KR" sz="1200">
            <a:latin typeface="돋움" pitchFamily="50" charset="-127"/>
            <a:ea typeface="돋움" pitchFamily="50" charset="-127"/>
          </a:endParaRPr>
        </a:p>
      </xdr:txBody>
    </xdr:sp>
    <xdr:clientData/>
  </xdr:twoCellAnchor>
  <xdr:twoCellAnchor>
    <xdr:from>
      <xdr:col>6</xdr:col>
      <xdr:colOff>104773</xdr:colOff>
      <xdr:row>114</xdr:row>
      <xdr:rowOff>152399</xdr:rowOff>
    </xdr:from>
    <xdr:to>
      <xdr:col>11</xdr:col>
      <xdr:colOff>614773</xdr:colOff>
      <xdr:row>127</xdr:row>
      <xdr:rowOff>11549</xdr:rowOff>
    </xdr:to>
    <xdr:sp macro="" textlink="">
      <xdr:nvSpPr>
        <xdr:cNvPr id="31" name="직사각형 30">
          <a:extLst>
            <a:ext uri="{FF2B5EF4-FFF2-40B4-BE49-F238E27FC236}">
              <a16:creationId xmlns:a16="http://schemas.microsoft.com/office/drawing/2014/main" id="{D766A840-82DB-4182-A57B-99439E83027F}"/>
            </a:ext>
          </a:extLst>
        </xdr:cNvPr>
        <xdr:cNvSpPr/>
      </xdr:nvSpPr>
      <xdr:spPr bwMode="auto">
        <a:xfrm>
          <a:off x="4676773" y="19697699"/>
          <a:ext cx="4320000" cy="2088000"/>
        </a:xfrm>
        <a:prstGeom prst="rect">
          <a:avLst/>
        </a:prstGeom>
        <a:no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a:latin typeface="돋움" pitchFamily="50" charset="-127"/>
              <a:ea typeface="돋움" pitchFamily="50" charset="-127"/>
            </a:rPr>
            <a:t>                              </a:t>
          </a:r>
          <a:r>
            <a:rPr lang="ko-KR" altLang="ko-KR" sz="1200">
              <a:solidFill>
                <a:schemeClr val="dk1"/>
              </a:solidFill>
              <a:effectLst/>
              <a:latin typeface="돋움" pitchFamily="50" charset="-127"/>
              <a:ea typeface="돋움" pitchFamily="50" charset="-127"/>
              <a:cs typeface="+mn-cs"/>
            </a:rPr>
            <a:t>○</a:t>
          </a:r>
          <a:r>
            <a:rPr lang="ko-KR" altLang="en-US" sz="1200">
              <a:latin typeface="돋움" pitchFamily="50" charset="-127"/>
              <a:ea typeface="돋움" pitchFamily="50" charset="-127"/>
            </a:rPr>
            <a:t>개요 </a:t>
          </a:r>
          <a:r>
            <a:rPr lang="en-US" altLang="ko-KR" sz="1200">
              <a:latin typeface="돋움" pitchFamily="50" charset="-127"/>
              <a:ea typeface="돋움" pitchFamily="50" charset="-127"/>
            </a:rPr>
            <a:t>: </a:t>
          </a:r>
          <a:r>
            <a:rPr lang="ko-KR" altLang="en-US" sz="1200">
              <a:latin typeface="돋움" pitchFamily="50" charset="-127"/>
              <a:ea typeface="돋움" pitchFamily="50" charset="-127"/>
            </a:rPr>
            <a:t>벌목작업 중 기계톱이</a:t>
          </a:r>
          <a:endParaRPr lang="en-US" altLang="ko-KR" sz="1200">
            <a:latin typeface="돋움" pitchFamily="50" charset="-127"/>
            <a:ea typeface="돋움" pitchFamily="50" charset="-127"/>
          </a:endParaRPr>
        </a:p>
        <a:p>
          <a:pPr algn="l"/>
          <a:r>
            <a:rPr lang="en-US" altLang="ko-KR" sz="1200">
              <a:latin typeface="돋움" pitchFamily="50" charset="-127"/>
              <a:ea typeface="돋움" pitchFamily="50" charset="-127"/>
            </a:rPr>
            <a:t>                             </a:t>
          </a:r>
          <a:r>
            <a:rPr lang="ko-KR" altLang="en-US" sz="1200">
              <a:latin typeface="돋움" pitchFamily="50" charset="-127"/>
              <a:ea typeface="돋움" pitchFamily="50" charset="-127"/>
            </a:rPr>
            <a:t> 벌도목에 끼어 톱을 빼내기 위해</a:t>
          </a:r>
          <a:endParaRPr lang="en-US" altLang="ko-KR" sz="1200">
            <a:latin typeface="돋움" pitchFamily="50" charset="-127"/>
            <a:ea typeface="돋움" pitchFamily="50" charset="-127"/>
          </a:endParaRPr>
        </a:p>
        <a:p>
          <a:pPr algn="l"/>
          <a:r>
            <a:rPr lang="en-US" altLang="ko-KR" sz="1200">
              <a:latin typeface="돋움" pitchFamily="50" charset="-127"/>
              <a:ea typeface="돋움" pitchFamily="50" charset="-127"/>
            </a:rPr>
            <a:t>                             </a:t>
          </a:r>
          <a:r>
            <a:rPr lang="ko-KR" altLang="en-US" sz="1200">
              <a:latin typeface="돋움" pitchFamily="50" charset="-127"/>
              <a:ea typeface="돋움" pitchFamily="50" charset="-127"/>
            </a:rPr>
            <a:t> 동료작업자가 나무를 밀어 주는 순간</a:t>
          </a:r>
          <a:endParaRPr lang="en-US" altLang="ko-KR" sz="1200">
            <a:latin typeface="돋움" pitchFamily="50" charset="-127"/>
            <a:ea typeface="돋움" pitchFamily="50" charset="-127"/>
          </a:endParaRPr>
        </a:p>
        <a:p>
          <a:pPr algn="l"/>
          <a:r>
            <a:rPr lang="en-US" altLang="ko-KR" sz="1200">
              <a:latin typeface="돋움" pitchFamily="50" charset="-127"/>
              <a:ea typeface="돋움" pitchFamily="50" charset="-127"/>
            </a:rPr>
            <a:t>                  </a:t>
          </a:r>
          <a:r>
            <a:rPr lang="ko-KR" altLang="en-US" sz="1200">
              <a:latin typeface="돋움" pitchFamily="50" charset="-127"/>
              <a:ea typeface="돋움" pitchFamily="50" charset="-127"/>
            </a:rPr>
            <a:t>            기계톱이 튀면서 재해자 좌측 다리에</a:t>
          </a:r>
          <a:endParaRPr lang="en-US" altLang="ko-KR" sz="1200">
            <a:latin typeface="돋움" pitchFamily="50" charset="-127"/>
            <a:ea typeface="돋움" pitchFamily="50" charset="-127"/>
          </a:endParaRPr>
        </a:p>
        <a:p>
          <a:pPr algn="l"/>
          <a:r>
            <a:rPr lang="en-US" altLang="ko-KR" sz="1200">
              <a:latin typeface="돋움" pitchFamily="50" charset="-127"/>
              <a:ea typeface="돋움" pitchFamily="50" charset="-127"/>
            </a:rPr>
            <a:t>                             </a:t>
          </a:r>
          <a:r>
            <a:rPr lang="ko-KR" altLang="en-US" sz="1200">
              <a:latin typeface="돋움" pitchFamily="50" charset="-127"/>
              <a:ea typeface="돋움" pitchFamily="50" charset="-127"/>
            </a:rPr>
            <a:t> 기계톱이 닿아 부상을 입은 재해임</a:t>
          </a:r>
          <a:endParaRPr lang="en-US" altLang="ko-KR" sz="1200">
            <a:latin typeface="돋움" pitchFamily="50" charset="-127"/>
            <a:ea typeface="돋움" pitchFamily="50" charset="-127"/>
          </a:endParaRPr>
        </a:p>
        <a:p>
          <a:pPr algn="l"/>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대책</a:t>
          </a:r>
          <a:r>
            <a:rPr lang="ko-KR" altLang="ko-KR" sz="1200">
              <a:solidFill>
                <a:schemeClr val="dk1"/>
              </a:solidFill>
              <a:effectLst/>
              <a:latin typeface="돋움" pitchFamily="50" charset="-127"/>
              <a:ea typeface="돋움" pitchFamily="50" charset="-127"/>
              <a:cs typeface="+mn-cs"/>
            </a:rPr>
            <a:t>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기계톱 날이 나무에 끼였을</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때에는 지렛대를 이용하여 빼내도록</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하고 큰나무 절단 시 톱날이 나무에</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끼이지 않도록 절단면에 쐐기를</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삽입하여 작업을 하여야 함</a:t>
          </a:r>
          <a:endParaRPr lang="en-US" altLang="ko-KR" sz="1200">
            <a:latin typeface="돋움" pitchFamily="50" charset="-127"/>
            <a:ea typeface="돋움" pitchFamily="50" charset="-127"/>
          </a:endParaRPr>
        </a:p>
      </xdr:txBody>
    </xdr:sp>
    <xdr:clientData/>
  </xdr:twoCellAnchor>
  <xdr:twoCellAnchor>
    <xdr:from>
      <xdr:col>6</xdr:col>
      <xdr:colOff>123825</xdr:colOff>
      <xdr:row>117</xdr:row>
      <xdr:rowOff>0</xdr:rowOff>
    </xdr:from>
    <xdr:to>
      <xdr:col>8</xdr:col>
      <xdr:colOff>47625</xdr:colOff>
      <xdr:row>124</xdr:row>
      <xdr:rowOff>85725</xdr:rowOff>
    </xdr:to>
    <xdr:pic>
      <xdr:nvPicPr>
        <xdr:cNvPr id="32" name="_x223298240" descr="EMB0000182c1348">
          <a:extLst>
            <a:ext uri="{FF2B5EF4-FFF2-40B4-BE49-F238E27FC236}">
              <a16:creationId xmlns:a16="http://schemas.microsoft.com/office/drawing/2014/main" id="{13F27F6B-C519-43A4-95CB-7E0193AA6CE3}"/>
            </a:ext>
          </a:extLst>
        </xdr:cNvPr>
        <xdr:cNvPicPr>
          <a:picLocks noChangeAspect="1" noChangeArrowheads="1"/>
        </xdr:cNvPicPr>
      </xdr:nvPicPr>
      <xdr:blipFill>
        <a:blip xmlns:r="http://schemas.openxmlformats.org/officeDocument/2006/relationships" r:embed="rId4" cstate="screen">
          <a:extLst>
            <a:ext uri="{28A0092B-C50C-407E-A947-70E740481C1C}">
              <a14:useLocalDpi xmlns:a14="http://schemas.microsoft.com/office/drawing/2010/main"/>
            </a:ext>
          </a:extLst>
        </a:blip>
        <a:srcRect/>
        <a:stretch>
          <a:fillRect/>
        </a:stretch>
      </xdr:blipFill>
      <xdr:spPr bwMode="auto">
        <a:xfrm>
          <a:off x="4695825" y="20059650"/>
          <a:ext cx="1447800" cy="1285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352423</xdr:colOff>
      <xdr:row>127</xdr:row>
      <xdr:rowOff>9524</xdr:rowOff>
    </xdr:from>
    <xdr:to>
      <xdr:col>6</xdr:col>
      <xdr:colOff>100423</xdr:colOff>
      <xdr:row>136</xdr:row>
      <xdr:rowOff>86474</xdr:rowOff>
    </xdr:to>
    <xdr:sp macro="" textlink="">
      <xdr:nvSpPr>
        <xdr:cNvPr id="33" name="직사각형 32">
          <a:extLst>
            <a:ext uri="{FF2B5EF4-FFF2-40B4-BE49-F238E27FC236}">
              <a16:creationId xmlns:a16="http://schemas.microsoft.com/office/drawing/2014/main" id="{E5F4F450-A75A-4FD7-BC66-202C20102FB1}"/>
            </a:ext>
          </a:extLst>
        </xdr:cNvPr>
        <xdr:cNvSpPr/>
      </xdr:nvSpPr>
      <xdr:spPr bwMode="auto">
        <a:xfrm>
          <a:off x="352423" y="21783674"/>
          <a:ext cx="4320000" cy="1620000"/>
        </a:xfrm>
        <a:prstGeom prst="rect">
          <a:avLst/>
        </a:prstGeom>
        <a:no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a:latin typeface="돋움" pitchFamily="50" charset="-127"/>
              <a:ea typeface="돋움" pitchFamily="50" charset="-127"/>
            </a:rPr>
            <a:t>                              </a:t>
          </a:r>
          <a:r>
            <a:rPr lang="ko-KR" altLang="ko-KR" sz="1200">
              <a:solidFill>
                <a:schemeClr val="dk1"/>
              </a:solidFill>
              <a:effectLst/>
              <a:latin typeface="돋움" pitchFamily="50" charset="-127"/>
              <a:ea typeface="돋움" pitchFamily="50" charset="-127"/>
              <a:cs typeface="+mn-cs"/>
            </a:rPr>
            <a:t>○</a:t>
          </a:r>
          <a:r>
            <a:rPr lang="ko-KR" altLang="en-US" sz="1200">
              <a:latin typeface="돋움" pitchFamily="50" charset="-127"/>
              <a:ea typeface="돋움" pitchFamily="50" charset="-127"/>
            </a:rPr>
            <a:t>개요 </a:t>
          </a:r>
          <a:r>
            <a:rPr lang="en-US" altLang="ko-KR" sz="1200">
              <a:latin typeface="돋움" pitchFamily="50" charset="-127"/>
              <a:ea typeface="돋움" pitchFamily="50" charset="-127"/>
            </a:rPr>
            <a:t>: </a:t>
          </a:r>
          <a:r>
            <a:rPr lang="ko-KR" altLang="en-US" sz="1200">
              <a:latin typeface="돋움" pitchFamily="50" charset="-127"/>
              <a:ea typeface="돋움" pitchFamily="50" charset="-127"/>
            </a:rPr>
            <a:t>벌목작업 중 상부에서 벌도된</a:t>
          </a:r>
          <a:endParaRPr lang="en-US" altLang="ko-KR" sz="1200">
            <a:latin typeface="돋움" pitchFamily="50" charset="-127"/>
            <a:ea typeface="돋움" pitchFamily="50" charset="-127"/>
          </a:endParaRPr>
        </a:p>
        <a:p>
          <a:pPr algn="l"/>
          <a:r>
            <a:rPr lang="en-US" altLang="ko-KR" sz="1200">
              <a:latin typeface="돋움" pitchFamily="50" charset="-127"/>
              <a:ea typeface="돋움" pitchFamily="50" charset="-127"/>
            </a:rPr>
            <a:t>                             </a:t>
          </a:r>
          <a:r>
            <a:rPr lang="ko-KR" altLang="en-US" sz="1200">
              <a:latin typeface="돋움" pitchFamily="50" charset="-127"/>
              <a:ea typeface="돋움" pitchFamily="50" charset="-127"/>
            </a:rPr>
            <a:t> 나무가 굴러와 재해자를 덮쳐 부상을</a:t>
          </a:r>
          <a:endParaRPr lang="en-US" altLang="ko-KR" sz="1200">
            <a:latin typeface="돋움" pitchFamily="50" charset="-127"/>
            <a:ea typeface="돋움" pitchFamily="50" charset="-127"/>
          </a:endParaRPr>
        </a:p>
        <a:p>
          <a:pPr algn="l"/>
          <a:r>
            <a:rPr lang="en-US" altLang="ko-KR" sz="1200">
              <a:latin typeface="돋움" pitchFamily="50" charset="-127"/>
              <a:ea typeface="돋움" pitchFamily="50" charset="-127"/>
            </a:rPr>
            <a:t>                             </a:t>
          </a:r>
          <a:r>
            <a:rPr lang="ko-KR" altLang="en-US" sz="1200">
              <a:latin typeface="돋움" pitchFamily="50" charset="-127"/>
              <a:ea typeface="돋움" pitchFamily="50" charset="-127"/>
            </a:rPr>
            <a:t> 당한 재해임</a:t>
          </a:r>
          <a:endParaRPr lang="en-US" altLang="ko-KR" sz="1200">
            <a:latin typeface="돋움" pitchFamily="50" charset="-127"/>
            <a:ea typeface="돋움" pitchFamily="50" charset="-127"/>
          </a:endParaRPr>
        </a:p>
        <a:p>
          <a:pPr algn="l"/>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대책</a:t>
          </a:r>
          <a:r>
            <a:rPr lang="ko-KR" altLang="ko-KR" sz="1200">
              <a:solidFill>
                <a:schemeClr val="dk1"/>
              </a:solidFill>
              <a:effectLst/>
              <a:latin typeface="돋움" pitchFamily="50" charset="-127"/>
              <a:ea typeface="돋움" pitchFamily="50" charset="-127"/>
              <a:cs typeface="+mn-cs"/>
            </a:rPr>
            <a:t>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벌목작업 시 벌도방향 주변에</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다른 작업자가 있는지 반드시</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확인하고 작업을 실시하여야 함</a:t>
          </a:r>
          <a:endParaRPr lang="en-US" altLang="ko-KR" sz="1200">
            <a:latin typeface="돋움" pitchFamily="50" charset="-127"/>
            <a:ea typeface="돋움" pitchFamily="50" charset="-127"/>
          </a:endParaRPr>
        </a:p>
      </xdr:txBody>
    </xdr:sp>
    <xdr:clientData/>
  </xdr:twoCellAnchor>
  <xdr:twoCellAnchor>
    <xdr:from>
      <xdr:col>6</xdr:col>
      <xdr:colOff>104773</xdr:colOff>
      <xdr:row>127</xdr:row>
      <xdr:rowOff>9524</xdr:rowOff>
    </xdr:from>
    <xdr:to>
      <xdr:col>11</xdr:col>
      <xdr:colOff>614773</xdr:colOff>
      <xdr:row>136</xdr:row>
      <xdr:rowOff>86474</xdr:rowOff>
    </xdr:to>
    <xdr:sp macro="" textlink="">
      <xdr:nvSpPr>
        <xdr:cNvPr id="34" name="직사각형 33">
          <a:extLst>
            <a:ext uri="{FF2B5EF4-FFF2-40B4-BE49-F238E27FC236}">
              <a16:creationId xmlns:a16="http://schemas.microsoft.com/office/drawing/2014/main" id="{AB300BB9-675C-43F2-8372-6B008AF04432}"/>
            </a:ext>
          </a:extLst>
        </xdr:cNvPr>
        <xdr:cNvSpPr/>
      </xdr:nvSpPr>
      <xdr:spPr bwMode="auto">
        <a:xfrm>
          <a:off x="4676773" y="21783674"/>
          <a:ext cx="4320000" cy="1620000"/>
        </a:xfrm>
        <a:prstGeom prst="rect">
          <a:avLst/>
        </a:prstGeom>
        <a:no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a:latin typeface="돋움" pitchFamily="50" charset="-127"/>
              <a:ea typeface="돋움" pitchFamily="50" charset="-127"/>
            </a:rPr>
            <a:t>                              </a:t>
          </a:r>
          <a:r>
            <a:rPr lang="ko-KR" altLang="ko-KR" sz="1200">
              <a:solidFill>
                <a:schemeClr val="dk1"/>
              </a:solidFill>
              <a:effectLst/>
              <a:latin typeface="돋움" pitchFamily="50" charset="-127"/>
              <a:ea typeface="돋움" pitchFamily="50" charset="-127"/>
              <a:cs typeface="+mn-cs"/>
            </a:rPr>
            <a:t>○</a:t>
          </a:r>
          <a:r>
            <a:rPr lang="ko-KR" altLang="en-US" sz="1200">
              <a:latin typeface="돋움" pitchFamily="50" charset="-127"/>
              <a:ea typeface="돋움" pitchFamily="50" charset="-127"/>
            </a:rPr>
            <a:t>개요 </a:t>
          </a:r>
          <a:r>
            <a:rPr lang="en-US" altLang="ko-KR" sz="1200">
              <a:latin typeface="돋움" pitchFamily="50" charset="-127"/>
              <a:ea typeface="돋움" pitchFamily="50" charset="-127"/>
            </a:rPr>
            <a:t>: </a:t>
          </a:r>
          <a:r>
            <a:rPr lang="ko-KR" altLang="en-US" sz="1200">
              <a:latin typeface="돋움" pitchFamily="50" charset="-127"/>
              <a:ea typeface="돋움" pitchFamily="50" charset="-127"/>
            </a:rPr>
            <a:t>간벌작업 중 제거 대상목이</a:t>
          </a:r>
          <a:endParaRPr lang="en-US" altLang="ko-KR" sz="1200">
            <a:latin typeface="돋움" pitchFamily="50" charset="-127"/>
            <a:ea typeface="돋움" pitchFamily="50" charset="-127"/>
          </a:endParaRPr>
        </a:p>
        <a:p>
          <a:pPr algn="l"/>
          <a:r>
            <a:rPr lang="en-US" altLang="ko-KR" sz="1200">
              <a:latin typeface="돋움" pitchFamily="50" charset="-127"/>
              <a:ea typeface="돋움" pitchFamily="50" charset="-127"/>
            </a:rPr>
            <a:t>                             </a:t>
          </a:r>
          <a:r>
            <a:rPr lang="ko-KR" altLang="en-US" sz="1200">
              <a:latin typeface="돋움" pitchFamily="50" charset="-127"/>
              <a:ea typeface="돋움" pitchFamily="50" charset="-127"/>
            </a:rPr>
            <a:t> 덩굴에 의해 예상치 못한 방향으로</a:t>
          </a:r>
          <a:endParaRPr lang="en-US" altLang="ko-KR" sz="1200">
            <a:latin typeface="돋움" pitchFamily="50" charset="-127"/>
            <a:ea typeface="돋움" pitchFamily="50" charset="-127"/>
          </a:endParaRPr>
        </a:p>
        <a:p>
          <a:pPr algn="l"/>
          <a:r>
            <a:rPr lang="en-US" altLang="ko-KR" sz="1200">
              <a:latin typeface="돋움" pitchFamily="50" charset="-127"/>
              <a:ea typeface="돋움" pitchFamily="50" charset="-127"/>
            </a:rPr>
            <a:t>                             </a:t>
          </a:r>
          <a:r>
            <a:rPr lang="ko-KR" altLang="en-US" sz="1200">
              <a:latin typeface="돋움" pitchFamily="50" charset="-127"/>
              <a:ea typeface="돋움" pitchFamily="50" charset="-127"/>
            </a:rPr>
            <a:t> 넘어지면서 재해자를 덮쳐 사망한</a:t>
          </a:r>
          <a:endParaRPr lang="en-US" altLang="ko-KR" sz="1200">
            <a:latin typeface="돋움" pitchFamily="50" charset="-127"/>
            <a:ea typeface="돋움" pitchFamily="50" charset="-127"/>
          </a:endParaRPr>
        </a:p>
        <a:p>
          <a:pPr algn="l"/>
          <a:r>
            <a:rPr lang="en-US" altLang="ko-KR" sz="1200">
              <a:latin typeface="돋움" pitchFamily="50" charset="-127"/>
              <a:ea typeface="돋움" pitchFamily="50" charset="-127"/>
            </a:rPr>
            <a:t>                             </a:t>
          </a:r>
          <a:r>
            <a:rPr lang="ko-KR" altLang="en-US" sz="1200">
              <a:latin typeface="돋움" pitchFamily="50" charset="-127"/>
              <a:ea typeface="돋움" pitchFamily="50" charset="-127"/>
            </a:rPr>
            <a:t> 재해임</a:t>
          </a:r>
          <a:endParaRPr lang="en-US" altLang="ko-KR" sz="1200">
            <a:latin typeface="돋움" pitchFamily="50" charset="-127"/>
            <a:ea typeface="돋움" pitchFamily="50" charset="-127"/>
          </a:endParaRPr>
        </a:p>
        <a:p>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대책</a:t>
          </a:r>
          <a:r>
            <a:rPr lang="ko-KR" altLang="ko-KR" sz="1200">
              <a:solidFill>
                <a:schemeClr val="dk1"/>
              </a:solidFill>
              <a:effectLst/>
              <a:latin typeface="돋움" pitchFamily="50" charset="-127"/>
              <a:ea typeface="돋움" pitchFamily="50" charset="-127"/>
              <a:cs typeface="+mn-cs"/>
            </a:rPr>
            <a:t>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간벌작업 시 대상목 주변의</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덩굴을 제거하고 비상 대피로를</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확보한 후에 작업을 실시하여야함</a:t>
          </a:r>
          <a:endParaRPr lang="en-US" altLang="ko-KR" sz="1200">
            <a:latin typeface="돋움" pitchFamily="50" charset="-127"/>
            <a:ea typeface="돋움" pitchFamily="50" charset="-127"/>
          </a:endParaRPr>
        </a:p>
      </xdr:txBody>
    </xdr:sp>
    <xdr:clientData/>
  </xdr:twoCellAnchor>
  <xdr:twoCellAnchor>
    <xdr:from>
      <xdr:col>0</xdr:col>
      <xdr:colOff>352423</xdr:colOff>
      <xdr:row>136</xdr:row>
      <xdr:rowOff>85724</xdr:rowOff>
    </xdr:from>
    <xdr:to>
      <xdr:col>6</xdr:col>
      <xdr:colOff>100423</xdr:colOff>
      <xdr:row>146</xdr:row>
      <xdr:rowOff>171224</xdr:rowOff>
    </xdr:to>
    <xdr:sp macro="" textlink="">
      <xdr:nvSpPr>
        <xdr:cNvPr id="35" name="직사각형 34">
          <a:extLst>
            <a:ext uri="{FF2B5EF4-FFF2-40B4-BE49-F238E27FC236}">
              <a16:creationId xmlns:a16="http://schemas.microsoft.com/office/drawing/2014/main" id="{4B602046-5874-4691-8201-24AF327C60DB}"/>
            </a:ext>
          </a:extLst>
        </xdr:cNvPr>
        <xdr:cNvSpPr/>
      </xdr:nvSpPr>
      <xdr:spPr bwMode="auto">
        <a:xfrm>
          <a:off x="352423" y="23402924"/>
          <a:ext cx="4320000" cy="1800000"/>
        </a:xfrm>
        <a:prstGeom prst="rect">
          <a:avLst/>
        </a:prstGeom>
        <a:no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a:latin typeface="돋움" pitchFamily="50" charset="-127"/>
              <a:ea typeface="돋움" pitchFamily="50" charset="-127"/>
            </a:rPr>
            <a:t>                              </a:t>
          </a:r>
          <a:r>
            <a:rPr lang="ko-KR" altLang="ko-KR" sz="1200">
              <a:solidFill>
                <a:schemeClr val="dk1"/>
              </a:solidFill>
              <a:effectLst/>
              <a:latin typeface="돋움" pitchFamily="50" charset="-127"/>
              <a:ea typeface="돋움" pitchFamily="50" charset="-127"/>
              <a:cs typeface="+mn-cs"/>
            </a:rPr>
            <a:t>○</a:t>
          </a:r>
          <a:r>
            <a:rPr lang="ko-KR" altLang="en-US" sz="1200">
              <a:latin typeface="돋움" pitchFamily="50" charset="-127"/>
              <a:ea typeface="돋움" pitchFamily="50" charset="-127"/>
            </a:rPr>
            <a:t>개요 </a:t>
          </a:r>
          <a:r>
            <a:rPr lang="en-US" altLang="ko-KR" sz="1200">
              <a:latin typeface="돋움" pitchFamily="50" charset="-127"/>
              <a:ea typeface="돋움" pitchFamily="50" charset="-127"/>
            </a:rPr>
            <a:t>: </a:t>
          </a:r>
          <a:r>
            <a:rPr lang="ko-KR" altLang="en-US" sz="1200">
              <a:latin typeface="돋움" pitchFamily="50" charset="-127"/>
              <a:ea typeface="돋움" pitchFamily="50" charset="-127"/>
            </a:rPr>
            <a:t>작업종료 후 인원점검을</a:t>
          </a:r>
          <a:endParaRPr lang="en-US" altLang="ko-KR" sz="1200">
            <a:latin typeface="돋움" pitchFamily="50" charset="-127"/>
            <a:ea typeface="돋움" pitchFamily="50" charset="-127"/>
          </a:endParaRPr>
        </a:p>
        <a:p>
          <a:pPr algn="l"/>
          <a:r>
            <a:rPr lang="en-US" altLang="ko-KR" sz="1200">
              <a:latin typeface="돋움" pitchFamily="50" charset="-127"/>
              <a:ea typeface="돋움" pitchFamily="50" charset="-127"/>
            </a:rPr>
            <a:t>                    </a:t>
          </a:r>
          <a:r>
            <a:rPr lang="ko-KR" altLang="en-US" sz="1200">
              <a:latin typeface="돋움" pitchFamily="50" charset="-127"/>
              <a:ea typeface="돋움" pitchFamily="50" charset="-127"/>
            </a:rPr>
            <a:t>          하던 중 재해자가 실종된 사실을 알고</a:t>
          </a:r>
          <a:endParaRPr lang="en-US" altLang="ko-KR" sz="1200">
            <a:latin typeface="돋움" pitchFamily="50" charset="-127"/>
            <a:ea typeface="돋움" pitchFamily="50" charset="-127"/>
          </a:endParaRPr>
        </a:p>
        <a:p>
          <a:pPr algn="l"/>
          <a:r>
            <a:rPr lang="en-US" altLang="ko-KR" sz="1200">
              <a:latin typeface="돋움" pitchFamily="50" charset="-127"/>
              <a:ea typeface="돋움" pitchFamily="50" charset="-127"/>
            </a:rPr>
            <a:t>                             </a:t>
          </a:r>
          <a:r>
            <a:rPr lang="ko-KR" altLang="en-US" sz="1200">
              <a:latin typeface="돋움" pitchFamily="50" charset="-127"/>
              <a:ea typeface="돋움" pitchFamily="50" charset="-127"/>
            </a:rPr>
            <a:t> 찾던 중 근처 하천에서 익사된</a:t>
          </a:r>
          <a:endParaRPr lang="en-US" altLang="ko-KR" sz="1200">
            <a:latin typeface="돋움" pitchFamily="50" charset="-127"/>
            <a:ea typeface="돋움" pitchFamily="50" charset="-127"/>
          </a:endParaRPr>
        </a:p>
        <a:p>
          <a:pPr algn="l"/>
          <a:r>
            <a:rPr lang="en-US" altLang="ko-KR" sz="1200">
              <a:latin typeface="돋움" pitchFamily="50" charset="-127"/>
              <a:ea typeface="돋움" pitchFamily="50" charset="-127"/>
            </a:rPr>
            <a:t>                             </a:t>
          </a:r>
          <a:r>
            <a:rPr lang="ko-KR" altLang="en-US" sz="1200">
              <a:latin typeface="돋움" pitchFamily="50" charset="-127"/>
              <a:ea typeface="돋움" pitchFamily="50" charset="-127"/>
            </a:rPr>
            <a:t> 재해자를 발견함</a:t>
          </a:r>
          <a:endParaRPr lang="en-US" altLang="ko-KR" sz="1200">
            <a:latin typeface="돋움" pitchFamily="50" charset="-127"/>
            <a:ea typeface="돋움" pitchFamily="50" charset="-127"/>
          </a:endParaRPr>
        </a:p>
        <a:p>
          <a:pPr algn="l"/>
          <a:r>
            <a:rPr lang="ko-KR" altLang="ko-KR" sz="1200">
              <a:solidFill>
                <a:schemeClr val="dk1"/>
              </a:solidFill>
              <a:effectLst/>
              <a:latin typeface="돋움" pitchFamily="50" charset="-127"/>
              <a:ea typeface="돋움" pitchFamily="50" charset="-127"/>
              <a:cs typeface="+mn-cs"/>
            </a:rPr>
            <a:t>                             </a:t>
          </a:r>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대책</a:t>
          </a:r>
          <a:r>
            <a:rPr lang="ko-KR" altLang="ko-KR" sz="1200">
              <a:solidFill>
                <a:schemeClr val="dk1"/>
              </a:solidFill>
              <a:effectLst/>
              <a:latin typeface="돋움" pitchFamily="50" charset="-127"/>
              <a:ea typeface="돋움" pitchFamily="50" charset="-127"/>
              <a:cs typeface="+mn-cs"/>
            </a:rPr>
            <a:t>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관리감독자는 수시로</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작업인원을 확인하고 작업장 이탈시</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관리감독자에게 알린 후 이탈하여야</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함</a:t>
          </a:r>
          <a:endParaRPr lang="en-US" altLang="ko-KR" sz="1200">
            <a:latin typeface="돋움" pitchFamily="50" charset="-127"/>
            <a:ea typeface="돋움" pitchFamily="50" charset="-127"/>
          </a:endParaRPr>
        </a:p>
      </xdr:txBody>
    </xdr:sp>
    <xdr:clientData/>
  </xdr:twoCellAnchor>
  <xdr:twoCellAnchor>
    <xdr:from>
      <xdr:col>6</xdr:col>
      <xdr:colOff>104773</xdr:colOff>
      <xdr:row>136</xdr:row>
      <xdr:rowOff>85724</xdr:rowOff>
    </xdr:from>
    <xdr:to>
      <xdr:col>11</xdr:col>
      <xdr:colOff>614773</xdr:colOff>
      <xdr:row>146</xdr:row>
      <xdr:rowOff>171224</xdr:rowOff>
    </xdr:to>
    <xdr:sp macro="" textlink="">
      <xdr:nvSpPr>
        <xdr:cNvPr id="36" name="직사각형 35">
          <a:extLst>
            <a:ext uri="{FF2B5EF4-FFF2-40B4-BE49-F238E27FC236}">
              <a16:creationId xmlns:a16="http://schemas.microsoft.com/office/drawing/2014/main" id="{C6731EB2-7E70-47DF-A00A-7F6D616371B2}"/>
            </a:ext>
          </a:extLst>
        </xdr:cNvPr>
        <xdr:cNvSpPr/>
      </xdr:nvSpPr>
      <xdr:spPr bwMode="auto">
        <a:xfrm>
          <a:off x="4676773" y="23402924"/>
          <a:ext cx="4320000" cy="1800000"/>
        </a:xfrm>
        <a:prstGeom prst="rect">
          <a:avLst/>
        </a:prstGeom>
        <a:no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a:latin typeface="돋움" pitchFamily="50" charset="-127"/>
              <a:ea typeface="돋움" pitchFamily="50" charset="-127"/>
            </a:rPr>
            <a:t>                              </a:t>
          </a:r>
          <a:r>
            <a:rPr lang="ko-KR" altLang="ko-KR" sz="1200">
              <a:solidFill>
                <a:schemeClr val="dk1"/>
              </a:solidFill>
              <a:effectLst/>
              <a:latin typeface="돋움" pitchFamily="50" charset="-127"/>
              <a:ea typeface="돋움" pitchFamily="50" charset="-127"/>
              <a:cs typeface="+mn-cs"/>
            </a:rPr>
            <a:t>○</a:t>
          </a:r>
          <a:r>
            <a:rPr lang="ko-KR" altLang="en-US" sz="1200">
              <a:latin typeface="돋움" pitchFamily="50" charset="-127"/>
              <a:ea typeface="돋움" pitchFamily="50" charset="-127"/>
            </a:rPr>
            <a:t>개요 </a:t>
          </a:r>
          <a:r>
            <a:rPr lang="en-US" altLang="ko-KR" sz="1200">
              <a:latin typeface="돋움" pitchFamily="50" charset="-127"/>
              <a:ea typeface="돋움" pitchFamily="50" charset="-127"/>
            </a:rPr>
            <a:t>: </a:t>
          </a:r>
          <a:r>
            <a:rPr lang="ko-KR" altLang="en-US" sz="1200">
              <a:latin typeface="돋움" pitchFamily="50" charset="-127"/>
              <a:ea typeface="돋움" pitchFamily="50" charset="-127"/>
            </a:rPr>
            <a:t>길이 </a:t>
          </a:r>
          <a:r>
            <a:rPr lang="en-US" altLang="ko-KR" sz="1200">
              <a:latin typeface="돋움" pitchFamily="50" charset="-127"/>
              <a:ea typeface="돋움" pitchFamily="50" charset="-127"/>
            </a:rPr>
            <a:t>1.8m </a:t>
          </a:r>
          <a:r>
            <a:rPr lang="ko-KR" altLang="en-US" sz="1200">
              <a:latin typeface="돋움" pitchFamily="50" charset="-127"/>
              <a:ea typeface="돋움" pitchFamily="50" charset="-127"/>
            </a:rPr>
            <a:t>벌도목을 재해자</a:t>
          </a:r>
          <a:endParaRPr lang="en-US" altLang="ko-KR" sz="1200">
            <a:latin typeface="돋움" pitchFamily="50" charset="-127"/>
            <a:ea typeface="돋움" pitchFamily="50" charset="-127"/>
          </a:endParaRPr>
        </a:p>
        <a:p>
          <a:pPr algn="l"/>
          <a:r>
            <a:rPr lang="en-US" altLang="ko-KR" sz="1200">
              <a:latin typeface="돋움" pitchFamily="50" charset="-127"/>
              <a:ea typeface="돋움" pitchFamily="50" charset="-127"/>
            </a:rPr>
            <a:t>                             </a:t>
          </a:r>
          <a:r>
            <a:rPr lang="ko-KR" altLang="en-US" sz="1200">
              <a:latin typeface="돋움" pitchFamily="50" charset="-127"/>
              <a:ea typeface="돋움" pitchFamily="50" charset="-127"/>
            </a:rPr>
            <a:t> 혼자서 어깨에 메고 운반하다가</a:t>
          </a:r>
          <a:endParaRPr lang="en-US" altLang="ko-KR" sz="1200">
            <a:latin typeface="돋움" pitchFamily="50" charset="-127"/>
            <a:ea typeface="돋움" pitchFamily="50" charset="-127"/>
          </a:endParaRPr>
        </a:p>
        <a:p>
          <a:pPr algn="l"/>
          <a:r>
            <a:rPr lang="en-US" altLang="ko-KR" sz="1200">
              <a:latin typeface="돋움" pitchFamily="50" charset="-127"/>
              <a:ea typeface="돋움" pitchFamily="50" charset="-127"/>
            </a:rPr>
            <a:t>                             </a:t>
          </a:r>
          <a:r>
            <a:rPr lang="ko-KR" altLang="en-US" sz="1200">
              <a:latin typeface="돋움" pitchFamily="50" charset="-127"/>
              <a:ea typeface="돋움" pitchFamily="50" charset="-127"/>
            </a:rPr>
            <a:t> 미끄러져 허리를 다친 재해임</a:t>
          </a:r>
          <a:endParaRPr lang="en-US" altLang="ko-KR" sz="1200">
            <a:latin typeface="돋움" pitchFamily="50" charset="-127"/>
            <a:ea typeface="돋움" pitchFamily="50" charset="-127"/>
          </a:endParaRPr>
        </a:p>
        <a:p>
          <a:pPr algn="l"/>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대책</a:t>
          </a:r>
          <a:r>
            <a:rPr lang="ko-KR" altLang="ko-KR" sz="1200">
              <a:solidFill>
                <a:schemeClr val="dk1"/>
              </a:solidFill>
              <a:effectLst/>
              <a:latin typeface="돋움" pitchFamily="50" charset="-127"/>
              <a:ea typeface="돋움" pitchFamily="50" charset="-127"/>
              <a:cs typeface="+mn-cs"/>
            </a:rPr>
            <a:t>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벌도목 운반 시 </a:t>
          </a:r>
          <a:r>
            <a:rPr lang="en-US" altLang="ko-KR" sz="1200">
              <a:solidFill>
                <a:schemeClr val="dk1"/>
              </a:solidFill>
              <a:effectLst/>
              <a:latin typeface="돋움" pitchFamily="50" charset="-127"/>
              <a:ea typeface="돋움" pitchFamily="50" charset="-127"/>
              <a:cs typeface="+mn-cs"/>
            </a:rPr>
            <a:t>2</a:t>
          </a:r>
          <a:r>
            <a:rPr lang="ko-KR" altLang="en-US" sz="1200">
              <a:solidFill>
                <a:schemeClr val="dk1"/>
              </a:solidFill>
              <a:effectLst/>
              <a:latin typeface="돋움" pitchFamily="50" charset="-127"/>
              <a:ea typeface="돋움" pitchFamily="50" charset="-127"/>
              <a:cs typeface="+mn-cs"/>
            </a:rPr>
            <a:t>인 </a:t>
          </a:r>
          <a:r>
            <a:rPr lang="en-US" altLang="ko-KR" sz="1200">
              <a:solidFill>
                <a:schemeClr val="dk1"/>
              </a:solidFill>
              <a:effectLst/>
              <a:latin typeface="돋움" pitchFamily="50" charset="-127"/>
              <a:ea typeface="돋움" pitchFamily="50" charset="-127"/>
              <a:cs typeface="+mn-cs"/>
            </a:rPr>
            <a:t>1</a:t>
          </a:r>
          <a:r>
            <a:rPr lang="ko-KR" altLang="en-US" sz="1200">
              <a:solidFill>
                <a:schemeClr val="dk1"/>
              </a:solidFill>
              <a:effectLst/>
              <a:latin typeface="돋움" pitchFamily="50" charset="-127"/>
              <a:ea typeface="돋움" pitchFamily="50" charset="-127"/>
              <a:cs typeface="+mn-cs"/>
            </a:rPr>
            <a:t>조로</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운반하며 작업통로 등을 확보하여야</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함</a:t>
          </a:r>
          <a:endParaRPr lang="en-US" altLang="ko-KR" sz="1200">
            <a:latin typeface="돋움" pitchFamily="50" charset="-127"/>
            <a:ea typeface="돋움" pitchFamily="50" charset="-127"/>
          </a:endParaRPr>
        </a:p>
      </xdr:txBody>
    </xdr:sp>
    <xdr:clientData/>
  </xdr:twoCellAnchor>
  <xdr:twoCellAnchor>
    <xdr:from>
      <xdr:col>0</xdr:col>
      <xdr:colOff>380998</xdr:colOff>
      <xdr:row>128</xdr:row>
      <xdr:rowOff>114299</xdr:rowOff>
    </xdr:from>
    <xdr:to>
      <xdr:col>2</xdr:col>
      <xdr:colOff>257173</xdr:colOff>
      <xdr:row>135</xdr:row>
      <xdr:rowOff>66674</xdr:rowOff>
    </xdr:to>
    <xdr:pic>
      <xdr:nvPicPr>
        <xdr:cNvPr id="37" name="그림 36">
          <a:extLst>
            <a:ext uri="{FF2B5EF4-FFF2-40B4-BE49-F238E27FC236}">
              <a16:creationId xmlns:a16="http://schemas.microsoft.com/office/drawing/2014/main" id="{18BA7CA7-0EF0-4CE6-8D4C-97064A4C0AD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a:ext>
          </a:extLst>
        </a:blip>
        <a:srcRect/>
        <a:stretch>
          <a:fillRect/>
        </a:stretch>
      </xdr:blipFill>
      <xdr:spPr bwMode="auto">
        <a:xfrm>
          <a:off x="380998" y="22059899"/>
          <a:ext cx="1400175" cy="1152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133348</xdr:colOff>
      <xdr:row>128</xdr:row>
      <xdr:rowOff>85724</xdr:rowOff>
    </xdr:from>
    <xdr:to>
      <xdr:col>7</xdr:col>
      <xdr:colOff>695323</xdr:colOff>
      <xdr:row>135</xdr:row>
      <xdr:rowOff>123824</xdr:rowOff>
    </xdr:to>
    <xdr:pic>
      <xdr:nvPicPr>
        <xdr:cNvPr id="38" name="그림 37">
          <a:extLst>
            <a:ext uri="{FF2B5EF4-FFF2-40B4-BE49-F238E27FC236}">
              <a16:creationId xmlns:a16="http://schemas.microsoft.com/office/drawing/2014/main" id="{CEF4379E-DE36-4C5C-8A2B-1E485B20FE5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a:ext>
          </a:extLst>
        </a:blip>
        <a:srcRect/>
        <a:stretch>
          <a:fillRect/>
        </a:stretch>
      </xdr:blipFill>
      <xdr:spPr bwMode="auto">
        <a:xfrm>
          <a:off x="4705348" y="22031324"/>
          <a:ext cx="1323975"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409573</xdr:colOff>
      <xdr:row>138</xdr:row>
      <xdr:rowOff>9524</xdr:rowOff>
    </xdr:from>
    <xdr:to>
      <xdr:col>2</xdr:col>
      <xdr:colOff>257173</xdr:colOff>
      <xdr:row>145</xdr:row>
      <xdr:rowOff>9524</xdr:rowOff>
    </xdr:to>
    <xdr:pic>
      <xdr:nvPicPr>
        <xdr:cNvPr id="39" name="그림 38">
          <a:extLst>
            <a:ext uri="{FF2B5EF4-FFF2-40B4-BE49-F238E27FC236}">
              <a16:creationId xmlns:a16="http://schemas.microsoft.com/office/drawing/2014/main" id="{0EA5E20E-1DAA-43E7-958B-479D523B976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a:ext>
          </a:extLst>
        </a:blip>
        <a:srcRect/>
        <a:stretch>
          <a:fillRect/>
        </a:stretch>
      </xdr:blipFill>
      <xdr:spPr bwMode="auto">
        <a:xfrm>
          <a:off x="409573" y="23669624"/>
          <a:ext cx="1371600" cy="1200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161925</xdr:colOff>
      <xdr:row>138</xdr:row>
      <xdr:rowOff>95250</xdr:rowOff>
    </xdr:from>
    <xdr:to>
      <xdr:col>8</xdr:col>
      <xdr:colOff>28575</xdr:colOff>
      <xdr:row>145</xdr:row>
      <xdr:rowOff>76200</xdr:rowOff>
    </xdr:to>
    <xdr:pic>
      <xdr:nvPicPr>
        <xdr:cNvPr id="40" name="그림 39">
          <a:extLst>
            <a:ext uri="{FF2B5EF4-FFF2-40B4-BE49-F238E27FC236}">
              <a16:creationId xmlns:a16="http://schemas.microsoft.com/office/drawing/2014/main" id="{6C5B7A40-95F8-47E2-8131-1CB66BF0022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a:ext>
          </a:extLst>
        </a:blip>
        <a:srcRect/>
        <a:stretch>
          <a:fillRect/>
        </a:stretch>
      </xdr:blipFill>
      <xdr:spPr bwMode="auto">
        <a:xfrm>
          <a:off x="4733925" y="23755350"/>
          <a:ext cx="1390650" cy="1181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371475</xdr:colOff>
      <xdr:row>148</xdr:row>
      <xdr:rowOff>76200</xdr:rowOff>
    </xdr:from>
    <xdr:to>
      <xdr:col>1</xdr:col>
      <xdr:colOff>19050</xdr:colOff>
      <xdr:row>150</xdr:row>
      <xdr:rowOff>28575</xdr:rowOff>
    </xdr:to>
    <xdr:sp macro="" textlink="">
      <xdr:nvSpPr>
        <xdr:cNvPr id="41" name="직사각형 40">
          <a:extLst>
            <a:ext uri="{FF2B5EF4-FFF2-40B4-BE49-F238E27FC236}">
              <a16:creationId xmlns:a16="http://schemas.microsoft.com/office/drawing/2014/main" id="{5A74183D-5DEC-4647-9694-5D428998965A}"/>
            </a:ext>
          </a:extLst>
        </xdr:cNvPr>
        <xdr:cNvSpPr/>
      </xdr:nvSpPr>
      <xdr:spPr bwMode="auto">
        <a:xfrm>
          <a:off x="371475" y="25374600"/>
          <a:ext cx="409575" cy="0"/>
        </a:xfrm>
        <a:prstGeom prst="rect">
          <a:avLst/>
        </a:prstGeom>
        <a:no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lang="en-US" altLang="ko-KR" sz="1400" b="1">
              <a:solidFill>
                <a:sysClr val="windowText" lastClr="000000"/>
              </a:solidFill>
              <a:latin typeface="돋움" pitchFamily="50" charset="-127"/>
              <a:ea typeface="돋움" pitchFamily="50" charset="-127"/>
            </a:rPr>
            <a:t>3</a:t>
          </a:r>
          <a:endParaRPr lang="ko-KR" altLang="en-US" sz="1400" b="1">
            <a:solidFill>
              <a:sysClr val="windowText" lastClr="000000"/>
            </a:solidFill>
            <a:latin typeface="돋움" pitchFamily="50" charset="-127"/>
            <a:ea typeface="돋움" pitchFamily="50" charset="-127"/>
          </a:endParaRPr>
        </a:p>
      </xdr:txBody>
    </xdr:sp>
    <xdr:clientData/>
  </xdr:twoCellAnchor>
  <xdr:twoCellAnchor>
    <xdr:from>
      <xdr:col>1</xdr:col>
      <xdr:colOff>209550</xdr:colOff>
      <xdr:row>148</xdr:row>
      <xdr:rowOff>66675</xdr:rowOff>
    </xdr:from>
    <xdr:to>
      <xdr:col>5</xdr:col>
      <xdr:colOff>41550</xdr:colOff>
      <xdr:row>150</xdr:row>
      <xdr:rowOff>18975</xdr:rowOff>
    </xdr:to>
    <xdr:sp macro="" textlink="">
      <xdr:nvSpPr>
        <xdr:cNvPr id="42" name="오각형 42">
          <a:extLst>
            <a:ext uri="{FF2B5EF4-FFF2-40B4-BE49-F238E27FC236}">
              <a16:creationId xmlns:a16="http://schemas.microsoft.com/office/drawing/2014/main" id="{ABF60ABA-F723-4681-9D50-CDB57B8F8756}"/>
            </a:ext>
          </a:extLst>
        </xdr:cNvPr>
        <xdr:cNvSpPr/>
      </xdr:nvSpPr>
      <xdr:spPr bwMode="auto">
        <a:xfrm>
          <a:off x="971550" y="25374600"/>
          <a:ext cx="2880000" cy="0"/>
        </a:xfrm>
        <a:prstGeom prst="homePlate">
          <a:avLst/>
        </a:prstGeom>
        <a:ln w="9525">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300" b="1"/>
            <a:t> 예불기의 안전한 사용방법</a:t>
          </a:r>
        </a:p>
      </xdr:txBody>
    </xdr:sp>
    <xdr:clientData/>
  </xdr:twoCellAnchor>
  <xdr:twoCellAnchor>
    <xdr:from>
      <xdr:col>0</xdr:col>
      <xdr:colOff>352423</xdr:colOff>
      <xdr:row>151</xdr:row>
      <xdr:rowOff>28575</xdr:rowOff>
    </xdr:from>
    <xdr:to>
      <xdr:col>11</xdr:col>
      <xdr:colOff>610423</xdr:colOff>
      <xdr:row>158</xdr:row>
      <xdr:rowOff>66675</xdr:rowOff>
    </xdr:to>
    <xdr:sp macro="" textlink="">
      <xdr:nvSpPr>
        <xdr:cNvPr id="43" name="직사각형 42">
          <a:extLst>
            <a:ext uri="{FF2B5EF4-FFF2-40B4-BE49-F238E27FC236}">
              <a16:creationId xmlns:a16="http://schemas.microsoft.com/office/drawing/2014/main" id="{FC64C7F0-2376-4D2E-9265-E0ED53651F04}"/>
            </a:ext>
          </a:extLst>
        </xdr:cNvPr>
        <xdr:cNvSpPr/>
      </xdr:nvSpPr>
      <xdr:spPr bwMode="auto">
        <a:xfrm>
          <a:off x="352423" y="25374600"/>
          <a:ext cx="8640000" cy="0"/>
        </a:xfrm>
        <a:prstGeom prst="rect">
          <a:avLst/>
        </a:prstGeom>
        <a:noFill/>
        <a:ln w="12700">
          <a:no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b="1">
              <a:latin typeface="돋움" pitchFamily="50" charset="-127"/>
              <a:ea typeface="돋움" pitchFamily="50" charset="-127"/>
            </a:rPr>
            <a:t>  </a:t>
          </a:r>
          <a:r>
            <a:rPr lang="en-US" altLang="ko-KR" sz="1200" b="1">
              <a:latin typeface="돋움" pitchFamily="50" charset="-127"/>
              <a:ea typeface="돋움" pitchFamily="50" charset="-127"/>
            </a:rPr>
            <a:t>【 </a:t>
          </a:r>
          <a:r>
            <a:rPr lang="ko-KR" altLang="en-US" sz="1200" b="1">
              <a:latin typeface="돋움" pitchFamily="50" charset="-127"/>
              <a:ea typeface="돋움" pitchFamily="50" charset="-127"/>
            </a:rPr>
            <a:t>위험요인 </a:t>
          </a:r>
          <a:r>
            <a:rPr lang="en-US" altLang="ko-KR" sz="1200" b="1">
              <a:latin typeface="돋움" pitchFamily="50" charset="-127"/>
              <a:ea typeface="돋움" pitchFamily="50" charset="-127"/>
            </a:rPr>
            <a:t>】</a:t>
          </a:r>
        </a:p>
        <a:p>
          <a:pPr algn="l"/>
          <a:endParaRPr lang="en-US" altLang="ko-KR" sz="1200">
            <a:solidFill>
              <a:schemeClr val="dk1"/>
            </a:solidFill>
            <a:effectLst/>
            <a:latin typeface="돋움" pitchFamily="50" charset="-127"/>
            <a:ea typeface="돋움" pitchFamily="50" charset="-127"/>
            <a:cs typeface="+mn-cs"/>
          </a:endParaRPr>
        </a:p>
        <a:p>
          <a:pPr algn="l"/>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작업자가 미끄러지면서 예불기 날로 동료에게 부상을 입힐 위험</a:t>
          </a:r>
          <a:endParaRPr lang="en-US" altLang="ko-KR" sz="1200">
            <a:solidFill>
              <a:schemeClr val="dk1"/>
            </a:solidFill>
            <a:effectLst/>
            <a:latin typeface="돋움" pitchFamily="50" charset="-127"/>
            <a:ea typeface="돋움" pitchFamily="50" charset="-127"/>
            <a:cs typeface="+mn-cs"/>
          </a:endParaRPr>
        </a:p>
        <a:p>
          <a:pPr algn="l"/>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날이 돌에 부딪쳐 돌에 맞을 위험 및 날이 파손되면서 비래할 위험</a:t>
          </a:r>
          <a:endParaRPr lang="en-US" altLang="ko-KR" sz="1200">
            <a:solidFill>
              <a:schemeClr val="dk1"/>
            </a:solidFill>
            <a:effectLst/>
            <a:latin typeface="돋움" pitchFamily="50" charset="-127"/>
            <a:ea typeface="돋움" pitchFamily="50" charset="-127"/>
            <a:cs typeface="+mn-cs"/>
          </a:endParaRPr>
        </a:p>
        <a:p>
          <a:pPr algn="l"/>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예초기 날이 나뭇가지에 부딪쳐 나뭇가지에 얼굴을 다칠 위험</a:t>
          </a:r>
          <a:endParaRPr lang="en-US" altLang="ko-KR" sz="1200">
            <a:latin typeface="돋움" pitchFamily="50" charset="-127"/>
            <a:ea typeface="돋움" pitchFamily="50" charset="-127"/>
          </a:endParaRPr>
        </a:p>
      </xdr:txBody>
    </xdr:sp>
    <xdr:clientData/>
  </xdr:twoCellAnchor>
  <xdr:twoCellAnchor>
    <xdr:from>
      <xdr:col>0</xdr:col>
      <xdr:colOff>352423</xdr:colOff>
      <xdr:row>160</xdr:row>
      <xdr:rowOff>66675</xdr:rowOff>
    </xdr:from>
    <xdr:to>
      <xdr:col>11</xdr:col>
      <xdr:colOff>610423</xdr:colOff>
      <xdr:row>166</xdr:row>
      <xdr:rowOff>47625</xdr:rowOff>
    </xdr:to>
    <xdr:sp macro="" textlink="">
      <xdr:nvSpPr>
        <xdr:cNvPr id="44" name="직사각형 43">
          <a:extLst>
            <a:ext uri="{FF2B5EF4-FFF2-40B4-BE49-F238E27FC236}">
              <a16:creationId xmlns:a16="http://schemas.microsoft.com/office/drawing/2014/main" id="{F1D7F99D-79AD-4723-8F4E-6B9859A23365}"/>
            </a:ext>
          </a:extLst>
        </xdr:cNvPr>
        <xdr:cNvSpPr/>
      </xdr:nvSpPr>
      <xdr:spPr bwMode="auto">
        <a:xfrm>
          <a:off x="352423" y="25374600"/>
          <a:ext cx="8640000" cy="0"/>
        </a:xfrm>
        <a:prstGeom prst="rect">
          <a:avLst/>
        </a:prstGeom>
        <a:noFill/>
        <a:ln w="12700">
          <a:no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b="1">
              <a:latin typeface="돋움" pitchFamily="50" charset="-127"/>
              <a:ea typeface="돋움" pitchFamily="50" charset="-127"/>
            </a:rPr>
            <a:t>  </a:t>
          </a:r>
          <a:r>
            <a:rPr lang="en-US" altLang="ko-KR" sz="1200" b="1">
              <a:latin typeface="돋움" pitchFamily="50" charset="-127"/>
              <a:ea typeface="돋움" pitchFamily="50" charset="-127"/>
            </a:rPr>
            <a:t>【 </a:t>
          </a:r>
          <a:r>
            <a:rPr lang="ko-KR" altLang="en-US" sz="1200" b="1">
              <a:latin typeface="돋움" pitchFamily="50" charset="-127"/>
              <a:ea typeface="돋움" pitchFamily="50" charset="-127"/>
            </a:rPr>
            <a:t>예불기 방호장치 </a:t>
          </a:r>
          <a:r>
            <a:rPr lang="en-US" altLang="ko-KR" sz="1200" b="1">
              <a:latin typeface="돋움" pitchFamily="50" charset="-127"/>
              <a:ea typeface="돋움" pitchFamily="50" charset="-127"/>
            </a:rPr>
            <a:t>】</a:t>
          </a:r>
        </a:p>
        <a:p>
          <a:pPr algn="l"/>
          <a:endParaRPr lang="en-US" altLang="ko-KR" sz="1200">
            <a:solidFill>
              <a:schemeClr val="dk1"/>
            </a:solidFill>
            <a:effectLst/>
            <a:latin typeface="돋움" pitchFamily="50" charset="-127"/>
            <a:ea typeface="돋움" pitchFamily="50" charset="-127"/>
            <a:cs typeface="+mn-cs"/>
          </a:endParaRPr>
        </a:p>
        <a:p>
          <a:pPr algn="l"/>
          <a:r>
            <a:rPr lang="ko-KR" altLang="ko-KR" sz="1200">
              <a:solidFill>
                <a:schemeClr val="dk1"/>
              </a:solidFill>
              <a:effectLst/>
              <a:latin typeface="돋움" pitchFamily="50" charset="-127"/>
              <a:ea typeface="돋움" pitchFamily="50" charset="-127"/>
              <a:cs typeface="+mn-cs"/>
            </a:rPr>
            <a:t>  ○</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안전덮개</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예불기 날 파손시 작업자쪽으로 튀어오르는 파편조각을 막아줌</a:t>
          </a:r>
          <a:endParaRPr lang="en-US" altLang="ko-KR" sz="1200">
            <a:solidFill>
              <a:schemeClr val="dk1"/>
            </a:solidFill>
            <a:effectLst/>
            <a:latin typeface="돋움" pitchFamily="50" charset="-127"/>
            <a:ea typeface="돋움" pitchFamily="50" charset="-127"/>
            <a:cs typeface="+mn-cs"/>
          </a:endParaRPr>
        </a:p>
        <a:p>
          <a:pPr algn="l"/>
          <a:r>
            <a:rPr lang="ko-KR" altLang="ko-KR" sz="1200">
              <a:solidFill>
                <a:schemeClr val="dk1"/>
              </a:solidFill>
              <a:effectLst/>
              <a:latin typeface="돋움" pitchFamily="50" charset="-127"/>
              <a:ea typeface="돋움" pitchFamily="50" charset="-127"/>
              <a:cs typeface="+mn-cs"/>
            </a:rPr>
            <a:t>  ○</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날 </a:t>
          </a:r>
          <a:r>
            <a:rPr lang="ko-KR" altLang="ko-KR" sz="1200">
              <a:solidFill>
                <a:schemeClr val="dk1"/>
              </a:solidFill>
              <a:effectLst/>
              <a:latin typeface="돋움" pitchFamily="50" charset="-127"/>
              <a:ea typeface="돋움" pitchFamily="50" charset="-127"/>
              <a:cs typeface="+mn-cs"/>
            </a:rPr>
            <a:t>덮개</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예불기 운반시  날 접촉에 의한 작업자 상해 방지</a:t>
          </a:r>
          <a:endParaRPr lang="en-US" altLang="ko-KR" sz="1200">
            <a:latin typeface="돋움" pitchFamily="50" charset="-127"/>
            <a:ea typeface="돋움" pitchFamily="50" charset="-127"/>
          </a:endParaRPr>
        </a:p>
      </xdr:txBody>
    </xdr:sp>
    <xdr:clientData/>
  </xdr:twoCellAnchor>
  <xdr:twoCellAnchor>
    <xdr:from>
      <xdr:col>0</xdr:col>
      <xdr:colOff>352423</xdr:colOff>
      <xdr:row>171</xdr:row>
      <xdr:rowOff>152400</xdr:rowOff>
    </xdr:from>
    <xdr:to>
      <xdr:col>11</xdr:col>
      <xdr:colOff>610423</xdr:colOff>
      <xdr:row>184</xdr:row>
      <xdr:rowOff>66675</xdr:rowOff>
    </xdr:to>
    <xdr:sp macro="" textlink="">
      <xdr:nvSpPr>
        <xdr:cNvPr id="45" name="직사각형 44">
          <a:extLst>
            <a:ext uri="{FF2B5EF4-FFF2-40B4-BE49-F238E27FC236}">
              <a16:creationId xmlns:a16="http://schemas.microsoft.com/office/drawing/2014/main" id="{5AB731B3-7F51-4441-9D5D-057F2159916E}"/>
            </a:ext>
          </a:extLst>
        </xdr:cNvPr>
        <xdr:cNvSpPr/>
      </xdr:nvSpPr>
      <xdr:spPr bwMode="auto">
        <a:xfrm>
          <a:off x="352423" y="25374600"/>
          <a:ext cx="8640000" cy="0"/>
        </a:xfrm>
        <a:prstGeom prst="rect">
          <a:avLst/>
        </a:prstGeom>
        <a:noFill/>
        <a:ln w="12700">
          <a:no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b="1">
              <a:latin typeface="돋움" pitchFamily="50" charset="-127"/>
              <a:ea typeface="돋움" pitchFamily="50" charset="-127"/>
            </a:rPr>
            <a:t>  </a:t>
          </a:r>
          <a:r>
            <a:rPr lang="en-US" altLang="ko-KR" sz="1200" b="1">
              <a:latin typeface="돋움" pitchFamily="50" charset="-127"/>
              <a:ea typeface="돋움" pitchFamily="50" charset="-127"/>
            </a:rPr>
            <a:t>【 </a:t>
          </a:r>
          <a:r>
            <a:rPr lang="ko-KR" altLang="en-US" sz="1200" b="1">
              <a:latin typeface="돋움" pitchFamily="50" charset="-127"/>
              <a:ea typeface="돋움" pitchFamily="50" charset="-127"/>
            </a:rPr>
            <a:t>예불기 작업안전 </a:t>
          </a:r>
          <a:r>
            <a:rPr lang="en-US" altLang="ko-KR" sz="1200" b="1">
              <a:latin typeface="돋움" pitchFamily="50" charset="-127"/>
              <a:ea typeface="돋움" pitchFamily="50" charset="-127"/>
            </a:rPr>
            <a:t>】</a:t>
          </a:r>
        </a:p>
        <a:p>
          <a:pPr algn="l"/>
          <a:endParaRPr lang="en-US" altLang="ko-KR" sz="1200">
            <a:solidFill>
              <a:schemeClr val="dk1"/>
            </a:solidFill>
            <a:effectLst/>
            <a:latin typeface="돋움" pitchFamily="50" charset="-127"/>
            <a:ea typeface="돋움" pitchFamily="50" charset="-127"/>
            <a:cs typeface="+mn-cs"/>
          </a:endParaRPr>
        </a:p>
        <a:p>
          <a:pPr algn="l"/>
          <a:r>
            <a:rPr lang="ko-KR" altLang="ko-KR" sz="1200">
              <a:solidFill>
                <a:schemeClr val="dk1"/>
              </a:solidFill>
              <a:effectLst/>
              <a:latin typeface="돋움" pitchFamily="50" charset="-127"/>
              <a:ea typeface="돋움" pitchFamily="50" charset="-127"/>
              <a:cs typeface="+mn-cs"/>
            </a:rPr>
            <a:t>  ○ </a:t>
          </a:r>
          <a:r>
            <a:rPr lang="ko-KR" altLang="en-US" sz="1200">
              <a:solidFill>
                <a:schemeClr val="dk1"/>
              </a:solidFill>
              <a:effectLst/>
              <a:latin typeface="돋움" pitchFamily="50" charset="-127"/>
              <a:ea typeface="돋움" pitchFamily="50" charset="-127"/>
              <a:cs typeface="+mn-cs"/>
            </a:rPr>
            <a:t>경사지에서 넘어지지 않도록 발 위치를 수시로 확인</a:t>
          </a:r>
          <a:endParaRPr lang="en-US" altLang="ko-KR" sz="1200">
            <a:solidFill>
              <a:schemeClr val="dk1"/>
            </a:solidFill>
            <a:effectLst/>
            <a:latin typeface="돋움" pitchFamily="50" charset="-127"/>
            <a:ea typeface="돋움" pitchFamily="50" charset="-127"/>
            <a:cs typeface="+mn-cs"/>
          </a:endParaRPr>
        </a:p>
        <a:p>
          <a:pPr algn="l"/>
          <a:r>
            <a:rPr lang="ko-KR" altLang="ko-KR" sz="1200">
              <a:solidFill>
                <a:schemeClr val="dk1"/>
              </a:solidFill>
              <a:effectLst/>
              <a:latin typeface="돋움" pitchFamily="50" charset="-127"/>
              <a:ea typeface="돋움" pitchFamily="50" charset="-127"/>
              <a:cs typeface="+mn-cs"/>
            </a:rPr>
            <a:t>  ○ </a:t>
          </a:r>
          <a:r>
            <a:rPr lang="ko-KR" altLang="en-US" sz="1200">
              <a:solidFill>
                <a:schemeClr val="dk1"/>
              </a:solidFill>
              <a:effectLst/>
              <a:latin typeface="돋움" pitchFamily="50" charset="-127"/>
              <a:ea typeface="돋움" pitchFamily="50" charset="-127"/>
              <a:cs typeface="+mn-cs"/>
            </a:rPr>
            <a:t>돌이나 둥근 것 등 미끄러운 것을 밟지 않도록 주의</a:t>
          </a:r>
          <a:endParaRPr lang="en-US" altLang="ko-KR" sz="1200">
            <a:solidFill>
              <a:schemeClr val="dk1"/>
            </a:solidFill>
            <a:effectLst/>
            <a:latin typeface="돋움" pitchFamily="50" charset="-127"/>
            <a:ea typeface="돋움" pitchFamily="50" charset="-127"/>
            <a:cs typeface="+mn-cs"/>
          </a:endParaRPr>
        </a:p>
        <a:p>
          <a:pPr algn="l"/>
          <a:r>
            <a:rPr lang="ko-KR" altLang="ko-KR" sz="1200">
              <a:solidFill>
                <a:schemeClr val="dk1"/>
              </a:solidFill>
              <a:effectLst/>
              <a:latin typeface="돋움" pitchFamily="50" charset="-127"/>
              <a:ea typeface="돋움" pitchFamily="50" charset="-127"/>
              <a:cs typeface="+mn-cs"/>
            </a:rPr>
            <a:t>  ○ </a:t>
          </a:r>
          <a:r>
            <a:rPr lang="ko-KR" altLang="en-US" sz="1200">
              <a:solidFill>
                <a:schemeClr val="dk1"/>
              </a:solidFill>
              <a:effectLst/>
              <a:latin typeface="돋움" pitchFamily="50" charset="-127"/>
              <a:ea typeface="돋움" pitchFamily="50" charset="-127"/>
              <a:cs typeface="+mn-cs"/>
            </a:rPr>
            <a:t>예불 폭은 </a:t>
          </a:r>
          <a:r>
            <a:rPr lang="en-US" altLang="ko-KR" sz="1200">
              <a:solidFill>
                <a:schemeClr val="dk1"/>
              </a:solidFill>
              <a:effectLst/>
              <a:latin typeface="돋움" pitchFamily="50" charset="-127"/>
              <a:ea typeface="돋움" pitchFamily="50" charset="-127"/>
              <a:cs typeface="+mn-cs"/>
            </a:rPr>
            <a:t>1.5m </a:t>
          </a:r>
          <a:r>
            <a:rPr lang="ko-KR" altLang="en-US" sz="1200">
              <a:solidFill>
                <a:schemeClr val="dk1"/>
              </a:solidFill>
              <a:effectLst/>
              <a:latin typeface="돋움" pitchFamily="50" charset="-127"/>
              <a:ea typeface="돋움" pitchFamily="50" charset="-127"/>
              <a:cs typeface="+mn-cs"/>
            </a:rPr>
            <a:t>정도로 하고</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칼날 폭은 중앙보다 약간 아래방향으로 경사면 방향에 서서 오른쪽에서 왼쪽으로</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a:t>
          </a:r>
          <a:r>
            <a:rPr lang="en-US" altLang="ko-KR" sz="1200">
              <a:solidFill>
                <a:schemeClr val="dk1"/>
              </a:solidFill>
              <a:effectLst/>
              <a:latin typeface="돋움" pitchFamily="50" charset="-127"/>
              <a:ea typeface="돋움" pitchFamily="50" charset="-127"/>
              <a:cs typeface="+mn-cs"/>
            </a:rPr>
            <a:t>2~3</a:t>
          </a:r>
          <a:r>
            <a:rPr lang="ko-KR" altLang="en-US" sz="1200">
              <a:solidFill>
                <a:schemeClr val="dk1"/>
              </a:solidFill>
              <a:effectLst/>
              <a:latin typeface="돋움" pitchFamily="50" charset="-127"/>
              <a:ea typeface="돋움" pitchFamily="50" charset="-127"/>
              <a:cs typeface="+mn-cs"/>
            </a:rPr>
            <a:t>회로 나누어 예초</a:t>
          </a:r>
          <a:endParaRPr lang="en-US" altLang="ko-KR" sz="1200">
            <a:solidFill>
              <a:schemeClr val="dk1"/>
            </a:solidFill>
            <a:effectLst/>
            <a:latin typeface="돋움" pitchFamily="50" charset="-127"/>
            <a:ea typeface="돋움" pitchFamily="50" charset="-127"/>
            <a:cs typeface="+mn-cs"/>
          </a:endParaRPr>
        </a:p>
        <a:p>
          <a:r>
            <a:rPr lang="ko-KR" altLang="ko-KR" sz="1200">
              <a:solidFill>
                <a:schemeClr val="dk1"/>
              </a:solidFill>
              <a:effectLst/>
              <a:latin typeface="돋움" pitchFamily="50" charset="-127"/>
              <a:ea typeface="돋움" pitchFamily="50" charset="-127"/>
              <a:cs typeface="+mn-cs"/>
            </a:rPr>
            <a:t>  ○ </a:t>
          </a:r>
          <a:r>
            <a:rPr lang="ko-KR" altLang="en-US" sz="1200">
              <a:solidFill>
                <a:schemeClr val="dk1"/>
              </a:solidFill>
              <a:effectLst/>
              <a:latin typeface="돋움" pitchFamily="50" charset="-127"/>
              <a:ea typeface="돋움" pitchFamily="50" charset="-127"/>
              <a:cs typeface="+mn-cs"/>
            </a:rPr>
            <a:t>칼날 회전방향과 반대방향 예초 금지</a:t>
          </a:r>
          <a:endParaRPr lang="ko-KR" altLang="ko-KR" sz="1200">
            <a:effectLst/>
            <a:latin typeface="돋움" pitchFamily="50" charset="-127"/>
            <a:ea typeface="돋움" pitchFamily="50" charset="-127"/>
          </a:endParaRPr>
        </a:p>
        <a:p>
          <a:r>
            <a:rPr lang="ko-KR" altLang="ko-KR" sz="1200">
              <a:solidFill>
                <a:schemeClr val="dk1"/>
              </a:solidFill>
              <a:effectLst/>
              <a:latin typeface="돋움" pitchFamily="50" charset="-127"/>
              <a:ea typeface="돋움" pitchFamily="50" charset="-127"/>
              <a:cs typeface="+mn-cs"/>
            </a:rPr>
            <a:t>  ○ </a:t>
          </a:r>
          <a:r>
            <a:rPr lang="ko-KR" altLang="en-US" sz="1200">
              <a:solidFill>
                <a:schemeClr val="dk1"/>
              </a:solidFill>
              <a:effectLst/>
              <a:latin typeface="돋움" pitchFamily="50" charset="-127"/>
              <a:ea typeface="돋움" pitchFamily="50" charset="-127"/>
              <a:cs typeface="+mn-cs"/>
            </a:rPr>
            <a:t>칼날이 덩굴에 휘감기지 않도록 주의하고 덩굴 윗부분을 먼저 작업한 후 아래 부분 작업 실시</a:t>
          </a:r>
          <a:endParaRPr lang="ko-KR" altLang="ko-KR" sz="1200">
            <a:effectLst/>
            <a:latin typeface="돋움" pitchFamily="50" charset="-127"/>
            <a:ea typeface="돋움" pitchFamily="50" charset="-127"/>
          </a:endParaRPr>
        </a:p>
        <a:p>
          <a:r>
            <a:rPr lang="ko-KR" altLang="ko-KR" sz="1200">
              <a:solidFill>
                <a:schemeClr val="dk1"/>
              </a:solidFill>
              <a:effectLst/>
              <a:latin typeface="돋움" pitchFamily="50" charset="-127"/>
              <a:ea typeface="돋움" pitchFamily="50" charset="-127"/>
              <a:cs typeface="+mn-cs"/>
            </a:rPr>
            <a:t>  ○ </a:t>
          </a:r>
          <a:r>
            <a:rPr lang="ko-KR" altLang="en-US" sz="1200">
              <a:solidFill>
                <a:schemeClr val="dk1"/>
              </a:solidFill>
              <a:effectLst/>
              <a:latin typeface="돋움" pitchFamily="50" charset="-127"/>
              <a:ea typeface="돋움" pitchFamily="50" charset="-127"/>
              <a:cs typeface="+mn-cs"/>
            </a:rPr>
            <a:t>예초작업 </a:t>
          </a:r>
          <a:r>
            <a:rPr lang="en-US" altLang="ko-KR" sz="1200">
              <a:solidFill>
                <a:schemeClr val="dk1"/>
              </a:solidFill>
              <a:effectLst/>
              <a:latin typeface="돋움" pitchFamily="50" charset="-127"/>
              <a:ea typeface="돋움" pitchFamily="50" charset="-127"/>
              <a:cs typeface="+mn-cs"/>
            </a:rPr>
            <a:t>5m </a:t>
          </a:r>
          <a:r>
            <a:rPr lang="ko-KR" altLang="en-US" sz="1200">
              <a:solidFill>
                <a:schemeClr val="dk1"/>
              </a:solidFill>
              <a:effectLst/>
              <a:latin typeface="돋움" pitchFamily="50" charset="-127"/>
              <a:ea typeface="돋움" pitchFamily="50" charset="-127"/>
              <a:cs typeface="+mn-cs"/>
            </a:rPr>
            <a:t>이내를 위험구역으로 하고</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그 구역 내에 다른 작업자 출입 금지</a:t>
          </a:r>
          <a:endParaRPr lang="en-US" altLang="ko-KR" sz="1200">
            <a:solidFill>
              <a:schemeClr val="dk1"/>
            </a:solidFill>
            <a:effectLst/>
            <a:latin typeface="돋움" pitchFamily="50" charset="-127"/>
            <a:ea typeface="돋움" pitchFamily="50" charset="-127"/>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ko-KR" altLang="ko-KR" sz="1200">
              <a:solidFill>
                <a:schemeClr val="dk1"/>
              </a:solidFill>
              <a:effectLst/>
              <a:latin typeface="돋움" pitchFamily="50" charset="-127"/>
              <a:ea typeface="돋움" pitchFamily="50" charset="-127"/>
              <a:cs typeface="+mn-cs"/>
            </a:rPr>
            <a:t>  ○ </a:t>
          </a:r>
          <a:r>
            <a:rPr lang="ko-KR" altLang="en-US" sz="1200">
              <a:solidFill>
                <a:schemeClr val="dk1"/>
              </a:solidFill>
              <a:effectLst/>
              <a:latin typeface="돋움" pitchFamily="50" charset="-127"/>
              <a:ea typeface="돋움" pitchFamily="50" charset="-127"/>
              <a:cs typeface="+mn-cs"/>
            </a:rPr>
            <a:t>통나무 등을 예초기로 절단할 경우 절단부 지름이 </a:t>
          </a:r>
          <a:r>
            <a:rPr lang="en-US" altLang="ko-KR" sz="1200">
              <a:solidFill>
                <a:schemeClr val="dk1"/>
              </a:solidFill>
              <a:effectLst/>
              <a:latin typeface="돋움" pitchFamily="50" charset="-127"/>
              <a:ea typeface="돋움" pitchFamily="50" charset="-127"/>
              <a:cs typeface="+mn-cs"/>
            </a:rPr>
            <a:t>8cm</a:t>
          </a:r>
          <a:r>
            <a:rPr lang="ko-KR" altLang="en-US" sz="1200">
              <a:solidFill>
                <a:schemeClr val="dk1"/>
              </a:solidFill>
              <a:effectLst/>
              <a:latin typeface="돋움" pitchFamily="50" charset="-127"/>
              <a:ea typeface="돋움" pitchFamily="50" charset="-127"/>
              <a:cs typeface="+mn-cs"/>
            </a:rPr>
            <a:t>이하의 것만 절단</a:t>
          </a:r>
          <a:endParaRPr lang="en-US" altLang="ko-KR" sz="1200">
            <a:latin typeface="돋움" pitchFamily="50" charset="-127"/>
            <a:ea typeface="돋움" pitchFamily="50" charset="-127"/>
          </a:endParaRPr>
        </a:p>
      </xdr:txBody>
    </xdr:sp>
    <xdr:clientData/>
  </xdr:twoCellAnchor>
  <xdr:twoCellAnchor>
    <xdr:from>
      <xdr:col>6</xdr:col>
      <xdr:colOff>723902</xdr:colOff>
      <xdr:row>152</xdr:row>
      <xdr:rowOff>114300</xdr:rowOff>
    </xdr:from>
    <xdr:to>
      <xdr:col>9</xdr:col>
      <xdr:colOff>295276</xdr:colOff>
      <xdr:row>160</xdr:row>
      <xdr:rowOff>123825</xdr:rowOff>
    </xdr:to>
    <xdr:pic>
      <xdr:nvPicPr>
        <xdr:cNvPr id="46" name="_x225463816" descr="EMB0000182c1351">
          <a:extLst>
            <a:ext uri="{FF2B5EF4-FFF2-40B4-BE49-F238E27FC236}">
              <a16:creationId xmlns:a16="http://schemas.microsoft.com/office/drawing/2014/main" id="{64145373-46CF-46D7-A0FA-05B8273C4004}"/>
            </a:ext>
          </a:extLst>
        </xdr:cNvPr>
        <xdr:cNvPicPr>
          <a:picLocks noChangeAspect="1" noChangeArrowheads="1"/>
        </xdr:cNvPicPr>
      </xdr:nvPicPr>
      <xdr:blipFill>
        <a:blip xmlns:r="http://schemas.openxmlformats.org/officeDocument/2006/relationships" r:embed="rId9" cstate="screen">
          <a:extLst>
            <a:ext uri="{28A0092B-C50C-407E-A947-70E740481C1C}">
              <a14:useLocalDpi xmlns:a14="http://schemas.microsoft.com/office/drawing/2010/main"/>
            </a:ext>
          </a:extLst>
        </a:blip>
        <a:srcRect/>
        <a:stretch>
          <a:fillRect/>
        </a:stretch>
      </xdr:blipFill>
      <xdr:spPr bwMode="auto">
        <a:xfrm>
          <a:off x="5295902" y="25374600"/>
          <a:ext cx="1857374"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95249</xdr:colOff>
      <xdr:row>152</xdr:row>
      <xdr:rowOff>66675</xdr:rowOff>
    </xdr:from>
    <xdr:to>
      <xdr:col>11</xdr:col>
      <xdr:colOff>400050</xdr:colOff>
      <xdr:row>160</xdr:row>
      <xdr:rowOff>57150</xdr:rowOff>
    </xdr:to>
    <xdr:pic>
      <xdr:nvPicPr>
        <xdr:cNvPr id="47" name="_x225463016" descr="EMB0000182c1354">
          <a:extLst>
            <a:ext uri="{FF2B5EF4-FFF2-40B4-BE49-F238E27FC236}">
              <a16:creationId xmlns:a16="http://schemas.microsoft.com/office/drawing/2014/main" id="{CD558AE9-3BF1-48A8-9421-9F8506B228BA}"/>
            </a:ext>
          </a:extLst>
        </xdr:cNvPr>
        <xdr:cNvPicPr>
          <a:picLocks noChangeAspect="1" noChangeArrowheads="1"/>
        </xdr:cNvPicPr>
      </xdr:nvPicPr>
      <xdr:blipFill>
        <a:blip xmlns:r="http://schemas.openxmlformats.org/officeDocument/2006/relationships" r:embed="rId10" cstate="screen">
          <a:extLst>
            <a:ext uri="{28A0092B-C50C-407E-A947-70E740481C1C}">
              <a14:useLocalDpi xmlns:a14="http://schemas.microsoft.com/office/drawing/2010/main"/>
            </a:ext>
          </a:extLst>
        </a:blip>
        <a:srcRect/>
        <a:stretch>
          <a:fillRect/>
        </a:stretch>
      </xdr:blipFill>
      <xdr:spPr bwMode="auto">
        <a:xfrm>
          <a:off x="6953249" y="25374600"/>
          <a:ext cx="1828801"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190501</xdr:colOff>
      <xdr:row>164</xdr:row>
      <xdr:rowOff>104775</xdr:rowOff>
    </xdr:from>
    <xdr:to>
      <xdr:col>10</xdr:col>
      <xdr:colOff>723900</xdr:colOff>
      <xdr:row>176</xdr:row>
      <xdr:rowOff>28575</xdr:rowOff>
    </xdr:to>
    <xdr:pic>
      <xdr:nvPicPr>
        <xdr:cNvPr id="48" name="_x225463336" descr="EMB0000182c1357">
          <a:extLst>
            <a:ext uri="{FF2B5EF4-FFF2-40B4-BE49-F238E27FC236}">
              <a16:creationId xmlns:a16="http://schemas.microsoft.com/office/drawing/2014/main" id="{7C726BDD-5891-481C-9C81-70F60282689F}"/>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a:ext>
          </a:extLst>
        </a:blip>
        <a:srcRect/>
        <a:stretch>
          <a:fillRect/>
        </a:stretch>
      </xdr:blipFill>
      <xdr:spPr bwMode="auto">
        <a:xfrm>
          <a:off x="5524501" y="25374600"/>
          <a:ext cx="2819399"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352423</xdr:colOff>
      <xdr:row>185</xdr:row>
      <xdr:rowOff>85725</xdr:rowOff>
    </xdr:from>
    <xdr:to>
      <xdr:col>11</xdr:col>
      <xdr:colOff>610423</xdr:colOff>
      <xdr:row>187</xdr:row>
      <xdr:rowOff>113625</xdr:rowOff>
    </xdr:to>
    <xdr:sp macro="" textlink="">
      <xdr:nvSpPr>
        <xdr:cNvPr id="49" name="직사각형 48">
          <a:extLst>
            <a:ext uri="{FF2B5EF4-FFF2-40B4-BE49-F238E27FC236}">
              <a16:creationId xmlns:a16="http://schemas.microsoft.com/office/drawing/2014/main" id="{3A5F73F9-4FAF-46B4-A0D7-051574995B37}"/>
            </a:ext>
          </a:extLst>
        </xdr:cNvPr>
        <xdr:cNvSpPr/>
      </xdr:nvSpPr>
      <xdr:spPr bwMode="auto">
        <a:xfrm>
          <a:off x="352423" y="25374600"/>
          <a:ext cx="8640000" cy="0"/>
        </a:xfrm>
        <a:prstGeom prst="rect">
          <a:avLst/>
        </a:prstGeom>
        <a:noFill/>
        <a:ln w="12700">
          <a:no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b="1">
              <a:latin typeface="돋움" pitchFamily="50" charset="-127"/>
              <a:ea typeface="돋움" pitchFamily="50" charset="-127"/>
            </a:rPr>
            <a:t>  </a:t>
          </a:r>
          <a:r>
            <a:rPr lang="en-US" altLang="ko-KR" sz="1200" b="1">
              <a:latin typeface="돋움" pitchFamily="50" charset="-127"/>
              <a:ea typeface="돋움" pitchFamily="50" charset="-127"/>
            </a:rPr>
            <a:t>【 </a:t>
          </a:r>
          <a:r>
            <a:rPr lang="ko-KR" altLang="en-US" sz="1200" b="1">
              <a:latin typeface="돋움" pitchFamily="50" charset="-127"/>
              <a:ea typeface="돋움" pitchFamily="50" charset="-127"/>
            </a:rPr>
            <a:t>재해사례  및  예방대책 </a:t>
          </a:r>
          <a:r>
            <a:rPr lang="en-US" altLang="ko-KR" sz="1200" b="1">
              <a:latin typeface="돋움" pitchFamily="50" charset="-127"/>
              <a:ea typeface="돋움" pitchFamily="50" charset="-127"/>
            </a:rPr>
            <a:t>】</a:t>
          </a:r>
        </a:p>
      </xdr:txBody>
    </xdr:sp>
    <xdr:clientData/>
  </xdr:twoCellAnchor>
  <xdr:twoCellAnchor>
    <xdr:from>
      <xdr:col>0</xdr:col>
      <xdr:colOff>342898</xdr:colOff>
      <xdr:row>188</xdr:row>
      <xdr:rowOff>19051</xdr:rowOff>
    </xdr:from>
    <xdr:to>
      <xdr:col>11</xdr:col>
      <xdr:colOff>600898</xdr:colOff>
      <xdr:row>195</xdr:row>
      <xdr:rowOff>132901</xdr:rowOff>
    </xdr:to>
    <xdr:sp macro="" textlink="">
      <xdr:nvSpPr>
        <xdr:cNvPr id="50" name="직사각형 49">
          <a:extLst>
            <a:ext uri="{FF2B5EF4-FFF2-40B4-BE49-F238E27FC236}">
              <a16:creationId xmlns:a16="http://schemas.microsoft.com/office/drawing/2014/main" id="{6CD77474-5E14-4555-B645-6B178F66B38A}"/>
            </a:ext>
          </a:extLst>
        </xdr:cNvPr>
        <xdr:cNvSpPr/>
      </xdr:nvSpPr>
      <xdr:spPr bwMode="auto">
        <a:xfrm>
          <a:off x="342898" y="25374600"/>
          <a:ext cx="8640000" cy="0"/>
        </a:xfrm>
        <a:prstGeom prst="rect">
          <a:avLst/>
        </a:prstGeom>
        <a:noFill/>
        <a:ln w="12700">
          <a:solidFill>
            <a:schemeClr val="dk1"/>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개요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예불기로 풀베기 작업 중 작업자가 비에 젖은 풀잎을 밟는 순간 미끄러지면서 날이</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동료작업의 좌측 무릎에 닿으면서 부상을 입은 재해임</a:t>
          </a:r>
          <a:endParaRPr lang="en-US" altLang="ko-KR" sz="1200">
            <a:solidFill>
              <a:schemeClr val="dk1"/>
            </a:solidFill>
            <a:effectLst/>
            <a:latin typeface="돋움" pitchFamily="50" charset="-127"/>
            <a:ea typeface="돋움" pitchFamily="50" charset="-127"/>
            <a:cs typeface="+mn-cs"/>
          </a:endParaRPr>
        </a:p>
        <a:p>
          <a:pPr algn="l"/>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대책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예불기 작업반경내에 타 작업자 접근금지 및 우천 후 풀베기 작업 시 바닥이</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미끄러우므로 주의</a:t>
          </a:r>
          <a:endParaRPr lang="en-US" altLang="ko-KR" sz="1200">
            <a:latin typeface="돋움" pitchFamily="50" charset="-127"/>
            <a:ea typeface="돋움" pitchFamily="50" charset="-127"/>
          </a:endParaRPr>
        </a:p>
      </xdr:txBody>
    </xdr:sp>
    <xdr:clientData/>
  </xdr:twoCellAnchor>
  <xdr:twoCellAnchor>
    <xdr:from>
      <xdr:col>0</xdr:col>
      <xdr:colOff>466725</xdr:colOff>
      <xdr:row>188</xdr:row>
      <xdr:rowOff>38100</xdr:rowOff>
    </xdr:from>
    <xdr:to>
      <xdr:col>2</xdr:col>
      <xdr:colOff>382725</xdr:colOff>
      <xdr:row>195</xdr:row>
      <xdr:rowOff>117950</xdr:rowOff>
    </xdr:to>
    <xdr:pic>
      <xdr:nvPicPr>
        <xdr:cNvPr id="51" name="그림 50">
          <a:extLst>
            <a:ext uri="{FF2B5EF4-FFF2-40B4-BE49-F238E27FC236}">
              <a16:creationId xmlns:a16="http://schemas.microsoft.com/office/drawing/2014/main" id="{DB3CCAFF-C935-4AF3-80CD-AEE806D81E5B}"/>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a:ext>
          </a:extLst>
        </a:blip>
        <a:srcRect/>
        <a:stretch>
          <a:fillRect/>
        </a:stretch>
      </xdr:blipFill>
      <xdr:spPr bwMode="auto">
        <a:xfrm>
          <a:off x="466725" y="25374600"/>
          <a:ext cx="14400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428627</xdr:colOff>
      <xdr:row>195</xdr:row>
      <xdr:rowOff>142875</xdr:rowOff>
    </xdr:from>
    <xdr:to>
      <xdr:col>2</xdr:col>
      <xdr:colOff>422311</xdr:colOff>
      <xdr:row>203</xdr:row>
      <xdr:rowOff>52875</xdr:rowOff>
    </xdr:to>
    <xdr:pic>
      <xdr:nvPicPr>
        <xdr:cNvPr id="52" name="그림 51">
          <a:extLst>
            <a:ext uri="{FF2B5EF4-FFF2-40B4-BE49-F238E27FC236}">
              <a16:creationId xmlns:a16="http://schemas.microsoft.com/office/drawing/2014/main" id="{D18DA784-C104-48BA-B776-B971847F5ACF}"/>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a:ext>
          </a:extLst>
        </a:blip>
        <a:srcRect/>
        <a:stretch>
          <a:fillRect/>
        </a:stretch>
      </xdr:blipFill>
      <xdr:spPr bwMode="auto">
        <a:xfrm>
          <a:off x="428627" y="25374600"/>
          <a:ext cx="1517684"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438150</xdr:colOff>
      <xdr:row>203</xdr:row>
      <xdr:rowOff>95249</xdr:rowOff>
    </xdr:from>
    <xdr:to>
      <xdr:col>2</xdr:col>
      <xdr:colOff>354150</xdr:colOff>
      <xdr:row>211</xdr:row>
      <xdr:rowOff>5249</xdr:rowOff>
    </xdr:to>
    <xdr:pic>
      <xdr:nvPicPr>
        <xdr:cNvPr id="53" name="그림 52">
          <a:extLst>
            <a:ext uri="{FF2B5EF4-FFF2-40B4-BE49-F238E27FC236}">
              <a16:creationId xmlns:a16="http://schemas.microsoft.com/office/drawing/2014/main" id="{08B8DC51-0673-4E20-B270-FFA03D21B7EE}"/>
            </a:ext>
          </a:extLst>
        </xdr:cNvPr>
        <xdr:cNvPicPr>
          <a:picLocks noChangeArrowheads="1"/>
        </xdr:cNvPicPr>
      </xdr:nvPicPr>
      <xdr:blipFill>
        <a:blip xmlns:r="http://schemas.openxmlformats.org/officeDocument/2006/relationships" r:embed="rId14">
          <a:extLst>
            <a:ext uri="{28A0092B-C50C-407E-A947-70E740481C1C}">
              <a14:useLocalDpi xmlns:a14="http://schemas.microsoft.com/office/drawing/2010/main"/>
            </a:ext>
          </a:extLst>
        </a:blip>
        <a:srcRect/>
        <a:stretch>
          <a:fillRect/>
        </a:stretch>
      </xdr:blipFill>
      <xdr:spPr bwMode="auto">
        <a:xfrm>
          <a:off x="438150" y="25374600"/>
          <a:ext cx="14400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342898</xdr:colOff>
      <xdr:row>211</xdr:row>
      <xdr:rowOff>18602</xdr:rowOff>
    </xdr:from>
    <xdr:to>
      <xdr:col>11</xdr:col>
      <xdr:colOff>600898</xdr:colOff>
      <xdr:row>221</xdr:row>
      <xdr:rowOff>9525</xdr:rowOff>
    </xdr:to>
    <xdr:sp macro="" textlink="">
      <xdr:nvSpPr>
        <xdr:cNvPr id="54" name="직사각형 53">
          <a:extLst>
            <a:ext uri="{FF2B5EF4-FFF2-40B4-BE49-F238E27FC236}">
              <a16:creationId xmlns:a16="http://schemas.microsoft.com/office/drawing/2014/main" id="{A28976DC-9151-45F4-B756-ABFD78C4247A}"/>
            </a:ext>
          </a:extLst>
        </xdr:cNvPr>
        <xdr:cNvSpPr/>
      </xdr:nvSpPr>
      <xdr:spPr bwMode="auto">
        <a:xfrm>
          <a:off x="342898" y="25374600"/>
          <a:ext cx="8640000" cy="0"/>
        </a:xfrm>
        <a:prstGeom prst="rect">
          <a:avLst/>
        </a:prstGeom>
        <a:noFill/>
        <a:ln w="12700">
          <a:solidFill>
            <a:schemeClr val="dk1"/>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endParaRPr lang="en-US" altLang="ko-KR" sz="1200">
            <a:solidFill>
              <a:schemeClr val="dk1"/>
            </a:solidFill>
            <a:effectLst/>
            <a:latin typeface="돋움" pitchFamily="50" charset="-127"/>
            <a:ea typeface="돋움" pitchFamily="50" charset="-127"/>
            <a:cs typeface="+mn-cs"/>
          </a:endParaRPr>
        </a:p>
        <a:p>
          <a:pPr algn="l"/>
          <a:endParaRPr lang="en-US" altLang="ko-KR" sz="1200">
            <a:solidFill>
              <a:schemeClr val="dk1"/>
            </a:solidFill>
            <a:effectLst/>
            <a:latin typeface="돋움" pitchFamily="50" charset="-127"/>
            <a:ea typeface="돋움" pitchFamily="50" charset="-127"/>
            <a:cs typeface="+mn-cs"/>
          </a:endParaRPr>
        </a:p>
        <a:p>
          <a:pPr algn="l"/>
          <a:endParaRPr lang="en-US" altLang="ko-KR" sz="1200">
            <a:solidFill>
              <a:schemeClr val="dk1"/>
            </a:solidFill>
            <a:effectLst/>
            <a:latin typeface="돋움" pitchFamily="50" charset="-127"/>
            <a:ea typeface="돋움" pitchFamily="50" charset="-127"/>
            <a:cs typeface="+mn-cs"/>
          </a:endParaRPr>
        </a:p>
        <a:p>
          <a:pPr algn="l"/>
          <a:endParaRPr lang="en-US" altLang="ko-KR" sz="1200">
            <a:solidFill>
              <a:schemeClr val="dk1"/>
            </a:solidFill>
            <a:effectLst/>
            <a:latin typeface="돋움" pitchFamily="50" charset="-127"/>
            <a:ea typeface="돋움" pitchFamily="50" charset="-127"/>
            <a:cs typeface="+mn-cs"/>
          </a:endParaRPr>
        </a:p>
        <a:p>
          <a:pPr algn="l"/>
          <a:endParaRPr lang="en-US" altLang="ko-KR" sz="1200">
            <a:solidFill>
              <a:schemeClr val="dk1"/>
            </a:solidFill>
            <a:effectLst/>
            <a:latin typeface="돋움" pitchFamily="50" charset="-127"/>
            <a:ea typeface="돋움" pitchFamily="50" charset="-127"/>
            <a:cs typeface="+mn-cs"/>
          </a:endParaRPr>
        </a:p>
        <a:p>
          <a:pPr algn="l"/>
          <a:br>
            <a:rPr lang="en-US" altLang="ko-KR" sz="1200">
              <a:solidFill>
                <a:schemeClr val="dk1"/>
              </a:solidFill>
              <a:effectLst/>
              <a:latin typeface="돋움" pitchFamily="50" charset="-127"/>
              <a:ea typeface="돋움" pitchFamily="50" charset="-127"/>
              <a:cs typeface="+mn-cs"/>
            </a:rPr>
          </a:b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a:t>
          </a:r>
          <a:r>
            <a:rPr lang="en-US" altLang="ko-KR" sz="1200">
              <a:solidFill>
                <a:schemeClr val="dk1"/>
              </a:solidFill>
              <a:effectLst/>
              <a:latin typeface="돋움" pitchFamily="50" charset="-127"/>
              <a:ea typeface="돋움" pitchFamily="50" charset="-127"/>
              <a:cs typeface="+mn-cs"/>
            </a:rPr>
            <a:t>&lt;</a:t>
          </a:r>
          <a:r>
            <a:rPr lang="ko-KR" altLang="en-US" sz="1200">
              <a:solidFill>
                <a:schemeClr val="dk1"/>
              </a:solidFill>
              <a:effectLst/>
              <a:latin typeface="돋움" pitchFamily="50" charset="-127"/>
              <a:ea typeface="돋움" pitchFamily="50" charset="-127"/>
              <a:cs typeface="+mn-cs"/>
            </a:rPr>
            <a:t>예불기 이동시 안전거리</a:t>
          </a:r>
          <a:r>
            <a:rPr lang="en-US" altLang="ko-KR" sz="1200">
              <a:solidFill>
                <a:schemeClr val="dk1"/>
              </a:solidFill>
              <a:effectLst/>
              <a:latin typeface="돋움" pitchFamily="50" charset="-127"/>
              <a:ea typeface="돋움" pitchFamily="50" charset="-127"/>
              <a:cs typeface="+mn-cs"/>
            </a:rPr>
            <a:t>&gt;             &lt;</a:t>
          </a:r>
          <a:r>
            <a:rPr lang="ko-KR" altLang="en-US" sz="1200">
              <a:solidFill>
                <a:schemeClr val="dk1"/>
              </a:solidFill>
              <a:effectLst/>
              <a:latin typeface="돋움" pitchFamily="50" charset="-127"/>
              <a:ea typeface="돋움" pitchFamily="50" charset="-127"/>
              <a:cs typeface="+mn-cs"/>
            </a:rPr>
            <a:t>작업시 이동방법과 날의 각도</a:t>
          </a:r>
          <a:r>
            <a:rPr lang="en-US" altLang="ko-KR" sz="1200">
              <a:solidFill>
                <a:schemeClr val="dk1"/>
              </a:solidFill>
              <a:effectLst/>
              <a:latin typeface="돋움" pitchFamily="50" charset="-127"/>
              <a:ea typeface="돋움" pitchFamily="50" charset="-127"/>
              <a:cs typeface="+mn-cs"/>
            </a:rPr>
            <a:t>&gt;</a:t>
          </a:r>
          <a:endParaRPr lang="en-US" altLang="ko-KR" sz="1200">
            <a:latin typeface="돋움" pitchFamily="50" charset="-127"/>
            <a:ea typeface="돋움" pitchFamily="50" charset="-127"/>
          </a:endParaRPr>
        </a:p>
      </xdr:txBody>
    </xdr:sp>
    <xdr:clientData/>
  </xdr:twoCellAnchor>
  <xdr:twoCellAnchor>
    <xdr:from>
      <xdr:col>0</xdr:col>
      <xdr:colOff>371475</xdr:colOff>
      <xdr:row>222</xdr:row>
      <xdr:rowOff>114300</xdr:rowOff>
    </xdr:from>
    <xdr:to>
      <xdr:col>1</xdr:col>
      <xdr:colOff>19050</xdr:colOff>
      <xdr:row>224</xdr:row>
      <xdr:rowOff>66675</xdr:rowOff>
    </xdr:to>
    <xdr:sp macro="" textlink="">
      <xdr:nvSpPr>
        <xdr:cNvPr id="55" name="직사각형 54">
          <a:extLst>
            <a:ext uri="{FF2B5EF4-FFF2-40B4-BE49-F238E27FC236}">
              <a16:creationId xmlns:a16="http://schemas.microsoft.com/office/drawing/2014/main" id="{B291BB42-825B-4B4D-806D-58844F95B149}"/>
            </a:ext>
          </a:extLst>
        </xdr:cNvPr>
        <xdr:cNvSpPr/>
      </xdr:nvSpPr>
      <xdr:spPr bwMode="auto">
        <a:xfrm>
          <a:off x="371475" y="25488900"/>
          <a:ext cx="409575" cy="295275"/>
        </a:xfrm>
        <a:prstGeom prst="rect">
          <a:avLst/>
        </a:prstGeom>
        <a:no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lang="en-US" altLang="ko-KR" sz="1400" b="1">
              <a:solidFill>
                <a:sysClr val="windowText" lastClr="000000"/>
              </a:solidFill>
              <a:latin typeface="돋움" pitchFamily="50" charset="-127"/>
              <a:ea typeface="돋움" pitchFamily="50" charset="-127"/>
            </a:rPr>
            <a:t>3</a:t>
          </a:r>
          <a:endParaRPr lang="ko-KR" altLang="en-US" sz="1400" b="1">
            <a:solidFill>
              <a:sysClr val="windowText" lastClr="000000"/>
            </a:solidFill>
            <a:latin typeface="돋움" pitchFamily="50" charset="-127"/>
            <a:ea typeface="돋움" pitchFamily="50" charset="-127"/>
          </a:endParaRPr>
        </a:p>
      </xdr:txBody>
    </xdr:sp>
    <xdr:clientData/>
  </xdr:twoCellAnchor>
  <xdr:twoCellAnchor>
    <xdr:from>
      <xdr:col>1</xdr:col>
      <xdr:colOff>209550</xdr:colOff>
      <xdr:row>222</xdr:row>
      <xdr:rowOff>104775</xdr:rowOff>
    </xdr:from>
    <xdr:to>
      <xdr:col>5</xdr:col>
      <xdr:colOff>41550</xdr:colOff>
      <xdr:row>224</xdr:row>
      <xdr:rowOff>57075</xdr:rowOff>
    </xdr:to>
    <xdr:sp macro="" textlink="">
      <xdr:nvSpPr>
        <xdr:cNvPr id="56" name="오각형 56">
          <a:extLst>
            <a:ext uri="{FF2B5EF4-FFF2-40B4-BE49-F238E27FC236}">
              <a16:creationId xmlns:a16="http://schemas.microsoft.com/office/drawing/2014/main" id="{9575D18D-92C7-4F93-8E32-A15D0F5283B6}"/>
            </a:ext>
          </a:extLst>
        </xdr:cNvPr>
        <xdr:cNvSpPr/>
      </xdr:nvSpPr>
      <xdr:spPr bwMode="auto">
        <a:xfrm>
          <a:off x="971550" y="25479375"/>
          <a:ext cx="2880000" cy="295200"/>
        </a:xfrm>
        <a:prstGeom prst="homePlate">
          <a:avLst/>
        </a:prstGeom>
        <a:ln w="9525">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300" b="1"/>
            <a:t> 기타  장비</a:t>
          </a:r>
        </a:p>
      </xdr:txBody>
    </xdr:sp>
    <xdr:clientData/>
  </xdr:twoCellAnchor>
  <xdr:twoCellAnchor>
    <xdr:from>
      <xdr:col>0</xdr:col>
      <xdr:colOff>352423</xdr:colOff>
      <xdr:row>225</xdr:row>
      <xdr:rowOff>66675</xdr:rowOff>
    </xdr:from>
    <xdr:to>
      <xdr:col>11</xdr:col>
      <xdr:colOff>610423</xdr:colOff>
      <xdr:row>231</xdr:row>
      <xdr:rowOff>117975</xdr:rowOff>
    </xdr:to>
    <xdr:sp macro="" textlink="">
      <xdr:nvSpPr>
        <xdr:cNvPr id="57" name="직사각형 56">
          <a:extLst>
            <a:ext uri="{FF2B5EF4-FFF2-40B4-BE49-F238E27FC236}">
              <a16:creationId xmlns:a16="http://schemas.microsoft.com/office/drawing/2014/main" id="{78E610B0-A04B-400F-B082-B7861134BF71}"/>
            </a:ext>
          </a:extLst>
        </xdr:cNvPr>
        <xdr:cNvSpPr/>
      </xdr:nvSpPr>
      <xdr:spPr bwMode="auto">
        <a:xfrm>
          <a:off x="352423" y="25955625"/>
          <a:ext cx="8640000" cy="1080000"/>
        </a:xfrm>
        <a:prstGeom prst="rect">
          <a:avLst/>
        </a:prstGeom>
        <a:noFill/>
        <a:ln w="12700">
          <a:no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b="1">
              <a:latin typeface="돋움" pitchFamily="50" charset="-127"/>
              <a:ea typeface="돋움" pitchFamily="50" charset="-127"/>
            </a:rPr>
            <a:t>  </a:t>
          </a:r>
          <a:r>
            <a:rPr lang="en-US" altLang="ko-KR" sz="1200" b="1">
              <a:latin typeface="돋움" pitchFamily="50" charset="-127"/>
              <a:ea typeface="돋움" pitchFamily="50" charset="-127"/>
            </a:rPr>
            <a:t>【 </a:t>
          </a:r>
          <a:r>
            <a:rPr lang="ko-KR" altLang="en-US" sz="1200" b="1">
              <a:latin typeface="돋움" pitchFamily="50" charset="-127"/>
              <a:ea typeface="돋움" pitchFamily="50" charset="-127"/>
            </a:rPr>
            <a:t>손  톱 </a:t>
          </a:r>
          <a:r>
            <a:rPr lang="en-US" altLang="ko-KR" sz="1200" b="1">
              <a:latin typeface="돋움" pitchFamily="50" charset="-127"/>
              <a:ea typeface="돋움" pitchFamily="50" charset="-127"/>
            </a:rPr>
            <a:t>】</a:t>
          </a:r>
        </a:p>
        <a:p>
          <a:pPr algn="l"/>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손톱자루가 안전한가 수시로 확인 점검</a:t>
          </a:r>
          <a:endParaRPr lang="en-US" altLang="ko-KR" sz="1200">
            <a:solidFill>
              <a:schemeClr val="dk1"/>
            </a:solidFill>
            <a:effectLst/>
            <a:latin typeface="돋움" pitchFamily="50" charset="-127"/>
            <a:ea typeface="돋움" pitchFamily="50" charset="-127"/>
            <a:cs typeface="+mn-cs"/>
          </a:endParaRPr>
        </a:p>
        <a:p>
          <a:pPr algn="l"/>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작업자간 안전거리를 유지하고 미끄러지지 않도록 주의</a:t>
          </a:r>
          <a:endParaRPr lang="en-US" altLang="ko-KR" sz="1200">
            <a:solidFill>
              <a:schemeClr val="dk1"/>
            </a:solidFill>
            <a:effectLst/>
            <a:latin typeface="돋움" pitchFamily="50" charset="-127"/>
            <a:ea typeface="돋움" pitchFamily="50" charset="-127"/>
            <a:cs typeface="+mn-cs"/>
          </a:endParaRPr>
        </a:p>
        <a:p>
          <a:pPr algn="l"/>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손가락</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손등의 찰과상에 주의하고 작업자세는 한쪽 발을 약간 굽히고 다리를 벌려 허리에 부담을 덜 줌</a:t>
          </a:r>
          <a:endParaRPr lang="en-US" altLang="ko-KR" sz="1200">
            <a:latin typeface="돋움" pitchFamily="50" charset="-127"/>
            <a:ea typeface="돋움" pitchFamily="50" charset="-127"/>
          </a:endParaRPr>
        </a:p>
      </xdr:txBody>
    </xdr:sp>
    <xdr:clientData/>
  </xdr:twoCellAnchor>
  <xdr:twoCellAnchor>
    <xdr:from>
      <xdr:col>0</xdr:col>
      <xdr:colOff>352423</xdr:colOff>
      <xdr:row>232</xdr:row>
      <xdr:rowOff>19050</xdr:rowOff>
    </xdr:from>
    <xdr:to>
      <xdr:col>11</xdr:col>
      <xdr:colOff>610423</xdr:colOff>
      <xdr:row>237</xdr:row>
      <xdr:rowOff>9525</xdr:rowOff>
    </xdr:to>
    <xdr:sp macro="" textlink="">
      <xdr:nvSpPr>
        <xdr:cNvPr id="58" name="직사각형 57">
          <a:extLst>
            <a:ext uri="{FF2B5EF4-FFF2-40B4-BE49-F238E27FC236}">
              <a16:creationId xmlns:a16="http://schemas.microsoft.com/office/drawing/2014/main" id="{4290CC2B-FCD6-4810-8784-3FD282619FF9}"/>
            </a:ext>
          </a:extLst>
        </xdr:cNvPr>
        <xdr:cNvSpPr/>
      </xdr:nvSpPr>
      <xdr:spPr bwMode="auto">
        <a:xfrm>
          <a:off x="352423" y="27108150"/>
          <a:ext cx="8640000" cy="847725"/>
        </a:xfrm>
        <a:prstGeom prst="rect">
          <a:avLst/>
        </a:prstGeom>
        <a:noFill/>
        <a:ln w="12700">
          <a:no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b="1">
              <a:latin typeface="돋움" pitchFamily="50" charset="-127"/>
              <a:ea typeface="돋움" pitchFamily="50" charset="-127"/>
            </a:rPr>
            <a:t>  </a:t>
          </a:r>
          <a:r>
            <a:rPr lang="en-US" altLang="ko-KR" sz="1200" b="1">
              <a:latin typeface="돋움" pitchFamily="50" charset="-127"/>
              <a:ea typeface="돋움" pitchFamily="50" charset="-127"/>
            </a:rPr>
            <a:t>【 </a:t>
          </a:r>
          <a:r>
            <a:rPr lang="ko-KR" altLang="en-US" sz="1200" b="1">
              <a:latin typeface="돋움" pitchFamily="50" charset="-127"/>
              <a:ea typeface="돋움" pitchFamily="50" charset="-127"/>
            </a:rPr>
            <a:t>고지절단기 </a:t>
          </a:r>
          <a:r>
            <a:rPr lang="en-US" altLang="ko-KR" sz="1200" b="1">
              <a:latin typeface="돋움" pitchFamily="50" charset="-127"/>
              <a:ea typeface="돋움" pitchFamily="50" charset="-127"/>
            </a:rPr>
            <a:t>】</a:t>
          </a:r>
        </a:p>
        <a:p>
          <a:pPr algn="l"/>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나뭇가지 낙하에 의한 안면부 상해 위험이 있으므로 안면보호구 착용</a:t>
          </a:r>
          <a:endParaRPr lang="en-US" altLang="ko-KR" sz="1200">
            <a:solidFill>
              <a:schemeClr val="dk1"/>
            </a:solidFill>
            <a:effectLst/>
            <a:latin typeface="돋움" pitchFamily="50" charset="-127"/>
            <a:ea typeface="돋움" pitchFamily="50" charset="-127"/>
            <a:cs typeface="+mn-cs"/>
          </a:endParaRPr>
        </a:p>
        <a:p>
          <a:pPr algn="l"/>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작업자간 안전거리를 유지하고 항상 미끄러지지 않도록 주의</a:t>
          </a:r>
          <a:endParaRPr lang="en-US" altLang="ko-KR" sz="1200">
            <a:latin typeface="돋움" pitchFamily="50" charset="-127"/>
            <a:ea typeface="돋움" pitchFamily="50" charset="-127"/>
          </a:endParaRPr>
        </a:p>
      </xdr:txBody>
    </xdr:sp>
    <xdr:clientData/>
  </xdr:twoCellAnchor>
  <xdr:twoCellAnchor>
    <xdr:from>
      <xdr:col>0</xdr:col>
      <xdr:colOff>352423</xdr:colOff>
      <xdr:row>237</xdr:row>
      <xdr:rowOff>161925</xdr:rowOff>
    </xdr:from>
    <xdr:to>
      <xdr:col>11</xdr:col>
      <xdr:colOff>610423</xdr:colOff>
      <xdr:row>244</xdr:row>
      <xdr:rowOff>41775</xdr:rowOff>
    </xdr:to>
    <xdr:sp macro="" textlink="">
      <xdr:nvSpPr>
        <xdr:cNvPr id="59" name="직사각형 58">
          <a:extLst>
            <a:ext uri="{FF2B5EF4-FFF2-40B4-BE49-F238E27FC236}">
              <a16:creationId xmlns:a16="http://schemas.microsoft.com/office/drawing/2014/main" id="{813E58D4-F11B-43DD-B995-8F5D09C489D1}"/>
            </a:ext>
          </a:extLst>
        </xdr:cNvPr>
        <xdr:cNvSpPr/>
      </xdr:nvSpPr>
      <xdr:spPr bwMode="auto">
        <a:xfrm>
          <a:off x="352423" y="28108275"/>
          <a:ext cx="8640000" cy="1080000"/>
        </a:xfrm>
        <a:prstGeom prst="rect">
          <a:avLst/>
        </a:prstGeom>
        <a:noFill/>
        <a:ln w="12700">
          <a:no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b="1">
              <a:latin typeface="돋움" pitchFamily="50" charset="-127"/>
              <a:ea typeface="돋움" pitchFamily="50" charset="-127"/>
            </a:rPr>
            <a:t>  </a:t>
          </a:r>
          <a:r>
            <a:rPr lang="en-US" altLang="ko-KR" sz="1200" b="1">
              <a:latin typeface="돋움" pitchFamily="50" charset="-127"/>
              <a:ea typeface="돋움" pitchFamily="50" charset="-127"/>
            </a:rPr>
            <a:t>【 </a:t>
          </a:r>
          <a:r>
            <a:rPr lang="ko-KR" altLang="en-US" sz="1200" b="1">
              <a:latin typeface="돋움" pitchFamily="50" charset="-127"/>
              <a:ea typeface="돋움" pitchFamily="50" charset="-127"/>
            </a:rPr>
            <a:t>무육  낫 </a:t>
          </a:r>
          <a:r>
            <a:rPr lang="en-US" altLang="ko-KR" sz="1200" b="1">
              <a:latin typeface="돋움" pitchFamily="50" charset="-127"/>
              <a:ea typeface="돋움" pitchFamily="50" charset="-127"/>
            </a:rPr>
            <a:t>】</a:t>
          </a:r>
        </a:p>
        <a:p>
          <a:pPr algn="l"/>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이동시 낫날에 의한 자상을 막기 위해 커버를 씌운 후 이동</a:t>
          </a:r>
          <a:endParaRPr lang="en-US" altLang="ko-KR" sz="1200">
            <a:solidFill>
              <a:schemeClr val="dk1"/>
            </a:solidFill>
            <a:effectLst/>
            <a:latin typeface="돋움" pitchFamily="50" charset="-127"/>
            <a:ea typeface="돋움" pitchFamily="50" charset="-127"/>
            <a:cs typeface="+mn-cs"/>
          </a:endParaRPr>
        </a:p>
        <a:p>
          <a:pPr algn="l"/>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작업자간 안전거리를 유지하고 항상 미끄러지지 않도록 주의</a:t>
          </a:r>
          <a:endParaRPr lang="en-US" altLang="ko-KR" sz="1200">
            <a:solidFill>
              <a:schemeClr val="dk1"/>
            </a:solidFill>
            <a:effectLst/>
            <a:latin typeface="돋움" pitchFamily="50" charset="-127"/>
            <a:ea typeface="돋움" pitchFamily="50" charset="-127"/>
            <a:cs typeface="+mn-cs"/>
          </a:endParaRPr>
        </a:p>
        <a:p>
          <a:pPr algn="l"/>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가죽 및 면장갑을 사용한다</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코팅장갑 사용금지</a:t>
          </a:r>
          <a:r>
            <a:rPr lang="en-US" altLang="ko-KR" sz="1200">
              <a:solidFill>
                <a:schemeClr val="dk1"/>
              </a:solidFill>
              <a:effectLst/>
              <a:latin typeface="돋움" pitchFamily="50" charset="-127"/>
              <a:ea typeface="돋움" pitchFamily="50" charset="-127"/>
              <a:cs typeface="+mn-cs"/>
            </a:rPr>
            <a:t>)</a:t>
          </a:r>
          <a:endParaRPr lang="en-US" altLang="ko-KR" sz="1200">
            <a:latin typeface="돋움" pitchFamily="50" charset="-127"/>
            <a:ea typeface="돋움" pitchFamily="50" charset="-127"/>
          </a:endParaRPr>
        </a:p>
      </xdr:txBody>
    </xdr:sp>
    <xdr:clientData/>
  </xdr:twoCellAnchor>
  <xdr:twoCellAnchor>
    <xdr:from>
      <xdr:col>0</xdr:col>
      <xdr:colOff>352423</xdr:colOff>
      <xdr:row>251</xdr:row>
      <xdr:rowOff>95250</xdr:rowOff>
    </xdr:from>
    <xdr:to>
      <xdr:col>11</xdr:col>
      <xdr:colOff>610423</xdr:colOff>
      <xdr:row>257</xdr:row>
      <xdr:rowOff>146550</xdr:rowOff>
    </xdr:to>
    <xdr:sp macro="" textlink="">
      <xdr:nvSpPr>
        <xdr:cNvPr id="60" name="직사각형 59">
          <a:extLst>
            <a:ext uri="{FF2B5EF4-FFF2-40B4-BE49-F238E27FC236}">
              <a16:creationId xmlns:a16="http://schemas.microsoft.com/office/drawing/2014/main" id="{368CF3BA-CE23-4B56-B1B6-673F6D8CB650}"/>
            </a:ext>
          </a:extLst>
        </xdr:cNvPr>
        <xdr:cNvSpPr/>
      </xdr:nvSpPr>
      <xdr:spPr bwMode="auto">
        <a:xfrm>
          <a:off x="352423" y="30441900"/>
          <a:ext cx="8640000" cy="1080000"/>
        </a:xfrm>
        <a:prstGeom prst="rect">
          <a:avLst/>
        </a:prstGeom>
        <a:noFill/>
        <a:ln w="12700">
          <a:no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endParaRPr lang="en-US" altLang="ko-KR" sz="1200">
            <a:solidFill>
              <a:schemeClr val="dk1"/>
            </a:solidFill>
            <a:effectLst/>
            <a:latin typeface="돋움" pitchFamily="50" charset="-127"/>
            <a:ea typeface="돋움" pitchFamily="50" charset="-127"/>
            <a:cs typeface="+mn-cs"/>
          </a:endParaRPr>
        </a:p>
        <a:p>
          <a:pPr algn="l"/>
          <a:endParaRPr lang="en-US" altLang="ko-KR" sz="1200">
            <a:solidFill>
              <a:schemeClr val="dk1"/>
            </a:solidFill>
            <a:effectLst/>
            <a:latin typeface="돋움" pitchFamily="50" charset="-127"/>
            <a:ea typeface="돋움" pitchFamily="50" charset="-127"/>
            <a:cs typeface="+mn-cs"/>
          </a:endParaRPr>
        </a:p>
        <a:p>
          <a:pPr algn="l"/>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en-US" altLang="ko-KR" sz="1200">
              <a:solidFill>
                <a:schemeClr val="dk1"/>
              </a:solidFill>
              <a:effectLst/>
              <a:latin typeface="돋움" pitchFamily="50" charset="-127"/>
              <a:ea typeface="돋움" pitchFamily="50" charset="-127"/>
              <a:cs typeface="+mn-cs"/>
            </a:rPr>
            <a:t>&lt;</a:t>
          </a:r>
          <a:r>
            <a:rPr lang="ko-KR" altLang="en-US" sz="1200">
              <a:solidFill>
                <a:schemeClr val="dk1"/>
              </a:solidFill>
              <a:effectLst/>
              <a:latin typeface="돋움" pitchFamily="50" charset="-127"/>
              <a:ea typeface="돋움" pitchFamily="50" charset="-127"/>
              <a:cs typeface="+mn-cs"/>
            </a:rPr>
            <a:t>고지절단기 작업자세</a:t>
          </a:r>
          <a:r>
            <a:rPr lang="en-US" altLang="ko-KR" sz="1200">
              <a:solidFill>
                <a:schemeClr val="dk1"/>
              </a:solidFill>
              <a:effectLst/>
              <a:latin typeface="돋움" pitchFamily="50" charset="-127"/>
              <a:ea typeface="돋움" pitchFamily="50" charset="-127"/>
              <a:cs typeface="+mn-cs"/>
            </a:rPr>
            <a:t>&gt;         &lt;</a:t>
          </a:r>
          <a:r>
            <a:rPr lang="ko-KR" altLang="en-US" sz="1200">
              <a:solidFill>
                <a:schemeClr val="dk1"/>
              </a:solidFill>
              <a:effectLst/>
              <a:latin typeface="돋움" pitchFamily="50" charset="-127"/>
              <a:ea typeface="돋움" pitchFamily="50" charset="-127"/>
              <a:cs typeface="+mn-cs"/>
            </a:rPr>
            <a:t>낫 보호용캡 사용</a:t>
          </a:r>
          <a:r>
            <a:rPr lang="en-US" altLang="ko-KR" sz="1200">
              <a:solidFill>
                <a:schemeClr val="dk1"/>
              </a:solidFill>
              <a:effectLst/>
              <a:latin typeface="돋움" pitchFamily="50" charset="-127"/>
              <a:ea typeface="돋움" pitchFamily="50" charset="-127"/>
              <a:cs typeface="+mn-cs"/>
            </a:rPr>
            <a:t>&gt;            &lt;</a:t>
          </a:r>
          <a:r>
            <a:rPr lang="ko-KR" altLang="en-US" sz="1200">
              <a:solidFill>
                <a:schemeClr val="dk1"/>
              </a:solidFill>
              <a:effectLst/>
              <a:latin typeface="돋움" pitchFamily="50" charset="-127"/>
              <a:ea typeface="돋움" pitchFamily="50" charset="-127"/>
              <a:cs typeface="+mn-cs"/>
            </a:rPr>
            <a:t>벌도목 미는 방향</a:t>
          </a:r>
          <a:r>
            <a:rPr lang="en-US" altLang="ko-KR" sz="1200">
              <a:solidFill>
                <a:schemeClr val="dk1"/>
              </a:solidFill>
              <a:effectLst/>
              <a:latin typeface="돋움" pitchFamily="50" charset="-127"/>
              <a:ea typeface="돋움" pitchFamily="50" charset="-127"/>
              <a:cs typeface="+mn-cs"/>
            </a:rPr>
            <a:t>&gt;</a:t>
          </a:r>
          <a:endParaRPr lang="en-US" altLang="ko-KR" sz="1200">
            <a:latin typeface="돋움" pitchFamily="50" charset="-127"/>
            <a:ea typeface="돋움" pitchFamily="50" charset="-127"/>
          </a:endParaRPr>
        </a:p>
      </xdr:txBody>
    </xdr:sp>
    <xdr:clientData/>
  </xdr:twoCellAnchor>
  <xdr:twoCellAnchor>
    <xdr:from>
      <xdr:col>0</xdr:col>
      <xdr:colOff>352423</xdr:colOff>
      <xdr:row>259</xdr:row>
      <xdr:rowOff>66675</xdr:rowOff>
    </xdr:from>
    <xdr:to>
      <xdr:col>11</xdr:col>
      <xdr:colOff>610423</xdr:colOff>
      <xdr:row>261</xdr:row>
      <xdr:rowOff>94575</xdr:rowOff>
    </xdr:to>
    <xdr:sp macro="" textlink="">
      <xdr:nvSpPr>
        <xdr:cNvPr id="61" name="직사각형 60">
          <a:extLst>
            <a:ext uri="{FF2B5EF4-FFF2-40B4-BE49-F238E27FC236}">
              <a16:creationId xmlns:a16="http://schemas.microsoft.com/office/drawing/2014/main" id="{CA249701-469D-46E5-A710-A193D2AEA07F}"/>
            </a:ext>
          </a:extLst>
        </xdr:cNvPr>
        <xdr:cNvSpPr/>
      </xdr:nvSpPr>
      <xdr:spPr bwMode="auto">
        <a:xfrm>
          <a:off x="352423" y="31784925"/>
          <a:ext cx="8640000" cy="370800"/>
        </a:xfrm>
        <a:prstGeom prst="rect">
          <a:avLst/>
        </a:prstGeom>
        <a:noFill/>
        <a:ln w="12700">
          <a:no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b="1">
              <a:latin typeface="돋움" pitchFamily="50" charset="-127"/>
              <a:ea typeface="돋움" pitchFamily="50" charset="-127"/>
            </a:rPr>
            <a:t>  </a:t>
          </a:r>
          <a:r>
            <a:rPr lang="en-US" altLang="ko-KR" sz="1200" b="1">
              <a:latin typeface="돋움" pitchFamily="50" charset="-127"/>
              <a:ea typeface="돋움" pitchFamily="50" charset="-127"/>
            </a:rPr>
            <a:t>【 </a:t>
          </a:r>
          <a:r>
            <a:rPr lang="ko-KR" altLang="en-US" sz="1200" b="1">
              <a:latin typeface="돋움" pitchFamily="50" charset="-127"/>
              <a:ea typeface="돋움" pitchFamily="50" charset="-127"/>
            </a:rPr>
            <a:t>재해사례  및  예방대책 </a:t>
          </a:r>
          <a:r>
            <a:rPr lang="en-US" altLang="ko-KR" sz="1200" b="1">
              <a:latin typeface="돋움" pitchFamily="50" charset="-127"/>
              <a:ea typeface="돋움" pitchFamily="50" charset="-127"/>
            </a:rPr>
            <a:t>】</a:t>
          </a:r>
        </a:p>
      </xdr:txBody>
    </xdr:sp>
    <xdr:clientData/>
  </xdr:twoCellAnchor>
  <xdr:twoCellAnchor>
    <xdr:from>
      <xdr:col>0</xdr:col>
      <xdr:colOff>390525</xdr:colOff>
      <xdr:row>263</xdr:row>
      <xdr:rowOff>9525</xdr:rowOff>
    </xdr:from>
    <xdr:to>
      <xdr:col>2</xdr:col>
      <xdr:colOff>702525</xdr:colOff>
      <xdr:row>272</xdr:row>
      <xdr:rowOff>86475</xdr:rowOff>
    </xdr:to>
    <xdr:pic>
      <xdr:nvPicPr>
        <xdr:cNvPr id="62" name="그림 61">
          <a:extLst>
            <a:ext uri="{FF2B5EF4-FFF2-40B4-BE49-F238E27FC236}">
              <a16:creationId xmlns:a16="http://schemas.microsoft.com/office/drawing/2014/main" id="{2828AB82-67C0-48FC-9418-B485D2A50AD9}"/>
            </a:ext>
          </a:extLst>
        </xdr:cNvPr>
        <xdr:cNvPicPr>
          <a:picLocks/>
        </xdr:cNvPicPr>
      </xdr:nvPicPr>
      <xdr:blipFill>
        <a:blip xmlns:r="http://schemas.openxmlformats.org/officeDocument/2006/relationships" r:embed="rId15" cstate="screen">
          <a:extLst>
            <a:ext uri="{28A0092B-C50C-407E-A947-70E740481C1C}">
              <a14:useLocalDpi xmlns:a14="http://schemas.microsoft.com/office/drawing/2010/main"/>
            </a:ext>
          </a:extLst>
        </a:blip>
        <a:stretch>
          <a:fillRect/>
        </a:stretch>
      </xdr:blipFill>
      <xdr:spPr>
        <a:xfrm>
          <a:off x="390525" y="32413575"/>
          <a:ext cx="1836000" cy="1620000"/>
        </a:xfrm>
        <a:prstGeom prst="rect">
          <a:avLst/>
        </a:prstGeom>
      </xdr:spPr>
    </xdr:pic>
    <xdr:clientData/>
  </xdr:twoCellAnchor>
  <xdr:twoCellAnchor>
    <xdr:from>
      <xdr:col>0</xdr:col>
      <xdr:colOff>400051</xdr:colOff>
      <xdr:row>273</xdr:row>
      <xdr:rowOff>47626</xdr:rowOff>
    </xdr:from>
    <xdr:to>
      <xdr:col>2</xdr:col>
      <xdr:colOff>712051</xdr:colOff>
      <xdr:row>282</xdr:row>
      <xdr:rowOff>124576</xdr:rowOff>
    </xdr:to>
    <xdr:pic>
      <xdr:nvPicPr>
        <xdr:cNvPr id="63" name="그림 62">
          <a:extLst>
            <a:ext uri="{FF2B5EF4-FFF2-40B4-BE49-F238E27FC236}">
              <a16:creationId xmlns:a16="http://schemas.microsoft.com/office/drawing/2014/main" id="{76B02143-C4AF-4040-8705-13BE8E90BF95}"/>
            </a:ext>
          </a:extLst>
        </xdr:cNvPr>
        <xdr:cNvPicPr>
          <a:picLocks/>
        </xdr:cNvPicPr>
      </xdr:nvPicPr>
      <xdr:blipFill>
        <a:blip xmlns:r="http://schemas.openxmlformats.org/officeDocument/2006/relationships" r:embed="rId16" cstate="screen">
          <a:extLst>
            <a:ext uri="{28A0092B-C50C-407E-A947-70E740481C1C}">
              <a14:useLocalDpi xmlns:a14="http://schemas.microsoft.com/office/drawing/2010/main"/>
            </a:ext>
          </a:extLst>
        </a:blip>
        <a:stretch>
          <a:fillRect/>
        </a:stretch>
      </xdr:blipFill>
      <xdr:spPr>
        <a:xfrm>
          <a:off x="400051" y="34166176"/>
          <a:ext cx="1836000" cy="1620000"/>
        </a:xfrm>
        <a:prstGeom prst="rect">
          <a:avLst/>
        </a:prstGeom>
      </xdr:spPr>
    </xdr:pic>
    <xdr:clientData/>
  </xdr:twoCellAnchor>
  <xdr:twoCellAnchor>
    <xdr:from>
      <xdr:col>0</xdr:col>
      <xdr:colOff>400050</xdr:colOff>
      <xdr:row>283</xdr:row>
      <xdr:rowOff>95250</xdr:rowOff>
    </xdr:from>
    <xdr:to>
      <xdr:col>2</xdr:col>
      <xdr:colOff>712050</xdr:colOff>
      <xdr:row>293</xdr:row>
      <xdr:rowOff>750</xdr:rowOff>
    </xdr:to>
    <xdr:pic>
      <xdr:nvPicPr>
        <xdr:cNvPr id="64" name="그림 63">
          <a:extLst>
            <a:ext uri="{FF2B5EF4-FFF2-40B4-BE49-F238E27FC236}">
              <a16:creationId xmlns:a16="http://schemas.microsoft.com/office/drawing/2014/main" id="{12E61B88-6046-4E9F-9A8D-A5B7B55856A2}"/>
            </a:ext>
          </a:extLst>
        </xdr:cNvPr>
        <xdr:cNvPicPr>
          <a:picLocks/>
        </xdr:cNvPicPr>
      </xdr:nvPicPr>
      <xdr:blipFill>
        <a:blip xmlns:r="http://schemas.openxmlformats.org/officeDocument/2006/relationships" r:embed="rId17" cstate="screen">
          <a:extLst>
            <a:ext uri="{28A0092B-C50C-407E-A947-70E740481C1C}">
              <a14:useLocalDpi xmlns:a14="http://schemas.microsoft.com/office/drawing/2010/main"/>
            </a:ext>
          </a:extLst>
        </a:blip>
        <a:stretch>
          <a:fillRect/>
        </a:stretch>
      </xdr:blipFill>
      <xdr:spPr>
        <a:xfrm>
          <a:off x="400050" y="35928300"/>
          <a:ext cx="1836000" cy="1620000"/>
        </a:xfrm>
        <a:prstGeom prst="rect">
          <a:avLst/>
        </a:prstGeom>
      </xdr:spPr>
    </xdr:pic>
    <xdr:clientData/>
  </xdr:twoCellAnchor>
  <xdr:twoCellAnchor>
    <xdr:from>
      <xdr:col>1</xdr:col>
      <xdr:colOff>647700</xdr:colOff>
      <xdr:row>296</xdr:row>
      <xdr:rowOff>57150</xdr:rowOff>
    </xdr:from>
    <xdr:to>
      <xdr:col>8</xdr:col>
      <xdr:colOff>209550</xdr:colOff>
      <xdr:row>298</xdr:row>
      <xdr:rowOff>9525</xdr:rowOff>
    </xdr:to>
    <xdr:sp macro="" textlink="">
      <xdr:nvSpPr>
        <xdr:cNvPr id="65" name="직사각형 64">
          <a:extLst>
            <a:ext uri="{FF2B5EF4-FFF2-40B4-BE49-F238E27FC236}">
              <a16:creationId xmlns:a16="http://schemas.microsoft.com/office/drawing/2014/main" id="{6700E719-541E-485E-8276-A01D02CDFA66}"/>
            </a:ext>
          </a:extLst>
        </xdr:cNvPr>
        <xdr:cNvSpPr/>
      </xdr:nvSpPr>
      <xdr:spPr bwMode="auto">
        <a:xfrm>
          <a:off x="1409700" y="38119050"/>
          <a:ext cx="4895850" cy="295275"/>
        </a:xfrm>
        <a:prstGeom prst="rect">
          <a:avLst/>
        </a:prstGeom>
        <a:no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400" b="1">
              <a:latin typeface="돋움" pitchFamily="50" charset="-127"/>
              <a:ea typeface="돋움" pitchFamily="50" charset="-127"/>
            </a:rPr>
            <a:t>가을철  산림사업장  안전관리  요령</a:t>
          </a:r>
        </a:p>
      </xdr:txBody>
    </xdr:sp>
    <xdr:clientData/>
  </xdr:twoCellAnchor>
  <xdr:twoCellAnchor>
    <xdr:from>
      <xdr:col>0</xdr:col>
      <xdr:colOff>361950</xdr:colOff>
      <xdr:row>296</xdr:row>
      <xdr:rowOff>66675</xdr:rowOff>
    </xdr:from>
    <xdr:to>
      <xdr:col>1</xdr:col>
      <xdr:colOff>390525</xdr:colOff>
      <xdr:row>298</xdr:row>
      <xdr:rowOff>19050</xdr:rowOff>
    </xdr:to>
    <xdr:sp macro="" textlink="">
      <xdr:nvSpPr>
        <xdr:cNvPr id="66" name="직사각형 65">
          <a:extLst>
            <a:ext uri="{FF2B5EF4-FFF2-40B4-BE49-F238E27FC236}">
              <a16:creationId xmlns:a16="http://schemas.microsoft.com/office/drawing/2014/main" id="{2B152531-BDBE-4616-BB26-791EC5AAEC6E}"/>
            </a:ext>
          </a:extLst>
        </xdr:cNvPr>
        <xdr:cNvSpPr/>
      </xdr:nvSpPr>
      <xdr:spPr bwMode="auto">
        <a:xfrm>
          <a:off x="361950" y="38128575"/>
          <a:ext cx="790575" cy="295275"/>
        </a:xfrm>
        <a:prstGeom prst="rect">
          <a:avLst/>
        </a:prstGeom>
        <a:solidFill>
          <a:schemeClr val="tx2">
            <a:lumMod val="75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400" b="1">
              <a:solidFill>
                <a:schemeClr val="bg1"/>
              </a:solidFill>
              <a:latin typeface="돋움" pitchFamily="50" charset="-127"/>
              <a:ea typeface="돋움" pitchFamily="50" charset="-127"/>
            </a:rPr>
            <a:t> 안전 </a:t>
          </a:r>
          <a:r>
            <a:rPr lang="en-US" altLang="ko-KR" sz="1400" b="1">
              <a:solidFill>
                <a:schemeClr val="bg1"/>
              </a:solidFill>
              <a:latin typeface="돋움" pitchFamily="50" charset="-127"/>
              <a:ea typeface="돋움" pitchFamily="50" charset="-127"/>
            </a:rPr>
            <a:t>3</a:t>
          </a:r>
          <a:endParaRPr lang="ko-KR" altLang="en-US" sz="1400" b="1">
            <a:solidFill>
              <a:schemeClr val="bg1"/>
            </a:solidFill>
            <a:latin typeface="돋움" pitchFamily="50" charset="-127"/>
            <a:ea typeface="돋움" pitchFamily="50" charset="-127"/>
          </a:endParaRPr>
        </a:p>
      </xdr:txBody>
    </xdr:sp>
    <xdr:clientData/>
  </xdr:twoCellAnchor>
  <xdr:twoCellAnchor>
    <xdr:from>
      <xdr:col>0</xdr:col>
      <xdr:colOff>371475</xdr:colOff>
      <xdr:row>299</xdr:row>
      <xdr:rowOff>85725</xdr:rowOff>
    </xdr:from>
    <xdr:to>
      <xdr:col>1</xdr:col>
      <xdr:colOff>19050</xdr:colOff>
      <xdr:row>301</xdr:row>
      <xdr:rowOff>38100</xdr:rowOff>
    </xdr:to>
    <xdr:sp macro="" textlink="">
      <xdr:nvSpPr>
        <xdr:cNvPr id="67" name="직사각형 66">
          <a:extLst>
            <a:ext uri="{FF2B5EF4-FFF2-40B4-BE49-F238E27FC236}">
              <a16:creationId xmlns:a16="http://schemas.microsoft.com/office/drawing/2014/main" id="{230F83AE-DA1F-4D06-8575-E07D67D1959D}"/>
            </a:ext>
          </a:extLst>
        </xdr:cNvPr>
        <xdr:cNvSpPr/>
      </xdr:nvSpPr>
      <xdr:spPr bwMode="auto">
        <a:xfrm>
          <a:off x="371475" y="38576250"/>
          <a:ext cx="409575" cy="0"/>
        </a:xfrm>
        <a:prstGeom prst="rect">
          <a:avLst/>
        </a:prstGeom>
        <a:no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lang="en-US" altLang="ko-KR" sz="1400" b="1">
              <a:solidFill>
                <a:sysClr val="windowText" lastClr="000000"/>
              </a:solidFill>
              <a:latin typeface="돋움" pitchFamily="50" charset="-127"/>
              <a:ea typeface="돋움" pitchFamily="50" charset="-127"/>
            </a:rPr>
            <a:t>1</a:t>
          </a:r>
          <a:endParaRPr lang="ko-KR" altLang="en-US" sz="1400" b="1">
            <a:solidFill>
              <a:sysClr val="windowText" lastClr="000000"/>
            </a:solidFill>
            <a:latin typeface="돋움" pitchFamily="50" charset="-127"/>
            <a:ea typeface="돋움" pitchFamily="50" charset="-127"/>
          </a:endParaRPr>
        </a:p>
      </xdr:txBody>
    </xdr:sp>
    <xdr:clientData/>
  </xdr:twoCellAnchor>
  <xdr:twoCellAnchor>
    <xdr:from>
      <xdr:col>1</xdr:col>
      <xdr:colOff>209550</xdr:colOff>
      <xdr:row>299</xdr:row>
      <xdr:rowOff>76200</xdr:rowOff>
    </xdr:from>
    <xdr:to>
      <xdr:col>5</xdr:col>
      <xdr:colOff>41550</xdr:colOff>
      <xdr:row>301</xdr:row>
      <xdr:rowOff>28500</xdr:rowOff>
    </xdr:to>
    <xdr:sp macro="" textlink="">
      <xdr:nvSpPr>
        <xdr:cNvPr id="68" name="오각형 68">
          <a:extLst>
            <a:ext uri="{FF2B5EF4-FFF2-40B4-BE49-F238E27FC236}">
              <a16:creationId xmlns:a16="http://schemas.microsoft.com/office/drawing/2014/main" id="{EAF111C6-0D8A-4ED5-92D1-38884FB66D8D}"/>
            </a:ext>
          </a:extLst>
        </xdr:cNvPr>
        <xdr:cNvSpPr/>
      </xdr:nvSpPr>
      <xdr:spPr bwMode="auto">
        <a:xfrm>
          <a:off x="971550" y="38576250"/>
          <a:ext cx="2880000" cy="0"/>
        </a:xfrm>
        <a:prstGeom prst="homePlate">
          <a:avLst/>
        </a:prstGeom>
        <a:ln w="9525">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300" b="1"/>
            <a:t> 폭염발생  영향  및  대비  요령</a:t>
          </a:r>
        </a:p>
      </xdr:txBody>
    </xdr:sp>
    <xdr:clientData/>
  </xdr:twoCellAnchor>
  <xdr:twoCellAnchor>
    <xdr:from>
      <xdr:col>0</xdr:col>
      <xdr:colOff>342898</xdr:colOff>
      <xdr:row>302</xdr:row>
      <xdr:rowOff>85724</xdr:rowOff>
    </xdr:from>
    <xdr:to>
      <xdr:col>11</xdr:col>
      <xdr:colOff>600898</xdr:colOff>
      <xdr:row>331</xdr:row>
      <xdr:rowOff>171449</xdr:rowOff>
    </xdr:to>
    <xdr:sp macro="" textlink="">
      <xdr:nvSpPr>
        <xdr:cNvPr id="69" name="직사각형 68">
          <a:extLst>
            <a:ext uri="{FF2B5EF4-FFF2-40B4-BE49-F238E27FC236}">
              <a16:creationId xmlns:a16="http://schemas.microsoft.com/office/drawing/2014/main" id="{64CB4187-99C6-4D9F-9FBF-1CEAD7618B11}"/>
            </a:ext>
          </a:extLst>
        </xdr:cNvPr>
        <xdr:cNvSpPr/>
      </xdr:nvSpPr>
      <xdr:spPr bwMode="auto">
        <a:xfrm>
          <a:off x="342898" y="38576250"/>
          <a:ext cx="8640000" cy="0"/>
        </a:xfrm>
        <a:prstGeom prst="rect">
          <a:avLst/>
        </a:prstGeom>
        <a:noFill/>
        <a:ln w="12700">
          <a:no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en-US" altLang="ko-KR" sz="1300" b="1">
              <a:solidFill>
                <a:schemeClr val="dk1"/>
              </a:solidFill>
              <a:effectLst/>
              <a:latin typeface="돋움" pitchFamily="50" charset="-127"/>
              <a:ea typeface="돋움" pitchFamily="50" charset="-127"/>
              <a:cs typeface="+mn-cs"/>
            </a:rPr>
            <a:t>Ⅰ.  </a:t>
          </a:r>
          <a:r>
            <a:rPr lang="ko-KR" altLang="en-US" sz="1300" b="1">
              <a:solidFill>
                <a:schemeClr val="dk1"/>
              </a:solidFill>
              <a:effectLst/>
              <a:latin typeface="돋움" pitchFamily="50" charset="-127"/>
              <a:ea typeface="돋움" pitchFamily="50" charset="-127"/>
              <a:cs typeface="+mn-cs"/>
            </a:rPr>
            <a:t>폭염발생  개요</a:t>
          </a:r>
          <a:endParaRPr lang="en-US" altLang="ko-KR" sz="1300" b="1">
            <a:solidFill>
              <a:schemeClr val="dk1"/>
            </a:solidFill>
            <a:effectLst/>
            <a:latin typeface="돋움" pitchFamily="50" charset="-127"/>
            <a:ea typeface="돋움" pitchFamily="50" charset="-127"/>
            <a:cs typeface="+mn-cs"/>
          </a:endParaRPr>
        </a:p>
        <a:p>
          <a:pPr algn="l"/>
          <a:endParaRPr lang="en-US" altLang="ko-KR" sz="1200">
            <a:solidFill>
              <a:schemeClr val="dk1"/>
            </a:solidFill>
            <a:effectLst/>
            <a:latin typeface="돋움" pitchFamily="50" charset="-127"/>
            <a:ea typeface="돋움" pitchFamily="50" charset="-127"/>
            <a:cs typeface="+mn-cs"/>
          </a:endParaRPr>
        </a:p>
        <a:p>
          <a:pPr algn="l"/>
          <a:r>
            <a:rPr lang="en-US" altLang="ko-KR" sz="1200" b="1">
              <a:solidFill>
                <a:schemeClr val="dk1"/>
              </a:solidFill>
              <a:effectLst/>
              <a:latin typeface="돋움" pitchFamily="50" charset="-127"/>
              <a:ea typeface="돋움" pitchFamily="50" charset="-127"/>
              <a:cs typeface="+mn-cs"/>
            </a:rPr>
            <a:t>  </a:t>
          </a:r>
          <a:r>
            <a:rPr lang="ko-KR" altLang="en-US" sz="1200" b="1">
              <a:solidFill>
                <a:schemeClr val="dk1"/>
              </a:solidFill>
              <a:effectLst/>
              <a:latin typeface="돋움" pitchFamily="50" charset="-127"/>
              <a:ea typeface="돋움" pitchFamily="50" charset="-127"/>
              <a:cs typeface="+mn-cs"/>
            </a:rPr>
            <a:t>□ 폭염 특보 발표기준</a:t>
          </a:r>
          <a:r>
            <a:rPr lang="en-US" altLang="ko-KR" sz="1050">
              <a:solidFill>
                <a:schemeClr val="dk1"/>
              </a:solidFill>
              <a:effectLst/>
              <a:latin typeface="돋움" pitchFamily="50" charset="-127"/>
              <a:ea typeface="돋움" pitchFamily="50" charset="-127"/>
              <a:cs typeface="+mn-cs"/>
            </a:rPr>
            <a:t>(</a:t>
          </a:r>
          <a:r>
            <a:rPr lang="ko-KR" altLang="en-US" sz="1050">
              <a:solidFill>
                <a:schemeClr val="dk1"/>
              </a:solidFill>
              <a:effectLst/>
              <a:latin typeface="돋움" pitchFamily="50" charset="-127"/>
              <a:ea typeface="돋움" pitchFamily="50" charset="-127"/>
              <a:cs typeface="+mn-cs"/>
            </a:rPr>
            <a:t>기상청 매년 </a:t>
          </a:r>
          <a:r>
            <a:rPr lang="en-US" altLang="ko-KR" sz="1050">
              <a:solidFill>
                <a:schemeClr val="dk1"/>
              </a:solidFill>
              <a:effectLst/>
              <a:latin typeface="돋움" pitchFamily="50" charset="-127"/>
              <a:ea typeface="돋움" pitchFamily="50" charset="-127"/>
              <a:cs typeface="+mn-cs"/>
            </a:rPr>
            <a:t>6</a:t>
          </a:r>
          <a:r>
            <a:rPr lang="ko-KR" altLang="en-US" sz="1050">
              <a:solidFill>
                <a:schemeClr val="dk1"/>
              </a:solidFill>
              <a:effectLst/>
              <a:latin typeface="돋움" pitchFamily="50" charset="-127"/>
              <a:ea typeface="돋움" pitchFamily="50" charset="-127"/>
              <a:cs typeface="+mn-cs"/>
            </a:rPr>
            <a:t>월 </a:t>
          </a:r>
          <a:r>
            <a:rPr lang="en-US" altLang="ko-KR" sz="1050">
              <a:solidFill>
                <a:schemeClr val="dk1"/>
              </a:solidFill>
              <a:effectLst/>
              <a:latin typeface="돋움" pitchFamily="50" charset="-127"/>
              <a:ea typeface="돋움" pitchFamily="50" charset="-127"/>
              <a:cs typeface="+mn-cs"/>
            </a:rPr>
            <a:t>1</a:t>
          </a:r>
          <a:r>
            <a:rPr lang="ko-KR" altLang="en-US" sz="1050">
              <a:solidFill>
                <a:schemeClr val="dk1"/>
              </a:solidFill>
              <a:effectLst/>
              <a:latin typeface="돋움" pitchFamily="50" charset="-127"/>
              <a:ea typeface="돋움" pitchFamily="50" charset="-127"/>
              <a:cs typeface="+mn-cs"/>
            </a:rPr>
            <a:t>일 </a:t>
          </a:r>
          <a:r>
            <a:rPr lang="en-US" altLang="ko-KR" sz="1050">
              <a:solidFill>
                <a:schemeClr val="dk1"/>
              </a:solidFill>
              <a:effectLst/>
              <a:latin typeface="돋움" pitchFamily="50" charset="-127"/>
              <a:ea typeface="돋움" pitchFamily="50" charset="-127"/>
              <a:cs typeface="+mn-cs"/>
            </a:rPr>
            <a:t>~ 9</a:t>
          </a:r>
          <a:r>
            <a:rPr lang="ko-KR" altLang="en-US" sz="1050">
              <a:solidFill>
                <a:schemeClr val="dk1"/>
              </a:solidFill>
              <a:effectLst/>
              <a:latin typeface="돋움" pitchFamily="50" charset="-127"/>
              <a:ea typeface="돋움" pitchFamily="50" charset="-127"/>
              <a:cs typeface="+mn-cs"/>
            </a:rPr>
            <a:t>월 </a:t>
          </a:r>
          <a:r>
            <a:rPr lang="en-US" altLang="ko-KR" sz="1050">
              <a:solidFill>
                <a:schemeClr val="dk1"/>
              </a:solidFill>
              <a:effectLst/>
              <a:latin typeface="돋움" pitchFamily="50" charset="-127"/>
              <a:ea typeface="돋움" pitchFamily="50" charset="-127"/>
              <a:cs typeface="+mn-cs"/>
            </a:rPr>
            <a:t>30</a:t>
          </a:r>
          <a:r>
            <a:rPr lang="ko-KR" altLang="en-US" sz="1050">
              <a:solidFill>
                <a:schemeClr val="dk1"/>
              </a:solidFill>
              <a:effectLst/>
              <a:latin typeface="돋움" pitchFamily="50" charset="-127"/>
              <a:ea typeface="돋움" pitchFamily="50" charset="-127"/>
              <a:cs typeface="+mn-cs"/>
            </a:rPr>
            <a:t>일까지 </a:t>
          </a:r>
          <a:r>
            <a:rPr lang="en-US" altLang="ko-KR" sz="1050">
              <a:solidFill>
                <a:schemeClr val="dk1"/>
              </a:solidFill>
              <a:effectLst/>
              <a:latin typeface="돋움" pitchFamily="50" charset="-127"/>
              <a:ea typeface="돋움" pitchFamily="50" charset="-127"/>
              <a:cs typeface="+mn-cs"/>
            </a:rPr>
            <a:t>4</a:t>
          </a:r>
          <a:r>
            <a:rPr lang="ko-KR" altLang="en-US" sz="1050">
              <a:solidFill>
                <a:schemeClr val="dk1"/>
              </a:solidFill>
              <a:effectLst/>
              <a:latin typeface="돋움" pitchFamily="50" charset="-127"/>
              <a:ea typeface="돋움" pitchFamily="50" charset="-127"/>
              <a:cs typeface="+mn-cs"/>
            </a:rPr>
            <a:t>개월간 운영</a:t>
          </a:r>
          <a:r>
            <a:rPr lang="en-US" altLang="ko-KR" sz="1050">
              <a:solidFill>
                <a:schemeClr val="dk1"/>
              </a:solidFill>
              <a:effectLst/>
              <a:latin typeface="돋움" pitchFamily="50" charset="-127"/>
              <a:ea typeface="돋움" pitchFamily="50" charset="-127"/>
              <a:cs typeface="+mn-cs"/>
            </a:rPr>
            <a:t>)</a:t>
          </a:r>
        </a:p>
        <a:p>
          <a:pPr algn="l"/>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en-US" altLang="ko-KR" sz="1200" b="1">
              <a:solidFill>
                <a:schemeClr val="dk1"/>
              </a:solidFill>
              <a:effectLst/>
              <a:latin typeface="돋움" pitchFamily="50" charset="-127"/>
              <a:ea typeface="돋움" pitchFamily="50" charset="-127"/>
              <a:cs typeface="+mn-cs"/>
            </a:rPr>
            <a:t>(</a:t>
          </a:r>
          <a:r>
            <a:rPr lang="ko-KR" altLang="en-US" sz="1200" b="1">
              <a:solidFill>
                <a:schemeClr val="dk1"/>
              </a:solidFill>
              <a:effectLst/>
              <a:latin typeface="돋움" pitchFamily="50" charset="-127"/>
              <a:ea typeface="돋움" pitchFamily="50" charset="-127"/>
              <a:cs typeface="+mn-cs"/>
            </a:rPr>
            <a:t>폭염주의보</a:t>
          </a:r>
          <a:r>
            <a:rPr lang="en-US" altLang="ko-KR" sz="1200" b="1">
              <a:solidFill>
                <a:schemeClr val="dk1"/>
              </a:solidFill>
              <a:effectLst/>
              <a:latin typeface="돋움" pitchFamily="50" charset="-127"/>
              <a:ea typeface="돋움" pitchFamily="50" charset="-127"/>
              <a:cs typeface="+mn-cs"/>
            </a:rPr>
            <a:t>)</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일최고기온 </a:t>
          </a:r>
          <a:r>
            <a:rPr lang="en-US" altLang="ko-KR" sz="1200">
              <a:solidFill>
                <a:schemeClr val="dk1"/>
              </a:solidFill>
              <a:effectLst/>
              <a:latin typeface="돋움" pitchFamily="50" charset="-127"/>
              <a:ea typeface="돋움" pitchFamily="50" charset="-127"/>
              <a:cs typeface="+mn-cs"/>
            </a:rPr>
            <a:t>33</a:t>
          </a:r>
          <a:r>
            <a:rPr lang="ko-KR" altLang="en-US" sz="1200">
              <a:solidFill>
                <a:schemeClr val="dk1"/>
              </a:solidFill>
              <a:effectLst/>
              <a:latin typeface="돋움" pitchFamily="50" charset="-127"/>
              <a:ea typeface="돋움" pitchFamily="50" charset="-127"/>
              <a:cs typeface="+mn-cs"/>
            </a:rPr>
            <a:t>℃ 이상이고 일최고열지수</a:t>
          </a:r>
          <a:r>
            <a:rPr lang="en-US" altLang="ko-KR" sz="1200">
              <a:solidFill>
                <a:schemeClr val="dk1"/>
              </a:solidFill>
              <a:effectLst/>
              <a:latin typeface="돋움" pitchFamily="50" charset="-127"/>
              <a:ea typeface="돋움" pitchFamily="50" charset="-127"/>
              <a:cs typeface="+mn-cs"/>
            </a:rPr>
            <a:t>(Heat Index) 32</a:t>
          </a:r>
          <a:r>
            <a:rPr lang="ko-KR" altLang="en-US" sz="1200">
              <a:solidFill>
                <a:schemeClr val="dk1"/>
              </a:solidFill>
              <a:effectLst/>
              <a:latin typeface="돋움" pitchFamily="50" charset="-127"/>
              <a:ea typeface="돋움" pitchFamily="50" charset="-127"/>
              <a:cs typeface="+mn-cs"/>
            </a:rPr>
            <a:t>℃ 이상인 상태가 </a:t>
          </a:r>
          <a:r>
            <a:rPr lang="en-US" altLang="ko-KR" sz="1200">
              <a:solidFill>
                <a:schemeClr val="dk1"/>
              </a:solidFill>
              <a:effectLst/>
              <a:latin typeface="돋움" pitchFamily="50" charset="-127"/>
              <a:ea typeface="돋움" pitchFamily="50" charset="-127"/>
              <a:cs typeface="+mn-cs"/>
            </a:rPr>
            <a:t>2</a:t>
          </a:r>
          <a:r>
            <a:rPr lang="ko-KR" altLang="en-US" sz="1200">
              <a:solidFill>
                <a:schemeClr val="dk1"/>
              </a:solidFill>
              <a:effectLst/>
              <a:latin typeface="돋움" pitchFamily="50" charset="-127"/>
              <a:ea typeface="돋움" pitchFamily="50" charset="-127"/>
              <a:cs typeface="+mn-cs"/>
            </a:rPr>
            <a:t>일 이상 지속이 예상될 때</a:t>
          </a:r>
          <a:endParaRPr lang="en-US" altLang="ko-KR" sz="1200">
            <a:solidFill>
              <a:schemeClr val="dk1"/>
            </a:solidFill>
            <a:effectLst/>
            <a:latin typeface="돋움" pitchFamily="50" charset="-127"/>
            <a:ea typeface="돋움" pitchFamily="50" charset="-127"/>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en-US" altLang="ko-KR" sz="1200" b="1">
              <a:solidFill>
                <a:schemeClr val="dk1"/>
              </a:solidFill>
              <a:effectLst/>
              <a:latin typeface="돋움" pitchFamily="50" charset="-127"/>
              <a:ea typeface="돋움" pitchFamily="50" charset="-127"/>
              <a:cs typeface="+mn-cs"/>
            </a:rPr>
            <a:t>(</a:t>
          </a:r>
          <a:r>
            <a:rPr lang="ko-KR" altLang="ko-KR" sz="1200" b="1">
              <a:solidFill>
                <a:schemeClr val="dk1"/>
              </a:solidFill>
              <a:effectLst/>
              <a:latin typeface="돋움" pitchFamily="50" charset="-127"/>
              <a:ea typeface="돋움" pitchFamily="50" charset="-127"/>
              <a:cs typeface="+mn-cs"/>
            </a:rPr>
            <a:t>폭염</a:t>
          </a:r>
          <a:r>
            <a:rPr lang="ko-KR" altLang="en-US" sz="1200" b="1">
              <a:solidFill>
                <a:schemeClr val="dk1"/>
              </a:solidFill>
              <a:effectLst/>
              <a:latin typeface="돋움" pitchFamily="50" charset="-127"/>
              <a:ea typeface="돋움" pitchFamily="50" charset="-127"/>
              <a:cs typeface="+mn-cs"/>
            </a:rPr>
            <a:t>경보</a:t>
          </a:r>
          <a:r>
            <a:rPr lang="en-US" altLang="ko-KR" sz="1200" b="1">
              <a:solidFill>
                <a:schemeClr val="dk1"/>
              </a:solidFill>
              <a:effectLst/>
              <a:latin typeface="돋움" pitchFamily="50" charset="-127"/>
              <a:ea typeface="돋움" pitchFamily="50" charset="-127"/>
              <a:cs typeface="+mn-cs"/>
            </a:rPr>
            <a:t>)</a:t>
          </a:r>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일최고기온 </a:t>
          </a:r>
          <a:r>
            <a:rPr lang="en-US" altLang="ko-KR" sz="1200">
              <a:solidFill>
                <a:schemeClr val="dk1"/>
              </a:solidFill>
              <a:effectLst/>
              <a:latin typeface="돋움" pitchFamily="50" charset="-127"/>
              <a:ea typeface="돋움" pitchFamily="50" charset="-127"/>
              <a:cs typeface="+mn-cs"/>
            </a:rPr>
            <a:t>35</a:t>
          </a:r>
          <a:r>
            <a:rPr lang="ko-KR" altLang="ko-KR" sz="1200">
              <a:solidFill>
                <a:schemeClr val="dk1"/>
              </a:solidFill>
              <a:effectLst/>
              <a:latin typeface="돋움" pitchFamily="50" charset="-127"/>
              <a:ea typeface="돋움" pitchFamily="50" charset="-127"/>
              <a:cs typeface="+mn-cs"/>
            </a:rPr>
            <a:t>℃ 이상이고 일최고열지수</a:t>
          </a:r>
          <a:r>
            <a:rPr lang="en-US" altLang="ko-KR" sz="1200">
              <a:solidFill>
                <a:schemeClr val="dk1"/>
              </a:solidFill>
              <a:effectLst/>
              <a:latin typeface="돋움" pitchFamily="50" charset="-127"/>
              <a:ea typeface="돋움" pitchFamily="50" charset="-127"/>
              <a:cs typeface="+mn-cs"/>
            </a:rPr>
            <a:t> 41</a:t>
          </a:r>
          <a:r>
            <a:rPr lang="ko-KR" altLang="ko-KR" sz="1200">
              <a:solidFill>
                <a:schemeClr val="dk1"/>
              </a:solidFill>
              <a:effectLst/>
              <a:latin typeface="돋움" pitchFamily="50" charset="-127"/>
              <a:ea typeface="돋움" pitchFamily="50" charset="-127"/>
              <a:cs typeface="+mn-cs"/>
            </a:rPr>
            <a:t>℃ 이상인 상태가 </a:t>
          </a:r>
          <a:r>
            <a:rPr lang="en-US" altLang="ko-KR" sz="1200">
              <a:solidFill>
                <a:schemeClr val="dk1"/>
              </a:solidFill>
              <a:effectLst/>
              <a:latin typeface="돋움" pitchFamily="50" charset="-127"/>
              <a:ea typeface="돋움" pitchFamily="50" charset="-127"/>
              <a:cs typeface="+mn-cs"/>
            </a:rPr>
            <a:t>2</a:t>
          </a:r>
          <a:r>
            <a:rPr lang="ko-KR" altLang="ko-KR" sz="1200">
              <a:solidFill>
                <a:schemeClr val="dk1"/>
              </a:solidFill>
              <a:effectLst/>
              <a:latin typeface="돋움" pitchFamily="50" charset="-127"/>
              <a:ea typeface="돋움" pitchFamily="50" charset="-127"/>
              <a:cs typeface="+mn-cs"/>
            </a:rPr>
            <a:t>일 이상 지속</a:t>
          </a:r>
          <a:r>
            <a:rPr lang="ko-KR" altLang="en-US" sz="1200">
              <a:solidFill>
                <a:schemeClr val="dk1"/>
              </a:solidFill>
              <a:effectLst/>
              <a:latin typeface="돋움" pitchFamily="50" charset="-127"/>
              <a:ea typeface="돋움" pitchFamily="50" charset="-127"/>
              <a:cs typeface="+mn-cs"/>
            </a:rPr>
            <a:t>될 것으로 </a:t>
          </a:r>
          <a:r>
            <a:rPr lang="ko-KR" altLang="ko-KR" sz="1200">
              <a:solidFill>
                <a:schemeClr val="dk1"/>
              </a:solidFill>
              <a:effectLst/>
              <a:latin typeface="돋움" pitchFamily="50" charset="-127"/>
              <a:ea typeface="돋움" pitchFamily="50" charset="-127"/>
              <a:cs typeface="+mn-cs"/>
            </a:rPr>
            <a:t>예상될 때</a:t>
          </a:r>
          <a:endParaRPr lang="ko-KR" altLang="ko-KR" sz="1200">
            <a:effectLst/>
            <a:latin typeface="돋움" pitchFamily="50" charset="-127"/>
            <a:ea typeface="돋움" pitchFamily="50" charset="-127"/>
          </a:endParaRPr>
        </a:p>
        <a:p>
          <a:pPr algn="l"/>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en-US" altLang="ko-KR" sz="1050">
              <a:solidFill>
                <a:schemeClr val="dk1"/>
              </a:solidFill>
              <a:effectLst/>
              <a:latin typeface="돋움" pitchFamily="50" charset="-127"/>
              <a:ea typeface="돋움" pitchFamily="50" charset="-127"/>
              <a:cs typeface="+mn-cs"/>
            </a:rPr>
            <a:t>※ </a:t>
          </a:r>
          <a:r>
            <a:rPr lang="ko-KR" altLang="en-US" sz="1050">
              <a:solidFill>
                <a:schemeClr val="dk1"/>
              </a:solidFill>
              <a:effectLst/>
              <a:latin typeface="돋움" pitchFamily="50" charset="-127"/>
              <a:ea typeface="돋움" pitchFamily="50" charset="-127"/>
              <a:cs typeface="+mn-cs"/>
            </a:rPr>
            <a:t>열지수 </a:t>
          </a:r>
          <a:r>
            <a:rPr lang="en-US" altLang="ko-KR" sz="1050">
              <a:solidFill>
                <a:schemeClr val="dk1"/>
              </a:solidFill>
              <a:effectLst/>
              <a:latin typeface="돋움" pitchFamily="50" charset="-127"/>
              <a:ea typeface="돋움" pitchFamily="50" charset="-127"/>
              <a:cs typeface="+mn-cs"/>
            </a:rPr>
            <a:t>: </a:t>
          </a:r>
          <a:r>
            <a:rPr lang="ko-KR" altLang="en-US" sz="1050">
              <a:solidFill>
                <a:schemeClr val="dk1"/>
              </a:solidFill>
              <a:effectLst/>
              <a:latin typeface="돋움" pitchFamily="50" charset="-127"/>
              <a:ea typeface="돋움" pitchFamily="50" charset="-127"/>
              <a:cs typeface="+mn-cs"/>
            </a:rPr>
            <a:t>날씨에 따른 인간의 열적 스트레스를 기온과 습도의 함수로 표현</a:t>
          </a:r>
          <a:r>
            <a:rPr lang="en-US" altLang="ko-KR" sz="1050">
              <a:solidFill>
                <a:schemeClr val="dk1"/>
              </a:solidFill>
              <a:effectLst/>
              <a:latin typeface="돋움" pitchFamily="50" charset="-127"/>
              <a:ea typeface="돋움" pitchFamily="50" charset="-127"/>
              <a:cs typeface="+mn-cs"/>
            </a:rPr>
            <a:t>(</a:t>
          </a:r>
          <a:r>
            <a:rPr lang="ko-KR" altLang="en-US" sz="1050">
              <a:solidFill>
                <a:schemeClr val="dk1"/>
              </a:solidFill>
              <a:effectLst/>
              <a:latin typeface="돋움" pitchFamily="50" charset="-127"/>
              <a:ea typeface="돋움" pitchFamily="50" charset="-127"/>
              <a:cs typeface="+mn-cs"/>
            </a:rPr>
            <a:t>체감온도</a:t>
          </a:r>
          <a:r>
            <a:rPr lang="en-US" altLang="ko-KR" sz="1050">
              <a:solidFill>
                <a:schemeClr val="dk1"/>
              </a:solidFill>
              <a:effectLst/>
              <a:latin typeface="돋움" pitchFamily="50" charset="-127"/>
              <a:ea typeface="돋움" pitchFamily="50" charset="-127"/>
              <a:cs typeface="+mn-cs"/>
            </a:rPr>
            <a:t>)</a:t>
          </a:r>
        </a:p>
        <a:p>
          <a:pPr algn="l"/>
          <a:endParaRPr lang="en-US" altLang="ko-KR" sz="1200">
            <a:solidFill>
              <a:schemeClr val="dk1"/>
            </a:solidFill>
            <a:effectLst/>
            <a:latin typeface="돋움" pitchFamily="50" charset="-127"/>
            <a:ea typeface="돋움" pitchFamily="50" charset="-127"/>
            <a:cs typeface="+mn-cs"/>
          </a:endParaRPr>
        </a:p>
        <a:p>
          <a:r>
            <a:rPr lang="en-US" altLang="ko-KR" sz="1200" b="1">
              <a:solidFill>
                <a:schemeClr val="dk1"/>
              </a:solidFill>
              <a:effectLst/>
              <a:latin typeface="돋움" pitchFamily="50" charset="-127"/>
              <a:ea typeface="돋움" pitchFamily="50" charset="-127"/>
              <a:cs typeface="+mn-cs"/>
            </a:rPr>
            <a:t>  </a:t>
          </a:r>
          <a:r>
            <a:rPr lang="ko-KR" altLang="ko-KR" sz="1200" b="1">
              <a:solidFill>
                <a:schemeClr val="dk1"/>
              </a:solidFill>
              <a:effectLst/>
              <a:latin typeface="돋움" pitchFamily="50" charset="-127"/>
              <a:ea typeface="돋움" pitchFamily="50" charset="-127"/>
              <a:cs typeface="+mn-cs"/>
            </a:rPr>
            <a:t>□ 폭염</a:t>
          </a:r>
          <a:r>
            <a:rPr lang="ko-KR" altLang="en-US" sz="1200" b="1">
              <a:solidFill>
                <a:schemeClr val="dk1"/>
              </a:solidFill>
              <a:effectLst/>
              <a:latin typeface="돋움" pitchFamily="50" charset="-127"/>
              <a:ea typeface="돋움" pitchFamily="50" charset="-127"/>
              <a:cs typeface="+mn-cs"/>
            </a:rPr>
            <a:t>이 안전보건에 미치는 영향</a:t>
          </a:r>
          <a:endParaRPr lang="ko-KR" altLang="ko-KR" sz="1200" b="1">
            <a:effectLst/>
            <a:latin typeface="돋움" pitchFamily="50" charset="-127"/>
            <a:ea typeface="돋움" pitchFamily="50" charset="-127"/>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b="1">
              <a:solidFill>
                <a:schemeClr val="dk1"/>
              </a:solidFill>
              <a:effectLst/>
              <a:latin typeface="돋움" pitchFamily="50" charset="-127"/>
              <a:ea typeface="돋움" pitchFamily="50" charset="-127"/>
              <a:cs typeface="+mn-cs"/>
            </a:rPr>
            <a:t>개인에 미치는 영향</a:t>
          </a:r>
          <a:endParaRPr lang="en-US" altLang="ko-KR" sz="1200" b="1">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 </a:t>
          </a:r>
          <a:r>
            <a:rPr lang="ko-KR" altLang="en-US" sz="1200">
              <a:solidFill>
                <a:schemeClr val="dk1"/>
              </a:solidFill>
              <a:effectLst/>
              <a:latin typeface="돋움" pitchFamily="50" charset="-127"/>
              <a:ea typeface="돋움" pitchFamily="50" charset="-127"/>
              <a:cs typeface="+mn-cs"/>
            </a:rPr>
            <a:t>보통 습도에서 </a:t>
          </a:r>
          <a:r>
            <a:rPr lang="en-US" altLang="ko-KR" sz="1200">
              <a:solidFill>
                <a:schemeClr val="dk1"/>
              </a:solidFill>
              <a:effectLst/>
              <a:latin typeface="돋움" pitchFamily="50" charset="-127"/>
              <a:ea typeface="돋움" pitchFamily="50" charset="-127"/>
              <a:cs typeface="+mn-cs"/>
            </a:rPr>
            <a:t>25</a:t>
          </a:r>
          <a:r>
            <a:rPr lang="ko-KR" altLang="en-US" sz="1200">
              <a:solidFill>
                <a:schemeClr val="dk1"/>
              </a:solidFill>
              <a:effectLst/>
              <a:latin typeface="돋움" pitchFamily="50" charset="-127"/>
              <a:ea typeface="돋움" pitchFamily="50" charset="-127"/>
              <a:cs typeface="+mn-cs"/>
            </a:rPr>
            <a:t>℃ 이상이면 무더위를 느끼며 장시간 야외활동 시 일사병</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열 경련 등 질병발생 가능성 증대</a:t>
          </a:r>
          <a:endParaRPr lang="en-US" altLang="ko-KR" sz="1200">
            <a:solidFill>
              <a:schemeClr val="dk1"/>
            </a:solidFill>
            <a:effectLst/>
            <a:latin typeface="돋움" pitchFamily="50" charset="-127"/>
            <a:ea typeface="돋움" pitchFamily="50" charset="-127"/>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altLang="ko-KR" sz="1200">
              <a:solidFill>
                <a:schemeClr val="dk1"/>
              </a:solidFill>
              <a:effectLst/>
              <a:latin typeface="돋움" pitchFamily="50" charset="-127"/>
              <a:ea typeface="돋움" pitchFamily="50" charset="-127"/>
              <a:cs typeface="+mn-cs"/>
            </a:rPr>
            <a:t>      - </a:t>
          </a:r>
          <a:r>
            <a:rPr lang="ko-KR" altLang="en-US" sz="1200">
              <a:solidFill>
                <a:schemeClr val="dk1"/>
              </a:solidFill>
              <a:effectLst/>
              <a:latin typeface="돋움" pitchFamily="50" charset="-127"/>
              <a:ea typeface="돋움" pitchFamily="50" charset="-127"/>
              <a:cs typeface="+mn-cs"/>
            </a:rPr>
            <a:t>밤 최저기온이 </a:t>
          </a:r>
          <a:r>
            <a:rPr lang="en-US" altLang="ko-KR" sz="1200">
              <a:solidFill>
                <a:schemeClr val="dk1"/>
              </a:solidFill>
              <a:effectLst/>
              <a:latin typeface="돋움" pitchFamily="50" charset="-127"/>
              <a:ea typeface="돋움" pitchFamily="50" charset="-127"/>
              <a:cs typeface="+mn-cs"/>
            </a:rPr>
            <a:t>25</a:t>
          </a:r>
          <a:r>
            <a:rPr lang="ko-KR" altLang="en-US" sz="1200">
              <a:solidFill>
                <a:schemeClr val="dk1"/>
              </a:solidFill>
              <a:effectLst/>
              <a:latin typeface="돋움" pitchFamily="50" charset="-127"/>
              <a:ea typeface="돋움" pitchFamily="50" charset="-127"/>
              <a:cs typeface="+mn-cs"/>
            </a:rPr>
            <a:t>℃ 이상인 열대야에서는 불면증</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불쾌감</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피로감 증대 등의 증상 발생</a:t>
          </a:r>
          <a:endParaRPr lang="en-US" altLang="ko-KR" sz="1200">
            <a:solidFill>
              <a:schemeClr val="dk1"/>
            </a:solidFill>
            <a:effectLst/>
            <a:latin typeface="돋움" pitchFamily="50" charset="-127"/>
            <a:ea typeface="돋움" pitchFamily="50" charset="-127"/>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b="1">
              <a:solidFill>
                <a:schemeClr val="dk1"/>
              </a:solidFill>
              <a:effectLst/>
              <a:latin typeface="돋움" pitchFamily="50" charset="-127"/>
              <a:ea typeface="돋움" pitchFamily="50" charset="-127"/>
              <a:cs typeface="+mn-cs"/>
            </a:rPr>
            <a:t>사업장에 미치는 영향</a:t>
          </a:r>
          <a:endParaRPr lang="en-US" altLang="ko-KR" sz="1200" b="1">
            <a:solidFill>
              <a:schemeClr val="dk1"/>
            </a:solidFill>
            <a:effectLst/>
            <a:latin typeface="돋움" pitchFamily="50" charset="-127"/>
            <a:ea typeface="돋움" pitchFamily="50" charset="-127"/>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altLang="ko-KR" sz="1200">
              <a:solidFill>
                <a:schemeClr val="dk1"/>
              </a:solidFill>
              <a:effectLst/>
              <a:latin typeface="돋움" pitchFamily="50" charset="-127"/>
              <a:ea typeface="돋움" pitchFamily="50" charset="-127"/>
              <a:cs typeface="+mn-cs"/>
            </a:rPr>
            <a:t>      - </a:t>
          </a:r>
          <a:r>
            <a:rPr lang="ko-KR" altLang="en-US" sz="1200">
              <a:solidFill>
                <a:schemeClr val="dk1"/>
              </a:solidFill>
              <a:effectLst/>
              <a:latin typeface="돋움" pitchFamily="50" charset="-127"/>
              <a:ea typeface="돋움" pitchFamily="50" charset="-127"/>
              <a:cs typeface="+mn-cs"/>
            </a:rPr>
            <a:t>불쾌지수가 높아져 우발적 사고 발생 가능성 증가</a:t>
          </a:r>
          <a:endParaRPr lang="en-US" altLang="ko-KR" sz="1200">
            <a:solidFill>
              <a:schemeClr val="dk1"/>
            </a:solidFill>
            <a:effectLst/>
            <a:latin typeface="돋움" pitchFamily="50" charset="-127"/>
            <a:ea typeface="돋움" pitchFamily="50" charset="-127"/>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US" altLang="ko-KR" sz="1200">
            <a:solidFill>
              <a:schemeClr val="dk1"/>
            </a:solidFill>
            <a:effectLst/>
            <a:latin typeface="돋움" pitchFamily="50" charset="-127"/>
            <a:ea typeface="돋움" pitchFamily="50" charset="-127"/>
            <a:cs typeface="+mn-cs"/>
          </a:endParaRPr>
        </a:p>
        <a:p>
          <a:r>
            <a:rPr lang="en-US" altLang="ko-KR" sz="1300" b="1">
              <a:solidFill>
                <a:schemeClr val="dk1"/>
              </a:solidFill>
              <a:effectLst/>
              <a:latin typeface="돋움" pitchFamily="50" charset="-127"/>
              <a:ea typeface="돋움" pitchFamily="50" charset="-127"/>
              <a:cs typeface="+mn-cs"/>
            </a:rPr>
            <a:t>Ⅱ.  </a:t>
          </a:r>
          <a:r>
            <a:rPr lang="ko-KR" altLang="ko-KR" sz="1300" b="1">
              <a:solidFill>
                <a:schemeClr val="dk1"/>
              </a:solidFill>
              <a:effectLst/>
              <a:latin typeface="돋움" pitchFamily="50" charset="-127"/>
              <a:ea typeface="돋움" pitchFamily="50" charset="-127"/>
              <a:cs typeface="+mn-cs"/>
            </a:rPr>
            <a:t>폭염</a:t>
          </a:r>
          <a:r>
            <a:rPr lang="ko-KR" altLang="en-US" sz="1300" b="1">
              <a:solidFill>
                <a:schemeClr val="dk1"/>
              </a:solidFill>
              <a:effectLst/>
              <a:latin typeface="돋움" pitchFamily="50" charset="-127"/>
              <a:ea typeface="돋움" pitchFamily="50" charset="-127"/>
              <a:cs typeface="+mn-cs"/>
            </a:rPr>
            <a:t>대비  사업장  행동요령</a:t>
          </a:r>
          <a:endParaRPr lang="en-US" altLang="ko-KR" sz="1300" b="1">
            <a:solidFill>
              <a:schemeClr val="dk1"/>
            </a:solidFill>
            <a:effectLst/>
            <a:latin typeface="돋움" pitchFamily="50" charset="-127"/>
            <a:ea typeface="돋움" pitchFamily="50" charset="-127"/>
            <a:cs typeface="+mn-cs"/>
          </a:endParaRPr>
        </a:p>
        <a:p>
          <a:endParaRPr lang="ko-KR" altLang="ko-KR" sz="1200">
            <a:effectLst/>
            <a:latin typeface="돋움" pitchFamily="50" charset="-127"/>
            <a:ea typeface="돋움" pitchFamily="50" charset="-127"/>
          </a:endParaRPr>
        </a:p>
        <a:p>
          <a:r>
            <a:rPr lang="en-US" altLang="ko-KR" sz="1200">
              <a:solidFill>
                <a:schemeClr val="dk1"/>
              </a:solidFill>
              <a:effectLst/>
              <a:latin typeface="돋움" pitchFamily="50" charset="-127"/>
              <a:ea typeface="돋움" pitchFamily="50" charset="-127"/>
              <a:cs typeface="+mn-cs"/>
            </a:rPr>
            <a:t>  </a:t>
          </a:r>
          <a:r>
            <a:rPr lang="en-US" altLang="ko-KR" sz="1200" b="1">
              <a:solidFill>
                <a:schemeClr val="dk1"/>
              </a:solidFill>
              <a:effectLst/>
              <a:latin typeface="돋움" pitchFamily="50" charset="-127"/>
              <a:ea typeface="돋움" pitchFamily="50" charset="-127"/>
              <a:cs typeface="+mn-cs"/>
            </a:rPr>
            <a:t>【 </a:t>
          </a:r>
          <a:r>
            <a:rPr lang="ko-KR" altLang="en-US" sz="1200" b="1">
              <a:solidFill>
                <a:schemeClr val="dk1"/>
              </a:solidFill>
              <a:effectLst/>
              <a:latin typeface="돋움" pitchFamily="50" charset="-127"/>
              <a:ea typeface="돋움" pitchFamily="50" charset="-127"/>
              <a:cs typeface="+mn-cs"/>
            </a:rPr>
            <a:t>사전  준비사항</a:t>
          </a:r>
          <a:r>
            <a:rPr lang="ko-KR" altLang="ko-KR" sz="1200" b="1">
              <a:solidFill>
                <a:schemeClr val="dk1"/>
              </a:solidFill>
              <a:effectLst/>
              <a:latin typeface="돋움" pitchFamily="50" charset="-127"/>
              <a:ea typeface="돋움" pitchFamily="50" charset="-127"/>
              <a:cs typeface="+mn-cs"/>
            </a:rPr>
            <a:t> </a:t>
          </a:r>
          <a:r>
            <a:rPr lang="en-US" altLang="ko-KR" sz="1200" b="1">
              <a:solidFill>
                <a:schemeClr val="dk1"/>
              </a:solidFill>
              <a:effectLst/>
              <a:latin typeface="돋움" pitchFamily="50" charset="-127"/>
              <a:ea typeface="돋움" pitchFamily="50" charset="-127"/>
              <a:cs typeface="+mn-cs"/>
            </a:rPr>
            <a:t>】</a:t>
          </a:r>
        </a:p>
        <a:p>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라디오나 </a:t>
          </a:r>
          <a:r>
            <a:rPr lang="en-US" altLang="ko-KR" sz="1200">
              <a:solidFill>
                <a:schemeClr val="dk1"/>
              </a:solidFill>
              <a:effectLst/>
              <a:latin typeface="돋움" pitchFamily="50" charset="-127"/>
              <a:ea typeface="돋움" pitchFamily="50" charset="-127"/>
              <a:cs typeface="+mn-cs"/>
            </a:rPr>
            <a:t>TV</a:t>
          </a:r>
          <a:r>
            <a:rPr lang="ko-KR" altLang="en-US" sz="1200">
              <a:solidFill>
                <a:schemeClr val="dk1"/>
              </a:solidFill>
              <a:effectLst/>
              <a:latin typeface="돋움" pitchFamily="50" charset="-127"/>
              <a:ea typeface="돋움" pitchFamily="50" charset="-127"/>
              <a:cs typeface="+mn-cs"/>
            </a:rPr>
            <a:t>의 무더위 관련 기상상황에 매일 주목</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사업장에서 가까운 병원의 연락처 확인과 사업장에 체온계를 비치하고 근로자의 열사병 등 증상을 체크</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단수 등에 대비하여 미리 마실 물을 충분히 준비</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냉방기기 사용은 실내</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외 온도차를 </a:t>
          </a:r>
          <a:r>
            <a:rPr lang="en-US" altLang="ko-KR" sz="1200">
              <a:solidFill>
                <a:schemeClr val="dk1"/>
              </a:solidFill>
              <a:effectLst/>
              <a:latin typeface="돋움" pitchFamily="50" charset="-127"/>
              <a:ea typeface="돋움" pitchFamily="50" charset="-127"/>
              <a:cs typeface="+mn-cs"/>
            </a:rPr>
            <a:t>5</a:t>
          </a:r>
          <a:r>
            <a:rPr lang="ko-KR" altLang="en-US" sz="1200">
              <a:solidFill>
                <a:schemeClr val="dk1"/>
              </a:solidFill>
              <a:effectLst/>
              <a:latin typeface="돋움" pitchFamily="50" charset="-127"/>
              <a:ea typeface="돋움" pitchFamily="50" charset="-127"/>
              <a:cs typeface="+mn-cs"/>
            </a:rPr>
            <a:t>℃내외로 유지하여 냉방병을 예방</a:t>
          </a:r>
          <a:r>
            <a:rPr lang="en-US" altLang="ko-KR" sz="1050">
              <a:solidFill>
                <a:schemeClr val="dk1"/>
              </a:solidFill>
              <a:effectLst/>
              <a:latin typeface="돋움" pitchFamily="50" charset="-127"/>
              <a:ea typeface="돋움" pitchFamily="50" charset="-127"/>
              <a:cs typeface="+mn-cs"/>
            </a:rPr>
            <a:t>(</a:t>
          </a:r>
          <a:r>
            <a:rPr lang="ko-KR" altLang="en-US" sz="1050">
              <a:solidFill>
                <a:schemeClr val="dk1"/>
              </a:solidFill>
              <a:effectLst/>
              <a:latin typeface="돋움" pitchFamily="50" charset="-127"/>
              <a:ea typeface="돋움" pitchFamily="50" charset="-127"/>
              <a:cs typeface="+mn-cs"/>
            </a:rPr>
            <a:t>건강 실내 냉방온도는 </a:t>
          </a:r>
          <a:r>
            <a:rPr lang="en-US" altLang="ko-KR" sz="1050">
              <a:solidFill>
                <a:schemeClr val="dk1"/>
              </a:solidFill>
              <a:effectLst/>
              <a:latin typeface="돋움" pitchFamily="50" charset="-127"/>
              <a:ea typeface="돋움" pitchFamily="50" charset="-127"/>
              <a:cs typeface="+mn-cs"/>
            </a:rPr>
            <a:t>26</a:t>
          </a:r>
          <a:r>
            <a:rPr lang="ko-KR" altLang="en-US" sz="1050">
              <a:solidFill>
                <a:schemeClr val="dk1"/>
              </a:solidFill>
              <a:effectLst/>
              <a:latin typeface="돋움" pitchFamily="50" charset="-127"/>
              <a:ea typeface="돋움" pitchFamily="50" charset="-127"/>
              <a:cs typeface="+mn-cs"/>
            </a:rPr>
            <a:t>℃</a:t>
          </a:r>
          <a:r>
            <a:rPr lang="en-US" altLang="ko-KR" sz="1050">
              <a:solidFill>
                <a:schemeClr val="dk1"/>
              </a:solidFill>
              <a:effectLst/>
              <a:latin typeface="돋움" pitchFamily="50" charset="-127"/>
              <a:ea typeface="돋움" pitchFamily="50" charset="-127"/>
              <a:cs typeface="+mn-cs"/>
            </a:rPr>
            <a:t>~28</a:t>
          </a:r>
          <a:r>
            <a:rPr lang="ko-KR" altLang="en-US" sz="1050">
              <a:solidFill>
                <a:schemeClr val="dk1"/>
              </a:solidFill>
              <a:effectLst/>
              <a:latin typeface="돋움" pitchFamily="50" charset="-127"/>
              <a:ea typeface="돋움" pitchFamily="50" charset="-127"/>
              <a:cs typeface="+mn-cs"/>
            </a:rPr>
            <a:t>℃가 적당</a:t>
          </a:r>
          <a:r>
            <a:rPr lang="en-US" altLang="ko-KR" sz="1050">
              <a:solidFill>
                <a:schemeClr val="dk1"/>
              </a:solidFill>
              <a:effectLst/>
              <a:latin typeface="돋움" pitchFamily="50" charset="-127"/>
              <a:ea typeface="돋움" pitchFamily="50" charset="-127"/>
              <a:cs typeface="+mn-cs"/>
            </a:rPr>
            <a:t>)</a:t>
          </a: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사업장으로 들어오는 직사관선을 최대한 차단</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차량의 장거리 운행계획이 있다면 도로의 변형 등으로 교통사고 등이 발생할 수 있으므로 신중히 검토</a:t>
          </a:r>
          <a:endParaRPr lang="en-US" altLang="ko-KR" sz="1200">
            <a:latin typeface="돋움" pitchFamily="50" charset="-127"/>
            <a:ea typeface="돋움" pitchFamily="50" charset="-127"/>
          </a:endParaRPr>
        </a:p>
      </xdr:txBody>
    </xdr:sp>
    <xdr:clientData/>
  </xdr:twoCellAnchor>
  <xdr:twoCellAnchor>
    <xdr:from>
      <xdr:col>0</xdr:col>
      <xdr:colOff>342898</xdr:colOff>
      <xdr:row>334</xdr:row>
      <xdr:rowOff>57149</xdr:rowOff>
    </xdr:from>
    <xdr:to>
      <xdr:col>11</xdr:col>
      <xdr:colOff>600898</xdr:colOff>
      <xdr:row>358</xdr:row>
      <xdr:rowOff>76200</xdr:rowOff>
    </xdr:to>
    <xdr:sp macro="" textlink="">
      <xdr:nvSpPr>
        <xdr:cNvPr id="70" name="직사각형 69">
          <a:extLst>
            <a:ext uri="{FF2B5EF4-FFF2-40B4-BE49-F238E27FC236}">
              <a16:creationId xmlns:a16="http://schemas.microsoft.com/office/drawing/2014/main" id="{28749692-E0FC-41DB-AFFD-0A0434CFDBF9}"/>
            </a:ext>
          </a:extLst>
        </xdr:cNvPr>
        <xdr:cNvSpPr/>
      </xdr:nvSpPr>
      <xdr:spPr bwMode="auto">
        <a:xfrm>
          <a:off x="342898" y="38576250"/>
          <a:ext cx="8640000" cy="0"/>
        </a:xfrm>
        <a:prstGeom prst="rect">
          <a:avLst/>
        </a:prstGeom>
        <a:noFill/>
        <a:ln w="12700">
          <a:no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r>
            <a:rPr lang="en-US" altLang="ko-KR" sz="1200">
              <a:solidFill>
                <a:schemeClr val="dk1"/>
              </a:solidFill>
              <a:effectLst/>
              <a:latin typeface="돋움" pitchFamily="50" charset="-127"/>
              <a:ea typeface="돋움" pitchFamily="50" charset="-127"/>
              <a:cs typeface="+mn-cs"/>
            </a:rPr>
            <a:t>  </a:t>
          </a:r>
          <a:r>
            <a:rPr lang="en-US" altLang="ko-KR" sz="1200" b="1">
              <a:solidFill>
                <a:schemeClr val="dk1"/>
              </a:solidFill>
              <a:effectLst/>
              <a:latin typeface="돋움" pitchFamily="50" charset="-127"/>
              <a:ea typeface="돋움" pitchFamily="50" charset="-127"/>
              <a:cs typeface="+mn-cs"/>
            </a:rPr>
            <a:t>【 </a:t>
          </a:r>
          <a:r>
            <a:rPr lang="ko-KR" altLang="en-US" sz="1200" b="1">
              <a:solidFill>
                <a:schemeClr val="dk1"/>
              </a:solidFill>
              <a:effectLst/>
              <a:latin typeface="돋움" pitchFamily="50" charset="-127"/>
              <a:ea typeface="돋움" pitchFamily="50" charset="-127"/>
              <a:cs typeface="+mn-cs"/>
            </a:rPr>
            <a:t>폭염주의보 발령시</a:t>
          </a:r>
          <a:r>
            <a:rPr lang="ko-KR" altLang="ko-KR" sz="1200" b="1">
              <a:solidFill>
                <a:schemeClr val="dk1"/>
              </a:solidFill>
              <a:effectLst/>
              <a:latin typeface="돋움" pitchFamily="50" charset="-127"/>
              <a:ea typeface="돋움" pitchFamily="50" charset="-127"/>
              <a:cs typeface="+mn-cs"/>
            </a:rPr>
            <a:t> </a:t>
          </a:r>
          <a:r>
            <a:rPr lang="en-US" altLang="ko-KR" sz="1200" b="1">
              <a:solidFill>
                <a:schemeClr val="dk1"/>
              </a:solidFill>
              <a:effectLst/>
              <a:latin typeface="돋움" pitchFamily="50" charset="-127"/>
              <a:ea typeface="돋움" pitchFamily="50" charset="-127"/>
              <a:cs typeface="+mn-cs"/>
            </a:rPr>
            <a:t>】</a:t>
          </a:r>
        </a:p>
        <a:p>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야외행사 및 친목을 위한 스포츠 경기 등 각종 외부행사를 자제</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점심시간 등을 이용 </a:t>
          </a:r>
          <a:r>
            <a:rPr lang="en-US" altLang="ko-KR" sz="1200">
              <a:solidFill>
                <a:schemeClr val="dk1"/>
              </a:solidFill>
              <a:effectLst/>
              <a:latin typeface="돋움" pitchFamily="50" charset="-127"/>
              <a:ea typeface="돋움" pitchFamily="50" charset="-127"/>
              <a:cs typeface="+mn-cs"/>
            </a:rPr>
            <a:t>10</a:t>
          </a:r>
          <a:r>
            <a:rPr lang="ko-KR" altLang="en-US" sz="1200">
              <a:solidFill>
                <a:schemeClr val="dk1"/>
              </a:solidFill>
              <a:effectLst/>
              <a:latin typeface="돋움" pitchFamily="50" charset="-127"/>
              <a:ea typeface="돋움" pitchFamily="50" charset="-127"/>
              <a:cs typeface="+mn-cs"/>
            </a:rPr>
            <a:t>분</a:t>
          </a:r>
          <a:r>
            <a:rPr lang="en-US" altLang="ko-KR" sz="1200">
              <a:solidFill>
                <a:schemeClr val="dk1"/>
              </a:solidFill>
              <a:effectLst/>
              <a:latin typeface="돋움" pitchFamily="50" charset="-127"/>
              <a:ea typeface="돋움" pitchFamily="50" charset="-127"/>
              <a:cs typeface="+mn-cs"/>
            </a:rPr>
            <a:t>~15</a:t>
          </a:r>
          <a:r>
            <a:rPr lang="ko-KR" altLang="en-US" sz="1200">
              <a:solidFill>
                <a:schemeClr val="dk1"/>
              </a:solidFill>
              <a:effectLst/>
              <a:latin typeface="돋움" pitchFamily="50" charset="-127"/>
              <a:ea typeface="돋움" pitchFamily="50" charset="-127"/>
              <a:cs typeface="+mn-cs"/>
            </a:rPr>
            <a:t>분 정도의 낮잠으로 개인건강을 유지</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직원들이 자유 복장으로 출근 및 근무하도록 근무환경을 개선</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휴식시간은 장시간보다는 짧게 자주</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실내 작업장에서는 자연환기가 될 수 있도록 창문이나 출입문을 열어 두고 밀폐지역은 피함</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식중독</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장티푸스</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뇌염 등의 질병예방을 위해 현장사무실</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숙소</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식당 등의 청결관리 및 소독을 실시</a:t>
          </a:r>
          <a:endParaRPr lang="en-US" altLang="ko-KR" sz="1200">
            <a:solidFill>
              <a:schemeClr val="dk1"/>
            </a:solidFill>
            <a:effectLst/>
            <a:latin typeface="돋움" pitchFamily="50" charset="-127"/>
            <a:ea typeface="돋움" pitchFamily="50" charset="-127"/>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작업 중에는 매 </a:t>
          </a:r>
          <a:r>
            <a:rPr lang="en-US" altLang="ko-KR" sz="1200">
              <a:solidFill>
                <a:schemeClr val="dk1"/>
              </a:solidFill>
              <a:effectLst/>
              <a:latin typeface="돋움" pitchFamily="50" charset="-127"/>
              <a:ea typeface="돋움" pitchFamily="50" charset="-127"/>
              <a:cs typeface="+mn-cs"/>
            </a:rPr>
            <a:t>15~20</a:t>
          </a:r>
          <a:r>
            <a:rPr lang="ko-KR" altLang="en-US" sz="1200">
              <a:solidFill>
                <a:schemeClr val="dk1"/>
              </a:solidFill>
              <a:effectLst/>
              <a:latin typeface="돋움" pitchFamily="50" charset="-127"/>
              <a:ea typeface="돋움" pitchFamily="50" charset="-127"/>
              <a:cs typeface="+mn-cs"/>
            </a:rPr>
            <a:t>분 간격으로 </a:t>
          </a:r>
          <a:r>
            <a:rPr lang="en-US" altLang="ko-KR" sz="1200">
              <a:solidFill>
                <a:schemeClr val="dk1"/>
              </a:solidFill>
              <a:effectLst/>
              <a:latin typeface="돋움" pitchFamily="50" charset="-127"/>
              <a:ea typeface="돋움" pitchFamily="50" charset="-127"/>
              <a:cs typeface="+mn-cs"/>
            </a:rPr>
            <a:t>1</a:t>
          </a:r>
          <a:r>
            <a:rPr lang="ko-KR" altLang="en-US" sz="1200">
              <a:solidFill>
                <a:schemeClr val="dk1"/>
              </a:solidFill>
              <a:effectLst/>
              <a:latin typeface="돋움" pitchFamily="50" charset="-127"/>
              <a:ea typeface="돋움" pitchFamily="50" charset="-127"/>
              <a:cs typeface="+mn-cs"/>
            </a:rPr>
            <a:t>컵 정도의 시원한 물</a:t>
          </a:r>
          <a:r>
            <a:rPr lang="en-US" altLang="ko-KR" sz="1050">
              <a:solidFill>
                <a:schemeClr val="dk1"/>
              </a:solidFill>
              <a:effectLst/>
              <a:latin typeface="돋움" pitchFamily="50" charset="-127"/>
              <a:ea typeface="돋움" pitchFamily="50" charset="-127"/>
              <a:cs typeface="+mn-cs"/>
            </a:rPr>
            <a:t>(</a:t>
          </a:r>
          <a:r>
            <a:rPr lang="ko-KR" altLang="en-US" sz="1050">
              <a:solidFill>
                <a:schemeClr val="dk1"/>
              </a:solidFill>
              <a:effectLst/>
              <a:latin typeface="돋움" pitchFamily="50" charset="-127"/>
              <a:ea typeface="돋움" pitchFamily="50" charset="-127"/>
              <a:cs typeface="+mn-cs"/>
            </a:rPr>
            <a:t>염분</a:t>
          </a:r>
          <a:r>
            <a:rPr lang="en-US" altLang="ko-KR" sz="105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을 섭취</a:t>
          </a:r>
          <a:r>
            <a:rPr lang="en-US" altLang="ko-KR" sz="1050">
              <a:solidFill>
                <a:schemeClr val="dk1"/>
              </a:solidFill>
              <a:effectLst/>
              <a:latin typeface="돋움" pitchFamily="50" charset="-127"/>
              <a:ea typeface="돋움" pitchFamily="50" charset="-127"/>
              <a:cs typeface="+mn-cs"/>
            </a:rPr>
            <a:t>(</a:t>
          </a:r>
          <a:r>
            <a:rPr lang="ko-KR" altLang="en-US" sz="1050">
              <a:solidFill>
                <a:schemeClr val="dk1"/>
              </a:solidFill>
              <a:effectLst/>
              <a:latin typeface="돋움" pitchFamily="50" charset="-127"/>
              <a:ea typeface="돋움" pitchFamily="50" charset="-127"/>
              <a:cs typeface="+mn-cs"/>
            </a:rPr>
            <a:t>알코올</a:t>
          </a:r>
          <a:r>
            <a:rPr lang="en-US" altLang="ko-KR" sz="1050">
              <a:solidFill>
                <a:schemeClr val="dk1"/>
              </a:solidFill>
              <a:effectLst/>
              <a:latin typeface="돋움" pitchFamily="50" charset="-127"/>
              <a:ea typeface="돋움" pitchFamily="50" charset="-127"/>
              <a:cs typeface="+mn-cs"/>
            </a:rPr>
            <a:t>, </a:t>
          </a:r>
          <a:r>
            <a:rPr lang="ko-KR" altLang="en-US" sz="1050">
              <a:solidFill>
                <a:schemeClr val="dk1"/>
              </a:solidFill>
              <a:effectLst/>
              <a:latin typeface="돋움" pitchFamily="50" charset="-127"/>
              <a:ea typeface="돋움" pitchFamily="50" charset="-127"/>
              <a:cs typeface="+mn-cs"/>
            </a:rPr>
            <a:t>카페인이 있는 음료는 금물</a:t>
          </a:r>
          <a:r>
            <a:rPr lang="en-US" altLang="ko-KR" sz="1050">
              <a:solidFill>
                <a:schemeClr val="dk1"/>
              </a:solidFill>
              <a:effectLst/>
              <a:latin typeface="돋움" pitchFamily="50" charset="-127"/>
              <a:ea typeface="돋움" pitchFamily="50" charset="-127"/>
              <a:cs typeface="+mn-cs"/>
            </a:rPr>
            <a:t>)</a:t>
          </a:r>
          <a:endParaRPr lang="en-US" altLang="ko-KR" sz="1050">
            <a:effectLst/>
            <a:latin typeface="돋움" pitchFamily="50" charset="-127"/>
            <a:ea typeface="돋움" pitchFamily="50" charset="-127"/>
          </a:endParaRPr>
        </a:p>
        <a:p>
          <a:pPr marL="0" marR="0" indent="0" defTabSz="914400" eaLnBrk="1" fontAlgn="auto" latinLnBrk="0" hangingPunct="1">
            <a:lnSpc>
              <a:spcPct val="100000"/>
            </a:lnSpc>
            <a:spcBef>
              <a:spcPts val="0"/>
            </a:spcBef>
            <a:spcAft>
              <a:spcPts val="0"/>
            </a:spcAft>
            <a:buClrTx/>
            <a:buSzTx/>
            <a:buFontTx/>
            <a:buNone/>
            <a:tabLst/>
            <a:defRPr/>
          </a:pPr>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뜨거운 액체</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화염 등과 같은 열 방생원인을 피하고 방열막을 설치</a:t>
          </a:r>
          <a:endParaRPr lang="en-US" altLang="ko-KR" sz="1200">
            <a:effectLst/>
            <a:latin typeface="돋움" pitchFamily="50" charset="-127"/>
            <a:ea typeface="돋움" pitchFamily="50" charset="-127"/>
          </a:endParaRPr>
        </a:p>
        <a:p>
          <a:pPr marL="0" marR="0" indent="0" defTabSz="914400" eaLnBrk="1" fontAlgn="auto" latinLnBrk="0" hangingPunct="1">
            <a:lnSpc>
              <a:spcPct val="100000"/>
            </a:lnSpc>
            <a:spcBef>
              <a:spcPts val="0"/>
            </a:spcBef>
            <a:spcAft>
              <a:spcPts val="0"/>
            </a:spcAft>
            <a:buClrTx/>
            <a:buSzTx/>
            <a:buFontTx/>
            <a:buNone/>
            <a:tabLst/>
            <a:defRPr/>
          </a:pPr>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발한작용을 저해하는 밀착된 의복의 착용을 피함</a:t>
          </a:r>
          <a:endParaRPr lang="en-US" altLang="ko-KR" sz="1200">
            <a:solidFill>
              <a:schemeClr val="dk1"/>
            </a:solidFill>
            <a:effectLst/>
            <a:latin typeface="돋움" pitchFamily="50" charset="-127"/>
            <a:ea typeface="돋움" pitchFamily="50" charset="-127"/>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en-US" altLang="ko-KR" sz="1200" b="1">
              <a:solidFill>
                <a:schemeClr val="dk1"/>
              </a:solidFill>
              <a:effectLst/>
              <a:latin typeface="돋움" pitchFamily="50" charset="-127"/>
              <a:ea typeface="돋움" pitchFamily="50" charset="-127"/>
              <a:cs typeface="+mn-cs"/>
            </a:rPr>
            <a:t>【 </a:t>
          </a:r>
          <a:r>
            <a:rPr lang="ko-KR" altLang="ko-KR" sz="1200" b="1">
              <a:solidFill>
                <a:schemeClr val="dk1"/>
              </a:solidFill>
              <a:effectLst/>
              <a:latin typeface="돋움" pitchFamily="50" charset="-127"/>
              <a:ea typeface="돋움" pitchFamily="50" charset="-127"/>
              <a:cs typeface="+mn-cs"/>
            </a:rPr>
            <a:t>사전  준비사항 </a:t>
          </a:r>
          <a:r>
            <a:rPr lang="en-US" altLang="ko-KR" sz="1200" b="1">
              <a:solidFill>
                <a:schemeClr val="dk1"/>
              </a:solidFill>
              <a:effectLst/>
              <a:latin typeface="돋움" pitchFamily="50" charset="-127"/>
              <a:ea typeface="돋움" pitchFamily="50" charset="-127"/>
              <a:cs typeface="+mn-cs"/>
            </a:rPr>
            <a:t>】</a:t>
          </a:r>
          <a:endParaRPr lang="ko-KR" altLang="ko-KR" sz="1200">
            <a:effectLst/>
            <a:latin typeface="돋움" pitchFamily="50" charset="-127"/>
            <a:ea typeface="돋움" pitchFamily="50" charset="-127"/>
          </a:endParaRPr>
        </a:p>
        <a:p>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각종 야외행사를 취소하고 활동을 금지</a:t>
          </a:r>
          <a:endParaRPr lang="ko-KR" altLang="ko-KR" sz="1200">
            <a:effectLst/>
            <a:latin typeface="돋움" pitchFamily="50" charset="-127"/>
            <a:ea typeface="돋움" pitchFamily="50" charset="-127"/>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기온이 높은 시간대를 피해 탄력시간 근무제를 검토</a:t>
          </a:r>
          <a:endParaRPr lang="ko-KR" altLang="ko-KR" sz="1200">
            <a:effectLst/>
            <a:latin typeface="돋움" pitchFamily="50" charset="-127"/>
            <a:ea typeface="돋움" pitchFamily="50" charset="-127"/>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실외 작업은 현장관리자의 책임하에 공사 중지를 신중히 검토</a:t>
          </a:r>
          <a:endParaRPr lang="ko-KR" altLang="ko-KR" sz="1200">
            <a:effectLst/>
            <a:latin typeface="돋움" pitchFamily="50" charset="-127"/>
            <a:ea typeface="돋움" pitchFamily="50" charset="-127"/>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기온이 최고에 달하는 </a:t>
          </a:r>
          <a:r>
            <a:rPr lang="en-US" altLang="ko-KR" sz="1200">
              <a:solidFill>
                <a:schemeClr val="dk1"/>
              </a:solidFill>
              <a:effectLst/>
              <a:latin typeface="돋움" pitchFamily="50" charset="-127"/>
              <a:ea typeface="돋움" pitchFamily="50" charset="-127"/>
              <a:cs typeface="+mn-cs"/>
            </a:rPr>
            <a:t>12</a:t>
          </a:r>
          <a:r>
            <a:rPr lang="ko-KR" altLang="en-US" sz="1200">
              <a:solidFill>
                <a:schemeClr val="dk1"/>
              </a:solidFill>
              <a:effectLst/>
              <a:latin typeface="돋움" pitchFamily="50" charset="-127"/>
              <a:ea typeface="돋움" pitchFamily="50" charset="-127"/>
              <a:cs typeface="+mn-cs"/>
            </a:rPr>
            <a:t>시 </a:t>
          </a:r>
          <a:r>
            <a:rPr lang="en-US" altLang="ko-KR" sz="1200">
              <a:solidFill>
                <a:schemeClr val="dk1"/>
              </a:solidFill>
              <a:effectLst/>
              <a:latin typeface="돋움" pitchFamily="50" charset="-127"/>
              <a:ea typeface="돋움" pitchFamily="50" charset="-127"/>
              <a:cs typeface="+mn-cs"/>
            </a:rPr>
            <a:t>~16</a:t>
          </a:r>
          <a:r>
            <a:rPr lang="ko-KR" altLang="en-US" sz="1200">
              <a:solidFill>
                <a:schemeClr val="dk1"/>
              </a:solidFill>
              <a:effectLst/>
              <a:latin typeface="돋움" pitchFamily="50" charset="-127"/>
              <a:ea typeface="돋움" pitchFamily="50" charset="-127"/>
              <a:cs typeface="+mn-cs"/>
            </a:rPr>
            <a:t>시 사이에는 되도록 실</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내외 작업을 중지하고 휴식을 취함</a:t>
          </a:r>
          <a:endParaRPr lang="ko-KR" altLang="ko-KR" sz="1200">
            <a:effectLst/>
            <a:latin typeface="돋움" pitchFamily="50" charset="-127"/>
            <a:ea typeface="돋움" pitchFamily="50" charset="-127"/>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야외에서 작업 할 경우에는 불필요하게 빠른 동작을 삼가</a:t>
          </a:r>
          <a:endParaRPr lang="ko-KR" altLang="ko-KR" sz="1200">
            <a:effectLst/>
            <a:latin typeface="돋움" pitchFamily="50" charset="-127"/>
            <a:ea typeface="돋움" pitchFamily="50" charset="-127"/>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안전모 및 안전대 등의 착용에 소홀해지기 쉬우므로 작업시에는 각별히 주의</a:t>
          </a:r>
          <a:endParaRPr lang="ko-KR" altLang="ko-KR" sz="1200">
            <a:effectLst/>
            <a:latin typeface="돋움" pitchFamily="50" charset="-127"/>
            <a:ea typeface="돋움" pitchFamily="50" charset="-127"/>
          </a:endParaRPr>
        </a:p>
      </xdr:txBody>
    </xdr:sp>
    <xdr:clientData/>
  </xdr:twoCellAnchor>
  <xdr:twoCellAnchor>
    <xdr:from>
      <xdr:col>0</xdr:col>
      <xdr:colOff>371475</xdr:colOff>
      <xdr:row>370</xdr:row>
      <xdr:rowOff>24344</xdr:rowOff>
    </xdr:from>
    <xdr:to>
      <xdr:col>1</xdr:col>
      <xdr:colOff>19050</xdr:colOff>
      <xdr:row>371</xdr:row>
      <xdr:rowOff>146053</xdr:rowOff>
    </xdr:to>
    <xdr:sp macro="" textlink="">
      <xdr:nvSpPr>
        <xdr:cNvPr id="71" name="직사각형 70">
          <a:extLst>
            <a:ext uri="{FF2B5EF4-FFF2-40B4-BE49-F238E27FC236}">
              <a16:creationId xmlns:a16="http://schemas.microsoft.com/office/drawing/2014/main" id="{EE33A98F-9844-460D-84FB-90F6B159AC93}"/>
            </a:ext>
          </a:extLst>
        </xdr:cNvPr>
        <xdr:cNvSpPr/>
      </xdr:nvSpPr>
      <xdr:spPr bwMode="auto">
        <a:xfrm>
          <a:off x="371475" y="38600594"/>
          <a:ext cx="409575" cy="293159"/>
        </a:xfrm>
        <a:prstGeom prst="rect">
          <a:avLst/>
        </a:prstGeom>
        <a:no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lang="en-US" altLang="ko-KR" sz="1400" b="1">
              <a:solidFill>
                <a:sysClr val="windowText" lastClr="000000"/>
              </a:solidFill>
              <a:latin typeface="돋움" pitchFamily="50" charset="-127"/>
              <a:ea typeface="돋움" pitchFamily="50" charset="-127"/>
            </a:rPr>
            <a:t>1</a:t>
          </a:r>
          <a:endParaRPr lang="ko-KR" altLang="en-US" sz="1400" b="1">
            <a:solidFill>
              <a:sysClr val="windowText" lastClr="000000"/>
            </a:solidFill>
            <a:latin typeface="돋움" pitchFamily="50" charset="-127"/>
            <a:ea typeface="돋움" pitchFamily="50" charset="-127"/>
          </a:endParaRPr>
        </a:p>
      </xdr:txBody>
    </xdr:sp>
    <xdr:clientData/>
  </xdr:twoCellAnchor>
  <xdr:twoCellAnchor>
    <xdr:from>
      <xdr:col>0</xdr:col>
      <xdr:colOff>342898</xdr:colOff>
      <xdr:row>372</xdr:row>
      <xdr:rowOff>34929</xdr:rowOff>
    </xdr:from>
    <xdr:to>
      <xdr:col>11</xdr:col>
      <xdr:colOff>600898</xdr:colOff>
      <xdr:row>403</xdr:row>
      <xdr:rowOff>80439</xdr:rowOff>
    </xdr:to>
    <xdr:sp macro="" textlink="">
      <xdr:nvSpPr>
        <xdr:cNvPr id="72" name="직사각형 71">
          <a:extLst>
            <a:ext uri="{FF2B5EF4-FFF2-40B4-BE49-F238E27FC236}">
              <a16:creationId xmlns:a16="http://schemas.microsoft.com/office/drawing/2014/main" id="{20CA4819-8A7F-4D5A-8A69-DA8543F12829}"/>
            </a:ext>
          </a:extLst>
        </xdr:cNvPr>
        <xdr:cNvSpPr/>
      </xdr:nvSpPr>
      <xdr:spPr bwMode="auto">
        <a:xfrm>
          <a:off x="342898" y="38954079"/>
          <a:ext cx="8640000" cy="5360460"/>
        </a:xfrm>
        <a:prstGeom prst="rect">
          <a:avLst/>
        </a:prstGeom>
        <a:noFill/>
        <a:ln w="12700">
          <a:no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r>
            <a:rPr lang="en-US" altLang="ko-KR" sz="1200">
              <a:solidFill>
                <a:schemeClr val="dk1"/>
              </a:solidFill>
              <a:effectLst/>
              <a:latin typeface="돋움" pitchFamily="50" charset="-127"/>
              <a:ea typeface="돋움" pitchFamily="50" charset="-127"/>
              <a:cs typeface="+mn-cs"/>
            </a:rPr>
            <a:t>  </a:t>
          </a:r>
          <a:r>
            <a:rPr lang="en-US" altLang="ko-KR" sz="1200" b="1">
              <a:solidFill>
                <a:schemeClr val="dk1"/>
              </a:solidFill>
              <a:effectLst/>
              <a:latin typeface="돋움" pitchFamily="50" charset="-127"/>
              <a:ea typeface="돋움" pitchFamily="50" charset="-127"/>
              <a:cs typeface="+mn-cs"/>
            </a:rPr>
            <a:t>【</a:t>
          </a:r>
          <a:r>
            <a:rPr lang="ko-KR" altLang="en-US" sz="1200" b="1">
              <a:solidFill>
                <a:schemeClr val="dk1"/>
              </a:solidFill>
              <a:effectLst/>
              <a:latin typeface="돋움" pitchFamily="50" charset="-127"/>
              <a:ea typeface="돋움" pitchFamily="50" charset="-127"/>
              <a:cs typeface="+mn-cs"/>
            </a:rPr>
            <a:t>벌에  쏘였을  때</a:t>
          </a:r>
          <a:r>
            <a:rPr lang="ko-KR" altLang="ko-KR" sz="1200" b="1">
              <a:solidFill>
                <a:schemeClr val="dk1"/>
              </a:solidFill>
              <a:effectLst/>
              <a:latin typeface="돋움" pitchFamily="50" charset="-127"/>
              <a:ea typeface="돋움" pitchFamily="50" charset="-127"/>
              <a:cs typeface="+mn-cs"/>
            </a:rPr>
            <a:t> </a:t>
          </a:r>
          <a:r>
            <a:rPr lang="en-US" altLang="ko-KR" sz="1200" b="1">
              <a:solidFill>
                <a:schemeClr val="dk1"/>
              </a:solidFill>
              <a:effectLst/>
              <a:latin typeface="돋움" pitchFamily="50" charset="-127"/>
              <a:ea typeface="돋움" pitchFamily="50" charset="-127"/>
              <a:cs typeface="+mn-cs"/>
            </a:rPr>
            <a:t>】</a:t>
          </a:r>
        </a:p>
        <a:p>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벌침이 남았을 경우 바늘</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칼</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신용카드 등으로 밀어서 빼냄</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핀셋으로 집을 경우 벌침속의 독액을 짜내게 됨</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통증과 부기를 가라 앉히기 위해 찬물 찜질을 실시</a:t>
          </a:r>
          <a:endParaRPr lang="en-US" altLang="ko-KR" sz="1200">
            <a:solidFill>
              <a:schemeClr val="dk1"/>
            </a:solidFill>
            <a:effectLst/>
            <a:latin typeface="돋움" pitchFamily="50" charset="-127"/>
            <a:ea typeface="돋움" pitchFamily="50" charset="-127"/>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얼음찜질 등을 하면 독액 흡수를 줄임</a:t>
          </a:r>
          <a:endParaRPr lang="en-US" altLang="ko-KR" sz="1200">
            <a:solidFill>
              <a:schemeClr val="dk1"/>
            </a:solidFill>
            <a:effectLst/>
            <a:latin typeface="돋움" pitchFamily="50" charset="-127"/>
            <a:ea typeface="돋움" pitchFamily="50" charset="-127"/>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스테로이드 연고나 암모니아수를 발라줌</a:t>
          </a:r>
          <a:endParaRPr lang="en-US" altLang="ko-KR" sz="1200">
            <a:solidFill>
              <a:schemeClr val="dk1"/>
            </a:solidFill>
            <a:effectLst/>
            <a:latin typeface="돋움" pitchFamily="50" charset="-127"/>
            <a:ea typeface="돋움" pitchFamily="50" charset="-127"/>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독액이 산성이므로 암모니아수로 중화시킴</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알레르기 과민 체질인 사람은 비상약을 휴대</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두통</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구토</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호흡곤란 시에는 병원으로 이송</a:t>
          </a:r>
          <a:endParaRPr lang="en-US" altLang="ko-KR" sz="1200">
            <a:solidFill>
              <a:schemeClr val="dk1"/>
            </a:solidFill>
            <a:effectLst/>
            <a:latin typeface="돋움" pitchFamily="50" charset="-127"/>
            <a:ea typeface="돋움" pitchFamily="50" charset="-127"/>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심하면 쇼크로 사망할 수도 있음</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통증과 부기가 계속되면 병원에서 치료</a:t>
          </a:r>
          <a:endParaRPr lang="en-US" altLang="ko-KR" sz="1200">
            <a:solidFill>
              <a:schemeClr val="dk1"/>
            </a:solidFill>
            <a:effectLst/>
            <a:latin typeface="돋움" pitchFamily="50" charset="-127"/>
            <a:ea typeface="돋움" pitchFamily="50" charset="-127"/>
            <a:cs typeface="+mn-cs"/>
          </a:endParaRPr>
        </a:p>
        <a:p>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en-US" altLang="ko-KR" sz="1200" b="1">
              <a:solidFill>
                <a:schemeClr val="dk1"/>
              </a:solidFill>
              <a:effectLst/>
              <a:latin typeface="돋움" pitchFamily="50" charset="-127"/>
              <a:ea typeface="돋움" pitchFamily="50" charset="-127"/>
              <a:cs typeface="+mn-cs"/>
            </a:rPr>
            <a:t>【</a:t>
          </a:r>
          <a:r>
            <a:rPr lang="ko-KR" altLang="en-US" sz="1200" b="1">
              <a:solidFill>
                <a:schemeClr val="dk1"/>
              </a:solidFill>
              <a:effectLst/>
              <a:latin typeface="돋움" pitchFamily="50" charset="-127"/>
              <a:ea typeface="돋움" pitchFamily="50" charset="-127"/>
              <a:cs typeface="+mn-cs"/>
            </a:rPr>
            <a:t>뱀에</a:t>
          </a:r>
          <a:r>
            <a:rPr lang="ko-KR" altLang="en-US" sz="1200" b="1" baseline="0">
              <a:solidFill>
                <a:schemeClr val="dk1"/>
              </a:solidFill>
              <a:effectLst/>
              <a:latin typeface="돋움" pitchFamily="50" charset="-127"/>
              <a:ea typeface="돋움" pitchFamily="50" charset="-127"/>
              <a:cs typeface="+mn-cs"/>
            </a:rPr>
            <a:t>  물렸을</a:t>
          </a:r>
          <a:r>
            <a:rPr lang="ko-KR" altLang="ko-KR" sz="1200" b="1">
              <a:solidFill>
                <a:schemeClr val="dk1"/>
              </a:solidFill>
              <a:effectLst/>
              <a:latin typeface="돋움" pitchFamily="50" charset="-127"/>
              <a:ea typeface="돋움" pitchFamily="50" charset="-127"/>
              <a:cs typeface="+mn-cs"/>
            </a:rPr>
            <a:t>  때 </a:t>
          </a:r>
          <a:r>
            <a:rPr lang="en-US" altLang="ko-KR" sz="1200" b="1">
              <a:solidFill>
                <a:schemeClr val="dk1"/>
              </a:solidFill>
              <a:effectLst/>
              <a:latin typeface="돋움" pitchFamily="50" charset="-127"/>
              <a:ea typeface="돋움" pitchFamily="50" charset="-127"/>
              <a:cs typeface="+mn-cs"/>
            </a:rPr>
            <a:t>】</a:t>
          </a:r>
          <a:endParaRPr lang="ko-KR" altLang="ko-KR" sz="1200">
            <a:effectLst/>
            <a:latin typeface="돋움" pitchFamily="50" charset="-127"/>
            <a:ea typeface="돋움" pitchFamily="50" charset="-127"/>
          </a:endParaRPr>
        </a:p>
        <a:p>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환자를 눕히고 안정시켜 움직이지 않게 함</a:t>
          </a:r>
          <a:endParaRPr lang="ko-KR" altLang="ko-KR" sz="1200">
            <a:effectLst/>
            <a:latin typeface="돋움" pitchFamily="50" charset="-127"/>
            <a:ea typeface="돋움" pitchFamily="50" charset="-127"/>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팔에 물렸을 경우 반지와 시계를 제거</a:t>
          </a:r>
          <a:endParaRPr lang="ko-KR" altLang="ko-KR" sz="1200">
            <a:effectLst/>
            <a:latin typeface="돋움" pitchFamily="50" charset="-127"/>
            <a:ea typeface="돋움" pitchFamily="50" charset="-127"/>
          </a:endParaRPr>
        </a:p>
        <a:p>
          <a:pPr eaLnBrk="1" fontAlgn="auto" latinLnBrk="0" hangingPunct="1"/>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팔이 부어올라 조일 수 있음</a:t>
          </a:r>
          <a:endParaRPr lang="ko-KR" altLang="ko-KR" sz="1200">
            <a:effectLst/>
            <a:latin typeface="돋움" pitchFamily="50" charset="-127"/>
            <a:ea typeface="돋움" pitchFamily="50" charset="-127"/>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가능하면 문 뱀의 종류를 알아 낼 것</a:t>
          </a:r>
          <a:endParaRPr lang="ko-KR" altLang="ko-KR" sz="1200">
            <a:effectLst/>
            <a:latin typeface="돋움" pitchFamily="50" charset="-127"/>
            <a:ea typeface="돋움" pitchFamily="50" charset="-127"/>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물린지 </a:t>
          </a:r>
          <a:r>
            <a:rPr lang="en-US" altLang="ko-KR" sz="1200">
              <a:solidFill>
                <a:schemeClr val="dk1"/>
              </a:solidFill>
              <a:effectLst/>
              <a:latin typeface="돋움" pitchFamily="50" charset="-127"/>
              <a:ea typeface="돋움" pitchFamily="50" charset="-127"/>
              <a:cs typeface="+mn-cs"/>
            </a:rPr>
            <a:t>15</a:t>
          </a:r>
          <a:r>
            <a:rPr lang="ko-KR" altLang="en-US" sz="1200">
              <a:solidFill>
                <a:schemeClr val="dk1"/>
              </a:solidFill>
              <a:effectLst/>
              <a:latin typeface="돋움" pitchFamily="50" charset="-127"/>
              <a:ea typeface="돋움" pitchFamily="50" charset="-127"/>
              <a:cs typeface="+mn-cs"/>
            </a:rPr>
            <a:t>분 이내이면 입으로 상처를 빨아 독을 제거</a:t>
          </a:r>
          <a:endParaRPr lang="ko-KR" altLang="ko-KR" sz="1200">
            <a:effectLst/>
            <a:latin typeface="돋움" pitchFamily="50" charset="-127"/>
            <a:ea typeface="돋움" pitchFamily="50" charset="-127"/>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독액을 빨아내기 위해 물린 부위의 절개는 피함</a:t>
          </a:r>
          <a:endParaRPr lang="ko-KR" altLang="ko-KR" sz="1200">
            <a:effectLst/>
            <a:latin typeface="돋움" pitchFamily="50" charset="-127"/>
            <a:ea typeface="돋움" pitchFamily="50" charset="-127"/>
          </a:endParaRPr>
        </a:p>
        <a:p>
          <a:pPr eaLnBrk="1" fontAlgn="auto" latinLnBrk="0" hangingPunct="1"/>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신경과 혈관에 손상을 줄 수 있고</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소독이 안된 경우 합병증 발생</a:t>
          </a:r>
          <a:endParaRPr lang="ko-KR" altLang="ko-KR" sz="1200">
            <a:effectLst/>
            <a:latin typeface="돋움" pitchFamily="50" charset="-127"/>
            <a:ea typeface="돋움" pitchFamily="50" charset="-127"/>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물린 부위에서 </a:t>
          </a:r>
          <a:r>
            <a:rPr lang="en-US" altLang="ko-KR" sz="1200">
              <a:solidFill>
                <a:schemeClr val="dk1"/>
              </a:solidFill>
              <a:effectLst/>
              <a:latin typeface="돋움" pitchFamily="50" charset="-127"/>
              <a:ea typeface="돋움" pitchFamily="50" charset="-127"/>
              <a:cs typeface="+mn-cs"/>
            </a:rPr>
            <a:t>5~10cm</a:t>
          </a:r>
          <a:r>
            <a:rPr lang="ko-KR" altLang="en-US" sz="1200">
              <a:solidFill>
                <a:schemeClr val="dk1"/>
              </a:solidFill>
              <a:effectLst/>
              <a:latin typeface="돋움" pitchFamily="50" charset="-127"/>
              <a:ea typeface="돋움" pitchFamily="50" charset="-127"/>
              <a:cs typeface="+mn-cs"/>
            </a:rPr>
            <a:t>정도 심장쪽 가까운 부위를 넓은 끈이나 손수건으로 묶음</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물린 부위는 부목을 사용하여 고정하고 심장보다 아래에 둠</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환자에게 먹거나 마실 것은 절대 주지 않음</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술은 치명적임</a:t>
          </a:r>
          <a:r>
            <a:rPr lang="en-US" altLang="ko-KR" sz="1200">
              <a:solidFill>
                <a:schemeClr val="dk1"/>
              </a:solidFill>
              <a:effectLst/>
              <a:latin typeface="돋움" pitchFamily="50" charset="-127"/>
              <a:ea typeface="돋움" pitchFamily="50" charset="-127"/>
              <a:cs typeface="+mn-cs"/>
            </a:rPr>
            <a:t>)</a:t>
          </a: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신속히 병원으로 이송</a:t>
          </a:r>
          <a:endParaRPr lang="en-US" altLang="ko-KR" sz="1200">
            <a:latin typeface="돋움" pitchFamily="50" charset="-127"/>
            <a:ea typeface="돋움" pitchFamily="50" charset="-127"/>
          </a:endParaRPr>
        </a:p>
      </xdr:txBody>
    </xdr:sp>
    <xdr:clientData/>
  </xdr:twoCellAnchor>
  <xdr:twoCellAnchor>
    <xdr:from>
      <xdr:col>8</xdr:col>
      <xdr:colOff>485775</xdr:colOff>
      <xdr:row>373</xdr:row>
      <xdr:rowOff>109015</xdr:rowOff>
    </xdr:from>
    <xdr:to>
      <xdr:col>11</xdr:col>
      <xdr:colOff>360543</xdr:colOff>
      <xdr:row>382</xdr:row>
      <xdr:rowOff>137590</xdr:rowOff>
    </xdr:to>
    <xdr:pic>
      <xdr:nvPicPr>
        <xdr:cNvPr id="73" name="_x189185104" descr="EMB00003ad02f0e">
          <a:extLst>
            <a:ext uri="{FF2B5EF4-FFF2-40B4-BE49-F238E27FC236}">
              <a16:creationId xmlns:a16="http://schemas.microsoft.com/office/drawing/2014/main" id="{9FA8B39C-1CED-4372-BA07-F2A1E4266FB8}"/>
            </a:ext>
          </a:extLst>
        </xdr:cNvPr>
        <xdr:cNvPicPr>
          <a:picLocks noChangeAspect="1" noChangeArrowheads="1"/>
        </xdr:cNvPicPr>
      </xdr:nvPicPr>
      <xdr:blipFill>
        <a:blip xmlns:r="http://schemas.openxmlformats.org/officeDocument/2006/relationships" r:embed="rId18" cstate="screen">
          <a:extLst>
            <a:ext uri="{28A0092B-C50C-407E-A947-70E740481C1C}">
              <a14:useLocalDpi xmlns:a14="http://schemas.microsoft.com/office/drawing/2010/main"/>
            </a:ext>
          </a:extLst>
        </a:blip>
        <a:srcRect/>
        <a:stretch>
          <a:fillRect/>
        </a:stretch>
      </xdr:blipFill>
      <xdr:spPr bwMode="auto">
        <a:xfrm>
          <a:off x="6581775" y="39199615"/>
          <a:ext cx="2160768" cy="1571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485775</xdr:colOff>
      <xdr:row>383</xdr:row>
      <xdr:rowOff>51865</xdr:rowOff>
    </xdr:from>
    <xdr:to>
      <xdr:col>11</xdr:col>
      <xdr:colOff>360543</xdr:colOff>
      <xdr:row>392</xdr:row>
      <xdr:rowOff>80440</xdr:rowOff>
    </xdr:to>
    <xdr:pic>
      <xdr:nvPicPr>
        <xdr:cNvPr id="74" name="_x189184144" descr="EMB00003ad02f11">
          <a:extLst>
            <a:ext uri="{FF2B5EF4-FFF2-40B4-BE49-F238E27FC236}">
              <a16:creationId xmlns:a16="http://schemas.microsoft.com/office/drawing/2014/main" id="{8F9A2E51-A16C-445C-A4AF-E56A7BBF575B}"/>
            </a:ext>
          </a:extLst>
        </xdr:cNvPr>
        <xdr:cNvPicPr>
          <a:picLocks noChangeAspect="1" noChangeArrowheads="1"/>
        </xdr:cNvPicPr>
      </xdr:nvPicPr>
      <xdr:blipFill>
        <a:blip xmlns:r="http://schemas.openxmlformats.org/officeDocument/2006/relationships" r:embed="rId19" cstate="screen">
          <a:extLst>
            <a:ext uri="{28A0092B-C50C-407E-A947-70E740481C1C}">
              <a14:useLocalDpi xmlns:a14="http://schemas.microsoft.com/office/drawing/2010/main"/>
            </a:ext>
          </a:extLst>
        </a:blip>
        <a:srcRect/>
        <a:stretch>
          <a:fillRect/>
        </a:stretch>
      </xdr:blipFill>
      <xdr:spPr bwMode="auto">
        <a:xfrm>
          <a:off x="6581775" y="40856965"/>
          <a:ext cx="2160768" cy="1571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485774</xdr:colOff>
      <xdr:row>392</xdr:row>
      <xdr:rowOff>166164</xdr:rowOff>
    </xdr:from>
    <xdr:to>
      <xdr:col>11</xdr:col>
      <xdr:colOff>359774</xdr:colOff>
      <xdr:row>402</xdr:row>
      <xdr:rowOff>26980</xdr:rowOff>
    </xdr:to>
    <xdr:pic>
      <xdr:nvPicPr>
        <xdr:cNvPr id="75" name="_x189184624" descr="EMB00003ad02f14">
          <a:extLst>
            <a:ext uri="{FF2B5EF4-FFF2-40B4-BE49-F238E27FC236}">
              <a16:creationId xmlns:a16="http://schemas.microsoft.com/office/drawing/2014/main" id="{D9844603-4C9D-4360-96BE-DE726C621D28}"/>
            </a:ext>
          </a:extLst>
        </xdr:cNvPr>
        <xdr:cNvPicPr>
          <a:picLocks noChangeArrowheads="1"/>
        </xdr:cNvPicPr>
      </xdr:nvPicPr>
      <xdr:blipFill>
        <a:blip xmlns:r="http://schemas.openxmlformats.org/officeDocument/2006/relationships" r:embed="rId20" cstate="screen">
          <a:extLst>
            <a:ext uri="{28A0092B-C50C-407E-A947-70E740481C1C}">
              <a14:useLocalDpi xmlns:a14="http://schemas.microsoft.com/office/drawing/2010/main"/>
            </a:ext>
          </a:extLst>
        </a:blip>
        <a:srcRect/>
        <a:stretch>
          <a:fillRect/>
        </a:stretch>
      </xdr:blipFill>
      <xdr:spPr bwMode="auto">
        <a:xfrm>
          <a:off x="6581774" y="42514314"/>
          <a:ext cx="2160000" cy="15753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342898</xdr:colOff>
      <xdr:row>408</xdr:row>
      <xdr:rowOff>95249</xdr:rowOff>
    </xdr:from>
    <xdr:to>
      <xdr:col>11</xdr:col>
      <xdr:colOff>600898</xdr:colOff>
      <xdr:row>430</xdr:row>
      <xdr:rowOff>123824</xdr:rowOff>
    </xdr:to>
    <xdr:sp macro="" textlink="">
      <xdr:nvSpPr>
        <xdr:cNvPr id="76" name="직사각형 75">
          <a:extLst>
            <a:ext uri="{FF2B5EF4-FFF2-40B4-BE49-F238E27FC236}">
              <a16:creationId xmlns:a16="http://schemas.microsoft.com/office/drawing/2014/main" id="{EDE50831-4A7C-470A-8A1F-7E65E0246BCF}"/>
            </a:ext>
          </a:extLst>
        </xdr:cNvPr>
        <xdr:cNvSpPr/>
      </xdr:nvSpPr>
      <xdr:spPr bwMode="auto">
        <a:xfrm>
          <a:off x="342898" y="44919900"/>
          <a:ext cx="8640000" cy="0"/>
        </a:xfrm>
        <a:prstGeom prst="rect">
          <a:avLst/>
        </a:prstGeom>
        <a:noFill/>
        <a:ln w="12700">
          <a:no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r>
            <a:rPr lang="en-US" altLang="ko-KR" sz="1200">
              <a:solidFill>
                <a:schemeClr val="dk1"/>
              </a:solidFill>
              <a:effectLst/>
              <a:latin typeface="돋움" pitchFamily="50" charset="-127"/>
              <a:ea typeface="돋움" pitchFamily="50" charset="-127"/>
              <a:cs typeface="+mn-cs"/>
            </a:rPr>
            <a:t>  </a:t>
          </a:r>
          <a:r>
            <a:rPr lang="en-US" altLang="ko-KR" sz="1200" b="1">
              <a:solidFill>
                <a:schemeClr val="dk1"/>
              </a:solidFill>
              <a:effectLst/>
              <a:latin typeface="돋움" pitchFamily="50" charset="-127"/>
              <a:ea typeface="돋움" pitchFamily="50" charset="-127"/>
              <a:cs typeface="+mn-cs"/>
            </a:rPr>
            <a:t>【</a:t>
          </a:r>
          <a:r>
            <a:rPr lang="ko-KR" altLang="en-US" sz="1200" b="1">
              <a:solidFill>
                <a:schemeClr val="dk1"/>
              </a:solidFill>
              <a:effectLst/>
              <a:latin typeface="돋움" pitchFamily="50" charset="-127"/>
              <a:ea typeface="돋움" pitchFamily="50" charset="-127"/>
              <a:cs typeface="+mn-cs"/>
            </a:rPr>
            <a:t>일사병</a:t>
          </a:r>
          <a:r>
            <a:rPr lang="en-US" altLang="ko-KR" sz="1200" b="1">
              <a:solidFill>
                <a:schemeClr val="dk1"/>
              </a:solidFill>
              <a:effectLst/>
              <a:latin typeface="돋움" pitchFamily="50" charset="-127"/>
              <a:ea typeface="돋움" pitchFamily="50" charset="-127"/>
              <a:cs typeface="+mn-cs"/>
            </a:rPr>
            <a:t>·</a:t>
          </a:r>
          <a:r>
            <a:rPr lang="ko-KR" altLang="en-US" sz="1200" b="1">
              <a:solidFill>
                <a:schemeClr val="dk1"/>
              </a:solidFill>
              <a:effectLst/>
              <a:latin typeface="돋움" pitchFamily="50" charset="-127"/>
              <a:ea typeface="돋움" pitchFamily="50" charset="-127"/>
              <a:cs typeface="+mn-cs"/>
            </a:rPr>
            <a:t>열사병</a:t>
          </a:r>
          <a:r>
            <a:rPr lang="en-US" altLang="ko-KR" sz="1200" b="1">
              <a:solidFill>
                <a:schemeClr val="dk1"/>
              </a:solidFill>
              <a:effectLst/>
              <a:latin typeface="돋움" pitchFamily="50" charset="-127"/>
              <a:ea typeface="돋움" pitchFamily="50" charset="-127"/>
              <a:cs typeface="+mn-cs"/>
            </a:rPr>
            <a:t>·</a:t>
          </a:r>
          <a:r>
            <a:rPr lang="ko-KR" altLang="en-US" sz="1200" b="1">
              <a:solidFill>
                <a:schemeClr val="dk1"/>
              </a:solidFill>
              <a:effectLst/>
              <a:latin typeface="돋움" pitchFamily="50" charset="-127"/>
              <a:ea typeface="돋움" pitchFamily="50" charset="-127"/>
              <a:cs typeface="+mn-cs"/>
            </a:rPr>
            <a:t>열성경련</a:t>
          </a:r>
          <a:r>
            <a:rPr lang="ko-KR" altLang="ko-KR" sz="1200" b="1">
              <a:solidFill>
                <a:schemeClr val="dk1"/>
              </a:solidFill>
              <a:effectLst/>
              <a:latin typeface="돋움" pitchFamily="50" charset="-127"/>
              <a:ea typeface="돋움" pitchFamily="50" charset="-127"/>
              <a:cs typeface="+mn-cs"/>
            </a:rPr>
            <a:t> </a:t>
          </a:r>
          <a:r>
            <a:rPr lang="en-US" altLang="ko-KR" sz="1200" b="1">
              <a:solidFill>
                <a:schemeClr val="dk1"/>
              </a:solidFill>
              <a:effectLst/>
              <a:latin typeface="돋움" pitchFamily="50" charset="-127"/>
              <a:ea typeface="돋움" pitchFamily="50" charset="-127"/>
              <a:cs typeface="+mn-cs"/>
            </a:rPr>
            <a:t>】</a:t>
          </a:r>
        </a:p>
        <a:p>
          <a:pPr marL="0" marR="0" indent="0" defTabSz="914400" eaLnBrk="1" fontAlgn="auto" latinLnBrk="0" hangingPunct="1">
            <a:lnSpc>
              <a:spcPct val="100000"/>
            </a:lnSpc>
            <a:spcBef>
              <a:spcPts val="0"/>
            </a:spcBef>
            <a:spcAft>
              <a:spcPts val="0"/>
            </a:spcAft>
            <a:buClrTx/>
            <a:buSzTx/>
            <a:buFontTx/>
            <a:buNone/>
            <a:tabLst/>
            <a:defRPr/>
          </a:pPr>
          <a:endParaRPr lang="en-US" altLang="ko-KR" sz="1200">
            <a:solidFill>
              <a:schemeClr val="dk1"/>
            </a:solidFill>
            <a:effectLst/>
            <a:latin typeface="돋움" pitchFamily="50" charset="-127"/>
            <a:ea typeface="돋움" pitchFamily="50" charset="-127"/>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altLang="ko-KR" sz="1200">
              <a:solidFill>
                <a:schemeClr val="dk1"/>
              </a:solidFill>
              <a:effectLst/>
              <a:latin typeface="돋움" pitchFamily="50" charset="-127"/>
              <a:ea typeface="돋움" pitchFamily="50" charset="-127"/>
              <a:cs typeface="+mn-cs"/>
            </a:rPr>
            <a:t>   </a:t>
          </a:r>
          <a:r>
            <a:rPr lang="en-US" altLang="ko-KR" sz="1200" b="1">
              <a:solidFill>
                <a:schemeClr val="dk1"/>
              </a:solidFill>
              <a:effectLst/>
              <a:latin typeface="돋움" pitchFamily="50" charset="-127"/>
              <a:ea typeface="돋움" pitchFamily="50" charset="-127"/>
              <a:cs typeface="+mn-cs"/>
            </a:rPr>
            <a:t>&lt; </a:t>
          </a:r>
          <a:r>
            <a:rPr lang="ko-KR" altLang="ko-KR" sz="1200" b="1">
              <a:solidFill>
                <a:schemeClr val="dk1"/>
              </a:solidFill>
              <a:effectLst/>
              <a:latin typeface="돋움" pitchFamily="50" charset="-127"/>
              <a:ea typeface="돋움" pitchFamily="50" charset="-127"/>
              <a:cs typeface="+mn-cs"/>
            </a:rPr>
            <a:t>일사병</a:t>
          </a:r>
          <a:r>
            <a:rPr lang="en-US" altLang="ko-KR" sz="1200" b="1">
              <a:solidFill>
                <a:schemeClr val="dk1"/>
              </a:solidFill>
              <a:effectLst/>
              <a:latin typeface="돋움" pitchFamily="50" charset="-127"/>
              <a:ea typeface="돋움" pitchFamily="50" charset="-127"/>
              <a:cs typeface="+mn-cs"/>
            </a:rPr>
            <a:t> &gt;</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직사관선에 장시간 노출되어 발생</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도통</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구역질</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현기증</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빈맥 등의 증상이 나타남</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빨리 시원한 곳으로 옮겨 쉬게 함</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의복은 헐렁하게</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물</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식염수 등을 먹임</a:t>
          </a:r>
          <a:endParaRPr lang="en-US" altLang="ko-KR" sz="1200">
            <a:solidFill>
              <a:schemeClr val="dk1"/>
            </a:solidFill>
            <a:effectLst/>
            <a:latin typeface="돋움" pitchFamily="50" charset="-127"/>
            <a:ea typeface="돋움" pitchFamily="50" charset="-127"/>
            <a:cs typeface="+mn-cs"/>
          </a:endParaRPr>
        </a:p>
        <a:p>
          <a:endParaRPr lang="en-US" altLang="ko-KR" sz="1200">
            <a:solidFill>
              <a:schemeClr val="dk1"/>
            </a:solidFill>
            <a:effectLst/>
            <a:latin typeface="돋움" pitchFamily="50" charset="-127"/>
            <a:ea typeface="돋움" pitchFamily="50" charset="-127"/>
            <a:cs typeface="+mn-cs"/>
          </a:endParaRPr>
        </a:p>
        <a:p>
          <a:pPr eaLnBrk="1" fontAlgn="auto" latinLnBrk="0" hangingPunct="1"/>
          <a:r>
            <a:rPr lang="en-US" altLang="ko-KR" sz="1200">
              <a:solidFill>
                <a:schemeClr val="dk1"/>
              </a:solidFill>
              <a:effectLst/>
              <a:latin typeface="돋움" pitchFamily="50" charset="-127"/>
              <a:ea typeface="돋움" pitchFamily="50" charset="-127"/>
              <a:cs typeface="+mn-cs"/>
            </a:rPr>
            <a:t>   </a:t>
          </a:r>
          <a:r>
            <a:rPr lang="en-US" altLang="ko-KR" sz="1200" b="1">
              <a:solidFill>
                <a:schemeClr val="dk1"/>
              </a:solidFill>
              <a:effectLst/>
              <a:latin typeface="돋움" pitchFamily="50" charset="-127"/>
              <a:ea typeface="돋움" pitchFamily="50" charset="-127"/>
              <a:cs typeface="+mn-cs"/>
            </a:rPr>
            <a:t>&lt; </a:t>
          </a:r>
          <a:r>
            <a:rPr lang="ko-KR" altLang="en-US" sz="1200" b="1">
              <a:solidFill>
                <a:schemeClr val="dk1"/>
              </a:solidFill>
              <a:effectLst/>
              <a:latin typeface="돋움" pitchFamily="50" charset="-127"/>
              <a:ea typeface="돋움" pitchFamily="50" charset="-127"/>
              <a:cs typeface="+mn-cs"/>
            </a:rPr>
            <a:t>열</a:t>
          </a:r>
          <a:r>
            <a:rPr lang="ko-KR" altLang="ko-KR" sz="1200" b="1">
              <a:solidFill>
                <a:schemeClr val="dk1"/>
              </a:solidFill>
              <a:effectLst/>
              <a:latin typeface="돋움" pitchFamily="50" charset="-127"/>
              <a:ea typeface="돋움" pitchFamily="50" charset="-127"/>
              <a:cs typeface="+mn-cs"/>
            </a:rPr>
            <a:t>사병</a:t>
          </a:r>
          <a:r>
            <a:rPr lang="en-US" altLang="ko-KR" sz="1200" b="1">
              <a:solidFill>
                <a:schemeClr val="dk1"/>
              </a:solidFill>
              <a:effectLst/>
              <a:latin typeface="돋움" pitchFamily="50" charset="-127"/>
              <a:ea typeface="돋움" pitchFamily="50" charset="-127"/>
              <a:cs typeface="+mn-cs"/>
            </a:rPr>
            <a:t> &gt;</a:t>
          </a:r>
          <a:endParaRPr lang="ko-KR" altLang="ko-KR" sz="1200">
            <a:effectLst/>
            <a:latin typeface="돋움" pitchFamily="50" charset="-127"/>
            <a:ea typeface="돋움" pitchFamily="50" charset="-127"/>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en-US" altLang="ko-KR" sz="1200">
              <a:solidFill>
                <a:schemeClr val="dk1"/>
              </a:solidFill>
              <a:effectLst/>
              <a:latin typeface="돋움" pitchFamily="50" charset="-127"/>
              <a:ea typeface="돋움" pitchFamily="50" charset="-127"/>
              <a:cs typeface="+mn-cs"/>
            </a:rPr>
            <a:t>40</a:t>
          </a:r>
          <a:r>
            <a:rPr lang="ko-KR" altLang="en-US" sz="1200">
              <a:solidFill>
                <a:schemeClr val="dk1"/>
              </a:solidFill>
              <a:effectLst/>
              <a:latin typeface="돋움" pitchFamily="50" charset="-127"/>
              <a:ea typeface="돋움" pitchFamily="50" charset="-127"/>
              <a:cs typeface="+mn-cs"/>
            </a:rPr>
            <a:t>℃ 이상의 체온상승</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붉은 얼굴색</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빈맨</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동공 확대</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전신경련 등의 증상이 나타남</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서늘한 곳에서 의복을 헐렁하게 늦춰주고</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사지를 문질러서 혈액순환을 돕는 행위를 함</a:t>
          </a:r>
          <a:endParaRPr lang="ko-KR" altLang="ko-KR" sz="1200">
            <a:effectLst/>
            <a:latin typeface="돋움" pitchFamily="50" charset="-127"/>
            <a:ea typeface="돋움" pitchFamily="50" charset="-127"/>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머리에 찬 물수건이나 얼음주머니를 대어 줌</a:t>
          </a:r>
          <a:endParaRPr lang="ko-KR" altLang="ko-KR" sz="1200">
            <a:effectLst/>
            <a:latin typeface="돋움" pitchFamily="50" charset="-127"/>
            <a:ea typeface="돋움" pitchFamily="50" charset="-127"/>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의식이 회복되면 찬물</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식염수나 이온음료를 먹임</a:t>
          </a:r>
          <a:endParaRPr lang="en-US" altLang="ko-KR" sz="1200">
            <a:solidFill>
              <a:schemeClr val="dk1"/>
            </a:solidFill>
            <a:effectLst/>
            <a:latin typeface="돋움" pitchFamily="50" charset="-127"/>
            <a:ea typeface="돋움" pitchFamily="50" charset="-127"/>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US" altLang="ko-KR" sz="1200">
            <a:solidFill>
              <a:schemeClr val="dk1"/>
            </a:solidFill>
            <a:effectLst/>
            <a:latin typeface="돋움" pitchFamily="50" charset="-127"/>
            <a:ea typeface="돋움" pitchFamily="50" charset="-127"/>
            <a:cs typeface="+mn-cs"/>
          </a:endParaRPr>
        </a:p>
        <a:p>
          <a:pPr eaLnBrk="1" fontAlgn="auto" latinLnBrk="0" hangingPunct="1"/>
          <a:r>
            <a:rPr lang="en-US" altLang="ko-KR" sz="1200">
              <a:solidFill>
                <a:schemeClr val="dk1"/>
              </a:solidFill>
              <a:effectLst/>
              <a:latin typeface="돋움" pitchFamily="50" charset="-127"/>
              <a:ea typeface="돋움" pitchFamily="50" charset="-127"/>
              <a:cs typeface="+mn-cs"/>
            </a:rPr>
            <a:t>   </a:t>
          </a:r>
          <a:r>
            <a:rPr lang="en-US" altLang="ko-KR" sz="1200" b="1">
              <a:solidFill>
                <a:schemeClr val="dk1"/>
              </a:solidFill>
              <a:effectLst/>
              <a:latin typeface="돋움" pitchFamily="50" charset="-127"/>
              <a:ea typeface="돋움" pitchFamily="50" charset="-127"/>
              <a:cs typeface="+mn-cs"/>
            </a:rPr>
            <a:t>&lt; </a:t>
          </a:r>
          <a:r>
            <a:rPr lang="ko-KR" altLang="en-US" sz="1200" b="1">
              <a:solidFill>
                <a:schemeClr val="dk1"/>
              </a:solidFill>
              <a:effectLst/>
              <a:latin typeface="돋움" pitchFamily="50" charset="-127"/>
              <a:ea typeface="돋움" pitchFamily="50" charset="-127"/>
              <a:cs typeface="+mn-cs"/>
            </a:rPr>
            <a:t>열성 경련</a:t>
          </a:r>
          <a:r>
            <a:rPr lang="en-US" altLang="ko-KR" sz="1200" b="1">
              <a:solidFill>
                <a:schemeClr val="dk1"/>
              </a:solidFill>
              <a:effectLst/>
              <a:latin typeface="돋움" pitchFamily="50" charset="-127"/>
              <a:ea typeface="돋움" pitchFamily="50" charset="-127"/>
              <a:cs typeface="+mn-cs"/>
            </a:rPr>
            <a:t> &gt;</a:t>
          </a:r>
          <a:endParaRPr lang="ko-KR" altLang="ko-KR" sz="1200">
            <a:effectLst/>
            <a:latin typeface="돋움" pitchFamily="50" charset="-127"/>
            <a:ea typeface="돋움" pitchFamily="50" charset="-127"/>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염분 보충 없이 물만 먹을 경우 열성피로</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근육경련이 나타남</a:t>
          </a:r>
          <a:endParaRPr lang="ko-KR" altLang="ko-KR" sz="1200">
            <a:effectLst/>
            <a:latin typeface="돋움" pitchFamily="50" charset="-127"/>
            <a:ea typeface="돋움" pitchFamily="50" charset="-127"/>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물 </a:t>
          </a:r>
          <a:r>
            <a:rPr lang="en-US" altLang="ko-KR" sz="1200">
              <a:solidFill>
                <a:schemeClr val="dk1"/>
              </a:solidFill>
              <a:effectLst/>
              <a:latin typeface="돋움" pitchFamily="50" charset="-127"/>
              <a:ea typeface="돋움" pitchFamily="50" charset="-127"/>
              <a:cs typeface="+mn-cs"/>
            </a:rPr>
            <a:t>1</a:t>
          </a:r>
          <a:r>
            <a:rPr lang="ko-KR" altLang="en-US" sz="1200">
              <a:solidFill>
                <a:schemeClr val="dk1"/>
              </a:solidFill>
              <a:effectLst/>
              <a:latin typeface="돋움" pitchFamily="50" charset="-127"/>
              <a:ea typeface="돋움" pitchFamily="50" charset="-127"/>
              <a:cs typeface="+mn-cs"/>
            </a:rPr>
            <a:t>컵</a:t>
          </a:r>
          <a:r>
            <a:rPr lang="en-US" altLang="ko-KR" sz="1200">
              <a:solidFill>
                <a:schemeClr val="dk1"/>
              </a:solidFill>
              <a:effectLst/>
              <a:latin typeface="돋움" pitchFamily="50" charset="-127"/>
              <a:ea typeface="돋움" pitchFamily="50" charset="-127"/>
              <a:cs typeface="+mn-cs"/>
            </a:rPr>
            <a:t>(200cc)</a:t>
          </a:r>
          <a:r>
            <a:rPr lang="ko-KR" altLang="en-US" sz="1200">
              <a:solidFill>
                <a:schemeClr val="dk1"/>
              </a:solidFill>
              <a:effectLst/>
              <a:latin typeface="돋움" pitchFamily="50" charset="-127"/>
              <a:ea typeface="돋움" pitchFamily="50" charset="-127"/>
              <a:cs typeface="+mn-cs"/>
            </a:rPr>
            <a:t>에 소금 </a:t>
          </a:r>
          <a:r>
            <a:rPr lang="en-US" altLang="ko-KR" sz="1200">
              <a:solidFill>
                <a:schemeClr val="dk1"/>
              </a:solidFill>
              <a:effectLst/>
              <a:latin typeface="돋움" pitchFamily="50" charset="-127"/>
              <a:ea typeface="돋움" pitchFamily="50" charset="-127"/>
              <a:cs typeface="+mn-cs"/>
            </a:rPr>
            <a:t>1</a:t>
          </a:r>
          <a:r>
            <a:rPr lang="ko-KR" altLang="en-US" sz="1200">
              <a:solidFill>
                <a:schemeClr val="dk1"/>
              </a:solidFill>
              <a:effectLst/>
              <a:latin typeface="돋움" pitchFamily="50" charset="-127"/>
              <a:ea typeface="돋움" pitchFamily="50" charset="-127"/>
              <a:cs typeface="+mn-cs"/>
            </a:rPr>
            <a:t>찻숟가락</a:t>
          </a:r>
          <a:r>
            <a:rPr lang="en-US" altLang="ko-KR" sz="1200">
              <a:solidFill>
                <a:schemeClr val="dk1"/>
              </a:solidFill>
              <a:effectLst/>
              <a:latin typeface="돋움" pitchFamily="50" charset="-127"/>
              <a:ea typeface="돋움" pitchFamily="50" charset="-127"/>
              <a:cs typeface="+mn-cs"/>
            </a:rPr>
            <a:t>(4g) </a:t>
          </a:r>
          <a:r>
            <a:rPr lang="ko-KR" altLang="en-US" sz="1200">
              <a:solidFill>
                <a:schemeClr val="dk1"/>
              </a:solidFill>
              <a:effectLst/>
              <a:latin typeface="돋움" pitchFamily="50" charset="-127"/>
              <a:ea typeface="돋움" pitchFamily="50" charset="-127"/>
              <a:cs typeface="+mn-cs"/>
            </a:rPr>
            <a:t>비율로 염분을 섭취</a:t>
          </a:r>
          <a:endParaRPr lang="ko-KR" altLang="ko-KR" sz="1200">
            <a:effectLst/>
            <a:latin typeface="돋움" pitchFamily="50" charset="-127"/>
            <a:ea typeface="돋움" pitchFamily="50" charset="-127"/>
          </a:endParaRPr>
        </a:p>
      </xdr:txBody>
    </xdr:sp>
    <xdr:clientData/>
  </xdr:twoCellAnchor>
  <xdr:twoCellAnchor>
    <xdr:from>
      <xdr:col>1</xdr:col>
      <xdr:colOff>19050</xdr:colOff>
      <xdr:row>430</xdr:row>
      <xdr:rowOff>114299</xdr:rowOff>
    </xdr:from>
    <xdr:to>
      <xdr:col>3</xdr:col>
      <xdr:colOff>655050</xdr:colOff>
      <xdr:row>439</xdr:row>
      <xdr:rowOff>144449</xdr:rowOff>
    </xdr:to>
    <xdr:pic>
      <xdr:nvPicPr>
        <xdr:cNvPr id="77" name="_x189181984" descr="EMB00003ad02f17">
          <a:extLst>
            <a:ext uri="{FF2B5EF4-FFF2-40B4-BE49-F238E27FC236}">
              <a16:creationId xmlns:a16="http://schemas.microsoft.com/office/drawing/2014/main" id="{7A941C6F-8D3E-4DFD-BCA8-72E73FB1130E}"/>
            </a:ext>
          </a:extLst>
        </xdr:cNvPr>
        <xdr:cNvPicPr>
          <a:picLocks noChangeArrowheads="1"/>
        </xdr:cNvPicPr>
      </xdr:nvPicPr>
      <xdr:blipFill>
        <a:blip xmlns:r="http://schemas.openxmlformats.org/officeDocument/2006/relationships" r:embed="rId21" cstate="screen">
          <a:extLst>
            <a:ext uri="{28A0092B-C50C-407E-A947-70E740481C1C}">
              <a14:useLocalDpi xmlns:a14="http://schemas.microsoft.com/office/drawing/2010/main"/>
            </a:ext>
          </a:extLst>
        </a:blip>
        <a:srcRect/>
        <a:stretch>
          <a:fillRect/>
        </a:stretch>
      </xdr:blipFill>
      <xdr:spPr bwMode="auto">
        <a:xfrm>
          <a:off x="781050" y="44919900"/>
          <a:ext cx="21600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266700</xdr:colOff>
      <xdr:row>430</xdr:row>
      <xdr:rowOff>133350</xdr:rowOff>
    </xdr:from>
    <xdr:to>
      <xdr:col>7</xdr:col>
      <xdr:colOff>140700</xdr:colOff>
      <xdr:row>439</xdr:row>
      <xdr:rowOff>163500</xdr:rowOff>
    </xdr:to>
    <xdr:pic>
      <xdr:nvPicPr>
        <xdr:cNvPr id="78" name="_x189182784" descr="EMB00003ad02f1a">
          <a:extLst>
            <a:ext uri="{FF2B5EF4-FFF2-40B4-BE49-F238E27FC236}">
              <a16:creationId xmlns:a16="http://schemas.microsoft.com/office/drawing/2014/main" id="{3C62F97E-CE00-48FA-BD5E-8970FE4DB538}"/>
            </a:ext>
          </a:extLst>
        </xdr:cNvPr>
        <xdr:cNvPicPr>
          <a:picLocks noChangeArrowheads="1"/>
        </xdr:cNvPicPr>
      </xdr:nvPicPr>
      <xdr:blipFill>
        <a:blip xmlns:r="http://schemas.openxmlformats.org/officeDocument/2006/relationships" r:embed="rId22">
          <a:extLst>
            <a:ext uri="{28A0092B-C50C-407E-A947-70E740481C1C}">
              <a14:useLocalDpi xmlns:a14="http://schemas.microsoft.com/office/drawing/2010/main"/>
            </a:ext>
          </a:extLst>
        </a:blip>
        <a:srcRect/>
        <a:stretch>
          <a:fillRect/>
        </a:stretch>
      </xdr:blipFill>
      <xdr:spPr bwMode="auto">
        <a:xfrm>
          <a:off x="3314700" y="44919900"/>
          <a:ext cx="21600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352423</xdr:colOff>
      <xdr:row>445</xdr:row>
      <xdr:rowOff>142875</xdr:rowOff>
    </xdr:from>
    <xdr:to>
      <xdr:col>11</xdr:col>
      <xdr:colOff>610423</xdr:colOff>
      <xdr:row>473</xdr:row>
      <xdr:rowOff>85727</xdr:rowOff>
    </xdr:to>
    <xdr:sp macro="" textlink="">
      <xdr:nvSpPr>
        <xdr:cNvPr id="79" name="직사각형 78">
          <a:extLst>
            <a:ext uri="{FF2B5EF4-FFF2-40B4-BE49-F238E27FC236}">
              <a16:creationId xmlns:a16="http://schemas.microsoft.com/office/drawing/2014/main" id="{557A8B74-6468-40F7-9BD9-C2B802158009}"/>
            </a:ext>
          </a:extLst>
        </xdr:cNvPr>
        <xdr:cNvSpPr/>
      </xdr:nvSpPr>
      <xdr:spPr bwMode="auto">
        <a:xfrm>
          <a:off x="352423" y="45748575"/>
          <a:ext cx="8640000" cy="4743452"/>
        </a:xfrm>
        <a:prstGeom prst="rect">
          <a:avLst/>
        </a:prstGeom>
        <a:noFill/>
        <a:ln w="12700">
          <a:no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en-US" altLang="ko-KR" sz="1200" b="1">
              <a:solidFill>
                <a:schemeClr val="dk1"/>
              </a:solidFill>
              <a:effectLst/>
              <a:latin typeface="돋움" pitchFamily="50" charset="-127"/>
              <a:ea typeface="돋움" pitchFamily="50" charset="-127"/>
              <a:cs typeface="+mn-cs"/>
            </a:rPr>
            <a:t>  </a:t>
          </a:r>
          <a:r>
            <a:rPr lang="ko-KR" altLang="en-US" sz="1200" b="1">
              <a:solidFill>
                <a:schemeClr val="dk1"/>
              </a:solidFill>
              <a:effectLst/>
              <a:latin typeface="돋움" pitchFamily="50" charset="-127"/>
              <a:ea typeface="돋움" pitchFamily="50" charset="-127"/>
              <a:cs typeface="+mn-cs"/>
            </a:rPr>
            <a:t>□ 병 원 체 </a:t>
          </a:r>
          <a:r>
            <a:rPr lang="en-US" altLang="ko-KR" sz="1200" b="1">
              <a:solidFill>
                <a:schemeClr val="dk1"/>
              </a:solidFill>
              <a:effectLst/>
              <a:latin typeface="돋움" pitchFamily="50" charset="-127"/>
              <a:ea typeface="돋움" pitchFamily="50" charset="-127"/>
              <a:cs typeface="+mn-cs"/>
            </a:rPr>
            <a:t>: SFTS</a:t>
          </a:r>
          <a:r>
            <a:rPr lang="en-US" altLang="ko-KR" sz="1200" b="1" baseline="0">
              <a:solidFill>
                <a:schemeClr val="dk1"/>
              </a:solidFill>
              <a:effectLst/>
              <a:latin typeface="돋움" pitchFamily="50" charset="-127"/>
              <a:ea typeface="돋움" pitchFamily="50" charset="-127"/>
              <a:cs typeface="+mn-cs"/>
            </a:rPr>
            <a:t> </a:t>
          </a:r>
          <a:r>
            <a:rPr lang="ko-KR" altLang="en-US" sz="1200" b="1" baseline="0">
              <a:solidFill>
                <a:schemeClr val="dk1"/>
              </a:solidFill>
              <a:effectLst/>
              <a:latin typeface="돋움" pitchFamily="50" charset="-127"/>
              <a:ea typeface="돋움" pitchFamily="50" charset="-127"/>
              <a:cs typeface="+mn-cs"/>
            </a:rPr>
            <a:t>바이러스</a:t>
          </a:r>
          <a:endParaRPr lang="en-US" altLang="ko-KR" sz="1200" b="1" baseline="0">
            <a:solidFill>
              <a:schemeClr val="dk1"/>
            </a:solidFill>
            <a:effectLst/>
            <a:latin typeface="돋움" pitchFamily="50" charset="-127"/>
            <a:ea typeface="돋움" pitchFamily="50" charset="-127"/>
            <a:cs typeface="+mn-cs"/>
          </a:endParaRPr>
        </a:p>
        <a:p>
          <a:pPr algn="l"/>
          <a:endParaRPr lang="en-US" altLang="ko-KR" sz="1200" b="1" baseline="0">
            <a:solidFill>
              <a:schemeClr val="dk1"/>
            </a:solidFill>
            <a:effectLst/>
            <a:latin typeface="돋움" pitchFamily="50" charset="-127"/>
            <a:ea typeface="돋움" pitchFamily="50" charset="-127"/>
            <a:cs typeface="+mn-cs"/>
          </a:endParaRPr>
        </a:p>
        <a:p>
          <a:pPr algn="l"/>
          <a:endParaRPr lang="en-US" altLang="ko-KR" sz="1200" b="1" baseline="0">
            <a:solidFill>
              <a:schemeClr val="dk1"/>
            </a:solidFill>
            <a:effectLst/>
            <a:latin typeface="돋움" pitchFamily="50" charset="-127"/>
            <a:ea typeface="돋움" pitchFamily="50" charset="-127"/>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US" altLang="ko-KR" sz="1200" b="1">
              <a:solidFill>
                <a:schemeClr val="dk1"/>
              </a:solidFill>
              <a:effectLst/>
              <a:latin typeface="돋움" pitchFamily="50" charset="-127"/>
              <a:ea typeface="돋움" pitchFamily="50" charset="-127"/>
              <a:cs typeface="+mn-cs"/>
            </a:rPr>
            <a:t>  </a:t>
          </a:r>
          <a:r>
            <a:rPr lang="ko-KR" altLang="ko-KR" sz="1200" b="1">
              <a:solidFill>
                <a:schemeClr val="dk1"/>
              </a:solidFill>
              <a:effectLst/>
              <a:latin typeface="돋움" pitchFamily="50" charset="-127"/>
              <a:ea typeface="돋움" pitchFamily="50" charset="-127"/>
              <a:cs typeface="+mn-cs"/>
            </a:rPr>
            <a:t>□ </a:t>
          </a:r>
          <a:r>
            <a:rPr lang="ko-KR" altLang="en-US" sz="1200" b="1">
              <a:solidFill>
                <a:schemeClr val="dk1"/>
              </a:solidFill>
              <a:effectLst/>
              <a:latin typeface="돋움" pitchFamily="50" charset="-127"/>
              <a:ea typeface="돋움" pitchFamily="50" charset="-127"/>
              <a:cs typeface="+mn-cs"/>
            </a:rPr>
            <a:t>추 정 매 개 체 </a:t>
          </a:r>
          <a:r>
            <a:rPr lang="en-US" altLang="ko-KR" sz="1200" b="1">
              <a:solidFill>
                <a:schemeClr val="dk1"/>
              </a:solidFill>
              <a:effectLst/>
              <a:latin typeface="돋움" pitchFamily="50" charset="-127"/>
              <a:ea typeface="돋움" pitchFamily="50" charset="-127"/>
              <a:cs typeface="+mn-cs"/>
            </a:rPr>
            <a:t>: </a:t>
          </a:r>
          <a:r>
            <a:rPr lang="ko-KR" altLang="en-US" sz="1200" b="1">
              <a:solidFill>
                <a:schemeClr val="dk1"/>
              </a:solidFill>
              <a:effectLst/>
              <a:latin typeface="돋움" pitchFamily="50" charset="-127"/>
              <a:ea typeface="돋움" pitchFamily="50" charset="-127"/>
              <a:cs typeface="+mn-cs"/>
            </a:rPr>
            <a:t>작은소참진드기</a:t>
          </a:r>
          <a:endParaRPr lang="en-US" altLang="ko-KR" sz="1200" b="1">
            <a:solidFill>
              <a:schemeClr val="dk1"/>
            </a:solidFill>
            <a:effectLst/>
            <a:latin typeface="돋움" pitchFamily="50" charset="-127"/>
            <a:ea typeface="돋움" pitchFamily="50" charset="-127"/>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lang="en-US" altLang="ko-KR" sz="1200" b="1">
            <a:solidFill>
              <a:schemeClr val="dk1"/>
            </a:solidFill>
            <a:effectLst/>
            <a:latin typeface="돋움" pitchFamily="50" charset="-127"/>
            <a:ea typeface="돋움" pitchFamily="50" charset="-127"/>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lang="en-US" altLang="ko-KR" sz="1200" b="1">
            <a:solidFill>
              <a:schemeClr val="dk1"/>
            </a:solidFill>
            <a:effectLst/>
            <a:latin typeface="돋움" pitchFamily="50" charset="-127"/>
            <a:ea typeface="돋움" pitchFamily="50" charset="-127"/>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US" altLang="ko-KR" sz="1200" b="1">
              <a:solidFill>
                <a:schemeClr val="dk1"/>
              </a:solidFill>
              <a:effectLst/>
              <a:latin typeface="돋움" pitchFamily="50" charset="-127"/>
              <a:ea typeface="돋움" pitchFamily="50" charset="-127"/>
              <a:cs typeface="+mn-cs"/>
            </a:rPr>
            <a:t>  </a:t>
          </a:r>
          <a:r>
            <a:rPr lang="ko-KR" altLang="ko-KR" sz="1200" b="1">
              <a:solidFill>
                <a:schemeClr val="dk1"/>
              </a:solidFill>
              <a:effectLst/>
              <a:latin typeface="돋움" pitchFamily="50" charset="-127"/>
              <a:ea typeface="돋움" pitchFamily="50" charset="-127"/>
              <a:cs typeface="+mn-cs"/>
            </a:rPr>
            <a:t>□ </a:t>
          </a:r>
          <a:r>
            <a:rPr lang="ko-KR" altLang="en-US" sz="1200" b="1">
              <a:solidFill>
                <a:schemeClr val="dk1"/>
              </a:solidFill>
              <a:effectLst/>
              <a:latin typeface="돋움" pitchFamily="50" charset="-127"/>
              <a:ea typeface="돋움" pitchFamily="50" charset="-127"/>
              <a:cs typeface="+mn-cs"/>
            </a:rPr>
            <a:t>전 파 방 식 </a:t>
          </a:r>
          <a:r>
            <a:rPr lang="en-US" altLang="ko-KR" sz="1200" b="1">
              <a:solidFill>
                <a:schemeClr val="dk1"/>
              </a:solidFill>
              <a:effectLst/>
              <a:latin typeface="돋움" pitchFamily="50" charset="-127"/>
              <a:ea typeface="돋움" pitchFamily="50" charset="-127"/>
              <a:cs typeface="+mn-cs"/>
            </a:rPr>
            <a:t>: </a:t>
          </a:r>
          <a:r>
            <a:rPr lang="ko-KR" altLang="en-US" sz="1200" b="1">
              <a:solidFill>
                <a:schemeClr val="dk1"/>
              </a:solidFill>
              <a:effectLst/>
              <a:latin typeface="돋움" pitchFamily="50" charset="-127"/>
              <a:ea typeface="돋움" pitchFamily="50" charset="-127"/>
              <a:cs typeface="+mn-cs"/>
            </a:rPr>
            <a:t>매개체에 의한 전파</a:t>
          </a:r>
          <a:r>
            <a:rPr lang="en-US" altLang="ko-KR" sz="1200" b="1">
              <a:solidFill>
                <a:schemeClr val="dk1"/>
              </a:solidFill>
              <a:effectLst/>
              <a:latin typeface="돋움" pitchFamily="50" charset="-127"/>
              <a:ea typeface="돋움" pitchFamily="50" charset="-127"/>
              <a:cs typeface="+mn-cs"/>
            </a:rPr>
            <a:t>, </a:t>
          </a:r>
          <a:r>
            <a:rPr lang="ko-KR" altLang="en-US" sz="1200" b="1">
              <a:solidFill>
                <a:schemeClr val="dk1"/>
              </a:solidFill>
              <a:effectLst/>
              <a:latin typeface="돋움" pitchFamily="50" charset="-127"/>
              <a:ea typeface="돋움" pitchFamily="50" charset="-127"/>
              <a:cs typeface="+mn-cs"/>
            </a:rPr>
            <a:t>사람 간 전파 없음</a:t>
          </a:r>
          <a:endParaRPr lang="en-US" altLang="ko-KR" sz="1200" b="1">
            <a:solidFill>
              <a:schemeClr val="dk1"/>
            </a:solidFill>
            <a:effectLst/>
            <a:latin typeface="돋움" pitchFamily="50" charset="-127"/>
            <a:ea typeface="돋움" pitchFamily="50" charset="-127"/>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lang="en-US" altLang="ko-KR" sz="1200" b="1">
            <a:solidFill>
              <a:schemeClr val="dk1"/>
            </a:solidFill>
            <a:effectLst/>
            <a:latin typeface="돋움" pitchFamily="50" charset="-127"/>
            <a:ea typeface="돋움" pitchFamily="50" charset="-127"/>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lang="en-US" altLang="ko-KR" sz="1200" b="1">
            <a:solidFill>
              <a:schemeClr val="dk1"/>
            </a:solidFill>
            <a:effectLst/>
            <a:latin typeface="돋움" pitchFamily="50" charset="-127"/>
            <a:ea typeface="돋움" pitchFamily="50" charset="-127"/>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US" altLang="ko-KR" sz="1200" b="1">
              <a:solidFill>
                <a:schemeClr val="dk1"/>
              </a:solidFill>
              <a:effectLst/>
              <a:latin typeface="돋움" pitchFamily="50" charset="-127"/>
              <a:ea typeface="돋움" pitchFamily="50" charset="-127"/>
              <a:cs typeface="+mn-cs"/>
            </a:rPr>
            <a:t>  </a:t>
          </a:r>
          <a:r>
            <a:rPr lang="ko-KR" altLang="ko-KR" sz="1200" b="1">
              <a:solidFill>
                <a:schemeClr val="dk1"/>
              </a:solidFill>
              <a:effectLst/>
              <a:latin typeface="돋움" pitchFamily="50" charset="-127"/>
              <a:ea typeface="돋움" pitchFamily="50" charset="-127"/>
              <a:cs typeface="+mn-cs"/>
            </a:rPr>
            <a:t>□ </a:t>
          </a:r>
          <a:r>
            <a:rPr lang="ko-KR" altLang="en-US" sz="1200" b="1">
              <a:solidFill>
                <a:schemeClr val="dk1"/>
              </a:solidFill>
              <a:effectLst/>
              <a:latin typeface="돋움" pitchFamily="50" charset="-127"/>
              <a:ea typeface="돋움" pitchFamily="50" charset="-127"/>
              <a:cs typeface="+mn-cs"/>
            </a:rPr>
            <a:t>잠복기 </a:t>
          </a:r>
          <a:r>
            <a:rPr lang="en-US" altLang="ko-KR" sz="1200" b="1">
              <a:solidFill>
                <a:schemeClr val="dk1"/>
              </a:solidFill>
              <a:effectLst/>
              <a:latin typeface="돋움" pitchFamily="50" charset="-127"/>
              <a:ea typeface="돋움" pitchFamily="50" charset="-127"/>
              <a:cs typeface="+mn-cs"/>
            </a:rPr>
            <a:t>: 6~14</a:t>
          </a:r>
          <a:r>
            <a:rPr lang="ko-KR" altLang="en-US" sz="1200" b="1">
              <a:solidFill>
                <a:schemeClr val="dk1"/>
              </a:solidFill>
              <a:effectLst/>
              <a:latin typeface="돋움" pitchFamily="50" charset="-127"/>
              <a:ea typeface="돋움" pitchFamily="50" charset="-127"/>
              <a:cs typeface="+mn-cs"/>
            </a:rPr>
            <a:t>일</a:t>
          </a:r>
          <a:endParaRPr lang="en-US" altLang="ko-KR" sz="1200" b="1">
            <a:solidFill>
              <a:schemeClr val="dk1"/>
            </a:solidFill>
            <a:effectLst/>
            <a:latin typeface="돋움" pitchFamily="50" charset="-127"/>
            <a:ea typeface="돋움" pitchFamily="50" charset="-127"/>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lang="en-US" altLang="ko-KR" sz="1200" b="1">
            <a:solidFill>
              <a:schemeClr val="dk1"/>
            </a:solidFill>
            <a:effectLst/>
            <a:latin typeface="돋움" pitchFamily="50" charset="-127"/>
            <a:ea typeface="돋움" pitchFamily="50" charset="-127"/>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lang="en-US" altLang="ko-KR" sz="1200" b="1">
            <a:solidFill>
              <a:schemeClr val="dk1"/>
            </a:solidFill>
            <a:effectLst/>
            <a:latin typeface="돋움" pitchFamily="50" charset="-127"/>
            <a:ea typeface="돋움" pitchFamily="50" charset="-127"/>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US" altLang="ko-KR" sz="1200" b="1">
              <a:solidFill>
                <a:schemeClr val="dk1"/>
              </a:solidFill>
              <a:effectLst/>
              <a:latin typeface="돋움" pitchFamily="50" charset="-127"/>
              <a:ea typeface="돋움" pitchFamily="50" charset="-127"/>
              <a:cs typeface="+mn-cs"/>
            </a:rPr>
            <a:t>  </a:t>
          </a:r>
          <a:r>
            <a:rPr lang="ko-KR" altLang="ko-KR" sz="1200" b="1">
              <a:solidFill>
                <a:schemeClr val="dk1"/>
              </a:solidFill>
              <a:effectLst/>
              <a:latin typeface="돋움" pitchFamily="50" charset="-127"/>
              <a:ea typeface="돋움" pitchFamily="50" charset="-127"/>
              <a:cs typeface="+mn-cs"/>
            </a:rPr>
            <a:t>□ </a:t>
          </a:r>
          <a:r>
            <a:rPr lang="ko-KR" altLang="en-US" sz="1200" b="1">
              <a:solidFill>
                <a:schemeClr val="dk1"/>
              </a:solidFill>
              <a:effectLst/>
              <a:latin typeface="돋움" pitchFamily="50" charset="-127"/>
              <a:ea typeface="돋움" pitchFamily="50" charset="-127"/>
              <a:cs typeface="+mn-cs"/>
            </a:rPr>
            <a:t>주요증상 및 임상경과</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주증상 </a:t>
          </a:r>
          <a:r>
            <a:rPr lang="en-US" altLang="ko-KR" sz="1200">
              <a:solidFill>
                <a:schemeClr val="dk1"/>
              </a:solidFill>
              <a:effectLst/>
              <a:latin typeface="돋움" pitchFamily="50" charset="-127"/>
              <a:ea typeface="돋움" pitchFamily="50" charset="-127"/>
              <a:cs typeface="+mn-cs"/>
            </a:rPr>
            <a:t>: 30~40</a:t>
          </a:r>
          <a:r>
            <a:rPr lang="ko-KR" altLang="en-US" sz="1200">
              <a:solidFill>
                <a:schemeClr val="dk1"/>
              </a:solidFill>
              <a:effectLst/>
              <a:latin typeface="돋움" pitchFamily="50" charset="-127"/>
              <a:ea typeface="돋움" pitchFamily="50" charset="-127"/>
              <a:cs typeface="+mn-cs"/>
            </a:rPr>
            <a:t>도 이상의 발열</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구토</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설사와 같은 소화기증상</a:t>
          </a:r>
          <a:endParaRPr lang="en-US" altLang="ko-KR" sz="1200">
            <a:solidFill>
              <a:schemeClr val="dk1"/>
            </a:solidFill>
            <a:effectLst/>
            <a:latin typeface="돋움" pitchFamily="50" charset="-127"/>
            <a:ea typeface="돋움" pitchFamily="50" charset="-127"/>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기타증상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림프절종창</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전신통증</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신경계증상</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의식장애</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경련</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혼수</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다발성장기부전</a:t>
          </a:r>
          <a:endParaRPr lang="en-US" altLang="ko-KR" sz="1200">
            <a:solidFill>
              <a:schemeClr val="dk1"/>
            </a:solidFill>
            <a:effectLst/>
            <a:latin typeface="돋움" pitchFamily="50" charset="-127"/>
            <a:ea typeface="돋움" pitchFamily="50" charset="-127"/>
            <a:cs typeface="+mn-cs"/>
          </a:endParaRPr>
        </a:p>
        <a:p>
          <a:pPr algn="l"/>
          <a:endParaRPr lang="en-US" altLang="ko-KR" sz="1200">
            <a:solidFill>
              <a:schemeClr val="dk1"/>
            </a:solidFill>
            <a:effectLst/>
            <a:latin typeface="돋움" pitchFamily="50" charset="-127"/>
            <a:ea typeface="돋움" pitchFamily="50" charset="-127"/>
            <a:cs typeface="+mn-cs"/>
          </a:endParaRPr>
        </a:p>
        <a:p>
          <a:pPr algn="l"/>
          <a:endParaRPr lang="en-US" altLang="ko-KR" sz="1200">
            <a:solidFill>
              <a:schemeClr val="dk1"/>
            </a:solidFill>
            <a:effectLst/>
            <a:latin typeface="돋움" pitchFamily="50" charset="-127"/>
            <a:ea typeface="돋움" pitchFamily="50" charset="-127"/>
            <a:cs typeface="+mn-cs"/>
          </a:endParaRPr>
        </a:p>
        <a:p>
          <a:r>
            <a:rPr lang="en-US" altLang="ko-KR" sz="1200" b="1">
              <a:solidFill>
                <a:schemeClr val="dk1"/>
              </a:solidFill>
              <a:effectLst/>
              <a:latin typeface="돋움" pitchFamily="50" charset="-127"/>
              <a:ea typeface="돋움" pitchFamily="50" charset="-127"/>
              <a:cs typeface="+mn-cs"/>
            </a:rPr>
            <a:t>  </a:t>
          </a:r>
          <a:r>
            <a:rPr lang="ko-KR" altLang="ko-KR" sz="1200" b="1">
              <a:solidFill>
                <a:schemeClr val="dk1"/>
              </a:solidFill>
              <a:effectLst/>
              <a:latin typeface="돋움" pitchFamily="50" charset="-127"/>
              <a:ea typeface="돋움" pitchFamily="50" charset="-127"/>
              <a:cs typeface="+mn-cs"/>
            </a:rPr>
            <a:t>□ </a:t>
          </a:r>
          <a:r>
            <a:rPr lang="ko-KR" altLang="en-US" sz="1200" b="1">
              <a:solidFill>
                <a:schemeClr val="dk1"/>
              </a:solidFill>
              <a:effectLst/>
              <a:latin typeface="돋움" pitchFamily="50" charset="-127"/>
              <a:ea typeface="돋움" pitchFamily="50" charset="-127"/>
              <a:cs typeface="+mn-cs"/>
            </a:rPr>
            <a:t>환자의 역학적 특성</a:t>
          </a:r>
          <a:endParaRPr lang="ko-KR" altLang="ko-KR" sz="1200" b="1">
            <a:effectLst/>
            <a:latin typeface="돋움" pitchFamily="50" charset="-127"/>
            <a:ea typeface="돋움" pitchFamily="50" charset="-127"/>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감염군 특성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농업 또는 임업 종사자 다수</a:t>
          </a:r>
          <a:r>
            <a:rPr lang="en-US" altLang="ko-KR" sz="1200">
              <a:solidFill>
                <a:schemeClr val="dk1"/>
              </a:solidFill>
              <a:effectLst/>
              <a:latin typeface="돋움" pitchFamily="50" charset="-127"/>
              <a:ea typeface="돋움" pitchFamily="50" charset="-127"/>
              <a:cs typeface="+mn-cs"/>
            </a:rPr>
            <a:t>(80~97%)</a:t>
          </a:r>
        </a:p>
        <a:p>
          <a:pPr marL="0" marR="0" indent="0" defTabSz="914400" eaLnBrk="1" fontAlgn="auto" latinLnBrk="0" hangingPunct="1">
            <a:lnSpc>
              <a:spcPct val="100000"/>
            </a:lnSpc>
            <a:spcBef>
              <a:spcPts val="0"/>
            </a:spcBef>
            <a:spcAft>
              <a:spcPts val="0"/>
            </a:spcAft>
            <a:buClrTx/>
            <a:buSzTx/>
            <a:buFontTx/>
            <a:buNone/>
            <a:tabLst/>
            <a:defRPr/>
          </a:pPr>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계절적 특성 </a:t>
          </a:r>
          <a:r>
            <a:rPr lang="en-US" altLang="ko-KR" sz="1200">
              <a:solidFill>
                <a:schemeClr val="dk1"/>
              </a:solidFill>
              <a:effectLst/>
              <a:latin typeface="돋움" pitchFamily="50" charset="-127"/>
              <a:ea typeface="돋움" pitchFamily="50" charset="-127"/>
              <a:cs typeface="+mn-cs"/>
            </a:rPr>
            <a:t>: 5</a:t>
          </a:r>
          <a:r>
            <a:rPr lang="ko-KR" altLang="en-US" sz="1200">
              <a:solidFill>
                <a:schemeClr val="dk1"/>
              </a:solidFill>
              <a:effectLst/>
              <a:latin typeface="돋움" pitchFamily="50" charset="-127"/>
              <a:ea typeface="돋움" pitchFamily="50" charset="-127"/>
              <a:cs typeface="+mn-cs"/>
            </a:rPr>
            <a:t>월</a:t>
          </a:r>
          <a:r>
            <a:rPr lang="en-US" altLang="ko-KR" sz="1200">
              <a:solidFill>
                <a:schemeClr val="dk1"/>
              </a:solidFill>
              <a:effectLst/>
              <a:latin typeface="돋움" pitchFamily="50" charset="-127"/>
              <a:ea typeface="돋움" pitchFamily="50" charset="-127"/>
              <a:cs typeface="+mn-cs"/>
            </a:rPr>
            <a:t>8</a:t>
          </a:r>
          <a:r>
            <a:rPr lang="ko-KR" altLang="en-US" sz="1200">
              <a:solidFill>
                <a:schemeClr val="dk1"/>
              </a:solidFill>
              <a:effectLst/>
              <a:latin typeface="돋움" pitchFamily="50" charset="-127"/>
              <a:ea typeface="돋움" pitchFamily="50" charset="-127"/>
              <a:cs typeface="+mn-cs"/>
            </a:rPr>
            <a:t>월에 집중 </a:t>
          </a:r>
          <a:r>
            <a:rPr lang="en-US" altLang="ko-KR" sz="1200">
              <a:solidFill>
                <a:schemeClr val="dk1"/>
              </a:solidFill>
              <a:effectLst/>
              <a:latin typeface="돋움" pitchFamily="50" charset="-127"/>
              <a:ea typeface="돋움" pitchFamily="50" charset="-127"/>
              <a:cs typeface="+mn-cs"/>
            </a:rPr>
            <a:t>(4~11</a:t>
          </a:r>
          <a:r>
            <a:rPr lang="ko-KR" altLang="en-US" sz="1200">
              <a:solidFill>
                <a:schemeClr val="dk1"/>
              </a:solidFill>
              <a:effectLst/>
              <a:latin typeface="돋움" pitchFamily="50" charset="-127"/>
              <a:ea typeface="돋움" pitchFamily="50" charset="-127"/>
              <a:cs typeface="+mn-cs"/>
            </a:rPr>
            <a:t>월 진드기 활동</a:t>
          </a:r>
          <a:r>
            <a:rPr lang="en-US" altLang="ko-KR" sz="1200">
              <a:solidFill>
                <a:schemeClr val="dk1"/>
              </a:solidFill>
              <a:effectLst/>
              <a:latin typeface="돋움" pitchFamily="50" charset="-127"/>
              <a:ea typeface="돋움" pitchFamily="50" charset="-127"/>
              <a:cs typeface="+mn-cs"/>
            </a:rPr>
            <a:t>)</a:t>
          </a:r>
        </a:p>
        <a:p>
          <a:pPr marL="0" marR="0" indent="0" defTabSz="914400" eaLnBrk="1" fontAlgn="auto" latinLnBrk="0" hangingPunct="1">
            <a:lnSpc>
              <a:spcPct val="100000"/>
            </a:lnSpc>
            <a:spcBef>
              <a:spcPts val="0"/>
            </a:spcBef>
            <a:spcAft>
              <a:spcPts val="0"/>
            </a:spcAft>
            <a:buClrTx/>
            <a:buSzTx/>
            <a:buFontTx/>
            <a:buNone/>
            <a:tabLst/>
            <a:defRPr/>
          </a:pPr>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치명율 </a:t>
          </a:r>
          <a:r>
            <a:rPr lang="en-US" altLang="ko-KR" sz="1200">
              <a:solidFill>
                <a:schemeClr val="dk1"/>
              </a:solidFill>
              <a:effectLst/>
              <a:latin typeface="돋움" pitchFamily="50" charset="-127"/>
              <a:ea typeface="돋움" pitchFamily="50" charset="-127"/>
              <a:cs typeface="+mn-cs"/>
            </a:rPr>
            <a:t>: 6% (2011~12</a:t>
          </a:r>
          <a:r>
            <a:rPr lang="ko-KR" altLang="en-US" sz="1200">
              <a:solidFill>
                <a:schemeClr val="dk1"/>
              </a:solidFill>
              <a:effectLst/>
              <a:latin typeface="돋움" pitchFamily="50" charset="-127"/>
              <a:ea typeface="돋움" pitchFamily="50" charset="-127"/>
              <a:cs typeface="+mn-cs"/>
            </a:rPr>
            <a:t>년 </a:t>
          </a:r>
          <a:r>
            <a:rPr lang="en-US" altLang="ko-KR" sz="1200">
              <a:solidFill>
                <a:schemeClr val="dk1"/>
              </a:solidFill>
              <a:effectLst/>
              <a:latin typeface="돋움" pitchFamily="50" charset="-127"/>
              <a:ea typeface="돋움" pitchFamily="50" charset="-127"/>
              <a:cs typeface="+mn-cs"/>
            </a:rPr>
            <a:t>2,047</a:t>
          </a:r>
          <a:r>
            <a:rPr lang="ko-KR" altLang="en-US" sz="1200">
              <a:solidFill>
                <a:schemeClr val="dk1"/>
              </a:solidFill>
              <a:effectLst/>
              <a:latin typeface="돋움" pitchFamily="50" charset="-127"/>
              <a:ea typeface="돋움" pitchFamily="50" charset="-127"/>
              <a:cs typeface="+mn-cs"/>
            </a:rPr>
            <a:t>명 감염</a:t>
          </a:r>
          <a:r>
            <a:rPr lang="en-US" altLang="ko-KR" sz="1200">
              <a:solidFill>
                <a:schemeClr val="dk1"/>
              </a:solidFill>
              <a:effectLst/>
              <a:latin typeface="돋움" pitchFamily="50" charset="-127"/>
              <a:ea typeface="돋움" pitchFamily="50" charset="-127"/>
              <a:cs typeface="+mn-cs"/>
            </a:rPr>
            <a:t>, 129</a:t>
          </a:r>
          <a:r>
            <a:rPr lang="ko-KR" altLang="en-US" sz="1200">
              <a:solidFill>
                <a:schemeClr val="dk1"/>
              </a:solidFill>
              <a:effectLst/>
              <a:latin typeface="돋움" pitchFamily="50" charset="-127"/>
              <a:ea typeface="돋움" pitchFamily="50" charset="-127"/>
              <a:cs typeface="+mn-cs"/>
            </a:rPr>
            <a:t>명 사망</a:t>
          </a:r>
          <a:r>
            <a:rPr lang="en-US" altLang="ko-KR" sz="1200">
              <a:solidFill>
                <a:schemeClr val="dk1"/>
              </a:solidFill>
              <a:effectLst/>
              <a:latin typeface="돋움" pitchFamily="50" charset="-127"/>
              <a:ea typeface="돋움" pitchFamily="50" charset="-127"/>
              <a:cs typeface="+mn-cs"/>
            </a:rPr>
            <a:t>)</a:t>
          </a:r>
          <a:endParaRPr lang="ko-KR" altLang="ko-KR" sz="1200">
            <a:effectLst/>
            <a:latin typeface="돋움" pitchFamily="50" charset="-127"/>
            <a:ea typeface="돋움" pitchFamily="50" charset="-127"/>
          </a:endParaRPr>
        </a:p>
        <a:p>
          <a:endParaRPr lang="en-US" altLang="ko-KR" sz="1200">
            <a:solidFill>
              <a:schemeClr val="dk1"/>
            </a:solidFill>
            <a:effectLst/>
            <a:latin typeface="돋움" pitchFamily="50" charset="-127"/>
            <a:ea typeface="돋움" pitchFamily="50" charset="-127"/>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altLang="ko-KR" sz="1200" b="1">
              <a:solidFill>
                <a:schemeClr val="dk1"/>
              </a:solidFill>
              <a:effectLst/>
              <a:latin typeface="돋움" pitchFamily="50" charset="-127"/>
              <a:ea typeface="돋움" pitchFamily="50" charset="-127"/>
              <a:cs typeface="+mn-cs"/>
            </a:rPr>
            <a:t>  </a:t>
          </a:r>
          <a:r>
            <a:rPr lang="ko-KR" altLang="ko-KR" sz="1200" b="1">
              <a:solidFill>
                <a:schemeClr val="dk1"/>
              </a:solidFill>
              <a:effectLst/>
              <a:latin typeface="돋움" pitchFamily="50" charset="-127"/>
              <a:ea typeface="돋움" pitchFamily="50" charset="-127"/>
              <a:cs typeface="+mn-cs"/>
            </a:rPr>
            <a:t>□ </a:t>
          </a:r>
          <a:r>
            <a:rPr lang="ko-KR" altLang="en-US" sz="1200" b="1">
              <a:solidFill>
                <a:schemeClr val="dk1"/>
              </a:solidFill>
              <a:effectLst/>
              <a:latin typeface="돋움" pitchFamily="50" charset="-127"/>
              <a:ea typeface="돋움" pitchFamily="50" charset="-127"/>
              <a:cs typeface="+mn-cs"/>
            </a:rPr>
            <a:t>예 방 법 </a:t>
          </a:r>
          <a:r>
            <a:rPr lang="en-US" altLang="ko-KR" sz="1200" b="1">
              <a:solidFill>
                <a:schemeClr val="dk1"/>
              </a:solidFill>
              <a:effectLst/>
              <a:latin typeface="돋움" pitchFamily="50" charset="-127"/>
              <a:ea typeface="돋움" pitchFamily="50" charset="-127"/>
              <a:cs typeface="+mn-cs"/>
            </a:rPr>
            <a:t>: </a:t>
          </a:r>
          <a:r>
            <a:rPr lang="ko-KR" altLang="en-US" sz="1200" b="1">
              <a:solidFill>
                <a:schemeClr val="dk1"/>
              </a:solidFill>
              <a:effectLst/>
              <a:latin typeface="돋움" pitchFamily="50" charset="-127"/>
              <a:ea typeface="돋움" pitchFamily="50" charset="-127"/>
              <a:cs typeface="+mn-cs"/>
            </a:rPr>
            <a:t>진드기에 물리지 않도록 주의 </a:t>
          </a:r>
          <a:r>
            <a:rPr lang="en-US" altLang="ko-KR" sz="1200" b="1">
              <a:solidFill>
                <a:schemeClr val="dk1"/>
              </a:solidFill>
              <a:effectLst/>
              <a:latin typeface="돋움" pitchFamily="50" charset="-127"/>
              <a:ea typeface="돋움" pitchFamily="50" charset="-127"/>
              <a:cs typeface="+mn-cs"/>
            </a:rPr>
            <a:t>(</a:t>
          </a:r>
          <a:r>
            <a:rPr lang="ko-KR" altLang="en-US" sz="1200" b="1">
              <a:solidFill>
                <a:schemeClr val="dk1"/>
              </a:solidFill>
              <a:effectLst/>
              <a:latin typeface="돋움" pitchFamily="50" charset="-127"/>
              <a:ea typeface="돋움" pitchFamily="50" charset="-127"/>
              <a:cs typeface="+mn-cs"/>
            </a:rPr>
            <a:t>참고 </a:t>
          </a:r>
          <a:r>
            <a:rPr lang="en-US" altLang="ko-KR" sz="1200" b="1">
              <a:solidFill>
                <a:schemeClr val="dk1"/>
              </a:solidFill>
              <a:effectLst/>
              <a:latin typeface="돋움" pitchFamily="50" charset="-127"/>
              <a:ea typeface="돋움" pitchFamily="50" charset="-127"/>
              <a:cs typeface="+mn-cs"/>
            </a:rPr>
            <a:t>2)</a:t>
          </a:r>
          <a:endParaRPr lang="en-US" altLang="ko-KR" sz="1200">
            <a:solidFill>
              <a:schemeClr val="dk1"/>
            </a:solidFill>
            <a:effectLst/>
            <a:latin typeface="돋움" pitchFamily="50" charset="-127"/>
            <a:ea typeface="돋움" pitchFamily="50" charset="-127"/>
            <a:cs typeface="+mn-cs"/>
          </a:endParaRPr>
        </a:p>
      </xdr:txBody>
    </xdr:sp>
    <xdr:clientData/>
  </xdr:twoCellAnchor>
  <xdr:twoCellAnchor>
    <xdr:from>
      <xdr:col>0</xdr:col>
      <xdr:colOff>381000</xdr:colOff>
      <xdr:row>475</xdr:row>
      <xdr:rowOff>88904</xdr:rowOff>
    </xdr:from>
    <xdr:to>
      <xdr:col>1</xdr:col>
      <xdr:colOff>28575</xdr:colOff>
      <xdr:row>477</xdr:row>
      <xdr:rowOff>41279</xdr:rowOff>
    </xdr:to>
    <xdr:sp macro="" textlink="">
      <xdr:nvSpPr>
        <xdr:cNvPr id="80" name="직사각형 79">
          <a:extLst>
            <a:ext uri="{FF2B5EF4-FFF2-40B4-BE49-F238E27FC236}">
              <a16:creationId xmlns:a16="http://schemas.microsoft.com/office/drawing/2014/main" id="{5D83C519-2E44-4AB0-832C-61F2197A34C4}"/>
            </a:ext>
          </a:extLst>
        </xdr:cNvPr>
        <xdr:cNvSpPr/>
      </xdr:nvSpPr>
      <xdr:spPr bwMode="auto">
        <a:xfrm>
          <a:off x="381000" y="50838104"/>
          <a:ext cx="409575" cy="295275"/>
        </a:xfrm>
        <a:prstGeom prst="rect">
          <a:avLst/>
        </a:prstGeom>
        <a:no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lang="en-US" altLang="ko-KR" sz="1400" b="1">
              <a:solidFill>
                <a:sysClr val="windowText" lastClr="000000"/>
              </a:solidFill>
              <a:latin typeface="돋움" pitchFamily="50" charset="-127"/>
              <a:ea typeface="돋움" pitchFamily="50" charset="-127"/>
            </a:rPr>
            <a:t>2</a:t>
          </a:r>
          <a:endParaRPr lang="ko-KR" altLang="en-US" sz="1400" b="1">
            <a:solidFill>
              <a:sysClr val="windowText" lastClr="000000"/>
            </a:solidFill>
            <a:latin typeface="돋움" pitchFamily="50" charset="-127"/>
            <a:ea typeface="돋움" pitchFamily="50" charset="-127"/>
          </a:endParaRPr>
        </a:p>
      </xdr:txBody>
    </xdr:sp>
    <xdr:clientData/>
  </xdr:twoCellAnchor>
  <xdr:twoCellAnchor>
    <xdr:from>
      <xdr:col>1</xdr:col>
      <xdr:colOff>219075</xdr:colOff>
      <xdr:row>475</xdr:row>
      <xdr:rowOff>79379</xdr:rowOff>
    </xdr:from>
    <xdr:to>
      <xdr:col>5</xdr:col>
      <xdr:colOff>51075</xdr:colOff>
      <xdr:row>477</xdr:row>
      <xdr:rowOff>33796</xdr:rowOff>
    </xdr:to>
    <xdr:sp macro="" textlink="">
      <xdr:nvSpPr>
        <xdr:cNvPr id="81" name="오각형 86">
          <a:extLst>
            <a:ext uri="{FF2B5EF4-FFF2-40B4-BE49-F238E27FC236}">
              <a16:creationId xmlns:a16="http://schemas.microsoft.com/office/drawing/2014/main" id="{B7CCB844-15A4-4FB5-B167-FE83E0D04A74}"/>
            </a:ext>
          </a:extLst>
        </xdr:cNvPr>
        <xdr:cNvSpPr/>
      </xdr:nvSpPr>
      <xdr:spPr bwMode="auto">
        <a:xfrm>
          <a:off x="981075" y="50828579"/>
          <a:ext cx="2880000" cy="297317"/>
        </a:xfrm>
        <a:prstGeom prst="homePlate">
          <a:avLst/>
        </a:prstGeom>
        <a:ln w="9525">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300" b="1"/>
            <a:t> 작은소참진드기  </a:t>
          </a:r>
          <a:r>
            <a:rPr lang="en-US" altLang="ko-KR" sz="1300" b="1"/>
            <a:t>Q&amp;A  </a:t>
          </a:r>
          <a:r>
            <a:rPr lang="ko-KR" altLang="en-US" sz="1300" b="1"/>
            <a:t>및  예방수칙</a:t>
          </a:r>
        </a:p>
      </xdr:txBody>
    </xdr:sp>
    <xdr:clientData/>
  </xdr:twoCellAnchor>
  <xdr:twoCellAnchor>
    <xdr:from>
      <xdr:col>0</xdr:col>
      <xdr:colOff>352423</xdr:colOff>
      <xdr:row>477</xdr:row>
      <xdr:rowOff>146054</xdr:rowOff>
    </xdr:from>
    <xdr:to>
      <xdr:col>11</xdr:col>
      <xdr:colOff>610423</xdr:colOff>
      <xdr:row>502</xdr:row>
      <xdr:rowOff>60329</xdr:rowOff>
    </xdr:to>
    <xdr:sp macro="" textlink="">
      <xdr:nvSpPr>
        <xdr:cNvPr id="82" name="직사각형 81">
          <a:extLst>
            <a:ext uri="{FF2B5EF4-FFF2-40B4-BE49-F238E27FC236}">
              <a16:creationId xmlns:a16="http://schemas.microsoft.com/office/drawing/2014/main" id="{EF8AC12E-38E8-4EE3-A9F3-D54274B4EB73}"/>
            </a:ext>
          </a:extLst>
        </xdr:cNvPr>
        <xdr:cNvSpPr/>
      </xdr:nvSpPr>
      <xdr:spPr bwMode="auto">
        <a:xfrm>
          <a:off x="352423" y="51238154"/>
          <a:ext cx="8640000" cy="4200525"/>
        </a:xfrm>
        <a:prstGeom prst="rect">
          <a:avLst/>
        </a:prstGeom>
        <a:noFill/>
        <a:ln w="12700">
          <a:solidFill>
            <a:schemeClr val="dk1"/>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en-US" altLang="ko-KR" sz="1200" b="1">
              <a:solidFill>
                <a:schemeClr val="dk1"/>
              </a:solidFill>
              <a:effectLst/>
              <a:latin typeface="돋움" pitchFamily="50" charset="-127"/>
              <a:ea typeface="돋움" pitchFamily="50" charset="-127"/>
              <a:cs typeface="+mn-cs"/>
            </a:rPr>
            <a:t>  1. Q&amp;A</a:t>
          </a:r>
        </a:p>
        <a:p>
          <a:pPr algn="l"/>
          <a:endParaRPr lang="en-US" altLang="ko-KR" sz="1200" b="1">
            <a:solidFill>
              <a:schemeClr val="dk1"/>
            </a:solidFill>
            <a:effectLst/>
            <a:latin typeface="돋움" pitchFamily="50" charset="-127"/>
            <a:ea typeface="돋움" pitchFamily="50" charset="-127"/>
            <a:cs typeface="+mn-cs"/>
          </a:endParaRPr>
        </a:p>
        <a:p>
          <a:pPr algn="l"/>
          <a:r>
            <a:rPr lang="en-US" altLang="ko-KR" sz="1200" b="1">
              <a:solidFill>
                <a:schemeClr val="dk1"/>
              </a:solidFill>
              <a:effectLst/>
              <a:latin typeface="돋움" pitchFamily="50" charset="-127"/>
              <a:ea typeface="돋움" pitchFamily="50" charset="-127"/>
              <a:cs typeface="+mn-cs"/>
            </a:rPr>
            <a:t>  </a:t>
          </a:r>
          <a:r>
            <a:rPr lang="ko-KR" altLang="en-US" sz="1400" b="1">
              <a:solidFill>
                <a:schemeClr val="tx2"/>
              </a:solidFill>
              <a:effectLst/>
              <a:latin typeface="돋움" pitchFamily="50" charset="-127"/>
              <a:ea typeface="돋움" pitchFamily="50" charset="-127"/>
              <a:cs typeface="+mn-cs"/>
            </a:rPr>
            <a:t>중증열성혈소판감소증후군</a:t>
          </a:r>
          <a:r>
            <a:rPr lang="en-US" altLang="ko-KR" sz="1400" b="1">
              <a:solidFill>
                <a:schemeClr val="tx2"/>
              </a:solidFill>
              <a:effectLst/>
              <a:latin typeface="돋움" pitchFamily="50" charset="-127"/>
              <a:ea typeface="돋움" pitchFamily="50" charset="-127"/>
              <a:cs typeface="+mn-cs"/>
            </a:rPr>
            <a:t>(SFTS)</a:t>
          </a:r>
          <a:r>
            <a:rPr lang="ko-KR" altLang="en-US" sz="1400" b="1">
              <a:solidFill>
                <a:schemeClr val="tx2"/>
              </a:solidFill>
              <a:effectLst/>
              <a:latin typeface="돋움" pitchFamily="50" charset="-127"/>
              <a:ea typeface="돋움" pitchFamily="50" charset="-127"/>
              <a:cs typeface="+mn-cs"/>
            </a:rPr>
            <a:t>에 대한 </a:t>
          </a:r>
          <a:r>
            <a:rPr lang="en-US" altLang="ko-KR" sz="1400" b="1">
              <a:solidFill>
                <a:schemeClr val="tx2"/>
              </a:solidFill>
              <a:effectLst/>
              <a:latin typeface="돋움" pitchFamily="50" charset="-127"/>
              <a:ea typeface="돋움" pitchFamily="50" charset="-127"/>
              <a:cs typeface="+mn-cs"/>
            </a:rPr>
            <a:t>Q&amp;A</a:t>
          </a:r>
        </a:p>
        <a:p>
          <a:pPr algn="l"/>
          <a:r>
            <a:rPr lang="en-US" altLang="ko-KR" sz="1050" b="1" baseline="0">
              <a:solidFill>
                <a:schemeClr val="bg1">
                  <a:lumMod val="65000"/>
                </a:schemeClr>
              </a:solidFill>
              <a:effectLst/>
              <a:latin typeface="돋움" pitchFamily="50" charset="-127"/>
              <a:ea typeface="돋움" pitchFamily="50" charset="-127"/>
              <a:cs typeface="+mn-cs"/>
            </a:rPr>
            <a:t>  Server Fever with Thrombocytopenia Syndrome</a:t>
          </a:r>
        </a:p>
        <a:p>
          <a:pPr algn="l"/>
          <a:endParaRPr lang="en-US" altLang="ko-KR" sz="1200" b="1" baseline="0">
            <a:solidFill>
              <a:schemeClr val="dk1"/>
            </a:solidFill>
            <a:effectLst/>
            <a:latin typeface="돋움" pitchFamily="50" charset="-127"/>
            <a:ea typeface="돋움" pitchFamily="50" charset="-127"/>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US" altLang="ko-KR" sz="1200" b="1">
              <a:solidFill>
                <a:schemeClr val="dk1"/>
              </a:solidFill>
              <a:effectLst/>
              <a:latin typeface="돋움" pitchFamily="50" charset="-127"/>
              <a:ea typeface="돋움" pitchFamily="50" charset="-127"/>
              <a:cs typeface="+mn-cs"/>
            </a:rPr>
            <a:t>  </a:t>
          </a:r>
          <a:r>
            <a:rPr lang="en-US" altLang="ko-KR" sz="1200" b="1">
              <a:solidFill>
                <a:srgbClr val="FF0000"/>
              </a:solidFill>
              <a:effectLst/>
              <a:latin typeface="돋움" pitchFamily="50" charset="-127"/>
              <a:ea typeface="돋움" pitchFamily="50" charset="-127"/>
              <a:cs typeface="+mn-cs"/>
            </a:rPr>
            <a:t>1. </a:t>
          </a:r>
          <a:r>
            <a:rPr lang="ko-KR" altLang="en-US" sz="1200" b="1">
              <a:solidFill>
                <a:srgbClr val="FF0000"/>
              </a:solidFill>
              <a:effectLst/>
              <a:latin typeface="돋움" pitchFamily="50" charset="-127"/>
              <a:ea typeface="돋움" pitchFamily="50" charset="-127"/>
              <a:cs typeface="+mn-cs"/>
            </a:rPr>
            <a:t>치명률</a:t>
          </a:r>
          <a:endParaRPr lang="en-US" altLang="ko-KR" sz="1200" b="1">
            <a:solidFill>
              <a:srgbClr val="FF0000"/>
            </a:solidFill>
            <a:effectLst/>
            <a:latin typeface="돋움" pitchFamily="50" charset="-127"/>
            <a:ea typeface="돋움" pitchFamily="50" charset="-127"/>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US" altLang="ko-KR" sz="1200" b="0">
              <a:solidFill>
                <a:schemeClr val="dk1"/>
              </a:solidFill>
              <a:effectLst/>
              <a:latin typeface="돋움" pitchFamily="50" charset="-127"/>
              <a:ea typeface="돋움" pitchFamily="50" charset="-127"/>
              <a:cs typeface="+mn-cs"/>
            </a:rPr>
            <a:t>      </a:t>
          </a:r>
          <a:r>
            <a:rPr lang="ko-KR" altLang="en-US" sz="1200" b="0">
              <a:solidFill>
                <a:schemeClr val="dk1"/>
              </a:solidFill>
              <a:effectLst/>
              <a:latin typeface="돋움" pitchFamily="50" charset="-127"/>
              <a:ea typeface="돋움" pitchFamily="50" charset="-127"/>
              <a:cs typeface="+mn-cs"/>
            </a:rPr>
            <a:t>최근에 </a:t>
          </a:r>
          <a:r>
            <a:rPr lang="en-US" altLang="ko-KR" sz="1200" b="0">
              <a:solidFill>
                <a:schemeClr val="dk1"/>
              </a:solidFill>
              <a:effectLst/>
              <a:latin typeface="돋움" pitchFamily="50" charset="-127"/>
              <a:ea typeface="돋움" pitchFamily="50" charset="-127"/>
              <a:cs typeface="+mn-cs"/>
            </a:rPr>
            <a:t>6%</a:t>
          </a:r>
          <a:r>
            <a:rPr lang="ko-KR" altLang="en-US" sz="1200" b="0">
              <a:solidFill>
                <a:schemeClr val="dk1"/>
              </a:solidFill>
              <a:effectLst/>
              <a:latin typeface="돋움" pitchFamily="50" charset="-127"/>
              <a:ea typeface="돋움" pitchFamily="50" charset="-127"/>
              <a:cs typeface="+mn-cs"/>
            </a:rPr>
            <a:t>정도로 확인되고 있습니다</a:t>
          </a:r>
          <a:r>
            <a:rPr lang="en-US" altLang="ko-KR" sz="1200" b="0">
              <a:solidFill>
                <a:schemeClr val="dk1"/>
              </a:solidFill>
              <a:effectLst/>
              <a:latin typeface="돋움" pitchFamily="50" charset="-127"/>
              <a:ea typeface="돋움" pitchFamily="50" charset="-127"/>
              <a:cs typeface="+mn-cs"/>
            </a:rPr>
            <a:t>.</a:t>
          </a:r>
          <a:endParaRPr lang="en-US" altLang="ko-KR" sz="1200" b="1">
            <a:solidFill>
              <a:schemeClr val="dk1"/>
            </a:solidFill>
            <a:effectLst/>
            <a:latin typeface="돋움" pitchFamily="50" charset="-127"/>
            <a:ea typeface="돋움" pitchFamily="50" charset="-127"/>
            <a:cs typeface="+mn-cs"/>
          </a:endParaRPr>
        </a:p>
        <a:p>
          <a:pPr eaLnBrk="1" fontAlgn="auto" latinLnBrk="0" hangingPunct="1"/>
          <a:r>
            <a:rPr lang="en-US" altLang="ko-KR" sz="1200" b="1">
              <a:solidFill>
                <a:schemeClr val="dk1"/>
              </a:solidFill>
              <a:effectLst/>
              <a:latin typeface="돋움" pitchFamily="50" charset="-127"/>
              <a:ea typeface="돋움" pitchFamily="50" charset="-127"/>
              <a:cs typeface="+mn-cs"/>
            </a:rPr>
            <a:t>  </a:t>
          </a:r>
          <a:r>
            <a:rPr lang="en-US" altLang="ko-KR" sz="1200" b="1">
              <a:solidFill>
                <a:srgbClr val="FF0000"/>
              </a:solidFill>
              <a:effectLst/>
              <a:latin typeface="돋움" pitchFamily="50" charset="-127"/>
              <a:ea typeface="돋움" pitchFamily="50" charset="-127"/>
              <a:cs typeface="+mn-cs"/>
            </a:rPr>
            <a:t>2. </a:t>
          </a:r>
          <a:r>
            <a:rPr lang="ko-KR" altLang="en-US" sz="1200" b="1">
              <a:solidFill>
                <a:srgbClr val="FF0000"/>
              </a:solidFill>
              <a:effectLst/>
              <a:latin typeface="돋움" pitchFamily="50" charset="-127"/>
              <a:ea typeface="돋움" pitchFamily="50" charset="-127"/>
              <a:cs typeface="+mn-cs"/>
            </a:rPr>
            <a:t>작은소참진드기의 </a:t>
          </a:r>
          <a:r>
            <a:rPr lang="en-US" altLang="ko-KR" sz="1200" b="1">
              <a:solidFill>
                <a:srgbClr val="FF0000"/>
              </a:solidFill>
              <a:effectLst/>
              <a:latin typeface="돋움" pitchFamily="50" charset="-127"/>
              <a:ea typeface="돋움" pitchFamily="50" charset="-127"/>
              <a:cs typeface="+mn-cs"/>
            </a:rPr>
            <a:t>SFTS </a:t>
          </a:r>
          <a:r>
            <a:rPr lang="ko-KR" altLang="en-US" sz="1200" b="1">
              <a:solidFill>
                <a:srgbClr val="FF0000"/>
              </a:solidFill>
              <a:effectLst/>
              <a:latin typeface="돋움" pitchFamily="50" charset="-127"/>
              <a:ea typeface="돋움" pitchFamily="50" charset="-127"/>
              <a:cs typeface="+mn-cs"/>
            </a:rPr>
            <a:t>바이러스 감염율</a:t>
          </a:r>
          <a:r>
            <a:rPr lang="ko-KR" altLang="ko-KR" sz="1200" b="1">
              <a:solidFill>
                <a:srgbClr val="FF0000"/>
              </a:solidFill>
              <a:effectLst/>
              <a:latin typeface="돋움" pitchFamily="50" charset="-127"/>
              <a:ea typeface="돋움" pitchFamily="50" charset="-127"/>
              <a:cs typeface="+mn-cs"/>
            </a:rPr>
            <a:t>치명률</a:t>
          </a:r>
          <a:endParaRPr lang="ko-KR" altLang="ko-KR" sz="1200">
            <a:solidFill>
              <a:srgbClr val="FF0000"/>
            </a:solidFill>
            <a:effectLst/>
            <a:latin typeface="돋움" pitchFamily="50" charset="-127"/>
            <a:ea typeface="돋움" pitchFamily="50" charset="-127"/>
          </a:endParaRPr>
        </a:p>
        <a:p>
          <a:pPr eaLnBrk="1" fontAlgn="auto" latinLnBrk="0" hangingPunct="1"/>
          <a:r>
            <a:rPr lang="en-US" altLang="ko-KR" sz="1200" b="0">
              <a:solidFill>
                <a:schemeClr val="dk1"/>
              </a:solidFill>
              <a:effectLst/>
              <a:latin typeface="돋움" pitchFamily="50" charset="-127"/>
              <a:ea typeface="돋움" pitchFamily="50" charset="-127"/>
              <a:cs typeface="+mn-cs"/>
            </a:rPr>
            <a:t>      </a:t>
          </a:r>
          <a:r>
            <a:rPr lang="ko-KR" altLang="en-US" sz="1200" b="0">
              <a:solidFill>
                <a:schemeClr val="dk1"/>
              </a:solidFill>
              <a:effectLst/>
              <a:latin typeface="돋움" pitchFamily="50" charset="-127"/>
              <a:ea typeface="돋움" pitchFamily="50" charset="-127"/>
              <a:cs typeface="+mn-cs"/>
            </a:rPr>
            <a:t>질병관리본부와 국립보건연구원이 실시한 전국 진드기 채집조사결과에서 </a:t>
          </a:r>
          <a:r>
            <a:rPr lang="en-US" altLang="ko-KR" sz="1200" b="0">
              <a:solidFill>
                <a:schemeClr val="dk1"/>
              </a:solidFill>
              <a:effectLst/>
              <a:latin typeface="돋움" pitchFamily="50" charset="-127"/>
              <a:ea typeface="돋움" pitchFamily="50" charset="-127"/>
              <a:cs typeface="+mn-cs"/>
            </a:rPr>
            <a:t>SFTS</a:t>
          </a:r>
          <a:r>
            <a:rPr lang="ko-KR" altLang="en-US" sz="1200" b="0">
              <a:solidFill>
                <a:schemeClr val="dk1"/>
              </a:solidFill>
              <a:effectLst/>
              <a:latin typeface="돋움" pitchFamily="50" charset="-127"/>
              <a:ea typeface="돋움" pitchFamily="50" charset="-127"/>
              <a:cs typeface="+mn-cs"/>
            </a:rPr>
            <a:t>원인이 되는 작은소참진드기는</a:t>
          </a:r>
          <a:endParaRPr lang="en-US" altLang="ko-KR" sz="1200" b="0">
            <a:solidFill>
              <a:schemeClr val="dk1"/>
            </a:solidFill>
            <a:effectLst/>
            <a:latin typeface="돋움" pitchFamily="50" charset="-127"/>
            <a:ea typeface="돋움" pitchFamily="50" charset="-127"/>
            <a:cs typeface="+mn-cs"/>
          </a:endParaRPr>
        </a:p>
        <a:p>
          <a:pPr eaLnBrk="1" fontAlgn="auto" latinLnBrk="0" hangingPunct="1"/>
          <a:r>
            <a:rPr lang="en-US" altLang="ko-KR" sz="1200" b="0">
              <a:solidFill>
                <a:schemeClr val="dk1"/>
              </a:solidFill>
              <a:effectLst/>
              <a:latin typeface="돋움" pitchFamily="50" charset="-127"/>
              <a:ea typeface="돋움" pitchFamily="50" charset="-127"/>
              <a:cs typeface="+mn-cs"/>
            </a:rPr>
            <a:t>     </a:t>
          </a:r>
          <a:r>
            <a:rPr lang="ko-KR" altLang="en-US" sz="1200" b="0">
              <a:solidFill>
                <a:schemeClr val="dk1"/>
              </a:solidFill>
              <a:effectLst/>
              <a:latin typeface="돋움" pitchFamily="50" charset="-127"/>
              <a:ea typeface="돋움" pitchFamily="50" charset="-127"/>
              <a:cs typeface="+mn-cs"/>
            </a:rPr>
            <a:t> 전국적으로 고르게 분포되어 있고 이 중 극히 일부인 </a:t>
          </a:r>
          <a:r>
            <a:rPr lang="en-US" altLang="ko-KR" sz="1200" b="0">
              <a:solidFill>
                <a:schemeClr val="dk1"/>
              </a:solidFill>
              <a:effectLst/>
              <a:latin typeface="돋움" pitchFamily="50" charset="-127"/>
              <a:ea typeface="돋움" pitchFamily="50" charset="-127"/>
              <a:cs typeface="+mn-cs"/>
            </a:rPr>
            <a:t>0.5%</a:t>
          </a:r>
          <a:r>
            <a:rPr lang="ko-KR" altLang="en-US" sz="1200" b="0">
              <a:solidFill>
                <a:schemeClr val="dk1"/>
              </a:solidFill>
              <a:effectLst/>
              <a:latin typeface="돋움" pitchFamily="50" charset="-127"/>
              <a:ea typeface="돋움" pitchFamily="50" charset="-127"/>
              <a:cs typeface="+mn-cs"/>
            </a:rPr>
            <a:t>이하</a:t>
          </a:r>
          <a:r>
            <a:rPr lang="en-US" altLang="ko-KR" sz="1200" b="0">
              <a:solidFill>
                <a:schemeClr val="dk1"/>
              </a:solidFill>
              <a:effectLst/>
              <a:latin typeface="돋움" pitchFamily="50" charset="-127"/>
              <a:ea typeface="돋움" pitchFamily="50" charset="-127"/>
              <a:cs typeface="+mn-cs"/>
            </a:rPr>
            <a:t>(100</a:t>
          </a:r>
          <a:r>
            <a:rPr lang="ko-KR" altLang="en-US" sz="1200" b="0">
              <a:solidFill>
                <a:schemeClr val="dk1"/>
              </a:solidFill>
              <a:effectLst/>
              <a:latin typeface="돋움" pitchFamily="50" charset="-127"/>
              <a:ea typeface="돋움" pitchFamily="50" charset="-127"/>
              <a:cs typeface="+mn-cs"/>
            </a:rPr>
            <a:t>마리 중 </a:t>
          </a:r>
          <a:r>
            <a:rPr lang="en-US" altLang="ko-KR" sz="1200" b="0">
              <a:solidFill>
                <a:schemeClr val="dk1"/>
              </a:solidFill>
              <a:effectLst/>
              <a:latin typeface="돋움" pitchFamily="50" charset="-127"/>
              <a:ea typeface="돋움" pitchFamily="50" charset="-127"/>
              <a:cs typeface="+mn-cs"/>
            </a:rPr>
            <a:t>1</a:t>
          </a:r>
          <a:r>
            <a:rPr lang="ko-KR" altLang="en-US" sz="1200" b="0">
              <a:solidFill>
                <a:schemeClr val="dk1"/>
              </a:solidFill>
              <a:effectLst/>
              <a:latin typeface="돋움" pitchFamily="50" charset="-127"/>
              <a:ea typeface="돋움" pitchFamily="50" charset="-127"/>
              <a:cs typeface="+mn-cs"/>
            </a:rPr>
            <a:t>마리 미만</a:t>
          </a:r>
          <a:r>
            <a:rPr lang="en-US" altLang="ko-KR" sz="1200" b="0">
              <a:solidFill>
                <a:schemeClr val="dk1"/>
              </a:solidFill>
              <a:effectLst/>
              <a:latin typeface="돋움" pitchFamily="50" charset="-127"/>
              <a:ea typeface="돋움" pitchFamily="50" charset="-127"/>
              <a:cs typeface="+mn-cs"/>
            </a:rPr>
            <a:t>)</a:t>
          </a:r>
          <a:r>
            <a:rPr lang="ko-KR" altLang="en-US" sz="1200" b="0">
              <a:solidFill>
                <a:schemeClr val="dk1"/>
              </a:solidFill>
              <a:effectLst/>
              <a:latin typeface="돋움" pitchFamily="50" charset="-127"/>
              <a:ea typeface="돋움" pitchFamily="50" charset="-127"/>
              <a:cs typeface="+mn-cs"/>
            </a:rPr>
            <a:t>에서 </a:t>
          </a:r>
          <a:r>
            <a:rPr lang="en-US" altLang="ko-KR" sz="1200" b="0">
              <a:solidFill>
                <a:schemeClr val="dk1"/>
              </a:solidFill>
              <a:effectLst/>
              <a:latin typeface="돋움" pitchFamily="50" charset="-127"/>
              <a:ea typeface="돋움" pitchFamily="50" charset="-127"/>
              <a:cs typeface="+mn-cs"/>
            </a:rPr>
            <a:t>SFTS </a:t>
          </a:r>
          <a:r>
            <a:rPr lang="ko-KR" altLang="en-US" sz="1200" b="0">
              <a:solidFill>
                <a:schemeClr val="dk1"/>
              </a:solidFill>
              <a:effectLst/>
              <a:latin typeface="돋움" pitchFamily="50" charset="-127"/>
              <a:ea typeface="돋움" pitchFamily="50" charset="-127"/>
              <a:cs typeface="+mn-cs"/>
            </a:rPr>
            <a:t>바이러스에</a:t>
          </a:r>
          <a:endParaRPr lang="en-US" altLang="ko-KR" sz="1200" b="0">
            <a:solidFill>
              <a:schemeClr val="dk1"/>
            </a:solidFill>
            <a:effectLst/>
            <a:latin typeface="돋움" pitchFamily="50" charset="-127"/>
            <a:ea typeface="돋움" pitchFamily="50" charset="-127"/>
            <a:cs typeface="+mn-cs"/>
          </a:endParaRPr>
        </a:p>
        <a:p>
          <a:pPr eaLnBrk="1" fontAlgn="auto" latinLnBrk="0" hangingPunct="1"/>
          <a:r>
            <a:rPr lang="ko-KR" altLang="en-US" sz="1200" b="0">
              <a:solidFill>
                <a:schemeClr val="dk1"/>
              </a:solidFill>
              <a:effectLst/>
              <a:latin typeface="돋움" pitchFamily="50" charset="-127"/>
              <a:ea typeface="돋움" pitchFamily="50" charset="-127"/>
              <a:cs typeface="+mn-cs"/>
            </a:rPr>
            <a:t>      감염된 것으로 파악되고 있으며 바이러스 보유량이나 개인의 면역상태에 따라 감염확률은 더 낮아지기 때문에</a:t>
          </a:r>
          <a:endParaRPr lang="en-US" altLang="ko-KR" sz="1200" b="0">
            <a:solidFill>
              <a:schemeClr val="dk1"/>
            </a:solidFill>
            <a:effectLst/>
            <a:latin typeface="돋움" pitchFamily="50" charset="-127"/>
            <a:ea typeface="돋움" pitchFamily="50" charset="-127"/>
            <a:cs typeface="+mn-cs"/>
          </a:endParaRPr>
        </a:p>
        <a:p>
          <a:pPr eaLnBrk="1" fontAlgn="auto" latinLnBrk="0" hangingPunct="1"/>
          <a:r>
            <a:rPr lang="ko-KR" altLang="en-US" sz="1200" b="0">
              <a:solidFill>
                <a:schemeClr val="dk1"/>
              </a:solidFill>
              <a:effectLst/>
              <a:latin typeface="돋움" pitchFamily="50" charset="-127"/>
              <a:ea typeface="돋움" pitchFamily="50" charset="-127"/>
              <a:cs typeface="+mn-cs"/>
            </a:rPr>
            <a:t>      진드기에 물린다고 해서 모두 감염되는 것은 아닙니다</a:t>
          </a:r>
          <a:r>
            <a:rPr lang="en-US" altLang="ko-KR" sz="1200" b="0">
              <a:solidFill>
                <a:schemeClr val="dk1"/>
              </a:solidFill>
              <a:effectLst/>
              <a:latin typeface="돋움" pitchFamily="50" charset="-127"/>
              <a:ea typeface="돋움" pitchFamily="50" charset="-127"/>
              <a:cs typeface="+mn-cs"/>
            </a:rPr>
            <a:t>.</a:t>
          </a:r>
        </a:p>
        <a:p>
          <a:pPr eaLnBrk="1" fontAlgn="auto" latinLnBrk="0" hangingPunct="1"/>
          <a:r>
            <a:rPr lang="en-US" altLang="ko-KR" sz="1200" b="1">
              <a:solidFill>
                <a:schemeClr val="dk1"/>
              </a:solidFill>
              <a:effectLst/>
              <a:latin typeface="돋움" pitchFamily="50" charset="-127"/>
              <a:ea typeface="돋움" pitchFamily="50" charset="-127"/>
              <a:cs typeface="+mn-cs"/>
            </a:rPr>
            <a:t>  </a:t>
          </a:r>
          <a:r>
            <a:rPr lang="en-US" altLang="ko-KR" sz="1200" b="1">
              <a:solidFill>
                <a:srgbClr val="FF0000"/>
              </a:solidFill>
              <a:effectLst/>
              <a:latin typeface="돋움" pitchFamily="50" charset="-127"/>
              <a:ea typeface="돋움" pitchFamily="50" charset="-127"/>
              <a:cs typeface="+mn-cs"/>
            </a:rPr>
            <a:t>3. </a:t>
          </a:r>
          <a:r>
            <a:rPr lang="ko-KR" altLang="en-US" sz="1200" b="1">
              <a:solidFill>
                <a:srgbClr val="FF0000"/>
              </a:solidFill>
              <a:effectLst/>
              <a:latin typeface="돋움" pitchFamily="50" charset="-127"/>
              <a:ea typeface="돋움" pitchFamily="50" charset="-127"/>
              <a:cs typeface="+mn-cs"/>
            </a:rPr>
            <a:t>치료제</a:t>
          </a:r>
          <a:endParaRPr lang="ko-KR" altLang="ko-KR" sz="1200">
            <a:solidFill>
              <a:srgbClr val="FF0000"/>
            </a:solidFill>
            <a:effectLst/>
            <a:latin typeface="돋움" pitchFamily="50" charset="-127"/>
            <a:ea typeface="돋움" pitchFamily="50" charset="-127"/>
          </a:endParaRPr>
        </a:p>
        <a:p>
          <a:r>
            <a:rPr lang="en-US" altLang="ko-KR" sz="1200" b="0">
              <a:solidFill>
                <a:schemeClr val="dk1"/>
              </a:solidFill>
              <a:effectLst/>
              <a:latin typeface="돋움" pitchFamily="50" charset="-127"/>
              <a:ea typeface="돋움" pitchFamily="50" charset="-127"/>
              <a:cs typeface="+mn-cs"/>
            </a:rPr>
            <a:t>      </a:t>
          </a:r>
          <a:r>
            <a:rPr lang="ko-KR" altLang="en-US" sz="1200" b="0">
              <a:solidFill>
                <a:schemeClr val="dk1"/>
              </a:solidFill>
              <a:effectLst/>
              <a:latin typeface="돋움" pitchFamily="50" charset="-127"/>
              <a:ea typeface="돋움" pitchFamily="50" charset="-127"/>
              <a:cs typeface="+mn-cs"/>
            </a:rPr>
            <a:t>이 바이러스만 죽이는 치료제가 없다는 것이 치료를 못한다는 것과 같은 의미는 아닙니다</a:t>
          </a:r>
          <a:r>
            <a:rPr lang="en-US" altLang="ko-KR" sz="1200" b="0">
              <a:solidFill>
                <a:schemeClr val="dk1"/>
              </a:solidFill>
              <a:effectLst/>
              <a:latin typeface="돋움" pitchFamily="50" charset="-127"/>
              <a:ea typeface="돋움" pitchFamily="50" charset="-127"/>
              <a:cs typeface="+mn-cs"/>
            </a:rPr>
            <a:t>.</a:t>
          </a:r>
        </a:p>
        <a:p>
          <a:r>
            <a:rPr lang="en-US" altLang="ko-KR" sz="1200" b="0">
              <a:solidFill>
                <a:schemeClr val="dk1"/>
              </a:solidFill>
              <a:effectLst/>
              <a:latin typeface="돋움" pitchFamily="50" charset="-127"/>
              <a:ea typeface="돋움" pitchFamily="50" charset="-127"/>
              <a:cs typeface="+mn-cs"/>
            </a:rPr>
            <a:t>    </a:t>
          </a:r>
          <a:r>
            <a:rPr lang="en-US" altLang="ko-KR" sz="1200" b="0" baseline="0">
              <a:solidFill>
                <a:schemeClr val="dk1"/>
              </a:solidFill>
              <a:effectLst/>
              <a:latin typeface="돋움" pitchFamily="50" charset="-127"/>
              <a:ea typeface="돋움" pitchFamily="50" charset="-127"/>
              <a:cs typeface="+mn-cs"/>
            </a:rPr>
            <a:t>  </a:t>
          </a:r>
          <a:r>
            <a:rPr lang="ko-KR" altLang="en-US" sz="1200" b="0" baseline="0">
              <a:solidFill>
                <a:schemeClr val="dk1"/>
              </a:solidFill>
              <a:effectLst/>
              <a:latin typeface="돋움" pitchFamily="50" charset="-127"/>
              <a:ea typeface="돋움" pitchFamily="50" charset="-127"/>
              <a:cs typeface="+mn-cs"/>
            </a:rPr>
            <a:t>대부분의 환자는 증상에 따른 의료진의 내과적 치료를 받을 수 있으며</a:t>
          </a:r>
          <a:r>
            <a:rPr lang="en-US" altLang="ko-KR" sz="1200" b="0" baseline="0">
              <a:solidFill>
                <a:schemeClr val="dk1"/>
              </a:solidFill>
              <a:effectLst/>
              <a:latin typeface="돋움" pitchFamily="50" charset="-127"/>
              <a:ea typeface="돋움" pitchFamily="50" charset="-127"/>
              <a:cs typeface="+mn-cs"/>
            </a:rPr>
            <a:t>, </a:t>
          </a:r>
          <a:r>
            <a:rPr lang="ko-KR" altLang="en-US" sz="1200" b="0" baseline="0">
              <a:solidFill>
                <a:schemeClr val="dk1"/>
              </a:solidFill>
              <a:effectLst/>
              <a:latin typeface="돋움" pitchFamily="50" charset="-127"/>
              <a:ea typeface="돋움" pitchFamily="50" charset="-127"/>
              <a:cs typeface="+mn-cs"/>
            </a:rPr>
            <a:t>이러한 치료과정을 통해 대부분의 환자들은</a:t>
          </a:r>
          <a:endParaRPr lang="en-US" altLang="ko-KR" sz="1200" b="0" baseline="0">
            <a:solidFill>
              <a:schemeClr val="dk1"/>
            </a:solidFill>
            <a:effectLst/>
            <a:latin typeface="돋움" pitchFamily="50" charset="-127"/>
            <a:ea typeface="돋움" pitchFamily="50" charset="-127"/>
            <a:cs typeface="+mn-cs"/>
          </a:endParaRPr>
        </a:p>
        <a:p>
          <a:r>
            <a:rPr lang="ko-KR" altLang="en-US" sz="1200" b="0" baseline="0">
              <a:solidFill>
                <a:schemeClr val="dk1"/>
              </a:solidFill>
              <a:effectLst/>
              <a:latin typeface="돋움" pitchFamily="50" charset="-127"/>
              <a:ea typeface="돋움" pitchFamily="50" charset="-127"/>
              <a:cs typeface="+mn-cs"/>
            </a:rPr>
            <a:t>      이 바이러스를 이겨낼 수 있습니다</a:t>
          </a:r>
          <a:r>
            <a:rPr lang="en-US" altLang="ko-KR" sz="1200" b="0" baseline="0">
              <a:solidFill>
                <a:schemeClr val="dk1"/>
              </a:solidFill>
              <a:effectLst/>
              <a:latin typeface="돋움" pitchFamily="50" charset="-127"/>
              <a:ea typeface="돋움" pitchFamily="50" charset="-127"/>
              <a:cs typeface="+mn-cs"/>
            </a:rPr>
            <a:t>.</a:t>
          </a:r>
          <a:endParaRPr lang="en-US" altLang="ko-KR" sz="1200" b="0">
            <a:solidFill>
              <a:schemeClr val="dk1"/>
            </a:solidFill>
            <a:effectLst/>
            <a:latin typeface="돋움" pitchFamily="50" charset="-127"/>
            <a:ea typeface="돋움" pitchFamily="50" charset="-127"/>
            <a:cs typeface="+mn-cs"/>
          </a:endParaRPr>
        </a:p>
        <a:p>
          <a:pPr eaLnBrk="1" fontAlgn="auto" latinLnBrk="0" hangingPunct="1"/>
          <a:r>
            <a:rPr lang="en-US" altLang="ko-KR" sz="1200" b="1">
              <a:solidFill>
                <a:schemeClr val="dk1"/>
              </a:solidFill>
              <a:effectLst/>
              <a:latin typeface="돋움" pitchFamily="50" charset="-127"/>
              <a:ea typeface="돋움" pitchFamily="50" charset="-127"/>
              <a:cs typeface="+mn-cs"/>
            </a:rPr>
            <a:t>  </a:t>
          </a:r>
          <a:r>
            <a:rPr lang="en-US" altLang="ko-KR" sz="1200" b="1">
              <a:solidFill>
                <a:srgbClr val="FF0000"/>
              </a:solidFill>
              <a:effectLst/>
              <a:latin typeface="돋움" pitchFamily="50" charset="-127"/>
              <a:ea typeface="돋움" pitchFamily="50" charset="-127"/>
              <a:cs typeface="+mn-cs"/>
            </a:rPr>
            <a:t>4. </a:t>
          </a:r>
          <a:r>
            <a:rPr lang="ko-KR" altLang="en-US" sz="1200" b="1">
              <a:solidFill>
                <a:srgbClr val="FF0000"/>
              </a:solidFill>
              <a:effectLst/>
              <a:latin typeface="돋움" pitchFamily="50" charset="-127"/>
              <a:ea typeface="돋움" pitchFamily="50" charset="-127"/>
              <a:cs typeface="+mn-cs"/>
            </a:rPr>
            <a:t>예방 수칙</a:t>
          </a:r>
          <a:endParaRPr lang="ko-KR" altLang="ko-KR" sz="1200">
            <a:solidFill>
              <a:srgbClr val="FF0000"/>
            </a:solidFill>
            <a:effectLst/>
            <a:latin typeface="돋움" pitchFamily="50" charset="-127"/>
            <a:ea typeface="돋움" pitchFamily="50" charset="-127"/>
          </a:endParaRPr>
        </a:p>
        <a:p>
          <a:r>
            <a:rPr lang="en-US" altLang="ko-KR" sz="1200" b="0">
              <a:solidFill>
                <a:schemeClr val="dk1"/>
              </a:solidFill>
              <a:effectLst/>
              <a:latin typeface="돋움" pitchFamily="50" charset="-127"/>
              <a:ea typeface="돋움" pitchFamily="50" charset="-127"/>
              <a:cs typeface="+mn-cs"/>
            </a:rPr>
            <a:t>      </a:t>
          </a:r>
          <a:r>
            <a:rPr lang="ko-KR" altLang="en-US" sz="1200" b="0">
              <a:solidFill>
                <a:sysClr val="windowText" lastClr="000000"/>
              </a:solidFill>
              <a:effectLst/>
              <a:latin typeface="돋움" pitchFamily="50" charset="-127"/>
              <a:ea typeface="돋움" pitchFamily="50" charset="-127"/>
              <a:cs typeface="+mn-cs"/>
            </a:rPr>
            <a:t>○</a:t>
          </a:r>
          <a:r>
            <a:rPr lang="ko-KR" altLang="en-US" sz="1200" b="0">
              <a:solidFill>
                <a:schemeClr val="dk1"/>
              </a:solidFill>
              <a:effectLst/>
              <a:latin typeface="돋움" pitchFamily="50" charset="-127"/>
              <a:ea typeface="돋움" pitchFamily="50" charset="-127"/>
              <a:cs typeface="+mn-cs"/>
            </a:rPr>
            <a:t> 야외활동시 긴 옷을 입습니다</a:t>
          </a:r>
          <a:r>
            <a:rPr lang="en-US" altLang="ko-KR" sz="1200" b="0">
              <a:solidFill>
                <a:schemeClr val="dk1"/>
              </a:solidFill>
              <a:effectLst/>
              <a:latin typeface="돋움" pitchFamily="50" charset="-127"/>
              <a:ea typeface="돋움" pitchFamily="50" charset="-127"/>
              <a:cs typeface="+mn-cs"/>
            </a:rPr>
            <a:t>.</a:t>
          </a:r>
        </a:p>
        <a:p>
          <a:pPr marL="0" marR="0" indent="0" defTabSz="914400" eaLnBrk="1" fontAlgn="auto" latinLnBrk="0" hangingPunct="1">
            <a:lnSpc>
              <a:spcPct val="100000"/>
            </a:lnSpc>
            <a:spcBef>
              <a:spcPts val="0"/>
            </a:spcBef>
            <a:spcAft>
              <a:spcPts val="0"/>
            </a:spcAft>
            <a:buClrTx/>
            <a:buSzTx/>
            <a:buFontTx/>
            <a:buNone/>
            <a:tabLst/>
            <a:defRPr/>
          </a:pPr>
          <a:r>
            <a:rPr lang="en-US" altLang="ko-KR" sz="1200" b="0">
              <a:solidFill>
                <a:schemeClr val="dk1"/>
              </a:solidFill>
              <a:effectLst/>
              <a:latin typeface="돋움" pitchFamily="50" charset="-127"/>
              <a:ea typeface="돋움" pitchFamily="50" charset="-127"/>
              <a:cs typeface="+mn-cs"/>
            </a:rPr>
            <a:t>      </a:t>
          </a:r>
          <a:r>
            <a:rPr lang="ko-KR" altLang="ko-KR" sz="1200" b="0">
              <a:solidFill>
                <a:sysClr val="windowText" lastClr="000000"/>
              </a:solidFill>
              <a:effectLst/>
              <a:latin typeface="돋움" pitchFamily="50" charset="-127"/>
              <a:ea typeface="돋움" pitchFamily="50" charset="-127"/>
              <a:cs typeface="+mn-cs"/>
            </a:rPr>
            <a:t>○</a:t>
          </a:r>
          <a:r>
            <a:rPr lang="ko-KR" altLang="ko-KR" sz="1200" b="0">
              <a:solidFill>
                <a:schemeClr val="dk1"/>
              </a:solidFill>
              <a:effectLst/>
              <a:latin typeface="돋움" pitchFamily="50" charset="-127"/>
              <a:ea typeface="돋움" pitchFamily="50" charset="-127"/>
              <a:cs typeface="+mn-cs"/>
            </a:rPr>
            <a:t> </a:t>
          </a:r>
          <a:r>
            <a:rPr lang="ko-KR" altLang="en-US" sz="1200" b="0">
              <a:solidFill>
                <a:schemeClr val="dk1"/>
              </a:solidFill>
              <a:effectLst/>
              <a:latin typeface="돋움" pitchFamily="50" charset="-127"/>
              <a:ea typeface="돋움" pitchFamily="50" charset="-127"/>
              <a:cs typeface="+mn-cs"/>
            </a:rPr>
            <a:t>기피제를 함께 사용하는</a:t>
          </a:r>
          <a:r>
            <a:rPr lang="ko-KR" altLang="en-US" sz="1200" b="0" baseline="0">
              <a:solidFill>
                <a:schemeClr val="dk1"/>
              </a:solidFill>
              <a:effectLst/>
              <a:latin typeface="돋움" pitchFamily="50" charset="-127"/>
              <a:ea typeface="돋움" pitchFamily="50" charset="-127"/>
              <a:cs typeface="+mn-cs"/>
            </a:rPr>
            <a:t> 것이 도움이 될 수 있습니다</a:t>
          </a:r>
          <a:r>
            <a:rPr lang="en-US" altLang="ko-KR" sz="1200" b="0">
              <a:solidFill>
                <a:schemeClr val="dk1"/>
              </a:solidFill>
              <a:effectLst/>
              <a:latin typeface="돋움" pitchFamily="50" charset="-127"/>
              <a:ea typeface="돋움" pitchFamily="50" charset="-127"/>
              <a:cs typeface="+mn-cs"/>
            </a:rPr>
            <a:t>.</a:t>
          </a:r>
          <a:endParaRPr lang="ko-KR" altLang="ko-KR" sz="1200">
            <a:effectLst/>
            <a:latin typeface="돋움" pitchFamily="50" charset="-127"/>
            <a:ea typeface="돋움" pitchFamily="50" charset="-127"/>
          </a:endParaRPr>
        </a:p>
        <a:p>
          <a:pPr marL="0" marR="0" indent="0" defTabSz="914400" eaLnBrk="1" fontAlgn="auto" latinLnBrk="0" hangingPunct="1">
            <a:lnSpc>
              <a:spcPct val="100000"/>
            </a:lnSpc>
            <a:spcBef>
              <a:spcPts val="0"/>
            </a:spcBef>
            <a:spcAft>
              <a:spcPts val="0"/>
            </a:spcAft>
            <a:buClrTx/>
            <a:buSzTx/>
            <a:buFontTx/>
            <a:buNone/>
            <a:tabLst/>
            <a:defRPr/>
          </a:pPr>
          <a:r>
            <a:rPr lang="en-US" altLang="ko-KR" sz="1200" b="0">
              <a:solidFill>
                <a:schemeClr val="dk1"/>
              </a:solidFill>
              <a:effectLst/>
              <a:latin typeface="돋움" pitchFamily="50" charset="-127"/>
              <a:ea typeface="돋움" pitchFamily="50" charset="-127"/>
              <a:cs typeface="+mn-cs"/>
            </a:rPr>
            <a:t>      </a:t>
          </a:r>
          <a:r>
            <a:rPr lang="ko-KR" altLang="ko-KR" sz="1200" b="0">
              <a:solidFill>
                <a:sysClr val="windowText" lastClr="000000"/>
              </a:solidFill>
              <a:effectLst/>
              <a:latin typeface="돋움" pitchFamily="50" charset="-127"/>
              <a:ea typeface="돋움" pitchFamily="50" charset="-127"/>
              <a:cs typeface="+mn-cs"/>
            </a:rPr>
            <a:t>○</a:t>
          </a:r>
          <a:r>
            <a:rPr lang="ko-KR" altLang="ko-KR" sz="1200" b="0">
              <a:solidFill>
                <a:schemeClr val="dk1"/>
              </a:solidFill>
              <a:effectLst/>
              <a:latin typeface="돋움" pitchFamily="50" charset="-127"/>
              <a:ea typeface="돋움" pitchFamily="50" charset="-127"/>
              <a:cs typeface="+mn-cs"/>
            </a:rPr>
            <a:t> </a:t>
          </a:r>
          <a:r>
            <a:rPr lang="ko-KR" altLang="en-US" sz="1200" b="0">
              <a:solidFill>
                <a:schemeClr val="dk1"/>
              </a:solidFill>
              <a:effectLst/>
              <a:latin typeface="돋움" pitchFamily="50" charset="-127"/>
              <a:ea typeface="돋움" pitchFamily="50" charset="-127"/>
              <a:cs typeface="+mn-cs"/>
            </a:rPr>
            <a:t>귀가시엔 반드시 겉옷을 벋어 털고</a:t>
          </a:r>
          <a:r>
            <a:rPr lang="en-US" altLang="ko-KR" sz="1200" b="0">
              <a:solidFill>
                <a:schemeClr val="dk1"/>
              </a:solidFill>
              <a:effectLst/>
              <a:latin typeface="돋움" pitchFamily="50" charset="-127"/>
              <a:ea typeface="돋움" pitchFamily="50" charset="-127"/>
              <a:cs typeface="+mn-cs"/>
            </a:rPr>
            <a:t>,</a:t>
          </a:r>
          <a:r>
            <a:rPr lang="en-US" altLang="ko-KR" sz="1200" b="0" baseline="0">
              <a:solidFill>
                <a:schemeClr val="dk1"/>
              </a:solidFill>
              <a:effectLst/>
              <a:latin typeface="돋움" pitchFamily="50" charset="-127"/>
              <a:ea typeface="돋움" pitchFamily="50" charset="-127"/>
              <a:cs typeface="+mn-cs"/>
            </a:rPr>
            <a:t> </a:t>
          </a:r>
          <a:r>
            <a:rPr lang="ko-KR" altLang="en-US" sz="1200" b="0" baseline="0">
              <a:solidFill>
                <a:schemeClr val="dk1"/>
              </a:solidFill>
              <a:effectLst/>
              <a:latin typeface="돋움" pitchFamily="50" charset="-127"/>
              <a:ea typeface="돋움" pitchFamily="50" charset="-127"/>
              <a:cs typeface="+mn-cs"/>
            </a:rPr>
            <a:t>꼭 세탁합니다</a:t>
          </a:r>
          <a:r>
            <a:rPr lang="en-US" altLang="ko-KR" sz="1200" b="0">
              <a:solidFill>
                <a:schemeClr val="dk1"/>
              </a:solidFill>
              <a:effectLst/>
              <a:latin typeface="돋움" pitchFamily="50" charset="-127"/>
              <a:ea typeface="돋움" pitchFamily="50" charset="-127"/>
              <a:cs typeface="+mn-cs"/>
            </a:rPr>
            <a:t>.</a:t>
          </a:r>
          <a:endParaRPr lang="ko-KR" altLang="ko-KR" sz="1200">
            <a:effectLst/>
            <a:latin typeface="돋움" pitchFamily="50" charset="-127"/>
            <a:ea typeface="돋움" pitchFamily="50" charset="-127"/>
          </a:endParaRPr>
        </a:p>
        <a:p>
          <a:pPr marL="0" marR="0" indent="0" defTabSz="914400" eaLnBrk="1" fontAlgn="auto" latinLnBrk="0" hangingPunct="1">
            <a:lnSpc>
              <a:spcPct val="100000"/>
            </a:lnSpc>
            <a:spcBef>
              <a:spcPts val="0"/>
            </a:spcBef>
            <a:spcAft>
              <a:spcPts val="0"/>
            </a:spcAft>
            <a:buClrTx/>
            <a:buSzTx/>
            <a:buFontTx/>
            <a:buNone/>
            <a:tabLst/>
            <a:defRPr/>
          </a:pPr>
          <a:r>
            <a:rPr lang="en-US" altLang="ko-KR" sz="1200" b="0">
              <a:solidFill>
                <a:schemeClr val="dk1"/>
              </a:solidFill>
              <a:effectLst/>
              <a:latin typeface="돋움" pitchFamily="50" charset="-127"/>
              <a:ea typeface="돋움" pitchFamily="50" charset="-127"/>
              <a:cs typeface="+mn-cs"/>
            </a:rPr>
            <a:t>      </a:t>
          </a:r>
          <a:r>
            <a:rPr lang="ko-KR" altLang="ko-KR" sz="1200" b="0">
              <a:solidFill>
                <a:sysClr val="windowText" lastClr="000000"/>
              </a:solidFill>
              <a:effectLst/>
              <a:latin typeface="돋움" pitchFamily="50" charset="-127"/>
              <a:ea typeface="돋움" pitchFamily="50" charset="-127"/>
              <a:cs typeface="+mn-cs"/>
            </a:rPr>
            <a:t>○</a:t>
          </a:r>
          <a:r>
            <a:rPr lang="ko-KR" altLang="ko-KR" sz="1200" b="0">
              <a:solidFill>
                <a:schemeClr val="dk1"/>
              </a:solidFill>
              <a:effectLst/>
              <a:latin typeface="돋움" pitchFamily="50" charset="-127"/>
              <a:ea typeface="돋움" pitchFamily="50" charset="-127"/>
              <a:cs typeface="+mn-cs"/>
            </a:rPr>
            <a:t> 야외활동</a:t>
          </a:r>
          <a:r>
            <a:rPr lang="en-US" altLang="ko-KR" sz="1200" b="0">
              <a:solidFill>
                <a:schemeClr val="dk1"/>
              </a:solidFill>
              <a:effectLst/>
              <a:latin typeface="돋움" pitchFamily="50" charset="-127"/>
              <a:ea typeface="돋움" pitchFamily="50" charset="-127"/>
              <a:cs typeface="+mn-cs"/>
            </a:rPr>
            <a:t> </a:t>
          </a:r>
          <a:r>
            <a:rPr lang="ko-KR" altLang="en-US" sz="1200" b="0">
              <a:solidFill>
                <a:schemeClr val="dk1"/>
              </a:solidFill>
              <a:effectLst/>
              <a:latin typeface="돋움" pitchFamily="50" charset="-127"/>
              <a:ea typeface="돋움" pitchFamily="50" charset="-127"/>
              <a:cs typeface="+mn-cs"/>
            </a:rPr>
            <a:t>후 샤워</a:t>
          </a:r>
          <a:r>
            <a:rPr lang="en-US" altLang="ko-KR" sz="1200" b="0">
              <a:solidFill>
                <a:schemeClr val="dk1"/>
              </a:solidFill>
              <a:effectLst/>
              <a:latin typeface="돋움" pitchFamily="50" charset="-127"/>
              <a:ea typeface="돋움" pitchFamily="50" charset="-127"/>
              <a:cs typeface="+mn-cs"/>
            </a:rPr>
            <a:t>·</a:t>
          </a:r>
          <a:r>
            <a:rPr lang="ko-KR" altLang="en-US" sz="1200" b="0">
              <a:solidFill>
                <a:schemeClr val="dk1"/>
              </a:solidFill>
              <a:effectLst/>
              <a:latin typeface="돋움" pitchFamily="50" charset="-127"/>
              <a:ea typeface="돋움" pitchFamily="50" charset="-127"/>
              <a:cs typeface="+mn-cs"/>
            </a:rPr>
            <a:t>목욕을 생활화해 늘 청결을 유지합니다</a:t>
          </a:r>
          <a:r>
            <a:rPr lang="en-US" altLang="ko-KR" sz="1200" b="0">
              <a:solidFill>
                <a:schemeClr val="dk1"/>
              </a:solidFill>
              <a:effectLst/>
              <a:latin typeface="돋움" pitchFamily="50" charset="-127"/>
              <a:ea typeface="돋움" pitchFamily="50" charset="-127"/>
              <a:cs typeface="+mn-cs"/>
            </a:rPr>
            <a:t>.</a:t>
          </a:r>
          <a:endParaRPr lang="ko-KR" altLang="ko-KR" sz="1200">
            <a:effectLst/>
            <a:latin typeface="돋움" pitchFamily="50" charset="-127"/>
            <a:ea typeface="돋움" pitchFamily="50" charset="-127"/>
          </a:endParaRPr>
        </a:p>
      </xdr:txBody>
    </xdr:sp>
    <xdr:clientData/>
  </xdr:twoCellAnchor>
  <xdr:twoCellAnchor>
    <xdr:from>
      <xdr:col>0</xdr:col>
      <xdr:colOff>352423</xdr:colOff>
      <xdr:row>504</xdr:row>
      <xdr:rowOff>136529</xdr:rowOff>
    </xdr:from>
    <xdr:to>
      <xdr:col>8</xdr:col>
      <xdr:colOff>137583</xdr:colOff>
      <xdr:row>511</xdr:row>
      <xdr:rowOff>52916</xdr:rowOff>
    </xdr:to>
    <xdr:sp macro="" textlink="">
      <xdr:nvSpPr>
        <xdr:cNvPr id="83" name="직사각형 82">
          <a:extLst>
            <a:ext uri="{FF2B5EF4-FFF2-40B4-BE49-F238E27FC236}">
              <a16:creationId xmlns:a16="http://schemas.microsoft.com/office/drawing/2014/main" id="{F26A9A9A-639C-4BCD-B937-9E730842E0C1}"/>
            </a:ext>
          </a:extLst>
        </xdr:cNvPr>
        <xdr:cNvSpPr/>
      </xdr:nvSpPr>
      <xdr:spPr bwMode="auto">
        <a:xfrm>
          <a:off x="352423" y="55857779"/>
          <a:ext cx="5881160" cy="1116537"/>
        </a:xfrm>
        <a:prstGeom prst="rect">
          <a:avLst/>
        </a:prstGeom>
        <a:solidFill>
          <a:srgbClr val="FFCC99"/>
        </a:solidFill>
        <a:ln w="12700">
          <a:solidFill>
            <a:schemeClr val="dk1"/>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en-US" altLang="ko-KR" sz="1200" b="1">
              <a:solidFill>
                <a:schemeClr val="dk1"/>
              </a:solidFill>
              <a:effectLst/>
              <a:latin typeface="돋움" pitchFamily="50" charset="-127"/>
              <a:ea typeface="돋움" pitchFamily="50" charset="-127"/>
              <a:cs typeface="+mn-cs"/>
            </a:rPr>
            <a:t>    -</a:t>
          </a:r>
          <a:r>
            <a:rPr lang="ko-KR" altLang="en-US" sz="1200" b="1">
              <a:solidFill>
                <a:schemeClr val="dk1"/>
              </a:solidFill>
              <a:effectLst/>
              <a:latin typeface="돋움" pitchFamily="50" charset="-127"/>
              <a:ea typeface="돋움" pitchFamily="50" charset="-127"/>
              <a:cs typeface="+mn-cs"/>
            </a:rPr>
            <a:t> 피부노출을 최소화할 수 있는 긴 옷 착용</a:t>
          </a:r>
          <a:endParaRPr lang="en-US" altLang="ko-KR" sz="1200" b="1">
            <a:solidFill>
              <a:schemeClr val="dk1"/>
            </a:solidFill>
            <a:effectLst/>
            <a:latin typeface="돋움" pitchFamily="50" charset="-127"/>
            <a:ea typeface="돋움" pitchFamily="50" charset="-127"/>
            <a:cs typeface="+mn-cs"/>
          </a:endParaRPr>
        </a:p>
        <a:p>
          <a:pPr algn="l"/>
          <a:r>
            <a:rPr lang="en-US" altLang="ko-KR" sz="1200" b="1">
              <a:solidFill>
                <a:schemeClr val="dk1"/>
              </a:solidFill>
              <a:effectLst/>
              <a:latin typeface="돋움" pitchFamily="50" charset="-127"/>
              <a:ea typeface="돋움" pitchFamily="50" charset="-127"/>
              <a:cs typeface="+mn-cs"/>
            </a:rPr>
            <a:t>    -</a:t>
          </a:r>
          <a:r>
            <a:rPr lang="ko-KR" altLang="ko-KR" sz="1200" b="1">
              <a:solidFill>
                <a:schemeClr val="dk1"/>
              </a:solidFill>
              <a:effectLst/>
              <a:latin typeface="돋움" pitchFamily="50" charset="-127"/>
              <a:ea typeface="돋움" pitchFamily="50" charset="-127"/>
              <a:cs typeface="+mn-cs"/>
            </a:rPr>
            <a:t> </a:t>
          </a:r>
          <a:r>
            <a:rPr lang="ko-KR" altLang="en-US" sz="1200" b="1">
              <a:solidFill>
                <a:schemeClr val="dk1"/>
              </a:solidFill>
              <a:effectLst/>
              <a:latin typeface="돋움" pitchFamily="50" charset="-127"/>
              <a:ea typeface="돋움" pitchFamily="50" charset="-127"/>
              <a:cs typeface="+mn-cs"/>
            </a:rPr>
            <a:t>작업 시 소매와 바지 끝을 단단히 여미고 토시와 장화 착용</a:t>
          </a:r>
          <a:endParaRPr lang="en-US" altLang="ko-KR" sz="1200" b="1">
            <a:solidFill>
              <a:schemeClr val="dk1"/>
            </a:solidFill>
            <a:effectLst/>
            <a:latin typeface="돋움" pitchFamily="50" charset="-127"/>
            <a:ea typeface="돋움" pitchFamily="50" charset="-127"/>
            <a:cs typeface="+mn-cs"/>
          </a:endParaRPr>
        </a:p>
        <a:p>
          <a:pPr algn="l"/>
          <a:r>
            <a:rPr lang="en-US" altLang="ko-KR" sz="1200" b="1">
              <a:solidFill>
                <a:schemeClr val="dk1"/>
              </a:solidFill>
              <a:effectLst/>
              <a:latin typeface="돋움" pitchFamily="50" charset="-127"/>
              <a:ea typeface="돋움" pitchFamily="50" charset="-127"/>
              <a:cs typeface="+mn-cs"/>
            </a:rPr>
            <a:t>    -</a:t>
          </a:r>
          <a:r>
            <a:rPr lang="ko-KR" altLang="ko-KR" sz="1200" b="1">
              <a:solidFill>
                <a:schemeClr val="dk1"/>
              </a:solidFill>
              <a:effectLst/>
              <a:latin typeface="돋움" pitchFamily="50" charset="-127"/>
              <a:ea typeface="돋움" pitchFamily="50" charset="-127"/>
              <a:cs typeface="+mn-cs"/>
            </a:rPr>
            <a:t> </a:t>
          </a:r>
          <a:r>
            <a:rPr lang="ko-KR" altLang="en-US" sz="1200" b="1">
              <a:solidFill>
                <a:schemeClr val="dk1"/>
              </a:solidFill>
              <a:effectLst/>
              <a:latin typeface="돋움" pitchFamily="50" charset="-127"/>
              <a:ea typeface="돋움" pitchFamily="50" charset="-127"/>
              <a:cs typeface="+mn-cs"/>
            </a:rPr>
            <a:t>풀밭 위에 직접 옷을 벗어 놓고 눕거나 잠을 자지 말고</a:t>
          </a:r>
          <a:r>
            <a:rPr lang="en-US" altLang="ko-KR" sz="1200" b="1">
              <a:solidFill>
                <a:schemeClr val="dk1"/>
              </a:solidFill>
              <a:effectLst/>
              <a:latin typeface="돋움" pitchFamily="50" charset="-127"/>
              <a:ea typeface="돋움" pitchFamily="50" charset="-127"/>
              <a:cs typeface="+mn-cs"/>
            </a:rPr>
            <a:t>, </a:t>
          </a:r>
          <a:r>
            <a:rPr lang="ko-KR" altLang="en-US" sz="1200" b="1">
              <a:solidFill>
                <a:schemeClr val="dk1"/>
              </a:solidFill>
              <a:effectLst/>
              <a:latin typeface="돋움" pitchFamily="50" charset="-127"/>
              <a:ea typeface="돋움" pitchFamily="50" charset="-127"/>
              <a:cs typeface="+mn-cs"/>
            </a:rPr>
            <a:t>사용한 돗자리 세척</a:t>
          </a:r>
          <a:endParaRPr lang="en-US" altLang="ko-KR" sz="1200" b="1">
            <a:solidFill>
              <a:schemeClr val="dk1"/>
            </a:solidFill>
            <a:effectLst/>
            <a:latin typeface="돋움" pitchFamily="50" charset="-127"/>
            <a:ea typeface="돋움" pitchFamily="50" charset="-127"/>
            <a:cs typeface="+mn-cs"/>
          </a:endParaRPr>
        </a:p>
        <a:p>
          <a:pPr algn="l"/>
          <a:r>
            <a:rPr lang="en-US" altLang="ko-KR" sz="1200" b="1">
              <a:solidFill>
                <a:schemeClr val="dk1"/>
              </a:solidFill>
              <a:effectLst/>
              <a:latin typeface="돋움" pitchFamily="50" charset="-127"/>
              <a:ea typeface="돋움" pitchFamily="50" charset="-127"/>
              <a:cs typeface="+mn-cs"/>
            </a:rPr>
            <a:t>    -</a:t>
          </a:r>
          <a:r>
            <a:rPr lang="ko-KR" altLang="ko-KR" sz="1200" b="1">
              <a:solidFill>
                <a:schemeClr val="dk1"/>
              </a:solidFill>
              <a:effectLst/>
              <a:latin typeface="돋움" pitchFamily="50" charset="-127"/>
              <a:ea typeface="돋움" pitchFamily="50" charset="-127"/>
              <a:cs typeface="+mn-cs"/>
            </a:rPr>
            <a:t> </a:t>
          </a:r>
          <a:r>
            <a:rPr lang="ko-KR" altLang="en-US" sz="1200" b="1">
              <a:solidFill>
                <a:schemeClr val="dk1"/>
              </a:solidFill>
              <a:effectLst/>
              <a:latin typeface="돋움" pitchFamily="50" charset="-127"/>
              <a:ea typeface="돋움" pitchFamily="50" charset="-127"/>
              <a:cs typeface="+mn-cs"/>
            </a:rPr>
            <a:t>풀숲에 앉아서 용변을 보지 말 것</a:t>
          </a:r>
          <a:endParaRPr lang="en-US" altLang="ko-KR" sz="1200" b="1">
            <a:solidFill>
              <a:schemeClr val="dk1"/>
            </a:solidFill>
            <a:effectLst/>
            <a:latin typeface="돋움" pitchFamily="50" charset="-127"/>
            <a:ea typeface="돋움" pitchFamily="50" charset="-127"/>
            <a:cs typeface="+mn-cs"/>
          </a:endParaRPr>
        </a:p>
        <a:p>
          <a:pPr algn="l"/>
          <a:r>
            <a:rPr lang="en-US" altLang="ko-KR" sz="1200" b="1">
              <a:solidFill>
                <a:schemeClr val="dk1"/>
              </a:solidFill>
              <a:effectLst/>
              <a:latin typeface="돋움" pitchFamily="50" charset="-127"/>
              <a:ea typeface="돋움" pitchFamily="50" charset="-127"/>
              <a:cs typeface="+mn-cs"/>
            </a:rPr>
            <a:t>    -</a:t>
          </a:r>
          <a:r>
            <a:rPr lang="ko-KR" altLang="ko-KR" sz="1200" b="1">
              <a:solidFill>
                <a:schemeClr val="dk1"/>
              </a:solidFill>
              <a:effectLst/>
              <a:latin typeface="돋움" pitchFamily="50" charset="-127"/>
              <a:ea typeface="돋움" pitchFamily="50" charset="-127"/>
              <a:cs typeface="+mn-cs"/>
            </a:rPr>
            <a:t> </a:t>
          </a:r>
          <a:r>
            <a:rPr lang="ko-KR" altLang="en-US" sz="1200" b="1">
              <a:solidFill>
                <a:schemeClr val="dk1"/>
              </a:solidFill>
              <a:effectLst/>
              <a:latin typeface="돋움" pitchFamily="50" charset="-127"/>
              <a:ea typeface="돋움" pitchFamily="50" charset="-127"/>
              <a:cs typeface="+mn-cs"/>
            </a:rPr>
            <a:t>작업 </a:t>
          </a:r>
          <a:r>
            <a:rPr lang="ko-KR" altLang="en-US" sz="1200" b="1" baseline="0">
              <a:solidFill>
                <a:schemeClr val="dk1"/>
              </a:solidFill>
              <a:effectLst/>
              <a:latin typeface="돋움" pitchFamily="50" charset="-127"/>
              <a:ea typeface="돋움" pitchFamily="50" charset="-127"/>
              <a:cs typeface="+mn-cs"/>
            </a:rPr>
            <a:t>및</a:t>
          </a:r>
          <a:r>
            <a:rPr lang="ko-KR" altLang="en-US" sz="1200" b="1">
              <a:solidFill>
                <a:schemeClr val="dk1"/>
              </a:solidFill>
              <a:effectLst/>
              <a:latin typeface="돋움" pitchFamily="50" charset="-127"/>
              <a:ea typeface="돋움" pitchFamily="50" charset="-127"/>
              <a:cs typeface="+mn-cs"/>
            </a:rPr>
            <a:t> 야외활동 후 즉시 입었던 옷을 털고 세탁한 후 목욕</a:t>
          </a:r>
          <a:endParaRPr lang="en-US" altLang="ko-KR" sz="1200" b="1">
            <a:solidFill>
              <a:schemeClr val="dk1"/>
            </a:solidFill>
            <a:effectLst/>
            <a:latin typeface="돋움" pitchFamily="50" charset="-127"/>
            <a:ea typeface="돋움" pitchFamily="50" charset="-127"/>
            <a:cs typeface="+mn-cs"/>
          </a:endParaRPr>
        </a:p>
        <a:p>
          <a:pPr algn="l"/>
          <a:r>
            <a:rPr lang="en-US" altLang="ko-KR" sz="1200" b="1">
              <a:solidFill>
                <a:schemeClr val="dk1"/>
              </a:solidFill>
              <a:effectLst/>
              <a:latin typeface="돋움" pitchFamily="50" charset="-127"/>
              <a:ea typeface="돋움" pitchFamily="50" charset="-127"/>
              <a:cs typeface="+mn-cs"/>
            </a:rPr>
            <a:t>    -</a:t>
          </a:r>
          <a:r>
            <a:rPr lang="ko-KR" altLang="ko-KR" sz="1200" b="1">
              <a:solidFill>
                <a:schemeClr val="dk1"/>
              </a:solidFill>
              <a:effectLst/>
              <a:latin typeface="돋움" pitchFamily="50" charset="-127"/>
              <a:ea typeface="돋움" pitchFamily="50" charset="-127"/>
              <a:cs typeface="+mn-cs"/>
            </a:rPr>
            <a:t> </a:t>
          </a:r>
          <a:r>
            <a:rPr lang="ko-KR" altLang="en-US" sz="1200" b="1">
              <a:solidFill>
                <a:schemeClr val="dk1"/>
              </a:solidFill>
              <a:effectLst/>
              <a:latin typeface="돋움" pitchFamily="50" charset="-127"/>
              <a:ea typeface="돋움" pitchFamily="50" charset="-127"/>
              <a:cs typeface="+mn-cs"/>
            </a:rPr>
            <a:t>작업 및 야외활동 시 기피제 사용이 일부 도움될 수 있음</a:t>
          </a:r>
          <a:endParaRPr lang="en-US" altLang="ko-KR" sz="1200" b="1">
            <a:solidFill>
              <a:schemeClr val="dk1"/>
            </a:solidFill>
            <a:effectLst/>
            <a:latin typeface="돋움" pitchFamily="50" charset="-127"/>
            <a:ea typeface="돋움" pitchFamily="50" charset="-127"/>
            <a:cs typeface="+mn-cs"/>
          </a:endParaRPr>
        </a:p>
      </xdr:txBody>
    </xdr:sp>
    <xdr:clientData/>
  </xdr:twoCellAnchor>
  <xdr:twoCellAnchor>
    <xdr:from>
      <xdr:col>0</xdr:col>
      <xdr:colOff>352423</xdr:colOff>
      <xdr:row>502</xdr:row>
      <xdr:rowOff>146054</xdr:rowOff>
    </xdr:from>
    <xdr:to>
      <xdr:col>11</xdr:col>
      <xdr:colOff>610423</xdr:colOff>
      <xdr:row>504</xdr:row>
      <xdr:rowOff>98354</xdr:rowOff>
    </xdr:to>
    <xdr:sp macro="" textlink="">
      <xdr:nvSpPr>
        <xdr:cNvPr id="84" name="직사각형 83">
          <a:extLst>
            <a:ext uri="{FF2B5EF4-FFF2-40B4-BE49-F238E27FC236}">
              <a16:creationId xmlns:a16="http://schemas.microsoft.com/office/drawing/2014/main" id="{FD780E96-AF28-4E90-A173-4B44C699B866}"/>
            </a:ext>
          </a:extLst>
        </xdr:cNvPr>
        <xdr:cNvSpPr/>
      </xdr:nvSpPr>
      <xdr:spPr bwMode="auto">
        <a:xfrm>
          <a:off x="352423" y="55524404"/>
          <a:ext cx="8640000" cy="295200"/>
        </a:xfrm>
        <a:prstGeom prst="rect">
          <a:avLst/>
        </a:prstGeom>
        <a:noFill/>
        <a:ln w="12700">
          <a:no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en-US" altLang="ko-KR" sz="1200" b="1">
              <a:solidFill>
                <a:schemeClr val="dk1"/>
              </a:solidFill>
              <a:effectLst/>
              <a:latin typeface="돋움" pitchFamily="50" charset="-127"/>
              <a:ea typeface="돋움" pitchFamily="50" charset="-127"/>
              <a:cs typeface="+mn-cs"/>
            </a:rPr>
            <a:t>  2. </a:t>
          </a:r>
          <a:r>
            <a:rPr lang="ko-KR" altLang="en-US" sz="1200" b="1">
              <a:solidFill>
                <a:schemeClr val="dk1"/>
              </a:solidFill>
              <a:effectLst/>
              <a:latin typeface="돋움" pitchFamily="50" charset="-127"/>
              <a:ea typeface="돋움" pitchFamily="50" charset="-127"/>
              <a:cs typeface="+mn-cs"/>
            </a:rPr>
            <a:t>예방수칙</a:t>
          </a:r>
          <a:endParaRPr lang="en-US" altLang="ko-KR" sz="1200" b="1">
            <a:solidFill>
              <a:schemeClr val="dk1"/>
            </a:solidFill>
            <a:effectLst/>
            <a:latin typeface="돋움" pitchFamily="50" charset="-127"/>
            <a:ea typeface="돋움" pitchFamily="50" charset="-127"/>
            <a:cs typeface="+mn-cs"/>
          </a:endParaRPr>
        </a:p>
      </xdr:txBody>
    </xdr:sp>
    <xdr:clientData/>
  </xdr:twoCellAnchor>
  <xdr:twoCellAnchor>
    <xdr:from>
      <xdr:col>0</xdr:col>
      <xdr:colOff>571494</xdr:colOff>
      <xdr:row>55</xdr:row>
      <xdr:rowOff>84668</xdr:rowOff>
    </xdr:from>
    <xdr:to>
      <xdr:col>11</xdr:col>
      <xdr:colOff>209544</xdr:colOff>
      <xdr:row>71</xdr:row>
      <xdr:rowOff>1059</xdr:rowOff>
    </xdr:to>
    <xdr:pic>
      <xdr:nvPicPr>
        <xdr:cNvPr id="85" name="그림 84">
          <a:extLst>
            <a:ext uri="{FF2B5EF4-FFF2-40B4-BE49-F238E27FC236}">
              <a16:creationId xmlns:a16="http://schemas.microsoft.com/office/drawing/2014/main" id="{E77D781D-3202-4EAB-A5DA-3AC2D74D8CEE}"/>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571494" y="9514418"/>
          <a:ext cx="8020050" cy="26595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550332</xdr:colOff>
      <xdr:row>86</xdr:row>
      <xdr:rowOff>0</xdr:rowOff>
    </xdr:from>
    <xdr:to>
      <xdr:col>3</xdr:col>
      <xdr:colOff>293157</xdr:colOff>
      <xdr:row>90</xdr:row>
      <xdr:rowOff>123825</xdr:rowOff>
    </xdr:to>
    <xdr:pic>
      <xdr:nvPicPr>
        <xdr:cNvPr id="86" name="그림 85">
          <a:extLst>
            <a:ext uri="{FF2B5EF4-FFF2-40B4-BE49-F238E27FC236}">
              <a16:creationId xmlns:a16="http://schemas.microsoft.com/office/drawing/2014/main" id="{851C6C74-45EE-47E7-A146-D7816D712A54}"/>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550332" y="14744700"/>
          <a:ext cx="2028825"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423338</xdr:colOff>
      <xdr:row>118</xdr:row>
      <xdr:rowOff>21168</xdr:rowOff>
    </xdr:from>
    <xdr:to>
      <xdr:col>2</xdr:col>
      <xdr:colOff>175688</xdr:colOff>
      <xdr:row>124</xdr:row>
      <xdr:rowOff>4235</xdr:rowOff>
    </xdr:to>
    <xdr:pic>
      <xdr:nvPicPr>
        <xdr:cNvPr id="87" name="그림 86">
          <a:extLst>
            <a:ext uri="{FF2B5EF4-FFF2-40B4-BE49-F238E27FC236}">
              <a16:creationId xmlns:a16="http://schemas.microsoft.com/office/drawing/2014/main" id="{698E822F-F80C-42E0-838D-119977D31C66}"/>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423338" y="20252268"/>
          <a:ext cx="1276350" cy="10117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52916</xdr:colOff>
      <xdr:row>212</xdr:row>
      <xdr:rowOff>2</xdr:rowOff>
    </xdr:from>
    <xdr:to>
      <xdr:col>9</xdr:col>
      <xdr:colOff>367241</xdr:colOff>
      <xdr:row>219</xdr:row>
      <xdr:rowOff>28577</xdr:rowOff>
    </xdr:to>
    <xdr:pic>
      <xdr:nvPicPr>
        <xdr:cNvPr id="88" name="그림 87">
          <a:extLst>
            <a:ext uri="{FF2B5EF4-FFF2-40B4-BE49-F238E27FC236}">
              <a16:creationId xmlns:a16="http://schemas.microsoft.com/office/drawing/2014/main" id="{2C609A5A-B401-4C50-B46B-D9DC9586A108}"/>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2338916" y="25374600"/>
          <a:ext cx="48863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328082</xdr:colOff>
      <xdr:row>245</xdr:row>
      <xdr:rowOff>137580</xdr:rowOff>
    </xdr:from>
    <xdr:to>
      <xdr:col>9</xdr:col>
      <xdr:colOff>309032</xdr:colOff>
      <xdr:row>255</xdr:row>
      <xdr:rowOff>63497</xdr:rowOff>
    </xdr:to>
    <xdr:pic>
      <xdr:nvPicPr>
        <xdr:cNvPr id="89" name="그림 88">
          <a:extLst>
            <a:ext uri="{FF2B5EF4-FFF2-40B4-BE49-F238E27FC236}">
              <a16:creationId xmlns:a16="http://schemas.microsoft.com/office/drawing/2014/main" id="{CE795F21-5CF5-4E28-944B-E981D4128FFE}"/>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1852082" y="29455530"/>
          <a:ext cx="5314950" cy="16404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523875</xdr:colOff>
      <xdr:row>477</xdr:row>
      <xdr:rowOff>155579</xdr:rowOff>
    </xdr:from>
    <xdr:to>
      <xdr:col>11</xdr:col>
      <xdr:colOff>619125</xdr:colOff>
      <xdr:row>487</xdr:row>
      <xdr:rowOff>60329</xdr:rowOff>
    </xdr:to>
    <xdr:pic>
      <xdr:nvPicPr>
        <xdr:cNvPr id="90" name="그림 89">
          <a:extLst>
            <a:ext uri="{FF2B5EF4-FFF2-40B4-BE49-F238E27FC236}">
              <a16:creationId xmlns:a16="http://schemas.microsoft.com/office/drawing/2014/main" id="{F17F383F-3754-4468-A35F-9383E6734619}"/>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a:ext>
          </a:extLst>
        </a:blip>
        <a:srcRect/>
        <a:stretch>
          <a:fillRect/>
        </a:stretch>
      </xdr:blipFill>
      <xdr:spPr bwMode="auto">
        <a:xfrm>
          <a:off x="6619875" y="51247679"/>
          <a:ext cx="2381250" cy="1619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342898</xdr:colOff>
      <xdr:row>262</xdr:row>
      <xdr:rowOff>95251</xdr:rowOff>
    </xdr:from>
    <xdr:to>
      <xdr:col>11</xdr:col>
      <xdr:colOff>600898</xdr:colOff>
      <xdr:row>272</xdr:row>
      <xdr:rowOff>142875</xdr:rowOff>
    </xdr:to>
    <xdr:sp macro="" textlink="">
      <xdr:nvSpPr>
        <xdr:cNvPr id="91" name="직사각형 90">
          <a:extLst>
            <a:ext uri="{FF2B5EF4-FFF2-40B4-BE49-F238E27FC236}">
              <a16:creationId xmlns:a16="http://schemas.microsoft.com/office/drawing/2014/main" id="{E4E486C6-B243-4A70-8149-1D97BE7AA91D}"/>
            </a:ext>
          </a:extLst>
        </xdr:cNvPr>
        <xdr:cNvSpPr/>
      </xdr:nvSpPr>
      <xdr:spPr bwMode="auto">
        <a:xfrm>
          <a:off x="342898" y="32327851"/>
          <a:ext cx="8640000" cy="1762124"/>
        </a:xfrm>
        <a:prstGeom prst="rect">
          <a:avLst/>
        </a:prstGeom>
        <a:noFill/>
        <a:ln w="12700">
          <a:solidFill>
            <a:schemeClr val="dk1"/>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개요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풀베기 작업 중 주변의 벌집을 발견하지 못하고 작업하던 중 벌에 목과 등을 쏘인</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재해임</a:t>
          </a:r>
          <a:endParaRPr lang="en-US" altLang="ko-KR" sz="1200">
            <a:solidFill>
              <a:schemeClr val="dk1"/>
            </a:solidFill>
            <a:effectLst/>
            <a:latin typeface="돋움" pitchFamily="50" charset="-127"/>
            <a:ea typeface="돋움" pitchFamily="50" charset="-127"/>
            <a:cs typeface="+mn-cs"/>
          </a:endParaRPr>
        </a:p>
        <a:p>
          <a:pPr algn="l"/>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대책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작업 시작 전 작업구역에 대한 사전점검 및 독충 피해를 막기 위해 살충제 등을</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살포하여야 함</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벌 쏘임을 방지할 수 있는 방충모를 쓰고 신체 부위가 놀출되지 않는 작업복 착용</a:t>
          </a:r>
          <a:endParaRPr lang="en-US" altLang="ko-KR" sz="1200">
            <a:latin typeface="돋움" pitchFamily="50" charset="-127"/>
            <a:ea typeface="돋움" pitchFamily="50" charset="-127"/>
          </a:endParaRPr>
        </a:p>
      </xdr:txBody>
    </xdr:sp>
    <xdr:clientData/>
  </xdr:twoCellAnchor>
  <xdr:twoCellAnchor>
    <xdr:from>
      <xdr:col>0</xdr:col>
      <xdr:colOff>342898</xdr:colOff>
      <xdr:row>272</xdr:row>
      <xdr:rowOff>142876</xdr:rowOff>
    </xdr:from>
    <xdr:to>
      <xdr:col>11</xdr:col>
      <xdr:colOff>600898</xdr:colOff>
      <xdr:row>283</xdr:row>
      <xdr:rowOff>19050</xdr:rowOff>
    </xdr:to>
    <xdr:sp macro="" textlink="">
      <xdr:nvSpPr>
        <xdr:cNvPr id="92" name="직사각형 91">
          <a:extLst>
            <a:ext uri="{FF2B5EF4-FFF2-40B4-BE49-F238E27FC236}">
              <a16:creationId xmlns:a16="http://schemas.microsoft.com/office/drawing/2014/main" id="{1E5706ED-4EF9-4ED2-B67B-E315209AEB84}"/>
            </a:ext>
          </a:extLst>
        </xdr:cNvPr>
        <xdr:cNvSpPr/>
      </xdr:nvSpPr>
      <xdr:spPr bwMode="auto">
        <a:xfrm>
          <a:off x="342898" y="34089976"/>
          <a:ext cx="8640000" cy="1762124"/>
        </a:xfrm>
        <a:prstGeom prst="rect">
          <a:avLst/>
        </a:prstGeom>
        <a:noFill/>
        <a:ln w="12700">
          <a:solidFill>
            <a:schemeClr val="dk1"/>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개요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도르래 설치를 위해 나무에 오르던 중 좌측 손을 뱀에게 물린 재해임</a:t>
          </a:r>
          <a:endParaRPr lang="en-US" altLang="ko-KR" sz="1200">
            <a:solidFill>
              <a:schemeClr val="dk1"/>
            </a:solidFill>
            <a:effectLst/>
            <a:latin typeface="돋움" pitchFamily="50" charset="-127"/>
            <a:ea typeface="돋움" pitchFamily="50" charset="-127"/>
            <a:cs typeface="+mn-cs"/>
          </a:endParaRPr>
        </a:p>
        <a:p>
          <a:pPr algn="l"/>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대책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나무에 오를 경우 사전 점검을 하고 비가 올 경우 뱀이 나뭇가지 등에 올라가 있는</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경우가 많으므로 주의하여야 함</a:t>
          </a:r>
          <a:endParaRPr lang="en-US" altLang="ko-KR" sz="1200">
            <a:latin typeface="돋움" pitchFamily="50" charset="-127"/>
            <a:ea typeface="돋움" pitchFamily="50" charset="-127"/>
          </a:endParaRPr>
        </a:p>
      </xdr:txBody>
    </xdr:sp>
    <xdr:clientData/>
  </xdr:twoCellAnchor>
  <xdr:twoCellAnchor>
    <xdr:from>
      <xdr:col>0</xdr:col>
      <xdr:colOff>342898</xdr:colOff>
      <xdr:row>203</xdr:row>
      <xdr:rowOff>76201</xdr:rowOff>
    </xdr:from>
    <xdr:to>
      <xdr:col>11</xdr:col>
      <xdr:colOff>600898</xdr:colOff>
      <xdr:row>211</xdr:row>
      <xdr:rowOff>18601</xdr:rowOff>
    </xdr:to>
    <xdr:sp macro="" textlink="">
      <xdr:nvSpPr>
        <xdr:cNvPr id="93" name="직사각형 92">
          <a:extLst>
            <a:ext uri="{FF2B5EF4-FFF2-40B4-BE49-F238E27FC236}">
              <a16:creationId xmlns:a16="http://schemas.microsoft.com/office/drawing/2014/main" id="{48FD5812-F0BD-4B62-BE16-CAC8A92CBB17}"/>
            </a:ext>
          </a:extLst>
        </xdr:cNvPr>
        <xdr:cNvSpPr/>
      </xdr:nvSpPr>
      <xdr:spPr bwMode="auto">
        <a:xfrm>
          <a:off x="342898" y="25374600"/>
          <a:ext cx="8640000" cy="0"/>
        </a:xfrm>
        <a:prstGeom prst="rect">
          <a:avLst/>
        </a:prstGeom>
        <a:noFill/>
        <a:ln w="12700">
          <a:solidFill>
            <a:schemeClr val="dk1"/>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개요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예불기로 풀베기 작업 중 급경사지에서 미끄러지면서 예불기 날에 발을 다친</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재해임</a:t>
          </a:r>
          <a:endParaRPr lang="en-US" altLang="ko-KR" sz="1200">
            <a:solidFill>
              <a:schemeClr val="dk1"/>
            </a:solidFill>
            <a:effectLst/>
            <a:latin typeface="돋움" pitchFamily="50" charset="-127"/>
            <a:ea typeface="돋움" pitchFamily="50" charset="-127"/>
            <a:cs typeface="+mn-cs"/>
          </a:endParaRPr>
        </a:p>
        <a:p>
          <a:pPr algn="l"/>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대책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급경사지에서 작업 시 몸을 고정하여야 하며 예불기 보다는 낫과 같은 소형도구를</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이용하여 작업을 실시하여야 함</a:t>
          </a:r>
          <a:endParaRPr lang="en-US" altLang="ko-KR" sz="1200">
            <a:latin typeface="돋움" pitchFamily="50" charset="-127"/>
            <a:ea typeface="돋움" pitchFamily="50" charset="-127"/>
          </a:endParaRPr>
        </a:p>
      </xdr:txBody>
    </xdr:sp>
    <xdr:clientData/>
  </xdr:twoCellAnchor>
  <xdr:twoCellAnchor>
    <xdr:from>
      <xdr:col>0</xdr:col>
      <xdr:colOff>342898</xdr:colOff>
      <xdr:row>195</xdr:row>
      <xdr:rowOff>133351</xdr:rowOff>
    </xdr:from>
    <xdr:to>
      <xdr:col>11</xdr:col>
      <xdr:colOff>600898</xdr:colOff>
      <xdr:row>203</xdr:row>
      <xdr:rowOff>75751</xdr:rowOff>
    </xdr:to>
    <xdr:sp macro="" textlink="">
      <xdr:nvSpPr>
        <xdr:cNvPr id="94" name="직사각형 93">
          <a:extLst>
            <a:ext uri="{FF2B5EF4-FFF2-40B4-BE49-F238E27FC236}">
              <a16:creationId xmlns:a16="http://schemas.microsoft.com/office/drawing/2014/main" id="{5DFCE667-BD77-4E69-8285-647A30911244}"/>
            </a:ext>
          </a:extLst>
        </xdr:cNvPr>
        <xdr:cNvSpPr/>
      </xdr:nvSpPr>
      <xdr:spPr bwMode="auto">
        <a:xfrm>
          <a:off x="342898" y="25374600"/>
          <a:ext cx="8640000" cy="0"/>
        </a:xfrm>
        <a:prstGeom prst="rect">
          <a:avLst/>
        </a:prstGeom>
        <a:noFill/>
        <a:ln w="12700">
          <a:solidFill>
            <a:schemeClr val="dk1"/>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개요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예불기로 풀베기 작업 하던 중 날이 돌에 부딪치면서 파손된 날이 재해자 쪽으로 </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날아와 부상을 입은 재해임</a:t>
          </a:r>
          <a:endParaRPr lang="en-US" altLang="ko-KR" sz="1200">
            <a:solidFill>
              <a:schemeClr val="dk1"/>
            </a:solidFill>
            <a:effectLst/>
            <a:latin typeface="돋움" pitchFamily="50" charset="-127"/>
            <a:ea typeface="돋움" pitchFamily="50" charset="-127"/>
            <a:cs typeface="+mn-cs"/>
          </a:endParaRPr>
        </a:p>
        <a:p>
          <a:pPr algn="l"/>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대책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예불기 날이 장애물에 부딪쳐 파손되면서 비래할 위헝미 있으므로 보안경 등</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개인 보호구를 착용하여야 함</a:t>
          </a:r>
          <a:endParaRPr lang="en-US" altLang="ko-KR" sz="1200">
            <a:latin typeface="돋움" pitchFamily="50" charset="-127"/>
            <a:ea typeface="돋움" pitchFamily="50" charset="-127"/>
          </a:endParaRPr>
        </a:p>
      </xdr:txBody>
    </xdr:sp>
    <xdr:clientData/>
  </xdr:twoCellAnchor>
  <xdr:twoCellAnchor>
    <xdr:from>
      <xdr:col>0</xdr:col>
      <xdr:colOff>342899</xdr:colOff>
      <xdr:row>4</xdr:row>
      <xdr:rowOff>66675</xdr:rowOff>
    </xdr:from>
    <xdr:to>
      <xdr:col>8</xdr:col>
      <xdr:colOff>186899</xdr:colOff>
      <xdr:row>12</xdr:row>
      <xdr:rowOff>99075</xdr:rowOff>
    </xdr:to>
    <xdr:sp macro="" textlink="">
      <xdr:nvSpPr>
        <xdr:cNvPr id="95" name="직사각형 94">
          <a:extLst>
            <a:ext uri="{FF2B5EF4-FFF2-40B4-BE49-F238E27FC236}">
              <a16:creationId xmlns:a16="http://schemas.microsoft.com/office/drawing/2014/main" id="{B07A6D2B-9C87-4635-9C27-A77E9286D1D3}"/>
            </a:ext>
          </a:extLst>
        </xdr:cNvPr>
        <xdr:cNvSpPr/>
      </xdr:nvSpPr>
      <xdr:spPr bwMode="auto">
        <a:xfrm>
          <a:off x="342899" y="752475"/>
          <a:ext cx="5940000" cy="1404000"/>
        </a:xfrm>
        <a:prstGeom prst="rect">
          <a:avLst/>
        </a:prstGeom>
        <a:no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a:latin typeface="돋움" pitchFamily="50" charset="-127"/>
              <a:ea typeface="돋움" pitchFamily="50" charset="-127"/>
            </a:rPr>
            <a:t>  ① 개인안전보호구 착용을 철저히 한다</a:t>
          </a:r>
          <a:r>
            <a:rPr lang="en-US" altLang="ko-KR" sz="1200">
              <a:latin typeface="돋움" pitchFamily="50" charset="-127"/>
              <a:ea typeface="돋움" pitchFamily="50" charset="-127"/>
            </a:rPr>
            <a:t>.</a:t>
          </a:r>
        </a:p>
        <a:p>
          <a:pPr marL="0" marR="0" indent="0" algn="l" defTabSz="914400" eaLnBrk="1" fontAlgn="auto" latinLnBrk="0" hangingPunct="1">
            <a:lnSpc>
              <a:spcPct val="100000"/>
            </a:lnSpc>
            <a:spcBef>
              <a:spcPts val="0"/>
            </a:spcBef>
            <a:spcAft>
              <a:spcPts val="0"/>
            </a:spcAft>
            <a:buClrTx/>
            <a:buSzTx/>
            <a:buFontTx/>
            <a:buNone/>
            <a:tabLst/>
            <a:defRPr/>
          </a:pP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②</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작업 시작 전 안전교육을 철저히 받는다</a:t>
          </a:r>
          <a:r>
            <a:rPr lang="en-US" altLang="ko-KR" sz="1200">
              <a:solidFill>
                <a:schemeClr val="dk1"/>
              </a:solidFill>
              <a:effectLst/>
              <a:latin typeface="돋움" pitchFamily="50" charset="-127"/>
              <a:ea typeface="돋움" pitchFamily="50" charset="-127"/>
              <a:cs typeface="+mn-cs"/>
            </a:rPr>
            <a:t>.</a:t>
          </a:r>
        </a:p>
        <a:p>
          <a:pPr marL="0" marR="0" indent="0" algn="l" defTabSz="914400" eaLnBrk="1" fontAlgn="auto" latinLnBrk="0" hangingPunct="1">
            <a:lnSpc>
              <a:spcPct val="100000"/>
            </a:lnSpc>
            <a:spcBef>
              <a:spcPts val="0"/>
            </a:spcBef>
            <a:spcAft>
              <a:spcPts val="0"/>
            </a:spcAft>
            <a:buClrTx/>
            <a:buSzTx/>
            <a:buFontTx/>
            <a:buNone/>
            <a:tabLst/>
            <a:defRPr/>
          </a:pP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③</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작업 시작 전 안전작업 요령을 숙지한다</a:t>
          </a:r>
          <a:r>
            <a:rPr lang="en-US" altLang="ko-KR" sz="1200">
              <a:solidFill>
                <a:schemeClr val="dk1"/>
              </a:solidFill>
              <a:effectLst/>
              <a:latin typeface="돋움" pitchFamily="50" charset="-127"/>
              <a:ea typeface="돋움" pitchFamily="50" charset="-127"/>
              <a:cs typeface="+mn-cs"/>
            </a:rPr>
            <a:t>.</a:t>
          </a:r>
        </a:p>
        <a:p>
          <a:pPr marL="0" marR="0" indent="0" algn="l" defTabSz="914400" eaLnBrk="1" fontAlgn="auto" latinLnBrk="0" hangingPunct="1">
            <a:lnSpc>
              <a:spcPct val="100000"/>
            </a:lnSpc>
            <a:spcBef>
              <a:spcPts val="0"/>
            </a:spcBef>
            <a:spcAft>
              <a:spcPts val="0"/>
            </a:spcAft>
            <a:buClrTx/>
            <a:buSzTx/>
            <a:buFontTx/>
            <a:buNone/>
            <a:tabLst/>
            <a:defRPr/>
          </a:pP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④</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작업에 임하면 작업에만 집중한다</a:t>
          </a:r>
          <a:r>
            <a:rPr lang="en-US" altLang="ko-KR" sz="1200">
              <a:solidFill>
                <a:schemeClr val="dk1"/>
              </a:solidFill>
              <a:effectLst/>
              <a:latin typeface="돋움" pitchFamily="50" charset="-127"/>
              <a:ea typeface="돋움" pitchFamily="50" charset="-127"/>
              <a:cs typeface="+mn-cs"/>
            </a:rPr>
            <a:t>.</a:t>
          </a:r>
        </a:p>
        <a:p>
          <a:pPr marL="0" marR="0" indent="0" algn="l" defTabSz="914400" eaLnBrk="1" fontAlgn="auto" latinLnBrk="0" hangingPunct="1">
            <a:lnSpc>
              <a:spcPct val="100000"/>
            </a:lnSpc>
            <a:spcBef>
              <a:spcPts val="0"/>
            </a:spcBef>
            <a:spcAft>
              <a:spcPts val="0"/>
            </a:spcAft>
            <a:buClrTx/>
            <a:buSzTx/>
            <a:buFontTx/>
            <a:buNone/>
            <a:tabLst/>
            <a:defRPr/>
          </a:pP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⑤</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작업 시 안전거리를 확보한다</a:t>
          </a:r>
          <a:r>
            <a:rPr lang="en-US" altLang="ko-KR" sz="1200">
              <a:solidFill>
                <a:schemeClr val="dk1"/>
              </a:solidFill>
              <a:effectLst/>
              <a:latin typeface="돋움" pitchFamily="50" charset="-127"/>
              <a:ea typeface="돋움" pitchFamily="50" charset="-127"/>
              <a:cs typeface="+mn-cs"/>
            </a:rPr>
            <a:t>.</a:t>
          </a:r>
          <a:endParaRPr lang="en-US" altLang="ko-KR" sz="1200">
            <a:latin typeface="돋움" pitchFamily="50" charset="-127"/>
            <a:ea typeface="돋움" pitchFamily="50" charset="-127"/>
          </a:endParaRPr>
        </a:p>
      </xdr:txBody>
    </xdr:sp>
    <xdr:clientData/>
  </xdr:twoCellAnchor>
  <xdr:twoCellAnchor>
    <xdr:from>
      <xdr:col>1</xdr:col>
      <xdr:colOff>9524</xdr:colOff>
      <xdr:row>3</xdr:row>
      <xdr:rowOff>76200</xdr:rowOff>
    </xdr:from>
    <xdr:to>
      <xdr:col>4</xdr:col>
      <xdr:colOff>243524</xdr:colOff>
      <xdr:row>5</xdr:row>
      <xdr:rowOff>28575</xdr:rowOff>
    </xdr:to>
    <xdr:sp macro="" textlink="">
      <xdr:nvSpPr>
        <xdr:cNvPr id="96" name="직사각형 95">
          <a:extLst>
            <a:ext uri="{FF2B5EF4-FFF2-40B4-BE49-F238E27FC236}">
              <a16:creationId xmlns:a16="http://schemas.microsoft.com/office/drawing/2014/main" id="{0D43CA28-C427-4E6E-8BE4-4F95D0EEA906}"/>
            </a:ext>
          </a:extLst>
        </xdr:cNvPr>
        <xdr:cNvSpPr/>
      </xdr:nvSpPr>
      <xdr:spPr bwMode="auto">
        <a:xfrm>
          <a:off x="771524" y="590550"/>
          <a:ext cx="2520000" cy="2952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lang="ko-KR" altLang="en-US" sz="1200" b="1">
              <a:latin typeface="돋움" pitchFamily="50" charset="-127"/>
              <a:ea typeface="돋움" pitchFamily="50" charset="-127"/>
            </a:rPr>
            <a:t> 근로자  산림작업  </a:t>
          </a:r>
          <a:r>
            <a:rPr lang="en-US" altLang="ko-KR" sz="1200" b="1">
              <a:latin typeface="돋움" pitchFamily="50" charset="-127"/>
              <a:ea typeface="돋움" pitchFamily="50" charset="-127"/>
            </a:rPr>
            <a:t>5</a:t>
          </a:r>
          <a:r>
            <a:rPr lang="ko-KR" altLang="en-US" sz="1200" b="1">
              <a:latin typeface="돋움" pitchFamily="50" charset="-127"/>
              <a:ea typeface="돋움" pitchFamily="50" charset="-127"/>
            </a:rPr>
            <a:t>대  안전수칙</a:t>
          </a:r>
        </a:p>
      </xdr:txBody>
    </xdr:sp>
    <xdr:clientData/>
  </xdr:twoCellAnchor>
  <xdr:twoCellAnchor>
    <xdr:from>
      <xdr:col>0</xdr:col>
      <xdr:colOff>361950</xdr:colOff>
      <xdr:row>14</xdr:row>
      <xdr:rowOff>161925</xdr:rowOff>
    </xdr:from>
    <xdr:to>
      <xdr:col>8</xdr:col>
      <xdr:colOff>205950</xdr:colOff>
      <xdr:row>24</xdr:row>
      <xdr:rowOff>85725</xdr:rowOff>
    </xdr:to>
    <xdr:sp macro="" textlink="">
      <xdr:nvSpPr>
        <xdr:cNvPr id="97" name="직사각형 96">
          <a:extLst>
            <a:ext uri="{FF2B5EF4-FFF2-40B4-BE49-F238E27FC236}">
              <a16:creationId xmlns:a16="http://schemas.microsoft.com/office/drawing/2014/main" id="{81A3576B-BB54-4349-BC96-72B56F9A24D1}"/>
            </a:ext>
          </a:extLst>
        </xdr:cNvPr>
        <xdr:cNvSpPr/>
      </xdr:nvSpPr>
      <xdr:spPr bwMode="auto">
        <a:xfrm>
          <a:off x="361950" y="2562225"/>
          <a:ext cx="5940000" cy="1638300"/>
        </a:xfrm>
        <a:prstGeom prst="rect">
          <a:avLst/>
        </a:prstGeom>
        <a:no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a:latin typeface="돋움" pitchFamily="50" charset="-127"/>
              <a:ea typeface="돋움" pitchFamily="50" charset="-127"/>
            </a:rPr>
            <a:t>  ① 작업 시작 전과 수시로 안전교육을 실시한다</a:t>
          </a:r>
          <a:r>
            <a:rPr lang="en-US" altLang="ko-KR" sz="1200">
              <a:latin typeface="돋움" pitchFamily="50" charset="-127"/>
              <a:ea typeface="돋움" pitchFamily="50" charset="-127"/>
            </a:rPr>
            <a:t>.</a:t>
          </a:r>
        </a:p>
        <a:p>
          <a:pPr algn="l"/>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②</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개인안전보호구를 근로자에게 지급하고</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안전보호구를 착용하지 않은 자는 </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작업현장에 출입하게 하지 않는다</a:t>
          </a:r>
          <a:r>
            <a:rPr lang="en-US" altLang="ko-KR" sz="1200">
              <a:solidFill>
                <a:schemeClr val="dk1"/>
              </a:solidFill>
              <a:effectLst/>
              <a:latin typeface="돋움" pitchFamily="50" charset="-127"/>
              <a:ea typeface="돋움" pitchFamily="50" charset="-127"/>
              <a:cs typeface="+mn-cs"/>
            </a:rPr>
            <a:t>.</a:t>
          </a:r>
        </a:p>
        <a:p>
          <a:pPr algn="l"/>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③</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안전사고에 대비하기 위해 현장책임자를 반드시 상주시킨다</a:t>
          </a:r>
          <a:r>
            <a:rPr lang="en-US" altLang="ko-KR" sz="1200">
              <a:solidFill>
                <a:schemeClr val="dk1"/>
              </a:solidFill>
              <a:effectLst/>
              <a:latin typeface="돋움" pitchFamily="50" charset="-127"/>
              <a:ea typeface="돋움" pitchFamily="50" charset="-127"/>
              <a:cs typeface="+mn-cs"/>
            </a:rPr>
            <a:t>.</a:t>
          </a:r>
        </a:p>
        <a:p>
          <a:pPr algn="l"/>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④</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근로자를 내 가족같이 생각한다</a:t>
          </a:r>
          <a:r>
            <a:rPr lang="en-US" altLang="ko-KR" sz="1200">
              <a:solidFill>
                <a:schemeClr val="dk1"/>
              </a:solidFill>
              <a:effectLst/>
              <a:latin typeface="돋움" pitchFamily="50" charset="-127"/>
              <a:ea typeface="돋움" pitchFamily="50" charset="-127"/>
              <a:cs typeface="+mn-cs"/>
            </a:rPr>
            <a:t>.</a:t>
          </a:r>
        </a:p>
        <a:p>
          <a:pPr algn="l"/>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⑤</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비상연락체계를 항시 유지한다</a:t>
          </a:r>
          <a:r>
            <a:rPr lang="en-US" altLang="ko-KR" sz="1200">
              <a:solidFill>
                <a:schemeClr val="dk1"/>
              </a:solidFill>
              <a:effectLst/>
              <a:latin typeface="돋움" pitchFamily="50" charset="-127"/>
              <a:ea typeface="돋움" pitchFamily="50" charset="-127"/>
              <a:cs typeface="+mn-cs"/>
            </a:rPr>
            <a:t>.</a:t>
          </a:r>
          <a:endParaRPr lang="en-US" altLang="ko-KR" sz="1200">
            <a:latin typeface="돋움" pitchFamily="50" charset="-127"/>
            <a:ea typeface="돋움" pitchFamily="50" charset="-127"/>
          </a:endParaRPr>
        </a:p>
      </xdr:txBody>
    </xdr:sp>
    <xdr:clientData/>
  </xdr:twoCellAnchor>
  <xdr:twoCellAnchor>
    <xdr:from>
      <xdr:col>0</xdr:col>
      <xdr:colOff>561974</xdr:colOff>
      <xdr:row>14</xdr:row>
      <xdr:rowOff>0</xdr:rowOff>
    </xdr:from>
    <xdr:to>
      <xdr:col>4</xdr:col>
      <xdr:colOff>33974</xdr:colOff>
      <xdr:row>15</xdr:row>
      <xdr:rowOff>123825</xdr:rowOff>
    </xdr:to>
    <xdr:sp macro="" textlink="">
      <xdr:nvSpPr>
        <xdr:cNvPr id="98" name="직사각형 97">
          <a:extLst>
            <a:ext uri="{FF2B5EF4-FFF2-40B4-BE49-F238E27FC236}">
              <a16:creationId xmlns:a16="http://schemas.microsoft.com/office/drawing/2014/main" id="{97393A5D-CB5B-4591-A182-C406C409C082}"/>
            </a:ext>
          </a:extLst>
        </xdr:cNvPr>
        <xdr:cNvSpPr/>
      </xdr:nvSpPr>
      <xdr:spPr bwMode="auto">
        <a:xfrm>
          <a:off x="561974" y="2400300"/>
          <a:ext cx="2520000" cy="2952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lang="ko-KR" altLang="en-US" sz="1200" b="1">
              <a:latin typeface="돋움" pitchFamily="50" charset="-127"/>
              <a:ea typeface="돋움" pitchFamily="50" charset="-127"/>
            </a:rPr>
            <a:t> 사업주  안전관리  </a:t>
          </a:r>
          <a:r>
            <a:rPr lang="en-US" altLang="ko-KR" sz="1200" b="1">
              <a:latin typeface="돋움" pitchFamily="50" charset="-127"/>
              <a:ea typeface="돋움" pitchFamily="50" charset="-127"/>
            </a:rPr>
            <a:t>5</a:t>
          </a:r>
          <a:r>
            <a:rPr lang="ko-KR" altLang="en-US" sz="1200" b="1">
              <a:latin typeface="돋움" pitchFamily="50" charset="-127"/>
              <a:ea typeface="돋움" pitchFamily="50" charset="-127"/>
            </a:rPr>
            <a:t>대  안전수칙</a:t>
          </a:r>
        </a:p>
      </xdr:txBody>
    </xdr:sp>
    <xdr:clientData/>
  </xdr:twoCellAnchor>
  <xdr:twoCellAnchor>
    <xdr:from>
      <xdr:col>0</xdr:col>
      <xdr:colOff>352425</xdr:colOff>
      <xdr:row>26</xdr:row>
      <xdr:rowOff>114300</xdr:rowOff>
    </xdr:from>
    <xdr:to>
      <xdr:col>8</xdr:col>
      <xdr:colOff>196425</xdr:colOff>
      <xdr:row>34</xdr:row>
      <xdr:rowOff>146700</xdr:rowOff>
    </xdr:to>
    <xdr:sp macro="" textlink="">
      <xdr:nvSpPr>
        <xdr:cNvPr id="99" name="직사각형 98">
          <a:extLst>
            <a:ext uri="{FF2B5EF4-FFF2-40B4-BE49-F238E27FC236}">
              <a16:creationId xmlns:a16="http://schemas.microsoft.com/office/drawing/2014/main" id="{F7ED801D-C838-4AF9-B798-B650EFAC5687}"/>
            </a:ext>
          </a:extLst>
        </xdr:cNvPr>
        <xdr:cNvSpPr/>
      </xdr:nvSpPr>
      <xdr:spPr bwMode="auto">
        <a:xfrm>
          <a:off x="352425" y="4572000"/>
          <a:ext cx="5940000" cy="1404000"/>
        </a:xfrm>
        <a:prstGeom prst="rect">
          <a:avLst/>
        </a:prstGeom>
        <a:no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a:latin typeface="돋움" pitchFamily="50" charset="-127"/>
              <a:ea typeface="돋움" pitchFamily="50" charset="-127"/>
            </a:rPr>
            <a:t>  ① 안전보호구를 착용하지 않고 사업장 출입을 하지 않게 한다</a:t>
          </a:r>
          <a:r>
            <a:rPr lang="en-US" altLang="ko-KR" sz="1200">
              <a:latin typeface="돋움" pitchFamily="50" charset="-127"/>
              <a:ea typeface="돋움" pitchFamily="50" charset="-127"/>
            </a:rPr>
            <a:t>.</a:t>
          </a:r>
        </a:p>
        <a:p>
          <a:pPr algn="l"/>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②</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안전보호구를 착용하지 않은 채로 사업장 출입을 하지 않는다</a:t>
          </a:r>
          <a:r>
            <a:rPr lang="en-US" altLang="ko-KR" sz="1200">
              <a:solidFill>
                <a:schemeClr val="dk1"/>
              </a:solidFill>
              <a:effectLst/>
              <a:latin typeface="돋움" pitchFamily="50" charset="-127"/>
              <a:ea typeface="돋움" pitchFamily="50" charset="-127"/>
              <a:cs typeface="+mn-cs"/>
            </a:rPr>
            <a:t>.</a:t>
          </a:r>
        </a:p>
        <a:p>
          <a:pPr algn="l"/>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③</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안전수칙을 준수하지 않는 사업주</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근로자를 묵인하지 않는다</a:t>
          </a:r>
          <a:r>
            <a:rPr lang="en-US" altLang="ko-KR" sz="1200">
              <a:solidFill>
                <a:schemeClr val="dk1"/>
              </a:solidFill>
              <a:effectLst/>
              <a:latin typeface="돋움" pitchFamily="50" charset="-127"/>
              <a:ea typeface="돋움" pitchFamily="50" charset="-127"/>
              <a:cs typeface="+mn-cs"/>
            </a:rPr>
            <a:t>.</a:t>
          </a:r>
        </a:p>
        <a:p>
          <a:pPr algn="l"/>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④</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안전관리 이행계획 이행여부를 철저히 확인한다</a:t>
          </a:r>
          <a:r>
            <a:rPr lang="en-US" altLang="ko-KR" sz="1200">
              <a:solidFill>
                <a:schemeClr val="dk1"/>
              </a:solidFill>
              <a:effectLst/>
              <a:latin typeface="돋움" pitchFamily="50" charset="-127"/>
              <a:ea typeface="돋움" pitchFamily="50" charset="-127"/>
              <a:cs typeface="+mn-cs"/>
            </a:rPr>
            <a:t>.</a:t>
          </a:r>
        </a:p>
        <a:p>
          <a:pPr algn="l"/>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⑤</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사업추진 시 안전을 최우선하고 무리하게 작업하지 않게 한다</a:t>
          </a:r>
          <a:r>
            <a:rPr lang="en-US" altLang="ko-KR" sz="1200">
              <a:solidFill>
                <a:schemeClr val="dk1"/>
              </a:solidFill>
              <a:effectLst/>
              <a:latin typeface="돋움" pitchFamily="50" charset="-127"/>
              <a:ea typeface="돋움" pitchFamily="50" charset="-127"/>
              <a:cs typeface="+mn-cs"/>
            </a:rPr>
            <a:t>.</a:t>
          </a:r>
          <a:endParaRPr lang="en-US" altLang="ko-KR" sz="1200">
            <a:latin typeface="돋움" pitchFamily="50" charset="-127"/>
            <a:ea typeface="돋움" pitchFamily="50" charset="-127"/>
          </a:endParaRPr>
        </a:p>
      </xdr:txBody>
    </xdr:sp>
    <xdr:clientData/>
  </xdr:twoCellAnchor>
  <xdr:twoCellAnchor>
    <xdr:from>
      <xdr:col>0</xdr:col>
      <xdr:colOff>552449</xdr:colOff>
      <xdr:row>25</xdr:row>
      <xdr:rowOff>123825</xdr:rowOff>
    </xdr:from>
    <xdr:to>
      <xdr:col>4</xdr:col>
      <xdr:colOff>24449</xdr:colOff>
      <xdr:row>27</xdr:row>
      <xdr:rowOff>76200</xdr:rowOff>
    </xdr:to>
    <xdr:sp macro="" textlink="">
      <xdr:nvSpPr>
        <xdr:cNvPr id="100" name="직사각형 99">
          <a:extLst>
            <a:ext uri="{FF2B5EF4-FFF2-40B4-BE49-F238E27FC236}">
              <a16:creationId xmlns:a16="http://schemas.microsoft.com/office/drawing/2014/main" id="{4E23457E-E6D4-41D6-A1E4-39E156A0C50F}"/>
            </a:ext>
          </a:extLst>
        </xdr:cNvPr>
        <xdr:cNvSpPr/>
      </xdr:nvSpPr>
      <xdr:spPr bwMode="auto">
        <a:xfrm>
          <a:off x="552449" y="4410075"/>
          <a:ext cx="2520000" cy="2952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lang="ko-KR" altLang="en-US" sz="1200" b="1">
              <a:latin typeface="돋움" pitchFamily="50" charset="-127"/>
              <a:ea typeface="돋움" pitchFamily="50" charset="-127"/>
            </a:rPr>
            <a:t> 감독관  안전관리  </a:t>
          </a:r>
          <a:r>
            <a:rPr lang="en-US" altLang="ko-KR" sz="1200" b="1">
              <a:latin typeface="돋움" pitchFamily="50" charset="-127"/>
              <a:ea typeface="돋움" pitchFamily="50" charset="-127"/>
            </a:rPr>
            <a:t>5</a:t>
          </a:r>
          <a:r>
            <a:rPr lang="ko-KR" altLang="en-US" sz="1200" b="1">
              <a:latin typeface="돋움" pitchFamily="50" charset="-127"/>
              <a:ea typeface="돋움" pitchFamily="50" charset="-127"/>
            </a:rPr>
            <a:t>대  안전수칙</a:t>
          </a:r>
        </a:p>
      </xdr:txBody>
    </xdr:sp>
    <xdr:clientData/>
  </xdr:twoCellAnchor>
  <xdr:twoCellAnchor>
    <xdr:from>
      <xdr:col>1</xdr:col>
      <xdr:colOff>638175</xdr:colOff>
      <xdr:row>0</xdr:row>
      <xdr:rowOff>57150</xdr:rowOff>
    </xdr:from>
    <xdr:to>
      <xdr:col>8</xdr:col>
      <xdr:colOff>200025</xdr:colOff>
      <xdr:row>2</xdr:row>
      <xdr:rowOff>9525</xdr:rowOff>
    </xdr:to>
    <xdr:sp macro="" textlink="">
      <xdr:nvSpPr>
        <xdr:cNvPr id="101" name="직사각형 100">
          <a:extLst>
            <a:ext uri="{FF2B5EF4-FFF2-40B4-BE49-F238E27FC236}">
              <a16:creationId xmlns:a16="http://schemas.microsoft.com/office/drawing/2014/main" id="{2BC8DE2A-8C08-40CF-868B-8619AEFDF098}"/>
            </a:ext>
          </a:extLst>
        </xdr:cNvPr>
        <xdr:cNvSpPr/>
      </xdr:nvSpPr>
      <xdr:spPr bwMode="auto">
        <a:xfrm>
          <a:off x="1400175" y="57150"/>
          <a:ext cx="4895850" cy="295275"/>
        </a:xfrm>
        <a:prstGeom prst="rect">
          <a:avLst/>
        </a:prstGeom>
        <a:no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400" b="1">
              <a:latin typeface="돋움" pitchFamily="50" charset="-127"/>
              <a:ea typeface="돋움" pitchFamily="50" charset="-127"/>
            </a:rPr>
            <a:t> 산림사업  </a:t>
          </a:r>
          <a:r>
            <a:rPr lang="en-US" altLang="ko-KR" sz="1400" b="1">
              <a:latin typeface="돋움" pitchFamily="50" charset="-127"/>
              <a:ea typeface="돋움" pitchFamily="50" charset="-127"/>
            </a:rPr>
            <a:t>5</a:t>
          </a:r>
          <a:r>
            <a:rPr lang="ko-KR" altLang="en-US" sz="1400" b="1">
              <a:latin typeface="돋움" pitchFamily="50" charset="-127"/>
              <a:ea typeface="돋움" pitchFamily="50" charset="-127"/>
            </a:rPr>
            <a:t>대  안전수칙</a:t>
          </a:r>
        </a:p>
      </xdr:txBody>
    </xdr:sp>
    <xdr:clientData/>
  </xdr:twoCellAnchor>
  <xdr:twoCellAnchor>
    <xdr:from>
      <xdr:col>8</xdr:col>
      <xdr:colOff>609601</xdr:colOff>
      <xdr:row>15</xdr:row>
      <xdr:rowOff>114300</xdr:rowOff>
    </xdr:from>
    <xdr:to>
      <xdr:col>11</xdr:col>
      <xdr:colOff>24600</xdr:colOff>
      <xdr:row>24</xdr:row>
      <xdr:rowOff>11250</xdr:rowOff>
    </xdr:to>
    <xdr:pic>
      <xdr:nvPicPr>
        <xdr:cNvPr id="102" name="그림 101">
          <a:extLst>
            <a:ext uri="{FF2B5EF4-FFF2-40B4-BE49-F238E27FC236}">
              <a16:creationId xmlns:a16="http://schemas.microsoft.com/office/drawing/2014/main" id="{1BCFC27B-F3EB-455C-B13D-9C3B0A7D4ED3}"/>
            </a:ext>
          </a:extLst>
        </xdr:cNvPr>
        <xdr:cNvPicPr>
          <a:picLocks noChangeAspect="1"/>
        </xdr:cNvPicPr>
      </xdr:nvPicPr>
      <xdr:blipFill>
        <a:blip xmlns:r="http://schemas.openxmlformats.org/officeDocument/2006/relationships" r:embed="rId1"/>
        <a:stretch>
          <a:fillRect/>
        </a:stretch>
      </xdr:blipFill>
      <xdr:spPr>
        <a:xfrm>
          <a:off x="6705601" y="2686050"/>
          <a:ext cx="1700999" cy="1440000"/>
        </a:xfrm>
        <a:prstGeom prst="rect">
          <a:avLst/>
        </a:prstGeom>
      </xdr:spPr>
    </xdr:pic>
    <xdr:clientData/>
  </xdr:twoCellAnchor>
  <xdr:twoCellAnchor>
    <xdr:from>
      <xdr:col>8</xdr:col>
      <xdr:colOff>619125</xdr:colOff>
      <xdr:row>26</xdr:row>
      <xdr:rowOff>95250</xdr:rowOff>
    </xdr:from>
    <xdr:to>
      <xdr:col>11</xdr:col>
      <xdr:colOff>84973</xdr:colOff>
      <xdr:row>34</xdr:row>
      <xdr:rowOff>163650</xdr:rowOff>
    </xdr:to>
    <xdr:pic>
      <xdr:nvPicPr>
        <xdr:cNvPr id="103" name="그림 102">
          <a:extLst>
            <a:ext uri="{FF2B5EF4-FFF2-40B4-BE49-F238E27FC236}">
              <a16:creationId xmlns:a16="http://schemas.microsoft.com/office/drawing/2014/main" id="{13A2CB51-587F-42C4-A4FD-79C77E3BF237}"/>
            </a:ext>
          </a:extLst>
        </xdr:cNvPr>
        <xdr:cNvPicPr>
          <a:picLocks noChangeAspect="1"/>
        </xdr:cNvPicPr>
      </xdr:nvPicPr>
      <xdr:blipFill>
        <a:blip xmlns:r="http://schemas.openxmlformats.org/officeDocument/2006/relationships" r:embed="rId2"/>
        <a:stretch>
          <a:fillRect/>
        </a:stretch>
      </xdr:blipFill>
      <xdr:spPr>
        <a:xfrm>
          <a:off x="6715125" y="4552950"/>
          <a:ext cx="1751848" cy="1440000"/>
        </a:xfrm>
        <a:prstGeom prst="rect">
          <a:avLst/>
        </a:prstGeom>
      </xdr:spPr>
    </xdr:pic>
    <xdr:clientData/>
  </xdr:twoCellAnchor>
  <xdr:twoCellAnchor>
    <xdr:from>
      <xdr:col>8</xdr:col>
      <xdr:colOff>619124</xdr:colOff>
      <xdr:row>4</xdr:row>
      <xdr:rowOff>85725</xdr:rowOff>
    </xdr:from>
    <xdr:to>
      <xdr:col>10</xdr:col>
      <xdr:colOff>486218</xdr:colOff>
      <xdr:row>12</xdr:row>
      <xdr:rowOff>154125</xdr:rowOff>
    </xdr:to>
    <xdr:pic>
      <xdr:nvPicPr>
        <xdr:cNvPr id="104" name="그림 103">
          <a:extLst>
            <a:ext uri="{FF2B5EF4-FFF2-40B4-BE49-F238E27FC236}">
              <a16:creationId xmlns:a16="http://schemas.microsoft.com/office/drawing/2014/main" id="{352D6A5D-577F-4B37-866B-4EF358C21C30}"/>
            </a:ext>
          </a:extLst>
        </xdr:cNvPr>
        <xdr:cNvPicPr>
          <a:picLocks noChangeAspect="1" noChangeArrowheads="1"/>
        </xdr:cNvPicPr>
      </xdr:nvPicPr>
      <xdr:blipFill>
        <a:blip xmlns:r="http://schemas.openxmlformats.org/officeDocument/2006/relationships" r:embed="rId3" cstate="screen">
          <a:extLst>
            <a:ext uri="{28A0092B-C50C-407E-A947-70E740481C1C}">
              <a14:useLocalDpi xmlns:a14="http://schemas.microsoft.com/office/drawing/2010/main"/>
            </a:ext>
          </a:extLst>
        </a:blip>
        <a:srcRect/>
        <a:stretch>
          <a:fillRect/>
        </a:stretch>
      </xdr:blipFill>
      <xdr:spPr bwMode="auto">
        <a:xfrm>
          <a:off x="6715124" y="771525"/>
          <a:ext cx="1391094" cy="1440000"/>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352425</xdr:colOff>
      <xdr:row>0</xdr:row>
      <xdr:rowOff>66675</xdr:rowOff>
    </xdr:from>
    <xdr:to>
      <xdr:col>1</xdr:col>
      <xdr:colOff>381000</xdr:colOff>
      <xdr:row>2</xdr:row>
      <xdr:rowOff>19050</xdr:rowOff>
    </xdr:to>
    <xdr:sp macro="" textlink="">
      <xdr:nvSpPr>
        <xdr:cNvPr id="105" name="직사각형 104">
          <a:extLst>
            <a:ext uri="{FF2B5EF4-FFF2-40B4-BE49-F238E27FC236}">
              <a16:creationId xmlns:a16="http://schemas.microsoft.com/office/drawing/2014/main" id="{1FC5BDFC-9150-4499-BB96-41DFA7111034}"/>
            </a:ext>
          </a:extLst>
        </xdr:cNvPr>
        <xdr:cNvSpPr/>
      </xdr:nvSpPr>
      <xdr:spPr bwMode="auto">
        <a:xfrm>
          <a:off x="352425" y="66675"/>
          <a:ext cx="790575" cy="295275"/>
        </a:xfrm>
        <a:prstGeom prst="rect">
          <a:avLst/>
        </a:prstGeom>
        <a:solidFill>
          <a:schemeClr val="tx2">
            <a:lumMod val="75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400" b="1">
              <a:solidFill>
                <a:schemeClr val="bg1"/>
              </a:solidFill>
              <a:latin typeface="돋움" pitchFamily="50" charset="-127"/>
              <a:ea typeface="돋움" pitchFamily="50" charset="-127"/>
            </a:rPr>
            <a:t> 안전 </a:t>
          </a:r>
          <a:r>
            <a:rPr lang="en-US" altLang="ko-KR" sz="1400" b="1">
              <a:solidFill>
                <a:schemeClr val="bg1"/>
              </a:solidFill>
              <a:latin typeface="돋움" pitchFamily="50" charset="-127"/>
              <a:ea typeface="돋움" pitchFamily="50" charset="-127"/>
            </a:rPr>
            <a:t>1</a:t>
          </a:r>
          <a:endParaRPr lang="ko-KR" altLang="en-US" sz="1400" b="1">
            <a:solidFill>
              <a:schemeClr val="bg1"/>
            </a:solidFill>
            <a:latin typeface="돋움" pitchFamily="50" charset="-127"/>
            <a:ea typeface="돋움" pitchFamily="50" charset="-127"/>
          </a:endParaRPr>
        </a:p>
      </xdr:txBody>
    </xdr:sp>
    <xdr:clientData/>
  </xdr:twoCellAnchor>
  <xdr:twoCellAnchor>
    <xdr:from>
      <xdr:col>1</xdr:col>
      <xdr:colOff>647700</xdr:colOff>
      <xdr:row>37</xdr:row>
      <xdr:rowOff>38100</xdr:rowOff>
    </xdr:from>
    <xdr:to>
      <xdr:col>8</xdr:col>
      <xdr:colOff>209550</xdr:colOff>
      <xdr:row>38</xdr:row>
      <xdr:rowOff>161925</xdr:rowOff>
    </xdr:to>
    <xdr:sp macro="" textlink="">
      <xdr:nvSpPr>
        <xdr:cNvPr id="106" name="직사각형 105">
          <a:extLst>
            <a:ext uri="{FF2B5EF4-FFF2-40B4-BE49-F238E27FC236}">
              <a16:creationId xmlns:a16="http://schemas.microsoft.com/office/drawing/2014/main" id="{DB2A4E46-E3D5-4C83-A12C-3BC70DCBDA68}"/>
            </a:ext>
          </a:extLst>
        </xdr:cNvPr>
        <xdr:cNvSpPr/>
      </xdr:nvSpPr>
      <xdr:spPr bwMode="auto">
        <a:xfrm>
          <a:off x="1409700" y="6381750"/>
          <a:ext cx="4895850" cy="295275"/>
        </a:xfrm>
        <a:prstGeom prst="rect">
          <a:avLst/>
        </a:prstGeom>
        <a:no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400" b="1">
              <a:latin typeface="돋움" pitchFamily="50" charset="-127"/>
              <a:ea typeface="돋움" pitchFamily="50" charset="-127"/>
            </a:rPr>
            <a:t> 산림사업</a:t>
          </a:r>
          <a:r>
            <a:rPr lang="ko-KR" altLang="en-US" sz="1400" b="1" baseline="0">
              <a:latin typeface="돋움" pitchFamily="50" charset="-127"/>
              <a:ea typeface="돋움" pitchFamily="50" charset="-127"/>
            </a:rPr>
            <a:t>  안전작업  요령</a:t>
          </a:r>
          <a:endParaRPr lang="ko-KR" altLang="en-US" sz="1400" b="1">
            <a:latin typeface="돋움" pitchFamily="50" charset="-127"/>
            <a:ea typeface="돋움" pitchFamily="50" charset="-127"/>
          </a:endParaRPr>
        </a:p>
      </xdr:txBody>
    </xdr:sp>
    <xdr:clientData/>
  </xdr:twoCellAnchor>
  <xdr:twoCellAnchor>
    <xdr:from>
      <xdr:col>0</xdr:col>
      <xdr:colOff>361950</xdr:colOff>
      <xdr:row>37</xdr:row>
      <xdr:rowOff>47625</xdr:rowOff>
    </xdr:from>
    <xdr:to>
      <xdr:col>1</xdr:col>
      <xdr:colOff>390525</xdr:colOff>
      <xdr:row>39</xdr:row>
      <xdr:rowOff>0</xdr:rowOff>
    </xdr:to>
    <xdr:sp macro="" textlink="">
      <xdr:nvSpPr>
        <xdr:cNvPr id="107" name="직사각형 106">
          <a:extLst>
            <a:ext uri="{FF2B5EF4-FFF2-40B4-BE49-F238E27FC236}">
              <a16:creationId xmlns:a16="http://schemas.microsoft.com/office/drawing/2014/main" id="{08073A46-AE09-4EB6-B1D7-F19C3F549625}"/>
            </a:ext>
          </a:extLst>
        </xdr:cNvPr>
        <xdr:cNvSpPr/>
      </xdr:nvSpPr>
      <xdr:spPr bwMode="auto">
        <a:xfrm>
          <a:off x="361950" y="6391275"/>
          <a:ext cx="790575" cy="295275"/>
        </a:xfrm>
        <a:prstGeom prst="rect">
          <a:avLst/>
        </a:prstGeom>
        <a:solidFill>
          <a:schemeClr val="tx2">
            <a:lumMod val="75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400" b="1">
              <a:solidFill>
                <a:schemeClr val="bg1"/>
              </a:solidFill>
              <a:latin typeface="돋움" pitchFamily="50" charset="-127"/>
              <a:ea typeface="돋움" pitchFamily="50" charset="-127"/>
            </a:rPr>
            <a:t> 안전 </a:t>
          </a:r>
          <a:r>
            <a:rPr lang="en-US" altLang="ko-KR" sz="1400" b="1">
              <a:solidFill>
                <a:schemeClr val="bg1"/>
              </a:solidFill>
              <a:latin typeface="돋움" pitchFamily="50" charset="-127"/>
              <a:ea typeface="돋움" pitchFamily="50" charset="-127"/>
            </a:rPr>
            <a:t>2</a:t>
          </a:r>
          <a:endParaRPr lang="ko-KR" altLang="en-US" sz="1400" b="1">
            <a:solidFill>
              <a:schemeClr val="bg1"/>
            </a:solidFill>
            <a:latin typeface="돋움" pitchFamily="50" charset="-127"/>
            <a:ea typeface="돋움" pitchFamily="50" charset="-127"/>
          </a:endParaRPr>
        </a:p>
      </xdr:txBody>
    </xdr:sp>
    <xdr:clientData/>
  </xdr:twoCellAnchor>
  <xdr:twoCellAnchor>
    <xdr:from>
      <xdr:col>0</xdr:col>
      <xdr:colOff>371475</xdr:colOff>
      <xdr:row>40</xdr:row>
      <xdr:rowOff>66675</xdr:rowOff>
    </xdr:from>
    <xdr:to>
      <xdr:col>1</xdr:col>
      <xdr:colOff>19050</xdr:colOff>
      <xdr:row>42</xdr:row>
      <xdr:rowOff>19050</xdr:rowOff>
    </xdr:to>
    <xdr:sp macro="" textlink="">
      <xdr:nvSpPr>
        <xdr:cNvPr id="108" name="직사각형 107">
          <a:extLst>
            <a:ext uri="{FF2B5EF4-FFF2-40B4-BE49-F238E27FC236}">
              <a16:creationId xmlns:a16="http://schemas.microsoft.com/office/drawing/2014/main" id="{85C8265B-F5AA-4ACE-AE98-753184EF4A1D}"/>
            </a:ext>
          </a:extLst>
        </xdr:cNvPr>
        <xdr:cNvSpPr/>
      </xdr:nvSpPr>
      <xdr:spPr bwMode="auto">
        <a:xfrm>
          <a:off x="371475" y="6924675"/>
          <a:ext cx="409575" cy="295275"/>
        </a:xfrm>
        <a:prstGeom prst="rect">
          <a:avLst/>
        </a:prstGeom>
        <a:no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lang="en-US" altLang="ko-KR" sz="1400" b="1">
              <a:solidFill>
                <a:sysClr val="windowText" lastClr="000000"/>
              </a:solidFill>
              <a:latin typeface="돋움" pitchFamily="50" charset="-127"/>
              <a:ea typeface="돋움" pitchFamily="50" charset="-127"/>
            </a:rPr>
            <a:t>1</a:t>
          </a:r>
          <a:endParaRPr lang="ko-KR" altLang="en-US" sz="1400" b="1">
            <a:solidFill>
              <a:sysClr val="windowText" lastClr="000000"/>
            </a:solidFill>
            <a:latin typeface="돋움" pitchFamily="50" charset="-127"/>
            <a:ea typeface="돋움" pitchFamily="50" charset="-127"/>
          </a:endParaRPr>
        </a:p>
      </xdr:txBody>
    </xdr:sp>
    <xdr:clientData/>
  </xdr:twoCellAnchor>
  <xdr:twoCellAnchor>
    <xdr:from>
      <xdr:col>1</xdr:col>
      <xdr:colOff>209550</xdr:colOff>
      <xdr:row>40</xdr:row>
      <xdr:rowOff>57150</xdr:rowOff>
    </xdr:from>
    <xdr:to>
      <xdr:col>5</xdr:col>
      <xdr:colOff>41550</xdr:colOff>
      <xdr:row>42</xdr:row>
      <xdr:rowOff>9450</xdr:rowOff>
    </xdr:to>
    <xdr:sp macro="" textlink="">
      <xdr:nvSpPr>
        <xdr:cNvPr id="109" name="오각형 115">
          <a:extLst>
            <a:ext uri="{FF2B5EF4-FFF2-40B4-BE49-F238E27FC236}">
              <a16:creationId xmlns:a16="http://schemas.microsoft.com/office/drawing/2014/main" id="{E4827B72-586A-42BF-A2C2-D03CE74B7FE2}"/>
            </a:ext>
          </a:extLst>
        </xdr:cNvPr>
        <xdr:cNvSpPr/>
      </xdr:nvSpPr>
      <xdr:spPr bwMode="auto">
        <a:xfrm>
          <a:off x="971550" y="6915150"/>
          <a:ext cx="2880000" cy="295200"/>
        </a:xfrm>
        <a:prstGeom prst="homePlate">
          <a:avLst/>
        </a:prstGeom>
        <a:ln w="9525">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300" b="1"/>
            <a:t> 개인용  보호구의  기능</a:t>
          </a:r>
        </a:p>
      </xdr:txBody>
    </xdr:sp>
    <xdr:clientData/>
  </xdr:twoCellAnchor>
  <xdr:twoCellAnchor>
    <xdr:from>
      <xdr:col>0</xdr:col>
      <xdr:colOff>352423</xdr:colOff>
      <xdr:row>43</xdr:row>
      <xdr:rowOff>19050</xdr:rowOff>
    </xdr:from>
    <xdr:to>
      <xdr:col>11</xdr:col>
      <xdr:colOff>610423</xdr:colOff>
      <xdr:row>51</xdr:row>
      <xdr:rowOff>87450</xdr:rowOff>
    </xdr:to>
    <xdr:sp macro="" textlink="">
      <xdr:nvSpPr>
        <xdr:cNvPr id="110" name="직사각형 109">
          <a:extLst>
            <a:ext uri="{FF2B5EF4-FFF2-40B4-BE49-F238E27FC236}">
              <a16:creationId xmlns:a16="http://schemas.microsoft.com/office/drawing/2014/main" id="{6B7C3DEE-0B46-467D-8C8A-E5A9731F5134}"/>
            </a:ext>
          </a:extLst>
        </xdr:cNvPr>
        <xdr:cNvSpPr/>
      </xdr:nvSpPr>
      <xdr:spPr bwMode="auto">
        <a:xfrm>
          <a:off x="352423" y="7391400"/>
          <a:ext cx="8640000" cy="1440000"/>
        </a:xfrm>
        <a:prstGeom prst="rect">
          <a:avLst/>
        </a:prstGeom>
        <a:noFill/>
        <a:ln w="12700">
          <a:no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a:latin typeface="돋움" pitchFamily="50" charset="-127"/>
              <a:ea typeface="돋움" pitchFamily="50" charset="-127"/>
            </a:rPr>
            <a:t>  ○ 안 전  모 </a:t>
          </a:r>
          <a:r>
            <a:rPr lang="en-US" altLang="ko-KR" sz="1200">
              <a:latin typeface="돋움" pitchFamily="50" charset="-127"/>
              <a:ea typeface="돋움" pitchFamily="50" charset="-127"/>
            </a:rPr>
            <a:t>: </a:t>
          </a:r>
          <a:r>
            <a:rPr lang="ko-KR" altLang="en-US" sz="1200">
              <a:latin typeface="돋움" pitchFamily="50" charset="-127"/>
              <a:ea typeface="돋움" pitchFamily="50" charset="-127"/>
            </a:rPr>
            <a:t>벌목작업시 나뭇가지 낙하 위험을 방지하기 위해 착용</a:t>
          </a:r>
          <a:endParaRPr lang="en-US" altLang="ko-KR" sz="1200">
            <a:latin typeface="돋움" pitchFamily="50" charset="-127"/>
            <a:ea typeface="돋움" pitchFamily="50" charset="-127"/>
          </a:endParaRPr>
        </a:p>
        <a:p>
          <a:pPr algn="l"/>
          <a:r>
            <a:rPr lang="ko-KR" altLang="ko-KR" sz="1200">
              <a:solidFill>
                <a:schemeClr val="dk1"/>
              </a:solidFill>
              <a:effectLst/>
              <a:latin typeface="돋움" pitchFamily="50" charset="-127"/>
              <a:ea typeface="돋움" pitchFamily="50" charset="-127"/>
              <a:cs typeface="+mn-cs"/>
            </a:rPr>
            <a:t>  ○ </a:t>
          </a:r>
          <a:r>
            <a:rPr lang="ko-KR" altLang="en-US" sz="1200">
              <a:solidFill>
                <a:schemeClr val="dk1"/>
              </a:solidFill>
              <a:effectLst/>
              <a:latin typeface="돋움" pitchFamily="50" charset="-127"/>
              <a:ea typeface="돋움" pitchFamily="50" charset="-127"/>
              <a:cs typeface="+mn-cs"/>
            </a:rPr>
            <a:t>보 안  경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기계톱 및 예초기 작업시 등 눈을 보호하기 위해 착용</a:t>
          </a:r>
          <a:endParaRPr lang="en-US" altLang="ko-KR" sz="1200">
            <a:solidFill>
              <a:schemeClr val="dk1"/>
            </a:solidFill>
            <a:effectLst/>
            <a:latin typeface="돋움" pitchFamily="50" charset="-127"/>
            <a:ea typeface="돋움" pitchFamily="50" charset="-127"/>
            <a:cs typeface="+mn-cs"/>
          </a:endParaRPr>
        </a:p>
        <a:p>
          <a:pPr algn="l"/>
          <a:r>
            <a:rPr lang="ko-KR" altLang="ko-KR" sz="1200">
              <a:solidFill>
                <a:schemeClr val="dk1"/>
              </a:solidFill>
              <a:effectLst/>
              <a:latin typeface="돋움" pitchFamily="50" charset="-127"/>
              <a:ea typeface="돋움" pitchFamily="50" charset="-127"/>
              <a:cs typeface="+mn-cs"/>
            </a:rPr>
            <a:t>  ○ </a:t>
          </a:r>
          <a:r>
            <a:rPr lang="ko-KR" altLang="en-US" sz="1200">
              <a:solidFill>
                <a:schemeClr val="dk1"/>
              </a:solidFill>
              <a:effectLst/>
              <a:latin typeface="돋움" pitchFamily="50" charset="-127"/>
              <a:ea typeface="돋움" pitchFamily="50" charset="-127"/>
              <a:cs typeface="+mn-cs"/>
            </a:rPr>
            <a:t>귀 마  개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기계톱 작업시 발생하는 소음에 장시간 노출되면 난청이 발생할 수 있으므로 스폰지 형태의 귀마개 사용</a:t>
          </a:r>
          <a:endParaRPr lang="en-US" altLang="ko-KR" sz="1200">
            <a:solidFill>
              <a:schemeClr val="dk1"/>
            </a:solidFill>
            <a:effectLst/>
            <a:latin typeface="돋움" pitchFamily="50" charset="-127"/>
            <a:ea typeface="돋움" pitchFamily="50" charset="-127"/>
            <a:cs typeface="+mn-cs"/>
          </a:endParaRPr>
        </a:p>
        <a:p>
          <a:pPr algn="l"/>
          <a:r>
            <a:rPr lang="ko-KR" altLang="ko-KR" sz="1200">
              <a:solidFill>
                <a:schemeClr val="dk1"/>
              </a:solidFill>
              <a:effectLst/>
              <a:latin typeface="돋움" pitchFamily="50" charset="-127"/>
              <a:ea typeface="돋움" pitchFamily="50" charset="-127"/>
              <a:cs typeface="+mn-cs"/>
            </a:rPr>
            <a:t>  ○ </a:t>
          </a:r>
          <a:r>
            <a:rPr lang="ko-KR" altLang="en-US" sz="1200">
              <a:solidFill>
                <a:schemeClr val="dk1"/>
              </a:solidFill>
              <a:effectLst/>
              <a:latin typeface="돋움" pitchFamily="50" charset="-127"/>
              <a:ea typeface="돋움" pitchFamily="50" charset="-127"/>
              <a:cs typeface="+mn-cs"/>
            </a:rPr>
            <a:t>보호장갑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기계톱 및 예초기 작업시 진동장해가 발생되므로 방진장갑 착용</a:t>
          </a:r>
          <a:endParaRPr lang="en-US" altLang="ko-KR" sz="1200">
            <a:solidFill>
              <a:schemeClr val="dk1"/>
            </a:solidFill>
            <a:effectLst/>
            <a:latin typeface="돋움" pitchFamily="50" charset="-127"/>
            <a:ea typeface="돋움" pitchFamily="50" charset="-127"/>
            <a:cs typeface="+mn-cs"/>
          </a:endParaRPr>
        </a:p>
        <a:p>
          <a:pPr algn="l"/>
          <a:r>
            <a:rPr lang="ko-KR" altLang="ko-KR" sz="1200">
              <a:solidFill>
                <a:schemeClr val="dk1"/>
              </a:solidFill>
              <a:effectLst/>
              <a:latin typeface="돋움" pitchFamily="50" charset="-127"/>
              <a:ea typeface="돋움" pitchFamily="50" charset="-127"/>
              <a:cs typeface="+mn-cs"/>
            </a:rPr>
            <a:t>  ○ </a:t>
          </a:r>
          <a:r>
            <a:rPr lang="ko-KR" altLang="en-US" sz="1200">
              <a:solidFill>
                <a:schemeClr val="dk1"/>
              </a:solidFill>
              <a:effectLst/>
              <a:latin typeface="돋움" pitchFamily="50" charset="-127"/>
              <a:ea typeface="돋움" pitchFamily="50" charset="-127"/>
              <a:cs typeface="+mn-cs"/>
            </a:rPr>
            <a:t>안 전  화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미끄러짐 또는 물체를 떨어뜨리거나 도끼</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낫 등과 같이 날카로운 것에 대한 찔림방지용 안전화 착용</a:t>
          </a:r>
          <a:endParaRPr lang="en-US" altLang="ko-KR" sz="1200">
            <a:latin typeface="돋움" pitchFamily="50" charset="-127"/>
            <a:ea typeface="돋움" pitchFamily="50" charset="-127"/>
          </a:endParaRPr>
        </a:p>
      </xdr:txBody>
    </xdr:sp>
    <xdr:clientData/>
  </xdr:twoCellAnchor>
  <xdr:twoCellAnchor>
    <xdr:from>
      <xdr:col>0</xdr:col>
      <xdr:colOff>371475</xdr:colOff>
      <xdr:row>74</xdr:row>
      <xdr:rowOff>47625</xdr:rowOff>
    </xdr:from>
    <xdr:to>
      <xdr:col>1</xdr:col>
      <xdr:colOff>19050</xdr:colOff>
      <xdr:row>76</xdr:row>
      <xdr:rowOff>0</xdr:rowOff>
    </xdr:to>
    <xdr:sp macro="" textlink="">
      <xdr:nvSpPr>
        <xdr:cNvPr id="111" name="직사각형 110">
          <a:extLst>
            <a:ext uri="{FF2B5EF4-FFF2-40B4-BE49-F238E27FC236}">
              <a16:creationId xmlns:a16="http://schemas.microsoft.com/office/drawing/2014/main" id="{887F06D2-6D33-42E3-BDC6-1403CF5F8332}"/>
            </a:ext>
          </a:extLst>
        </xdr:cNvPr>
        <xdr:cNvSpPr/>
      </xdr:nvSpPr>
      <xdr:spPr bwMode="auto">
        <a:xfrm>
          <a:off x="371475" y="12734925"/>
          <a:ext cx="409575" cy="295275"/>
        </a:xfrm>
        <a:prstGeom prst="rect">
          <a:avLst/>
        </a:prstGeom>
        <a:no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lang="en-US" altLang="ko-KR" sz="1400" b="1">
              <a:solidFill>
                <a:sysClr val="windowText" lastClr="000000"/>
              </a:solidFill>
              <a:latin typeface="돋움" pitchFamily="50" charset="-127"/>
              <a:ea typeface="돋움" pitchFamily="50" charset="-127"/>
            </a:rPr>
            <a:t>2</a:t>
          </a:r>
          <a:endParaRPr lang="ko-KR" altLang="en-US" sz="1400" b="1">
            <a:solidFill>
              <a:sysClr val="windowText" lastClr="000000"/>
            </a:solidFill>
            <a:latin typeface="돋움" pitchFamily="50" charset="-127"/>
            <a:ea typeface="돋움" pitchFamily="50" charset="-127"/>
          </a:endParaRPr>
        </a:p>
      </xdr:txBody>
    </xdr:sp>
    <xdr:clientData/>
  </xdr:twoCellAnchor>
  <xdr:twoCellAnchor>
    <xdr:from>
      <xdr:col>1</xdr:col>
      <xdr:colOff>209550</xdr:colOff>
      <xdr:row>74</xdr:row>
      <xdr:rowOff>38100</xdr:rowOff>
    </xdr:from>
    <xdr:to>
      <xdr:col>5</xdr:col>
      <xdr:colOff>41550</xdr:colOff>
      <xdr:row>75</xdr:row>
      <xdr:rowOff>161850</xdr:rowOff>
    </xdr:to>
    <xdr:sp macro="" textlink="">
      <xdr:nvSpPr>
        <xdr:cNvPr id="112" name="오각형 118">
          <a:extLst>
            <a:ext uri="{FF2B5EF4-FFF2-40B4-BE49-F238E27FC236}">
              <a16:creationId xmlns:a16="http://schemas.microsoft.com/office/drawing/2014/main" id="{FBCCC4A7-491D-481E-9EB0-2B30A608CD43}"/>
            </a:ext>
          </a:extLst>
        </xdr:cNvPr>
        <xdr:cNvSpPr/>
      </xdr:nvSpPr>
      <xdr:spPr bwMode="auto">
        <a:xfrm>
          <a:off x="971550" y="12725400"/>
          <a:ext cx="2880000" cy="295200"/>
        </a:xfrm>
        <a:prstGeom prst="homePlate">
          <a:avLst/>
        </a:prstGeom>
        <a:ln w="9525">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300" b="1"/>
            <a:t> 기계톱의  안전한  사용방법</a:t>
          </a:r>
        </a:p>
      </xdr:txBody>
    </xdr:sp>
    <xdr:clientData/>
  </xdr:twoCellAnchor>
  <xdr:twoCellAnchor>
    <xdr:from>
      <xdr:col>0</xdr:col>
      <xdr:colOff>352423</xdr:colOff>
      <xdr:row>77</xdr:row>
      <xdr:rowOff>0</xdr:rowOff>
    </xdr:from>
    <xdr:to>
      <xdr:col>11</xdr:col>
      <xdr:colOff>610423</xdr:colOff>
      <xdr:row>83</xdr:row>
      <xdr:rowOff>51300</xdr:rowOff>
    </xdr:to>
    <xdr:sp macro="" textlink="">
      <xdr:nvSpPr>
        <xdr:cNvPr id="113" name="직사각형 112">
          <a:extLst>
            <a:ext uri="{FF2B5EF4-FFF2-40B4-BE49-F238E27FC236}">
              <a16:creationId xmlns:a16="http://schemas.microsoft.com/office/drawing/2014/main" id="{1C557774-A3A6-4F06-B6E8-3BA21B83CC74}"/>
            </a:ext>
          </a:extLst>
        </xdr:cNvPr>
        <xdr:cNvSpPr/>
      </xdr:nvSpPr>
      <xdr:spPr bwMode="auto">
        <a:xfrm>
          <a:off x="352423" y="13201650"/>
          <a:ext cx="8640000" cy="1080000"/>
        </a:xfrm>
        <a:prstGeom prst="rect">
          <a:avLst/>
        </a:prstGeom>
        <a:noFill/>
        <a:ln w="12700">
          <a:no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b="1">
              <a:latin typeface="돋움" pitchFamily="50" charset="-127"/>
              <a:ea typeface="돋움" pitchFamily="50" charset="-127"/>
            </a:rPr>
            <a:t>  </a:t>
          </a:r>
          <a:r>
            <a:rPr lang="en-US" altLang="ko-KR" sz="1200" b="1">
              <a:latin typeface="돋움" pitchFamily="50" charset="-127"/>
              <a:ea typeface="돋움" pitchFamily="50" charset="-127"/>
            </a:rPr>
            <a:t>【 </a:t>
          </a:r>
          <a:r>
            <a:rPr lang="ko-KR" altLang="en-US" sz="1200" b="1">
              <a:latin typeface="돋움" pitchFamily="50" charset="-127"/>
              <a:ea typeface="돋움" pitchFamily="50" charset="-127"/>
            </a:rPr>
            <a:t>위험요인 </a:t>
          </a:r>
          <a:r>
            <a:rPr lang="en-US" altLang="ko-KR" sz="1200" b="1">
              <a:latin typeface="돋움" pitchFamily="50" charset="-127"/>
              <a:ea typeface="돋움" pitchFamily="50" charset="-127"/>
            </a:rPr>
            <a:t>】</a:t>
          </a:r>
        </a:p>
        <a:p>
          <a:pPr algn="l"/>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안내판 끝부분이 단단한 물체에 접촉하면 톱체인이 반발력에 의해 작업자쪽으로 튀어 오를 위험</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킥백현상</a:t>
          </a:r>
          <a:r>
            <a:rPr lang="en-US" altLang="ko-KR" sz="1200">
              <a:solidFill>
                <a:schemeClr val="dk1"/>
              </a:solidFill>
              <a:effectLst/>
              <a:latin typeface="돋움" pitchFamily="50" charset="-127"/>
              <a:ea typeface="돋움" pitchFamily="50" charset="-127"/>
              <a:cs typeface="+mn-cs"/>
            </a:rPr>
            <a:t>)</a:t>
          </a:r>
        </a:p>
        <a:p>
          <a:pPr algn="l"/>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톱체인이 끊어져 튀어 오를 위험</a:t>
          </a:r>
          <a:endParaRPr lang="en-US" altLang="ko-KR" sz="1200">
            <a:solidFill>
              <a:schemeClr val="dk1"/>
            </a:solidFill>
            <a:effectLst/>
            <a:latin typeface="돋움" pitchFamily="50" charset="-127"/>
            <a:ea typeface="돋움" pitchFamily="50" charset="-127"/>
            <a:cs typeface="+mn-cs"/>
          </a:endParaRPr>
        </a:p>
        <a:p>
          <a:pPr algn="l"/>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경사진 장소에서 기계톱 작업중 넘어지면서 기계톱에 닿을 위험</a:t>
          </a:r>
          <a:endParaRPr lang="en-US" altLang="ko-KR" sz="1200">
            <a:latin typeface="돋움" pitchFamily="50" charset="-127"/>
            <a:ea typeface="돋움" pitchFamily="50" charset="-127"/>
          </a:endParaRPr>
        </a:p>
      </xdr:txBody>
    </xdr:sp>
    <xdr:clientData/>
  </xdr:twoCellAnchor>
  <xdr:twoCellAnchor>
    <xdr:from>
      <xdr:col>0</xdr:col>
      <xdr:colOff>352423</xdr:colOff>
      <xdr:row>85</xdr:row>
      <xdr:rowOff>47625</xdr:rowOff>
    </xdr:from>
    <xdr:to>
      <xdr:col>11</xdr:col>
      <xdr:colOff>610423</xdr:colOff>
      <xdr:row>91</xdr:row>
      <xdr:rowOff>98925</xdr:rowOff>
    </xdr:to>
    <xdr:sp macro="" textlink="">
      <xdr:nvSpPr>
        <xdr:cNvPr id="114" name="직사각형 113">
          <a:extLst>
            <a:ext uri="{FF2B5EF4-FFF2-40B4-BE49-F238E27FC236}">
              <a16:creationId xmlns:a16="http://schemas.microsoft.com/office/drawing/2014/main" id="{69AB193D-9ECA-4105-8AFB-6467894CB473}"/>
            </a:ext>
          </a:extLst>
        </xdr:cNvPr>
        <xdr:cNvSpPr/>
      </xdr:nvSpPr>
      <xdr:spPr bwMode="auto">
        <a:xfrm>
          <a:off x="352423" y="14620875"/>
          <a:ext cx="8640000" cy="1080000"/>
        </a:xfrm>
        <a:prstGeom prst="rect">
          <a:avLst/>
        </a:prstGeom>
        <a:no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a:latin typeface="돋움" pitchFamily="50" charset="-127"/>
              <a:ea typeface="돋움" pitchFamily="50" charset="-127"/>
            </a:rPr>
            <a:t>                                                </a:t>
          </a:r>
          <a:r>
            <a:rPr lang="en-US" altLang="ko-KR" sz="1200" baseline="0">
              <a:latin typeface="돋움" pitchFamily="50" charset="-127"/>
              <a:ea typeface="돋움" pitchFamily="50" charset="-127"/>
            </a:rPr>
            <a:t> </a:t>
          </a:r>
          <a:r>
            <a:rPr lang="en-US" altLang="ko-KR" sz="1200">
              <a:latin typeface="돋움" pitchFamily="50" charset="-127"/>
              <a:ea typeface="돋움" pitchFamily="50" charset="-127"/>
            </a:rPr>
            <a:t>※  </a:t>
          </a:r>
          <a:r>
            <a:rPr lang="ko-KR" altLang="en-US" sz="1200">
              <a:latin typeface="돋움" pitchFamily="50" charset="-127"/>
              <a:ea typeface="돋움" pitchFamily="50" charset="-127"/>
            </a:rPr>
            <a:t>킥백</a:t>
          </a:r>
          <a:r>
            <a:rPr lang="en-US" altLang="ko-KR" sz="1200">
              <a:latin typeface="돋움" pitchFamily="50" charset="-127"/>
              <a:ea typeface="돋움" pitchFamily="50" charset="-127"/>
            </a:rPr>
            <a:t>(Kick</a:t>
          </a:r>
          <a:r>
            <a:rPr lang="en-US" altLang="ko-KR" sz="1200" baseline="0">
              <a:latin typeface="돋움" pitchFamily="50" charset="-127"/>
              <a:ea typeface="돋움" pitchFamily="50" charset="-127"/>
            </a:rPr>
            <a:t> Back)</a:t>
          </a:r>
          <a:r>
            <a:rPr lang="ko-KR" altLang="en-US" sz="1200" baseline="0">
              <a:latin typeface="돋움" pitchFamily="50" charset="-127"/>
              <a:ea typeface="돋움" pitchFamily="50" charset="-127"/>
            </a:rPr>
            <a:t>현상이란</a:t>
          </a:r>
          <a:r>
            <a:rPr lang="en-US" altLang="ko-KR" sz="1200" baseline="0">
              <a:latin typeface="돋움" pitchFamily="50" charset="-127"/>
              <a:ea typeface="돋움" pitchFamily="50" charset="-127"/>
            </a:rPr>
            <a:t>?</a:t>
          </a:r>
        </a:p>
        <a:p>
          <a:pPr algn="l"/>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회전하는 톱체인</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가이드바</a:t>
          </a:r>
          <a:r>
            <a:rPr lang="en-US" altLang="ko-KR" sz="1200">
              <a:solidFill>
                <a:schemeClr val="dk1"/>
              </a:solidFill>
              <a:effectLst/>
              <a:latin typeface="돋움" pitchFamily="50" charset="-127"/>
              <a:ea typeface="돋움" pitchFamily="50" charset="-127"/>
              <a:cs typeface="+mn-cs"/>
            </a:rPr>
            <a:t>)</a:t>
          </a:r>
          <a:r>
            <a:rPr lang="en-US" altLang="ko-KR" sz="1200" baseline="0">
              <a:solidFill>
                <a:schemeClr val="dk1"/>
              </a:solidFill>
              <a:effectLst/>
              <a:latin typeface="돋움" pitchFamily="50" charset="-127"/>
              <a:ea typeface="돋움" pitchFamily="50" charset="-127"/>
              <a:cs typeface="+mn-cs"/>
            </a:rPr>
            <a:t> </a:t>
          </a:r>
          <a:r>
            <a:rPr lang="ko-KR" altLang="en-US" sz="1200" baseline="0">
              <a:solidFill>
                <a:schemeClr val="dk1"/>
              </a:solidFill>
              <a:effectLst/>
              <a:latin typeface="돋움" pitchFamily="50" charset="-127"/>
              <a:ea typeface="돋움" pitchFamily="50" charset="-127"/>
              <a:cs typeface="+mn-cs"/>
            </a:rPr>
            <a:t>끝의 상단 부분이 어떤 물체에 닿아서</a:t>
          </a:r>
          <a:r>
            <a:rPr lang="en-US" altLang="ko-KR" sz="1200" baseline="0">
              <a:solidFill>
                <a:schemeClr val="dk1"/>
              </a:solidFill>
              <a:effectLst/>
              <a:latin typeface="돋움" pitchFamily="50" charset="-127"/>
              <a:ea typeface="돋움" pitchFamily="50" charset="-127"/>
              <a:cs typeface="+mn-cs"/>
            </a:rPr>
            <a:t>,</a:t>
          </a:r>
        </a:p>
        <a:p>
          <a:pPr algn="l"/>
          <a:r>
            <a:rPr lang="en-US" altLang="ko-KR" sz="1200" baseline="0">
              <a:solidFill>
                <a:schemeClr val="dk1"/>
              </a:solidFill>
              <a:effectLst/>
              <a:latin typeface="돋움" pitchFamily="50" charset="-127"/>
              <a:ea typeface="돋움" pitchFamily="50" charset="-127"/>
              <a:cs typeface="+mn-cs"/>
            </a:rPr>
            <a:t>                                                    </a:t>
          </a:r>
          <a:r>
            <a:rPr lang="ko-KR" altLang="en-US" sz="1200" baseline="0">
              <a:solidFill>
                <a:schemeClr val="dk1"/>
              </a:solidFill>
              <a:effectLst/>
              <a:latin typeface="돋움" pitchFamily="50" charset="-127"/>
              <a:ea typeface="돋움" pitchFamily="50" charset="-127"/>
              <a:cs typeface="+mn-cs"/>
            </a:rPr>
            <a:t>체인 톱이</a:t>
          </a:r>
          <a:r>
            <a:rPr lang="en-US" altLang="ko-KR" sz="1200" baseline="0">
              <a:solidFill>
                <a:schemeClr val="dk1"/>
              </a:solidFill>
              <a:effectLst/>
              <a:latin typeface="돋움" pitchFamily="50" charset="-127"/>
              <a:ea typeface="돋움" pitchFamily="50" charset="-127"/>
              <a:cs typeface="+mn-cs"/>
            </a:rPr>
            <a:t> </a:t>
          </a:r>
          <a:r>
            <a:rPr lang="ko-KR" altLang="en-US" sz="1200" baseline="0">
              <a:solidFill>
                <a:schemeClr val="dk1"/>
              </a:solidFill>
              <a:effectLst/>
              <a:latin typeface="돋움" pitchFamily="50" charset="-127"/>
              <a:ea typeface="돋움" pitchFamily="50" charset="-127"/>
              <a:cs typeface="+mn-cs"/>
            </a:rPr>
            <a:t>작업자 쪽으로 튀는 현상을 말함</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킥백현상은 접촉속도나 접촉물의 강도 등에 따라 치명적인 재해를 유발</a:t>
          </a:r>
          <a:endParaRPr lang="en-US" altLang="ko-KR" sz="1200">
            <a:latin typeface="돋움" pitchFamily="50" charset="-127"/>
            <a:ea typeface="돋움" pitchFamily="50" charset="-127"/>
          </a:endParaRPr>
        </a:p>
      </xdr:txBody>
    </xdr:sp>
    <xdr:clientData/>
  </xdr:twoCellAnchor>
  <xdr:twoCellAnchor>
    <xdr:from>
      <xdr:col>0</xdr:col>
      <xdr:colOff>352423</xdr:colOff>
      <xdr:row>93</xdr:row>
      <xdr:rowOff>161925</xdr:rowOff>
    </xdr:from>
    <xdr:to>
      <xdr:col>11</xdr:col>
      <xdr:colOff>610423</xdr:colOff>
      <xdr:row>102</xdr:row>
      <xdr:rowOff>58875</xdr:rowOff>
    </xdr:to>
    <xdr:sp macro="" textlink="">
      <xdr:nvSpPr>
        <xdr:cNvPr id="115" name="직사각형 114">
          <a:extLst>
            <a:ext uri="{FF2B5EF4-FFF2-40B4-BE49-F238E27FC236}">
              <a16:creationId xmlns:a16="http://schemas.microsoft.com/office/drawing/2014/main" id="{2915D95F-F52A-47DD-98BC-A30F596844B8}"/>
            </a:ext>
          </a:extLst>
        </xdr:cNvPr>
        <xdr:cNvSpPr/>
      </xdr:nvSpPr>
      <xdr:spPr bwMode="auto">
        <a:xfrm>
          <a:off x="352423" y="16106775"/>
          <a:ext cx="8640000" cy="1440000"/>
        </a:xfrm>
        <a:prstGeom prst="rect">
          <a:avLst/>
        </a:prstGeom>
        <a:noFill/>
        <a:ln w="12700">
          <a:no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b="1">
              <a:latin typeface="돋움" pitchFamily="50" charset="-127"/>
              <a:ea typeface="돋움" pitchFamily="50" charset="-127"/>
            </a:rPr>
            <a:t>  </a:t>
          </a:r>
          <a:r>
            <a:rPr lang="en-US" altLang="ko-KR" sz="1200" b="1">
              <a:latin typeface="돋움" pitchFamily="50" charset="-127"/>
              <a:ea typeface="돋움" pitchFamily="50" charset="-127"/>
            </a:rPr>
            <a:t>【 </a:t>
          </a:r>
          <a:r>
            <a:rPr lang="ko-KR" altLang="en-US" sz="1200" b="1">
              <a:latin typeface="돋움" pitchFamily="50" charset="-127"/>
              <a:ea typeface="돋움" pitchFamily="50" charset="-127"/>
            </a:rPr>
            <a:t>안전장치 </a:t>
          </a:r>
          <a:r>
            <a:rPr lang="en-US" altLang="ko-KR" sz="1200" b="1">
              <a:latin typeface="돋움" pitchFamily="50" charset="-127"/>
              <a:ea typeface="돋움" pitchFamily="50" charset="-127"/>
            </a:rPr>
            <a:t>】</a:t>
          </a:r>
        </a:p>
        <a:p>
          <a:pPr marL="0" marR="0" indent="0" algn="l" defTabSz="914400" eaLnBrk="1" fontAlgn="auto" latinLnBrk="0" hangingPunct="1">
            <a:lnSpc>
              <a:spcPct val="100000"/>
            </a:lnSpc>
            <a:spcBef>
              <a:spcPts val="0"/>
            </a:spcBef>
            <a:spcAft>
              <a:spcPts val="0"/>
            </a:spcAft>
            <a:buClrTx/>
            <a:buSzTx/>
            <a:buFontTx/>
            <a:buNone/>
            <a:tabLst/>
            <a:defRPr/>
          </a:pPr>
          <a:r>
            <a:rPr lang="ko-KR" altLang="ko-KR" sz="1200">
              <a:solidFill>
                <a:schemeClr val="dk1"/>
              </a:solidFill>
              <a:effectLst/>
              <a:latin typeface="돋움" pitchFamily="50" charset="-127"/>
              <a:ea typeface="돋움" pitchFamily="50" charset="-127"/>
              <a:cs typeface="+mn-cs"/>
            </a:rPr>
            <a:t>  ○ </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체인브레이크</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기계톱이 튀거나 충격을 받았을 때 작동되며 브레이크 밴드가 스프로켓을 잡아 회전하는 체인을</a:t>
          </a:r>
          <a:endParaRPr lang="en-US" altLang="ko-KR" sz="1200">
            <a:solidFill>
              <a:schemeClr val="dk1"/>
            </a:solidFill>
            <a:effectLst/>
            <a:latin typeface="돋움" pitchFamily="50" charset="-127"/>
            <a:ea typeface="돋움" pitchFamily="50" charset="-127"/>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급정지 시킴</a:t>
          </a:r>
          <a:r>
            <a:rPr lang="en-US" altLang="ko-KR" sz="1200">
              <a:solidFill>
                <a:schemeClr val="dk1"/>
              </a:solidFill>
              <a:effectLst/>
              <a:latin typeface="돋움" pitchFamily="50" charset="-127"/>
              <a:ea typeface="돋움" pitchFamily="50" charset="-127"/>
              <a:cs typeface="+mn-cs"/>
            </a:rPr>
            <a:t>(0.1~0.15</a:t>
          </a:r>
          <a:r>
            <a:rPr lang="ko-KR" altLang="en-US" sz="1200">
              <a:solidFill>
                <a:schemeClr val="dk1"/>
              </a:solidFill>
              <a:effectLst/>
              <a:latin typeface="돋움" pitchFamily="50" charset="-127"/>
              <a:ea typeface="돋움" pitchFamily="50" charset="-127"/>
              <a:cs typeface="+mn-cs"/>
            </a:rPr>
            <a:t>초 이내 정지</a:t>
          </a:r>
          <a:r>
            <a:rPr lang="en-US" altLang="ko-KR" sz="1200">
              <a:solidFill>
                <a:schemeClr val="dk1"/>
              </a:solidFill>
              <a:effectLst/>
              <a:latin typeface="돋움" pitchFamily="50" charset="-127"/>
              <a:ea typeface="돋움" pitchFamily="50" charset="-127"/>
              <a:cs typeface="+mn-cs"/>
            </a:rPr>
            <a:t>)</a:t>
          </a:r>
          <a:r>
            <a:rPr lang="ko-KR" altLang="ko-KR" sz="1200">
              <a:solidFill>
                <a:schemeClr val="dk1"/>
              </a:solidFill>
              <a:effectLst/>
              <a:latin typeface="돋움" pitchFamily="50" charset="-127"/>
              <a:ea typeface="돋움" pitchFamily="50" charset="-127"/>
              <a:cs typeface="+mn-cs"/>
            </a:rPr>
            <a:t> </a:t>
          </a:r>
          <a:endParaRPr lang="en-US" altLang="ko-KR" sz="1200">
            <a:solidFill>
              <a:schemeClr val="dk1"/>
            </a:solidFill>
            <a:effectLst/>
            <a:latin typeface="돋움" pitchFamily="50" charset="-127"/>
            <a:ea typeface="돋움" pitchFamily="50" charset="-127"/>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 </a:t>
          </a:r>
          <a:r>
            <a:rPr lang="en-US" altLang="ko-KR" sz="1200">
              <a:solidFill>
                <a:schemeClr val="dk1"/>
              </a:solidFill>
              <a:effectLst/>
              <a:latin typeface="돋움" pitchFamily="50" charset="-127"/>
              <a:ea typeface="돋움" pitchFamily="50" charset="-127"/>
              <a:cs typeface="+mn-cs"/>
            </a:rPr>
            <a:t>『</a:t>
          </a:r>
          <a:r>
            <a:rPr lang="ko-KR" altLang="ko-KR" sz="1200">
              <a:solidFill>
                <a:schemeClr val="dk1"/>
              </a:solidFill>
              <a:effectLst/>
              <a:latin typeface="돋움" pitchFamily="50" charset="-127"/>
              <a:ea typeface="돋움" pitchFamily="50" charset="-127"/>
              <a:cs typeface="+mn-cs"/>
            </a:rPr>
            <a:t>체인</a:t>
          </a:r>
          <a:r>
            <a:rPr lang="ko-KR" altLang="en-US" sz="1200">
              <a:solidFill>
                <a:schemeClr val="dk1"/>
              </a:solidFill>
              <a:effectLst/>
              <a:latin typeface="돋움" pitchFamily="50" charset="-127"/>
              <a:ea typeface="돋움" pitchFamily="50" charset="-127"/>
              <a:cs typeface="+mn-cs"/>
            </a:rPr>
            <a:t>잡이</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체인이 끊어져 뒤로 날라가는 것을 방지</a:t>
          </a:r>
          <a:endParaRPr lang="en-US" altLang="ko-KR" sz="1200">
            <a:solidFill>
              <a:schemeClr val="dk1"/>
            </a:solidFill>
            <a:effectLst/>
            <a:latin typeface="돋움" pitchFamily="50" charset="-127"/>
            <a:ea typeface="돋움" pitchFamily="50" charset="-127"/>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 </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후방보호가드</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가지치기 작업시 가지가 튀어 손을 다치는 것을 보호</a:t>
          </a:r>
          <a:endParaRPr lang="en-US" altLang="ko-KR" sz="1200">
            <a:solidFill>
              <a:schemeClr val="dk1"/>
            </a:solidFill>
            <a:effectLst/>
            <a:latin typeface="돋움" pitchFamily="50" charset="-127"/>
            <a:ea typeface="돋움" pitchFamily="50" charset="-127"/>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 </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안전 스로틀레버</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우발적인 톱체인의 작동위험을 방지</a:t>
          </a:r>
          <a:endParaRPr lang="en-US" altLang="ko-KR" sz="1200">
            <a:solidFill>
              <a:schemeClr val="dk1"/>
            </a:solidFill>
            <a:effectLst/>
            <a:latin typeface="돋움" pitchFamily="50" charset="-127"/>
            <a:ea typeface="돋움" pitchFamily="50" charset="-127"/>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 </a:t>
          </a:r>
          <a:r>
            <a:rPr lang="en-US" altLang="ko-KR" sz="1200">
              <a:solidFill>
                <a:schemeClr val="dk1"/>
              </a:solidFill>
              <a:effectLst/>
              <a:latin typeface="돋움" pitchFamily="50" charset="-127"/>
              <a:ea typeface="돋움" pitchFamily="50" charset="-127"/>
              <a:cs typeface="+mn-cs"/>
            </a:rPr>
            <a:t>『</a:t>
          </a:r>
          <a:r>
            <a:rPr lang="ko-KR" altLang="ko-KR" sz="1200">
              <a:solidFill>
                <a:schemeClr val="dk1"/>
              </a:solidFill>
              <a:effectLst/>
              <a:latin typeface="돋움" pitchFamily="50" charset="-127"/>
              <a:ea typeface="돋움" pitchFamily="50" charset="-127"/>
              <a:cs typeface="+mn-cs"/>
            </a:rPr>
            <a:t>체인</a:t>
          </a:r>
          <a:r>
            <a:rPr lang="ko-KR" altLang="en-US" sz="1200">
              <a:solidFill>
                <a:schemeClr val="dk1"/>
              </a:solidFill>
              <a:effectLst/>
              <a:latin typeface="돋움" pitchFamily="50" charset="-127"/>
              <a:ea typeface="돋움" pitchFamily="50" charset="-127"/>
              <a:cs typeface="+mn-cs"/>
            </a:rPr>
            <a:t>보호집</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기계톱 운반시 톱날에 의한 작업자 부상 방지</a:t>
          </a:r>
          <a:endParaRPr lang="ko-KR" altLang="ko-KR" sz="1200">
            <a:effectLst/>
            <a:latin typeface="돋움" pitchFamily="50" charset="-127"/>
            <a:ea typeface="돋움" pitchFamily="50" charset="-127"/>
          </a:endParaRPr>
        </a:p>
      </xdr:txBody>
    </xdr:sp>
    <xdr:clientData/>
  </xdr:twoCellAnchor>
  <xdr:twoCellAnchor>
    <xdr:from>
      <xdr:col>0</xdr:col>
      <xdr:colOff>352423</xdr:colOff>
      <xdr:row>104</xdr:row>
      <xdr:rowOff>47625</xdr:rowOff>
    </xdr:from>
    <xdr:to>
      <xdr:col>11</xdr:col>
      <xdr:colOff>610423</xdr:colOff>
      <xdr:row>110</xdr:row>
      <xdr:rowOff>98925</xdr:rowOff>
    </xdr:to>
    <xdr:sp macro="" textlink="">
      <xdr:nvSpPr>
        <xdr:cNvPr id="116" name="직사각형 115">
          <a:extLst>
            <a:ext uri="{FF2B5EF4-FFF2-40B4-BE49-F238E27FC236}">
              <a16:creationId xmlns:a16="http://schemas.microsoft.com/office/drawing/2014/main" id="{34D95C49-1CDC-4454-B28F-AD2C2D15E70F}"/>
            </a:ext>
          </a:extLst>
        </xdr:cNvPr>
        <xdr:cNvSpPr/>
      </xdr:nvSpPr>
      <xdr:spPr bwMode="auto">
        <a:xfrm>
          <a:off x="352423" y="17878425"/>
          <a:ext cx="8640000" cy="1080000"/>
        </a:xfrm>
        <a:prstGeom prst="rect">
          <a:avLst/>
        </a:prstGeom>
        <a:noFill/>
        <a:ln w="12700">
          <a:no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b="1">
              <a:latin typeface="돋움" pitchFamily="50" charset="-127"/>
              <a:ea typeface="돋움" pitchFamily="50" charset="-127"/>
            </a:rPr>
            <a:t>  </a:t>
          </a:r>
          <a:r>
            <a:rPr lang="en-US" altLang="ko-KR" sz="1200" b="1">
              <a:latin typeface="돋움" pitchFamily="50" charset="-127"/>
              <a:ea typeface="돋움" pitchFamily="50" charset="-127"/>
            </a:rPr>
            <a:t>【 </a:t>
          </a:r>
          <a:r>
            <a:rPr lang="ko-KR" altLang="en-US" sz="1200" b="1">
              <a:latin typeface="돋움" pitchFamily="50" charset="-127"/>
              <a:ea typeface="돋움" pitchFamily="50" charset="-127"/>
            </a:rPr>
            <a:t>기계톱 작업안전 </a:t>
          </a:r>
          <a:r>
            <a:rPr lang="en-US" altLang="ko-KR" sz="1200" b="1">
              <a:latin typeface="돋움" pitchFamily="50" charset="-127"/>
              <a:ea typeface="돋움" pitchFamily="50" charset="-127"/>
            </a:rPr>
            <a:t>】</a:t>
          </a:r>
        </a:p>
        <a:p>
          <a:pPr algn="l"/>
          <a:r>
            <a:rPr lang="en-US" altLang="ko-KR" sz="1200">
              <a:latin typeface="돋움" pitchFamily="50" charset="-127"/>
              <a:ea typeface="돋움" pitchFamily="50" charset="-127"/>
            </a:rPr>
            <a:t>  </a:t>
          </a:r>
          <a:r>
            <a:rPr lang="ko-KR" altLang="en-US" sz="1200">
              <a:latin typeface="돋움" pitchFamily="50" charset="-127"/>
              <a:ea typeface="돋움" pitchFamily="50" charset="-127"/>
            </a:rPr>
            <a:t>○ 전원을 켤 때 톱날 주위에 사람 또는 장해물이 없는 곳에서 시동</a:t>
          </a:r>
          <a:endParaRPr lang="en-US" altLang="ko-KR" sz="1200">
            <a:latin typeface="돋움" pitchFamily="50" charset="-127"/>
            <a:ea typeface="돋움" pitchFamily="50" charset="-127"/>
          </a:endParaRPr>
        </a:p>
        <a:p>
          <a:pPr algn="l"/>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연료 주입 시 다른 기계톱과 </a:t>
          </a:r>
          <a:r>
            <a:rPr lang="en-US" altLang="ko-KR" sz="1200">
              <a:solidFill>
                <a:schemeClr val="dk1"/>
              </a:solidFill>
              <a:effectLst/>
              <a:latin typeface="돋움" pitchFamily="50" charset="-127"/>
              <a:ea typeface="돋움" pitchFamily="50" charset="-127"/>
              <a:cs typeface="+mn-cs"/>
            </a:rPr>
            <a:t>3m</a:t>
          </a:r>
          <a:r>
            <a:rPr lang="ko-KR" altLang="en-US" sz="1200">
              <a:solidFill>
                <a:schemeClr val="dk1"/>
              </a:solidFill>
              <a:effectLst/>
              <a:latin typeface="돋움" pitchFamily="50" charset="-127"/>
              <a:ea typeface="돋움" pitchFamily="50" charset="-127"/>
              <a:cs typeface="+mn-cs"/>
            </a:rPr>
            <a:t>이상 이격거리 유지</a:t>
          </a:r>
          <a:endParaRPr lang="en-US" altLang="ko-KR" sz="1200">
            <a:solidFill>
              <a:schemeClr val="dk1"/>
            </a:solidFill>
            <a:effectLst/>
            <a:latin typeface="돋움" pitchFamily="50" charset="-127"/>
            <a:ea typeface="돋움" pitchFamily="50" charset="-127"/>
            <a:cs typeface="+mn-cs"/>
          </a:endParaRPr>
        </a:p>
        <a:p>
          <a:pPr algn="l"/>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기계톱 연속운전은 </a:t>
          </a:r>
          <a:r>
            <a:rPr lang="en-US" altLang="ko-KR" sz="1200">
              <a:solidFill>
                <a:schemeClr val="dk1"/>
              </a:solidFill>
              <a:effectLst/>
              <a:latin typeface="돋움" pitchFamily="50" charset="-127"/>
              <a:ea typeface="돋움" pitchFamily="50" charset="-127"/>
              <a:cs typeface="+mn-cs"/>
            </a:rPr>
            <a:t>10</a:t>
          </a:r>
          <a:r>
            <a:rPr lang="ko-KR" altLang="en-US" sz="1200">
              <a:solidFill>
                <a:schemeClr val="dk1"/>
              </a:solidFill>
              <a:effectLst/>
              <a:latin typeface="돋움" pitchFamily="50" charset="-127"/>
              <a:ea typeface="돋움" pitchFamily="50" charset="-127"/>
              <a:cs typeface="+mn-cs"/>
            </a:rPr>
            <a:t>분 이상 운전하지 않고</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기계톱 작업자의 어깨높이를 넘지 않도록 주의</a:t>
          </a:r>
          <a:endParaRPr lang="en-US" altLang="ko-KR" sz="1200">
            <a:solidFill>
              <a:schemeClr val="dk1"/>
            </a:solidFill>
            <a:effectLst/>
            <a:latin typeface="돋움" pitchFamily="50" charset="-127"/>
            <a:ea typeface="돋움" pitchFamily="50" charset="-127"/>
            <a:cs typeface="+mn-cs"/>
          </a:endParaRPr>
        </a:p>
        <a:p>
          <a:pPr algn="l"/>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절단 작업 중 톱날을 빼낼 때에는 비툴지 않음</a:t>
          </a:r>
          <a:endParaRPr lang="en-US" altLang="ko-KR" sz="1200">
            <a:latin typeface="돋움" pitchFamily="50" charset="-127"/>
            <a:ea typeface="돋움" pitchFamily="50" charset="-127"/>
          </a:endParaRPr>
        </a:p>
      </xdr:txBody>
    </xdr:sp>
    <xdr:clientData/>
  </xdr:twoCellAnchor>
  <xdr:twoCellAnchor>
    <xdr:from>
      <xdr:col>0</xdr:col>
      <xdr:colOff>352423</xdr:colOff>
      <xdr:row>112</xdr:row>
      <xdr:rowOff>9525</xdr:rowOff>
    </xdr:from>
    <xdr:to>
      <xdr:col>11</xdr:col>
      <xdr:colOff>610423</xdr:colOff>
      <xdr:row>114</xdr:row>
      <xdr:rowOff>38100</xdr:rowOff>
    </xdr:to>
    <xdr:sp macro="" textlink="">
      <xdr:nvSpPr>
        <xdr:cNvPr id="117" name="직사각형 116">
          <a:extLst>
            <a:ext uri="{FF2B5EF4-FFF2-40B4-BE49-F238E27FC236}">
              <a16:creationId xmlns:a16="http://schemas.microsoft.com/office/drawing/2014/main" id="{3856B80D-08C8-4E4A-A333-423823CE431F}"/>
            </a:ext>
          </a:extLst>
        </xdr:cNvPr>
        <xdr:cNvSpPr/>
      </xdr:nvSpPr>
      <xdr:spPr bwMode="auto">
        <a:xfrm>
          <a:off x="352423" y="19211925"/>
          <a:ext cx="8640000" cy="371475"/>
        </a:xfrm>
        <a:prstGeom prst="rect">
          <a:avLst/>
        </a:prstGeom>
        <a:noFill/>
        <a:ln w="12700">
          <a:no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b="1">
              <a:latin typeface="돋움" pitchFamily="50" charset="-127"/>
              <a:ea typeface="돋움" pitchFamily="50" charset="-127"/>
            </a:rPr>
            <a:t>  </a:t>
          </a:r>
          <a:r>
            <a:rPr lang="en-US" altLang="ko-KR" sz="1200" b="1">
              <a:latin typeface="돋움" pitchFamily="50" charset="-127"/>
              <a:ea typeface="돋움" pitchFamily="50" charset="-127"/>
            </a:rPr>
            <a:t>【 </a:t>
          </a:r>
          <a:r>
            <a:rPr lang="ko-KR" altLang="en-US" sz="1200" b="1">
              <a:latin typeface="돋움" pitchFamily="50" charset="-127"/>
              <a:ea typeface="돋움" pitchFamily="50" charset="-127"/>
            </a:rPr>
            <a:t>재해사례 및 예방대책 </a:t>
          </a:r>
          <a:r>
            <a:rPr lang="en-US" altLang="ko-KR" sz="1200" b="1">
              <a:latin typeface="돋움" pitchFamily="50" charset="-127"/>
              <a:ea typeface="돋움" pitchFamily="50" charset="-127"/>
            </a:rPr>
            <a:t>】</a:t>
          </a:r>
        </a:p>
      </xdr:txBody>
    </xdr:sp>
    <xdr:clientData/>
  </xdr:twoCellAnchor>
  <xdr:twoCellAnchor>
    <xdr:from>
      <xdr:col>0</xdr:col>
      <xdr:colOff>352423</xdr:colOff>
      <xdr:row>114</xdr:row>
      <xdr:rowOff>152399</xdr:rowOff>
    </xdr:from>
    <xdr:to>
      <xdr:col>6</xdr:col>
      <xdr:colOff>100423</xdr:colOff>
      <xdr:row>127</xdr:row>
      <xdr:rowOff>11549</xdr:rowOff>
    </xdr:to>
    <xdr:sp macro="" textlink="">
      <xdr:nvSpPr>
        <xdr:cNvPr id="118" name="직사각형 117">
          <a:extLst>
            <a:ext uri="{FF2B5EF4-FFF2-40B4-BE49-F238E27FC236}">
              <a16:creationId xmlns:a16="http://schemas.microsoft.com/office/drawing/2014/main" id="{22A772ED-8C67-4C88-8A7E-5F43A314811F}"/>
            </a:ext>
          </a:extLst>
        </xdr:cNvPr>
        <xdr:cNvSpPr/>
      </xdr:nvSpPr>
      <xdr:spPr bwMode="auto">
        <a:xfrm>
          <a:off x="352423" y="19697699"/>
          <a:ext cx="4320000" cy="2088000"/>
        </a:xfrm>
        <a:prstGeom prst="rect">
          <a:avLst/>
        </a:prstGeom>
        <a:no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a:latin typeface="돋움" pitchFamily="50" charset="-127"/>
              <a:ea typeface="돋움" pitchFamily="50" charset="-127"/>
            </a:rPr>
            <a:t>                              </a:t>
          </a:r>
          <a:r>
            <a:rPr lang="ko-KR" altLang="ko-KR" sz="1200">
              <a:solidFill>
                <a:schemeClr val="dk1"/>
              </a:solidFill>
              <a:effectLst/>
              <a:latin typeface="돋움" pitchFamily="50" charset="-127"/>
              <a:ea typeface="돋움" pitchFamily="50" charset="-127"/>
              <a:cs typeface="+mn-cs"/>
            </a:rPr>
            <a:t>○</a:t>
          </a:r>
          <a:r>
            <a:rPr lang="ko-KR" altLang="en-US" sz="1200">
              <a:latin typeface="돋움" pitchFamily="50" charset="-127"/>
              <a:ea typeface="돋움" pitchFamily="50" charset="-127"/>
            </a:rPr>
            <a:t>개요 </a:t>
          </a:r>
          <a:r>
            <a:rPr lang="en-US" altLang="ko-KR" sz="1200">
              <a:latin typeface="돋움" pitchFamily="50" charset="-127"/>
              <a:ea typeface="돋움" pitchFamily="50" charset="-127"/>
            </a:rPr>
            <a:t>: </a:t>
          </a:r>
          <a:r>
            <a:rPr lang="ko-KR" altLang="en-US" sz="1200">
              <a:latin typeface="돋움" pitchFamily="50" charset="-127"/>
              <a:ea typeface="돋움" pitchFamily="50" charset="-127"/>
            </a:rPr>
            <a:t>벌목작업 중 벌도목이 잣나무</a:t>
          </a:r>
          <a:endParaRPr lang="en-US" altLang="ko-KR" sz="1200">
            <a:latin typeface="돋움" pitchFamily="50" charset="-127"/>
            <a:ea typeface="돋움" pitchFamily="50" charset="-127"/>
          </a:endParaRPr>
        </a:p>
        <a:p>
          <a:pPr algn="l"/>
          <a:r>
            <a:rPr lang="en-US" altLang="ko-KR" sz="1200">
              <a:latin typeface="돋움" pitchFamily="50" charset="-127"/>
              <a:ea typeface="돋움" pitchFamily="50" charset="-127"/>
            </a:rPr>
            <a:t>                              </a:t>
          </a:r>
          <a:r>
            <a:rPr lang="ko-KR" altLang="en-US" sz="1200">
              <a:latin typeface="돋움" pitchFamily="50" charset="-127"/>
              <a:ea typeface="돋움" pitchFamily="50" charset="-127"/>
            </a:rPr>
            <a:t>조림지로 넘어지려 하자 잣나무를</a:t>
          </a:r>
          <a:endParaRPr lang="en-US" altLang="ko-KR" sz="1200">
            <a:latin typeface="돋움" pitchFamily="50" charset="-127"/>
            <a:ea typeface="돋움" pitchFamily="50" charset="-127"/>
          </a:endParaRPr>
        </a:p>
        <a:p>
          <a:pPr algn="l"/>
          <a:r>
            <a:rPr lang="en-US" altLang="ko-KR" sz="1200">
              <a:latin typeface="돋움" pitchFamily="50" charset="-127"/>
              <a:ea typeface="돋움" pitchFamily="50" charset="-127"/>
            </a:rPr>
            <a:t>                             </a:t>
          </a:r>
          <a:r>
            <a:rPr lang="ko-KR" altLang="en-US" sz="1200">
              <a:latin typeface="돋움" pitchFamily="50" charset="-127"/>
              <a:ea typeface="돋움" pitchFamily="50" charset="-127"/>
            </a:rPr>
            <a:t> 보호하기 위해 벌도목을 반대방향으로</a:t>
          </a:r>
          <a:endParaRPr lang="en-US" altLang="ko-KR" sz="1200">
            <a:latin typeface="돋움" pitchFamily="50" charset="-127"/>
            <a:ea typeface="돋움" pitchFamily="50" charset="-127"/>
          </a:endParaRPr>
        </a:p>
        <a:p>
          <a:pPr algn="l"/>
          <a:r>
            <a:rPr lang="en-US" altLang="ko-KR" sz="1200">
              <a:latin typeface="돋움" pitchFamily="50" charset="-127"/>
              <a:ea typeface="돋움" pitchFamily="50" charset="-127"/>
            </a:rPr>
            <a:t>                             </a:t>
          </a:r>
          <a:r>
            <a:rPr lang="ko-KR" altLang="en-US" sz="1200">
              <a:latin typeface="돋움" pitchFamily="50" charset="-127"/>
              <a:ea typeface="돋움" pitchFamily="50" charset="-127"/>
            </a:rPr>
            <a:t> 넘기는 순간 재해자 쪽으로</a:t>
          </a:r>
          <a:endParaRPr lang="en-US" altLang="ko-KR" sz="1200">
            <a:latin typeface="돋움" pitchFamily="50" charset="-127"/>
            <a:ea typeface="돋움" pitchFamily="50" charset="-127"/>
          </a:endParaRPr>
        </a:p>
        <a:p>
          <a:pPr algn="l"/>
          <a:r>
            <a:rPr lang="en-US" altLang="ko-KR" sz="1200">
              <a:latin typeface="돋움" pitchFamily="50" charset="-127"/>
              <a:ea typeface="돋움" pitchFamily="50" charset="-127"/>
            </a:rPr>
            <a:t>                             </a:t>
          </a:r>
          <a:r>
            <a:rPr lang="ko-KR" altLang="en-US" sz="1200">
              <a:latin typeface="돋움" pitchFamily="50" charset="-127"/>
              <a:ea typeface="돋움" pitchFamily="50" charset="-127"/>
            </a:rPr>
            <a:t> 넘어지면서 부상을 입은 재해임</a:t>
          </a:r>
          <a:endParaRPr lang="en-US" altLang="ko-KR" sz="1200">
            <a:latin typeface="돋움" pitchFamily="50" charset="-127"/>
            <a:ea typeface="돋움" pitchFamily="50" charset="-127"/>
          </a:endParaRPr>
        </a:p>
        <a:p>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대책</a:t>
          </a:r>
          <a:r>
            <a:rPr lang="ko-KR" altLang="ko-KR" sz="1200">
              <a:solidFill>
                <a:schemeClr val="dk1"/>
              </a:solidFill>
              <a:effectLst/>
              <a:latin typeface="돋움" pitchFamily="50" charset="-127"/>
              <a:ea typeface="돋움" pitchFamily="50" charset="-127"/>
              <a:cs typeface="+mn-cs"/>
            </a:rPr>
            <a:t>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벌도목을 넘길 방향에</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장애물을 제거하여야 하며 작업자</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이외는 작업반경내에 출입을 금지</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시켜야함</a:t>
          </a:r>
          <a:endParaRPr lang="en-US" altLang="ko-KR" sz="1200">
            <a:latin typeface="돋움" pitchFamily="50" charset="-127"/>
            <a:ea typeface="돋움" pitchFamily="50" charset="-127"/>
          </a:endParaRPr>
        </a:p>
      </xdr:txBody>
    </xdr:sp>
    <xdr:clientData/>
  </xdr:twoCellAnchor>
  <xdr:twoCellAnchor>
    <xdr:from>
      <xdr:col>6</xdr:col>
      <xdr:colOff>104773</xdr:colOff>
      <xdr:row>114</xdr:row>
      <xdr:rowOff>152399</xdr:rowOff>
    </xdr:from>
    <xdr:to>
      <xdr:col>11</xdr:col>
      <xdr:colOff>614773</xdr:colOff>
      <xdr:row>127</xdr:row>
      <xdr:rowOff>11549</xdr:rowOff>
    </xdr:to>
    <xdr:sp macro="" textlink="">
      <xdr:nvSpPr>
        <xdr:cNvPr id="119" name="직사각형 118">
          <a:extLst>
            <a:ext uri="{FF2B5EF4-FFF2-40B4-BE49-F238E27FC236}">
              <a16:creationId xmlns:a16="http://schemas.microsoft.com/office/drawing/2014/main" id="{93B1231C-6D58-485C-89AA-152575F37D74}"/>
            </a:ext>
          </a:extLst>
        </xdr:cNvPr>
        <xdr:cNvSpPr/>
      </xdr:nvSpPr>
      <xdr:spPr bwMode="auto">
        <a:xfrm>
          <a:off x="4676773" y="19697699"/>
          <a:ext cx="4320000" cy="2088000"/>
        </a:xfrm>
        <a:prstGeom prst="rect">
          <a:avLst/>
        </a:prstGeom>
        <a:no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a:latin typeface="돋움" pitchFamily="50" charset="-127"/>
              <a:ea typeface="돋움" pitchFamily="50" charset="-127"/>
            </a:rPr>
            <a:t>                              </a:t>
          </a:r>
          <a:r>
            <a:rPr lang="ko-KR" altLang="ko-KR" sz="1200">
              <a:solidFill>
                <a:schemeClr val="dk1"/>
              </a:solidFill>
              <a:effectLst/>
              <a:latin typeface="돋움" pitchFamily="50" charset="-127"/>
              <a:ea typeface="돋움" pitchFamily="50" charset="-127"/>
              <a:cs typeface="+mn-cs"/>
            </a:rPr>
            <a:t>○</a:t>
          </a:r>
          <a:r>
            <a:rPr lang="ko-KR" altLang="en-US" sz="1200">
              <a:latin typeface="돋움" pitchFamily="50" charset="-127"/>
              <a:ea typeface="돋움" pitchFamily="50" charset="-127"/>
            </a:rPr>
            <a:t>개요 </a:t>
          </a:r>
          <a:r>
            <a:rPr lang="en-US" altLang="ko-KR" sz="1200">
              <a:latin typeface="돋움" pitchFamily="50" charset="-127"/>
              <a:ea typeface="돋움" pitchFamily="50" charset="-127"/>
            </a:rPr>
            <a:t>: </a:t>
          </a:r>
          <a:r>
            <a:rPr lang="ko-KR" altLang="en-US" sz="1200">
              <a:latin typeface="돋움" pitchFamily="50" charset="-127"/>
              <a:ea typeface="돋움" pitchFamily="50" charset="-127"/>
            </a:rPr>
            <a:t>벌목작업 중 기계톱이</a:t>
          </a:r>
          <a:endParaRPr lang="en-US" altLang="ko-KR" sz="1200">
            <a:latin typeface="돋움" pitchFamily="50" charset="-127"/>
            <a:ea typeface="돋움" pitchFamily="50" charset="-127"/>
          </a:endParaRPr>
        </a:p>
        <a:p>
          <a:pPr algn="l"/>
          <a:r>
            <a:rPr lang="en-US" altLang="ko-KR" sz="1200">
              <a:latin typeface="돋움" pitchFamily="50" charset="-127"/>
              <a:ea typeface="돋움" pitchFamily="50" charset="-127"/>
            </a:rPr>
            <a:t>                             </a:t>
          </a:r>
          <a:r>
            <a:rPr lang="ko-KR" altLang="en-US" sz="1200">
              <a:latin typeface="돋움" pitchFamily="50" charset="-127"/>
              <a:ea typeface="돋움" pitchFamily="50" charset="-127"/>
            </a:rPr>
            <a:t> 벌도목에 끼어 톱을 빼내기 위해</a:t>
          </a:r>
          <a:endParaRPr lang="en-US" altLang="ko-KR" sz="1200">
            <a:latin typeface="돋움" pitchFamily="50" charset="-127"/>
            <a:ea typeface="돋움" pitchFamily="50" charset="-127"/>
          </a:endParaRPr>
        </a:p>
        <a:p>
          <a:pPr algn="l"/>
          <a:r>
            <a:rPr lang="en-US" altLang="ko-KR" sz="1200">
              <a:latin typeface="돋움" pitchFamily="50" charset="-127"/>
              <a:ea typeface="돋움" pitchFamily="50" charset="-127"/>
            </a:rPr>
            <a:t>                             </a:t>
          </a:r>
          <a:r>
            <a:rPr lang="ko-KR" altLang="en-US" sz="1200">
              <a:latin typeface="돋움" pitchFamily="50" charset="-127"/>
              <a:ea typeface="돋움" pitchFamily="50" charset="-127"/>
            </a:rPr>
            <a:t> 동료작업자가 나무를 밀어 주는 순간</a:t>
          </a:r>
          <a:endParaRPr lang="en-US" altLang="ko-KR" sz="1200">
            <a:latin typeface="돋움" pitchFamily="50" charset="-127"/>
            <a:ea typeface="돋움" pitchFamily="50" charset="-127"/>
          </a:endParaRPr>
        </a:p>
        <a:p>
          <a:pPr algn="l"/>
          <a:r>
            <a:rPr lang="en-US" altLang="ko-KR" sz="1200">
              <a:latin typeface="돋움" pitchFamily="50" charset="-127"/>
              <a:ea typeface="돋움" pitchFamily="50" charset="-127"/>
            </a:rPr>
            <a:t>                  </a:t>
          </a:r>
          <a:r>
            <a:rPr lang="ko-KR" altLang="en-US" sz="1200">
              <a:latin typeface="돋움" pitchFamily="50" charset="-127"/>
              <a:ea typeface="돋움" pitchFamily="50" charset="-127"/>
            </a:rPr>
            <a:t>            기계톱이 튀면서 재해자 좌측 다리에</a:t>
          </a:r>
          <a:endParaRPr lang="en-US" altLang="ko-KR" sz="1200">
            <a:latin typeface="돋움" pitchFamily="50" charset="-127"/>
            <a:ea typeface="돋움" pitchFamily="50" charset="-127"/>
          </a:endParaRPr>
        </a:p>
        <a:p>
          <a:pPr algn="l"/>
          <a:r>
            <a:rPr lang="en-US" altLang="ko-KR" sz="1200">
              <a:latin typeface="돋움" pitchFamily="50" charset="-127"/>
              <a:ea typeface="돋움" pitchFamily="50" charset="-127"/>
            </a:rPr>
            <a:t>                             </a:t>
          </a:r>
          <a:r>
            <a:rPr lang="ko-KR" altLang="en-US" sz="1200">
              <a:latin typeface="돋움" pitchFamily="50" charset="-127"/>
              <a:ea typeface="돋움" pitchFamily="50" charset="-127"/>
            </a:rPr>
            <a:t> 기계톱이 닿아 부상을 입은 재해임</a:t>
          </a:r>
          <a:endParaRPr lang="en-US" altLang="ko-KR" sz="1200">
            <a:latin typeface="돋움" pitchFamily="50" charset="-127"/>
            <a:ea typeface="돋움" pitchFamily="50" charset="-127"/>
          </a:endParaRPr>
        </a:p>
        <a:p>
          <a:pPr algn="l"/>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대책</a:t>
          </a:r>
          <a:r>
            <a:rPr lang="ko-KR" altLang="ko-KR" sz="1200">
              <a:solidFill>
                <a:schemeClr val="dk1"/>
              </a:solidFill>
              <a:effectLst/>
              <a:latin typeface="돋움" pitchFamily="50" charset="-127"/>
              <a:ea typeface="돋움" pitchFamily="50" charset="-127"/>
              <a:cs typeface="+mn-cs"/>
            </a:rPr>
            <a:t>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기계톱 날이 나무에 끼였을</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때에는 지렛대를 이용하여 빼내도록</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하고 큰나무 절단 시 톱날이 나무에</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끼이지 않도록 절단면에 쐐기를</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삽입하여 작업을 하여야 함</a:t>
          </a:r>
          <a:endParaRPr lang="en-US" altLang="ko-KR" sz="1200">
            <a:latin typeface="돋움" pitchFamily="50" charset="-127"/>
            <a:ea typeface="돋움" pitchFamily="50" charset="-127"/>
          </a:endParaRPr>
        </a:p>
      </xdr:txBody>
    </xdr:sp>
    <xdr:clientData/>
  </xdr:twoCellAnchor>
  <xdr:twoCellAnchor>
    <xdr:from>
      <xdr:col>6</xdr:col>
      <xdr:colOff>123825</xdr:colOff>
      <xdr:row>117</xdr:row>
      <xdr:rowOff>0</xdr:rowOff>
    </xdr:from>
    <xdr:to>
      <xdr:col>8</xdr:col>
      <xdr:colOff>47625</xdr:colOff>
      <xdr:row>124</xdr:row>
      <xdr:rowOff>85725</xdr:rowOff>
    </xdr:to>
    <xdr:pic>
      <xdr:nvPicPr>
        <xdr:cNvPr id="120" name="_x223298240" descr="EMB0000182c1348">
          <a:extLst>
            <a:ext uri="{FF2B5EF4-FFF2-40B4-BE49-F238E27FC236}">
              <a16:creationId xmlns:a16="http://schemas.microsoft.com/office/drawing/2014/main" id="{0FDFFB7F-746C-4AF2-AB21-C80D1F9062D3}"/>
            </a:ext>
          </a:extLst>
        </xdr:cNvPr>
        <xdr:cNvPicPr>
          <a:picLocks noChangeAspect="1" noChangeArrowheads="1"/>
        </xdr:cNvPicPr>
      </xdr:nvPicPr>
      <xdr:blipFill>
        <a:blip xmlns:r="http://schemas.openxmlformats.org/officeDocument/2006/relationships" r:embed="rId4" cstate="screen">
          <a:extLst>
            <a:ext uri="{28A0092B-C50C-407E-A947-70E740481C1C}">
              <a14:useLocalDpi xmlns:a14="http://schemas.microsoft.com/office/drawing/2010/main"/>
            </a:ext>
          </a:extLst>
        </a:blip>
        <a:srcRect/>
        <a:stretch>
          <a:fillRect/>
        </a:stretch>
      </xdr:blipFill>
      <xdr:spPr bwMode="auto">
        <a:xfrm>
          <a:off x="4695825" y="20059650"/>
          <a:ext cx="1447800" cy="1285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352423</xdr:colOff>
      <xdr:row>127</xdr:row>
      <xdr:rowOff>9524</xdr:rowOff>
    </xdr:from>
    <xdr:to>
      <xdr:col>6</xdr:col>
      <xdr:colOff>100423</xdr:colOff>
      <xdr:row>136</xdr:row>
      <xdr:rowOff>86474</xdr:rowOff>
    </xdr:to>
    <xdr:sp macro="" textlink="">
      <xdr:nvSpPr>
        <xdr:cNvPr id="121" name="직사각형 120">
          <a:extLst>
            <a:ext uri="{FF2B5EF4-FFF2-40B4-BE49-F238E27FC236}">
              <a16:creationId xmlns:a16="http://schemas.microsoft.com/office/drawing/2014/main" id="{BA73A3E4-70A7-42D8-9DB4-1479F03D9FCA}"/>
            </a:ext>
          </a:extLst>
        </xdr:cNvPr>
        <xdr:cNvSpPr/>
      </xdr:nvSpPr>
      <xdr:spPr bwMode="auto">
        <a:xfrm>
          <a:off x="352423" y="21783674"/>
          <a:ext cx="4320000" cy="1620000"/>
        </a:xfrm>
        <a:prstGeom prst="rect">
          <a:avLst/>
        </a:prstGeom>
        <a:no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a:latin typeface="돋움" pitchFamily="50" charset="-127"/>
              <a:ea typeface="돋움" pitchFamily="50" charset="-127"/>
            </a:rPr>
            <a:t>                              </a:t>
          </a:r>
          <a:r>
            <a:rPr lang="ko-KR" altLang="ko-KR" sz="1200">
              <a:solidFill>
                <a:schemeClr val="dk1"/>
              </a:solidFill>
              <a:effectLst/>
              <a:latin typeface="돋움" pitchFamily="50" charset="-127"/>
              <a:ea typeface="돋움" pitchFamily="50" charset="-127"/>
              <a:cs typeface="+mn-cs"/>
            </a:rPr>
            <a:t>○</a:t>
          </a:r>
          <a:r>
            <a:rPr lang="ko-KR" altLang="en-US" sz="1200">
              <a:latin typeface="돋움" pitchFamily="50" charset="-127"/>
              <a:ea typeface="돋움" pitchFamily="50" charset="-127"/>
            </a:rPr>
            <a:t>개요 </a:t>
          </a:r>
          <a:r>
            <a:rPr lang="en-US" altLang="ko-KR" sz="1200">
              <a:latin typeface="돋움" pitchFamily="50" charset="-127"/>
              <a:ea typeface="돋움" pitchFamily="50" charset="-127"/>
            </a:rPr>
            <a:t>: </a:t>
          </a:r>
          <a:r>
            <a:rPr lang="ko-KR" altLang="en-US" sz="1200">
              <a:latin typeface="돋움" pitchFamily="50" charset="-127"/>
              <a:ea typeface="돋움" pitchFamily="50" charset="-127"/>
            </a:rPr>
            <a:t>벌목작업 중 상부에서 벌도된</a:t>
          </a:r>
          <a:endParaRPr lang="en-US" altLang="ko-KR" sz="1200">
            <a:latin typeface="돋움" pitchFamily="50" charset="-127"/>
            <a:ea typeface="돋움" pitchFamily="50" charset="-127"/>
          </a:endParaRPr>
        </a:p>
        <a:p>
          <a:pPr algn="l"/>
          <a:r>
            <a:rPr lang="en-US" altLang="ko-KR" sz="1200">
              <a:latin typeface="돋움" pitchFamily="50" charset="-127"/>
              <a:ea typeface="돋움" pitchFamily="50" charset="-127"/>
            </a:rPr>
            <a:t>                             </a:t>
          </a:r>
          <a:r>
            <a:rPr lang="ko-KR" altLang="en-US" sz="1200">
              <a:latin typeface="돋움" pitchFamily="50" charset="-127"/>
              <a:ea typeface="돋움" pitchFamily="50" charset="-127"/>
            </a:rPr>
            <a:t> 나무가 굴러와 재해자를 덮쳐 부상을</a:t>
          </a:r>
          <a:endParaRPr lang="en-US" altLang="ko-KR" sz="1200">
            <a:latin typeface="돋움" pitchFamily="50" charset="-127"/>
            <a:ea typeface="돋움" pitchFamily="50" charset="-127"/>
          </a:endParaRPr>
        </a:p>
        <a:p>
          <a:pPr algn="l"/>
          <a:r>
            <a:rPr lang="en-US" altLang="ko-KR" sz="1200">
              <a:latin typeface="돋움" pitchFamily="50" charset="-127"/>
              <a:ea typeface="돋움" pitchFamily="50" charset="-127"/>
            </a:rPr>
            <a:t>                             </a:t>
          </a:r>
          <a:r>
            <a:rPr lang="ko-KR" altLang="en-US" sz="1200">
              <a:latin typeface="돋움" pitchFamily="50" charset="-127"/>
              <a:ea typeface="돋움" pitchFamily="50" charset="-127"/>
            </a:rPr>
            <a:t> 당한 재해임</a:t>
          </a:r>
          <a:endParaRPr lang="en-US" altLang="ko-KR" sz="1200">
            <a:latin typeface="돋움" pitchFamily="50" charset="-127"/>
            <a:ea typeface="돋움" pitchFamily="50" charset="-127"/>
          </a:endParaRPr>
        </a:p>
        <a:p>
          <a:pPr algn="l"/>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대책</a:t>
          </a:r>
          <a:r>
            <a:rPr lang="ko-KR" altLang="ko-KR" sz="1200">
              <a:solidFill>
                <a:schemeClr val="dk1"/>
              </a:solidFill>
              <a:effectLst/>
              <a:latin typeface="돋움" pitchFamily="50" charset="-127"/>
              <a:ea typeface="돋움" pitchFamily="50" charset="-127"/>
              <a:cs typeface="+mn-cs"/>
            </a:rPr>
            <a:t>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벌목작업 시 벌도방향 주변에</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다른 작업자가 있는지 반드시</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확인하고 작업을 실시하여야 함</a:t>
          </a:r>
          <a:endParaRPr lang="en-US" altLang="ko-KR" sz="1200">
            <a:latin typeface="돋움" pitchFamily="50" charset="-127"/>
            <a:ea typeface="돋움" pitchFamily="50" charset="-127"/>
          </a:endParaRPr>
        </a:p>
      </xdr:txBody>
    </xdr:sp>
    <xdr:clientData/>
  </xdr:twoCellAnchor>
  <xdr:twoCellAnchor>
    <xdr:from>
      <xdr:col>6</xdr:col>
      <xdr:colOff>104773</xdr:colOff>
      <xdr:row>127</xdr:row>
      <xdr:rowOff>9524</xdr:rowOff>
    </xdr:from>
    <xdr:to>
      <xdr:col>11</xdr:col>
      <xdr:colOff>614773</xdr:colOff>
      <xdr:row>136</xdr:row>
      <xdr:rowOff>86474</xdr:rowOff>
    </xdr:to>
    <xdr:sp macro="" textlink="">
      <xdr:nvSpPr>
        <xdr:cNvPr id="122" name="직사각형 121">
          <a:extLst>
            <a:ext uri="{FF2B5EF4-FFF2-40B4-BE49-F238E27FC236}">
              <a16:creationId xmlns:a16="http://schemas.microsoft.com/office/drawing/2014/main" id="{EF696F7F-5E70-4B5A-94B4-EA2DFBE774AE}"/>
            </a:ext>
          </a:extLst>
        </xdr:cNvPr>
        <xdr:cNvSpPr/>
      </xdr:nvSpPr>
      <xdr:spPr bwMode="auto">
        <a:xfrm>
          <a:off x="4676773" y="21783674"/>
          <a:ext cx="4320000" cy="1620000"/>
        </a:xfrm>
        <a:prstGeom prst="rect">
          <a:avLst/>
        </a:prstGeom>
        <a:no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a:latin typeface="돋움" pitchFamily="50" charset="-127"/>
              <a:ea typeface="돋움" pitchFamily="50" charset="-127"/>
            </a:rPr>
            <a:t>                              </a:t>
          </a:r>
          <a:r>
            <a:rPr lang="ko-KR" altLang="ko-KR" sz="1200">
              <a:solidFill>
                <a:schemeClr val="dk1"/>
              </a:solidFill>
              <a:effectLst/>
              <a:latin typeface="돋움" pitchFamily="50" charset="-127"/>
              <a:ea typeface="돋움" pitchFamily="50" charset="-127"/>
              <a:cs typeface="+mn-cs"/>
            </a:rPr>
            <a:t>○</a:t>
          </a:r>
          <a:r>
            <a:rPr lang="ko-KR" altLang="en-US" sz="1200">
              <a:latin typeface="돋움" pitchFamily="50" charset="-127"/>
              <a:ea typeface="돋움" pitchFamily="50" charset="-127"/>
            </a:rPr>
            <a:t>개요 </a:t>
          </a:r>
          <a:r>
            <a:rPr lang="en-US" altLang="ko-KR" sz="1200">
              <a:latin typeface="돋움" pitchFamily="50" charset="-127"/>
              <a:ea typeface="돋움" pitchFamily="50" charset="-127"/>
            </a:rPr>
            <a:t>: </a:t>
          </a:r>
          <a:r>
            <a:rPr lang="ko-KR" altLang="en-US" sz="1200">
              <a:latin typeface="돋움" pitchFamily="50" charset="-127"/>
              <a:ea typeface="돋움" pitchFamily="50" charset="-127"/>
            </a:rPr>
            <a:t>간벌작업 중 제거 대상목이</a:t>
          </a:r>
          <a:endParaRPr lang="en-US" altLang="ko-KR" sz="1200">
            <a:latin typeface="돋움" pitchFamily="50" charset="-127"/>
            <a:ea typeface="돋움" pitchFamily="50" charset="-127"/>
          </a:endParaRPr>
        </a:p>
        <a:p>
          <a:pPr algn="l"/>
          <a:r>
            <a:rPr lang="en-US" altLang="ko-KR" sz="1200">
              <a:latin typeface="돋움" pitchFamily="50" charset="-127"/>
              <a:ea typeface="돋움" pitchFamily="50" charset="-127"/>
            </a:rPr>
            <a:t>                             </a:t>
          </a:r>
          <a:r>
            <a:rPr lang="ko-KR" altLang="en-US" sz="1200">
              <a:latin typeface="돋움" pitchFamily="50" charset="-127"/>
              <a:ea typeface="돋움" pitchFamily="50" charset="-127"/>
            </a:rPr>
            <a:t> 덩굴에 의해 예상치 못한 방향으로</a:t>
          </a:r>
          <a:endParaRPr lang="en-US" altLang="ko-KR" sz="1200">
            <a:latin typeface="돋움" pitchFamily="50" charset="-127"/>
            <a:ea typeface="돋움" pitchFamily="50" charset="-127"/>
          </a:endParaRPr>
        </a:p>
        <a:p>
          <a:pPr algn="l"/>
          <a:r>
            <a:rPr lang="en-US" altLang="ko-KR" sz="1200">
              <a:latin typeface="돋움" pitchFamily="50" charset="-127"/>
              <a:ea typeface="돋움" pitchFamily="50" charset="-127"/>
            </a:rPr>
            <a:t>                             </a:t>
          </a:r>
          <a:r>
            <a:rPr lang="ko-KR" altLang="en-US" sz="1200">
              <a:latin typeface="돋움" pitchFamily="50" charset="-127"/>
              <a:ea typeface="돋움" pitchFamily="50" charset="-127"/>
            </a:rPr>
            <a:t> 넘어지면서 재해자를 덮쳐 사망한</a:t>
          </a:r>
          <a:endParaRPr lang="en-US" altLang="ko-KR" sz="1200">
            <a:latin typeface="돋움" pitchFamily="50" charset="-127"/>
            <a:ea typeface="돋움" pitchFamily="50" charset="-127"/>
          </a:endParaRPr>
        </a:p>
        <a:p>
          <a:pPr algn="l"/>
          <a:r>
            <a:rPr lang="en-US" altLang="ko-KR" sz="1200">
              <a:latin typeface="돋움" pitchFamily="50" charset="-127"/>
              <a:ea typeface="돋움" pitchFamily="50" charset="-127"/>
            </a:rPr>
            <a:t>                             </a:t>
          </a:r>
          <a:r>
            <a:rPr lang="ko-KR" altLang="en-US" sz="1200">
              <a:latin typeface="돋움" pitchFamily="50" charset="-127"/>
              <a:ea typeface="돋움" pitchFamily="50" charset="-127"/>
            </a:rPr>
            <a:t> 재해임</a:t>
          </a:r>
          <a:endParaRPr lang="en-US" altLang="ko-KR" sz="1200">
            <a:latin typeface="돋움" pitchFamily="50" charset="-127"/>
            <a:ea typeface="돋움" pitchFamily="50" charset="-127"/>
          </a:endParaRPr>
        </a:p>
        <a:p>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대책</a:t>
          </a:r>
          <a:r>
            <a:rPr lang="ko-KR" altLang="ko-KR" sz="1200">
              <a:solidFill>
                <a:schemeClr val="dk1"/>
              </a:solidFill>
              <a:effectLst/>
              <a:latin typeface="돋움" pitchFamily="50" charset="-127"/>
              <a:ea typeface="돋움" pitchFamily="50" charset="-127"/>
              <a:cs typeface="+mn-cs"/>
            </a:rPr>
            <a:t>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간벌작업 시 대상목 주변의</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덩굴을 제거하고 비상 대피로를</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확보한 후에 작업을 실시하여야함</a:t>
          </a:r>
          <a:endParaRPr lang="en-US" altLang="ko-KR" sz="1200">
            <a:latin typeface="돋움" pitchFamily="50" charset="-127"/>
            <a:ea typeface="돋움" pitchFamily="50" charset="-127"/>
          </a:endParaRPr>
        </a:p>
      </xdr:txBody>
    </xdr:sp>
    <xdr:clientData/>
  </xdr:twoCellAnchor>
  <xdr:twoCellAnchor>
    <xdr:from>
      <xdr:col>0</xdr:col>
      <xdr:colOff>352423</xdr:colOff>
      <xdr:row>136</xdr:row>
      <xdr:rowOff>85724</xdr:rowOff>
    </xdr:from>
    <xdr:to>
      <xdr:col>6</xdr:col>
      <xdr:colOff>100423</xdr:colOff>
      <xdr:row>146</xdr:row>
      <xdr:rowOff>171224</xdr:rowOff>
    </xdr:to>
    <xdr:sp macro="" textlink="">
      <xdr:nvSpPr>
        <xdr:cNvPr id="123" name="직사각형 122">
          <a:extLst>
            <a:ext uri="{FF2B5EF4-FFF2-40B4-BE49-F238E27FC236}">
              <a16:creationId xmlns:a16="http://schemas.microsoft.com/office/drawing/2014/main" id="{BFC97244-E6E9-424A-8425-DE0BE690D783}"/>
            </a:ext>
          </a:extLst>
        </xdr:cNvPr>
        <xdr:cNvSpPr/>
      </xdr:nvSpPr>
      <xdr:spPr bwMode="auto">
        <a:xfrm>
          <a:off x="352423" y="23402924"/>
          <a:ext cx="4320000" cy="1800000"/>
        </a:xfrm>
        <a:prstGeom prst="rect">
          <a:avLst/>
        </a:prstGeom>
        <a:no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a:latin typeface="돋움" pitchFamily="50" charset="-127"/>
              <a:ea typeface="돋움" pitchFamily="50" charset="-127"/>
            </a:rPr>
            <a:t>                              </a:t>
          </a:r>
          <a:r>
            <a:rPr lang="ko-KR" altLang="ko-KR" sz="1200">
              <a:solidFill>
                <a:schemeClr val="dk1"/>
              </a:solidFill>
              <a:effectLst/>
              <a:latin typeface="돋움" pitchFamily="50" charset="-127"/>
              <a:ea typeface="돋움" pitchFamily="50" charset="-127"/>
              <a:cs typeface="+mn-cs"/>
            </a:rPr>
            <a:t>○</a:t>
          </a:r>
          <a:r>
            <a:rPr lang="ko-KR" altLang="en-US" sz="1200">
              <a:latin typeface="돋움" pitchFamily="50" charset="-127"/>
              <a:ea typeface="돋움" pitchFamily="50" charset="-127"/>
            </a:rPr>
            <a:t>개요 </a:t>
          </a:r>
          <a:r>
            <a:rPr lang="en-US" altLang="ko-KR" sz="1200">
              <a:latin typeface="돋움" pitchFamily="50" charset="-127"/>
              <a:ea typeface="돋움" pitchFamily="50" charset="-127"/>
            </a:rPr>
            <a:t>: </a:t>
          </a:r>
          <a:r>
            <a:rPr lang="ko-KR" altLang="en-US" sz="1200">
              <a:latin typeface="돋움" pitchFamily="50" charset="-127"/>
              <a:ea typeface="돋움" pitchFamily="50" charset="-127"/>
            </a:rPr>
            <a:t>작업종료 후 인원점검을</a:t>
          </a:r>
          <a:endParaRPr lang="en-US" altLang="ko-KR" sz="1200">
            <a:latin typeface="돋움" pitchFamily="50" charset="-127"/>
            <a:ea typeface="돋움" pitchFamily="50" charset="-127"/>
          </a:endParaRPr>
        </a:p>
        <a:p>
          <a:pPr algn="l"/>
          <a:r>
            <a:rPr lang="en-US" altLang="ko-KR" sz="1200">
              <a:latin typeface="돋움" pitchFamily="50" charset="-127"/>
              <a:ea typeface="돋움" pitchFamily="50" charset="-127"/>
            </a:rPr>
            <a:t>                    </a:t>
          </a:r>
          <a:r>
            <a:rPr lang="ko-KR" altLang="en-US" sz="1200">
              <a:latin typeface="돋움" pitchFamily="50" charset="-127"/>
              <a:ea typeface="돋움" pitchFamily="50" charset="-127"/>
            </a:rPr>
            <a:t>          하던 중 재해자가 실종된 사실을 알고</a:t>
          </a:r>
          <a:endParaRPr lang="en-US" altLang="ko-KR" sz="1200">
            <a:latin typeface="돋움" pitchFamily="50" charset="-127"/>
            <a:ea typeface="돋움" pitchFamily="50" charset="-127"/>
          </a:endParaRPr>
        </a:p>
        <a:p>
          <a:pPr algn="l"/>
          <a:r>
            <a:rPr lang="en-US" altLang="ko-KR" sz="1200">
              <a:latin typeface="돋움" pitchFamily="50" charset="-127"/>
              <a:ea typeface="돋움" pitchFamily="50" charset="-127"/>
            </a:rPr>
            <a:t>                             </a:t>
          </a:r>
          <a:r>
            <a:rPr lang="ko-KR" altLang="en-US" sz="1200">
              <a:latin typeface="돋움" pitchFamily="50" charset="-127"/>
              <a:ea typeface="돋움" pitchFamily="50" charset="-127"/>
            </a:rPr>
            <a:t> 찾던 중 근처 하천에서 익사된</a:t>
          </a:r>
          <a:endParaRPr lang="en-US" altLang="ko-KR" sz="1200">
            <a:latin typeface="돋움" pitchFamily="50" charset="-127"/>
            <a:ea typeface="돋움" pitchFamily="50" charset="-127"/>
          </a:endParaRPr>
        </a:p>
        <a:p>
          <a:pPr algn="l"/>
          <a:r>
            <a:rPr lang="en-US" altLang="ko-KR" sz="1200">
              <a:latin typeface="돋움" pitchFamily="50" charset="-127"/>
              <a:ea typeface="돋움" pitchFamily="50" charset="-127"/>
            </a:rPr>
            <a:t>                             </a:t>
          </a:r>
          <a:r>
            <a:rPr lang="ko-KR" altLang="en-US" sz="1200">
              <a:latin typeface="돋움" pitchFamily="50" charset="-127"/>
              <a:ea typeface="돋움" pitchFamily="50" charset="-127"/>
            </a:rPr>
            <a:t> 재해자를 발견함</a:t>
          </a:r>
          <a:endParaRPr lang="en-US" altLang="ko-KR" sz="1200">
            <a:latin typeface="돋움" pitchFamily="50" charset="-127"/>
            <a:ea typeface="돋움" pitchFamily="50" charset="-127"/>
          </a:endParaRPr>
        </a:p>
        <a:p>
          <a:pPr algn="l"/>
          <a:r>
            <a:rPr lang="ko-KR" altLang="ko-KR" sz="1200">
              <a:solidFill>
                <a:schemeClr val="dk1"/>
              </a:solidFill>
              <a:effectLst/>
              <a:latin typeface="돋움" pitchFamily="50" charset="-127"/>
              <a:ea typeface="돋움" pitchFamily="50" charset="-127"/>
              <a:cs typeface="+mn-cs"/>
            </a:rPr>
            <a:t>                             </a:t>
          </a:r>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대책</a:t>
          </a:r>
          <a:r>
            <a:rPr lang="ko-KR" altLang="ko-KR" sz="1200">
              <a:solidFill>
                <a:schemeClr val="dk1"/>
              </a:solidFill>
              <a:effectLst/>
              <a:latin typeface="돋움" pitchFamily="50" charset="-127"/>
              <a:ea typeface="돋움" pitchFamily="50" charset="-127"/>
              <a:cs typeface="+mn-cs"/>
            </a:rPr>
            <a:t>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관리감독자는 수시로</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작업인원을 확인하고 작업장 이탈시</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관리감독자에게 알린 후 이탈하여야</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함</a:t>
          </a:r>
          <a:endParaRPr lang="en-US" altLang="ko-KR" sz="1200">
            <a:latin typeface="돋움" pitchFamily="50" charset="-127"/>
            <a:ea typeface="돋움" pitchFamily="50" charset="-127"/>
          </a:endParaRPr>
        </a:p>
      </xdr:txBody>
    </xdr:sp>
    <xdr:clientData/>
  </xdr:twoCellAnchor>
  <xdr:twoCellAnchor>
    <xdr:from>
      <xdr:col>6</xdr:col>
      <xdr:colOff>104773</xdr:colOff>
      <xdr:row>136</xdr:row>
      <xdr:rowOff>85724</xdr:rowOff>
    </xdr:from>
    <xdr:to>
      <xdr:col>11</xdr:col>
      <xdr:colOff>614773</xdr:colOff>
      <xdr:row>146</xdr:row>
      <xdr:rowOff>171224</xdr:rowOff>
    </xdr:to>
    <xdr:sp macro="" textlink="">
      <xdr:nvSpPr>
        <xdr:cNvPr id="124" name="직사각형 123">
          <a:extLst>
            <a:ext uri="{FF2B5EF4-FFF2-40B4-BE49-F238E27FC236}">
              <a16:creationId xmlns:a16="http://schemas.microsoft.com/office/drawing/2014/main" id="{1076D290-56CF-45FB-8641-DEF1A270867F}"/>
            </a:ext>
          </a:extLst>
        </xdr:cNvPr>
        <xdr:cNvSpPr/>
      </xdr:nvSpPr>
      <xdr:spPr bwMode="auto">
        <a:xfrm>
          <a:off x="4676773" y="23402924"/>
          <a:ext cx="4320000" cy="1800000"/>
        </a:xfrm>
        <a:prstGeom prst="rect">
          <a:avLst/>
        </a:prstGeom>
        <a:no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a:latin typeface="돋움" pitchFamily="50" charset="-127"/>
              <a:ea typeface="돋움" pitchFamily="50" charset="-127"/>
            </a:rPr>
            <a:t>                              </a:t>
          </a:r>
          <a:r>
            <a:rPr lang="ko-KR" altLang="ko-KR" sz="1200">
              <a:solidFill>
                <a:schemeClr val="dk1"/>
              </a:solidFill>
              <a:effectLst/>
              <a:latin typeface="돋움" pitchFamily="50" charset="-127"/>
              <a:ea typeface="돋움" pitchFamily="50" charset="-127"/>
              <a:cs typeface="+mn-cs"/>
            </a:rPr>
            <a:t>○</a:t>
          </a:r>
          <a:r>
            <a:rPr lang="ko-KR" altLang="en-US" sz="1200">
              <a:latin typeface="돋움" pitchFamily="50" charset="-127"/>
              <a:ea typeface="돋움" pitchFamily="50" charset="-127"/>
            </a:rPr>
            <a:t>개요 </a:t>
          </a:r>
          <a:r>
            <a:rPr lang="en-US" altLang="ko-KR" sz="1200">
              <a:latin typeface="돋움" pitchFamily="50" charset="-127"/>
              <a:ea typeface="돋움" pitchFamily="50" charset="-127"/>
            </a:rPr>
            <a:t>: </a:t>
          </a:r>
          <a:r>
            <a:rPr lang="ko-KR" altLang="en-US" sz="1200">
              <a:latin typeface="돋움" pitchFamily="50" charset="-127"/>
              <a:ea typeface="돋움" pitchFamily="50" charset="-127"/>
            </a:rPr>
            <a:t>길이 </a:t>
          </a:r>
          <a:r>
            <a:rPr lang="en-US" altLang="ko-KR" sz="1200">
              <a:latin typeface="돋움" pitchFamily="50" charset="-127"/>
              <a:ea typeface="돋움" pitchFamily="50" charset="-127"/>
            </a:rPr>
            <a:t>1.8m </a:t>
          </a:r>
          <a:r>
            <a:rPr lang="ko-KR" altLang="en-US" sz="1200">
              <a:latin typeface="돋움" pitchFamily="50" charset="-127"/>
              <a:ea typeface="돋움" pitchFamily="50" charset="-127"/>
            </a:rPr>
            <a:t>벌도목을 재해자</a:t>
          </a:r>
          <a:endParaRPr lang="en-US" altLang="ko-KR" sz="1200">
            <a:latin typeface="돋움" pitchFamily="50" charset="-127"/>
            <a:ea typeface="돋움" pitchFamily="50" charset="-127"/>
          </a:endParaRPr>
        </a:p>
        <a:p>
          <a:pPr algn="l"/>
          <a:r>
            <a:rPr lang="en-US" altLang="ko-KR" sz="1200">
              <a:latin typeface="돋움" pitchFamily="50" charset="-127"/>
              <a:ea typeface="돋움" pitchFamily="50" charset="-127"/>
            </a:rPr>
            <a:t>                             </a:t>
          </a:r>
          <a:r>
            <a:rPr lang="ko-KR" altLang="en-US" sz="1200">
              <a:latin typeface="돋움" pitchFamily="50" charset="-127"/>
              <a:ea typeface="돋움" pitchFamily="50" charset="-127"/>
            </a:rPr>
            <a:t> 혼자서 어깨에 메고 운반하다가</a:t>
          </a:r>
          <a:endParaRPr lang="en-US" altLang="ko-KR" sz="1200">
            <a:latin typeface="돋움" pitchFamily="50" charset="-127"/>
            <a:ea typeface="돋움" pitchFamily="50" charset="-127"/>
          </a:endParaRPr>
        </a:p>
        <a:p>
          <a:pPr algn="l"/>
          <a:r>
            <a:rPr lang="en-US" altLang="ko-KR" sz="1200">
              <a:latin typeface="돋움" pitchFamily="50" charset="-127"/>
              <a:ea typeface="돋움" pitchFamily="50" charset="-127"/>
            </a:rPr>
            <a:t>                             </a:t>
          </a:r>
          <a:r>
            <a:rPr lang="ko-KR" altLang="en-US" sz="1200">
              <a:latin typeface="돋움" pitchFamily="50" charset="-127"/>
              <a:ea typeface="돋움" pitchFamily="50" charset="-127"/>
            </a:rPr>
            <a:t> 미끄러져 허리를 다친 재해임</a:t>
          </a:r>
          <a:endParaRPr lang="en-US" altLang="ko-KR" sz="1200">
            <a:latin typeface="돋움" pitchFamily="50" charset="-127"/>
            <a:ea typeface="돋움" pitchFamily="50" charset="-127"/>
          </a:endParaRPr>
        </a:p>
        <a:p>
          <a:pPr algn="l"/>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대책</a:t>
          </a:r>
          <a:r>
            <a:rPr lang="ko-KR" altLang="ko-KR" sz="1200">
              <a:solidFill>
                <a:schemeClr val="dk1"/>
              </a:solidFill>
              <a:effectLst/>
              <a:latin typeface="돋움" pitchFamily="50" charset="-127"/>
              <a:ea typeface="돋움" pitchFamily="50" charset="-127"/>
              <a:cs typeface="+mn-cs"/>
            </a:rPr>
            <a:t>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벌도목 운반 시 </a:t>
          </a:r>
          <a:r>
            <a:rPr lang="en-US" altLang="ko-KR" sz="1200">
              <a:solidFill>
                <a:schemeClr val="dk1"/>
              </a:solidFill>
              <a:effectLst/>
              <a:latin typeface="돋움" pitchFamily="50" charset="-127"/>
              <a:ea typeface="돋움" pitchFamily="50" charset="-127"/>
              <a:cs typeface="+mn-cs"/>
            </a:rPr>
            <a:t>2</a:t>
          </a:r>
          <a:r>
            <a:rPr lang="ko-KR" altLang="en-US" sz="1200">
              <a:solidFill>
                <a:schemeClr val="dk1"/>
              </a:solidFill>
              <a:effectLst/>
              <a:latin typeface="돋움" pitchFamily="50" charset="-127"/>
              <a:ea typeface="돋움" pitchFamily="50" charset="-127"/>
              <a:cs typeface="+mn-cs"/>
            </a:rPr>
            <a:t>인 </a:t>
          </a:r>
          <a:r>
            <a:rPr lang="en-US" altLang="ko-KR" sz="1200">
              <a:solidFill>
                <a:schemeClr val="dk1"/>
              </a:solidFill>
              <a:effectLst/>
              <a:latin typeface="돋움" pitchFamily="50" charset="-127"/>
              <a:ea typeface="돋움" pitchFamily="50" charset="-127"/>
              <a:cs typeface="+mn-cs"/>
            </a:rPr>
            <a:t>1</a:t>
          </a:r>
          <a:r>
            <a:rPr lang="ko-KR" altLang="en-US" sz="1200">
              <a:solidFill>
                <a:schemeClr val="dk1"/>
              </a:solidFill>
              <a:effectLst/>
              <a:latin typeface="돋움" pitchFamily="50" charset="-127"/>
              <a:ea typeface="돋움" pitchFamily="50" charset="-127"/>
              <a:cs typeface="+mn-cs"/>
            </a:rPr>
            <a:t>조로</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운반하며 작업통로 등을 확보하여야</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함</a:t>
          </a:r>
          <a:endParaRPr lang="en-US" altLang="ko-KR" sz="1200">
            <a:latin typeface="돋움" pitchFamily="50" charset="-127"/>
            <a:ea typeface="돋움" pitchFamily="50" charset="-127"/>
          </a:endParaRPr>
        </a:p>
      </xdr:txBody>
    </xdr:sp>
    <xdr:clientData/>
  </xdr:twoCellAnchor>
  <xdr:twoCellAnchor>
    <xdr:from>
      <xdr:col>0</xdr:col>
      <xdr:colOff>380998</xdr:colOff>
      <xdr:row>128</xdr:row>
      <xdr:rowOff>114299</xdr:rowOff>
    </xdr:from>
    <xdr:to>
      <xdr:col>2</xdr:col>
      <xdr:colOff>257173</xdr:colOff>
      <xdr:row>135</xdr:row>
      <xdr:rowOff>66674</xdr:rowOff>
    </xdr:to>
    <xdr:pic>
      <xdr:nvPicPr>
        <xdr:cNvPr id="125" name="그림 124">
          <a:extLst>
            <a:ext uri="{FF2B5EF4-FFF2-40B4-BE49-F238E27FC236}">
              <a16:creationId xmlns:a16="http://schemas.microsoft.com/office/drawing/2014/main" id="{74832E5B-0231-4A9A-8337-79234CDD2AE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a:ext>
          </a:extLst>
        </a:blip>
        <a:srcRect/>
        <a:stretch>
          <a:fillRect/>
        </a:stretch>
      </xdr:blipFill>
      <xdr:spPr bwMode="auto">
        <a:xfrm>
          <a:off x="380998" y="22059899"/>
          <a:ext cx="1400175" cy="1152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133348</xdr:colOff>
      <xdr:row>128</xdr:row>
      <xdr:rowOff>85724</xdr:rowOff>
    </xdr:from>
    <xdr:to>
      <xdr:col>7</xdr:col>
      <xdr:colOff>695323</xdr:colOff>
      <xdr:row>135</xdr:row>
      <xdr:rowOff>123824</xdr:rowOff>
    </xdr:to>
    <xdr:pic>
      <xdr:nvPicPr>
        <xdr:cNvPr id="126" name="그림 125">
          <a:extLst>
            <a:ext uri="{FF2B5EF4-FFF2-40B4-BE49-F238E27FC236}">
              <a16:creationId xmlns:a16="http://schemas.microsoft.com/office/drawing/2014/main" id="{07986ADE-640F-4FF5-9512-6FC36F4B157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a:ext>
          </a:extLst>
        </a:blip>
        <a:srcRect/>
        <a:stretch>
          <a:fillRect/>
        </a:stretch>
      </xdr:blipFill>
      <xdr:spPr bwMode="auto">
        <a:xfrm>
          <a:off x="4705348" y="22031324"/>
          <a:ext cx="1323975"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409573</xdr:colOff>
      <xdr:row>138</xdr:row>
      <xdr:rowOff>9524</xdr:rowOff>
    </xdr:from>
    <xdr:to>
      <xdr:col>2</xdr:col>
      <xdr:colOff>257173</xdr:colOff>
      <xdr:row>145</xdr:row>
      <xdr:rowOff>9524</xdr:rowOff>
    </xdr:to>
    <xdr:pic>
      <xdr:nvPicPr>
        <xdr:cNvPr id="127" name="그림 126">
          <a:extLst>
            <a:ext uri="{FF2B5EF4-FFF2-40B4-BE49-F238E27FC236}">
              <a16:creationId xmlns:a16="http://schemas.microsoft.com/office/drawing/2014/main" id="{3ED6B672-3EF3-428A-B411-6B2E3117327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a:ext>
          </a:extLst>
        </a:blip>
        <a:srcRect/>
        <a:stretch>
          <a:fillRect/>
        </a:stretch>
      </xdr:blipFill>
      <xdr:spPr bwMode="auto">
        <a:xfrm>
          <a:off x="409573" y="23669624"/>
          <a:ext cx="1371600" cy="1200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161925</xdr:colOff>
      <xdr:row>138</xdr:row>
      <xdr:rowOff>95250</xdr:rowOff>
    </xdr:from>
    <xdr:to>
      <xdr:col>8</xdr:col>
      <xdr:colOff>28575</xdr:colOff>
      <xdr:row>145</xdr:row>
      <xdr:rowOff>76200</xdr:rowOff>
    </xdr:to>
    <xdr:pic>
      <xdr:nvPicPr>
        <xdr:cNvPr id="128" name="그림 127">
          <a:extLst>
            <a:ext uri="{FF2B5EF4-FFF2-40B4-BE49-F238E27FC236}">
              <a16:creationId xmlns:a16="http://schemas.microsoft.com/office/drawing/2014/main" id="{B83D5524-FA79-4CF3-A61C-2E23C89F976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a:ext>
          </a:extLst>
        </a:blip>
        <a:srcRect/>
        <a:stretch>
          <a:fillRect/>
        </a:stretch>
      </xdr:blipFill>
      <xdr:spPr bwMode="auto">
        <a:xfrm>
          <a:off x="4733925" y="23755350"/>
          <a:ext cx="1390650" cy="1181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371475</xdr:colOff>
      <xdr:row>148</xdr:row>
      <xdr:rowOff>76200</xdr:rowOff>
    </xdr:from>
    <xdr:to>
      <xdr:col>1</xdr:col>
      <xdr:colOff>19050</xdr:colOff>
      <xdr:row>150</xdr:row>
      <xdr:rowOff>28575</xdr:rowOff>
    </xdr:to>
    <xdr:sp macro="" textlink="">
      <xdr:nvSpPr>
        <xdr:cNvPr id="129" name="직사각형 128">
          <a:extLst>
            <a:ext uri="{FF2B5EF4-FFF2-40B4-BE49-F238E27FC236}">
              <a16:creationId xmlns:a16="http://schemas.microsoft.com/office/drawing/2014/main" id="{8C3F09E0-FD11-4D74-92EF-AEAA62A73F59}"/>
            </a:ext>
          </a:extLst>
        </xdr:cNvPr>
        <xdr:cNvSpPr/>
      </xdr:nvSpPr>
      <xdr:spPr bwMode="auto">
        <a:xfrm>
          <a:off x="371475" y="25374600"/>
          <a:ext cx="409575" cy="0"/>
        </a:xfrm>
        <a:prstGeom prst="rect">
          <a:avLst/>
        </a:prstGeom>
        <a:no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lang="en-US" altLang="ko-KR" sz="1400" b="1">
              <a:solidFill>
                <a:sysClr val="windowText" lastClr="000000"/>
              </a:solidFill>
              <a:latin typeface="돋움" pitchFamily="50" charset="-127"/>
              <a:ea typeface="돋움" pitchFamily="50" charset="-127"/>
            </a:rPr>
            <a:t>3</a:t>
          </a:r>
          <a:endParaRPr lang="ko-KR" altLang="en-US" sz="1400" b="1">
            <a:solidFill>
              <a:sysClr val="windowText" lastClr="000000"/>
            </a:solidFill>
            <a:latin typeface="돋움" pitchFamily="50" charset="-127"/>
            <a:ea typeface="돋움" pitchFamily="50" charset="-127"/>
          </a:endParaRPr>
        </a:p>
      </xdr:txBody>
    </xdr:sp>
    <xdr:clientData/>
  </xdr:twoCellAnchor>
  <xdr:twoCellAnchor>
    <xdr:from>
      <xdr:col>1</xdr:col>
      <xdr:colOff>209550</xdr:colOff>
      <xdr:row>148</xdr:row>
      <xdr:rowOff>66675</xdr:rowOff>
    </xdr:from>
    <xdr:to>
      <xdr:col>5</xdr:col>
      <xdr:colOff>41550</xdr:colOff>
      <xdr:row>150</xdr:row>
      <xdr:rowOff>18975</xdr:rowOff>
    </xdr:to>
    <xdr:sp macro="" textlink="">
      <xdr:nvSpPr>
        <xdr:cNvPr id="130" name="오각형 136">
          <a:extLst>
            <a:ext uri="{FF2B5EF4-FFF2-40B4-BE49-F238E27FC236}">
              <a16:creationId xmlns:a16="http://schemas.microsoft.com/office/drawing/2014/main" id="{D675D3AF-DECE-4AB3-9640-D1383D3C78BA}"/>
            </a:ext>
          </a:extLst>
        </xdr:cNvPr>
        <xdr:cNvSpPr/>
      </xdr:nvSpPr>
      <xdr:spPr bwMode="auto">
        <a:xfrm>
          <a:off x="971550" y="25374600"/>
          <a:ext cx="2880000" cy="0"/>
        </a:xfrm>
        <a:prstGeom prst="homePlate">
          <a:avLst/>
        </a:prstGeom>
        <a:ln w="9525">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300" b="1"/>
            <a:t> 예불기의 안전한 사용방법</a:t>
          </a:r>
        </a:p>
      </xdr:txBody>
    </xdr:sp>
    <xdr:clientData/>
  </xdr:twoCellAnchor>
  <xdr:twoCellAnchor>
    <xdr:from>
      <xdr:col>0</xdr:col>
      <xdr:colOff>352423</xdr:colOff>
      <xdr:row>151</xdr:row>
      <xdr:rowOff>28575</xdr:rowOff>
    </xdr:from>
    <xdr:to>
      <xdr:col>11</xdr:col>
      <xdr:colOff>610423</xdr:colOff>
      <xdr:row>158</xdr:row>
      <xdr:rowOff>66675</xdr:rowOff>
    </xdr:to>
    <xdr:sp macro="" textlink="">
      <xdr:nvSpPr>
        <xdr:cNvPr id="131" name="직사각형 130">
          <a:extLst>
            <a:ext uri="{FF2B5EF4-FFF2-40B4-BE49-F238E27FC236}">
              <a16:creationId xmlns:a16="http://schemas.microsoft.com/office/drawing/2014/main" id="{B6ADCD51-B71D-44B3-993A-AA92FF591CF9}"/>
            </a:ext>
          </a:extLst>
        </xdr:cNvPr>
        <xdr:cNvSpPr/>
      </xdr:nvSpPr>
      <xdr:spPr bwMode="auto">
        <a:xfrm>
          <a:off x="352423" y="25374600"/>
          <a:ext cx="8640000" cy="0"/>
        </a:xfrm>
        <a:prstGeom prst="rect">
          <a:avLst/>
        </a:prstGeom>
        <a:noFill/>
        <a:ln w="12700">
          <a:no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b="1">
              <a:latin typeface="돋움" pitchFamily="50" charset="-127"/>
              <a:ea typeface="돋움" pitchFamily="50" charset="-127"/>
            </a:rPr>
            <a:t>  </a:t>
          </a:r>
          <a:r>
            <a:rPr lang="en-US" altLang="ko-KR" sz="1200" b="1">
              <a:latin typeface="돋움" pitchFamily="50" charset="-127"/>
              <a:ea typeface="돋움" pitchFamily="50" charset="-127"/>
            </a:rPr>
            <a:t>【 </a:t>
          </a:r>
          <a:r>
            <a:rPr lang="ko-KR" altLang="en-US" sz="1200" b="1">
              <a:latin typeface="돋움" pitchFamily="50" charset="-127"/>
              <a:ea typeface="돋움" pitchFamily="50" charset="-127"/>
            </a:rPr>
            <a:t>위험요인 </a:t>
          </a:r>
          <a:r>
            <a:rPr lang="en-US" altLang="ko-KR" sz="1200" b="1">
              <a:latin typeface="돋움" pitchFamily="50" charset="-127"/>
              <a:ea typeface="돋움" pitchFamily="50" charset="-127"/>
            </a:rPr>
            <a:t>】</a:t>
          </a:r>
        </a:p>
        <a:p>
          <a:pPr algn="l"/>
          <a:endParaRPr lang="en-US" altLang="ko-KR" sz="1200">
            <a:solidFill>
              <a:schemeClr val="dk1"/>
            </a:solidFill>
            <a:effectLst/>
            <a:latin typeface="돋움" pitchFamily="50" charset="-127"/>
            <a:ea typeface="돋움" pitchFamily="50" charset="-127"/>
            <a:cs typeface="+mn-cs"/>
          </a:endParaRPr>
        </a:p>
        <a:p>
          <a:pPr algn="l"/>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작업자가 미끄러지면서 예불기 날로 동료에게 부상을 입힐 위험</a:t>
          </a:r>
          <a:endParaRPr lang="en-US" altLang="ko-KR" sz="1200">
            <a:solidFill>
              <a:schemeClr val="dk1"/>
            </a:solidFill>
            <a:effectLst/>
            <a:latin typeface="돋움" pitchFamily="50" charset="-127"/>
            <a:ea typeface="돋움" pitchFamily="50" charset="-127"/>
            <a:cs typeface="+mn-cs"/>
          </a:endParaRPr>
        </a:p>
        <a:p>
          <a:pPr algn="l"/>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날이 돌에 부딪쳐 돌에 맞을 위험 및 날이 파손되면서 비래할 위험</a:t>
          </a:r>
          <a:endParaRPr lang="en-US" altLang="ko-KR" sz="1200">
            <a:solidFill>
              <a:schemeClr val="dk1"/>
            </a:solidFill>
            <a:effectLst/>
            <a:latin typeface="돋움" pitchFamily="50" charset="-127"/>
            <a:ea typeface="돋움" pitchFamily="50" charset="-127"/>
            <a:cs typeface="+mn-cs"/>
          </a:endParaRPr>
        </a:p>
        <a:p>
          <a:pPr algn="l"/>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예초기 날이 나뭇가지에 부딪쳐 나뭇가지에 얼굴을 다칠 위험</a:t>
          </a:r>
          <a:endParaRPr lang="en-US" altLang="ko-KR" sz="1200">
            <a:latin typeface="돋움" pitchFamily="50" charset="-127"/>
            <a:ea typeface="돋움" pitchFamily="50" charset="-127"/>
          </a:endParaRPr>
        </a:p>
      </xdr:txBody>
    </xdr:sp>
    <xdr:clientData/>
  </xdr:twoCellAnchor>
  <xdr:twoCellAnchor>
    <xdr:from>
      <xdr:col>0</xdr:col>
      <xdr:colOff>352423</xdr:colOff>
      <xdr:row>160</xdr:row>
      <xdr:rowOff>66675</xdr:rowOff>
    </xdr:from>
    <xdr:to>
      <xdr:col>11</xdr:col>
      <xdr:colOff>610423</xdr:colOff>
      <xdr:row>166</xdr:row>
      <xdr:rowOff>47625</xdr:rowOff>
    </xdr:to>
    <xdr:sp macro="" textlink="">
      <xdr:nvSpPr>
        <xdr:cNvPr id="132" name="직사각형 131">
          <a:extLst>
            <a:ext uri="{FF2B5EF4-FFF2-40B4-BE49-F238E27FC236}">
              <a16:creationId xmlns:a16="http://schemas.microsoft.com/office/drawing/2014/main" id="{DAE1115D-55F0-4CE9-AF77-A318B7A28895}"/>
            </a:ext>
          </a:extLst>
        </xdr:cNvPr>
        <xdr:cNvSpPr/>
      </xdr:nvSpPr>
      <xdr:spPr bwMode="auto">
        <a:xfrm>
          <a:off x="352423" y="25374600"/>
          <a:ext cx="8640000" cy="0"/>
        </a:xfrm>
        <a:prstGeom prst="rect">
          <a:avLst/>
        </a:prstGeom>
        <a:noFill/>
        <a:ln w="12700">
          <a:no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b="1">
              <a:latin typeface="돋움" pitchFamily="50" charset="-127"/>
              <a:ea typeface="돋움" pitchFamily="50" charset="-127"/>
            </a:rPr>
            <a:t>  </a:t>
          </a:r>
          <a:r>
            <a:rPr lang="en-US" altLang="ko-KR" sz="1200" b="1">
              <a:latin typeface="돋움" pitchFamily="50" charset="-127"/>
              <a:ea typeface="돋움" pitchFamily="50" charset="-127"/>
            </a:rPr>
            <a:t>【 </a:t>
          </a:r>
          <a:r>
            <a:rPr lang="ko-KR" altLang="en-US" sz="1200" b="1">
              <a:latin typeface="돋움" pitchFamily="50" charset="-127"/>
              <a:ea typeface="돋움" pitchFamily="50" charset="-127"/>
            </a:rPr>
            <a:t>예불기 방호장치 </a:t>
          </a:r>
          <a:r>
            <a:rPr lang="en-US" altLang="ko-KR" sz="1200" b="1">
              <a:latin typeface="돋움" pitchFamily="50" charset="-127"/>
              <a:ea typeface="돋움" pitchFamily="50" charset="-127"/>
            </a:rPr>
            <a:t>】</a:t>
          </a:r>
        </a:p>
        <a:p>
          <a:pPr algn="l"/>
          <a:endParaRPr lang="en-US" altLang="ko-KR" sz="1200">
            <a:solidFill>
              <a:schemeClr val="dk1"/>
            </a:solidFill>
            <a:effectLst/>
            <a:latin typeface="돋움" pitchFamily="50" charset="-127"/>
            <a:ea typeface="돋움" pitchFamily="50" charset="-127"/>
            <a:cs typeface="+mn-cs"/>
          </a:endParaRPr>
        </a:p>
        <a:p>
          <a:pPr algn="l"/>
          <a:r>
            <a:rPr lang="ko-KR" altLang="ko-KR" sz="1200">
              <a:solidFill>
                <a:schemeClr val="dk1"/>
              </a:solidFill>
              <a:effectLst/>
              <a:latin typeface="돋움" pitchFamily="50" charset="-127"/>
              <a:ea typeface="돋움" pitchFamily="50" charset="-127"/>
              <a:cs typeface="+mn-cs"/>
            </a:rPr>
            <a:t>  ○</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안전덮개</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예불기 날 파손시 작업자쪽으로 튀어오르는 파편조각을 막아줌</a:t>
          </a:r>
          <a:endParaRPr lang="en-US" altLang="ko-KR" sz="1200">
            <a:solidFill>
              <a:schemeClr val="dk1"/>
            </a:solidFill>
            <a:effectLst/>
            <a:latin typeface="돋움" pitchFamily="50" charset="-127"/>
            <a:ea typeface="돋움" pitchFamily="50" charset="-127"/>
            <a:cs typeface="+mn-cs"/>
          </a:endParaRPr>
        </a:p>
        <a:p>
          <a:pPr algn="l"/>
          <a:r>
            <a:rPr lang="ko-KR" altLang="ko-KR" sz="1200">
              <a:solidFill>
                <a:schemeClr val="dk1"/>
              </a:solidFill>
              <a:effectLst/>
              <a:latin typeface="돋움" pitchFamily="50" charset="-127"/>
              <a:ea typeface="돋움" pitchFamily="50" charset="-127"/>
              <a:cs typeface="+mn-cs"/>
            </a:rPr>
            <a:t>  ○</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날 </a:t>
          </a:r>
          <a:r>
            <a:rPr lang="ko-KR" altLang="ko-KR" sz="1200">
              <a:solidFill>
                <a:schemeClr val="dk1"/>
              </a:solidFill>
              <a:effectLst/>
              <a:latin typeface="돋움" pitchFamily="50" charset="-127"/>
              <a:ea typeface="돋움" pitchFamily="50" charset="-127"/>
              <a:cs typeface="+mn-cs"/>
            </a:rPr>
            <a:t>덮개</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예불기 운반시  날 접촉에 의한 작업자 상해 방지</a:t>
          </a:r>
          <a:endParaRPr lang="en-US" altLang="ko-KR" sz="1200">
            <a:latin typeface="돋움" pitchFamily="50" charset="-127"/>
            <a:ea typeface="돋움" pitchFamily="50" charset="-127"/>
          </a:endParaRPr>
        </a:p>
      </xdr:txBody>
    </xdr:sp>
    <xdr:clientData/>
  </xdr:twoCellAnchor>
  <xdr:twoCellAnchor>
    <xdr:from>
      <xdr:col>0</xdr:col>
      <xdr:colOff>352423</xdr:colOff>
      <xdr:row>171</xdr:row>
      <xdr:rowOff>152400</xdr:rowOff>
    </xdr:from>
    <xdr:to>
      <xdr:col>11</xdr:col>
      <xdr:colOff>610423</xdr:colOff>
      <xdr:row>184</xdr:row>
      <xdr:rowOff>66675</xdr:rowOff>
    </xdr:to>
    <xdr:sp macro="" textlink="">
      <xdr:nvSpPr>
        <xdr:cNvPr id="133" name="직사각형 132">
          <a:extLst>
            <a:ext uri="{FF2B5EF4-FFF2-40B4-BE49-F238E27FC236}">
              <a16:creationId xmlns:a16="http://schemas.microsoft.com/office/drawing/2014/main" id="{88DB6BCC-5C72-498D-9498-2539616F1462}"/>
            </a:ext>
          </a:extLst>
        </xdr:cNvPr>
        <xdr:cNvSpPr/>
      </xdr:nvSpPr>
      <xdr:spPr bwMode="auto">
        <a:xfrm>
          <a:off x="352423" y="25374600"/>
          <a:ext cx="8640000" cy="0"/>
        </a:xfrm>
        <a:prstGeom prst="rect">
          <a:avLst/>
        </a:prstGeom>
        <a:noFill/>
        <a:ln w="12700">
          <a:no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b="1">
              <a:latin typeface="돋움" pitchFamily="50" charset="-127"/>
              <a:ea typeface="돋움" pitchFamily="50" charset="-127"/>
            </a:rPr>
            <a:t>  </a:t>
          </a:r>
          <a:r>
            <a:rPr lang="en-US" altLang="ko-KR" sz="1200" b="1">
              <a:latin typeface="돋움" pitchFamily="50" charset="-127"/>
              <a:ea typeface="돋움" pitchFamily="50" charset="-127"/>
            </a:rPr>
            <a:t>【 </a:t>
          </a:r>
          <a:r>
            <a:rPr lang="ko-KR" altLang="en-US" sz="1200" b="1">
              <a:latin typeface="돋움" pitchFamily="50" charset="-127"/>
              <a:ea typeface="돋움" pitchFamily="50" charset="-127"/>
            </a:rPr>
            <a:t>예불기 작업안전 </a:t>
          </a:r>
          <a:r>
            <a:rPr lang="en-US" altLang="ko-KR" sz="1200" b="1">
              <a:latin typeface="돋움" pitchFamily="50" charset="-127"/>
              <a:ea typeface="돋움" pitchFamily="50" charset="-127"/>
            </a:rPr>
            <a:t>】</a:t>
          </a:r>
        </a:p>
        <a:p>
          <a:pPr algn="l"/>
          <a:endParaRPr lang="en-US" altLang="ko-KR" sz="1200">
            <a:solidFill>
              <a:schemeClr val="dk1"/>
            </a:solidFill>
            <a:effectLst/>
            <a:latin typeface="돋움" pitchFamily="50" charset="-127"/>
            <a:ea typeface="돋움" pitchFamily="50" charset="-127"/>
            <a:cs typeface="+mn-cs"/>
          </a:endParaRPr>
        </a:p>
        <a:p>
          <a:pPr algn="l"/>
          <a:r>
            <a:rPr lang="ko-KR" altLang="ko-KR" sz="1200">
              <a:solidFill>
                <a:schemeClr val="dk1"/>
              </a:solidFill>
              <a:effectLst/>
              <a:latin typeface="돋움" pitchFamily="50" charset="-127"/>
              <a:ea typeface="돋움" pitchFamily="50" charset="-127"/>
              <a:cs typeface="+mn-cs"/>
            </a:rPr>
            <a:t>  ○ </a:t>
          </a:r>
          <a:r>
            <a:rPr lang="ko-KR" altLang="en-US" sz="1200">
              <a:solidFill>
                <a:schemeClr val="dk1"/>
              </a:solidFill>
              <a:effectLst/>
              <a:latin typeface="돋움" pitchFamily="50" charset="-127"/>
              <a:ea typeface="돋움" pitchFamily="50" charset="-127"/>
              <a:cs typeface="+mn-cs"/>
            </a:rPr>
            <a:t>경사지에서 넘어지지 않도록 발 위치를 수시로 확인</a:t>
          </a:r>
          <a:endParaRPr lang="en-US" altLang="ko-KR" sz="1200">
            <a:solidFill>
              <a:schemeClr val="dk1"/>
            </a:solidFill>
            <a:effectLst/>
            <a:latin typeface="돋움" pitchFamily="50" charset="-127"/>
            <a:ea typeface="돋움" pitchFamily="50" charset="-127"/>
            <a:cs typeface="+mn-cs"/>
          </a:endParaRPr>
        </a:p>
        <a:p>
          <a:pPr algn="l"/>
          <a:r>
            <a:rPr lang="ko-KR" altLang="ko-KR" sz="1200">
              <a:solidFill>
                <a:schemeClr val="dk1"/>
              </a:solidFill>
              <a:effectLst/>
              <a:latin typeface="돋움" pitchFamily="50" charset="-127"/>
              <a:ea typeface="돋움" pitchFamily="50" charset="-127"/>
              <a:cs typeface="+mn-cs"/>
            </a:rPr>
            <a:t>  ○ </a:t>
          </a:r>
          <a:r>
            <a:rPr lang="ko-KR" altLang="en-US" sz="1200">
              <a:solidFill>
                <a:schemeClr val="dk1"/>
              </a:solidFill>
              <a:effectLst/>
              <a:latin typeface="돋움" pitchFamily="50" charset="-127"/>
              <a:ea typeface="돋움" pitchFamily="50" charset="-127"/>
              <a:cs typeface="+mn-cs"/>
            </a:rPr>
            <a:t>돌이나 둥근 것 등 미끄러운 것을 밟지 않도록 주의</a:t>
          </a:r>
          <a:endParaRPr lang="en-US" altLang="ko-KR" sz="1200">
            <a:solidFill>
              <a:schemeClr val="dk1"/>
            </a:solidFill>
            <a:effectLst/>
            <a:latin typeface="돋움" pitchFamily="50" charset="-127"/>
            <a:ea typeface="돋움" pitchFamily="50" charset="-127"/>
            <a:cs typeface="+mn-cs"/>
          </a:endParaRPr>
        </a:p>
        <a:p>
          <a:pPr algn="l"/>
          <a:r>
            <a:rPr lang="ko-KR" altLang="ko-KR" sz="1200">
              <a:solidFill>
                <a:schemeClr val="dk1"/>
              </a:solidFill>
              <a:effectLst/>
              <a:latin typeface="돋움" pitchFamily="50" charset="-127"/>
              <a:ea typeface="돋움" pitchFamily="50" charset="-127"/>
              <a:cs typeface="+mn-cs"/>
            </a:rPr>
            <a:t>  ○ </a:t>
          </a:r>
          <a:r>
            <a:rPr lang="ko-KR" altLang="en-US" sz="1200">
              <a:solidFill>
                <a:schemeClr val="dk1"/>
              </a:solidFill>
              <a:effectLst/>
              <a:latin typeface="돋움" pitchFamily="50" charset="-127"/>
              <a:ea typeface="돋움" pitchFamily="50" charset="-127"/>
              <a:cs typeface="+mn-cs"/>
            </a:rPr>
            <a:t>예불 폭은 </a:t>
          </a:r>
          <a:r>
            <a:rPr lang="en-US" altLang="ko-KR" sz="1200">
              <a:solidFill>
                <a:schemeClr val="dk1"/>
              </a:solidFill>
              <a:effectLst/>
              <a:latin typeface="돋움" pitchFamily="50" charset="-127"/>
              <a:ea typeface="돋움" pitchFamily="50" charset="-127"/>
              <a:cs typeface="+mn-cs"/>
            </a:rPr>
            <a:t>1.5m </a:t>
          </a:r>
          <a:r>
            <a:rPr lang="ko-KR" altLang="en-US" sz="1200">
              <a:solidFill>
                <a:schemeClr val="dk1"/>
              </a:solidFill>
              <a:effectLst/>
              <a:latin typeface="돋움" pitchFamily="50" charset="-127"/>
              <a:ea typeface="돋움" pitchFamily="50" charset="-127"/>
              <a:cs typeface="+mn-cs"/>
            </a:rPr>
            <a:t>정도로 하고</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칼날 폭은 중앙보다 약간 아래방향으로 경사면 방향에 서서 오른쪽에서 왼쪽으로</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a:t>
          </a:r>
          <a:r>
            <a:rPr lang="en-US" altLang="ko-KR" sz="1200">
              <a:solidFill>
                <a:schemeClr val="dk1"/>
              </a:solidFill>
              <a:effectLst/>
              <a:latin typeface="돋움" pitchFamily="50" charset="-127"/>
              <a:ea typeface="돋움" pitchFamily="50" charset="-127"/>
              <a:cs typeface="+mn-cs"/>
            </a:rPr>
            <a:t>2~3</a:t>
          </a:r>
          <a:r>
            <a:rPr lang="ko-KR" altLang="en-US" sz="1200">
              <a:solidFill>
                <a:schemeClr val="dk1"/>
              </a:solidFill>
              <a:effectLst/>
              <a:latin typeface="돋움" pitchFamily="50" charset="-127"/>
              <a:ea typeface="돋움" pitchFamily="50" charset="-127"/>
              <a:cs typeface="+mn-cs"/>
            </a:rPr>
            <a:t>회로 나누어 예초</a:t>
          </a:r>
          <a:endParaRPr lang="en-US" altLang="ko-KR" sz="1200">
            <a:solidFill>
              <a:schemeClr val="dk1"/>
            </a:solidFill>
            <a:effectLst/>
            <a:latin typeface="돋움" pitchFamily="50" charset="-127"/>
            <a:ea typeface="돋움" pitchFamily="50" charset="-127"/>
            <a:cs typeface="+mn-cs"/>
          </a:endParaRPr>
        </a:p>
        <a:p>
          <a:r>
            <a:rPr lang="ko-KR" altLang="ko-KR" sz="1200">
              <a:solidFill>
                <a:schemeClr val="dk1"/>
              </a:solidFill>
              <a:effectLst/>
              <a:latin typeface="돋움" pitchFamily="50" charset="-127"/>
              <a:ea typeface="돋움" pitchFamily="50" charset="-127"/>
              <a:cs typeface="+mn-cs"/>
            </a:rPr>
            <a:t>  ○ </a:t>
          </a:r>
          <a:r>
            <a:rPr lang="ko-KR" altLang="en-US" sz="1200">
              <a:solidFill>
                <a:schemeClr val="dk1"/>
              </a:solidFill>
              <a:effectLst/>
              <a:latin typeface="돋움" pitchFamily="50" charset="-127"/>
              <a:ea typeface="돋움" pitchFamily="50" charset="-127"/>
              <a:cs typeface="+mn-cs"/>
            </a:rPr>
            <a:t>칼날 회전방향과 반대방향 예초 금지</a:t>
          </a:r>
          <a:endParaRPr lang="ko-KR" altLang="ko-KR" sz="1200">
            <a:effectLst/>
            <a:latin typeface="돋움" pitchFamily="50" charset="-127"/>
            <a:ea typeface="돋움" pitchFamily="50" charset="-127"/>
          </a:endParaRPr>
        </a:p>
        <a:p>
          <a:r>
            <a:rPr lang="ko-KR" altLang="ko-KR" sz="1200">
              <a:solidFill>
                <a:schemeClr val="dk1"/>
              </a:solidFill>
              <a:effectLst/>
              <a:latin typeface="돋움" pitchFamily="50" charset="-127"/>
              <a:ea typeface="돋움" pitchFamily="50" charset="-127"/>
              <a:cs typeface="+mn-cs"/>
            </a:rPr>
            <a:t>  ○ </a:t>
          </a:r>
          <a:r>
            <a:rPr lang="ko-KR" altLang="en-US" sz="1200">
              <a:solidFill>
                <a:schemeClr val="dk1"/>
              </a:solidFill>
              <a:effectLst/>
              <a:latin typeface="돋움" pitchFamily="50" charset="-127"/>
              <a:ea typeface="돋움" pitchFamily="50" charset="-127"/>
              <a:cs typeface="+mn-cs"/>
            </a:rPr>
            <a:t>칼날이 덩굴에 휘감기지 않도록 주의하고 덩굴 윗부분을 먼저 작업한 후 아래 부분 작업 실시</a:t>
          </a:r>
          <a:endParaRPr lang="ko-KR" altLang="ko-KR" sz="1200">
            <a:effectLst/>
            <a:latin typeface="돋움" pitchFamily="50" charset="-127"/>
            <a:ea typeface="돋움" pitchFamily="50" charset="-127"/>
          </a:endParaRPr>
        </a:p>
        <a:p>
          <a:r>
            <a:rPr lang="ko-KR" altLang="ko-KR" sz="1200">
              <a:solidFill>
                <a:schemeClr val="dk1"/>
              </a:solidFill>
              <a:effectLst/>
              <a:latin typeface="돋움" pitchFamily="50" charset="-127"/>
              <a:ea typeface="돋움" pitchFamily="50" charset="-127"/>
              <a:cs typeface="+mn-cs"/>
            </a:rPr>
            <a:t>  ○ </a:t>
          </a:r>
          <a:r>
            <a:rPr lang="ko-KR" altLang="en-US" sz="1200">
              <a:solidFill>
                <a:schemeClr val="dk1"/>
              </a:solidFill>
              <a:effectLst/>
              <a:latin typeface="돋움" pitchFamily="50" charset="-127"/>
              <a:ea typeface="돋움" pitchFamily="50" charset="-127"/>
              <a:cs typeface="+mn-cs"/>
            </a:rPr>
            <a:t>예초작업 </a:t>
          </a:r>
          <a:r>
            <a:rPr lang="en-US" altLang="ko-KR" sz="1200">
              <a:solidFill>
                <a:schemeClr val="dk1"/>
              </a:solidFill>
              <a:effectLst/>
              <a:latin typeface="돋움" pitchFamily="50" charset="-127"/>
              <a:ea typeface="돋움" pitchFamily="50" charset="-127"/>
              <a:cs typeface="+mn-cs"/>
            </a:rPr>
            <a:t>5m </a:t>
          </a:r>
          <a:r>
            <a:rPr lang="ko-KR" altLang="en-US" sz="1200">
              <a:solidFill>
                <a:schemeClr val="dk1"/>
              </a:solidFill>
              <a:effectLst/>
              <a:latin typeface="돋움" pitchFamily="50" charset="-127"/>
              <a:ea typeface="돋움" pitchFamily="50" charset="-127"/>
              <a:cs typeface="+mn-cs"/>
            </a:rPr>
            <a:t>이내를 위험구역으로 하고</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그 구역 내에 다른 작업자 출입 금지</a:t>
          </a:r>
          <a:endParaRPr lang="en-US" altLang="ko-KR" sz="1200">
            <a:solidFill>
              <a:schemeClr val="dk1"/>
            </a:solidFill>
            <a:effectLst/>
            <a:latin typeface="돋움" pitchFamily="50" charset="-127"/>
            <a:ea typeface="돋움" pitchFamily="50" charset="-127"/>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ko-KR" altLang="ko-KR" sz="1200">
              <a:solidFill>
                <a:schemeClr val="dk1"/>
              </a:solidFill>
              <a:effectLst/>
              <a:latin typeface="돋움" pitchFamily="50" charset="-127"/>
              <a:ea typeface="돋움" pitchFamily="50" charset="-127"/>
              <a:cs typeface="+mn-cs"/>
            </a:rPr>
            <a:t>  ○ </a:t>
          </a:r>
          <a:r>
            <a:rPr lang="ko-KR" altLang="en-US" sz="1200">
              <a:solidFill>
                <a:schemeClr val="dk1"/>
              </a:solidFill>
              <a:effectLst/>
              <a:latin typeface="돋움" pitchFamily="50" charset="-127"/>
              <a:ea typeface="돋움" pitchFamily="50" charset="-127"/>
              <a:cs typeface="+mn-cs"/>
            </a:rPr>
            <a:t>통나무 등을 예초기로 절단할 경우 절단부 지름이 </a:t>
          </a:r>
          <a:r>
            <a:rPr lang="en-US" altLang="ko-KR" sz="1200">
              <a:solidFill>
                <a:schemeClr val="dk1"/>
              </a:solidFill>
              <a:effectLst/>
              <a:latin typeface="돋움" pitchFamily="50" charset="-127"/>
              <a:ea typeface="돋움" pitchFamily="50" charset="-127"/>
              <a:cs typeface="+mn-cs"/>
            </a:rPr>
            <a:t>8cm</a:t>
          </a:r>
          <a:r>
            <a:rPr lang="ko-KR" altLang="en-US" sz="1200">
              <a:solidFill>
                <a:schemeClr val="dk1"/>
              </a:solidFill>
              <a:effectLst/>
              <a:latin typeface="돋움" pitchFamily="50" charset="-127"/>
              <a:ea typeface="돋움" pitchFamily="50" charset="-127"/>
              <a:cs typeface="+mn-cs"/>
            </a:rPr>
            <a:t>이하의 것만 절단</a:t>
          </a:r>
          <a:endParaRPr lang="en-US" altLang="ko-KR" sz="1200">
            <a:latin typeface="돋움" pitchFamily="50" charset="-127"/>
            <a:ea typeface="돋움" pitchFamily="50" charset="-127"/>
          </a:endParaRPr>
        </a:p>
      </xdr:txBody>
    </xdr:sp>
    <xdr:clientData/>
  </xdr:twoCellAnchor>
  <xdr:twoCellAnchor>
    <xdr:from>
      <xdr:col>6</xdr:col>
      <xdr:colOff>723902</xdr:colOff>
      <xdr:row>152</xdr:row>
      <xdr:rowOff>114300</xdr:rowOff>
    </xdr:from>
    <xdr:to>
      <xdr:col>9</xdr:col>
      <xdr:colOff>295276</xdr:colOff>
      <xdr:row>160</xdr:row>
      <xdr:rowOff>123825</xdr:rowOff>
    </xdr:to>
    <xdr:pic>
      <xdr:nvPicPr>
        <xdr:cNvPr id="134" name="_x225463816" descr="EMB0000182c1351">
          <a:extLst>
            <a:ext uri="{FF2B5EF4-FFF2-40B4-BE49-F238E27FC236}">
              <a16:creationId xmlns:a16="http://schemas.microsoft.com/office/drawing/2014/main" id="{43B52BDB-A5C6-4D32-9AF1-7D91621EC7DD}"/>
            </a:ext>
          </a:extLst>
        </xdr:cNvPr>
        <xdr:cNvPicPr>
          <a:picLocks noChangeAspect="1" noChangeArrowheads="1"/>
        </xdr:cNvPicPr>
      </xdr:nvPicPr>
      <xdr:blipFill>
        <a:blip xmlns:r="http://schemas.openxmlformats.org/officeDocument/2006/relationships" r:embed="rId9" cstate="screen">
          <a:extLst>
            <a:ext uri="{28A0092B-C50C-407E-A947-70E740481C1C}">
              <a14:useLocalDpi xmlns:a14="http://schemas.microsoft.com/office/drawing/2010/main"/>
            </a:ext>
          </a:extLst>
        </a:blip>
        <a:srcRect/>
        <a:stretch>
          <a:fillRect/>
        </a:stretch>
      </xdr:blipFill>
      <xdr:spPr bwMode="auto">
        <a:xfrm>
          <a:off x="5295902" y="25374600"/>
          <a:ext cx="1857374"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95249</xdr:colOff>
      <xdr:row>152</xdr:row>
      <xdr:rowOff>66675</xdr:rowOff>
    </xdr:from>
    <xdr:to>
      <xdr:col>11</xdr:col>
      <xdr:colOff>400050</xdr:colOff>
      <xdr:row>160</xdr:row>
      <xdr:rowOff>57150</xdr:rowOff>
    </xdr:to>
    <xdr:pic>
      <xdr:nvPicPr>
        <xdr:cNvPr id="135" name="_x225463016" descr="EMB0000182c1354">
          <a:extLst>
            <a:ext uri="{FF2B5EF4-FFF2-40B4-BE49-F238E27FC236}">
              <a16:creationId xmlns:a16="http://schemas.microsoft.com/office/drawing/2014/main" id="{D737B319-3912-4A85-BDE8-791A11A7D4D6}"/>
            </a:ext>
          </a:extLst>
        </xdr:cNvPr>
        <xdr:cNvPicPr>
          <a:picLocks noChangeAspect="1" noChangeArrowheads="1"/>
        </xdr:cNvPicPr>
      </xdr:nvPicPr>
      <xdr:blipFill>
        <a:blip xmlns:r="http://schemas.openxmlformats.org/officeDocument/2006/relationships" r:embed="rId10" cstate="screen">
          <a:extLst>
            <a:ext uri="{28A0092B-C50C-407E-A947-70E740481C1C}">
              <a14:useLocalDpi xmlns:a14="http://schemas.microsoft.com/office/drawing/2010/main"/>
            </a:ext>
          </a:extLst>
        </a:blip>
        <a:srcRect/>
        <a:stretch>
          <a:fillRect/>
        </a:stretch>
      </xdr:blipFill>
      <xdr:spPr bwMode="auto">
        <a:xfrm>
          <a:off x="6953249" y="25374600"/>
          <a:ext cx="1828801"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190501</xdr:colOff>
      <xdr:row>164</xdr:row>
      <xdr:rowOff>104775</xdr:rowOff>
    </xdr:from>
    <xdr:to>
      <xdr:col>10</xdr:col>
      <xdr:colOff>723900</xdr:colOff>
      <xdr:row>176</xdr:row>
      <xdr:rowOff>28575</xdr:rowOff>
    </xdr:to>
    <xdr:pic>
      <xdr:nvPicPr>
        <xdr:cNvPr id="136" name="_x225463336" descr="EMB0000182c1357">
          <a:extLst>
            <a:ext uri="{FF2B5EF4-FFF2-40B4-BE49-F238E27FC236}">
              <a16:creationId xmlns:a16="http://schemas.microsoft.com/office/drawing/2014/main" id="{89E36D31-70FF-4745-A673-6C6E6F63EE28}"/>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a:ext>
          </a:extLst>
        </a:blip>
        <a:srcRect/>
        <a:stretch>
          <a:fillRect/>
        </a:stretch>
      </xdr:blipFill>
      <xdr:spPr bwMode="auto">
        <a:xfrm>
          <a:off x="5524501" y="25374600"/>
          <a:ext cx="2819399"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352423</xdr:colOff>
      <xdr:row>185</xdr:row>
      <xdr:rowOff>85725</xdr:rowOff>
    </xdr:from>
    <xdr:to>
      <xdr:col>11</xdr:col>
      <xdr:colOff>610423</xdr:colOff>
      <xdr:row>187</xdr:row>
      <xdr:rowOff>113625</xdr:rowOff>
    </xdr:to>
    <xdr:sp macro="" textlink="">
      <xdr:nvSpPr>
        <xdr:cNvPr id="137" name="직사각형 136">
          <a:extLst>
            <a:ext uri="{FF2B5EF4-FFF2-40B4-BE49-F238E27FC236}">
              <a16:creationId xmlns:a16="http://schemas.microsoft.com/office/drawing/2014/main" id="{BA77695A-EFCC-4752-ACD8-7E2E37B9D4CF}"/>
            </a:ext>
          </a:extLst>
        </xdr:cNvPr>
        <xdr:cNvSpPr/>
      </xdr:nvSpPr>
      <xdr:spPr bwMode="auto">
        <a:xfrm>
          <a:off x="352423" y="25374600"/>
          <a:ext cx="8640000" cy="0"/>
        </a:xfrm>
        <a:prstGeom prst="rect">
          <a:avLst/>
        </a:prstGeom>
        <a:noFill/>
        <a:ln w="12700">
          <a:no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b="1">
              <a:latin typeface="돋움" pitchFamily="50" charset="-127"/>
              <a:ea typeface="돋움" pitchFamily="50" charset="-127"/>
            </a:rPr>
            <a:t>  </a:t>
          </a:r>
          <a:r>
            <a:rPr lang="en-US" altLang="ko-KR" sz="1200" b="1">
              <a:latin typeface="돋움" pitchFamily="50" charset="-127"/>
              <a:ea typeface="돋움" pitchFamily="50" charset="-127"/>
            </a:rPr>
            <a:t>【 </a:t>
          </a:r>
          <a:r>
            <a:rPr lang="ko-KR" altLang="en-US" sz="1200" b="1">
              <a:latin typeface="돋움" pitchFamily="50" charset="-127"/>
              <a:ea typeface="돋움" pitchFamily="50" charset="-127"/>
            </a:rPr>
            <a:t>재해사례  및  예방대책 </a:t>
          </a:r>
          <a:r>
            <a:rPr lang="en-US" altLang="ko-KR" sz="1200" b="1">
              <a:latin typeface="돋움" pitchFamily="50" charset="-127"/>
              <a:ea typeface="돋움" pitchFamily="50" charset="-127"/>
            </a:rPr>
            <a:t>】</a:t>
          </a:r>
        </a:p>
      </xdr:txBody>
    </xdr:sp>
    <xdr:clientData/>
  </xdr:twoCellAnchor>
  <xdr:twoCellAnchor>
    <xdr:from>
      <xdr:col>0</xdr:col>
      <xdr:colOff>342898</xdr:colOff>
      <xdr:row>188</xdr:row>
      <xdr:rowOff>19051</xdr:rowOff>
    </xdr:from>
    <xdr:to>
      <xdr:col>11</xdr:col>
      <xdr:colOff>600898</xdr:colOff>
      <xdr:row>195</xdr:row>
      <xdr:rowOff>132901</xdr:rowOff>
    </xdr:to>
    <xdr:sp macro="" textlink="">
      <xdr:nvSpPr>
        <xdr:cNvPr id="138" name="직사각형 137">
          <a:extLst>
            <a:ext uri="{FF2B5EF4-FFF2-40B4-BE49-F238E27FC236}">
              <a16:creationId xmlns:a16="http://schemas.microsoft.com/office/drawing/2014/main" id="{C86C7027-C934-4325-931F-DF39EF6FE8A0}"/>
            </a:ext>
          </a:extLst>
        </xdr:cNvPr>
        <xdr:cNvSpPr/>
      </xdr:nvSpPr>
      <xdr:spPr bwMode="auto">
        <a:xfrm>
          <a:off x="342898" y="25374600"/>
          <a:ext cx="8640000" cy="0"/>
        </a:xfrm>
        <a:prstGeom prst="rect">
          <a:avLst/>
        </a:prstGeom>
        <a:noFill/>
        <a:ln w="12700">
          <a:solidFill>
            <a:schemeClr val="dk1"/>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개요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예불기로 풀베기 작업 중 작업자가 비에 젖은 풀잎을 밟는 순간 미끄러지면서 날이</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동료작업의 좌측 무릎에 닿으면서 부상을 입은 재해임</a:t>
          </a:r>
          <a:endParaRPr lang="en-US" altLang="ko-KR" sz="1200">
            <a:solidFill>
              <a:schemeClr val="dk1"/>
            </a:solidFill>
            <a:effectLst/>
            <a:latin typeface="돋움" pitchFamily="50" charset="-127"/>
            <a:ea typeface="돋움" pitchFamily="50" charset="-127"/>
            <a:cs typeface="+mn-cs"/>
          </a:endParaRPr>
        </a:p>
        <a:p>
          <a:pPr algn="l"/>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대책 </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예불기 작업반경내에 타 작업자 접근금지 및 우천 후 풀베기 작업 시 바닥이</a:t>
          </a: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미끄러우므로 주의</a:t>
          </a:r>
          <a:endParaRPr lang="en-US" altLang="ko-KR" sz="1200">
            <a:latin typeface="돋움" pitchFamily="50" charset="-127"/>
            <a:ea typeface="돋움" pitchFamily="50" charset="-127"/>
          </a:endParaRPr>
        </a:p>
      </xdr:txBody>
    </xdr:sp>
    <xdr:clientData/>
  </xdr:twoCellAnchor>
  <xdr:twoCellAnchor>
    <xdr:from>
      <xdr:col>0</xdr:col>
      <xdr:colOff>466725</xdr:colOff>
      <xdr:row>188</xdr:row>
      <xdr:rowOff>38100</xdr:rowOff>
    </xdr:from>
    <xdr:to>
      <xdr:col>2</xdr:col>
      <xdr:colOff>382725</xdr:colOff>
      <xdr:row>195</xdr:row>
      <xdr:rowOff>117950</xdr:rowOff>
    </xdr:to>
    <xdr:pic>
      <xdr:nvPicPr>
        <xdr:cNvPr id="139" name="그림 138">
          <a:extLst>
            <a:ext uri="{FF2B5EF4-FFF2-40B4-BE49-F238E27FC236}">
              <a16:creationId xmlns:a16="http://schemas.microsoft.com/office/drawing/2014/main" id="{F9078F26-80D3-4F33-AEFA-254733814E93}"/>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a:ext>
          </a:extLst>
        </a:blip>
        <a:srcRect/>
        <a:stretch>
          <a:fillRect/>
        </a:stretch>
      </xdr:blipFill>
      <xdr:spPr bwMode="auto">
        <a:xfrm>
          <a:off x="466725" y="25374600"/>
          <a:ext cx="14400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428627</xdr:colOff>
      <xdr:row>195</xdr:row>
      <xdr:rowOff>142875</xdr:rowOff>
    </xdr:from>
    <xdr:to>
      <xdr:col>2</xdr:col>
      <xdr:colOff>422311</xdr:colOff>
      <xdr:row>203</xdr:row>
      <xdr:rowOff>52875</xdr:rowOff>
    </xdr:to>
    <xdr:pic>
      <xdr:nvPicPr>
        <xdr:cNvPr id="140" name="그림 139">
          <a:extLst>
            <a:ext uri="{FF2B5EF4-FFF2-40B4-BE49-F238E27FC236}">
              <a16:creationId xmlns:a16="http://schemas.microsoft.com/office/drawing/2014/main" id="{B3CD7A2C-447E-42B3-B1DA-3FC4C9860A05}"/>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a:ext>
          </a:extLst>
        </a:blip>
        <a:srcRect/>
        <a:stretch>
          <a:fillRect/>
        </a:stretch>
      </xdr:blipFill>
      <xdr:spPr bwMode="auto">
        <a:xfrm>
          <a:off x="428627" y="25374600"/>
          <a:ext cx="1517684"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438150</xdr:colOff>
      <xdr:row>203</xdr:row>
      <xdr:rowOff>95249</xdr:rowOff>
    </xdr:from>
    <xdr:to>
      <xdr:col>2</xdr:col>
      <xdr:colOff>354150</xdr:colOff>
      <xdr:row>211</xdr:row>
      <xdr:rowOff>5249</xdr:rowOff>
    </xdr:to>
    <xdr:pic>
      <xdr:nvPicPr>
        <xdr:cNvPr id="141" name="그림 140">
          <a:extLst>
            <a:ext uri="{FF2B5EF4-FFF2-40B4-BE49-F238E27FC236}">
              <a16:creationId xmlns:a16="http://schemas.microsoft.com/office/drawing/2014/main" id="{E1B029CB-C6ED-40BD-8D6A-52C934C961E0}"/>
            </a:ext>
          </a:extLst>
        </xdr:cNvPr>
        <xdr:cNvPicPr>
          <a:picLocks noChangeArrowheads="1"/>
        </xdr:cNvPicPr>
      </xdr:nvPicPr>
      <xdr:blipFill>
        <a:blip xmlns:r="http://schemas.openxmlformats.org/officeDocument/2006/relationships" r:embed="rId14">
          <a:extLst>
            <a:ext uri="{28A0092B-C50C-407E-A947-70E740481C1C}">
              <a14:useLocalDpi xmlns:a14="http://schemas.microsoft.com/office/drawing/2010/main"/>
            </a:ext>
          </a:extLst>
        </a:blip>
        <a:srcRect/>
        <a:stretch>
          <a:fillRect/>
        </a:stretch>
      </xdr:blipFill>
      <xdr:spPr bwMode="auto">
        <a:xfrm>
          <a:off x="438150" y="25374600"/>
          <a:ext cx="14400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342898</xdr:colOff>
      <xdr:row>211</xdr:row>
      <xdr:rowOff>18602</xdr:rowOff>
    </xdr:from>
    <xdr:to>
      <xdr:col>11</xdr:col>
      <xdr:colOff>600898</xdr:colOff>
      <xdr:row>221</xdr:row>
      <xdr:rowOff>9525</xdr:rowOff>
    </xdr:to>
    <xdr:sp macro="" textlink="">
      <xdr:nvSpPr>
        <xdr:cNvPr id="142" name="직사각형 141">
          <a:extLst>
            <a:ext uri="{FF2B5EF4-FFF2-40B4-BE49-F238E27FC236}">
              <a16:creationId xmlns:a16="http://schemas.microsoft.com/office/drawing/2014/main" id="{71D89488-1111-44F0-8CB0-AD781CEC3528}"/>
            </a:ext>
          </a:extLst>
        </xdr:cNvPr>
        <xdr:cNvSpPr/>
      </xdr:nvSpPr>
      <xdr:spPr bwMode="auto">
        <a:xfrm>
          <a:off x="342898" y="25374600"/>
          <a:ext cx="8640000" cy="0"/>
        </a:xfrm>
        <a:prstGeom prst="rect">
          <a:avLst/>
        </a:prstGeom>
        <a:noFill/>
        <a:ln w="12700">
          <a:solidFill>
            <a:schemeClr val="dk1"/>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endParaRPr lang="en-US" altLang="ko-KR" sz="1200">
            <a:solidFill>
              <a:schemeClr val="dk1"/>
            </a:solidFill>
            <a:effectLst/>
            <a:latin typeface="돋움" pitchFamily="50" charset="-127"/>
            <a:ea typeface="돋움" pitchFamily="50" charset="-127"/>
            <a:cs typeface="+mn-cs"/>
          </a:endParaRPr>
        </a:p>
        <a:p>
          <a:pPr algn="l"/>
          <a:endParaRPr lang="en-US" altLang="ko-KR" sz="1200">
            <a:solidFill>
              <a:schemeClr val="dk1"/>
            </a:solidFill>
            <a:effectLst/>
            <a:latin typeface="돋움" pitchFamily="50" charset="-127"/>
            <a:ea typeface="돋움" pitchFamily="50" charset="-127"/>
            <a:cs typeface="+mn-cs"/>
          </a:endParaRPr>
        </a:p>
        <a:p>
          <a:pPr algn="l"/>
          <a:endParaRPr lang="en-US" altLang="ko-KR" sz="1200">
            <a:solidFill>
              <a:schemeClr val="dk1"/>
            </a:solidFill>
            <a:effectLst/>
            <a:latin typeface="돋움" pitchFamily="50" charset="-127"/>
            <a:ea typeface="돋움" pitchFamily="50" charset="-127"/>
            <a:cs typeface="+mn-cs"/>
          </a:endParaRPr>
        </a:p>
        <a:p>
          <a:pPr algn="l"/>
          <a:endParaRPr lang="en-US" altLang="ko-KR" sz="1200">
            <a:solidFill>
              <a:schemeClr val="dk1"/>
            </a:solidFill>
            <a:effectLst/>
            <a:latin typeface="돋움" pitchFamily="50" charset="-127"/>
            <a:ea typeface="돋움" pitchFamily="50" charset="-127"/>
            <a:cs typeface="+mn-cs"/>
          </a:endParaRPr>
        </a:p>
        <a:p>
          <a:pPr algn="l"/>
          <a:endParaRPr lang="en-US" altLang="ko-KR" sz="1200">
            <a:solidFill>
              <a:schemeClr val="dk1"/>
            </a:solidFill>
            <a:effectLst/>
            <a:latin typeface="돋움" pitchFamily="50" charset="-127"/>
            <a:ea typeface="돋움" pitchFamily="50" charset="-127"/>
            <a:cs typeface="+mn-cs"/>
          </a:endParaRPr>
        </a:p>
        <a:p>
          <a:pPr algn="l"/>
          <a:br>
            <a:rPr lang="en-US" altLang="ko-KR" sz="1200">
              <a:solidFill>
                <a:schemeClr val="dk1"/>
              </a:solidFill>
              <a:effectLst/>
              <a:latin typeface="돋움" pitchFamily="50" charset="-127"/>
              <a:ea typeface="돋움" pitchFamily="50" charset="-127"/>
              <a:cs typeface="+mn-cs"/>
            </a:rPr>
          </a:br>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 </a:t>
          </a:r>
          <a:r>
            <a:rPr lang="en-US" altLang="ko-KR" sz="1200">
              <a:solidFill>
                <a:schemeClr val="dk1"/>
              </a:solidFill>
              <a:effectLst/>
              <a:latin typeface="돋움" pitchFamily="50" charset="-127"/>
              <a:ea typeface="돋움" pitchFamily="50" charset="-127"/>
              <a:cs typeface="+mn-cs"/>
            </a:rPr>
            <a:t>&lt;</a:t>
          </a:r>
          <a:r>
            <a:rPr lang="ko-KR" altLang="en-US" sz="1200">
              <a:solidFill>
                <a:schemeClr val="dk1"/>
              </a:solidFill>
              <a:effectLst/>
              <a:latin typeface="돋움" pitchFamily="50" charset="-127"/>
              <a:ea typeface="돋움" pitchFamily="50" charset="-127"/>
              <a:cs typeface="+mn-cs"/>
            </a:rPr>
            <a:t>예불기 이동시 안전거리</a:t>
          </a:r>
          <a:r>
            <a:rPr lang="en-US" altLang="ko-KR" sz="1200">
              <a:solidFill>
                <a:schemeClr val="dk1"/>
              </a:solidFill>
              <a:effectLst/>
              <a:latin typeface="돋움" pitchFamily="50" charset="-127"/>
              <a:ea typeface="돋움" pitchFamily="50" charset="-127"/>
              <a:cs typeface="+mn-cs"/>
            </a:rPr>
            <a:t>&gt;             &lt;</a:t>
          </a:r>
          <a:r>
            <a:rPr lang="ko-KR" altLang="en-US" sz="1200">
              <a:solidFill>
                <a:schemeClr val="dk1"/>
              </a:solidFill>
              <a:effectLst/>
              <a:latin typeface="돋움" pitchFamily="50" charset="-127"/>
              <a:ea typeface="돋움" pitchFamily="50" charset="-127"/>
              <a:cs typeface="+mn-cs"/>
            </a:rPr>
            <a:t>작업시 이동방법과 날의 각도</a:t>
          </a:r>
          <a:r>
            <a:rPr lang="en-US" altLang="ko-KR" sz="1200">
              <a:solidFill>
                <a:schemeClr val="dk1"/>
              </a:solidFill>
              <a:effectLst/>
              <a:latin typeface="돋움" pitchFamily="50" charset="-127"/>
              <a:ea typeface="돋움" pitchFamily="50" charset="-127"/>
              <a:cs typeface="+mn-cs"/>
            </a:rPr>
            <a:t>&gt;</a:t>
          </a:r>
          <a:endParaRPr lang="en-US" altLang="ko-KR" sz="1200">
            <a:latin typeface="돋움" pitchFamily="50" charset="-127"/>
            <a:ea typeface="돋움" pitchFamily="50" charset="-127"/>
          </a:endParaRPr>
        </a:p>
      </xdr:txBody>
    </xdr:sp>
    <xdr:clientData/>
  </xdr:twoCellAnchor>
  <xdr:twoCellAnchor>
    <xdr:from>
      <xdr:col>0</xdr:col>
      <xdr:colOff>371475</xdr:colOff>
      <xdr:row>222</xdr:row>
      <xdr:rowOff>114300</xdr:rowOff>
    </xdr:from>
    <xdr:to>
      <xdr:col>1</xdr:col>
      <xdr:colOff>19050</xdr:colOff>
      <xdr:row>224</xdr:row>
      <xdr:rowOff>66675</xdr:rowOff>
    </xdr:to>
    <xdr:sp macro="" textlink="">
      <xdr:nvSpPr>
        <xdr:cNvPr id="143" name="직사각형 142">
          <a:extLst>
            <a:ext uri="{FF2B5EF4-FFF2-40B4-BE49-F238E27FC236}">
              <a16:creationId xmlns:a16="http://schemas.microsoft.com/office/drawing/2014/main" id="{1715CBDA-084B-4622-879B-06D9A8A91CD3}"/>
            </a:ext>
          </a:extLst>
        </xdr:cNvPr>
        <xdr:cNvSpPr/>
      </xdr:nvSpPr>
      <xdr:spPr bwMode="auto">
        <a:xfrm>
          <a:off x="371475" y="25488900"/>
          <a:ext cx="409575" cy="295275"/>
        </a:xfrm>
        <a:prstGeom prst="rect">
          <a:avLst/>
        </a:prstGeom>
        <a:no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endParaRPr lang="ko-KR" altLang="en-US" sz="1400" b="1">
            <a:solidFill>
              <a:sysClr val="windowText" lastClr="000000"/>
            </a:solidFill>
            <a:latin typeface="돋움" pitchFamily="50" charset="-127"/>
            <a:ea typeface="돋움" pitchFamily="50" charset="-127"/>
          </a:endParaRPr>
        </a:p>
      </xdr:txBody>
    </xdr:sp>
    <xdr:clientData/>
  </xdr:twoCellAnchor>
  <xdr:twoCellAnchor>
    <xdr:from>
      <xdr:col>1</xdr:col>
      <xdr:colOff>209550</xdr:colOff>
      <xdr:row>222</xdr:row>
      <xdr:rowOff>104775</xdr:rowOff>
    </xdr:from>
    <xdr:to>
      <xdr:col>5</xdr:col>
      <xdr:colOff>41550</xdr:colOff>
      <xdr:row>224</xdr:row>
      <xdr:rowOff>57075</xdr:rowOff>
    </xdr:to>
    <xdr:sp macro="" textlink="">
      <xdr:nvSpPr>
        <xdr:cNvPr id="144" name="오각형 150">
          <a:extLst>
            <a:ext uri="{FF2B5EF4-FFF2-40B4-BE49-F238E27FC236}">
              <a16:creationId xmlns:a16="http://schemas.microsoft.com/office/drawing/2014/main" id="{032C1029-52BD-4745-974D-3701696CFDBF}"/>
            </a:ext>
          </a:extLst>
        </xdr:cNvPr>
        <xdr:cNvSpPr/>
      </xdr:nvSpPr>
      <xdr:spPr bwMode="auto">
        <a:xfrm>
          <a:off x="971550" y="25479375"/>
          <a:ext cx="2880000" cy="295200"/>
        </a:xfrm>
        <a:prstGeom prst="homePlate">
          <a:avLst/>
        </a:prstGeom>
        <a:ln w="9525">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300" b="1"/>
            <a:t> 기타  장비</a:t>
          </a:r>
        </a:p>
      </xdr:txBody>
    </xdr:sp>
    <xdr:clientData/>
  </xdr:twoCellAnchor>
  <xdr:twoCellAnchor>
    <xdr:from>
      <xdr:col>0</xdr:col>
      <xdr:colOff>352423</xdr:colOff>
      <xdr:row>225</xdr:row>
      <xdr:rowOff>66675</xdr:rowOff>
    </xdr:from>
    <xdr:to>
      <xdr:col>11</xdr:col>
      <xdr:colOff>610423</xdr:colOff>
      <xdr:row>231</xdr:row>
      <xdr:rowOff>117975</xdr:rowOff>
    </xdr:to>
    <xdr:sp macro="" textlink="">
      <xdr:nvSpPr>
        <xdr:cNvPr id="145" name="직사각형 144">
          <a:extLst>
            <a:ext uri="{FF2B5EF4-FFF2-40B4-BE49-F238E27FC236}">
              <a16:creationId xmlns:a16="http://schemas.microsoft.com/office/drawing/2014/main" id="{0859BB84-BEC2-489E-A21A-E0745E90C686}"/>
            </a:ext>
          </a:extLst>
        </xdr:cNvPr>
        <xdr:cNvSpPr/>
      </xdr:nvSpPr>
      <xdr:spPr bwMode="auto">
        <a:xfrm>
          <a:off x="352423" y="25955625"/>
          <a:ext cx="8640000" cy="1080000"/>
        </a:xfrm>
        <a:prstGeom prst="rect">
          <a:avLst/>
        </a:prstGeom>
        <a:noFill/>
        <a:ln w="12700">
          <a:no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b="1">
              <a:latin typeface="돋움" pitchFamily="50" charset="-127"/>
              <a:ea typeface="돋움" pitchFamily="50" charset="-127"/>
            </a:rPr>
            <a:t>  </a:t>
          </a:r>
          <a:r>
            <a:rPr lang="en-US" altLang="ko-KR" sz="1200" b="1">
              <a:latin typeface="돋움" pitchFamily="50" charset="-127"/>
              <a:ea typeface="돋움" pitchFamily="50" charset="-127"/>
            </a:rPr>
            <a:t>【 </a:t>
          </a:r>
          <a:r>
            <a:rPr lang="ko-KR" altLang="en-US" sz="1200" b="1">
              <a:latin typeface="돋움" pitchFamily="50" charset="-127"/>
              <a:ea typeface="돋움" pitchFamily="50" charset="-127"/>
            </a:rPr>
            <a:t>손  톱 </a:t>
          </a:r>
          <a:r>
            <a:rPr lang="en-US" altLang="ko-KR" sz="1200" b="1">
              <a:latin typeface="돋움" pitchFamily="50" charset="-127"/>
              <a:ea typeface="돋움" pitchFamily="50" charset="-127"/>
            </a:rPr>
            <a:t>】</a:t>
          </a:r>
        </a:p>
        <a:p>
          <a:pPr algn="l"/>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손톱자루가 안전한가 수시로 확인 점검</a:t>
          </a:r>
          <a:endParaRPr lang="en-US" altLang="ko-KR" sz="1200">
            <a:solidFill>
              <a:schemeClr val="dk1"/>
            </a:solidFill>
            <a:effectLst/>
            <a:latin typeface="돋움" pitchFamily="50" charset="-127"/>
            <a:ea typeface="돋움" pitchFamily="50" charset="-127"/>
            <a:cs typeface="+mn-cs"/>
          </a:endParaRPr>
        </a:p>
        <a:p>
          <a:pPr algn="l"/>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작업자간 안전거리를 유지하고 미끄러지지 않도록 주의</a:t>
          </a:r>
          <a:endParaRPr lang="en-US" altLang="ko-KR" sz="1200">
            <a:solidFill>
              <a:schemeClr val="dk1"/>
            </a:solidFill>
            <a:effectLst/>
            <a:latin typeface="돋움" pitchFamily="50" charset="-127"/>
            <a:ea typeface="돋움" pitchFamily="50" charset="-127"/>
            <a:cs typeface="+mn-cs"/>
          </a:endParaRPr>
        </a:p>
        <a:p>
          <a:pPr algn="l"/>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손가락</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손등의 찰과상에 주의하고 작업자세는 한쪽 발을 약간 굽히고 다리를 벌려 허리에 부담을 덜 줌</a:t>
          </a:r>
          <a:endParaRPr lang="en-US" altLang="ko-KR" sz="1200">
            <a:latin typeface="돋움" pitchFamily="50" charset="-127"/>
            <a:ea typeface="돋움" pitchFamily="50" charset="-127"/>
          </a:endParaRPr>
        </a:p>
      </xdr:txBody>
    </xdr:sp>
    <xdr:clientData/>
  </xdr:twoCellAnchor>
  <xdr:twoCellAnchor>
    <xdr:from>
      <xdr:col>0</xdr:col>
      <xdr:colOff>352423</xdr:colOff>
      <xdr:row>232</xdr:row>
      <xdr:rowOff>19050</xdr:rowOff>
    </xdr:from>
    <xdr:to>
      <xdr:col>11</xdr:col>
      <xdr:colOff>610423</xdr:colOff>
      <xdr:row>237</xdr:row>
      <xdr:rowOff>9525</xdr:rowOff>
    </xdr:to>
    <xdr:sp macro="" textlink="">
      <xdr:nvSpPr>
        <xdr:cNvPr id="146" name="직사각형 145">
          <a:extLst>
            <a:ext uri="{FF2B5EF4-FFF2-40B4-BE49-F238E27FC236}">
              <a16:creationId xmlns:a16="http://schemas.microsoft.com/office/drawing/2014/main" id="{E52CF1AB-8B5E-4219-A217-5396B68440F2}"/>
            </a:ext>
          </a:extLst>
        </xdr:cNvPr>
        <xdr:cNvSpPr/>
      </xdr:nvSpPr>
      <xdr:spPr bwMode="auto">
        <a:xfrm>
          <a:off x="352423" y="27108150"/>
          <a:ext cx="8640000" cy="847725"/>
        </a:xfrm>
        <a:prstGeom prst="rect">
          <a:avLst/>
        </a:prstGeom>
        <a:noFill/>
        <a:ln w="12700">
          <a:no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b="1">
              <a:latin typeface="돋움" pitchFamily="50" charset="-127"/>
              <a:ea typeface="돋움" pitchFamily="50" charset="-127"/>
            </a:rPr>
            <a:t>  </a:t>
          </a:r>
          <a:r>
            <a:rPr lang="en-US" altLang="ko-KR" sz="1200" b="1">
              <a:latin typeface="돋움" pitchFamily="50" charset="-127"/>
              <a:ea typeface="돋움" pitchFamily="50" charset="-127"/>
            </a:rPr>
            <a:t>【 </a:t>
          </a:r>
          <a:r>
            <a:rPr lang="ko-KR" altLang="en-US" sz="1200" b="1">
              <a:latin typeface="돋움" pitchFamily="50" charset="-127"/>
              <a:ea typeface="돋움" pitchFamily="50" charset="-127"/>
            </a:rPr>
            <a:t>고지절단기 </a:t>
          </a:r>
          <a:r>
            <a:rPr lang="en-US" altLang="ko-KR" sz="1200" b="1">
              <a:latin typeface="돋움" pitchFamily="50" charset="-127"/>
              <a:ea typeface="돋움" pitchFamily="50" charset="-127"/>
            </a:rPr>
            <a:t>】</a:t>
          </a:r>
        </a:p>
        <a:p>
          <a:pPr algn="l"/>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나뭇가지 낙하에 의한 안면부 상해 위험이 있으므로 안면보호구 착용</a:t>
          </a:r>
          <a:endParaRPr lang="en-US" altLang="ko-KR" sz="1200">
            <a:solidFill>
              <a:schemeClr val="dk1"/>
            </a:solidFill>
            <a:effectLst/>
            <a:latin typeface="돋움" pitchFamily="50" charset="-127"/>
            <a:ea typeface="돋움" pitchFamily="50" charset="-127"/>
            <a:cs typeface="+mn-cs"/>
          </a:endParaRPr>
        </a:p>
        <a:p>
          <a:pPr algn="l"/>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작업자간 안전거리를 유지하고 항상 미끄러지지 않도록 주의</a:t>
          </a:r>
          <a:endParaRPr lang="en-US" altLang="ko-KR" sz="1200">
            <a:latin typeface="돋움" pitchFamily="50" charset="-127"/>
            <a:ea typeface="돋움" pitchFamily="50" charset="-127"/>
          </a:endParaRPr>
        </a:p>
      </xdr:txBody>
    </xdr:sp>
    <xdr:clientData/>
  </xdr:twoCellAnchor>
  <xdr:twoCellAnchor>
    <xdr:from>
      <xdr:col>0</xdr:col>
      <xdr:colOff>352423</xdr:colOff>
      <xdr:row>237</xdr:row>
      <xdr:rowOff>161925</xdr:rowOff>
    </xdr:from>
    <xdr:to>
      <xdr:col>11</xdr:col>
      <xdr:colOff>610423</xdr:colOff>
      <xdr:row>244</xdr:row>
      <xdr:rowOff>41775</xdr:rowOff>
    </xdr:to>
    <xdr:sp macro="" textlink="">
      <xdr:nvSpPr>
        <xdr:cNvPr id="147" name="직사각형 146">
          <a:extLst>
            <a:ext uri="{FF2B5EF4-FFF2-40B4-BE49-F238E27FC236}">
              <a16:creationId xmlns:a16="http://schemas.microsoft.com/office/drawing/2014/main" id="{06DC40BA-6256-4AB5-B6B9-BADB5B11B87D}"/>
            </a:ext>
          </a:extLst>
        </xdr:cNvPr>
        <xdr:cNvSpPr/>
      </xdr:nvSpPr>
      <xdr:spPr bwMode="auto">
        <a:xfrm>
          <a:off x="352423" y="28108275"/>
          <a:ext cx="8640000" cy="1080000"/>
        </a:xfrm>
        <a:prstGeom prst="rect">
          <a:avLst/>
        </a:prstGeom>
        <a:noFill/>
        <a:ln w="12700">
          <a:no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b="1">
              <a:latin typeface="돋움" pitchFamily="50" charset="-127"/>
              <a:ea typeface="돋움" pitchFamily="50" charset="-127"/>
            </a:rPr>
            <a:t>  </a:t>
          </a:r>
          <a:r>
            <a:rPr lang="en-US" altLang="ko-KR" sz="1200" b="1">
              <a:latin typeface="돋움" pitchFamily="50" charset="-127"/>
              <a:ea typeface="돋움" pitchFamily="50" charset="-127"/>
            </a:rPr>
            <a:t>【 </a:t>
          </a:r>
          <a:r>
            <a:rPr lang="ko-KR" altLang="en-US" sz="1200" b="1">
              <a:latin typeface="돋움" pitchFamily="50" charset="-127"/>
              <a:ea typeface="돋움" pitchFamily="50" charset="-127"/>
            </a:rPr>
            <a:t>무육  낫 </a:t>
          </a:r>
          <a:r>
            <a:rPr lang="en-US" altLang="ko-KR" sz="1200" b="1">
              <a:latin typeface="돋움" pitchFamily="50" charset="-127"/>
              <a:ea typeface="돋움" pitchFamily="50" charset="-127"/>
            </a:rPr>
            <a:t>】</a:t>
          </a:r>
        </a:p>
        <a:p>
          <a:pPr algn="l"/>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이동시 낫날에 의한 자상을 막기 위해 커버를 씌운 후 이동</a:t>
          </a:r>
          <a:endParaRPr lang="en-US" altLang="ko-KR" sz="1200">
            <a:solidFill>
              <a:schemeClr val="dk1"/>
            </a:solidFill>
            <a:effectLst/>
            <a:latin typeface="돋움" pitchFamily="50" charset="-127"/>
            <a:ea typeface="돋움" pitchFamily="50" charset="-127"/>
            <a:cs typeface="+mn-cs"/>
          </a:endParaRPr>
        </a:p>
        <a:p>
          <a:pPr algn="l"/>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작업자간 안전거리를 유지하고 항상 미끄러지지 않도록 주의</a:t>
          </a:r>
          <a:endParaRPr lang="en-US" altLang="ko-KR" sz="1200">
            <a:solidFill>
              <a:schemeClr val="dk1"/>
            </a:solidFill>
            <a:effectLst/>
            <a:latin typeface="돋움" pitchFamily="50" charset="-127"/>
            <a:ea typeface="돋움" pitchFamily="50" charset="-127"/>
            <a:cs typeface="+mn-cs"/>
          </a:endParaRPr>
        </a:p>
        <a:p>
          <a:pPr algn="l"/>
          <a:r>
            <a:rPr lang="ko-KR" altLang="ko-KR" sz="1200">
              <a:solidFill>
                <a:schemeClr val="dk1"/>
              </a:solidFill>
              <a:effectLst/>
              <a:latin typeface="돋움" pitchFamily="50" charset="-127"/>
              <a:ea typeface="돋움" pitchFamily="50" charset="-127"/>
              <a:cs typeface="+mn-cs"/>
            </a:rPr>
            <a:t>  </a:t>
          </a:r>
          <a:r>
            <a:rPr lang="ko-KR" altLang="ko-KR" sz="1100">
              <a:solidFill>
                <a:schemeClr val="dk1"/>
              </a:solidFill>
              <a:effectLst/>
              <a:latin typeface="+mn-lt"/>
              <a:ea typeface="+mn-ea"/>
              <a:cs typeface="+mn-cs"/>
            </a:rPr>
            <a:t>○</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가죽 및 면장갑을 사용한다</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코팅장갑 사용금지</a:t>
          </a:r>
          <a:r>
            <a:rPr lang="en-US" altLang="ko-KR" sz="1200">
              <a:solidFill>
                <a:schemeClr val="dk1"/>
              </a:solidFill>
              <a:effectLst/>
              <a:latin typeface="돋움" pitchFamily="50" charset="-127"/>
              <a:ea typeface="돋움" pitchFamily="50" charset="-127"/>
              <a:cs typeface="+mn-cs"/>
            </a:rPr>
            <a:t>)</a:t>
          </a:r>
          <a:endParaRPr lang="en-US" altLang="ko-KR" sz="1200">
            <a:latin typeface="돋움" pitchFamily="50" charset="-127"/>
            <a:ea typeface="돋움" pitchFamily="50" charset="-127"/>
          </a:endParaRPr>
        </a:p>
      </xdr:txBody>
    </xdr:sp>
    <xdr:clientData/>
  </xdr:twoCellAnchor>
  <xdr:twoCellAnchor>
    <xdr:from>
      <xdr:col>0</xdr:col>
      <xdr:colOff>352423</xdr:colOff>
      <xdr:row>251</xdr:row>
      <xdr:rowOff>95250</xdr:rowOff>
    </xdr:from>
    <xdr:to>
      <xdr:col>11</xdr:col>
      <xdr:colOff>610423</xdr:colOff>
      <xdr:row>257</xdr:row>
      <xdr:rowOff>146550</xdr:rowOff>
    </xdr:to>
    <xdr:sp macro="" textlink="">
      <xdr:nvSpPr>
        <xdr:cNvPr id="148" name="직사각형 147">
          <a:extLst>
            <a:ext uri="{FF2B5EF4-FFF2-40B4-BE49-F238E27FC236}">
              <a16:creationId xmlns:a16="http://schemas.microsoft.com/office/drawing/2014/main" id="{5C435D43-6419-4BD3-93E9-C7AAC8DEDB36}"/>
            </a:ext>
          </a:extLst>
        </xdr:cNvPr>
        <xdr:cNvSpPr/>
      </xdr:nvSpPr>
      <xdr:spPr bwMode="auto">
        <a:xfrm>
          <a:off x="352423" y="30441900"/>
          <a:ext cx="8640000" cy="1080000"/>
        </a:xfrm>
        <a:prstGeom prst="rect">
          <a:avLst/>
        </a:prstGeom>
        <a:noFill/>
        <a:ln w="12700">
          <a:no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endParaRPr lang="en-US" altLang="ko-KR" sz="1200">
            <a:solidFill>
              <a:schemeClr val="dk1"/>
            </a:solidFill>
            <a:effectLst/>
            <a:latin typeface="돋움" pitchFamily="50" charset="-127"/>
            <a:ea typeface="돋움" pitchFamily="50" charset="-127"/>
            <a:cs typeface="+mn-cs"/>
          </a:endParaRPr>
        </a:p>
        <a:p>
          <a:pPr algn="l"/>
          <a:endParaRPr lang="en-US" altLang="ko-KR" sz="1200">
            <a:solidFill>
              <a:schemeClr val="dk1"/>
            </a:solidFill>
            <a:effectLst/>
            <a:latin typeface="돋움" pitchFamily="50" charset="-127"/>
            <a:ea typeface="돋움" pitchFamily="50" charset="-127"/>
            <a:cs typeface="+mn-cs"/>
          </a:endParaRPr>
        </a:p>
        <a:p>
          <a:pPr algn="l"/>
          <a:endParaRPr lang="en-US" altLang="ko-KR" sz="1200">
            <a:solidFill>
              <a:schemeClr val="dk1"/>
            </a:solidFill>
            <a:effectLst/>
            <a:latin typeface="돋움" pitchFamily="50" charset="-127"/>
            <a:ea typeface="돋움" pitchFamily="50" charset="-127"/>
            <a:cs typeface="+mn-cs"/>
          </a:endParaRPr>
        </a:p>
        <a:p>
          <a:pPr algn="l"/>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en-US" altLang="ko-KR" sz="1200">
              <a:solidFill>
                <a:schemeClr val="dk1"/>
              </a:solidFill>
              <a:effectLst/>
              <a:latin typeface="돋움" pitchFamily="50" charset="-127"/>
              <a:ea typeface="돋움" pitchFamily="50" charset="-127"/>
              <a:cs typeface="+mn-cs"/>
            </a:rPr>
            <a:t>&lt;</a:t>
          </a:r>
          <a:r>
            <a:rPr lang="ko-KR" altLang="en-US" sz="1200">
              <a:solidFill>
                <a:schemeClr val="dk1"/>
              </a:solidFill>
              <a:effectLst/>
              <a:latin typeface="돋움" pitchFamily="50" charset="-127"/>
              <a:ea typeface="돋움" pitchFamily="50" charset="-127"/>
              <a:cs typeface="+mn-cs"/>
            </a:rPr>
            <a:t>고지절단기 작업자세</a:t>
          </a:r>
          <a:r>
            <a:rPr lang="en-US" altLang="ko-KR" sz="1200">
              <a:solidFill>
                <a:schemeClr val="dk1"/>
              </a:solidFill>
              <a:effectLst/>
              <a:latin typeface="돋움" pitchFamily="50" charset="-127"/>
              <a:ea typeface="돋움" pitchFamily="50" charset="-127"/>
              <a:cs typeface="+mn-cs"/>
            </a:rPr>
            <a:t>&gt;         &lt;</a:t>
          </a:r>
          <a:r>
            <a:rPr lang="ko-KR" altLang="en-US" sz="1200">
              <a:solidFill>
                <a:schemeClr val="dk1"/>
              </a:solidFill>
              <a:effectLst/>
              <a:latin typeface="돋움" pitchFamily="50" charset="-127"/>
              <a:ea typeface="돋움" pitchFamily="50" charset="-127"/>
              <a:cs typeface="+mn-cs"/>
            </a:rPr>
            <a:t>낫 보호용캡 사용</a:t>
          </a:r>
          <a:r>
            <a:rPr lang="en-US" altLang="ko-KR" sz="1200">
              <a:solidFill>
                <a:schemeClr val="dk1"/>
              </a:solidFill>
              <a:effectLst/>
              <a:latin typeface="돋움" pitchFamily="50" charset="-127"/>
              <a:ea typeface="돋움" pitchFamily="50" charset="-127"/>
              <a:cs typeface="+mn-cs"/>
            </a:rPr>
            <a:t>&gt;            &lt;</a:t>
          </a:r>
          <a:r>
            <a:rPr lang="ko-KR" altLang="en-US" sz="1200">
              <a:solidFill>
                <a:schemeClr val="dk1"/>
              </a:solidFill>
              <a:effectLst/>
              <a:latin typeface="돋움" pitchFamily="50" charset="-127"/>
              <a:ea typeface="돋움" pitchFamily="50" charset="-127"/>
              <a:cs typeface="+mn-cs"/>
            </a:rPr>
            <a:t>벌도목 미는 방향</a:t>
          </a:r>
          <a:r>
            <a:rPr lang="en-US" altLang="ko-KR" sz="1200">
              <a:solidFill>
                <a:schemeClr val="dk1"/>
              </a:solidFill>
              <a:effectLst/>
              <a:latin typeface="돋움" pitchFamily="50" charset="-127"/>
              <a:ea typeface="돋움" pitchFamily="50" charset="-127"/>
              <a:cs typeface="+mn-cs"/>
            </a:rPr>
            <a:t>&gt;</a:t>
          </a:r>
          <a:endParaRPr lang="en-US" altLang="ko-KR" sz="1200">
            <a:latin typeface="돋움" pitchFamily="50" charset="-127"/>
            <a:ea typeface="돋움" pitchFamily="50" charset="-127"/>
          </a:endParaRPr>
        </a:p>
      </xdr:txBody>
    </xdr:sp>
    <xdr:clientData/>
  </xdr:twoCellAnchor>
  <xdr:twoCellAnchor>
    <xdr:from>
      <xdr:col>0</xdr:col>
      <xdr:colOff>352423</xdr:colOff>
      <xdr:row>259</xdr:row>
      <xdr:rowOff>66675</xdr:rowOff>
    </xdr:from>
    <xdr:to>
      <xdr:col>11</xdr:col>
      <xdr:colOff>610423</xdr:colOff>
      <xdr:row>261</xdr:row>
      <xdr:rowOff>94575</xdr:rowOff>
    </xdr:to>
    <xdr:sp macro="" textlink="">
      <xdr:nvSpPr>
        <xdr:cNvPr id="149" name="직사각형 148">
          <a:extLst>
            <a:ext uri="{FF2B5EF4-FFF2-40B4-BE49-F238E27FC236}">
              <a16:creationId xmlns:a16="http://schemas.microsoft.com/office/drawing/2014/main" id="{DB10C9F9-6B3A-4267-8BE8-E03EEDEB1635}"/>
            </a:ext>
          </a:extLst>
        </xdr:cNvPr>
        <xdr:cNvSpPr/>
      </xdr:nvSpPr>
      <xdr:spPr bwMode="auto">
        <a:xfrm>
          <a:off x="352423" y="31784925"/>
          <a:ext cx="8640000" cy="370800"/>
        </a:xfrm>
        <a:prstGeom prst="rect">
          <a:avLst/>
        </a:prstGeom>
        <a:noFill/>
        <a:ln w="12700">
          <a:no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200" b="1">
              <a:latin typeface="돋움" pitchFamily="50" charset="-127"/>
              <a:ea typeface="돋움" pitchFamily="50" charset="-127"/>
            </a:rPr>
            <a:t>  </a:t>
          </a:r>
          <a:r>
            <a:rPr lang="en-US" altLang="ko-KR" sz="1200" b="1">
              <a:latin typeface="돋움" pitchFamily="50" charset="-127"/>
              <a:ea typeface="돋움" pitchFamily="50" charset="-127"/>
            </a:rPr>
            <a:t>【 </a:t>
          </a:r>
          <a:r>
            <a:rPr lang="ko-KR" altLang="en-US" sz="1200" b="1">
              <a:latin typeface="돋움" pitchFamily="50" charset="-127"/>
              <a:ea typeface="돋움" pitchFamily="50" charset="-127"/>
            </a:rPr>
            <a:t>재해사례  및  예방대책 </a:t>
          </a:r>
          <a:r>
            <a:rPr lang="en-US" altLang="ko-KR" sz="1200" b="1">
              <a:latin typeface="돋움" pitchFamily="50" charset="-127"/>
              <a:ea typeface="돋움" pitchFamily="50" charset="-127"/>
            </a:rPr>
            <a:t>】</a:t>
          </a:r>
        </a:p>
      </xdr:txBody>
    </xdr:sp>
    <xdr:clientData/>
  </xdr:twoCellAnchor>
  <xdr:twoCellAnchor>
    <xdr:from>
      <xdr:col>0</xdr:col>
      <xdr:colOff>390525</xdr:colOff>
      <xdr:row>263</xdr:row>
      <xdr:rowOff>9525</xdr:rowOff>
    </xdr:from>
    <xdr:to>
      <xdr:col>2</xdr:col>
      <xdr:colOff>702525</xdr:colOff>
      <xdr:row>272</xdr:row>
      <xdr:rowOff>86475</xdr:rowOff>
    </xdr:to>
    <xdr:pic>
      <xdr:nvPicPr>
        <xdr:cNvPr id="150" name="그림 149">
          <a:extLst>
            <a:ext uri="{FF2B5EF4-FFF2-40B4-BE49-F238E27FC236}">
              <a16:creationId xmlns:a16="http://schemas.microsoft.com/office/drawing/2014/main" id="{615E37F0-CAEE-4821-AAB6-27464B997846}"/>
            </a:ext>
          </a:extLst>
        </xdr:cNvPr>
        <xdr:cNvPicPr>
          <a:picLocks/>
        </xdr:cNvPicPr>
      </xdr:nvPicPr>
      <xdr:blipFill>
        <a:blip xmlns:r="http://schemas.openxmlformats.org/officeDocument/2006/relationships" r:embed="rId15" cstate="screen">
          <a:extLst>
            <a:ext uri="{28A0092B-C50C-407E-A947-70E740481C1C}">
              <a14:useLocalDpi xmlns:a14="http://schemas.microsoft.com/office/drawing/2010/main"/>
            </a:ext>
          </a:extLst>
        </a:blip>
        <a:stretch>
          <a:fillRect/>
        </a:stretch>
      </xdr:blipFill>
      <xdr:spPr>
        <a:xfrm>
          <a:off x="390525" y="32413575"/>
          <a:ext cx="1836000" cy="1620000"/>
        </a:xfrm>
        <a:prstGeom prst="rect">
          <a:avLst/>
        </a:prstGeom>
      </xdr:spPr>
    </xdr:pic>
    <xdr:clientData/>
  </xdr:twoCellAnchor>
  <xdr:twoCellAnchor>
    <xdr:from>
      <xdr:col>0</xdr:col>
      <xdr:colOff>400051</xdr:colOff>
      <xdr:row>273</xdr:row>
      <xdr:rowOff>47626</xdr:rowOff>
    </xdr:from>
    <xdr:to>
      <xdr:col>2</xdr:col>
      <xdr:colOff>712051</xdr:colOff>
      <xdr:row>282</xdr:row>
      <xdr:rowOff>124576</xdr:rowOff>
    </xdr:to>
    <xdr:pic>
      <xdr:nvPicPr>
        <xdr:cNvPr id="151" name="그림 150">
          <a:extLst>
            <a:ext uri="{FF2B5EF4-FFF2-40B4-BE49-F238E27FC236}">
              <a16:creationId xmlns:a16="http://schemas.microsoft.com/office/drawing/2014/main" id="{100557A5-5CCD-4D6D-8AF8-7581D4526F49}"/>
            </a:ext>
          </a:extLst>
        </xdr:cNvPr>
        <xdr:cNvPicPr>
          <a:picLocks/>
        </xdr:cNvPicPr>
      </xdr:nvPicPr>
      <xdr:blipFill>
        <a:blip xmlns:r="http://schemas.openxmlformats.org/officeDocument/2006/relationships" r:embed="rId16" cstate="screen">
          <a:extLst>
            <a:ext uri="{28A0092B-C50C-407E-A947-70E740481C1C}">
              <a14:useLocalDpi xmlns:a14="http://schemas.microsoft.com/office/drawing/2010/main"/>
            </a:ext>
          </a:extLst>
        </a:blip>
        <a:stretch>
          <a:fillRect/>
        </a:stretch>
      </xdr:blipFill>
      <xdr:spPr>
        <a:xfrm>
          <a:off x="400051" y="34166176"/>
          <a:ext cx="1836000" cy="1620000"/>
        </a:xfrm>
        <a:prstGeom prst="rect">
          <a:avLst/>
        </a:prstGeom>
      </xdr:spPr>
    </xdr:pic>
    <xdr:clientData/>
  </xdr:twoCellAnchor>
  <xdr:twoCellAnchor>
    <xdr:from>
      <xdr:col>0</xdr:col>
      <xdr:colOff>400050</xdr:colOff>
      <xdr:row>283</xdr:row>
      <xdr:rowOff>95250</xdr:rowOff>
    </xdr:from>
    <xdr:to>
      <xdr:col>2</xdr:col>
      <xdr:colOff>712050</xdr:colOff>
      <xdr:row>293</xdr:row>
      <xdr:rowOff>750</xdr:rowOff>
    </xdr:to>
    <xdr:pic>
      <xdr:nvPicPr>
        <xdr:cNvPr id="152" name="그림 151">
          <a:extLst>
            <a:ext uri="{FF2B5EF4-FFF2-40B4-BE49-F238E27FC236}">
              <a16:creationId xmlns:a16="http://schemas.microsoft.com/office/drawing/2014/main" id="{D7D8F173-5A40-481A-B452-BE96FEC11EC6}"/>
            </a:ext>
          </a:extLst>
        </xdr:cNvPr>
        <xdr:cNvPicPr>
          <a:picLocks/>
        </xdr:cNvPicPr>
      </xdr:nvPicPr>
      <xdr:blipFill>
        <a:blip xmlns:r="http://schemas.openxmlformats.org/officeDocument/2006/relationships" r:embed="rId17" cstate="screen">
          <a:extLst>
            <a:ext uri="{28A0092B-C50C-407E-A947-70E740481C1C}">
              <a14:useLocalDpi xmlns:a14="http://schemas.microsoft.com/office/drawing/2010/main"/>
            </a:ext>
          </a:extLst>
        </a:blip>
        <a:stretch>
          <a:fillRect/>
        </a:stretch>
      </xdr:blipFill>
      <xdr:spPr>
        <a:xfrm>
          <a:off x="400050" y="35928300"/>
          <a:ext cx="1836000" cy="1620000"/>
        </a:xfrm>
        <a:prstGeom prst="rect">
          <a:avLst/>
        </a:prstGeom>
      </xdr:spPr>
    </xdr:pic>
    <xdr:clientData/>
  </xdr:twoCellAnchor>
  <xdr:twoCellAnchor>
    <xdr:from>
      <xdr:col>1</xdr:col>
      <xdr:colOff>647700</xdr:colOff>
      <xdr:row>296</xdr:row>
      <xdr:rowOff>57150</xdr:rowOff>
    </xdr:from>
    <xdr:to>
      <xdr:col>8</xdr:col>
      <xdr:colOff>209550</xdr:colOff>
      <xdr:row>298</xdr:row>
      <xdr:rowOff>9525</xdr:rowOff>
    </xdr:to>
    <xdr:sp macro="" textlink="">
      <xdr:nvSpPr>
        <xdr:cNvPr id="153" name="직사각형 152">
          <a:extLst>
            <a:ext uri="{FF2B5EF4-FFF2-40B4-BE49-F238E27FC236}">
              <a16:creationId xmlns:a16="http://schemas.microsoft.com/office/drawing/2014/main" id="{7B164324-BEF8-44DB-B7D1-C3B49FE35A74}"/>
            </a:ext>
          </a:extLst>
        </xdr:cNvPr>
        <xdr:cNvSpPr/>
      </xdr:nvSpPr>
      <xdr:spPr bwMode="auto">
        <a:xfrm>
          <a:off x="1409700" y="38119050"/>
          <a:ext cx="4895850" cy="295275"/>
        </a:xfrm>
        <a:prstGeom prst="rect">
          <a:avLst/>
        </a:prstGeom>
        <a:no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400" b="1">
              <a:latin typeface="돋움" pitchFamily="50" charset="-127"/>
              <a:ea typeface="돋움" pitchFamily="50" charset="-127"/>
            </a:rPr>
            <a:t> </a:t>
          </a:r>
        </a:p>
      </xdr:txBody>
    </xdr:sp>
    <xdr:clientData/>
  </xdr:twoCellAnchor>
  <xdr:twoCellAnchor>
    <xdr:from>
      <xdr:col>0</xdr:col>
      <xdr:colOff>361950</xdr:colOff>
      <xdr:row>296</xdr:row>
      <xdr:rowOff>66675</xdr:rowOff>
    </xdr:from>
    <xdr:to>
      <xdr:col>1</xdr:col>
      <xdr:colOff>390525</xdr:colOff>
      <xdr:row>298</xdr:row>
      <xdr:rowOff>19050</xdr:rowOff>
    </xdr:to>
    <xdr:sp macro="" textlink="">
      <xdr:nvSpPr>
        <xdr:cNvPr id="154" name="직사각형 153">
          <a:extLst>
            <a:ext uri="{FF2B5EF4-FFF2-40B4-BE49-F238E27FC236}">
              <a16:creationId xmlns:a16="http://schemas.microsoft.com/office/drawing/2014/main" id="{3F82EB1C-D607-4588-8D71-9FB36393EB13}"/>
            </a:ext>
          </a:extLst>
        </xdr:cNvPr>
        <xdr:cNvSpPr/>
      </xdr:nvSpPr>
      <xdr:spPr bwMode="auto">
        <a:xfrm>
          <a:off x="361950" y="38128575"/>
          <a:ext cx="790575" cy="295275"/>
        </a:xfrm>
        <a:prstGeom prst="rect">
          <a:avLst/>
        </a:prstGeom>
        <a:solidFill>
          <a:schemeClr val="tx2">
            <a:lumMod val="75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400" b="1">
              <a:solidFill>
                <a:schemeClr val="bg1"/>
              </a:solidFill>
              <a:latin typeface="돋움" pitchFamily="50" charset="-127"/>
              <a:ea typeface="돋움" pitchFamily="50" charset="-127"/>
            </a:rPr>
            <a:t> 안전 </a:t>
          </a:r>
          <a:r>
            <a:rPr lang="en-US" altLang="ko-KR" sz="1400" b="1">
              <a:solidFill>
                <a:schemeClr val="bg1"/>
              </a:solidFill>
              <a:latin typeface="돋움" pitchFamily="50" charset="-127"/>
              <a:ea typeface="돋움" pitchFamily="50" charset="-127"/>
            </a:rPr>
            <a:t>3</a:t>
          </a:r>
          <a:endParaRPr lang="ko-KR" altLang="en-US" sz="1400" b="1">
            <a:solidFill>
              <a:schemeClr val="bg1"/>
            </a:solidFill>
            <a:latin typeface="돋움" pitchFamily="50" charset="-127"/>
            <a:ea typeface="돋움" pitchFamily="50" charset="-127"/>
          </a:endParaRPr>
        </a:p>
      </xdr:txBody>
    </xdr:sp>
    <xdr:clientData/>
  </xdr:twoCellAnchor>
  <xdr:twoCellAnchor>
    <xdr:from>
      <xdr:col>0</xdr:col>
      <xdr:colOff>371475</xdr:colOff>
      <xdr:row>299</xdr:row>
      <xdr:rowOff>85725</xdr:rowOff>
    </xdr:from>
    <xdr:to>
      <xdr:col>1</xdr:col>
      <xdr:colOff>19050</xdr:colOff>
      <xdr:row>301</xdr:row>
      <xdr:rowOff>38100</xdr:rowOff>
    </xdr:to>
    <xdr:sp macro="" textlink="">
      <xdr:nvSpPr>
        <xdr:cNvPr id="155" name="직사각형 154">
          <a:extLst>
            <a:ext uri="{FF2B5EF4-FFF2-40B4-BE49-F238E27FC236}">
              <a16:creationId xmlns:a16="http://schemas.microsoft.com/office/drawing/2014/main" id="{334C7B8A-D652-4CDC-B822-7655B58EBE83}"/>
            </a:ext>
          </a:extLst>
        </xdr:cNvPr>
        <xdr:cNvSpPr/>
      </xdr:nvSpPr>
      <xdr:spPr bwMode="auto">
        <a:xfrm>
          <a:off x="371475" y="38576250"/>
          <a:ext cx="409575" cy="0"/>
        </a:xfrm>
        <a:prstGeom prst="rect">
          <a:avLst/>
        </a:prstGeom>
        <a:no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lang="en-US" altLang="ko-KR" sz="1400" b="1">
              <a:solidFill>
                <a:sysClr val="windowText" lastClr="000000"/>
              </a:solidFill>
              <a:latin typeface="돋움" pitchFamily="50" charset="-127"/>
              <a:ea typeface="돋움" pitchFamily="50" charset="-127"/>
            </a:rPr>
            <a:t>1</a:t>
          </a:r>
          <a:endParaRPr lang="ko-KR" altLang="en-US" sz="1400" b="1">
            <a:solidFill>
              <a:sysClr val="windowText" lastClr="000000"/>
            </a:solidFill>
            <a:latin typeface="돋움" pitchFamily="50" charset="-127"/>
            <a:ea typeface="돋움" pitchFamily="50" charset="-127"/>
          </a:endParaRPr>
        </a:p>
      </xdr:txBody>
    </xdr:sp>
    <xdr:clientData/>
  </xdr:twoCellAnchor>
  <xdr:twoCellAnchor>
    <xdr:from>
      <xdr:col>1</xdr:col>
      <xdr:colOff>209550</xdr:colOff>
      <xdr:row>299</xdr:row>
      <xdr:rowOff>76200</xdr:rowOff>
    </xdr:from>
    <xdr:to>
      <xdr:col>5</xdr:col>
      <xdr:colOff>41550</xdr:colOff>
      <xdr:row>301</xdr:row>
      <xdr:rowOff>28500</xdr:rowOff>
    </xdr:to>
    <xdr:sp macro="" textlink="">
      <xdr:nvSpPr>
        <xdr:cNvPr id="156" name="오각형 162">
          <a:extLst>
            <a:ext uri="{FF2B5EF4-FFF2-40B4-BE49-F238E27FC236}">
              <a16:creationId xmlns:a16="http://schemas.microsoft.com/office/drawing/2014/main" id="{5DC441E0-507F-4996-939E-AB3838C32468}"/>
            </a:ext>
          </a:extLst>
        </xdr:cNvPr>
        <xdr:cNvSpPr/>
      </xdr:nvSpPr>
      <xdr:spPr bwMode="auto">
        <a:xfrm>
          <a:off x="971550" y="38576250"/>
          <a:ext cx="2880000" cy="0"/>
        </a:xfrm>
        <a:prstGeom prst="homePlate">
          <a:avLst/>
        </a:prstGeom>
        <a:ln w="9525">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300" b="1"/>
            <a:t> 폭염발생  영향  및  대비  요령</a:t>
          </a:r>
        </a:p>
      </xdr:txBody>
    </xdr:sp>
    <xdr:clientData/>
  </xdr:twoCellAnchor>
  <xdr:twoCellAnchor>
    <xdr:from>
      <xdr:col>0</xdr:col>
      <xdr:colOff>342898</xdr:colOff>
      <xdr:row>302</xdr:row>
      <xdr:rowOff>85724</xdr:rowOff>
    </xdr:from>
    <xdr:to>
      <xdr:col>11</xdr:col>
      <xdr:colOff>600898</xdr:colOff>
      <xdr:row>331</xdr:row>
      <xdr:rowOff>171449</xdr:rowOff>
    </xdr:to>
    <xdr:sp macro="" textlink="">
      <xdr:nvSpPr>
        <xdr:cNvPr id="157" name="직사각형 156">
          <a:extLst>
            <a:ext uri="{FF2B5EF4-FFF2-40B4-BE49-F238E27FC236}">
              <a16:creationId xmlns:a16="http://schemas.microsoft.com/office/drawing/2014/main" id="{05EB540F-0C7A-4CA8-9331-5E8EB69A95DD}"/>
            </a:ext>
          </a:extLst>
        </xdr:cNvPr>
        <xdr:cNvSpPr/>
      </xdr:nvSpPr>
      <xdr:spPr bwMode="auto">
        <a:xfrm>
          <a:off x="342898" y="38576250"/>
          <a:ext cx="8640000" cy="0"/>
        </a:xfrm>
        <a:prstGeom prst="rect">
          <a:avLst/>
        </a:prstGeom>
        <a:noFill/>
        <a:ln w="12700">
          <a:no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en-US" altLang="ko-KR" sz="1300" b="1">
              <a:solidFill>
                <a:schemeClr val="dk1"/>
              </a:solidFill>
              <a:effectLst/>
              <a:latin typeface="돋움" pitchFamily="50" charset="-127"/>
              <a:ea typeface="돋움" pitchFamily="50" charset="-127"/>
              <a:cs typeface="+mn-cs"/>
            </a:rPr>
            <a:t>Ⅰ.  </a:t>
          </a:r>
          <a:r>
            <a:rPr lang="ko-KR" altLang="en-US" sz="1300" b="1">
              <a:solidFill>
                <a:schemeClr val="dk1"/>
              </a:solidFill>
              <a:effectLst/>
              <a:latin typeface="돋움" pitchFamily="50" charset="-127"/>
              <a:ea typeface="돋움" pitchFamily="50" charset="-127"/>
              <a:cs typeface="+mn-cs"/>
            </a:rPr>
            <a:t>폭염발생  개요</a:t>
          </a:r>
          <a:endParaRPr lang="en-US" altLang="ko-KR" sz="1300" b="1">
            <a:solidFill>
              <a:schemeClr val="dk1"/>
            </a:solidFill>
            <a:effectLst/>
            <a:latin typeface="돋움" pitchFamily="50" charset="-127"/>
            <a:ea typeface="돋움" pitchFamily="50" charset="-127"/>
            <a:cs typeface="+mn-cs"/>
          </a:endParaRPr>
        </a:p>
        <a:p>
          <a:pPr algn="l"/>
          <a:endParaRPr lang="en-US" altLang="ko-KR" sz="1200">
            <a:solidFill>
              <a:schemeClr val="dk1"/>
            </a:solidFill>
            <a:effectLst/>
            <a:latin typeface="돋움" pitchFamily="50" charset="-127"/>
            <a:ea typeface="돋움" pitchFamily="50" charset="-127"/>
            <a:cs typeface="+mn-cs"/>
          </a:endParaRPr>
        </a:p>
        <a:p>
          <a:pPr algn="l"/>
          <a:r>
            <a:rPr lang="en-US" altLang="ko-KR" sz="1200" b="1">
              <a:solidFill>
                <a:schemeClr val="dk1"/>
              </a:solidFill>
              <a:effectLst/>
              <a:latin typeface="돋움" pitchFamily="50" charset="-127"/>
              <a:ea typeface="돋움" pitchFamily="50" charset="-127"/>
              <a:cs typeface="+mn-cs"/>
            </a:rPr>
            <a:t>  </a:t>
          </a:r>
          <a:r>
            <a:rPr lang="ko-KR" altLang="en-US" sz="1200" b="1">
              <a:solidFill>
                <a:schemeClr val="dk1"/>
              </a:solidFill>
              <a:effectLst/>
              <a:latin typeface="돋움" pitchFamily="50" charset="-127"/>
              <a:ea typeface="돋움" pitchFamily="50" charset="-127"/>
              <a:cs typeface="+mn-cs"/>
            </a:rPr>
            <a:t>□ 폭염 특보 발표기준</a:t>
          </a:r>
          <a:r>
            <a:rPr lang="en-US" altLang="ko-KR" sz="1050">
              <a:solidFill>
                <a:schemeClr val="dk1"/>
              </a:solidFill>
              <a:effectLst/>
              <a:latin typeface="돋움" pitchFamily="50" charset="-127"/>
              <a:ea typeface="돋움" pitchFamily="50" charset="-127"/>
              <a:cs typeface="+mn-cs"/>
            </a:rPr>
            <a:t>(</a:t>
          </a:r>
          <a:r>
            <a:rPr lang="ko-KR" altLang="en-US" sz="1050">
              <a:solidFill>
                <a:schemeClr val="dk1"/>
              </a:solidFill>
              <a:effectLst/>
              <a:latin typeface="돋움" pitchFamily="50" charset="-127"/>
              <a:ea typeface="돋움" pitchFamily="50" charset="-127"/>
              <a:cs typeface="+mn-cs"/>
            </a:rPr>
            <a:t>기상청 매년 </a:t>
          </a:r>
          <a:r>
            <a:rPr lang="en-US" altLang="ko-KR" sz="1050">
              <a:solidFill>
                <a:schemeClr val="dk1"/>
              </a:solidFill>
              <a:effectLst/>
              <a:latin typeface="돋움" pitchFamily="50" charset="-127"/>
              <a:ea typeface="돋움" pitchFamily="50" charset="-127"/>
              <a:cs typeface="+mn-cs"/>
            </a:rPr>
            <a:t>6</a:t>
          </a:r>
          <a:r>
            <a:rPr lang="ko-KR" altLang="en-US" sz="1050">
              <a:solidFill>
                <a:schemeClr val="dk1"/>
              </a:solidFill>
              <a:effectLst/>
              <a:latin typeface="돋움" pitchFamily="50" charset="-127"/>
              <a:ea typeface="돋움" pitchFamily="50" charset="-127"/>
              <a:cs typeface="+mn-cs"/>
            </a:rPr>
            <a:t>월 </a:t>
          </a:r>
          <a:r>
            <a:rPr lang="en-US" altLang="ko-KR" sz="1050">
              <a:solidFill>
                <a:schemeClr val="dk1"/>
              </a:solidFill>
              <a:effectLst/>
              <a:latin typeface="돋움" pitchFamily="50" charset="-127"/>
              <a:ea typeface="돋움" pitchFamily="50" charset="-127"/>
              <a:cs typeface="+mn-cs"/>
            </a:rPr>
            <a:t>1</a:t>
          </a:r>
          <a:r>
            <a:rPr lang="ko-KR" altLang="en-US" sz="1050">
              <a:solidFill>
                <a:schemeClr val="dk1"/>
              </a:solidFill>
              <a:effectLst/>
              <a:latin typeface="돋움" pitchFamily="50" charset="-127"/>
              <a:ea typeface="돋움" pitchFamily="50" charset="-127"/>
              <a:cs typeface="+mn-cs"/>
            </a:rPr>
            <a:t>일 </a:t>
          </a:r>
          <a:r>
            <a:rPr lang="en-US" altLang="ko-KR" sz="1050">
              <a:solidFill>
                <a:schemeClr val="dk1"/>
              </a:solidFill>
              <a:effectLst/>
              <a:latin typeface="돋움" pitchFamily="50" charset="-127"/>
              <a:ea typeface="돋움" pitchFamily="50" charset="-127"/>
              <a:cs typeface="+mn-cs"/>
            </a:rPr>
            <a:t>~ 9</a:t>
          </a:r>
          <a:r>
            <a:rPr lang="ko-KR" altLang="en-US" sz="1050">
              <a:solidFill>
                <a:schemeClr val="dk1"/>
              </a:solidFill>
              <a:effectLst/>
              <a:latin typeface="돋움" pitchFamily="50" charset="-127"/>
              <a:ea typeface="돋움" pitchFamily="50" charset="-127"/>
              <a:cs typeface="+mn-cs"/>
            </a:rPr>
            <a:t>월 </a:t>
          </a:r>
          <a:r>
            <a:rPr lang="en-US" altLang="ko-KR" sz="1050">
              <a:solidFill>
                <a:schemeClr val="dk1"/>
              </a:solidFill>
              <a:effectLst/>
              <a:latin typeface="돋움" pitchFamily="50" charset="-127"/>
              <a:ea typeface="돋움" pitchFamily="50" charset="-127"/>
              <a:cs typeface="+mn-cs"/>
            </a:rPr>
            <a:t>30</a:t>
          </a:r>
          <a:r>
            <a:rPr lang="ko-KR" altLang="en-US" sz="1050">
              <a:solidFill>
                <a:schemeClr val="dk1"/>
              </a:solidFill>
              <a:effectLst/>
              <a:latin typeface="돋움" pitchFamily="50" charset="-127"/>
              <a:ea typeface="돋움" pitchFamily="50" charset="-127"/>
              <a:cs typeface="+mn-cs"/>
            </a:rPr>
            <a:t>일까지 </a:t>
          </a:r>
          <a:r>
            <a:rPr lang="en-US" altLang="ko-KR" sz="1050">
              <a:solidFill>
                <a:schemeClr val="dk1"/>
              </a:solidFill>
              <a:effectLst/>
              <a:latin typeface="돋움" pitchFamily="50" charset="-127"/>
              <a:ea typeface="돋움" pitchFamily="50" charset="-127"/>
              <a:cs typeface="+mn-cs"/>
            </a:rPr>
            <a:t>4</a:t>
          </a:r>
          <a:r>
            <a:rPr lang="ko-KR" altLang="en-US" sz="1050">
              <a:solidFill>
                <a:schemeClr val="dk1"/>
              </a:solidFill>
              <a:effectLst/>
              <a:latin typeface="돋움" pitchFamily="50" charset="-127"/>
              <a:ea typeface="돋움" pitchFamily="50" charset="-127"/>
              <a:cs typeface="+mn-cs"/>
            </a:rPr>
            <a:t>개월간 운영</a:t>
          </a:r>
          <a:r>
            <a:rPr lang="en-US" altLang="ko-KR" sz="1050">
              <a:solidFill>
                <a:schemeClr val="dk1"/>
              </a:solidFill>
              <a:effectLst/>
              <a:latin typeface="돋움" pitchFamily="50" charset="-127"/>
              <a:ea typeface="돋움" pitchFamily="50" charset="-127"/>
              <a:cs typeface="+mn-cs"/>
            </a:rPr>
            <a:t>)</a:t>
          </a:r>
        </a:p>
        <a:p>
          <a:pPr algn="l"/>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en-US" altLang="ko-KR" sz="1200" b="1">
              <a:solidFill>
                <a:schemeClr val="dk1"/>
              </a:solidFill>
              <a:effectLst/>
              <a:latin typeface="돋움" pitchFamily="50" charset="-127"/>
              <a:ea typeface="돋움" pitchFamily="50" charset="-127"/>
              <a:cs typeface="+mn-cs"/>
            </a:rPr>
            <a:t>(</a:t>
          </a:r>
          <a:r>
            <a:rPr lang="ko-KR" altLang="en-US" sz="1200" b="1">
              <a:solidFill>
                <a:schemeClr val="dk1"/>
              </a:solidFill>
              <a:effectLst/>
              <a:latin typeface="돋움" pitchFamily="50" charset="-127"/>
              <a:ea typeface="돋움" pitchFamily="50" charset="-127"/>
              <a:cs typeface="+mn-cs"/>
            </a:rPr>
            <a:t>폭염주의보</a:t>
          </a:r>
          <a:r>
            <a:rPr lang="en-US" altLang="ko-KR" sz="1200" b="1">
              <a:solidFill>
                <a:schemeClr val="dk1"/>
              </a:solidFill>
              <a:effectLst/>
              <a:latin typeface="돋움" pitchFamily="50" charset="-127"/>
              <a:ea typeface="돋움" pitchFamily="50" charset="-127"/>
              <a:cs typeface="+mn-cs"/>
            </a:rPr>
            <a:t>)</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일최고기온 </a:t>
          </a:r>
          <a:r>
            <a:rPr lang="en-US" altLang="ko-KR" sz="1200">
              <a:solidFill>
                <a:schemeClr val="dk1"/>
              </a:solidFill>
              <a:effectLst/>
              <a:latin typeface="돋움" pitchFamily="50" charset="-127"/>
              <a:ea typeface="돋움" pitchFamily="50" charset="-127"/>
              <a:cs typeface="+mn-cs"/>
            </a:rPr>
            <a:t>33</a:t>
          </a:r>
          <a:r>
            <a:rPr lang="ko-KR" altLang="en-US" sz="1200">
              <a:solidFill>
                <a:schemeClr val="dk1"/>
              </a:solidFill>
              <a:effectLst/>
              <a:latin typeface="돋움" pitchFamily="50" charset="-127"/>
              <a:ea typeface="돋움" pitchFamily="50" charset="-127"/>
              <a:cs typeface="+mn-cs"/>
            </a:rPr>
            <a:t>℃ 이상이고 일최고열지수</a:t>
          </a:r>
          <a:r>
            <a:rPr lang="en-US" altLang="ko-KR" sz="1200">
              <a:solidFill>
                <a:schemeClr val="dk1"/>
              </a:solidFill>
              <a:effectLst/>
              <a:latin typeface="돋움" pitchFamily="50" charset="-127"/>
              <a:ea typeface="돋움" pitchFamily="50" charset="-127"/>
              <a:cs typeface="+mn-cs"/>
            </a:rPr>
            <a:t>(Heat Index) 32</a:t>
          </a:r>
          <a:r>
            <a:rPr lang="ko-KR" altLang="en-US" sz="1200">
              <a:solidFill>
                <a:schemeClr val="dk1"/>
              </a:solidFill>
              <a:effectLst/>
              <a:latin typeface="돋움" pitchFamily="50" charset="-127"/>
              <a:ea typeface="돋움" pitchFamily="50" charset="-127"/>
              <a:cs typeface="+mn-cs"/>
            </a:rPr>
            <a:t>℃ 이상인 상태가 </a:t>
          </a:r>
          <a:r>
            <a:rPr lang="en-US" altLang="ko-KR" sz="1200">
              <a:solidFill>
                <a:schemeClr val="dk1"/>
              </a:solidFill>
              <a:effectLst/>
              <a:latin typeface="돋움" pitchFamily="50" charset="-127"/>
              <a:ea typeface="돋움" pitchFamily="50" charset="-127"/>
              <a:cs typeface="+mn-cs"/>
            </a:rPr>
            <a:t>2</a:t>
          </a:r>
          <a:r>
            <a:rPr lang="ko-KR" altLang="en-US" sz="1200">
              <a:solidFill>
                <a:schemeClr val="dk1"/>
              </a:solidFill>
              <a:effectLst/>
              <a:latin typeface="돋움" pitchFamily="50" charset="-127"/>
              <a:ea typeface="돋움" pitchFamily="50" charset="-127"/>
              <a:cs typeface="+mn-cs"/>
            </a:rPr>
            <a:t>일 이상 지속이 예상될 때</a:t>
          </a:r>
          <a:endParaRPr lang="en-US" altLang="ko-KR" sz="1200">
            <a:solidFill>
              <a:schemeClr val="dk1"/>
            </a:solidFill>
            <a:effectLst/>
            <a:latin typeface="돋움" pitchFamily="50" charset="-127"/>
            <a:ea typeface="돋움" pitchFamily="50" charset="-127"/>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en-US" altLang="ko-KR" sz="1200" b="1">
              <a:solidFill>
                <a:schemeClr val="dk1"/>
              </a:solidFill>
              <a:effectLst/>
              <a:latin typeface="돋움" pitchFamily="50" charset="-127"/>
              <a:ea typeface="돋움" pitchFamily="50" charset="-127"/>
              <a:cs typeface="+mn-cs"/>
            </a:rPr>
            <a:t>(</a:t>
          </a:r>
          <a:r>
            <a:rPr lang="ko-KR" altLang="ko-KR" sz="1200" b="1">
              <a:solidFill>
                <a:schemeClr val="dk1"/>
              </a:solidFill>
              <a:effectLst/>
              <a:latin typeface="돋움" pitchFamily="50" charset="-127"/>
              <a:ea typeface="돋움" pitchFamily="50" charset="-127"/>
              <a:cs typeface="+mn-cs"/>
            </a:rPr>
            <a:t>폭염</a:t>
          </a:r>
          <a:r>
            <a:rPr lang="ko-KR" altLang="en-US" sz="1200" b="1">
              <a:solidFill>
                <a:schemeClr val="dk1"/>
              </a:solidFill>
              <a:effectLst/>
              <a:latin typeface="돋움" pitchFamily="50" charset="-127"/>
              <a:ea typeface="돋움" pitchFamily="50" charset="-127"/>
              <a:cs typeface="+mn-cs"/>
            </a:rPr>
            <a:t>경보</a:t>
          </a:r>
          <a:r>
            <a:rPr lang="en-US" altLang="ko-KR" sz="1200" b="1">
              <a:solidFill>
                <a:schemeClr val="dk1"/>
              </a:solidFill>
              <a:effectLst/>
              <a:latin typeface="돋움" pitchFamily="50" charset="-127"/>
              <a:ea typeface="돋움" pitchFamily="50" charset="-127"/>
              <a:cs typeface="+mn-cs"/>
            </a:rPr>
            <a:t>)</a:t>
          </a:r>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일최고기온 </a:t>
          </a:r>
          <a:r>
            <a:rPr lang="en-US" altLang="ko-KR" sz="1200">
              <a:solidFill>
                <a:schemeClr val="dk1"/>
              </a:solidFill>
              <a:effectLst/>
              <a:latin typeface="돋움" pitchFamily="50" charset="-127"/>
              <a:ea typeface="돋움" pitchFamily="50" charset="-127"/>
              <a:cs typeface="+mn-cs"/>
            </a:rPr>
            <a:t>35</a:t>
          </a:r>
          <a:r>
            <a:rPr lang="ko-KR" altLang="ko-KR" sz="1200">
              <a:solidFill>
                <a:schemeClr val="dk1"/>
              </a:solidFill>
              <a:effectLst/>
              <a:latin typeface="돋움" pitchFamily="50" charset="-127"/>
              <a:ea typeface="돋움" pitchFamily="50" charset="-127"/>
              <a:cs typeface="+mn-cs"/>
            </a:rPr>
            <a:t>℃ 이상이고 일최고열지수</a:t>
          </a:r>
          <a:r>
            <a:rPr lang="en-US" altLang="ko-KR" sz="1200">
              <a:solidFill>
                <a:schemeClr val="dk1"/>
              </a:solidFill>
              <a:effectLst/>
              <a:latin typeface="돋움" pitchFamily="50" charset="-127"/>
              <a:ea typeface="돋움" pitchFamily="50" charset="-127"/>
              <a:cs typeface="+mn-cs"/>
            </a:rPr>
            <a:t> 41</a:t>
          </a:r>
          <a:r>
            <a:rPr lang="ko-KR" altLang="ko-KR" sz="1200">
              <a:solidFill>
                <a:schemeClr val="dk1"/>
              </a:solidFill>
              <a:effectLst/>
              <a:latin typeface="돋움" pitchFamily="50" charset="-127"/>
              <a:ea typeface="돋움" pitchFamily="50" charset="-127"/>
              <a:cs typeface="+mn-cs"/>
            </a:rPr>
            <a:t>℃ 이상인 상태가 </a:t>
          </a:r>
          <a:r>
            <a:rPr lang="en-US" altLang="ko-KR" sz="1200">
              <a:solidFill>
                <a:schemeClr val="dk1"/>
              </a:solidFill>
              <a:effectLst/>
              <a:latin typeface="돋움" pitchFamily="50" charset="-127"/>
              <a:ea typeface="돋움" pitchFamily="50" charset="-127"/>
              <a:cs typeface="+mn-cs"/>
            </a:rPr>
            <a:t>2</a:t>
          </a:r>
          <a:r>
            <a:rPr lang="ko-KR" altLang="ko-KR" sz="1200">
              <a:solidFill>
                <a:schemeClr val="dk1"/>
              </a:solidFill>
              <a:effectLst/>
              <a:latin typeface="돋움" pitchFamily="50" charset="-127"/>
              <a:ea typeface="돋움" pitchFamily="50" charset="-127"/>
              <a:cs typeface="+mn-cs"/>
            </a:rPr>
            <a:t>일 이상 지속</a:t>
          </a:r>
          <a:r>
            <a:rPr lang="ko-KR" altLang="en-US" sz="1200">
              <a:solidFill>
                <a:schemeClr val="dk1"/>
              </a:solidFill>
              <a:effectLst/>
              <a:latin typeface="돋움" pitchFamily="50" charset="-127"/>
              <a:ea typeface="돋움" pitchFamily="50" charset="-127"/>
              <a:cs typeface="+mn-cs"/>
            </a:rPr>
            <a:t>될 것으로 </a:t>
          </a:r>
          <a:r>
            <a:rPr lang="ko-KR" altLang="ko-KR" sz="1200">
              <a:solidFill>
                <a:schemeClr val="dk1"/>
              </a:solidFill>
              <a:effectLst/>
              <a:latin typeface="돋움" pitchFamily="50" charset="-127"/>
              <a:ea typeface="돋움" pitchFamily="50" charset="-127"/>
              <a:cs typeface="+mn-cs"/>
            </a:rPr>
            <a:t>예상될 때</a:t>
          </a:r>
          <a:endParaRPr lang="ko-KR" altLang="ko-KR" sz="1200">
            <a:effectLst/>
            <a:latin typeface="돋움" pitchFamily="50" charset="-127"/>
            <a:ea typeface="돋움" pitchFamily="50" charset="-127"/>
          </a:endParaRPr>
        </a:p>
        <a:p>
          <a:pPr algn="l"/>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en-US" altLang="ko-KR" sz="1050">
              <a:solidFill>
                <a:schemeClr val="dk1"/>
              </a:solidFill>
              <a:effectLst/>
              <a:latin typeface="돋움" pitchFamily="50" charset="-127"/>
              <a:ea typeface="돋움" pitchFamily="50" charset="-127"/>
              <a:cs typeface="+mn-cs"/>
            </a:rPr>
            <a:t>※ </a:t>
          </a:r>
          <a:r>
            <a:rPr lang="ko-KR" altLang="en-US" sz="1050">
              <a:solidFill>
                <a:schemeClr val="dk1"/>
              </a:solidFill>
              <a:effectLst/>
              <a:latin typeface="돋움" pitchFamily="50" charset="-127"/>
              <a:ea typeface="돋움" pitchFamily="50" charset="-127"/>
              <a:cs typeface="+mn-cs"/>
            </a:rPr>
            <a:t>열지수 </a:t>
          </a:r>
          <a:r>
            <a:rPr lang="en-US" altLang="ko-KR" sz="1050">
              <a:solidFill>
                <a:schemeClr val="dk1"/>
              </a:solidFill>
              <a:effectLst/>
              <a:latin typeface="돋움" pitchFamily="50" charset="-127"/>
              <a:ea typeface="돋움" pitchFamily="50" charset="-127"/>
              <a:cs typeface="+mn-cs"/>
            </a:rPr>
            <a:t>: </a:t>
          </a:r>
          <a:r>
            <a:rPr lang="ko-KR" altLang="en-US" sz="1050">
              <a:solidFill>
                <a:schemeClr val="dk1"/>
              </a:solidFill>
              <a:effectLst/>
              <a:latin typeface="돋움" pitchFamily="50" charset="-127"/>
              <a:ea typeface="돋움" pitchFamily="50" charset="-127"/>
              <a:cs typeface="+mn-cs"/>
            </a:rPr>
            <a:t>날씨에 따른 인간의 열적 스트레스를 기온과 습도의 함수로 표현</a:t>
          </a:r>
          <a:r>
            <a:rPr lang="en-US" altLang="ko-KR" sz="1050">
              <a:solidFill>
                <a:schemeClr val="dk1"/>
              </a:solidFill>
              <a:effectLst/>
              <a:latin typeface="돋움" pitchFamily="50" charset="-127"/>
              <a:ea typeface="돋움" pitchFamily="50" charset="-127"/>
              <a:cs typeface="+mn-cs"/>
            </a:rPr>
            <a:t>(</a:t>
          </a:r>
          <a:r>
            <a:rPr lang="ko-KR" altLang="en-US" sz="1050">
              <a:solidFill>
                <a:schemeClr val="dk1"/>
              </a:solidFill>
              <a:effectLst/>
              <a:latin typeface="돋움" pitchFamily="50" charset="-127"/>
              <a:ea typeface="돋움" pitchFamily="50" charset="-127"/>
              <a:cs typeface="+mn-cs"/>
            </a:rPr>
            <a:t>체감온도</a:t>
          </a:r>
          <a:r>
            <a:rPr lang="en-US" altLang="ko-KR" sz="1050">
              <a:solidFill>
                <a:schemeClr val="dk1"/>
              </a:solidFill>
              <a:effectLst/>
              <a:latin typeface="돋움" pitchFamily="50" charset="-127"/>
              <a:ea typeface="돋움" pitchFamily="50" charset="-127"/>
              <a:cs typeface="+mn-cs"/>
            </a:rPr>
            <a:t>)</a:t>
          </a:r>
        </a:p>
        <a:p>
          <a:pPr algn="l"/>
          <a:endParaRPr lang="en-US" altLang="ko-KR" sz="1200">
            <a:solidFill>
              <a:schemeClr val="dk1"/>
            </a:solidFill>
            <a:effectLst/>
            <a:latin typeface="돋움" pitchFamily="50" charset="-127"/>
            <a:ea typeface="돋움" pitchFamily="50" charset="-127"/>
            <a:cs typeface="+mn-cs"/>
          </a:endParaRPr>
        </a:p>
        <a:p>
          <a:r>
            <a:rPr lang="en-US" altLang="ko-KR" sz="1200" b="1">
              <a:solidFill>
                <a:schemeClr val="dk1"/>
              </a:solidFill>
              <a:effectLst/>
              <a:latin typeface="돋움" pitchFamily="50" charset="-127"/>
              <a:ea typeface="돋움" pitchFamily="50" charset="-127"/>
              <a:cs typeface="+mn-cs"/>
            </a:rPr>
            <a:t>  </a:t>
          </a:r>
          <a:r>
            <a:rPr lang="ko-KR" altLang="ko-KR" sz="1200" b="1">
              <a:solidFill>
                <a:schemeClr val="dk1"/>
              </a:solidFill>
              <a:effectLst/>
              <a:latin typeface="돋움" pitchFamily="50" charset="-127"/>
              <a:ea typeface="돋움" pitchFamily="50" charset="-127"/>
              <a:cs typeface="+mn-cs"/>
            </a:rPr>
            <a:t>□ 폭염</a:t>
          </a:r>
          <a:r>
            <a:rPr lang="ko-KR" altLang="en-US" sz="1200" b="1">
              <a:solidFill>
                <a:schemeClr val="dk1"/>
              </a:solidFill>
              <a:effectLst/>
              <a:latin typeface="돋움" pitchFamily="50" charset="-127"/>
              <a:ea typeface="돋움" pitchFamily="50" charset="-127"/>
              <a:cs typeface="+mn-cs"/>
            </a:rPr>
            <a:t>이 안전보건에 미치는 영향</a:t>
          </a:r>
          <a:endParaRPr lang="ko-KR" altLang="ko-KR" sz="1200" b="1">
            <a:effectLst/>
            <a:latin typeface="돋움" pitchFamily="50" charset="-127"/>
            <a:ea typeface="돋움" pitchFamily="50" charset="-127"/>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b="1">
              <a:solidFill>
                <a:schemeClr val="dk1"/>
              </a:solidFill>
              <a:effectLst/>
              <a:latin typeface="돋움" pitchFamily="50" charset="-127"/>
              <a:ea typeface="돋움" pitchFamily="50" charset="-127"/>
              <a:cs typeface="+mn-cs"/>
            </a:rPr>
            <a:t>개인에 미치는 영향</a:t>
          </a:r>
          <a:endParaRPr lang="en-US" altLang="ko-KR" sz="1200" b="1">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 </a:t>
          </a:r>
          <a:r>
            <a:rPr lang="ko-KR" altLang="en-US" sz="1200">
              <a:solidFill>
                <a:schemeClr val="dk1"/>
              </a:solidFill>
              <a:effectLst/>
              <a:latin typeface="돋움" pitchFamily="50" charset="-127"/>
              <a:ea typeface="돋움" pitchFamily="50" charset="-127"/>
              <a:cs typeface="+mn-cs"/>
            </a:rPr>
            <a:t>보통 습도에서 </a:t>
          </a:r>
          <a:r>
            <a:rPr lang="en-US" altLang="ko-KR" sz="1200">
              <a:solidFill>
                <a:schemeClr val="dk1"/>
              </a:solidFill>
              <a:effectLst/>
              <a:latin typeface="돋움" pitchFamily="50" charset="-127"/>
              <a:ea typeface="돋움" pitchFamily="50" charset="-127"/>
              <a:cs typeface="+mn-cs"/>
            </a:rPr>
            <a:t>25</a:t>
          </a:r>
          <a:r>
            <a:rPr lang="ko-KR" altLang="en-US" sz="1200">
              <a:solidFill>
                <a:schemeClr val="dk1"/>
              </a:solidFill>
              <a:effectLst/>
              <a:latin typeface="돋움" pitchFamily="50" charset="-127"/>
              <a:ea typeface="돋움" pitchFamily="50" charset="-127"/>
              <a:cs typeface="+mn-cs"/>
            </a:rPr>
            <a:t>℃ 이상이면 무더위를 느끼며 장시간 야외활동 시 일사병</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열 경련 등 질병발생 가능성 증대</a:t>
          </a:r>
          <a:endParaRPr lang="en-US" altLang="ko-KR" sz="1200">
            <a:solidFill>
              <a:schemeClr val="dk1"/>
            </a:solidFill>
            <a:effectLst/>
            <a:latin typeface="돋움" pitchFamily="50" charset="-127"/>
            <a:ea typeface="돋움" pitchFamily="50" charset="-127"/>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altLang="ko-KR" sz="1200">
              <a:solidFill>
                <a:schemeClr val="dk1"/>
              </a:solidFill>
              <a:effectLst/>
              <a:latin typeface="돋움" pitchFamily="50" charset="-127"/>
              <a:ea typeface="돋움" pitchFamily="50" charset="-127"/>
              <a:cs typeface="+mn-cs"/>
            </a:rPr>
            <a:t>      - </a:t>
          </a:r>
          <a:r>
            <a:rPr lang="ko-KR" altLang="en-US" sz="1200">
              <a:solidFill>
                <a:schemeClr val="dk1"/>
              </a:solidFill>
              <a:effectLst/>
              <a:latin typeface="돋움" pitchFamily="50" charset="-127"/>
              <a:ea typeface="돋움" pitchFamily="50" charset="-127"/>
              <a:cs typeface="+mn-cs"/>
            </a:rPr>
            <a:t>밤 최저기온이 </a:t>
          </a:r>
          <a:r>
            <a:rPr lang="en-US" altLang="ko-KR" sz="1200">
              <a:solidFill>
                <a:schemeClr val="dk1"/>
              </a:solidFill>
              <a:effectLst/>
              <a:latin typeface="돋움" pitchFamily="50" charset="-127"/>
              <a:ea typeface="돋움" pitchFamily="50" charset="-127"/>
              <a:cs typeface="+mn-cs"/>
            </a:rPr>
            <a:t>25</a:t>
          </a:r>
          <a:r>
            <a:rPr lang="ko-KR" altLang="en-US" sz="1200">
              <a:solidFill>
                <a:schemeClr val="dk1"/>
              </a:solidFill>
              <a:effectLst/>
              <a:latin typeface="돋움" pitchFamily="50" charset="-127"/>
              <a:ea typeface="돋움" pitchFamily="50" charset="-127"/>
              <a:cs typeface="+mn-cs"/>
            </a:rPr>
            <a:t>℃ 이상인 열대야에서는 불면증</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불쾌감</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피로감 증대 등의 증상 발생</a:t>
          </a:r>
          <a:endParaRPr lang="en-US" altLang="ko-KR" sz="1200">
            <a:solidFill>
              <a:schemeClr val="dk1"/>
            </a:solidFill>
            <a:effectLst/>
            <a:latin typeface="돋움" pitchFamily="50" charset="-127"/>
            <a:ea typeface="돋움" pitchFamily="50" charset="-127"/>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b="1">
              <a:solidFill>
                <a:schemeClr val="dk1"/>
              </a:solidFill>
              <a:effectLst/>
              <a:latin typeface="돋움" pitchFamily="50" charset="-127"/>
              <a:ea typeface="돋움" pitchFamily="50" charset="-127"/>
              <a:cs typeface="+mn-cs"/>
            </a:rPr>
            <a:t>사업장에 미치는 영향</a:t>
          </a:r>
          <a:endParaRPr lang="en-US" altLang="ko-KR" sz="1200" b="1">
            <a:solidFill>
              <a:schemeClr val="dk1"/>
            </a:solidFill>
            <a:effectLst/>
            <a:latin typeface="돋움" pitchFamily="50" charset="-127"/>
            <a:ea typeface="돋움" pitchFamily="50" charset="-127"/>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altLang="ko-KR" sz="1200">
              <a:solidFill>
                <a:schemeClr val="dk1"/>
              </a:solidFill>
              <a:effectLst/>
              <a:latin typeface="돋움" pitchFamily="50" charset="-127"/>
              <a:ea typeface="돋움" pitchFamily="50" charset="-127"/>
              <a:cs typeface="+mn-cs"/>
            </a:rPr>
            <a:t>      - </a:t>
          </a:r>
          <a:r>
            <a:rPr lang="ko-KR" altLang="en-US" sz="1200">
              <a:solidFill>
                <a:schemeClr val="dk1"/>
              </a:solidFill>
              <a:effectLst/>
              <a:latin typeface="돋움" pitchFamily="50" charset="-127"/>
              <a:ea typeface="돋움" pitchFamily="50" charset="-127"/>
              <a:cs typeface="+mn-cs"/>
            </a:rPr>
            <a:t>불쾌지수가 높아져 우발적 사고 발생 가능성 증가</a:t>
          </a:r>
          <a:endParaRPr lang="en-US" altLang="ko-KR" sz="1200">
            <a:solidFill>
              <a:schemeClr val="dk1"/>
            </a:solidFill>
            <a:effectLst/>
            <a:latin typeface="돋움" pitchFamily="50" charset="-127"/>
            <a:ea typeface="돋움" pitchFamily="50" charset="-127"/>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US" altLang="ko-KR" sz="1200">
            <a:solidFill>
              <a:schemeClr val="dk1"/>
            </a:solidFill>
            <a:effectLst/>
            <a:latin typeface="돋움" pitchFamily="50" charset="-127"/>
            <a:ea typeface="돋움" pitchFamily="50" charset="-127"/>
            <a:cs typeface="+mn-cs"/>
          </a:endParaRPr>
        </a:p>
        <a:p>
          <a:r>
            <a:rPr lang="en-US" altLang="ko-KR" sz="1300" b="1">
              <a:solidFill>
                <a:schemeClr val="dk1"/>
              </a:solidFill>
              <a:effectLst/>
              <a:latin typeface="돋움" pitchFamily="50" charset="-127"/>
              <a:ea typeface="돋움" pitchFamily="50" charset="-127"/>
              <a:cs typeface="+mn-cs"/>
            </a:rPr>
            <a:t>Ⅱ.  </a:t>
          </a:r>
          <a:r>
            <a:rPr lang="ko-KR" altLang="ko-KR" sz="1300" b="1">
              <a:solidFill>
                <a:schemeClr val="dk1"/>
              </a:solidFill>
              <a:effectLst/>
              <a:latin typeface="돋움" pitchFamily="50" charset="-127"/>
              <a:ea typeface="돋움" pitchFamily="50" charset="-127"/>
              <a:cs typeface="+mn-cs"/>
            </a:rPr>
            <a:t>폭염</a:t>
          </a:r>
          <a:r>
            <a:rPr lang="ko-KR" altLang="en-US" sz="1300" b="1">
              <a:solidFill>
                <a:schemeClr val="dk1"/>
              </a:solidFill>
              <a:effectLst/>
              <a:latin typeface="돋움" pitchFamily="50" charset="-127"/>
              <a:ea typeface="돋움" pitchFamily="50" charset="-127"/>
              <a:cs typeface="+mn-cs"/>
            </a:rPr>
            <a:t>대비  사업장  행동요령</a:t>
          </a:r>
          <a:endParaRPr lang="en-US" altLang="ko-KR" sz="1300" b="1">
            <a:solidFill>
              <a:schemeClr val="dk1"/>
            </a:solidFill>
            <a:effectLst/>
            <a:latin typeface="돋움" pitchFamily="50" charset="-127"/>
            <a:ea typeface="돋움" pitchFamily="50" charset="-127"/>
            <a:cs typeface="+mn-cs"/>
          </a:endParaRPr>
        </a:p>
        <a:p>
          <a:endParaRPr lang="ko-KR" altLang="ko-KR" sz="1200">
            <a:effectLst/>
            <a:latin typeface="돋움" pitchFamily="50" charset="-127"/>
            <a:ea typeface="돋움" pitchFamily="50" charset="-127"/>
          </a:endParaRPr>
        </a:p>
        <a:p>
          <a:r>
            <a:rPr lang="en-US" altLang="ko-KR" sz="1200">
              <a:solidFill>
                <a:schemeClr val="dk1"/>
              </a:solidFill>
              <a:effectLst/>
              <a:latin typeface="돋움" pitchFamily="50" charset="-127"/>
              <a:ea typeface="돋움" pitchFamily="50" charset="-127"/>
              <a:cs typeface="+mn-cs"/>
            </a:rPr>
            <a:t>  </a:t>
          </a:r>
          <a:r>
            <a:rPr lang="en-US" altLang="ko-KR" sz="1200" b="1">
              <a:solidFill>
                <a:schemeClr val="dk1"/>
              </a:solidFill>
              <a:effectLst/>
              <a:latin typeface="돋움" pitchFamily="50" charset="-127"/>
              <a:ea typeface="돋움" pitchFamily="50" charset="-127"/>
              <a:cs typeface="+mn-cs"/>
            </a:rPr>
            <a:t>【 </a:t>
          </a:r>
          <a:r>
            <a:rPr lang="ko-KR" altLang="en-US" sz="1200" b="1">
              <a:solidFill>
                <a:schemeClr val="dk1"/>
              </a:solidFill>
              <a:effectLst/>
              <a:latin typeface="돋움" pitchFamily="50" charset="-127"/>
              <a:ea typeface="돋움" pitchFamily="50" charset="-127"/>
              <a:cs typeface="+mn-cs"/>
            </a:rPr>
            <a:t>사전  준비사항</a:t>
          </a:r>
          <a:r>
            <a:rPr lang="ko-KR" altLang="ko-KR" sz="1200" b="1">
              <a:solidFill>
                <a:schemeClr val="dk1"/>
              </a:solidFill>
              <a:effectLst/>
              <a:latin typeface="돋움" pitchFamily="50" charset="-127"/>
              <a:ea typeface="돋움" pitchFamily="50" charset="-127"/>
              <a:cs typeface="+mn-cs"/>
            </a:rPr>
            <a:t> </a:t>
          </a:r>
          <a:r>
            <a:rPr lang="en-US" altLang="ko-KR" sz="1200" b="1">
              <a:solidFill>
                <a:schemeClr val="dk1"/>
              </a:solidFill>
              <a:effectLst/>
              <a:latin typeface="돋움" pitchFamily="50" charset="-127"/>
              <a:ea typeface="돋움" pitchFamily="50" charset="-127"/>
              <a:cs typeface="+mn-cs"/>
            </a:rPr>
            <a:t>】</a:t>
          </a:r>
        </a:p>
        <a:p>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라디오나 </a:t>
          </a:r>
          <a:r>
            <a:rPr lang="en-US" altLang="ko-KR" sz="1200">
              <a:solidFill>
                <a:schemeClr val="dk1"/>
              </a:solidFill>
              <a:effectLst/>
              <a:latin typeface="돋움" pitchFamily="50" charset="-127"/>
              <a:ea typeface="돋움" pitchFamily="50" charset="-127"/>
              <a:cs typeface="+mn-cs"/>
            </a:rPr>
            <a:t>TV</a:t>
          </a:r>
          <a:r>
            <a:rPr lang="ko-KR" altLang="en-US" sz="1200">
              <a:solidFill>
                <a:schemeClr val="dk1"/>
              </a:solidFill>
              <a:effectLst/>
              <a:latin typeface="돋움" pitchFamily="50" charset="-127"/>
              <a:ea typeface="돋움" pitchFamily="50" charset="-127"/>
              <a:cs typeface="+mn-cs"/>
            </a:rPr>
            <a:t>의 무더위 관련 기상상황에 매일 주목</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사업장에서 가까운 병원의 연락처 확인과 사업장에 체온계를 비치하고 근로자의 열사병 등 증상을 체크</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단수 등에 대비하여 미리 마실 물을 충분히 준비</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냉방기기 사용은 실내</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외 온도차를 </a:t>
          </a:r>
          <a:r>
            <a:rPr lang="en-US" altLang="ko-KR" sz="1200">
              <a:solidFill>
                <a:schemeClr val="dk1"/>
              </a:solidFill>
              <a:effectLst/>
              <a:latin typeface="돋움" pitchFamily="50" charset="-127"/>
              <a:ea typeface="돋움" pitchFamily="50" charset="-127"/>
              <a:cs typeface="+mn-cs"/>
            </a:rPr>
            <a:t>5</a:t>
          </a:r>
          <a:r>
            <a:rPr lang="ko-KR" altLang="en-US" sz="1200">
              <a:solidFill>
                <a:schemeClr val="dk1"/>
              </a:solidFill>
              <a:effectLst/>
              <a:latin typeface="돋움" pitchFamily="50" charset="-127"/>
              <a:ea typeface="돋움" pitchFamily="50" charset="-127"/>
              <a:cs typeface="+mn-cs"/>
            </a:rPr>
            <a:t>℃내외로 유지하여 냉방병을 예방</a:t>
          </a:r>
          <a:r>
            <a:rPr lang="en-US" altLang="ko-KR" sz="1050">
              <a:solidFill>
                <a:schemeClr val="dk1"/>
              </a:solidFill>
              <a:effectLst/>
              <a:latin typeface="돋움" pitchFamily="50" charset="-127"/>
              <a:ea typeface="돋움" pitchFamily="50" charset="-127"/>
              <a:cs typeface="+mn-cs"/>
            </a:rPr>
            <a:t>(</a:t>
          </a:r>
          <a:r>
            <a:rPr lang="ko-KR" altLang="en-US" sz="1050">
              <a:solidFill>
                <a:schemeClr val="dk1"/>
              </a:solidFill>
              <a:effectLst/>
              <a:latin typeface="돋움" pitchFamily="50" charset="-127"/>
              <a:ea typeface="돋움" pitchFamily="50" charset="-127"/>
              <a:cs typeface="+mn-cs"/>
            </a:rPr>
            <a:t>건강 실내 냉방온도는 </a:t>
          </a:r>
          <a:r>
            <a:rPr lang="en-US" altLang="ko-KR" sz="1050">
              <a:solidFill>
                <a:schemeClr val="dk1"/>
              </a:solidFill>
              <a:effectLst/>
              <a:latin typeface="돋움" pitchFamily="50" charset="-127"/>
              <a:ea typeface="돋움" pitchFamily="50" charset="-127"/>
              <a:cs typeface="+mn-cs"/>
            </a:rPr>
            <a:t>26</a:t>
          </a:r>
          <a:r>
            <a:rPr lang="ko-KR" altLang="en-US" sz="1050">
              <a:solidFill>
                <a:schemeClr val="dk1"/>
              </a:solidFill>
              <a:effectLst/>
              <a:latin typeface="돋움" pitchFamily="50" charset="-127"/>
              <a:ea typeface="돋움" pitchFamily="50" charset="-127"/>
              <a:cs typeface="+mn-cs"/>
            </a:rPr>
            <a:t>℃</a:t>
          </a:r>
          <a:r>
            <a:rPr lang="en-US" altLang="ko-KR" sz="1050">
              <a:solidFill>
                <a:schemeClr val="dk1"/>
              </a:solidFill>
              <a:effectLst/>
              <a:latin typeface="돋움" pitchFamily="50" charset="-127"/>
              <a:ea typeface="돋움" pitchFamily="50" charset="-127"/>
              <a:cs typeface="+mn-cs"/>
            </a:rPr>
            <a:t>~28</a:t>
          </a:r>
          <a:r>
            <a:rPr lang="ko-KR" altLang="en-US" sz="1050">
              <a:solidFill>
                <a:schemeClr val="dk1"/>
              </a:solidFill>
              <a:effectLst/>
              <a:latin typeface="돋움" pitchFamily="50" charset="-127"/>
              <a:ea typeface="돋움" pitchFamily="50" charset="-127"/>
              <a:cs typeface="+mn-cs"/>
            </a:rPr>
            <a:t>℃가 적당</a:t>
          </a:r>
          <a:r>
            <a:rPr lang="en-US" altLang="ko-KR" sz="1050">
              <a:solidFill>
                <a:schemeClr val="dk1"/>
              </a:solidFill>
              <a:effectLst/>
              <a:latin typeface="돋움" pitchFamily="50" charset="-127"/>
              <a:ea typeface="돋움" pitchFamily="50" charset="-127"/>
              <a:cs typeface="+mn-cs"/>
            </a:rPr>
            <a:t>)</a:t>
          </a: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사업장으로 들어오는 직사관선을 최대한 차단</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차량의 장거리 운행계획이 있다면 도로의 변형 등으로 교통사고 등이 발생할 수 있으므로 신중히 검토</a:t>
          </a:r>
          <a:endParaRPr lang="en-US" altLang="ko-KR" sz="1200">
            <a:latin typeface="돋움" pitchFamily="50" charset="-127"/>
            <a:ea typeface="돋움" pitchFamily="50" charset="-127"/>
          </a:endParaRPr>
        </a:p>
      </xdr:txBody>
    </xdr:sp>
    <xdr:clientData/>
  </xdr:twoCellAnchor>
  <xdr:twoCellAnchor>
    <xdr:from>
      <xdr:col>0</xdr:col>
      <xdr:colOff>342898</xdr:colOff>
      <xdr:row>334</xdr:row>
      <xdr:rowOff>57149</xdr:rowOff>
    </xdr:from>
    <xdr:to>
      <xdr:col>11</xdr:col>
      <xdr:colOff>600898</xdr:colOff>
      <xdr:row>358</xdr:row>
      <xdr:rowOff>76200</xdr:rowOff>
    </xdr:to>
    <xdr:sp macro="" textlink="">
      <xdr:nvSpPr>
        <xdr:cNvPr id="158" name="직사각형 157">
          <a:extLst>
            <a:ext uri="{FF2B5EF4-FFF2-40B4-BE49-F238E27FC236}">
              <a16:creationId xmlns:a16="http://schemas.microsoft.com/office/drawing/2014/main" id="{C5B069E0-F99A-4DBB-AAD1-5F469BF51471}"/>
            </a:ext>
          </a:extLst>
        </xdr:cNvPr>
        <xdr:cNvSpPr/>
      </xdr:nvSpPr>
      <xdr:spPr bwMode="auto">
        <a:xfrm>
          <a:off x="342898" y="38576250"/>
          <a:ext cx="8640000" cy="0"/>
        </a:xfrm>
        <a:prstGeom prst="rect">
          <a:avLst/>
        </a:prstGeom>
        <a:noFill/>
        <a:ln w="12700">
          <a:no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r>
            <a:rPr lang="en-US" altLang="ko-KR" sz="1200">
              <a:solidFill>
                <a:schemeClr val="dk1"/>
              </a:solidFill>
              <a:effectLst/>
              <a:latin typeface="돋움" pitchFamily="50" charset="-127"/>
              <a:ea typeface="돋움" pitchFamily="50" charset="-127"/>
              <a:cs typeface="+mn-cs"/>
            </a:rPr>
            <a:t>  </a:t>
          </a:r>
          <a:r>
            <a:rPr lang="en-US" altLang="ko-KR" sz="1200" b="1">
              <a:solidFill>
                <a:schemeClr val="dk1"/>
              </a:solidFill>
              <a:effectLst/>
              <a:latin typeface="돋움" pitchFamily="50" charset="-127"/>
              <a:ea typeface="돋움" pitchFamily="50" charset="-127"/>
              <a:cs typeface="+mn-cs"/>
            </a:rPr>
            <a:t>【 </a:t>
          </a:r>
          <a:r>
            <a:rPr lang="ko-KR" altLang="en-US" sz="1200" b="1">
              <a:solidFill>
                <a:schemeClr val="dk1"/>
              </a:solidFill>
              <a:effectLst/>
              <a:latin typeface="돋움" pitchFamily="50" charset="-127"/>
              <a:ea typeface="돋움" pitchFamily="50" charset="-127"/>
              <a:cs typeface="+mn-cs"/>
            </a:rPr>
            <a:t>폭염주의보 발령시</a:t>
          </a:r>
          <a:r>
            <a:rPr lang="ko-KR" altLang="ko-KR" sz="1200" b="1">
              <a:solidFill>
                <a:schemeClr val="dk1"/>
              </a:solidFill>
              <a:effectLst/>
              <a:latin typeface="돋움" pitchFamily="50" charset="-127"/>
              <a:ea typeface="돋움" pitchFamily="50" charset="-127"/>
              <a:cs typeface="+mn-cs"/>
            </a:rPr>
            <a:t> </a:t>
          </a:r>
          <a:r>
            <a:rPr lang="en-US" altLang="ko-KR" sz="1200" b="1">
              <a:solidFill>
                <a:schemeClr val="dk1"/>
              </a:solidFill>
              <a:effectLst/>
              <a:latin typeface="돋움" pitchFamily="50" charset="-127"/>
              <a:ea typeface="돋움" pitchFamily="50" charset="-127"/>
              <a:cs typeface="+mn-cs"/>
            </a:rPr>
            <a:t>】</a:t>
          </a:r>
        </a:p>
        <a:p>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야외행사 및 친목을 위한 스포츠 경기 등 각종 외부행사를 자제</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점심시간 등을 이용 </a:t>
          </a:r>
          <a:r>
            <a:rPr lang="en-US" altLang="ko-KR" sz="1200">
              <a:solidFill>
                <a:schemeClr val="dk1"/>
              </a:solidFill>
              <a:effectLst/>
              <a:latin typeface="돋움" pitchFamily="50" charset="-127"/>
              <a:ea typeface="돋움" pitchFamily="50" charset="-127"/>
              <a:cs typeface="+mn-cs"/>
            </a:rPr>
            <a:t>10</a:t>
          </a:r>
          <a:r>
            <a:rPr lang="ko-KR" altLang="en-US" sz="1200">
              <a:solidFill>
                <a:schemeClr val="dk1"/>
              </a:solidFill>
              <a:effectLst/>
              <a:latin typeface="돋움" pitchFamily="50" charset="-127"/>
              <a:ea typeface="돋움" pitchFamily="50" charset="-127"/>
              <a:cs typeface="+mn-cs"/>
            </a:rPr>
            <a:t>분</a:t>
          </a:r>
          <a:r>
            <a:rPr lang="en-US" altLang="ko-KR" sz="1200">
              <a:solidFill>
                <a:schemeClr val="dk1"/>
              </a:solidFill>
              <a:effectLst/>
              <a:latin typeface="돋움" pitchFamily="50" charset="-127"/>
              <a:ea typeface="돋움" pitchFamily="50" charset="-127"/>
              <a:cs typeface="+mn-cs"/>
            </a:rPr>
            <a:t>~15</a:t>
          </a:r>
          <a:r>
            <a:rPr lang="ko-KR" altLang="en-US" sz="1200">
              <a:solidFill>
                <a:schemeClr val="dk1"/>
              </a:solidFill>
              <a:effectLst/>
              <a:latin typeface="돋움" pitchFamily="50" charset="-127"/>
              <a:ea typeface="돋움" pitchFamily="50" charset="-127"/>
              <a:cs typeface="+mn-cs"/>
            </a:rPr>
            <a:t>분 정도의 낮잠으로 개인건강을 유지</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직원들이 자유 복장으로 출근 및 근무하도록 근무환경을 개선</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휴식시간은 장시간보다는 짧게 자주</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실내 작업장에서는 자연환기가 될 수 있도록 창문이나 출입문을 열어 두고 밀폐지역은 피함</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식중독</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장티푸스</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뇌염 등의 질병예방을 위해 현장사무실</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숙소</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식당 등의 청결관리 및 소독을 실시</a:t>
          </a:r>
          <a:endParaRPr lang="en-US" altLang="ko-KR" sz="1200">
            <a:solidFill>
              <a:schemeClr val="dk1"/>
            </a:solidFill>
            <a:effectLst/>
            <a:latin typeface="돋움" pitchFamily="50" charset="-127"/>
            <a:ea typeface="돋움" pitchFamily="50" charset="-127"/>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작업 중에는 매 </a:t>
          </a:r>
          <a:r>
            <a:rPr lang="en-US" altLang="ko-KR" sz="1200">
              <a:solidFill>
                <a:schemeClr val="dk1"/>
              </a:solidFill>
              <a:effectLst/>
              <a:latin typeface="돋움" pitchFamily="50" charset="-127"/>
              <a:ea typeface="돋움" pitchFamily="50" charset="-127"/>
              <a:cs typeface="+mn-cs"/>
            </a:rPr>
            <a:t>15~20</a:t>
          </a:r>
          <a:r>
            <a:rPr lang="ko-KR" altLang="en-US" sz="1200">
              <a:solidFill>
                <a:schemeClr val="dk1"/>
              </a:solidFill>
              <a:effectLst/>
              <a:latin typeface="돋움" pitchFamily="50" charset="-127"/>
              <a:ea typeface="돋움" pitchFamily="50" charset="-127"/>
              <a:cs typeface="+mn-cs"/>
            </a:rPr>
            <a:t>분 간격으로 </a:t>
          </a:r>
          <a:r>
            <a:rPr lang="en-US" altLang="ko-KR" sz="1200">
              <a:solidFill>
                <a:schemeClr val="dk1"/>
              </a:solidFill>
              <a:effectLst/>
              <a:latin typeface="돋움" pitchFamily="50" charset="-127"/>
              <a:ea typeface="돋움" pitchFamily="50" charset="-127"/>
              <a:cs typeface="+mn-cs"/>
            </a:rPr>
            <a:t>1</a:t>
          </a:r>
          <a:r>
            <a:rPr lang="ko-KR" altLang="en-US" sz="1200">
              <a:solidFill>
                <a:schemeClr val="dk1"/>
              </a:solidFill>
              <a:effectLst/>
              <a:latin typeface="돋움" pitchFamily="50" charset="-127"/>
              <a:ea typeface="돋움" pitchFamily="50" charset="-127"/>
              <a:cs typeface="+mn-cs"/>
            </a:rPr>
            <a:t>컵 정도의 시원한 물</a:t>
          </a:r>
          <a:r>
            <a:rPr lang="en-US" altLang="ko-KR" sz="1050">
              <a:solidFill>
                <a:schemeClr val="dk1"/>
              </a:solidFill>
              <a:effectLst/>
              <a:latin typeface="돋움" pitchFamily="50" charset="-127"/>
              <a:ea typeface="돋움" pitchFamily="50" charset="-127"/>
              <a:cs typeface="+mn-cs"/>
            </a:rPr>
            <a:t>(</a:t>
          </a:r>
          <a:r>
            <a:rPr lang="ko-KR" altLang="en-US" sz="1050">
              <a:solidFill>
                <a:schemeClr val="dk1"/>
              </a:solidFill>
              <a:effectLst/>
              <a:latin typeface="돋움" pitchFamily="50" charset="-127"/>
              <a:ea typeface="돋움" pitchFamily="50" charset="-127"/>
              <a:cs typeface="+mn-cs"/>
            </a:rPr>
            <a:t>염분</a:t>
          </a:r>
          <a:r>
            <a:rPr lang="en-US" altLang="ko-KR" sz="105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을 섭취</a:t>
          </a:r>
          <a:r>
            <a:rPr lang="en-US" altLang="ko-KR" sz="1050">
              <a:solidFill>
                <a:schemeClr val="dk1"/>
              </a:solidFill>
              <a:effectLst/>
              <a:latin typeface="돋움" pitchFamily="50" charset="-127"/>
              <a:ea typeface="돋움" pitchFamily="50" charset="-127"/>
              <a:cs typeface="+mn-cs"/>
            </a:rPr>
            <a:t>(</a:t>
          </a:r>
          <a:r>
            <a:rPr lang="ko-KR" altLang="en-US" sz="1050">
              <a:solidFill>
                <a:schemeClr val="dk1"/>
              </a:solidFill>
              <a:effectLst/>
              <a:latin typeface="돋움" pitchFamily="50" charset="-127"/>
              <a:ea typeface="돋움" pitchFamily="50" charset="-127"/>
              <a:cs typeface="+mn-cs"/>
            </a:rPr>
            <a:t>알코올</a:t>
          </a:r>
          <a:r>
            <a:rPr lang="en-US" altLang="ko-KR" sz="1050">
              <a:solidFill>
                <a:schemeClr val="dk1"/>
              </a:solidFill>
              <a:effectLst/>
              <a:latin typeface="돋움" pitchFamily="50" charset="-127"/>
              <a:ea typeface="돋움" pitchFamily="50" charset="-127"/>
              <a:cs typeface="+mn-cs"/>
            </a:rPr>
            <a:t>, </a:t>
          </a:r>
          <a:r>
            <a:rPr lang="ko-KR" altLang="en-US" sz="1050">
              <a:solidFill>
                <a:schemeClr val="dk1"/>
              </a:solidFill>
              <a:effectLst/>
              <a:latin typeface="돋움" pitchFamily="50" charset="-127"/>
              <a:ea typeface="돋움" pitchFamily="50" charset="-127"/>
              <a:cs typeface="+mn-cs"/>
            </a:rPr>
            <a:t>카페인이 있는 음료는 금물</a:t>
          </a:r>
          <a:r>
            <a:rPr lang="en-US" altLang="ko-KR" sz="1050">
              <a:solidFill>
                <a:schemeClr val="dk1"/>
              </a:solidFill>
              <a:effectLst/>
              <a:latin typeface="돋움" pitchFamily="50" charset="-127"/>
              <a:ea typeface="돋움" pitchFamily="50" charset="-127"/>
              <a:cs typeface="+mn-cs"/>
            </a:rPr>
            <a:t>)</a:t>
          </a:r>
          <a:endParaRPr lang="en-US" altLang="ko-KR" sz="1050">
            <a:effectLst/>
            <a:latin typeface="돋움" pitchFamily="50" charset="-127"/>
            <a:ea typeface="돋움" pitchFamily="50" charset="-127"/>
          </a:endParaRPr>
        </a:p>
        <a:p>
          <a:pPr marL="0" marR="0" indent="0" defTabSz="914400" eaLnBrk="1" fontAlgn="auto" latinLnBrk="0" hangingPunct="1">
            <a:lnSpc>
              <a:spcPct val="100000"/>
            </a:lnSpc>
            <a:spcBef>
              <a:spcPts val="0"/>
            </a:spcBef>
            <a:spcAft>
              <a:spcPts val="0"/>
            </a:spcAft>
            <a:buClrTx/>
            <a:buSzTx/>
            <a:buFontTx/>
            <a:buNone/>
            <a:tabLst/>
            <a:defRPr/>
          </a:pPr>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뜨거운 액체</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화염 등과 같은 열 방생원인을 피하고 방열막을 설치</a:t>
          </a:r>
          <a:endParaRPr lang="en-US" altLang="ko-KR" sz="1200">
            <a:effectLst/>
            <a:latin typeface="돋움" pitchFamily="50" charset="-127"/>
            <a:ea typeface="돋움" pitchFamily="50" charset="-127"/>
          </a:endParaRPr>
        </a:p>
        <a:p>
          <a:pPr marL="0" marR="0" indent="0" defTabSz="914400" eaLnBrk="1" fontAlgn="auto" latinLnBrk="0" hangingPunct="1">
            <a:lnSpc>
              <a:spcPct val="100000"/>
            </a:lnSpc>
            <a:spcBef>
              <a:spcPts val="0"/>
            </a:spcBef>
            <a:spcAft>
              <a:spcPts val="0"/>
            </a:spcAft>
            <a:buClrTx/>
            <a:buSzTx/>
            <a:buFontTx/>
            <a:buNone/>
            <a:tabLst/>
            <a:defRPr/>
          </a:pPr>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발한작용을 저해하는 밀착된 의복의 착용을 피함</a:t>
          </a:r>
          <a:endParaRPr lang="en-US" altLang="ko-KR" sz="1200">
            <a:solidFill>
              <a:schemeClr val="dk1"/>
            </a:solidFill>
            <a:effectLst/>
            <a:latin typeface="돋움" pitchFamily="50" charset="-127"/>
            <a:ea typeface="돋움" pitchFamily="50" charset="-127"/>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en-US" altLang="ko-KR" sz="1200" b="1">
              <a:solidFill>
                <a:schemeClr val="dk1"/>
              </a:solidFill>
              <a:effectLst/>
              <a:latin typeface="돋움" pitchFamily="50" charset="-127"/>
              <a:ea typeface="돋움" pitchFamily="50" charset="-127"/>
              <a:cs typeface="+mn-cs"/>
            </a:rPr>
            <a:t>【 </a:t>
          </a:r>
          <a:r>
            <a:rPr lang="ko-KR" altLang="ko-KR" sz="1200" b="1">
              <a:solidFill>
                <a:schemeClr val="dk1"/>
              </a:solidFill>
              <a:effectLst/>
              <a:latin typeface="돋움" pitchFamily="50" charset="-127"/>
              <a:ea typeface="돋움" pitchFamily="50" charset="-127"/>
              <a:cs typeface="+mn-cs"/>
            </a:rPr>
            <a:t>사전  준비사항 </a:t>
          </a:r>
          <a:r>
            <a:rPr lang="en-US" altLang="ko-KR" sz="1200" b="1">
              <a:solidFill>
                <a:schemeClr val="dk1"/>
              </a:solidFill>
              <a:effectLst/>
              <a:latin typeface="돋움" pitchFamily="50" charset="-127"/>
              <a:ea typeface="돋움" pitchFamily="50" charset="-127"/>
              <a:cs typeface="+mn-cs"/>
            </a:rPr>
            <a:t>】</a:t>
          </a:r>
          <a:endParaRPr lang="ko-KR" altLang="ko-KR" sz="1200">
            <a:effectLst/>
            <a:latin typeface="돋움" pitchFamily="50" charset="-127"/>
            <a:ea typeface="돋움" pitchFamily="50" charset="-127"/>
          </a:endParaRPr>
        </a:p>
        <a:p>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각종 야외행사를 취소하고 활동을 금지</a:t>
          </a:r>
          <a:endParaRPr lang="ko-KR" altLang="ko-KR" sz="1200">
            <a:effectLst/>
            <a:latin typeface="돋움" pitchFamily="50" charset="-127"/>
            <a:ea typeface="돋움" pitchFamily="50" charset="-127"/>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기온이 높은 시간대를 피해 탄력시간 근무제를 검토</a:t>
          </a:r>
          <a:endParaRPr lang="ko-KR" altLang="ko-KR" sz="1200">
            <a:effectLst/>
            <a:latin typeface="돋움" pitchFamily="50" charset="-127"/>
            <a:ea typeface="돋움" pitchFamily="50" charset="-127"/>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실외 작업은 현장관리자의 책임하에 공사 중지를 신중히 검토</a:t>
          </a:r>
          <a:endParaRPr lang="ko-KR" altLang="ko-KR" sz="1200">
            <a:effectLst/>
            <a:latin typeface="돋움" pitchFamily="50" charset="-127"/>
            <a:ea typeface="돋움" pitchFamily="50" charset="-127"/>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기온이 최고에 달하는 </a:t>
          </a:r>
          <a:r>
            <a:rPr lang="en-US" altLang="ko-KR" sz="1200">
              <a:solidFill>
                <a:schemeClr val="dk1"/>
              </a:solidFill>
              <a:effectLst/>
              <a:latin typeface="돋움" pitchFamily="50" charset="-127"/>
              <a:ea typeface="돋움" pitchFamily="50" charset="-127"/>
              <a:cs typeface="+mn-cs"/>
            </a:rPr>
            <a:t>12</a:t>
          </a:r>
          <a:r>
            <a:rPr lang="ko-KR" altLang="en-US" sz="1200">
              <a:solidFill>
                <a:schemeClr val="dk1"/>
              </a:solidFill>
              <a:effectLst/>
              <a:latin typeface="돋움" pitchFamily="50" charset="-127"/>
              <a:ea typeface="돋움" pitchFamily="50" charset="-127"/>
              <a:cs typeface="+mn-cs"/>
            </a:rPr>
            <a:t>시 </a:t>
          </a:r>
          <a:r>
            <a:rPr lang="en-US" altLang="ko-KR" sz="1200">
              <a:solidFill>
                <a:schemeClr val="dk1"/>
              </a:solidFill>
              <a:effectLst/>
              <a:latin typeface="돋움" pitchFamily="50" charset="-127"/>
              <a:ea typeface="돋움" pitchFamily="50" charset="-127"/>
              <a:cs typeface="+mn-cs"/>
            </a:rPr>
            <a:t>~16</a:t>
          </a:r>
          <a:r>
            <a:rPr lang="ko-KR" altLang="en-US" sz="1200">
              <a:solidFill>
                <a:schemeClr val="dk1"/>
              </a:solidFill>
              <a:effectLst/>
              <a:latin typeface="돋움" pitchFamily="50" charset="-127"/>
              <a:ea typeface="돋움" pitchFamily="50" charset="-127"/>
              <a:cs typeface="+mn-cs"/>
            </a:rPr>
            <a:t>시 사이에는 되도록 실</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내외 작업을 중지하고 휴식을 취함</a:t>
          </a:r>
          <a:endParaRPr lang="ko-KR" altLang="ko-KR" sz="1200">
            <a:effectLst/>
            <a:latin typeface="돋움" pitchFamily="50" charset="-127"/>
            <a:ea typeface="돋움" pitchFamily="50" charset="-127"/>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야외에서 작업 할 경우에는 불필요하게 빠른 동작을 삼가</a:t>
          </a:r>
          <a:endParaRPr lang="ko-KR" altLang="ko-KR" sz="1200">
            <a:effectLst/>
            <a:latin typeface="돋움" pitchFamily="50" charset="-127"/>
            <a:ea typeface="돋움" pitchFamily="50" charset="-127"/>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안전모 및 안전대 등의 착용에 소홀해지기 쉬우므로 작업시에는 각별히 주의</a:t>
          </a:r>
          <a:endParaRPr lang="ko-KR" altLang="ko-KR" sz="1200">
            <a:effectLst/>
            <a:latin typeface="돋움" pitchFamily="50" charset="-127"/>
            <a:ea typeface="돋움" pitchFamily="50" charset="-127"/>
          </a:endParaRPr>
        </a:p>
      </xdr:txBody>
    </xdr:sp>
    <xdr:clientData/>
  </xdr:twoCellAnchor>
  <xdr:twoCellAnchor>
    <xdr:from>
      <xdr:col>1</xdr:col>
      <xdr:colOff>209550</xdr:colOff>
      <xdr:row>370</xdr:row>
      <xdr:rowOff>14819</xdr:rowOff>
    </xdr:from>
    <xdr:to>
      <xdr:col>5</xdr:col>
      <xdr:colOff>41550</xdr:colOff>
      <xdr:row>371</xdr:row>
      <xdr:rowOff>136453</xdr:rowOff>
    </xdr:to>
    <xdr:sp macro="" textlink="">
      <xdr:nvSpPr>
        <xdr:cNvPr id="159" name="오각형 166">
          <a:extLst>
            <a:ext uri="{FF2B5EF4-FFF2-40B4-BE49-F238E27FC236}">
              <a16:creationId xmlns:a16="http://schemas.microsoft.com/office/drawing/2014/main" id="{84764E5A-CE87-4CF5-88DB-64712FFE5300}"/>
            </a:ext>
          </a:extLst>
        </xdr:cNvPr>
        <xdr:cNvSpPr/>
      </xdr:nvSpPr>
      <xdr:spPr bwMode="auto">
        <a:xfrm>
          <a:off x="971550" y="38591069"/>
          <a:ext cx="2880000" cy="293084"/>
        </a:xfrm>
        <a:prstGeom prst="homePlate">
          <a:avLst/>
        </a:prstGeom>
        <a:ln w="9525">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300" b="1"/>
            <a:t> 가을철  안전사고  응급처치  요령</a:t>
          </a:r>
        </a:p>
      </xdr:txBody>
    </xdr:sp>
    <xdr:clientData/>
  </xdr:twoCellAnchor>
  <xdr:twoCellAnchor>
    <xdr:from>
      <xdr:col>0</xdr:col>
      <xdr:colOff>342898</xdr:colOff>
      <xdr:row>408</xdr:row>
      <xdr:rowOff>95249</xdr:rowOff>
    </xdr:from>
    <xdr:to>
      <xdr:col>11</xdr:col>
      <xdr:colOff>600898</xdr:colOff>
      <xdr:row>430</xdr:row>
      <xdr:rowOff>123824</xdr:rowOff>
    </xdr:to>
    <xdr:sp macro="" textlink="">
      <xdr:nvSpPr>
        <xdr:cNvPr id="160" name="직사각형 159">
          <a:extLst>
            <a:ext uri="{FF2B5EF4-FFF2-40B4-BE49-F238E27FC236}">
              <a16:creationId xmlns:a16="http://schemas.microsoft.com/office/drawing/2014/main" id="{739A2826-1D62-4FA8-95E1-B83EFE55F23F}"/>
            </a:ext>
          </a:extLst>
        </xdr:cNvPr>
        <xdr:cNvSpPr/>
      </xdr:nvSpPr>
      <xdr:spPr bwMode="auto">
        <a:xfrm>
          <a:off x="342898" y="44919900"/>
          <a:ext cx="8640000" cy="0"/>
        </a:xfrm>
        <a:prstGeom prst="rect">
          <a:avLst/>
        </a:prstGeom>
        <a:noFill/>
        <a:ln w="12700">
          <a:no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r>
            <a:rPr lang="en-US" altLang="ko-KR" sz="1200">
              <a:solidFill>
                <a:schemeClr val="dk1"/>
              </a:solidFill>
              <a:effectLst/>
              <a:latin typeface="돋움" pitchFamily="50" charset="-127"/>
              <a:ea typeface="돋움" pitchFamily="50" charset="-127"/>
              <a:cs typeface="+mn-cs"/>
            </a:rPr>
            <a:t>  </a:t>
          </a:r>
          <a:r>
            <a:rPr lang="en-US" altLang="ko-KR" sz="1200" b="1">
              <a:solidFill>
                <a:schemeClr val="dk1"/>
              </a:solidFill>
              <a:effectLst/>
              <a:latin typeface="돋움" pitchFamily="50" charset="-127"/>
              <a:ea typeface="돋움" pitchFamily="50" charset="-127"/>
              <a:cs typeface="+mn-cs"/>
            </a:rPr>
            <a:t>【</a:t>
          </a:r>
          <a:r>
            <a:rPr lang="ko-KR" altLang="en-US" sz="1200" b="1">
              <a:solidFill>
                <a:schemeClr val="dk1"/>
              </a:solidFill>
              <a:effectLst/>
              <a:latin typeface="돋움" pitchFamily="50" charset="-127"/>
              <a:ea typeface="돋움" pitchFamily="50" charset="-127"/>
              <a:cs typeface="+mn-cs"/>
            </a:rPr>
            <a:t>일사병</a:t>
          </a:r>
          <a:r>
            <a:rPr lang="en-US" altLang="ko-KR" sz="1200" b="1">
              <a:solidFill>
                <a:schemeClr val="dk1"/>
              </a:solidFill>
              <a:effectLst/>
              <a:latin typeface="돋움" pitchFamily="50" charset="-127"/>
              <a:ea typeface="돋움" pitchFamily="50" charset="-127"/>
              <a:cs typeface="+mn-cs"/>
            </a:rPr>
            <a:t>·</a:t>
          </a:r>
          <a:r>
            <a:rPr lang="ko-KR" altLang="en-US" sz="1200" b="1">
              <a:solidFill>
                <a:schemeClr val="dk1"/>
              </a:solidFill>
              <a:effectLst/>
              <a:latin typeface="돋움" pitchFamily="50" charset="-127"/>
              <a:ea typeface="돋움" pitchFamily="50" charset="-127"/>
              <a:cs typeface="+mn-cs"/>
            </a:rPr>
            <a:t>열사병</a:t>
          </a:r>
          <a:r>
            <a:rPr lang="en-US" altLang="ko-KR" sz="1200" b="1">
              <a:solidFill>
                <a:schemeClr val="dk1"/>
              </a:solidFill>
              <a:effectLst/>
              <a:latin typeface="돋움" pitchFamily="50" charset="-127"/>
              <a:ea typeface="돋움" pitchFamily="50" charset="-127"/>
              <a:cs typeface="+mn-cs"/>
            </a:rPr>
            <a:t>·</a:t>
          </a:r>
          <a:r>
            <a:rPr lang="ko-KR" altLang="en-US" sz="1200" b="1">
              <a:solidFill>
                <a:schemeClr val="dk1"/>
              </a:solidFill>
              <a:effectLst/>
              <a:latin typeface="돋움" pitchFamily="50" charset="-127"/>
              <a:ea typeface="돋움" pitchFamily="50" charset="-127"/>
              <a:cs typeface="+mn-cs"/>
            </a:rPr>
            <a:t>열성경련</a:t>
          </a:r>
          <a:r>
            <a:rPr lang="ko-KR" altLang="ko-KR" sz="1200" b="1">
              <a:solidFill>
                <a:schemeClr val="dk1"/>
              </a:solidFill>
              <a:effectLst/>
              <a:latin typeface="돋움" pitchFamily="50" charset="-127"/>
              <a:ea typeface="돋움" pitchFamily="50" charset="-127"/>
              <a:cs typeface="+mn-cs"/>
            </a:rPr>
            <a:t> </a:t>
          </a:r>
          <a:r>
            <a:rPr lang="en-US" altLang="ko-KR" sz="1200" b="1">
              <a:solidFill>
                <a:schemeClr val="dk1"/>
              </a:solidFill>
              <a:effectLst/>
              <a:latin typeface="돋움" pitchFamily="50" charset="-127"/>
              <a:ea typeface="돋움" pitchFamily="50" charset="-127"/>
              <a:cs typeface="+mn-cs"/>
            </a:rPr>
            <a:t>】</a:t>
          </a:r>
        </a:p>
        <a:p>
          <a:pPr marL="0" marR="0" indent="0" defTabSz="914400" eaLnBrk="1" fontAlgn="auto" latinLnBrk="0" hangingPunct="1">
            <a:lnSpc>
              <a:spcPct val="100000"/>
            </a:lnSpc>
            <a:spcBef>
              <a:spcPts val="0"/>
            </a:spcBef>
            <a:spcAft>
              <a:spcPts val="0"/>
            </a:spcAft>
            <a:buClrTx/>
            <a:buSzTx/>
            <a:buFontTx/>
            <a:buNone/>
            <a:tabLst/>
            <a:defRPr/>
          </a:pPr>
          <a:endParaRPr lang="en-US" altLang="ko-KR" sz="1200">
            <a:solidFill>
              <a:schemeClr val="dk1"/>
            </a:solidFill>
            <a:effectLst/>
            <a:latin typeface="돋움" pitchFamily="50" charset="-127"/>
            <a:ea typeface="돋움" pitchFamily="50" charset="-127"/>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altLang="ko-KR" sz="1200">
              <a:solidFill>
                <a:schemeClr val="dk1"/>
              </a:solidFill>
              <a:effectLst/>
              <a:latin typeface="돋움" pitchFamily="50" charset="-127"/>
              <a:ea typeface="돋움" pitchFamily="50" charset="-127"/>
              <a:cs typeface="+mn-cs"/>
            </a:rPr>
            <a:t>   </a:t>
          </a:r>
          <a:r>
            <a:rPr lang="en-US" altLang="ko-KR" sz="1200" b="1">
              <a:solidFill>
                <a:schemeClr val="dk1"/>
              </a:solidFill>
              <a:effectLst/>
              <a:latin typeface="돋움" pitchFamily="50" charset="-127"/>
              <a:ea typeface="돋움" pitchFamily="50" charset="-127"/>
              <a:cs typeface="+mn-cs"/>
            </a:rPr>
            <a:t>&lt; </a:t>
          </a:r>
          <a:r>
            <a:rPr lang="ko-KR" altLang="ko-KR" sz="1200" b="1">
              <a:solidFill>
                <a:schemeClr val="dk1"/>
              </a:solidFill>
              <a:effectLst/>
              <a:latin typeface="돋움" pitchFamily="50" charset="-127"/>
              <a:ea typeface="돋움" pitchFamily="50" charset="-127"/>
              <a:cs typeface="+mn-cs"/>
            </a:rPr>
            <a:t>일사병</a:t>
          </a:r>
          <a:r>
            <a:rPr lang="en-US" altLang="ko-KR" sz="1200" b="1">
              <a:solidFill>
                <a:schemeClr val="dk1"/>
              </a:solidFill>
              <a:effectLst/>
              <a:latin typeface="돋움" pitchFamily="50" charset="-127"/>
              <a:ea typeface="돋움" pitchFamily="50" charset="-127"/>
              <a:cs typeface="+mn-cs"/>
            </a:rPr>
            <a:t> &gt;</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직사관선에 장시간 노출되어 발생</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도통</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구역질</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현기증</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빈맥 등의 증상이 나타남</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빨리 시원한 곳으로 옮겨 쉬게 함</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의복은 헐렁하게</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물</a:t>
          </a:r>
          <a:r>
            <a:rPr lang="en-US" altLang="ko-KR" sz="1200">
              <a:solidFill>
                <a:schemeClr val="dk1"/>
              </a:solidFill>
              <a:effectLst/>
              <a:latin typeface="돋움" pitchFamily="50" charset="-127"/>
              <a:ea typeface="돋움" pitchFamily="50" charset="-127"/>
              <a:cs typeface="+mn-cs"/>
            </a:rPr>
            <a:t>·</a:t>
          </a:r>
          <a:r>
            <a:rPr lang="ko-KR" altLang="en-US" sz="1200">
              <a:solidFill>
                <a:schemeClr val="dk1"/>
              </a:solidFill>
              <a:effectLst/>
              <a:latin typeface="돋움" pitchFamily="50" charset="-127"/>
              <a:ea typeface="돋움" pitchFamily="50" charset="-127"/>
              <a:cs typeface="+mn-cs"/>
            </a:rPr>
            <a:t>식염수 등을 먹임</a:t>
          </a:r>
          <a:endParaRPr lang="en-US" altLang="ko-KR" sz="1200">
            <a:solidFill>
              <a:schemeClr val="dk1"/>
            </a:solidFill>
            <a:effectLst/>
            <a:latin typeface="돋움" pitchFamily="50" charset="-127"/>
            <a:ea typeface="돋움" pitchFamily="50" charset="-127"/>
            <a:cs typeface="+mn-cs"/>
          </a:endParaRPr>
        </a:p>
        <a:p>
          <a:endParaRPr lang="en-US" altLang="ko-KR" sz="1200">
            <a:solidFill>
              <a:schemeClr val="dk1"/>
            </a:solidFill>
            <a:effectLst/>
            <a:latin typeface="돋움" pitchFamily="50" charset="-127"/>
            <a:ea typeface="돋움" pitchFamily="50" charset="-127"/>
            <a:cs typeface="+mn-cs"/>
          </a:endParaRPr>
        </a:p>
        <a:p>
          <a:pPr eaLnBrk="1" fontAlgn="auto" latinLnBrk="0" hangingPunct="1"/>
          <a:r>
            <a:rPr lang="en-US" altLang="ko-KR" sz="1200">
              <a:solidFill>
                <a:schemeClr val="dk1"/>
              </a:solidFill>
              <a:effectLst/>
              <a:latin typeface="돋움" pitchFamily="50" charset="-127"/>
              <a:ea typeface="돋움" pitchFamily="50" charset="-127"/>
              <a:cs typeface="+mn-cs"/>
            </a:rPr>
            <a:t>   </a:t>
          </a:r>
          <a:r>
            <a:rPr lang="en-US" altLang="ko-KR" sz="1200" b="1">
              <a:solidFill>
                <a:schemeClr val="dk1"/>
              </a:solidFill>
              <a:effectLst/>
              <a:latin typeface="돋움" pitchFamily="50" charset="-127"/>
              <a:ea typeface="돋움" pitchFamily="50" charset="-127"/>
              <a:cs typeface="+mn-cs"/>
            </a:rPr>
            <a:t>&lt; </a:t>
          </a:r>
          <a:r>
            <a:rPr lang="ko-KR" altLang="en-US" sz="1200" b="1">
              <a:solidFill>
                <a:schemeClr val="dk1"/>
              </a:solidFill>
              <a:effectLst/>
              <a:latin typeface="돋움" pitchFamily="50" charset="-127"/>
              <a:ea typeface="돋움" pitchFamily="50" charset="-127"/>
              <a:cs typeface="+mn-cs"/>
            </a:rPr>
            <a:t>열</a:t>
          </a:r>
          <a:r>
            <a:rPr lang="ko-KR" altLang="ko-KR" sz="1200" b="1">
              <a:solidFill>
                <a:schemeClr val="dk1"/>
              </a:solidFill>
              <a:effectLst/>
              <a:latin typeface="돋움" pitchFamily="50" charset="-127"/>
              <a:ea typeface="돋움" pitchFamily="50" charset="-127"/>
              <a:cs typeface="+mn-cs"/>
            </a:rPr>
            <a:t>사병</a:t>
          </a:r>
          <a:r>
            <a:rPr lang="en-US" altLang="ko-KR" sz="1200" b="1">
              <a:solidFill>
                <a:schemeClr val="dk1"/>
              </a:solidFill>
              <a:effectLst/>
              <a:latin typeface="돋움" pitchFamily="50" charset="-127"/>
              <a:ea typeface="돋움" pitchFamily="50" charset="-127"/>
              <a:cs typeface="+mn-cs"/>
            </a:rPr>
            <a:t> &gt;</a:t>
          </a:r>
          <a:endParaRPr lang="ko-KR" altLang="ko-KR" sz="1200">
            <a:effectLst/>
            <a:latin typeface="돋움" pitchFamily="50" charset="-127"/>
            <a:ea typeface="돋움" pitchFamily="50" charset="-127"/>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en-US" altLang="ko-KR" sz="1200">
              <a:solidFill>
                <a:schemeClr val="dk1"/>
              </a:solidFill>
              <a:effectLst/>
              <a:latin typeface="돋움" pitchFamily="50" charset="-127"/>
              <a:ea typeface="돋움" pitchFamily="50" charset="-127"/>
              <a:cs typeface="+mn-cs"/>
            </a:rPr>
            <a:t>40</a:t>
          </a:r>
          <a:r>
            <a:rPr lang="ko-KR" altLang="en-US" sz="1200">
              <a:solidFill>
                <a:schemeClr val="dk1"/>
              </a:solidFill>
              <a:effectLst/>
              <a:latin typeface="돋움" pitchFamily="50" charset="-127"/>
              <a:ea typeface="돋움" pitchFamily="50" charset="-127"/>
              <a:cs typeface="+mn-cs"/>
            </a:rPr>
            <a:t>℃ 이상의 체온상승</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붉은 얼굴색</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빈맨</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동공 확대</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전신경련 등의 증상이 나타남</a:t>
          </a:r>
          <a:endParaRPr lang="en-US" altLang="ko-KR" sz="1200">
            <a:solidFill>
              <a:schemeClr val="dk1"/>
            </a:solidFill>
            <a:effectLst/>
            <a:latin typeface="돋움" pitchFamily="50" charset="-127"/>
            <a:ea typeface="돋움" pitchFamily="50" charset="-127"/>
            <a:cs typeface="+mn-cs"/>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서늘한 곳에서 의복을 헐렁하게 늦춰주고</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사지를 문질러서 혈액순환을 돕는 행위를 함</a:t>
          </a:r>
          <a:endParaRPr lang="ko-KR" altLang="ko-KR" sz="1200">
            <a:effectLst/>
            <a:latin typeface="돋움" pitchFamily="50" charset="-127"/>
            <a:ea typeface="돋움" pitchFamily="50" charset="-127"/>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머리에 찬 물수건이나 얼음주머니를 대어 줌</a:t>
          </a:r>
          <a:endParaRPr lang="ko-KR" altLang="ko-KR" sz="1200">
            <a:effectLst/>
            <a:latin typeface="돋움" pitchFamily="50" charset="-127"/>
            <a:ea typeface="돋움" pitchFamily="50" charset="-127"/>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의식이 회복되면 찬물</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식염수나 이온음료를 먹임</a:t>
          </a:r>
          <a:endParaRPr lang="en-US" altLang="ko-KR" sz="1200">
            <a:solidFill>
              <a:schemeClr val="dk1"/>
            </a:solidFill>
            <a:effectLst/>
            <a:latin typeface="돋움" pitchFamily="50" charset="-127"/>
            <a:ea typeface="돋움" pitchFamily="50" charset="-127"/>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US" altLang="ko-KR" sz="1200">
            <a:solidFill>
              <a:schemeClr val="dk1"/>
            </a:solidFill>
            <a:effectLst/>
            <a:latin typeface="돋움" pitchFamily="50" charset="-127"/>
            <a:ea typeface="돋움" pitchFamily="50" charset="-127"/>
            <a:cs typeface="+mn-cs"/>
          </a:endParaRPr>
        </a:p>
        <a:p>
          <a:pPr eaLnBrk="1" fontAlgn="auto" latinLnBrk="0" hangingPunct="1"/>
          <a:r>
            <a:rPr lang="en-US" altLang="ko-KR" sz="1200">
              <a:solidFill>
                <a:schemeClr val="dk1"/>
              </a:solidFill>
              <a:effectLst/>
              <a:latin typeface="돋움" pitchFamily="50" charset="-127"/>
              <a:ea typeface="돋움" pitchFamily="50" charset="-127"/>
              <a:cs typeface="+mn-cs"/>
            </a:rPr>
            <a:t>   </a:t>
          </a:r>
          <a:r>
            <a:rPr lang="en-US" altLang="ko-KR" sz="1200" b="1">
              <a:solidFill>
                <a:schemeClr val="dk1"/>
              </a:solidFill>
              <a:effectLst/>
              <a:latin typeface="돋움" pitchFamily="50" charset="-127"/>
              <a:ea typeface="돋움" pitchFamily="50" charset="-127"/>
              <a:cs typeface="+mn-cs"/>
            </a:rPr>
            <a:t>&lt; </a:t>
          </a:r>
          <a:r>
            <a:rPr lang="ko-KR" altLang="en-US" sz="1200" b="1">
              <a:solidFill>
                <a:schemeClr val="dk1"/>
              </a:solidFill>
              <a:effectLst/>
              <a:latin typeface="돋움" pitchFamily="50" charset="-127"/>
              <a:ea typeface="돋움" pitchFamily="50" charset="-127"/>
              <a:cs typeface="+mn-cs"/>
            </a:rPr>
            <a:t>열성 경련</a:t>
          </a:r>
          <a:r>
            <a:rPr lang="en-US" altLang="ko-KR" sz="1200" b="1">
              <a:solidFill>
                <a:schemeClr val="dk1"/>
              </a:solidFill>
              <a:effectLst/>
              <a:latin typeface="돋움" pitchFamily="50" charset="-127"/>
              <a:ea typeface="돋움" pitchFamily="50" charset="-127"/>
              <a:cs typeface="+mn-cs"/>
            </a:rPr>
            <a:t> &gt;</a:t>
          </a:r>
          <a:endParaRPr lang="ko-KR" altLang="ko-KR" sz="1200">
            <a:effectLst/>
            <a:latin typeface="돋움" pitchFamily="50" charset="-127"/>
            <a:ea typeface="돋움" pitchFamily="50" charset="-127"/>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염분 보충 없이 물만 먹을 경우 열성피로</a:t>
          </a:r>
          <a:r>
            <a:rPr lang="en-US"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근육경련이 나타남</a:t>
          </a:r>
          <a:endParaRPr lang="ko-KR" altLang="ko-KR" sz="1200">
            <a:effectLst/>
            <a:latin typeface="돋움" pitchFamily="50" charset="-127"/>
            <a:ea typeface="돋움" pitchFamily="50" charset="-127"/>
          </a:endParaRPr>
        </a:p>
        <a:p>
          <a:r>
            <a:rPr lang="en-US" altLang="ko-KR" sz="1200">
              <a:solidFill>
                <a:schemeClr val="dk1"/>
              </a:solidFill>
              <a:effectLst/>
              <a:latin typeface="돋움" pitchFamily="50" charset="-127"/>
              <a:ea typeface="돋움" pitchFamily="50" charset="-127"/>
              <a:cs typeface="+mn-cs"/>
            </a:rPr>
            <a:t>    </a:t>
          </a:r>
          <a:r>
            <a:rPr lang="ko-KR" altLang="ko-KR" sz="1200">
              <a:solidFill>
                <a:schemeClr val="dk1"/>
              </a:solidFill>
              <a:effectLst/>
              <a:latin typeface="돋움" pitchFamily="50" charset="-127"/>
              <a:ea typeface="돋움" pitchFamily="50" charset="-127"/>
              <a:cs typeface="+mn-cs"/>
            </a:rPr>
            <a:t>○ </a:t>
          </a:r>
          <a:r>
            <a:rPr lang="ko-KR" altLang="en-US" sz="1200">
              <a:solidFill>
                <a:schemeClr val="dk1"/>
              </a:solidFill>
              <a:effectLst/>
              <a:latin typeface="돋움" pitchFamily="50" charset="-127"/>
              <a:ea typeface="돋움" pitchFamily="50" charset="-127"/>
              <a:cs typeface="+mn-cs"/>
            </a:rPr>
            <a:t>물 </a:t>
          </a:r>
          <a:r>
            <a:rPr lang="en-US" altLang="ko-KR" sz="1200">
              <a:solidFill>
                <a:schemeClr val="dk1"/>
              </a:solidFill>
              <a:effectLst/>
              <a:latin typeface="돋움" pitchFamily="50" charset="-127"/>
              <a:ea typeface="돋움" pitchFamily="50" charset="-127"/>
              <a:cs typeface="+mn-cs"/>
            </a:rPr>
            <a:t>1</a:t>
          </a:r>
          <a:r>
            <a:rPr lang="ko-KR" altLang="en-US" sz="1200">
              <a:solidFill>
                <a:schemeClr val="dk1"/>
              </a:solidFill>
              <a:effectLst/>
              <a:latin typeface="돋움" pitchFamily="50" charset="-127"/>
              <a:ea typeface="돋움" pitchFamily="50" charset="-127"/>
              <a:cs typeface="+mn-cs"/>
            </a:rPr>
            <a:t>컵</a:t>
          </a:r>
          <a:r>
            <a:rPr lang="en-US" altLang="ko-KR" sz="1200">
              <a:solidFill>
                <a:schemeClr val="dk1"/>
              </a:solidFill>
              <a:effectLst/>
              <a:latin typeface="돋움" pitchFamily="50" charset="-127"/>
              <a:ea typeface="돋움" pitchFamily="50" charset="-127"/>
              <a:cs typeface="+mn-cs"/>
            </a:rPr>
            <a:t>(200cc)</a:t>
          </a:r>
          <a:r>
            <a:rPr lang="ko-KR" altLang="en-US" sz="1200">
              <a:solidFill>
                <a:schemeClr val="dk1"/>
              </a:solidFill>
              <a:effectLst/>
              <a:latin typeface="돋움" pitchFamily="50" charset="-127"/>
              <a:ea typeface="돋움" pitchFamily="50" charset="-127"/>
              <a:cs typeface="+mn-cs"/>
            </a:rPr>
            <a:t>에 소금 </a:t>
          </a:r>
          <a:r>
            <a:rPr lang="en-US" altLang="ko-KR" sz="1200">
              <a:solidFill>
                <a:schemeClr val="dk1"/>
              </a:solidFill>
              <a:effectLst/>
              <a:latin typeface="돋움" pitchFamily="50" charset="-127"/>
              <a:ea typeface="돋움" pitchFamily="50" charset="-127"/>
              <a:cs typeface="+mn-cs"/>
            </a:rPr>
            <a:t>1</a:t>
          </a:r>
          <a:r>
            <a:rPr lang="ko-KR" altLang="en-US" sz="1200">
              <a:solidFill>
                <a:schemeClr val="dk1"/>
              </a:solidFill>
              <a:effectLst/>
              <a:latin typeface="돋움" pitchFamily="50" charset="-127"/>
              <a:ea typeface="돋움" pitchFamily="50" charset="-127"/>
              <a:cs typeface="+mn-cs"/>
            </a:rPr>
            <a:t>찻숟가락</a:t>
          </a:r>
          <a:r>
            <a:rPr lang="en-US" altLang="ko-KR" sz="1200">
              <a:solidFill>
                <a:schemeClr val="dk1"/>
              </a:solidFill>
              <a:effectLst/>
              <a:latin typeface="돋움" pitchFamily="50" charset="-127"/>
              <a:ea typeface="돋움" pitchFamily="50" charset="-127"/>
              <a:cs typeface="+mn-cs"/>
            </a:rPr>
            <a:t>(4g) </a:t>
          </a:r>
          <a:r>
            <a:rPr lang="ko-KR" altLang="en-US" sz="1200">
              <a:solidFill>
                <a:schemeClr val="dk1"/>
              </a:solidFill>
              <a:effectLst/>
              <a:latin typeface="돋움" pitchFamily="50" charset="-127"/>
              <a:ea typeface="돋움" pitchFamily="50" charset="-127"/>
              <a:cs typeface="+mn-cs"/>
            </a:rPr>
            <a:t>비율로 염분을 섭취</a:t>
          </a:r>
          <a:endParaRPr lang="ko-KR" altLang="ko-KR" sz="1200">
            <a:effectLst/>
            <a:latin typeface="돋움" pitchFamily="50" charset="-127"/>
            <a:ea typeface="돋움" pitchFamily="50" charset="-127"/>
          </a:endParaRPr>
        </a:p>
      </xdr:txBody>
    </xdr:sp>
    <xdr:clientData/>
  </xdr:twoCellAnchor>
  <xdr:twoCellAnchor>
    <xdr:from>
      <xdr:col>1</xdr:col>
      <xdr:colOff>19050</xdr:colOff>
      <xdr:row>430</xdr:row>
      <xdr:rowOff>114299</xdr:rowOff>
    </xdr:from>
    <xdr:to>
      <xdr:col>3</xdr:col>
      <xdr:colOff>655050</xdr:colOff>
      <xdr:row>439</xdr:row>
      <xdr:rowOff>144449</xdr:rowOff>
    </xdr:to>
    <xdr:pic>
      <xdr:nvPicPr>
        <xdr:cNvPr id="161" name="_x189181984" descr="EMB00003ad02f17">
          <a:extLst>
            <a:ext uri="{FF2B5EF4-FFF2-40B4-BE49-F238E27FC236}">
              <a16:creationId xmlns:a16="http://schemas.microsoft.com/office/drawing/2014/main" id="{B5BBA777-2004-437B-828C-58410546F9BA}"/>
            </a:ext>
          </a:extLst>
        </xdr:cNvPr>
        <xdr:cNvPicPr>
          <a:picLocks noChangeArrowheads="1"/>
        </xdr:cNvPicPr>
      </xdr:nvPicPr>
      <xdr:blipFill>
        <a:blip xmlns:r="http://schemas.openxmlformats.org/officeDocument/2006/relationships" r:embed="rId21" cstate="screen">
          <a:extLst>
            <a:ext uri="{28A0092B-C50C-407E-A947-70E740481C1C}">
              <a14:useLocalDpi xmlns:a14="http://schemas.microsoft.com/office/drawing/2010/main"/>
            </a:ext>
          </a:extLst>
        </a:blip>
        <a:srcRect/>
        <a:stretch>
          <a:fillRect/>
        </a:stretch>
      </xdr:blipFill>
      <xdr:spPr bwMode="auto">
        <a:xfrm>
          <a:off x="781050" y="44919900"/>
          <a:ext cx="21600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266700</xdr:colOff>
      <xdr:row>430</xdr:row>
      <xdr:rowOff>133350</xdr:rowOff>
    </xdr:from>
    <xdr:to>
      <xdr:col>7</xdr:col>
      <xdr:colOff>140700</xdr:colOff>
      <xdr:row>439</xdr:row>
      <xdr:rowOff>163500</xdr:rowOff>
    </xdr:to>
    <xdr:pic>
      <xdr:nvPicPr>
        <xdr:cNvPr id="162" name="_x189182784" descr="EMB00003ad02f1a">
          <a:extLst>
            <a:ext uri="{FF2B5EF4-FFF2-40B4-BE49-F238E27FC236}">
              <a16:creationId xmlns:a16="http://schemas.microsoft.com/office/drawing/2014/main" id="{6C494396-D79A-4D01-BB80-44DBFDEFDD37}"/>
            </a:ext>
          </a:extLst>
        </xdr:cNvPr>
        <xdr:cNvPicPr>
          <a:picLocks noChangeArrowheads="1"/>
        </xdr:cNvPicPr>
      </xdr:nvPicPr>
      <xdr:blipFill>
        <a:blip xmlns:r="http://schemas.openxmlformats.org/officeDocument/2006/relationships" r:embed="rId22">
          <a:extLst>
            <a:ext uri="{28A0092B-C50C-407E-A947-70E740481C1C}">
              <a14:useLocalDpi xmlns:a14="http://schemas.microsoft.com/office/drawing/2010/main"/>
            </a:ext>
          </a:extLst>
        </a:blip>
        <a:srcRect/>
        <a:stretch>
          <a:fillRect/>
        </a:stretch>
      </xdr:blipFill>
      <xdr:spPr bwMode="auto">
        <a:xfrm>
          <a:off x="3314700" y="44919900"/>
          <a:ext cx="21600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657225</xdr:colOff>
      <xdr:row>405</xdr:row>
      <xdr:rowOff>95251</xdr:rowOff>
    </xdr:from>
    <xdr:to>
      <xdr:col>8</xdr:col>
      <xdr:colOff>219075</xdr:colOff>
      <xdr:row>441</xdr:row>
      <xdr:rowOff>56094</xdr:rowOff>
    </xdr:to>
    <xdr:sp macro="" textlink="">
      <xdr:nvSpPr>
        <xdr:cNvPr id="163" name="직사각형 162">
          <a:extLst>
            <a:ext uri="{FF2B5EF4-FFF2-40B4-BE49-F238E27FC236}">
              <a16:creationId xmlns:a16="http://schemas.microsoft.com/office/drawing/2014/main" id="{674BCAFD-5BCF-470C-8D7D-307410BD780C}"/>
            </a:ext>
          </a:extLst>
        </xdr:cNvPr>
        <xdr:cNvSpPr/>
      </xdr:nvSpPr>
      <xdr:spPr bwMode="auto">
        <a:xfrm>
          <a:off x="1419225" y="44672251"/>
          <a:ext cx="4895850" cy="303743"/>
        </a:xfrm>
        <a:prstGeom prst="rect">
          <a:avLst/>
        </a:prstGeom>
        <a:no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400" b="1">
              <a:latin typeface="돋움" pitchFamily="50" charset="-127"/>
              <a:ea typeface="돋움" pitchFamily="50" charset="-127"/>
            </a:rPr>
            <a:t> 중증열서혈소판  감소증후군  예방요령</a:t>
          </a:r>
        </a:p>
      </xdr:txBody>
    </xdr:sp>
    <xdr:clientData/>
  </xdr:twoCellAnchor>
  <xdr:twoCellAnchor>
    <xdr:from>
      <xdr:col>0</xdr:col>
      <xdr:colOff>371475</xdr:colOff>
      <xdr:row>405</xdr:row>
      <xdr:rowOff>113243</xdr:rowOff>
    </xdr:from>
    <xdr:to>
      <xdr:col>1</xdr:col>
      <xdr:colOff>400050</xdr:colOff>
      <xdr:row>441</xdr:row>
      <xdr:rowOff>65619</xdr:rowOff>
    </xdr:to>
    <xdr:sp macro="" textlink="">
      <xdr:nvSpPr>
        <xdr:cNvPr id="164" name="직사각형 163">
          <a:extLst>
            <a:ext uri="{FF2B5EF4-FFF2-40B4-BE49-F238E27FC236}">
              <a16:creationId xmlns:a16="http://schemas.microsoft.com/office/drawing/2014/main" id="{B5D0D6CC-CA37-4555-8080-13DDAB1B83E2}"/>
            </a:ext>
          </a:extLst>
        </xdr:cNvPr>
        <xdr:cNvSpPr/>
      </xdr:nvSpPr>
      <xdr:spPr bwMode="auto">
        <a:xfrm>
          <a:off x="371475" y="44690243"/>
          <a:ext cx="790575" cy="295276"/>
        </a:xfrm>
        <a:prstGeom prst="rect">
          <a:avLst/>
        </a:prstGeom>
        <a:solidFill>
          <a:schemeClr val="tx2">
            <a:lumMod val="75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400" b="1">
              <a:solidFill>
                <a:schemeClr val="bg1"/>
              </a:solidFill>
              <a:latin typeface="돋움" pitchFamily="50" charset="-127"/>
              <a:ea typeface="돋움" pitchFamily="50" charset="-127"/>
            </a:rPr>
            <a:t> 안전 </a:t>
          </a:r>
          <a:r>
            <a:rPr lang="en-US" altLang="ko-KR" sz="1400" b="1">
              <a:solidFill>
                <a:schemeClr val="bg1"/>
              </a:solidFill>
              <a:latin typeface="돋움" pitchFamily="50" charset="-127"/>
              <a:ea typeface="돋움" pitchFamily="50" charset="-127"/>
            </a:rPr>
            <a:t>4</a:t>
          </a:r>
          <a:endParaRPr lang="ko-KR" altLang="en-US" sz="1400" b="1">
            <a:solidFill>
              <a:schemeClr val="bg1"/>
            </a:solidFill>
            <a:latin typeface="돋움" pitchFamily="50" charset="-127"/>
            <a:ea typeface="돋움" pitchFamily="50" charset="-127"/>
          </a:endParaRPr>
        </a:p>
      </xdr:txBody>
    </xdr:sp>
    <xdr:clientData/>
  </xdr:twoCellAnchor>
  <xdr:twoCellAnchor>
    <xdr:from>
      <xdr:col>0</xdr:col>
      <xdr:colOff>381000</xdr:colOff>
      <xdr:row>442</xdr:row>
      <xdr:rowOff>132293</xdr:rowOff>
    </xdr:from>
    <xdr:to>
      <xdr:col>1</xdr:col>
      <xdr:colOff>28575</xdr:colOff>
      <xdr:row>444</xdr:row>
      <xdr:rowOff>84669</xdr:rowOff>
    </xdr:to>
    <xdr:sp macro="" textlink="">
      <xdr:nvSpPr>
        <xdr:cNvPr id="165" name="직사각형 164">
          <a:extLst>
            <a:ext uri="{FF2B5EF4-FFF2-40B4-BE49-F238E27FC236}">
              <a16:creationId xmlns:a16="http://schemas.microsoft.com/office/drawing/2014/main" id="{85292F09-6C50-47DE-B2A1-42046AB00263}"/>
            </a:ext>
          </a:extLst>
        </xdr:cNvPr>
        <xdr:cNvSpPr/>
      </xdr:nvSpPr>
      <xdr:spPr bwMode="auto">
        <a:xfrm>
          <a:off x="381000" y="45223643"/>
          <a:ext cx="409575" cy="295276"/>
        </a:xfrm>
        <a:prstGeom prst="rect">
          <a:avLst/>
        </a:prstGeom>
        <a:no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lang="en-US" altLang="ko-KR" sz="1400" b="1">
              <a:solidFill>
                <a:sysClr val="windowText" lastClr="000000"/>
              </a:solidFill>
              <a:latin typeface="돋움" pitchFamily="50" charset="-127"/>
              <a:ea typeface="돋움" pitchFamily="50" charset="-127"/>
            </a:rPr>
            <a:t>1</a:t>
          </a:r>
          <a:endParaRPr lang="ko-KR" altLang="en-US" sz="1400" b="1">
            <a:solidFill>
              <a:sysClr val="windowText" lastClr="000000"/>
            </a:solidFill>
            <a:latin typeface="돋움" pitchFamily="50" charset="-127"/>
            <a:ea typeface="돋움" pitchFamily="50" charset="-127"/>
          </a:endParaRPr>
        </a:p>
      </xdr:txBody>
    </xdr:sp>
    <xdr:clientData/>
  </xdr:twoCellAnchor>
  <xdr:twoCellAnchor>
    <xdr:from>
      <xdr:col>1</xdr:col>
      <xdr:colOff>219075</xdr:colOff>
      <xdr:row>442</xdr:row>
      <xdr:rowOff>122768</xdr:rowOff>
    </xdr:from>
    <xdr:to>
      <xdr:col>5</xdr:col>
      <xdr:colOff>51075</xdr:colOff>
      <xdr:row>444</xdr:row>
      <xdr:rowOff>75069</xdr:rowOff>
    </xdr:to>
    <xdr:sp macro="" textlink="">
      <xdr:nvSpPr>
        <xdr:cNvPr id="166" name="오각형 177">
          <a:extLst>
            <a:ext uri="{FF2B5EF4-FFF2-40B4-BE49-F238E27FC236}">
              <a16:creationId xmlns:a16="http://schemas.microsoft.com/office/drawing/2014/main" id="{7D54AE8F-808D-4048-B9BB-AC728699FFCB}"/>
            </a:ext>
          </a:extLst>
        </xdr:cNvPr>
        <xdr:cNvSpPr/>
      </xdr:nvSpPr>
      <xdr:spPr bwMode="auto">
        <a:xfrm>
          <a:off x="981075" y="45214118"/>
          <a:ext cx="2880000" cy="295201"/>
        </a:xfrm>
        <a:prstGeom prst="homePlate">
          <a:avLst/>
        </a:prstGeom>
        <a:ln w="9525">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r>
            <a:rPr lang="ko-KR" altLang="en-US" sz="1300" b="1"/>
            <a:t> 중증열성혈소판  감소증후군  개요</a:t>
          </a:r>
        </a:p>
      </xdr:txBody>
    </xdr:sp>
    <xdr:clientData/>
  </xdr:twoCellAnchor>
  <xdr:twoCellAnchor>
    <xdr:from>
      <xdr:col>0</xdr:col>
      <xdr:colOff>571494</xdr:colOff>
      <xdr:row>55</xdr:row>
      <xdr:rowOff>84668</xdr:rowOff>
    </xdr:from>
    <xdr:to>
      <xdr:col>11</xdr:col>
      <xdr:colOff>209544</xdr:colOff>
      <xdr:row>71</xdr:row>
      <xdr:rowOff>1059</xdr:rowOff>
    </xdr:to>
    <xdr:pic>
      <xdr:nvPicPr>
        <xdr:cNvPr id="167" name="그림 166">
          <a:extLst>
            <a:ext uri="{FF2B5EF4-FFF2-40B4-BE49-F238E27FC236}">
              <a16:creationId xmlns:a16="http://schemas.microsoft.com/office/drawing/2014/main" id="{ACB2E4CC-D63D-4DAA-88DE-7EB22714D160}"/>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571494" y="9514418"/>
          <a:ext cx="8020050" cy="26595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550332</xdr:colOff>
      <xdr:row>86</xdr:row>
      <xdr:rowOff>0</xdr:rowOff>
    </xdr:from>
    <xdr:to>
      <xdr:col>3</xdr:col>
      <xdr:colOff>293157</xdr:colOff>
      <xdr:row>90</xdr:row>
      <xdr:rowOff>123825</xdr:rowOff>
    </xdr:to>
    <xdr:pic>
      <xdr:nvPicPr>
        <xdr:cNvPr id="168" name="그림 167">
          <a:extLst>
            <a:ext uri="{FF2B5EF4-FFF2-40B4-BE49-F238E27FC236}">
              <a16:creationId xmlns:a16="http://schemas.microsoft.com/office/drawing/2014/main" id="{3D17D1A4-8130-455E-853E-E22A816679D4}"/>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550332" y="14744700"/>
          <a:ext cx="2028825"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423338</xdr:colOff>
      <xdr:row>118</xdr:row>
      <xdr:rowOff>21168</xdr:rowOff>
    </xdr:from>
    <xdr:to>
      <xdr:col>2</xdr:col>
      <xdr:colOff>175688</xdr:colOff>
      <xdr:row>124</xdr:row>
      <xdr:rowOff>4235</xdr:rowOff>
    </xdr:to>
    <xdr:pic>
      <xdr:nvPicPr>
        <xdr:cNvPr id="169" name="그림 168">
          <a:extLst>
            <a:ext uri="{FF2B5EF4-FFF2-40B4-BE49-F238E27FC236}">
              <a16:creationId xmlns:a16="http://schemas.microsoft.com/office/drawing/2014/main" id="{EC7D77C3-37FD-42F9-88C6-5104FC245969}"/>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423338" y="20252268"/>
          <a:ext cx="1276350" cy="10117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52916</xdr:colOff>
      <xdr:row>212</xdr:row>
      <xdr:rowOff>2</xdr:rowOff>
    </xdr:from>
    <xdr:to>
      <xdr:col>9</xdr:col>
      <xdr:colOff>367241</xdr:colOff>
      <xdr:row>219</xdr:row>
      <xdr:rowOff>28577</xdr:rowOff>
    </xdr:to>
    <xdr:pic>
      <xdr:nvPicPr>
        <xdr:cNvPr id="170" name="그림 169">
          <a:extLst>
            <a:ext uri="{FF2B5EF4-FFF2-40B4-BE49-F238E27FC236}">
              <a16:creationId xmlns:a16="http://schemas.microsoft.com/office/drawing/2014/main" id="{86AF8B15-C5F8-4177-AD7C-F0EEDB111DAF}"/>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2338916" y="25374600"/>
          <a:ext cx="48863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328082</xdr:colOff>
      <xdr:row>245</xdr:row>
      <xdr:rowOff>137580</xdr:rowOff>
    </xdr:from>
    <xdr:to>
      <xdr:col>9</xdr:col>
      <xdr:colOff>309032</xdr:colOff>
      <xdr:row>255</xdr:row>
      <xdr:rowOff>63497</xdr:rowOff>
    </xdr:to>
    <xdr:pic>
      <xdr:nvPicPr>
        <xdr:cNvPr id="171" name="그림 170">
          <a:extLst>
            <a:ext uri="{FF2B5EF4-FFF2-40B4-BE49-F238E27FC236}">
              <a16:creationId xmlns:a16="http://schemas.microsoft.com/office/drawing/2014/main" id="{1217D646-619B-4A48-842A-C6A6C9093969}"/>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1852082" y="29455530"/>
          <a:ext cx="5314950" cy="16404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57150</xdr:colOff>
      <xdr:row>3</xdr:row>
      <xdr:rowOff>38099</xdr:rowOff>
    </xdr:from>
    <xdr:to>
      <xdr:col>16</xdr:col>
      <xdr:colOff>675150</xdr:colOff>
      <xdr:row>36</xdr:row>
      <xdr:rowOff>140249</xdr:rowOff>
    </xdr:to>
    <xdr:sp macro="" textlink="">
      <xdr:nvSpPr>
        <xdr:cNvPr id="2" name="직사각형 1">
          <a:extLst>
            <a:ext uri="{FF2B5EF4-FFF2-40B4-BE49-F238E27FC236}">
              <a16:creationId xmlns:a16="http://schemas.microsoft.com/office/drawing/2014/main" id="{740889CC-6BCC-4E55-AB1C-EFDB9975F202}"/>
            </a:ext>
          </a:extLst>
        </xdr:cNvPr>
        <xdr:cNvSpPr/>
      </xdr:nvSpPr>
      <xdr:spPr bwMode="auto">
        <a:xfrm>
          <a:off x="57150" y="561974"/>
          <a:ext cx="9371475" cy="5760000"/>
        </a:xfrm>
        <a:prstGeom prst="rect">
          <a:avLst/>
        </a:prstGeom>
        <a:noFill/>
        <a:ln w="12700">
          <a:no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r>
            <a:rPr lang="ko-KR" altLang="en-US" sz="1400" b="1">
              <a:solidFill>
                <a:srgbClr val="0000CC"/>
              </a:solidFill>
              <a:effectLst/>
              <a:latin typeface="돋움" pitchFamily="50" charset="-127"/>
              <a:ea typeface="돋움" pitchFamily="50" charset="-127"/>
              <a:cs typeface="+mn-cs"/>
            </a:rPr>
            <a:t>■  법적근거</a:t>
          </a:r>
          <a:endParaRPr lang="en-US" altLang="ko-KR" sz="1400" b="1">
            <a:solidFill>
              <a:srgbClr val="0000CC"/>
            </a:solidFill>
            <a:effectLst/>
            <a:latin typeface="돋움" pitchFamily="50" charset="-127"/>
            <a:ea typeface="돋움" pitchFamily="50" charset="-127"/>
            <a:cs typeface="+mn-cs"/>
          </a:endParaRPr>
        </a:p>
        <a:p>
          <a:endParaRPr lang="en-US" altLang="ko-KR" sz="1200" b="0">
            <a:solidFill>
              <a:srgbClr val="00FF00"/>
            </a:solidFill>
            <a:effectLst/>
            <a:latin typeface="돋움" pitchFamily="50" charset="-127"/>
            <a:ea typeface="돋움" pitchFamily="50" charset="-127"/>
            <a:cs typeface="+mn-cs"/>
          </a:endParaRPr>
        </a:p>
        <a:p>
          <a:r>
            <a:rPr lang="ko-KR" altLang="en-US" sz="1200" b="0">
              <a:solidFill>
                <a:srgbClr val="00FF00"/>
              </a:solidFill>
              <a:effectLst/>
              <a:latin typeface="돋움" pitchFamily="50" charset="-127"/>
              <a:ea typeface="돋움" pitchFamily="50" charset="-127"/>
              <a:cs typeface="+mn-cs"/>
            </a:rPr>
            <a:t>◑</a:t>
          </a:r>
          <a:r>
            <a:rPr lang="ko-KR" altLang="en-US" sz="1200" b="0">
              <a:solidFill>
                <a:schemeClr val="dk1"/>
              </a:solidFill>
              <a:effectLst/>
              <a:latin typeface="돋움" pitchFamily="50" charset="-127"/>
              <a:ea typeface="돋움" pitchFamily="50" charset="-127"/>
              <a:cs typeface="+mn-cs"/>
            </a:rPr>
            <a:t>  산업안전보건법 제</a:t>
          </a:r>
          <a:r>
            <a:rPr lang="en-US" altLang="ko-KR" sz="1200" b="0">
              <a:solidFill>
                <a:schemeClr val="dk1"/>
              </a:solidFill>
              <a:effectLst/>
              <a:latin typeface="돋움" pitchFamily="50" charset="-127"/>
              <a:ea typeface="돋움" pitchFamily="50" charset="-127"/>
              <a:cs typeface="+mn-cs"/>
            </a:rPr>
            <a:t>41</a:t>
          </a:r>
          <a:r>
            <a:rPr lang="ko-KR" altLang="en-US" sz="1200" b="0">
              <a:solidFill>
                <a:schemeClr val="dk1"/>
              </a:solidFill>
              <a:effectLst/>
              <a:latin typeface="돋움" pitchFamily="50" charset="-127"/>
              <a:ea typeface="돋움" pitchFamily="50" charset="-127"/>
              <a:cs typeface="+mn-cs"/>
            </a:rPr>
            <a:t>조 </a:t>
          </a:r>
          <a:r>
            <a:rPr lang="en-US" altLang="ko-KR" sz="1200" b="0">
              <a:solidFill>
                <a:schemeClr val="dk1"/>
              </a:solidFill>
              <a:effectLst/>
              <a:latin typeface="돋움" pitchFamily="50" charset="-127"/>
              <a:ea typeface="돋움" pitchFamily="50" charset="-127"/>
              <a:cs typeface="+mn-cs"/>
            </a:rPr>
            <a:t>(</a:t>
          </a:r>
          <a:r>
            <a:rPr lang="ko-KR" altLang="en-US" sz="1200" b="0">
              <a:solidFill>
                <a:schemeClr val="dk1"/>
              </a:solidFill>
              <a:effectLst/>
              <a:latin typeface="돋움" pitchFamily="50" charset="-127"/>
              <a:ea typeface="돋움" pitchFamily="50" charset="-127"/>
              <a:cs typeface="+mn-cs"/>
            </a:rPr>
            <a:t>물질안전보건자료의 작성</a:t>
          </a:r>
          <a:r>
            <a:rPr lang="en-US" altLang="ko-KR" sz="1200" b="0">
              <a:solidFill>
                <a:schemeClr val="dk1"/>
              </a:solidFill>
              <a:effectLst/>
              <a:latin typeface="돋움" pitchFamily="50" charset="-127"/>
              <a:ea typeface="돋움" pitchFamily="50" charset="-127"/>
              <a:cs typeface="+mn-cs"/>
            </a:rPr>
            <a:t>·</a:t>
          </a:r>
          <a:r>
            <a:rPr lang="ko-KR" altLang="en-US" sz="1200" b="0">
              <a:solidFill>
                <a:schemeClr val="dk1"/>
              </a:solidFill>
              <a:effectLst/>
              <a:latin typeface="돋움" pitchFamily="50" charset="-127"/>
              <a:ea typeface="돋움" pitchFamily="50" charset="-127"/>
              <a:cs typeface="+mn-cs"/>
            </a:rPr>
            <a:t>비치 등</a:t>
          </a:r>
          <a:r>
            <a:rPr lang="en-US" altLang="ko-KR" sz="1200" b="0">
              <a:solidFill>
                <a:schemeClr val="dk1"/>
              </a:solidFill>
              <a:effectLst/>
              <a:latin typeface="돋움" pitchFamily="50" charset="-127"/>
              <a:ea typeface="돋움" pitchFamily="50" charset="-127"/>
              <a:cs typeface="+mn-cs"/>
            </a:rPr>
            <a:t>)</a:t>
          </a:r>
        </a:p>
        <a:p>
          <a:endParaRPr lang="en-US" altLang="ko-KR" sz="1200" b="0">
            <a:solidFill>
              <a:schemeClr val="dk1"/>
            </a:solidFill>
            <a:effectLst/>
            <a:latin typeface="돋움" pitchFamily="50" charset="-127"/>
            <a:ea typeface="돋움" pitchFamily="50" charset="-127"/>
            <a:cs typeface="+mn-cs"/>
          </a:endParaRPr>
        </a:p>
        <a:p>
          <a:r>
            <a:rPr lang="ko-KR" altLang="ko-KR" sz="1400" b="1">
              <a:solidFill>
                <a:srgbClr val="0000CC"/>
              </a:solidFill>
              <a:effectLst/>
              <a:latin typeface="돋움" pitchFamily="50" charset="-127"/>
              <a:ea typeface="돋움" pitchFamily="50" charset="-127"/>
              <a:cs typeface="+mn-cs"/>
            </a:rPr>
            <a:t>■  </a:t>
          </a:r>
          <a:r>
            <a:rPr lang="ko-KR" altLang="en-US" sz="1400" b="1">
              <a:solidFill>
                <a:srgbClr val="0000CC"/>
              </a:solidFill>
              <a:effectLst/>
              <a:latin typeface="돋움" pitchFamily="50" charset="-127"/>
              <a:ea typeface="돋움" pitchFamily="50" charset="-127"/>
              <a:cs typeface="+mn-cs"/>
            </a:rPr>
            <a:t>물질안전보건자료란</a:t>
          </a:r>
          <a:endParaRPr lang="ko-KR" altLang="ko-KR" sz="1400" b="1">
            <a:solidFill>
              <a:srgbClr val="0000CC"/>
            </a:solidFill>
            <a:effectLst/>
            <a:latin typeface="돋움" pitchFamily="50" charset="-127"/>
            <a:ea typeface="돋움" pitchFamily="50" charset="-127"/>
          </a:endParaRPr>
        </a:p>
        <a:p>
          <a:pPr fontAlgn="base" latinLnBrk="1"/>
          <a:endParaRPr lang="en-US" altLang="ko-KR" sz="1200" b="0">
            <a:solidFill>
              <a:schemeClr val="dk1"/>
            </a:solidFill>
            <a:effectLst/>
            <a:latin typeface="돋움" pitchFamily="50" charset="-127"/>
            <a:ea typeface="돋움" pitchFamily="50" charset="-127"/>
            <a:cs typeface="+mn-cs"/>
          </a:endParaRPr>
        </a:p>
        <a:p>
          <a:pPr fontAlgn="base" latinLnBrk="1"/>
          <a:r>
            <a:rPr lang="ko-KR" altLang="ko-KR" sz="1200" b="0">
              <a:solidFill>
                <a:srgbClr val="00FF00"/>
              </a:solidFill>
              <a:effectLst/>
              <a:latin typeface="돋움" pitchFamily="50" charset="-127"/>
              <a:ea typeface="돋움" pitchFamily="50" charset="-127"/>
              <a:cs typeface="+mn-cs"/>
            </a:rPr>
            <a:t>◑</a:t>
          </a:r>
          <a:r>
            <a:rPr lang="ko-KR" altLang="ko-KR" sz="1200" b="0">
              <a:solidFill>
                <a:schemeClr val="dk1"/>
              </a:solidFill>
              <a:effectLst/>
              <a:latin typeface="돋움" pitchFamily="50" charset="-127"/>
              <a:ea typeface="돋움" pitchFamily="50" charset="-127"/>
              <a:cs typeface="+mn-cs"/>
            </a:rPr>
            <a:t>  </a:t>
          </a:r>
          <a:r>
            <a:rPr lang="ko-KR" altLang="en-US" sz="1200" b="0">
              <a:solidFill>
                <a:schemeClr val="dk1"/>
              </a:solidFill>
              <a:effectLst/>
              <a:latin typeface="돋움" pitchFamily="50" charset="-127"/>
              <a:ea typeface="돋움" pitchFamily="50" charset="-127"/>
              <a:cs typeface="+mn-cs"/>
            </a:rPr>
            <a:t>물질안전보건자료</a:t>
          </a:r>
          <a:r>
            <a:rPr lang="en-US" altLang="ko-KR" sz="1200" b="0">
              <a:solidFill>
                <a:schemeClr val="dk1"/>
              </a:solidFill>
              <a:effectLst/>
              <a:latin typeface="돋움" pitchFamily="50" charset="-127"/>
              <a:ea typeface="돋움" pitchFamily="50" charset="-127"/>
              <a:cs typeface="+mn-cs"/>
            </a:rPr>
            <a:t>(MSDS : Material Safety Data Sheets)</a:t>
          </a:r>
          <a:r>
            <a:rPr lang="ko-KR" altLang="en-US" sz="1200" b="0">
              <a:solidFill>
                <a:schemeClr val="dk1"/>
              </a:solidFill>
              <a:effectLst/>
              <a:latin typeface="돋움" pitchFamily="50" charset="-127"/>
              <a:ea typeface="돋움" pitchFamily="50" charset="-127"/>
              <a:cs typeface="+mn-cs"/>
            </a:rPr>
            <a:t>는</a:t>
          </a:r>
          <a:endParaRPr lang="en-US" altLang="ko-KR" sz="1200" b="0">
            <a:solidFill>
              <a:schemeClr val="dk1"/>
            </a:solidFill>
            <a:effectLst/>
            <a:latin typeface="돋움" pitchFamily="50" charset="-127"/>
            <a:ea typeface="돋움" pitchFamily="50" charset="-127"/>
            <a:cs typeface="+mn-cs"/>
          </a:endParaRPr>
        </a:p>
        <a:p>
          <a:pPr fontAlgn="base" latinLnBrk="1"/>
          <a:r>
            <a:rPr lang="en-US" altLang="ko-KR" sz="1200" b="0">
              <a:solidFill>
                <a:schemeClr val="dk1"/>
              </a:solidFill>
              <a:effectLst/>
              <a:latin typeface="돋움" pitchFamily="50" charset="-127"/>
              <a:ea typeface="돋움" pitchFamily="50" charset="-127"/>
              <a:cs typeface="+mn-cs"/>
            </a:rPr>
            <a:t>    </a:t>
          </a:r>
          <a:r>
            <a:rPr lang="ko-KR" altLang="en-US" sz="1200" b="0">
              <a:solidFill>
                <a:schemeClr val="dk1"/>
              </a:solidFill>
              <a:effectLst/>
              <a:latin typeface="돋움" pitchFamily="50" charset="-127"/>
              <a:ea typeface="돋움" pitchFamily="50" charset="-127"/>
              <a:cs typeface="+mn-cs"/>
            </a:rPr>
            <a:t> 화학물질을 제조</a:t>
          </a:r>
          <a:r>
            <a:rPr lang="en-US" altLang="ko-KR" sz="1200" b="0">
              <a:solidFill>
                <a:schemeClr val="dk1"/>
              </a:solidFill>
              <a:effectLst/>
              <a:latin typeface="돋움" pitchFamily="50" charset="-127"/>
              <a:ea typeface="돋움" pitchFamily="50" charset="-127"/>
              <a:cs typeface="+mn-cs"/>
            </a:rPr>
            <a:t>, </a:t>
          </a:r>
          <a:r>
            <a:rPr lang="ko-KR" altLang="en-US" sz="1200" b="0">
              <a:solidFill>
                <a:schemeClr val="dk1"/>
              </a:solidFill>
              <a:effectLst/>
              <a:latin typeface="돋움" pitchFamily="50" charset="-127"/>
              <a:ea typeface="돋움" pitchFamily="50" charset="-127"/>
              <a:cs typeface="+mn-cs"/>
            </a:rPr>
            <a:t>수입</a:t>
          </a:r>
          <a:r>
            <a:rPr lang="en-US" altLang="ko-KR" sz="1200" b="0">
              <a:solidFill>
                <a:schemeClr val="dk1"/>
              </a:solidFill>
              <a:effectLst/>
              <a:latin typeface="돋움" pitchFamily="50" charset="-127"/>
              <a:ea typeface="돋움" pitchFamily="50" charset="-127"/>
              <a:cs typeface="+mn-cs"/>
            </a:rPr>
            <a:t>, </a:t>
          </a:r>
          <a:r>
            <a:rPr lang="ko-KR" altLang="en-US" sz="1200" b="0">
              <a:solidFill>
                <a:schemeClr val="dk1"/>
              </a:solidFill>
              <a:effectLst/>
              <a:latin typeface="돋움" pitchFamily="50" charset="-127"/>
              <a:ea typeface="돋움" pitchFamily="50" charset="-127"/>
              <a:cs typeface="+mn-cs"/>
            </a:rPr>
            <a:t>사용</a:t>
          </a:r>
          <a:r>
            <a:rPr lang="en-US" altLang="ko-KR" sz="1200" b="0">
              <a:solidFill>
                <a:schemeClr val="dk1"/>
              </a:solidFill>
              <a:effectLst/>
              <a:latin typeface="돋움" pitchFamily="50" charset="-127"/>
              <a:ea typeface="돋움" pitchFamily="50" charset="-127"/>
              <a:cs typeface="+mn-cs"/>
            </a:rPr>
            <a:t>, </a:t>
          </a:r>
          <a:r>
            <a:rPr lang="ko-KR" altLang="en-US" sz="1200" b="0">
              <a:solidFill>
                <a:schemeClr val="dk1"/>
              </a:solidFill>
              <a:effectLst/>
              <a:latin typeface="돋움" pitchFamily="50" charset="-127"/>
              <a:ea typeface="돋움" pitchFamily="50" charset="-127"/>
              <a:cs typeface="+mn-cs"/>
            </a:rPr>
            <a:t>저장하는 사업주가 해당물질에</a:t>
          </a:r>
          <a:endParaRPr lang="en-US" altLang="ko-KR" sz="1200" b="0">
            <a:solidFill>
              <a:schemeClr val="dk1"/>
            </a:solidFill>
            <a:effectLst/>
            <a:latin typeface="돋움" pitchFamily="50" charset="-127"/>
            <a:ea typeface="돋움" pitchFamily="50" charset="-127"/>
            <a:cs typeface="+mn-cs"/>
          </a:endParaRPr>
        </a:p>
        <a:p>
          <a:pPr fontAlgn="base" latinLnBrk="1"/>
          <a:r>
            <a:rPr lang="en-US" altLang="ko-KR" sz="1200" b="0">
              <a:solidFill>
                <a:schemeClr val="dk1"/>
              </a:solidFill>
              <a:effectLst/>
              <a:latin typeface="돋움" pitchFamily="50" charset="-127"/>
              <a:ea typeface="돋움" pitchFamily="50" charset="-127"/>
              <a:cs typeface="+mn-cs"/>
            </a:rPr>
            <a:t>    </a:t>
          </a:r>
          <a:r>
            <a:rPr lang="ko-KR" altLang="en-US" sz="1200" b="0">
              <a:solidFill>
                <a:schemeClr val="dk1"/>
              </a:solidFill>
              <a:effectLst/>
              <a:latin typeface="돋움" pitchFamily="50" charset="-127"/>
              <a:ea typeface="돋움" pitchFamily="50" charset="-127"/>
              <a:cs typeface="+mn-cs"/>
            </a:rPr>
            <a:t> 대한 유해성 평가 결과를 근거로 작성한 자료</a:t>
          </a:r>
          <a:endParaRPr lang="en-US" altLang="ko-KR" sz="1200" b="0">
            <a:solidFill>
              <a:schemeClr val="dk1"/>
            </a:solidFill>
            <a:effectLst/>
            <a:latin typeface="돋움" pitchFamily="50" charset="-127"/>
            <a:ea typeface="돋움" pitchFamily="50" charset="-127"/>
            <a:cs typeface="+mn-cs"/>
          </a:endParaRPr>
        </a:p>
        <a:p>
          <a:pPr fontAlgn="base" latinLnBrk="1"/>
          <a:r>
            <a:rPr lang="en-US" altLang="ko-KR" sz="1200" b="0">
              <a:solidFill>
                <a:schemeClr val="dk1"/>
              </a:solidFill>
              <a:effectLst/>
              <a:latin typeface="돋움" pitchFamily="50" charset="-127"/>
              <a:ea typeface="돋움" pitchFamily="50" charset="-127"/>
              <a:cs typeface="+mn-cs"/>
            </a:rPr>
            <a:t>     (CSDS : Chemical Safety Data Sheets</a:t>
          </a:r>
        </a:p>
        <a:p>
          <a:pPr fontAlgn="base" latinLnBrk="1"/>
          <a:r>
            <a:rPr lang="en-US" altLang="ko-KR" sz="1200" b="0">
              <a:solidFill>
                <a:schemeClr val="dk1"/>
              </a:solidFill>
              <a:effectLst/>
              <a:latin typeface="돋움" pitchFamily="50" charset="-127"/>
              <a:ea typeface="돋움" pitchFamily="50" charset="-127"/>
              <a:cs typeface="+mn-cs"/>
            </a:rPr>
            <a:t>     </a:t>
          </a:r>
          <a:r>
            <a:rPr lang="ko-KR" altLang="en-US" sz="1200" b="0">
              <a:solidFill>
                <a:schemeClr val="dk1"/>
              </a:solidFill>
              <a:effectLst/>
              <a:latin typeface="돋움" pitchFamily="50" charset="-127"/>
              <a:ea typeface="돋움" pitchFamily="50" charset="-127"/>
              <a:cs typeface="+mn-cs"/>
            </a:rPr>
            <a:t>또는 </a:t>
          </a:r>
          <a:r>
            <a:rPr lang="en-US" altLang="ko-KR" sz="1200" b="0">
              <a:solidFill>
                <a:schemeClr val="dk1"/>
              </a:solidFill>
              <a:effectLst/>
              <a:latin typeface="돋움" pitchFamily="50" charset="-127"/>
              <a:ea typeface="돋움" pitchFamily="50" charset="-127"/>
              <a:cs typeface="+mn-cs"/>
            </a:rPr>
            <a:t>SDS : Safety Data Sheets</a:t>
          </a:r>
          <a:r>
            <a:rPr lang="ko-KR" altLang="en-US" sz="1200" b="0">
              <a:solidFill>
                <a:schemeClr val="dk1"/>
              </a:solidFill>
              <a:effectLst/>
              <a:latin typeface="돋움" pitchFamily="50" charset="-127"/>
              <a:ea typeface="돋움" pitchFamily="50" charset="-127"/>
              <a:cs typeface="+mn-cs"/>
            </a:rPr>
            <a:t>라고도 함</a:t>
          </a:r>
          <a:r>
            <a:rPr lang="en-US" altLang="ko-KR" sz="1200" b="0">
              <a:solidFill>
                <a:schemeClr val="dk1"/>
              </a:solidFill>
              <a:effectLst/>
              <a:latin typeface="돋움" pitchFamily="50" charset="-127"/>
              <a:ea typeface="돋움" pitchFamily="50" charset="-127"/>
              <a:cs typeface="+mn-cs"/>
            </a:rPr>
            <a:t>)</a:t>
          </a:r>
        </a:p>
        <a:p>
          <a:pPr fontAlgn="base" latinLnBrk="1"/>
          <a:endParaRPr lang="en-US" altLang="ko-KR" sz="1200" b="0">
            <a:solidFill>
              <a:schemeClr val="dk1"/>
            </a:solidFill>
            <a:effectLst/>
            <a:latin typeface="돋움" pitchFamily="50" charset="-127"/>
            <a:ea typeface="돋움" pitchFamily="50" charset="-127"/>
            <a:cs typeface="+mn-cs"/>
          </a:endParaRPr>
        </a:p>
        <a:p>
          <a:pPr fontAlgn="base" latinLnBrk="1"/>
          <a:endParaRPr lang="en-US" altLang="ko-KR" sz="1200" b="0">
            <a:solidFill>
              <a:schemeClr val="dk1"/>
            </a:solidFill>
            <a:effectLst/>
            <a:latin typeface="돋움" pitchFamily="50" charset="-127"/>
            <a:ea typeface="돋움" pitchFamily="50" charset="-127"/>
            <a:cs typeface="+mn-cs"/>
          </a:endParaRPr>
        </a:p>
        <a:p>
          <a:pPr fontAlgn="base" latinLnBrk="1"/>
          <a:endParaRPr lang="en-US" altLang="ko-KR" sz="1200" b="0">
            <a:solidFill>
              <a:schemeClr val="dk1"/>
            </a:solidFill>
            <a:effectLst/>
            <a:latin typeface="돋움" pitchFamily="50" charset="-127"/>
            <a:ea typeface="돋움" pitchFamily="50" charset="-127"/>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ko-KR" altLang="ko-KR" sz="1400" b="1">
              <a:solidFill>
                <a:srgbClr val="0000CC"/>
              </a:solidFill>
              <a:effectLst/>
              <a:latin typeface="돋움" pitchFamily="50" charset="-127"/>
              <a:ea typeface="돋움" pitchFamily="50" charset="-127"/>
              <a:cs typeface="+mn-cs"/>
            </a:rPr>
            <a:t>■  </a:t>
          </a:r>
          <a:r>
            <a:rPr lang="ko-KR" altLang="en-US" sz="1400" b="1">
              <a:solidFill>
                <a:srgbClr val="0000CC"/>
              </a:solidFill>
              <a:effectLst/>
              <a:latin typeface="돋움" pitchFamily="50" charset="-127"/>
              <a:ea typeface="돋움" pitchFamily="50" charset="-127"/>
              <a:cs typeface="+mn-cs"/>
            </a:rPr>
            <a:t>물질안전보건자료제도는</a:t>
          </a:r>
          <a:endParaRPr lang="ko-KR" altLang="ko-KR" sz="1400" b="1">
            <a:solidFill>
              <a:srgbClr val="0000CC"/>
            </a:solidFill>
            <a:effectLst/>
            <a:latin typeface="돋움" pitchFamily="50" charset="-127"/>
            <a:ea typeface="돋움" pitchFamily="50" charset="-127"/>
          </a:endParaRPr>
        </a:p>
        <a:p>
          <a:pPr marL="0" marR="0" indent="0" defTabSz="914400" eaLnBrk="1" fontAlgn="base" latinLnBrk="1" hangingPunct="1">
            <a:lnSpc>
              <a:spcPct val="100000"/>
            </a:lnSpc>
            <a:spcBef>
              <a:spcPts val="0"/>
            </a:spcBef>
            <a:spcAft>
              <a:spcPts val="0"/>
            </a:spcAft>
            <a:buClrTx/>
            <a:buSzTx/>
            <a:buFontTx/>
            <a:buNone/>
            <a:tabLst/>
            <a:defRPr/>
          </a:pPr>
          <a:endParaRPr lang="en-US" altLang="ko-KR" sz="1200" b="0">
            <a:solidFill>
              <a:srgbClr val="00FF00"/>
            </a:solidFill>
            <a:effectLst/>
            <a:latin typeface="돋움" pitchFamily="50" charset="-127"/>
            <a:ea typeface="돋움" pitchFamily="50" charset="-127"/>
            <a:cs typeface="+mn-cs"/>
          </a:endParaRPr>
        </a:p>
        <a:p>
          <a:pPr marL="0" marR="0" indent="0" defTabSz="914400" eaLnBrk="1" fontAlgn="base" latinLnBrk="1" hangingPunct="1">
            <a:lnSpc>
              <a:spcPct val="100000"/>
            </a:lnSpc>
            <a:spcBef>
              <a:spcPts val="0"/>
            </a:spcBef>
            <a:spcAft>
              <a:spcPts val="0"/>
            </a:spcAft>
            <a:buClrTx/>
            <a:buSzTx/>
            <a:buFontTx/>
            <a:buNone/>
            <a:tabLst/>
            <a:defRPr/>
          </a:pPr>
          <a:r>
            <a:rPr lang="ko-KR" altLang="ko-KR" sz="1200" b="0">
              <a:solidFill>
                <a:srgbClr val="00FF00"/>
              </a:solidFill>
              <a:effectLst/>
              <a:latin typeface="돋움" pitchFamily="50" charset="-127"/>
              <a:ea typeface="돋움" pitchFamily="50" charset="-127"/>
              <a:cs typeface="+mn-cs"/>
            </a:rPr>
            <a:t>◑</a:t>
          </a:r>
          <a:r>
            <a:rPr lang="ko-KR" altLang="ko-KR" sz="1200" b="0">
              <a:solidFill>
                <a:schemeClr val="dk1"/>
              </a:solidFill>
              <a:effectLst/>
              <a:latin typeface="돋움" pitchFamily="50" charset="-127"/>
              <a:ea typeface="돋움" pitchFamily="50" charset="-127"/>
              <a:cs typeface="+mn-cs"/>
            </a:rPr>
            <a:t>  </a:t>
          </a:r>
          <a:r>
            <a:rPr lang="ko-KR" altLang="en-US" sz="1200" b="0">
              <a:solidFill>
                <a:schemeClr val="dk1"/>
              </a:solidFill>
              <a:effectLst/>
              <a:latin typeface="돋움" pitchFamily="50" charset="-127"/>
              <a:ea typeface="돋움" pitchFamily="50" charset="-127"/>
              <a:cs typeface="+mn-cs"/>
            </a:rPr>
            <a:t>화학물질들을 종합적으로 관리하기 위해 물질안전보건자료제도 신설</a:t>
          </a:r>
          <a:r>
            <a:rPr lang="en-US" altLang="ko-KR" sz="1200" b="0">
              <a:solidFill>
                <a:schemeClr val="dk1"/>
              </a:solidFill>
              <a:effectLst/>
              <a:latin typeface="돋움" pitchFamily="50" charset="-127"/>
              <a:ea typeface="돋움" pitchFamily="50" charset="-127"/>
              <a:cs typeface="+mn-cs"/>
            </a:rPr>
            <a:t>,</a:t>
          </a:r>
        </a:p>
        <a:p>
          <a:pPr marL="0" marR="0" indent="0" defTabSz="914400" eaLnBrk="1" fontAlgn="base" latinLnBrk="1" hangingPunct="1">
            <a:lnSpc>
              <a:spcPct val="100000"/>
            </a:lnSpc>
            <a:spcBef>
              <a:spcPts val="0"/>
            </a:spcBef>
            <a:spcAft>
              <a:spcPts val="0"/>
            </a:spcAft>
            <a:buClrTx/>
            <a:buSzTx/>
            <a:buFontTx/>
            <a:buNone/>
            <a:tabLst/>
            <a:defRPr/>
          </a:pPr>
          <a:r>
            <a:rPr lang="en-US" altLang="ko-KR" sz="1200" b="0">
              <a:solidFill>
                <a:schemeClr val="dk1"/>
              </a:solidFill>
              <a:effectLst/>
              <a:latin typeface="돋움" pitchFamily="50" charset="-127"/>
              <a:ea typeface="돋움" pitchFamily="50" charset="-127"/>
              <a:cs typeface="+mn-cs"/>
            </a:rPr>
            <a:t>     1996,7,1</a:t>
          </a:r>
          <a:r>
            <a:rPr lang="ko-KR" altLang="en-US" sz="1200" b="0">
              <a:solidFill>
                <a:schemeClr val="dk1"/>
              </a:solidFill>
              <a:effectLst/>
              <a:latin typeface="돋움" pitchFamily="50" charset="-127"/>
              <a:ea typeface="돋움" pitchFamily="50" charset="-127"/>
              <a:cs typeface="+mn-cs"/>
            </a:rPr>
            <a:t>일부터 시행</a:t>
          </a:r>
          <a:endParaRPr lang="en-US" altLang="ko-KR" sz="1200" b="0">
            <a:solidFill>
              <a:schemeClr val="dk1"/>
            </a:solidFill>
            <a:effectLst/>
            <a:latin typeface="돋움" pitchFamily="50" charset="-127"/>
            <a:ea typeface="돋움" pitchFamily="50" charset="-127"/>
            <a:cs typeface="+mn-cs"/>
          </a:endParaRPr>
        </a:p>
        <a:p>
          <a:pPr fontAlgn="base" latinLnBrk="1"/>
          <a:endParaRPr lang="en-US" altLang="ko-KR" sz="1200" b="0">
            <a:solidFill>
              <a:srgbClr val="00FF00"/>
            </a:solidFill>
            <a:effectLst/>
            <a:latin typeface="돋움" pitchFamily="50" charset="-127"/>
            <a:ea typeface="돋움" pitchFamily="50" charset="-127"/>
            <a:cs typeface="+mn-cs"/>
          </a:endParaRPr>
        </a:p>
        <a:p>
          <a:pPr fontAlgn="base" latinLnBrk="1"/>
          <a:r>
            <a:rPr lang="ko-KR" altLang="ko-KR" sz="1200" b="0">
              <a:solidFill>
                <a:srgbClr val="00FF00"/>
              </a:solidFill>
              <a:effectLst/>
              <a:latin typeface="돋움" pitchFamily="50" charset="-127"/>
              <a:ea typeface="돋움" pitchFamily="50" charset="-127"/>
              <a:cs typeface="+mn-cs"/>
            </a:rPr>
            <a:t>◑</a:t>
          </a:r>
          <a:r>
            <a:rPr lang="ko-KR" altLang="ko-KR" sz="1200" b="0">
              <a:solidFill>
                <a:schemeClr val="dk1"/>
              </a:solidFill>
              <a:effectLst/>
              <a:latin typeface="돋움" pitchFamily="50" charset="-127"/>
              <a:ea typeface="돋움" pitchFamily="50" charset="-127"/>
              <a:cs typeface="+mn-cs"/>
            </a:rPr>
            <a:t>  </a:t>
          </a:r>
          <a:r>
            <a:rPr lang="ko-KR" altLang="en-US" sz="1200" b="0">
              <a:solidFill>
                <a:schemeClr val="dk1"/>
              </a:solidFill>
              <a:effectLst/>
              <a:latin typeface="돋움" pitchFamily="50" charset="-127"/>
              <a:ea typeface="돋움" pitchFamily="50" charset="-127"/>
              <a:cs typeface="+mn-cs"/>
            </a:rPr>
            <a:t>사업주는 종합적인 정보를 비치</a:t>
          </a:r>
        </a:p>
        <a:p>
          <a:pPr fontAlgn="base" latinLnBrk="1"/>
          <a:r>
            <a:rPr lang="ko-KR" altLang="en-US" sz="1200" b="0">
              <a:solidFill>
                <a:schemeClr val="dk1"/>
              </a:solidFill>
              <a:effectLst/>
              <a:latin typeface="돋움" pitchFamily="50" charset="-127"/>
              <a:ea typeface="돋움" pitchFamily="50" charset="-127"/>
              <a:cs typeface="+mn-cs"/>
            </a:rPr>
            <a:t>     화학물질이나 화학물질을 함유한 제제의 명칭</a:t>
          </a:r>
          <a:r>
            <a:rPr lang="en-US" altLang="ko-KR" sz="1200" b="0">
              <a:solidFill>
                <a:schemeClr val="dk1"/>
              </a:solidFill>
              <a:effectLst/>
              <a:latin typeface="돋움" pitchFamily="50" charset="-127"/>
              <a:ea typeface="돋움" pitchFamily="50" charset="-127"/>
              <a:cs typeface="+mn-cs"/>
            </a:rPr>
            <a:t>, </a:t>
          </a:r>
          <a:r>
            <a:rPr lang="ko-KR" altLang="en-US" sz="1200" b="0">
              <a:solidFill>
                <a:schemeClr val="dk1"/>
              </a:solidFill>
              <a:effectLst/>
              <a:latin typeface="돋움" pitchFamily="50" charset="-127"/>
              <a:ea typeface="돋움" pitchFamily="50" charset="-127"/>
              <a:cs typeface="+mn-cs"/>
            </a:rPr>
            <a:t>물리</a:t>
          </a:r>
          <a:r>
            <a:rPr lang="en-US" altLang="ko-KR" sz="1200" b="0">
              <a:solidFill>
                <a:schemeClr val="dk1"/>
              </a:solidFill>
              <a:effectLst/>
              <a:latin typeface="돋움" pitchFamily="50" charset="-127"/>
              <a:ea typeface="돋움" pitchFamily="50" charset="-127"/>
              <a:cs typeface="+mn-cs"/>
            </a:rPr>
            <a:t>․</a:t>
          </a:r>
          <a:r>
            <a:rPr lang="ko-KR" altLang="en-US" sz="1200" b="0">
              <a:solidFill>
                <a:schemeClr val="dk1"/>
              </a:solidFill>
              <a:effectLst/>
              <a:latin typeface="돋움" pitchFamily="50" charset="-127"/>
              <a:ea typeface="돋움" pitchFamily="50" charset="-127"/>
              <a:cs typeface="+mn-cs"/>
            </a:rPr>
            <a:t>화학적 특성</a:t>
          </a:r>
          <a:r>
            <a:rPr lang="en-US" altLang="ko-KR" sz="1200" b="0">
              <a:solidFill>
                <a:schemeClr val="dk1"/>
              </a:solidFill>
              <a:effectLst/>
              <a:latin typeface="돋움" pitchFamily="50" charset="-127"/>
              <a:ea typeface="돋움" pitchFamily="50" charset="-127"/>
              <a:cs typeface="+mn-cs"/>
            </a:rPr>
            <a:t>,</a:t>
          </a:r>
        </a:p>
        <a:p>
          <a:pPr fontAlgn="base" latinLnBrk="1"/>
          <a:r>
            <a:rPr lang="en-US" altLang="ko-KR" sz="1200" b="0">
              <a:solidFill>
                <a:schemeClr val="dk1"/>
              </a:solidFill>
              <a:effectLst/>
              <a:latin typeface="돋움" pitchFamily="50" charset="-127"/>
              <a:ea typeface="돋움" pitchFamily="50" charset="-127"/>
              <a:cs typeface="+mn-cs"/>
            </a:rPr>
            <a:t>     </a:t>
          </a:r>
          <a:r>
            <a:rPr lang="ko-KR" altLang="en-US" sz="1200" b="0">
              <a:solidFill>
                <a:schemeClr val="dk1"/>
              </a:solidFill>
              <a:effectLst/>
              <a:latin typeface="돋움" pitchFamily="50" charset="-127"/>
              <a:ea typeface="돋움" pitchFamily="50" charset="-127"/>
              <a:cs typeface="+mn-cs"/>
            </a:rPr>
            <a:t>독성학적 정보</a:t>
          </a:r>
          <a:r>
            <a:rPr lang="en-US" altLang="ko-KR" sz="1200" b="0">
              <a:solidFill>
                <a:schemeClr val="dk1"/>
              </a:solidFill>
              <a:effectLst/>
              <a:latin typeface="돋움" pitchFamily="50" charset="-127"/>
              <a:ea typeface="돋움" pitchFamily="50" charset="-127"/>
              <a:cs typeface="+mn-cs"/>
            </a:rPr>
            <a:t>, </a:t>
          </a:r>
          <a:r>
            <a:rPr lang="ko-KR" altLang="en-US" sz="1200" b="0">
              <a:solidFill>
                <a:schemeClr val="dk1"/>
              </a:solidFill>
              <a:effectLst/>
              <a:latin typeface="돋움" pitchFamily="50" charset="-127"/>
              <a:ea typeface="돋움" pitchFamily="50" charset="-127"/>
              <a:cs typeface="+mn-cs"/>
            </a:rPr>
            <a:t>폭발</a:t>
          </a:r>
          <a:r>
            <a:rPr lang="en-US" altLang="ko-KR" sz="1200" b="0">
              <a:solidFill>
                <a:schemeClr val="dk1"/>
              </a:solidFill>
              <a:effectLst/>
              <a:latin typeface="돋움" pitchFamily="50" charset="-127"/>
              <a:ea typeface="돋움" pitchFamily="50" charset="-127"/>
              <a:cs typeface="+mn-cs"/>
            </a:rPr>
            <a:t>․</a:t>
          </a:r>
          <a:r>
            <a:rPr lang="ko-KR" altLang="en-US" sz="1200" b="0">
              <a:solidFill>
                <a:schemeClr val="dk1"/>
              </a:solidFill>
              <a:effectLst/>
              <a:latin typeface="돋움" pitchFamily="50" charset="-127"/>
              <a:ea typeface="돋움" pitchFamily="50" charset="-127"/>
              <a:cs typeface="+mn-cs"/>
            </a:rPr>
            <a:t>화재시 대처방법</a:t>
          </a:r>
          <a:r>
            <a:rPr lang="en-US" altLang="ko-KR" sz="1200" b="0">
              <a:solidFill>
                <a:schemeClr val="dk1"/>
              </a:solidFill>
              <a:effectLst/>
              <a:latin typeface="돋움" pitchFamily="50" charset="-127"/>
              <a:ea typeface="돋움" pitchFamily="50" charset="-127"/>
              <a:cs typeface="+mn-cs"/>
            </a:rPr>
            <a:t>, </a:t>
          </a:r>
          <a:r>
            <a:rPr lang="ko-KR" altLang="en-US" sz="1200" b="0">
              <a:solidFill>
                <a:schemeClr val="dk1"/>
              </a:solidFill>
              <a:effectLst/>
              <a:latin typeface="돋움" pitchFamily="50" charset="-127"/>
              <a:ea typeface="돋움" pitchFamily="50" charset="-127"/>
              <a:cs typeface="+mn-cs"/>
            </a:rPr>
            <a:t>인체에 미치는 영향</a:t>
          </a:r>
          <a:r>
            <a:rPr lang="en-US" altLang="ko-KR" sz="1200" b="0">
              <a:solidFill>
                <a:schemeClr val="dk1"/>
              </a:solidFill>
              <a:effectLst/>
              <a:latin typeface="돋움" pitchFamily="50" charset="-127"/>
              <a:ea typeface="돋움" pitchFamily="50" charset="-127"/>
              <a:cs typeface="+mn-cs"/>
            </a:rPr>
            <a:t>, </a:t>
          </a:r>
          <a:r>
            <a:rPr lang="ko-KR" altLang="en-US" sz="1200" b="0">
              <a:solidFill>
                <a:schemeClr val="dk1"/>
              </a:solidFill>
              <a:effectLst/>
              <a:latin typeface="돋움" pitchFamily="50" charset="-127"/>
              <a:ea typeface="돋움" pitchFamily="50" charset="-127"/>
              <a:cs typeface="+mn-cs"/>
            </a:rPr>
            <a:t>응급조치요령 등</a:t>
          </a:r>
          <a:endParaRPr lang="en-US" altLang="ko-KR" sz="1200" b="0">
            <a:solidFill>
              <a:schemeClr val="dk1"/>
            </a:solidFill>
            <a:effectLst/>
            <a:latin typeface="돋움" pitchFamily="50" charset="-127"/>
            <a:ea typeface="돋움" pitchFamily="50" charset="-127"/>
            <a:cs typeface="+mn-cs"/>
          </a:endParaRPr>
        </a:p>
        <a:p>
          <a:pPr fontAlgn="base" latinLnBrk="1"/>
          <a:endParaRPr lang="en-US" altLang="ko-KR" sz="1200" b="0">
            <a:solidFill>
              <a:srgbClr val="00FF00"/>
            </a:solidFill>
            <a:effectLst/>
            <a:latin typeface="돋움" pitchFamily="50" charset="-127"/>
            <a:ea typeface="돋움" pitchFamily="50" charset="-127"/>
            <a:cs typeface="+mn-cs"/>
          </a:endParaRPr>
        </a:p>
        <a:p>
          <a:pPr fontAlgn="base" latinLnBrk="1"/>
          <a:r>
            <a:rPr lang="ko-KR" altLang="ko-KR" sz="1200" b="0">
              <a:solidFill>
                <a:srgbClr val="00FF00"/>
              </a:solidFill>
              <a:effectLst/>
              <a:latin typeface="돋움" pitchFamily="50" charset="-127"/>
              <a:ea typeface="돋움" pitchFamily="50" charset="-127"/>
              <a:cs typeface="+mn-cs"/>
            </a:rPr>
            <a:t>◑</a:t>
          </a:r>
          <a:r>
            <a:rPr lang="ko-KR" altLang="ko-KR" sz="1200" b="0">
              <a:solidFill>
                <a:schemeClr val="dk1"/>
              </a:solidFill>
              <a:effectLst/>
              <a:latin typeface="돋움" pitchFamily="50" charset="-127"/>
              <a:ea typeface="돋움" pitchFamily="50" charset="-127"/>
              <a:cs typeface="+mn-cs"/>
            </a:rPr>
            <a:t> </a:t>
          </a:r>
          <a:r>
            <a:rPr lang="ko-KR" altLang="en-US" sz="1200" b="0">
              <a:solidFill>
                <a:schemeClr val="dk1"/>
              </a:solidFill>
              <a:effectLst/>
              <a:latin typeface="돋움" pitchFamily="50" charset="-127"/>
              <a:ea typeface="돋움" pitchFamily="50" charset="-127"/>
              <a:cs typeface="+mn-cs"/>
            </a:rPr>
            <a:t>사업주는 근로자에게 그 내용의 교육을 통하여 알권리 충족 및 화학물질에</a:t>
          </a:r>
          <a:endParaRPr lang="en-US" altLang="ko-KR" sz="1200" b="0">
            <a:solidFill>
              <a:schemeClr val="dk1"/>
            </a:solidFill>
            <a:effectLst/>
            <a:latin typeface="돋움" pitchFamily="50" charset="-127"/>
            <a:ea typeface="돋움" pitchFamily="50" charset="-127"/>
            <a:cs typeface="+mn-cs"/>
          </a:endParaRPr>
        </a:p>
        <a:p>
          <a:pPr fontAlgn="base" latinLnBrk="1"/>
          <a:r>
            <a:rPr lang="en-US" altLang="ko-KR" sz="1200" b="0">
              <a:solidFill>
                <a:schemeClr val="dk1"/>
              </a:solidFill>
              <a:effectLst/>
              <a:latin typeface="돋움" pitchFamily="50" charset="-127"/>
              <a:ea typeface="돋움" pitchFamily="50" charset="-127"/>
              <a:cs typeface="+mn-cs"/>
            </a:rPr>
            <a:t>   </a:t>
          </a:r>
          <a:r>
            <a:rPr lang="ko-KR" altLang="en-US" sz="1200" b="0">
              <a:solidFill>
                <a:schemeClr val="dk1"/>
              </a:solidFill>
              <a:effectLst/>
              <a:latin typeface="돋움" pitchFamily="50" charset="-127"/>
              <a:ea typeface="돋움" pitchFamily="50" charset="-127"/>
              <a:cs typeface="+mn-cs"/>
            </a:rPr>
            <a:t> 의한 사고와 직업병을 예방</a:t>
          </a:r>
          <a:endParaRPr lang="en-US" altLang="ko-KR" sz="1200" b="0">
            <a:solidFill>
              <a:schemeClr val="dk1"/>
            </a:solidFill>
            <a:effectLst/>
            <a:latin typeface="돋움" pitchFamily="50" charset="-127"/>
            <a:ea typeface="돋움" pitchFamily="50" charset="-127"/>
            <a:cs typeface="+mn-cs"/>
          </a:endParaRPr>
        </a:p>
        <a:p>
          <a:endParaRPr lang="ko-KR" altLang="ko-KR" sz="1200" b="0">
            <a:effectLst/>
            <a:latin typeface="돋움" pitchFamily="50" charset="-127"/>
            <a:ea typeface="돋움" pitchFamily="50" charset="-127"/>
          </a:endParaRPr>
        </a:p>
      </xdr:txBody>
    </xdr:sp>
    <xdr:clientData/>
  </xdr:twoCellAnchor>
  <xdr:twoCellAnchor>
    <xdr:from>
      <xdr:col>9</xdr:col>
      <xdr:colOff>638175</xdr:colOff>
      <xdr:row>4</xdr:row>
      <xdr:rowOff>123825</xdr:rowOff>
    </xdr:from>
    <xdr:to>
      <xdr:col>16</xdr:col>
      <xdr:colOff>381000</xdr:colOff>
      <xdr:row>20</xdr:row>
      <xdr:rowOff>47625</xdr:rowOff>
    </xdr:to>
    <xdr:pic>
      <xdr:nvPicPr>
        <xdr:cNvPr id="3" name="_x278410296" descr="EMB00003dbc4e66">
          <a:extLst>
            <a:ext uri="{FF2B5EF4-FFF2-40B4-BE49-F238E27FC236}">
              <a16:creationId xmlns:a16="http://schemas.microsoft.com/office/drawing/2014/main" id="{EC8BEC76-3D0F-43BD-A85B-9C446B5299C4}"/>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r="180" b="258"/>
        <a:stretch>
          <a:fillRect/>
        </a:stretch>
      </xdr:blipFill>
      <xdr:spPr bwMode="auto">
        <a:xfrm>
          <a:off x="5381625" y="819150"/>
          <a:ext cx="4019550" cy="2667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180975</xdr:colOff>
      <xdr:row>43</xdr:row>
      <xdr:rowOff>85725</xdr:rowOff>
    </xdr:from>
    <xdr:to>
      <xdr:col>6</xdr:col>
      <xdr:colOff>224475</xdr:colOff>
      <xdr:row>53</xdr:row>
      <xdr:rowOff>135225</xdr:rowOff>
    </xdr:to>
    <xdr:sp macro="" textlink="">
      <xdr:nvSpPr>
        <xdr:cNvPr id="4" name="_x277994720" descr="EMB00002b800214">
          <a:extLst>
            <a:ext uri="{FF2B5EF4-FFF2-40B4-BE49-F238E27FC236}">
              <a16:creationId xmlns:a16="http://schemas.microsoft.com/office/drawing/2014/main" id="{3A266B71-5EB6-4DF4-8C22-770E02AA80D4}"/>
            </a:ext>
          </a:extLst>
        </xdr:cNvPr>
        <xdr:cNvSpPr>
          <a:spLocks noChangeArrowheads="1"/>
        </xdr:cNvSpPr>
      </xdr:nvSpPr>
      <xdr:spPr bwMode="auto">
        <a:xfrm>
          <a:off x="180975" y="7486650"/>
          <a:ext cx="2853375" cy="1764000"/>
        </a:xfrm>
        <a:prstGeom prst="roundRect">
          <a:avLst>
            <a:gd name="adj" fmla="val 10000"/>
          </a:avLst>
        </a:prstGeom>
        <a:blipFill dpi="0" rotWithShape="0">
          <a:blip xmlns:r="http://schemas.openxmlformats.org/officeDocument/2006/relationships" r:embed="rId2"/>
          <a:srcRect/>
          <a:stretch>
            <a:fillRect/>
          </a:stretch>
        </a:blipFill>
        <a:ln w="4064">
          <a:solidFill>
            <a:srgbClr val="C0C0C0"/>
          </a:solidFill>
          <a:round/>
          <a:headEnd/>
          <a:tailEnd/>
        </a:ln>
      </xdr:spPr>
    </xdr:sp>
    <xdr:clientData/>
  </xdr:twoCellAnchor>
  <xdr:twoCellAnchor>
    <xdr:from>
      <xdr:col>7</xdr:col>
      <xdr:colOff>9525</xdr:colOff>
      <xdr:row>43</xdr:row>
      <xdr:rowOff>85724</xdr:rowOff>
    </xdr:from>
    <xdr:to>
      <xdr:col>10</xdr:col>
      <xdr:colOff>419100</xdr:colOff>
      <xdr:row>53</xdr:row>
      <xdr:rowOff>135224</xdr:rowOff>
    </xdr:to>
    <xdr:sp macro="" textlink="">
      <xdr:nvSpPr>
        <xdr:cNvPr id="5" name="_x277994720" descr="EMB00002b80021b">
          <a:extLst>
            <a:ext uri="{FF2B5EF4-FFF2-40B4-BE49-F238E27FC236}">
              <a16:creationId xmlns:a16="http://schemas.microsoft.com/office/drawing/2014/main" id="{C2469B3C-C55A-4657-A209-54596DABC141}"/>
            </a:ext>
          </a:extLst>
        </xdr:cNvPr>
        <xdr:cNvSpPr>
          <a:spLocks noChangeArrowheads="1"/>
        </xdr:cNvSpPr>
      </xdr:nvSpPr>
      <xdr:spPr bwMode="auto">
        <a:xfrm>
          <a:off x="3228975" y="7486649"/>
          <a:ext cx="2695575" cy="1764000"/>
        </a:xfrm>
        <a:prstGeom prst="roundRect">
          <a:avLst>
            <a:gd name="adj" fmla="val 10000"/>
          </a:avLst>
        </a:prstGeom>
        <a:blipFill dpi="0" rotWithShape="0">
          <a:blip xmlns:r="http://schemas.openxmlformats.org/officeDocument/2006/relationships" r:embed="rId3" cstate="screen">
            <a:extLst>
              <a:ext uri="{28A0092B-C50C-407E-A947-70E740481C1C}">
                <a14:useLocalDpi xmlns:a14="http://schemas.microsoft.com/office/drawing/2010/main"/>
              </a:ext>
            </a:extLst>
          </a:blip>
          <a:srcRect/>
          <a:stretch>
            <a:fillRect/>
          </a:stretch>
        </a:blipFill>
        <a:ln w="4064">
          <a:solidFill>
            <a:srgbClr val="C0C0C0"/>
          </a:solidFill>
          <a:round/>
          <a:headEnd/>
          <a:tailEnd/>
        </a:ln>
      </xdr:spPr>
    </xdr:sp>
    <xdr:clientData/>
  </xdr:twoCellAnchor>
  <xdr:twoCellAnchor>
    <xdr:from>
      <xdr:col>10</xdr:col>
      <xdr:colOff>723900</xdr:colOff>
      <xdr:row>43</xdr:row>
      <xdr:rowOff>85725</xdr:rowOff>
    </xdr:from>
    <xdr:to>
      <xdr:col>16</xdr:col>
      <xdr:colOff>228600</xdr:colOff>
      <xdr:row>53</xdr:row>
      <xdr:rowOff>135225</xdr:rowOff>
    </xdr:to>
    <xdr:sp macro="" textlink="">
      <xdr:nvSpPr>
        <xdr:cNvPr id="6" name="_x277993440" descr="EMB00002b800222">
          <a:extLst>
            <a:ext uri="{FF2B5EF4-FFF2-40B4-BE49-F238E27FC236}">
              <a16:creationId xmlns:a16="http://schemas.microsoft.com/office/drawing/2014/main" id="{0183BE52-D7E4-487F-8F28-7900100E27A9}"/>
            </a:ext>
          </a:extLst>
        </xdr:cNvPr>
        <xdr:cNvSpPr>
          <a:spLocks noChangeArrowheads="1"/>
        </xdr:cNvSpPr>
      </xdr:nvSpPr>
      <xdr:spPr bwMode="auto">
        <a:xfrm>
          <a:off x="6229350" y="7486650"/>
          <a:ext cx="3019425" cy="1764000"/>
        </a:xfrm>
        <a:prstGeom prst="roundRect">
          <a:avLst>
            <a:gd name="adj" fmla="val 10000"/>
          </a:avLst>
        </a:prstGeom>
        <a:blipFill dpi="0" rotWithShape="0">
          <a:blip xmlns:r="http://schemas.openxmlformats.org/officeDocument/2006/relationships" r:embed="rId4"/>
          <a:srcRect/>
          <a:stretch>
            <a:fillRect/>
          </a:stretch>
        </a:blipFill>
        <a:ln w="4064">
          <a:solidFill>
            <a:srgbClr val="C0C0C0"/>
          </a:solidFill>
          <a:round/>
          <a:headEnd/>
          <a:tailEnd/>
        </a:ln>
      </xdr:spPr>
    </xdr:sp>
    <xdr:clientData/>
  </xdr:twoCellAnchor>
  <xdr:twoCellAnchor>
    <xdr:from>
      <xdr:col>0</xdr:col>
      <xdr:colOff>57150</xdr:colOff>
      <xdr:row>40</xdr:row>
      <xdr:rowOff>95250</xdr:rowOff>
    </xdr:from>
    <xdr:to>
      <xdr:col>16</xdr:col>
      <xdr:colOff>408450</xdr:colOff>
      <xdr:row>42</xdr:row>
      <xdr:rowOff>161925</xdr:rowOff>
    </xdr:to>
    <xdr:sp macro="" textlink="">
      <xdr:nvSpPr>
        <xdr:cNvPr id="7" name="직사각형 6">
          <a:extLst>
            <a:ext uri="{FF2B5EF4-FFF2-40B4-BE49-F238E27FC236}">
              <a16:creationId xmlns:a16="http://schemas.microsoft.com/office/drawing/2014/main" id="{9D4ECA26-A5F5-489A-BD77-903414141F2F}"/>
            </a:ext>
          </a:extLst>
        </xdr:cNvPr>
        <xdr:cNvSpPr/>
      </xdr:nvSpPr>
      <xdr:spPr bwMode="auto">
        <a:xfrm>
          <a:off x="57150" y="6981825"/>
          <a:ext cx="9371475" cy="409575"/>
        </a:xfrm>
        <a:prstGeom prst="rect">
          <a:avLst/>
        </a:prstGeom>
        <a:noFill/>
        <a:ln w="12700">
          <a:no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r>
            <a:rPr lang="ko-KR" altLang="en-US" sz="1400" b="1">
              <a:solidFill>
                <a:srgbClr val="0000CC"/>
              </a:solidFill>
              <a:effectLst/>
              <a:latin typeface="돋움" pitchFamily="50" charset="-127"/>
              <a:ea typeface="돋움" pitchFamily="50" charset="-127"/>
              <a:cs typeface="+mn-cs"/>
            </a:rPr>
            <a:t>■  물질안전보건자료 제도의 주요내용</a:t>
          </a:r>
          <a:endParaRPr lang="ko-KR" altLang="ko-KR" sz="1200" b="1">
            <a:effectLst/>
            <a:latin typeface="돋움" pitchFamily="50" charset="-127"/>
            <a:ea typeface="돋움" pitchFamily="50" charset="-127"/>
          </a:endParaRPr>
        </a:p>
      </xdr:txBody>
    </xdr:sp>
    <xdr:clientData/>
  </xdr:twoCellAnchor>
  <xdr:twoCellAnchor>
    <xdr:from>
      <xdr:col>14</xdr:col>
      <xdr:colOff>160462</xdr:colOff>
      <xdr:row>77</xdr:row>
      <xdr:rowOff>40298</xdr:rowOff>
    </xdr:from>
    <xdr:to>
      <xdr:col>15</xdr:col>
      <xdr:colOff>247981</xdr:colOff>
      <xdr:row>79</xdr:row>
      <xdr:rowOff>147398</xdr:rowOff>
    </xdr:to>
    <xdr:pic>
      <xdr:nvPicPr>
        <xdr:cNvPr id="8" name="_x182862896" descr="EMB00002b80022f">
          <a:extLst>
            <a:ext uri="{FF2B5EF4-FFF2-40B4-BE49-F238E27FC236}">
              <a16:creationId xmlns:a16="http://schemas.microsoft.com/office/drawing/2014/main" id="{72E66EF1-F527-47AA-99AE-1583B705C663}"/>
            </a:ext>
          </a:extLst>
        </xdr:cNvPr>
        <xdr:cNvPicPr>
          <a:picLocks noChangeAspect="1" noChangeArrowheads="1"/>
        </xdr:cNvPicPr>
      </xdr:nvPicPr>
      <xdr:blipFill>
        <a:blip xmlns:r="http://schemas.openxmlformats.org/officeDocument/2006/relationships" r:embed="rId5" cstate="screen">
          <a:extLst>
            <a:ext uri="{28A0092B-C50C-407E-A947-70E740481C1C}">
              <a14:useLocalDpi xmlns:a14="http://schemas.microsoft.com/office/drawing/2010/main"/>
            </a:ext>
          </a:extLst>
        </a:blip>
        <a:srcRect/>
        <a:stretch>
          <a:fillRect/>
        </a:stretch>
      </xdr:blipFill>
      <xdr:spPr bwMode="auto">
        <a:xfrm>
          <a:off x="8361487" y="13784873"/>
          <a:ext cx="497094" cy="45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74734</xdr:colOff>
      <xdr:row>80</xdr:row>
      <xdr:rowOff>29307</xdr:rowOff>
    </xdr:from>
    <xdr:to>
      <xdr:col>15</xdr:col>
      <xdr:colOff>364981</xdr:colOff>
      <xdr:row>82</xdr:row>
      <xdr:rowOff>142268</xdr:rowOff>
    </xdr:to>
    <xdr:pic>
      <xdr:nvPicPr>
        <xdr:cNvPr id="9" name="_x245381240" descr="EMB00002b800230">
          <a:extLst>
            <a:ext uri="{FF2B5EF4-FFF2-40B4-BE49-F238E27FC236}">
              <a16:creationId xmlns:a16="http://schemas.microsoft.com/office/drawing/2014/main" id="{7C312BFF-AE0D-46B6-8BB4-022A2D8208D2}"/>
            </a:ext>
          </a:extLst>
        </xdr:cNvPr>
        <xdr:cNvPicPr>
          <a:picLocks noChangeAspect="1" noChangeArrowheads="1"/>
        </xdr:cNvPicPr>
      </xdr:nvPicPr>
      <xdr:blipFill>
        <a:blip xmlns:r="http://schemas.openxmlformats.org/officeDocument/2006/relationships" r:embed="rId6" cstate="screen">
          <a:extLst>
            <a:ext uri="{28A0092B-C50C-407E-A947-70E740481C1C}">
              <a14:useLocalDpi xmlns:a14="http://schemas.microsoft.com/office/drawing/2010/main"/>
            </a:ext>
          </a:extLst>
        </a:blip>
        <a:srcRect/>
        <a:stretch>
          <a:fillRect/>
        </a:stretch>
      </xdr:blipFill>
      <xdr:spPr bwMode="auto">
        <a:xfrm>
          <a:off x="8275759" y="14288232"/>
          <a:ext cx="699822" cy="4558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60079</xdr:colOff>
      <xdr:row>84</xdr:row>
      <xdr:rowOff>51288</xdr:rowOff>
    </xdr:from>
    <xdr:to>
      <xdr:col>15</xdr:col>
      <xdr:colOff>351771</xdr:colOff>
      <xdr:row>87</xdr:row>
      <xdr:rowOff>34004</xdr:rowOff>
    </xdr:to>
    <xdr:pic>
      <xdr:nvPicPr>
        <xdr:cNvPr id="10" name="_x245381480" descr="EMB00002b800231">
          <a:extLst>
            <a:ext uri="{FF2B5EF4-FFF2-40B4-BE49-F238E27FC236}">
              <a16:creationId xmlns:a16="http://schemas.microsoft.com/office/drawing/2014/main" id="{77E1470B-5EFB-4437-8028-56289ECE9AD6}"/>
            </a:ext>
          </a:extLst>
        </xdr:cNvPr>
        <xdr:cNvPicPr>
          <a:picLocks noChangeAspect="1" noChangeArrowheads="1"/>
        </xdr:cNvPicPr>
      </xdr:nvPicPr>
      <xdr:blipFill>
        <a:blip xmlns:r="http://schemas.openxmlformats.org/officeDocument/2006/relationships" r:embed="rId7" cstate="screen">
          <a:extLst>
            <a:ext uri="{28A0092B-C50C-407E-A947-70E740481C1C}">
              <a14:useLocalDpi xmlns:a14="http://schemas.microsoft.com/office/drawing/2010/main"/>
            </a:ext>
          </a:extLst>
        </a:blip>
        <a:srcRect/>
        <a:stretch>
          <a:fillRect/>
        </a:stretch>
      </xdr:blipFill>
      <xdr:spPr bwMode="auto">
        <a:xfrm>
          <a:off x="8261104" y="14996013"/>
          <a:ext cx="701267" cy="4970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67408</xdr:colOff>
      <xdr:row>89</xdr:row>
      <xdr:rowOff>3664</xdr:rowOff>
    </xdr:from>
    <xdr:to>
      <xdr:col>15</xdr:col>
      <xdr:colOff>359100</xdr:colOff>
      <xdr:row>92</xdr:row>
      <xdr:rowOff>145549</xdr:rowOff>
    </xdr:to>
    <xdr:pic>
      <xdr:nvPicPr>
        <xdr:cNvPr id="11" name="_x278500800" descr="EMB00002b800232">
          <a:extLst>
            <a:ext uri="{FF2B5EF4-FFF2-40B4-BE49-F238E27FC236}">
              <a16:creationId xmlns:a16="http://schemas.microsoft.com/office/drawing/2014/main" id="{68168EAB-F4B8-44AA-B74E-2E53413675FD}"/>
            </a:ext>
          </a:extLst>
        </xdr:cNvPr>
        <xdr:cNvPicPr>
          <a:picLocks noChangeAspect="1" noChangeArrowheads="1"/>
        </xdr:cNvPicPr>
      </xdr:nvPicPr>
      <xdr:blipFill>
        <a:blip xmlns:r="http://schemas.openxmlformats.org/officeDocument/2006/relationships" r:embed="rId8" cstate="screen">
          <a:extLst>
            <a:ext uri="{28A0092B-C50C-407E-A947-70E740481C1C}">
              <a14:useLocalDpi xmlns:a14="http://schemas.microsoft.com/office/drawing/2010/main"/>
            </a:ext>
          </a:extLst>
        </a:blip>
        <a:srcRect/>
        <a:stretch>
          <a:fillRect/>
        </a:stretch>
      </xdr:blipFill>
      <xdr:spPr bwMode="auto">
        <a:xfrm>
          <a:off x="8268433" y="15805639"/>
          <a:ext cx="701267" cy="6562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60080</xdr:colOff>
      <xdr:row>95</xdr:row>
      <xdr:rowOff>94517</xdr:rowOff>
    </xdr:from>
    <xdr:to>
      <xdr:col>15</xdr:col>
      <xdr:colOff>351772</xdr:colOff>
      <xdr:row>99</xdr:row>
      <xdr:rowOff>88546</xdr:rowOff>
    </xdr:to>
    <xdr:pic>
      <xdr:nvPicPr>
        <xdr:cNvPr id="12" name="_x278501200" descr="EMB00002b800233">
          <a:extLst>
            <a:ext uri="{FF2B5EF4-FFF2-40B4-BE49-F238E27FC236}">
              <a16:creationId xmlns:a16="http://schemas.microsoft.com/office/drawing/2014/main" id="{8A18758B-5016-4D2D-A5D4-C46BF00A6E95}"/>
            </a:ext>
          </a:extLst>
        </xdr:cNvPr>
        <xdr:cNvPicPr>
          <a:picLocks noChangeAspect="1" noChangeArrowheads="1"/>
        </xdr:cNvPicPr>
      </xdr:nvPicPr>
      <xdr:blipFill>
        <a:blip xmlns:r="http://schemas.openxmlformats.org/officeDocument/2006/relationships" r:embed="rId9" cstate="screen">
          <a:extLst>
            <a:ext uri="{28A0092B-C50C-407E-A947-70E740481C1C}">
              <a14:useLocalDpi xmlns:a14="http://schemas.microsoft.com/office/drawing/2010/main"/>
            </a:ext>
          </a:extLst>
        </a:blip>
        <a:srcRect/>
        <a:stretch>
          <a:fillRect/>
        </a:stretch>
      </xdr:blipFill>
      <xdr:spPr bwMode="auto">
        <a:xfrm>
          <a:off x="8261105" y="16925192"/>
          <a:ext cx="701267" cy="6798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199293</xdr:colOff>
      <xdr:row>101</xdr:row>
      <xdr:rowOff>30041</xdr:rowOff>
    </xdr:from>
    <xdr:to>
      <xdr:col>15</xdr:col>
      <xdr:colOff>263174</xdr:colOff>
      <xdr:row>103</xdr:row>
      <xdr:rowOff>143002</xdr:rowOff>
    </xdr:to>
    <xdr:pic>
      <xdr:nvPicPr>
        <xdr:cNvPr id="13" name="_x278501600" descr="EMB00002b800234">
          <a:extLst>
            <a:ext uri="{FF2B5EF4-FFF2-40B4-BE49-F238E27FC236}">
              <a16:creationId xmlns:a16="http://schemas.microsoft.com/office/drawing/2014/main" id="{50E6A7C3-8C4D-4B45-A955-B1A8BC1779ED}"/>
            </a:ext>
          </a:extLst>
        </xdr:cNvPr>
        <xdr:cNvPicPr>
          <a:picLocks noChangeAspect="1" noChangeArrowheads="1"/>
        </xdr:cNvPicPr>
      </xdr:nvPicPr>
      <xdr:blipFill>
        <a:blip xmlns:r="http://schemas.openxmlformats.org/officeDocument/2006/relationships" r:embed="rId10" cstate="screen">
          <a:extLst>
            <a:ext uri="{28A0092B-C50C-407E-A947-70E740481C1C}">
              <a14:useLocalDpi xmlns:a14="http://schemas.microsoft.com/office/drawing/2010/main"/>
            </a:ext>
          </a:extLst>
        </a:blip>
        <a:srcRect/>
        <a:stretch>
          <a:fillRect/>
        </a:stretch>
      </xdr:blipFill>
      <xdr:spPr bwMode="auto">
        <a:xfrm>
          <a:off x="8400318" y="17889416"/>
          <a:ext cx="473456" cy="4558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47625</xdr:colOff>
      <xdr:row>74</xdr:row>
      <xdr:rowOff>9525</xdr:rowOff>
    </xdr:from>
    <xdr:to>
      <xdr:col>16</xdr:col>
      <xdr:colOff>398925</xdr:colOff>
      <xdr:row>76</xdr:row>
      <xdr:rowOff>0</xdr:rowOff>
    </xdr:to>
    <xdr:sp macro="" textlink="">
      <xdr:nvSpPr>
        <xdr:cNvPr id="14" name="직사각형 13">
          <a:extLst>
            <a:ext uri="{FF2B5EF4-FFF2-40B4-BE49-F238E27FC236}">
              <a16:creationId xmlns:a16="http://schemas.microsoft.com/office/drawing/2014/main" id="{14874786-CC75-46C1-9162-9A2D4DEB3CD5}"/>
            </a:ext>
          </a:extLst>
        </xdr:cNvPr>
        <xdr:cNvSpPr/>
      </xdr:nvSpPr>
      <xdr:spPr bwMode="auto">
        <a:xfrm>
          <a:off x="47625" y="13201650"/>
          <a:ext cx="9371475" cy="333375"/>
        </a:xfrm>
        <a:prstGeom prst="rect">
          <a:avLst/>
        </a:prstGeom>
        <a:noFill/>
        <a:ln w="12700">
          <a:no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r>
            <a:rPr lang="ko-KR" altLang="en-US" sz="1400" b="1">
              <a:solidFill>
                <a:srgbClr val="0000CC"/>
              </a:solidFill>
              <a:effectLst/>
              <a:latin typeface="돋움" pitchFamily="50" charset="-127"/>
              <a:ea typeface="돋움" pitchFamily="50" charset="-127"/>
              <a:cs typeface="+mn-cs"/>
            </a:rPr>
            <a:t>■  물질안전보건자료</a:t>
          </a:r>
          <a:r>
            <a:rPr lang="en-US" altLang="ko-KR" sz="1400" b="1">
              <a:solidFill>
                <a:srgbClr val="0000CC"/>
              </a:solidFill>
              <a:effectLst/>
              <a:latin typeface="돋움" pitchFamily="50" charset="-127"/>
              <a:ea typeface="돋움" pitchFamily="50" charset="-127"/>
              <a:cs typeface="+mn-cs"/>
            </a:rPr>
            <a:t>(MSDS)</a:t>
          </a:r>
          <a:r>
            <a:rPr lang="ko-KR" altLang="en-US" sz="1400" b="1">
              <a:solidFill>
                <a:srgbClr val="0000CC"/>
              </a:solidFill>
              <a:effectLst/>
              <a:latin typeface="돋움" pitchFamily="50" charset="-127"/>
              <a:ea typeface="돋움" pitchFamily="50" charset="-127"/>
              <a:cs typeface="+mn-cs"/>
            </a:rPr>
            <a:t>를 작성해야 할 물질</a:t>
          </a:r>
          <a:endParaRPr lang="ko-KR" altLang="ko-KR" sz="1200" b="1">
            <a:effectLst/>
            <a:latin typeface="돋움" pitchFamily="50" charset="-127"/>
            <a:ea typeface="돋움" pitchFamily="50" charset="-127"/>
          </a:endParaRPr>
        </a:p>
      </xdr:txBody>
    </xdr:sp>
    <xdr:clientData/>
  </xdr:twoCellAnchor>
  <xdr:twoCellAnchor>
    <xdr:from>
      <xdr:col>14</xdr:col>
      <xdr:colOff>190500</xdr:colOff>
      <xdr:row>104</xdr:row>
      <xdr:rowOff>29308</xdr:rowOff>
    </xdr:from>
    <xdr:to>
      <xdr:col>15</xdr:col>
      <xdr:colOff>260192</xdr:colOff>
      <xdr:row>106</xdr:row>
      <xdr:rowOff>142270</xdr:rowOff>
    </xdr:to>
    <xdr:pic>
      <xdr:nvPicPr>
        <xdr:cNvPr id="15" name="_x277992720" descr="EMB00002b800250">
          <a:extLst>
            <a:ext uri="{FF2B5EF4-FFF2-40B4-BE49-F238E27FC236}">
              <a16:creationId xmlns:a16="http://schemas.microsoft.com/office/drawing/2014/main" id="{AEE824FF-FE1B-453D-8F19-FF62CE5BAD0C}"/>
            </a:ext>
          </a:extLst>
        </xdr:cNvPr>
        <xdr:cNvPicPr>
          <a:picLocks noChangeAspect="1" noChangeArrowheads="1"/>
        </xdr:cNvPicPr>
      </xdr:nvPicPr>
      <xdr:blipFill>
        <a:blip xmlns:r="http://schemas.openxmlformats.org/officeDocument/2006/relationships" r:embed="rId11" cstate="screen">
          <a:extLst>
            <a:ext uri="{28A0092B-C50C-407E-A947-70E740481C1C}">
              <a14:useLocalDpi xmlns:a14="http://schemas.microsoft.com/office/drawing/2010/main"/>
            </a:ext>
          </a:extLst>
        </a:blip>
        <a:srcRect/>
        <a:stretch>
          <a:fillRect/>
        </a:stretch>
      </xdr:blipFill>
      <xdr:spPr bwMode="auto">
        <a:xfrm>
          <a:off x="8391525" y="18403033"/>
          <a:ext cx="479267" cy="4558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726282</xdr:colOff>
      <xdr:row>23</xdr:row>
      <xdr:rowOff>154781</xdr:rowOff>
    </xdr:from>
    <xdr:to>
      <xdr:col>16</xdr:col>
      <xdr:colOff>307182</xdr:colOff>
      <xdr:row>33</xdr:row>
      <xdr:rowOff>152400</xdr:rowOff>
    </xdr:to>
    <xdr:pic>
      <xdr:nvPicPr>
        <xdr:cNvPr id="16" name="그림 15">
          <a:extLst>
            <a:ext uri="{FF2B5EF4-FFF2-40B4-BE49-F238E27FC236}">
              <a16:creationId xmlns:a16="http://schemas.microsoft.com/office/drawing/2014/main" id="{794D4C29-DDD5-4A7F-B482-829D3D0E53E6}"/>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6231732" y="4107656"/>
          <a:ext cx="3095625" cy="17121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38100</xdr:colOff>
      <xdr:row>2</xdr:row>
      <xdr:rowOff>47625</xdr:rowOff>
    </xdr:from>
    <xdr:to>
      <xdr:col>29</xdr:col>
      <xdr:colOff>73521</xdr:colOff>
      <xdr:row>26</xdr:row>
      <xdr:rowOff>38100</xdr:rowOff>
    </xdr:to>
    <xdr:pic>
      <xdr:nvPicPr>
        <xdr:cNvPr id="2" name="그림 1">
          <a:extLst>
            <a:ext uri="{FF2B5EF4-FFF2-40B4-BE49-F238E27FC236}">
              <a16:creationId xmlns:a16="http://schemas.microsoft.com/office/drawing/2014/main" id="{E1F57D21-43D3-474F-A1D0-3962285515B9}"/>
            </a:ext>
          </a:extLst>
        </xdr:cNvPr>
        <xdr:cNvPicPr preferRelativeResize="0">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087" t="8095" r="6987" b="15617"/>
        <a:stretch>
          <a:fillRect/>
        </a:stretch>
      </xdr:blipFill>
      <xdr:spPr>
        <a:xfrm>
          <a:off x="257175" y="619125"/>
          <a:ext cx="6169521" cy="73723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44608;&#44480;&#49457;\C\work\&#50641;&#49472;&#47928;&#49436;_&#51076;&#49884;\&#45236;%20&#47928;&#49436;\My%20Documents\&#48177;&#51648;&#50672;\&#44204;&#51201;\&#46160;&#49328;&#44148;&#49444;\ryu\&#54028;&#51060;&#45240;&#49828;&#47532;&#47784;&#45944;&#47553;\08.&#49892;&#54665;&#50696;&#49328;&#44288;&#47532;\c.&#49892;&#54665;&#50696;&#49328;\ESTI\&#54644;&#50808;\FED\R-0017\&#50577;&#49885;&#53685;&#5106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j5\c\EXCEL\DATAPCS\DDD.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51060;&#49849;&#44508;\C\MSOffice\Excel\APT\WONMI.XLS" TargetMode="External"/></Relationships>
</file>

<file path=xl/externalLinks/_rels/externalLink101.xml.rels><?xml version="1.0" encoding="UTF-8" standalone="yes"?>
<Relationships xmlns="http://schemas.openxmlformats.org/package/2006/relationships"><Relationship Id="rId2" Type="http://schemas.openxmlformats.org/officeDocument/2006/relationships/externalLinkPath" Target="file:///Z:\&#50689;&#46024;%20&#50629;&#47924;&#44277;&#50976;\1.%20&#49328;&#47548;%20&#50640;&#49436;%20&#49688;&#47196;%20&#48372;&#45252;\1.%20&#51312;&#47548;&#44288;&#47144;\&#49444;&#44228;&#45236;&#50669;(&#51312;&#47548;2&#52264;).xlsx" TargetMode="External"/><Relationship Id="rId1" Type="http://schemas.openxmlformats.org/officeDocument/2006/relationships/externalLinkPath" Target="file:///\\sueng\sueng\&#50689;&#46024;%20&#50629;&#47924;&#44277;&#50976;\1.%20&#49328;&#47548;%20&#50640;&#49436;%20&#49688;&#47196;%20&#48372;&#45252;\1.%20&#51312;&#47548;&#44288;&#47144;\&#49444;&#44228;&#45236;&#50669;(&#51312;&#47548;2&#52264;).xlsx"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51221;&#44592;&#46024;\&#44060;&#49328;&#44204;&#51201;\My%20Documents\&#53556;&#53412;&#51077;&#52272;\&#49440;&#49688;&#52492;&#51088;&#47308;.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47928;&#55148;&#51333;\C\&#47928;&#55148;&#51333;\&#49444;&#44228;&#49436;\&#44221;&#48513;%20&#49457;&#51452;\&#50900;&#54637;&#47732;%20&#45824;&#49328;&#47532;\&#44221;&#48513;%20&#49457;&#51452;%20&#50900;&#54637;&#47732;.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A:\&#51312;&#50557;&#46028;\&#49888;&#44032;&#54217;TL\&#54924;&#49324;&#48516;\&#44277;&#49324;\&#49569;&#51204;&#44277;&#49324;\&#52384;&#53457;&#48143;&#51312;&#47549;\&#49888;&#44032;&#54217;TL\&#54924;&#49324;&#48516;\&#44277;&#49324;\&#52628;&#44032;&#44277;&#49324;\KBY\HJH\765TL\&#49436;1.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50724;&#49464;&#54620;\C\EXCEL\DATAPCS\DDD.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Pc07\e\02project\&#44221;&#44592;&#44256;%20&#49328;&#52293;&#47196;%20&#51312;&#49457;\&#45236;&#50669;\&#44221;&#44592;&#44256;&#45236;&#50669;&#49436;-&#54408;&#54624;&#51613;.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Kim\2010&#45380;&#49324;&#50629;\&#45433;&#51648;\&#49324;&#50629;&#52628;&#51652;\1&#50857;&#51221;&#46041;\&#49324;&#48376;%20-%20&#51068;&#52636;&#44277;&#50896;.xls" TargetMode="External"/></Relationships>
</file>

<file path=xl/externalLinks/_rels/externalLink108.xml.rels><?xml version="1.0" encoding="UTF-8" standalone="yes"?>
<Relationships xmlns="http://schemas.openxmlformats.org/package/2006/relationships"><Relationship Id="rId3" Type="http://schemas.openxmlformats.org/officeDocument/2006/relationships/externalLinkPath" Target="../../../../../2026&#45380;%20&#49324;&#50629;/22.%202026&#45380;%20&#54400;&#48288;&#44592;2&#52264;%20&#49892;&#49884;&#49444;&#44228;(&#50577;&#44396;)/1&#51648;&#44396;/2026&#45380;%20&#49444;&#44228;&#45236;&#50669;&#49436;(&#54400;&#48288;&#44592;%201&#52264;%201&#51648;&#44396;).xlsx" TargetMode="External"/><Relationship Id="rId2" Type="http://schemas.openxmlformats.org/officeDocument/2006/relationships/externalLinkPath" Target="file:///D:\2026&#45380;%20&#49324;&#50629;\22.%202026&#45380;%20&#54400;&#48288;&#44592;2&#52264;%20&#49892;&#49884;&#49444;&#44228;(&#50577;&#44396;)\1&#51648;&#44396;\2026&#45380;%20&#49444;&#44228;&#45236;&#50669;&#49436;(&#54400;&#48288;&#44592;%201&#52264;%201&#51648;&#44396;).xlsx" TargetMode="External"/><Relationship Id="rId1" Type="http://schemas.openxmlformats.org/officeDocument/2006/relationships/externalLinkPath" Target="/2026&#45380;%20&#49324;&#50629;/22.%202026&#45380;%20&#54400;&#48288;&#44592;2&#52264;%20&#49892;&#49884;&#49444;&#44228;(&#50577;&#44396;)/1&#51648;&#44396;/2026&#45380;%20&#49444;&#44228;&#45236;&#50669;&#49436;(&#54400;&#48288;&#44592;%201&#52264;%201&#51648;&#44396;).xlsx"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Hdfile\haus\excellent\&#49892;&#44204;&#51201;\&#48716;&#46972;&#53944;\&#46020;&#44257;E-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IVIL_EST\EST\My%20Documents\&#51077;&#52272;\&#48264;&#50689;&#47196;\&#47924;&#50504;&#54616;&#49688;\&#49892;&#54665;(1)\&#45236;&#50669;&#49436;(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A:\&#44204;&#51201;&#49892;\&#44592;&#53440;\&#44060;&#51064;\4.&#45824;&#47532;\&#51060;&#49457;&#54616;\FILE\&#50696;&#49328;F\&#50500;&#54028;&#53944;F\&#50504;&#50577;2.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50724;&#50689;&#49688;\C\DATA\&#44277;&#49324;&#44288;&#47532;\&#49688;&#49328;&#51228;&#44033;\&#51652;&#44256;&#49444;&#44228;.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Sdmj\c\WINDOWS\EXCEL\KIM.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Workgrou-xuce1a\&#47196;&#52972;%20&#46356;&#49828;&#53356;%20(d)\xls\2005&#45380;&#46020;\&#44592;&#53440;\&#44592;&#53440;\&#49328;&#51648;&#50948;&#52824;&#46020;.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X:\&#51068;\2021&#45380;\&#49328;&#47548;eng2021$$$\&#48124;&#48513;&#51648;&#50669;&#44397;&#50976;&#47548;&#44288;&#47532;&#49548;\2021&#45380;%20&#54400;&#48288;&#44592;&#44048;&#47532;\01.&#44277;&#47928;&#54252;&#54632;%20(2021&#45380;%20&#49714;&#44032;&#44984;&#44592;&#49324;&#50629;(&#51228;10&#52264;-&#54400;&#48288;&#44592;%20&#48143;%20&#45929;&#44404;&#51228;&#44144;)%20&#44048;&#47532;&#50857;&#50669;-1.&#52265;&#49688;&#44228;&#49688;&#51221;.xlsx"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G:\2020&#45380;&#46020;\2020&#45380;&#50577;&#44396;&#44400;&#52397;\2020&#45380;&#45929;&#44404;&#51228;&#44144;\2020&#45380;%20&#50577;&#44396;&#44400;%20&#45929;&#44404;&#51228;&#44144;%20&#49444;&#44228;&#46020;&#49436;(1,2&#51648;&#44396;)\2020&#45380;%20&#50577;&#44396;&#44400;%20&#45929;&#44404;&#51228;&#44144;%20&#49444;&#44228;&#46020;&#49436;(1&#51648;&#44396;)\&#49444;&#44228;&#45236;&#50669;\2020&#45380;%20&#50577;&#44396;&#44400;%20&#45929;&#44404;&#49444;&#44228;&#45236;&#50669;&#49436;-1&#51648;&#44396;-$.xlsx"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Geoadmin\d\&#51312;&#50557;&#46028;\&#49888;&#44032;&#54217;TL\&#54924;&#49324;&#48516;\&#44277;&#49324;\&#49569;&#51204;&#44277;&#49324;\&#52384;&#53457;&#48143;&#51312;&#47549;\&#49888;&#44032;&#54217;TL\&#54924;&#49324;&#48516;\&#44277;&#49324;\&#52628;&#44032;&#44277;&#49324;\KBY\HJH\765TL\&#49436;1.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Y:\2018&#45380;%20&#49324;&#50629;\&#49328;&#48520;&#54588;&#54644;&#51648;\&#44397;&#50976;&#47548;&#51088;&#47308;\&#49328;&#47548;&#52397;%20&#49328;&#48520;&#54588;&#54644;&#45236;&#50669;.xlsx"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Do-pc\(&#51452;)&#54620;&#49714;\Documents%20and%20Settings\&#48149;%20&#49849;&#44592;\My%20Documents\&#51068;&#44144;&#47532;\2004&#45380;&#46020;\&#44277;&#50896;&#44288;&#47532;\&#44053;&#49888;&#54805;\2001.%20&#49444;%20%20%20%20%20&#44228;\01-05%20&#44053;&#50896;%20&#54217;&#52285;&#44400;%20&#48372;&#54840;&#49688;\&#54217;&#52285;&#48372;&#54840;&#49688;&#45236;&#50669;&#49436;.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44608;&#53468;&#54984;\2009%20&#50629;&#47924;\Documents%20and%20Settings\&#48149;%20&#49849;&#44592;\My%20Documents\&#51068;&#44144;&#47532;\2004&#45380;&#46020;\&#44277;&#50896;&#44288;&#47532;\&#44053;&#49888;&#54805;\2001.%20&#49444;%20%20%20%20%20&#44228;\01-05%20&#44053;&#50896;%20&#54217;&#52285;&#44400;%20&#48372;&#54840;&#49688;\&#54217;&#52285;&#48372;&#54840;&#49688;&#45236;&#50669;&#4943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jjpeunju.netian.com/down/&#52572;&#51201;T.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Nas20\nas20\Documents%20and%20Settings\&#48149;%20&#49849;&#44592;\My%20Documents\&#51068;&#44144;&#47532;\2004&#45380;&#46020;\&#44277;&#50896;&#44288;&#47532;\&#44053;&#49888;&#54805;\2001.%20&#49444;%20%20%20%20%20&#44228;\01-05%20&#44053;&#50896;%20&#54217;&#52285;&#44400;%20&#48372;&#54840;&#49688;\&#54217;&#52285;&#48372;&#54840;&#49688;&#45236;&#50669;&#49436;.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Myc535at3\&#54861;&#52380;&#44288;&#47532;&#49548;\work\2009&#45380;&#46020;\&#49714;&#44032;&#44984;&#44592;%20&#49324;&#50629;&#49436;&#47448;\2009&#45380;%20&#44592;&#44228;&#54868;%20&#47784;&#45944;&#49714;(&#48268;&#52292;,&#51312;&#47548;&#50696;&#51221;&#51648;%2021-&#51088;,&#50500;)\&#54364;&#51456;&#51648;&#51665;&#44060;%20&#48143;%20&#50896;&#44032;&#44228;&#49328;\&#49324;&#50629;&#44228;&#54925;\&#54364;&#51456;&#51648;%20&#51312;&#49324;\&#49688;&#51061;&#44036;&#48268;%20&#51204;&#52404;%20&#51116;&#51201;&#51312;&#49436;(219-&#47560;).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Jka\d\&#52264;&#47049;&#44592;&#51648;.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F:\Documents%20and%20Settings\Owner\Local%20Settings\Temp\HAMONITEMP\98BB3B25828C438a9BB34882D0EEC889.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Pc2\c\minpro\&#48512;&#49328;&#46020;&#49884;&#44032;&#49828;\&#44396;&#49324;&#50725;&#49324;&#47924;&#54872;&#44221;&#44060;&#49440;\My%20Documents(2)\&#44608;&#54644;&#45453;&#51648;\&#44204;&#51201;e\&#49688;&#48176;&#51204;&#50696;&#49328;&#49436;(E).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F:\Documents%20and%20Settings\&#48149;%20&#49849;&#44592;\My%20Documents\&#51068;&#44144;&#47532;\2004&#45380;&#46020;\&#44277;&#50896;&#44288;&#47532;\&#44053;&#49888;&#54805;\2001.%20&#49444;%20%20%20%20%20&#44228;\01-05%20&#44053;&#50896;%20&#54217;&#52285;&#44400;%20&#48372;&#54840;&#49688;\&#54217;&#52285;&#48372;&#54840;&#49688;&#45236;&#50669;&#49436;.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Do-pc\(&#51452;)&#54620;&#49714;\Documents%20and%20Settings\Owner\Local%20Settings\Temp\HAMONITEMP\98BB3B25828C438a9BB34882D0EEC889.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Nas20\nas20\Documents%20and%20Settings\Owner\Local%20Settings\Temp\HAMONITEMP\98BB3B25828C438a9BB34882D0EEC889.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F:\Documents%20and%20Settings\User\My%20Documents\&#51649;&#50896;.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A:\MSOFFICE\Excel\DATA1\DDD.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j2\c\EXCEL\DUKYONG\DDD.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E:\Documents%20and%20Settings\User\My%20Documents\&#51649;&#50896;.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44053;&#44032;&#46360;\C\EL&#52968;&#49444;&#54021;\PROJECT\&#50977;&#44400;&#48376;&#48512;\&#45236;&#50669;&#52572;&#51333;\&#44288;&#49324;\&#45236;&#50669;&#49436;(&#44288;&#49324;).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sueng\sueng\Users\J2W\Documents\&#49324;&#50629;&#49444;&#44228;&#49436;-&#54400;&#48288;&#44592;.xlsx"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51652;&#50500;1\C\EXCEL\DATAPCS\DDD.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Do-pc\(&#51452;)&#54620;&#49714;\Documents%20and%20Settings\User\My%20Documents\&#51649;&#50896;.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44608;&#53468;&#54984;\2009%20&#50629;&#47924;\Documents%20and%20Settings\User\My%20Documents\&#51649;&#50896;.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48124;&#46020;&#49885;\&#48177;&#46160;&#49328;\Documents%20and%20Settings\User\My%20Documents\&#51649;&#50896;.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50577;&#49345;&#44508;\D\&#44221;&#44228;&#49437;.&#46321;&#46321;.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Data_server\backup\&#44608;&#45909;&#51652;\&#44608;&#45909;&#51652;\2008&#45380;\&#49714;&#44032;&#44984;&#44592;&#49444;&#44228;\&#50689;&#50900;\&#44400;&#50976;&#47548;.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47928;&#55148;&#51333;\C\&#44053;&#49888;&#54805;\2001.%20&#49444;%20%20%20%20%20&#44228;\01-05%20&#50577;&#54217;&#44400;%20&#48372;&#54840;&#49688;\&#50577;&#54217;&#48372;&#54840;&#49688;&#45236;&#50669;&#49436;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eoadmin\d\DATA_BAK\HUDA\&#51204;&#46972;\&#51204;&#46972;&#48512;&#45824;.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47928;&#55148;&#51333;\C\&#44053;&#49888;&#54805;\2001.%20&#49444;%20%20%20%20%20&#44228;\03-04%20&#44221;&#44592;%20&#44284;&#52380;%20&#45433;&#51648;&#45824;%20&#49548;&#45208;&#47924;&#47548;\&#45433;&#51648;&#45824;%20&#49548;&#45208;&#47924;%20&#50689;&#50577;&#44277;&#44553;%20&#48143;%20&#48372;&#54840;&#44288;&#47532;%20&#44277;&#49324;.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44053;&#49888;&#54805;\C\WINDOWS\&#48148;&#53461;%20&#54868;&#47732;\&#44053;&#49888;&#54805;\&#45432;&#50896;&#49345;&#48152;&#44592;\2001-02-&#45432;&#50896;&#49345;&#48152;&#44592;\2001-02-&#45432;&#50896;%20&#48372;&#54840;&#49688;(&#49345;&#48152;&#44592;).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47928;&#55148;&#51333;\C\&#44053;&#49888;&#54805;\4&#50900;%20&#49444;%20%20%20%20&#44228;\&#44284;&#52380;%20&#48372;&#54840;&#49688;\&#48372;&#54840;&#49688;(&#49345;&#49688;&#47532;).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52572;&#48124;&#51456;\Users\work\2009&#45380;&#46020;\&#49714;&#44032;&#44984;&#44592;%20&#49324;&#50629;&#49436;&#47448;\2009&#45380;%20&#44592;&#44228;&#54868;%20&#47784;&#45944;&#49714;(&#48268;&#52292;,&#51312;&#47548;&#50696;&#51221;&#51648;%2021-&#51088;,&#50500;)\&#54364;&#51456;&#51648;&#51665;&#44060;%20&#48143;%20&#50896;&#44032;&#44228;&#49328;\&#50696;&#51221;&#44032;&#44201;&#44208;&#51221;&#49436;(21-&#50500;&#50808;%202)-&#45824;&#49345;&#51648;%20&#51312;&#49324;%20&#49884;&#51216;%20&#50896;&#44032;&#44228;&#49328;&#49436;&#51076;.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44608;&#50689;&#51068;\D\My%20Documents\&#50577;&#51648;&#46020;&#47196;\&#48176;&#49688;&#44277;.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51652;&#50500;4\C\EXCEL\DATAPCS\DDD.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Su2\&#50629;&#47924;&#44277;&#50976;\2013&#45380;&#46020;\2013&#45380;&#49548;&#45208;&#47924;&#51116;&#54644;&#51200;&#44048;&#49444;&#44228;\2013&#45380;&#49548;&#45208;&#47924;&#47548;&#51116;&#54644;&#51200;&#44048;&#49324;&#50629;&#49444;&#44228;\&#49444;&#44228;&#49436;(&#51076;&#51333;&#48712;)\&#51116;&#54644;&#51200;&#44048;%201&#51648;&#44396;%20&#49444;&#44228;&#49436;.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file:///\\Myc535at3\&#54861;&#52380;&#44288;&#47532;&#49548;\work\2009&#45380;&#46020;\&#49714;&#44032;&#44984;&#44592;%20&#49324;&#50629;&#49436;&#47448;\2009&#45380;%20&#44592;&#44228;&#54868;%20&#47784;&#45944;&#49714;(&#48268;&#52292;,&#51312;&#47548;&#50696;&#51221;&#51648;%2021-&#51088;,&#50500;)\&#54364;&#51456;&#51648;&#51665;&#44060;%20&#48143;%20&#50896;&#44032;&#44228;&#49328;\&#50696;&#51221;&#44032;&#44201;&#44208;&#51221;&#49436;(21-&#50500;&#50808;%202)-&#45824;&#49345;&#51648;%20&#51312;&#49324;%20&#49884;&#51216;%20&#50896;&#44032;&#44228;&#49328;&#49436;&#51076;.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Nas20\nas20\2011&#45380;%20&#49444;&#44228;&#44048;&#47532;\2011&#45380;%20&#49714;&#44032;&#44984;&#44592;%20&#49444;&#44228;(&#52632;&#52380;&#44397;&#50976;&#47548;)\&#49688;&#47548;&#51089;&#50629;\&#49688;&#47548;&#49444;&#44228;\&#44592;&#48264;1\2011&#52632;&#52380;&#44397;&#50976;&#47548;%20&#49714;&#44032;&#44984;&#44592;-&#44592;&#48264;1.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F:\BUDGET\HIGHWAY\KYUNGIN2\THIR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44608;&#54840;&#51333;\C\EXGOC\SLAB\&#54869;&#45824;\&#45236;&#51652;\&#48317;&#52404;\&#51473;&#49328;&#44368;.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54016;&#51109;\&#47196;&#52972;%20&#46356;&#49828;&#53356;%20(c)\&#44257;&#49457;\&#44257;&#49457;(&#54217;,&#48276;&#47168;)%20&#49714;&#44032;&#44984;&#44592;%20&#49892;&#49884;&#49444;&#44228;.xls" TargetMode="External"/></Relationships>
</file>

<file path=xl/externalLinks/_rels/externalLink151.xml.rels><?xml version="1.0" encoding="UTF-8" standalone="yes"?>
<Relationships xmlns="http://schemas.openxmlformats.org/package/2006/relationships"><Relationship Id="rId2" Type="http://schemas.openxmlformats.org/officeDocument/2006/relationships/externalLinkPath" Target="../../../../../BUDGET/HIGHWAY/KYUNGIN2/THIRD.XLS" TargetMode="External"/><Relationship Id="rId1" Type="http://schemas.openxmlformats.org/officeDocument/2006/relationships/externalLinkPath" Target="/BUDGET/HIGHWAY/KYUNGIN2/THIRD.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Do-pc\(&#51452;)&#54620;&#49714;\BUDGET\HIGHWAY\KYUNGIN2\THIRD.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44608;&#53468;&#54984;\2009%20&#50629;&#47924;\BUDGET\HIGHWAY\KYUNGIN2\THIRD.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A:\&#51068;&#50948;&#45824;&#44032;&#47784;&#51020;.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F:\&#44608;&#54788;&#54840;\&#49444;&#44228;\&#49324;&#48169;&#45840;(2002%20&#48512;&#50668;).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Do-pc\(&#51452;)&#54620;&#49714;\&#44608;&#54788;&#54840;\&#49444;&#44228;\&#49324;&#48169;&#45840;(2002%20&#48512;&#50668;).xls"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file:///\\&#44608;&#53468;&#54984;\2009%20&#50629;&#47924;\&#44608;&#54788;&#54840;\&#49444;&#44228;\&#49324;&#48169;&#45840;(2002%20&#48512;&#50668;).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nas20\NAS20\&#53468;&#54413;&#47336;&#49324;&#49444;&#44228;\&#53468;&#54413;(&#47588;&#48120;)&#49444;&#44228;('03.12.20)\&#50773;&#49328;&#44256;&#45800;&#50808;1\&#49444;&#44228;&#45236;&#50669;&#49436;(&#44256;&#45800;&#50808;1)&#49688;&#51221;.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sueng\sueng\Documents%20and%20Settings\user\Local%20Settings\Temp\ENALATEMP\&#44608;&#54788;&#54840;\&#49444;&#44228;\&#49324;&#48169;&#45840;(2002%20&#48512;&#5066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51652;&#50500;4\D\EXCEL\DATAPCS\DDD.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T7v1d3\C\My%20Documents\765\KV\TNY.XLS"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file:///F:\&#54868;&#51032;&#47532;%20136&#51076;&#48152;\&#54364;&#51456;&#51648;&#50556;&#51109;%20&#51665;&#44228;&#54364;.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Do-pc\(&#51452;)&#54620;&#49714;\&#54868;&#51032;&#47532;%20136&#51076;&#48152;\&#54364;&#51456;&#51648;&#50556;&#51109;%20&#51665;&#44228;&#54364;.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Nas20\nas20\&#54868;&#51032;&#47532;%20136&#51076;&#48152;\&#54364;&#51456;&#51648;&#50556;&#51109;%20&#51665;&#44228;&#54364;.xls"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file:///A:\&#51312;&#50557;&#46028;\&#49888;&#44032;&#54217;TL\&#54924;&#49324;&#48516;\&#44277;&#49324;\&#49569;&#51204;&#44277;&#49324;\&#52384;&#53457;&#48143;&#51312;&#47549;\&#51020;&#49457;TL\&#54924;&#49324;&#48516;\&#49892;&#54665;&#45236;&#50669;\HJH\765TL\&#49436;1.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Geoadmin\d\&#51312;&#50557;&#46028;\&#49888;&#44032;&#54217;TL\&#54924;&#49324;&#48516;\&#44277;&#49324;\&#49569;&#51204;&#44277;&#49324;\&#52384;&#53457;&#48143;&#51312;&#47549;\&#51020;&#49457;TL\&#54924;&#49324;&#48516;\&#49892;&#54665;&#45236;&#50669;\HJH\765TL\&#49436;1.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file:///\\&#47700;&#51064;\&#47196;&#52972;%20&#46356;&#49828;&#53356;%20(d)\&#49444;&#44228;\05&#49444;&#44228;\&#52632;&#44592;&#49324;&#48169;&#45840;(&#50556;&#44228;,&#45840;)\&#45840;\&#54217;&#52285;\&#54217;&#52285;&#49444;&#44228;.xls"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file:///\\192.168.0.5\data\Documents%20and%20Settings\user\My%20Documents\&#51312;&#49345;&#50896;(&#49328;&#47548;&#51312;&#49457;)\2010&#45380;&#46020;%20&#49328;&#47548;&#51312;&#49457;%20&#51068;&#48152;\&#49714;&#44032;&#44984;&#44592;&#49324;&#50629;%20&#51068;&#48152;\2010&#45380;%20&#49714;&#44032;&#44984;&#44592;1&#52264;&#49324;&#50629;(&#49324;&#51204;&#49444;&#44228;&#51648;)\&#49324;&#51204;&#49892;&#49884;&#49444;&#44228;%20&#51068;&#48152;\&#49444;&#44228;&#49436;1\&#49444;&#44228;&#49444;&#47749;&#49436;.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48149;&#51648;&#50689;\04.&#51456;&#49444;\&#44256;&#55141;&#49888;&#54840;.xls" TargetMode="External"/></Relationships>
</file>

<file path=xl/externalLinks/_rels/externalLink169.xml.rels><?xml version="1.0" encoding="UTF-8" standalone="yes"?>
<Relationships xmlns="http://schemas.openxmlformats.org/package/2006/relationships"><Relationship Id="rId2" Type="http://schemas.openxmlformats.org/officeDocument/2006/relationships/externalLinkPath" Target="../../../../../1.(&#51452;)sueng/1.&#49444;&#44228;/5.&#49714;&#44032;&#44984;&#44592;%20&#50808;/2018&#45380;/5.2018&#45380;%20&#49345;&#48152;&#44592;%20&#49548;&#45208;&#47924;&#51116;&#49440;&#52649;&#48337;%20&#50696;&#48169;&#45208;&#47924;&#51452;&#49324;&#49324;&#50629;(&#46041;&#49328;&#47732;&#49324;&#50629;&#44396;)%20&#49892;&#49884;&#49444;&#44228;%20&#50857;&#50669;/2.2018&#45380;%20&#49548;&#45208;&#47924;&#51116;&#49440;&#52649;&#48337;%20&#50696;&#48169;%20&#45208;&#47924;&#51452;&#49324;&#49324;&#50629;(&#49444;&#44228;&#49436;)/1.&#49444;&#44228;&#49436;(&#50896;&#52285;,%20&#48393;&#47749;&#51648;&#44396;)/20150302_2015&#45380;%20&#51312;&#47548;&#49888;&#52397;&#54788;&#54889;.xlsx" TargetMode="External"/><Relationship Id="rId1" Type="http://schemas.openxmlformats.org/officeDocument/2006/relationships/externalLinkPath" Target="/1.(&#51452;)sueng/1.&#49444;&#44228;/5.&#49714;&#44032;&#44984;&#44592;%20&#50808;/2018&#45380;/5.2018&#45380;%20&#49345;&#48152;&#44592;%20&#49548;&#45208;&#47924;&#51116;&#49440;&#52649;&#48337;%20&#50696;&#48169;&#45208;&#47924;&#51452;&#49324;&#49324;&#50629;(&#46041;&#49328;&#47732;&#49324;&#50629;&#44396;)%20&#49892;&#49884;&#49444;&#44228;%20&#50857;&#50669;/2.2018&#45380;%20&#49548;&#45208;&#47924;&#51116;&#49440;&#52649;&#48337;%20&#50696;&#48169;%20&#45208;&#47924;&#51452;&#49324;&#49324;&#50629;(&#49444;&#44228;&#49436;)/1.&#49444;&#44228;&#49436;(&#50896;&#52285;,%20&#48393;&#47749;&#51648;&#44396;)/20150302_2015&#45380;%20&#51312;&#47548;&#49888;&#52397;&#54788;&#54889;.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44608;&#54840;&#51333;\C\KHJ\XLS\RC&#49836;&#46972;&#48652;\&#54620;&#44221;\&#51473;&#49328;&#44368;.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file:///C:\Users\Desktop\Desktop\00.&#54364;&#51648;,&#49444;&#44228;&#49444;&#47749;&#49436;,&#51312;&#49436;&#46321;&#46321;.xls"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file:///C:\Users\Desktop\Desktop\00.&#50896;&#44032;&#44228;&#49328;&#49436;%20-%20&#45929;&#44404;.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file:///C:\Users\Desktop\Desktop\15.17-0-2-0(&#45209;&#50685;&#49569;)13.00ha.xls"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SUENG\sueng\2020\&#49688;\&#50577;&#44396;&#44400;&#52397;\2020&#45380;&#54400;&#48288;&#44592;&#49324;&#50629;\&#45236;&#50669;&#49436;-1&#51648;&#44396;\1-0&#52380;.xls"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file:///\\SUENG\sueng\2020\&#49688;\&#50577;&#44396;&#44400;&#52397;\2020&#45380;&#54400;&#48288;&#44592;&#49324;&#50629;\&#45236;&#50669;&#49436;-1&#51648;&#44396;\1-1.xls"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file:///\\SUENG\sueng\2020\&#49688;\&#50577;&#44396;&#44400;&#52397;\2020&#45380;&#54400;&#48288;&#44592;&#49324;&#50629;\&#45236;&#50669;&#49436;-1&#51648;&#44396;\2-0.xls"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file:///\\SUENG\sueng\2020\&#49688;\&#50577;&#44396;&#44400;&#52397;\2020&#45380;&#54400;&#48288;&#44592;&#49324;&#50629;\&#45236;&#50669;&#49436;-1&#51648;&#44396;\3-0.xls"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file:///\\SUENG\sueng\2020\&#49688;\&#50577;&#44396;&#44400;&#52397;\2020&#45380;&#54400;&#48288;&#44592;&#49324;&#50629;\&#45236;&#50669;&#49436;-1&#51648;&#44396;\4-0.xls" TargetMode="External"/></Relationships>
</file>

<file path=xl/externalLinks/_rels/externalLink178.xml.rels><?xml version="1.0" encoding="UTF-8" standalone="yes"?>
<Relationships xmlns="http://schemas.openxmlformats.org/package/2006/relationships"><Relationship Id="rId1" Type="http://schemas.openxmlformats.org/officeDocument/2006/relationships/externalLinkPath" Target="file:///\\SUENG\sueng\2020\&#49688;\&#50577;&#44396;&#44400;&#52397;\2020&#45380;&#54400;&#48288;&#44592;&#49324;&#50629;\&#45236;&#50669;&#49436;-1&#51648;&#44396;\5-0.xls" TargetMode="External"/></Relationships>
</file>

<file path=xl/externalLinks/_rels/externalLink179.xml.rels><?xml version="1.0" encoding="UTF-8" standalone="yes"?>
<Relationships xmlns="http://schemas.openxmlformats.org/package/2006/relationships"><Relationship Id="rId1" Type="http://schemas.openxmlformats.org/officeDocument/2006/relationships/externalLinkPath" Target="file:///\\SUENG\sueng\2020\&#49688;\&#50577;&#44396;&#44400;&#52397;\2020&#45380;&#54400;&#48288;&#44592;&#49324;&#50629;\&#45236;&#50669;&#49436;-1&#51648;&#44396;\6-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44608;&#54840;&#51333;\C\EXDAT\&#50900;&#44228;&#44368;\&#50900;&#44228;-H1.XLS" TargetMode="External"/></Relationships>
</file>

<file path=xl/externalLinks/_rels/externalLink180.xml.rels><?xml version="1.0" encoding="UTF-8" standalone="yes"?>
<Relationships xmlns="http://schemas.openxmlformats.org/package/2006/relationships"><Relationship Id="rId1" Type="http://schemas.openxmlformats.org/officeDocument/2006/relationships/externalLinkPath" Target="file:///\\SUENG\sueng\2020\&#49688;\&#50577;&#44396;&#44400;&#52397;\2020&#45380;&#54400;&#48288;&#44592;&#49324;&#50629;\&#45236;&#50669;&#49436;-1&#51648;&#44396;\7-0.xls" TargetMode="External"/></Relationships>
</file>

<file path=xl/externalLinks/_rels/externalLink181.xml.rels><?xml version="1.0" encoding="UTF-8" standalone="yes"?>
<Relationships xmlns="http://schemas.openxmlformats.org/package/2006/relationships"><Relationship Id="rId1" Type="http://schemas.openxmlformats.org/officeDocument/2006/relationships/externalLinkPath" Target="file:///\\SUENG\sueng\2020\&#49688;\&#50577;&#44396;&#44400;&#52397;\2020&#45380;&#54400;&#48288;&#44592;&#49324;&#50629;\&#45236;&#50669;&#49436;-1&#51648;&#44396;\&#47784;&#46160;&#48288;&#44592;\&#47784;&#46160;&#48288;&#44592;(&#52380;).xls" TargetMode="External"/></Relationships>
</file>

<file path=xl/externalLinks/_rels/externalLink182.xml.rels><?xml version="1.0" encoding="UTF-8" standalone="yes"?>
<Relationships xmlns="http://schemas.openxmlformats.org/package/2006/relationships"><Relationship Id="rId1" Type="http://schemas.openxmlformats.org/officeDocument/2006/relationships/externalLinkPath" Target="file:///\\SUENG\sueng\2020\&#49688;\&#50577;&#44396;&#44400;&#52397;\2020&#45380;&#54400;&#48288;&#44592;&#49324;&#50629;\&#45236;&#50669;&#49436;-1&#51648;&#44396;\&#47784;&#46160;&#48288;&#44592;\&#47784;&#46160;&#48288;&#44592;(&#45209;).xls" TargetMode="External"/></Relationships>
</file>

<file path=xl/externalLinks/_rels/externalLink183.xml.rels><?xml version="1.0" encoding="UTF-8" standalone="yes"?>
<Relationships xmlns="http://schemas.openxmlformats.org/package/2006/relationships"><Relationship Id="rId1" Type="http://schemas.openxmlformats.org/officeDocument/2006/relationships/externalLinkPath" Target="file:///\\SUENG\sueng\2020\&#49688;\&#50577;&#44396;&#44400;&#52397;\2020&#45380;&#54400;&#48288;&#44592;&#49324;&#50629;\&#45236;&#50669;&#49436;-1&#51648;&#44396;\&#49328;&#47932;&#49688;&#51665;\&#49328;&#47932;&#49688;&#51665;(&#52380;).xls" TargetMode="External"/></Relationships>
</file>

<file path=xl/externalLinks/_rels/externalLink184.xml.rels><?xml version="1.0" encoding="UTF-8" standalone="yes"?>
<Relationships xmlns="http://schemas.openxmlformats.org/package/2006/relationships"><Relationship Id="rId1" Type="http://schemas.openxmlformats.org/officeDocument/2006/relationships/externalLinkPath" Target="file:///\\SUENG\sueng\2020\&#49688;\&#50577;&#44396;&#44400;&#52397;\2020&#45380;&#54400;&#48288;&#44592;&#49324;&#50629;\&#45236;&#50669;&#49436;-1&#51648;&#44396;\&#49328;&#47932;&#49688;&#51665;\&#49328;&#47932;&#49688;&#51665;(&#45209;).xls" TargetMode="External"/></Relationships>
</file>

<file path=xl/externalLinks/_rels/externalLink185.xml.rels><?xml version="1.0" encoding="UTF-8" standalone="yes"?>
<Relationships xmlns="http://schemas.openxmlformats.org/package/2006/relationships"><Relationship Id="rId1" Type="http://schemas.openxmlformats.org/officeDocument/2006/relationships/externalLinkPath" Target="file:///\\SUENG\sueng\2020\&#49688;\&#50577;&#44396;&#44400;&#52397;\2020&#45380;&#54400;&#48288;&#44592;&#49324;&#50629;\&#45236;&#50669;&#49436;-1&#51648;&#44396;\&#49548;&#48152;&#48324;&#45236;&#50669;&#49436;\1-0&#52380;.xls" TargetMode="External"/></Relationships>
</file>

<file path=xl/externalLinks/_rels/externalLink186.xml.rels><?xml version="1.0" encoding="UTF-8" standalone="yes"?>
<Relationships xmlns="http://schemas.openxmlformats.org/package/2006/relationships"><Relationship Id="rId1" Type="http://schemas.openxmlformats.org/officeDocument/2006/relationships/externalLinkPath" Target="file:///\\SUENG\sueng\2020\&#49688;\&#50577;&#44396;&#44400;&#52397;\2020&#45380;&#54400;&#48288;&#44592;&#49324;&#50629;\&#45236;&#50669;&#49436;-1&#51648;&#44396;\&#49548;&#48152;&#48324;&#45236;&#50669;&#49436;\3-1&#45209;.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T7v1d3\C\My%20Documents\765KV.MUL\TOTAL\&#45817;1&#5478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44608;&#44480;&#49457;\C\work\&#50641;&#49472;&#47928;&#49436;_&#51076;&#49884;\&#45236;%20&#47928;&#49436;\My%20Documents\&#48177;&#51648;&#50672;\&#44204;&#51201;\&#46160;&#49328;&#44148;&#49444;\ryu\&#54028;&#51060;&#45240;&#49828;&#47532;&#47784;&#45944;&#47553;\08.&#49892;&#54665;&#50696;&#49328;&#44288;&#47532;\c.&#49892;&#54665;&#50696;&#49328;\DOOSAN\DSCGHM\PROJECT\FED\Fed0010\costbreak%202.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44608;&#44480;&#49457;\C\work\&#50641;&#49472;&#47928;&#49436;_&#51076;&#49884;\&#45236;%20&#47928;&#49436;\My%20Documents\&#48177;&#51648;&#50672;\&#44204;&#51201;\&#46160;&#49328;&#44148;&#49444;\ryu\&#54028;&#51060;&#45240;&#49828;&#47532;&#47784;&#45944;&#47553;\08.&#49892;&#54665;&#50696;&#49328;&#44288;&#47532;\c.&#49892;&#54665;&#50696;&#49328;\WINDOWS\TEMP\FEDR0007\FED%20R-0050\BID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No1-h2w8ku513g4\&#47196;&#52972;%20&#46356;&#49828;&#53356;%20(c)\&#44148;&#49444;&#44228;&#50557;&#44288;&#47144;&#49436;&#49885;&#51088;&#47308;\&#52632;&#54693;&#53580;&#47560;&#51312;&#44221;&#52628;&#44032;&#48372;&#50756;&#44277;&#49324;1\4&#49444;&#44228;&#48320;&#44221;\&#52572;&#51333;&#49444;&#44228;&#48320;&#44221;(&#54869;&#51221;&#48516;,&#48149;&#49457;&#48393;).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51060;&#49849;&#44508;\C\MSOffice\Excel\APT\&#44060;&#49328;&#44204;&#51201;\WONMI.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51060;&#49849;&#44508;\C\MSOffice\Excel\KYEOUSAN.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51109;&#51116;&#54788;\%23%23project200\unzipped\1&#44277;&#44396;&#44277;&#45236;&#50669;\&#51204;&#44592;&#44228;&#51109;\&#54032;&#51221;&#5436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B:\EXCEL\97BUN\DANGA.XLS" TargetMode="External"/></Relationships>
</file>

<file path=xl/externalLinks/_rels/externalLink26.xml.rels><?xml version="1.0" encoding="UTF-8" standalone="yes"?>
<Relationships xmlns="http://schemas.openxmlformats.org/package/2006/relationships"><Relationship Id="rId2" Type="http://schemas.openxmlformats.org/officeDocument/2006/relationships/externalLinkPath" Target="../../../../../1.(&#51452;)sueng/1.&#49444;&#44228;/5.&#49714;&#44032;&#44984;&#44592;%20&#50808;/2018&#45380;/5.2018&#45380;%20&#49345;&#48152;&#44592;%20&#49548;&#45208;&#47924;&#51116;&#49440;&#52649;&#48337;%20&#50696;&#48169;&#45208;&#47924;&#51452;&#49324;&#49324;&#50629;(&#46041;&#49328;&#47732;&#49324;&#50629;&#44396;)%20&#49892;&#49884;&#49444;&#44228;%20&#50857;&#50669;/2.2018&#45380;%20&#49548;&#45208;&#47924;&#51116;&#49440;&#52649;&#48337;%20&#50696;&#48169;%20&#45208;&#47924;&#51452;&#49324;&#49324;&#50629;(&#49444;&#44228;&#49436;)/1.&#49444;&#44228;&#49436;(&#50896;&#52285;,%20&#48393;&#47749;&#51648;&#44396;)/2.&#47785;&#52264;%20&#48143;%20&#54788;&#51109;&#49324;&#51652;%20&#50808;(&#50896;&#52285;,%20&#48393;&#47749;&#51648;&#44396;).xlsx" TargetMode="External"/><Relationship Id="rId1" Type="http://schemas.openxmlformats.org/officeDocument/2006/relationships/externalLinkPath" Target="/1.(&#51452;)sueng/1.&#49444;&#44228;/5.&#49714;&#44032;&#44984;&#44592;%20&#50808;/2018&#45380;/5.2018&#45380;%20&#49345;&#48152;&#44592;%20&#49548;&#45208;&#47924;&#51116;&#49440;&#52649;&#48337;%20&#50696;&#48169;&#45208;&#47924;&#51452;&#49324;&#49324;&#50629;(&#46041;&#49328;&#47732;&#49324;&#50629;&#44396;)%20&#49892;&#49884;&#49444;&#44228;%20&#50857;&#50669;/2.2018&#45380;%20&#49548;&#45208;&#47924;&#51116;&#49440;&#52649;&#48337;%20&#50696;&#48169;%20&#45208;&#47924;&#51452;&#49324;&#49324;&#50629;(&#49444;&#44228;&#49436;)/1.&#49444;&#44228;&#49436;(&#50896;&#52285;,%20&#48393;&#47749;&#51648;&#44396;)/2.&#47785;&#52264;%20&#48143;%20&#54788;&#51109;&#49324;&#51652;%20&#50808;(&#50896;&#52285;,%20&#48393;&#47749;&#51648;&#44396;).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Kds\2019&#45380;%20&#44277;&#50857;&#47928;&#49436;\5.&#44256;&#49457;&#44400;\2016&#45380;%20&#44221;&#51228;&#49688;%20&#51312;&#47548;%20&#49892;&#49884;&#49444;&#44228;&#50857;&#50669;\2016&#45380;%20&#51312;&#47548;&#49324;&#50629;%20&#49444;&#44228;&#46020;&#49436;\&#49444;&#44228;&#49436;\&#44592;&#48264;1\&#54364;&#51648;%20&#46321;(1).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49688;&#47548;&#44592;&#49696;&#49324;&#49324;&#47924;&#49548;\&#44288;&#44553;&#49444;&#44228;\&#49444;&#44228;\2011\&#50696;&#51221;&#51648;&#51221;&#47532;&#49324;&#50629;(&#52632;&#52380;&#44397;&#50976;&#47548;)\&#49444;&#44228;&#50857;&#50669;%20&#49688;&#47548;&#51089;&#50629;\&#49688;&#47548;&#49444;&#44228;\2012&#45380;%20&#51312;&#47548;&#48143;&#51312;&#47548;&#50696;&#51221;&#51648;&#51221;&#47532;&#49324;&#50629;\&#44592;&#48264;1\2012&#45380;%20&#51312;&#47548;&#48143;&#50696;&#51221;&#51648;&#51221;&#47532;%20&#49444;&#44228;&#49436;(&#49324;&#50516;&#47532;).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sueng\sueng\&#51068;\2022&#45380;\2.&#54868;&#52380;&#44400;&#49328;&#47548;&#51312;&#54633;\5.2022&#45380;%20&#44221;&#51228;&#49688;&#51312;&#47548;&#49324;&#50629;%20&#44048;&#47532;&#50857;&#50669;\99.&#49444;&#44228;&#50896;&#48376;\&#49444;&#44228;&#50896;&#48376;&#44221;&#47548;\01.2022&#45380;%20&#44221;&#51228;&#49688;%20&#51312;&#47548;&#49324;&#50629;(1&#52264;)-&#44036;&#52377;&#47532;%2060&#48264;&#51648;%20&#50808;%203&#54596;&#51648;\02.&#45236;&#50669;\01.2022&#45380;%20&#44221;&#51228;&#49688;%20&#51312;&#47548;&#49324;&#50629;(1&#52264;)-&#44036;&#52377;&#47532;%2060&#48264;&#51648;%20&#50808;%203&#54596;&#5164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47700;&#51064;\&#47196;&#52972;%20&#46356;&#49828;&#53356;%20(d)\&#49444;&#44228;\2013\&#49328;&#49324;&#53468;(&#50696;&#48169;&#49324;&#48169;)\&#50696;&#48169;&#49324;&#48169;(&#49328;&#49324;&#53468;,%20&#52384;&#50896;)\1.&#45236;&#50669;&#49436;%20&#50808;(1&#52264;)\&#49900;&#51201;&#51076;&#46020;(&#45236;&#50669;,&#49688;&#47049;)-&#51652;&#51676;.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52572;&#51008;&#51221;\2005%20&#54532;&#47196;&#51229;&#53944;\1998\&#51648;&#50669;&#49444;&#44228;\&#49688;&#50896;&#51312;&#50896;1_2BL(97&#54217;&#47732;_cd_sp)\&#49688;&#50896;&#51312;&#50896;\&#44228;&#49328;&#49436;\&#50724;&#49328;&#50868;&#50516;\DATA\ELEC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44608;&#48120;&#54868;\C\&#51089;&#50629;\xls\&#44053;&#48513;%20&#44032;&#47196;\&#53945;&#49353;&#51080;&#45716;%20&#45433;&#54868;&#44144;&#47532;%20&#51312;&#49457;&#44277;&#49324;(2&#50900;%2010&#51068;).xls" TargetMode="External"/></Relationships>
</file>

<file path=xl/externalLinks/_rels/externalLink32.xml.rels><?xml version="1.0" encoding="UTF-8" standalone="yes"?>
<Relationships xmlns="http://schemas.openxmlformats.org/package/2006/relationships"><Relationship Id="rId3" Type="http://schemas.openxmlformats.org/officeDocument/2006/relationships/externalLinkPath" Target="../../../../../2023&#45380;%20&#49324;&#50629;/&#52632;&#52380;&#44288;&#47532;&#49548;%20-%20&#54400;&#48288;&#44592;&#49444;&#44228;/2023&#49714;&#44032;&#44984;&#44592;7&#52264;&#49444;&#44228;&#45236;&#50669;&#49436;-&#49328;&#47548;&#51060;&#50644;&#51648;.xlsx" TargetMode="External"/><Relationship Id="rId2" Type="http://schemas.openxmlformats.org/officeDocument/2006/relationships/externalLinkPath" Target="file:///D:\2023&#45380;%20&#49324;&#50629;\&#52632;&#52380;&#44288;&#47532;&#49548;%20-%20&#54400;&#48288;&#44592;&#49444;&#44228;\2023&#49714;&#44032;&#44984;&#44592;7&#52264;&#49444;&#44228;&#45236;&#50669;&#49436;-&#49328;&#47548;&#51060;&#50644;&#51648;.xlsx" TargetMode="External"/><Relationship Id="rId1" Type="http://schemas.openxmlformats.org/officeDocument/2006/relationships/externalLinkPath" Target="/2023&#45380;%20&#49324;&#50629;/&#52632;&#52380;&#44288;&#47532;&#49548;%20-%20&#54400;&#48288;&#44592;&#49444;&#44228;/2023&#49714;&#44032;&#44984;&#44592;7&#52264;&#49444;&#44228;&#45236;&#50669;&#49436;-&#49328;&#47548;&#51060;&#50644;&#51648;.xlsx" TargetMode="External"/></Relationships>
</file>

<file path=xl/externalLinks/_rels/externalLink33.xml.rels><?xml version="1.0" encoding="UTF-8" standalone="yes"?>
<Relationships xmlns="http://schemas.openxmlformats.org/package/2006/relationships"><Relationship Id="rId3" Type="http://schemas.openxmlformats.org/officeDocument/2006/relationships/externalLinkPath" Target="../../../../../2023&#45380;&#46020;/2023&#45380;&#48124;&#48513;&#51648;&#50669;&#44397;&#50976;&#47548;&#44288;&#47532;&#49548;/2023&#45380;&#49714;&#44032;&#44984;&#44592;(&#51228;8&#52264;)%20&#54400;&#48288;&#44592;+&#45929;&#44404;&#51228;&#44144;-&#50504;&#53468;&#44397;/2023&#45380;&#49714;&#44032;&#44984;&#44592;&#49324;&#50629;&#49892;&#49884;&#49444;&#44228;&#50857;&#50669;(&#51228;8&#52264;)%20&#49444;&#44228;&#46020;&#49436;-&#52572;&#51333;/&#49444;&#44228;&#45236;&#50669;/2023&#45380;&#49714;&#44032;&#44984;&#44592;&#49324;&#50629;%20&#49892;&#49884;&#49444;&#44228;(&#51228;8&#52264;)&#54400;&#48288;&#44592;+&#45929;&#44404;-&#49444;&#44228;&#45236;&#50669;-&#52572;&#51333;.xlsx" TargetMode="External"/><Relationship Id="rId2" Type="http://schemas.openxmlformats.org/officeDocument/2006/relationships/externalLinkPath" Target="file:///D:\2023&#45380;&#46020;\2023&#45380;&#48124;&#48513;&#51648;&#50669;&#44397;&#50976;&#47548;&#44288;&#47532;&#49548;\2023&#45380;&#49714;&#44032;&#44984;&#44592;(&#51228;8&#52264;)%20&#54400;&#48288;&#44592;+&#45929;&#44404;&#51228;&#44144;-&#50504;&#53468;&#44397;\2023&#45380;&#49714;&#44032;&#44984;&#44592;&#49324;&#50629;&#49892;&#49884;&#49444;&#44228;&#50857;&#50669;(&#51228;8&#52264;)%20&#49444;&#44228;&#46020;&#49436;-&#52572;&#51333;\&#49444;&#44228;&#45236;&#50669;\2023&#45380;&#49714;&#44032;&#44984;&#44592;&#49324;&#50629;%20&#49892;&#49884;&#49444;&#44228;(&#51228;8&#52264;)&#54400;&#48288;&#44592;+&#45929;&#44404;-&#49444;&#44228;&#45236;&#50669;-&#52572;&#51333;.xlsx" TargetMode="External"/><Relationship Id="rId1" Type="http://schemas.openxmlformats.org/officeDocument/2006/relationships/externalLinkPath" Target="/2023&#45380;&#46020;/2023&#45380;&#48124;&#48513;&#51648;&#50669;&#44397;&#50976;&#47548;&#44288;&#47532;&#49548;/2023&#45380;&#49714;&#44032;&#44984;&#44592;(&#51228;8&#52264;)%20&#54400;&#48288;&#44592;+&#45929;&#44404;&#51228;&#44144;-&#50504;&#53468;&#44397;/2023&#45380;&#49714;&#44032;&#44984;&#44592;&#49324;&#50629;&#49892;&#49884;&#49444;&#44228;&#50857;&#50669;(&#51228;8&#52264;)%20&#49444;&#44228;&#46020;&#49436;-&#52572;&#51333;/&#49444;&#44228;&#45236;&#50669;/2023&#45380;&#49714;&#44032;&#44984;&#44592;&#49324;&#50629;%20&#49892;&#49884;&#49444;&#44228;(&#51228;8&#52264;)&#54400;&#48288;&#44592;+&#45929;&#44404;-&#49444;&#44228;&#45236;&#50669;-&#52572;&#51333;.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sueng\sueng\Users\User\Downloads\&#49324;&#50629;&#49444;&#44228;&#49436;%20(3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sueng\sueng\&#51060;&#45824;&#50672;\2022&#45380;\2.&#49714;&#44032;&#44984;&#44592;\&#54400;&#48288;&#44592;(&#48393;&#54868;&#49328;)\&#49444;&#44228;&#49436;%20&#45225;&#54408;\&#49444;&#44228;&#49436;(&#51228;9&#52264;)_&#52572;&#51333;(&#50696;&#52488;&#44592;&#44032;&#44201;&#49688;&#51221;_6.2.)\&#52572;&#51333;(&#50696;&#52488;&#44592;&#44032;&#44201;&#49688;&#51221;)\&#49324;&#50629;&#49444;&#44228;&#49436;(&#51228;9&#52264;).xlsx" TargetMode="External"/></Relationships>
</file>

<file path=xl/externalLinks/_rels/externalLink36.xml.rels><?xml version="1.0" encoding="UTF-8" standalone="yes"?>
<Relationships xmlns="http://schemas.openxmlformats.org/package/2006/relationships"><Relationship Id="rId2" Type="http://schemas.openxmlformats.org/officeDocument/2006/relationships/externalLinkPath" Target="file:///D:\2023&#45380;&#46020;\2023&#45380;&#48124;&#48513;&#51648;&#50669;&#44397;&#50976;&#47548;&#44288;&#47532;&#49548;\2023&#45380;&#49714;&#44032;&#44984;&#44592;(&#51228;8&#52264;)%20&#54400;&#48288;&#44592;+&#45929;&#44404;&#51228;&#44144;-&#50504;&#53468;&#44397;\2023&#45380;&#49714;&#44032;&#44984;&#44592;&#49324;&#50629;&#49892;&#49884;&#49444;&#44228;&#50857;&#50669;(&#51228;8&#52264;)%20&#49444;&#44228;&#46020;&#49436;-&#52572;&#51333;\&#49444;&#44228;&#45236;&#50669;\2023&#45380;&#49714;&#44032;&#44984;&#44592;&#49324;&#50629;%20&#49892;&#49884;&#49444;&#44228;(&#51228;8&#52264;)&#54400;&#48288;&#44592;+&#45929;&#44404;-&#49444;&#44228;&#45236;&#50669;-&#52572;&#51333;.xlsx" TargetMode="External"/><Relationship Id="rId1" Type="http://schemas.openxmlformats.org/officeDocument/2006/relationships/externalLinkPath" Target="file:///\\sueng\sueng\2023&#45380;&#46020;\2023&#45380;&#48124;&#48513;&#51648;&#50669;&#44397;&#50976;&#47548;&#44288;&#47532;&#49548;\2023&#45380;&#49714;&#44032;&#44984;&#44592;(&#51228;8&#52264;)%20&#54400;&#48288;&#44592;+&#45929;&#44404;&#51228;&#44144;-&#50504;&#53468;&#44397;\2023&#45380;&#49714;&#44032;&#44984;&#44592;&#49324;&#50629;&#49892;&#49884;&#49444;&#44228;&#50857;&#50669;(&#51228;8&#52264;)%20&#49444;&#44228;&#46020;&#49436;-&#52572;&#51333;\&#49444;&#44228;&#45236;&#50669;\2023&#45380;&#49714;&#44032;&#44984;&#44592;&#49324;&#50629;%20&#49892;&#49884;&#49444;&#44228;(&#51228;8&#52264;)&#54400;&#48288;&#44592;+&#45929;&#44404;-&#49444;&#44228;&#45236;&#50669;-&#52572;&#51333;.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sueng\sueng\2020\&#49688;\&#48124;&#48513;&#51648;&#50669;&#44397;&#50976;&#47548;&#44288;&#47532;&#49548;\2020&#50612;&#47536;&#45208;&#47924;&#44032;&#44984;&#44592;\2020&#45380;&#50612;&#47536;&#45208;&#47924;&#44032;&#44984;&#44592;-&#49444;&#44228;&#46020;&#49436;\2020&#45380;%20&#51228;2&#52264;%20&#49714;&#44032;&#44984;&#44592;&#49324;&#50629;(&#50612;&#47536;&#45208;&#47924;)-&#44592;&#48264;1\&#49444;&#44228;&#45236;&#50669;&#49436;(&#44592;&#48264;1)\&#49444;&#44228;&#45236;&#50669;&#49436;(&#44592;&#48264;1).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Users\lee\Desktop\&#49714;&#44032;&#44984;&#44592;&#44396;&#50868;&#47532;.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44608;&#44480;&#49457;\C\work\&#50641;&#49472;&#47928;&#49436;_&#51076;&#49884;\&#45236;%20&#47928;&#49436;\My%20Documents\&#48177;&#51648;&#50672;\&#44204;&#51201;\&#46160;&#49328;&#44148;&#49444;\ryu\&#54028;&#51060;&#45240;&#49828;&#47532;&#47784;&#45944;&#47553;\08.&#49892;&#54665;&#50696;&#49328;&#44288;&#47532;\c.&#49892;&#54665;&#50696;&#49328;\esti2000\2000\&#49884;&#54868;&#44400;&#45824;&#52404;\&#45236;&#50669;&#49436;(&#51649;&#50689;&#4870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44608;&#54840;&#51333;\C\EXDAT\&#45824;&#44396;&#54252;&#54637;\PCBEAM\PIER\&#48317;&#44228;&#52380;~1.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Song\d\EXCEL\DATAPCS\DDD.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SJ5\&#44277;&#49324;&#51068;&#44148;01\EXCEL\DATAPCS\DDD.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44608;&#44480;&#49457;\C\work\&#50641;&#49472;&#47928;&#49436;_&#51076;&#49884;\My%20Documents\&#44608;&#54252;&#46020;&#47196;\&#44608;&#54252;&#53804;&#52272;.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A:\DATA_BAK\HUDA\&#51204;&#46972;\&#51204;&#46972;&#48512;&#45824;.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44608;&#54840;&#51333;\C\EXGOC\SLAB\&#49836;&#47000;&#48652;.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44608;&#54840;&#51333;\C\My%20Documents\EXCEL\&#44396;&#51312;\RAHMEN\&#54028;&#51060;&#54805;~1\&#46041;&#47932;&#51060;~1.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T7v1d3\C\My%20Documents\&#52629;&#47161;&#49328;&#55092;&#50577;&#47548;&#44277;&#51221;&#54364;.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44608;&#54840;&#51333;\C\TEST\&#51473;&#49328;&#44368;.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A:\&#51473;&#49328;&#44368;.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44608;&#54840;&#51333;\C\KHJ\XLS\DATA\&#51473;&#49328;&#4436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indows-xpvn\&#50644;&#51648;&#45768;&#50612;&#47553;%20&#50629;&#47924;(&#44277;&#49324;,%20&#44204;&#51201;)\&#44277;&#51452;&#45824;&#54616;&#49688;&#49444;&#44228;\&#52572;&#51333;&#48516;\&#45236;&#50669;&#49436;\&#44592;&#44228;%20&#45236;&#50669;&#49436;.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F:\Documents%20and%20Settings\Owner\Local%20Settings\Temp\HAMONITEMP\D532E8EEB4984aff8D2B66D2763B427C.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o-pc\(&#51452;)&#54620;&#49714;\Documents%20and%20Settings\Owner\Local%20Settings\Temp\HAMONITEMP\D532E8EEB4984aff8D2B66D2763B427C.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Nas20\nas20\Documents%20and%20Settings\Owner\Local%20Settings\Temp\HAMONITEMP\D532E8EEB4984aff8D2B66D2763B427C.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A:\EXCEL\DATAPCS\DDD.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51060;&#50689;&#50865;\A-PROJET\XECELL\EXCEL\&#44396;&#51312;\RAHMEN\hankyoung\&#54028;&#51060;&#54805;~1\&#46041;&#47932;&#51060;~1.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Tgqi6ixu7mtusqy\&#47196;&#52972;%20&#46356;&#49828;&#53356;%20(E)\My%20Documents\765KV.MUL\TOTAL\&#45817;1&#54788;.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52572;&#51008;&#51221;\2005%20&#54532;&#47196;&#51229;&#53944;\&#51452;&#44277;&#50500;&#54028;&#53944;&#46020;&#47732;(&#52280;&#44256;)\&#50725;&#45236;&#51204;&#44592;\59&#53440;&#51077;\59bs-56-14\BS-56-14.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T7v1d3\C\My%20Documents\KBY\HJH\765TL\&#49436;1.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B:\KOR2\&#49884;&#54868;&#51088;&#47308;\&#51077;&#52636;&#44552;&#54364;.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B:\MSOffice\Excel\&#49444;&#44228;&#49436;\&#49688;&#47785;&#51068;&#5094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44608;&#44480;&#49457;\C\work\&#50641;&#49472;&#47928;&#49436;_&#51076;&#49884;\1&#44288;&#44277;&#49436;\&#51032;&#51221;&#48512;&#44277;&#47924;&#50896;&#50500;&#54028;&#53944;\&#45209;&#52272;&#52628;&#51221;&#54364;.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Parkyoungdon\&#51068;\&#51068;\2022&#45380;\2.&#54868;&#52380;&#44400;&#49328;&#47548;&#51312;&#54633;\5.2022&#45380;%20&#44221;&#51228;&#49688;&#51312;&#47548;&#49324;&#50629;%20&#44048;&#47532;&#50857;&#50669;\&#44048;&#47532;&#49436;&#47448;&#51068;&#52404;-2022&#45380;%20&#44221;&#51228;&#49688;&#51312;&#47548;&#49324;&#50629;%20&#44048;&#47532;&#50857;&#50669;-&#50696;&#48708;&#44620;&#51648;.xlsx"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Sever\my%20documents\Documents%20and%20Settings\user\My%20Documents\&#49328;&#49324;&#46993;\&#51077;&#52272;\090204&#50689;&#44305;&#49714;&#44032;&#44984;&#44592;&#49444;&#44228;\Documents%20and%20Settings\user\My%20Documents\&#49714;&#51060;&#46993;\2008&#54217;&#52285;\&#51116;&#51201;&#54364;.xlsx" TargetMode="External"/></Relationships>
</file>

<file path=xl/externalLinks/_rels/externalLink62.xml.rels><?xml version="1.0" encoding="UTF-8" standalone="yes"?>
<Relationships xmlns="http://schemas.openxmlformats.org/package/2006/relationships"><Relationship Id="rId2" Type="http://schemas.openxmlformats.org/officeDocument/2006/relationships/externalLinkPath" Target="file:///Z:\2023&#45380;-&#49688;&#50644;&#51648;&#45768;&#50612;&#47553;\2023&#45380;&#48124;&#48513;&#51648;&#50669;&#44397;&#50976;&#47548;&#44288;&#47532;&#49548;\2023&#45380;&#45208;&#47924;&#49900;&#44592;(&#51228;1&#52264;)\2023&#45380;%20&#51312;&#47548;&#50696;&#51221;&#51648;&#51221;&#47532;&#48143;&#45208;&#47924;&#49900;&#44592;&#49324;&#50629;(&#51228;1&#52264;)%20&#49444;&#44228;&#46020;&#49436;-&#52509;&#44292;\2023&#45380;&#51312;&#47548;&#50696;&#51221;&#51648;&#51221;&#47532;&#48143;&#45208;&#47924;&#49900;&#44592;&#49324;&#50629;(&#51228;1&#52264;)-&#52509;&#44292;.xlsx" TargetMode="External"/><Relationship Id="rId1" Type="http://schemas.openxmlformats.org/officeDocument/2006/relationships/externalLinkPath" Target="file:///\\sueng\sueng\2023&#45380;-&#49688;&#50644;&#51648;&#45768;&#50612;&#47553;\2023&#45380;&#48124;&#48513;&#51648;&#50669;&#44397;&#50976;&#47548;&#44288;&#47532;&#49548;\2023&#45380;&#45208;&#47924;&#49900;&#44592;(&#51228;1&#52264;)\2023&#45380;%20&#51312;&#47548;&#50696;&#51221;&#51648;&#51221;&#47532;&#48143;&#45208;&#47924;&#49900;&#44592;&#49324;&#50629;(&#51228;1&#52264;)%20&#49444;&#44228;&#46020;&#49436;-&#52509;&#44292;\2023&#45380;&#51312;&#47548;&#50696;&#51221;&#51648;&#51221;&#47532;&#48143;&#45208;&#47924;&#49900;&#44592;&#49324;&#50629;(&#51228;1&#52264;)-&#52509;&#44292;.xlsx"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49688;&#46020;&#49884;&#49444;21\C\&#51060;&#54788;&#52384;\&#54620;&#44544;&#47928;&#49436;\&#54224;&#44592;&#47932;\&#48176;&#49688;&#44288;\&#54868;&#49436;&#52488;&#44368;&#51452;&#48320;&#45432;&#54980;&#44288;&#44368;&#52404;.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http://empal.empas.com/2&#45236;&#50669;_&#44284;&#50629;&#51648;&#49884;&#49436;/2001/&#51064;&#51228;&#44400;/&#49548;&#54616;&#52380;JH.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44277;&#47924;3\&#44277;&#50976;%20&#47928;&#49436;\&#50529;&#49472;\My%20Documents\&#45800;&#44032;&#49328;&#52636;\&#48176;&#49688;&#44277;.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sueng\sueng\Users\User\AppData\Local\Microsoft\Windows\INetCache\IE\6FNWPO5P\&#49324;&#50629;&#49444;&#44228;&#49436;.xlsx" TargetMode="External"/></Relationships>
</file>

<file path=xl/externalLinks/_rels/externalLink67.xml.rels><?xml version="1.0" encoding="UTF-8" standalone="yes"?>
<Relationships xmlns="http://schemas.openxmlformats.org/package/2006/relationships"><Relationship Id="rId2" Type="http://schemas.openxmlformats.org/officeDocument/2006/relationships/externalLinkPath" Target="file:///G:\2022&#45380;&#46020;\2022&#45380;&#48124;&#48513;&#51648;&#50669;&#44397;&#50976;&#47548;&#44288;&#47532;&#49548;\2022&#45380;&#49714;&#44032;&#44984;&#44592;&#49892;&#49884;&#49444;&#44228;(&#51228;12&#52264;)-&#50504;&#53468;&#44397;\2022&#45380;&#49714;&#44032;&#44984;&#44592;(&#51228;12&#52264;)-&#49444;&#44228;&#46020;&#49436;%20&#52509;&#44292;\2022&#45380;&#49714;&#44032;&#44984;&#44592;&#49324;&#50629;&#49892;&#49884;&#49444;&#44228;(&#51228;12&#52264;)-&#49444;&#44228;&#46020;&#49436;-2022&#45380;&#45800;&#44032;\&#49444;&#44228;&#45236;&#50669;-2022&#45380;&#49714;&#44032;&#44984;&#44592;&#49324;&#50629;&#49444;&#44228;&#50857;&#50669;-&#51228;12&#52264;-&#50577;&#47197;.xlsx" TargetMode="External"/><Relationship Id="rId1" Type="http://schemas.openxmlformats.org/officeDocument/2006/relationships/externalLinkPath" Target="file:///G:\2022&#45380;&#46020;\2022&#45380;&#48124;&#48513;&#51648;&#50669;&#44397;&#50976;&#47548;&#44288;&#47532;&#49548;\2022&#45380;&#49714;&#44032;&#44984;&#44592;&#49892;&#49884;&#49444;&#44228;(&#51228;12&#52264;)-&#50504;&#53468;&#44397;\2022&#45380;&#49714;&#44032;&#44984;&#44592;(&#51228;12&#52264;)-&#49444;&#44228;&#46020;&#49436;%20&#52509;&#44292;\2022&#45380;&#49714;&#44032;&#44984;&#44592;&#49324;&#50629;&#49892;&#49884;&#49444;&#44228;(&#51228;12&#52264;)-&#49444;&#44228;&#46020;&#49436;-2022&#45380;&#45800;&#44032;\&#49444;&#44228;&#45236;&#50669;-2022&#45380;&#49714;&#44032;&#44984;&#44592;&#49324;&#50629;&#49444;&#44228;&#50857;&#50669;-&#51228;12&#52264;-&#50577;&#47197;.xlsx"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Users\U\Desktop\2022&#45380;%20&#51312;&#47548;&#51648;&#44032;&#44984;&#44592;(&#45929;&#44404;&#51228;&#44144;)&#49324;&#50629;-3&#51076;&#48152;(&#49444;&#44228;&#45236;&#50669;)-&#44592;&#51316;.xlsx"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http://cug.hq/BBS/BL0233/BL0411/BL0568/BL0598/990102/EXCEL/98&#49444;&#4422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idori\c\SE0-DWG\&#52404;&#50977;\XLS\ALL-XLS\ULSAN\PRICE.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Parkyoungdon\&#51068;\&#51204;&#47928;&#44148;&#49444;&#44277;&#47924;\&#49464;&#44552;&#44228;&#49328;&#49436;&#48156;&#54665;.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K&#54620;&#51008;&#51221;\D\2003&#9827;PJ\&#54801;&#51032;\&#49436;&#50872;\&#51064;&#51228;\Pcf-5\&#45824;&#50864;&#44400;&#49328;\&#44277;&#51221;&#54364;(&#44400;&#49328;&#51088;&#46041;&#52264;).xls" TargetMode="External"/></Relationships>
</file>

<file path=xl/externalLinks/_rels/externalLink72.xml.rels><?xml version="1.0" encoding="UTF-8" standalone="yes"?>
<Relationships xmlns="http://schemas.openxmlformats.org/package/2006/relationships"><Relationship Id="rId2" Type="http://schemas.openxmlformats.org/officeDocument/2006/relationships/externalLinkPath" Target="file:///Z:\2022&#45380;\2022&#45380;&#48124;&#48513;&#51648;&#50669;&#44397;&#50976;&#47548;&#44288;&#47532;&#49548;\2022&#45380;&#49714;&#49892;&#49884;&#49444;&#44228;(&#51228;14&#52264;)-2023&#45380;%20&#51228;3&#52264;-&#49444;&#44228;&#46020;&#49436;\2023&#45380;&#49714;&#44032;&#44984;&#44592;&#49324;&#50629;&#49444;&#44228;&#50857;&#50669;-&#51228;3&#52264;-&#48393;&#54868;&#49328;.xlsx" TargetMode="External"/><Relationship Id="rId1" Type="http://schemas.openxmlformats.org/officeDocument/2006/relationships/externalLinkPath" Target="file:///\\sueng\sueng\2022&#45380;\2022&#45380;&#48124;&#48513;&#51648;&#50669;&#44397;&#50976;&#47548;&#44288;&#47532;&#49548;\2022&#45380;&#49714;&#49892;&#49884;&#49444;&#44228;(&#51228;14&#52264;)-2023&#45380;%20&#51228;3&#52264;-&#49444;&#44228;&#46020;&#49436;\2023&#45380;&#49714;&#44032;&#44984;&#44592;&#49324;&#50629;&#49444;&#44228;&#50857;&#50669;-&#51228;3&#52264;-&#48393;&#54868;&#49328;.xlsx"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sueng\sueng\4.&#51064;&#51228;&#44400;\&#50756;&#44208;\2020&#45380;%20&#51312;&#47548;&#51648;&#44032;&#44984;&#44592;&#49324;&#50629;(&#54400;&#48288;&#44592;,&#45929;&#44404;&#51228;&#44144;)&#49892;&#49884;&#49444;&#44228;&#50857;&#50669;\&#49444;&#44228;&#46020;&#49436;\&#45225;&#54408;(&#52572;&#51333;)\&#49444;&#44228;&#49436;\&#51312;&#47548;&#51648;&#44032;&#44984;&#44592;(&#45224;&#47732;&#51648;&#44396;).xlsx"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49688;&#46020;&#49884;&#49444;21\C\&#51060;&#54788;&#52384;\&#54620;&#44544;&#47928;&#49436;\&#54224;&#44592;&#47932;\&#48176;&#49688;&#44288;\&#49444;&#44228;&#49436;.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44608;&#50689;&#51452;\C\&#49888;&#51221;&#46041;&#51456;&#44277;\&#45236;&#50669;&#49436;\&#48320;&#44221;&#45236;&#50669;.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B:\&#49688;&#47785;&#51068;&#50948;.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51060;&#51221;&#50696;\&#50780;&#44032;&#47532;\&#44053;&#49888;&#54805;\2001.%20&#49444;%20%20%20%20%20&#44228;\01-05%20&#44053;&#50896;%20&#54217;&#52285;&#44400;%20&#48372;&#54840;&#49688;\&#54217;&#52285;&#48372;&#54840;&#49688;&#45236;&#50669;&#49436;.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44032;&#46988;&#51076;&#50629;1\&#47196;&#52972;%20&#46356;&#49828;&#53356;%20(f)\&#48373;&#44396;&#49444;&#44228;\&#44032;&#46988;(&#49444;&#44228;&#50896;&#48376;)\EXCEL\EXCEL\&#44277;&#51333;&#45800;&#44032;.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T7v1d3\C\My%20Documents\EXCEL\EXCEL\&#44277;&#51333;&#45800;&#4403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44608;&#44480;&#49457;\C\work\&#50641;&#49472;&#47928;&#49436;_&#51076;&#49884;\&#45236;%20&#47928;&#49436;\My%20Documents\&#48177;&#51648;&#50672;\&#44204;&#51201;\&#46160;&#49328;&#44148;&#49444;\ryu\&#54028;&#51060;&#45240;&#49828;&#47532;&#47784;&#45944;&#47553;\08.&#49892;&#54665;&#50696;&#49328;&#44288;&#47532;\c.&#49892;&#54665;&#50696;&#49328;\&#51076;&#49884;\&#46160;&#49328;R50%20OSCAR.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F:\Documents%20and%20Settings\mm\My%20Documents\&#51060;&#49884;&#54805;\&#51648;&#48169;&#52397;\&#50629;&#47924;&#47588;&#45684;&#50620;\&#51088;&#50896;\&#51312;&#47548;&#49324;&#50629;%20&#51208;&#52264;\&#51312;&#47548;&#49324;&#50629;%20&#50641;&#49472;&#49436;&#49885;.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Parkyoungdon\&#51068;\&#51068;\2021&#45380;\&#49328;&#47548;eng2021$$$\&#54868;&#52380;&#44400;&#52397;\21.%202021&#45380;%20&#49328;&#48520;&#50696;&#48169;&#49714;&#44032;&#44984;&#44592;%20&#44048;&#47532;&#50857;&#50669;\99.&#49444;&#44228;&#50896;&#48376;\2021&#45380;%20&#49328;&#48520;&#50696;&#48169;%20&#49714;&#44032;&#44984;&#44592;%20&#49444;&#44228;&#46020;&#49436;-&#49444;&#44228;&#48320;&#44221;\&#45817;&#52488;&#48320;&#44221;-&#54868;&#52380;&#51648;&#44396;\2021&#49328;&#48520;&#49714;&#44032;&#44984;&#44592;&#45236;&#50669;&#49436;-&#54868;&#52380;&#51648;&#44396;-&#45817;&#52488;-&#48320;&#44221;.xlsx"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sueng\sueng\Users\&#50628;&#53468;&#49440;\Desktop\&#49328;&#48520;&#50696;&#48169;&#49714;&#44032;&#44984;&#44592;%20&#49444;&#44228;&#49436;\2021&#49328;&#48520;&#49714;&#44032;&#44984;&#44592;&#45236;&#50669;&#49436;-&#44036;&#46041;&#51648;&#44396;-.xlsx"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Do-pc\(&#51452;)&#54620;&#49714;\Documents%20and%20Settings\mm\My%20Documents\&#51060;&#49884;&#54805;\&#51648;&#48169;&#52397;\&#50629;&#47924;&#47588;&#45684;&#50620;\&#51088;&#50896;\&#51312;&#47548;&#49324;&#50629;%20&#51208;&#52264;\&#51312;&#47548;&#49324;&#50629;%20&#50641;&#49472;&#49436;&#49885;.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Nas20\nas20\Documents%20and%20Settings\mm\My%20Documents\&#51060;&#49884;&#54805;\&#51648;&#48169;&#52397;\&#50629;&#47924;&#47588;&#45684;&#50620;\&#51088;&#50896;\&#51312;&#47548;&#49324;&#50629;%20&#51208;&#52264;\&#51312;&#47548;&#49324;&#50629;%20&#50641;&#49472;&#49436;&#49885;.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Eden-6\project2004\&#44256;&#50689;&#54840;\0558\&#50689;&#46321;&#54252;\libr\mine\&#45236;&#50669;&#49436;\&#51652;&#54644;&#49437;&#46041;.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44608;&#44480;&#49457;\C\work\&#50641;&#49472;&#47928;&#49436;_&#51076;&#49884;\Documents\&#50629;%20&#47924;\&#51077;%20&#52272;\2001&#45380;\&#49457;&#46041;&#51333;&#54633;&#54665;&#51221;&#47560;&#51012;%20&#51077;&#52272;&#45236;&#50669;\&#48512;&#45824;&#51077;&#52272;&#49436;&#47448;\&#48373;&#49324;&#48376;%20&#49457;&#46041;&#51333;&#54633;&#54665;&#51221;&#47560;&#51012;%20&#48512;&#45824;&#51077;&#52272;%20&#49436;&#47448;.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44608;&#54617;&#48124;\&#48320;&#44221;&#49892;&#54665;\EXCEL\&#45824;&#54617;.XLS" TargetMode="External"/></Relationships>
</file>

<file path=xl/externalLinks/_rels/externalLink88.xml.rels><?xml version="1.0" encoding="UTF-8" standalone="yes"?>
<Relationships xmlns="http://schemas.openxmlformats.org/package/2006/relationships"><Relationship Id="rId1" Type="http://schemas.microsoft.com/office/2006/relationships/xlExternalLinkPath/xlStartup" Target="Documents/&#53945;&#49688;/&#45224;&#49436;&#50872;&#50669;&#49324;/&#49892;&#54665;&#50696;&#49328;/My%20Documents/Book2.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Midori\c\WORK\2000\&#50732;&#47548;&#54589;&#48120;&#49696;&#44288;\5&#50900;&#48320;&#44221;&#46020;&#47732;\&#52572;&#51333;&#46020;&#47732;\&#50732;&#47548;&#54589;&#48120;&#49696;&#4428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j4\c\EXCEL\DATAPCS\DDD.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51060;&#51221;&#50696;\&#50780;&#44032;&#47532;\2001-00%20&#49444;&#44228;&#53952;\&#45800;&#48708;&#54364;(2001-9).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Parkyoungdon\&#51068;\&#51068;\2022&#45380;\2.&#54868;&#52380;&#44400;&#49328;&#47548;&#51312;&#54633;\13.2022&#45380;%20&#51312;&#47548;&#51648;&#44032;&#44984;&#44592;(&#54400;&#48288;&#44592;)&#49324;&#50629;(&#49345;&#49436;&#51648;&#44396;)&#49892;&#49884;&#49444;&#44228;&#50857;&#50669;\1.&#49444;&#44228;&#46020;&#49436;&#47564;&#46308;&#44592;\2022&#45380;%20&#51312;&#47548;&#51648;&#44032;&#44984;&#44592;(&#54400;&#48288;&#44592;)&#49324;&#50629;-&#49345;&#49436;&#51648;&#44396;&#52509;&#44292;\2022&#45380;%20&#51312;&#47548;&#51648;&#44032;&#44984;&#44592;(&#54400;&#48288;&#44592;)&#49324;&#50629;-&#49345;&#49436;&#51648;&#44396;-1&#51076;&#48152;.xlsx"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B:\KOR2\2&#52264;&#48320;&#44221;\2&#52264;1&#52264;.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C:\Users\lee\Desktop\2021&#45380;&#49328;&#48520;&#50696;&#48169;&#49714;&#44032;&#44984;&#44592;&#44048;&#47532;&#49436;&#47448;-&#51060;&#49849;&#54840;&#52572;&#51333;.xlsx"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Eden-6\project2004\&#44256;&#50689;&#54840;\0558\&#50689;&#46321;&#54252;\SE0-DWG\&#52404;&#50977;\XLS\ALL-XLS\ULSAN\PRICE.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44608;&#44480;&#49457;\C\work\&#50641;&#49472;&#47928;&#49436;_&#51076;&#49884;\&#45236;%20&#47928;&#49436;\My%20Documents\&#48177;&#51648;&#50672;\&#44204;&#51201;\&#46160;&#49328;&#44148;&#49444;\ryu\&#54028;&#51060;&#45240;&#49828;&#47532;&#47784;&#45944;&#47553;\08.&#49892;&#54665;&#50696;&#49328;&#44288;&#47532;\c.&#49892;&#54665;&#50696;&#49328;\My%20Documents\&#44204;&#51201;&#51312;&#44148;.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192.168.0.7\data\04.2021&#45380;%20&#49324;&#50629;\02.&#50977;&#47548;\01.&#49444;&#44228;\05.2021&#45380;%20&#53360;&#45208;&#47924;&#44277;&#51061;&#51312;&#47548;&#49324;&#50629;%20&#49892;&#49884;&#49444;&#44228;&#50857;&#50669;\00.&#49688;&#49888;&#54028;&#51068;\&#50857;&#50669;&#48708;&#49328;&#52636;&#45236;&#50669;&#49436;_2021&#45380;%20&#53360;&#45208;&#47924;%20&#44277;&#51061;&#51312;&#47548;&#49324;&#50629;%20&#49892;&#49884;&#49444;&#44228;&#50857;&#50669;.xlsx"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Geoadmin\d\KKK.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44608;&#51456;&#50672;\C\EXCEL\&#54665;&#45817;&#50896;&#44032;.XLS" TargetMode="External"/></Relationships>
</file>

<file path=xl/externalLinks/_rels/externalLink99.xml.rels><?xml version="1.0" encoding="UTF-8" standalone="yes"?>
<Relationships xmlns="http://schemas.openxmlformats.org/package/2006/relationships"><Relationship Id="rId1" Type="http://schemas.microsoft.com/office/2006/relationships/xlExternalLinkPath/xlStartup" Target="Documents/&#53945;&#49688;/&#45224;&#49436;&#50872;&#50669;&#49324;/&#49892;&#54665;&#50696;&#49328;/Documents/&#53945;&#49688;/&#54620;&#44397;&#54868;&#54617;&#50672;&#44396;&#49548;/&#52285;&#44256;/&#48372;&#45240;&#51088;&#47308;/&#45824;&#44396;&#44552;&#4954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04"/>
      <sheetName val="05"/>
      <sheetName val="S01"/>
      <sheetName val="S02"/>
      <sheetName val="S03"/>
      <sheetName val="S04"/>
      <sheetName val="S05"/>
      <sheetName val="SS1"/>
      <sheetName val="SS2"/>
      <sheetName val="SS3"/>
      <sheetName val="SS4"/>
      <sheetName val="SS5"/>
      <sheetName val="T3"/>
      <sheetName val="T4"/>
      <sheetName val="합"/>
      <sheetName val="Sheet1"/>
      <sheetName val="Sheet2"/>
      <sheetName val="Sheet3"/>
      <sheetName val="대치판정"/>
      <sheetName val="금액내역서"/>
      <sheetName val="약품공급2"/>
      <sheetName val="A"/>
      <sheetName val="BID"/>
      <sheetName val="001"/>
      <sheetName val="주현(해보)"/>
      <sheetName val="주현(영광)"/>
      <sheetName val="구조물철거타공정이월"/>
      <sheetName val="ABUT수량-A1"/>
      <sheetName val="3.하중산정4.지지력"/>
      <sheetName val="상 부"/>
      <sheetName val="홍천지구"/>
      <sheetName val="사통"/>
      <sheetName val="CPM챠트"/>
      <sheetName val="터널조도"/>
      <sheetName val="역T형"/>
      <sheetName val="교각계산"/>
      <sheetName val="노무"/>
      <sheetName val="DATA"/>
      <sheetName val="물가시세"/>
      <sheetName val="현장관리비 산출내역"/>
      <sheetName val="터파기및재료"/>
      <sheetName val="일위대가표"/>
      <sheetName val="양식통일"/>
      <sheetName val="토목품셈"/>
      <sheetName val="공종별자재"/>
      <sheetName val="부하(성남)"/>
      <sheetName val="S.중기사용료"/>
      <sheetName val="97노임단가"/>
      <sheetName val="입력란"/>
      <sheetName val="집수정(600-700)"/>
      <sheetName val="Factor"/>
      <sheetName val="#REF"/>
      <sheetName val="9GNG운반"/>
      <sheetName val="인부신상자료"/>
      <sheetName val="예정(3)"/>
      <sheetName val="SG"/>
      <sheetName val="예가표"/>
      <sheetName val="계약서"/>
      <sheetName val="중기사용료산출근거"/>
      <sheetName val="단가 및 재료비"/>
      <sheetName val="시행후면적"/>
      <sheetName val="CC16-내역서"/>
      <sheetName val="XREF"/>
      <sheetName val="가도공"/>
      <sheetName val="천방교접속"/>
      <sheetName val="RangeObject"/>
      <sheetName val="설계내역서"/>
      <sheetName val="공통가설"/>
      <sheetName val="인자"/>
      <sheetName val="TARGET"/>
      <sheetName val="부하계산서"/>
      <sheetName val="밸브설치"/>
      <sheetName val="원형1호맨홀토공수량"/>
      <sheetName val="DATE"/>
      <sheetName val="과천MAIN"/>
      <sheetName val="설비"/>
      <sheetName val="Sheet1 (2)"/>
      <sheetName val="토공정보"/>
      <sheetName val="동력부하계산"/>
      <sheetName val="지수"/>
      <sheetName val="C3"/>
      <sheetName val="TRE TABLE"/>
      <sheetName val="S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수리계산(5년)1유역"/>
      <sheetName val="수리계산(5년)2유역"/>
      <sheetName val="수리계산(5년)3유역"/>
      <sheetName val="수리계산(10년)4유역"/>
      <sheetName val="수리계산(10년)5유역"/>
      <sheetName val="표지(목차)"/>
      <sheetName val="표지(자재집계표)"/>
      <sheetName val="표지(토공)"/>
      <sheetName val="표지(배수공)"/>
      <sheetName val="표지(포장공)"/>
      <sheetName val="표지(부대공)"/>
      <sheetName val="공사원가계산서"/>
      <sheetName val="공사원가계산서(전기)"/>
      <sheetName val="총괄재료집계표"/>
      <sheetName val="골재량산출"/>
      <sheetName val="토공집계표"/>
      <sheetName val="토적계산"/>
      <sheetName val="P,E이중관Φ400"/>
      <sheetName val="P,E이중관Φ800"/>
      <sheetName val="P.E이중관보호공800(터파기)"/>
      <sheetName val="우수집수정터파기(A-TYPE)"/>
      <sheetName val="우수집수정터파기(B-TYPE)"/>
      <sheetName val="콘크리트포장깨기"/>
      <sheetName val="배수공수량집계표"/>
      <sheetName val="배수공재료집계표"/>
      <sheetName val="배수몰탈수량"/>
      <sheetName val="L형측구(화강암)A&quot;"/>
      <sheetName val="L형측구(화강암)B&quot;"/>
      <sheetName val="P.E이중관보호공800"/>
      <sheetName val="우수집수정(A-TYPE)"/>
      <sheetName val="우수집수정(B-TYPE)"/>
      <sheetName val="횡배수관날개벽"/>
      <sheetName val="날개벽수량표"/>
      <sheetName val="덕전리"/>
      <sheetName val="67"/>
      <sheetName val="수간재적표"/>
      <sheetName val="7급줄떼"/>
      <sheetName val="편입토지조서"/>
      <sheetName val="6PILE  (돌출)"/>
      <sheetName val="조명시설"/>
      <sheetName val="INPUT"/>
      <sheetName val="Sheet17"/>
      <sheetName val="자재일위(경)"/>
      <sheetName val="금호"/>
      <sheetName val="준검 내역서"/>
      <sheetName val="대운산출"/>
      <sheetName val="옹벽단면치수"/>
      <sheetName val="조건표"/>
      <sheetName val="약품공급2"/>
      <sheetName val="기기리스트"/>
      <sheetName val="Total"/>
      <sheetName val="일위대가(계측기설치)"/>
      <sheetName val="DATA"/>
      <sheetName val="포장집계"/>
      <sheetName val="포장연장"/>
      <sheetName val="부대공자재집계표"/>
      <sheetName val="횡배수관토공수량"/>
      <sheetName val="설계개요"/>
      <sheetName val="약품설비"/>
      <sheetName val="수영4,5,6,7,8,9"/>
      <sheetName val="가격조사서"/>
      <sheetName val="5흙막이"/>
      <sheetName val="포장수량"/>
      <sheetName val="#REF"/>
      <sheetName val="흄관기초"/>
      <sheetName val="골막이(야매)"/>
      <sheetName val="양수장(기계)"/>
      <sheetName val="배수"/>
      <sheetName val="7급줄떼공"/>
      <sheetName val="용소리교"/>
      <sheetName val="수량산출"/>
      <sheetName val="DDD"/>
      <sheetName val="수량이동"/>
      <sheetName val="신기1-LINE별연장"/>
      <sheetName val="일반수량"/>
      <sheetName val="용수량(생활용수)"/>
      <sheetName val="구분표"/>
      <sheetName val="Sheet1"/>
      <sheetName val="가설공사비"/>
      <sheetName val="도로구조공사비"/>
      <sheetName val="도로토공공사비"/>
      <sheetName val="여수토공사비"/>
      <sheetName val="DATE"/>
      <sheetName val="수로BOX"/>
      <sheetName val="업무처리전"/>
      <sheetName val="INPUT(덕도방향-시점)"/>
      <sheetName val="COPING"/>
      <sheetName val="깨기"/>
      <sheetName val="터파기및재료"/>
      <sheetName val="내역서"/>
      <sheetName val="단면치수"/>
      <sheetName val="준공머리"/>
      <sheetName val="H-PILE수량집계"/>
      <sheetName val="찍기"/>
      <sheetName val="부총"/>
      <sheetName val="금액내역서"/>
      <sheetName val="최적단면"/>
      <sheetName val="Sheet2"/>
      <sheetName val="Sheet1 (2)"/>
      <sheetName val="암거"/>
      <sheetName val="포장공"/>
      <sheetName val="일위대가_호표"/>
      <sheetName val="노임"/>
      <sheetName val="자재"/>
      <sheetName val="신규산출근거"/>
      <sheetName val="대치판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공통가설"/>
      <sheetName val="공종집계"/>
      <sheetName val="건축집계"/>
      <sheetName val="실행예산 (2)"/>
      <sheetName val="실행예산"/>
      <sheetName val="현장관리비"/>
      <sheetName val="원미내역"/>
      <sheetName val="현장추가분"/>
      <sheetName val="건축공사실행"/>
      <sheetName val="단재적표"/>
      <sheetName val="부대공Ⅱ"/>
      <sheetName val="건축원가"/>
      <sheetName val="대가목록"/>
      <sheetName val="직노"/>
      <sheetName val="순공사비"/>
      <sheetName val="WONMI"/>
      <sheetName val="내역"/>
      <sheetName val="준검 내역서"/>
      <sheetName val="노임"/>
      <sheetName val=" FURNACE현설"/>
      <sheetName val="단위단가"/>
      <sheetName val="단위수량"/>
      <sheetName val="설계내역서"/>
      <sheetName val="내역서"/>
      <sheetName val="DATE"/>
      <sheetName val="참고사항"/>
      <sheetName val="근로자자료입력"/>
      <sheetName val="02자재"/>
      <sheetName val="6호기"/>
      <sheetName val="CTEMCOST"/>
      <sheetName val="변경내역을"/>
      <sheetName val="BOQ"/>
      <sheetName val="노무비"/>
      <sheetName val="은행"/>
      <sheetName val="Macro1"/>
      <sheetName val="설비"/>
      <sheetName val="고분전시관"/>
      <sheetName val="Option"/>
      <sheetName val="총괄집계표"/>
      <sheetName val="쌍송교"/>
      <sheetName val="#REF"/>
      <sheetName val="설계"/>
      <sheetName val="투찰가"/>
      <sheetName val="용산3(영광)"/>
      <sheetName val="1"/>
      <sheetName val="목록"/>
      <sheetName val="일위대가목록"/>
      <sheetName val="삭제내역1차"/>
      <sheetName val="1.공사비집계"/>
      <sheetName val="unitpric"/>
      <sheetName val="교대(A1)"/>
      <sheetName val="조서"/>
      <sheetName val="배수계"/>
      <sheetName val="06 일위대가목록"/>
      <sheetName val="교량전기"/>
      <sheetName val="2공구산출내역"/>
      <sheetName val="증감대비"/>
      <sheetName val="피벗테이블데이터분석"/>
      <sheetName val="종배수관(신)"/>
      <sheetName val="자료입력"/>
      <sheetName val="적용단위길이"/>
      <sheetName val="C.배수관공"/>
      <sheetName val="댐구조도"/>
      <sheetName val="세월교산출기초"/>
      <sheetName val="일위대가"/>
      <sheetName val="일위대가표"/>
      <sheetName val="3.설계설명서"/>
      <sheetName val="날개벽(시점좌측)"/>
      <sheetName val="적현로"/>
      <sheetName val="교대(A1-A2)"/>
      <sheetName val="공주-교대(A1)"/>
      <sheetName val="토공"/>
      <sheetName val="본체"/>
      <sheetName val="식재일위대가"/>
      <sheetName val="일위대가목차"/>
      <sheetName val="품셈TABLE"/>
      <sheetName val="인건비"/>
      <sheetName val="목록1"/>
      <sheetName val="목록2"/>
      <sheetName val="자재"/>
      <sheetName val="중기"/>
      <sheetName val="물가자료"/>
      <sheetName val="회사정보"/>
      <sheetName val="기본사항"/>
      <sheetName val="교통대책내역"/>
      <sheetName val="공조기휀"/>
      <sheetName val="Sheet5"/>
      <sheetName val="Sheet2"/>
      <sheetName val="단가조사"/>
      <sheetName val="유림골조"/>
      <sheetName val="기계설비"/>
      <sheetName val="손익분석"/>
      <sheetName val="실행대비"/>
      <sheetName val="MRS세부"/>
      <sheetName val="갑지1"/>
      <sheetName val="6PILE  (돌출)"/>
      <sheetName val="차도부연장현황"/>
      <sheetName val="계림(함평)"/>
      <sheetName val="계림(장성)"/>
      <sheetName val="2공구자재집"/>
      <sheetName val="금액내역서"/>
      <sheetName val="건축내역"/>
      <sheetName val="기기리스트"/>
      <sheetName val="특수기호강도거푸집"/>
      <sheetName val="종배수관면벽신"/>
      <sheetName val="업무코드(보호해제-0000)"/>
      <sheetName val="실행예산_(2)"/>
      <sheetName val="주현(해보)"/>
      <sheetName val="주현(영광)"/>
      <sheetName val="기본일위"/>
      <sheetName val="EACT10"/>
      <sheetName val="_FURNACE현설"/>
      <sheetName val="준검_내역서"/>
      <sheetName val="원가계산서"/>
      <sheetName val="자재단가"/>
      <sheetName val="동원인원"/>
      <sheetName val="우석문틀"/>
      <sheetName val="변경내역서"/>
      <sheetName val="수량산출"/>
      <sheetName val="진주방향"/>
      <sheetName val="마산방향"/>
      <sheetName val="마산방향철근집계"/>
      <sheetName val="자가"/>
      <sheetName val="Base"/>
      <sheetName val="도근좌표"/>
      <sheetName val="현금"/>
      <sheetName val="6F8"/>
      <sheetName val="일위목차"/>
      <sheetName val="총괄갑 "/>
      <sheetName val="환산"/>
      <sheetName val="광양방향"/>
      <sheetName val="공사개요"/>
      <sheetName val="인사자료총집계"/>
      <sheetName val="Sheet1"/>
      <sheetName val="업체명"/>
      <sheetName val="관리"/>
      <sheetName val="대전-교대(A1-A2)"/>
      <sheetName val="날개벽"/>
      <sheetName val="기술부 VENDOR LIST"/>
      <sheetName val="관급자재"/>
      <sheetName val="설계내역"/>
      <sheetName val="220 (2)"/>
      <sheetName val="재료"/>
      <sheetName val="설치자재"/>
      <sheetName val="그림"/>
      <sheetName val="그림2"/>
      <sheetName val="기초단가"/>
      <sheetName val="기계경비집계"/>
      <sheetName val="BID"/>
      <sheetName val="1차설계변경내역"/>
      <sheetName val="자재표"/>
      <sheetName val="집계표"/>
      <sheetName val="95MAKER"/>
      <sheetName val="건축2"/>
      <sheetName val="1차 내역서"/>
      <sheetName val="현장별계약현황('98.10.31)"/>
      <sheetName val="노무비산출(아파트 전체)-경보"/>
      <sheetName val="일반공사"/>
      <sheetName val="추천서"/>
      <sheetName val="대구은행"/>
      <sheetName val="납부서"/>
      <sheetName val="합천내역"/>
      <sheetName val="노임이"/>
      <sheetName val="업체코드"/>
      <sheetName val="대전노은1차_조적_집계표"/>
      <sheetName val="CT "/>
      <sheetName val="#2_일위대가목록"/>
      <sheetName val="일위대가(가설)"/>
      <sheetName val="해창정"/>
      <sheetName val="도급자재"/>
      <sheetName val="목록표"/>
      <sheetName val="퇴직금(울산천상)"/>
      <sheetName val="잡비"/>
      <sheetName val="3F"/>
      <sheetName val="세부"/>
      <sheetName val="목포방향"/>
      <sheetName val="차수"/>
      <sheetName val="대비"/>
      <sheetName val="무전표"/>
      <sheetName val="내역서(1공구)"/>
      <sheetName val="간접비"/>
      <sheetName val="기계공사"/>
      <sheetName val="수량집계"/>
      <sheetName val="관로내역원"/>
      <sheetName val="통장출금액"/>
      <sheetName val="내역(설비)"/>
      <sheetName val="49-119"/>
      <sheetName val="1_공사비집계"/>
      <sheetName val="실행예산_(2)1"/>
      <sheetName val="준검_내역서1"/>
      <sheetName val="_FURNACE현설1"/>
      <sheetName val="1_공사비집계1"/>
      <sheetName val="을"/>
      <sheetName val="파일항타"/>
      <sheetName val="General Data"/>
      <sheetName val="원가"/>
      <sheetName val="대총괄"/>
      <sheetName val="내역(대광)"/>
      <sheetName val="명단"/>
      <sheetName val="피벗(기술관리)"/>
      <sheetName val="실행"/>
      <sheetName val="콤보박스와 리스트박스의 연결"/>
      <sheetName val="1)fs"/>
      <sheetName val="기초부하"/>
      <sheetName val=" 냉각수펌프"/>
      <sheetName val="99년신청"/>
      <sheetName val="건축공사집계"/>
      <sheetName val="카렌스센터계량기설치공사"/>
      <sheetName val="골조시행"/>
      <sheetName val="호프"/>
      <sheetName val="기본단가표"/>
      <sheetName val="기초목록"/>
      <sheetName val="2000년1차"/>
      <sheetName val="단가 "/>
      <sheetName val="부대공"/>
      <sheetName val="포장공"/>
      <sheetName val="공기산정"/>
      <sheetName val="분양면적표"/>
      <sheetName val="맨홀"/>
      <sheetName val="데이타"/>
      <sheetName val="목차"/>
      <sheetName val="목동세대 산출근거"/>
      <sheetName val="2003상반기노임기준"/>
      <sheetName val="Data&amp;Result"/>
      <sheetName val="인건-측정"/>
      <sheetName val="저"/>
      <sheetName val="사업부배부A"/>
      <sheetName val="업체별기성내역"/>
      <sheetName val="기본자료입력"/>
      <sheetName val="세금자료"/>
      <sheetName val="맨홀수량산출"/>
      <sheetName val="증감내역서"/>
      <sheetName val="단가"/>
      <sheetName val="일용노임단가"/>
      <sheetName val="참조자료"/>
      <sheetName val="실행갑지"/>
      <sheetName val="안양1공구_건축"/>
      <sheetName val="내역(기계설비)"/>
      <sheetName val="일반전기C"/>
      <sheetName val="기본단가"/>
      <sheetName val="건축일"/>
      <sheetName val="45,46"/>
      <sheetName val="입찰안"/>
      <sheetName val="흄관"/>
      <sheetName val="Macro7"/>
      <sheetName val="9811"/>
      <sheetName val="VXXX"/>
      <sheetName val="VXXXXX"/>
      <sheetName val="II손익관리"/>
      <sheetName val="1.종합손익(도급)"/>
      <sheetName val="1.종합손익(주택,개발)"/>
      <sheetName val="2.실행예산"/>
      <sheetName val="2.2과부족"/>
      <sheetName val="2.3원가절감"/>
      <sheetName val="8.외주비집행현황"/>
      <sheetName val="9.자재비"/>
      <sheetName val="10.현장집행"/>
      <sheetName val="3.추가원가"/>
      <sheetName val="3.추가원가 (2)"/>
      <sheetName val="4.사전공사"/>
      <sheetName val="5.추정공사비"/>
      <sheetName val="6.금융비용"/>
      <sheetName val="7.공사비집행현황(총괄)"/>
      <sheetName val="11.1생산성"/>
      <sheetName val="인력대비(정직)"/>
      <sheetName val="11.2인원산출"/>
      <sheetName val="Sheet18"/>
      <sheetName val="Sheet19"/>
      <sheetName val="Sheet20"/>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Sheet37"/>
      <sheetName val="Sheet38"/>
      <sheetName val="Sheet39"/>
      <sheetName val="Sheet40"/>
      <sheetName val="점수계산1-2"/>
      <sheetName val="작성개요"/>
      <sheetName val="공사비"/>
      <sheetName val="공사비비교"/>
      <sheetName val="견적조건"/>
      <sheetName val="공기"/>
      <sheetName val="사내공문"/>
      <sheetName val="PILE"/>
      <sheetName val="b_gs"/>
      <sheetName val="SILICATE"/>
      <sheetName val="1-1"/>
      <sheetName val="관기성공.내"/>
      <sheetName val="시멘트"/>
      <sheetName val="CCC"/>
      <sheetName val="CAT_5"/>
      <sheetName val="부재리스트"/>
      <sheetName val="차액보증"/>
      <sheetName val="70%"/>
      <sheetName val="조직공사중"/>
      <sheetName val="수목표준대가"/>
      <sheetName val="견적서"/>
      <sheetName val="의왕내역"/>
      <sheetName val="Mc1"/>
      <sheetName val="금관"/>
      <sheetName val="백화"/>
      <sheetName val="노임단가"/>
      <sheetName val="b_balju-단가단가단가"/>
      <sheetName val="평가데이터"/>
      <sheetName val="청천내"/>
      <sheetName val="신갈"/>
      <sheetName val="예산"/>
      <sheetName val="총괄내역서"/>
      <sheetName val="현장별"/>
      <sheetName val="입찰견적보고서"/>
      <sheetName val="추가예산"/>
      <sheetName val="ABUT수량-A1"/>
      <sheetName val="일위대가(건축)"/>
      <sheetName val="설비2차"/>
      <sheetName val="원형1호맨홀토공수량"/>
      <sheetName val="금액"/>
      <sheetName val="01"/>
      <sheetName val="갑지(추정)"/>
      <sheetName val="노무,재료"/>
      <sheetName val="유림총괄"/>
      <sheetName val="월별수입"/>
      <sheetName val="예산명세서"/>
      <sheetName val="설계명세서"/>
      <sheetName val="내역5"/>
      <sheetName val="96노임기준"/>
      <sheetName val="부동산"/>
      <sheetName val="식재"/>
      <sheetName val="시설물"/>
      <sheetName val="식재출력용"/>
      <sheetName val="유지관리"/>
      <sheetName val="Project Brief"/>
      <sheetName val="b_balju (2)"/>
      <sheetName val="b_gunmul"/>
      <sheetName val="구의33고"/>
      <sheetName val="간접"/>
      <sheetName val="COPING"/>
      <sheetName val="코드표"/>
      <sheetName val="산출근거(본선외)"/>
      <sheetName val="input(본선외)"/>
      <sheetName val="1.설계조건"/>
      <sheetName val="BSD (2)"/>
      <sheetName val="성남여성복지내역"/>
      <sheetName val="Breakdown"/>
      <sheetName val="UnitRate"/>
      <sheetName val="SLAB&quot;1&quot;"/>
      <sheetName val="백암비스타내역"/>
      <sheetName val="정부노임단가"/>
      <sheetName val="전기"/>
      <sheetName val="수입"/>
      <sheetName val="경비"/>
      <sheetName val="식재인부"/>
      <sheetName val="0.1 KEY ASSUMPTIONS"/>
      <sheetName val="0.2 SCENARIO"/>
      <sheetName val="0. CONTROL"/>
      <sheetName val="하수급견적대비"/>
      <sheetName val="Project_Brief"/>
      <sheetName val="b_balju_(2)"/>
      <sheetName val="SG"/>
      <sheetName val="코드"/>
      <sheetName val="을지"/>
      <sheetName val="직공비"/>
      <sheetName val="실행단가철(ems코드적용)"/>
      <sheetName val="실행단가"/>
      <sheetName val="기초코드"/>
      <sheetName val="간접비내역-1"/>
      <sheetName val="작성기준"/>
      <sheetName val="Bia"/>
      <sheetName val="So lieu"/>
      <sheetName val="TH VL, NC, DDHT Thanhphuoc"/>
      <sheetName val="CODE"/>
      <sheetName val="Tables"/>
      <sheetName val="품목"/>
      <sheetName val="사급자재"/>
      <sheetName val="APT"/>
      <sheetName val="인테리어내역"/>
      <sheetName val="MTL$-INTER"/>
      <sheetName val="PBS"/>
      <sheetName val="11.자재단가"/>
      <sheetName val="COPING-1"/>
      <sheetName val="역T형교대-2수량"/>
      <sheetName val="삼성전기"/>
      <sheetName val="Sheet1 (2)"/>
      <sheetName val="간선계산"/>
      <sheetName val="Summary Sheets"/>
      <sheetName val="단가표"/>
      <sheetName val="부산4"/>
      <sheetName val="001"/>
      <sheetName val="CON"/>
      <sheetName val="CABLE"/>
      <sheetName val="TG9504"/>
      <sheetName val="960318-1"/>
      <sheetName val="F5"/>
      <sheetName val="방송일위대가"/>
      <sheetName val="단가조사서"/>
      <sheetName val="J01"/>
      <sheetName val="원가계산"/>
      <sheetName val="PROJECT BRIEF(EX.NEW)"/>
      <sheetName val="관기성공_내"/>
      <sheetName val="So_lieu"/>
      <sheetName val="TH_VL,_NC,_DDHT_Thanhphuoc"/>
      <sheetName val="관기성공_내1"/>
      <sheetName val="So_lieu1"/>
      <sheetName val="TH_VL,_NC,_DDHT_Thanhphuoc1"/>
      <sheetName val="빌딩 안내"/>
      <sheetName val="DESIGN CRITERIA"/>
      <sheetName val="포장복구집계"/>
      <sheetName val="전력"/>
      <sheetName val="배수공"/>
      <sheetName val="계수시트"/>
      <sheetName val="내역서2안"/>
      <sheetName val="물가"/>
      <sheetName val="대차대조-보고"/>
      <sheetName val="일위"/>
      <sheetName val="입찰"/>
      <sheetName val="현경"/>
      <sheetName val="Macro3"/>
      <sheetName val="건축토목내역"/>
      <sheetName val="1안"/>
      <sheetName val="상행-교대(A1-A2)"/>
      <sheetName val="암거날개벽재료집계"/>
      <sheetName val="말뚝지지력산정"/>
      <sheetName val="토공집계"/>
      <sheetName val="000000"/>
      <sheetName val="마장"/>
      <sheetName val="목동공동구방재구간"/>
      <sheetName val="Baby일위대가"/>
      <sheetName val="SORCE1"/>
      <sheetName val="목상"/>
      <sheetName val="배치(1)"/>
      <sheetName val="산림조사야장(1)"/>
      <sheetName val="매목조사(1)"/>
      <sheetName val="수종선택"/>
      <sheetName val="고시단가"/>
      <sheetName val="단가산출2"/>
      <sheetName val="설비공사"/>
      <sheetName val="04년부품"/>
      <sheetName val="인원계획-미화"/>
      <sheetName val="제1회기성청구.20110620.xlsx"/>
      <sheetName val="Sheet3"/>
      <sheetName val="남양주부대"/>
      <sheetName val="동별내역-3월5일"/>
      <sheetName val="대비표"/>
      <sheetName val="단가 및 재료비"/>
      <sheetName val="중기사용료산출근거"/>
      <sheetName val="웅진교-S2"/>
      <sheetName val="익산"/>
      <sheetName val="견"/>
      <sheetName val="외주비"/>
      <sheetName val="수수료율표"/>
      <sheetName val="개산공사비"/>
      <sheetName val="조명율표"/>
      <sheetName val="내역서을지"/>
      <sheetName val="단가표 (2)"/>
      <sheetName val="3층LOAD"/>
      <sheetName val="1층LOAD"/>
      <sheetName val="행거,슈,볼트,펌프,잡재"/>
      <sheetName val="아파트"/>
      <sheetName val="Total"/>
      <sheetName val="토공사(흙막이)"/>
      <sheetName val="unit 4"/>
      <sheetName val="내역서(철콘)"/>
      <sheetName val="8.PILE  (돌출)"/>
      <sheetName val="평균높이산출근거"/>
      <sheetName val="횡배수관위치조서"/>
      <sheetName val="제출문"/>
      <sheetName val="특별교실"/>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sheetData sheetId="329" refreshError="1"/>
      <sheetData sheetId="330" refreshError="1"/>
      <sheetData sheetId="331"/>
      <sheetData sheetId="332"/>
      <sheetData sheetId="333"/>
      <sheetData sheetId="334"/>
      <sheetData sheetId="335"/>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표지"/>
      <sheetName val="표지(일반)"/>
      <sheetName val="속지 (면세)"/>
      <sheetName val="목차"/>
      <sheetName val="1"/>
      <sheetName val="1위치"/>
      <sheetName val="2"/>
      <sheetName val="2현장사진"/>
      <sheetName val="3"/>
      <sheetName val="3설명"/>
      <sheetName val="4"/>
      <sheetName val="4시방"/>
      <sheetName val="5"/>
      <sheetName val="5소반시방"/>
      <sheetName val="6"/>
      <sheetName val="6예정표"/>
      <sheetName val="6인원산출"/>
      <sheetName val="7"/>
      <sheetName val="7대상지"/>
      <sheetName val="7-1임소반"/>
      <sheetName val="8"/>
      <sheetName val="8원가(일반)"/>
      <sheetName val="10.사업비원가계산서 (면세)"/>
      <sheetName val="9"/>
      <sheetName val="설계내역총괄표"/>
      <sheetName val="9내역(식재)"/>
      <sheetName val="9내역(정리)"/>
      <sheetName val="9자재"/>
      <sheetName val="9생산자"/>
      <sheetName val="10"/>
      <sheetName val="10단가"/>
      <sheetName val="11"/>
      <sheetName val="11수량"/>
      <sheetName val="11-1운반"/>
      <sheetName val="12"/>
      <sheetName val="12조사표"/>
      <sheetName val="15.대상지 조사 집계표2"/>
      <sheetName val="15-1.바이오메스산출"/>
      <sheetName val="13"/>
      <sheetName val="13자격증"/>
      <sheetName val="13자격증 (2)"/>
      <sheetName val="14"/>
      <sheetName val="14사업자"/>
      <sheetName val="15"/>
      <sheetName val="15자료"/>
      <sheetName val="적용자료명세서"/>
      <sheetName val="ca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8">
          <cell r="B18" t="str">
            <v>기술적인 사업실행방법은 「지속가능한 산림자원 관리지침」(산림청훈령 제1454호 '20.06.15), 「기본설계서」에 기초하고 세부공종 적용은 「조림 설계감리지침」('22.1.1)을 적용하였다.</v>
          </cell>
        </row>
        <row r="23">
          <cell r="D23">
            <v>840000</v>
          </cell>
        </row>
        <row r="24">
          <cell r="D24">
            <v>1777</v>
          </cell>
        </row>
        <row r="29">
          <cell r="B29" t="str">
            <v>낙엽송(용)1</v>
          </cell>
          <cell r="C29" t="str">
            <v>2-0</v>
          </cell>
          <cell r="D29" t="str">
            <v>용기묘</v>
          </cell>
          <cell r="E29">
            <v>983000</v>
          </cell>
          <cell r="F29">
            <v>2567</v>
          </cell>
          <cell r="G29" t="str">
            <v>중묘</v>
          </cell>
          <cell r="H29" t="str">
            <v>철원군산림조합</v>
          </cell>
          <cell r="I29" t="str">
            <v>철원군 갈말읍 신철원리 1085-2(생산지)</v>
          </cell>
          <cell r="K29">
            <v>0</v>
          </cell>
        </row>
        <row r="30">
          <cell r="B30" t="str">
            <v>낙엽송(용)2</v>
          </cell>
          <cell r="C30" t="str">
            <v>2-0</v>
          </cell>
          <cell r="D30" t="str">
            <v>용기묘</v>
          </cell>
          <cell r="E30">
            <v>983000</v>
          </cell>
          <cell r="F30">
            <v>2539</v>
          </cell>
          <cell r="G30" t="str">
            <v>중묘</v>
          </cell>
          <cell r="H30" t="str">
            <v>철원군산림조합</v>
          </cell>
          <cell r="I30" t="str">
            <v>철원군 갈말읍 신철원리 1085-2(생산지)</v>
          </cell>
          <cell r="K30">
            <v>0</v>
          </cell>
        </row>
        <row r="31">
          <cell r="B31" t="str">
            <v>낙엽송(용)3</v>
          </cell>
          <cell r="C31" t="str">
            <v>2-0</v>
          </cell>
          <cell r="D31" t="str">
            <v>용기묘</v>
          </cell>
          <cell r="E31">
            <v>983000</v>
          </cell>
          <cell r="F31">
            <v>2435</v>
          </cell>
          <cell r="G31" t="str">
            <v>중묘</v>
          </cell>
          <cell r="H31" t="str">
            <v>고성군산림조합</v>
          </cell>
          <cell r="I31" t="str">
            <v>고성군 간성읍 상리 245-6(생산지)</v>
          </cell>
          <cell r="K31">
            <v>0</v>
          </cell>
        </row>
        <row r="32">
          <cell r="B32" t="str">
            <v>낙엽송(용)4</v>
          </cell>
          <cell r="C32" t="str">
            <v>2-0</v>
          </cell>
          <cell r="D32" t="str">
            <v>용기묘</v>
          </cell>
          <cell r="E32">
            <v>983000</v>
          </cell>
          <cell r="F32">
            <v>2434</v>
          </cell>
          <cell r="G32" t="str">
            <v>중묘</v>
          </cell>
          <cell r="H32" t="str">
            <v>고성군산림조합</v>
          </cell>
          <cell r="I32" t="str">
            <v>고성군 간성읍 상리 245-6(생산지)</v>
          </cell>
          <cell r="K32">
            <v>0</v>
          </cell>
        </row>
        <row r="33">
          <cell r="B33" t="str">
            <v>자작1</v>
          </cell>
          <cell r="C33" t="str">
            <v>1-1</v>
          </cell>
          <cell r="D33" t="str">
            <v>용기묘</v>
          </cell>
          <cell r="E33">
            <v>1948000</v>
          </cell>
          <cell r="F33">
            <v>1270</v>
          </cell>
          <cell r="G33" t="str">
            <v>중묘</v>
          </cell>
          <cell r="H33" t="str">
            <v>철원군산림조합</v>
          </cell>
          <cell r="I33" t="str">
            <v>철원군 갈말읍 신철원리 1085-2(생산지)</v>
          </cell>
          <cell r="K33">
            <v>0</v>
          </cell>
        </row>
        <row r="34">
          <cell r="B34" t="str">
            <v>자작2</v>
          </cell>
          <cell r="C34" t="str">
            <v>1-1</v>
          </cell>
          <cell r="D34" t="str">
            <v>용기묘</v>
          </cell>
          <cell r="E34">
            <v>1948000</v>
          </cell>
          <cell r="F34">
            <v>1613</v>
          </cell>
          <cell r="G34" t="str">
            <v>중묘</v>
          </cell>
          <cell r="H34" t="str">
            <v>철원군산림조합</v>
          </cell>
          <cell r="I34" t="str">
            <v>철원군 갈말읍 신철원리 1085-2(생산지)</v>
          </cell>
          <cell r="K34">
            <v>0</v>
          </cell>
        </row>
        <row r="35">
          <cell r="H35" t="str">
            <v>철원군산림조합</v>
          </cell>
          <cell r="I35" t="str">
            <v>철원군 갈말읍 신철원리 1085-2(생산지)</v>
          </cell>
          <cell r="K35">
            <v>0</v>
          </cell>
        </row>
        <row r="36">
          <cell r="H36" t="str">
            <v>철원군산림조합</v>
          </cell>
          <cell r="I36" t="str">
            <v>철원군 갈말읍 신철원리 1085-2(생산지)</v>
          </cell>
          <cell r="K36">
            <v>0</v>
          </cell>
        </row>
        <row r="37">
          <cell r="H37" t="str">
            <v>철원군산림조합</v>
          </cell>
          <cell r="I37" t="str">
            <v>철원군 갈말읍 신철원리 1085-2(생산지)</v>
          </cell>
          <cell r="J37" t="str">
            <v>한기백(원주)</v>
          </cell>
          <cell r="K37" t="str">
            <v>원주시 흥업면 흥업리 1581-11 (생산지)</v>
          </cell>
        </row>
        <row r="38">
          <cell r="H38" t="str">
            <v>철원군산림조합</v>
          </cell>
          <cell r="I38" t="str">
            <v>철원군 갈말읍 신철원리 1085-2(생산지)</v>
          </cell>
          <cell r="J38" t="str">
            <v>한기백(원주)</v>
          </cell>
          <cell r="K38" t="str">
            <v>원주시 흥업면 흥업리 1581-11 (생산지)</v>
          </cell>
        </row>
        <row r="39">
          <cell r="H39" t="str">
            <v>고성군산림조합</v>
          </cell>
          <cell r="I39" t="str">
            <v>고성군 간성읍 상리 245-6(생산지)</v>
          </cell>
          <cell r="J39" t="str">
            <v>한기백(원주)</v>
          </cell>
          <cell r="K39" t="str">
            <v>원주시 흥업면 흥업리 1581-11 (생산지)</v>
          </cell>
        </row>
        <row r="40">
          <cell r="H40" t="str">
            <v>한기백(원주)</v>
          </cell>
          <cell r="I40" t="str">
            <v>원주시 흥업면 흥업리 1581-11 (생산지)</v>
          </cell>
          <cell r="J40" t="str">
            <v>한기백(원주)</v>
          </cell>
          <cell r="K40" t="str">
            <v>원주시 흥업면 흥업리 1581-11 (생산지)</v>
          </cell>
        </row>
        <row r="41">
          <cell r="H41" t="str">
            <v>한기백(원주)</v>
          </cell>
          <cell r="I41" t="str">
            <v>원주시 흥업면 흥업리 1581-11 (생산지)</v>
          </cell>
          <cell r="J41" t="str">
            <v>한기백(원주)</v>
          </cell>
          <cell r="K41" t="str">
            <v>원주시 흥업면 흥업리 1581-11 (생산지)</v>
          </cell>
        </row>
        <row r="42">
          <cell r="H42" t="str">
            <v>한기백(원주)</v>
          </cell>
          <cell r="I42" t="str">
            <v>원주시 흥업면 흥업리 1581-11 (생산지)</v>
          </cell>
          <cell r="J42" t="str">
            <v>한기백(원주)</v>
          </cell>
          <cell r="K42" t="str">
            <v>원주시 흥업면 흥업리 1581-11 (생산지)</v>
          </cell>
        </row>
        <row r="73">
          <cell r="C73" t="str">
            <v>보완사업지정리</v>
          </cell>
          <cell r="E73">
            <v>2.4</v>
          </cell>
        </row>
        <row r="74">
          <cell r="C74" t="str">
            <v>휴경지등정리</v>
          </cell>
          <cell r="E74">
            <v>5.5</v>
          </cell>
        </row>
        <row r="75">
          <cell r="C75" t="str">
            <v>관목지등정리</v>
          </cell>
          <cell r="E75">
            <v>6</v>
          </cell>
        </row>
        <row r="76">
          <cell r="C76" t="str">
            <v>산불피해지등정리</v>
          </cell>
          <cell r="E76">
            <v>10</v>
          </cell>
        </row>
        <row r="77">
          <cell r="C77" t="str">
            <v>불량림정리</v>
          </cell>
          <cell r="E77">
            <v>10</v>
          </cell>
        </row>
        <row r="104">
          <cell r="A104">
            <v>0.10000000000000009</v>
          </cell>
          <cell r="B104" t="str">
            <v>미이용 산림바이오메스
정리량</v>
          </cell>
          <cell r="C104" t="str">
            <v>100㎥/ha 이상</v>
          </cell>
          <cell r="E104">
            <v>1.1000000000000001</v>
          </cell>
        </row>
        <row r="105">
          <cell r="A105">
            <v>5.0000000000000044E-2</v>
          </cell>
          <cell r="C105" t="str">
            <v>50㎥/ha ~ 100㎥/ha 미만</v>
          </cell>
          <cell r="E105">
            <v>1.05</v>
          </cell>
        </row>
        <row r="106">
          <cell r="A106">
            <v>0</v>
          </cell>
          <cell r="C106" t="str">
            <v>50㎥/ha 미만</v>
          </cell>
          <cell r="E106">
            <v>1</v>
          </cell>
        </row>
        <row r="113">
          <cell r="A113">
            <v>0.10000000000000009</v>
          </cell>
          <cell r="B113" t="str">
            <v>작업장까지의 이동거리</v>
          </cell>
          <cell r="C113" t="str">
            <v>1시간 이상</v>
          </cell>
          <cell r="E113">
            <v>1.1000000000000001</v>
          </cell>
        </row>
        <row r="114">
          <cell r="A114">
            <v>5.0000000000000044E-2</v>
          </cell>
          <cell r="C114" t="str">
            <v>30분~1시간</v>
          </cell>
          <cell r="E114">
            <v>1.05</v>
          </cell>
        </row>
        <row r="115">
          <cell r="A115">
            <v>0</v>
          </cell>
          <cell r="C115" t="str">
            <v>30분 이내</v>
          </cell>
          <cell r="E115">
            <v>1</v>
          </cell>
        </row>
        <row r="151">
          <cell r="A151">
            <v>0.10000000000000009</v>
          </cell>
          <cell r="B151" t="str">
            <v>토양상태</v>
          </cell>
          <cell r="C151" t="str">
            <v>돌함량이 30 % 이상이고, 나무뿌리가 밀하게 분포할 경우</v>
          </cell>
          <cell r="F151">
            <v>1.1000000000000001</v>
          </cell>
        </row>
        <row r="152">
          <cell r="A152">
            <v>5.0000000000000044E-2</v>
          </cell>
          <cell r="C152" t="str">
            <v>돌함량이 10~30 %이고, 나무뿌리가 보통정도로 분포</v>
          </cell>
          <cell r="F152">
            <v>1.05</v>
          </cell>
        </row>
        <row r="153">
          <cell r="A153">
            <v>0</v>
          </cell>
          <cell r="C153" t="str">
            <v>식혈시 장애물이 거의 없음</v>
          </cell>
          <cell r="F153">
            <v>1</v>
          </cell>
        </row>
      </sheetData>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ow r="5">
          <cell r="B5" t="str">
            <v>강원도 화천군 하남면 위라리 산20</v>
          </cell>
          <cell r="C5" t="str">
            <v>임야</v>
          </cell>
          <cell r="D5">
            <v>41275</v>
          </cell>
          <cell r="E5" t="str">
            <v>김희찬</v>
          </cell>
          <cell r="F5" t="str">
            <v>춘천시 후석로 459, 103동 302호(후평동, 극동늘푸른아파트)</v>
          </cell>
          <cell r="K5" t="str">
            <v>033-452-8852</v>
          </cell>
          <cell r="L5" t="str">
            <v>철원군산림조합</v>
          </cell>
          <cell r="M5" t="str">
            <v>경제수생산조림</v>
          </cell>
          <cell r="N5">
            <v>30000</v>
          </cell>
          <cell r="O5" t="str">
            <v>낙엽송(용)1</v>
          </cell>
          <cell r="P5" t="str">
            <v>2-0 용기묘</v>
          </cell>
          <cell r="Q5">
            <v>7700</v>
          </cell>
          <cell r="AI5" t="str">
            <v>목재생산림</v>
          </cell>
          <cell r="AJ5" t="str">
            <v>보전산지(임업용)</v>
          </cell>
          <cell r="AK5" t="str">
            <v>재조림</v>
          </cell>
          <cell r="AM5">
            <v>2567</v>
          </cell>
          <cell r="AN5">
            <v>1</v>
          </cell>
          <cell r="AO5" t="str">
            <v>보완사업지정리</v>
          </cell>
          <cell r="AP5">
            <v>0</v>
          </cell>
        </row>
        <row r="6">
          <cell r="B6" t="str">
            <v>강원도 화천군 하남면 삼화리 산81</v>
          </cell>
          <cell r="C6" t="str">
            <v>임야</v>
          </cell>
          <cell r="D6">
            <v>42645</v>
          </cell>
          <cell r="E6" t="str">
            <v>송영석</v>
          </cell>
          <cell r="F6" t="str">
            <v>화천군 하남면 용암리 928</v>
          </cell>
          <cell r="K6" t="str">
            <v>033-452-8852</v>
          </cell>
          <cell r="L6" t="str">
            <v>고성군산림조합</v>
          </cell>
          <cell r="M6" t="str">
            <v>경제수생산조림</v>
          </cell>
          <cell r="N6">
            <v>34500</v>
          </cell>
          <cell r="O6" t="str">
            <v>낙엽송(용)3</v>
          </cell>
          <cell r="P6" t="str">
            <v>2-0 용기묘</v>
          </cell>
          <cell r="Q6">
            <v>8400</v>
          </cell>
          <cell r="AI6" t="str">
            <v>목재생산림</v>
          </cell>
          <cell r="AJ6" t="str">
            <v>보전산지(임업용)</v>
          </cell>
          <cell r="AK6" t="str">
            <v>재조림</v>
          </cell>
          <cell r="AM6">
            <v>2435</v>
          </cell>
          <cell r="AN6">
            <v>1</v>
          </cell>
          <cell r="AO6" t="str">
            <v>휴경지등정리</v>
          </cell>
        </row>
        <row r="7">
          <cell r="B7" t="str">
            <v>강원도 화천군 하남면 삼화리 산83</v>
          </cell>
          <cell r="C7" t="str">
            <v>임야</v>
          </cell>
          <cell r="D7">
            <v>30248</v>
          </cell>
          <cell r="E7" t="str">
            <v>길명균</v>
          </cell>
          <cell r="F7" t="str">
            <v>화천군 하남면 삼화리 286-2</v>
          </cell>
          <cell r="K7" t="str">
            <v>033-452-8852</v>
          </cell>
          <cell r="L7" t="str">
            <v>고성군산림조합</v>
          </cell>
          <cell r="M7" t="str">
            <v>경제수생산조림</v>
          </cell>
          <cell r="N7">
            <v>18900</v>
          </cell>
          <cell r="O7" t="str">
            <v>낙엽송(용)4</v>
          </cell>
          <cell r="P7" t="str">
            <v>2-0 용기묘</v>
          </cell>
          <cell r="Q7">
            <v>4600</v>
          </cell>
          <cell r="AI7" t="str">
            <v>목재생산림</v>
          </cell>
          <cell r="AJ7" t="str">
            <v>보전산지(임업용)</v>
          </cell>
          <cell r="AK7" t="str">
            <v>재조림</v>
          </cell>
          <cell r="AM7">
            <v>2434</v>
          </cell>
          <cell r="AN7">
            <v>1</v>
          </cell>
          <cell r="AO7" t="str">
            <v>휴경지등정리</v>
          </cell>
        </row>
        <row r="8">
          <cell r="B8" t="str">
            <v>강원도 화천군 하남면 삼화리 산85</v>
          </cell>
          <cell r="C8" t="str">
            <v>임야</v>
          </cell>
          <cell r="D8">
            <v>49091</v>
          </cell>
          <cell r="E8" t="str">
            <v>유명훈</v>
          </cell>
          <cell r="F8" t="str">
            <v>서울 광진구 중곡동 18-24 신향빌라 2-205</v>
          </cell>
          <cell r="K8" t="str">
            <v>033-452-8852</v>
          </cell>
          <cell r="L8" t="str">
            <v>철원군산림조합</v>
          </cell>
          <cell r="M8" t="str">
            <v>경제수생산조림</v>
          </cell>
          <cell r="N8">
            <v>38000</v>
          </cell>
          <cell r="O8" t="str">
            <v>낙엽송(용)2</v>
          </cell>
          <cell r="P8" t="str">
            <v>2-0 용기묘</v>
          </cell>
          <cell r="Q8">
            <v>9650</v>
          </cell>
          <cell r="AI8" t="str">
            <v>목재생산림</v>
          </cell>
          <cell r="AJ8" t="str">
            <v>보전산지(임업용)</v>
          </cell>
          <cell r="AK8" t="str">
            <v>재조림</v>
          </cell>
          <cell r="AM8">
            <v>2539</v>
          </cell>
          <cell r="AN8">
            <v>1</v>
          </cell>
          <cell r="AO8" t="str">
            <v>휴경지등정리</v>
          </cell>
        </row>
        <row r="9">
          <cell r="B9" t="str">
            <v>강원도 화천군 상서면 다목리 산77</v>
          </cell>
          <cell r="C9" t="str">
            <v>임야</v>
          </cell>
          <cell r="D9">
            <v>141466</v>
          </cell>
          <cell r="E9" t="str">
            <v>송해영</v>
          </cell>
          <cell r="F9" t="str">
            <v>충남 당진시 시곡로 250-124</v>
          </cell>
          <cell r="K9" t="str">
            <v>033-452-8852</v>
          </cell>
          <cell r="L9" t="str">
            <v>철원군산림조합</v>
          </cell>
          <cell r="M9" t="str">
            <v>경제수생산조림</v>
          </cell>
          <cell r="N9">
            <v>44000</v>
          </cell>
          <cell r="O9" t="str">
            <v>자작1</v>
          </cell>
          <cell r="P9" t="str">
            <v>1-1 용기묘</v>
          </cell>
          <cell r="Q9">
            <v>5587</v>
          </cell>
          <cell r="AI9" t="str">
            <v>목재생산림</v>
          </cell>
          <cell r="AJ9" t="str">
            <v>보전산지(임업용)</v>
          </cell>
          <cell r="AK9" t="str">
            <v>재조림</v>
          </cell>
          <cell r="AM9">
            <v>1270</v>
          </cell>
          <cell r="AN9">
            <v>1</v>
          </cell>
          <cell r="AO9" t="str">
            <v>보완사업지정리</v>
          </cell>
        </row>
        <row r="10">
          <cell r="B10" t="str">
            <v>강원도 화천군 상서면 다목리 산78-1</v>
          </cell>
          <cell r="C10" t="str">
            <v>임야</v>
          </cell>
          <cell r="D10">
            <v>148676</v>
          </cell>
          <cell r="E10" t="str">
            <v>송해영</v>
          </cell>
          <cell r="F10" t="str">
            <v>충남 당진시 시곡로 250-124</v>
          </cell>
          <cell r="K10" t="str">
            <v>033-452-8852</v>
          </cell>
          <cell r="L10" t="str">
            <v>철원군산림조합</v>
          </cell>
          <cell r="M10" t="str">
            <v>경제수생산조림</v>
          </cell>
          <cell r="N10">
            <v>19000</v>
          </cell>
          <cell r="O10" t="str">
            <v>자작1</v>
          </cell>
          <cell r="P10" t="str">
            <v>1-1 용기묘</v>
          </cell>
          <cell r="Q10">
            <v>2413</v>
          </cell>
          <cell r="AI10" t="str">
            <v>목재생산림</v>
          </cell>
          <cell r="AJ10" t="str">
            <v>보전산지(임업용)</v>
          </cell>
          <cell r="AK10" t="str">
            <v>재조림</v>
          </cell>
          <cell r="AM10">
            <v>1270</v>
          </cell>
          <cell r="AN10">
            <v>1</v>
          </cell>
          <cell r="AO10" t="str">
            <v>보완사업지정리</v>
          </cell>
        </row>
        <row r="11">
          <cell r="B11" t="str">
            <v>강원도 화천군 화천읍 동촌리 산226</v>
          </cell>
          <cell r="C11" t="str">
            <v>임야</v>
          </cell>
          <cell r="D11">
            <v>22260</v>
          </cell>
          <cell r="E11" t="str">
            <v>이영기</v>
          </cell>
          <cell r="F11" t="str">
            <v>경기도 시흥시 동서로 1097, 가동 607호(논곡동, 황제아파트)</v>
          </cell>
          <cell r="K11" t="str">
            <v>033-452-8852</v>
          </cell>
          <cell r="L11" t="str">
            <v>철원군산림조합</v>
          </cell>
          <cell r="M11" t="str">
            <v>경제수생산조림</v>
          </cell>
          <cell r="N11">
            <v>6200</v>
          </cell>
          <cell r="O11" t="str">
            <v>자작2</v>
          </cell>
          <cell r="P11" t="str">
            <v>1-1 용기묘</v>
          </cell>
          <cell r="Q11">
            <v>1000</v>
          </cell>
          <cell r="AI11" t="str">
            <v>목재생산림</v>
          </cell>
          <cell r="AJ11" t="str">
            <v>보전산지(임업용)</v>
          </cell>
          <cell r="AK11" t="str">
            <v>신규조림</v>
          </cell>
          <cell r="AM11">
            <v>1613</v>
          </cell>
          <cell r="AN11">
            <v>1</v>
          </cell>
          <cell r="AO11" t="str">
            <v>신규조림</v>
          </cell>
        </row>
        <row r="12">
          <cell r="AM12" t="e">
            <v>#N/A</v>
          </cell>
          <cell r="AN12">
            <v>4</v>
          </cell>
        </row>
        <row r="26">
          <cell r="B26" t="str">
            <v>1</v>
          </cell>
          <cell r="C26" t="str">
            <v>2</v>
          </cell>
          <cell r="D26" t="str">
            <v>3</v>
          </cell>
          <cell r="E26" t="str">
            <v>4</v>
          </cell>
          <cell r="F26" t="str">
            <v>5</v>
          </cell>
          <cell r="G26" t="str">
            <v>6</v>
          </cell>
          <cell r="H26" t="str">
            <v>7</v>
          </cell>
          <cell r="I26" t="str">
            <v>8</v>
          </cell>
          <cell r="J26" t="str">
            <v>9</v>
          </cell>
          <cell r="K26" t="str">
            <v>10</v>
          </cell>
          <cell r="L26" t="str">
            <v>11</v>
          </cell>
          <cell r="M26" t="str">
            <v>12</v>
          </cell>
          <cell r="N26" t="str">
            <v>13</v>
          </cell>
          <cell r="O26" t="str">
            <v>14</v>
          </cell>
          <cell r="P26" t="str">
            <v>15</v>
          </cell>
          <cell r="Q26" t="str">
            <v>16</v>
          </cell>
          <cell r="R26" t="str">
            <v>17</v>
          </cell>
          <cell r="S26" t="str">
            <v>18</v>
          </cell>
          <cell r="T26" t="str">
            <v>19</v>
          </cell>
          <cell r="U26" t="str">
            <v>20</v>
          </cell>
          <cell r="V26" t="str">
            <v>21</v>
          </cell>
          <cell r="W26" t="str">
            <v>22</v>
          </cell>
          <cell r="X26" t="str">
            <v>23</v>
          </cell>
          <cell r="Y26" t="str">
            <v>24</v>
          </cell>
          <cell r="Z26" t="str">
            <v>25</v>
          </cell>
          <cell r="AA26" t="str">
            <v>26</v>
          </cell>
          <cell r="AB26" t="str">
            <v>27</v>
          </cell>
          <cell r="AC26" t="str">
            <v>28</v>
          </cell>
          <cell r="AD26" t="str">
            <v>29</v>
          </cell>
          <cell r="AE26" t="str">
            <v>30</v>
          </cell>
          <cell r="AF26" t="str">
            <v>31</v>
          </cell>
          <cell r="AG26" t="str">
            <v>32</v>
          </cell>
          <cell r="AH26" t="str">
            <v>33</v>
          </cell>
          <cell r="AI26" t="str">
            <v>34</v>
          </cell>
          <cell r="AJ26" t="str">
            <v>35</v>
          </cell>
          <cell r="AK26" t="str">
            <v>36</v>
          </cell>
        </row>
      </sheetData>
      <sheetData sheetId="19">
        <row r="6">
          <cell r="A6">
            <v>1</v>
          </cell>
          <cell r="B6">
            <v>1</v>
          </cell>
          <cell r="C6" t="str">
            <v>하남면</v>
          </cell>
          <cell r="D6" t="str">
            <v>위라리</v>
          </cell>
          <cell r="E6" t="str">
            <v>산20</v>
          </cell>
          <cell r="F6">
            <v>4.13</v>
          </cell>
          <cell r="G6">
            <v>1.1299999999999999</v>
          </cell>
          <cell r="H6">
            <v>3</v>
          </cell>
          <cell r="I6">
            <v>3</v>
          </cell>
          <cell r="J6">
            <v>-1</v>
          </cell>
        </row>
        <row r="7">
          <cell r="A7">
            <v>1</v>
          </cell>
          <cell r="B7">
            <v>2</v>
          </cell>
          <cell r="C7" t="str">
            <v>하남면</v>
          </cell>
          <cell r="D7" t="str">
            <v>삼화리</v>
          </cell>
          <cell r="E7" t="str">
            <v>산81</v>
          </cell>
          <cell r="F7">
            <v>4.26</v>
          </cell>
          <cell r="G7">
            <v>0.80999999999999961</v>
          </cell>
          <cell r="H7">
            <v>3.45</v>
          </cell>
          <cell r="I7">
            <v>3.45</v>
          </cell>
          <cell r="J7">
            <v>-1</v>
          </cell>
        </row>
        <row r="8">
          <cell r="A8">
            <v>1</v>
          </cell>
          <cell r="B8">
            <v>3</v>
          </cell>
          <cell r="C8" t="str">
            <v>하남면</v>
          </cell>
          <cell r="D8" t="str">
            <v>삼화리</v>
          </cell>
          <cell r="E8" t="str">
            <v>산83</v>
          </cell>
          <cell r="F8">
            <v>3.02</v>
          </cell>
          <cell r="G8">
            <v>1.1300000000000001</v>
          </cell>
          <cell r="H8">
            <v>1.89</v>
          </cell>
          <cell r="I8">
            <v>1.89</v>
          </cell>
          <cell r="J8">
            <v>-1</v>
          </cell>
        </row>
        <row r="9">
          <cell r="A9">
            <v>1</v>
          </cell>
          <cell r="B9">
            <v>4</v>
          </cell>
          <cell r="C9" t="str">
            <v>하남면</v>
          </cell>
          <cell r="D9" t="str">
            <v>삼화리</v>
          </cell>
          <cell r="E9" t="str">
            <v>산85</v>
          </cell>
          <cell r="F9">
            <v>4.91</v>
          </cell>
          <cell r="G9">
            <v>1.1100000000000003</v>
          </cell>
          <cell r="H9">
            <v>3.8</v>
          </cell>
          <cell r="I9">
            <v>3.8</v>
          </cell>
          <cell r="J9">
            <v>-1</v>
          </cell>
        </row>
        <row r="10">
          <cell r="A10">
            <v>1</v>
          </cell>
          <cell r="B10">
            <v>5</v>
          </cell>
          <cell r="C10" t="str">
            <v>상서면</v>
          </cell>
          <cell r="D10" t="str">
            <v>다목리</v>
          </cell>
          <cell r="E10" t="str">
            <v>산77</v>
          </cell>
          <cell r="F10">
            <v>14.15</v>
          </cell>
          <cell r="G10">
            <v>9.75</v>
          </cell>
          <cell r="H10">
            <v>4.4000000000000004</v>
          </cell>
          <cell r="I10">
            <v>4.4000000000000004</v>
          </cell>
          <cell r="J10">
            <v>-1</v>
          </cell>
        </row>
        <row r="11">
          <cell r="A11">
            <v>1</v>
          </cell>
          <cell r="B11">
            <v>6</v>
          </cell>
          <cell r="C11" t="str">
            <v>상서면</v>
          </cell>
          <cell r="D11" t="str">
            <v>다목리</v>
          </cell>
          <cell r="E11" t="str">
            <v>산78-1</v>
          </cell>
          <cell r="F11">
            <v>14.87</v>
          </cell>
          <cell r="G11">
            <v>12.969999999999999</v>
          </cell>
          <cell r="H11">
            <v>1.9</v>
          </cell>
          <cell r="I11">
            <v>1.9</v>
          </cell>
          <cell r="J11">
            <v>-1</v>
          </cell>
        </row>
        <row r="12">
          <cell r="A12">
            <v>1</v>
          </cell>
          <cell r="B12">
            <v>7</v>
          </cell>
          <cell r="C12" t="str">
            <v>화천읍</v>
          </cell>
          <cell r="D12" t="str">
            <v>동촌리</v>
          </cell>
          <cell r="E12" t="str">
            <v>산226</v>
          </cell>
          <cell r="F12">
            <v>2.23</v>
          </cell>
          <cell r="G12">
            <v>1.6099999999999999</v>
          </cell>
          <cell r="H12">
            <v>0.62</v>
          </cell>
          <cell r="I12">
            <v>0.62</v>
          </cell>
          <cell r="J12">
            <v>1</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4">
          <cell r="A4">
            <v>1</v>
          </cell>
          <cell r="B4">
            <v>1</v>
          </cell>
          <cell r="C4">
            <v>3</v>
          </cell>
          <cell r="D4" t="str">
            <v>낙엽송(용)1</v>
          </cell>
          <cell r="E4" t="str">
            <v>2-0</v>
          </cell>
          <cell r="F4" t="str">
            <v>용기묘</v>
          </cell>
          <cell r="G4">
            <v>2567</v>
          </cell>
          <cell r="H4">
            <v>7700</v>
          </cell>
          <cell r="I4" t="str">
            <v>중묘</v>
          </cell>
          <cell r="J4">
            <v>0</v>
          </cell>
          <cell r="K4">
            <v>-9.9999999999999978E-2</v>
          </cell>
          <cell r="L4">
            <v>5.0000000000000044E-2</v>
          </cell>
          <cell r="M4">
            <v>0</v>
          </cell>
          <cell r="N4">
            <v>0</v>
          </cell>
          <cell r="O4">
            <v>0</v>
          </cell>
          <cell r="P4">
            <v>0</v>
          </cell>
          <cell r="Q4">
            <v>5.0000000000000044E-2</v>
          </cell>
          <cell r="R4">
            <v>0</v>
          </cell>
          <cell r="S4">
            <v>0</v>
          </cell>
          <cell r="T4">
            <v>0</v>
          </cell>
        </row>
        <row r="5">
          <cell r="A5">
            <v>1</v>
          </cell>
          <cell r="B5">
            <v>2</v>
          </cell>
          <cell r="C5">
            <v>3.45</v>
          </cell>
          <cell r="D5" t="str">
            <v>낙엽송(용)3</v>
          </cell>
          <cell r="E5" t="str">
            <v>2-0</v>
          </cell>
          <cell r="F5" t="str">
            <v>용기묘</v>
          </cell>
          <cell r="G5">
            <v>2435</v>
          </cell>
          <cell r="H5">
            <v>8400</v>
          </cell>
          <cell r="I5" t="str">
            <v>중묘</v>
          </cell>
          <cell r="J5">
            <v>0</v>
          </cell>
          <cell r="K5">
            <v>-9.9999999999999978E-2</v>
          </cell>
          <cell r="L5">
            <v>0</v>
          </cell>
          <cell r="M5">
            <v>0</v>
          </cell>
          <cell r="N5">
            <v>0</v>
          </cell>
          <cell r="O5">
            <v>0</v>
          </cell>
          <cell r="P5">
            <v>5.0000000000000044E-2</v>
          </cell>
          <cell r="Q5">
            <v>0</v>
          </cell>
          <cell r="R5">
            <v>0</v>
          </cell>
          <cell r="S5">
            <v>0</v>
          </cell>
          <cell r="T5">
            <v>0</v>
          </cell>
        </row>
        <row r="6">
          <cell r="A6">
            <v>1</v>
          </cell>
          <cell r="B6">
            <v>3</v>
          </cell>
          <cell r="C6">
            <v>1.89</v>
          </cell>
          <cell r="D6" t="str">
            <v>낙엽송(용)4</v>
          </cell>
          <cell r="E6" t="str">
            <v>2-0</v>
          </cell>
          <cell r="F6" t="str">
            <v>용기묘</v>
          </cell>
          <cell r="G6">
            <v>2434</v>
          </cell>
          <cell r="H6">
            <v>4600</v>
          </cell>
          <cell r="I6" t="str">
            <v>중묘</v>
          </cell>
          <cell r="J6">
            <v>0</v>
          </cell>
          <cell r="K6">
            <v>-9.9999999999999978E-2</v>
          </cell>
          <cell r="L6">
            <v>5.0000000000000044E-2</v>
          </cell>
          <cell r="M6">
            <v>5.0000000000000044E-2</v>
          </cell>
          <cell r="N6">
            <v>0</v>
          </cell>
          <cell r="O6">
            <v>0</v>
          </cell>
          <cell r="P6">
            <v>5.0000000000000044E-2</v>
          </cell>
          <cell r="Q6">
            <v>5.0000000000000044E-2</v>
          </cell>
          <cell r="R6">
            <v>5.0000000000000044E-2</v>
          </cell>
          <cell r="S6">
            <v>0</v>
          </cell>
          <cell r="T6">
            <v>0</v>
          </cell>
        </row>
        <row r="7">
          <cell r="A7">
            <v>1</v>
          </cell>
          <cell r="B7">
            <v>4</v>
          </cell>
          <cell r="C7">
            <v>3.8</v>
          </cell>
          <cell r="D7" t="str">
            <v>낙엽송(용)2</v>
          </cell>
          <cell r="E7" t="str">
            <v>2-0</v>
          </cell>
          <cell r="F7" t="str">
            <v>용기묘</v>
          </cell>
          <cell r="G7">
            <v>2539</v>
          </cell>
          <cell r="H7">
            <v>9650</v>
          </cell>
          <cell r="I7" t="str">
            <v>중묘</v>
          </cell>
          <cell r="J7">
            <v>0</v>
          </cell>
          <cell r="K7">
            <v>-9.9999999999999978E-2</v>
          </cell>
          <cell r="L7">
            <v>5.0000000000000044E-2</v>
          </cell>
          <cell r="M7">
            <v>5.0000000000000044E-2</v>
          </cell>
          <cell r="N7">
            <v>0</v>
          </cell>
          <cell r="O7">
            <v>0</v>
          </cell>
          <cell r="P7">
            <v>5.0000000000000044E-2</v>
          </cell>
          <cell r="Q7">
            <v>5.0000000000000044E-2</v>
          </cell>
          <cell r="R7">
            <v>5.0000000000000044E-2</v>
          </cell>
          <cell r="S7">
            <v>0</v>
          </cell>
          <cell r="T7">
            <v>0</v>
          </cell>
        </row>
        <row r="8">
          <cell r="A8">
            <v>1</v>
          </cell>
          <cell r="B8">
            <v>5</v>
          </cell>
          <cell r="C8">
            <v>4.4000000000000004</v>
          </cell>
          <cell r="D8" t="str">
            <v>자작1</v>
          </cell>
          <cell r="E8" t="str">
            <v>1-1</v>
          </cell>
          <cell r="F8" t="str">
            <v>용기묘</v>
          </cell>
          <cell r="G8">
            <v>1270</v>
          </cell>
          <cell r="H8">
            <v>5587</v>
          </cell>
          <cell r="I8" t="str">
            <v>중묘</v>
          </cell>
          <cell r="J8">
            <v>0</v>
          </cell>
          <cell r="K8">
            <v>-9.9999999999999978E-2</v>
          </cell>
          <cell r="L8">
            <v>5.0000000000000044E-2</v>
          </cell>
          <cell r="M8">
            <v>0</v>
          </cell>
          <cell r="N8">
            <v>0</v>
          </cell>
          <cell r="O8">
            <v>0</v>
          </cell>
          <cell r="P8">
            <v>0</v>
          </cell>
          <cell r="Q8">
            <v>5.0000000000000044E-2</v>
          </cell>
          <cell r="R8">
            <v>0</v>
          </cell>
          <cell r="S8">
            <v>0</v>
          </cell>
          <cell r="T8">
            <v>0</v>
          </cell>
        </row>
        <row r="9">
          <cell r="A9">
            <v>1</v>
          </cell>
          <cell r="B9">
            <v>6</v>
          </cell>
          <cell r="C9">
            <v>1.9</v>
          </cell>
          <cell r="D9" t="str">
            <v>자작1</v>
          </cell>
          <cell r="E9" t="str">
            <v>1-1</v>
          </cell>
          <cell r="F9" t="str">
            <v>용기묘</v>
          </cell>
          <cell r="G9">
            <v>1270</v>
          </cell>
          <cell r="H9">
            <v>2413</v>
          </cell>
          <cell r="I9" t="str">
            <v>중묘</v>
          </cell>
          <cell r="J9">
            <v>0</v>
          </cell>
          <cell r="K9">
            <v>-9.9999999999999978E-2</v>
          </cell>
          <cell r="L9">
            <v>5.0000000000000044E-2</v>
          </cell>
          <cell r="M9">
            <v>0</v>
          </cell>
          <cell r="N9">
            <v>0</v>
          </cell>
          <cell r="O9">
            <v>0</v>
          </cell>
          <cell r="P9">
            <v>0</v>
          </cell>
          <cell r="Q9">
            <v>5.0000000000000044E-2</v>
          </cell>
          <cell r="R9">
            <v>0</v>
          </cell>
          <cell r="S9">
            <v>0</v>
          </cell>
          <cell r="T9">
            <v>0</v>
          </cell>
        </row>
        <row r="10">
          <cell r="A10">
            <v>1</v>
          </cell>
          <cell r="B10">
            <v>7</v>
          </cell>
          <cell r="C10">
            <v>0.62</v>
          </cell>
          <cell r="D10" t="str">
            <v>자작2</v>
          </cell>
          <cell r="E10" t="str">
            <v>1-1</v>
          </cell>
          <cell r="F10" t="str">
            <v>용기묘</v>
          </cell>
          <cell r="G10">
            <v>1613</v>
          </cell>
          <cell r="H10">
            <v>1000</v>
          </cell>
          <cell r="I10" t="str">
            <v>중묘</v>
          </cell>
          <cell r="J10">
            <v>0</v>
          </cell>
          <cell r="K10">
            <v>0.10000000000000009</v>
          </cell>
          <cell r="L10">
            <v>0</v>
          </cell>
          <cell r="M10">
            <v>0</v>
          </cell>
          <cell r="N10">
            <v>0</v>
          </cell>
          <cell r="O10">
            <v>0</v>
          </cell>
          <cell r="P10">
            <v>0</v>
          </cell>
          <cell r="Q10">
            <v>0</v>
          </cell>
          <cell r="R10">
            <v>0</v>
          </cell>
          <cell r="S10">
            <v>0</v>
          </cell>
          <cell r="T10">
            <v>0</v>
          </cell>
        </row>
      </sheetData>
      <sheetData sheetId="33">
        <row r="4">
          <cell r="G4">
            <v>60.9</v>
          </cell>
          <cell r="H4" t="str">
            <v>2.5톤</v>
          </cell>
          <cell r="I4">
            <v>430</v>
          </cell>
          <cell r="J4">
            <v>460</v>
          </cell>
          <cell r="K4">
            <v>200</v>
          </cell>
          <cell r="L4">
            <v>30</v>
          </cell>
          <cell r="M4">
            <v>360</v>
          </cell>
          <cell r="N4">
            <v>-1</v>
          </cell>
          <cell r="O4">
            <v>15000</v>
          </cell>
          <cell r="P4">
            <v>30000</v>
          </cell>
          <cell r="Q4" t="str">
            <v>중묘</v>
          </cell>
          <cell r="R4">
            <v>3000</v>
          </cell>
          <cell r="S4">
            <v>8000</v>
          </cell>
        </row>
        <row r="5">
          <cell r="G5">
            <v>125.8</v>
          </cell>
          <cell r="H5" t="str">
            <v>2.5톤</v>
          </cell>
          <cell r="I5">
            <v>455</v>
          </cell>
          <cell r="J5">
            <v>505</v>
          </cell>
          <cell r="K5">
            <v>180</v>
          </cell>
          <cell r="L5">
            <v>50</v>
          </cell>
          <cell r="M5">
            <v>460</v>
          </cell>
          <cell r="N5">
            <v>-1</v>
          </cell>
          <cell r="O5">
            <v>15000</v>
          </cell>
          <cell r="P5">
            <v>30000</v>
          </cell>
          <cell r="Q5" t="str">
            <v>분뜨기묘</v>
          </cell>
          <cell r="R5">
            <v>1800</v>
          </cell>
          <cell r="S5">
            <v>3000</v>
          </cell>
        </row>
        <row r="6">
          <cell r="G6">
            <v>125.8</v>
          </cell>
          <cell r="H6" t="str">
            <v>2.5톤</v>
          </cell>
          <cell r="I6">
            <v>430</v>
          </cell>
          <cell r="J6">
            <v>440</v>
          </cell>
          <cell r="K6">
            <v>80</v>
          </cell>
          <cell r="L6">
            <v>10</v>
          </cell>
          <cell r="M6">
            <v>120</v>
          </cell>
          <cell r="N6">
            <v>-1</v>
          </cell>
          <cell r="O6">
            <v>15000</v>
          </cell>
          <cell r="P6">
            <v>30000</v>
          </cell>
          <cell r="Q6" t="str">
            <v>소묘</v>
          </cell>
          <cell r="R6">
            <v>55000</v>
          </cell>
          <cell r="S6">
            <v>100000</v>
          </cell>
        </row>
        <row r="7">
          <cell r="G7">
            <v>60.9</v>
          </cell>
          <cell r="H7" t="str">
            <v>2.5톤</v>
          </cell>
          <cell r="I7">
            <v>405</v>
          </cell>
          <cell r="J7">
            <v>430</v>
          </cell>
          <cell r="K7">
            <v>90</v>
          </cell>
          <cell r="L7">
            <v>25</v>
          </cell>
          <cell r="M7">
            <v>220</v>
          </cell>
          <cell r="N7">
            <v>-1</v>
          </cell>
          <cell r="O7">
            <v>15000</v>
          </cell>
          <cell r="P7">
            <v>30000</v>
          </cell>
          <cell r="Q7" t="str">
            <v>중묘</v>
          </cell>
          <cell r="R7">
            <v>15000</v>
          </cell>
          <cell r="S7">
            <v>30000</v>
          </cell>
        </row>
        <row r="8">
          <cell r="G8">
            <v>60.9</v>
          </cell>
          <cell r="H8" t="str">
            <v>2.5톤</v>
          </cell>
          <cell r="I8">
            <v>405</v>
          </cell>
          <cell r="J8">
            <v>445</v>
          </cell>
          <cell r="K8">
            <v>190</v>
          </cell>
          <cell r="L8">
            <v>40</v>
          </cell>
          <cell r="M8">
            <v>410</v>
          </cell>
          <cell r="N8">
            <v>-1</v>
          </cell>
          <cell r="O8">
            <v>15000</v>
          </cell>
          <cell r="P8">
            <v>30000</v>
          </cell>
        </row>
        <row r="9">
          <cell r="G9">
            <v>60.9</v>
          </cell>
          <cell r="H9" t="str">
            <v>2.5톤</v>
          </cell>
          <cell r="I9">
            <v>570</v>
          </cell>
          <cell r="J9">
            <v>615</v>
          </cell>
          <cell r="K9">
            <v>180</v>
          </cell>
          <cell r="L9">
            <v>45</v>
          </cell>
          <cell r="M9">
            <v>430</v>
          </cell>
          <cell r="N9">
            <v>-1</v>
          </cell>
          <cell r="O9">
            <v>15000</v>
          </cell>
          <cell r="P9">
            <v>30000</v>
          </cell>
        </row>
        <row r="10">
          <cell r="G10">
            <v>60.9</v>
          </cell>
          <cell r="H10" t="str">
            <v>2.5톤</v>
          </cell>
          <cell r="I10">
            <v>540</v>
          </cell>
          <cell r="J10">
            <v>595</v>
          </cell>
          <cell r="K10">
            <v>170</v>
          </cell>
          <cell r="L10">
            <v>55</v>
          </cell>
          <cell r="M10">
            <v>480</v>
          </cell>
          <cell r="N10">
            <v>-1</v>
          </cell>
          <cell r="O10">
            <v>15000</v>
          </cell>
          <cell r="P10">
            <v>30000</v>
          </cell>
        </row>
      </sheetData>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견적보고서"/>
      <sheetName val="공사비비교(조정)"/>
      <sheetName val="공사비(100,200평)"/>
      <sheetName val="공사비(104,000평"/>
      <sheetName val="공사개요"/>
      <sheetName val="공사원가"/>
      <sheetName val="일반공사"/>
      <sheetName val="#REF"/>
      <sheetName val="날개벽(시점좌측)"/>
      <sheetName val="단면 (2)"/>
      <sheetName val="선수촌자료"/>
      <sheetName val="교대(A1-A2)"/>
      <sheetName val="교각1"/>
      <sheetName val="COPING"/>
      <sheetName val="1.설계기준"/>
      <sheetName val="I.설계조건"/>
      <sheetName val="현황CODE"/>
      <sheetName val="손익현황"/>
      <sheetName val="주형"/>
      <sheetName val="3.바닥판설계"/>
      <sheetName val="1.설계조건"/>
      <sheetName val="단재적표"/>
      <sheetName val="공통가설"/>
      <sheetName val="부대공Ⅱ"/>
      <sheetName val="요율"/>
      <sheetName val="내역"/>
      <sheetName val="현장관리비"/>
      <sheetName val="전체"/>
      <sheetName val="장비"/>
      <sheetName val="산근1"/>
      <sheetName val="노무"/>
      <sheetName val="자재"/>
      <sheetName val="2000년1차"/>
      <sheetName val="2000전체분"/>
      <sheetName val="내역서중"/>
      <sheetName val="건축내역"/>
      <sheetName val="재료"/>
      <sheetName val="원가"/>
      <sheetName val="Sheet1"/>
      <sheetName val="품셈TABLE"/>
      <sheetName val="현장"/>
      <sheetName val="본체"/>
      <sheetName val="건축공사실행"/>
      <sheetName val="일위대가목록"/>
      <sheetName val="제잡비계산"/>
      <sheetName val="건축원가"/>
      <sheetName val="집계표"/>
      <sheetName val="06 일위대가목록"/>
      <sheetName val="조명시설"/>
      <sheetName val="지급자재"/>
      <sheetName val="교통대책내역"/>
      <sheetName val="설계요소"/>
      <sheetName val="수종선택"/>
      <sheetName val="손익분석"/>
      <sheetName val="단가대비표"/>
      <sheetName val="일위대가"/>
      <sheetName val="금액내역서"/>
      <sheetName val="조명일위"/>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원가계산서"/>
      <sheetName val="설계서용지"/>
      <sheetName val="외과수술산출내역"/>
      <sheetName val="일위대가목록"/>
      <sheetName val="일위대가표"/>
      <sheetName val=" 자재내역"/>
      <sheetName val="자재조서"/>
      <sheetName val="공통가설"/>
      <sheetName val="부대공Ⅱ"/>
      <sheetName val="대가목록"/>
      <sheetName val="건축공사실행"/>
      <sheetName val="●수량(침구보관창고-21평)"/>
      <sheetName val="Sheet1"/>
      <sheetName val="#REF"/>
      <sheetName val="순공사비"/>
      <sheetName val="적현로"/>
      <sheetName val="목록"/>
      <sheetName val="단청공사"/>
      <sheetName val="내역"/>
      <sheetName val="터파기및재료"/>
      <sheetName val="노임"/>
      <sheetName val="덕전리"/>
      <sheetName val="댐구조도"/>
      <sheetName val="세월교산출기초"/>
      <sheetName val="단가산출"/>
      <sheetName val="이토변실"/>
      <sheetName val="단재적표"/>
      <sheetName val="증감대비"/>
      <sheetName val="DATE"/>
      <sheetName val="일위대가"/>
      <sheetName val="위치조서"/>
      <sheetName val="06 일위대가목록"/>
      <sheetName val="unitpric"/>
      <sheetName val="VXXXXX"/>
      <sheetName val="건축원가"/>
      <sheetName val="노무비"/>
      <sheetName val="배수공"/>
      <sheetName val="경북 성주 월항면"/>
      <sheetName val="C.배수관공"/>
      <sheetName val="내역서"/>
      <sheetName val="개별직종노임단가(2002.5)"/>
      <sheetName val="모래기초"/>
      <sheetName val="암거"/>
      <sheetName val="포장공"/>
      <sheetName val="교대(A1)"/>
      <sheetName val="000000"/>
      <sheetName val="목차"/>
      <sheetName val="토적계산"/>
      <sheetName val="아파트건축"/>
      <sheetName val="조서"/>
      <sheetName val="배수계"/>
      <sheetName val="적용단위길이"/>
      <sheetName val="피벗테이블데이터분석"/>
      <sheetName val="특수기호강도거푸집"/>
      <sheetName val="종배수관면벽신"/>
      <sheetName val="종배수관(신)"/>
      <sheetName val="자료입력"/>
      <sheetName val="단가목록"/>
      <sheetName val="Base"/>
      <sheetName val="수량산출표"/>
      <sheetName val="자재단가"/>
      <sheetName val="3설명"/>
      <sheetName val="7대상지"/>
      <sheetName val="11수량"/>
      <sheetName val="11-1운반"/>
      <sheetName val="7-1임소반"/>
      <sheetName val="도근좌표"/>
      <sheetName val="2공구산출내역"/>
      <sheetName val="단가조사"/>
      <sheetName val="참조 (2)"/>
      <sheetName val="20관리비율"/>
      <sheetName val="2공구자재집"/>
      <sheetName val="단위단가"/>
      <sheetName val="본체"/>
      <sheetName val="A-4"/>
      <sheetName val="우석문틀"/>
      <sheetName val="총괄내역"/>
      <sheetName val="견적보고서"/>
      <sheetName val="표지"/>
      <sheetName val="1.설계설명서"/>
      <sheetName val="용산3(영광)"/>
      <sheetName val="Y-WORK"/>
      <sheetName val="4차원가계산서"/>
      <sheetName val="상하차비용(기계상차)"/>
      <sheetName val="수간보호"/>
      <sheetName val="운반비"/>
      <sheetName val="직노"/>
      <sheetName val="내역서(삼호)"/>
      <sheetName val="견적서1"/>
      <sheetName val="공사예산하조서(O.K)"/>
      <sheetName val="노임단가"/>
      <sheetName val="자금신청서"/>
      <sheetName val="토공"/>
      <sheetName val="내역서01"/>
      <sheetName val="경산"/>
      <sheetName val="데이타"/>
      <sheetName val="총괄내역서"/>
      <sheetName val="관급자재대"/>
      <sheetName val="단위수량"/>
      <sheetName val="건축"/>
      <sheetName val="차도부연장현황"/>
      <sheetName val="웅진교-S2"/>
      <sheetName val="산출내역서"/>
      <sheetName val="N賃率-職"/>
    </sheetNames>
    <sheetDataSet>
      <sheetData sheetId="0"/>
      <sheetData sheetId="1" refreshError="1"/>
      <sheetData sheetId="2" refreshError="1"/>
      <sheetData sheetId="3" refreshError="1">
        <row r="1">
          <cell r="A1" t="str">
            <v>연 번</v>
          </cell>
          <cell r="B1" t="str">
            <v>공  종</v>
          </cell>
          <cell r="C1" t="str">
            <v>규 격</v>
          </cell>
          <cell r="D1" t="str">
            <v>단위</v>
          </cell>
          <cell r="E1" t="str">
            <v>재 료 비</v>
          </cell>
          <cell r="F1" t="str">
            <v>노 무 비</v>
          </cell>
          <cell r="G1" t="str">
            <v>노 무 비</v>
          </cell>
          <cell r="H1" t="str">
            <v>총    액</v>
          </cell>
          <cell r="I1" t="str">
            <v>경    비</v>
          </cell>
          <cell r="J1">
            <v>0</v>
          </cell>
          <cell r="K1" t="str">
            <v>총    액</v>
          </cell>
          <cell r="L1">
            <v>0</v>
          </cell>
          <cell r="M1" t="str">
            <v>비고</v>
          </cell>
        </row>
        <row r="2">
          <cell r="E2" t="str">
            <v>단가</v>
          </cell>
          <cell r="F2" t="str">
            <v>금 액</v>
          </cell>
          <cell r="G2" t="str">
            <v>단가</v>
          </cell>
          <cell r="H2" t="str">
            <v>금 액</v>
          </cell>
          <cell r="I2" t="str">
            <v>단가</v>
          </cell>
          <cell r="J2" t="str">
            <v>금 액</v>
          </cell>
          <cell r="K2" t="str">
            <v>단가</v>
          </cell>
          <cell r="L2" t="str">
            <v>금 액</v>
          </cell>
        </row>
      </sheetData>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별표집계"/>
      <sheetName val="일위대가목록"/>
      <sheetName val="말뚝물량"/>
      <sheetName val="공통가설"/>
      <sheetName val="상하차비용(기계상차)"/>
      <sheetName val="부대공Ⅱ"/>
      <sheetName val="공종단가"/>
      <sheetName val="인자기준"/>
      <sheetName val="일위대가"/>
      <sheetName val="세월교산출기초"/>
      <sheetName val="증감대비"/>
      <sheetName val="근로자자료입력"/>
      <sheetName val="참고자료"/>
      <sheetName val="unitpric"/>
      <sheetName val="서1"/>
      <sheetName val="총괄표 "/>
      <sheetName val="수간보호"/>
      <sheetName val="운반비"/>
      <sheetName val="LIST"/>
      <sheetName val="N賃率-職"/>
      <sheetName val="터파기및재료"/>
      <sheetName val="직노"/>
      <sheetName val="Sheet1"/>
      <sheetName val="수량산출서"/>
      <sheetName val="4차원가계산서"/>
      <sheetName val="구조물토적"/>
      <sheetName val="토목수량(공정)"/>
      <sheetName val="●수량(침구보관창고-21평)"/>
      <sheetName val="마산월령동골조물량변경"/>
      <sheetName val="단재적표"/>
      <sheetName val="C.배수관공"/>
      <sheetName val="날개벽수량표"/>
      <sheetName val="등록자료"/>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수리계산(5년)1유역"/>
      <sheetName val="수리계산(5년)2유역"/>
      <sheetName val="수리계산(5년)3유역"/>
      <sheetName val="수리계산(10년)4유역"/>
      <sheetName val="수리계산(10년)5유역"/>
      <sheetName val="표지(목차)"/>
      <sheetName val="표지(자재집계표)"/>
      <sheetName val="표지(토공)"/>
      <sheetName val="표지(배수공)"/>
      <sheetName val="표지(포장공)"/>
      <sheetName val="표지(부대공)"/>
      <sheetName val="공사원가계산서"/>
      <sheetName val="공사원가계산서(전기)"/>
      <sheetName val="총괄재료집계표"/>
      <sheetName val="골재량산출"/>
      <sheetName val="토공집계표"/>
      <sheetName val="토적계산"/>
      <sheetName val="P,E이중관Φ400"/>
      <sheetName val="P,E이중관Φ800"/>
      <sheetName val="P.E이중관보호공800(터파기)"/>
      <sheetName val="우수집수정터파기(A-TYPE)"/>
      <sheetName val="우수집수정터파기(B-TYPE)"/>
      <sheetName val="콘크리트포장깨기"/>
      <sheetName val="배수공수량집계표"/>
      <sheetName val="배수공재료집계표"/>
      <sheetName val="배수몰탈수량"/>
      <sheetName val="L형측구(화강암)A&quot;"/>
      <sheetName val="L형측구(화강암)B&quot;"/>
      <sheetName val="P.E이중관보호공800"/>
      <sheetName val="우수집수정(A-TYPE)"/>
      <sheetName val="우수집수정(B-TYPE)"/>
      <sheetName val="횡배수관날개벽"/>
      <sheetName val="날개벽수량표"/>
      <sheetName val="예가평정서표지"/>
      <sheetName val="일위대가목록"/>
      <sheetName val="깬잡석1.3"/>
      <sheetName val="단가"/>
      <sheetName val="DDD"/>
      <sheetName val="DATE"/>
      <sheetName val="접속도로1"/>
      <sheetName val="용수지선토적"/>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가로표지"/>
      <sheetName val="예정공정"/>
      <sheetName val="설계서"/>
      <sheetName val="설계서(폐기물)"/>
      <sheetName val="공사원가"/>
      <sheetName val="총괄내역"/>
      <sheetName val="내역합계"/>
      <sheetName val="내역"/>
      <sheetName val="이전비내역"/>
      <sheetName val="이전내역수량산출"/>
      <sheetName val="수량(지주,비료)"/>
      <sheetName val="수량(시설물)"/>
      <sheetName val="일위목록"/>
      <sheetName val="일위대가"/>
      <sheetName val="기초일위"/>
      <sheetName val="수목단가"/>
      <sheetName val="시설단가"/>
      <sheetName val="노임단가"/>
      <sheetName val="중기단가"/>
      <sheetName val="중기산출"/>
      <sheetName val="수량산출"/>
      <sheetName val="단가"/>
      <sheetName val="8.식재일위"/>
      <sheetName val="B시설가격"/>
      <sheetName val="시노"/>
      <sheetName val="영업소실적"/>
      <sheetName val="식재"/>
      <sheetName val="시설물"/>
      <sheetName val="식재출력용"/>
      <sheetName val="유지관리"/>
      <sheetName val="아파트"/>
      <sheetName val="총괄내역서"/>
      <sheetName val="내역서"/>
      <sheetName val="Sheet1 (2)"/>
      <sheetName val="5-1신설물량"/>
      <sheetName val="증감대비"/>
      <sheetName val="설계기준"/>
      <sheetName val="내역1"/>
      <sheetName val="일위대가목록"/>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가로표지"/>
      <sheetName val="예정공정"/>
      <sheetName val="설계서"/>
      <sheetName val="공사원가"/>
      <sheetName val="총괄내역"/>
      <sheetName val="폐기물내역"/>
      <sheetName val="내역합계"/>
      <sheetName val="내역"/>
      <sheetName val="수량(지주,비료)"/>
      <sheetName val="수량(시설물) (2)"/>
      <sheetName val="수량(시설물)"/>
      <sheetName val="일위목록"/>
      <sheetName val="일위대가"/>
      <sheetName val="기초일위"/>
      <sheetName val="수목단가"/>
      <sheetName val="시설단가"/>
      <sheetName val="노임단가"/>
      <sheetName val="중기사용목록"/>
      <sheetName val="중기사용"/>
      <sheetName val="산출근거목록"/>
      <sheetName val="산출근거"/>
      <sheetName val="중기산출"/>
      <sheetName val="식재공단위수량산출서"/>
      <sheetName val="시설공단위수량산출서"/>
      <sheetName val="철거수량산출"/>
      <sheetName val="철거산출집계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설계요소"/>
      <sheetName val="표지"/>
      <sheetName val="0.겉표지"/>
      <sheetName val="표지목차"/>
      <sheetName val="1.위치도"/>
      <sheetName val="2.현장사진"/>
      <sheetName val="2.현장사진 (2)"/>
      <sheetName val="3.설계설명서"/>
      <sheetName val="3-1.기초자료"/>
      <sheetName val="4.예정공정표"/>
      <sheetName val="4-1.공정별소요인력"/>
      <sheetName val="5.필지별"/>
      <sheetName val="5-1.소반별"/>
      <sheetName val="일반"/>
      <sheetName val="특별"/>
      <sheetName val="전문"/>
      <sheetName val="전문시방서(덩굴 비닐랩)"/>
      <sheetName val="안전보건관리"/>
      <sheetName val="MSDS1"/>
      <sheetName val="MSDS2"/>
      <sheetName val="시1"/>
      <sheetName val="시2"/>
      <sheetName val="시3"/>
      <sheetName val="시4"/>
      <sheetName val="시5"/>
      <sheetName val="시6"/>
      <sheetName val="시7"/>
      <sheetName val="시8"/>
      <sheetName val="시9"/>
      <sheetName val="시10"/>
      <sheetName val="시11"/>
      <sheetName val="8.원가계산서"/>
      <sheetName val="8.원가계산서 (수의계약)"/>
      <sheetName val="9.총괄설계내역서"/>
      <sheetName val="9.1내역서(풀베기)"/>
      <sheetName val="내역서(어린나무)"/>
      <sheetName val="내역서(모두베기)"/>
      <sheetName val="내역서(산물수집)"/>
      <sheetName val="9.2내역서(덩굴제거)"/>
      <sheetName val="단1"/>
      <sheetName val="단2"/>
      <sheetName val="단3"/>
      <sheetName val="단4"/>
      <sheetName val="단5"/>
      <sheetName val="단6"/>
      <sheetName val="단7"/>
      <sheetName val="단8"/>
      <sheetName val="단9"/>
      <sheetName val="단10"/>
      <sheetName val="단11"/>
      <sheetName val="덩굴단1"/>
      <sheetName val="11.1수량산출서"/>
      <sheetName val="11.1수량산출서 (산물수집)"/>
      <sheetName val="12.GPS좌표값"/>
      <sheetName val="야1"/>
      <sheetName val="6.시방서간지"/>
      <sheetName val="14.설계도면간지(합본)"/>
      <sheetName val="6-가.일반시방서간지"/>
      <sheetName val="6-나.특별시방서간지"/>
      <sheetName val="6-다.전문시방서간지"/>
      <sheetName val="야2"/>
      <sheetName val="야3"/>
      <sheetName val="덩굴야1"/>
      <sheetName val="비닐랩견적"/>
      <sheetName val="야4"/>
      <sheetName val="야5"/>
      <sheetName val="야6"/>
      <sheetName val="야7"/>
      <sheetName val="야8"/>
      <sheetName val="야9"/>
      <sheetName val="야10"/>
      <sheetName val="야11"/>
      <sheetName val="입력"/>
      <sheetName val="c1"/>
    </sheetNames>
    <sheetDataSet>
      <sheetData sheetId="0"/>
      <sheetData sheetId="1"/>
      <sheetData sheetId="2"/>
      <sheetData sheetId="3"/>
      <sheetData sheetId="4"/>
      <sheetData sheetId="5"/>
      <sheetData sheetId="6"/>
      <sheetData sheetId="7"/>
      <sheetData sheetId="8">
        <row r="11">
          <cell r="B11">
            <v>172068</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마산월령동골조물량변경"/>
      <sheetName val="건축대비"/>
      <sheetName val="추가물량금액"/>
      <sheetName val="개략골조물량"/>
      <sheetName val="공사비내역(변경)"/>
      <sheetName val="시행대비증가요인 "/>
      <sheetName val="도곡E-1"/>
      <sheetName val="Sheet7"/>
      <sheetName val="품의서"/>
      <sheetName val="#REF"/>
      <sheetName val="Sheet4"/>
      <sheetName val="날개벽수량표"/>
      <sheetName val="변경내역"/>
      <sheetName val="unitpr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설계내역서"/>
      <sheetName val="내역서"/>
      <sheetName val="요율"/>
      <sheetName val="데이타"/>
      <sheetName val="현장경비"/>
      <sheetName val="현장경상비"/>
      <sheetName val="갑지(추정)"/>
      <sheetName val="식재인부"/>
      <sheetName val="시멘트"/>
      <sheetName val="원가"/>
      <sheetName val="일위대가"/>
      <sheetName val="갑지1"/>
      <sheetName val="샤워실위생"/>
      <sheetName val="설계산출기초"/>
      <sheetName val="도급예산내역서봉투"/>
      <sheetName val="공사원가계산서"/>
      <sheetName val="설계산출표지"/>
      <sheetName val="도급예산내역서총괄표"/>
      <sheetName val="을부담운반비"/>
      <sheetName val="운반비산출"/>
      <sheetName val="현장관리비"/>
      <sheetName val="일위대가표"/>
      <sheetName val="노임이"/>
      <sheetName val="작성"/>
      <sheetName val="DATE"/>
      <sheetName val="견적의뢰"/>
      <sheetName val="집계표"/>
      <sheetName val="Total"/>
      <sheetName val="판매시설"/>
      <sheetName val="개요"/>
      <sheetName val="현장관리"/>
      <sheetName val="실행예산-변경분"/>
      <sheetName val="동원인원"/>
      <sheetName val="중기사용료"/>
      <sheetName val="입찰견적보고서"/>
      <sheetName val="평가데이터"/>
      <sheetName val="협력업체"/>
      <sheetName val="금액"/>
      <sheetName val="#REF"/>
      <sheetName val="계DATA"/>
      <sheetName val="실DATA "/>
      <sheetName val="건축직영"/>
      <sheetName val="노임단가"/>
      <sheetName val="산업"/>
      <sheetName val="수량집계"/>
      <sheetName val="음료실행"/>
      <sheetName val="프랜트면허"/>
      <sheetName val="토목주소"/>
      <sheetName val="설계서(7)"/>
      <sheetName val="내역서(1)"/>
      <sheetName val="소비자가"/>
      <sheetName val=" 갑  지 "/>
      <sheetName val="지수980731이후"/>
      <sheetName val="공구"/>
      <sheetName val="총괄내역서"/>
      <sheetName val="예가표"/>
      <sheetName val="내역표지"/>
      <sheetName val="Sheet1"/>
      <sheetName val="인제내역"/>
      <sheetName val="건축내역서"/>
      <sheetName val="조직도"/>
      <sheetName val="공정표"/>
      <sheetName val="실DATA_"/>
      <sheetName val="조내역"/>
      <sheetName val="주식"/>
      <sheetName val="코스모공장 (어음)"/>
      <sheetName val="총괄"/>
      <sheetName val="값"/>
      <sheetName val="건축공사실행"/>
      <sheetName val="공사개요"/>
      <sheetName val="조건"/>
      <sheetName val="실행"/>
      <sheetName val="을"/>
      <sheetName val="내역"/>
      <sheetName val="참조"/>
      <sheetName val="원가계산서(거목)"/>
      <sheetName val="원가계산서(다숲)"/>
      <sheetName val="원가계산서(법정외주)"/>
      <sheetName val="갑지"/>
      <sheetName val="수량산출"/>
      <sheetName val="경산"/>
      <sheetName val="목차"/>
      <sheetName val="변수값"/>
      <sheetName val="중기상차"/>
      <sheetName val="재료"/>
      <sheetName val="AS복구"/>
      <sheetName val="중기터파기"/>
      <sheetName val="계약내역(2)"/>
      <sheetName val="일위대가목록"/>
      <sheetName val="시설물일위"/>
      <sheetName val="가설공사"/>
      <sheetName val="단가결정"/>
      <sheetName val="내역아"/>
      <sheetName val="울타리"/>
      <sheetName val="A 견적"/>
      <sheetName val="GAEYO"/>
      <sheetName val="공문"/>
      <sheetName val="금액내역서"/>
      <sheetName val="매출현황"/>
      <sheetName val="입력정보"/>
      <sheetName val="실행철강하도"/>
      <sheetName val="조명시설"/>
      <sheetName val="설계내역"/>
      <sheetName val="2공구산출내역"/>
      <sheetName val="진주방향"/>
      <sheetName val="기본항목 입력"/>
      <sheetName val="야장종합"/>
      <sheetName val="사급자재"/>
      <sheetName val="FAB별"/>
      <sheetName val="실행(ALT1)"/>
      <sheetName val="환경기계공정표 (3)"/>
      <sheetName val="내역서2안"/>
      <sheetName val="_갑__지_"/>
      <sheetName val="아파트"/>
      <sheetName val="기계경비(시간당)"/>
      <sheetName val="램머"/>
      <sheetName val="본실행경비"/>
      <sheetName val="COVER"/>
      <sheetName val="관접합및부설"/>
      <sheetName val="단가"/>
      <sheetName val="입찰안"/>
      <sheetName val="노무"/>
      <sheetName val="증감내역서"/>
      <sheetName val="중기조종사 단위단가"/>
      <sheetName val="인사자료총집계"/>
      <sheetName val="Y-WORK"/>
      <sheetName val="물가대비표"/>
      <sheetName val="노무비"/>
      <sheetName val="총괄갑 "/>
      <sheetName val="일위"/>
      <sheetName val="기초단가"/>
      <sheetName val="개산공사비"/>
      <sheetName val="실행대비"/>
      <sheetName val="Sheet5"/>
      <sheetName val="투찰내역서"/>
      <sheetName val="SPEC"/>
      <sheetName val="설계명세서"/>
      <sheetName val="건축"/>
      <sheetName val="Sheet1 (2)"/>
      <sheetName val="SAM"/>
      <sheetName val="총 원가계산"/>
      <sheetName val="납부서"/>
      <sheetName val="원가계산서"/>
      <sheetName val="원가계산"/>
      <sheetName val="CTEMCOST"/>
      <sheetName val="제경비율"/>
      <sheetName val="입력데이타"/>
      <sheetName val="01"/>
      <sheetName val="견적"/>
      <sheetName val="수량-양식"/>
      <sheetName val="설계서(본관)"/>
      <sheetName val="6PILE  (돌출)"/>
      <sheetName val="연돌일위집계"/>
      <sheetName val="전등설비"/>
      <sheetName val="원가data"/>
      <sheetName val="단가 (2)"/>
      <sheetName val="단중표"/>
      <sheetName val="화전내"/>
      <sheetName val="F4-F7"/>
      <sheetName val="벽체물량산출서"/>
      <sheetName val="지수"/>
      <sheetName val="---FAB#1업무일지---"/>
      <sheetName val="전기"/>
      <sheetName val="내역서1999.8최종"/>
      <sheetName val="자단"/>
      <sheetName val="6호기"/>
      <sheetName val="카펫타일"/>
      <sheetName val="기안"/>
      <sheetName val="EQT-ESTN"/>
      <sheetName val="BID"/>
      <sheetName val="용역비내역-진짜"/>
      <sheetName val="추정_최근현장"/>
      <sheetName val="리스트_최근현장"/>
      <sheetName val="팩스리스트"/>
      <sheetName val="식재수량표"/>
      <sheetName val="일위목록"/>
      <sheetName val="내역서01"/>
      <sheetName val="날개벽수량표"/>
      <sheetName val="5사남"/>
      <sheetName val="시중노임단가"/>
      <sheetName val="구성비"/>
      <sheetName val="표지"/>
      <sheetName val="변경내역서"/>
      <sheetName val="11-2.아파트내역"/>
      <sheetName val="SG"/>
      <sheetName val="DATA1"/>
      <sheetName val="원가계산하도"/>
      <sheetName val="당정동경상이수"/>
      <sheetName val="당정동공통이수"/>
      <sheetName val="2-1. 경관조명 내역총괄표"/>
      <sheetName val="총투입계"/>
      <sheetName val="factor(건축)"/>
      <sheetName val="산근"/>
      <sheetName val="세금자료"/>
      <sheetName val="정보"/>
      <sheetName val="상호참고자료"/>
      <sheetName val="발주처자료입력"/>
      <sheetName val="회사기본자료"/>
      <sheetName val="하자보증자료"/>
      <sheetName val="기술자관련자료"/>
      <sheetName val="건축집계표"/>
      <sheetName val="inter"/>
      <sheetName val="TEST1"/>
      <sheetName val="사진대지"/>
      <sheetName val="참고사항"/>
      <sheetName val="근로자자료입력"/>
      <sheetName val="노임"/>
      <sheetName val="국내조달(통합-1)"/>
      <sheetName val="수배전반"/>
      <sheetName val="1"/>
      <sheetName val="2"/>
      <sheetName val="3"/>
      <sheetName val="4"/>
      <sheetName val="5"/>
      <sheetName val="6"/>
      <sheetName val="계산서(곡선부)"/>
      <sheetName val="포장재료집계표"/>
      <sheetName val="날개벽(시점좌측)"/>
      <sheetName val="입력"/>
      <sheetName val="인건비 "/>
      <sheetName val="골막이(야매)"/>
      <sheetName val="경영상태"/>
      <sheetName val="2003상반기노임기준"/>
      <sheetName val="단가산출2"/>
      <sheetName val="중기사용료산출근거"/>
      <sheetName val="단가산출1"/>
      <sheetName val="단가 및 재료비"/>
      <sheetName val="일위대가(계측기설치)"/>
      <sheetName val="설계요소"/>
      <sheetName val="책등"/>
      <sheetName val="표지 "/>
      <sheetName val="표지간지"/>
      <sheetName val="위치간지"/>
      <sheetName val="현장사진간지"/>
      <sheetName val="설계설명서간지"/>
      <sheetName val="간지"/>
      <sheetName val="위치도"/>
      <sheetName val="현장사진"/>
      <sheetName val="사업개요서"/>
      <sheetName val="설계설명서"/>
      <sheetName val="예정공정표간지"/>
      <sheetName val="묘목생산자별본수"/>
      <sheetName val="예정공정표"/>
      <sheetName val="일반시방서간지"/>
      <sheetName val="특별시방서간지"/>
      <sheetName val="목재소반별시방"/>
      <sheetName val="식재방법및시비요령"/>
      <sheetName val="소반시방간지"/>
      <sheetName val="사업원가계산서간지"/>
      <sheetName val="송이소반별시방"/>
      <sheetName val="필지별조서"/>
      <sheetName val="지번별 묘묙소요내역"/>
      <sheetName val="목재임소필지별조서"/>
      <sheetName val="임소필지별조서"/>
      <sheetName val="설계내역간지"/>
      <sheetName val="총괄 설계내역서"/>
      <sheetName val="설계내역서(예정지정리)"/>
      <sheetName val="내역서(조림)"/>
      <sheetName val="단가산출서간지"/>
      <sheetName val="설계내역서(표시봉)"/>
      <sheetName val="설계내역서(대운반비)"/>
      <sheetName val="목재단가산출"/>
      <sheetName val="야장"/>
      <sheetName val="산림재해단가산출서"/>
      <sheetName val="특용수단가산출"/>
      <sheetName val="바이오단가산출"/>
      <sheetName val="송이단가산출서"/>
      <sheetName val="대운반산출기초"/>
      <sheetName val="일반화물자동차운임"/>
      <sheetName val="필지별간지"/>
      <sheetName val="필지별묘목간지"/>
      <sheetName val="사무소간지"/>
      <sheetName val="수고조사야장"/>
      <sheetName val="수량산출서"/>
      <sheetName val="을지"/>
      <sheetName val="산출1"/>
      <sheetName val="장비집계"/>
      <sheetName val="예산서"/>
      <sheetName val="1,2공구원가계산서"/>
      <sheetName val="1공구산출내역서"/>
      <sheetName val="집계"/>
      <sheetName val="공통가설"/>
      <sheetName val="ilch"/>
      <sheetName val="해평견적"/>
      <sheetName val="일위산출"/>
      <sheetName val="자재가격조사표"/>
      <sheetName val="1차 내역서"/>
      <sheetName val="물량표"/>
      <sheetName val="총괄집계표"/>
      <sheetName val="교통대책내역"/>
      <sheetName val="직재"/>
      <sheetName val="기초입력 DATA"/>
      <sheetName val=" 견적서"/>
      <sheetName val="직접경비"/>
      <sheetName val="직접인건비"/>
      <sheetName val="수리결과"/>
      <sheetName val="TYPE-A"/>
      <sheetName val="Option"/>
      <sheetName val="001"/>
      <sheetName val="Sheet2"/>
      <sheetName val="배명(단가)"/>
      <sheetName val="건축공사집계"/>
      <sheetName val="차액보증"/>
      <sheetName val="C3"/>
      <sheetName val="노임단가 (2)"/>
      <sheetName val="파일의이용"/>
      <sheetName val="공종목록표"/>
      <sheetName val="합천내역"/>
      <sheetName val="출입자명단"/>
      <sheetName val="기본단가표"/>
      <sheetName val="CON'C"/>
      <sheetName val="공사_산출"/>
      <sheetName val="철거산출근거"/>
      <sheetName val="FOB발"/>
      <sheetName val="BSD (2)"/>
      <sheetName val="중동공구"/>
      <sheetName val="건축내역"/>
      <sheetName val="[내역서(ͭ_x0000_ͭ_x0000__x001c__x0000__x001c__x0000_가표"/>
      <sheetName val="플랜트 설치"/>
      <sheetName val="FORM-0"/>
      <sheetName val="견적갑지"/>
      <sheetName val="물량내역"/>
      <sheetName val="견적조건"/>
      <sheetName val="실행_ALT1_"/>
      <sheetName val="설계서"/>
      <sheetName val="업무분장"/>
      <sheetName val="TOTAL_BOQ"/>
      <sheetName val="가공비"/>
      <sheetName val="예산"/>
      <sheetName val="단위가격"/>
      <sheetName val="1SGATE97"/>
      <sheetName val="단가보완"/>
      <sheetName val="공사비총괄표"/>
      <sheetName val="하수실행"/>
      <sheetName val="SR97-1"/>
      <sheetName val="청하배수"/>
      <sheetName val="본선토량운반계산서(1)0"/>
      <sheetName val="0"/>
      <sheetName val="용수량(생활용수)"/>
      <sheetName val="전선 및 전선관-자유로"/>
      <sheetName val="관로터파기-자유로"/>
      <sheetName val="적격심사표"/>
      <sheetName val="차수"/>
      <sheetName val="pier(각형)"/>
      <sheetName val="경비"/>
      <sheetName val="CONCRETE"/>
      <sheetName val="설명서 "/>
      <sheetName val="토목"/>
      <sheetName val="역T형교대(말뚝기초)"/>
      <sheetName val="실행내역"/>
      <sheetName val="자재단가"/>
      <sheetName val="장비경비"/>
      <sheetName val="토목공사"/>
      <sheetName val="INPUT"/>
      <sheetName val="수량계산서 집계표(가설 신설 및 철거-을지로3가 3호선)"/>
      <sheetName val="수량계산서 집계표(신설-을지로3가 3호선)"/>
      <sheetName val="수량계산서 집계표(철거-을지로3가 3호선)"/>
      <sheetName val="COST"/>
      <sheetName val="산출"/>
      <sheetName val="말뚝지지력산정"/>
      <sheetName val="PAINT"/>
      <sheetName val="수목단가"/>
      <sheetName val="시설수량표"/>
      <sheetName val="청천내"/>
      <sheetName val="참조M"/>
      <sheetName val="배관배선내역"/>
      <sheetName val="초기화면"/>
      <sheetName val="관급자재"/>
      <sheetName val="결재판"/>
      <sheetName val="토공연장"/>
      <sheetName val="자재"/>
      <sheetName val="소요자재"/>
      <sheetName val="설비공사"/>
      <sheetName val="한강운반비"/>
      <sheetName val="2000년1차"/>
      <sheetName val="건축실행"/>
      <sheetName val="토공집계"/>
      <sheetName val="신.분"/>
      <sheetName val="기성"/>
      <sheetName val="현장별"/>
      <sheetName val="동별집계(비디오폰흑백-&gt;칼라)"/>
      <sheetName val="동별집계"/>
      <sheetName val="세부내역서"/>
      <sheetName val="가설공사내역"/>
      <sheetName val="계목분류"/>
      <sheetName val="철콘"/>
      <sheetName val="새공통"/>
      <sheetName val="배수내역"/>
      <sheetName val="3월팀계 "/>
      <sheetName val="일위대가 "/>
      <sheetName val="05-원가계산"/>
      <sheetName val="유림골조"/>
      <sheetName val="골조시행"/>
      <sheetName val="단가및재료비"/>
      <sheetName val="단가대비표"/>
      <sheetName val="연도별노무비(신)"/>
      <sheetName val="산출서"/>
      <sheetName val="우수받이재료집계표"/>
      <sheetName val="가시설단위수량"/>
      <sheetName val="SORCE1"/>
      <sheetName val="단위수량"/>
      <sheetName val="1호맨홀가감수량"/>
      <sheetName val="아파트 내역"/>
      <sheetName val="가시설(TYPE-A)"/>
      <sheetName val="1호맨홀수량산출"/>
      <sheetName val="1-1평균터파기고(1)"/>
      <sheetName val="출자한도"/>
      <sheetName val="가감수량"/>
      <sheetName val="맨홀수량산출"/>
      <sheetName val="980731"/>
      <sheetName val="Sheet3"/>
      <sheetName val="포장복구집계"/>
      <sheetName val="부표총괄"/>
      <sheetName val="AS포장복구 "/>
      <sheetName val="수량명세서"/>
      <sheetName val="단기차입금"/>
      <sheetName val="설비내역서"/>
      <sheetName val="전기내역서"/>
      <sheetName val="입력시트"/>
      <sheetName val="구분자"/>
      <sheetName val="기초일위"/>
      <sheetName val="시설일위"/>
      <sheetName val="조명일위"/>
      <sheetName val="정부노임단가"/>
      <sheetName val="견적율"/>
      <sheetName val="퍼스트"/>
      <sheetName val="Sheet4"/>
      <sheetName val="단가조사"/>
      <sheetName val="자판실행"/>
      <sheetName val="공사통보서"/>
      <sheetName val="목표세부명세"/>
      <sheetName val="측량요율"/>
      <sheetName val="자재대"/>
      <sheetName val="27.건설이자"/>
      <sheetName val="9-2.단지투자"/>
      <sheetName val="9-4.단지분양수납"/>
      <sheetName val="28.차입금상환계획"/>
      <sheetName val="10-4.운하물류분양수납"/>
      <sheetName val="10-2.운하물류투자"/>
      <sheetName val="※.2010예산총괄표"/>
      <sheetName val="부속동"/>
      <sheetName val="예정공정표 "/>
      <sheetName val="wall"/>
      <sheetName val="Apt내역"/>
      <sheetName val="공사요율산출표"/>
      <sheetName val="각형맨홀"/>
      <sheetName val="수량3"/>
      <sheetName val="MAT_N048"/>
      <sheetName val="G.R300경비"/>
      <sheetName val="표준건축비"/>
      <sheetName val="고유코드_설계"/>
      <sheetName val="공사요율"/>
      <sheetName val="C1.공사개요"/>
      <sheetName val="실행(1)"/>
      <sheetName val="A1.스케쥴"/>
      <sheetName val="계획금액"/>
      <sheetName val="단가(자재)"/>
      <sheetName val="단가(노임)"/>
      <sheetName val="기초목록"/>
      <sheetName val="삭제금지단가"/>
      <sheetName val="APT"/>
      <sheetName val="99노임기준"/>
      <sheetName val="계정"/>
      <sheetName val="실DATA_1"/>
      <sheetName val="_갑__지_1"/>
      <sheetName val="코스모공장_(어음)"/>
      <sheetName val="A_견적"/>
      <sheetName val="환경기계공정표_(3)"/>
      <sheetName val="단가_(2)"/>
      <sheetName val="Sheet1_(2)"/>
      <sheetName val="총_원가계산"/>
      <sheetName val="6PILE__(돌출)"/>
      <sheetName val="총괄갑_"/>
      <sheetName val="11-2_아파트내역"/>
      <sheetName val="내역서1999_8최종"/>
      <sheetName val="설계명세서-2"/>
      <sheetName val="신_분"/>
      <sheetName val="토목내역"/>
      <sheetName val="경쟁실분"/>
      <sheetName val="Customer Databas"/>
      <sheetName val="DATA 입력란"/>
      <sheetName val="수목표준대가"/>
      <sheetName val="횡배수관"/>
      <sheetName val="8.설치품셈"/>
      <sheetName val="아파트기별"/>
      <sheetName val="공리일"/>
      <sheetName val="골재집계"/>
      <sheetName val="-레미콘집계"/>
      <sheetName val="-몰탈콘크리트"/>
      <sheetName val="자갈,시멘트,모래산출"/>
      <sheetName val="-철근집계"/>
      <sheetName val="포장재료(1)"/>
      <sheetName val="-흄관집계"/>
      <sheetName val="ateCodes_x0000_TimeCodes_x0000_OverrideShor"/>
      <sheetName val="공사내역서"/>
      <sheetName val="6동"/>
      <sheetName val="FD"/>
      <sheetName val="LD"/>
      <sheetName val="소방"/>
      <sheetName val="투입비분석표"/>
      <sheetName val="간접"/>
      <sheetName val="경율산정.XLS"/>
      <sheetName val="1-최종안"/>
      <sheetName val="사업분석-분양가결정"/>
      <sheetName val="백암비스타내역"/>
      <sheetName val="토공사"/>
      <sheetName val="노임단가표"/>
      <sheetName val="손익집계(공장별)"/>
      <sheetName val="주공 갑지"/>
      <sheetName val="빙장비사양"/>
      <sheetName val="장비사양"/>
      <sheetName val="노무비단가"/>
      <sheetName val="코드"/>
      <sheetName val="工완성공사율"/>
      <sheetName val="물류최종8월7"/>
      <sheetName val="인수공"/>
      <sheetName val="터널조도"/>
      <sheetName val="토사(PE)"/>
      <sheetName val="1안98Billing"/>
      <sheetName val="친환경주택"/>
      <sheetName val="제경비"/>
      <sheetName val="실적공사비"/>
      <sheetName val="입력(K0)"/>
      <sheetName val="장비기준"/>
      <sheetName val="재료비"/>
      <sheetName val="환율"/>
      <sheetName val="수정시산표"/>
      <sheetName val="등록자료"/>
      <sheetName val="회사정보"/>
      <sheetName val="전차선로 물량표"/>
      <sheetName val="울산시산표"/>
      <sheetName val="설계예산서"/>
      <sheetName val="예산내역서"/>
      <sheetName val="총계"/>
      <sheetName val="2.고용보험료산출근거"/>
      <sheetName val="내역서 제출"/>
      <sheetName val="연부97-1"/>
      <sheetName val="#3_일위대가목록"/>
      <sheetName val="99년신청"/>
      <sheetName val="BLOCK(1)"/>
      <sheetName val="소업1교"/>
      <sheetName val="전익자재"/>
      <sheetName val="매입세율"/>
      <sheetName val="DATA"/>
      <sheetName val="아파트 "/>
      <sheetName val="-치수표(곡선부)"/>
      <sheetName val="견적1"/>
      <sheetName val="일위_파일"/>
      <sheetName val="내역1"/>
      <sheetName val="우배수"/>
      <sheetName val="계산식"/>
      <sheetName val="품셈표"/>
      <sheetName val="출력"/>
      <sheetName val="4동급수"/>
      <sheetName val="도급"/>
      <sheetName val="COVER-P"/>
      <sheetName val="00000"/>
      <sheetName val="최적단면"/>
      <sheetName val="조도계산서 (도서)"/>
      <sheetName val="대비"/>
      <sheetName val="VST재료산출"/>
      <sheetName val="D"/>
      <sheetName val="[내역서(ͭ?ͭ?_x001c_?_x001c_?가표"/>
      <sheetName val="금회지출"/>
      <sheetName val="5-1신설물량"/>
      <sheetName val="1안"/>
      <sheetName val="BTL시설예산 기준표"/>
      <sheetName val="5.학교신설예산 집행(01~08)"/>
      <sheetName val="점검결과(08년 100교 지원)"/>
      <sheetName val="용역비내역_진짜"/>
      <sheetName val="21301동"/>
      <sheetName val="설계조건"/>
      <sheetName val="현금및현금등가물"/>
      <sheetName val="9811"/>
      <sheetName val="부하(성남)"/>
      <sheetName val="문학간접"/>
      <sheetName val="분석대장"/>
      <sheetName val="base"/>
      <sheetName val="물가시세"/>
      <sheetName val="수지표"/>
      <sheetName val="셀명"/>
      <sheetName val="양식3"/>
      <sheetName val="영동(D)"/>
      <sheetName val="9-1차이내역"/>
      <sheetName val="금융비용"/>
      <sheetName val="공사내역"/>
      <sheetName val="관련부서"/>
      <sheetName val="산출근거-배전"/>
      <sheetName val="기초입력_DATA"/>
      <sheetName val="_견적서"/>
      <sheetName val="노임단가_(2)"/>
      <sheetName val="플랜트_설치"/>
      <sheetName val="1차_내역서"/>
      <sheetName val="2-1__경관조명_내역총괄표"/>
      <sheetName val="중기조종사_단위단가"/>
      <sheetName val="설명서_"/>
      <sheetName val="BSD_(2)"/>
      <sheetName val="수량계산서_집계표(가설_신설_및_철거-을지로3가_3호선)"/>
      <sheetName val="단가(1)"/>
      <sheetName val="회선별대책안(한전)"/>
      <sheetName val="부하계산서"/>
      <sheetName val="ateCodes"/>
      <sheetName val="계정code"/>
      <sheetName val="기계경비"/>
      <sheetName val="월별수입"/>
      <sheetName val="보증종류"/>
      <sheetName val="database"/>
      <sheetName val="자재단가비교표"/>
      <sheetName val="Macro(전선)"/>
      <sheetName val="페이지"/>
      <sheetName val="XREF"/>
      <sheetName val="제안서입력"/>
      <sheetName val="절감계산"/>
      <sheetName val="_갑__지_2"/>
      <sheetName val="실DATA_2"/>
      <sheetName val="코스모공장_(어음)1"/>
      <sheetName val="A_견적1"/>
      <sheetName val="환경기계공정표_(3)1"/>
      <sheetName val="단가_(2)1"/>
      <sheetName val="Sheet1_(2)1"/>
      <sheetName val="총_원가계산1"/>
      <sheetName val="6PILE__(돌출)1"/>
      <sheetName val="총괄갑_1"/>
      <sheetName val="11-2_아파트내역1"/>
      <sheetName val="내역서1999_8최종1"/>
      <sheetName val="수량계산서_집계표(신설-을지로3가_3호선)"/>
      <sheetName val="수량계산서_집계표(철거-을지로3가_3호선)"/>
      <sheetName val="인건비_"/>
      <sheetName val="일위대가_"/>
      <sheetName val="3월팀계_"/>
      <sheetName val="C1_공사개요"/>
      <sheetName val="A1_스케쥴"/>
      <sheetName val="Customer_Databas"/>
      <sheetName val="전선_및_전선관-자유로"/>
      <sheetName val="아파트_내역"/>
      <sheetName val="[내역서(ͭ"/>
      <sheetName val="S0"/>
      <sheetName val="거래처등록"/>
      <sheetName val="참고자료"/>
      <sheetName val="은행코드"/>
      <sheetName val="패널"/>
      <sheetName val="ateCodes?TimeCodes?OverrideShor"/>
      <sheetName val="EQUIP LIST"/>
      <sheetName val="관람석제출"/>
      <sheetName val="품셈 "/>
      <sheetName val="방화도료"/>
      <sheetName val="XL4Poppy"/>
      <sheetName val="b_balju_cho"/>
      <sheetName val="CC16-내역서"/>
      <sheetName val="1.동력공사"/>
      <sheetName val="노임(1차)"/>
      <sheetName val="고정자산"/>
      <sheetName val="매출원가추정"/>
      <sheetName val="매출추정"/>
      <sheetName val="수량산출(음암)"/>
      <sheetName val="실행내역서 "/>
      <sheetName val="시행후면적"/>
      <sheetName val="수지예산"/>
      <sheetName val="참고"/>
      <sheetName val="BQ(실행)"/>
      <sheetName val="교각1"/>
      <sheetName val="6-1. 관개량조서"/>
      <sheetName val="5.직원투입현황"/>
      <sheetName val="판가반영"/>
      <sheetName val="본부소개"/>
      <sheetName val="장문교(대전)"/>
      <sheetName val="연결임시"/>
      <sheetName val="&quot;"/>
      <sheetName val="J형측구단위수량"/>
      <sheetName val="드롭다운목록"/>
      <sheetName val="설계가"/>
      <sheetName val="인건비"/>
      <sheetName val="손익분석"/>
      <sheetName val="일일작업현황"/>
      <sheetName val="우각부보강"/>
      <sheetName val="방배동내역(리라)"/>
      <sheetName val="부대공사총괄"/>
      <sheetName val="건축공사집계표"/>
      <sheetName val="안정계산"/>
      <sheetName val="단면검토"/>
      <sheetName val="당초"/>
      <sheetName val="단가_및_재료비"/>
      <sheetName val="주공_갑지"/>
      <sheetName val="8.PILE  (돌출)"/>
      <sheetName val="계좌분리(계약)"/>
      <sheetName val="계좌분리(기성)"/>
      <sheetName val="총괄(데이소)"/>
      <sheetName val="총괄(데이전)"/>
      <sheetName val="총괄(데이터)"/>
      <sheetName val="단가조정"/>
      <sheetName val="소총괄"/>
      <sheetName val="소총괄(집계)"/>
      <sheetName val="사업총괄"/>
      <sheetName val="AS포장복구_"/>
      <sheetName val="G_R300경비"/>
      <sheetName val="[내역서(ͭͭ가표"/>
      <sheetName val="DATA_입력란"/>
      <sheetName val="교각계산"/>
      <sheetName val="1.설계조건"/>
      <sheetName val="산출내역서집계표"/>
      <sheetName val="신축(단위)"/>
      <sheetName val="사통"/>
      <sheetName val="견적단가"/>
      <sheetName val="수안보-MBR1"/>
      <sheetName val="낙찰표"/>
      <sheetName val="간선계산"/>
      <sheetName val="골조(1)"/>
      <sheetName val="골조(3)"/>
      <sheetName val="마감(1)"/>
      <sheetName val="업무량"/>
      <sheetName val="200"/>
      <sheetName val="데리네이타현황"/>
      <sheetName val="내역- CCTV"/>
      <sheetName val="하수급견적대비"/>
      <sheetName val="FB25JN"/>
      <sheetName val="매출"/>
      <sheetName val="관급자재대"/>
      <sheetName val="전체내역 (2)"/>
      <sheetName val="충주"/>
      <sheetName val="45,46"/>
      <sheetName val="견적내역서"/>
      <sheetName val="한일양산"/>
      <sheetName val="산출근거"/>
      <sheetName val="노임자재단가"/>
      <sheetName val="2013노임단가"/>
      <sheetName val="총괄표"/>
      <sheetName val="품셈TABLE"/>
      <sheetName val="06 일위대가목록"/>
      <sheetName val="7.기-검-보.100"/>
      <sheetName val="원본"/>
      <sheetName val="ABUT수량-A1"/>
      <sheetName val="설비(제출)"/>
      <sheetName val="부대경비산출서"/>
      <sheetName val="Raw Data"/>
      <sheetName val="양촌면도평리"/>
      <sheetName val="AHU집계"/>
      <sheetName val="공조기휀"/>
      <sheetName val="공조기"/>
      <sheetName val="가도공"/>
      <sheetName val="금전출납"/>
      <sheetName val="직영명부"/>
      <sheetName val="증감대비"/>
      <sheetName val="예총"/>
      <sheetName val="입력자료"/>
      <sheetName val="단가산출서(기계)"/>
      <sheetName val="설계기준"/>
      <sheetName val="옹벽수량집계표"/>
      <sheetName val="HISTORICAL"/>
      <sheetName val="FORECASTING"/>
      <sheetName val="수목데이타"/>
      <sheetName val="98수문일위"/>
      <sheetName val="_내역서(ͭ"/>
      <sheetName val="nys"/>
      <sheetName val="연령별자료"/>
      <sheetName val="찍기"/>
      <sheetName val="수선비MATRIX"/>
      <sheetName val="차량소요량-년간주행거리"/>
      <sheetName val="설계예시"/>
      <sheetName val="2.대외공문"/>
      <sheetName val="현장청취복명서"/>
      <sheetName val="신표지1"/>
      <sheetName val="EP0618"/>
      <sheetName val="계정과목"/>
      <sheetName val="1차물량(ABOUT)"/>
      <sheetName val="참고)BTL시설예산 기준표"/>
      <sheetName val="경기"/>
      <sheetName val="인부노임단가"/>
      <sheetName val="[내역서(ͭ_x005f_x0000_ͭ_x005f_x0000__x005f_x001c__x0"/>
      <sheetName val="VXXXXX"/>
      <sheetName val="MOTOR"/>
      <sheetName val="_내역서(ͭ_ͭ__x001c___x001c__가표"/>
      <sheetName val="산출근_x001b__x0000__x0000__x0000_"/>
      <sheetName val="결재갑지"/>
      <sheetName val="제목"/>
      <sheetName val="수고조사야_x0002_"/>
      <sheetName val="일위대가(가설)"/>
      <sheetName val="기초자료입력"/>
      <sheetName val="2000전체분"/>
      <sheetName val="수로BOX"/>
      <sheetName val="INDEX"/>
      <sheetName val="물량내역서"/>
      <sheetName val="비탈면보호공수량산출"/>
      <sheetName val="예산대비"/>
      <sheetName val="기술자자료입력"/>
      <sheetName val="COPING"/>
      <sheetName val="총괄BOQ"/>
      <sheetName val="토목검측서"/>
      <sheetName val="투자비"/>
      <sheetName val="조성원가DATA"/>
      <sheetName val="사업비"/>
      <sheetName val="원"/>
      <sheetName val="산출집계"/>
      <sheetName val="1. 조명내역서(조명설치)"/>
      <sheetName val="2. 조명내역서(조명자재)"/>
      <sheetName val="일위대가집계표"/>
      <sheetName val="울산자동제어"/>
      <sheetName val="고가수조"/>
      <sheetName val="식재"/>
      <sheetName val="시설물"/>
      <sheetName val="식재출력용"/>
      <sheetName val="유지관리"/>
      <sheetName val="Macro1"/>
      <sheetName val="공종단가"/>
      <sheetName val="입찰보고"/>
      <sheetName val="신천교(음성)"/>
      <sheetName val="부대내역"/>
      <sheetName val="정비손익"/>
      <sheetName val="총괄변경내역서"/>
      <sheetName val="설계변경총괄표(계산식)"/>
      <sheetName val="공사원가계산서 "/>
      <sheetName val="단가산출서"/>
      <sheetName val="건축설비"/>
      <sheetName val="검토"/>
      <sheetName val="공사비대비"/>
      <sheetName val="도장면"/>
      <sheetName val="03전반노무비"/>
      <sheetName val="공통부대"/>
      <sheetName val="용수지선토적"/>
      <sheetName val="도로토적"/>
      <sheetName val="공사비"/>
      <sheetName val="성명순"/>
      <sheetName val="표지 (3)"/>
      <sheetName val="발송공문"/>
      <sheetName val="공사완료보고서"/>
      <sheetName val="준공계"/>
      <sheetName val="준공검사원"/>
      <sheetName val="준공검사조서"/>
      <sheetName val="공사감독조서"/>
      <sheetName val="시설인수인계서"/>
      <sheetName val="손질공사조서"/>
      <sheetName val="입회조서"/>
      <sheetName val="준공내역서"/>
      <sheetName val="공사비집행결과보고서"/>
      <sheetName val="실명화카드"/>
      <sheetName val="원가계산서 (2)"/>
      <sheetName val="원가계산서3"/>
      <sheetName val="공종별집계표1"/>
      <sheetName val="공종별내역서1"/>
      <sheetName val="주요자재1"/>
      <sheetName val="일위대가1"/>
      <sheetName val="산출 근거1"/>
      <sheetName val="원가계산서(군)"/>
      <sheetName val="공종별집계표"/>
      <sheetName val="관급자재정산서"/>
      <sheetName val="작업공정표"/>
      <sheetName val="각사별공사비분개 "/>
      <sheetName val="GT 1050x650"/>
      <sheetName val="경율산정_XLS"/>
      <sheetName val="[내역서(ͭ?ͭ???가표"/>
      <sheetName val="신_분1"/>
      <sheetName val="BTL시설예산_기준표"/>
      <sheetName val="5_학교신설예산_집행(01~08)"/>
      <sheetName val="점검결과(08년_100교_지원)"/>
      <sheetName val="8_설치품셈"/>
      <sheetName val="내역서_제출"/>
      <sheetName val="아파트_"/>
      <sheetName val="2_고용보험료산출근거"/>
      <sheetName val="27_건설이자"/>
      <sheetName val="9-2_단지투자"/>
      <sheetName val="9-4_단지분양수납"/>
      <sheetName val="28_차입금상환계획"/>
      <sheetName val="10-4_운하물류분양수납"/>
      <sheetName val="10-2_운하물류투자"/>
      <sheetName val="※_2010예산총괄표"/>
      <sheetName val="전차선로_물량표"/>
      <sheetName val="연동내역"/>
      <sheetName val="세부내역"/>
      <sheetName val="개별직종노임단가(2005.1)"/>
      <sheetName val="본사인상전"/>
      <sheetName val="BOJUNGGM"/>
      <sheetName val="입력단가"/>
      <sheetName val="99노임단가"/>
      <sheetName val="총괄 내역서"/>
      <sheetName val="마스터"/>
      <sheetName val="2.토목공사"/>
      <sheetName val="일위대가목차"/>
      <sheetName val="사  업  비  수  지  예  산  서"/>
      <sheetName val="장비"/>
      <sheetName val="철골,판넬"/>
      <sheetName val="일위-1"/>
      <sheetName val="일위-2"/>
      <sheetName val="일위-3"/>
      <sheetName val="일위-4"/>
      <sheetName val="일위-5"/>
      <sheetName val="인부노임"/>
      <sheetName val="3희질산"/>
      <sheetName val="설비원가"/>
      <sheetName val="4.고용보험"/>
      <sheetName val="3.고용보험료산출근거"/>
      <sheetName val="CHECKLIST"/>
      <sheetName val="PIPE"/>
      <sheetName val="우수"/>
      <sheetName val="96보완계획7.12"/>
      <sheetName val="고시단가"/>
      <sheetName val="관부설공집계표"/>
      <sheetName val="원형1호맨홀토공수량"/>
      <sheetName val="단가일람 (2)"/>
      <sheetName val="단면가정"/>
      <sheetName val="Customer_Databa袸"/>
      <sheetName val="건축내역(동해조인)"/>
      <sheetName val="개인별조서"/>
      <sheetName val="노임,재료비"/>
      <sheetName val="FACTOR"/>
      <sheetName val="PIPERACK 집계표"/>
      <sheetName val="EQUIPEMENT 집계표"/>
      <sheetName val="BUILDING &amp;SHELTER 집계표"/>
      <sheetName val="OTHERS 집계표"/>
      <sheetName val="MPR01"/>
      <sheetName val="MPR02"/>
      <sheetName val="MPR03"/>
      <sheetName val="SPR01"/>
      <sheetName val="SPR02"/>
      <sheetName val="SPR03"/>
      <sheetName val="FPR01"/>
      <sheetName val="FPR02"/>
      <sheetName val="G-1"/>
      <sheetName val="K-PR"/>
      <sheetName val="YE-1"/>
      <sheetName val="YE-2"/>
      <sheetName val="YK"/>
      <sheetName val="YJ"/>
      <sheetName val="YN"/>
      <sheetName val="YW"/>
      <sheetName val="COLDBOX"/>
      <sheetName val="STR-A"/>
      <sheetName val="STR-B"/>
      <sheetName val="STR-C"/>
      <sheetName val="STR-D"/>
      <sheetName val="STR-E"/>
      <sheetName val="STR-F"/>
      <sheetName val="STR-G"/>
      <sheetName val="101-H"/>
      <sheetName val="203-H"/>
      <sheetName val="401-H"/>
      <sheetName val="124-F1"/>
      <sheetName val="134-C2"/>
      <sheetName val="506-CR"/>
      <sheetName val="CONTROL BD"/>
      <sheetName val="CCS201"/>
      <sheetName val="CCS401"/>
      <sheetName val="C3-LPF"/>
      <sheetName val="CT-LPF"/>
      <sheetName val="CT-HANDRAIL"/>
      <sheetName val="LPM01"/>
      <sheetName val="LPM02"/>
      <sheetName val="LPM03"/>
      <sheetName val="LPM04"/>
      <sheetName val="CW-LPS"/>
      <sheetName val="LPS-AB"/>
      <sheetName val="LPS-AC"/>
      <sheetName val="LPS-AD"/>
      <sheetName val="LPS-CD"/>
      <sheetName val="LPS-JK"/>
      <sheetName val="LIFTING DEVICE"/>
      <sheetName val="자재코드"/>
      <sheetName val="Table"/>
      <sheetName val="기초입력"/>
      <sheetName val="A2"/>
      <sheetName val="계수시트"/>
      <sheetName val="대로근거"/>
      <sheetName val="중로근거"/>
      <sheetName val="SCHEDULE"/>
      <sheetName val="식재일위대가"/>
      <sheetName val="ateCodes_TimeCodes_OverrideShor"/>
      <sheetName val="공사비산출내역"/>
      <sheetName val="96.12"/>
      <sheetName val="220 (2)"/>
      <sheetName val="단가비교표(전기)"/>
      <sheetName val="품셈"/>
      <sheetName val="자료입력"/>
      <sheetName val="동해title"/>
      <sheetName val="전체공내역서"/>
      <sheetName val="98지급계획"/>
      <sheetName val="연습장소"/>
      <sheetName val="내역(영일)"/>
      <sheetName val="DD_raw"/>
      <sheetName val="NW_raw"/>
      <sheetName val="당월 인력"/>
      <sheetName val="소상 &quot;1&quot;"/>
      <sheetName val="ateCodes_x005f_x0000_TimeCodes_x005f_x0000_"/>
      <sheetName val="[내역서(ͭ?ͭ?_x005f_x001c_?_x005f_x001c_?가표"/>
      <sheetName val="G_R300경푀"/>
      <sheetName val="집계표_정리_"/>
      <sheetName val="건축개요"/>
      <sheetName val="1단지구내"/>
      <sheetName val="1단지주차장전등"/>
      <sheetName val="설산1.나"/>
      <sheetName val="본사S"/>
      <sheetName val="약품공급2"/>
      <sheetName val="07기준"/>
      <sheetName val="물량표S"/>
      <sheetName val="동문건설"/>
      <sheetName val="건축원가"/>
      <sheetName val="도실집(내역)-전기외주"/>
      <sheetName val="직노"/>
      <sheetName val="Baby일위대가"/>
      <sheetName val="기계내역"/>
      <sheetName val="저"/>
      <sheetName val="사당"/>
      <sheetName val="구조대가"/>
      <sheetName val="포설대가1"/>
      <sheetName val="부대대가"/>
      <sheetName val="견적서"/>
      <sheetName val="단가표"/>
      <sheetName val="양수장(기계)"/>
      <sheetName val="입력란"/>
      <sheetName val="97노임단가"/>
      <sheetName val="단가적용"/>
      <sheetName val="Man Hole"/>
      <sheetName val="04년부품"/>
      <sheetName val="신청서"/>
      <sheetName val="0.0ControlSheet"/>
      <sheetName val="Tool"/>
      <sheetName val="그림"/>
      <sheetName val="본사공가현황"/>
      <sheetName val="BATCH"/>
      <sheetName val="단가산출"/>
      <sheetName val="사업성분석"/>
      <sheetName val="사업ﾈƩ"/>
      <sheetName val="토공계산서(부체도로)"/>
      <sheetName val="계정과목분류"/>
      <sheetName val="예산서 "/>
      <sheetName val="수Å_x0000_"/>
      <sheetName val="수뢹_xdd4d_"/>
      <sheetName val="일산실행내역"/>
      <sheetName val="AILC004"/>
      <sheetName val="재집"/>
      <sheetName val="DHEQSUPT"/>
      <sheetName val="건축집계합계"/>
      <sheetName val="건축집계표이수"/>
      <sheetName val="스케즐"/>
      <sheetName val="PI"/>
      <sheetName val="기자재비"/>
      <sheetName val="L형옹벽"/>
      <sheetName val="1차배부(JB포함)"/>
      <sheetName val="Quantity"/>
      <sheetName val="De bai"/>
      <sheetName val="125x125"/>
      <sheetName val="대전-교대(A1-A2)"/>
      <sheetName val="영동(D젅"/>
      <sheetName val="[내역서(ͭ_x0000_ͭ_x0000__x001c__x0"/>
      <sheetName val="ateCodes_x0000_TimeCodes_x0000_"/>
      <sheetName val="2.원가및인원현황집계"/>
      <sheetName val="손익"/>
      <sheetName val="견蒸8蓼"/>
      <sheetName val="1차_내역서1"/>
      <sheetName val="_견적서1"/>
      <sheetName val="플랜트_설치1"/>
      <sheetName val="기초입력_DATA1"/>
      <sheetName val="노임단가_(2)1"/>
      <sheetName val="설명서_1"/>
      <sheetName val="BSD_(2)1"/>
      <sheetName val="2-1__경관조명_내역총괄표1"/>
      <sheetName val="중기조종사_단위단가1"/>
      <sheetName val="인건비_1"/>
      <sheetName val="수량계산서_집계표(가설_신설_및_철거-을지로3가_3호선1"/>
      <sheetName val="수량계산서_집계표(신설-을지로3가_3호선)1"/>
      <sheetName val="수량계산서_집계표(철거-을지로3가_3호선)1"/>
      <sheetName val="아파트_내역1"/>
      <sheetName val="1_동력공사"/>
      <sheetName val="내역-_CCTV"/>
      <sheetName val="조도계산서_(도서)"/>
      <sheetName val="품셈_"/>
      <sheetName val="실행내역서_"/>
      <sheetName val="6-1__관개량조서"/>
      <sheetName val="5_직원투입현황"/>
      <sheetName val="Sch9"/>
      <sheetName val="설계_x0000_"/>
      <sheetName val="5.학교신설예산 쎸⬅/_x0000_瀀þ_x0000__x0000_밀"/>
      <sheetName val="5.학교신설예산 Ⴘ_x0000_퀀诋쌆蠅/_x0000_᠀"/>
      <sheetName val="정공공사"/>
      <sheetName val="(A)내역서"/>
      <sheetName val="JUCK"/>
      <sheetName val="물가자료"/>
      <sheetName val="수로교총재료집계"/>
      <sheetName val="보고서"/>
      <sheetName val="변경개요"/>
      <sheetName val="실정내역"/>
      <sheetName val="이서 빙등제"/>
      <sheetName val="내역증감-전체분"/>
      <sheetName val="원가계산서(생태쉼터) "/>
      <sheetName val="내역서(빙등제)"/>
      <sheetName val="전망데크1"/>
      <sheetName val="단가산출호표"/>
      <sheetName val="방림 토공수량"/>
      <sheetName val="방림 토공 산출근거"/>
      <sheetName val="종류별수량산출"/>
      <sheetName val="소운반단가산출"/>
      <sheetName val="이서 빙등제 수량집계표"/>
      <sheetName val="이서 빙등제 산출근거"/>
      <sheetName val="현황사진대지"/>
      <sheetName val="code"/>
      <sheetName val="운반거리"/>
      <sheetName val="자재 집계표"/>
      <sheetName val="전력구구조물산근"/>
      <sheetName val="관경별내역서"/>
      <sheetName val="원가계산서 "/>
      <sheetName val="회계코드"/>
      <sheetName val="공사코드"/>
      <sheetName val="관리부"/>
      <sheetName val="정산"/>
      <sheetName val="청구분"/>
      <sheetName val="총무부"/>
      <sheetName val="기초"/>
      <sheetName val="기초자료"/>
      <sheetName val="직접경비산출근거"/>
      <sheetName val="특수선일위대가"/>
      <sheetName val="업무처리전"/>
      <sheetName val="6.1.일위대가"/>
      <sheetName val="효성CB 1P기초"/>
      <sheetName val="관련자료입력"/>
      <sheetName val="본공사"/>
      <sheetName val="JUCKEYK"/>
      <sheetName val="재료비집계표"/>
      <sheetName val="2000노임기준"/>
      <sheetName val="건축공사"/>
      <sheetName val="실DATA_3"/>
      <sheetName val="_갑__지_3"/>
      <sheetName val="코스모공장_(어음)2"/>
      <sheetName val="A_견적2"/>
      <sheetName val="단가_(2)2"/>
      <sheetName val="환경기계공정표_(3)2"/>
      <sheetName val="Sheet1_(2)2"/>
      <sheetName val="총_원가계산2"/>
      <sheetName val="총괄갑_2"/>
      <sheetName val="내역서1999_8최종2"/>
      <sheetName val="6PILE__(돌출)2"/>
      <sheetName val="11-2_아파트내역2"/>
      <sheetName val="전선_및_전선관-자유로1"/>
      <sheetName val="일위대가_1"/>
      <sheetName val="3월팀계_1"/>
      <sheetName val="C1_공사개요1"/>
      <sheetName val="A1_스케쥴1"/>
      <sheetName val="단가_및_재료비1"/>
      <sheetName val="AS포장복구_1"/>
      <sheetName val="G_R300경비1"/>
      <sheetName val="Customer_Databas1"/>
      <sheetName val="주공_갑지1"/>
      <sheetName val="DATA_입력란1"/>
      <sheetName val="선급금有(현금지출)"/>
      <sheetName val="_내역서(ͭ_x0000_ͭ_x0000__x001c__x0"/>
      <sheetName val="ANX3A11"/>
      <sheetName val="DG"/>
      <sheetName val="EL"/>
      <sheetName val="Isolasi Luar Dalam"/>
      <sheetName val="Isolasi Luar"/>
      <sheetName val="VL,NC,MTC"/>
      <sheetName val="breakdown Price-Chuong"/>
      <sheetName val="cable, lighting, switch"/>
      <sheetName val="DONGIA"/>
      <sheetName val="Dulieu"/>
      <sheetName val="BG"/>
      <sheetName val="DonGia VatTuLK"/>
      <sheetName val="DLdauvao"/>
      <sheetName val="DGXDCB"/>
      <sheetName val="PMC"/>
      <sheetName val="공사"/>
      <sheetName val="_내역서(ͭ_x005f_x0000_ͭ_x005f_x0000__x005f_x001c__x0"/>
      <sheetName val="_내역서(ͭ_ͭ__x005f_x001c___x005f_x001c__가표"/>
      <sheetName val="단가_및_렀侫ԯ"/>
      <sheetName val="단가_및_밀⪙Ѐ"/>
      <sheetName val="단가_및_렀풫ԯ"/>
      <sheetName val="단가_및_가ᦘ"/>
      <sheetName val="단가_및_䰀ẗ鐀"/>
      <sheetName val="단가_및_렀纫ԯ"/>
      <sheetName val="갑"/>
      <sheetName val="경영"/>
      <sheetName val="98년"/>
      <sheetName val="실적"/>
      <sheetName val="2_대외공문"/>
      <sheetName val="EQUIP_LIST"/>
      <sheetName val="전체내역_(2)"/>
      <sheetName val="7_기-검-보_100"/>
      <sheetName val="Raw_Data"/>
      <sheetName val="예정공정표_"/>
      <sheetName val="안전장치"/>
      <sheetName val="BM"/>
      <sheetName val="사렀趫ԯ"/>
      <sheetName val="사렀㾫ԯ"/>
      <sheetName val="사렀஫԰"/>
      <sheetName val="사업총렀"/>
      <sheetName val="단가_및_렀랫ԯ"/>
      <sheetName val="뚝토공"/>
      <sheetName val="토적계산서"/>
      <sheetName val="공사명입력"/>
      <sheetName val="은행"/>
      <sheetName val="토목내역서 (도급단가)"/>
      <sheetName val="덤프트럭계수"/>
      <sheetName val="의왕실행"/>
      <sheetName val="노임단가(2010.상)"/>
      <sheetName val="시행결의을"/>
      <sheetName val="기본사양입력"/>
      <sheetName val="INSTR"/>
      <sheetName val="Bang chiet tinh TBA"/>
      <sheetName val="Tcd"/>
      <sheetName val="DTCT"/>
      <sheetName val="gvl"/>
      <sheetName val="Cash2"/>
      <sheetName val="Z"/>
      <sheetName val="화순 대리-다지리실행내역"/>
      <sheetName val="임시정보시트"/>
      <sheetName val="공통가설내역서  (당사)"/>
      <sheetName val="공내역"/>
      <sheetName val="골조"/>
      <sheetName val="조경내역"/>
      <sheetName val="문10"/>
      <sheetName val="주요항목별"/>
      <sheetName val="設計条件"/>
      <sheetName val="수_x0000_"/>
      <sheetName val="기계경비일람"/>
      <sheetName val="심사공종"/>
      <sheetName val="단가_및_재료_xdab0_"/>
      <sheetName val="단가_및_재료讀"/>
      <sheetName val="_내역서(ͭ_x005f_x005f_x005f_x0000_ͭ_x005f_x005f_x000"/>
      <sheetName val="ateCodes_x005f_x005f_x005f_x0000_TimeCodes_"/>
      <sheetName val="_내역서(ͭ_ͭ__x005f_x005f_x005f_x001c___x005f_x005f_x"/>
      <sheetName val="상세"/>
      <sheetName val="문2공10일위대가"/>
      <sheetName val="99선급비용"/>
      <sheetName val="정의"/>
      <sheetName val="현장관리비 산출내역"/>
      <sheetName val="Macro(전기)"/>
      <sheetName val="경비2내역"/>
      <sheetName val="2.1 受電設備棟"/>
      <sheetName val="2.2 受・防火水槽"/>
      <sheetName val="2.3 排水処理設備棟"/>
      <sheetName val="2.4 倉庫棟"/>
      <sheetName val="2.5 守衛棟"/>
      <sheetName val="Div26 - Elect"/>
      <sheetName val="Prelims"/>
      <sheetName val="Rate"/>
      <sheetName val="電気設備表"/>
      <sheetName val="一発シート"/>
      <sheetName val="Item-DATA"/>
      <sheetName val="NSA fr Revit"/>
      <sheetName val="MTO REV.0"/>
      <sheetName val="HS"/>
      <sheetName val="Area Cal"/>
      <sheetName val="A__x0010__x0000_"/>
      <sheetName val="원보"/>
      <sheetName val="사가⺘"/>
      <sheetName val="케이블트레이"/>
      <sheetName val="간접비"/>
      <sheetName val="PL단가산정"/>
      <sheetName val="그림2"/>
      <sheetName val="토목내역서"/>
      <sheetName val="기계내역서"/>
      <sheetName val="BUR"/>
      <sheetName val="Finishes code"/>
      <sheetName val="ironmongery"/>
      <sheetName val="CC-Breakdown"/>
      <sheetName val="방배동내역 (총괄)"/>
      <sheetName val="마감사양"/>
      <sheetName val="T13(P68~72,78)"/>
      <sheetName val="우수받이"/>
      <sheetName val="사䀀啣1"/>
      <sheetName val="30집계표"/>
      <sheetName val="계측-Tray"/>
      <sheetName val="CCTV 수량(배관-송수가압장)"/>
      <sheetName val="노무비 근거"/>
      <sheetName val="EXPENSE"/>
      <sheetName val="11-2_아파_x0000__x0000_Ԁ_x0000_"/>
      <sheetName val="환경기계공정표_(3)"/>
      <sheetName val="품셈총괄표"/>
      <sheetName val="환경기계공정표_(3)´"/>
      <sheetName val="[내역서(1).xls]5.학교신설예산 쎸⬅/_x0000_瀀þ_x0000__x0000_밀"/>
      <sheetName val="신축(_x0000__x0000__x0005_"/>
      <sheetName val="고객사 관리 코드"/>
      <sheetName val="예가대비"/>
      <sheetName val="요약"/>
      <sheetName val="노면표시1"/>
      <sheetName val="분수장비시설수량"/>
      <sheetName val="HX"/>
      <sheetName val=""/>
      <sheetName val="인건비(10)"/>
      <sheetName val="화성태안9공구내역(실행)"/>
      <sheetName val="6공구(당초)"/>
      <sheetName val="공사비 내역 (가)"/>
      <sheetName val="신규일위"/>
      <sheetName val="달력"/>
      <sheetName val="AS포장복_x0000__x0000_"/>
      <sheetName val="기타자료"/>
      <sheetName val="제경비산출서"/>
      <sheetName val="단위단가"/>
      <sheetName val="공사설명서"/>
      <sheetName val="역T형교대(PILE기초)"/>
      <sheetName val="Setup"/>
      <sheetName val="1승인신청서"/>
      <sheetName val="실DATA_4"/>
      <sheetName val="총괄갑_3"/>
      <sheetName val="_갑__지_4"/>
      <sheetName val="코스모공장_(어음)3"/>
      <sheetName val="A_견적3"/>
      <sheetName val="환경기계공정표_(3)3"/>
      <sheetName val="Sheet1_(2)3"/>
      <sheetName val="총_원가계산3"/>
      <sheetName val="단가_(2)3"/>
      <sheetName val="내역서1999_8최종3"/>
      <sheetName val="6PILE__(돌출)3"/>
      <sheetName val="11-2_아파트내역3"/>
      <sheetName val="_견적서2"/>
      <sheetName val="1차_내역서2"/>
      <sheetName val="기초입력_DATA2"/>
      <sheetName val="노임단가_(2)2"/>
      <sheetName val="인건비_2"/>
      <sheetName val="플랜트_설치2"/>
      <sheetName val="BSD_(2)2"/>
      <sheetName val="2-1__경관조명_내역총괄표2"/>
      <sheetName val="신_분2"/>
      <sheetName val="일위대가_2"/>
      <sheetName val="중기조종사_단위단가2"/>
      <sheetName val="설명서_2"/>
      <sheetName val="수량계산서_집계표(가설_신설_및_철거-을지로3가_3호선2"/>
      <sheetName val="수량계산서_집계표(신설-을지로3가_3호선)2"/>
      <sheetName val="수량계산서_집계표(철거-을지로3가_3호선)2"/>
      <sheetName val="전선_및_전선관-자유로2"/>
      <sheetName val="3월팀계_2"/>
      <sheetName val="단가_및_재료비2"/>
      <sheetName val="C1_공사개요2"/>
      <sheetName val="A1_스케쥴2"/>
      <sheetName val="AS포장복구_2"/>
      <sheetName val="G_R300경비2"/>
      <sheetName val="주공_갑지2"/>
      <sheetName val="아파트_내역2"/>
      <sheetName val="Customer_Databas2"/>
      <sheetName val="2_고용보험료산출근거1"/>
      <sheetName val="경율산정_XLS1"/>
      <sheetName val="DATA_입력란2"/>
      <sheetName val="27_건설이자1"/>
      <sheetName val="9-2_단지투자1"/>
      <sheetName val="9-4_단지분양수납1"/>
      <sheetName val="28_차입금상환계획1"/>
      <sheetName val="10-4_운하물류분양수납1"/>
      <sheetName val="10-2_운하물류투자1"/>
      <sheetName val="※_2010예산총괄표1"/>
      <sheetName val="8_설치품셈1"/>
      <sheetName val="내역서_제출1"/>
      <sheetName val="BTL시설예산_기준표1"/>
      <sheetName val="5_학교신설예산_집행(01~08)1"/>
      <sheetName val="점검결과(08년_100교_지원)1"/>
      <sheetName val="전차선로_물량표1"/>
      <sheetName val="아파트_1"/>
      <sheetName val="조도계산서_(도서)1"/>
      <sheetName val="내역-_CCTV1"/>
      <sheetName val="1_설계조건"/>
      <sheetName val="기본항목_입력"/>
      <sheetName val="8_PILE__(돌출)"/>
      <sheetName val="공사원가계산서_"/>
      <sheetName val="표지_(3)"/>
      <sheetName val="원가계산서_(2)"/>
      <sheetName val="산출_근거1"/>
      <sheetName val="총괄_내역서"/>
      <sheetName val="1__조명내역서(조명설치)"/>
      <sheetName val="2__조명내역서(조명자재)"/>
      <sheetName val="_내역서(ͭ_ͭ___가표"/>
      <sheetName val="GT_1050x650"/>
      <sheetName val="참고)BTL시설예산_기준표"/>
      <sheetName val="개별직종노임단가(2005_1)"/>
      <sheetName val="2_토목공사"/>
      <sheetName val="각사별공사비분개_"/>
      <sheetName val="4_고용보험"/>
      <sheetName val="3_고용보험료산출근거"/>
      <sheetName val="PIPERACK_집계표"/>
      <sheetName val="EQUIPEMENT_집계표"/>
      <sheetName val="BUILDING_&amp;SHELTER_집계표"/>
      <sheetName val="OTHERS_집계표"/>
      <sheetName val="CONTROL_BD"/>
      <sheetName val="LIFTING_DEVICE"/>
      <sheetName val="단가일람_(2)"/>
      <sheetName val="사__업__비__수__지__예__산__서"/>
      <sheetName val="Man_Hole"/>
      <sheetName val="220_(2)"/>
      <sheetName val="96_12"/>
      <sheetName val="당월_인력"/>
      <sheetName val="소상_&quot;1&quot;"/>
      <sheetName val="설산1_나"/>
      <sheetName val="표지_"/>
      <sheetName val="지번별_묘묙소요내역"/>
      <sheetName val="총괄_설계내역서"/>
      <sheetName val="0_0ControlSheet"/>
      <sheetName val="[내역서(ͭͭ_x0"/>
      <sheetName val="De_bai"/>
      <sheetName val="2_원가및인원현황집계"/>
      <sheetName val="수뢹"/>
      <sheetName val="예산서_"/>
      <sheetName val="노임단가(2010_상)"/>
      <sheetName val="Isolasi_Luar_Dalam"/>
      <sheetName val="Isolasi_Luar"/>
      <sheetName val="breakdown_Price-Chuong"/>
      <sheetName val="cable,_lighting,_switch"/>
      <sheetName val="DonGia_VatTuLK"/>
      <sheetName val="Bang_chiet_tinh_TBA"/>
      <sheetName val="화순_대리-다지리실행내역"/>
      <sheetName val="6_1_일위대가"/>
      <sheetName val="효성CB_1P기초"/>
      <sheetName val="토목내역서_(도급단가)"/>
      <sheetName val="5_학교신설예산_쎸⬅/瀀þ밀"/>
      <sheetName val="공통가설내역서__(당사)"/>
      <sheetName val="laroux"/>
      <sheetName val="재무가정"/>
      <sheetName val="일정계획"/>
      <sheetName val="HD 1-4 세부공종별,업체별 내역(L4)"/>
      <sheetName val="2F 회의실견적(5_14 일대)"/>
      <sheetName val="ateCodes_x005f_x0000_TimeCodes_"/>
      <sheetName val="_내역서(ͭ_x005f_x0000_ͭ_x000"/>
      <sheetName val="_내역서(ͭ_ͭ__x005f_x001c___x"/>
      <sheetName val="cable-data"/>
      <sheetName val="목록"/>
      <sheetName val="원가계산서_"/>
      <sheetName val="중동볨ᇭ"/>
      <sheetName val="LEGEND"/>
      <sheetName val="VIN_Index"/>
      <sheetName val="Khoi luong"/>
      <sheetName val="VCV-BE-TONG"/>
      <sheetName val="chiettinh"/>
      <sheetName val="_내역서(ͭ?ͭ?_x001c__x0"/>
      <sheetName val="ateCodes?TimeCodes?"/>
      <sheetName val="_내역서(ͭͭ가표"/>
      <sheetName val="Section"/>
      <sheetName val="Sum"/>
      <sheetName val="Gia vat tu"/>
      <sheetName val="KL"/>
      <sheetName val="TTDZ22"/>
      <sheetName val="KH-Q1,Q2,01"/>
      <sheetName val="costing_CV"/>
      <sheetName val="Spec1"/>
      <sheetName val="w't table"/>
      <sheetName val="VS배관내역서"/>
      <sheetName val="③知识"/>
      <sheetName val="교량공"/>
      <sheetName val="부가세별도"/>
      <sheetName val="범례표"/>
      <sheetName val="은행코ᇇ"/>
      <sheetName val="사_x0000__x0000_Ԁ"/>
      <sheetName val="공급기자재조서 (2)"/>
      <sheetName val="산출(동해선 본선)"/>
      <sheetName val="집계(동해본선) "/>
      <sheetName val="산출(동해역통신)"/>
      <sheetName val="역집계(동해역통신)"/>
      <sheetName val="Sheet㙸˯㦀ȼ_xda1b_!"/>
      <sheetName val="7.경제성결과"/>
      <sheetName val="설명서硅"/>
      <sheetName val="설명서E"/>
      <sheetName val="고객사_관리_코드"/>
      <sheetName val="_내역서(ͭͭ_x0"/>
      <sheetName val="업체자료"/>
      <sheetName val="Front"/>
      <sheetName val="암센터"/>
      <sheetName val="손익차9월2"/>
      <sheetName val="소화실적"/>
      <sheetName val="사업부배부A"/>
      <sheetName val="상반기손익차2총괄"/>
      <sheetName val="97 사업추정(WEKI)"/>
      <sheetName val="공사금액 내역 (1)"/>
      <sheetName val="신축(단위_x0000_"/>
      <sheetName val="배수통관(좌)"/>
      <sheetName val="단가_(2\_x0000_"/>
      <sheetName val="단가_(2\栀"/>
      <sheetName val="환경기계공정표_(3_x0000__x0000_"/>
      <sheetName val="ประมาณการประตูหน้าต่าง "/>
      <sheetName val="schedule "/>
      <sheetName val="SITE OFFICE"/>
      <sheetName val="FRP PIPING 일위대가"/>
      <sheetName val="사_x0000__x0000__x0000_"/>
      <sheetName val="H-PILE수량집계"/>
      <sheetName val="대비표(토공1안)"/>
      <sheetName val="포장물량집계"/>
      <sheetName val="1.변경범위"/>
      <sheetName val="ateCodes_TimeCodes_OverrideSh_3"/>
      <sheetName val="ateCodes_TimeCodes_OverrideSh_2"/>
      <sheetName val="방배동내역(_x0000__x0000_"/>
      <sheetName val="전선_및_전선관-_x0000__x0000__x0005_"/>
      <sheetName val="총급여"/>
      <sheetName val="삼영지급"/>
      <sheetName val="수당"/>
      <sheetName val="노무비대장기본"/>
      <sheetName val="c &amp; g rhs"/>
      <sheetName val="HARGA MATERIAL"/>
      <sheetName val="경제지표"/>
      <sheetName val="영업소실적"/>
      <sheetName val="Formula"/>
      <sheetName val="DIV2"/>
      <sheetName val="ESTI."/>
      <sheetName val="DI-ESTI"/>
      <sheetName val="D_MUC"/>
      <sheetName val="Don gia chi tiet"/>
      <sheetName val="Breakdown (B)"/>
      <sheetName val="Scheme B Estimate "/>
      <sheetName val="5.학교신설예산 쎸⬅/"/>
      <sheetName val="5.학교신설예산 Ⴘ"/>
      <sheetName val="별표총괄"/>
      <sheetName val="실DATA_5"/>
      <sheetName val="_갑__지_5"/>
      <sheetName val="코스모공장_(어음)4"/>
      <sheetName val="A_견적4"/>
      <sheetName val="환경기계공정표_(3)4"/>
      <sheetName val="총_원가계산4"/>
      <sheetName val="Sheet1_(2)4"/>
      <sheetName val="내역서1999_8최종4"/>
      <sheetName val="단가_(2)4"/>
      <sheetName val="총괄갑_4"/>
      <sheetName val="6PILE__(돌출)4"/>
      <sheetName val="11-2_아파트내역4"/>
      <sheetName val="기초입력_DATA3"/>
      <sheetName val="_견적서3"/>
      <sheetName val="노임단가_(2)3"/>
      <sheetName val="1차_내역서3"/>
      <sheetName val="BSD_(2)3"/>
      <sheetName val="플랜트_설치3"/>
      <sheetName val="설명서_3"/>
      <sheetName val="2-1__경관조명_내역총괄표3"/>
      <sheetName val="일위대가_3"/>
      <sheetName val="중기조종사_단위단가3"/>
      <sheetName val="인건비_3"/>
      <sheetName val="전선_및_전선관-자유로3"/>
      <sheetName val="수량계산서_집계표(가설_신설_및_철거-을지로3가_3호선3"/>
      <sheetName val="수량계산서_집계표(신설-을지로3가_3호선)3"/>
      <sheetName val="수량계산서_집계표(철거-을지로3가_3호선)3"/>
      <sheetName val="신_분3"/>
      <sheetName val="C1_공사개요3"/>
      <sheetName val="A1_스케쥴3"/>
      <sheetName val="3월팀계_3"/>
      <sheetName val="Customer_Databas3"/>
      <sheetName val="단가_및_재료비3"/>
      <sheetName val="아파트_내역3"/>
      <sheetName val="AS포장복구_3"/>
      <sheetName val="전차선로_물량표2"/>
      <sheetName val="G_R300경비3"/>
      <sheetName val="27_건설이자2"/>
      <sheetName val="9-2_단지투자2"/>
      <sheetName val="9-4_단지분양수납2"/>
      <sheetName val="28_차입금상환계획2"/>
      <sheetName val="10-4_운하물류분양수납2"/>
      <sheetName val="10-2_운하물류투자2"/>
      <sheetName val="※_2010예산총괄표2"/>
      <sheetName val="주공_갑지3"/>
      <sheetName val="내역서_제출2"/>
      <sheetName val="1_동력공사1"/>
      <sheetName val="DATA_입력란3"/>
      <sheetName val="경율산정_XLS2"/>
      <sheetName val="조도계산서_(도서)2"/>
      <sheetName val="2_고용보험료산출근거2"/>
      <sheetName val="8_설치품셈2"/>
      <sheetName val="아파트_2"/>
      <sheetName val="품셈_1"/>
      <sheetName val="1_설계조건1"/>
      <sheetName val="BTL시설예산_기준표2"/>
      <sheetName val="5_학교신설예산_집행(01~08)2"/>
      <sheetName val="점검결과(08년_100교_지원)2"/>
      <sheetName val="5_직원투입현황1"/>
      <sheetName val="EQUIP_LIST1"/>
      <sheetName val="6-1__관개량조서1"/>
      <sheetName val="실행내역서_1"/>
      <sheetName val="전체내역_(2)1"/>
      <sheetName val="예정공정표_1"/>
      <sheetName val="Raw_Data1"/>
      <sheetName val="내역-_CCTV2"/>
      <sheetName val="2_대외공문1"/>
      <sheetName val="7_기-검-보_1001"/>
      <sheetName val="기본항목_입력1"/>
      <sheetName val="8_PILE__(돌출)1"/>
      <sheetName val="1__조명내역서(조명설치)1"/>
      <sheetName val="2__조명내역서(조명자재)1"/>
      <sheetName val="참고)BTL시설예산_기준표1"/>
      <sheetName val="표지_(3)1"/>
      <sheetName val="원가계산서_(2)1"/>
      <sheetName val="산출_근거11"/>
      <sheetName val="공사원가계산서_1"/>
      <sheetName val="총괄_내역서1"/>
      <sheetName val="2_토목공사1"/>
      <sheetName val="GT_1050x6501"/>
      <sheetName val="개별직종노임단가(2005_1)1"/>
      <sheetName val="당월_인력1"/>
      <sheetName val="2_원가및인원현황집계1"/>
      <sheetName val="96_121"/>
      <sheetName val="각사별공사비분개_1"/>
      <sheetName val="4_고용보험1"/>
      <sheetName val="3_고용보험료산출근거1"/>
      <sheetName val="단가일람_(2)1"/>
      <sheetName val="사__업__비__수__지__예__산__서1"/>
      <sheetName val="PIPERACK_집계표1"/>
      <sheetName val="EQUIPEMENT_집계표1"/>
      <sheetName val="BUILDING_&amp;SHELTER_집계표1"/>
      <sheetName val="OTHERS_집계표1"/>
      <sheetName val="CONTROL_BD1"/>
      <sheetName val="LIFTING_DEVICE1"/>
      <sheetName val="Man_Hole1"/>
      <sheetName val="소상_&quot;1&quot;1"/>
      <sheetName val="6_1_일위대가1"/>
      <sheetName val="효성CB_1P기초1"/>
      <sheetName val="De_bai1"/>
      <sheetName val="토목내역서_(도급단가)1"/>
      <sheetName val="설산1_나1"/>
      <sheetName val="220_(2)1"/>
      <sheetName val="0_0ControlSheet1"/>
      <sheetName val="노임단가(2010_상)1"/>
      <sheetName val="표지_1"/>
      <sheetName val="지번별_묘묙소요내역1"/>
      <sheetName val="총괄_설계내역서1"/>
      <sheetName val="예산서_1"/>
      <sheetName val="A_"/>
      <sheetName val="5_학교신설예산_Ⴘ퀀诋쌆蠅/᠀"/>
      <sheetName val="Isolasi_Luar_Dalam1"/>
      <sheetName val="Isolasi_Luar1"/>
      <sheetName val="breakdown_Price-Chuong1"/>
      <sheetName val="cable,_lighting,_switch1"/>
      <sheetName val="DonGia_VatTuLK1"/>
      <sheetName val="Bang_chiet_tinh_TBA1"/>
      <sheetName val="현장관리비_산출내역"/>
      <sheetName val="공통가설내역서__(당사)1"/>
      <sheetName val="화순_대리-다지리실행내역1"/>
      <sheetName val="2_1_受電設備棟"/>
      <sheetName val="2_2_受・防火水槽"/>
      <sheetName val="2_3_排水処理設備棟"/>
      <sheetName val="2_4_倉庫棟"/>
      <sheetName val="2_5_守衛棟"/>
      <sheetName val="Div26_-_Elect"/>
      <sheetName val="NSA_fr_Revit"/>
      <sheetName val="MTO_REV_0"/>
      <sheetName val="Area_Cal"/>
      <sheetName val="방배동내역_(총괄)"/>
      <sheetName val="Finishes_code"/>
      <sheetName val="96보완계획7_12"/>
      <sheetName val="HD_1-4_세부공종별,업체별_내역(L4)"/>
      <sheetName val="2F_회의실견적(5_14_일대)"/>
      <sheetName val="포장집계"/>
      <sheetName val="포장연장"/>
      <sheetName val="말고개터널조명전압강하"/>
      <sheetName val="일위(시설)"/>
      <sheetName val="1호인버트수량"/>
      <sheetName val="산출근_x001b__x0000__x0000__x0001_"/>
      <sheetName val="단면"/>
      <sheetName val="터파기및재료"/>
      <sheetName val="2016상반기노임단가"/>
      <sheetName val="접속도로1"/>
      <sheetName val="수량산출표"/>
      <sheetName val="세월교산출기초"/>
      <sheetName val="댐구조도"/>
      <sheetName val="3연box"/>
      <sheetName val="BOQ-VN"/>
      <sheetName val="전선_및_전선관-罘º헾"/>
      <sheetName val="회선별대책안_x0000__x0000__x0000__x0001_"/>
      <sheetName val="환경기계공정표_(3)E"/>
      <sheetName val="A__x0010_"/>
      <sheetName val="11-2_아파"/>
      <sheetName val="환경기계공정표_(3)_x0012_"/>
      <sheetName val="[내역서(1).xls]5.학교신설예산 Ⴘ_x0000_퀀诋쌆蠅/_x0000_᠀"/>
      <sheetName val="환경기계공정표_(3)椀"/>
      <sheetName val="퇴직금(울산천상)"/>
      <sheetName val="경비계획(전체)"/>
      <sheetName val="97(US,EP,PCT,KR)"/>
      <sheetName val="수정하지마세요"/>
      <sheetName val="전기일위대가"/>
      <sheetName val="부대집계"/>
      <sheetName val="사업총쌈"/>
      <sheetName val="unit 4"/>
      <sheetName val="하도정산계약분"/>
      <sheetName val="실DATA_6"/>
      <sheetName val="_갑__지_6"/>
      <sheetName val="코스모공장_(어음)5"/>
      <sheetName val="A_견적5"/>
      <sheetName val="환경기계공정표_(3)5"/>
      <sheetName val="총_원가계산5"/>
      <sheetName val="단가_(2)5"/>
      <sheetName val="Sheet1_(2)5"/>
      <sheetName val="총괄갑_5"/>
      <sheetName val="내역서1999_8최종5"/>
      <sheetName val="6PILE__(돌출)5"/>
      <sheetName val="11-2_아파트내역5"/>
      <sheetName val="_견적서4"/>
      <sheetName val="1차_내역서4"/>
      <sheetName val="기초입력_DATA4"/>
      <sheetName val="노임단가_(2)4"/>
      <sheetName val="BSD_(2)4"/>
      <sheetName val="플랜트_설치4"/>
      <sheetName val="중기조종사_단위단가4"/>
      <sheetName val="설명서_4"/>
      <sheetName val="인건비_4"/>
      <sheetName val="2-1__경관조명_내역총괄표4"/>
      <sheetName val="수량계산서_집계표(가설_신설_및_철거-을지로3가_3호선4"/>
      <sheetName val="수량계산서_집계표(신설-을지로3가_3호선)4"/>
      <sheetName val="수량계산서_집계표(철거-을지로3가_3호선)4"/>
      <sheetName val="신_분4"/>
      <sheetName val="일위대가_4"/>
      <sheetName val="3월팀계_4"/>
      <sheetName val="전선_및_전선관-자유로4"/>
      <sheetName val="Customer_Databas4"/>
      <sheetName val="주공_갑지4"/>
      <sheetName val="C1_공사개요4"/>
      <sheetName val="A1_스케쥴4"/>
      <sheetName val="단가_및_재료비4"/>
      <sheetName val="아파트_내역4"/>
      <sheetName val="AS포장복구_4"/>
      <sheetName val="2_고용보험료산출근거3"/>
      <sheetName val="DATA_입력란4"/>
      <sheetName val="EQUIP_LIST2"/>
      <sheetName val="G_R300경비4"/>
      <sheetName val="조도계산서_(도서)3"/>
      <sheetName val="8_설치품셈3"/>
      <sheetName val="27_건설이자3"/>
      <sheetName val="9-2_단지투자3"/>
      <sheetName val="9-4_단지분양수납3"/>
      <sheetName val="28_차입금상환계획3"/>
      <sheetName val="10-4_운하물류분양수납3"/>
      <sheetName val="10-2_운하물류투자3"/>
      <sheetName val="※_2010예산총괄표3"/>
      <sheetName val="전차선로_물량표3"/>
      <sheetName val="경율산정_XLS3"/>
      <sheetName val="내역서_제출3"/>
      <sheetName val="아파트_3"/>
      <sheetName val="6-1__관개량조서2"/>
      <sheetName val="BTL시설예산_기준표3"/>
      <sheetName val="5_학교신설예산_집행(01~08)3"/>
      <sheetName val="점검결과(08년_100교_지원)3"/>
      <sheetName val="품셈_2"/>
      <sheetName val="1_동력공사2"/>
      <sheetName val="전체내역_(2)2"/>
      <sheetName val="7_기-검-보_1002"/>
      <sheetName val="5_직원투입현황2"/>
      <sheetName val="예정공정표_2"/>
      <sheetName val="실행내역서_2"/>
      <sheetName val="2_대외공문2"/>
      <sheetName val="Raw_Data2"/>
      <sheetName val="내역-_CCTV3"/>
      <sheetName val="표지_(3)2"/>
      <sheetName val="원가계산서_(2)2"/>
      <sheetName val="산출_근거12"/>
      <sheetName val="1_설계조건2"/>
      <sheetName val="96_122"/>
      <sheetName val="1__조명내역서(조명설치)2"/>
      <sheetName val="2__조명내역서(조명자재)2"/>
      <sheetName val="8_PILE__(돌출)2"/>
      <sheetName val="기본항목_입력2"/>
      <sheetName val="참고)BTL시설예산_기준표2"/>
      <sheetName val="공사원가계산서_2"/>
      <sheetName val="2_원가및인원현황집계2"/>
      <sheetName val="GT_1050x6502"/>
      <sheetName val="각사별공사비분개_2"/>
      <sheetName val="개별직종노임단가(2005_1)2"/>
      <sheetName val="총괄_내역서2"/>
      <sheetName val="4_고용보험2"/>
      <sheetName val="3_고용보험료산출근거2"/>
      <sheetName val="소상_&quot;1&quot;2"/>
      <sheetName val="사__업__비__수__지__예__산__서2"/>
      <sheetName val="PIPERACK_집계표2"/>
      <sheetName val="EQUIPEMENT_집계표2"/>
      <sheetName val="BUILDING_&amp;SHELTER_집계표2"/>
      <sheetName val="OTHERS_집계표2"/>
      <sheetName val="CONTROL_BD2"/>
      <sheetName val="LIFTING_DEVICE2"/>
      <sheetName val="2_토목공사2"/>
      <sheetName val="당월_인력2"/>
      <sheetName val="설산1_나2"/>
      <sheetName val="0_0ControlSheet2"/>
      <sheetName val="노임단가(2010_상)2"/>
      <sheetName val="단가일람_(2)2"/>
      <sheetName val="220_(2)2"/>
      <sheetName val="Man_Hole2"/>
      <sheetName val="6_1_일위대가2"/>
      <sheetName val="효성CB_1P기초2"/>
      <sheetName val="De_bai2"/>
      <sheetName val="토목내역서_(도급단가)2"/>
      <sheetName val="표지_2"/>
      <sheetName val="지번별_묘묙소요내역2"/>
      <sheetName val="총괄_설계내역서2"/>
      <sheetName val="예산서_2"/>
      <sheetName val="Isolasi_Luar_Dalam2"/>
      <sheetName val="Isolasi_Luar2"/>
      <sheetName val="breakdown_Price-Chuong2"/>
      <sheetName val="cable,_lighting,_switch2"/>
      <sheetName val="DonGia_VatTuLK2"/>
      <sheetName val="Bang_chiet_tinh_TBA2"/>
      <sheetName val="HD_1-4_세부공종별,업체별_내역(L4)1"/>
      <sheetName val="2F_회의실견적(5_14_일대)1"/>
      <sheetName val="고객사_관리_코드1"/>
      <sheetName val="화순_대리-다지리실행내역2"/>
      <sheetName val="원가계산서_1"/>
      <sheetName val="현장관리비_산출내역1"/>
      <sheetName val="공통가설내역서__(당사)2"/>
      <sheetName val="2_1_受電設備棟1"/>
      <sheetName val="2_2_受・防火水槽1"/>
      <sheetName val="2_3_排水処理設備棟1"/>
      <sheetName val="2_4_倉庫棟1"/>
      <sheetName val="2_5_守衛棟1"/>
      <sheetName val="Div26_-_Elect1"/>
      <sheetName val="NSA_fr_Revit1"/>
      <sheetName val="MTO_REV_01"/>
      <sheetName val="Area_Cal1"/>
      <sheetName val="방배동내역_(총괄)1"/>
      <sheetName val="Finishes_code1"/>
      <sheetName val="96보완계획7_121"/>
      <sheetName val="신축("/>
      <sheetName val="노무비_근거"/>
      <sheetName val="실DATA_8"/>
      <sheetName val="_갑__지_8"/>
      <sheetName val="코스모공장_(어음)7"/>
      <sheetName val="A_견적7"/>
      <sheetName val="환경기계공정표_(3)7"/>
      <sheetName val="총_원가계산7"/>
      <sheetName val="Sheet1_(2)7"/>
      <sheetName val="내역서1999_8최종7"/>
      <sheetName val="단가_(2)7"/>
      <sheetName val="총괄갑_7"/>
      <sheetName val="6PILE__(돌출)7"/>
      <sheetName val="11-2_아파트내역7"/>
      <sheetName val="기초입력_DATA6"/>
      <sheetName val="_견적서6"/>
      <sheetName val="노임단가_(2)6"/>
      <sheetName val="1차_내역서6"/>
      <sheetName val="BSD_(2)6"/>
      <sheetName val="플랜트_설치6"/>
      <sheetName val="설명서_6"/>
      <sheetName val="2-1__경관조명_내역총괄표6"/>
      <sheetName val="일위대가_6"/>
      <sheetName val="중기조종사_단위단가6"/>
      <sheetName val="인건비_6"/>
      <sheetName val="전선_및_전선관-자유로6"/>
      <sheetName val="수량계산서_집계표(가설_신설_및_철거-을지로3가_3호선6"/>
      <sheetName val="수량계산서_집계표(신설-을지로3가_3호선)6"/>
      <sheetName val="수량계산서_집계표(철거-을지로3가_3호선)6"/>
      <sheetName val="신_분6"/>
      <sheetName val="C1_공사개요6"/>
      <sheetName val="A1_스케쥴6"/>
      <sheetName val="3월팀계_6"/>
      <sheetName val="Customer_Databas6"/>
      <sheetName val="단가_및_재료비6"/>
      <sheetName val="아파트_내역6"/>
      <sheetName val="AS포장복구_6"/>
      <sheetName val="전차선로_물량표5"/>
      <sheetName val="G_R300경비6"/>
      <sheetName val="27_건설이자5"/>
      <sheetName val="9-2_단지투자5"/>
      <sheetName val="9-4_단지분양수납5"/>
      <sheetName val="28_차입금상환계획5"/>
      <sheetName val="10-4_운하물류분양수납5"/>
      <sheetName val="10-2_운하물류투자5"/>
      <sheetName val="※_2010예산총괄표5"/>
      <sheetName val="주공_갑지6"/>
      <sheetName val="내역서_제출5"/>
      <sheetName val="1_동력공사4"/>
      <sheetName val="DATA_입력란6"/>
      <sheetName val="경율산정_XLS5"/>
      <sheetName val="조도계산서_(도서)5"/>
      <sheetName val="2_고용보험료산출근거5"/>
      <sheetName val="8_설치품셈5"/>
      <sheetName val="아파트_5"/>
      <sheetName val="품셈_4"/>
      <sheetName val="1_설계조건4"/>
      <sheetName val="BTL시설예산_기준표5"/>
      <sheetName val="5_학교신설예산_집행(01~08)5"/>
      <sheetName val="점검결과(08년_100교_지원)5"/>
      <sheetName val="5_직원투입현황4"/>
      <sheetName val="EQUIP_LIST4"/>
      <sheetName val="6-1__관개량조서4"/>
      <sheetName val="실행내역서_4"/>
      <sheetName val="전체내역_(2)4"/>
      <sheetName val="예정공정표_4"/>
      <sheetName val="Raw_Data4"/>
      <sheetName val="내역-_CCTV5"/>
      <sheetName val="2_대외공문4"/>
      <sheetName val="7_기-검-보_1004"/>
      <sheetName val="기본항목_입력4"/>
      <sheetName val="8_PILE__(돌출)4"/>
      <sheetName val="1__조명내역서(조명설치)4"/>
      <sheetName val="2__조명내역서(조명자재)4"/>
      <sheetName val="참고)BTL시설예산_기준표4"/>
      <sheetName val="표지_(3)4"/>
      <sheetName val="원가계산서_(2)4"/>
      <sheetName val="산출_근거14"/>
      <sheetName val="공사원가계산서_4"/>
      <sheetName val="총괄_내역서4"/>
      <sheetName val="2_토목공사4"/>
      <sheetName val="GT_1050x6504"/>
      <sheetName val="개별직종노임단가(2005_1)4"/>
      <sheetName val="당월_인력4"/>
      <sheetName val="2_원가및인원현황집계4"/>
      <sheetName val="96_124"/>
      <sheetName val="각사별공사비분개_4"/>
      <sheetName val="사__업__비__수__지__예__산__서4"/>
      <sheetName val="4_고용보험4"/>
      <sheetName val="3_고용보험료산출근거4"/>
      <sheetName val="단가일람_(2)4"/>
      <sheetName val="PIPERACK_집계표4"/>
      <sheetName val="EQUIPEMENT_집계표4"/>
      <sheetName val="BUILDING_&amp;SHELTER_집계표4"/>
      <sheetName val="OTHERS_집계표4"/>
      <sheetName val="CONTROL_BD4"/>
      <sheetName val="LIFTING_DEVICE4"/>
      <sheetName val="0_0ControlSheet4"/>
      <sheetName val="토목내역서_(도급단가)4"/>
      <sheetName val="소상_&quot;1&quot;4"/>
      <sheetName val="6_1_일위대가4"/>
      <sheetName val="효성CB_1P기초4"/>
      <sheetName val="De_bai4"/>
      <sheetName val="노임단가(2010_상)4"/>
      <sheetName val="설산1_나4"/>
      <sheetName val="220_(2)4"/>
      <sheetName val="Man_Hole4"/>
      <sheetName val="표지_4"/>
      <sheetName val="지번별_묘묙소요내역4"/>
      <sheetName val="총괄_설계내역서4"/>
      <sheetName val="공통가설내역서__(당사)4"/>
      <sheetName val="예산서_4"/>
      <sheetName val="원가계산서_3"/>
      <sheetName val="현장관리비_산출내역3"/>
      <sheetName val="고객사_관리_코드3"/>
      <sheetName val="Isolasi_Luar_Dalam4"/>
      <sheetName val="Isolasi_Luar4"/>
      <sheetName val="breakdown_Price-Chuong4"/>
      <sheetName val="cable,_lighting,_switch4"/>
      <sheetName val="DonGia_VatTuLK4"/>
      <sheetName val="Bang_chiet_tinh_TBA4"/>
      <sheetName val="화순_대리-다지리실행내역4"/>
      <sheetName val="실DATA_7"/>
      <sheetName val="_갑__지_7"/>
      <sheetName val="코스모공장_(어음)6"/>
      <sheetName val="A_견적6"/>
      <sheetName val="환경기계공정표_(3)6"/>
      <sheetName val="총_원가계산6"/>
      <sheetName val="Sheet1_(2)6"/>
      <sheetName val="내역서1999_8최종6"/>
      <sheetName val="단가_(2)6"/>
      <sheetName val="총괄갑_6"/>
      <sheetName val="6PILE__(돌출)6"/>
      <sheetName val="11-2_아파트내역6"/>
      <sheetName val="기초입력_DATA5"/>
      <sheetName val="_견적서5"/>
      <sheetName val="노임단가_(2)5"/>
      <sheetName val="1차_내역서5"/>
      <sheetName val="BSD_(2)5"/>
      <sheetName val="플랜트_설치5"/>
      <sheetName val="설명서_5"/>
      <sheetName val="2-1__경관조명_내역총괄표5"/>
      <sheetName val="일위대가_5"/>
      <sheetName val="중기조종사_단위단가5"/>
      <sheetName val="인건비_5"/>
      <sheetName val="전선_및_전선관-자유로5"/>
      <sheetName val="수량계산서_집계표(가설_신설_및_철거-을지로3가_3호선5"/>
      <sheetName val="수량계산서_집계표(신설-을지로3가_3호선)5"/>
      <sheetName val="수량계산서_집계표(철거-을지로3가_3호선)5"/>
      <sheetName val="신_분5"/>
      <sheetName val="C1_공사개요5"/>
      <sheetName val="A1_스케쥴5"/>
      <sheetName val="3월팀계_5"/>
      <sheetName val="Customer_Databas5"/>
      <sheetName val="단가_및_재료비5"/>
      <sheetName val="아파트_내역5"/>
      <sheetName val="AS포장복구_5"/>
      <sheetName val="전차선로_물량표4"/>
      <sheetName val="G_R300경비5"/>
      <sheetName val="27_건설이자4"/>
      <sheetName val="9-2_단지투자4"/>
      <sheetName val="9-4_단지분양수납4"/>
      <sheetName val="28_차입금상환계획4"/>
      <sheetName val="10-4_운하물류분양수납4"/>
      <sheetName val="10-2_운하물류투자4"/>
      <sheetName val="※_2010예산총괄표4"/>
      <sheetName val="주공_갑지5"/>
      <sheetName val="내역서_제출4"/>
      <sheetName val="1_동력공사3"/>
      <sheetName val="DATA_입력란5"/>
      <sheetName val="경율산정_XLS4"/>
      <sheetName val="조도계산서_(도서)4"/>
      <sheetName val="2_고용보험료산출근거4"/>
      <sheetName val="8_설치품셈4"/>
      <sheetName val="아파트_4"/>
      <sheetName val="품셈_3"/>
      <sheetName val="1_설계조건3"/>
      <sheetName val="BTL시설예산_기준표4"/>
      <sheetName val="5_학교신설예산_집행(01~08)4"/>
      <sheetName val="점검결과(08년_100교_지원)4"/>
      <sheetName val="5_직원투입현황3"/>
      <sheetName val="EQUIP_LIST3"/>
      <sheetName val="6-1__관개량조서3"/>
      <sheetName val="실행내역서_3"/>
      <sheetName val="전체내역_(2)3"/>
      <sheetName val="예정공정표_3"/>
      <sheetName val="Raw_Data3"/>
      <sheetName val="내역-_CCTV4"/>
      <sheetName val="2_대외공문3"/>
      <sheetName val="7_기-검-보_1003"/>
      <sheetName val="기본항목_입력3"/>
      <sheetName val="8_PILE__(돌출)3"/>
      <sheetName val="1__조명내역서(조명설치)3"/>
      <sheetName val="2__조명내역서(조명자재)3"/>
      <sheetName val="참고)BTL시설예산_기준표3"/>
      <sheetName val="표지_(3)3"/>
      <sheetName val="원가계산서_(2)3"/>
      <sheetName val="산출_근거13"/>
      <sheetName val="공사원가계산서_3"/>
      <sheetName val="총괄_내역서3"/>
      <sheetName val="2_토목공사3"/>
      <sheetName val="GT_1050x6503"/>
      <sheetName val="개별직종노임단가(2005_1)3"/>
      <sheetName val="당월_인력3"/>
      <sheetName val="2_원가및인원현황집계3"/>
      <sheetName val="96_123"/>
      <sheetName val="각사별공사비분개_3"/>
      <sheetName val="사__업__비__수__지__예__산__서3"/>
      <sheetName val="4_고용보험3"/>
      <sheetName val="3_고용보험료산출근거3"/>
      <sheetName val="단가일람_(2)3"/>
      <sheetName val="PIPERACK_집계표3"/>
      <sheetName val="EQUIPEMENT_집계표3"/>
      <sheetName val="BUILDING_&amp;SHELTER_집계표3"/>
      <sheetName val="OTHERS_집계표3"/>
      <sheetName val="CONTROL_BD3"/>
      <sheetName val="LIFTING_DEVICE3"/>
      <sheetName val="0_0ControlSheet3"/>
      <sheetName val="토목내역서_(도급단가)3"/>
      <sheetName val="소상_&quot;1&quot;3"/>
      <sheetName val="6_1_일위대가3"/>
      <sheetName val="효성CB_1P기초3"/>
      <sheetName val="De_bai3"/>
      <sheetName val="노임단가(2010_상)3"/>
      <sheetName val="설산1_나3"/>
      <sheetName val="220_(2)3"/>
      <sheetName val="Man_Hole3"/>
      <sheetName val="표지_3"/>
      <sheetName val="지번별_묘묙소요내역3"/>
      <sheetName val="총괄_설계내역서3"/>
      <sheetName val="공통가설내역서__(당사)3"/>
      <sheetName val="예산서_3"/>
      <sheetName val="원가계산서_2"/>
      <sheetName val="현장관리비_산출내역2"/>
      <sheetName val="고객사_관리_코드2"/>
      <sheetName val="Isolasi_Luar_Dalam3"/>
      <sheetName val="Isolasi_Luar3"/>
      <sheetName val="breakdown_Price-Chuong3"/>
      <sheetName val="cable,_lighting,_switch3"/>
      <sheetName val="DonGia_VatTuLK3"/>
      <sheetName val="Bang_chiet_tinh_TBA3"/>
      <sheetName val="화순_대리-다지리실행내역3"/>
      <sheetName val="BOX(1.5X1.5)"/>
      <sheetName val="점수계산1-2"/>
      <sheetName val="구조물공"/>
      <sheetName val="철근단면적"/>
      <sheetName val="직원인원"/>
      <sheetName val="단면 (2)"/>
      <sheetName val="집 계 표"/>
      <sheetName val="선박별 배부"/>
      <sheetName val="KUNGDEVI"/>
      <sheetName val="기본정보"/>
      <sheetName val="내역(설계)"/>
      <sheetName val="외주수리비"/>
      <sheetName val="계류장사용료"/>
      <sheetName val="정비재료비"/>
      <sheetName val="지상조업료"/>
      <sheetName val="AT"/>
      <sheetName val="B777"/>
      <sheetName val="신공항"/>
      <sheetName val="JJ"/>
      <sheetName val="잡유비"/>
      <sheetName val="MA"/>
      <sheetName val="MC"/>
      <sheetName val="ME"/>
      <sheetName val="MF"/>
      <sheetName val="MI"/>
      <sheetName val="MT"/>
      <sheetName val="QA"/>
      <sheetName val="내역서중"/>
      <sheetName val="1차설계변경내역"/>
      <sheetName val="2000년 공정표"/>
      <sheetName val="정렬"/>
      <sheetName val="전선_및_전선관-壆⿶"/>
      <sheetName val="거래罈.羌"/>
      <sheetName val="[내역서(׃"/>
      <sheetName val="기본단가"/>
      <sheetName val="환경기계공정표__x0005__x0000__x0000_"/>
      <sheetName val="공종집계"/>
      <sheetName val="인건비예산(정규직)"/>
      <sheetName val="인건비예산(용역)"/>
      <sheetName val="내역(원안-대안)"/>
      <sheetName val="phuluc1"/>
      <sheetName val="tong du toan"/>
      <sheetName val="기본1"/>
      <sheetName val="수정일위대가"/>
      <sheetName val="총괄(데倀辍즳"/>
      <sheetName val="총괄(데뀀连즳"/>
      <sheetName val="총괄(데뀀ﾒ犺"/>
      <sheetName val="총괄(데䀀﷥䰗"/>
      <sheetName val="XL4Po夂囿 "/>
      <sheetName val="직원관련자료"/>
      <sheetName val="교각_x0000_"/>
      <sheetName val="[내역서(1).xls]5.학교신설예산 쎸⬅/"/>
      <sheetName val="THU T6"/>
      <sheetName val="Thu chi T04"/>
      <sheetName val="SLTH"/>
      <sheetName val="PEDESB"/>
      <sheetName val="공사예산하조서(O.K)"/>
      <sheetName val="공사예산하조서_O_K_"/>
      <sheetName val="전선 및 전선관"/>
      <sheetName val="변경내역"/>
      <sheetName val="°ø»ç¿¹»êÇÏÁ¶¼­(O.K)"/>
      <sheetName val="4.설계예산내역서"/>
      <sheetName val="콘센트신설"/>
      <sheetName val="용산1(해보)"/>
      <sheetName val="3.내역서"/>
      <sheetName val="구리토평1전기"/>
      <sheetName val="설계명세"/>
      <sheetName val="BUD"/>
      <sheetName val="archi(본사)"/>
      <sheetName val="인건-측정"/>
      <sheetName val="도급양식"/>
      <sheetName val="49단가"/>
      <sheetName val="36단가"/>
      <sheetName val="36수량"/>
      <sheetName val="규격"/>
      <sheetName val="공리공제"/>
      <sheetName val="역간(덕_동)"/>
      <sheetName val="역간(의-덕)"/>
      <sheetName val="BEND LOSS"/>
      <sheetName val="건축공사 집계표"/>
      <sheetName val="설비2차"/>
      <sheetName val="기준FACTOR"/>
      <sheetName val="설비"/>
      <sheetName val="N賃率-職"/>
      <sheetName val="TKCK"/>
      <sheetName val="PL Vua"/>
      <sheetName val="국공유지"/>
      <sheetName val="POL6차-PIPING"/>
      <sheetName val="맨홀기준"/>
      <sheetName val="1.암사대교 산출"/>
      <sheetName val="마산방향"/>
      <sheetName val="[내역서(ͭ_x0000__x0000_Ԁ"/>
      <sheetName val="수뢹?"/>
      <sheetName val="_내역서(ͭ_x005f_x0000_ͭ_x005f_x005f_x000"/>
      <sheetName val="_내역서(ͭ_ͭ__x005f_x001c___x005f_x005f_x"/>
      <sheetName val="6PILE脂鎙堀1_x0013__x0000__x0000_"/>
      <sheetName val="전선관"/>
      <sheetName val="DB_ET200(R. A)"/>
      <sheetName val="Summary"/>
      <sheetName val="NKC6"/>
      <sheetName val="Summary - Budget"/>
      <sheetName val="회선별대책안À_x0000_Ԁ_x0000_"/>
      <sheetName val="Sheet㙸˯㦀ȼ?"/>
      <sheetName val="[내역서(1).xls]5.학교신설예산 Ⴘ"/>
      <sheetName val="[내역서(1)_xls]5_학교신설예산_쎸⬅/瀀þ밀"/>
      <sheetName val="간¾_x0000_Ԁ"/>
      <sheetName val="환경기계공정표__x0005_"/>
      <sheetName val="전선_및_전선관-"/>
      <sheetName val="기준"/>
      <sheetName val="변동인원"/>
      <sheetName val="2000제조1"/>
      <sheetName val="집연95"/>
      <sheetName val="의뢰서"/>
      <sheetName val="ateCodes?TimeCodes?Overrid_x0000__x0000__x0005__x0000_钀"/>
      <sheetName val="신축"/>
      <sheetName val="신축넃䛀跡"/>
      <sheetName val="폐기물"/>
      <sheetName val="_갑___x0000__x0000_"/>
      <sheetName val="Ⅴ-2.공종별내역"/>
      <sheetName val="A_견_x0000__x0000_"/>
      <sheetName val="계장 품셈표"/>
      <sheetName val="내역전기"/>
      <sheetName val="입력DATA"/>
      <sheetName val="바닥판"/>
      <sheetName val="가시설수량"/>
      <sheetName val="ITEM"/>
      <sheetName val="데이터"/>
      <sheetName val="손익현황"/>
      <sheetName val="간지1"/>
      <sheetName val="1.사유서"/>
      <sheetName val="간지2"/>
      <sheetName val="간지3"/>
      <sheetName val="부재별집계표"/>
      <sheetName val="도면"/>
      <sheetName val="수입"/>
      <sheetName val="[내역서(ͭ_x005f_x005f_x005f_x0000_ͭ_x005f_x005f_x000"/>
      <sheetName val="[내역서(ͭ?ͭ?_x005f_x005f_x005f_x001c_?_x005f_x005f_x"/>
      <sheetName val="_내역서(ͭ_x005f_x005f_x005f_x005f_x005f_x005f_x005f_x0000_"/>
      <sheetName val="ateCodes_x005f_x005f_x005f_x005f_x005f_x005f_x000"/>
      <sheetName val="_내역서(ͭ_ͭ__x005f_x005f_x005f_x005f_x005f_x005f_x00"/>
      <sheetName val="방배동내역("/>
      <sheetName val="Estimate"/>
      <sheetName val="AnalisaSIPIL RIIL"/>
      <sheetName val="D 5243-ARAMCO"/>
      <sheetName val="D-4801 OXY"/>
      <sheetName val="배수내역 (2)"/>
      <sheetName val="表三甲"/>
      <sheetName val="Har Sat"/>
      <sheetName val="회선별대책안"/>
      <sheetName val="ateCఀ_x0002_저殑"/>
      <sheetName val="Project Name"/>
      <sheetName val="Deliver Date"/>
      <sheetName val="Staff"/>
      <sheetName val="anti-termite"/>
      <sheetName val="BIDDING-SUM"/>
      <sheetName val="CTG"/>
      <sheetName val="Project_Name"/>
      <sheetName val="Deliver_Date"/>
      <sheetName val="손익그래프및카메라"/>
      <sheetName val="도급기성"/>
      <sheetName val="전선_및_전선관-㞘}઀"/>
      <sheetName val="현황산출서"/>
      <sheetName val="2000,9월 일위"/>
      <sheetName val="공통단가"/>
      <sheetName val="코드표"/>
      <sheetName val="단가일람"/>
      <sheetName val="조경일람"/>
      <sheetName val="운반비"/>
      <sheetName val="인원"/>
      <sheetName val="일위대가_호표"/>
      <sheetName val="일위대가_산근"/>
      <sheetName val="중기사용료목록"/>
      <sheetName val="중기기초자료"/>
      <sheetName val="자재조서"/>
      <sheetName val="전역변수"/>
      <sheetName val="중기전역변수"/>
      <sheetName val="보증_x0000_縀"/>
      <sheetName val="보증_x0000_ༀ"/>
      <sheetName val="단가_(2)Ì"/>
      <sheetName val="G_R30绘ÿ헾"/>
      <sheetName val="환경기계공정표_(3)"/>
      <sheetName val="[내역서(ͭͭ가_x0000_"/>
      <sheetName val="말뚝물량"/>
      <sheetName val="24_보증금_전신전화가입권_"/>
      <sheetName val="Summ"/>
      <sheetName val="breakdown"/>
      <sheetName val="준공정산"/>
      <sheetName val="기계경¬"/>
      <sheetName val="견적요율_(업체명)"/>
      <sheetName val="(1) 국내 사이트 상세 주소 "/>
      <sheetName val="0. 수출,수입 건수"/>
      <sheetName val="1. 수출 해상 (LCL) "/>
      <sheetName val="2. 수출 항공 "/>
      <sheetName val="(2-3) 수출 특송"/>
      <sheetName val="3. 수출 내륙 운송료"/>
      <sheetName val="4. 수입 해상 (FCL)"/>
      <sheetName val="5. 수입 해상 (LCL) "/>
      <sheetName val="6. 수입 항공 "/>
      <sheetName val="(3-4) 수입 특송 "/>
      <sheetName val="7. 수입 내륙 운송료"/>
      <sheetName val="8. 창고료"/>
      <sheetName val="9. 내륙 운송"/>
      <sheetName val="10. 추가 제안 및 기타"/>
      <sheetName val="운송내역 "/>
      <sheetName val="3.PT개발계획"/>
      <sheetName val="24.보증금(전신전화가입권)"/>
      <sheetName val="[내역서(1).xls]5_학교신설예산_쎸⬅/瀀þ밀"/>
      <sheetName val="[내역서(1).xls][내역서(1).xls]5_____2"/>
      <sheetName val="[내역서(1).xls]단가_(2\_x0000_"/>
      <sheetName val="[내역서(1).xls]단가_(2\栀"/>
      <sheetName val="[내역서(1).xls][내역서(1).xls]5_____3"/>
      <sheetName val="[내역서(1).xls]5_학교신설예산_Ⴘ퀀诋쌆蠅/᠀"/>
      <sheetName val="[내역서(1).xls][내역서(1).xls]5_____4"/>
      <sheetName val="Sheet1_Çæ_x0000_"/>
      <sheetName val="현장"/>
      <sheetName val="전체"/>
      <sheetName val="조명율표"/>
      <sheetName val="종합표"/>
      <sheetName val="차수공개요"/>
      <sheetName val="상시"/>
      <sheetName val="주beam"/>
      <sheetName val="부안일위"/>
      <sheetName val="단가조사표"/>
      <sheetName val="11.산출(전열)"/>
      <sheetName val="6.산출(동력)"/>
      <sheetName val="7.산출(TRAY)"/>
      <sheetName val="추가예산"/>
      <sheetName val="차입"/>
      <sheetName val="월별예산"/>
      <sheetName val="PC%계산"/>
      <sheetName val="유가증권LS"/>
      <sheetName val="통장출금액"/>
      <sheetName val="업무연락"/>
      <sheetName val="월별매출"/>
      <sheetName val="부대tu"/>
      <sheetName val="VXXXXXXX"/>
      <sheetName val="#2_일위대가목록"/>
      <sheetName val="마산월령동골조물량변경"/>
      <sheetName val="공종별현황_공무팀자료"/>
      <sheetName val="6. 안전관리비"/>
      <sheetName val="내역서1"/>
      <sheetName val="P4-C"/>
      <sheetName val="1062-X방향 "/>
      <sheetName val="특외대"/>
      <sheetName val="수입실적"/>
      <sheetName val="A-100전제"/>
      <sheetName val="품의"/>
      <sheetName val="comps LFY+"/>
      <sheetName val="HDI implied"/>
      <sheetName val="호봉피치"/>
      <sheetName val="첨부1"/>
      <sheetName val="감독1130"/>
      <sheetName val="CAUDIT"/>
      <sheetName val="임의 매출-수정전"/>
      <sheetName val="감가상각"/>
      <sheetName val="채권 현황"/>
      <sheetName val="FRQ"/>
      <sheetName val="지급자재"/>
      <sheetName val="직접공사비"/>
      <sheetName val="자산LIST"/>
      <sheetName val="현금흐름"/>
      <sheetName val="간접1"/>
      <sheetName val="CC Down load 0716"/>
      <sheetName val="CF6"/>
      <sheetName val="9703"/>
      <sheetName val="미지급비용"/>
      <sheetName val="요일별시간대별 근무인원 그래프"/>
      <sheetName val="정식주주명부(061108)"/>
      <sheetName val="6월수불"/>
      <sheetName val="코드(대중분류)"/>
      <sheetName val="1.매출액"/>
      <sheetName val="2.원가"/>
      <sheetName val="10.인원"/>
      <sheetName val="2.호선별예상실적"/>
      <sheetName val="생산매출 (4)"/>
      <sheetName val="사업계획"/>
      <sheetName val="1월 예산"/>
      <sheetName val="DATA98"/>
      <sheetName val="건설가"/>
      <sheetName val="RE9604"/>
      <sheetName val="대차대조표 (2)"/>
      <sheetName val="손익계산서"/>
      <sheetName val="지점장"/>
      <sheetName val="admin"/>
      <sheetName val="AN-01"/>
      <sheetName val="환율 및 참고"/>
      <sheetName val=" 총괄표"/>
      <sheetName val="총괄-1"/>
      <sheetName val="MAIN_TABLE"/>
      <sheetName val="95년12월말"/>
      <sheetName val="그림모음"/>
      <sheetName val="국도접속 차도부수량"/>
      <sheetName val="간접(90)"/>
      <sheetName val="용지조사보고서"/>
      <sheetName val="3800-400 기계감가"/>
      <sheetName val="MIBK원단위"/>
      <sheetName val="콘크리트타설집계표"/>
      <sheetName val="중기"/>
      <sheetName val="DANGA"/>
      <sheetName val="청학계"/>
      <sheetName val="사다리"/>
      <sheetName val="영창26"/>
      <sheetName val="중기일위대가"/>
      <sheetName val="공사비예산서(토목분)"/>
      <sheetName val="외화채권"/>
      <sheetName val="Assumptions"/>
      <sheetName val="조명투자및환수계획"/>
      <sheetName val="제조중간결과"/>
      <sheetName val="101동"/>
      <sheetName val="변경총괄지(1)"/>
      <sheetName val="SANTOGO"/>
      <sheetName val="지수적용공사비내역서"/>
      <sheetName val="부대공Ⅱ"/>
      <sheetName val="TB-내역서"/>
      <sheetName val="총원"/>
      <sheetName val="철골9F"/>
      <sheetName val="HSNV"/>
      <sheetName val="환경기계공정표_(3)¾"/>
      <sheetName val="THVT"/>
      <sheetName val="SITE-E"/>
      <sheetName val="KHỐI LƯỢNG THANH TOÁN"/>
      <sheetName val="SEX"/>
      <sheetName val="General2"/>
      <sheetName val="Phu cap"/>
      <sheetName val="GIAVLIEU"/>
      <sheetName val="BETON"/>
      <sheetName val="hinhhoc"/>
      <sheetName val="PTDG (T3)"/>
      <sheetName val="PTDG (T4)"/>
      <sheetName val="hGH정제"/>
      <sheetName val="Вспом_лист"/>
      <sheetName val="Analisa Harga Satuan"/>
      <sheetName val="COA-17"/>
      <sheetName val="POWER"/>
      <sheetName val="공사비예비관리공감측설산출내역"/>
      <sheetName val="IBASE"/>
      <sheetName val="Config"/>
      <sheetName val="Du toan"/>
      <sheetName val="Keothep"/>
      <sheetName val="Re-bar"/>
      <sheetName val="HVAC"/>
      <sheetName val="유림총괄"/>
      <sheetName val="편성절차"/>
      <sheetName val="구체"/>
      <sheetName val="좌측날개벽"/>
      <sheetName val="우측날개벽"/>
      <sheetName val="KLDT DIEN"/>
      <sheetName val="Dinh muc CP KTCB khac"/>
      <sheetName val="TinhGiaMTC"/>
      <sheetName val="TH MTC"/>
      <sheetName val="TH N.Cong"/>
      <sheetName val="TinhGiaNC"/>
      <sheetName val="DMCP"/>
      <sheetName val="_갑  지 "/>
      <sheetName val="실행-자재"/>
      <sheetName val="중기작업"/>
      <sheetName val="노단"/>
      <sheetName val="단산"/>
      <sheetName val="명세"/>
      <sheetName val="일대"/>
      <sheetName val="환경기계공정표_(3)刀"/>
      <sheetName val="점검결과(08년_x0000__x0000_Ԁ_x0000_䀀㸎_x0008__x0000__x0000_"/>
      <sheetName val="현장식당(1)"/>
      <sheetName val="단"/>
      <sheetName val="계약내역서"/>
      <sheetName val="전체제잡비"/>
      <sheetName val="회선별대책안À"/>
      <sheetName val="설명서劝"/>
      <sheetName val="단가__x0000__x0000_Ԁ_x0000_"/>
      <sheetName val="보증"/>
      <sheetName val="2공구하도급내역서"/>
      <sheetName val="Eq. Mobilization"/>
      <sheetName val="수량계산서_집계표(가설_신설_및_철거-을지로3가_3ఀ_x0002_က"/>
      <sheetName val="Sheet1_Çꀀ_x0000_"/>
      <sheetName val="6PILEሀ_x0002_䀀⨊脃ﲙ"/>
      <sheetName val="5.학교신설예산 집행(01~偤°"/>
      <sheetName val="손익경비"/>
      <sheetName val="대비표"/>
      <sheetName val="MEXICO-C"/>
      <sheetName val="노원열병합  건축공사기성내역서"/>
      <sheetName val="_내역서(ͭ_ͭ__x001c___x"/>
      <sheetName val="96노임기준"/>
      <sheetName val="96수출"/>
      <sheetName val="asd"/>
      <sheetName val="B"/>
      <sheetName val="I一般比"/>
      <sheetName val="토공 total"/>
      <sheetName val="조경"/>
      <sheetName val="당진1,2호기전선관설치및접지4차공사내역서-을지"/>
      <sheetName val="식생블럭단위수량"/>
      <sheetName val="인공산출"/>
      <sheetName val="ENE-CAL 1"/>
      <sheetName val="본사업"/>
      <sheetName val="예산M11A"/>
      <sheetName val="철콘산출"/>
      <sheetName val="DB"/>
      <sheetName val="토공내역"/>
      <sheetName val="설직재-1"/>
      <sheetName val="96정변2"/>
      <sheetName val="배수공 시멘트 및 골재량 산출"/>
      <sheetName val="부서코드표"/>
      <sheetName val="소방사항"/>
      <sheetName val="공사진행"/>
      <sheetName val="대공종"/>
      <sheetName val="A.일용노무비지급명세서"/>
      <sheetName val="w't_table"/>
      <sheetName val="ประมาณการประตูหน้าต่าง_"/>
      <sheetName val="schedule_"/>
      <sheetName val="SITE_OFFICE"/>
      <sheetName val="Concord"/>
      <sheetName val="단가_및邰㡗_xdc00_㡗"/>
      <sheetName val="공간"/>
      <sheetName val="공종"/>
      <sheetName val="부위자재"/>
      <sheetName val="하자유형"/>
      <sheetName val="세대"/>
      <sheetName val="제잡비계산"/>
      <sheetName val="ate_x000b__x0000_蠀᏿㤂"/>
      <sheetName val=" 기성청구서 양식.xlsx"/>
      <sheetName val="Bang TH"/>
      <sheetName val="Shelves"/>
      <sheetName val="잡철물"/>
      <sheetName val="건    재"/>
      <sheetName val="간¾"/>
      <sheetName val="ateCodes?TimeCodes?Overrid"/>
      <sheetName val="정산산출서(배수판)"/>
      <sheetName val="적용노임(09상)"/>
      <sheetName val="Bill2-TTTM&amp;CH"/>
      <sheetName val="Bill 2-VMart&amp;VPro"/>
      <sheetName val="보_x0000__x0000__x0005_"/>
      <sheetName val="견적집계표(철콘)"/>
      <sheetName val="[내역서(1).xls][내역서(1).xls]5____10"/>
      <sheetName val="[내역서(1).xls][내역서(1).xls]5____11"/>
      <sheetName val="[내역서(1).xls][내역서(1).xls]5____12"/>
      <sheetName val="[내역서(1).xls][내역서(1).xls]5____13"/>
      <sheetName val="[내역서(1).xls][내역서(1).xls]단가_(2\_x0000_"/>
      <sheetName val="[내역서(1).xls][내역서(1).xls]단가_(2\栀"/>
      <sheetName val="[내역서(1).xls][내역서(1).xls]5____14"/>
      <sheetName val="[내역서(1).xls][내역서(1).xls]5_____5"/>
      <sheetName val="[내역서(1).xls][내역서(1).xls]5_____6"/>
      <sheetName val="[내역서(1).xls][내역서(1).xls]5_____7"/>
      <sheetName val="[내역서(1).xls][내역서(1).xls]5_____8"/>
      <sheetName val="[내역서(1).xls][내역서(1).xls]______2"/>
      <sheetName val="[내역서(1).xls][내역서(1).xls]______3"/>
      <sheetName val="[내역서(1).xls][내역서(1).xls]5_____9"/>
      <sheetName val="[내역서(1).xls][내역서(1)_xls]5_____2"/>
      <sheetName val="점검결과(08년"/>
      <sheetName val="_갑__"/>
      <sheetName val="단가_"/>
      <sheetName val="ate_x000b_"/>
      <sheetName val="입찰내역서"/>
      <sheetName val="基础资料"/>
      <sheetName val="재고list"/>
      <sheetName val="JP_GP_UP통합"/>
      <sheetName val="[내역서(ͭ_x0000_ͭ_x0000__x001c__x02"/>
      <sheetName val="ateCodes_x0000_TimeCodes_x0000_2"/>
      <sheetName val="[내역서(ͭ_x0000_ͭ_x0000__x001c__x03"/>
      <sheetName val="ateCodes_x0000_TimeCodes_x0000_3"/>
      <sheetName val="[내역서(ͭ_x0000_ͭ_x0000__x001c__x04"/>
      <sheetName val="ateCodes_x0000_TimeCodes_x0000_4"/>
      <sheetName val="[내역서(ͭ_x0000_ͭ_x0000__x001c__x05"/>
      <sheetName val="ateCodes_x0000_TimeCodes_x0000_5"/>
      <sheetName val="[내역서(ͭ_x0000_ͭ_x0000__x001c__x06"/>
      <sheetName val="ateCodes_x0000_TimeCodes_x0000_6"/>
      <sheetName val="[내역서(ͭ_x0000_ͭ_x0000__x001c__x07"/>
      <sheetName val="ateCodes_x0000_TimeCodes_x0000_7"/>
      <sheetName val="[내역서(ͭ_x0000_ͭ_x0000__x001c__x08"/>
      <sheetName val="ateCodes_x0000_TimeCodes_x0000_8"/>
      <sheetName val="[내역서(ͭ_x0000_ͭ_x0000__x001c__x09"/>
      <sheetName val="ateCodes_x0000_TimeCodes_x0000_9"/>
      <sheetName val="[내역서(ͭ_x0000_ͭ_x0000__x001c__x010"/>
      <sheetName val="ateCodes_x0000_TimeCodes_x0000_10"/>
      <sheetName val="[내역서(ͭ_x0000_ͭ_x0000__x001c__x011"/>
      <sheetName val="ateCodes_x0000_TimeCodes_x0000_11"/>
      <sheetName val="[내역서(ͭ_x0000_ͭ_x0000__x001c__x012"/>
      <sheetName val="ateCodes_x0000_TimeCodes_x0000_12"/>
      <sheetName val="[내역서(ͭ_x0000_ͭ_x0000__x001c__x013"/>
      <sheetName val="ateCodes_x0000_TimeCodes_x0000_13"/>
      <sheetName val="[내역서(ͭ_x0000_ͭ_x0000__x001c__x014"/>
      <sheetName val="ateCodes_x0000_TimeCodes_x0000_14"/>
      <sheetName val="순위"/>
      <sheetName val="정부노임"/>
      <sheetName val="방화산출"/>
      <sheetName val="총괄(데이소ꃁ"/>
      <sheetName val="총괄(데이소ࣁ"/>
      <sheetName val="ateCodes?TimeCodes?Overri_x0000__x0000__x0005__x0000_飀Ⱔ"/>
      <sheetName val="총괄(Í_x0000_Ԁ_x0000_"/>
      <sheetName val="Cst Pkg-Eden"/>
      <sheetName val="Tiepdia"/>
      <sheetName val="ma-pt"/>
      <sheetName val="COAT&amp;WRAP-QIOT-#3"/>
      <sheetName val="Parem"/>
      <sheetName val="원본1"/>
      <sheetName val="주공_¹"/>
      <sheetName val="16-1"/>
      <sheetName val="70%"/>
      <sheetName val="ateCodes?TimeCodes?OverrideSho_x0000_"/>
      <sheetName val="ateCodes?TimeCodes?OverrideSho适"/>
      <sheetName val="ateCodes?TimeCodes?OverrideSho렀"/>
      <sheetName val="ateCodes?TimeCodes?OverrideSho"/>
      <sheetName val="ateCodes?TimeCodes?OverrideSho退"/>
      <sheetName val="ateCodes?TimeCodes?OverrideSho᠀"/>
      <sheetName val="DW산출"/>
      <sheetName val="재직자"/>
      <sheetName val="분문집계2"/>
      <sheetName val="배부금액"/>
      <sheetName val="입고계획"/>
      <sheetName val="계약"/>
      <sheetName val="ateCodes_x0000_TimeCodes_"/>
      <sheetName val="_내역서(ͭ_x0000_ͭ_x000"/>
      <sheetName val="인원계획"/>
      <sheetName val="총괄(데䀀?䰗"/>
      <sheetName val="입찰내역 발주처 양식"/>
      <sheetName val="부대공"/>
      <sheetName val="배수공"/>
      <sheetName val="토공"/>
      <sheetName val="포장공"/>
      <sheetName val="일반공사"/>
      <sheetName val="지하1층"/>
      <sheetName val="시화점실행"/>
      <sheetName val="각종양식"/>
      <sheetName val="자금운용표"/>
      <sheetName val="총(철거)"/>
      <sheetName val="검수고1-1층"/>
      <sheetName val="총물량표"/>
      <sheetName val="하수처리장"/>
      <sheetName val="BREAKDOWN(철거설치)"/>
      <sheetName val="3본사"/>
      <sheetName val="총공사내역서"/>
      <sheetName val="견적대비(1차) (2)"/>
      <sheetName val="총괄내역"/>
      <sheetName val="정산내역서"/>
      <sheetName val="대분류 ITEM별 분석(3월)"/>
      <sheetName val="기본일위"/>
      <sheetName val="카렌스센터계량기설치공사"/>
      <sheetName val="boq"/>
      <sheetName val="산출내역서"/>
      <sheetName val="평3"/>
      <sheetName val="기초데이타"/>
      <sheetName val="2.损益表"/>
      <sheetName val="4.PL"/>
      <sheetName val="6.BS"/>
      <sheetName val="9.차입,대여금"/>
      <sheetName val="1월--7월"/>
      <sheetName val="2-2.매출분석"/>
      <sheetName val="첨부_예산"/>
      <sheetName val="선박별_배부"/>
      <sheetName val="1_변경범위"/>
      <sheetName val="comps_LFY+"/>
      <sheetName val="HDI_implied"/>
      <sheetName val="임의_매출-수정전"/>
      <sheetName val="채권_현황"/>
      <sheetName val="2000년_공정표"/>
      <sheetName val="CC_Down_load_0716"/>
      <sheetName val="요일별시간대별_근무인원_그래프"/>
      <sheetName val="BOX(1_5X1_5)"/>
      <sheetName val="1_매출액"/>
      <sheetName val="2_원가"/>
      <sheetName val="10_인원"/>
      <sheetName val="1월_예산"/>
      <sheetName val="2_호선별예상실적"/>
      <sheetName val="생산매출_(4)"/>
      <sheetName val="대차대조표_(2)"/>
      <sheetName val="환율_및_참고"/>
      <sheetName val="6.PL"/>
      <sheetName val="4.成本明细表"/>
      <sheetName val="7.6大成本明细表"/>
      <sheetName val="본부평가(연말)"/>
      <sheetName val="4.추정손익"/>
      <sheetName val="2.매출원가"/>
      <sheetName val="3.일반관리,영업외"/>
      <sheetName val="AT비용"/>
      <sheetName val="JJ비용"/>
      <sheetName val="부대수입"/>
      <sheetName val="MA비용"/>
      <sheetName val="ME비용"/>
      <sheetName val="MF비용"/>
      <sheetName val="MI비용"/>
      <sheetName val="MT비용"/>
      <sheetName val="5.管理费明细表"/>
      <sheetName val="6.营业外收支明细表"/>
      <sheetName val="3.收入明细表"/>
      <sheetName val="공통"/>
      <sheetName val="cash_flow"/>
      <sheetName val="FOOTING"/>
      <sheetName val="봉방동근생"/>
      <sheetName val="교수설계"/>
      <sheetName val="특기시방"/>
      <sheetName val="선박별_배부1"/>
      <sheetName val="1_변경범위1"/>
      <sheetName val="comps_LFY+1"/>
      <sheetName val="HDI_implied1"/>
      <sheetName val="임의_매출-수정전1"/>
      <sheetName val="채권_현황1"/>
      <sheetName val="2000년_공정표1"/>
      <sheetName val="CC_Down_load_07161"/>
      <sheetName val="요일별시간대별_근무인원_그래프1"/>
      <sheetName val="BOX(1_5X1_5)1"/>
      <sheetName val="1_매출액1"/>
      <sheetName val="2_원가1"/>
      <sheetName val="10_인원1"/>
      <sheetName val="2_호선별예상실적1"/>
      <sheetName val="생산매출_(4)1"/>
      <sheetName val="1월_예산1"/>
      <sheetName val="대차대조표_(2)1"/>
      <sheetName val="환율_및_참고1"/>
      <sheetName val="_총괄표"/>
      <sheetName val="1062-X방향_"/>
      <sheetName val="2_损益表"/>
      <sheetName val="4_PL"/>
      <sheetName val="6_BS"/>
      <sheetName val="9_차입,대여금"/>
      <sheetName val="2-2_매출분석"/>
      <sheetName val="6_PL"/>
      <sheetName val="4_成本明细表"/>
      <sheetName val="7_6大成本明细表"/>
      <sheetName val="4_추정손익"/>
      <sheetName val="2_매출원가"/>
      <sheetName val="3_일반관리,영업외"/>
      <sheetName val="5_管理费明细表"/>
      <sheetName val="6_营业外收支明细表"/>
      <sheetName val="3_收入明细表"/>
      <sheetName val="3800-400_기계감가"/>
      <sheetName val="FILE1"/>
      <sheetName val="토공(우물통,기타) "/>
      <sheetName val="토지조서(원본)"/>
      <sheetName val="배수관공"/>
      <sheetName val="SOLICITUD"/>
      <sheetName val="BQ"/>
      <sheetName val="Total for Check"/>
      <sheetName val="DAFTAR_8"/>
      <sheetName val="DAFTAR 7"/>
      <sheetName val="SIZING"/>
      <sheetName val="공정진도현황(2069)"/>
      <sheetName val="공정진도현황(2단계2차)"/>
      <sheetName val="설명서ó"/>
      <sheetName val="II. CF"/>
      <sheetName val="Final Staff Chart"/>
      <sheetName val="7.Á¶Á÷Ç¥"/>
      <sheetName val="MP01"/>
      <sheetName val="MP02"/>
      <sheetName val="환경기계공정표_髈㘻_x0000__x0000_"/>
      <sheetName val="환경기계공정표_艀㫐_x0000__x0000_"/>
      <sheetName val="환경기계공정표_蔀㫐_x0000__x0000_"/>
      <sheetName val="ateCodes?TimeCodes?OverrideSho怀"/>
      <sheetName val="ateCodes?TimeCodes?OverrideSho逃"/>
      <sheetName val="변화치수"/>
      <sheetName val="Executive Summary"/>
      <sheetName val="5201.2004"/>
      <sheetName val="GRAND REKAP"/>
      <sheetName val="맨홀수량집계"/>
      <sheetName val="Analisa"/>
      <sheetName val="REKAP"/>
      <sheetName val="호프"/>
      <sheetName val="scale &amp; Income"/>
      <sheetName val="기본사항"/>
      <sheetName val="거래刀_x0010__x0000_"/>
      <sheetName val="거래_x0000_⨀ﯥ"/>
      <sheetName val="AS포_x0000__x0000__x0000__x0000_"/>
      <sheetName val="경유"/>
      <sheetName val="휘발유"/>
      <sheetName val="거래_x0000__x0000__x0000_"/>
      <sheetName val="집계표(건축)"/>
      <sheetName val="강관파일내역"/>
      <sheetName val="제작비"/>
      <sheetName val="용융아연도금"/>
      <sheetName val="제작물량 7월"/>
      <sheetName val="집수정(600-700)"/>
      <sheetName val="기계경비시간당손료목록"/>
      <sheetName val="보"/>
      <sheetName val="ateCodes?TimeCodes?Overri"/>
      <sheetName val="공사내_x0000_"/>
      <sheetName val="총괄(Í"/>
      <sheetName val="계측제어설비"/>
      <sheetName val="CABLE SIZE-1"/>
      <sheetName val="분전반계산서(석관)"/>
      <sheetName val="산출근ρ_x0000_퀀嫿"/>
      <sheetName val="2130䢧"/>
      <sheetName val="사용자입력"/>
      <sheetName val="필지별묘목간+"/>
      <sheetName val="databasH"/>
      <sheetName val="!!"/>
      <sheetName val="경비일위계"/>
      <sheetName val="_______x005f_x0000___x005f_x0000__x005f_x001c___2"/>
      <sheetName val="ateCodes_x005f_x0000_TimeCodes_x000_2"/>
      <sheetName val="_______x005f_x005f_x005f_x0000___x005f_x005f_x0_2"/>
      <sheetName val="ateCodes_x005f_x005f_x005f_x0000_TimeCode_2"/>
      <sheetName val="__________x005f_x005f_x005f_x001c___x005f_x005f_2"/>
      <sheetName val="수_x005f_x0000_"/>
      <sheetName val="_______x005f_x005f_x005f_x0000___x005f_x005f_x0_3"/>
      <sheetName val="__________x005f_x005f_x005f_x001c___x005f_x005f_3"/>
      <sheetName val="수Å_x005f_x0000_"/>
      <sheetName val="수뢹_x005f_xdd4d_"/>
      <sheetName val="A__x005f_x0010__x005f_x0000_"/>
      <sheetName val="5____________x005f_x0000____x005f_x0000___2"/>
      <sheetName val="5.학교신설예산 Ⴘ_x005f_x0000_퀀诋쌆蠅/_x005f_x0000_᠀"/>
      <sheetName val="신축(_x005f_x0000__x005f_x0000__x005f_x0005_"/>
      <sheetName val="단가_및_재료_x005f_xdab0_"/>
      <sheetName val="_______x005f_x005f_x005f_x005f_x005f_x005f_x000_2"/>
      <sheetName val="ateCodes_x005f_x005f_x005f_x005f_x005f_x005f_x0_2"/>
      <sheetName val="__________x005f_x005f_x005f_x005f_x005f_x005f_x_2"/>
      <sheetName val="[내역서(1).xls]5____________x000_2"/>
      <sheetName val="11-2_아파_x005f_x0000__x005f_x0000_Ԁ_x005f_x0000_"/>
      <sheetName val="_내역서(ͭ_x005f_x005f_x005f_x0000_ͭ_x000"/>
      <sheetName val="_내역서(ͭ_ͭ__x005f_x005f_x005f_x001c___x"/>
      <sheetName val="사_x005f_x0000__x005f_x0000_Ԁ"/>
      <sheetName val="설계_x005f_x0000_"/>
      <sheetName val="전선_및_전선관-_x005f_x0000__x005f_x0000__x005f_x0005_"/>
      <sheetName val="신축(단위_x005f_x0000_"/>
      <sheetName val="Sheet㙸˯㦀ȼ_x005f_xda1b_!"/>
      <sheetName val="_내역서(ͭ?ͭ?_x005f_x001c__x0"/>
      <sheetName val="단가_(2\_x005f_x0000_"/>
      <sheetName val="A__x005f_x0010_"/>
      <sheetName val="사_x005f_x0000__x005f_x0000__x005f_x0000_"/>
      <sheetName val="방배동내역(_x005f_x0000__x005f_x0000_"/>
      <sheetName val="[내역서(1).xls]5__________x005f_x0000__2"/>
      <sheetName val="환경기계공정표_(3_x005f_x0000__x005f_x0000_"/>
      <sheetName val="환경기계공정표__x005f_x0005__x005f_x0000__x005f_x0000_"/>
      <sheetName val="_______x005f_x0000__x005f_x0000__x005f_x0000__x_2"/>
      <sheetName val="환경기계공정표_(3)_x005f_x0012_"/>
      <sheetName val="A_견_x005f_x0000__x005f_x0000_"/>
      <sheetName val="환경기계공정표__x005f_x0005_"/>
      <sheetName val="교각_x005f_x0000_"/>
      <sheetName val="ateCఀ_x005f_x0002_저殑"/>
      <sheetName val="[내역서(ͭ_x005f_x0000__x005f_x0000_Ԁ"/>
      <sheetName val="_______x005f_x005f_x005f_x0000___x005f_x005f_x0_4"/>
      <sheetName val="__________x005f_x005f_x005f_x001c___x005f_x005f_4"/>
      <sheetName val="ateCodes_TimeCodes_Overrid_x0_2"/>
      <sheetName val="_갑___x005f_x0000__x005f_x0000_"/>
      <sheetName val="6PILE脂鎙堀1_x005f_x0013__x005f_x0000__x005f_x0000_"/>
      <sheetName val="간¾_x005f_x0000_Ԁ"/>
      <sheetName val="_______x005f_x005f_x005f_x005f_x005f_x005f_x000_3"/>
      <sheetName val="__________x005f_x005f_x005f_x005f_x005f_x005f_x_3"/>
      <sheetName val="_______x005f_x005f_x005f_x005f_x005f_x005f_x005_2"/>
      <sheetName val="ateCodes_x005f_x005f_x005f_x005f_x005f_x005f_x0_3"/>
      <sheetName val="__________x005f_x005f_x005f_x005f_x005f_x005f_x_4"/>
      <sheetName val="_갑__지_9"/>
      <sheetName val="실DATA_9"/>
      <sheetName val="코스모공장_(어음)8"/>
      <sheetName val="환경기계공정표_(3)8"/>
      <sheetName val="A_견적8"/>
      <sheetName val="Sheet1_(2)8"/>
      <sheetName val="총_원가계산8"/>
      <sheetName val="총괄갑_8"/>
      <sheetName val="내역서1999_8최종8"/>
      <sheetName val="단가_(2)8"/>
      <sheetName val="6PILE__(돌출)8"/>
      <sheetName val="11-2_아파트내역8"/>
      <sheetName val="설명서_7"/>
      <sheetName val="2-1__경관조명_내역총괄표7"/>
      <sheetName val="_견적서7"/>
      <sheetName val="기초입력_DATA7"/>
      <sheetName val="1차_내역서7"/>
      <sheetName val="노임단가_(2)7"/>
      <sheetName val="BSD_(2)7"/>
      <sheetName val="인건비_7"/>
      <sheetName val="플랜트_설치7"/>
      <sheetName val="중기조종사_단위단가7"/>
      <sheetName val="신_분7"/>
      <sheetName val="DATA_입력란7"/>
      <sheetName val="3월팀계_7"/>
      <sheetName val="일위대가_7"/>
      <sheetName val="수량계산서_집계표(가설_신설_및_철거-을지로3가_3호선7"/>
      <sheetName val="수량계산서_집계표(신설-을지로3가_3호선)7"/>
      <sheetName val="수량계산서_집계표(철거-을지로3가_3호선)7"/>
      <sheetName val="C1_공사개요7"/>
      <sheetName val="A1_스케쥴7"/>
      <sheetName val="Customer_Databas7"/>
      <sheetName val="단가_및_재료비7"/>
      <sheetName val="아파트_내역7"/>
      <sheetName val="전선_및_전선관-자유로7"/>
      <sheetName val="AS포장복구_7"/>
      <sheetName val="G_R300경비7"/>
      <sheetName val="주공_갑지7"/>
      <sheetName val="내역서_제출6"/>
      <sheetName val="전차선로_물량표6"/>
      <sheetName val="27_건설이자6"/>
      <sheetName val="9-2_단지투자6"/>
      <sheetName val="9-4_단지분양수납6"/>
      <sheetName val="28_차입금상환계획6"/>
      <sheetName val="10-4_운하물류분양수납6"/>
      <sheetName val="10-2_운하물류투자6"/>
      <sheetName val="※_2010예산총괄표6"/>
      <sheetName val="경율산정_XLS6"/>
      <sheetName val="아파트_6"/>
      <sheetName val="2_고용보험료산출근거6"/>
      <sheetName val="8_설치품셈6"/>
      <sheetName val="조도계산서_(도서)6"/>
      <sheetName val="품셈_5"/>
      <sheetName val="BTL시설예산_기준표6"/>
      <sheetName val="5_학교신설예산_집행(01~08)6"/>
      <sheetName val="점검결과(08년_100교_지원)6"/>
      <sheetName val="1_동력공사5"/>
      <sheetName val="5_직원투입현황5"/>
      <sheetName val="EQUIP_LIST5"/>
      <sheetName val="6-1__관개량조서5"/>
      <sheetName val="내역-_CCTV6"/>
      <sheetName val="예정공정표_5"/>
      <sheetName val="실행내역서_5"/>
      <sheetName val="2_대외공문5"/>
      <sheetName val="1__조명내역서(조명설치)5"/>
      <sheetName val="2__조명내역서(조명자재)5"/>
      <sheetName val="전체내역_(2)5"/>
      <sheetName val="7_기-검-보_1005"/>
      <sheetName val="Raw_Data5"/>
      <sheetName val="1_설계조건5"/>
      <sheetName val="기본항목_입력5"/>
      <sheetName val="공사원가계산서_5"/>
      <sheetName val="8_PILE__(돌출)5"/>
      <sheetName val="참고)BTL시설예산_기준표5"/>
      <sheetName val="96_125"/>
      <sheetName val="GT_1050x6505"/>
      <sheetName val="PIPERACK_집계표5"/>
      <sheetName val="EQUIPEMENT_집계표5"/>
      <sheetName val="BUILDING_&amp;SHELTER_집계표5"/>
      <sheetName val="OTHERS_집계표5"/>
      <sheetName val="CONTROL_BD5"/>
      <sheetName val="LIFTING_DEVICE5"/>
      <sheetName val="사__업__비__수__지__예__산__서5"/>
      <sheetName val="표지_(3)5"/>
      <sheetName val="원가계산서_(2)5"/>
      <sheetName val="산출_근거15"/>
      <sheetName val="총괄_내역서5"/>
      <sheetName val="개별직종노임단가(2005_1)5"/>
      <sheetName val="2_토목공사5"/>
      <sheetName val="당월_인력5"/>
      <sheetName val="2_원가및인원현황집계5"/>
      <sheetName val="각사별공사비분개_5"/>
      <sheetName val="4_고용보험5"/>
      <sheetName val="3_고용보험료산출근거5"/>
      <sheetName val="소상_&quot;1&quot;5"/>
      <sheetName val="De_bai5"/>
      <sheetName val="단가일람_(2)5"/>
      <sheetName val="0_0ControlSheet5"/>
      <sheetName val="220_(2)5"/>
      <sheetName val="설산1_나5"/>
      <sheetName val="Man_Hole5"/>
      <sheetName val="표지_5"/>
      <sheetName val="지번별_묘묙소요내역5"/>
      <sheetName val="총괄_설계내역서5"/>
      <sheetName val="6_1_일위대가5"/>
      <sheetName val="효성CB_1P기초5"/>
      <sheetName val="화순_대리-다지리실행내역5"/>
      <sheetName val="예산서_5"/>
      <sheetName val="노임단가(2010_상)5"/>
      <sheetName val="토목내역서_(도급단가)5"/>
      <sheetName val="원가계산서_4"/>
      <sheetName val="공통가설내역서__(당사)5"/>
      <sheetName val="Isolasi_Luar_Dalam5"/>
      <sheetName val="Isolasi_Luar5"/>
      <sheetName val="breakdown_Price-Chuong5"/>
      <sheetName val="cable,_lighting,_switch5"/>
      <sheetName val="DonGia_VatTuLK5"/>
      <sheetName val="현장관리비_산출내역4"/>
      <sheetName val="Bang_chiet_tinh_TBA5"/>
      <sheetName val="2_1_受電設備棟2"/>
      <sheetName val="2_2_受・防火水槽2"/>
      <sheetName val="2_3_排水処理設備棟2"/>
      <sheetName val="2_4_倉庫棟2"/>
      <sheetName val="2_5_守衛棟2"/>
      <sheetName val="Div26_-_Elect2"/>
      <sheetName val="NSA_fr_Revit2"/>
      <sheetName val="MTO_REV_02"/>
      <sheetName val="Area_Cal2"/>
      <sheetName val="고객사_관리_코드4"/>
      <sheetName val="HD_1-4_세부공종별,업체별_내역(L4)2"/>
      <sheetName val="2F_회의실견적(5_14_일대)2"/>
      <sheetName val="노무비_근거1"/>
      <sheetName val="방배동내역_(총괄)2"/>
      <sheetName val="96보완계획7_122"/>
      <sheetName val="Khoi_luong"/>
      <sheetName val="Gia_vat_tu"/>
      <sheetName val="_내역서(ͭ?ͭ?_x0"/>
      <sheetName val="ESTI_"/>
      <sheetName val="Finishes_code2"/>
      <sheetName val="Scheme_B_Estimate_"/>
      <sheetName val="Breakdown_(B)"/>
      <sheetName val="Don_gia_chi_tiet"/>
      <sheetName val="5_학교신설예산_쎸⬅/"/>
      <sheetName val="5_학교신설예산_Ⴘ"/>
      <sheetName val="THU_T6"/>
      <sheetName val="Thu_chi_T04"/>
      <sheetName val="tong_du_toan"/>
      <sheetName val="97_사업추정(WEKI)"/>
      <sheetName val="공사금액_내역_(1)"/>
      <sheetName val="CCTV_수량(배관-송수가압장)"/>
      <sheetName val="7_경제성결과"/>
      <sheetName val="공사비_내역_(가)"/>
      <sheetName val="A_"/>
      <sheetName val="1_암사대교_산출"/>
      <sheetName val="[내역서(1)_xls]5_학교신설예산_Ⴘ퀀诋쌆蠅/᠀"/>
      <sheetName val="이서_빙등제"/>
      <sheetName val="원가계산서(생태쉼터)_"/>
      <sheetName val="방림_토공수량"/>
      <sheetName val="방림_토공_산출근거"/>
      <sheetName val="이서_빙등제_수량집계표"/>
      <sheetName val="이서_빙등제_산출근거"/>
      <sheetName val="자재_집계표"/>
      <sheetName val="FRP_PIPING_일위대가"/>
      <sheetName val="단면_(2)"/>
      <sheetName val="집_계_표"/>
      <sheetName val="6PILE脂鎙堀1"/>
      <sheetName val="공급기자재조서_(2)"/>
      <sheetName val="산출(동해선_본선)"/>
      <sheetName val="집계(동해본선)_"/>
      <sheetName val="환경기계공정표_"/>
      <sheetName val="공사예산하조서(O_K)"/>
      <sheetName val="전선_및_전선관"/>
      <sheetName val="°ø»ç¿¹»êÇÏÁ¶¼­(O_K)"/>
      <sheetName val="4_설계예산내역서"/>
      <sheetName val="3_내역서"/>
      <sheetName val="BEND_LOSS"/>
      <sheetName val="건축공사_집계표"/>
      <sheetName val="ateCodes?TimeCodes?Overrid钀"/>
      <sheetName val="PL_Vua"/>
      <sheetName val="거래罈_羌"/>
      <sheetName val="[내역서(1)_xls]5_학교신설예산_쎸⬅/"/>
      <sheetName val="[내역서(1)_xls]5_학교신설예산_Ⴘ"/>
      <sheetName val="철콘깨기단산"/>
      <sheetName val="DB_ET200(R__A)"/>
      <sheetName val="Summary_-_Budget"/>
      <sheetName val="unit_4"/>
      <sheetName val="환경기계공정표_"/>
      <sheetName val="HARGA_MATERIAL"/>
      <sheetName val="c_&amp;_g_rhs"/>
      <sheetName val="Project_Name1"/>
      <sheetName val="Deliver_Date1"/>
      <sheetName val="1_사유서"/>
      <sheetName val="계장_품셈표"/>
      <sheetName val="ateCఀ저殑"/>
      <sheetName val="_갑__지_10"/>
      <sheetName val="2000,9월_일위"/>
      <sheetName val="KHỐI_LƯỢNG_THANH_TOÁN"/>
      <sheetName val="Du_toan"/>
      <sheetName val="Phu_cap"/>
      <sheetName val="PTDG_(T3)"/>
      <sheetName val="PTDG_(T4)"/>
      <sheetName val="Ⅴ-2_공종별내역"/>
      <sheetName val="[내역서(1)_xls]5_학교신설예산_쎸⬅/瀀þ밀1"/>
      <sheetName val="24_보증금(전신전화가입권)"/>
      <sheetName val="[내역서(1)_xls][내역서(1)_xls]5_____2"/>
      <sheetName val="[내역서(1)_xls]단가_(2\"/>
      <sheetName val="[내역서(1)_xls]단가_(2\栀"/>
      <sheetName val="06_일위대가목록"/>
      <sheetName val="건____재"/>
      <sheetName val="11_산출(전열)"/>
      <sheetName val="6_산출(동력)"/>
      <sheetName val="7_산출(TRAY)"/>
      <sheetName val="6__안전관리비"/>
      <sheetName val="국도접속_차도부수량"/>
      <sheetName val="Eq__Mobilization"/>
      <sheetName val="Cst_Pkg-Eden"/>
      <sheetName val="KLDT_DIEN"/>
      <sheetName val="Dinh_muc_CP_KTCB_khac"/>
      <sheetName val="TH_MTC"/>
      <sheetName val="TH_N_Cong"/>
      <sheetName val="Bill_2-VMart&amp;VPro"/>
      <sheetName val="수량계산서_집계표(가설_신설_및_철거-을지로3가_3ఀက"/>
      <sheetName val="6PILEሀ䀀⨊脃ﲙ"/>
      <sheetName val="점검결과(08년Ԁ䀀㸎"/>
      <sheetName val="AnalisaSIPIL_RIIL"/>
      <sheetName val="D_5243-ARAMCO"/>
      <sheetName val="D-4801_OXY"/>
      <sheetName val="배수내역_(2)"/>
      <sheetName val="Har_Sat"/>
      <sheetName val="Analisa_Harga_Satuan"/>
      <sheetName val="_기성청구서_양식_xlsx"/>
      <sheetName val="Bang_TH"/>
      <sheetName val="3_PT개발계획"/>
      <sheetName val="5_학교신설예산_집행(01~偤°"/>
      <sheetName val="적용기준"/>
      <sheetName val="3월팀계_x0010_"/>
      <sheetName val="6PILE__(効_x0010__x0000__x0000_"/>
      <sheetName val="계좌번호"/>
      <sheetName val="12월"/>
      <sheetName val="2007년1월"/>
      <sheetName val="__"/>
      <sheetName val="ประมาณการประตูหน้าต่าง_1"/>
      <sheetName val="schedule_1"/>
      <sheetName val="SITE_OFFICE1"/>
      <sheetName val="w't_table1"/>
      <sheetName val="1_변경범위2"/>
      <sheetName val="BOX(1_5X1_5)2"/>
      <sheetName val="선박별_배부2"/>
      <sheetName val="2000년_공정표2"/>
      <sheetName val="1062-X방향_1"/>
      <sheetName val="comps_LFY+2"/>
      <sheetName val="HDI_implied2"/>
      <sheetName val="임의_매출-수정전2"/>
      <sheetName val="채권_현황2"/>
      <sheetName val="CC_Down_load_07162"/>
      <sheetName val="요일별시간대별_근무인원_그래프2"/>
      <sheetName val="1_매출액2"/>
      <sheetName val="2_원가2"/>
      <sheetName val="10_인원2"/>
      <sheetName val="2_호선별예상실적2"/>
      <sheetName val="생산매출_(4)2"/>
      <sheetName val="1월_예산2"/>
      <sheetName val="대차대조표_(2)2"/>
      <sheetName val="환율_및_참고2"/>
      <sheetName val="_총괄표1"/>
      <sheetName val="3800-400_기계감가1"/>
      <sheetName val="A_일용노무비지급명세서"/>
      <sheetName val="입찰내역_발주처_양식"/>
      <sheetName val="3월팀계"/>
      <sheetName val="ate蠀᏿㤂"/>
      <sheetName val="[내역서(ͭͭ_x02"/>
      <sheetName val="[내역서(ͭͭ_x03"/>
      <sheetName val="[내역서(ͭͭ_x04"/>
      <sheetName val="[내역서(ͭͭ_x05"/>
      <sheetName val="[내역서(ͭͭ_x06"/>
      <sheetName val="[내역서(ͭͭ_x07"/>
      <sheetName val="[내역서(ͭͭ_x08"/>
      <sheetName val="[내역서(ͭͭ_x09"/>
      <sheetName val="[내역서(ͭͭ_x010"/>
      <sheetName val="[내역서(ͭͭ_x011"/>
      <sheetName val="[내역서(ͭͭ_x012"/>
      <sheetName val="[내역서(ͭͭ_x013"/>
      <sheetName val="[내역서(ͭͭ_x014"/>
      <sheetName val="(1)_국내_사이트_상세_주소_"/>
      <sheetName val="0__수출,수입_건수"/>
      <sheetName val="1__수출_해상_(LCL)_"/>
      <sheetName val="2__수출_항공_"/>
      <sheetName val="(2-3)_수출_특송"/>
      <sheetName val="3__수출_내륙_운송료"/>
      <sheetName val="4__수입_해상_(FCL)"/>
      <sheetName val="5__수입_해상_(LCL)_"/>
      <sheetName val="6__수입_항공_"/>
      <sheetName val="(3-4)_수입_특송_"/>
      <sheetName val="7__수입_내륙_운송료"/>
      <sheetName val="8__창고료"/>
      <sheetName val="9__내륙_운송"/>
      <sheetName val="10__추가_제안_및_기타"/>
      <sheetName val="운송내역_"/>
      <sheetName val="토공_total"/>
      <sheetName val="ENE-CAL_1"/>
      <sheetName val="배수공_시멘트_및_골재량_산출"/>
      <sheetName val="[내역서(1)_xls][내역서(1)_xls]5_____3"/>
      <sheetName val="[내역서(1)_xls][내역서(1)_xls]5_____4"/>
      <sheetName val="단가_및邰㡗㡗"/>
      <sheetName val="견적대비(1차)_(2)"/>
      <sheetName val="대분류_ITEM별_분석(3월)"/>
      <sheetName val="2_损益表1"/>
      <sheetName val="4_PL1"/>
      <sheetName val="6_BS1"/>
      <sheetName val="9_차입,대여금1"/>
      <sheetName val="2-2_매출분석1"/>
      <sheetName val="6_PL1"/>
      <sheetName val="4_成本明细表1"/>
      <sheetName val="7_6大成本明细表1"/>
      <sheetName val="4_추정손익1"/>
      <sheetName val="2_매출원가1"/>
      <sheetName val="3_일반관리,영업외1"/>
      <sheetName val="5_管理费明细表1"/>
      <sheetName val="6_营业外收支明细表1"/>
      <sheetName val="3_收入明细表1"/>
      <sheetName val="토공(우물통,기타)_"/>
      <sheetName val="6PILE__(効"/>
      <sheetName val="ateCodes?TimeCod_xd978_ꀋᙰ0_x0000_頀{_x0000__x0000_堀簊夞ĸ"/>
      <sheetName val="ateCodes?TimeCod_xd80b_齒ꀈᙰ0_x0000__xd800_Y_x0000__x0000_堀䠊夙ĸ"/>
      <sheetName val="설계조縨"/>
      <sheetName val="설계조"/>
      <sheetName val="아파트_Ö_x0000_"/>
      <sheetName val="아파트_⃖휬"/>
      <sheetName val="아파트_烖"/>
      <sheetName val="아파트_壖"/>
      <sheetName val="조서입력"/>
      <sheetName val="일위대가(건축)"/>
      <sheetName val="NKChungTu"/>
      <sheetName val="tong hop v.tu"/>
      <sheetName val="자재분류"/>
      <sheetName val="자재청구서"/>
      <sheetName val="PILE"/>
      <sheetName val="J直材4"/>
      <sheetName val="Price Database"/>
      <sheetName val="TOSHIBA-Structure"/>
      <sheetName val="Detail"/>
      <sheetName val="cov-estimate"/>
      <sheetName val="chiet tinh"/>
      <sheetName val="5.학교신설예산 쎸⬅_"/>
      <sheetName val="_내역서(1).xls_5.학교신설예산 쎸⬅_"/>
      <sheetName val="_내역서(ͭ_ͭ__x001c__x0"/>
      <sheetName val="ateCodes_TimeCodes_"/>
      <sheetName val="5_학교신설예산_쎸⬅_瀀þ밀"/>
      <sheetName val="5_학교신설예산_Ⴘ퀀诋쌆蠅_᠀"/>
      <sheetName val="단가_(2_"/>
      <sheetName val="단가_(2_栀"/>
      <sheetName val="침하계"/>
      <sheetName val="붙임4.앵커볼트"/>
      <sheetName val="붙임2.최대수평하중"/>
      <sheetName val="간공설계서"/>
      <sheetName val="노임명세"/>
      <sheetName val="_내역서(ͭ_x005f"/>
      <sheetName val="ateCodes_x005f"/>
      <sheetName val="ee-prop"/>
      <sheetName val="keyword"/>
      <sheetName val="과장"/>
      <sheetName val="내역서-전기"/>
      <sheetName val="대장"/>
      <sheetName val="voucher"/>
      <sheetName val="계좌분리(_xdae0_䛸+"/>
      <sheetName val="단가_(2_x0000__x0000_"/>
      <sheetName val="발행"/>
      <sheetName val="내역- ꍈ┊"/>
      <sheetName val="내역- _xdc48_ʉꍈ&gt;"/>
      <sheetName val="철거폐쇄,고재"/>
      <sheetName val="자재,부설,부대공(50)"/>
      <sheetName val="재료,부설(80)"/>
      <sheetName val="설계개요"/>
      <sheetName val="공사기본내용입력"/>
      <sheetName val="bi-mnthly rep Villa"/>
      <sheetName val="original"/>
      <sheetName val="1999-2000 MONTHLY CASHFLOW"/>
      <sheetName val="장비종합부표"/>
      <sheetName val="집계표_식재"/>
      <sheetName val="부표"/>
      <sheetName val="bi-mnthly_rep_Villa"/>
      <sheetName val="1999-2000_MONTHLY_CASHFLOW"/>
      <sheetName val="5_학교신설예산_쎸⬅_"/>
      <sheetName val="_내역서(ͭ_ͭ__x0"/>
      <sheetName val="_내역서(1)_xls_5_학교신설예산_쎸⬅_"/>
      <sheetName val="Progres"/>
      <sheetName val="H.Satuan"/>
      <sheetName val="Bang NS79"/>
      <sheetName val="계좌분리郁蒬퀤蒭"/>
      <sheetName val="계좌분리蘎ꨃ㟑"/>
      <sheetName val="중강당 내역"/>
      <sheetName val="ateCodes?TimeCodes?OverrideSho_x0002_"/>
      <sheetName val="1.취수장"/>
      <sheetName val="발주참고#"/>
      <sheetName val="노임변동률"/>
      <sheetName val="총공사비"/>
      <sheetName val="수액원료4"/>
      <sheetName val="장비 (2)"/>
      <sheetName val="금리계산"/>
      <sheetName val="영외수지"/>
      <sheetName val="전동기"/>
      <sheetName val="단가(공통)"/>
      <sheetName val="대부예산서"/>
      <sheetName val="공정코드"/>
      <sheetName val="내역총괄"/>
      <sheetName val="내역총괄2"/>
      <sheetName val="내역총괄3"/>
      <sheetName val="선수금"/>
      <sheetName val="Total All By Trades highest 1st"/>
      <sheetName val="원가서"/>
      <sheetName val="M.o.S. Schedule"/>
      <sheetName val="기준액"/>
      <sheetName val="SCE_LOG"/>
      <sheetName val="PROJ. DATA"/>
      <sheetName val=" Beams Sched "/>
      <sheetName val="5.동별횡주관경"/>
      <sheetName val="별첨2.발주예정"/>
      <sheetName val="3-2. 산재고용보험료"/>
      <sheetName val="6-1. 관개량_x0000__x0000_"/>
      <sheetName val="양식_x0000_"/>
      <sheetName val="외동,공시지가"/>
      <sheetName val="노원열병합__건축공사기성내역서"/>
      <sheetName val="_내역서(ͭ_ͭ___x"/>
      <sheetName val="자재단가_x0000__x0000__x0005_"/>
      <sheetName val="전선_및_전선관-자㢾㝎"/>
      <sheetName val="보.기둥표"/>
      <sheetName val="PROFILE"/>
      <sheetName val="마감재표"/>
      <sheetName val="창호"/>
      <sheetName val="수량계산서_집계표(철거-_x0000__x0000_즈ɐ:_xdef0_㄀_x0000__x0000_"/>
      <sheetName val="수량계산서_집계표(철거-_x0000__x0000_즈ɐ:⏰ヿ_x0000__x0000_"/>
      <sheetName val="수량계산서_집계표(철거-:_xdf10_‭_x0000__x0000__x0000__x0000_冘˚"/>
      <sheetName val="수량계산서_집계표(철거-:ᬐ‭_x0000__x0000__x0000__x0000_冘˚"/>
      <sheetName val="접합 및 부설 "/>
      <sheetName val="산출2-기기동력"/>
      <sheetName val="품셈衆"/>
      <sheetName val="BOM LIST 정리"/>
      <sheetName val="입고단가 LIST"/>
      <sheetName val="WORK"/>
      <sheetName val="공사비증감"/>
      <sheetName val="모래운반"/>
      <sheetName val="내역금액적용"/>
      <sheetName val="시선유도표지집계표"/>
      <sheetName val="ptvt"/>
      <sheetName val="1.R18 BF"/>
      <sheetName val="A"/>
      <sheetName val="G"/>
      <sheetName val="F-B"/>
      <sheetName val="H-J"/>
      <sheetName val="6.External works-R18"/>
      <sheetName val="Items"/>
      <sheetName val="Earthwork"/>
      <sheetName val="6MONTHS"/>
      <sheetName val="LE"/>
      <sheetName val="BLOCK C2"/>
      <sheetName val="한전일위"/>
      <sheetName val="참_x0000__x0000_Ԁ"/>
      <sheetName val="조정금액결과표 (차수별)"/>
      <sheetName val="부하자료"/>
      <sheetName val="3BL공동구 수량"/>
      <sheetName val="공사설계서"/>
      <sheetName val="동해묵호1내역"/>
      <sheetName val="준검 내역서"/>
      <sheetName val="통계자료"/>
      <sheetName val="93D"/>
      <sheetName val="94D"/>
      <sheetName val="95D"/>
      <sheetName val="      "/>
      <sheetName val="SJB-101"/>
      <sheetName val="SLAB&quot;1&quot;"/>
      <sheetName val="선급비용"/>
      <sheetName val="골재산출"/>
      <sheetName val="기술부대조건"/>
      <sheetName val="Total_All_By_Trades_highest_1st"/>
      <sheetName val="M_o_S__Schedule"/>
      <sheetName val="1_취수장"/>
      <sheetName val="PROJ__DATA"/>
      <sheetName val="_Beams_Sched_"/>
      <sheetName val="4차원가계산서"/>
      <sheetName val="토목내역 (2)"/>
      <sheetName val="Num_Word1"/>
      <sheetName val="시산표"/>
      <sheetName val="본사재고"/>
      <sheetName val="손익계산서PL"/>
      <sheetName val="현금성자산,단기금융"/>
      <sheetName val="매출채권"/>
      <sheetName val="대여,공사,분양미수금,미수수익"/>
      <sheetName val="미수금"/>
      <sheetName val="선급금,선급법인세,선급비용"/>
      <sheetName val="재고자산,임대주택자산"/>
      <sheetName val="장기금융,장기투자,보증금"/>
      <sheetName val="유,무형자산"/>
      <sheetName val="건중,장기미수금,보증금"/>
      <sheetName val="매입채무"/>
      <sheetName val="미지급금"/>
      <sheetName val="단기,장기차입금"/>
      <sheetName val="분양,임대선수금"/>
      <sheetName val="예수금,미지급비용,예수보증금"/>
      <sheetName val="장기보증금"/>
      <sheetName val="퇴충,하자충"/>
      <sheetName val="자본금"/>
      <sheetName val="영업부문분류"/>
      <sheetName val="BOX"/>
      <sheetName val="LS"/>
      <sheetName val="기성내역"/>
      <sheetName val="Input_Data"/>
      <sheetName val="업체별공사이행등급"/>
      <sheetName val="현장지지물물량"/>
      <sheetName val="C1_공䂏࿢ﱼ"/>
      <sheetName val="C1_공_x0000_Ԁ"/>
      <sheetName val="ateCodes?TimeCod_xd978_ꀋᙰ0"/>
      <sheetName val="ateCodes?TimeCod_xd80b_齒ꀈᙰ0"/>
      <sheetName val="[내역서(ͭ_x0000_ͭ_x0000_ _x0000_ _x0000_가표"/>
      <sheetName val="[내역서(ͭ?ͭ? ? ?가표"/>
      <sheetName val="CAP"/>
      <sheetName val="dV&amp;Cl"/>
      <sheetName val="Var."/>
      <sheetName val="R"/>
      <sheetName val="설계_x0005_"/>
      <sheetName val="SANBAISU"/>
      <sheetName val="대차대조표"/>
      <sheetName val="재무비율"/>
      <sheetName val="환경기계공정표_腰╙_x0000__x0000_"/>
      <sheetName val="환경기계공정표_〃ᇐᖗ"/>
      <sheetName val="MIJIBI"/>
      <sheetName val="노임9월"/>
      <sheetName val="사고96"/>
      <sheetName val="자금운용계획표"/>
      <sheetName val="남양내역"/>
      <sheetName val="제품목록"/>
      <sheetName val="lee"/>
      <sheetName val="집계표소트"/>
      <sheetName val="ATM기초철가"/>
      <sheetName val="인원계획-미화"/>
      <sheetName val="환산"/>
      <sheetName val="통계연보"/>
      <sheetName val="2.1  노무비 평균단가산출"/>
      <sheetName val="인력투입산출"/>
      <sheetName val="전체실적"/>
      <sheetName val="효율계획(당월)"/>
      <sheetName val="제조부문배부"/>
      <sheetName val="SCH- % WT."/>
      <sheetName val="OVERALL CURVE"/>
      <sheetName val="WIP"/>
      <sheetName val="흑관"/>
      <sheetName val="5.직倳즪စ즬_x0005_"/>
      <sheetName val="5.직耳䀪*"/>
      <sheetName val="상용"/>
      <sheetName val="⑤항목별2"/>
      <sheetName val="DGG"/>
      <sheetName val="MAIN GATE HOUSE"/>
      <sheetName val="조선용암면"/>
      <sheetName val="TONG NUOCGOC"/>
      <sheetName val="단가_및_재료?"/>
      <sheetName val="Doi so"/>
      <sheetName val="_내역서(1).xls_5.학교신설예산 Ⴘ"/>
      <sheetName val="Main"/>
      <sheetName val="Bar-Data"/>
      <sheetName val="prog-C1"/>
      <sheetName val="geo-C1"/>
      <sheetName val="geo-C2"/>
      <sheetName val="적용요율"/>
      <sheetName val="BCulSch"/>
      <sheetName val="statement"/>
      <sheetName val="Build Up Rates"/>
      <sheetName val="13.접속슬래브"/>
      <sheetName val="품셈Å"/>
      <sheetName val="C1_공_x0000__x0000_"/>
      <sheetName val="C1_공_x0019__x0000__x0000_"/>
      <sheetName val="산거각호표"/>
      <sheetName val="C1_공_x001c_"/>
      <sheetName val="ateCodeñ"/>
      <sheetName val="C1_공则_x0010__x0000_"/>
      <sheetName val="수입2"/>
      <sheetName val="loading"/>
      <sheetName val="건축공사椂軶"/>
      <sheetName val="건축공사椂軶저"/>
      <sheetName val="건축공사椂軶 "/>
      <sheetName val="건축공사栀ᬧ,"/>
      <sheetName val="건축공사糥嬲䀂"/>
      <sheetName val="협가표"/>
      <sheetName val="빌딩 안내"/>
      <sheetName val="자바라1"/>
      <sheetName val="TEMP (9)"/>
      <sheetName val="初期値設定"/>
      <sheetName val="纏め表"/>
      <sheetName val="見積総括表"/>
      <sheetName val="M1master"/>
      <sheetName val="건물"/>
      <sheetName val="1분기재고장"/>
      <sheetName val="2분기재고"/>
      <sheetName val="총괄(데이소劼"/>
      <sheetName val="환경검토직접경비"/>
      <sheetName val="환경검토총괄"/>
      <sheetName val="환경검토직접인건비"/>
      <sheetName val="[내역서(ͭ_x005f_x0000_ͭ_x005f_x005f_x000"/>
      <sheetName val="[내역서(ͭ?ͭ?_x005f_x001c_?_x005f_x005f_x"/>
      <sheetName val="_내역서(ͭ_x005f_x005f_x005F?"/>
      <sheetName val="ateCodes_x005f_x005f_x000"/>
      <sheetName val="_내역서(ͭ_ͭ__x005f_x005f_x00"/>
      <sheetName val="단가_및邰㡗?㡗"/>
      <sheetName val="투자계획집계표"/>
      <sheetName val="ACC NW"/>
      <sheetName val="유지보수"/>
      <sheetName val="이동통신"/>
      <sheetName val="II SYS"/>
      <sheetName val="해외"/>
      <sheetName val="LOOKUP"/>
      <sheetName val="ateCode勱"/>
      <sheetName val="결재판(삭제하지말아주세요)"/>
      <sheetName val="판넬"/>
      <sheetName val="철골"/>
      <sheetName val="고용(소방)"/>
      <sheetName val="고용(전기)"/>
      <sheetName val="소총괄(계좌)"/>
      <sheetName val="실DATA_10"/>
      <sheetName val="코스모공장_(어음)9"/>
      <sheetName val="A_견적9"/>
      <sheetName val="환경기계공정표_(3)9"/>
      <sheetName val="Sheet1_(2)9"/>
      <sheetName val="총_원가계산9"/>
      <sheetName val="단가_(2)9"/>
      <sheetName val="6PILE__(돌출)9"/>
      <sheetName val="총괄갑_9"/>
      <sheetName val="11-2_아파트내역9"/>
      <sheetName val="내역서1999_8최종9"/>
      <sheetName val="기초입력_DATA8"/>
      <sheetName val="노임단가_(2)8"/>
      <sheetName val="1차_내역서8"/>
      <sheetName val="BSD_(2)8"/>
      <sheetName val="설명서_8"/>
      <sheetName val="2-1__경관조명_내역총괄표8"/>
      <sheetName val="_견적서8"/>
      <sheetName val="플랜트_설치8"/>
      <sheetName val="중기조종사_단위단가8"/>
      <sheetName val="신_분8"/>
      <sheetName val="인건비_8"/>
      <sheetName val="수량계산서_집계표(가설_신설_및_철거-을지로3가_3호선8"/>
      <sheetName val="수량계산서_집계표(신설-을지로3가_3호선)8"/>
      <sheetName val="수량계산서_집계표(철거-을지로3가_3호선)8"/>
      <sheetName val="일위대가_8"/>
      <sheetName val="전선_및_전선관-자유로8"/>
      <sheetName val="3월팀계_8"/>
      <sheetName val="Customer_Databas8"/>
      <sheetName val="C1_공사개요8"/>
      <sheetName val="A1_스케쥴8"/>
      <sheetName val="단가_및_재료비8"/>
      <sheetName val="AS포장복구_8"/>
      <sheetName val="G_R300경비8"/>
      <sheetName val="아파트_내역8"/>
      <sheetName val="DATA_입력란8"/>
      <sheetName val="주공_갑지8"/>
      <sheetName val="경율산정_XLS7"/>
      <sheetName val="전차선로_물량표7"/>
      <sheetName val="조도계산서_(도서)7"/>
      <sheetName val="1_동력공사6"/>
      <sheetName val="2_고용보험료산출근거7"/>
      <sheetName val="27_건설이자7"/>
      <sheetName val="9-2_단지투자7"/>
      <sheetName val="9-4_단지분양수납7"/>
      <sheetName val="28_차입금상환계획7"/>
      <sheetName val="10-4_운하물류분양수납7"/>
      <sheetName val="10-2_운하물류투자7"/>
      <sheetName val="※_2010예산총괄표7"/>
      <sheetName val="내역서_제출7"/>
      <sheetName val="8_설치품셈7"/>
      <sheetName val="아파트_7"/>
      <sheetName val="품셈_6"/>
      <sheetName val="1_설계조건6"/>
      <sheetName val="EQUIP_LIST6"/>
      <sheetName val="6-1__관개량조서6"/>
      <sheetName val="BTL시설예산_기준표7"/>
      <sheetName val="5_학교신설예산_집행(01~08)7"/>
      <sheetName val="점검결과(08년_100교_지원)7"/>
      <sheetName val="표지_(3)6"/>
      <sheetName val="원가계산서_(2)6"/>
      <sheetName val="산출_근거16"/>
      <sheetName val="Raw_Data6"/>
      <sheetName val="전체내역_(2)6"/>
      <sheetName val="실행내역서_6"/>
      <sheetName val="5_직원투입현황6"/>
      <sheetName val="예정공정표_6"/>
      <sheetName val="7_기-검-보_1006"/>
      <sheetName val="내역-_CCTV7"/>
      <sheetName val="2_대외공문6"/>
      <sheetName val="기본항목_입력6"/>
      <sheetName val="공사원가계산서_6"/>
      <sheetName val="1__조명내역서(조명설치)6"/>
      <sheetName val="2__조명내역서(조명자재)6"/>
      <sheetName val="8_PILE__(돌출)6"/>
      <sheetName val="참고)BTL시설예산_기준표6"/>
      <sheetName val="단가일람_(2)6"/>
      <sheetName val="96_126"/>
      <sheetName val="GT_1050x6506"/>
      <sheetName val="2_토목공사6"/>
      <sheetName val="사__업__비__수__지__예__산__서6"/>
      <sheetName val="각사별공사비분개_6"/>
      <sheetName val="개별직종노임단가(2005_1)6"/>
      <sheetName val="총괄_내역서6"/>
      <sheetName val="4_고용보험6"/>
      <sheetName val="3_고용보험료산출근거6"/>
      <sheetName val="PIPERACK_집계표6"/>
      <sheetName val="EQUIPEMENT_집계표6"/>
      <sheetName val="BUILDING_&amp;SHELTER_집계표6"/>
      <sheetName val="OTHERS_집계표6"/>
      <sheetName val="CONTROL_BD6"/>
      <sheetName val="LIFTING_DEVICE6"/>
      <sheetName val="220_(2)6"/>
      <sheetName val="Man_Hole6"/>
      <sheetName val="소상_&quot;1&quot;6"/>
      <sheetName val="당월_인력6"/>
      <sheetName val="0_0ControlSheet6"/>
      <sheetName val="설산1_나6"/>
      <sheetName val="공통가설내역서__(당사)6"/>
      <sheetName val="2_원가및인원현황집계6"/>
      <sheetName val="De_bai6"/>
      <sheetName val="표지_6"/>
      <sheetName val="지번별_묘묙소요내역6"/>
      <sheetName val="총괄_설계내역서6"/>
      <sheetName val="6_1_일위대가6"/>
      <sheetName val="효성CB_1P기초6"/>
      <sheetName val="예산서_6"/>
      <sheetName val="화순_대리-다지리실행내역6"/>
      <sheetName val="노임단가(2010_상)6"/>
      <sheetName val="원가계산서_5"/>
      <sheetName val="토목내역서_(도급단가)6"/>
      <sheetName val="Isolasi_Luar_Dalam6"/>
      <sheetName val="Isolasi_Luar6"/>
      <sheetName val="breakdown_Price-Chuong6"/>
      <sheetName val="cable,_lighting,_switch6"/>
      <sheetName val="DonGia_VatTuLK6"/>
      <sheetName val="Bang_chiet_tinh_TBA6"/>
      <sheetName val="현장관리비_산출내역5"/>
      <sheetName val="고객사_관리_코드5"/>
      <sheetName val="2_1_受電設備棟3"/>
      <sheetName val="2_2_受・防火水槽3"/>
      <sheetName val="2_3_排水処理設備棟3"/>
      <sheetName val="2_4_倉庫棟3"/>
      <sheetName val="2_5_守衛棟3"/>
      <sheetName val="Div26_-_Elect3"/>
      <sheetName val="NSA_fr_Revit3"/>
      <sheetName val="MTO_REV_03"/>
      <sheetName val="Area_Cal3"/>
      <sheetName val="96보완계획7_123"/>
      <sheetName val="공사비_내역_(가)1"/>
      <sheetName val="방배동내역_(총괄)3"/>
      <sheetName val="노무비_근거2"/>
      <sheetName val="Finishes_code3"/>
      <sheetName val="HD_1-4_세부공종별,업체별_내역(L4)3"/>
      <sheetName val="2F_회의실견적(5_14_일대)3"/>
      <sheetName val="97_사업추정(WEKI)1"/>
      <sheetName val="공사금액_내역_(1)1"/>
      <sheetName val="FRP_PIPING_일위대가1"/>
      <sheetName val="CCTV_수량(배관-송수가압장)1"/>
      <sheetName val="공사예산하조서(O_K)1"/>
      <sheetName val="전선_및_전선관1"/>
      <sheetName val="°ø»ç¿¹»êÇÏÁ¶¼­(O_K)1"/>
      <sheetName val="4_설계예산내역서1"/>
      <sheetName val="3_내역서1"/>
      <sheetName val="BEND_LOSS1"/>
      <sheetName val="건축공사_집계표1"/>
      <sheetName val="Khoi_luong1"/>
      <sheetName val="Gia_vat_tu1"/>
      <sheetName val="7_경제성결과1"/>
      <sheetName val="ESTI_1"/>
      <sheetName val="Breakdown_(B)1"/>
      <sheetName val="Don_gia_chi_tiet1"/>
      <sheetName val="Scheme_B_Estimate_1"/>
      <sheetName val="5_학교신설예산_쎸⬅/1"/>
      <sheetName val="5_학교신설예산_Ⴘ1"/>
      <sheetName val="THU_T61"/>
      <sheetName val="Thu_chi_T041"/>
      <sheetName val="tong_du_toan1"/>
      <sheetName val="공급기자재조서_(2)1"/>
      <sheetName val="산출(동해선_본선)1"/>
      <sheetName val="집계(동해본선)_1"/>
      <sheetName val="거래罈_羌1"/>
      <sheetName val="이서_빙등제1"/>
      <sheetName val="원가계산서(생태쉼터)_1"/>
      <sheetName val="방림_토공수량1"/>
      <sheetName val="방림_토공_산출근거1"/>
      <sheetName val="이서_빙등제_수량집계표1"/>
      <sheetName val="이서_빙등제_산출근거1"/>
      <sheetName val="자재_집계표1"/>
      <sheetName val="1_암사대교_산출1"/>
      <sheetName val="단면_(2)1"/>
      <sheetName val="집_계_표1"/>
      <sheetName val="PL_Vua1"/>
      <sheetName val="unit_41"/>
      <sheetName val="DB_ET200(R__A)1"/>
      <sheetName val="Summary_-_Budget1"/>
      <sheetName val="[내역서(1)_xls]5_학교신설예산_쎸⬅/1"/>
      <sheetName val="[내역서(1)_xls]5_학교신설예산_Ⴘ1"/>
      <sheetName val="HARGA_MATERIAL1"/>
      <sheetName val="c_&amp;_g_rhs1"/>
      <sheetName val="_갑__지_11"/>
      <sheetName val="KHỐI_LƯỢNG_THANH_TOÁN1"/>
      <sheetName val="Phu_cap1"/>
      <sheetName val="[내역서(1)_xls]5_학교신설예산_쎸⬅/瀀þ밀2"/>
      <sheetName val="11_산출(전열)1"/>
      <sheetName val="6_산출(동력)1"/>
      <sheetName val="7_산출(TRAY)1"/>
      <sheetName val="6__안전관리비1"/>
      <sheetName val="국도접속_차도부수량1"/>
      <sheetName val="[내역서(1)_xls]5_학교신설예산_Ⴘ퀀诋쌆蠅/᠀1"/>
      <sheetName val="A_일용노무비지급명세서1"/>
      <sheetName val="5_학교신설예산_집행(01~偤°1"/>
      <sheetName val="Bill_2-VMart&amp;VPro1"/>
      <sheetName val="ateCodes?TimeCodes?Overri飀Ⱔ"/>
      <sheetName val="Cst_Pkg-Eden1"/>
      <sheetName val="chiet_tinh"/>
      <sheetName val="tong_hop_v_tu"/>
      <sheetName val="Price_Database"/>
      <sheetName val="붙임4_앵커볼트"/>
      <sheetName val="붙임2_최대수평하중"/>
      <sheetName val="[내역서(1)_xls][내역서(1)_xls]5____10"/>
      <sheetName val="[내역서(1)_xls][내역서(1)_xls]5____11"/>
      <sheetName val="[내역서(1)_xls][내역서(1)_xls]5____12"/>
      <sheetName val="[내역서(1)_xls][내역서(1)_xls]5____13"/>
      <sheetName val="[내역서(1)_xls][내역서(1)_xls]단가_(2\"/>
      <sheetName val="[내역서(1)_xls][내역서(1)_xls]단가_(2\栀"/>
      <sheetName val="[내역서(1)_xls][내역서(1)_xls]5____14"/>
      <sheetName val="[내역서(1)_xls][내역서(1)_xls]5_____5"/>
      <sheetName val="[내역서(1)_xls][내역서(1)_xls]5_____6"/>
      <sheetName val="[내역서(1)_xls][내역서(1)_xls]5_____7"/>
      <sheetName val="[내역서(1)_xls][내역서(1)_xls]5_____8"/>
      <sheetName val="[내역서(1)_xls][내역서(1)_xls]______2"/>
      <sheetName val="[내역서(1)_xls][내역서(1)_xls]______3"/>
      <sheetName val="[내역서(1)_xls][내역서(1)_xls]5_____9"/>
      <sheetName val="[내역서(1)_xls][내역서(1)_xls]5_____1"/>
      <sheetName val="ate"/>
      <sheetName val="Total_for_Check"/>
      <sheetName val="DAFTAR_7"/>
      <sheetName val="II__CF"/>
      <sheetName val="Final_Staff_Chart"/>
      <sheetName val="7_Á¶Á÷Ç¥"/>
      <sheetName val="Executive_Summary"/>
      <sheetName val="5201_2004"/>
      <sheetName val="GRAND_REKAP"/>
      <sheetName val="scale_&amp;_Income"/>
      <sheetName val="BOM_LIST_정리"/>
      <sheetName val="입고단가_LIST"/>
      <sheetName val="거래刀"/>
      <sheetName val="CABLE_SIZE-1"/>
      <sheetName val="제작물량_7월"/>
      <sheetName val="수고조사야"/>
      <sheetName val="3.하중계산"/>
      <sheetName val="거래⺿g"/>
      <sheetName val="내역서(1).xls"/>
      <sheetName val="%EB%82%B4%EC%97%AD%EC%84%9C(1)."/>
      <sheetName val="세금계산서 "/>
      <sheetName val="출고대장"/>
      <sheetName val="거래명세표"/>
      <sheetName val="빙축열"/>
      <sheetName val="환경기계공정표_¹_x0000_Ԁ_x0000_"/>
      <sheetName val="주공_갑_x0000_"/>
      <sheetName val="Customer_Datab뇠ᜑ"/>
      <sheetName val="Customer_Datab먠᜽"/>
      <sheetName val="영동癰၎_x0000_"/>
      <sheetName val="설치내역서"/>
      <sheetName val="TH Kinh phi"/>
      <sheetName val="Thuc thanh"/>
      <sheetName val="총원가계산서(요율)"/>
      <sheetName val="GlassData"/>
      <sheetName val="Đơn giá theo m2"/>
      <sheetName val="Rebar Sum"/>
      <sheetName val="Manpower costs + data"/>
      <sheetName val="Rates"/>
      <sheetName val="rate PC item"/>
      <sheetName val="7IFS-5A"/>
      <sheetName val="산출근거#2-3"/>
      <sheetName val="Sur Site"/>
      <sheetName val="Spool Index"/>
      <sheetName val="분석적검토"/>
      <sheetName val="현금흐름표"/>
      <sheetName val="12CGOU"/>
      <sheetName val="비열"/>
      <sheetName val="PLCAL"/>
      <sheetName val="제비용"/>
      <sheetName val="C1_공_x0019__x0000_꤀"/>
      <sheetName val="간접비 총괄표"/>
      <sheetName val="포장수량단위"/>
      <sheetName val="수목일위"/>
      <sheetName val="일위대가(계측_x0000__x0000_Ԁ_x0000_"/>
      <sheetName val="Sheet㙸˯㦀ȼ?!"/>
      <sheetName val="ateCodes?TimeCod?ꀋᙰ0_x0000_頀{_x0000__x0000_堀簊夞ĸ"/>
      <sheetName val="ateCodes?TimeCod?齒ꀈᙰ0_x0000_?Y_x0000__x0000_堀䠊夙ĸ"/>
      <sheetName val="2A"/>
      <sheetName val="BGT"/>
      <sheetName val="Re1"/>
      <sheetName val="S-Curve"/>
      <sheetName val="부재력정리"/>
      <sheetName val="TYPE-B 평균H"/>
      <sheetName val="B1"/>
      <sheetName val="Civil"/>
      <sheetName val="CIM"/>
      <sheetName val="DD EST."/>
      <sheetName val="KP_List"/>
      <sheetName val="LIBRARY"/>
      <sheetName val="GESTION FICHE"/>
      <sheetName val="TRADUCTION LISTES"/>
      <sheetName val="Schedule S-Curve Revision#3"/>
      <sheetName val="RFP002"/>
      <sheetName val="BOQ segment3 (Part C-H)"/>
      <sheetName val="VF Full Recon"/>
      <sheetName val="BOQ segment3 (PartB)"/>
      <sheetName val="eqpmt"/>
      <sheetName val="性能取り纏め"/>
      <sheetName val="Materials"/>
      <sheetName val="見管ＧＴ"/>
      <sheetName val="EXR"/>
      <sheetName val="NDC HW Repair"/>
      <sheetName val="Derive"/>
      <sheetName val="prod-rates2"/>
      <sheetName val="CFA"/>
      <sheetName val="Main Bldg."/>
      <sheetName val="prices"/>
      <sheetName val="Summary - Buildings"/>
      <sheetName val="CashFlwProjections"/>
      <sheetName val="NC"/>
      <sheetName val="取纏"/>
      <sheetName val="INPUT DATA HERE"/>
      <sheetName val="想定価格"/>
      <sheetName val="costing_ESDV"/>
      <sheetName val="costing_FE"/>
      <sheetName val="costing_Misc"/>
      <sheetName val="costing_MOV"/>
      <sheetName val="costing_Press"/>
      <sheetName val="eq_data"/>
      <sheetName val="Equipt Rental"/>
      <sheetName val="BM DATA SHEET"/>
      <sheetName val="Electrical Pricelist"/>
      <sheetName val="Other"/>
      <sheetName val="Building"/>
      <sheetName val="Dico"/>
      <sheetName val="C_E"/>
      <sheetName val="ACMV"/>
      <sheetName val="markup"/>
      <sheetName val="Resource"/>
      <sheetName val="A.1.1(e)"/>
      <sheetName val="A.1.4"/>
      <sheetName val="A.1.1(d)"/>
      <sheetName val="A.1.3"/>
      <sheetName val="A.1.2(a)"/>
      <sheetName val="A.1.1(a)"/>
      <sheetName val="적용환율"/>
      <sheetName val="corbeldatail"/>
      <sheetName val="I.설계조건"/>
      <sheetName val="Bill 2 -RETAIL"/>
      <sheetName val="tabulation (comparison)"/>
      <sheetName val="TABLO-3"/>
      <sheetName val="LOADS"/>
      <sheetName val="Code 07"/>
      <sheetName val="BẢNG TRA"/>
      <sheetName val="ph2B cnstrction sched."/>
      <sheetName val="도기류"/>
      <sheetName val="steam table"/>
      <sheetName val="配管BQ"/>
      <sheetName val="5.BANG I"/>
      <sheetName val="Public Health systems"/>
      <sheetName val="Annual_CFs_Asset"/>
      <sheetName val="마산방향철근집계"/>
      <sheetName val="TH VL, NC, DDHT Thanhphuoc"/>
      <sheetName val="대창(함평)"/>
      <sheetName val="대창(장성)"/>
      <sheetName val="Cost increment"/>
      <sheetName val="XLR_NoRangeSheet"/>
      <sheetName val="Define finishing"/>
      <sheetName val="H_Satuan"/>
      <sheetName val="5_BANG_I"/>
      <sheetName val="Public_Health_systems"/>
      <sheetName val="TH_VL,_NC,_DDHT_Thanhphuoc"/>
      <sheetName val="Cost_increment"/>
      <sheetName val="Define_finishing"/>
      <sheetName val="전선_및_전선관-자䝼-"/>
      <sheetName val="비계공사"/>
      <sheetName val="Assumption"/>
      <sheetName val="_내역서(ͭ_x005f_x005f_x005F"/>
      <sheetName val="_내역서(ͭ_x005f_x0000_"/>
      <sheetName val="C1_공r_x0000__x0000_"/>
      <sheetName val="C1_공_x0019__x0000_倀"/>
      <sheetName val="내역서종합"/>
      <sheetName val="기초분물량표"/>
      <sheetName val="CHAMBER"/>
      <sheetName val="산출금액내역"/>
      <sheetName val="실DAT_x0000__x0000__x0000_"/>
      <sheetName val="세골재  T2 변경 현황"/>
      <sheetName val="현황표-원래"/>
      <sheetName val="지급(진행중)"/>
      <sheetName val="자  재"/>
      <sheetName val="건축외주"/>
      <sheetName val="방배동내역(리_x0000__x0000_"/>
      <sheetName val="내역서(교량)전체"/>
      <sheetName val="소일위대가코드표"/>
      <sheetName val="기초목"/>
      <sheetName val="조정금액결과표_(차수별)"/>
      <sheetName val="공사기본내용"/>
      <sheetName val="전선_및_전선관-자유_x000a_"/>
      <sheetName val="3-DIV3"/>
      <sheetName val="ANL SNI"/>
      <sheetName val="Bahan"/>
      <sheetName val="Cash Out-Plan"/>
      <sheetName val="_내역서(ͭͭ_x001c__x001c_가표"/>
      <sheetName val="5.학교신설예산 쎸⬅_瀀þ밀"/>
      <sheetName val="5.학교신설예산 Ⴘ퀀诋쌆蠅_᠀"/>
      <sheetName val="_내역서(1).xls_5.학교신설예산 쎸⬅_瀀þ밀"/>
      <sheetName val="_내역서(1).xls_5.학교신설예산 Ⴘ퀀诋쌆蠅_᠀"/>
      <sheetName val="_내역서(׃"/>
      <sheetName val="_내역서(ͭԀ"/>
      <sheetName val="수뢹_"/>
      <sheetName val="Sheet㙸˯㦀ȼ_"/>
      <sheetName val="_내역서(1)_xls_5_학교신설예산_쎸⬅_瀀þ밀"/>
      <sheetName val="ateCodes_TimeCodes_Overrid_x0005_钀"/>
      <sheetName val="_내역서(ͭͭ가"/>
      <sheetName val="_내역서(ͭͭ_x001c__x02"/>
      <sheetName val="_내역서(ͭͭ_x001c__x03"/>
      <sheetName val="_내역서(ͭͭ_x001c__x04"/>
      <sheetName val="_내역서(ͭͭ_x001c__x05"/>
      <sheetName val="_내역서(ͭͭ_x001c__x06"/>
      <sheetName val="_내역서(ͭͭ_x001c__x07"/>
      <sheetName val="_내역서(ͭͭ_x001c__x08"/>
      <sheetName val="_내역서(ͭͭ_x001c__x09"/>
      <sheetName val="_내역서(ͭͭ_x001c__x010"/>
      <sheetName val="_내역서(ͭͭ_x001c__x011"/>
      <sheetName val="_내역서(ͭͭ_x001c__x012"/>
      <sheetName val="_내역서(ͭͭ_x001c__x013"/>
      <sheetName val="_내역서(ͭͭ_x001c__x014"/>
      <sheetName val="_내역서(1).xls_5_학교신설예산_쎸⬅_瀀þ밀"/>
      <sheetName val="_내역서(1).xls_5_학교신설예산_Ⴘ퀀诋쌆蠅_᠀"/>
      <sheetName val="_내역서(1).xls__내역서(1).xls_5_____2"/>
      <sheetName val="_내역서(1).xls__내역서(1).xls_5_____3"/>
      <sheetName val="ateCodes_TimeCodes_Overri_x0005_飀Ⱔ"/>
      <sheetName val="_내역서(1).xls_단가_(2_"/>
      <sheetName val="_내역서(1).xls_단가_(2_栀"/>
      <sheetName val="_내역서(1).xls__내역서(1).xls_5_____4"/>
      <sheetName val="ateCodes_TimeCodes_OverrideSho"/>
      <sheetName val="ateCodes_TimeCodes_OverrideSho适"/>
      <sheetName val="ateCodes_TimeCodes_OverrideSho렀"/>
      <sheetName val="ateCodes_TimeCodes_OverrideSho"/>
      <sheetName val="ateCodes_TimeCodes_OverrideSho退"/>
      <sheetName val="ateCodes_TimeCodes_OverrideSho᠀"/>
      <sheetName val="ateCodes_TimeCodes_OverrideSho怀"/>
      <sheetName val="ateCodes_TimeCodes_OverrideSho逃"/>
      <sheetName val="ateCodes_TimeCodes_Overrid"/>
      <sheetName val="ateCodes_TimeCodes_Overri"/>
      <sheetName val="_내역서(1)_xls_5_학교신설예산_Ⴘ퀀诋쌆蠅_᠀"/>
      <sheetName val="ateCodes_TimeCodes_Overrid钀"/>
      <sheetName val="_내역서(1)_xls_5_학교신설예산_Ⴘ"/>
      <sheetName val="총괄(데䀀_䰗"/>
      <sheetName val="_내역서(1).xls__내역서(1).xls_5____10"/>
      <sheetName val="_내역서(1).xls__내역서(1).xls_5____11"/>
      <sheetName val="_내역서(1).xls__내역서(1).xls_5____12"/>
      <sheetName val="_내역서(1).xls__내역서(1).xls_5____13"/>
      <sheetName val="_내역서(1).xls__내역서(1).xls_단가_(2_"/>
      <sheetName val="_내역서(1).xls__내역서(1).xls_단가_(2_栀"/>
      <sheetName val="_내역서(1).xls__내역서(1).xls_5____14"/>
      <sheetName val="_내역서(1).xls__내역서(1).xls_5_____5"/>
      <sheetName val="_내역서(1).xls__내역서(1).xls_5_____6"/>
      <sheetName val="_내역서(1).xls__내역서(1).xls_5_____7"/>
      <sheetName val="_내역서(1).xls__내역서(1).xls_5_____8"/>
      <sheetName val="_내역서(1).xls__내역서(1).xls_______2"/>
      <sheetName val="_내역서(1).xls__내역서(1).xls_______3"/>
      <sheetName val="_내역서(1).xls__내역서(1).xls_5_____9"/>
      <sheetName val="_내역서(1).xls__내역서(1)_xls_5_____2"/>
      <sheetName val="ateCodes_TimeCodes_OverrideSho_x0002_"/>
      <sheetName val="5.직耳䀪_"/>
      <sheetName val="ateCodes_TimeCod_xd978_ꀋᙰ0頀{堀簊夞ĸ"/>
      <sheetName val="ateCodes_TimeCod_xd80b_齒ꀈᙰ0_xd800_Y堀䠊夙ĸ"/>
      <sheetName val="_내역서(1)_xls_5_학교신설예산_쎸⬅_瀀þ밀1"/>
      <sheetName val="_내역서(1)_xls__내역서(1)_xls_5_____2"/>
      <sheetName val="_내역서(1)_xls_단가_(2_"/>
      <sheetName val="_내역서(1)_xls_단가_(2_栀"/>
      <sheetName val="_내역서(1)_xls__내역서(1)_xls_5_____3"/>
      <sheetName val="_내역서(1)_xls__내역서(1)_xls_5_____4"/>
      <sheetName val="_내역서(ͭͭ_x02"/>
      <sheetName val="_내역서(ͭͭ_x03"/>
      <sheetName val="_내역서(ͭͭ_x04"/>
      <sheetName val="_내역서(ͭͭ_x05"/>
      <sheetName val="_내역서(ͭͭ_x06"/>
      <sheetName val="_내역서(ͭͭ_x07"/>
      <sheetName val="_내역서(ͭͭ_x08"/>
      <sheetName val="_내역서(ͭͭ_x09"/>
      <sheetName val="_내역서(ͭͭ_x010"/>
      <sheetName val="_내역서(ͭͭ_x011"/>
      <sheetName val="_내역서(ͭͭ_x012"/>
      <sheetName val="_내역서(ͭͭ_x013"/>
      <sheetName val="_내역서(ͭͭ_x014"/>
      <sheetName val="5.학교신설예산 Ⴘ_x005f_x0000_퀀诋쌆蠅__x005f_x0000_᠀"/>
      <sheetName val="_내역서(1).xls_5____________x000_2"/>
      <sheetName val="_내역서(ͭ_ͭ__x005f_x001c__x0"/>
      <sheetName val="단가_(2__x005f_x0000_"/>
      <sheetName val="_내역서(1).xls_5__________x005f_x0000__2"/>
      <sheetName val="_내역서(ͭ_x005f_x0000__x005f_x0000_Ԁ"/>
      <sheetName val="5_학교신설예산_쎸⬅_1"/>
      <sheetName val="_내역서(1)_xls_5_학교신설예산_쎸⬅_1"/>
      <sheetName val="단가_및_재료_"/>
      <sheetName val="참"/>
      <sheetName val="[내역서(1).xls]단가_(2\_x005f_x0000_"/>
      <sheetName val="[내역서(1).xls]5_학교신설예산_쎸⬅/"/>
      <sheetName val="[내역서(1).xls][내역서(1)_xls]단가_(2\"/>
      <sheetName val="[내역서(1).xls][내역서(1)_xls]단가_(2\栀"/>
      <sheetName val="LP-S"/>
      <sheetName val="공정집계_국별"/>
      <sheetName val="토공_total1"/>
      <sheetName val="ENE-CAL_11"/>
      <sheetName val="견적대비(1차)_(2)1"/>
      <sheetName val="대분류_ITEM별_분석(3월)1"/>
      <sheetName val="5_학교신설예산_Ⴘ_x005f_x0000_퀀诋쌆蠅/_x005f_x0000_᠀"/>
      <sheetName val="[내역서(1)_xls]5____________x000_2"/>
      <sheetName val="[내역서(1)_xls]5__________x005f_x0000__2"/>
      <sheetName val="1_취수장1"/>
      <sheetName val="장비_(2)"/>
      <sheetName val="Total_All_By_Trades_highest_1s1"/>
      <sheetName val="M_o_S__Schedule1"/>
      <sheetName val="PROJ__DATA1"/>
      <sheetName val="_Beams_Sched_1"/>
      <sheetName val="5_동별횡주관경"/>
      <sheetName val="별첨2_발주예정"/>
      <sheetName val="3BL공동구_수량"/>
      <sheetName val="준검_내역서"/>
      <sheetName val="______"/>
      <sheetName val="토목내역_(2)"/>
      <sheetName val="내역-_ꍈ┊"/>
      <sheetName val="내역-_ʉꍈ&gt;"/>
      <sheetName val="설계내역2"/>
      <sheetName val="HEAT_입력자료"/>
      <sheetName val="열수지"/>
      <sheetName val="DATA_입_x0000__x0000_"/>
      <sheetName val="tree"/>
      <sheetName val="M"/>
      <sheetName val="IO"/>
      <sheetName val="공구비품"/>
      <sheetName val="기계장치"/>
      <sheetName val="임차시설"/>
      <sheetName val="차량운반구"/>
      <sheetName val="본부장"/>
      <sheetName val=" 총 괄 표"/>
      <sheetName val="거래_x0000__x0000_Ԁ"/>
      <sheetName val="중기단가"/>
      <sheetName val="1,2,3,4,5단위수량"/>
      <sheetName val="보_x0000__x0000_t"/>
      <sheetName val="99년하반기"/>
      <sheetName val="수량계산서_집계표(철거-"/>
      <sheetName val="수량계산서_집계표(철거-:_xdf10_‭"/>
      <sheetName val="수량계산서_집계표(철거-:ᬐ‭"/>
      <sheetName val="플륨관집계"/>
      <sheetName val="U형플륨관"/>
      <sheetName val="U형플륨관토공"/>
      <sheetName val="단위토공"/>
      <sheetName val="주요측점"/>
      <sheetName val="덕전리"/>
      <sheetName val="0226"/>
      <sheetName val="공량산출서"/>
      <sheetName val="3.예산내역서"/>
      <sheetName val="주공_갑Ը"/>
      <sheetName val="조건표"/>
      <sheetName val="賃料等一覧"/>
      <sheetName val="[내역서(1).xls][내역서(1).xls]5____15"/>
      <sheetName val="[내역서(1).xls][내역서(1).xls]5____16"/>
      <sheetName val="[내역서(1).xls][내역서(1).xls]5____17"/>
      <sheetName val="[내역서(1).xls][내역서(1)_xls]5_____3"/>
      <sheetName val="[내역서(1).xls][내역서(1).xls]5____18"/>
      <sheetName val="[내역서(1).xls][내역서(1).xls]5____19"/>
      <sheetName val="[내역서(1).xls][내역서(1).xls]______4"/>
      <sheetName val="[내역서(1).xls][내역서(1).xls]______5"/>
      <sheetName val="[내역서(1).xls][내역서(1)_xls]5_____4"/>
      <sheetName val="[내역서(1).xls][내역서(1)_xls]5_____5"/>
      <sheetName val="①매출"/>
      <sheetName val="ateCodes?TimeCod�齒ꀈᙰ0_x0000_�Y_x0000__x0000_堀䠊夙ĸ"/>
      <sheetName val="XXXXXX"/>
      <sheetName val="내역서 (2)"/>
      <sheetName val="별도구매"/>
      <sheetName val="공사비목록표"/>
      <sheetName val="관람_x0000__x0000_Ԁ"/>
      <sheetName val="C.S.A"/>
      <sheetName val="Sch.6"/>
      <sheetName val="jobhist"/>
      <sheetName val="[내역서(1).xls]5____________x000_3"/>
      <sheetName val="ateCodes_TimeCodes_Overrid_x0_3"/>
      <sheetName val="회선별대책안À_x005f_x0000_Ԁ_x005f_x0000_"/>
      <sheetName val="[내역서(ͭͭ가_x005f_x0000_"/>
      <sheetName val="보증_x005f_x0000_縀"/>
      <sheetName val="보증_x005f_x0000_ༀ"/>
      <sheetName val="_____08__x005f_x0000__x005f_x0000___x005f_x0000_2"/>
      <sheetName val="Sheet1_Çæ_x005f_x0000_"/>
      <sheetName val="6PILEሀ_x005f_x0002_䀀⨊脃ﲙ"/>
      <sheetName val="________________________3__3__2"/>
      <sheetName val="단가__x005f_x0000__x005f_x0000_Ԁ_x005f_x0000_"/>
      <sheetName val="단가_및邰㡗_x005f_xdc00_㡗"/>
      <sheetName val="ate_x005f_x000b__x005f_x0000_蠀᏿㤂"/>
      <sheetName val="[내역서(1).xls][내역서(1).xls]____2_2"/>
      <sheetName val="Sheet1_Çꀀ_x005f_x0000_"/>
      <sheetName val="ateCodes_TimeCodes_OverrideSh_4"/>
      <sheetName val="ate_x005f_x000b_"/>
      <sheetName val="환경기계공정표_髈㘻_x005f_x0000__x005f_x0000_"/>
      <sheetName val="환경기계공정표_艀㫐_x005f_x0000__x005f_x0000_"/>
      <sheetName val="환경기계공정표_蔀㫐_x005f_x0000__x005f_x0000_"/>
      <sheetName val="_______x005f_x0000___x005f_x0000__x005f_x001c___3"/>
      <sheetName val="ateCodes_x005f_x0000_TimeCodes_x000_3"/>
      <sheetName val="_______x005f_x0000___x005f_x0000__x005f_x001c___4"/>
      <sheetName val="ateCodes_x005f_x0000_TimeCodes_x000_4"/>
      <sheetName val="_______x005f_x0000___x005f_x0000__x005f_x001c___5"/>
      <sheetName val="ateCodes_x005f_x0000_TimeCodes_x000_5"/>
      <sheetName val="_______x005f_x0000___x005f_x0000__x005f_x001c___6"/>
      <sheetName val="ateCodes_x005f_x0000_TimeCodes_x000_6"/>
      <sheetName val="_______x005f_x0000___x005f_x0000__x005f_x001c___7"/>
      <sheetName val="ateCodes_x005f_x0000_TimeCodes_x000_7"/>
      <sheetName val="_______x005f_x0000___x005f_x0000__x005f_x001c___8"/>
      <sheetName val="ateCodes_x005f_x0000_TimeCodes_x000_8"/>
      <sheetName val="_______x005f_x0000___x005f_x0000__x005f_x001c___9"/>
      <sheetName val="ateCodes_x005f_x0000_TimeCodes_x000_9"/>
      <sheetName val="_______x005f_x0000___x005f_x0000__x005f_x001c__10"/>
      <sheetName val="ateCodes_x005f_x0000_TimeCodes_x00_10"/>
      <sheetName val="_______x005f_x0000___x005f_x0000__x005f_x001c__11"/>
      <sheetName val="ateCodes_x005f_x0000_TimeCodes_x00_11"/>
      <sheetName val="_______x005f_x0000___x005f_x0000__x005f_x001c__12"/>
      <sheetName val="ateCodes_x005f_x0000_TimeCodes_x00_12"/>
      <sheetName val="_______x005f_x0000___x005f_x0000__x005f_x001c__13"/>
      <sheetName val="ateCodes_x005f_x0000_TimeCodes_x00_13"/>
      <sheetName val="_______x005f_x0000___x005f_x0000__x005f_x001c__14"/>
      <sheetName val="ateCodes_x005f_x0000_TimeCodes_x00_14"/>
      <sheetName val="_______x005f_x0000___x005f_x0000__x005f_x001c__15"/>
      <sheetName val="ateCodes_x005f_x0000_TimeCodes_x00_15"/>
      <sheetName val="거래刀_x005f_x0010__x005f_x0000_"/>
      <sheetName val="거래_x005f_x0000_⨀ﯥ"/>
      <sheetName val="AS포_x005f_x0000__x005f_x0000__x005f_x0000__x005f_x0000_"/>
      <sheetName val="거래_x005f_x0000__x005f_x0000__x005f_x0000_"/>
      <sheetName val="ateCodes_TimeCodes_Overri_x00_2"/>
      <sheetName val="총괄(Í_x005f_x0000_Ԁ_x005f_x0000_"/>
      <sheetName val="보_x005f_x0000__x005f_x0000__x005f_x0005_"/>
      <sheetName val="공사내_x005f_x0000_"/>
      <sheetName val="AS포장복_x005f_x0000__x005f_x0000_"/>
      <sheetName val="3월팀계_x005f_x0010_"/>
      <sheetName val="ateCodes_TimeCod__x005f_xd978___0_x_2"/>
      <sheetName val="ateCodes_TimeCod_x005f_xd80b____0_x_2"/>
      <sheetName val="수고조사야_x005f_x0002_"/>
      <sheetName val="아파트_Ö_x005f_x0000_"/>
      <sheetName val="_______x005f_x005f_x005f_x0000___x005f_x005f_x0_5"/>
      <sheetName val="ateCodes_x005f_x005f_x005f_x0000_TimeCode_3"/>
      <sheetName val="_______x005f_x005f_x005f_x005f_x005f_x005f_x000_4"/>
      <sheetName val="ateCodes_x005f_x005f_x005f_x005f_x005f_x005f_x0_4"/>
      <sheetName val="__________x005f_x005f_x005f_x005f_x005f_x005f_x_5"/>
      <sheetName val="수_x005f_x005f_x005f_x0000_"/>
      <sheetName val="_______x005f_x005f_x005f_x005f_x005f_x005f_x000_5"/>
      <sheetName val="__________x005f_x005f_x005f_x005f_x005f_x005f_x_6"/>
      <sheetName val="수Å_x005f_x005f_x005f_x0000_"/>
      <sheetName val="수뢹_x005f_x005f_x005f_xdd4d_"/>
      <sheetName val="A__x005f_x005f_x005f_x0010__x005f_x005f_x005f_x0000_"/>
      <sheetName val="5____________x005f_x005f_x005f_x0000____x_2"/>
      <sheetName val="5__________x005f_x005f_x005f_x0000________2"/>
      <sheetName val="____x005f_x005f_x005f_x0000__x005f_x005f_x005f_x0000__2"/>
      <sheetName val="단가_및_재료_x005f_x005f_x005f_xdab0_"/>
      <sheetName val="_______x005f_x005f_x005f_x005f_x005f_x005f_x005_3"/>
      <sheetName val="ateCodes_x005f_x005f_x005f_x005f_x005f_x005f_x0_5"/>
      <sheetName val="__________x005f_x005f_x005f_x005f_x005f_x005f_x_7"/>
      <sheetName val="11_2____x005f_x005f_x005f_x0000__x005f_x005f_x0_2"/>
      <sheetName val="_______x005f_x005f_x005f_x005f_x005f_x005f_x000_6"/>
      <sheetName val="__________x005f_x005f_x005f_x005f_x005f_x005f_x_8"/>
      <sheetName val="사_x005f_x005f_x005f_x0000__x005f_x005f_x005f_x0000_Ԁ"/>
      <sheetName val="설계_x005f_x005f_x005f_x0000_"/>
      <sheetName val="__________x005f_x005f_x005f_x0000__x005f_x005f__2"/>
      <sheetName val="신축(단위_x005f_x005f_x005f_x0000_"/>
      <sheetName val="Sheet㙸˯㦀ȼ_x005f_x005f_x005f_xda1b_!"/>
      <sheetName val="_내역서(ͭ?ͭ?_x005f_x005f_x005f_x001c__x0"/>
      <sheetName val="단가_(2\_x005f_x005f_x005f_x0000_"/>
      <sheetName val="A__x005f_x005f_x005f_x0010_"/>
      <sheetName val="__x005f_x005f_x005f_x0000__x005f_x005f_x005f_x0000__x_2"/>
      <sheetName val="_______x005f_x005f_x005f_x0000__x005f_x005f_x00_2"/>
      <sheetName val="[내역서(1).xls]5__________x005f_x005f__2"/>
      <sheetName val="_________3_x005f_x005f_x005f_x0000__x005f_x005f_2"/>
      <sheetName val="_________x005f_x005f_x005f_x0005__x005f_x005f_x_2"/>
      <sheetName val="_______x005f_x005f_x005f_x0000__x005f_x005f_x00_3"/>
      <sheetName val="환경기계공정표_(3)_x005f_x005f_x005f_x0012_"/>
      <sheetName val="A_견_x005f_x005f_x005f_x0000__x005f_x005f_x005f_x0000_"/>
      <sheetName val="환경기계공정표__x005f_x005f_x005f_x0005_"/>
      <sheetName val="교각_x005f_x005f_x005f_x0000_"/>
      <sheetName val="ateCఀ_x005f_x005f_x005f_x0002_저殑"/>
      <sheetName val="_______x005f_x005f_x005f_x0000__x005f_x005f_x00_4"/>
      <sheetName val="_______x005f_x005f_x005f_x005f_x005f_x005f_x000_7"/>
      <sheetName val="__________x005f_x005f_x005f_x005f_x005f_x005f_x_9"/>
      <sheetName val="_갑___x005f_x005f_x005f_x0000__x005f_x005f_x005f_x0000_"/>
      <sheetName val="6PILE___1_x005f_x005f_x005f_x0013__x005f_x005f__2"/>
      <sheetName val="간¾_x005f_x005f_x005f_x0000_Ԁ"/>
      <sheetName val="_______x005f_x005f_x005f_x005f_x005f_x005f_x005_4"/>
      <sheetName val="__________x005f_x005f_x005f_x005f_x005f_x005f__10"/>
      <sheetName val="_______x005f_x005f_x005f_x005f_x005f_x005f_x005_5"/>
      <sheetName val="ateCodes_x005f_x005f_x005f_x005f_x005f_x005f_x0_6"/>
      <sheetName val="__________x005f_x005f_x005f_x005f_x005f_x005f__11"/>
      <sheetName val="6PILE__(効_x005f_x0010__x005f_x0000__x005f_x0000_"/>
      <sheetName val="내역- _x005f_xdc48_ʉꍈ&gt;"/>
      <sheetName val="ateCodes_TimeCodes_OverrideSh_5"/>
      <sheetName val="은Í_x0000__x0000_"/>
      <sheetName val="_내역서(ͭ_x005f_x005f_x005f_x0000_"/>
      <sheetName val="수량계산서_집계표(철거-을_x0000__x0000__x0000__x0000__x0000__x0000_Ā_x0000_ᅐ"/>
      <sheetName val="수량계산서_집계표(철거-을_x0000__x0000__x0000__x0000__x0000__x0000_Ā_x0000_"/>
      <sheetName val="수량계산서_집계표(철거-을ၒ_x0000__x0000__x0000_Ā_x0000__x0000__x0000__x0005_"/>
      <sheetName val="일위대가(당초)"/>
      <sheetName val="SECT12-A"/>
      <sheetName val="SECT34-A"/>
      <sheetName val="SECT6-A"/>
      <sheetName val="SECT7-Frame"/>
      <sheetName val="BILL 1"/>
      <sheetName val="Master01"/>
      <sheetName val="css_inpatient_day_surg_sub"/>
      <sheetName val="PROCURE"/>
      <sheetName val="산출(부하간선)"/>
      <sheetName val="TDTKP"/>
      <sheetName val="DK-KH"/>
      <sheetName val="Tongke"/>
      <sheetName val="VCBo"/>
      <sheetName val="Bang KL"/>
      <sheetName val="Construction"/>
      <sheetName val="장비비"/>
      <sheetName val="사전재해(개발)-소요인력"/>
      <sheetName val="사전재해(개발)-산출근거-면적"/>
      <sheetName val="5. 离职现况"/>
    </sheetNames>
    <sheetDataSet>
      <sheetData sheetId="0" refreshError="1">
        <row r="21">
          <cell r="B21" t="str">
            <v>1.토공</v>
          </cell>
          <cell r="C21">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ow r="21">
          <cell r="C21">
            <v>0</v>
          </cell>
        </row>
      </sheetData>
      <sheetData sheetId="239">
        <row r="21">
          <cell r="C21">
            <v>0</v>
          </cell>
        </row>
      </sheetData>
      <sheetData sheetId="240">
        <row r="21">
          <cell r="C21">
            <v>0</v>
          </cell>
        </row>
      </sheetData>
      <sheetData sheetId="241">
        <row r="21">
          <cell r="C21">
            <v>0</v>
          </cell>
        </row>
      </sheetData>
      <sheetData sheetId="242">
        <row r="21">
          <cell r="C21">
            <v>0</v>
          </cell>
        </row>
      </sheetData>
      <sheetData sheetId="243">
        <row r="21">
          <cell r="C21">
            <v>0</v>
          </cell>
        </row>
      </sheetData>
      <sheetData sheetId="244">
        <row r="21">
          <cell r="C21">
            <v>0</v>
          </cell>
        </row>
      </sheetData>
      <sheetData sheetId="245"/>
      <sheetData sheetId="246"/>
      <sheetData sheetId="247"/>
      <sheetData sheetId="248"/>
      <sheetData sheetId="249"/>
      <sheetData sheetId="250"/>
      <sheetData sheetId="251">
        <row r="21">
          <cell r="C21">
            <v>0</v>
          </cell>
        </row>
      </sheetData>
      <sheetData sheetId="252">
        <row r="21">
          <cell r="C21">
            <v>0</v>
          </cell>
        </row>
      </sheetData>
      <sheetData sheetId="253">
        <row r="21">
          <cell r="C21">
            <v>0</v>
          </cell>
        </row>
      </sheetData>
      <sheetData sheetId="254">
        <row r="21">
          <cell r="C21">
            <v>0</v>
          </cell>
        </row>
      </sheetData>
      <sheetData sheetId="255"/>
      <sheetData sheetId="256"/>
      <sheetData sheetId="257"/>
      <sheetData sheetId="258"/>
      <sheetData sheetId="259"/>
      <sheetData sheetId="260"/>
      <sheetData sheetId="261"/>
      <sheetData sheetId="262">
        <row r="21">
          <cell r="C21">
            <v>0</v>
          </cell>
        </row>
      </sheetData>
      <sheetData sheetId="263">
        <row r="21">
          <cell r="C21">
            <v>0</v>
          </cell>
        </row>
      </sheetData>
      <sheetData sheetId="264">
        <row r="21">
          <cell r="C21">
            <v>0</v>
          </cell>
        </row>
      </sheetData>
      <sheetData sheetId="265">
        <row r="21">
          <cell r="C21">
            <v>0</v>
          </cell>
        </row>
      </sheetData>
      <sheetData sheetId="266">
        <row r="21">
          <cell r="C21">
            <v>0</v>
          </cell>
        </row>
      </sheetData>
      <sheetData sheetId="267">
        <row r="21">
          <cell r="C21">
            <v>0</v>
          </cell>
        </row>
      </sheetData>
      <sheetData sheetId="268">
        <row r="21">
          <cell r="C21">
            <v>0</v>
          </cell>
        </row>
      </sheetData>
      <sheetData sheetId="269">
        <row r="21">
          <cell r="C21">
            <v>0</v>
          </cell>
        </row>
      </sheetData>
      <sheetData sheetId="270">
        <row r="21">
          <cell r="C21">
            <v>0</v>
          </cell>
        </row>
      </sheetData>
      <sheetData sheetId="271">
        <row r="21">
          <cell r="C21">
            <v>0</v>
          </cell>
        </row>
      </sheetData>
      <sheetData sheetId="272">
        <row r="21">
          <cell r="C21">
            <v>0</v>
          </cell>
        </row>
      </sheetData>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sheetData sheetId="432"/>
      <sheetData sheetId="433"/>
      <sheetData sheetId="434"/>
      <sheetData sheetId="435"/>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sheetData sheetId="590"/>
      <sheetData sheetId="591"/>
      <sheetData sheetId="592"/>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sheetData sheetId="625" refreshError="1"/>
      <sheetData sheetId="626" refreshError="1"/>
      <sheetData sheetId="627" refreshError="1"/>
      <sheetData sheetId="628"/>
      <sheetData sheetId="629"/>
      <sheetData sheetId="630"/>
      <sheetData sheetId="631"/>
      <sheetData sheetId="632"/>
      <sheetData sheetId="633"/>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sheetData sheetId="682"/>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sheetData sheetId="694"/>
      <sheetData sheetId="695"/>
      <sheetData sheetId="696"/>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sheetData sheetId="1209" refreshError="1"/>
      <sheetData sheetId="1210" refreshError="1"/>
      <sheetData sheetId="1211" refreshError="1"/>
      <sheetData sheetId="1212" refreshError="1"/>
      <sheetData sheetId="1213" refreshError="1"/>
      <sheetData sheetId="1214"/>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sheetData sheetId="1397"/>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ow r="21">
          <cell r="A21">
            <v>0</v>
          </cell>
        </row>
      </sheetData>
      <sheetData sheetId="1658">
        <row r="21">
          <cell r="A21">
            <v>0</v>
          </cell>
        </row>
      </sheetData>
      <sheetData sheetId="1659">
        <row r="21">
          <cell r="A21">
            <v>0</v>
          </cell>
        </row>
      </sheetData>
      <sheetData sheetId="1660">
        <row r="21">
          <cell r="A21">
            <v>0</v>
          </cell>
        </row>
      </sheetData>
      <sheetData sheetId="1661">
        <row r="21">
          <cell r="A21">
            <v>0</v>
          </cell>
        </row>
      </sheetData>
      <sheetData sheetId="1662">
        <row r="21">
          <cell r="A21">
            <v>0</v>
          </cell>
        </row>
      </sheetData>
      <sheetData sheetId="1663">
        <row r="21">
          <cell r="A21">
            <v>0</v>
          </cell>
        </row>
      </sheetData>
      <sheetData sheetId="1664">
        <row r="21">
          <cell r="A21">
            <v>0</v>
          </cell>
        </row>
      </sheetData>
      <sheetData sheetId="1665">
        <row r="21">
          <cell r="A21">
            <v>0</v>
          </cell>
        </row>
      </sheetData>
      <sheetData sheetId="1666">
        <row r="21">
          <cell r="A21">
            <v>0</v>
          </cell>
        </row>
      </sheetData>
      <sheetData sheetId="1667">
        <row r="21">
          <cell r="A21">
            <v>0</v>
          </cell>
        </row>
      </sheetData>
      <sheetData sheetId="1668">
        <row r="21">
          <cell r="A21">
            <v>0</v>
          </cell>
        </row>
      </sheetData>
      <sheetData sheetId="1669">
        <row r="21">
          <cell r="A21">
            <v>0</v>
          </cell>
        </row>
      </sheetData>
      <sheetData sheetId="1670">
        <row r="21">
          <cell r="A21">
            <v>0</v>
          </cell>
        </row>
      </sheetData>
      <sheetData sheetId="1671">
        <row r="21">
          <cell r="A21">
            <v>0</v>
          </cell>
        </row>
      </sheetData>
      <sheetData sheetId="1672">
        <row r="21">
          <cell r="A21">
            <v>0</v>
          </cell>
        </row>
      </sheetData>
      <sheetData sheetId="1673">
        <row r="21">
          <cell r="A21">
            <v>0</v>
          </cell>
        </row>
      </sheetData>
      <sheetData sheetId="1674">
        <row r="21">
          <cell r="A21">
            <v>0</v>
          </cell>
        </row>
      </sheetData>
      <sheetData sheetId="1675">
        <row r="21">
          <cell r="A21">
            <v>0</v>
          </cell>
        </row>
      </sheetData>
      <sheetData sheetId="1676">
        <row r="21">
          <cell r="A21">
            <v>0</v>
          </cell>
        </row>
      </sheetData>
      <sheetData sheetId="1677">
        <row r="21">
          <cell r="A21">
            <v>0</v>
          </cell>
        </row>
      </sheetData>
      <sheetData sheetId="1678">
        <row r="21">
          <cell r="A21">
            <v>0</v>
          </cell>
        </row>
      </sheetData>
      <sheetData sheetId="1679">
        <row r="21">
          <cell r="A21">
            <v>0</v>
          </cell>
        </row>
      </sheetData>
      <sheetData sheetId="1680">
        <row r="21">
          <cell r="A21">
            <v>0</v>
          </cell>
        </row>
      </sheetData>
      <sheetData sheetId="1681">
        <row r="21">
          <cell r="A21">
            <v>0</v>
          </cell>
        </row>
      </sheetData>
      <sheetData sheetId="1682">
        <row r="21">
          <cell r="A21">
            <v>0</v>
          </cell>
        </row>
      </sheetData>
      <sheetData sheetId="1683">
        <row r="21">
          <cell r="A21">
            <v>0</v>
          </cell>
        </row>
      </sheetData>
      <sheetData sheetId="1684">
        <row r="21">
          <cell r="A21">
            <v>0</v>
          </cell>
        </row>
      </sheetData>
      <sheetData sheetId="1685">
        <row r="21">
          <cell r="A21">
            <v>0</v>
          </cell>
        </row>
      </sheetData>
      <sheetData sheetId="1686">
        <row r="21">
          <cell r="A21">
            <v>0</v>
          </cell>
        </row>
      </sheetData>
      <sheetData sheetId="1687">
        <row r="21">
          <cell r="A21">
            <v>0</v>
          </cell>
        </row>
      </sheetData>
      <sheetData sheetId="1688">
        <row r="21">
          <cell r="A21">
            <v>0</v>
          </cell>
        </row>
      </sheetData>
      <sheetData sheetId="1689">
        <row r="21">
          <cell r="A21">
            <v>0</v>
          </cell>
        </row>
      </sheetData>
      <sheetData sheetId="1690">
        <row r="21">
          <cell r="A21">
            <v>0</v>
          </cell>
        </row>
      </sheetData>
      <sheetData sheetId="1691">
        <row r="21">
          <cell r="A21">
            <v>0</v>
          </cell>
        </row>
      </sheetData>
      <sheetData sheetId="1692">
        <row r="21">
          <cell r="A21">
            <v>0</v>
          </cell>
        </row>
      </sheetData>
      <sheetData sheetId="1693">
        <row r="21">
          <cell r="A21">
            <v>0</v>
          </cell>
        </row>
      </sheetData>
      <sheetData sheetId="1694">
        <row r="21">
          <cell r="A21">
            <v>0</v>
          </cell>
        </row>
      </sheetData>
      <sheetData sheetId="1695">
        <row r="21">
          <cell r="A21">
            <v>0</v>
          </cell>
        </row>
      </sheetData>
      <sheetData sheetId="1696">
        <row r="21">
          <cell r="A21">
            <v>0</v>
          </cell>
        </row>
      </sheetData>
      <sheetData sheetId="1697">
        <row r="21">
          <cell r="A21">
            <v>0</v>
          </cell>
        </row>
      </sheetData>
      <sheetData sheetId="1698">
        <row r="21">
          <cell r="A21">
            <v>0</v>
          </cell>
        </row>
      </sheetData>
      <sheetData sheetId="1699">
        <row r="21">
          <cell r="A21">
            <v>0</v>
          </cell>
        </row>
      </sheetData>
      <sheetData sheetId="1700">
        <row r="21">
          <cell r="A21">
            <v>0</v>
          </cell>
        </row>
      </sheetData>
      <sheetData sheetId="1701">
        <row r="21">
          <cell r="A21">
            <v>0</v>
          </cell>
        </row>
      </sheetData>
      <sheetData sheetId="1702">
        <row r="21">
          <cell r="A21">
            <v>0</v>
          </cell>
        </row>
      </sheetData>
      <sheetData sheetId="1703">
        <row r="21">
          <cell r="A21">
            <v>0</v>
          </cell>
        </row>
      </sheetData>
      <sheetData sheetId="1704">
        <row r="21">
          <cell r="A21">
            <v>0</v>
          </cell>
        </row>
      </sheetData>
      <sheetData sheetId="1705">
        <row r="21">
          <cell r="A21">
            <v>0</v>
          </cell>
        </row>
      </sheetData>
      <sheetData sheetId="1706">
        <row r="21">
          <cell r="A21">
            <v>0</v>
          </cell>
        </row>
      </sheetData>
      <sheetData sheetId="1707">
        <row r="21">
          <cell r="A21">
            <v>0</v>
          </cell>
        </row>
      </sheetData>
      <sheetData sheetId="1708">
        <row r="21">
          <cell r="A21">
            <v>0</v>
          </cell>
        </row>
      </sheetData>
      <sheetData sheetId="1709">
        <row r="21">
          <cell r="A21">
            <v>0</v>
          </cell>
        </row>
      </sheetData>
      <sheetData sheetId="1710">
        <row r="21">
          <cell r="A21">
            <v>0</v>
          </cell>
        </row>
      </sheetData>
      <sheetData sheetId="1711">
        <row r="21">
          <cell r="A21">
            <v>0</v>
          </cell>
        </row>
      </sheetData>
      <sheetData sheetId="1712">
        <row r="21">
          <cell r="A21">
            <v>0</v>
          </cell>
        </row>
      </sheetData>
      <sheetData sheetId="1713">
        <row r="21">
          <cell r="A21">
            <v>0</v>
          </cell>
        </row>
      </sheetData>
      <sheetData sheetId="1714">
        <row r="21">
          <cell r="A21">
            <v>0</v>
          </cell>
        </row>
      </sheetData>
      <sheetData sheetId="1715">
        <row r="21">
          <cell r="A21">
            <v>0</v>
          </cell>
        </row>
      </sheetData>
      <sheetData sheetId="1716">
        <row r="21">
          <cell r="A21">
            <v>0</v>
          </cell>
        </row>
      </sheetData>
      <sheetData sheetId="1717">
        <row r="21">
          <cell r="A21">
            <v>0</v>
          </cell>
        </row>
      </sheetData>
      <sheetData sheetId="1718">
        <row r="21">
          <cell r="A21">
            <v>0</v>
          </cell>
        </row>
      </sheetData>
      <sheetData sheetId="1719">
        <row r="21">
          <cell r="A21">
            <v>0</v>
          </cell>
        </row>
      </sheetData>
      <sheetData sheetId="1720">
        <row r="21">
          <cell r="A21">
            <v>0</v>
          </cell>
        </row>
      </sheetData>
      <sheetData sheetId="1721">
        <row r="21">
          <cell r="A21">
            <v>0</v>
          </cell>
        </row>
      </sheetData>
      <sheetData sheetId="1722">
        <row r="21">
          <cell r="A21">
            <v>0</v>
          </cell>
        </row>
      </sheetData>
      <sheetData sheetId="1723">
        <row r="21">
          <cell r="A21">
            <v>0</v>
          </cell>
        </row>
      </sheetData>
      <sheetData sheetId="1724">
        <row r="21">
          <cell r="A21">
            <v>0</v>
          </cell>
        </row>
      </sheetData>
      <sheetData sheetId="1725">
        <row r="21">
          <cell r="A21">
            <v>0</v>
          </cell>
        </row>
      </sheetData>
      <sheetData sheetId="1726">
        <row r="21">
          <cell r="A21">
            <v>0</v>
          </cell>
        </row>
      </sheetData>
      <sheetData sheetId="1727">
        <row r="21">
          <cell r="A21">
            <v>0</v>
          </cell>
        </row>
      </sheetData>
      <sheetData sheetId="1728">
        <row r="21">
          <cell r="A21">
            <v>0</v>
          </cell>
        </row>
      </sheetData>
      <sheetData sheetId="1729">
        <row r="21">
          <cell r="A21">
            <v>0</v>
          </cell>
        </row>
      </sheetData>
      <sheetData sheetId="1730">
        <row r="21">
          <cell r="A21">
            <v>0</v>
          </cell>
        </row>
      </sheetData>
      <sheetData sheetId="1731">
        <row r="21">
          <cell r="A21">
            <v>0</v>
          </cell>
        </row>
      </sheetData>
      <sheetData sheetId="1732">
        <row r="21">
          <cell r="A21">
            <v>0</v>
          </cell>
        </row>
      </sheetData>
      <sheetData sheetId="1733">
        <row r="21">
          <cell r="A21">
            <v>0</v>
          </cell>
        </row>
      </sheetData>
      <sheetData sheetId="1734">
        <row r="21">
          <cell r="A21">
            <v>0</v>
          </cell>
        </row>
      </sheetData>
      <sheetData sheetId="1735">
        <row r="21">
          <cell r="A21">
            <v>0</v>
          </cell>
        </row>
      </sheetData>
      <sheetData sheetId="1736">
        <row r="21">
          <cell r="A21">
            <v>0</v>
          </cell>
        </row>
      </sheetData>
      <sheetData sheetId="1737">
        <row r="21">
          <cell r="A21">
            <v>0</v>
          </cell>
        </row>
      </sheetData>
      <sheetData sheetId="1738">
        <row r="21">
          <cell r="A21">
            <v>0</v>
          </cell>
        </row>
      </sheetData>
      <sheetData sheetId="1739">
        <row r="21">
          <cell r="A21">
            <v>0</v>
          </cell>
        </row>
      </sheetData>
      <sheetData sheetId="1740">
        <row r="21">
          <cell r="A21">
            <v>0</v>
          </cell>
        </row>
      </sheetData>
      <sheetData sheetId="1741">
        <row r="21">
          <cell r="A21">
            <v>0</v>
          </cell>
        </row>
      </sheetData>
      <sheetData sheetId="1742">
        <row r="21">
          <cell r="A21">
            <v>0</v>
          </cell>
        </row>
      </sheetData>
      <sheetData sheetId="1743">
        <row r="21">
          <cell r="A21">
            <v>0</v>
          </cell>
        </row>
      </sheetData>
      <sheetData sheetId="1744">
        <row r="21">
          <cell r="A21">
            <v>0</v>
          </cell>
        </row>
      </sheetData>
      <sheetData sheetId="1745">
        <row r="21">
          <cell r="A21">
            <v>0</v>
          </cell>
        </row>
      </sheetData>
      <sheetData sheetId="1746">
        <row r="21">
          <cell r="A21">
            <v>0</v>
          </cell>
        </row>
      </sheetData>
      <sheetData sheetId="1747">
        <row r="21">
          <cell r="A21">
            <v>0</v>
          </cell>
        </row>
      </sheetData>
      <sheetData sheetId="1748">
        <row r="21">
          <cell r="A21">
            <v>0</v>
          </cell>
        </row>
      </sheetData>
      <sheetData sheetId="1749">
        <row r="21">
          <cell r="A21">
            <v>0</v>
          </cell>
        </row>
      </sheetData>
      <sheetData sheetId="1750">
        <row r="21">
          <cell r="A21">
            <v>0</v>
          </cell>
        </row>
      </sheetData>
      <sheetData sheetId="1751">
        <row r="21">
          <cell r="A21">
            <v>0</v>
          </cell>
        </row>
      </sheetData>
      <sheetData sheetId="1752">
        <row r="21">
          <cell r="A21">
            <v>0</v>
          </cell>
        </row>
      </sheetData>
      <sheetData sheetId="1753">
        <row r="21">
          <cell r="A21">
            <v>0</v>
          </cell>
        </row>
      </sheetData>
      <sheetData sheetId="1754">
        <row r="21">
          <cell r="A21">
            <v>0</v>
          </cell>
        </row>
      </sheetData>
      <sheetData sheetId="1755">
        <row r="21">
          <cell r="A21">
            <v>0</v>
          </cell>
        </row>
      </sheetData>
      <sheetData sheetId="1756">
        <row r="21">
          <cell r="A21">
            <v>0</v>
          </cell>
        </row>
      </sheetData>
      <sheetData sheetId="1757">
        <row r="21">
          <cell r="A21">
            <v>0</v>
          </cell>
        </row>
      </sheetData>
      <sheetData sheetId="1758">
        <row r="21">
          <cell r="A21">
            <v>0</v>
          </cell>
        </row>
      </sheetData>
      <sheetData sheetId="1759">
        <row r="21">
          <cell r="A21">
            <v>0</v>
          </cell>
        </row>
      </sheetData>
      <sheetData sheetId="1760">
        <row r="21">
          <cell r="A21">
            <v>0</v>
          </cell>
        </row>
      </sheetData>
      <sheetData sheetId="1761">
        <row r="21">
          <cell r="A21">
            <v>0</v>
          </cell>
        </row>
      </sheetData>
      <sheetData sheetId="1762">
        <row r="21">
          <cell r="A21">
            <v>0</v>
          </cell>
        </row>
      </sheetData>
      <sheetData sheetId="1763">
        <row r="21">
          <cell r="A21">
            <v>0</v>
          </cell>
        </row>
      </sheetData>
      <sheetData sheetId="1764">
        <row r="21">
          <cell r="A21">
            <v>0</v>
          </cell>
        </row>
      </sheetData>
      <sheetData sheetId="1765">
        <row r="21">
          <cell r="A21">
            <v>0</v>
          </cell>
        </row>
      </sheetData>
      <sheetData sheetId="1766">
        <row r="21">
          <cell r="A21">
            <v>0</v>
          </cell>
        </row>
      </sheetData>
      <sheetData sheetId="1767">
        <row r="21">
          <cell r="A21">
            <v>0</v>
          </cell>
        </row>
      </sheetData>
      <sheetData sheetId="1768">
        <row r="21">
          <cell r="A21">
            <v>0</v>
          </cell>
        </row>
      </sheetData>
      <sheetData sheetId="1769">
        <row r="21">
          <cell r="A21">
            <v>0</v>
          </cell>
        </row>
      </sheetData>
      <sheetData sheetId="1770">
        <row r="21">
          <cell r="A21">
            <v>0</v>
          </cell>
        </row>
      </sheetData>
      <sheetData sheetId="1771">
        <row r="21">
          <cell r="A21">
            <v>0</v>
          </cell>
        </row>
      </sheetData>
      <sheetData sheetId="1772">
        <row r="21">
          <cell r="A21">
            <v>0</v>
          </cell>
        </row>
      </sheetData>
      <sheetData sheetId="1773">
        <row r="21">
          <cell r="A21">
            <v>0</v>
          </cell>
        </row>
      </sheetData>
      <sheetData sheetId="1774">
        <row r="21">
          <cell r="A21">
            <v>0</v>
          </cell>
        </row>
      </sheetData>
      <sheetData sheetId="1775">
        <row r="21">
          <cell r="A21">
            <v>0</v>
          </cell>
        </row>
      </sheetData>
      <sheetData sheetId="1776">
        <row r="21">
          <cell r="A21">
            <v>0</v>
          </cell>
        </row>
      </sheetData>
      <sheetData sheetId="1777">
        <row r="21">
          <cell r="A21">
            <v>0</v>
          </cell>
        </row>
      </sheetData>
      <sheetData sheetId="1778">
        <row r="21">
          <cell r="A21">
            <v>0</v>
          </cell>
        </row>
      </sheetData>
      <sheetData sheetId="1779">
        <row r="21">
          <cell r="A21">
            <v>0</v>
          </cell>
        </row>
      </sheetData>
      <sheetData sheetId="1780">
        <row r="21">
          <cell r="A21">
            <v>0</v>
          </cell>
        </row>
      </sheetData>
      <sheetData sheetId="1781">
        <row r="21">
          <cell r="A21">
            <v>0</v>
          </cell>
        </row>
      </sheetData>
      <sheetData sheetId="1782">
        <row r="21">
          <cell r="A21">
            <v>0</v>
          </cell>
        </row>
      </sheetData>
      <sheetData sheetId="1783">
        <row r="21">
          <cell r="A21">
            <v>0</v>
          </cell>
        </row>
      </sheetData>
      <sheetData sheetId="1784">
        <row r="21">
          <cell r="A21">
            <v>0</v>
          </cell>
        </row>
      </sheetData>
      <sheetData sheetId="1785">
        <row r="21">
          <cell r="A21">
            <v>0</v>
          </cell>
        </row>
      </sheetData>
      <sheetData sheetId="1786">
        <row r="21">
          <cell r="A21">
            <v>0</v>
          </cell>
        </row>
      </sheetData>
      <sheetData sheetId="1787">
        <row r="21">
          <cell r="A21">
            <v>0</v>
          </cell>
        </row>
      </sheetData>
      <sheetData sheetId="1788">
        <row r="21">
          <cell r="A21">
            <v>0</v>
          </cell>
        </row>
      </sheetData>
      <sheetData sheetId="1789">
        <row r="21">
          <cell r="A21">
            <v>0</v>
          </cell>
        </row>
      </sheetData>
      <sheetData sheetId="1790">
        <row r="21">
          <cell r="A21">
            <v>0</v>
          </cell>
        </row>
      </sheetData>
      <sheetData sheetId="1791">
        <row r="21">
          <cell r="A21">
            <v>0</v>
          </cell>
        </row>
      </sheetData>
      <sheetData sheetId="1792">
        <row r="21">
          <cell r="A21">
            <v>0</v>
          </cell>
        </row>
      </sheetData>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ow r="21">
          <cell r="A21">
            <v>0</v>
          </cell>
        </row>
      </sheetData>
      <sheetData sheetId="2090">
        <row r="21">
          <cell r="A21">
            <v>0</v>
          </cell>
        </row>
      </sheetData>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ow r="21">
          <cell r="A21">
            <v>0</v>
          </cell>
        </row>
      </sheetData>
      <sheetData sheetId="2126">
        <row r="21">
          <cell r="A21">
            <v>0</v>
          </cell>
        </row>
      </sheetData>
      <sheetData sheetId="2127">
        <row r="21">
          <cell r="A21">
            <v>0</v>
          </cell>
        </row>
      </sheetData>
      <sheetData sheetId="2128" refreshError="1"/>
      <sheetData sheetId="2129" refreshError="1"/>
      <sheetData sheetId="2130" refreshError="1"/>
      <sheetData sheetId="2131" refreshError="1"/>
      <sheetData sheetId="2132" refreshError="1"/>
      <sheetData sheetId="2133" refreshError="1"/>
      <sheetData sheetId="2134" refreshError="1"/>
      <sheetData sheetId="2135"/>
      <sheetData sheetId="2136" refreshError="1"/>
      <sheetData sheetId="2137">
        <row r="21">
          <cell r="A21">
            <v>0</v>
          </cell>
        </row>
      </sheetData>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ow r="21">
          <cell r="A21">
            <v>0</v>
          </cell>
        </row>
      </sheetData>
      <sheetData sheetId="2162">
        <row r="21">
          <cell r="A21">
            <v>0</v>
          </cell>
        </row>
      </sheetData>
      <sheetData sheetId="2163">
        <row r="21">
          <cell r="A21">
            <v>0</v>
          </cell>
        </row>
      </sheetData>
      <sheetData sheetId="2164">
        <row r="21">
          <cell r="A21">
            <v>0</v>
          </cell>
        </row>
      </sheetData>
      <sheetData sheetId="2165">
        <row r="21">
          <cell r="A21">
            <v>0</v>
          </cell>
        </row>
      </sheetData>
      <sheetData sheetId="2166">
        <row r="21">
          <cell r="A21">
            <v>0</v>
          </cell>
        </row>
      </sheetData>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ow r="21">
          <cell r="A21">
            <v>0</v>
          </cell>
        </row>
      </sheetData>
      <sheetData sheetId="2190">
        <row r="21">
          <cell r="A21">
            <v>0</v>
          </cell>
        </row>
      </sheetData>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sheetData sheetId="2217" refreshError="1"/>
      <sheetData sheetId="2218" refreshError="1"/>
      <sheetData sheetId="2219" refreshError="1"/>
      <sheetData sheetId="2220" refreshError="1"/>
      <sheetData sheetId="2221">
        <row r="21">
          <cell r="A21">
            <v>0</v>
          </cell>
        </row>
      </sheetData>
      <sheetData sheetId="2222">
        <row r="21">
          <cell r="A21">
            <v>0</v>
          </cell>
        </row>
      </sheetData>
      <sheetData sheetId="2223">
        <row r="21">
          <cell r="A21">
            <v>0</v>
          </cell>
        </row>
      </sheetData>
      <sheetData sheetId="2224">
        <row r="21">
          <cell r="A21">
            <v>0</v>
          </cell>
        </row>
      </sheetData>
      <sheetData sheetId="2225">
        <row r="21">
          <cell r="A21">
            <v>0</v>
          </cell>
        </row>
      </sheetData>
      <sheetData sheetId="2226">
        <row r="21">
          <cell r="A21">
            <v>0</v>
          </cell>
        </row>
      </sheetData>
      <sheetData sheetId="2227">
        <row r="21">
          <cell r="A21">
            <v>0</v>
          </cell>
        </row>
      </sheetData>
      <sheetData sheetId="2228">
        <row r="21">
          <cell r="A21">
            <v>0</v>
          </cell>
        </row>
      </sheetData>
      <sheetData sheetId="2229">
        <row r="21">
          <cell r="A21">
            <v>0</v>
          </cell>
        </row>
      </sheetData>
      <sheetData sheetId="2230">
        <row r="21">
          <cell r="A21">
            <v>0</v>
          </cell>
        </row>
      </sheetData>
      <sheetData sheetId="2231">
        <row r="21">
          <cell r="A21">
            <v>0</v>
          </cell>
        </row>
      </sheetData>
      <sheetData sheetId="2232">
        <row r="21">
          <cell r="A21">
            <v>0</v>
          </cell>
        </row>
      </sheetData>
      <sheetData sheetId="2233">
        <row r="21">
          <cell r="A21">
            <v>0</v>
          </cell>
        </row>
      </sheetData>
      <sheetData sheetId="2234">
        <row r="21">
          <cell r="A21">
            <v>0</v>
          </cell>
        </row>
      </sheetData>
      <sheetData sheetId="2235">
        <row r="21">
          <cell r="A21">
            <v>0</v>
          </cell>
        </row>
      </sheetData>
      <sheetData sheetId="2236">
        <row r="21">
          <cell r="A21">
            <v>0</v>
          </cell>
        </row>
      </sheetData>
      <sheetData sheetId="2237" refreshError="1"/>
      <sheetData sheetId="2238" refreshError="1"/>
      <sheetData sheetId="2239"/>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ow r="21">
          <cell r="A21">
            <v>0</v>
          </cell>
        </row>
      </sheetData>
      <sheetData sheetId="2463" refreshError="1"/>
      <sheetData sheetId="2464" refreshError="1"/>
      <sheetData sheetId="2465" refreshError="1"/>
      <sheetData sheetId="2466" refreshError="1"/>
      <sheetData sheetId="2467"/>
      <sheetData sheetId="2468" refreshError="1"/>
      <sheetData sheetId="2469" refreshError="1"/>
      <sheetData sheetId="2470" refreshError="1"/>
      <sheetData sheetId="2471" refreshError="1"/>
      <sheetData sheetId="2472" refreshError="1"/>
      <sheetData sheetId="2473" refreshError="1"/>
      <sheetData sheetId="2474"/>
      <sheetData sheetId="2475" refreshError="1"/>
      <sheetData sheetId="2476" refreshError="1"/>
      <sheetData sheetId="2477" refreshError="1"/>
      <sheetData sheetId="2478">
        <row r="21">
          <cell r="A21">
            <v>0</v>
          </cell>
        </row>
      </sheetData>
      <sheetData sheetId="2479" refreshError="1"/>
      <sheetData sheetId="2480">
        <row r="21">
          <cell r="C21">
            <v>22.680000000000003</v>
          </cell>
        </row>
      </sheetData>
      <sheetData sheetId="2481" refreshError="1"/>
      <sheetData sheetId="2482" refreshError="1"/>
      <sheetData sheetId="2483" refreshError="1"/>
      <sheetData sheetId="2484" refreshError="1"/>
      <sheetData sheetId="2485" refreshError="1"/>
      <sheetData sheetId="2486" refreshError="1"/>
      <sheetData sheetId="2487">
        <row r="21">
          <cell r="A21">
            <v>0</v>
          </cell>
        </row>
      </sheetData>
      <sheetData sheetId="2488">
        <row r="21">
          <cell r="A21">
            <v>0</v>
          </cell>
        </row>
      </sheetData>
      <sheetData sheetId="2489">
        <row r="21">
          <cell r="A21">
            <v>0</v>
          </cell>
        </row>
      </sheetData>
      <sheetData sheetId="2490">
        <row r="21">
          <cell r="A21">
            <v>0</v>
          </cell>
        </row>
      </sheetData>
      <sheetData sheetId="2491">
        <row r="21">
          <cell r="A21">
            <v>0</v>
          </cell>
        </row>
      </sheetData>
      <sheetData sheetId="2492">
        <row r="21">
          <cell r="A21">
            <v>0</v>
          </cell>
        </row>
      </sheetData>
      <sheetData sheetId="2493">
        <row r="21">
          <cell r="A21">
            <v>0</v>
          </cell>
        </row>
      </sheetData>
      <sheetData sheetId="2494">
        <row r="21">
          <cell r="A21">
            <v>0</v>
          </cell>
        </row>
      </sheetData>
      <sheetData sheetId="2495">
        <row r="21">
          <cell r="A21">
            <v>0</v>
          </cell>
        </row>
      </sheetData>
      <sheetData sheetId="2496">
        <row r="21">
          <cell r="A21">
            <v>0</v>
          </cell>
        </row>
      </sheetData>
      <sheetData sheetId="2497">
        <row r="21">
          <cell r="A21">
            <v>0</v>
          </cell>
        </row>
      </sheetData>
      <sheetData sheetId="2498">
        <row r="21">
          <cell r="A21">
            <v>0</v>
          </cell>
        </row>
      </sheetData>
      <sheetData sheetId="2499">
        <row r="21">
          <cell r="A21">
            <v>0</v>
          </cell>
        </row>
      </sheetData>
      <sheetData sheetId="2500">
        <row r="21">
          <cell r="A21">
            <v>0</v>
          </cell>
        </row>
      </sheetData>
      <sheetData sheetId="2501">
        <row r="21">
          <cell r="A21">
            <v>0</v>
          </cell>
        </row>
      </sheetData>
      <sheetData sheetId="2502">
        <row r="21">
          <cell r="A21">
            <v>0</v>
          </cell>
        </row>
      </sheetData>
      <sheetData sheetId="2503">
        <row r="21">
          <cell r="A21">
            <v>0</v>
          </cell>
        </row>
      </sheetData>
      <sheetData sheetId="2504">
        <row r="21">
          <cell r="A21">
            <v>0</v>
          </cell>
        </row>
      </sheetData>
      <sheetData sheetId="2505">
        <row r="21">
          <cell r="A21">
            <v>0</v>
          </cell>
        </row>
      </sheetData>
      <sheetData sheetId="2506">
        <row r="21">
          <cell r="A21">
            <v>0</v>
          </cell>
        </row>
      </sheetData>
      <sheetData sheetId="2507">
        <row r="21">
          <cell r="A21">
            <v>0</v>
          </cell>
        </row>
      </sheetData>
      <sheetData sheetId="2508">
        <row r="21">
          <cell r="A21">
            <v>0</v>
          </cell>
        </row>
      </sheetData>
      <sheetData sheetId="2509">
        <row r="21">
          <cell r="A21">
            <v>0</v>
          </cell>
        </row>
      </sheetData>
      <sheetData sheetId="2510">
        <row r="21">
          <cell r="A21">
            <v>0</v>
          </cell>
        </row>
      </sheetData>
      <sheetData sheetId="2511">
        <row r="21">
          <cell r="A21">
            <v>0</v>
          </cell>
        </row>
      </sheetData>
      <sheetData sheetId="2512">
        <row r="21">
          <cell r="A21">
            <v>0</v>
          </cell>
        </row>
      </sheetData>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ow r="21">
          <cell r="A21">
            <v>0</v>
          </cell>
        </row>
      </sheetData>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sheetData sheetId="2698"/>
      <sheetData sheetId="2699"/>
      <sheetData sheetId="2700" refreshError="1"/>
      <sheetData sheetId="2701" refreshError="1"/>
      <sheetData sheetId="2702">
        <row r="21">
          <cell r="A21">
            <v>0</v>
          </cell>
        </row>
      </sheetData>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ow r="21">
          <cell r="A21">
            <v>0</v>
          </cell>
        </row>
      </sheetData>
      <sheetData sheetId="2770">
        <row r="21">
          <cell r="A21">
            <v>0</v>
          </cell>
        </row>
      </sheetData>
      <sheetData sheetId="2771">
        <row r="21">
          <cell r="A21">
            <v>0</v>
          </cell>
        </row>
      </sheetData>
      <sheetData sheetId="2772">
        <row r="21">
          <cell r="A21">
            <v>0</v>
          </cell>
        </row>
      </sheetData>
      <sheetData sheetId="2773">
        <row r="21">
          <cell r="A21">
            <v>0</v>
          </cell>
        </row>
      </sheetData>
      <sheetData sheetId="2774">
        <row r="21">
          <cell r="A21">
            <v>0</v>
          </cell>
        </row>
      </sheetData>
      <sheetData sheetId="2775">
        <row r="21">
          <cell r="A21">
            <v>0</v>
          </cell>
        </row>
      </sheetData>
      <sheetData sheetId="2776">
        <row r="21">
          <cell r="A21">
            <v>0</v>
          </cell>
        </row>
      </sheetData>
      <sheetData sheetId="2777">
        <row r="21">
          <cell r="A21">
            <v>0</v>
          </cell>
        </row>
      </sheetData>
      <sheetData sheetId="2778">
        <row r="21">
          <cell r="A21">
            <v>0</v>
          </cell>
        </row>
      </sheetData>
      <sheetData sheetId="2779">
        <row r="21">
          <cell r="A21">
            <v>0</v>
          </cell>
        </row>
      </sheetData>
      <sheetData sheetId="2780">
        <row r="21">
          <cell r="A21">
            <v>0</v>
          </cell>
        </row>
      </sheetData>
      <sheetData sheetId="2781">
        <row r="21">
          <cell r="A21">
            <v>0</v>
          </cell>
        </row>
      </sheetData>
      <sheetData sheetId="2782">
        <row r="21">
          <cell r="A21">
            <v>0</v>
          </cell>
        </row>
      </sheetData>
      <sheetData sheetId="2783">
        <row r="21">
          <cell r="A21">
            <v>0</v>
          </cell>
        </row>
      </sheetData>
      <sheetData sheetId="2784">
        <row r="21">
          <cell r="A21">
            <v>0</v>
          </cell>
        </row>
      </sheetData>
      <sheetData sheetId="2785">
        <row r="21">
          <cell r="A21">
            <v>0</v>
          </cell>
        </row>
      </sheetData>
      <sheetData sheetId="2786">
        <row r="21">
          <cell r="A21">
            <v>0</v>
          </cell>
        </row>
      </sheetData>
      <sheetData sheetId="2787">
        <row r="21">
          <cell r="A21">
            <v>0</v>
          </cell>
        </row>
      </sheetData>
      <sheetData sheetId="2788">
        <row r="21">
          <cell r="A21">
            <v>0</v>
          </cell>
        </row>
      </sheetData>
      <sheetData sheetId="2789">
        <row r="21">
          <cell r="A21">
            <v>0</v>
          </cell>
        </row>
      </sheetData>
      <sheetData sheetId="2790">
        <row r="21">
          <cell r="A21">
            <v>0</v>
          </cell>
        </row>
      </sheetData>
      <sheetData sheetId="2791">
        <row r="21">
          <cell r="A21">
            <v>0</v>
          </cell>
        </row>
      </sheetData>
      <sheetData sheetId="2792">
        <row r="21">
          <cell r="A21">
            <v>0</v>
          </cell>
        </row>
      </sheetData>
      <sheetData sheetId="2793">
        <row r="21">
          <cell r="A21">
            <v>0</v>
          </cell>
        </row>
      </sheetData>
      <sheetData sheetId="2794">
        <row r="21">
          <cell r="A21">
            <v>0</v>
          </cell>
        </row>
      </sheetData>
      <sheetData sheetId="2795">
        <row r="21">
          <cell r="A21">
            <v>0</v>
          </cell>
        </row>
      </sheetData>
      <sheetData sheetId="2796">
        <row r="21">
          <cell r="A21">
            <v>0</v>
          </cell>
        </row>
      </sheetData>
      <sheetData sheetId="2797">
        <row r="21">
          <cell r="A21">
            <v>0</v>
          </cell>
        </row>
      </sheetData>
      <sheetData sheetId="2798">
        <row r="21">
          <cell r="A21">
            <v>0</v>
          </cell>
        </row>
      </sheetData>
      <sheetData sheetId="2799">
        <row r="21">
          <cell r="A21">
            <v>0</v>
          </cell>
        </row>
      </sheetData>
      <sheetData sheetId="2800">
        <row r="21">
          <cell r="A21">
            <v>0</v>
          </cell>
        </row>
      </sheetData>
      <sheetData sheetId="2801">
        <row r="21">
          <cell r="A21">
            <v>0</v>
          </cell>
        </row>
      </sheetData>
      <sheetData sheetId="2802">
        <row r="21">
          <cell r="A21">
            <v>0</v>
          </cell>
        </row>
      </sheetData>
      <sheetData sheetId="2803">
        <row r="21">
          <cell r="A21">
            <v>0</v>
          </cell>
        </row>
      </sheetData>
      <sheetData sheetId="2804">
        <row r="21">
          <cell r="A21">
            <v>0</v>
          </cell>
        </row>
      </sheetData>
      <sheetData sheetId="2805">
        <row r="21">
          <cell r="A21">
            <v>0</v>
          </cell>
        </row>
      </sheetData>
      <sheetData sheetId="2806">
        <row r="21">
          <cell r="A21">
            <v>0</v>
          </cell>
        </row>
      </sheetData>
      <sheetData sheetId="2807">
        <row r="21">
          <cell r="A21">
            <v>0</v>
          </cell>
        </row>
      </sheetData>
      <sheetData sheetId="2808">
        <row r="21">
          <cell r="A21">
            <v>0</v>
          </cell>
        </row>
      </sheetData>
      <sheetData sheetId="2809">
        <row r="21">
          <cell r="A21">
            <v>0</v>
          </cell>
        </row>
      </sheetData>
      <sheetData sheetId="2810">
        <row r="21">
          <cell r="A21">
            <v>0</v>
          </cell>
        </row>
      </sheetData>
      <sheetData sheetId="2811">
        <row r="21">
          <cell r="A21">
            <v>0</v>
          </cell>
        </row>
      </sheetData>
      <sheetData sheetId="2812">
        <row r="21">
          <cell r="A21">
            <v>0</v>
          </cell>
        </row>
      </sheetData>
      <sheetData sheetId="2813">
        <row r="21">
          <cell r="A21">
            <v>0</v>
          </cell>
        </row>
      </sheetData>
      <sheetData sheetId="2814">
        <row r="21">
          <cell r="A21">
            <v>0</v>
          </cell>
        </row>
      </sheetData>
      <sheetData sheetId="2815">
        <row r="21">
          <cell r="A21">
            <v>0</v>
          </cell>
        </row>
      </sheetData>
      <sheetData sheetId="2816">
        <row r="21">
          <cell r="A21">
            <v>0</v>
          </cell>
        </row>
      </sheetData>
      <sheetData sheetId="2817">
        <row r="21">
          <cell r="A21">
            <v>0</v>
          </cell>
        </row>
      </sheetData>
      <sheetData sheetId="2818">
        <row r="21">
          <cell r="A21">
            <v>0</v>
          </cell>
        </row>
      </sheetData>
      <sheetData sheetId="2819">
        <row r="21">
          <cell r="A21">
            <v>0</v>
          </cell>
        </row>
      </sheetData>
      <sheetData sheetId="2820">
        <row r="21">
          <cell r="A21">
            <v>0</v>
          </cell>
        </row>
      </sheetData>
      <sheetData sheetId="2821">
        <row r="21">
          <cell r="A21">
            <v>0</v>
          </cell>
        </row>
      </sheetData>
      <sheetData sheetId="2822">
        <row r="21">
          <cell r="A21">
            <v>0</v>
          </cell>
        </row>
      </sheetData>
      <sheetData sheetId="2823">
        <row r="21">
          <cell r="A21">
            <v>0</v>
          </cell>
        </row>
      </sheetData>
      <sheetData sheetId="2824">
        <row r="21">
          <cell r="A21">
            <v>0</v>
          </cell>
        </row>
      </sheetData>
      <sheetData sheetId="2825">
        <row r="21">
          <cell r="A21">
            <v>0</v>
          </cell>
        </row>
      </sheetData>
      <sheetData sheetId="2826">
        <row r="21">
          <cell r="A21">
            <v>0</v>
          </cell>
        </row>
      </sheetData>
      <sheetData sheetId="2827">
        <row r="21">
          <cell r="A21">
            <v>0</v>
          </cell>
        </row>
      </sheetData>
      <sheetData sheetId="2828">
        <row r="21">
          <cell r="A21">
            <v>0</v>
          </cell>
        </row>
      </sheetData>
      <sheetData sheetId="2829">
        <row r="21">
          <cell r="A21">
            <v>0</v>
          </cell>
        </row>
      </sheetData>
      <sheetData sheetId="2830">
        <row r="21">
          <cell r="A21">
            <v>0</v>
          </cell>
        </row>
      </sheetData>
      <sheetData sheetId="2831">
        <row r="21">
          <cell r="A21">
            <v>0</v>
          </cell>
        </row>
      </sheetData>
      <sheetData sheetId="2832">
        <row r="21">
          <cell r="A21">
            <v>0</v>
          </cell>
        </row>
      </sheetData>
      <sheetData sheetId="2833">
        <row r="21">
          <cell r="A21">
            <v>0</v>
          </cell>
        </row>
      </sheetData>
      <sheetData sheetId="2834">
        <row r="21">
          <cell r="A21">
            <v>0</v>
          </cell>
        </row>
      </sheetData>
      <sheetData sheetId="2835">
        <row r="21">
          <cell r="A21">
            <v>0</v>
          </cell>
        </row>
      </sheetData>
      <sheetData sheetId="2836">
        <row r="21">
          <cell r="A21">
            <v>0</v>
          </cell>
        </row>
      </sheetData>
      <sheetData sheetId="2837">
        <row r="21">
          <cell r="A21">
            <v>0</v>
          </cell>
        </row>
      </sheetData>
      <sheetData sheetId="2838">
        <row r="21">
          <cell r="A21">
            <v>0</v>
          </cell>
        </row>
      </sheetData>
      <sheetData sheetId="2839">
        <row r="21">
          <cell r="A21">
            <v>0</v>
          </cell>
        </row>
      </sheetData>
      <sheetData sheetId="2840">
        <row r="21">
          <cell r="A21">
            <v>0</v>
          </cell>
        </row>
      </sheetData>
      <sheetData sheetId="2841">
        <row r="21">
          <cell r="A21">
            <v>0</v>
          </cell>
        </row>
      </sheetData>
      <sheetData sheetId="2842">
        <row r="21">
          <cell r="A21">
            <v>0</v>
          </cell>
        </row>
      </sheetData>
      <sheetData sheetId="2843">
        <row r="21">
          <cell r="A21">
            <v>0</v>
          </cell>
        </row>
      </sheetData>
      <sheetData sheetId="2844">
        <row r="21">
          <cell r="A21">
            <v>0</v>
          </cell>
        </row>
      </sheetData>
      <sheetData sheetId="2845">
        <row r="21">
          <cell r="A21">
            <v>0</v>
          </cell>
        </row>
      </sheetData>
      <sheetData sheetId="2846">
        <row r="21">
          <cell r="A21">
            <v>0</v>
          </cell>
        </row>
      </sheetData>
      <sheetData sheetId="2847">
        <row r="21">
          <cell r="A21">
            <v>0</v>
          </cell>
        </row>
      </sheetData>
      <sheetData sheetId="2848">
        <row r="21">
          <cell r="A21">
            <v>0</v>
          </cell>
        </row>
      </sheetData>
      <sheetData sheetId="2849">
        <row r="21">
          <cell r="A21">
            <v>0</v>
          </cell>
        </row>
      </sheetData>
      <sheetData sheetId="2850">
        <row r="21">
          <cell r="A21">
            <v>0</v>
          </cell>
        </row>
      </sheetData>
      <sheetData sheetId="2851">
        <row r="21">
          <cell r="A21">
            <v>0</v>
          </cell>
        </row>
      </sheetData>
      <sheetData sheetId="2852">
        <row r="21">
          <cell r="A21">
            <v>0</v>
          </cell>
        </row>
      </sheetData>
      <sheetData sheetId="2853">
        <row r="21">
          <cell r="A21">
            <v>0</v>
          </cell>
        </row>
      </sheetData>
      <sheetData sheetId="2854">
        <row r="21">
          <cell r="A21">
            <v>0</v>
          </cell>
        </row>
      </sheetData>
      <sheetData sheetId="2855">
        <row r="21">
          <cell r="A21">
            <v>0</v>
          </cell>
        </row>
      </sheetData>
      <sheetData sheetId="2856">
        <row r="21">
          <cell r="A21">
            <v>0</v>
          </cell>
        </row>
      </sheetData>
      <sheetData sheetId="2857">
        <row r="21">
          <cell r="A21">
            <v>0</v>
          </cell>
        </row>
      </sheetData>
      <sheetData sheetId="2858">
        <row r="21">
          <cell r="A21">
            <v>0</v>
          </cell>
        </row>
      </sheetData>
      <sheetData sheetId="2859">
        <row r="21">
          <cell r="A21">
            <v>0</v>
          </cell>
        </row>
      </sheetData>
      <sheetData sheetId="2860">
        <row r="21">
          <cell r="A21">
            <v>0</v>
          </cell>
        </row>
      </sheetData>
      <sheetData sheetId="2861">
        <row r="21">
          <cell r="A21">
            <v>0</v>
          </cell>
        </row>
      </sheetData>
      <sheetData sheetId="2862">
        <row r="21">
          <cell r="A21">
            <v>0</v>
          </cell>
        </row>
      </sheetData>
      <sheetData sheetId="2863">
        <row r="21">
          <cell r="A21">
            <v>0</v>
          </cell>
        </row>
      </sheetData>
      <sheetData sheetId="2864">
        <row r="21">
          <cell r="A21">
            <v>0</v>
          </cell>
        </row>
      </sheetData>
      <sheetData sheetId="2865">
        <row r="21">
          <cell r="A21">
            <v>0</v>
          </cell>
        </row>
      </sheetData>
      <sheetData sheetId="2866">
        <row r="21">
          <cell r="A21">
            <v>0</v>
          </cell>
        </row>
      </sheetData>
      <sheetData sheetId="2867">
        <row r="21">
          <cell r="A21">
            <v>0</v>
          </cell>
        </row>
      </sheetData>
      <sheetData sheetId="2868">
        <row r="21">
          <cell r="A21">
            <v>0</v>
          </cell>
        </row>
      </sheetData>
      <sheetData sheetId="2869">
        <row r="21">
          <cell r="A21">
            <v>0</v>
          </cell>
        </row>
      </sheetData>
      <sheetData sheetId="2870">
        <row r="21">
          <cell r="A21">
            <v>0</v>
          </cell>
        </row>
      </sheetData>
      <sheetData sheetId="2871">
        <row r="21">
          <cell r="A21">
            <v>0</v>
          </cell>
        </row>
      </sheetData>
      <sheetData sheetId="2872">
        <row r="21">
          <cell r="A21">
            <v>0</v>
          </cell>
        </row>
      </sheetData>
      <sheetData sheetId="2873">
        <row r="21">
          <cell r="A21">
            <v>0</v>
          </cell>
        </row>
      </sheetData>
      <sheetData sheetId="2874">
        <row r="21">
          <cell r="A21">
            <v>0</v>
          </cell>
        </row>
      </sheetData>
      <sheetData sheetId="2875">
        <row r="21">
          <cell r="A21">
            <v>0</v>
          </cell>
        </row>
      </sheetData>
      <sheetData sheetId="2876">
        <row r="21">
          <cell r="A21">
            <v>0</v>
          </cell>
        </row>
      </sheetData>
      <sheetData sheetId="2877">
        <row r="21">
          <cell r="A21">
            <v>0</v>
          </cell>
        </row>
      </sheetData>
      <sheetData sheetId="2878">
        <row r="21">
          <cell r="A21">
            <v>0</v>
          </cell>
        </row>
      </sheetData>
      <sheetData sheetId="2879">
        <row r="21">
          <cell r="A21">
            <v>0</v>
          </cell>
        </row>
      </sheetData>
      <sheetData sheetId="2880">
        <row r="21">
          <cell r="A21">
            <v>0</v>
          </cell>
        </row>
      </sheetData>
      <sheetData sheetId="2881">
        <row r="21">
          <cell r="A21">
            <v>0</v>
          </cell>
        </row>
      </sheetData>
      <sheetData sheetId="2882">
        <row r="21">
          <cell r="A21">
            <v>0</v>
          </cell>
        </row>
      </sheetData>
      <sheetData sheetId="2883">
        <row r="21">
          <cell r="A21">
            <v>0</v>
          </cell>
        </row>
      </sheetData>
      <sheetData sheetId="2884">
        <row r="21">
          <cell r="A21">
            <v>0</v>
          </cell>
        </row>
      </sheetData>
      <sheetData sheetId="2885">
        <row r="21">
          <cell r="A21">
            <v>0</v>
          </cell>
        </row>
      </sheetData>
      <sheetData sheetId="2886">
        <row r="21">
          <cell r="A21">
            <v>0</v>
          </cell>
        </row>
      </sheetData>
      <sheetData sheetId="2887">
        <row r="21">
          <cell r="A21">
            <v>0</v>
          </cell>
        </row>
      </sheetData>
      <sheetData sheetId="2888">
        <row r="21">
          <cell r="A21">
            <v>0</v>
          </cell>
        </row>
      </sheetData>
      <sheetData sheetId="2889">
        <row r="21">
          <cell r="A21">
            <v>0</v>
          </cell>
        </row>
      </sheetData>
      <sheetData sheetId="2890">
        <row r="21">
          <cell r="A21">
            <v>0</v>
          </cell>
        </row>
      </sheetData>
      <sheetData sheetId="2891">
        <row r="21">
          <cell r="A21">
            <v>0</v>
          </cell>
        </row>
      </sheetData>
      <sheetData sheetId="2892">
        <row r="21">
          <cell r="A21">
            <v>0</v>
          </cell>
        </row>
      </sheetData>
      <sheetData sheetId="2893">
        <row r="21">
          <cell r="A21">
            <v>0</v>
          </cell>
        </row>
      </sheetData>
      <sheetData sheetId="2894">
        <row r="21">
          <cell r="A21">
            <v>0</v>
          </cell>
        </row>
      </sheetData>
      <sheetData sheetId="2895">
        <row r="21">
          <cell r="A21">
            <v>0</v>
          </cell>
        </row>
      </sheetData>
      <sheetData sheetId="2896">
        <row r="21">
          <cell r="A21">
            <v>0</v>
          </cell>
        </row>
      </sheetData>
      <sheetData sheetId="2897">
        <row r="21">
          <cell r="A21">
            <v>0</v>
          </cell>
        </row>
      </sheetData>
      <sheetData sheetId="2898">
        <row r="21">
          <cell r="A21">
            <v>0</v>
          </cell>
        </row>
      </sheetData>
      <sheetData sheetId="2899">
        <row r="21">
          <cell r="A21">
            <v>0</v>
          </cell>
        </row>
      </sheetData>
      <sheetData sheetId="2900">
        <row r="21">
          <cell r="A21">
            <v>0</v>
          </cell>
        </row>
      </sheetData>
      <sheetData sheetId="2901">
        <row r="21">
          <cell r="A21">
            <v>0</v>
          </cell>
        </row>
      </sheetData>
      <sheetData sheetId="2902">
        <row r="21">
          <cell r="A21">
            <v>0</v>
          </cell>
        </row>
      </sheetData>
      <sheetData sheetId="2903">
        <row r="21">
          <cell r="A21">
            <v>0</v>
          </cell>
        </row>
      </sheetData>
      <sheetData sheetId="2904">
        <row r="21">
          <cell r="A21">
            <v>0</v>
          </cell>
        </row>
      </sheetData>
      <sheetData sheetId="2905">
        <row r="21">
          <cell r="A21">
            <v>0</v>
          </cell>
        </row>
      </sheetData>
      <sheetData sheetId="2906">
        <row r="21">
          <cell r="A21">
            <v>0</v>
          </cell>
        </row>
      </sheetData>
      <sheetData sheetId="2907">
        <row r="21">
          <cell r="A21">
            <v>0</v>
          </cell>
        </row>
      </sheetData>
      <sheetData sheetId="2908">
        <row r="21">
          <cell r="A21">
            <v>0</v>
          </cell>
        </row>
      </sheetData>
      <sheetData sheetId="2909">
        <row r="21">
          <cell r="A21">
            <v>0</v>
          </cell>
        </row>
      </sheetData>
      <sheetData sheetId="2910">
        <row r="21">
          <cell r="A21">
            <v>0</v>
          </cell>
        </row>
      </sheetData>
      <sheetData sheetId="2911">
        <row r="21">
          <cell r="A21">
            <v>0</v>
          </cell>
        </row>
      </sheetData>
      <sheetData sheetId="2912">
        <row r="21">
          <cell r="A21">
            <v>0</v>
          </cell>
        </row>
      </sheetData>
      <sheetData sheetId="2913">
        <row r="21">
          <cell r="A21">
            <v>0</v>
          </cell>
        </row>
      </sheetData>
      <sheetData sheetId="2914">
        <row r="21">
          <cell r="A21">
            <v>0</v>
          </cell>
        </row>
      </sheetData>
      <sheetData sheetId="2915">
        <row r="21">
          <cell r="A21">
            <v>0</v>
          </cell>
        </row>
      </sheetData>
      <sheetData sheetId="2916">
        <row r="21">
          <cell r="A21">
            <v>0</v>
          </cell>
        </row>
      </sheetData>
      <sheetData sheetId="2917">
        <row r="21">
          <cell r="A21">
            <v>0</v>
          </cell>
        </row>
      </sheetData>
      <sheetData sheetId="2918">
        <row r="21">
          <cell r="A21">
            <v>0</v>
          </cell>
        </row>
      </sheetData>
      <sheetData sheetId="2919">
        <row r="21">
          <cell r="A21">
            <v>0</v>
          </cell>
        </row>
      </sheetData>
      <sheetData sheetId="2920">
        <row r="21">
          <cell r="A21">
            <v>0</v>
          </cell>
        </row>
      </sheetData>
      <sheetData sheetId="2921">
        <row r="21">
          <cell r="A21">
            <v>0</v>
          </cell>
        </row>
      </sheetData>
      <sheetData sheetId="2922">
        <row r="21">
          <cell r="A21">
            <v>0</v>
          </cell>
        </row>
      </sheetData>
      <sheetData sheetId="2923">
        <row r="21">
          <cell r="A21">
            <v>0</v>
          </cell>
        </row>
      </sheetData>
      <sheetData sheetId="2924">
        <row r="21">
          <cell r="A21">
            <v>0</v>
          </cell>
        </row>
      </sheetData>
      <sheetData sheetId="2925">
        <row r="21">
          <cell r="A21">
            <v>0</v>
          </cell>
        </row>
      </sheetData>
      <sheetData sheetId="2926">
        <row r="21">
          <cell r="A21">
            <v>0</v>
          </cell>
        </row>
      </sheetData>
      <sheetData sheetId="2927">
        <row r="21">
          <cell r="A21">
            <v>0</v>
          </cell>
        </row>
      </sheetData>
      <sheetData sheetId="2928">
        <row r="21">
          <cell r="A21">
            <v>0</v>
          </cell>
        </row>
      </sheetData>
      <sheetData sheetId="2929">
        <row r="21">
          <cell r="A21">
            <v>0</v>
          </cell>
        </row>
      </sheetData>
      <sheetData sheetId="2930">
        <row r="21">
          <cell r="A21">
            <v>0</v>
          </cell>
        </row>
      </sheetData>
      <sheetData sheetId="2931">
        <row r="21">
          <cell r="A21">
            <v>0</v>
          </cell>
        </row>
      </sheetData>
      <sheetData sheetId="2932">
        <row r="21">
          <cell r="A21">
            <v>0</v>
          </cell>
        </row>
      </sheetData>
      <sheetData sheetId="2933">
        <row r="21">
          <cell r="A21">
            <v>0</v>
          </cell>
        </row>
      </sheetData>
      <sheetData sheetId="2934">
        <row r="21">
          <cell r="A21">
            <v>0</v>
          </cell>
        </row>
      </sheetData>
      <sheetData sheetId="2935">
        <row r="21">
          <cell r="A21">
            <v>0</v>
          </cell>
        </row>
      </sheetData>
      <sheetData sheetId="2936">
        <row r="21">
          <cell r="A21">
            <v>0</v>
          </cell>
        </row>
      </sheetData>
      <sheetData sheetId="2937">
        <row r="21">
          <cell r="A21">
            <v>0</v>
          </cell>
        </row>
      </sheetData>
      <sheetData sheetId="2938">
        <row r="21">
          <cell r="A21">
            <v>0</v>
          </cell>
        </row>
      </sheetData>
      <sheetData sheetId="2939">
        <row r="21">
          <cell r="A21">
            <v>0</v>
          </cell>
        </row>
      </sheetData>
      <sheetData sheetId="2940">
        <row r="21">
          <cell r="A21">
            <v>0</v>
          </cell>
        </row>
      </sheetData>
      <sheetData sheetId="2941">
        <row r="21">
          <cell r="A21">
            <v>0</v>
          </cell>
        </row>
      </sheetData>
      <sheetData sheetId="2942">
        <row r="21">
          <cell r="A21">
            <v>0</v>
          </cell>
        </row>
      </sheetData>
      <sheetData sheetId="2943">
        <row r="21">
          <cell r="A21">
            <v>0</v>
          </cell>
        </row>
      </sheetData>
      <sheetData sheetId="2944">
        <row r="21">
          <cell r="A21">
            <v>0</v>
          </cell>
        </row>
      </sheetData>
      <sheetData sheetId="2945">
        <row r="21">
          <cell r="A21">
            <v>0</v>
          </cell>
        </row>
      </sheetData>
      <sheetData sheetId="2946">
        <row r="21">
          <cell r="A21">
            <v>0</v>
          </cell>
        </row>
      </sheetData>
      <sheetData sheetId="2947">
        <row r="21">
          <cell r="A21">
            <v>0</v>
          </cell>
        </row>
      </sheetData>
      <sheetData sheetId="2948">
        <row r="21">
          <cell r="A21">
            <v>0</v>
          </cell>
        </row>
      </sheetData>
      <sheetData sheetId="2949">
        <row r="21">
          <cell r="A21">
            <v>0</v>
          </cell>
        </row>
      </sheetData>
      <sheetData sheetId="2950">
        <row r="21">
          <cell r="A21">
            <v>0</v>
          </cell>
        </row>
      </sheetData>
      <sheetData sheetId="2951" refreshError="1"/>
      <sheetData sheetId="2952"/>
      <sheetData sheetId="2953"/>
      <sheetData sheetId="2954"/>
      <sheetData sheetId="2955"/>
      <sheetData sheetId="2956"/>
      <sheetData sheetId="2957"/>
      <sheetData sheetId="2958"/>
      <sheetData sheetId="2959"/>
      <sheetData sheetId="2960"/>
      <sheetData sheetId="2961"/>
      <sheetData sheetId="2962"/>
      <sheetData sheetId="2963"/>
      <sheetData sheetId="2964"/>
      <sheetData sheetId="2965"/>
      <sheetData sheetId="2966"/>
      <sheetData sheetId="2967"/>
      <sheetData sheetId="2968"/>
      <sheetData sheetId="2969"/>
      <sheetData sheetId="2970"/>
      <sheetData sheetId="2971"/>
      <sheetData sheetId="2972"/>
      <sheetData sheetId="2973"/>
      <sheetData sheetId="2974"/>
      <sheetData sheetId="2975"/>
      <sheetData sheetId="2976"/>
      <sheetData sheetId="2977" refreshError="1"/>
      <sheetData sheetId="2978"/>
      <sheetData sheetId="2979"/>
      <sheetData sheetId="2980"/>
      <sheetData sheetId="2981"/>
      <sheetData sheetId="2982"/>
      <sheetData sheetId="2983"/>
      <sheetData sheetId="2984"/>
      <sheetData sheetId="2985"/>
      <sheetData sheetId="2986"/>
      <sheetData sheetId="2987"/>
      <sheetData sheetId="2988"/>
      <sheetData sheetId="2989"/>
      <sheetData sheetId="2990"/>
      <sheetData sheetId="2991"/>
      <sheetData sheetId="2992"/>
      <sheetData sheetId="2993"/>
      <sheetData sheetId="2994"/>
      <sheetData sheetId="2995"/>
      <sheetData sheetId="2996"/>
      <sheetData sheetId="2997"/>
      <sheetData sheetId="2998"/>
      <sheetData sheetId="2999"/>
      <sheetData sheetId="3000"/>
      <sheetData sheetId="3001"/>
      <sheetData sheetId="3002"/>
      <sheetData sheetId="3003" refreshError="1"/>
      <sheetData sheetId="3004" refreshError="1"/>
      <sheetData sheetId="3005" refreshError="1"/>
      <sheetData sheetId="3006" refreshError="1"/>
      <sheetData sheetId="3007" refreshError="1"/>
      <sheetData sheetId="3008" refreshError="1"/>
      <sheetData sheetId="3009" refreshError="1"/>
      <sheetData sheetId="3010">
        <row r="21">
          <cell r="A21">
            <v>0</v>
          </cell>
        </row>
      </sheetData>
      <sheetData sheetId="3011">
        <row r="21">
          <cell r="A21">
            <v>0</v>
          </cell>
        </row>
      </sheetData>
      <sheetData sheetId="3012">
        <row r="21">
          <cell r="A21">
            <v>0</v>
          </cell>
        </row>
      </sheetData>
      <sheetData sheetId="3013">
        <row r="21">
          <cell r="A21">
            <v>0</v>
          </cell>
        </row>
      </sheetData>
      <sheetData sheetId="3014">
        <row r="21">
          <cell r="A21">
            <v>0</v>
          </cell>
        </row>
      </sheetData>
      <sheetData sheetId="3015">
        <row r="21">
          <cell r="A21">
            <v>0</v>
          </cell>
        </row>
      </sheetData>
      <sheetData sheetId="3016">
        <row r="21">
          <cell r="A21">
            <v>0</v>
          </cell>
        </row>
      </sheetData>
      <sheetData sheetId="3017">
        <row r="21">
          <cell r="A21">
            <v>0</v>
          </cell>
        </row>
      </sheetData>
      <sheetData sheetId="3018">
        <row r="21">
          <cell r="A21">
            <v>0</v>
          </cell>
        </row>
      </sheetData>
      <sheetData sheetId="3019">
        <row r="21">
          <cell r="A21">
            <v>0</v>
          </cell>
        </row>
      </sheetData>
      <sheetData sheetId="3020">
        <row r="21">
          <cell r="A21">
            <v>0</v>
          </cell>
        </row>
      </sheetData>
      <sheetData sheetId="3021">
        <row r="21">
          <cell r="A21">
            <v>0</v>
          </cell>
        </row>
      </sheetData>
      <sheetData sheetId="3022">
        <row r="21">
          <cell r="A21">
            <v>0</v>
          </cell>
        </row>
      </sheetData>
      <sheetData sheetId="3023">
        <row r="21">
          <cell r="A21">
            <v>0</v>
          </cell>
        </row>
      </sheetData>
      <sheetData sheetId="3024">
        <row r="21">
          <cell r="A21">
            <v>0</v>
          </cell>
        </row>
      </sheetData>
      <sheetData sheetId="3025">
        <row r="21">
          <cell r="A21">
            <v>0</v>
          </cell>
        </row>
      </sheetData>
      <sheetData sheetId="3026">
        <row r="21">
          <cell r="A21">
            <v>0</v>
          </cell>
        </row>
      </sheetData>
      <sheetData sheetId="3027">
        <row r="21">
          <cell r="A21">
            <v>0</v>
          </cell>
        </row>
      </sheetData>
      <sheetData sheetId="3028">
        <row r="21">
          <cell r="A21">
            <v>0</v>
          </cell>
        </row>
      </sheetData>
      <sheetData sheetId="3029">
        <row r="21">
          <cell r="A21">
            <v>0</v>
          </cell>
        </row>
      </sheetData>
      <sheetData sheetId="3030">
        <row r="21">
          <cell r="A21">
            <v>0</v>
          </cell>
        </row>
      </sheetData>
      <sheetData sheetId="3031">
        <row r="21">
          <cell r="A21">
            <v>0</v>
          </cell>
        </row>
      </sheetData>
      <sheetData sheetId="3032">
        <row r="21">
          <cell r="A21">
            <v>0</v>
          </cell>
        </row>
      </sheetData>
      <sheetData sheetId="3033">
        <row r="21">
          <cell r="A21">
            <v>0</v>
          </cell>
        </row>
      </sheetData>
      <sheetData sheetId="3034">
        <row r="21">
          <cell r="A21">
            <v>0</v>
          </cell>
        </row>
      </sheetData>
      <sheetData sheetId="3035"/>
      <sheetData sheetId="3036">
        <row r="21">
          <cell r="A21">
            <v>0</v>
          </cell>
        </row>
      </sheetData>
      <sheetData sheetId="3037">
        <row r="21">
          <cell r="A21">
            <v>0</v>
          </cell>
        </row>
      </sheetData>
      <sheetData sheetId="3038">
        <row r="21">
          <cell r="A21">
            <v>0</v>
          </cell>
        </row>
      </sheetData>
      <sheetData sheetId="3039">
        <row r="21">
          <cell r="A21">
            <v>0</v>
          </cell>
        </row>
      </sheetData>
      <sheetData sheetId="3040">
        <row r="21">
          <cell r="A21">
            <v>0</v>
          </cell>
        </row>
      </sheetData>
      <sheetData sheetId="3041">
        <row r="21">
          <cell r="A21">
            <v>0</v>
          </cell>
        </row>
      </sheetData>
      <sheetData sheetId="3042">
        <row r="21">
          <cell r="A21">
            <v>0</v>
          </cell>
        </row>
      </sheetData>
      <sheetData sheetId="3043">
        <row r="21">
          <cell r="A21">
            <v>0</v>
          </cell>
        </row>
      </sheetData>
      <sheetData sheetId="3044">
        <row r="21">
          <cell r="A21">
            <v>0</v>
          </cell>
        </row>
      </sheetData>
      <sheetData sheetId="3045">
        <row r="21">
          <cell r="A21">
            <v>0</v>
          </cell>
        </row>
      </sheetData>
      <sheetData sheetId="3046">
        <row r="21">
          <cell r="A21">
            <v>0</v>
          </cell>
        </row>
      </sheetData>
      <sheetData sheetId="3047">
        <row r="21">
          <cell r="A21">
            <v>0</v>
          </cell>
        </row>
      </sheetData>
      <sheetData sheetId="3048">
        <row r="21">
          <cell r="A21">
            <v>0</v>
          </cell>
        </row>
      </sheetData>
      <sheetData sheetId="3049">
        <row r="21">
          <cell r="A21">
            <v>0</v>
          </cell>
        </row>
      </sheetData>
      <sheetData sheetId="3050">
        <row r="21">
          <cell r="A21">
            <v>0</v>
          </cell>
        </row>
      </sheetData>
      <sheetData sheetId="3051">
        <row r="21">
          <cell r="A21">
            <v>0</v>
          </cell>
        </row>
      </sheetData>
      <sheetData sheetId="3052">
        <row r="21">
          <cell r="A21">
            <v>0</v>
          </cell>
        </row>
      </sheetData>
      <sheetData sheetId="3053">
        <row r="21">
          <cell r="A21">
            <v>0</v>
          </cell>
        </row>
      </sheetData>
      <sheetData sheetId="3054">
        <row r="21">
          <cell r="A21">
            <v>0</v>
          </cell>
        </row>
      </sheetData>
      <sheetData sheetId="3055">
        <row r="21">
          <cell r="A21">
            <v>0</v>
          </cell>
        </row>
      </sheetData>
      <sheetData sheetId="3056">
        <row r="21">
          <cell r="A21">
            <v>0</v>
          </cell>
        </row>
      </sheetData>
      <sheetData sheetId="3057">
        <row r="21">
          <cell r="A21">
            <v>0</v>
          </cell>
        </row>
      </sheetData>
      <sheetData sheetId="3058">
        <row r="21">
          <cell r="A21">
            <v>0</v>
          </cell>
        </row>
      </sheetData>
      <sheetData sheetId="3059">
        <row r="21">
          <cell r="A21">
            <v>0</v>
          </cell>
        </row>
      </sheetData>
      <sheetData sheetId="3060">
        <row r="21">
          <cell r="A21">
            <v>0</v>
          </cell>
        </row>
      </sheetData>
      <sheetData sheetId="3061">
        <row r="21">
          <cell r="A21">
            <v>0</v>
          </cell>
        </row>
      </sheetData>
      <sheetData sheetId="3062">
        <row r="21">
          <cell r="A21">
            <v>0</v>
          </cell>
        </row>
      </sheetData>
      <sheetData sheetId="3063">
        <row r="21">
          <cell r="A21">
            <v>0</v>
          </cell>
        </row>
      </sheetData>
      <sheetData sheetId="3064">
        <row r="21">
          <cell r="A21">
            <v>0</v>
          </cell>
        </row>
      </sheetData>
      <sheetData sheetId="3065">
        <row r="21">
          <cell r="A21">
            <v>0</v>
          </cell>
        </row>
      </sheetData>
      <sheetData sheetId="3066">
        <row r="21">
          <cell r="A21">
            <v>0</v>
          </cell>
        </row>
      </sheetData>
      <sheetData sheetId="3067"/>
      <sheetData sheetId="3068"/>
      <sheetData sheetId="3069">
        <row r="21">
          <cell r="A21">
            <v>0</v>
          </cell>
        </row>
      </sheetData>
      <sheetData sheetId="3070">
        <row r="21">
          <cell r="A21">
            <v>0</v>
          </cell>
        </row>
      </sheetData>
      <sheetData sheetId="3071">
        <row r="21">
          <cell r="A21">
            <v>0</v>
          </cell>
        </row>
      </sheetData>
      <sheetData sheetId="3072">
        <row r="21">
          <cell r="A21">
            <v>0</v>
          </cell>
        </row>
      </sheetData>
      <sheetData sheetId="3073"/>
      <sheetData sheetId="3074"/>
      <sheetData sheetId="3075">
        <row r="21">
          <cell r="A21">
            <v>0</v>
          </cell>
        </row>
      </sheetData>
      <sheetData sheetId="3076">
        <row r="21">
          <cell r="A21">
            <v>0</v>
          </cell>
        </row>
      </sheetData>
      <sheetData sheetId="3077">
        <row r="21">
          <cell r="A21">
            <v>0</v>
          </cell>
        </row>
      </sheetData>
      <sheetData sheetId="3078">
        <row r="21">
          <cell r="A21">
            <v>0</v>
          </cell>
        </row>
      </sheetData>
      <sheetData sheetId="3079">
        <row r="21">
          <cell r="A21">
            <v>0</v>
          </cell>
        </row>
      </sheetData>
      <sheetData sheetId="3080">
        <row r="21">
          <cell r="A21">
            <v>0</v>
          </cell>
        </row>
      </sheetData>
      <sheetData sheetId="3081">
        <row r="21">
          <cell r="A21">
            <v>0</v>
          </cell>
        </row>
      </sheetData>
      <sheetData sheetId="3082">
        <row r="21">
          <cell r="A21">
            <v>0</v>
          </cell>
        </row>
      </sheetData>
      <sheetData sheetId="3083">
        <row r="21">
          <cell r="A21">
            <v>0</v>
          </cell>
        </row>
      </sheetData>
      <sheetData sheetId="3084">
        <row r="21">
          <cell r="A21">
            <v>0</v>
          </cell>
        </row>
      </sheetData>
      <sheetData sheetId="3085">
        <row r="21">
          <cell r="A21">
            <v>0</v>
          </cell>
        </row>
      </sheetData>
      <sheetData sheetId="3086">
        <row r="21">
          <cell r="A21">
            <v>0</v>
          </cell>
        </row>
      </sheetData>
      <sheetData sheetId="3087">
        <row r="21">
          <cell r="A21">
            <v>0</v>
          </cell>
        </row>
      </sheetData>
      <sheetData sheetId="3088">
        <row r="21">
          <cell r="A21">
            <v>0</v>
          </cell>
        </row>
      </sheetData>
      <sheetData sheetId="3089">
        <row r="21">
          <cell r="A21">
            <v>0</v>
          </cell>
        </row>
      </sheetData>
      <sheetData sheetId="3090">
        <row r="21">
          <cell r="A21">
            <v>0</v>
          </cell>
        </row>
      </sheetData>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ow r="21">
          <cell r="A21">
            <v>0</v>
          </cell>
        </row>
      </sheetData>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ow r="21">
          <cell r="A21">
            <v>0</v>
          </cell>
        </row>
      </sheetData>
      <sheetData sheetId="3126">
        <row r="21">
          <cell r="A21">
            <v>0</v>
          </cell>
        </row>
      </sheetData>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ow r="21">
          <cell r="A21">
            <v>0</v>
          </cell>
        </row>
      </sheetData>
      <sheetData sheetId="3150">
        <row r="21">
          <cell r="A21">
            <v>0</v>
          </cell>
        </row>
      </sheetData>
      <sheetData sheetId="3151">
        <row r="21">
          <cell r="A21">
            <v>0</v>
          </cell>
        </row>
      </sheetData>
      <sheetData sheetId="3152">
        <row r="21">
          <cell r="A21">
            <v>0</v>
          </cell>
        </row>
      </sheetData>
      <sheetData sheetId="3153">
        <row r="21">
          <cell r="A21">
            <v>0</v>
          </cell>
        </row>
      </sheetData>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ow r="21">
          <cell r="A21">
            <v>0</v>
          </cell>
        </row>
      </sheetData>
      <sheetData sheetId="3191">
        <row r="21">
          <cell r="A21">
            <v>0</v>
          </cell>
        </row>
      </sheetData>
      <sheetData sheetId="3192" refreshError="1"/>
      <sheetData sheetId="3193" refreshError="1"/>
      <sheetData sheetId="3194">
        <row r="21">
          <cell r="A21">
            <v>0</v>
          </cell>
        </row>
      </sheetData>
      <sheetData sheetId="3195">
        <row r="21">
          <cell r="A21">
            <v>0</v>
          </cell>
        </row>
      </sheetData>
      <sheetData sheetId="3196">
        <row r="21">
          <cell r="A21">
            <v>0</v>
          </cell>
        </row>
      </sheetData>
      <sheetData sheetId="3197">
        <row r="21">
          <cell r="A21">
            <v>0</v>
          </cell>
        </row>
      </sheetData>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sheetData sheetId="3208"/>
      <sheetData sheetId="3209"/>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ow r="21">
          <cell r="A21">
            <v>0</v>
          </cell>
        </row>
      </sheetData>
      <sheetData sheetId="3282">
        <row r="21">
          <cell r="A21">
            <v>0</v>
          </cell>
        </row>
      </sheetData>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ow r="21">
          <cell r="A21">
            <v>0</v>
          </cell>
        </row>
      </sheetData>
      <sheetData sheetId="3315"/>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sheetData sheetId="3358" refreshError="1"/>
      <sheetData sheetId="3359" refreshError="1"/>
      <sheetData sheetId="3360" refreshError="1"/>
      <sheetData sheetId="3361" refreshError="1"/>
      <sheetData sheetId="3362" refreshError="1"/>
      <sheetData sheetId="3363" refreshError="1"/>
      <sheetData sheetId="3364">
        <row r="21">
          <cell r="C21">
            <v>22.680000000000003</v>
          </cell>
        </row>
      </sheetData>
      <sheetData sheetId="3365" refreshError="1"/>
      <sheetData sheetId="3366" refreshError="1"/>
      <sheetData sheetId="3367" refreshError="1"/>
      <sheetData sheetId="3368" refreshError="1"/>
      <sheetData sheetId="3369" refreshError="1"/>
      <sheetData sheetId="3370"/>
      <sheetData sheetId="3371"/>
      <sheetData sheetId="3372"/>
      <sheetData sheetId="3373"/>
      <sheetData sheetId="3374"/>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sheetData sheetId="3385"/>
      <sheetData sheetId="3386"/>
      <sheetData sheetId="3387">
        <row r="21">
          <cell r="A21">
            <v>0</v>
          </cell>
        </row>
      </sheetData>
      <sheetData sheetId="3388"/>
      <sheetData sheetId="3389"/>
      <sheetData sheetId="3390"/>
      <sheetData sheetId="3391"/>
      <sheetData sheetId="3392"/>
      <sheetData sheetId="3393"/>
      <sheetData sheetId="3394"/>
      <sheetData sheetId="3395"/>
      <sheetData sheetId="3396"/>
      <sheetData sheetId="3397"/>
      <sheetData sheetId="3398"/>
      <sheetData sheetId="3399"/>
      <sheetData sheetId="3400"/>
      <sheetData sheetId="3401"/>
      <sheetData sheetId="3402"/>
      <sheetData sheetId="3403"/>
      <sheetData sheetId="3404"/>
      <sheetData sheetId="3405"/>
      <sheetData sheetId="3406"/>
      <sheetData sheetId="3407">
        <row r="21">
          <cell r="C21">
            <v>22.680000000000003</v>
          </cell>
        </row>
      </sheetData>
      <sheetData sheetId="3408">
        <row r="21">
          <cell r="C21">
            <v>22.680000000000003</v>
          </cell>
        </row>
      </sheetData>
      <sheetData sheetId="3409"/>
      <sheetData sheetId="3410"/>
      <sheetData sheetId="3411">
        <row r="21">
          <cell r="C21">
            <v>22.680000000000003</v>
          </cell>
        </row>
      </sheetData>
      <sheetData sheetId="3412"/>
      <sheetData sheetId="3413"/>
      <sheetData sheetId="3414"/>
      <sheetData sheetId="3415"/>
      <sheetData sheetId="3416"/>
      <sheetData sheetId="3417"/>
      <sheetData sheetId="3418"/>
      <sheetData sheetId="3419"/>
      <sheetData sheetId="3420"/>
      <sheetData sheetId="3421"/>
      <sheetData sheetId="3422"/>
      <sheetData sheetId="3423"/>
      <sheetData sheetId="3424"/>
      <sheetData sheetId="3425"/>
      <sheetData sheetId="3426"/>
      <sheetData sheetId="3427"/>
      <sheetData sheetId="3428"/>
      <sheetData sheetId="3429"/>
      <sheetData sheetId="3430"/>
      <sheetData sheetId="3431"/>
      <sheetData sheetId="3432"/>
      <sheetData sheetId="3433"/>
      <sheetData sheetId="3434"/>
      <sheetData sheetId="3435"/>
      <sheetData sheetId="3436"/>
      <sheetData sheetId="3437"/>
      <sheetData sheetId="3438"/>
      <sheetData sheetId="3439"/>
      <sheetData sheetId="3440"/>
      <sheetData sheetId="3441"/>
      <sheetData sheetId="3442"/>
      <sheetData sheetId="3443"/>
      <sheetData sheetId="3444"/>
      <sheetData sheetId="3445"/>
      <sheetData sheetId="3446"/>
      <sheetData sheetId="3447"/>
      <sheetData sheetId="3448"/>
      <sheetData sheetId="3449"/>
      <sheetData sheetId="3450"/>
      <sheetData sheetId="3451"/>
      <sheetData sheetId="3452"/>
      <sheetData sheetId="3453"/>
      <sheetData sheetId="3454"/>
      <sheetData sheetId="3455"/>
      <sheetData sheetId="3456"/>
      <sheetData sheetId="3457"/>
      <sheetData sheetId="3458"/>
      <sheetData sheetId="3459"/>
      <sheetData sheetId="3460"/>
      <sheetData sheetId="3461">
        <row r="21">
          <cell r="A21">
            <v>0</v>
          </cell>
        </row>
      </sheetData>
      <sheetData sheetId="3462"/>
      <sheetData sheetId="3463"/>
      <sheetData sheetId="3464"/>
      <sheetData sheetId="3465"/>
      <sheetData sheetId="3466"/>
      <sheetData sheetId="3467"/>
      <sheetData sheetId="3468"/>
      <sheetData sheetId="3469"/>
      <sheetData sheetId="3470"/>
      <sheetData sheetId="3471"/>
      <sheetData sheetId="3472"/>
      <sheetData sheetId="3473"/>
      <sheetData sheetId="3474"/>
      <sheetData sheetId="3475"/>
      <sheetData sheetId="3476"/>
      <sheetData sheetId="3477"/>
      <sheetData sheetId="3478"/>
      <sheetData sheetId="3479"/>
      <sheetData sheetId="3480"/>
      <sheetData sheetId="3481"/>
      <sheetData sheetId="3482"/>
      <sheetData sheetId="3483"/>
      <sheetData sheetId="3484"/>
      <sheetData sheetId="3485"/>
      <sheetData sheetId="3486"/>
      <sheetData sheetId="3487"/>
      <sheetData sheetId="3488"/>
      <sheetData sheetId="3489"/>
      <sheetData sheetId="3490"/>
      <sheetData sheetId="3491"/>
      <sheetData sheetId="3492"/>
      <sheetData sheetId="3493"/>
      <sheetData sheetId="3494"/>
      <sheetData sheetId="3495"/>
      <sheetData sheetId="3496"/>
      <sheetData sheetId="3497"/>
      <sheetData sheetId="3498"/>
      <sheetData sheetId="3499"/>
      <sheetData sheetId="3500"/>
      <sheetData sheetId="3501"/>
      <sheetData sheetId="3502"/>
      <sheetData sheetId="3503"/>
      <sheetData sheetId="3504"/>
      <sheetData sheetId="3505"/>
      <sheetData sheetId="3506"/>
      <sheetData sheetId="3507"/>
      <sheetData sheetId="3508"/>
      <sheetData sheetId="3509"/>
      <sheetData sheetId="3510"/>
      <sheetData sheetId="3511"/>
      <sheetData sheetId="3512"/>
      <sheetData sheetId="3513"/>
      <sheetData sheetId="3514"/>
      <sheetData sheetId="3515"/>
      <sheetData sheetId="3516"/>
      <sheetData sheetId="3517"/>
      <sheetData sheetId="3518"/>
      <sheetData sheetId="3519"/>
      <sheetData sheetId="3520"/>
      <sheetData sheetId="3521"/>
      <sheetData sheetId="3522"/>
      <sheetData sheetId="3523"/>
      <sheetData sheetId="3524"/>
      <sheetData sheetId="3525"/>
      <sheetData sheetId="3526"/>
      <sheetData sheetId="3527"/>
      <sheetData sheetId="3528"/>
      <sheetData sheetId="3529"/>
      <sheetData sheetId="3530"/>
      <sheetData sheetId="3531"/>
      <sheetData sheetId="3532"/>
      <sheetData sheetId="3533"/>
      <sheetData sheetId="3534"/>
      <sheetData sheetId="3535"/>
      <sheetData sheetId="3536"/>
      <sheetData sheetId="3537"/>
      <sheetData sheetId="3538"/>
      <sheetData sheetId="3539"/>
      <sheetData sheetId="3540"/>
      <sheetData sheetId="3541"/>
      <sheetData sheetId="3542"/>
      <sheetData sheetId="3543"/>
      <sheetData sheetId="3544"/>
      <sheetData sheetId="3545"/>
      <sheetData sheetId="3546"/>
      <sheetData sheetId="3547"/>
      <sheetData sheetId="3548"/>
      <sheetData sheetId="3549"/>
      <sheetData sheetId="3550"/>
      <sheetData sheetId="3551"/>
      <sheetData sheetId="3552"/>
      <sheetData sheetId="3553"/>
      <sheetData sheetId="3554"/>
      <sheetData sheetId="3555"/>
      <sheetData sheetId="3556"/>
      <sheetData sheetId="3557"/>
      <sheetData sheetId="3558"/>
      <sheetData sheetId="3559"/>
      <sheetData sheetId="3560"/>
      <sheetData sheetId="3561">
        <row r="21">
          <cell r="A21">
            <v>0</v>
          </cell>
        </row>
      </sheetData>
      <sheetData sheetId="3562"/>
      <sheetData sheetId="3563"/>
      <sheetData sheetId="3564"/>
      <sheetData sheetId="3565"/>
      <sheetData sheetId="3566"/>
      <sheetData sheetId="3567"/>
      <sheetData sheetId="3568"/>
      <sheetData sheetId="3569"/>
      <sheetData sheetId="3570"/>
      <sheetData sheetId="3571"/>
      <sheetData sheetId="3572"/>
      <sheetData sheetId="3573"/>
      <sheetData sheetId="3574"/>
      <sheetData sheetId="3575"/>
      <sheetData sheetId="3576"/>
      <sheetData sheetId="3577"/>
      <sheetData sheetId="3578"/>
      <sheetData sheetId="3579"/>
      <sheetData sheetId="3580"/>
      <sheetData sheetId="3581"/>
      <sheetData sheetId="3582"/>
      <sheetData sheetId="3583"/>
      <sheetData sheetId="3584"/>
      <sheetData sheetId="3585"/>
      <sheetData sheetId="3586"/>
      <sheetData sheetId="3587"/>
      <sheetData sheetId="3588"/>
      <sheetData sheetId="3589"/>
      <sheetData sheetId="3590"/>
      <sheetData sheetId="3591"/>
      <sheetData sheetId="3592"/>
      <sheetData sheetId="3593"/>
      <sheetData sheetId="3594"/>
      <sheetData sheetId="3595"/>
      <sheetData sheetId="3596"/>
      <sheetData sheetId="3597"/>
      <sheetData sheetId="3598"/>
      <sheetData sheetId="3599"/>
      <sheetData sheetId="3600"/>
      <sheetData sheetId="3601"/>
      <sheetData sheetId="3602"/>
      <sheetData sheetId="3603"/>
      <sheetData sheetId="3604"/>
      <sheetData sheetId="3605"/>
      <sheetData sheetId="3606"/>
      <sheetData sheetId="3607"/>
      <sheetData sheetId="3608"/>
      <sheetData sheetId="3609"/>
      <sheetData sheetId="3610"/>
      <sheetData sheetId="3611"/>
      <sheetData sheetId="3612"/>
      <sheetData sheetId="3613"/>
      <sheetData sheetId="3614"/>
      <sheetData sheetId="3615" refreshError="1"/>
      <sheetData sheetId="3616" refreshError="1"/>
      <sheetData sheetId="3617" refreshError="1"/>
      <sheetData sheetId="3618" refreshError="1"/>
      <sheetData sheetId="3619" refreshError="1"/>
      <sheetData sheetId="3620" refreshError="1"/>
      <sheetData sheetId="3621" refreshError="1"/>
      <sheetData sheetId="3622" refreshError="1"/>
      <sheetData sheetId="3623" refreshError="1"/>
      <sheetData sheetId="3624" refreshError="1"/>
      <sheetData sheetId="3625" refreshError="1"/>
      <sheetData sheetId="3626" refreshError="1"/>
      <sheetData sheetId="3627" refreshError="1"/>
      <sheetData sheetId="3628" refreshError="1"/>
      <sheetData sheetId="3629" refreshError="1"/>
      <sheetData sheetId="3630" refreshError="1"/>
      <sheetData sheetId="3631" refreshError="1"/>
      <sheetData sheetId="3632" refreshError="1"/>
      <sheetData sheetId="3633" refreshError="1"/>
      <sheetData sheetId="3634" refreshError="1"/>
      <sheetData sheetId="3635" refreshError="1"/>
      <sheetData sheetId="3636" refreshError="1"/>
      <sheetData sheetId="3637" refreshError="1"/>
      <sheetData sheetId="3638" refreshError="1"/>
      <sheetData sheetId="3639" refreshError="1"/>
      <sheetData sheetId="3640" refreshError="1"/>
      <sheetData sheetId="3641" refreshError="1"/>
      <sheetData sheetId="3642" refreshError="1"/>
      <sheetData sheetId="3643" refreshError="1"/>
      <sheetData sheetId="3644" refreshError="1"/>
      <sheetData sheetId="3645" refreshError="1"/>
      <sheetData sheetId="3646" refreshError="1"/>
      <sheetData sheetId="3647" refreshError="1"/>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sheetData sheetId="3738"/>
      <sheetData sheetId="3739"/>
      <sheetData sheetId="3740"/>
      <sheetData sheetId="3741"/>
      <sheetData sheetId="3742"/>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sheetData sheetId="3765" refreshError="1"/>
      <sheetData sheetId="3766" refreshError="1"/>
      <sheetData sheetId="3767" refreshError="1"/>
      <sheetData sheetId="3768" refreshError="1"/>
      <sheetData sheetId="3769" refreshError="1"/>
      <sheetData sheetId="3770" refreshError="1"/>
      <sheetData sheetId="377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refreshError="1"/>
      <sheetData sheetId="3819" refreshError="1"/>
      <sheetData sheetId="3820" refreshError="1"/>
      <sheetData sheetId="3821" refreshError="1"/>
      <sheetData sheetId="3822" refreshError="1"/>
      <sheetData sheetId="3823" refreshError="1"/>
      <sheetData sheetId="3824" refreshError="1"/>
      <sheetData sheetId="3825" refreshError="1"/>
      <sheetData sheetId="3826" refreshError="1"/>
      <sheetData sheetId="3827" refreshError="1"/>
      <sheetData sheetId="3828" refreshError="1"/>
      <sheetData sheetId="3829" refreshError="1"/>
      <sheetData sheetId="3830" refreshError="1"/>
      <sheetData sheetId="3831" refreshError="1"/>
      <sheetData sheetId="3832" refreshError="1"/>
      <sheetData sheetId="3833" refreshError="1"/>
      <sheetData sheetId="3834" refreshError="1"/>
      <sheetData sheetId="3835" refreshError="1"/>
      <sheetData sheetId="3836" refreshError="1"/>
      <sheetData sheetId="3837" refreshError="1"/>
      <sheetData sheetId="3838" refreshError="1"/>
      <sheetData sheetId="3839" refreshError="1"/>
      <sheetData sheetId="3840" refreshError="1"/>
      <sheetData sheetId="3841" refreshError="1"/>
      <sheetData sheetId="3842" refreshError="1"/>
      <sheetData sheetId="3843" refreshError="1"/>
      <sheetData sheetId="3844" refreshError="1"/>
      <sheetData sheetId="3845" refreshError="1"/>
      <sheetData sheetId="3846" refreshError="1"/>
      <sheetData sheetId="3847" refreshError="1"/>
      <sheetData sheetId="3848" refreshError="1"/>
      <sheetData sheetId="3849" refreshError="1"/>
      <sheetData sheetId="3850" refreshError="1"/>
      <sheetData sheetId="3851" refreshError="1"/>
      <sheetData sheetId="3852" refreshError="1"/>
      <sheetData sheetId="3853" refreshError="1"/>
      <sheetData sheetId="3854" refreshError="1"/>
      <sheetData sheetId="3855" refreshError="1"/>
      <sheetData sheetId="3856" refreshError="1"/>
      <sheetData sheetId="3857" refreshError="1"/>
      <sheetData sheetId="3858" refreshError="1"/>
      <sheetData sheetId="3859" refreshError="1"/>
      <sheetData sheetId="3860" refreshError="1"/>
      <sheetData sheetId="3861" refreshError="1"/>
      <sheetData sheetId="3862" refreshError="1"/>
      <sheetData sheetId="3863" refreshError="1"/>
      <sheetData sheetId="3864" refreshError="1"/>
      <sheetData sheetId="3865" refreshError="1"/>
      <sheetData sheetId="3866" refreshError="1"/>
      <sheetData sheetId="3867"/>
      <sheetData sheetId="3868"/>
      <sheetData sheetId="3869"/>
      <sheetData sheetId="3870" refreshError="1"/>
      <sheetData sheetId="3871" refreshError="1"/>
      <sheetData sheetId="3872" refreshError="1"/>
      <sheetData sheetId="3873" refreshError="1"/>
      <sheetData sheetId="3874" refreshError="1"/>
      <sheetData sheetId="3875" refreshError="1"/>
      <sheetData sheetId="3876" refreshError="1"/>
      <sheetData sheetId="3877" refreshError="1"/>
      <sheetData sheetId="3878" refreshError="1"/>
      <sheetData sheetId="3879" refreshError="1"/>
      <sheetData sheetId="3880" refreshError="1"/>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refreshError="1"/>
      <sheetData sheetId="3892" refreshError="1"/>
      <sheetData sheetId="3893" refreshError="1"/>
      <sheetData sheetId="3894" refreshError="1"/>
      <sheetData sheetId="3895" refreshError="1"/>
      <sheetData sheetId="3896" refreshError="1"/>
      <sheetData sheetId="3897" refreshError="1"/>
      <sheetData sheetId="3898" refreshError="1"/>
      <sheetData sheetId="3899" refreshError="1"/>
      <sheetData sheetId="3900" refreshError="1"/>
      <sheetData sheetId="3901" refreshError="1"/>
      <sheetData sheetId="3902" refreshError="1"/>
      <sheetData sheetId="3903" refreshError="1"/>
      <sheetData sheetId="3904" refreshError="1"/>
      <sheetData sheetId="3905" refreshError="1"/>
      <sheetData sheetId="3906" refreshError="1"/>
      <sheetData sheetId="3907" refreshError="1"/>
      <sheetData sheetId="3908" refreshError="1"/>
      <sheetData sheetId="3909" refreshError="1"/>
      <sheetData sheetId="3910" refreshError="1"/>
      <sheetData sheetId="3911" refreshError="1"/>
      <sheetData sheetId="3912" refreshError="1"/>
      <sheetData sheetId="3913" refreshError="1"/>
      <sheetData sheetId="3914"/>
      <sheetData sheetId="3915"/>
      <sheetData sheetId="3916"/>
      <sheetData sheetId="3917"/>
      <sheetData sheetId="3918" refreshError="1"/>
      <sheetData sheetId="3919" refreshError="1"/>
      <sheetData sheetId="3920" refreshError="1"/>
      <sheetData sheetId="3921" refreshError="1"/>
      <sheetData sheetId="3922" refreshError="1"/>
      <sheetData sheetId="3923" refreshError="1"/>
      <sheetData sheetId="3924" refreshError="1"/>
      <sheetData sheetId="3925" refreshError="1"/>
      <sheetData sheetId="3926" refreshError="1"/>
      <sheetData sheetId="3927" refreshError="1"/>
      <sheetData sheetId="3928"/>
      <sheetData sheetId="3929"/>
      <sheetData sheetId="3930" refreshError="1"/>
      <sheetData sheetId="3931" refreshError="1"/>
      <sheetData sheetId="3932" refreshError="1"/>
      <sheetData sheetId="3933" refreshError="1"/>
      <sheetData sheetId="3934"/>
      <sheetData sheetId="3935"/>
      <sheetData sheetId="3936" refreshError="1"/>
      <sheetData sheetId="3937"/>
      <sheetData sheetId="3938" refreshError="1"/>
      <sheetData sheetId="3939"/>
      <sheetData sheetId="3940"/>
      <sheetData sheetId="3941"/>
      <sheetData sheetId="3942" refreshError="1"/>
      <sheetData sheetId="3943" refreshError="1"/>
      <sheetData sheetId="3944" refreshError="1"/>
      <sheetData sheetId="3945" refreshError="1"/>
      <sheetData sheetId="3946" refreshError="1"/>
      <sheetData sheetId="3947" refreshError="1"/>
      <sheetData sheetId="3948" refreshError="1"/>
      <sheetData sheetId="3949" refreshError="1"/>
      <sheetData sheetId="3950" refreshError="1"/>
      <sheetData sheetId="3951" refreshError="1"/>
      <sheetData sheetId="3952" refreshError="1"/>
      <sheetData sheetId="3953" refreshError="1"/>
      <sheetData sheetId="3954" refreshError="1"/>
      <sheetData sheetId="3955" refreshError="1"/>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refreshError="1"/>
      <sheetData sheetId="3965" refreshError="1"/>
      <sheetData sheetId="3966" refreshError="1"/>
      <sheetData sheetId="3967" refreshError="1"/>
      <sheetData sheetId="3968" refreshError="1"/>
      <sheetData sheetId="3969" refreshError="1"/>
      <sheetData sheetId="3970" refreshError="1"/>
      <sheetData sheetId="3971" refreshError="1"/>
      <sheetData sheetId="3972" refreshError="1"/>
      <sheetData sheetId="3973" refreshError="1"/>
      <sheetData sheetId="3974" refreshError="1"/>
      <sheetData sheetId="3975" refreshError="1"/>
      <sheetData sheetId="3976" refreshError="1"/>
      <sheetData sheetId="3977" refreshError="1"/>
      <sheetData sheetId="3978" refreshError="1"/>
      <sheetData sheetId="3979" refreshError="1"/>
      <sheetData sheetId="3980" refreshError="1"/>
      <sheetData sheetId="3981" refreshError="1"/>
      <sheetData sheetId="3982" refreshError="1"/>
      <sheetData sheetId="3983" refreshError="1"/>
      <sheetData sheetId="3984" refreshError="1"/>
      <sheetData sheetId="3985" refreshError="1"/>
      <sheetData sheetId="3986" refreshError="1"/>
      <sheetData sheetId="3987" refreshError="1"/>
      <sheetData sheetId="3988" refreshError="1"/>
      <sheetData sheetId="3989" refreshError="1"/>
      <sheetData sheetId="3990" refreshError="1"/>
      <sheetData sheetId="3991" refreshError="1"/>
      <sheetData sheetId="3992" refreshError="1"/>
      <sheetData sheetId="3993" refreshError="1"/>
      <sheetData sheetId="3994" refreshError="1"/>
      <sheetData sheetId="3995" refreshError="1"/>
      <sheetData sheetId="3996" refreshError="1"/>
      <sheetData sheetId="3997" refreshError="1"/>
      <sheetData sheetId="3998" refreshError="1"/>
      <sheetData sheetId="3999" refreshError="1"/>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refreshError="1"/>
      <sheetData sheetId="4010" refreshError="1"/>
      <sheetData sheetId="4011" refreshError="1"/>
      <sheetData sheetId="4012" refreshError="1"/>
      <sheetData sheetId="4013" refreshError="1"/>
      <sheetData sheetId="4014" refreshError="1"/>
      <sheetData sheetId="4015" refreshError="1"/>
      <sheetData sheetId="4016" refreshError="1"/>
      <sheetData sheetId="4017" refreshError="1"/>
      <sheetData sheetId="4018" refreshError="1"/>
      <sheetData sheetId="4019" refreshError="1"/>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refreshError="1"/>
      <sheetData sheetId="4029" refreshError="1"/>
      <sheetData sheetId="4030" refreshError="1"/>
      <sheetData sheetId="4031" refreshError="1"/>
      <sheetData sheetId="4032" refreshError="1"/>
      <sheetData sheetId="4033" refreshError="1"/>
      <sheetData sheetId="4034" refreshError="1"/>
      <sheetData sheetId="4035" refreshError="1"/>
      <sheetData sheetId="4036" refreshError="1"/>
      <sheetData sheetId="4037" refreshError="1"/>
      <sheetData sheetId="4038" refreshError="1"/>
      <sheetData sheetId="4039" refreshError="1"/>
      <sheetData sheetId="4040" refreshError="1"/>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refreshError="1"/>
      <sheetData sheetId="4055" refreshError="1"/>
      <sheetData sheetId="4056" refreshError="1"/>
      <sheetData sheetId="4057" refreshError="1"/>
      <sheetData sheetId="4058" refreshError="1"/>
      <sheetData sheetId="4059" refreshError="1"/>
      <sheetData sheetId="4060" refreshError="1"/>
      <sheetData sheetId="4061"/>
      <sheetData sheetId="4062" refreshError="1"/>
      <sheetData sheetId="4063" refreshError="1"/>
      <sheetData sheetId="4064" refreshError="1"/>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refreshError="1"/>
      <sheetData sheetId="4076" refreshError="1"/>
      <sheetData sheetId="4077" refreshError="1"/>
      <sheetData sheetId="4078" refreshError="1"/>
      <sheetData sheetId="4079" refreshError="1"/>
      <sheetData sheetId="4080" refreshError="1"/>
      <sheetData sheetId="4081" refreshError="1"/>
      <sheetData sheetId="4082" refreshError="1"/>
      <sheetData sheetId="4083" refreshError="1"/>
      <sheetData sheetId="4084"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골조"/>
      <sheetName val="PILE"/>
      <sheetName val="공통비"/>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실행철강하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원설계"/>
      <sheetName val="수량"/>
      <sheetName val="부표단가,총괄표"/>
      <sheetName val="내역서"/>
      <sheetName val="마산월령동골조물량변경"/>
      <sheetName val="Sheet4"/>
    </sheetNames>
    <sheetDataSet>
      <sheetData sheetId="0"/>
      <sheetData sheetId="1"/>
      <sheetData sheetId="2"/>
      <sheetData sheetId="3"/>
      <sheetData sheetId="4" refreshError="1"/>
      <sheetData sheetId="5"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원보"/>
      <sheetName val="제원"/>
      <sheetName val="재집"/>
      <sheetName val="재"/>
      <sheetName val="간재"/>
      <sheetName val="노집"/>
      <sheetName val="직노"/>
      <sheetName val="노공"/>
      <sheetName val="임율"/>
      <sheetName val="간노비"/>
      <sheetName val="경산"/>
      <sheetName val="단가"/>
      <sheetName val="XXXXXX"/>
      <sheetName val="VXXX"/>
      <sheetName val="진짜내역"/>
      <sheetName val="총괄"/>
      <sheetName val="집계"/>
      <sheetName val="내역"/>
      <sheetName val="공량집"/>
      <sheetName val="배부율"/>
      <sheetName val="완성1"/>
      <sheetName val="완성2"/>
      <sheetName val="산재비율"/>
      <sheetName val="안전비율"/>
      <sheetName val="일반비율"/>
      <sheetName val="노임"/>
      <sheetName val="공량"/>
      <sheetName val="전시원"/>
      <sheetName val="전시내"/>
      <sheetName val="Sheet1"/>
      <sheetName val="Sheet2"/>
      <sheetName val="Sheet3"/>
      <sheetName val="표"/>
      <sheetName val="목"/>
      <sheetName val="설"/>
      <sheetName val="일"/>
      <sheetName val="일집표"/>
      <sheetName val="일위표"/>
      <sheetName val="수표"/>
      <sheetName val="원가"/>
      <sheetName val="집계표"/>
      <sheetName val="내역서(내부)"/>
      <sheetName val="내역서"/>
      <sheetName val="일위대가"/>
      <sheetName val="단가산출서"/>
      <sheetName val="중기사용료"/>
      <sheetName val="재료단가"/>
      <sheetName val="노임단가"/>
      <sheetName val="총경기장별내역서(10-11)"/>
      <sheetName val="경기장별내역서(12-107)"/>
      <sheetName val="일위대가목록"/>
      <sheetName val="공통(20-91)"/>
      <sheetName val="1차 내역서"/>
      <sheetName val="을"/>
      <sheetName val="부대공"/>
      <sheetName val="포장공"/>
      <sheetName val="토공"/>
      <sheetName val="입찰안"/>
      <sheetName val="백암비스타내역"/>
      <sheetName val="차액보증"/>
      <sheetName val="한강운반비"/>
      <sheetName val="사당"/>
      <sheetName val="현장"/>
      <sheetName val="2공구산출내역"/>
      <sheetName val="내역서2안"/>
      <sheetName val="품셈TABLE"/>
      <sheetName val="단가조사"/>
      <sheetName val="금액내역서"/>
      <sheetName val="계양가시설"/>
      <sheetName val="토목공사일반"/>
      <sheetName val="물가"/>
      <sheetName val="JUCK"/>
      <sheetName val="일위대가(4층원격)"/>
      <sheetName val="철거산출근거"/>
      <sheetName val="노무"/>
      <sheetName val="DATE"/>
      <sheetName val="원가 (2)"/>
      <sheetName val="직재"/>
      <sheetName val="6PILE  (돌출)"/>
      <sheetName val="공사개요"/>
      <sheetName val="#REF"/>
      <sheetName val="견적서"/>
      <sheetName val="J直材4"/>
      <sheetName val="평가데이터"/>
      <sheetName val="98지급계획"/>
      <sheetName val="인건-측정"/>
      <sheetName val="골조시행"/>
      <sheetName val="첨부1"/>
      <sheetName val="산출근거"/>
      <sheetName val="부재리스트"/>
      <sheetName val="BID"/>
      <sheetName val="공통가설"/>
      <sheetName val="기초내역서"/>
      <sheetName val="수량산출"/>
      <sheetName val="대가목록표"/>
      <sheetName val="청천내"/>
      <sheetName val="공사현황"/>
      <sheetName val="데이타"/>
      <sheetName val="단가및재료비"/>
      <sheetName val="설계내역서"/>
      <sheetName val="LP-S"/>
      <sheetName val="요율"/>
      <sheetName val="2000.11월설계내역"/>
      <sheetName val="현장경비"/>
      <sheetName val="내역서(설비+소방)"/>
      <sheetName val="변수값"/>
      <sheetName val="중기상차"/>
      <sheetName val="AS복구"/>
      <sheetName val="중기터파기"/>
      <sheetName val="감가상각"/>
      <sheetName val="Sheet4"/>
      <sheetName val="소방사항"/>
      <sheetName val="교통대책내역"/>
      <sheetName val="갑지(추정)"/>
      <sheetName val="104동"/>
      <sheetName val="제품별단가"/>
      <sheetName val="제품별절단길이-0628"/>
      <sheetName val="추가대화"/>
      <sheetName val="설계서(표지)"/>
      <sheetName val="원가계산서"/>
      <sheetName val="중기조종사 단위단가"/>
      <sheetName val="설계명세서"/>
      <sheetName val="자료입력"/>
      <sheetName val="저"/>
      <sheetName val="내역서적용수량"/>
      <sheetName val="16-1"/>
      <sheetName val="사업부배부A"/>
      <sheetName val="1.설계기준"/>
      <sheetName val="기둥(원형)"/>
      <sheetName val="기초공"/>
      <sheetName val="건축내역(진해석동)"/>
      <sheetName val="동수"/>
      <sheetName val="누계12"/>
      <sheetName val="인테리어내역"/>
      <sheetName val="실행내역"/>
      <sheetName val="BCK3672"/>
      <sheetName val="전체"/>
      <sheetName val="토사(PE)"/>
      <sheetName val="Total"/>
      <sheetName val="ELECTRIC"/>
      <sheetName val="건축원가"/>
      <sheetName val="자재단가리스트"/>
      <sheetName val="패널"/>
      <sheetName val="NEGO"/>
      <sheetName val="N賃率-職"/>
      <sheetName val="토목"/>
      <sheetName val="별표"/>
      <sheetName val="실행"/>
      <sheetName val="사급자재(1단계)"/>
      <sheetName val="전체도급"/>
      <sheetName val="원가계산서 "/>
      <sheetName val="도급견적가"/>
      <sheetName val="pier(각형)"/>
      <sheetName val="총괄표"/>
      <sheetName val="KIM"/>
      <sheetName val="자판실행"/>
      <sheetName val="평내중"/>
      <sheetName val="총괄내역"/>
      <sheetName val="자  재"/>
      <sheetName val="건축외주"/>
      <sheetName val="구천"/>
      <sheetName val="연결관암거"/>
      <sheetName val="아파트 내역"/>
      <sheetName val="도급FORM"/>
      <sheetName val="초기화면"/>
      <sheetName val="관급자재"/>
      <sheetName val="TANK견적대지"/>
      <sheetName val="대상공사(조달청)"/>
      <sheetName val="자료(통합)"/>
      <sheetName val="6호기"/>
      <sheetName val="총괄내역서"/>
      <sheetName val="일위대가표"/>
      <sheetName val="합천내역"/>
      <sheetName val="공사예산하조서(O.K)"/>
      <sheetName val="노무비"/>
      <sheetName val="기계경비(시간당)"/>
      <sheetName val="램머"/>
      <sheetName val="파일의이용"/>
      <sheetName val="설계명세서 (장비)"/>
      <sheetName val="시설장비부하계산서"/>
      <sheetName val="CT "/>
      <sheetName val="일위"/>
      <sheetName val="기본일위"/>
      <sheetName val="내역서총집계표"/>
      <sheetName val="2공구하도급내역서"/>
      <sheetName val="홍보비디오"/>
      <sheetName val="Book4"/>
      <sheetName val=" HIT-&gt;HMC 견적(3900)"/>
      <sheetName val="I一般比"/>
      <sheetName val="설직재-1"/>
      <sheetName val="2F 회의실견적(5_14 일대)"/>
      <sheetName val="工완성공사율"/>
      <sheetName val="2006년일위대가"/>
      <sheetName val="20관리비율"/>
      <sheetName val="단가기준"/>
      <sheetName val="간접"/>
      <sheetName val="건축공사 분괴표원본데이터(공통+건축)"/>
      <sheetName val="갑지"/>
      <sheetName val="주소"/>
      <sheetName val="예산명세서"/>
      <sheetName val="계수시트"/>
      <sheetName val="설계명세서(a"/>
      <sheetName val="원가_(2)"/>
      <sheetName val="1차_내역서"/>
      <sheetName val="6PILE__(돌출)"/>
      <sheetName val="직접경비"/>
      <sheetName val="직접인건비"/>
      <sheetName val="공사비"/>
      <sheetName val="INPUT"/>
      <sheetName val="기본자료"/>
      <sheetName val="가로등내역서"/>
      <sheetName val="실행내역서"/>
      <sheetName val="날개벽"/>
      <sheetName val="직접수량"/>
      <sheetName val="단가 (2)"/>
      <sheetName val="수목데이타"/>
      <sheetName val="이름정의"/>
      <sheetName val="일위목록-기"/>
      <sheetName val="99노임기준"/>
      <sheetName val="70%"/>
      <sheetName val="시설물기초"/>
      <sheetName val="식재인부"/>
      <sheetName val="현금"/>
      <sheetName val="CP-E2 (품셈표)"/>
      <sheetName val="A-4"/>
      <sheetName val="공통가설공사"/>
      <sheetName val="MIJIBI"/>
      <sheetName val="운동장 (2)"/>
      <sheetName val="공사기본내용입력"/>
      <sheetName val="설계내역"/>
      <sheetName val="기초입력 DATA"/>
      <sheetName val="실행대비"/>
      <sheetName val="1"/>
      <sheetName val="2"/>
      <sheetName val="3"/>
      <sheetName val="4"/>
      <sheetName val="5"/>
      <sheetName val="6"/>
      <sheetName val="DATA"/>
      <sheetName val="공구"/>
      <sheetName val="Sheet5"/>
      <sheetName val="FOB발"/>
      <sheetName val="기초자료입력"/>
      <sheetName val="중기사용료산출근거"/>
      <sheetName val="단가산출2"/>
      <sheetName val="단가 및 재료비"/>
      <sheetName val="연습"/>
      <sheetName val="전선 및 전선관"/>
      <sheetName val="인사자료총집계"/>
      <sheetName val="주식"/>
      <sheetName val="단청공사"/>
      <sheetName val="증감내역서"/>
      <sheetName val="급수 (LPM)"/>
      <sheetName val="부대내역"/>
      <sheetName val="관급자재대"/>
      <sheetName val="실행철강하도"/>
      <sheetName val="말뚝물량"/>
      <sheetName val="COST"/>
      <sheetName val="단가 "/>
      <sheetName val="수목표준대가"/>
      <sheetName val="수목데이타 "/>
      <sheetName val="국별인원"/>
      <sheetName val="개요"/>
      <sheetName val="프랜트면허"/>
      <sheetName val="재공품기초자료"/>
      <sheetName val="제직재"/>
      <sheetName val="구조대가"/>
      <sheetName val="포설대가1"/>
      <sheetName val="부대대가"/>
      <sheetName val="중강당 내역"/>
      <sheetName val="공통비(전체)"/>
      <sheetName val="공사내역"/>
      <sheetName val="일용직내역"/>
      <sheetName val="전차선로 물량표"/>
      <sheetName val="2003 일위대가"/>
      <sheetName val="工관리비율"/>
      <sheetName val="A LINE"/>
      <sheetName val="준검 내역서"/>
      <sheetName val="내역서1999.8최종"/>
      <sheetName val="정부노임단가"/>
      <sheetName val="입력"/>
      <sheetName val="재료비"/>
      <sheetName val="공통(Ȳ_x0000__xd800_䧶_x0000__x0000_"/>
      <sheetName val="FB25JN"/>
      <sheetName val="전기혼잡제경비(45)"/>
      <sheetName val="도급예산내역서봉투"/>
      <sheetName val="공사원가계산서"/>
      <sheetName val="설계산출기초"/>
      <sheetName val="설계산출표지"/>
      <sheetName val="도급예산내역서총괄표"/>
      <sheetName val="을부담운반비"/>
      <sheetName val="운반비산출"/>
      <sheetName val="연부97-1"/>
      <sheetName val="갑지1"/>
      <sheetName val="기존단가 (2)"/>
      <sheetName val="전력"/>
      <sheetName val="6.일위목록"/>
      <sheetName val="자재표"/>
      <sheetName val="노임이"/>
      <sheetName val="유림골조"/>
      <sheetName val="비교1"/>
      <sheetName val="TRU"/>
      <sheetName val="단"/>
      <sheetName val="외삼초"/>
      <sheetName val="서울대규장각(가시설흙막이)"/>
      <sheetName val="산출내역서집계표"/>
      <sheetName val="원가계산"/>
      <sheetName val="원가계산 (2)"/>
      <sheetName val="1차설계변경내역"/>
      <sheetName val="동원인원"/>
      <sheetName val="토적표"/>
      <sheetName val="내   역"/>
      <sheetName val="PAC"/>
      <sheetName val="납부서"/>
      <sheetName val="외주비"/>
      <sheetName val="소각장스케줄"/>
      <sheetName val="구리토평1전기"/>
      <sheetName val="덕전리"/>
      <sheetName val="fursys"/>
      <sheetName val="유기공정"/>
      <sheetName val="단중표"/>
      <sheetName val="Tool"/>
      <sheetName val="신규DEP"/>
      <sheetName val="전기변내역"/>
      <sheetName val="공통(Ȳ"/>
      <sheetName val="SW개발대상목록(기능점수)"/>
      <sheetName val="지하"/>
      <sheetName val="1000 DB구축 부표"/>
      <sheetName val="설계서"/>
      <sheetName val="증감대비"/>
      <sheetName val="경영"/>
      <sheetName val="98년"/>
      <sheetName val="실적"/>
      <sheetName val="명세서"/>
      <sheetName val="제-노임"/>
      <sheetName val="1안"/>
      <sheetName val="중기조종사_단위단가"/>
      <sheetName val="아파트_내역"/>
      <sheetName val="소비자가"/>
      <sheetName val="Sheet1 (2)"/>
      <sheetName val="유수전환공사"/>
      <sheetName val="단가산출서 (2)"/>
      <sheetName val="Base"/>
      <sheetName val="Baby일위대가"/>
      <sheetName val="유림콘도"/>
      <sheetName val="기본단가표"/>
      <sheetName val="98NS-N"/>
      <sheetName val="1회 기성내역서"/>
      <sheetName val="세금자료"/>
      <sheetName val="업무"/>
      <sheetName val="설계예산서"/>
      <sheetName val="출자한도"/>
      <sheetName val="열린교실"/>
      <sheetName val="집수정단위수량 "/>
      <sheetName val="간지"/>
      <sheetName val="SUMMARY"/>
      <sheetName val="PAINT"/>
      <sheetName val="분양가"/>
      <sheetName val="2.대외공문"/>
      <sheetName val="식재일위대가"/>
      <sheetName val="업체별기성내역"/>
      <sheetName val="10월"/>
      <sheetName val="단가(자재)"/>
      <sheetName val="단가(노임)"/>
      <sheetName val="기초목록"/>
      <sheetName val="우수받이"/>
      <sheetName val="Macro1"/>
      <sheetName val="일위(설)"/>
      <sheetName val="일위대가표(유단가)"/>
      <sheetName val="참조"/>
      <sheetName val="1456"/>
      <sheetName val="원가서"/>
      <sheetName val="터파기및재료"/>
      <sheetName val="산출내역서"/>
      <sheetName val="CODE(2)"/>
      <sheetName val="¿øº¸"/>
      <sheetName val="Á¦¿ø"/>
      <sheetName val="ÀçÁý"/>
      <sheetName val="Àç"/>
      <sheetName val="°£Àç"/>
      <sheetName val="³ëÁý"/>
      <sheetName val="Á÷³ë"/>
      <sheetName val="³ë°ø"/>
      <sheetName val="ÀÓÀ²"/>
      <sheetName val="°£³ëºñ"/>
      <sheetName val="°æ»ê"/>
      <sheetName val="ÁøÂ¥³»¿ª"/>
      <sheetName val="´Ü°¡"/>
      <sheetName val="ÃÑ°ý"/>
      <sheetName val="Áý°è"/>
      <sheetName val="³»¿ª"/>
      <sheetName val="°ø·®Áý"/>
      <sheetName val="¹èºÎÀ²"/>
      <sheetName val="¿Ï¼º1"/>
      <sheetName val="¿Ï¼º2"/>
      <sheetName val="»êÀçºñÀ²"/>
      <sheetName val="¾ÈÀüºñÀ²"/>
      <sheetName val="ÀÏ¹ÝºñÀ²"/>
      <sheetName val="³ëÀÓ"/>
      <sheetName val="°ø·®"/>
      <sheetName val="Àü½Ã¿ø"/>
      <sheetName val="Àü½Ã³»"/>
      <sheetName val="Ç¥"/>
      <sheetName val="¸ñ"/>
      <sheetName val="¼³"/>
      <sheetName val="ÀÏ"/>
      <sheetName val="ÀÏÁýÇ¥"/>
      <sheetName val="ÀÏÀ§Ç¥"/>
      <sheetName val="¼öÇ¥"/>
      <sheetName val="¿ø°¡"/>
      <sheetName val="Áý°èÇ¥"/>
      <sheetName val="³»¿ª¼­(³»ºÎ)"/>
      <sheetName val="³»¿ª¼­"/>
      <sheetName val="ÀÏÀ§´ë°¡"/>
      <sheetName val="´Ü°¡»êÃâ¼­"/>
      <sheetName val="Áß±â»ç¿ë·á"/>
      <sheetName val="Àç·á´Ü°¡"/>
      <sheetName val="³ëÀÓ´Ü°¡"/>
      <sheetName val="ÃÑ°æ±âÀåº°³»¿ª¼­(10-11)"/>
      <sheetName val="°æ±âÀåº°³»¿ª¼­(12-107)"/>
      <sheetName val="1Â÷ ³»¿ª¼­"/>
      <sheetName val="ÀÏÀ§´ë°¡¸ñ·Ï"/>
      <sheetName val="ÇÑ°­¿î¹Ýºñ"/>
      <sheetName val="°øÅë(20-91)"/>
      <sheetName val="»ç´ç"/>
      <sheetName val="À»"/>
      <sheetName val="ÀÔÂû¾È"/>
      <sheetName val="¹é¾Ïºñ½ºÅ¸³»¿ª"/>
      <sheetName val="98Áö±Þ°èÈ¹"/>
      <sheetName val="¿ø°¡ (2)"/>
      <sheetName val="¹°°¡"/>
      <sheetName val="Á÷Àç"/>
      <sheetName val="6PILE  (µ¹Ãâ)"/>
      <sheetName val="ÀÏÀ§´ë°¡(4Ãþ¿ø°Ý)"/>
      <sheetName val="Â÷¾×º¸Áõ"/>
      <sheetName val="Ã¶°Å»êÃâ±Ù°Å"/>
      <sheetName val="ºÎ´ë°ø"/>
      <sheetName val="Æ÷Àå°ø"/>
      <sheetName val="Åä°ø"/>
      <sheetName val="°ßÀû¼­"/>
      <sheetName val="JòÁî§4"/>
      <sheetName val="±âÃÊ³»¿ª¼­"/>
      <sheetName val="¼ö·®»êÃâ"/>
      <sheetName val="´ë°¡¸ñ·ÏÇ¥"/>
      <sheetName val="ÇöÀå"/>
      <sheetName val="2°ø±¸»êÃâ³»¿ª"/>
      <sheetName val="³»¿ª¼­2¾È"/>
      <sheetName val="Ç°¼ÀTABLE"/>
      <sheetName val="Åä¸ñ°ø»çÀÏ¹Ý"/>
      <sheetName val="Ãß°¡´ëÈ­"/>
      <sheetName val="°øÅë°¡¼³"/>
      <sheetName val="¼³°è¼­(Ç¥Áö)"/>
      <sheetName val="¿ø°¡°è»ê¼­"/>
      <sheetName val="°ø»çÇöÈ²"/>
      <sheetName val="´Ü°¡Á¶»ç"/>
      <sheetName val="±Ý¾×³»¿ª¼­"/>
      <sheetName val="¼Ò¹æ»çÇ×"/>
      <sheetName val="±³Åë´ëÃ¥³»¿ª"/>
      <sheetName val="»êÃâ±Ù°Å"/>
      <sheetName val="ÀÚÀç´Ü°¡¸®½ºÆ®"/>
      <sheetName val="ÆÐ³Î"/>
      <sheetName val="°è¾ç°¡½Ã¼³"/>
      <sheetName val="³ë¹«"/>
      <sheetName val="°ø»ç°³¿ä"/>
      <sheetName val="½ÇÇà³»¿ª"/>
      <sheetName val="NìüëÒ-òÅ"/>
      <sheetName val="Æò°¡µ¥ÀÌÅÍ"/>
      <sheetName val="µµ±ÞFORM"/>
      <sheetName val="¾ÆÆÄÆ® ³»¿ª"/>
      <sheetName val="ÃÊ±âÈ­¸é"/>
      <sheetName val="°ü±ÞÀÚÀç"/>
      <sheetName val="TANK°ßÀû´ëÁö"/>
      <sheetName val="ÀÎ°Ç-ÃøÁ¤"/>
      <sheetName val="´ë»ó°ø»ç(Á¶´ÞÃ»)"/>
      <sheetName val="ÀÚ·á(ÅëÇÕ)"/>
      <sheetName val="ÀÏÀ§"/>
      <sheetName val="°ø»ç¿¹»êÇÏÁ¶¼­(O.K)"/>
      <sheetName val="³ë¹«ºñ"/>
      <sheetName val="±â°è°æºñ(½Ã°£´ç)"/>
      <sheetName val="·¥¸Ó"/>
      <sheetName val="ÆÄÀÏÀÇÀÌ¿ë"/>
      <sheetName val="¼³°è¸í¼¼¼­ (Àåºñ)"/>
      <sheetName val="±âº»ÀÏÀ§"/>
      <sheetName val="³»¿ª¼­(¼³ºñ+¼Ò¹æ)"/>
      <sheetName val="ÀüÃ¼"/>
      <sheetName val="°ñÁ¶½ÃÇà"/>
      <sheetName val="Ã·ºÎ1"/>
      <sheetName val="ºÎÀç¸®½ºÆ®"/>
      <sheetName val="º°Ç¥"/>
      <sheetName val="¼³°è³»¿ª¼­"/>
      <sheetName val="2°ø±¸ÇÏµµ±Þ³»¿ª¼­"/>
      <sheetName val="°ÇÃà¿ø°¡"/>
      <sheetName val="³»¿ª¼­ÃÑÁý°èÇ¥"/>
      <sheetName val="ÀÎÅ×¸®¾î³»¿ª"/>
      <sheetName val="°©Áö(ÃßÁ¤)"/>
      <sheetName val="Åä¸ñ"/>
      <sheetName val="ÇöÀå°æºñ"/>
      <sheetName val="Áß±âÁ¶Á¾»ç ´ÜÀ§´Ü°¡"/>
      <sheetName val="¿äÀ²"/>
      <sheetName val="2000.11¿ù¼³°è³»¿ª"/>
      <sheetName val="ÀÚ  Àç"/>
      <sheetName val="°ÇÃà¿ÜÁÖ"/>
      <sheetName val="½Ã¼³ÀåºñºÎÇÏ°è»ê¼­"/>
      <sheetName val="°¨°¡»ó°¢"/>
      <sheetName val="Åä»ç(PE)"/>
      <sheetName val="³¯°³º®"/>
      <sheetName val="자재대"/>
      <sheetName val="PSCbeam설계"/>
      <sheetName val="건축내역"/>
      <sheetName val="현장관리비"/>
      <sheetName val="부대공Ⅱ"/>
      <sheetName val="부안일위"/>
      <sheetName val="값"/>
      <sheetName val="노무비단가"/>
      <sheetName val="총차분(토목)"/>
      <sheetName val="구간별현황"/>
      <sheetName val="기성청구서"/>
      <sheetName val="현장관리"/>
      <sheetName val="5사남"/>
      <sheetName val="명세"/>
      <sheetName val="기초단가"/>
      <sheetName val="03전반노무비"/>
      <sheetName val="TEL"/>
      <sheetName val="부대대비"/>
      <sheetName val="냉연집계"/>
      <sheetName val="시멘트"/>
      <sheetName val="목록"/>
      <sheetName val="60명당사(총괄)"/>
      <sheetName val="손익분석"/>
      <sheetName val="단가산출"/>
      <sheetName val="물가자료"/>
      <sheetName val="대비2"/>
      <sheetName val="시화점실행"/>
      <sheetName val="토공사(흙막이)"/>
      <sheetName val="부하계산서"/>
      <sheetName val="관접합및부설"/>
      <sheetName val="운반비"/>
      <sheetName val="간접비계산"/>
      <sheetName val="입력데이타"/>
      <sheetName val="대가단최종"/>
      <sheetName val="한일양산"/>
      <sheetName val="단가산출목록표"/>
      <sheetName val="토목공사"/>
      <sheetName val="정산서 "/>
      <sheetName val="지질조사분석"/>
      <sheetName val="99총공사내역서"/>
      <sheetName val="코드표"/>
      <sheetName val="외주"/>
      <sheetName val="범례표"/>
      <sheetName val="감리원배치기준"/>
      <sheetName val="책임감리공제요율"/>
      <sheetName val="산식3"/>
      <sheetName val="등급별 배치기준"/>
      <sheetName val="ABUT수량-A1"/>
      <sheetName val="견적내역"/>
      <sheetName val="설계"/>
      <sheetName val="PI"/>
      <sheetName val="2000년1차"/>
      <sheetName val="노임단가 (2)"/>
      <sheetName val="공량산출서"/>
      <sheetName val="data table"/>
      <sheetName val="빙축열"/>
      <sheetName val="2003상반기노임기준"/>
      <sheetName val="시설일위"/>
      <sheetName val="기초일위"/>
      <sheetName val="조명일위"/>
      <sheetName val="L_RPTB02_01"/>
      <sheetName val="교각계산"/>
      <sheetName val="용수량(생활용수)"/>
      <sheetName val="기초목"/>
      <sheetName val="예산총괄"/>
      <sheetName val="실행예산"/>
      <sheetName val="자료"/>
      <sheetName val="전기"/>
      <sheetName val="견적"/>
      <sheetName val="Y-WORK"/>
      <sheetName val="심사물량"/>
      <sheetName val="setup"/>
      <sheetName val="가격"/>
      <sheetName val="1.1서버도입"/>
      <sheetName val="대치판정"/>
      <sheetName val="단가_(2)"/>
      <sheetName val="자__재"/>
      <sheetName val="2000_11월설계내역"/>
      <sheetName val="CT_"/>
      <sheetName val="공사예산하조서(O_K)"/>
      <sheetName val="설계명세서_(장비)"/>
      <sheetName val="_HIT-&gt;HMC_견적(3900)"/>
      <sheetName val="2F_회의실견적(5_14_일대)"/>
      <sheetName val="원가계산서_"/>
      <sheetName val="단가_"/>
      <sheetName val="수목데이타_"/>
      <sheetName val="1_설계기준"/>
      <sheetName val="급수_(LPM)"/>
      <sheetName val="호표"/>
      <sheetName val="도로정위치부표"/>
      <sheetName val="도로조사부표"/>
      <sheetName val="대표자"/>
      <sheetName val="현장경상비"/>
      <sheetName val="6-1. 관개량조서"/>
      <sheetName val="사통"/>
      <sheetName val="도봉2지구"/>
      <sheetName val="08-공사비총괄표"/>
      <sheetName val="01-적용기준"/>
      <sheetName val="17-횡단측량야장"/>
      <sheetName val="일위_파일"/>
      <sheetName val="기초일위대가"/>
      <sheetName val="단가대비표"/>
      <sheetName val="소방"/>
      <sheetName val="원가+내역"/>
      <sheetName val="2)관접합"/>
      <sheetName val="일반공사"/>
      <sheetName val="3.공통공사대비"/>
      <sheetName val="입찰"/>
      <sheetName val="현경"/>
      <sheetName val="설계변경총괄표(계산식)"/>
      <sheetName val="대비표(토공1안)"/>
      <sheetName val="Sheet6"/>
      <sheetName val="시중노임단가"/>
      <sheetName val="총물량"/>
      <sheetName val="용수간선"/>
      <sheetName val="표지"/>
      <sheetName val="설명서 "/>
      <sheetName val="해평견적"/>
      <sheetName val="연구동"/>
      <sheetName val="배수공수집"/>
      <sheetName val="wall"/>
      <sheetName val="구분"/>
      <sheetName val="RE9604"/>
      <sheetName val="약품공급2"/>
      <sheetName val="스텐문틀설치"/>
      <sheetName val="샌딩 에폭시 도장"/>
      <sheetName val="001"/>
      <sheetName val="AIR SHOWER(3인용)"/>
      <sheetName val="공수"/>
      <sheetName val="산근"/>
      <sheetName val="VXXXXX"/>
      <sheetName val="적용대가"/>
      <sheetName val="지수내역"/>
      <sheetName val="노(97.1,97.9,98.1)"/>
      <sheetName val="조경적용"/>
      <sheetName val="조경내역"/>
      <sheetName val="기계적용"/>
      <sheetName val="기계내역"/>
      <sheetName val="계장적용 "/>
      <sheetName val="계장내역"/>
      <sheetName val="일위목록"/>
      <sheetName val="산출기준자료"/>
      <sheetName val="7단가"/>
      <sheetName val="EQ-R1"/>
      <sheetName val="공조기"/>
      <sheetName val="02하반기노임"/>
      <sheetName val="DATA1"/>
      <sheetName val="건축설계 대가요율"/>
      <sheetName val="경율산정"/>
      <sheetName val="6PILE__(돌출)1"/>
      <sheetName val="1차_내역서1"/>
      <sheetName val="원가_(2)1"/>
      <sheetName val="아파트_내역1"/>
      <sheetName val="단가_(2)1"/>
      <sheetName val="자__재1"/>
      <sheetName val="중기조종사_단위단가1"/>
      <sheetName val="2000_11월설계내역1"/>
      <sheetName val="CT_1"/>
      <sheetName val="공사예산하조서(O_K)1"/>
      <sheetName val="설계명세서_(장비)1"/>
      <sheetName val="_HIT-&gt;HMC_견적(3900)1"/>
      <sheetName val="2F_회의실견적(5_14_일대)1"/>
      <sheetName val="원가계산서_1"/>
      <sheetName val="단가_1"/>
      <sheetName val="수목데이타_1"/>
      <sheetName val="1_설계기준1"/>
      <sheetName val="급수_(LPM)1"/>
      <sheetName val="중강당_내역"/>
      <sheetName val="CP-E2_(품셈표)"/>
      <sheetName val="2003_일위대가"/>
      <sheetName val="A_LINE"/>
      <sheetName val="준검_내역서"/>
      <sheetName val="전차선로_물량표"/>
      <sheetName val="내역서1999_8최종"/>
      <sheetName val="공통(Ȳ䧶"/>
      <sheetName val="건축공사_분괴표원본데이터(공통+건축)"/>
      <sheetName val="기존단가_(2)"/>
      <sheetName val="전선_및_전선관"/>
      <sheetName val="6_일위목록"/>
      <sheetName val="원가계산_(2)"/>
      <sheetName val="내___역"/>
      <sheetName val="1000_DB구축_부표"/>
      <sheetName val="수금예정"/>
      <sheetName val="database"/>
      <sheetName val="A 견적"/>
      <sheetName val="공사명입력"/>
      <sheetName val="근로자자료입력"/>
      <sheetName val="참고자료"/>
      <sheetName val="분전함신설"/>
      <sheetName val="접지1종"/>
      <sheetName val="콘크리트댐수량산출"/>
      <sheetName val="자재단가"/>
      <sheetName val="b_balju"/>
      <sheetName val="견적대비"/>
      <sheetName val="단가산출1"/>
      <sheetName val="시트"/>
      <sheetName val="danga"/>
      <sheetName val="ilch"/>
      <sheetName val="국영"/>
      <sheetName val="CTEMCOST"/>
      <sheetName val="SCHEDULE"/>
      <sheetName val="개산공사비"/>
      <sheetName val="200"/>
      <sheetName val="BOX전기내역"/>
      <sheetName val="공통(Ȳ?_xd800_䧶??"/>
      <sheetName val="06 일위대가목록"/>
      <sheetName val="건설기계"/>
      <sheetName val="사급자재"/>
      <sheetName val="수량집"/>
      <sheetName val="별표집계"/>
      <sheetName val="단가일람"/>
      <sheetName val="특수선일위대가"/>
      <sheetName val="JUCKEYK"/>
      <sheetName val="1TYPE"/>
      <sheetName val="직접경비산출근거"/>
      <sheetName val="설비(제출)"/>
      <sheetName val="변수"/>
      <sheetName val="조경"/>
      <sheetName val="물가대비표"/>
      <sheetName val="용역비내역-진짜"/>
      <sheetName val="실행보고서갑지"/>
      <sheetName val="조건표"/>
      <sheetName val="데리네이타현황"/>
      <sheetName val="실행견적"/>
      <sheetName val="을지"/>
      <sheetName val="Total 단위경유량집계"/>
      <sheetName val="교대(A1-A2)"/>
      <sheetName val="1-최종안"/>
      <sheetName val="사업분석-분양가결정"/>
      <sheetName val="POOM_MOTO"/>
      <sheetName val="POOM_MOTO2"/>
      <sheetName val="시설물일위"/>
      <sheetName val="참고"/>
      <sheetName val="배관BM(일반)"/>
      <sheetName val="APT"/>
      <sheetName val="기본사항"/>
      <sheetName val="자동차폐수처리장"/>
      <sheetName val="시중노임(공사)"/>
      <sheetName val="단가조사(기계)"/>
      <sheetName val="기본자료입력"/>
      <sheetName val="돈암사업"/>
      <sheetName val="전등설비"/>
      <sheetName val="설계명세서(종합)"/>
      <sheetName val="소요자재"/>
      <sheetName val="노무산출서"/>
      <sheetName val="A갑지"/>
      <sheetName val="5-2.수량산출(A4)"/>
      <sheetName val="6-1.노임단가"/>
      <sheetName val="6-1.단가비교표"/>
      <sheetName val="ABUT수량-A_x0000_"/>
      <sheetName val="공사내역서"/>
      <sheetName val="회계코드"/>
      <sheetName val="총무부"/>
      <sheetName val="정산"/>
      <sheetName val="청구분"/>
      <sheetName val="경리부"/>
      <sheetName val="기타 정보통신공사"/>
      <sheetName val="본체"/>
      <sheetName val="진주방향"/>
      <sheetName val="4.중기단가산출"/>
      <sheetName val="3BL공동구 수량"/>
      <sheetName val="덤프트럭계수"/>
      <sheetName val="음성방향"/>
      <sheetName val="Customer Databas"/>
      <sheetName val="토목검측서"/>
      <sheetName val="수량"/>
      <sheetName val="백룡교차로"/>
      <sheetName val="산정교차로"/>
      <sheetName val="신영교차로"/>
      <sheetName val="인건비"/>
      <sheetName val="투입비"/>
      <sheetName val="퍼스트"/>
      <sheetName val="자재일람"/>
      <sheetName val="0312실기성"/>
      <sheetName val="b_balju_ch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간동"/>
      <sheetName val="화천"/>
      <sheetName val="bm(CIcable)"/>
      <sheetName val="대치판정"/>
      <sheetName val="토적표(1)"/>
      <sheetName val="1"/>
      <sheetName val="우각부보강"/>
      <sheetName val="단재적표"/>
      <sheetName val="●수량(침구보관창고-21평)"/>
      <sheetName val="건설산출"/>
      <sheetName val="총괄내역"/>
      <sheetName val="1공구"/>
      <sheetName val="왕십리방향"/>
      <sheetName val="교각(P1)수량"/>
      <sheetName val="일위대가목록"/>
      <sheetName val="콘_재료분리(1)"/>
      <sheetName val="unitpric"/>
      <sheetName val="일위대가"/>
      <sheetName val="토적기초"/>
      <sheetName val="콘크리트댐수량산출"/>
      <sheetName val="단가산출"/>
      <sheetName val="#REF"/>
      <sheetName val="날개수량1.5"/>
      <sheetName val="노임단가"/>
      <sheetName val="DATA 입력부"/>
      <sheetName val="원가계산서"/>
      <sheetName val="별표집계"/>
      <sheetName val="공통가설"/>
      <sheetName val="부대공Ⅱ"/>
      <sheetName val="현장대리인계"/>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대가기준"/>
      <sheetName val="목차"/>
      <sheetName val="1"/>
      <sheetName val="2"/>
      <sheetName val="3"/>
      <sheetName val="4"/>
      <sheetName val="5"/>
      <sheetName val="6"/>
      <sheetName val="7"/>
      <sheetName val="8"/>
      <sheetName val="8-1"/>
      <sheetName val="8-2"/>
      <sheetName val="8-3"/>
      <sheetName val="9"/>
      <sheetName val="10."/>
      <sheetName val="10"/>
      <sheetName val="a1"/>
      <sheetName val="a2"/>
      <sheetName val="b1"/>
      <sheetName val="b2"/>
      <sheetName val="b2-1"/>
      <sheetName val="c1"/>
      <sheetName val="c2"/>
      <sheetName val="c2-1"/>
      <sheetName val="c3"/>
      <sheetName val="c3-1"/>
      <sheetName val="c1-1"/>
      <sheetName val="c4"/>
      <sheetName val="c4-1"/>
      <sheetName val="d1"/>
      <sheetName val="d2"/>
      <sheetName val="d2-1"/>
      <sheetName val="d3"/>
      <sheetName val="d3-1"/>
      <sheetName val="d4"/>
      <sheetName val="d4-1"/>
      <sheetName val="dd1"/>
      <sheetName val="dd2"/>
      <sheetName val="dd2-1"/>
      <sheetName val="dd3"/>
      <sheetName val="dd3-1"/>
      <sheetName val="dd4"/>
      <sheetName val="dd4-1"/>
      <sheetName val="f1"/>
      <sheetName val="f2"/>
      <sheetName val="f2-1"/>
      <sheetName val="ff1"/>
      <sheetName val="ff2"/>
      <sheetName val="ff2-1"/>
      <sheetName val="fff1"/>
      <sheetName val="fff2"/>
      <sheetName val="fff2-1"/>
      <sheetName val="g1"/>
      <sheetName val="g2"/>
      <sheetName val="g3"/>
      <sheetName val="g4"/>
      <sheetName val="h1"/>
      <sheetName val="h2"/>
      <sheetName val="h3"/>
      <sheetName val="h4"/>
      <sheetName val="h5"/>
      <sheetName val="j1"/>
      <sheetName val="j2"/>
      <sheetName val="j3"/>
      <sheetName val="j4"/>
      <sheetName val="j5"/>
      <sheetName val="j6"/>
      <sheetName val="j7"/>
      <sheetName val="j8"/>
      <sheetName val="k1"/>
      <sheetName val="준공계"/>
      <sheetName val="준공검사원"/>
      <sheetName val="내역서-1 (2)"/>
      <sheetName val="내역서(숲가꾸기설계.감리)"/>
      <sheetName val="설계용역산출"/>
    </sheetNames>
    <sheetDataSet>
      <sheetData sheetId="0"/>
      <sheetData sheetId="1"/>
      <sheetData sheetId="2">
        <row r="3">
          <cell r="B3" t="str">
            <v>민북지역국유림관리소</v>
          </cell>
        </row>
      </sheetData>
      <sheetData sheetId="3">
        <row r="23">
          <cell r="T23" t="str">
            <v>화천군 화천읍 산수화로50 2층</v>
          </cell>
        </row>
      </sheetData>
      <sheetData sheetId="4">
        <row r="2">
          <cell r="W2" t="str">
            <v>감리</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ow r="4">
          <cell r="D4">
            <v>6</v>
          </cell>
        </row>
        <row r="5">
          <cell r="D5">
            <v>5</v>
          </cell>
        </row>
        <row r="6">
          <cell r="D6">
            <v>7.6</v>
          </cell>
        </row>
        <row r="7">
          <cell r="D7">
            <v>7.3</v>
          </cell>
        </row>
        <row r="8">
          <cell r="D8">
            <v>11</v>
          </cell>
        </row>
        <row r="9">
          <cell r="D9">
            <v>4.5999999999999996</v>
          </cell>
        </row>
        <row r="10">
          <cell r="D10">
            <v>4.4000000000000004</v>
          </cell>
        </row>
        <row r="11">
          <cell r="D11">
            <v>5</v>
          </cell>
        </row>
        <row r="12">
          <cell r="D12">
            <v>9.1</v>
          </cell>
        </row>
      </sheetData>
      <sheetData sheetId="59"/>
      <sheetData sheetId="60"/>
      <sheetData sheetId="61"/>
      <sheetData sheetId="62"/>
      <sheetData sheetId="63">
        <row r="6">
          <cell r="B6" t="str">
            <v>양구5임반8소반-0모두베기</v>
          </cell>
        </row>
        <row r="7">
          <cell r="B7" t="str">
            <v>양구7임반7-3소반-0모두베기</v>
          </cell>
        </row>
        <row r="8">
          <cell r="B8" t="str">
            <v>양구31임반12소반-0모두베기</v>
          </cell>
        </row>
        <row r="9">
          <cell r="B9" t="str">
            <v>양구34임반12소반-0모두베기</v>
          </cell>
        </row>
        <row r="10">
          <cell r="B10" t="str">
            <v>양구34임반12소반-0모두베기</v>
          </cell>
        </row>
        <row r="11">
          <cell r="B11" t="str">
            <v>양구50임반5-1소반-0모두베기</v>
          </cell>
        </row>
        <row r="12">
          <cell r="B12" t="str">
            <v>양구52임반4-3소반-0모두베기</v>
          </cell>
        </row>
        <row r="13">
          <cell r="B13" t="str">
            <v>양구52임반4-4소반-0모두베기</v>
          </cell>
        </row>
        <row r="14">
          <cell r="B14" t="str">
            <v>양구73임반10-2소반-0모두베기</v>
          </cell>
        </row>
      </sheetData>
      <sheetData sheetId="64"/>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설계요소"/>
      <sheetName val="표지"/>
      <sheetName val="0.겉"/>
      <sheetName val="표지목차"/>
      <sheetName val="1"/>
      <sheetName val="1.위치"/>
      <sheetName val="2"/>
      <sheetName val="2.사진"/>
      <sheetName val="3"/>
      <sheetName val="3.설명서"/>
      <sheetName val="3-1.자료"/>
      <sheetName val="4"/>
      <sheetName val="4.공정표"/>
      <sheetName val="4-1.공정별"/>
      <sheetName val="5"/>
      <sheetName val="5.필지"/>
      <sheetName val="5-1.소반"/>
      <sheetName val="6"/>
      <sheetName val="6.1"/>
      <sheetName val="6.2"/>
      <sheetName val="6.3"/>
      <sheetName val="7"/>
      <sheetName val="시1"/>
      <sheetName val="8"/>
      <sheetName val="8.원가"/>
      <sheetName val="8.원가계산서 (수의계약)"/>
      <sheetName val="9"/>
      <sheetName val="9.총괄"/>
      <sheetName val="내역-덩굴"/>
      <sheetName val="내역서(천연림)"/>
      <sheetName val="내역서(솎아베기)"/>
      <sheetName val="내역서(어린나무)"/>
      <sheetName val="임내정리"/>
      <sheetName val="내역서(모두베기)"/>
      <sheetName val="내역서(산물수집)"/>
      <sheetName val="10"/>
      <sheetName val="단1"/>
      <sheetName val="단가산출서(1-2)"/>
      <sheetName val="단가산출서(1-3)"/>
      <sheetName val="단가산출서(1-4)"/>
      <sheetName val="단가산출서(1-5)"/>
      <sheetName val="단가산출서2-0"/>
      <sheetName val="11"/>
      <sheetName val="11.1수량"/>
      <sheetName val="11.1수량산출서 (산물수집)"/>
      <sheetName val="12"/>
      <sheetName val="12.GPS"/>
      <sheetName val="13"/>
      <sheetName val="13.1"/>
      <sheetName val="14."/>
      <sheetName val="표집1"/>
      <sheetName val="표준지2-0"/>
      <sheetName val="견적"/>
      <sheetName val="야1"/>
      <sheetName val="c1"/>
      <sheetName val="재선충(소,잣임지만적용)"/>
      <sheetName val="6.시방서간지"/>
      <sheetName val="14.설계도면간지(합본)"/>
      <sheetName val="6-가.일반시방서간지"/>
      <sheetName val="6-나.특별시방서간지"/>
      <sheetName val="6-다.전문시방서간지"/>
      <sheetName val="마산월령동골조물량변경"/>
    </sheetNames>
    <sheetDataSet>
      <sheetData sheetId="0"/>
      <sheetData sheetId="1"/>
      <sheetData sheetId="2"/>
      <sheetData sheetId="3"/>
      <sheetData sheetId="4"/>
      <sheetData sheetId="5"/>
      <sheetData sheetId="6"/>
      <sheetData sheetId="7"/>
      <sheetData sheetId="8"/>
      <sheetData sheetId="9"/>
      <sheetData sheetId="10">
        <row r="11">
          <cell r="B11">
            <v>138290</v>
          </cell>
        </row>
        <row r="21">
          <cell r="B21">
            <v>20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별표집계"/>
      <sheetName val="일위대가목록"/>
      <sheetName val="말뚝물량"/>
      <sheetName val="공통가설"/>
      <sheetName val="상하차비용(기계상차)"/>
      <sheetName val="부대공Ⅱ"/>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단재적표"/>
      <sheetName val="재적조사 집계표(고성산불피해지)"/>
      <sheetName val="소나무"/>
      <sheetName val="신갈나무"/>
      <sheetName val="굴참나무"/>
      <sheetName val="기타활엽수"/>
      <sheetName val="별표집계"/>
    </sheetNames>
    <sheetDataSet>
      <sheetData sheetId="0">
        <row r="1">
          <cell r="B1" t="str">
            <v>낙엽송</v>
          </cell>
        </row>
      </sheetData>
      <sheetData sheetId="1"/>
      <sheetData sheetId="2" refreshError="1"/>
      <sheetData sheetId="3" refreshError="1"/>
      <sheetData sheetId="4" refreshError="1"/>
      <sheetData sheetId="5" refreshError="1"/>
      <sheetData sheetId="6"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총괄표"/>
      <sheetName val="원가계산서"/>
      <sheetName val="설계서용지"/>
      <sheetName val="외과수술산출내역"/>
      <sheetName val="일위대가목록"/>
      <sheetName val="일위대가표"/>
      <sheetName val=" 자재내역"/>
      <sheetName val="자재조서"/>
      <sheetName val="단재적표"/>
      <sheetName val="●수량(침구보관창고-21평)"/>
      <sheetName val="별표집계"/>
      <sheetName val="Base"/>
      <sheetName val="골막이(야매)"/>
      <sheetName val="송전재료비"/>
      <sheetName val="상하차비용(기계상차)"/>
      <sheetName val="DATE"/>
      <sheetName val="터파기및재료"/>
      <sheetName val="공종단가"/>
      <sheetName val="기초일위"/>
    </sheetNames>
    <sheetDataSet>
      <sheetData sheetId="0"/>
      <sheetData sheetId="1"/>
      <sheetData sheetId="2"/>
      <sheetData sheetId="3"/>
      <sheetData sheetId="4" refreshError="1">
        <row r="1">
          <cell r="A1" t="str">
            <v>연 번</v>
          </cell>
          <cell r="B1" t="str">
            <v>공  종</v>
          </cell>
          <cell r="C1" t="str">
            <v>규 격</v>
          </cell>
          <cell r="D1" t="str">
            <v>단위</v>
          </cell>
          <cell r="E1" t="str">
            <v>재 료 비</v>
          </cell>
          <cell r="G1" t="str">
            <v>노 무 비</v>
          </cell>
          <cell r="I1" t="str">
            <v>경    비</v>
          </cell>
          <cell r="K1" t="str">
            <v>총    액</v>
          </cell>
          <cell r="M1" t="str">
            <v>비고</v>
          </cell>
        </row>
        <row r="2">
          <cell r="E2" t="str">
            <v>단가</v>
          </cell>
          <cell r="F2" t="str">
            <v>금 액</v>
          </cell>
          <cell r="G2" t="str">
            <v>단가</v>
          </cell>
          <cell r="H2" t="str">
            <v>금 액</v>
          </cell>
          <cell r="I2" t="str">
            <v>단가</v>
          </cell>
          <cell r="J2" t="str">
            <v>금 액</v>
          </cell>
          <cell r="K2" t="str">
            <v>단가</v>
          </cell>
          <cell r="L2" t="str">
            <v>금 액</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총괄표"/>
      <sheetName val="원가계산서"/>
      <sheetName val="설계서용지"/>
      <sheetName val="외과수술산출내역"/>
      <sheetName val="일위대가목록"/>
      <sheetName val="일위대가표"/>
      <sheetName val=" 자재내역"/>
      <sheetName val="자재조서"/>
    </sheetNames>
    <sheetDataSet>
      <sheetData sheetId="0" refreshError="1"/>
      <sheetData sheetId="1" refreshError="1"/>
      <sheetData sheetId="2" refreshError="1"/>
      <sheetData sheetId="3" refreshError="1"/>
      <sheetData sheetId="4" refreshError="1">
        <row r="1">
          <cell r="A1" t="str">
            <v>연 번</v>
          </cell>
          <cell r="B1" t="str">
            <v>공  종</v>
          </cell>
          <cell r="C1" t="str">
            <v>규 격</v>
          </cell>
          <cell r="D1" t="str">
            <v>단위</v>
          </cell>
          <cell r="E1" t="str">
            <v>재 료 비</v>
          </cell>
          <cell r="G1" t="str">
            <v>노 무 비</v>
          </cell>
          <cell r="I1" t="str">
            <v>경    비</v>
          </cell>
          <cell r="K1" t="str">
            <v>총    액</v>
          </cell>
          <cell r="M1" t="str">
            <v>비고</v>
          </cell>
        </row>
        <row r="2">
          <cell r="E2" t="str">
            <v>단가</v>
          </cell>
          <cell r="F2" t="str">
            <v>금 액</v>
          </cell>
          <cell r="G2" t="str">
            <v>단가</v>
          </cell>
          <cell r="H2" t="str">
            <v>금 액</v>
          </cell>
          <cell r="I2" t="str">
            <v>단가</v>
          </cell>
          <cell r="J2" t="str">
            <v>금 액</v>
          </cell>
          <cell r="K2" t="str">
            <v>단가</v>
          </cell>
          <cell r="L2" t="str">
            <v>금 액</v>
          </cell>
        </row>
      </sheetData>
      <sheetData sheetId="5" refreshError="1"/>
      <sheetData sheetId="6" refreshError="1"/>
      <sheetData sheetId="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최적단면"/>
      <sheetName val="최적T"/>
      <sheetName val="Sheet1"/>
      <sheetName val="#REF"/>
      <sheetName val="7.계측제어"/>
      <sheetName val="6.동력"/>
      <sheetName val="13.방송공사"/>
      <sheetName val="15.소방공사"/>
      <sheetName val="12.옥외 방송공사"/>
      <sheetName val="8.옥외 보안등공사"/>
      <sheetName val="9.전등공사"/>
      <sheetName val="4.전력간선공사"/>
      <sheetName val="1.전력인입"/>
      <sheetName val="10.전열 공사"/>
      <sheetName val="11.전화공사"/>
      <sheetName val="5.CABLE TRAY"/>
      <sheetName val="3.피뢰공사"/>
      <sheetName val="14.TV공사"/>
      <sheetName val="IMPEADENCE MAP 취수장"/>
      <sheetName val="일위대가(계측기설치)"/>
      <sheetName val="자재단가(총)"/>
      <sheetName val="설계예산서"/>
      <sheetName val="앵커구조계산"/>
      <sheetName val="내역서"/>
      <sheetName val="입출재고현황 (2)"/>
      <sheetName val="품셈기준"/>
      <sheetName val="자재집계"/>
      <sheetName val="조명시설"/>
      <sheetName val="충돌 내용"/>
      <sheetName val="노임단가"/>
      <sheetName val="구조물터파기수량집계"/>
      <sheetName val="배수공 시멘트 및 골재량 산출"/>
      <sheetName val="총괄내역서"/>
      <sheetName val="깨기"/>
      <sheetName val="기계경비일람"/>
      <sheetName val="대가"/>
      <sheetName val="unitpric"/>
      <sheetName val="noyim"/>
      <sheetName val="원가"/>
      <sheetName val="BUDGE"/>
      <sheetName val="수량집계표"/>
      <sheetName val="내역서적용수량집계표"/>
      <sheetName val="부안일위"/>
      <sheetName val="SLAB&quot;1&quot;"/>
      <sheetName val="측구터파기공수량집계"/>
      <sheetName val="갑지"/>
      <sheetName val="포장공"/>
      <sheetName val="INPUT"/>
      <sheetName val="재1"/>
      <sheetName val="단가산출서 "/>
      <sheetName val="운반거리표(내곡)"/>
      <sheetName val="중장비시간당사용료"/>
      <sheetName val="큰돌운반단가산출(15t)"/>
      <sheetName val="사방댐터파기"/>
      <sheetName val="방음벽기초"/>
      <sheetName val="손익분석"/>
      <sheetName val="1호맨홀토공"/>
      <sheetName val="DATA 입력란"/>
      <sheetName val="1. 설계조건 2.단면가정 3. 하중계산"/>
      <sheetName val="1.설계조건"/>
      <sheetName val="변경내역"/>
      <sheetName val="제경비(전체)"/>
      <sheetName val="es정산"/>
      <sheetName val="설계개요"/>
      <sheetName val="중기사용료"/>
      <sheetName val="결과조달"/>
      <sheetName val="부하(성남)"/>
      <sheetName val="유림골조"/>
      <sheetName val="6PILE  (돌출)"/>
      <sheetName val="부대공자재집계표"/>
      <sheetName val="제당"/>
      <sheetName val="여방수로"/>
      <sheetName val="취수탑"/>
      <sheetName val="건축공사"/>
      <sheetName val="기계공사"/>
      <sheetName val="기초처리"/>
      <sheetName val="이설도로"/>
      <sheetName val="수변공원"/>
      <sheetName val="가설공사"/>
      <sheetName val="중기운반"/>
      <sheetName val="시험비"/>
      <sheetName val="토취장"/>
      <sheetName val="2간선"/>
      <sheetName val="성토부"/>
      <sheetName val="평야부원가 (총) (2)"/>
      <sheetName val="1공구총공사비"/>
      <sheetName val="날개벽(시점좌측)"/>
      <sheetName val="기초수량"/>
      <sheetName val="날개벽수량표"/>
      <sheetName val="구조물철거타공정이월"/>
      <sheetName val="T13(P68~72,78)"/>
      <sheetName val="수로단위수량"/>
      <sheetName val="일위대가"/>
      <sheetName val="토목"/>
      <sheetName val="원가계산서"/>
      <sheetName val="설계조건"/>
      <sheetName val="3련 BOX"/>
      <sheetName val="필지별내역서"/>
      <sheetName val="표지"/>
      <sheetName val="면적집계"/>
      <sheetName val="교대"/>
      <sheetName val="대상지조서-용능금치"/>
      <sheetName val="벌목조재 단가산출서"/>
      <sheetName val="단가산출서(위험목)"/>
      <sheetName val="훈증 단가산출서"/>
      <sheetName val="산물수집조서"/>
      <sheetName val="수집단가산출서"/>
      <sheetName val="훈증더미제거"/>
      <sheetName val="집적작업"/>
      <sheetName val="운반 단가산출서"/>
      <sheetName val="기계화작업로"/>
      <sheetName val="기능분야(예방나무주사-주입기"/>
      <sheetName val="보차도경계석"/>
      <sheetName val="TABLE"/>
      <sheetName val="차선도색계획평면도"/>
      <sheetName val="3BL공동구 수량"/>
      <sheetName val="Sheet13"/>
      <sheetName val="발전기"/>
      <sheetName val="GEN"/>
      <sheetName val="Sheet14"/>
      <sheetName val="간선"/>
      <sheetName val="구성비"/>
      <sheetName val="SG"/>
      <sheetName val="단가조사"/>
      <sheetName val="산출근거"/>
      <sheetName val="공문"/>
      <sheetName val="목표세부명세"/>
      <sheetName val="특수조명기구 단가조사서"/>
      <sheetName val="자재대"/>
      <sheetName val="면벽수량"/>
      <sheetName val="설계"/>
      <sheetName val="주형"/>
      <sheetName val="1 자원총괄"/>
      <sheetName val="I一般比"/>
      <sheetName val="J直材4"/>
      <sheetName val="설직재-1"/>
      <sheetName val="N賃率-職"/>
      <sheetName val="제직재"/>
      <sheetName val="직노"/>
      <sheetName val="패널"/>
      <sheetName val="실행내역"/>
      <sheetName val="회보서1 "/>
      <sheetName val="역T형"/>
      <sheetName val="일반수량"/>
      <sheetName val="교대(A1)"/>
    </sheetNames>
    <sheetDataSet>
      <sheetData sheetId="0" refreshError="1">
        <row r="88">
          <cell r="C88">
            <v>4.6666666666666671E-3</v>
          </cell>
        </row>
        <row r="89">
          <cell r="C89">
            <v>5.7060265899122817E-3</v>
          </cell>
        </row>
        <row r="90">
          <cell r="C90">
            <v>6.7453865131578954E-3</v>
          </cell>
        </row>
        <row r="91">
          <cell r="C91">
            <v>7.7847464364035092E-3</v>
          </cell>
        </row>
        <row r="92">
          <cell r="C92">
            <v>8.8241063596491247E-3</v>
          </cell>
        </row>
        <row r="93">
          <cell r="C93">
            <v>9.8634662828947367E-3</v>
          </cell>
        </row>
        <row r="94">
          <cell r="C94">
            <v>1.0902826206140352E-2</v>
          </cell>
        </row>
        <row r="95">
          <cell r="C95">
            <v>1.1942186129385968E-2</v>
          </cell>
        </row>
        <row r="96">
          <cell r="C96">
            <v>1.298154605263158E-2</v>
          </cell>
        </row>
        <row r="97">
          <cell r="C97">
            <v>1.4020905975877195E-2</v>
          </cell>
        </row>
        <row r="98">
          <cell r="C98">
            <v>1.5060265899122807E-2</v>
          </cell>
        </row>
        <row r="99">
          <cell r="C99">
            <v>1.6099625822368423E-2</v>
          </cell>
        </row>
        <row r="100">
          <cell r="C100">
            <v>1.7138985745614038E-2</v>
          </cell>
        </row>
        <row r="101">
          <cell r="C101">
            <v>1.817834566885965E-2</v>
          </cell>
        </row>
        <row r="102">
          <cell r="C102">
            <v>1.9217705592105266E-2</v>
          </cell>
        </row>
        <row r="103">
          <cell r="C103">
            <v>2.0257065515350881E-2</v>
          </cell>
        </row>
        <row r="104">
          <cell r="C104">
            <v>2.1296425438596493E-2</v>
          </cell>
        </row>
        <row r="105">
          <cell r="C105">
            <v>2.2335785361842109E-2</v>
          </cell>
        </row>
        <row r="106">
          <cell r="C106">
            <v>2.3375145285087721E-2</v>
          </cell>
        </row>
        <row r="107">
          <cell r="C107">
            <v>2.4414505208333336E-2</v>
          </cell>
        </row>
        <row r="108">
          <cell r="C108">
            <v>2.5453865131578948E-2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총괄표"/>
      <sheetName val="원가계산서"/>
      <sheetName val="설계서용지"/>
      <sheetName val="외과수술산출내역"/>
      <sheetName val="일위대가목록"/>
      <sheetName val="일위대가표"/>
      <sheetName val=" 자재내역"/>
      <sheetName val="자재조서"/>
      <sheetName val="단재적표"/>
      <sheetName val="별표집계"/>
      <sheetName val="상하차비용(기계상차)"/>
      <sheetName val="DATE"/>
      <sheetName val="●수량(침구보관창고-21평)"/>
      <sheetName val="송전재료비"/>
      <sheetName val="터파기및재료"/>
    </sheetNames>
    <sheetDataSet>
      <sheetData sheetId="0">
        <row r="1">
          <cell r="A1" t="str">
            <v>연 번</v>
          </cell>
        </row>
      </sheetData>
      <sheetData sheetId="1"/>
      <sheetData sheetId="2"/>
      <sheetData sheetId="3"/>
      <sheetData sheetId="4" refreshError="1">
        <row r="1">
          <cell r="A1" t="str">
            <v>연 번</v>
          </cell>
          <cell r="B1" t="str">
            <v>공  종</v>
          </cell>
          <cell r="C1" t="str">
            <v>규 격</v>
          </cell>
          <cell r="D1" t="str">
            <v>단위</v>
          </cell>
          <cell r="E1" t="str">
            <v>재 료 비</v>
          </cell>
          <cell r="G1" t="str">
            <v>노 무 비</v>
          </cell>
          <cell r="I1" t="str">
            <v>경    비</v>
          </cell>
          <cell r="K1" t="str">
            <v>총    액</v>
          </cell>
          <cell r="M1" t="str">
            <v>비고</v>
          </cell>
        </row>
        <row r="2">
          <cell r="E2" t="str">
            <v>단가</v>
          </cell>
          <cell r="F2" t="str">
            <v>금 액</v>
          </cell>
          <cell r="G2" t="str">
            <v>단가</v>
          </cell>
          <cell r="H2" t="str">
            <v>금 액</v>
          </cell>
          <cell r="I2" t="str">
            <v>단가</v>
          </cell>
          <cell r="J2" t="str">
            <v>금 액</v>
          </cell>
          <cell r="K2" t="str">
            <v>단가</v>
          </cell>
          <cell r="L2" t="str">
            <v>금 액</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단재적표"/>
      <sheetName val="재적조서 제거이용가능목)219-마"/>
      <sheetName val="재적조서 제거이용가능목)220-나"/>
    </sheetNames>
    <sheetDataSet>
      <sheetData sheetId="0" refreshError="1">
        <row r="1">
          <cell r="B1" t="str">
            <v>낙엽송</v>
          </cell>
          <cell r="C1" t="str">
            <v>낙</v>
          </cell>
        </row>
        <row r="2">
          <cell r="B2">
            <v>2</v>
          </cell>
          <cell r="C2">
            <v>4</v>
          </cell>
        </row>
        <row r="37">
          <cell r="B37" t="str">
            <v>삼나무</v>
          </cell>
          <cell r="C37" t="str">
            <v>삼</v>
          </cell>
        </row>
        <row r="38">
          <cell r="B38">
            <v>4</v>
          </cell>
          <cell r="C38">
            <v>6</v>
          </cell>
        </row>
        <row r="41">
          <cell r="B41">
            <v>3.2000000000000002E-3</v>
          </cell>
          <cell r="C41">
            <v>6.6E-3</v>
          </cell>
        </row>
        <row r="42">
          <cell r="B42">
            <v>3.8999999999999998E-3</v>
          </cell>
          <cell r="C42">
            <v>8.2000000000000007E-3</v>
          </cell>
        </row>
        <row r="43">
          <cell r="B43">
            <v>4.7000000000000002E-3</v>
          </cell>
          <cell r="C43">
            <v>9.7999999999999997E-3</v>
          </cell>
        </row>
        <row r="44">
          <cell r="B44">
            <v>5.4999999999999997E-3</v>
          </cell>
          <cell r="C44">
            <v>1.14E-2</v>
          </cell>
        </row>
        <row r="45">
          <cell r="B45">
            <v>6.1999999999999998E-3</v>
          </cell>
          <cell r="C45">
            <v>1.29E-2</v>
          </cell>
        </row>
        <row r="46">
          <cell r="B46">
            <v>7.0000000000000001E-3</v>
          </cell>
          <cell r="C46">
            <v>1.4500000000000001E-2</v>
          </cell>
        </row>
        <row r="47">
          <cell r="B47">
            <v>7.7000000000000002E-3</v>
          </cell>
          <cell r="C47">
            <v>1.61E-2</v>
          </cell>
        </row>
        <row r="48">
          <cell r="B48">
            <v>8.5000000000000006E-3</v>
          </cell>
          <cell r="C48">
            <v>1.7600000000000001E-2</v>
          </cell>
        </row>
        <row r="49">
          <cell r="B49">
            <v>9.1999999999999998E-3</v>
          </cell>
          <cell r="C49">
            <v>1.9199999999999998E-2</v>
          </cell>
        </row>
        <row r="50">
          <cell r="B50">
            <v>9.9000000000000008E-3</v>
          </cell>
          <cell r="C50">
            <v>2.07E-2</v>
          </cell>
        </row>
        <row r="51">
          <cell r="C51">
            <v>2.2200000000000001E-2</v>
          </cell>
        </row>
        <row r="68">
          <cell r="B68" t="str">
            <v>해송</v>
          </cell>
          <cell r="C68" t="str">
            <v>해</v>
          </cell>
        </row>
        <row r="69">
          <cell r="B69">
            <v>4</v>
          </cell>
          <cell r="C69">
            <v>6</v>
          </cell>
        </row>
        <row r="72">
          <cell r="B72">
            <v>3.0999999999999999E-3</v>
          </cell>
          <cell r="C72">
            <v>6.4999999999999997E-3</v>
          </cell>
        </row>
        <row r="73">
          <cell r="B73">
            <v>3.8E-3</v>
          </cell>
          <cell r="C73">
            <v>8.0999999999999996E-3</v>
          </cell>
        </row>
        <row r="74">
          <cell r="B74">
            <v>4.4999999999999997E-3</v>
          </cell>
          <cell r="C74">
            <v>9.5999999999999992E-3</v>
          </cell>
        </row>
        <row r="75">
          <cell r="B75">
            <v>5.1999999999999998E-3</v>
          </cell>
          <cell r="C75">
            <v>1.0999999999999999E-2</v>
          </cell>
        </row>
        <row r="76">
          <cell r="B76">
            <v>5.7999999999999996E-3</v>
          </cell>
          <cell r="C76">
            <v>1.2500000000000001E-2</v>
          </cell>
        </row>
        <row r="77">
          <cell r="B77">
            <v>6.4999999999999997E-3</v>
          </cell>
          <cell r="C77">
            <v>1.4E-2</v>
          </cell>
        </row>
        <row r="78">
          <cell r="B78">
            <v>7.1999999999999998E-3</v>
          </cell>
          <cell r="C78">
            <v>1.54E-2</v>
          </cell>
        </row>
        <row r="99">
          <cell r="B99" t="str">
            <v>잣나무</v>
          </cell>
          <cell r="C99" t="str">
            <v>잣</v>
          </cell>
        </row>
        <row r="100">
          <cell r="B100">
            <v>6</v>
          </cell>
          <cell r="C100">
            <v>8</v>
          </cell>
        </row>
        <row r="104">
          <cell r="B104">
            <v>7.4999999999999997E-3</v>
          </cell>
          <cell r="C104">
            <v>1.29E-2</v>
          </cell>
        </row>
        <row r="105">
          <cell r="B105">
            <v>9.1000000000000004E-3</v>
          </cell>
          <cell r="C105">
            <v>1.5800000000000002E-2</v>
          </cell>
        </row>
        <row r="106">
          <cell r="B106">
            <v>1.0699999999999999E-2</v>
          </cell>
          <cell r="C106">
            <v>1.8700000000000001E-2</v>
          </cell>
        </row>
        <row r="107">
          <cell r="B107">
            <v>1.24E-2</v>
          </cell>
          <cell r="C107">
            <v>2.1600000000000001E-2</v>
          </cell>
        </row>
        <row r="108">
          <cell r="B108">
            <v>1.4E-2</v>
          </cell>
          <cell r="C108">
            <v>2.4500000000000001E-2</v>
          </cell>
        </row>
        <row r="109">
          <cell r="B109">
            <v>1.5699999999999999E-2</v>
          </cell>
          <cell r="C109">
            <v>2.7400000000000001E-2</v>
          </cell>
        </row>
        <row r="110">
          <cell r="B110">
            <v>1.7299999999999999E-2</v>
          </cell>
          <cell r="C110">
            <v>3.0300000000000001E-2</v>
          </cell>
        </row>
        <row r="111">
          <cell r="B111">
            <v>1.9E-2</v>
          </cell>
          <cell r="C111">
            <v>3.32E-2</v>
          </cell>
        </row>
        <row r="112">
          <cell r="B112">
            <v>2.06E-2</v>
          </cell>
          <cell r="C112">
            <v>3.6200000000000003E-2</v>
          </cell>
        </row>
        <row r="113">
          <cell r="B113">
            <v>2.23E-2</v>
          </cell>
          <cell r="C113">
            <v>3.9100000000000003E-2</v>
          </cell>
        </row>
        <row r="114">
          <cell r="B114">
            <v>2.3900000000000001E-2</v>
          </cell>
          <cell r="C114">
            <v>4.2000000000000003E-2</v>
          </cell>
        </row>
        <row r="115">
          <cell r="B115">
            <v>2.5600000000000001E-2</v>
          </cell>
          <cell r="C115">
            <v>4.4999999999999998E-2</v>
          </cell>
        </row>
        <row r="116">
          <cell r="B116">
            <v>2.7199999999999998E-2</v>
          </cell>
          <cell r="C116">
            <v>4.7899999999999998E-2</v>
          </cell>
        </row>
        <row r="117">
          <cell r="B117">
            <v>2.8899999999999999E-2</v>
          </cell>
          <cell r="C117">
            <v>5.0799999999999998E-2</v>
          </cell>
        </row>
        <row r="118">
          <cell r="B118">
            <v>3.0499999999999999E-2</v>
          </cell>
          <cell r="C118">
            <v>5.3800000000000001E-2</v>
          </cell>
        </row>
        <row r="119">
          <cell r="B119">
            <v>3.2199999999999999E-2</v>
          </cell>
          <cell r="C119">
            <v>5.67E-2</v>
          </cell>
        </row>
        <row r="120">
          <cell r="B120">
            <v>3.3799999999999997E-2</v>
          </cell>
          <cell r="C120">
            <v>5.96E-2</v>
          </cell>
        </row>
        <row r="121">
          <cell r="B121">
            <v>3.5499999999999997E-2</v>
          </cell>
          <cell r="C121">
            <v>6.2600000000000003E-2</v>
          </cell>
        </row>
        <row r="122">
          <cell r="B122">
            <v>3.7100000000000001E-2</v>
          </cell>
          <cell r="C122">
            <v>6.5500000000000003E-2</v>
          </cell>
        </row>
        <row r="123">
          <cell r="B123">
            <v>3.8800000000000001E-2</v>
          </cell>
          <cell r="C123">
            <v>6.8500000000000005E-2</v>
          </cell>
        </row>
        <row r="124">
          <cell r="B124">
            <v>4.0500000000000001E-2</v>
          </cell>
          <cell r="C124">
            <v>7.1400000000000005E-2</v>
          </cell>
        </row>
        <row r="125">
          <cell r="B125">
            <v>4.2099999999999999E-2</v>
          </cell>
          <cell r="C125">
            <v>7.4300000000000005E-2</v>
          </cell>
        </row>
        <row r="126">
          <cell r="B126">
            <v>4.3799999999999999E-2</v>
          </cell>
          <cell r="C126">
            <v>7.7299999999999994E-2</v>
          </cell>
        </row>
        <row r="127">
          <cell r="B127">
            <v>4.5400000000000003E-2</v>
          </cell>
          <cell r="C127">
            <v>8.0199999999999994E-2</v>
          </cell>
        </row>
        <row r="128">
          <cell r="B128">
            <v>4.7100000000000003E-2</v>
          </cell>
          <cell r="C128">
            <v>8.3099999999999993E-2</v>
          </cell>
        </row>
        <row r="129">
          <cell r="B129">
            <v>4.87E-2</v>
          </cell>
          <cell r="C129">
            <v>8.6099999999999996E-2</v>
          </cell>
        </row>
        <row r="130">
          <cell r="B130">
            <v>5.04E-2</v>
          </cell>
          <cell r="C130">
            <v>8.8999999999999996E-2</v>
          </cell>
        </row>
        <row r="131">
          <cell r="B131">
            <v>5.1999999999999998E-2</v>
          </cell>
          <cell r="C131">
            <v>9.1999999999999998E-2</v>
          </cell>
        </row>
        <row r="132">
          <cell r="B132">
            <v>5.3699999999999998E-2</v>
          </cell>
          <cell r="C132">
            <v>9.4899999999999998E-2</v>
          </cell>
        </row>
        <row r="133">
          <cell r="B133">
            <v>5.5399999999999998E-2</v>
          </cell>
          <cell r="C133">
            <v>9.7799999999999998E-2</v>
          </cell>
        </row>
        <row r="134">
          <cell r="B134">
            <v>5.7000000000000002E-2</v>
          </cell>
          <cell r="C134">
            <v>0.1008</v>
          </cell>
        </row>
        <row r="135">
          <cell r="B135" t="str">
            <v>리기다소나무</v>
          </cell>
          <cell r="C135" t="str">
            <v>리</v>
          </cell>
        </row>
        <row r="136">
          <cell r="B136">
            <v>6</v>
          </cell>
          <cell r="C136">
            <v>8</v>
          </cell>
        </row>
        <row r="140">
          <cell r="B140">
            <v>7.7000000000000002E-3</v>
          </cell>
          <cell r="C140">
            <v>1.32E-2</v>
          </cell>
        </row>
        <row r="141">
          <cell r="B141">
            <v>9.2999999999999992E-3</v>
          </cell>
          <cell r="C141">
            <v>1.6E-2</v>
          </cell>
        </row>
        <row r="142">
          <cell r="B142">
            <v>1.0999999999999999E-2</v>
          </cell>
          <cell r="C142">
            <v>1.89E-2</v>
          </cell>
        </row>
        <row r="143">
          <cell r="B143">
            <v>1.26E-2</v>
          </cell>
          <cell r="C143">
            <v>2.1700000000000001E-2</v>
          </cell>
        </row>
        <row r="144">
          <cell r="B144">
            <v>1.4200000000000001E-2</v>
          </cell>
          <cell r="C144">
            <v>2.4500000000000001E-2</v>
          </cell>
        </row>
        <row r="145">
          <cell r="B145">
            <v>1.5900000000000001E-2</v>
          </cell>
          <cell r="C145">
            <v>2.7400000000000001E-2</v>
          </cell>
        </row>
        <row r="146">
          <cell r="B146">
            <v>1.7500000000000002E-2</v>
          </cell>
          <cell r="C146">
            <v>3.0200000000000001E-2</v>
          </cell>
        </row>
        <row r="147">
          <cell r="B147">
            <v>1.9099999999999999E-2</v>
          </cell>
          <cell r="C147">
            <v>3.3000000000000002E-2</v>
          </cell>
        </row>
        <row r="148">
          <cell r="B148">
            <v>2.0799999999999999E-2</v>
          </cell>
          <cell r="C148">
            <v>3.5900000000000001E-2</v>
          </cell>
        </row>
        <row r="149">
          <cell r="B149">
            <v>2.24E-2</v>
          </cell>
          <cell r="C149">
            <v>3.8699999999999998E-2</v>
          </cell>
        </row>
        <row r="150">
          <cell r="B150">
            <v>2.4E-2</v>
          </cell>
          <cell r="C150">
            <v>4.1500000000000002E-2</v>
          </cell>
        </row>
        <row r="151">
          <cell r="B151">
            <v>2.5600000000000001E-2</v>
          </cell>
          <cell r="C151">
            <v>4.4400000000000002E-2</v>
          </cell>
        </row>
        <row r="152">
          <cell r="B152">
            <v>2.7300000000000001E-2</v>
          </cell>
          <cell r="C152">
            <v>4.7199999999999999E-2</v>
          </cell>
        </row>
        <row r="153">
          <cell r="B153">
            <v>2.8899999999999999E-2</v>
          </cell>
          <cell r="C153">
            <v>0.05</v>
          </cell>
        </row>
        <row r="154">
          <cell r="B154">
            <v>3.0499999999999999E-2</v>
          </cell>
          <cell r="C154">
            <v>5.2900000000000003E-2</v>
          </cell>
        </row>
        <row r="155">
          <cell r="B155">
            <v>3.2199999999999999E-2</v>
          </cell>
          <cell r="C155">
            <v>5.57E-2</v>
          </cell>
        </row>
        <row r="156">
          <cell r="B156">
            <v>3.3799999999999997E-2</v>
          </cell>
          <cell r="C156">
            <v>5.8500000000000003E-2</v>
          </cell>
        </row>
        <row r="157">
          <cell r="B157">
            <v>3.5400000000000001E-2</v>
          </cell>
          <cell r="C157">
            <v>6.1400000000000003E-2</v>
          </cell>
        </row>
        <row r="158">
          <cell r="B158">
            <v>3.7100000000000001E-2</v>
          </cell>
          <cell r="C158">
            <v>6.4199999999999993E-2</v>
          </cell>
        </row>
        <row r="159">
          <cell r="B159">
            <v>3.8699999999999998E-2</v>
          </cell>
          <cell r="C159">
            <v>6.7000000000000004E-2</v>
          </cell>
        </row>
        <row r="160">
          <cell r="B160">
            <v>4.0300000000000002E-2</v>
          </cell>
          <cell r="C160">
            <v>6.9900000000000004E-2</v>
          </cell>
        </row>
        <row r="161">
          <cell r="B161">
            <v>4.19E-2</v>
          </cell>
          <cell r="C161">
            <v>7.2700000000000001E-2</v>
          </cell>
        </row>
        <row r="162">
          <cell r="B162">
            <v>4.36E-2</v>
          </cell>
          <cell r="C162">
            <v>7.5499999999999998E-2</v>
          </cell>
        </row>
        <row r="163">
          <cell r="B163">
            <v>4.5199999999999997E-2</v>
          </cell>
          <cell r="C163">
            <v>7.8399999999999997E-2</v>
          </cell>
        </row>
        <row r="164">
          <cell r="B164">
            <v>4.6800000000000001E-2</v>
          </cell>
          <cell r="C164">
            <v>8.1199999999999994E-2</v>
          </cell>
        </row>
        <row r="165">
          <cell r="B165">
            <v>4.8500000000000001E-2</v>
          </cell>
          <cell r="C165">
            <v>8.4000000000000005E-2</v>
          </cell>
        </row>
        <row r="166">
          <cell r="B166">
            <v>5.0099999999999999E-2</v>
          </cell>
          <cell r="C166">
            <v>8.6900000000000005E-2</v>
          </cell>
        </row>
        <row r="167">
          <cell r="B167">
            <v>5.1700000000000003E-2</v>
          </cell>
          <cell r="C167">
            <v>8.9700000000000002E-2</v>
          </cell>
        </row>
        <row r="168">
          <cell r="B168">
            <v>5.3400000000000003E-2</v>
          </cell>
          <cell r="C168">
            <v>9.2499999999999999E-2</v>
          </cell>
        </row>
        <row r="169">
          <cell r="B169">
            <v>5.5E-2</v>
          </cell>
          <cell r="C169">
            <v>9.5399999999999999E-2</v>
          </cell>
        </row>
        <row r="170">
          <cell r="B170">
            <v>5.6599999999999998E-2</v>
          </cell>
          <cell r="C170">
            <v>9.8199999999999996E-2</v>
          </cell>
        </row>
        <row r="171">
          <cell r="B171" t="str">
            <v>이태리포플러</v>
          </cell>
          <cell r="C171" t="str">
            <v>이</v>
          </cell>
        </row>
        <row r="172">
          <cell r="B172">
            <v>2</v>
          </cell>
          <cell r="C172">
            <v>4</v>
          </cell>
        </row>
        <row r="202">
          <cell r="B202" t="str">
            <v>중부지방소나무</v>
          </cell>
          <cell r="C202" t="str">
            <v>소</v>
          </cell>
        </row>
        <row r="203">
          <cell r="B203">
            <v>2</v>
          </cell>
          <cell r="C203">
            <v>4</v>
          </cell>
        </row>
        <row r="238">
          <cell r="B238" t="str">
            <v>강원지방소나무</v>
          </cell>
          <cell r="C238" t="str">
            <v>강</v>
          </cell>
        </row>
        <row r="239">
          <cell r="B239">
            <v>2</v>
          </cell>
          <cell r="C239">
            <v>4</v>
          </cell>
        </row>
        <row r="274">
          <cell r="B274" t="str">
            <v>상수리나무</v>
          </cell>
          <cell r="C274" t="str">
            <v>상</v>
          </cell>
        </row>
        <row r="275">
          <cell r="B275">
            <v>2</v>
          </cell>
          <cell r="C275">
            <v>4</v>
          </cell>
        </row>
        <row r="310">
          <cell r="B310" t="str">
            <v>신갈나무</v>
          </cell>
          <cell r="C310" t="str">
            <v>신</v>
          </cell>
        </row>
        <row r="311">
          <cell r="B311">
            <v>2</v>
          </cell>
          <cell r="C311">
            <v>4</v>
          </cell>
        </row>
      </sheetData>
      <sheetData sheetId="1" refreshError="1"/>
      <sheetData sheetId="2"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내역"/>
      <sheetName val="실행"/>
      <sheetName val="견적서"/>
      <sheetName val="견적"/>
      <sheetName val="VXXXXXX"/>
      <sheetName val="laroux"/>
      <sheetName val="자재집계표"/>
      <sheetName val="자재증감표 "/>
      <sheetName val="공종별집계 "/>
      <sheetName val="토공"/>
      <sheetName val="가로등설치수량집계표"/>
      <sheetName val="2000노임기준"/>
      <sheetName val="산출내역서"/>
      <sheetName val="노무비"/>
      <sheetName val="직접경비호표"/>
      <sheetName val="우수받이"/>
      <sheetName val="내역서"/>
      <sheetName val="기초일위"/>
      <sheetName val="식재일위"/>
      <sheetName val="공사개요"/>
      <sheetName val="차량기지"/>
      <sheetName val="2000년1차"/>
      <sheetName val="2000전체분"/>
      <sheetName val="일위대가표"/>
      <sheetName val="일위대가1"/>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코드표"/>
      <sheetName val="Sheet5"/>
      <sheetName val="목록"/>
      <sheetName val="중기"/>
      <sheetName val="간접비계산"/>
      <sheetName val="교대(A1-A2)"/>
      <sheetName val="약품공급2"/>
      <sheetName val="일위대가"/>
      <sheetName val="앉음벽 (2)"/>
      <sheetName val="지급내역서"/>
      <sheetName val="#REF"/>
      <sheetName val="식재"/>
      <sheetName val="시설물"/>
      <sheetName val="식재출력용"/>
      <sheetName val="유지관리"/>
      <sheetName val="단가"/>
      <sheetName val="4)유동표"/>
      <sheetName val="품셈TABLE"/>
      <sheetName val="총괄내역"/>
      <sheetName val="조명시설"/>
      <sheetName val="표  지"/>
      <sheetName val="대포2교접속"/>
      <sheetName val="천방교접속"/>
      <sheetName val="계림(함평)"/>
      <sheetName val="계림(장성)"/>
      <sheetName val="인건비"/>
      <sheetName val="일반공사"/>
      <sheetName val="상행-교대(A1-A2)"/>
      <sheetName val="원가계산서(변경)"/>
      <sheetName val="96보완계획7.12"/>
      <sheetName val="노임단가표"/>
      <sheetName val="일위목록"/>
      <sheetName val="시설C"/>
      <sheetName val="일위대가목록"/>
      <sheetName val="노임단가"/>
      <sheetName val="시설일위"/>
      <sheetName val="인건-측정"/>
      <sheetName val="DB"/>
      <sheetName val="교통대책내역"/>
      <sheetName val="산출내역서집계표"/>
      <sheetName val="을"/>
      <sheetName val="교각1"/>
      <sheetName val="FIT보온LINK"/>
      <sheetName val="준검 내역서"/>
      <sheetName val="전기공사"/>
      <sheetName val="RE9604"/>
      <sheetName val="ELEC"/>
      <sheetName val="대비"/>
      <sheetName val="I.설계조건"/>
      <sheetName val="우배수"/>
      <sheetName val="계산식"/>
      <sheetName val="SHEET PILE단가"/>
      <sheetName val="문학간접"/>
      <sheetName val="Resource2"/>
      <sheetName val="전기"/>
      <sheetName val="단재적표"/>
      <sheetName val="소일위대가코드표"/>
      <sheetName val="8설7발"/>
      <sheetName val="건축내역"/>
      <sheetName val="data"/>
      <sheetName val="기계공사"/>
      <sheetName val="수우미양가(Vlookup)"/>
      <sheetName val="설계서(7)"/>
      <sheetName val="예산서(6)"/>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평정서"/>
      <sheetName val="원가계산서"/>
      <sheetName val="사업계획서"/>
      <sheetName val="설계내역서"/>
      <sheetName val="단재적표"/>
      <sheetName val="솎아베기단가산출서(25-가)"/>
      <sheetName val="솎아베기단가산출서25-나(무육)"/>
      <sheetName val="산물수집단가산출서25-가 (2)"/>
      <sheetName val="산물수집단가산출서25-가"/>
      <sheetName val="표준지조사내역25-가"/>
      <sheetName val="표준지조사내역25-나"/>
      <sheetName val="작업기간산출"/>
      <sheetName val="기본항목 입력"/>
      <sheetName val="선목품셈(분리발주시사용)"/>
      <sheetName val="재적조서"/>
      <sheetName val="건축공사실행"/>
      <sheetName val="총괄내역"/>
      <sheetName val="예가평정서표지"/>
      <sheetName val="환경기계공정표 (3)"/>
      <sheetName val="건축원가"/>
      <sheetName val="일위대가"/>
      <sheetName val="1"/>
      <sheetName val="날개벽수량표"/>
      <sheetName val="unitpric"/>
      <sheetName val="98BB3B25828C438a9BB34882D0EEC88"/>
    </sheetNames>
    <sheetDataSet>
      <sheetData sheetId="0"/>
      <sheetData sheetId="1"/>
      <sheetData sheetId="2"/>
      <sheetData sheetId="3"/>
      <sheetData sheetId="4">
        <row r="1">
          <cell r="B1" t="str">
            <v>낙엽송</v>
          </cell>
        </row>
      </sheetData>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고압"/>
      <sheetName val="일위대가표"/>
      <sheetName val="1"/>
      <sheetName val="신성을"/>
      <sheetName val="2"/>
      <sheetName val="성원을"/>
      <sheetName val="성원을 (2)"/>
      <sheetName val="3"/>
      <sheetName val="성원을 (3)"/>
      <sheetName val="부경을"/>
      <sheetName val="단가조사  (2)"/>
      <sheetName val="중기사용료산출근거"/>
      <sheetName val="단가산출2"/>
      <sheetName val="단가 및 재료비"/>
      <sheetName val="일위대가"/>
      <sheetName val="노임"/>
      <sheetName val="코드표"/>
      <sheetName val="Y_WORK"/>
      <sheetName val="집계표"/>
      <sheetName val="Sheet1"/>
      <sheetName val="데리네이타현황"/>
      <sheetName val="총괄내역"/>
      <sheetName val="갑지"/>
      <sheetName val="단재적표"/>
      <sheetName val="일위대가목록"/>
      <sheetName val="수배전예산서(E)"/>
      <sheetName val="공통자료"/>
      <sheetName val="#REF"/>
      <sheetName val="품셈"/>
      <sheetName val="터파기및재료"/>
      <sheetName val="수목단가"/>
      <sheetName val="시설수량표"/>
      <sheetName val="식재수량표"/>
      <sheetName val="일위목록"/>
      <sheetName val="자재단가"/>
      <sheetName val="단가산출"/>
      <sheetName val="품셈TABLE"/>
      <sheetName val="C-노임단가"/>
      <sheetName val="수자재단위당"/>
      <sheetName val="참고자료"/>
      <sheetName val="먼저기록"/>
      <sheetName val="토공"/>
      <sheetName val="총괄내역서"/>
      <sheetName val="수목표준대가"/>
      <sheetName val="사정표"/>
      <sheetName val="data"/>
      <sheetName val="대창(장성)"/>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총괄표"/>
      <sheetName val="원가계산서"/>
      <sheetName val="설계서용지"/>
      <sheetName val="외과수술산출내역"/>
      <sheetName val="일위대가목록"/>
      <sheetName val="일위대가표"/>
      <sheetName val=" 자재내역"/>
      <sheetName val="자재조서"/>
      <sheetName val="단재적표"/>
      <sheetName val="별표집계"/>
      <sheetName val="●수량(침구보관창고-21평)"/>
      <sheetName val="Base"/>
      <sheetName val="골막이(야매)"/>
      <sheetName val="토목수량(공정)"/>
      <sheetName val="내역"/>
      <sheetName val="송전재료비"/>
      <sheetName val="상하차비용(기계상차)"/>
      <sheetName val="DATE"/>
      <sheetName val="터파기및재료"/>
      <sheetName val="공종단가"/>
      <sheetName val="수간보호"/>
      <sheetName val="운반비"/>
      <sheetName val="말뚝물량"/>
      <sheetName val="공통가설"/>
      <sheetName val="세월교산출기초"/>
      <sheetName val="일위대가"/>
      <sheetName val="흄관기초"/>
      <sheetName val="토공"/>
      <sheetName val="인자기준"/>
      <sheetName val="unitpric"/>
      <sheetName val="데이타"/>
      <sheetName val="건축공사실행"/>
      <sheetName val="3.설계설명서"/>
      <sheetName val="13.수량산출서"/>
      <sheetName val="9.임소반별 필지내역서"/>
      <sheetName val="근로자자료입력"/>
      <sheetName val="참고자료"/>
      <sheetName val="총괄내역"/>
      <sheetName val="배수관토공산출"/>
      <sheetName val="단가목록"/>
      <sheetName val="산출근거"/>
      <sheetName val="선금급신청서"/>
    </sheetNames>
    <sheetDataSet>
      <sheetData sheetId="0">
        <row r="1">
          <cell r="A1" t="str">
            <v>연 번</v>
          </cell>
        </row>
      </sheetData>
      <sheetData sheetId="1"/>
      <sheetData sheetId="2"/>
      <sheetData sheetId="3"/>
      <sheetData sheetId="4" refreshError="1"/>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평정서"/>
      <sheetName val="원가계산서"/>
      <sheetName val="사업계획서"/>
      <sheetName val="설계내역서"/>
      <sheetName val="단재적표"/>
      <sheetName val="솎아베기단가산출서(25-가)"/>
      <sheetName val="솎아베기단가산출서25-나(무육)"/>
      <sheetName val="산물수집단가산출서25-가 (2)"/>
      <sheetName val="산물수집단가산출서25-가"/>
      <sheetName val="표준지조사내역25-가"/>
      <sheetName val="표준지조사내역25-나"/>
      <sheetName val="작업기간산출"/>
      <sheetName val="기본항목 입력"/>
      <sheetName val="선목품셈(분리발주시사용)"/>
      <sheetName val="재적조서"/>
      <sheetName val="건축공사실행"/>
    </sheetNames>
    <sheetDataSet>
      <sheetData sheetId="0"/>
      <sheetData sheetId="1"/>
      <sheetData sheetId="2"/>
      <sheetData sheetId="3"/>
      <sheetData sheetId="4">
        <row r="239">
          <cell r="B239">
            <v>2</v>
          </cell>
          <cell r="C239">
            <v>4</v>
          </cell>
          <cell r="D239">
            <v>6</v>
          </cell>
          <cell r="E239">
            <v>8</v>
          </cell>
          <cell r="F239">
            <v>10</v>
          </cell>
          <cell r="G239">
            <v>12</v>
          </cell>
          <cell r="H239">
            <v>14</v>
          </cell>
          <cell r="I239">
            <v>16</v>
          </cell>
          <cell r="J239">
            <v>18</v>
          </cell>
          <cell r="K239">
            <v>20</v>
          </cell>
          <cell r="L239">
            <v>22</v>
          </cell>
          <cell r="M239">
            <v>24</v>
          </cell>
          <cell r="N239">
            <v>26</v>
          </cell>
          <cell r="O239">
            <v>28</v>
          </cell>
          <cell r="P239">
            <v>30</v>
          </cell>
          <cell r="Q239">
            <v>32</v>
          </cell>
          <cell r="R239">
            <v>34</v>
          </cell>
          <cell r="S239">
            <v>36</v>
          </cell>
          <cell r="T239">
            <v>38</v>
          </cell>
          <cell r="U239">
            <v>40</v>
          </cell>
          <cell r="V239">
            <v>42</v>
          </cell>
          <cell r="W239">
            <v>44</v>
          </cell>
          <cell r="X239">
            <v>46</v>
          </cell>
          <cell r="Y239">
            <v>48</v>
          </cell>
          <cell r="Z239">
            <v>50</v>
          </cell>
          <cell r="AA239">
            <v>52</v>
          </cell>
          <cell r="AB239">
            <v>54</v>
          </cell>
          <cell r="AC239">
            <v>56</v>
          </cell>
          <cell r="AD239">
            <v>58</v>
          </cell>
          <cell r="AE239">
            <v>60</v>
          </cell>
          <cell r="AF239">
            <v>62</v>
          </cell>
          <cell r="AG239">
            <v>64</v>
          </cell>
          <cell r="AH239">
            <v>66</v>
          </cell>
          <cell r="AI239">
            <v>68</v>
          </cell>
          <cell r="AJ239">
            <v>70</v>
          </cell>
          <cell r="AK239">
            <v>72</v>
          </cell>
          <cell r="AL239">
            <v>74</v>
          </cell>
          <cell r="AM239">
            <v>76</v>
          </cell>
          <cell r="AN239">
            <v>78</v>
          </cell>
          <cell r="AO239">
            <v>80</v>
          </cell>
          <cell r="AP239">
            <v>82</v>
          </cell>
          <cell r="AQ239">
            <v>84</v>
          </cell>
          <cell r="AR239">
            <v>86</v>
          </cell>
          <cell r="AS239">
            <v>88</v>
          </cell>
          <cell r="AT239">
            <v>90</v>
          </cell>
          <cell r="AU239">
            <v>92</v>
          </cell>
          <cell r="AV239">
            <v>94</v>
          </cell>
          <cell r="AW239">
            <v>96</v>
          </cell>
          <cell r="AX239">
            <v>98</v>
          </cell>
          <cell r="AY239">
            <v>100</v>
          </cell>
        </row>
        <row r="243">
          <cell r="D243">
            <v>8.0999999999999996E-3</v>
          </cell>
          <cell r="E243">
            <v>1.35E-2</v>
          </cell>
          <cell r="F243">
            <v>2.0199999999999999E-2</v>
          </cell>
          <cell r="G243">
            <v>2.8000000000000001E-2</v>
          </cell>
          <cell r="H243">
            <v>3.6999999999999998E-2</v>
          </cell>
          <cell r="I243">
            <v>4.7100000000000003E-2</v>
          </cell>
          <cell r="J243">
            <v>5.8400000000000001E-2</v>
          </cell>
          <cell r="K243">
            <v>7.0699999999999999E-2</v>
          </cell>
          <cell r="L243">
            <v>8.4099999999999994E-2</v>
          </cell>
          <cell r="M243">
            <v>9.8699999999999996E-2</v>
          </cell>
          <cell r="N243">
            <v>0.1143</v>
          </cell>
          <cell r="O243">
            <v>0.13100000000000001</v>
          </cell>
          <cell r="P243">
            <v>0.1487</v>
          </cell>
          <cell r="Q243">
            <v>0.1676</v>
          </cell>
          <cell r="R243">
            <v>0.18759999999999999</v>
          </cell>
          <cell r="S243">
            <v>0.2087</v>
          </cell>
          <cell r="T243">
            <v>0.23080000000000001</v>
          </cell>
          <cell r="U243">
            <v>0.25409999999999999</v>
          </cell>
          <cell r="V243">
            <v>0.27850000000000003</v>
          </cell>
          <cell r="W243">
            <v>0.30399999999999999</v>
          </cell>
          <cell r="X243">
            <v>0.3306</v>
          </cell>
          <cell r="Y243">
            <v>0.3584</v>
          </cell>
          <cell r="Z243">
            <v>0.38729999999999998</v>
          </cell>
          <cell r="AA243">
            <v>0.4173</v>
          </cell>
          <cell r="AB243">
            <v>0.44850000000000001</v>
          </cell>
          <cell r="AC243">
            <v>0.48089999999999999</v>
          </cell>
          <cell r="AD243">
            <v>0.51449999999999996</v>
          </cell>
          <cell r="AE243">
            <v>0.54920000000000002</v>
          </cell>
          <cell r="AF243">
            <v>0.58520000000000005</v>
          </cell>
          <cell r="AG243">
            <v>0.62239999999999995</v>
          </cell>
          <cell r="AH243">
            <v>0.66080000000000005</v>
          </cell>
          <cell r="AI243">
            <v>0.70040000000000002</v>
          </cell>
          <cell r="AJ243">
            <v>0.74129999999999996</v>
          </cell>
          <cell r="AK243">
            <v>0.78339999999999999</v>
          </cell>
          <cell r="AL243">
            <v>0.82679999999999998</v>
          </cell>
          <cell r="AM243">
            <v>0.87160000000000004</v>
          </cell>
          <cell r="AN243">
            <v>0.91759999999999997</v>
          </cell>
          <cell r="AO243">
            <v>0.96489999999999998</v>
          </cell>
          <cell r="AP243">
            <v>1.0136000000000001</v>
          </cell>
          <cell r="AQ243">
            <v>1.0636000000000001</v>
          </cell>
          <cell r="AR243">
            <v>1.115</v>
          </cell>
          <cell r="AS243">
            <v>1.1677</v>
          </cell>
          <cell r="AT243">
            <v>1.2219</v>
          </cell>
          <cell r="AU243">
            <v>1.2774000000000001</v>
          </cell>
          <cell r="AV243">
            <v>1.3344</v>
          </cell>
          <cell r="AW243">
            <v>1.3929</v>
          </cell>
          <cell r="AX243">
            <v>1.4528000000000001</v>
          </cell>
          <cell r="AY243">
            <v>1.5141</v>
          </cell>
        </row>
        <row r="244">
          <cell r="D244">
            <v>9.7000000000000003E-3</v>
          </cell>
          <cell r="E244">
            <v>1.6299999999999999E-2</v>
          </cell>
          <cell r="F244">
            <v>2.4299999999999999E-2</v>
          </cell>
          <cell r="G244">
            <v>3.3700000000000001E-2</v>
          </cell>
          <cell r="H244">
            <v>4.4499999999999998E-2</v>
          </cell>
          <cell r="I244">
            <v>5.67E-2</v>
          </cell>
          <cell r="J244">
            <v>7.0199999999999999E-2</v>
          </cell>
          <cell r="K244">
            <v>8.5000000000000006E-2</v>
          </cell>
          <cell r="L244">
            <v>0.1011</v>
          </cell>
          <cell r="M244">
            <v>0.11849999999999999</v>
          </cell>
          <cell r="N244">
            <v>0.13730000000000001</v>
          </cell>
          <cell r="O244">
            <v>0.1573</v>
          </cell>
          <cell r="P244">
            <v>0.17860000000000001</v>
          </cell>
          <cell r="Q244">
            <v>0.20119999999999999</v>
          </cell>
          <cell r="R244">
            <v>0.22520000000000001</v>
          </cell>
          <cell r="S244">
            <v>0.25040000000000001</v>
          </cell>
          <cell r="T244">
            <v>0.27700000000000002</v>
          </cell>
          <cell r="U244">
            <v>0.30480000000000002</v>
          </cell>
          <cell r="V244">
            <v>0.33400000000000002</v>
          </cell>
          <cell r="W244">
            <v>0.36449999999999999</v>
          </cell>
          <cell r="X244">
            <v>0.39629999999999999</v>
          </cell>
          <cell r="Y244">
            <v>0.42949999999999999</v>
          </cell>
          <cell r="Z244">
            <v>0.46400000000000002</v>
          </cell>
          <cell r="AA244">
            <v>0.49990000000000001</v>
          </cell>
          <cell r="AB244">
            <v>0.53720000000000001</v>
          </cell>
          <cell r="AC244">
            <v>0.57579999999999998</v>
          </cell>
          <cell r="AD244">
            <v>0.6159</v>
          </cell>
          <cell r="AE244">
            <v>0.6573</v>
          </cell>
          <cell r="AF244">
            <v>0.70020000000000004</v>
          </cell>
          <cell r="AG244">
            <v>0.74450000000000005</v>
          </cell>
          <cell r="AH244">
            <v>0.79020000000000001</v>
          </cell>
          <cell r="AI244">
            <v>0.83730000000000004</v>
          </cell>
          <cell r="AJ244">
            <v>0.88600000000000001</v>
          </cell>
          <cell r="AK244">
            <v>0.93610000000000004</v>
          </cell>
          <cell r="AL244">
            <v>0.98770000000000002</v>
          </cell>
          <cell r="AM244">
            <v>1.0407999999999999</v>
          </cell>
          <cell r="AN244">
            <v>1.0953999999999999</v>
          </cell>
          <cell r="AO244">
            <v>1.1516</v>
          </cell>
          <cell r="AP244">
            <v>1.2093</v>
          </cell>
          <cell r="AQ244">
            <v>1.2685999999999999</v>
          </cell>
          <cell r="AR244">
            <v>1.3293999999999999</v>
          </cell>
          <cell r="AS244">
            <v>1.3918999999999999</v>
          </cell>
          <cell r="AT244">
            <v>1.4559</v>
          </cell>
          <cell r="AU244">
            <v>1.5217000000000001</v>
          </cell>
          <cell r="AV244">
            <v>1.589</v>
          </cell>
          <cell r="AW244">
            <v>1.6579999999999999</v>
          </cell>
          <cell r="AX244">
            <v>1.7286999999999999</v>
          </cell>
          <cell r="AY244">
            <v>1.8010999999999999</v>
          </cell>
        </row>
        <row r="245">
          <cell r="D245">
            <v>1.14E-2</v>
          </cell>
          <cell r="E245">
            <v>1.9E-2</v>
          </cell>
          <cell r="F245">
            <v>2.8400000000000002E-2</v>
          </cell>
          <cell r="G245">
            <v>3.9399999999999998E-2</v>
          </cell>
          <cell r="H245">
            <v>5.1999999999999998E-2</v>
          </cell>
          <cell r="I245">
            <v>6.6199999999999995E-2</v>
          </cell>
          <cell r="J245">
            <v>8.1900000000000001E-2</v>
          </cell>
          <cell r="K245">
            <v>9.9199999999999997E-2</v>
          </cell>
          <cell r="L245">
            <v>0.11799999999999999</v>
          </cell>
          <cell r="M245">
            <v>0.1384</v>
          </cell>
          <cell r="N245">
            <v>0.16020000000000001</v>
          </cell>
          <cell r="O245">
            <v>0.18360000000000001</v>
          </cell>
          <cell r="P245">
            <v>0.20849999999999999</v>
          </cell>
          <cell r="Q245">
            <v>0.2349</v>
          </cell>
          <cell r="R245">
            <v>0.26269999999999999</v>
          </cell>
          <cell r="S245">
            <v>0.29210000000000003</v>
          </cell>
          <cell r="T245">
            <v>0.3231</v>
          </cell>
          <cell r="U245">
            <v>0.35549999999999998</v>
          </cell>
          <cell r="V245">
            <v>0.38950000000000001</v>
          </cell>
          <cell r="W245">
            <v>0.42499999999999999</v>
          </cell>
          <cell r="X245">
            <v>0.46210000000000001</v>
          </cell>
          <cell r="Y245">
            <v>0.50070000000000003</v>
          </cell>
          <cell r="Z245">
            <v>0.54090000000000005</v>
          </cell>
          <cell r="AA245">
            <v>0.58260000000000001</v>
          </cell>
          <cell r="AB245">
            <v>0.62590000000000001</v>
          </cell>
          <cell r="AC245">
            <v>0.67090000000000005</v>
          </cell>
          <cell r="AD245">
            <v>0.71740000000000004</v>
          </cell>
          <cell r="AE245">
            <v>0.76549999999999996</v>
          </cell>
          <cell r="AF245">
            <v>0.81530000000000002</v>
          </cell>
          <cell r="AG245">
            <v>0.86670000000000003</v>
          </cell>
          <cell r="AH245">
            <v>0.91979999999999995</v>
          </cell>
          <cell r="AI245">
            <v>0.97450000000000003</v>
          </cell>
          <cell r="AJ245">
            <v>1.0308999999999999</v>
          </cell>
          <cell r="AK245">
            <v>1.089</v>
          </cell>
          <cell r="AL245">
            <v>1.1489</v>
          </cell>
          <cell r="AM245">
            <v>1.2103999999999999</v>
          </cell>
          <cell r="AN245">
            <v>1.2737000000000001</v>
          </cell>
          <cell r="AO245">
            <v>1.3387</v>
          </cell>
          <cell r="AP245">
            <v>1.4055</v>
          </cell>
          <cell r="AQ245">
            <v>1.4742</v>
          </cell>
          <cell r="AR245">
            <v>1.5446</v>
          </cell>
          <cell r="AS245">
            <v>1.6168</v>
          </cell>
          <cell r="AT245">
            <v>1.6909000000000001</v>
          </cell>
          <cell r="AU245">
            <v>1.7667999999999999</v>
          </cell>
          <cell r="AV245">
            <v>1.8446</v>
          </cell>
          <cell r="AW245">
            <v>1.9244000000000001</v>
          </cell>
          <cell r="AX245">
            <v>2.0059999999999998</v>
          </cell>
          <cell r="AY245">
            <v>2.0895000000000001</v>
          </cell>
        </row>
        <row r="246">
          <cell r="D246">
            <v>1.2999999999999999E-2</v>
          </cell>
          <cell r="E246">
            <v>2.18E-2</v>
          </cell>
          <cell r="F246">
            <v>3.2500000000000001E-2</v>
          </cell>
          <cell r="G246">
            <v>4.4999999999999998E-2</v>
          </cell>
          <cell r="H246">
            <v>5.9499999999999997E-2</v>
          </cell>
          <cell r="I246">
            <v>7.5700000000000003E-2</v>
          </cell>
          <cell r="J246">
            <v>9.3700000000000006E-2</v>
          </cell>
          <cell r="K246">
            <v>0.1135</v>
          </cell>
          <cell r="L246">
            <v>0.13500000000000001</v>
          </cell>
          <cell r="M246">
            <v>0.15820000000000001</v>
          </cell>
          <cell r="N246">
            <v>0.1832</v>
          </cell>
          <cell r="O246">
            <v>0.2099</v>
          </cell>
          <cell r="P246">
            <v>0.23830000000000001</v>
          </cell>
          <cell r="Q246">
            <v>0.26840000000000003</v>
          </cell>
          <cell r="R246">
            <v>0.30030000000000001</v>
          </cell>
          <cell r="S246">
            <v>0.33389999999999997</v>
          </cell>
          <cell r="T246">
            <v>0.36919999999999997</v>
          </cell>
          <cell r="U246">
            <v>0.40620000000000001</v>
          </cell>
          <cell r="V246">
            <v>0.44500000000000001</v>
          </cell>
          <cell r="W246">
            <v>0.48549999999999999</v>
          </cell>
          <cell r="X246">
            <v>0.52780000000000005</v>
          </cell>
          <cell r="Y246">
            <v>0.57189999999999996</v>
          </cell>
          <cell r="Z246">
            <v>0.61770000000000003</v>
          </cell>
          <cell r="AA246">
            <v>0.6653</v>
          </cell>
          <cell r="AB246">
            <v>0.7147</v>
          </cell>
          <cell r="AC246">
            <v>0.76590000000000003</v>
          </cell>
          <cell r="AD246">
            <v>0.81889999999999996</v>
          </cell>
          <cell r="AE246">
            <v>0.87380000000000002</v>
          </cell>
          <cell r="AF246">
            <v>0.93049999999999999</v>
          </cell>
          <cell r="AG246">
            <v>0.98899999999999999</v>
          </cell>
          <cell r="AH246">
            <v>1.0495000000000001</v>
          </cell>
          <cell r="AI246">
            <v>1.1117999999999999</v>
          </cell>
          <cell r="AJ246">
            <v>1.1759999999999999</v>
          </cell>
          <cell r="AK246">
            <v>1.2421</v>
          </cell>
          <cell r="AL246">
            <v>1.3102</v>
          </cell>
          <cell r="AM246">
            <v>1.3802000000000001</v>
          </cell>
          <cell r="AN246">
            <v>1.4521999999999999</v>
          </cell>
          <cell r="AO246">
            <v>1.5262</v>
          </cell>
          <cell r="AP246">
            <v>1.6021000000000001</v>
          </cell>
          <cell r="AQ246">
            <v>1.6800999999999999</v>
          </cell>
          <cell r="AR246">
            <v>1.7601</v>
          </cell>
          <cell r="AS246">
            <v>1.8422000000000001</v>
          </cell>
          <cell r="AT246">
            <v>1.9262999999999999</v>
          </cell>
          <cell r="AU246">
            <v>2.0125000000000002</v>
          </cell>
          <cell r="AV246">
            <v>2.1009000000000002</v>
          </cell>
          <cell r="AW246">
            <v>2.1913</v>
          </cell>
          <cell r="AX246">
            <v>2.2839999999999998</v>
          </cell>
          <cell r="AY246">
            <v>2.3786999999999998</v>
          </cell>
        </row>
        <row r="247">
          <cell r="D247">
            <v>1.46E-2</v>
          </cell>
          <cell r="E247">
            <v>2.4500000000000001E-2</v>
          </cell>
          <cell r="F247">
            <v>3.6499999999999998E-2</v>
          </cell>
          <cell r="G247">
            <v>5.0700000000000002E-2</v>
          </cell>
          <cell r="H247">
            <v>6.6900000000000001E-2</v>
          </cell>
          <cell r="I247">
            <v>8.5199999999999998E-2</v>
          </cell>
          <cell r="J247">
            <v>0.1055</v>
          </cell>
          <cell r="K247">
            <v>0.12770000000000001</v>
          </cell>
          <cell r="L247">
            <v>0.15190000000000001</v>
          </cell>
          <cell r="M247">
            <v>0.17810000000000001</v>
          </cell>
          <cell r="N247">
            <v>0.20610000000000001</v>
          </cell>
          <cell r="O247">
            <v>0.23619999999999999</v>
          </cell>
          <cell r="P247">
            <v>0.2681</v>
          </cell>
          <cell r="Q247">
            <v>0.30199999999999999</v>
          </cell>
          <cell r="R247">
            <v>0.33779999999999999</v>
          </cell>
          <cell r="S247">
            <v>0.37559999999999999</v>
          </cell>
          <cell r="T247">
            <v>0.4153</v>
          </cell>
          <cell r="U247">
            <v>0.45689999999999997</v>
          </cell>
          <cell r="V247">
            <v>0.50049999999999994</v>
          </cell>
          <cell r="W247">
            <v>0.54600000000000004</v>
          </cell>
          <cell r="X247">
            <v>0.59350000000000003</v>
          </cell>
          <cell r="Y247">
            <v>0.64300000000000002</v>
          </cell>
          <cell r="Z247">
            <v>0.69450000000000001</v>
          </cell>
          <cell r="AA247">
            <v>0.74790000000000001</v>
          </cell>
          <cell r="AB247">
            <v>0.8034</v>
          </cell>
          <cell r="AC247">
            <v>0.8609</v>
          </cell>
          <cell r="AD247">
            <v>0.92049999999999998</v>
          </cell>
          <cell r="AE247">
            <v>0.98199999999999998</v>
          </cell>
          <cell r="AF247">
            <v>1.0457000000000001</v>
          </cell>
          <cell r="AG247">
            <v>1.1113999999999999</v>
          </cell>
          <cell r="AH247">
            <v>1.1792</v>
          </cell>
          <cell r="AI247">
            <v>1.2491000000000001</v>
          </cell>
          <cell r="AJ247">
            <v>1.3210999999999999</v>
          </cell>
          <cell r="AK247">
            <v>1.3953</v>
          </cell>
          <cell r="AL247">
            <v>1.4716</v>
          </cell>
          <cell r="AM247">
            <v>1.5501</v>
          </cell>
          <cell r="AN247">
            <v>1.6308</v>
          </cell>
          <cell r="AO247">
            <v>1.7137</v>
          </cell>
          <cell r="AP247">
            <v>1.7988999999999999</v>
          </cell>
          <cell r="AQ247">
            <v>1.8862000000000001</v>
          </cell>
          <cell r="AR247">
            <v>1.9759</v>
          </cell>
          <cell r="AS247">
            <v>2.0678000000000001</v>
          </cell>
          <cell r="AT247">
            <v>2.1619999999999999</v>
          </cell>
          <cell r="AU247">
            <v>2.2585999999999999</v>
          </cell>
          <cell r="AV247">
            <v>2.3574999999999999</v>
          </cell>
          <cell r="AW247">
            <v>2.4586999999999999</v>
          </cell>
          <cell r="AX247">
            <v>2.5623999999999998</v>
          </cell>
          <cell r="AY247">
            <v>2.6684000000000001</v>
          </cell>
        </row>
        <row r="248">
          <cell r="D248">
            <v>1.6299999999999999E-2</v>
          </cell>
          <cell r="E248">
            <v>2.7199999999999998E-2</v>
          </cell>
          <cell r="F248">
            <v>4.0599999999999997E-2</v>
          </cell>
          <cell r="G248">
            <v>5.6399999999999999E-2</v>
          </cell>
          <cell r="H248">
            <v>7.4399999999999994E-2</v>
          </cell>
          <cell r="I248">
            <v>9.4700000000000006E-2</v>
          </cell>
          <cell r="J248">
            <v>0.1172</v>
          </cell>
          <cell r="K248">
            <v>0.1419</v>
          </cell>
          <cell r="L248">
            <v>0.16880000000000001</v>
          </cell>
          <cell r="M248">
            <v>0.19789999999999999</v>
          </cell>
          <cell r="N248">
            <v>0.2291</v>
          </cell>
          <cell r="O248">
            <v>0.26240000000000002</v>
          </cell>
          <cell r="P248">
            <v>0.2979</v>
          </cell>
          <cell r="Q248">
            <v>0.33560000000000001</v>
          </cell>
          <cell r="R248">
            <v>0.37530000000000002</v>
          </cell>
          <cell r="S248">
            <v>0.4173</v>
          </cell>
          <cell r="T248">
            <v>0.46129999999999999</v>
          </cell>
          <cell r="U248">
            <v>0.50749999999999995</v>
          </cell>
          <cell r="V248">
            <v>0.55589999999999995</v>
          </cell>
          <cell r="W248">
            <v>0.60650000000000004</v>
          </cell>
          <cell r="X248">
            <v>0.65920000000000001</v>
          </cell>
          <cell r="Y248">
            <v>0.71409999999999996</v>
          </cell>
          <cell r="Z248">
            <v>0.77129999999999999</v>
          </cell>
          <cell r="AA248">
            <v>0.8306</v>
          </cell>
          <cell r="AB248">
            <v>0.8921</v>
          </cell>
          <cell r="AC248">
            <v>0.95589999999999997</v>
          </cell>
          <cell r="AD248">
            <v>1.022</v>
          </cell>
          <cell r="AE248">
            <v>1.0903</v>
          </cell>
          <cell r="AF248">
            <v>1.1609</v>
          </cell>
          <cell r="AG248">
            <v>1.2337</v>
          </cell>
          <cell r="AH248">
            <v>1.3089</v>
          </cell>
          <cell r="AI248">
            <v>1.3864000000000001</v>
          </cell>
          <cell r="AJ248">
            <v>1.4662999999999999</v>
          </cell>
          <cell r="AK248">
            <v>1.5485</v>
          </cell>
          <cell r="AL248">
            <v>1.6331</v>
          </cell>
          <cell r="AM248">
            <v>1.7201</v>
          </cell>
          <cell r="AN248">
            <v>1.8095000000000001</v>
          </cell>
          <cell r="AO248">
            <v>1.9013</v>
          </cell>
          <cell r="AP248">
            <v>1.9956</v>
          </cell>
          <cell r="AQ248">
            <v>2.0924</v>
          </cell>
          <cell r="AR248">
            <v>2.1917</v>
          </cell>
          <cell r="AS248">
            <v>2.2934999999999999</v>
          </cell>
          <cell r="AT248">
            <v>2.3978000000000002</v>
          </cell>
          <cell r="AU248">
            <v>2.5047000000000001</v>
          </cell>
          <cell r="AV248">
            <v>2.6141999999999999</v>
          </cell>
          <cell r="AW248">
            <v>2.7262</v>
          </cell>
          <cell r="AX248">
            <v>2.8409</v>
          </cell>
          <cell r="AY248">
            <v>2.9582999999999999</v>
          </cell>
        </row>
        <row r="249">
          <cell r="D249">
            <v>1.7899999999999999E-2</v>
          </cell>
          <cell r="E249">
            <v>0.03</v>
          </cell>
          <cell r="F249">
            <v>4.4699999999999997E-2</v>
          </cell>
          <cell r="G249">
            <v>6.2E-2</v>
          </cell>
          <cell r="H249">
            <v>8.1900000000000001E-2</v>
          </cell>
          <cell r="I249">
            <v>0.1042</v>
          </cell>
          <cell r="J249">
            <v>0.129</v>
          </cell>
          <cell r="K249">
            <v>0.15620000000000001</v>
          </cell>
          <cell r="L249">
            <v>0.1857</v>
          </cell>
          <cell r="M249">
            <v>0.2177</v>
          </cell>
          <cell r="N249">
            <v>0.252</v>
          </cell>
          <cell r="O249">
            <v>0.28870000000000001</v>
          </cell>
          <cell r="P249">
            <v>0.32769999999999999</v>
          </cell>
          <cell r="Q249">
            <v>0.36909999999999998</v>
          </cell>
          <cell r="R249">
            <v>0.4128</v>
          </cell>
          <cell r="S249">
            <v>0.45889999999999997</v>
          </cell>
          <cell r="T249">
            <v>0.50739999999999996</v>
          </cell>
          <cell r="U249">
            <v>0.55820000000000003</v>
          </cell>
          <cell r="V249">
            <v>0.61140000000000005</v>
          </cell>
          <cell r="W249">
            <v>0.66700000000000004</v>
          </cell>
          <cell r="X249">
            <v>0.72489999999999999</v>
          </cell>
          <cell r="Y249">
            <v>0.7853</v>
          </cell>
          <cell r="Z249">
            <v>0.84799999999999998</v>
          </cell>
          <cell r="AA249">
            <v>0.91320000000000001</v>
          </cell>
          <cell r="AB249">
            <v>0.98089999999999999</v>
          </cell>
          <cell r="AC249">
            <v>1.0509999999999999</v>
          </cell>
          <cell r="AD249">
            <v>1.1234999999999999</v>
          </cell>
          <cell r="AE249">
            <v>1.1984999999999999</v>
          </cell>
          <cell r="AF249">
            <v>1.2761</v>
          </cell>
          <cell r="AG249">
            <v>1.3561000000000001</v>
          </cell>
          <cell r="AH249">
            <v>1.4387000000000001</v>
          </cell>
          <cell r="AI249">
            <v>1.5238</v>
          </cell>
          <cell r="AJ249">
            <v>1.6114999999999999</v>
          </cell>
          <cell r="AK249">
            <v>1.7017</v>
          </cell>
          <cell r="AL249">
            <v>1.7946</v>
          </cell>
          <cell r="AM249">
            <v>1.8900999999999999</v>
          </cell>
          <cell r="AN249">
            <v>1.9882</v>
          </cell>
          <cell r="AO249">
            <v>2.089</v>
          </cell>
          <cell r="AP249">
            <v>2.1924999999999999</v>
          </cell>
          <cell r="AQ249">
            <v>2.2987000000000002</v>
          </cell>
          <cell r="AR249">
            <v>2.4077000000000002</v>
          </cell>
          <cell r="AS249">
            <v>2.5192999999999999</v>
          </cell>
          <cell r="AT249">
            <v>2.6337999999999999</v>
          </cell>
          <cell r="AU249">
            <v>2.7509999999999999</v>
          </cell>
          <cell r="AV249">
            <v>2.8711000000000002</v>
          </cell>
          <cell r="AW249">
            <v>2.9940000000000002</v>
          </cell>
          <cell r="AX249">
            <v>3.1198000000000001</v>
          </cell>
          <cell r="AY249">
            <v>3.2484999999999999</v>
          </cell>
        </row>
        <row r="250">
          <cell r="D250">
            <v>1.95E-2</v>
          </cell>
          <cell r="E250">
            <v>3.27E-2</v>
          </cell>
          <cell r="F250">
            <v>4.8800000000000003E-2</v>
          </cell>
          <cell r="G250">
            <v>6.7699999999999996E-2</v>
          </cell>
          <cell r="H250">
            <v>8.9300000000000004E-2</v>
          </cell>
          <cell r="I250">
            <v>0.1137</v>
          </cell>
          <cell r="J250">
            <v>0.14069999999999999</v>
          </cell>
          <cell r="K250">
            <v>0.1704</v>
          </cell>
          <cell r="L250">
            <v>0.2026</v>
          </cell>
          <cell r="M250">
            <v>0.23749999999999999</v>
          </cell>
          <cell r="N250">
            <v>0.27489999999999998</v>
          </cell>
          <cell r="O250">
            <v>0.31490000000000001</v>
          </cell>
          <cell r="P250">
            <v>0.35749999999999998</v>
          </cell>
          <cell r="Q250">
            <v>0.40260000000000001</v>
          </cell>
          <cell r="R250">
            <v>0.45029999999999998</v>
          </cell>
          <cell r="S250">
            <v>0.50060000000000004</v>
          </cell>
          <cell r="T250">
            <v>0.5534</v>
          </cell>
          <cell r="U250">
            <v>0.60880000000000001</v>
          </cell>
          <cell r="V250">
            <v>0.66679999999999995</v>
          </cell>
          <cell r="W250">
            <v>0.72740000000000005</v>
          </cell>
          <cell r="X250">
            <v>0.79059999999999997</v>
          </cell>
          <cell r="Y250">
            <v>0.85640000000000005</v>
          </cell>
          <cell r="Z250">
            <v>0.92479999999999996</v>
          </cell>
          <cell r="AA250">
            <v>0.99590000000000001</v>
          </cell>
          <cell r="AB250">
            <v>1.0696000000000001</v>
          </cell>
          <cell r="AC250">
            <v>1.1459999999999999</v>
          </cell>
          <cell r="AD250">
            <v>1.2250000000000001</v>
          </cell>
          <cell r="AE250">
            <v>1.3068</v>
          </cell>
          <cell r="AF250">
            <v>1.3913</v>
          </cell>
          <cell r="AG250">
            <v>1.4784999999999999</v>
          </cell>
          <cell r="AH250">
            <v>1.5684</v>
          </cell>
          <cell r="AI250">
            <v>1.6611</v>
          </cell>
          <cell r="AJ250">
            <v>1.7566999999999999</v>
          </cell>
          <cell r="AK250">
            <v>1.855</v>
          </cell>
          <cell r="AL250">
            <v>1.9560999999999999</v>
          </cell>
          <cell r="AM250">
            <v>2.0600999999999998</v>
          </cell>
          <cell r="AN250">
            <v>2.1669999999999998</v>
          </cell>
          <cell r="AO250">
            <v>2.2768000000000002</v>
          </cell>
          <cell r="AP250">
            <v>2.3895</v>
          </cell>
          <cell r="AQ250">
            <v>2.5051000000000001</v>
          </cell>
          <cell r="AR250">
            <v>2.6236999999999999</v>
          </cell>
          <cell r="AS250">
            <v>2.7452000000000001</v>
          </cell>
          <cell r="AT250">
            <v>2.8698000000000001</v>
          </cell>
          <cell r="AU250">
            <v>2.9973999999999998</v>
          </cell>
          <cell r="AV250">
            <v>3.1280999999999999</v>
          </cell>
          <cell r="AW250">
            <v>3.2618999999999998</v>
          </cell>
          <cell r="AX250">
            <v>3.3986999999999998</v>
          </cell>
          <cell r="AY250">
            <v>3.5387</v>
          </cell>
        </row>
        <row r="251">
          <cell r="D251">
            <v>2.12E-2</v>
          </cell>
          <cell r="E251">
            <v>3.5400000000000001E-2</v>
          </cell>
          <cell r="F251">
            <v>5.28E-2</v>
          </cell>
          <cell r="G251">
            <v>7.3300000000000004E-2</v>
          </cell>
          <cell r="H251">
            <v>9.6799999999999997E-2</v>
          </cell>
          <cell r="I251">
            <v>0.1232</v>
          </cell>
          <cell r="J251">
            <v>0.1525</v>
          </cell>
          <cell r="K251">
            <v>0.18459999999999999</v>
          </cell>
          <cell r="L251">
            <v>0.2195</v>
          </cell>
          <cell r="M251">
            <v>0.25729999999999997</v>
          </cell>
          <cell r="N251">
            <v>0.29780000000000001</v>
          </cell>
          <cell r="O251">
            <v>0.3412</v>
          </cell>
          <cell r="P251">
            <v>0.38729999999999998</v>
          </cell>
          <cell r="Q251">
            <v>0.43619999999999998</v>
          </cell>
          <cell r="R251">
            <v>0.48780000000000001</v>
          </cell>
          <cell r="S251">
            <v>0.54220000000000002</v>
          </cell>
          <cell r="T251">
            <v>0.59950000000000003</v>
          </cell>
          <cell r="U251">
            <v>0.65949999999999998</v>
          </cell>
          <cell r="V251">
            <v>0.72219999999999995</v>
          </cell>
          <cell r="W251">
            <v>0.78779999999999994</v>
          </cell>
          <cell r="X251">
            <v>0.85629999999999995</v>
          </cell>
          <cell r="Y251">
            <v>0.92749999999999999</v>
          </cell>
          <cell r="Z251">
            <v>1.0016</v>
          </cell>
          <cell r="AA251">
            <v>1.0785</v>
          </cell>
          <cell r="AB251">
            <v>1.1583000000000001</v>
          </cell>
          <cell r="AC251">
            <v>1.2410000000000001</v>
          </cell>
          <cell r="AD251">
            <v>1.3265</v>
          </cell>
          <cell r="AE251">
            <v>1.415</v>
          </cell>
          <cell r="AF251">
            <v>1.5064</v>
          </cell>
          <cell r="AG251">
            <v>1.6008</v>
          </cell>
          <cell r="AH251">
            <v>1.6981999999999999</v>
          </cell>
          <cell r="AI251">
            <v>1.7985</v>
          </cell>
          <cell r="AJ251">
            <v>1.9017999999999999</v>
          </cell>
          <cell r="AK251">
            <v>2.0082</v>
          </cell>
          <cell r="AL251">
            <v>2.1177000000000001</v>
          </cell>
          <cell r="AM251">
            <v>2.2302</v>
          </cell>
          <cell r="AN251">
            <v>2.3458000000000001</v>
          </cell>
          <cell r="AO251">
            <v>2.4645000000000001</v>
          </cell>
          <cell r="AP251">
            <v>2.5863999999999998</v>
          </cell>
          <cell r="AQ251">
            <v>2.7115</v>
          </cell>
          <cell r="AR251">
            <v>2.8397000000000001</v>
          </cell>
          <cell r="AS251">
            <v>2.9712000000000001</v>
          </cell>
          <cell r="AT251">
            <v>3.1059000000000001</v>
          </cell>
          <cell r="AU251">
            <v>3.2439</v>
          </cell>
          <cell r="AV251">
            <v>3.3852000000000002</v>
          </cell>
          <cell r="AW251">
            <v>3.5297999999999998</v>
          </cell>
          <cell r="AX251">
            <v>3.6778</v>
          </cell>
          <cell r="AY251">
            <v>3.8290999999999999</v>
          </cell>
        </row>
        <row r="252">
          <cell r="D252">
            <v>2.2800000000000001E-2</v>
          </cell>
          <cell r="E252">
            <v>3.8100000000000002E-2</v>
          </cell>
          <cell r="F252">
            <v>5.6899999999999999E-2</v>
          </cell>
          <cell r="G252">
            <v>7.9000000000000001E-2</v>
          </cell>
          <cell r="H252">
            <v>0.1042</v>
          </cell>
          <cell r="I252">
            <v>0.13270000000000001</v>
          </cell>
          <cell r="J252">
            <v>0.16420000000000001</v>
          </cell>
          <cell r="K252">
            <v>0.1988</v>
          </cell>
          <cell r="L252">
            <v>0.2364</v>
          </cell>
          <cell r="M252">
            <v>0.27710000000000001</v>
          </cell>
          <cell r="N252">
            <v>0.32069999999999999</v>
          </cell>
          <cell r="O252">
            <v>0.3674</v>
          </cell>
          <cell r="P252">
            <v>0.41699999999999998</v>
          </cell>
          <cell r="Q252">
            <v>0.46970000000000001</v>
          </cell>
          <cell r="R252">
            <v>0.52529999999999999</v>
          </cell>
          <cell r="S252">
            <v>0.58389999999999997</v>
          </cell>
          <cell r="T252">
            <v>0.64549999999999996</v>
          </cell>
          <cell r="U252">
            <v>0.71009999999999995</v>
          </cell>
          <cell r="V252">
            <v>0.77769999999999995</v>
          </cell>
          <cell r="W252">
            <v>0.84830000000000005</v>
          </cell>
          <cell r="X252">
            <v>0.92190000000000005</v>
          </cell>
          <cell r="Y252">
            <v>0.99860000000000004</v>
          </cell>
          <cell r="Z252">
            <v>1.0783</v>
          </cell>
          <cell r="AA252">
            <v>1.1611</v>
          </cell>
          <cell r="AB252">
            <v>1.2470000000000001</v>
          </cell>
          <cell r="AC252">
            <v>1.3359000000000001</v>
          </cell>
          <cell r="AD252">
            <v>1.4279999999999999</v>
          </cell>
          <cell r="AE252">
            <v>1.5232000000000001</v>
          </cell>
          <cell r="AF252">
            <v>1.6215999999999999</v>
          </cell>
          <cell r="AG252">
            <v>1.7232000000000001</v>
          </cell>
          <cell r="AH252">
            <v>1.8279000000000001</v>
          </cell>
          <cell r="AI252">
            <v>1.9358</v>
          </cell>
          <cell r="AJ252">
            <v>2.0470000000000002</v>
          </cell>
          <cell r="AK252">
            <v>2.1615000000000002</v>
          </cell>
          <cell r="AL252">
            <v>2.2791999999999999</v>
          </cell>
          <cell r="AM252">
            <v>2.4001999999999999</v>
          </cell>
          <cell r="AN252">
            <v>2.5246</v>
          </cell>
          <cell r="AO252">
            <v>2.6522999999999999</v>
          </cell>
          <cell r="AP252">
            <v>2.7833999999999999</v>
          </cell>
          <cell r="AQ252">
            <v>2.9178999999999999</v>
          </cell>
          <cell r="AR252">
            <v>3.0558000000000001</v>
          </cell>
          <cell r="AS252">
            <v>3.1970999999999998</v>
          </cell>
          <cell r="AT252">
            <v>3.3420000000000001</v>
          </cell>
          <cell r="AU252">
            <v>3.4904000000000002</v>
          </cell>
          <cell r="AV252">
            <v>3.6423000000000001</v>
          </cell>
          <cell r="AW252">
            <v>3.7978000000000001</v>
          </cell>
          <cell r="AX252">
            <v>3.9567999999999999</v>
          </cell>
          <cell r="AY252">
            <v>4.1195000000000004</v>
          </cell>
        </row>
        <row r="253">
          <cell r="D253">
            <v>2.4400000000000002E-2</v>
          </cell>
          <cell r="E253">
            <v>4.0899999999999999E-2</v>
          </cell>
          <cell r="F253">
            <v>6.0999999999999999E-2</v>
          </cell>
          <cell r="G253">
            <v>8.4599999999999995E-2</v>
          </cell>
          <cell r="H253">
            <v>0.11169999999999999</v>
          </cell>
          <cell r="I253">
            <v>0.1421</v>
          </cell>
          <cell r="J253">
            <v>0.1759</v>
          </cell>
          <cell r="K253">
            <v>0.21299999999999999</v>
          </cell>
          <cell r="L253">
            <v>0.25330000000000003</v>
          </cell>
          <cell r="M253">
            <v>0.2969</v>
          </cell>
          <cell r="N253">
            <v>0.34360000000000002</v>
          </cell>
          <cell r="O253">
            <v>0.39360000000000001</v>
          </cell>
          <cell r="P253">
            <v>0.44679999999999997</v>
          </cell>
          <cell r="Q253">
            <v>0.50319999999999998</v>
          </cell>
          <cell r="R253">
            <v>0.56279999999999997</v>
          </cell>
          <cell r="S253">
            <v>0.62549999999999994</v>
          </cell>
          <cell r="T253">
            <v>0.6915</v>
          </cell>
          <cell r="U253">
            <v>0.76070000000000004</v>
          </cell>
          <cell r="V253">
            <v>0.83309999999999995</v>
          </cell>
          <cell r="W253">
            <v>0.90869999999999995</v>
          </cell>
          <cell r="X253">
            <v>0.98750000000000004</v>
          </cell>
          <cell r="Y253">
            <v>1.0697000000000001</v>
          </cell>
          <cell r="Z253">
            <v>1.155</v>
          </cell>
          <cell r="AA253">
            <v>1.2437</v>
          </cell>
          <cell r="AB253">
            <v>1.3355999999999999</v>
          </cell>
          <cell r="AC253">
            <v>1.4309000000000001</v>
          </cell>
          <cell r="AD253">
            <v>1.5295000000000001</v>
          </cell>
          <cell r="AE253">
            <v>1.6315</v>
          </cell>
          <cell r="AF253">
            <v>1.7367999999999999</v>
          </cell>
          <cell r="AG253">
            <v>1.8454999999999999</v>
          </cell>
          <cell r="AH253">
            <v>1.9576</v>
          </cell>
          <cell r="AI253">
            <v>2.0731999999999999</v>
          </cell>
          <cell r="AJ253">
            <v>2.1922000000000001</v>
          </cell>
          <cell r="AK253">
            <v>2.3147000000000002</v>
          </cell>
          <cell r="AL253">
            <v>2.4407000000000001</v>
          </cell>
          <cell r="AM253">
            <v>2.5701999999999998</v>
          </cell>
          <cell r="AN253">
            <v>2.7033</v>
          </cell>
          <cell r="AO253">
            <v>2.84</v>
          </cell>
          <cell r="AP253">
            <v>2.9803000000000002</v>
          </cell>
          <cell r="AQ253">
            <v>3.1242000000000001</v>
          </cell>
          <cell r="AR253">
            <v>3.2717999999999998</v>
          </cell>
          <cell r="AS253">
            <v>3.4230999999999998</v>
          </cell>
          <cell r="AT253">
            <v>3.5781000000000001</v>
          </cell>
          <cell r="AU253">
            <v>3.7368999999999999</v>
          </cell>
          <cell r="AV253">
            <v>3.8994</v>
          </cell>
          <cell r="AW253">
            <v>4.0658000000000003</v>
          </cell>
          <cell r="AX253">
            <v>4.2359</v>
          </cell>
          <cell r="AY253">
            <v>4.41</v>
          </cell>
        </row>
        <row r="254">
          <cell r="D254">
            <v>2.6100000000000002E-2</v>
          </cell>
          <cell r="E254">
            <v>4.36E-2</v>
          </cell>
          <cell r="F254">
            <v>6.5000000000000002E-2</v>
          </cell>
          <cell r="G254">
            <v>9.0300000000000005E-2</v>
          </cell>
          <cell r="H254">
            <v>0.1191</v>
          </cell>
          <cell r="I254">
            <v>0.15160000000000001</v>
          </cell>
          <cell r="J254">
            <v>0.18770000000000001</v>
          </cell>
          <cell r="K254">
            <v>0.22720000000000001</v>
          </cell>
          <cell r="L254">
            <v>0.2702</v>
          </cell>
          <cell r="M254">
            <v>0.31669999999999998</v>
          </cell>
          <cell r="N254">
            <v>0.36649999999999999</v>
          </cell>
          <cell r="O254">
            <v>0.41980000000000001</v>
          </cell>
          <cell r="P254">
            <v>0.47660000000000002</v>
          </cell>
          <cell r="Q254">
            <v>0.53669999999999995</v>
          </cell>
          <cell r="R254">
            <v>0.60019999999999996</v>
          </cell>
          <cell r="S254">
            <v>0.66710000000000003</v>
          </cell>
          <cell r="T254">
            <v>0.73750000000000004</v>
          </cell>
          <cell r="U254">
            <v>0.81130000000000002</v>
          </cell>
          <cell r="V254">
            <v>0.88849999999999996</v>
          </cell>
          <cell r="W254">
            <v>0.96909999999999996</v>
          </cell>
          <cell r="X254">
            <v>1.0531999999999999</v>
          </cell>
          <cell r="Y254">
            <v>1.1407</v>
          </cell>
          <cell r="Z254">
            <v>1.2318</v>
          </cell>
          <cell r="AA254">
            <v>1.3263</v>
          </cell>
          <cell r="AB254">
            <v>1.4242999999999999</v>
          </cell>
          <cell r="AC254">
            <v>1.5259</v>
          </cell>
          <cell r="AD254">
            <v>1.631</v>
          </cell>
          <cell r="AE254">
            <v>1.7397</v>
          </cell>
          <cell r="AF254">
            <v>1.8519000000000001</v>
          </cell>
          <cell r="AG254">
            <v>1.9678</v>
          </cell>
          <cell r="AH254">
            <v>2.0872999999999999</v>
          </cell>
          <cell r="AI254">
            <v>2.2105000000000001</v>
          </cell>
          <cell r="AJ254">
            <v>2.3374000000000001</v>
          </cell>
          <cell r="AK254">
            <v>2.4679000000000002</v>
          </cell>
          <cell r="AL254">
            <v>2.6021999999999998</v>
          </cell>
          <cell r="AM254">
            <v>2.7403</v>
          </cell>
          <cell r="AN254">
            <v>2.8820999999999999</v>
          </cell>
          <cell r="AO254">
            <v>3.0278</v>
          </cell>
          <cell r="AP254">
            <v>3.1772999999999998</v>
          </cell>
          <cell r="AQ254">
            <v>3.3306</v>
          </cell>
          <cell r="AR254">
            <v>3.4878999999999998</v>
          </cell>
          <cell r="AS254">
            <v>3.6490999999999998</v>
          </cell>
          <cell r="AT254">
            <v>3.8142</v>
          </cell>
          <cell r="AU254">
            <v>3.9834000000000001</v>
          </cell>
          <cell r="AV254">
            <v>4.1566000000000001</v>
          </cell>
          <cell r="AW254">
            <v>4.3338000000000001</v>
          </cell>
          <cell r="AX254">
            <v>4.5151000000000003</v>
          </cell>
          <cell r="AY254">
            <v>4.7004999999999999</v>
          </cell>
        </row>
        <row r="255">
          <cell r="D255">
            <v>2.7699999999999999E-2</v>
          </cell>
          <cell r="E255">
            <v>4.6300000000000001E-2</v>
          </cell>
          <cell r="F255">
            <v>6.9099999999999995E-2</v>
          </cell>
          <cell r="G255">
            <v>9.5899999999999999E-2</v>
          </cell>
          <cell r="H255">
            <v>0.12659999999999999</v>
          </cell>
          <cell r="I255">
            <v>0.16109999999999999</v>
          </cell>
          <cell r="J255">
            <v>0.19939999999999999</v>
          </cell>
          <cell r="K255">
            <v>0.2414</v>
          </cell>
          <cell r="L255">
            <v>0.28710000000000002</v>
          </cell>
          <cell r="M255">
            <v>0.33639999999999998</v>
          </cell>
          <cell r="N255">
            <v>0.38940000000000002</v>
          </cell>
          <cell r="O255">
            <v>0.4461</v>
          </cell>
          <cell r="P255">
            <v>0.50629999999999997</v>
          </cell>
          <cell r="Q255">
            <v>0.57020000000000004</v>
          </cell>
          <cell r="R255">
            <v>0.63770000000000004</v>
          </cell>
          <cell r="S255">
            <v>0.70879999999999999</v>
          </cell>
          <cell r="T255">
            <v>0.78349999999999997</v>
          </cell>
          <cell r="U255">
            <v>0.8619</v>
          </cell>
          <cell r="V255">
            <v>0.94379999999999997</v>
          </cell>
          <cell r="W255">
            <v>1.0295000000000001</v>
          </cell>
          <cell r="X255">
            <v>1.1188</v>
          </cell>
          <cell r="Y255">
            <v>1.2118</v>
          </cell>
          <cell r="Z255">
            <v>1.3085</v>
          </cell>
          <cell r="AA255">
            <v>1.4088000000000001</v>
          </cell>
          <cell r="AB255">
            <v>1.5129999999999999</v>
          </cell>
          <cell r="AC255">
            <v>1.6208</v>
          </cell>
          <cell r="AD255">
            <v>1.7323999999999999</v>
          </cell>
          <cell r="AE255">
            <v>1.8478000000000001</v>
          </cell>
          <cell r="AF255">
            <v>1.9671000000000001</v>
          </cell>
          <cell r="AG255">
            <v>2.0901000000000001</v>
          </cell>
          <cell r="AH255">
            <v>2.2170000000000001</v>
          </cell>
          <cell r="AI255">
            <v>2.3477999999999999</v>
          </cell>
          <cell r="AJ255">
            <v>2.4824999999999999</v>
          </cell>
          <cell r="AK255">
            <v>2.6211000000000002</v>
          </cell>
          <cell r="AL255">
            <v>2.7637</v>
          </cell>
          <cell r="AM255">
            <v>2.9102999999999999</v>
          </cell>
          <cell r="AN255">
            <v>3.0609000000000002</v>
          </cell>
          <cell r="AO255">
            <v>3.2155</v>
          </cell>
          <cell r="AP255">
            <v>3.3742000000000001</v>
          </cell>
          <cell r="AQ255">
            <v>3.5369999999999999</v>
          </cell>
          <cell r="AR255">
            <v>3.7040000000000002</v>
          </cell>
          <cell r="AS255">
            <v>3.8751000000000002</v>
          </cell>
          <cell r="AT255">
            <v>4.0503999999999998</v>
          </cell>
          <cell r="AU255">
            <v>4.2298999999999998</v>
          </cell>
          <cell r="AV255">
            <v>4.4137000000000004</v>
          </cell>
          <cell r="AW255">
            <v>4.6017999999999999</v>
          </cell>
          <cell r="AX255">
            <v>4.7942</v>
          </cell>
          <cell r="AY255">
            <v>4.9909999999999997</v>
          </cell>
        </row>
        <row r="256">
          <cell r="D256">
            <v>2.93E-2</v>
          </cell>
          <cell r="E256">
            <v>4.9000000000000002E-2</v>
          </cell>
          <cell r="F256">
            <v>7.3200000000000001E-2</v>
          </cell>
          <cell r="G256">
            <v>0.10150000000000001</v>
          </cell>
          <cell r="H256">
            <v>0.13400000000000001</v>
          </cell>
          <cell r="I256">
            <v>0.1706</v>
          </cell>
          <cell r="J256">
            <v>0.21110000000000001</v>
          </cell>
          <cell r="K256">
            <v>0.25559999999999999</v>
          </cell>
          <cell r="L256">
            <v>0.30399999999999999</v>
          </cell>
          <cell r="M256">
            <v>0.35620000000000002</v>
          </cell>
          <cell r="N256">
            <v>0.4123</v>
          </cell>
          <cell r="O256">
            <v>0.4723</v>
          </cell>
          <cell r="P256">
            <v>0.53610000000000002</v>
          </cell>
          <cell r="Q256">
            <v>0.60370000000000001</v>
          </cell>
          <cell r="R256">
            <v>0.67510000000000003</v>
          </cell>
          <cell r="S256">
            <v>0.75039999999999996</v>
          </cell>
          <cell r="T256">
            <v>0.82950000000000002</v>
          </cell>
          <cell r="U256">
            <v>0.91239999999999999</v>
          </cell>
          <cell r="V256">
            <v>0.99919999999999998</v>
          </cell>
          <cell r="W256">
            <v>1.0899000000000001</v>
          </cell>
          <cell r="X256">
            <v>1.1843999999999999</v>
          </cell>
          <cell r="Y256">
            <v>1.2827999999999999</v>
          </cell>
          <cell r="Z256">
            <v>1.3852</v>
          </cell>
          <cell r="AA256">
            <v>1.4914000000000001</v>
          </cell>
          <cell r="AB256">
            <v>1.6015999999999999</v>
          </cell>
          <cell r="AC256">
            <v>1.7158</v>
          </cell>
          <cell r="AD256">
            <v>1.8339000000000001</v>
          </cell>
          <cell r="AE256">
            <v>1.956</v>
          </cell>
          <cell r="AF256">
            <v>2.0821999999999998</v>
          </cell>
          <cell r="AG256">
            <v>2.2124000000000001</v>
          </cell>
          <cell r="AH256">
            <v>2.3466999999999998</v>
          </cell>
          <cell r="AI256">
            <v>2.4851000000000001</v>
          </cell>
          <cell r="AJ256">
            <v>2.6276999999999999</v>
          </cell>
          <cell r="AK256">
            <v>2.7743000000000002</v>
          </cell>
          <cell r="AL256">
            <v>2.9251999999999998</v>
          </cell>
          <cell r="AM256">
            <v>3.0802999999999998</v>
          </cell>
          <cell r="AN256">
            <v>3.2395999999999998</v>
          </cell>
          <cell r="AO256">
            <v>3.4032</v>
          </cell>
          <cell r="AP256">
            <v>3.5712000000000002</v>
          </cell>
          <cell r="AQ256">
            <v>3.7433999999999998</v>
          </cell>
          <cell r="AR256">
            <v>3.92</v>
          </cell>
          <cell r="AS256">
            <v>4.1010999999999997</v>
          </cell>
          <cell r="AT256">
            <v>4.2865000000000002</v>
          </cell>
          <cell r="AU256">
            <v>4.4763999999999999</v>
          </cell>
          <cell r="AV256">
            <v>4.6708999999999996</v>
          </cell>
          <cell r="AW256">
            <v>4.8697999999999997</v>
          </cell>
          <cell r="AX256">
            <v>5.0734000000000004</v>
          </cell>
          <cell r="AY256">
            <v>5.2815000000000003</v>
          </cell>
        </row>
        <row r="257">
          <cell r="D257">
            <v>3.1E-2</v>
          </cell>
          <cell r="E257">
            <v>5.1799999999999999E-2</v>
          </cell>
          <cell r="F257">
            <v>7.7200000000000005E-2</v>
          </cell>
          <cell r="G257">
            <v>0.1072</v>
          </cell>
          <cell r="H257">
            <v>0.14149999999999999</v>
          </cell>
          <cell r="I257">
            <v>0.18010000000000001</v>
          </cell>
          <cell r="J257">
            <v>0.2228</v>
          </cell>
          <cell r="K257">
            <v>0.26979999999999998</v>
          </cell>
          <cell r="L257">
            <v>0.32079999999999997</v>
          </cell>
          <cell r="M257">
            <v>0.376</v>
          </cell>
          <cell r="N257">
            <v>0.43519999999999998</v>
          </cell>
          <cell r="O257">
            <v>0.4985</v>
          </cell>
          <cell r="P257">
            <v>0.56579999999999997</v>
          </cell>
          <cell r="Q257">
            <v>0.63719999999999999</v>
          </cell>
          <cell r="R257">
            <v>0.71260000000000001</v>
          </cell>
          <cell r="S257">
            <v>0.79200000000000004</v>
          </cell>
          <cell r="T257">
            <v>0.87549999999999994</v>
          </cell>
          <cell r="U257">
            <v>0.96299999999999997</v>
          </cell>
          <cell r="V257">
            <v>1.0546</v>
          </cell>
          <cell r="W257">
            <v>1.1503000000000001</v>
          </cell>
          <cell r="X257">
            <v>1.25</v>
          </cell>
          <cell r="Y257">
            <v>1.3539000000000001</v>
          </cell>
          <cell r="Z257">
            <v>1.4619</v>
          </cell>
          <cell r="AA257">
            <v>1.5740000000000001</v>
          </cell>
          <cell r="AB257">
            <v>1.6901999999999999</v>
          </cell>
          <cell r="AC257">
            <v>1.8107</v>
          </cell>
          <cell r="AD257">
            <v>1.9353</v>
          </cell>
          <cell r="AE257">
            <v>2.0642</v>
          </cell>
          <cell r="AF257">
            <v>2.1972999999999998</v>
          </cell>
          <cell r="AG257">
            <v>2.3347000000000002</v>
          </cell>
          <cell r="AH257">
            <v>2.4763999999999999</v>
          </cell>
          <cell r="AI257">
            <v>2.6223999999999998</v>
          </cell>
          <cell r="AJ257">
            <v>2.7728000000000002</v>
          </cell>
          <cell r="AK257">
            <v>2.9275000000000002</v>
          </cell>
          <cell r="AL257">
            <v>3.0867</v>
          </cell>
          <cell r="AM257">
            <v>3.2503000000000002</v>
          </cell>
          <cell r="AN257">
            <v>3.4184000000000001</v>
          </cell>
          <cell r="AO257">
            <v>3.5910000000000002</v>
          </cell>
          <cell r="AP257">
            <v>3.7681</v>
          </cell>
          <cell r="AQ257">
            <v>3.9498000000000002</v>
          </cell>
          <cell r="AR257">
            <v>4.1360999999999999</v>
          </cell>
          <cell r="AS257">
            <v>4.327</v>
          </cell>
          <cell r="AT257">
            <v>4.5225999999999997</v>
          </cell>
          <cell r="AU257">
            <v>4.7229000000000001</v>
          </cell>
          <cell r="AV257">
            <v>4.9279999999999999</v>
          </cell>
          <cell r="AW257">
            <v>5.1378000000000004</v>
          </cell>
          <cell r="AX257">
            <v>5.3525</v>
          </cell>
          <cell r="AY257">
            <v>5.5720000000000001</v>
          </cell>
        </row>
        <row r="258">
          <cell r="D258">
            <v>3.2599999999999997E-2</v>
          </cell>
          <cell r="E258">
            <v>5.45E-2</v>
          </cell>
          <cell r="F258">
            <v>8.1299999999999997E-2</v>
          </cell>
          <cell r="G258">
            <v>0.1128</v>
          </cell>
          <cell r="H258">
            <v>0.1489</v>
          </cell>
          <cell r="I258">
            <v>0.1895</v>
          </cell>
          <cell r="J258">
            <v>0.2346</v>
          </cell>
          <cell r="K258">
            <v>0.28399999999999997</v>
          </cell>
          <cell r="L258">
            <v>0.3377</v>
          </cell>
          <cell r="M258">
            <v>0.39579999999999999</v>
          </cell>
          <cell r="N258">
            <v>0.45810000000000001</v>
          </cell>
          <cell r="O258">
            <v>0.52470000000000006</v>
          </cell>
          <cell r="P258">
            <v>0.59550000000000003</v>
          </cell>
          <cell r="Q258">
            <v>0.67059999999999997</v>
          </cell>
          <cell r="R258">
            <v>0.75</v>
          </cell>
          <cell r="S258">
            <v>0.83360000000000001</v>
          </cell>
          <cell r="T258">
            <v>0.92149999999999999</v>
          </cell>
          <cell r="U258">
            <v>1.0136000000000001</v>
          </cell>
          <cell r="V258">
            <v>1.1100000000000001</v>
          </cell>
          <cell r="W258">
            <v>1.2105999999999999</v>
          </cell>
          <cell r="X258">
            <v>1.3156000000000001</v>
          </cell>
          <cell r="Y258">
            <v>1.4249000000000001</v>
          </cell>
          <cell r="Z258">
            <v>1.5385</v>
          </cell>
          <cell r="AA258">
            <v>1.6565000000000001</v>
          </cell>
          <cell r="AB258">
            <v>1.7788999999999999</v>
          </cell>
          <cell r="AC258">
            <v>1.9056</v>
          </cell>
          <cell r="AD258">
            <v>2.0367999999999999</v>
          </cell>
          <cell r="AE258">
            <v>2.1724000000000001</v>
          </cell>
          <cell r="AF258">
            <v>2.3123999999999998</v>
          </cell>
          <cell r="AG258">
            <v>2.4569999999999999</v>
          </cell>
          <cell r="AH258">
            <v>2.6061000000000001</v>
          </cell>
          <cell r="AI258">
            <v>2.7597</v>
          </cell>
          <cell r="AJ258">
            <v>2.9178999999999999</v>
          </cell>
          <cell r="AK258">
            <v>3.0807000000000002</v>
          </cell>
          <cell r="AL258">
            <v>3.2482000000000002</v>
          </cell>
          <cell r="AM258">
            <v>3.4203000000000001</v>
          </cell>
          <cell r="AN258">
            <v>3.5971000000000002</v>
          </cell>
          <cell r="AO258">
            <v>3.7787000000000002</v>
          </cell>
          <cell r="AP258">
            <v>3.9649999999999999</v>
          </cell>
          <cell r="AQ258">
            <v>4.1562000000000001</v>
          </cell>
          <cell r="AR258">
            <v>4.3521000000000001</v>
          </cell>
          <cell r="AS258">
            <v>4.5529999999999999</v>
          </cell>
          <cell r="AT258">
            <v>4.7587999999999999</v>
          </cell>
          <cell r="AU258">
            <v>4.9695</v>
          </cell>
          <cell r="AV258">
            <v>5.1852</v>
          </cell>
          <cell r="AW258">
            <v>5.4058999999999999</v>
          </cell>
          <cell r="AX258">
            <v>5.6317000000000004</v>
          </cell>
          <cell r="AY258">
            <v>5.8625999999999996</v>
          </cell>
        </row>
        <row r="259">
          <cell r="D259">
            <v>3.4200000000000001E-2</v>
          </cell>
          <cell r="E259">
            <v>5.7200000000000001E-2</v>
          </cell>
          <cell r="F259">
            <v>8.5400000000000004E-2</v>
          </cell>
          <cell r="G259">
            <v>0.11849999999999999</v>
          </cell>
          <cell r="H259">
            <v>0.15640000000000001</v>
          </cell>
          <cell r="I259">
            <v>0.19900000000000001</v>
          </cell>
          <cell r="J259">
            <v>0.24629999999999999</v>
          </cell>
          <cell r="K259">
            <v>0.29820000000000002</v>
          </cell>
          <cell r="L259">
            <v>0.35460000000000003</v>
          </cell>
          <cell r="M259">
            <v>0.41549999999999998</v>
          </cell>
          <cell r="N259">
            <v>0.48099999999999998</v>
          </cell>
          <cell r="O259">
            <v>0.55089999999999995</v>
          </cell>
          <cell r="P259">
            <v>0.62529999999999997</v>
          </cell>
          <cell r="Q259">
            <v>0.70409999999999995</v>
          </cell>
          <cell r="R259">
            <v>0.78739999999999999</v>
          </cell>
          <cell r="S259">
            <v>0.87519999999999998</v>
          </cell>
          <cell r="T259">
            <v>0.96740000000000004</v>
          </cell>
          <cell r="U259">
            <v>1.0641</v>
          </cell>
          <cell r="V259">
            <v>1.1653</v>
          </cell>
          <cell r="W259">
            <v>1.2709999999999999</v>
          </cell>
          <cell r="X259">
            <v>1.3812</v>
          </cell>
          <cell r="Y259">
            <v>1.4959</v>
          </cell>
          <cell r="Z259">
            <v>1.6152</v>
          </cell>
          <cell r="AA259">
            <v>1.7391000000000001</v>
          </cell>
          <cell r="AB259">
            <v>1.8674999999999999</v>
          </cell>
          <cell r="AC259">
            <v>2.0005000000000002</v>
          </cell>
          <cell r="AD259">
            <v>2.1381999999999999</v>
          </cell>
          <cell r="AE259">
            <v>2.2805</v>
          </cell>
          <cell r="AF259">
            <v>2.4275000000000002</v>
          </cell>
          <cell r="AG259">
            <v>2.5792999999999999</v>
          </cell>
          <cell r="AH259">
            <v>2.7357</v>
          </cell>
          <cell r="AI259">
            <v>2.8969999999999998</v>
          </cell>
          <cell r="AJ259">
            <v>3.0630000000000002</v>
          </cell>
          <cell r="AK259">
            <v>3.2339000000000002</v>
          </cell>
          <cell r="AL259">
            <v>3.4097</v>
          </cell>
          <cell r="AM259">
            <v>3.5903</v>
          </cell>
          <cell r="AN259">
            <v>3.7759</v>
          </cell>
          <cell r="AO259">
            <v>3.9664000000000001</v>
          </cell>
          <cell r="AP259">
            <v>4.1619999999999999</v>
          </cell>
          <cell r="AQ259">
            <v>4.3624999999999998</v>
          </cell>
          <cell r="AR259">
            <v>4.5682</v>
          </cell>
          <cell r="AS259">
            <v>4.7789999999999999</v>
          </cell>
          <cell r="AT259">
            <v>4.9949000000000003</v>
          </cell>
          <cell r="AU259">
            <v>5.2160000000000002</v>
          </cell>
          <cell r="AV259">
            <v>5.4423000000000004</v>
          </cell>
          <cell r="AW259">
            <v>5.6738999999999997</v>
          </cell>
          <cell r="AX259">
            <v>5.9108000000000001</v>
          </cell>
          <cell r="AY259">
            <v>6.1531000000000002</v>
          </cell>
        </row>
        <row r="260">
          <cell r="D260">
            <v>3.5799999999999998E-2</v>
          </cell>
          <cell r="E260">
            <v>5.9900000000000002E-2</v>
          </cell>
          <cell r="F260">
            <v>8.9399999999999993E-2</v>
          </cell>
          <cell r="G260">
            <v>0.1241</v>
          </cell>
          <cell r="H260">
            <v>0.1638</v>
          </cell>
          <cell r="I260">
            <v>0.20849999999999999</v>
          </cell>
          <cell r="J260">
            <v>0.25800000000000001</v>
          </cell>
          <cell r="K260">
            <v>0.31240000000000001</v>
          </cell>
          <cell r="L260">
            <v>0.3715</v>
          </cell>
          <cell r="M260">
            <v>0.43530000000000002</v>
          </cell>
          <cell r="N260">
            <v>0.50390000000000001</v>
          </cell>
          <cell r="O260">
            <v>0.57709999999999995</v>
          </cell>
          <cell r="P260">
            <v>0.65500000000000003</v>
          </cell>
          <cell r="Q260">
            <v>0.73760000000000003</v>
          </cell>
          <cell r="R260">
            <v>0.82489999999999997</v>
          </cell>
          <cell r="S260">
            <v>0.91679999999999995</v>
          </cell>
          <cell r="T260">
            <v>1.0134000000000001</v>
          </cell>
          <cell r="U260">
            <v>1.1147</v>
          </cell>
          <cell r="V260">
            <v>1.2206999999999999</v>
          </cell>
          <cell r="W260">
            <v>1.3313999999999999</v>
          </cell>
          <cell r="X260">
            <v>1.4468000000000001</v>
          </cell>
          <cell r="Y260">
            <v>1.5669999999999999</v>
          </cell>
          <cell r="Z260">
            <v>1.6919</v>
          </cell>
          <cell r="AA260">
            <v>1.8216000000000001</v>
          </cell>
          <cell r="AB260">
            <v>1.9560999999999999</v>
          </cell>
          <cell r="AC260">
            <v>2.0954000000000002</v>
          </cell>
          <cell r="AD260">
            <v>2.2395999999999998</v>
          </cell>
          <cell r="AE260">
            <v>2.3887</v>
          </cell>
          <cell r="AF260">
            <v>2.5426000000000002</v>
          </cell>
          <cell r="AG260">
            <v>2.7014999999999998</v>
          </cell>
          <cell r="AH260">
            <v>2.8654000000000002</v>
          </cell>
          <cell r="AI260">
            <v>3.0343</v>
          </cell>
          <cell r="AJ260">
            <v>3.2082000000000002</v>
          </cell>
          <cell r="AK260">
            <v>3.3871000000000002</v>
          </cell>
          <cell r="AL260">
            <v>3.5710999999999999</v>
          </cell>
          <cell r="AM260">
            <v>3.7603</v>
          </cell>
          <cell r="AN260">
            <v>3.9546000000000001</v>
          </cell>
          <cell r="AO260">
            <v>4.1540999999999997</v>
          </cell>
          <cell r="AP260">
            <v>4.3589000000000002</v>
          </cell>
          <cell r="AQ260">
            <v>4.5689000000000002</v>
          </cell>
          <cell r="AR260">
            <v>4.7842000000000002</v>
          </cell>
          <cell r="AS260">
            <v>5.0049000000000001</v>
          </cell>
          <cell r="AT260">
            <v>5.2309999999999999</v>
          </cell>
          <cell r="AU260">
            <v>5.4625000000000004</v>
          </cell>
          <cell r="AV260">
            <v>5.6994999999999996</v>
          </cell>
          <cell r="AW260">
            <v>5.9420000000000002</v>
          </cell>
          <cell r="AX260">
            <v>6.19</v>
          </cell>
          <cell r="AY260">
            <v>6.4436</v>
          </cell>
        </row>
        <row r="261">
          <cell r="D261">
            <v>3.7499999999999999E-2</v>
          </cell>
          <cell r="E261">
            <v>6.2700000000000006E-2</v>
          </cell>
          <cell r="F261">
            <v>9.35E-2</v>
          </cell>
          <cell r="G261">
            <v>0.12970000000000001</v>
          </cell>
          <cell r="H261">
            <v>0.17130000000000001</v>
          </cell>
          <cell r="I261">
            <v>0.218</v>
          </cell>
          <cell r="J261">
            <v>0.2697</v>
          </cell>
          <cell r="K261">
            <v>0.32650000000000001</v>
          </cell>
          <cell r="L261">
            <v>0.38829999999999998</v>
          </cell>
          <cell r="M261">
            <v>0.4551</v>
          </cell>
          <cell r="N261">
            <v>0.52669999999999995</v>
          </cell>
          <cell r="O261">
            <v>0.60329999999999995</v>
          </cell>
          <cell r="P261">
            <v>0.68469999999999998</v>
          </cell>
          <cell r="Q261">
            <v>0.77110000000000001</v>
          </cell>
          <cell r="R261">
            <v>0.86229999999999996</v>
          </cell>
          <cell r="S261">
            <v>0.95840000000000003</v>
          </cell>
          <cell r="T261">
            <v>1.0593999999999999</v>
          </cell>
          <cell r="U261">
            <v>1.1653</v>
          </cell>
          <cell r="V261">
            <v>1.276</v>
          </cell>
          <cell r="W261">
            <v>1.3917999999999999</v>
          </cell>
          <cell r="X261">
            <v>1.5124</v>
          </cell>
          <cell r="Y261">
            <v>1.6379999999999999</v>
          </cell>
          <cell r="Z261">
            <v>1.7685999999999999</v>
          </cell>
          <cell r="AA261">
            <v>1.9040999999999999</v>
          </cell>
          <cell r="AB261">
            <v>2.0447000000000002</v>
          </cell>
          <cell r="AC261">
            <v>2.1903000000000001</v>
          </cell>
          <cell r="AD261">
            <v>2.3410000000000002</v>
          </cell>
          <cell r="AE261">
            <v>2.4967999999999999</v>
          </cell>
          <cell r="AF261">
            <v>2.6577000000000002</v>
          </cell>
          <cell r="AG261">
            <v>2.8237999999999999</v>
          </cell>
          <cell r="AH261">
            <v>2.9950999999999999</v>
          </cell>
          <cell r="AI261">
            <v>3.1715</v>
          </cell>
          <cell r="AJ261">
            <v>3.3532999999999999</v>
          </cell>
          <cell r="AK261">
            <v>3.5402999999999998</v>
          </cell>
          <cell r="AL261">
            <v>3.7326000000000001</v>
          </cell>
          <cell r="AM261">
            <v>3.9302999999999999</v>
          </cell>
          <cell r="AN261">
            <v>4.1333000000000002</v>
          </cell>
          <cell r="AO261">
            <v>4.3418000000000001</v>
          </cell>
          <cell r="AP261">
            <v>4.5557999999999996</v>
          </cell>
          <cell r="AQ261">
            <v>4.7752999999999997</v>
          </cell>
          <cell r="AR261">
            <v>5.0003000000000002</v>
          </cell>
          <cell r="AS261">
            <v>5.2309000000000001</v>
          </cell>
          <cell r="AT261">
            <v>5.4671000000000003</v>
          </cell>
          <cell r="AU261">
            <v>5.7089999999999996</v>
          </cell>
          <cell r="AV261">
            <v>5.9565999999999999</v>
          </cell>
          <cell r="AW261">
            <v>6.21</v>
          </cell>
          <cell r="AX261">
            <v>6.4691999999999998</v>
          </cell>
          <cell r="AY261">
            <v>6.7342000000000004</v>
          </cell>
        </row>
        <row r="262">
          <cell r="D262">
            <v>3.9100000000000003E-2</v>
          </cell>
          <cell r="E262">
            <v>6.54E-2</v>
          </cell>
          <cell r="F262">
            <v>9.7600000000000006E-2</v>
          </cell>
          <cell r="G262">
            <v>0.13539999999999999</v>
          </cell>
          <cell r="H262">
            <v>0.1787</v>
          </cell>
          <cell r="I262">
            <v>0.22739999999999999</v>
          </cell>
          <cell r="J262">
            <v>0.28149999999999997</v>
          </cell>
          <cell r="K262">
            <v>0.3407</v>
          </cell>
          <cell r="L262">
            <v>0.4052</v>
          </cell>
          <cell r="M262">
            <v>0.4748</v>
          </cell>
          <cell r="N262">
            <v>0.54959999999999998</v>
          </cell>
          <cell r="O262">
            <v>0.62949999999999995</v>
          </cell>
          <cell r="P262">
            <v>0.71450000000000002</v>
          </cell>
          <cell r="Q262">
            <v>0.80459999999999998</v>
          </cell>
          <cell r="R262">
            <v>0.89970000000000006</v>
          </cell>
          <cell r="S262">
            <v>1</v>
          </cell>
          <cell r="T262">
            <v>1.1053999999999999</v>
          </cell>
          <cell r="U262">
            <v>1.2158</v>
          </cell>
          <cell r="V262">
            <v>1.3313999999999999</v>
          </cell>
          <cell r="W262">
            <v>1.4520999999999999</v>
          </cell>
          <cell r="X262">
            <v>1.5780000000000001</v>
          </cell>
          <cell r="Y262">
            <v>1.7090000000000001</v>
          </cell>
          <cell r="Z262">
            <v>1.8452</v>
          </cell>
          <cell r="AA262">
            <v>1.9866999999999999</v>
          </cell>
          <cell r="AB262">
            <v>2.1333000000000002</v>
          </cell>
          <cell r="AC262">
            <v>2.2852000000000001</v>
          </cell>
          <cell r="AD262">
            <v>2.4424000000000001</v>
          </cell>
          <cell r="AE262">
            <v>2.605</v>
          </cell>
          <cell r="AF262">
            <v>2.7728000000000002</v>
          </cell>
          <cell r="AG262">
            <v>2.9460999999999999</v>
          </cell>
          <cell r="AH262">
            <v>3.1246999999999998</v>
          </cell>
          <cell r="AI262">
            <v>3.3088000000000002</v>
          </cell>
          <cell r="AJ262">
            <v>3.4984000000000002</v>
          </cell>
          <cell r="AK262">
            <v>3.6934</v>
          </cell>
          <cell r="AL262">
            <v>3.8940000000000001</v>
          </cell>
          <cell r="AM262">
            <v>4.1002000000000001</v>
          </cell>
          <cell r="AN262">
            <v>4.3121</v>
          </cell>
          <cell r="AO262">
            <v>4.5294999999999996</v>
          </cell>
          <cell r="AP262">
            <v>4.7526999999999999</v>
          </cell>
          <cell r="AQ262">
            <v>4.9816000000000003</v>
          </cell>
          <cell r="AR262">
            <v>5.2163000000000004</v>
          </cell>
          <cell r="AS262">
            <v>5.4568000000000003</v>
          </cell>
          <cell r="AT262">
            <v>5.7031999999999998</v>
          </cell>
          <cell r="AU262">
            <v>5.9554999999999998</v>
          </cell>
          <cell r="AV262">
            <v>6.2138</v>
          </cell>
          <cell r="AW262">
            <v>6.4779999999999998</v>
          </cell>
          <cell r="AX262">
            <v>6.7483000000000004</v>
          </cell>
          <cell r="AY262">
            <v>7.0247000000000002</v>
          </cell>
        </row>
        <row r="263">
          <cell r="D263">
            <v>4.07E-2</v>
          </cell>
          <cell r="E263">
            <v>6.8099999999999994E-2</v>
          </cell>
          <cell r="F263">
            <v>0.1016</v>
          </cell>
          <cell r="G263">
            <v>0.14099999999999999</v>
          </cell>
          <cell r="H263">
            <v>0.18609999999999999</v>
          </cell>
          <cell r="I263">
            <v>0.2369</v>
          </cell>
          <cell r="J263">
            <v>0.29320000000000002</v>
          </cell>
          <cell r="K263">
            <v>0.35489999999999999</v>
          </cell>
          <cell r="L263">
            <v>0.42209999999999998</v>
          </cell>
          <cell r="M263">
            <v>0.49459999999999998</v>
          </cell>
          <cell r="N263">
            <v>0.57250000000000001</v>
          </cell>
          <cell r="O263">
            <v>0.65569999999999995</v>
          </cell>
          <cell r="P263">
            <v>0.74419999999999997</v>
          </cell>
          <cell r="Q263">
            <v>0.83799999999999997</v>
          </cell>
          <cell r="R263">
            <v>0.93720000000000003</v>
          </cell>
          <cell r="S263">
            <v>1.0416000000000001</v>
          </cell>
          <cell r="T263">
            <v>1.1513</v>
          </cell>
          <cell r="U263">
            <v>1.2664</v>
          </cell>
          <cell r="V263">
            <v>1.3867</v>
          </cell>
          <cell r="W263">
            <v>1.5125</v>
          </cell>
          <cell r="X263">
            <v>1.6435999999999999</v>
          </cell>
          <cell r="Y263">
            <v>1.78</v>
          </cell>
          <cell r="Z263">
            <v>1.9218999999999999</v>
          </cell>
          <cell r="AA263">
            <v>2.0691999999999999</v>
          </cell>
          <cell r="AB263">
            <v>2.2219000000000002</v>
          </cell>
          <cell r="AC263">
            <v>2.3801000000000001</v>
          </cell>
          <cell r="AD263">
            <v>2.5438999999999998</v>
          </cell>
          <cell r="AE263">
            <v>2.7130999999999998</v>
          </cell>
          <cell r="AF263">
            <v>2.8879000000000001</v>
          </cell>
          <cell r="AG263">
            <v>3.0682999999999998</v>
          </cell>
          <cell r="AH263">
            <v>3.2544</v>
          </cell>
          <cell r="AI263">
            <v>3.4460999999999999</v>
          </cell>
          <cell r="AJ263">
            <v>3.6435</v>
          </cell>
          <cell r="AK263">
            <v>3.8466</v>
          </cell>
          <cell r="AL263">
            <v>4.0555000000000003</v>
          </cell>
          <cell r="AM263">
            <v>4.2702</v>
          </cell>
          <cell r="AN263">
            <v>4.4908000000000001</v>
          </cell>
          <cell r="AO263">
            <v>4.7172000000000001</v>
          </cell>
          <cell r="AP263">
            <v>4.9496000000000002</v>
          </cell>
          <cell r="AQ263">
            <v>5.1879999999999997</v>
          </cell>
          <cell r="AR263">
            <v>5.4324000000000003</v>
          </cell>
          <cell r="AS263">
            <v>5.6828000000000003</v>
          </cell>
          <cell r="AT263">
            <v>5.9393000000000002</v>
          </cell>
          <cell r="AU263">
            <v>6.202</v>
          </cell>
          <cell r="AV263">
            <v>6.4709000000000003</v>
          </cell>
          <cell r="AW263">
            <v>6.7460000000000004</v>
          </cell>
          <cell r="AX263">
            <v>7.0274999999999999</v>
          </cell>
          <cell r="AY263">
            <v>7.3151999999999999</v>
          </cell>
        </row>
        <row r="264">
          <cell r="D264">
            <v>4.24E-2</v>
          </cell>
          <cell r="E264">
            <v>7.0800000000000002E-2</v>
          </cell>
          <cell r="F264">
            <v>0.1057</v>
          </cell>
          <cell r="G264">
            <v>0.1467</v>
          </cell>
          <cell r="H264">
            <v>0.19359999999999999</v>
          </cell>
          <cell r="I264">
            <v>0.24640000000000001</v>
          </cell>
          <cell r="J264">
            <v>0.3049</v>
          </cell>
          <cell r="K264">
            <v>0.36909999999999998</v>
          </cell>
          <cell r="L264">
            <v>0.43890000000000001</v>
          </cell>
          <cell r="M264">
            <v>0.51439999999999997</v>
          </cell>
          <cell r="N264">
            <v>0.59540000000000004</v>
          </cell>
          <cell r="O264">
            <v>0.68189999999999995</v>
          </cell>
          <cell r="P264">
            <v>0.77390000000000003</v>
          </cell>
          <cell r="Q264">
            <v>0.87150000000000005</v>
          </cell>
          <cell r="R264">
            <v>0.97460000000000002</v>
          </cell>
          <cell r="S264">
            <v>1.0831999999999999</v>
          </cell>
          <cell r="T264">
            <v>1.1973</v>
          </cell>
          <cell r="U264">
            <v>1.3169</v>
          </cell>
          <cell r="V264">
            <v>1.4420999999999999</v>
          </cell>
          <cell r="W264">
            <v>1.5728</v>
          </cell>
          <cell r="X264">
            <v>1.7091000000000001</v>
          </cell>
          <cell r="Y264">
            <v>1.851</v>
          </cell>
          <cell r="Z264">
            <v>1.9985999999999999</v>
          </cell>
          <cell r="AA264">
            <v>2.1516999999999999</v>
          </cell>
          <cell r="AB264">
            <v>2.3105000000000002</v>
          </cell>
          <cell r="AC264">
            <v>2.4750000000000001</v>
          </cell>
          <cell r="AD264">
            <v>2.6453000000000002</v>
          </cell>
          <cell r="AE264">
            <v>2.8212000000000002</v>
          </cell>
          <cell r="AF264">
            <v>3.0030000000000001</v>
          </cell>
          <cell r="AG264">
            <v>3.1905999999999999</v>
          </cell>
          <cell r="AH264">
            <v>3.3839999999999999</v>
          </cell>
          <cell r="AI264">
            <v>3.5832999999999999</v>
          </cell>
          <cell r="AJ264">
            <v>3.7885</v>
          </cell>
          <cell r="AK264">
            <v>3.9996999999999998</v>
          </cell>
          <cell r="AL264">
            <v>4.2168999999999999</v>
          </cell>
          <cell r="AM264">
            <v>4.4401999999999999</v>
          </cell>
          <cell r="AN264">
            <v>4.6695000000000002</v>
          </cell>
          <cell r="AO264">
            <v>4.9048999999999996</v>
          </cell>
          <cell r="AP264">
            <v>5.1464999999999996</v>
          </cell>
          <cell r="AQ264">
            <v>5.3943000000000003</v>
          </cell>
          <cell r="AR264">
            <v>5.6483999999999996</v>
          </cell>
          <cell r="AS264">
            <v>5.9086999999999996</v>
          </cell>
          <cell r="AT264">
            <v>6.1753999999999998</v>
          </cell>
          <cell r="AU264">
            <v>6.4485000000000001</v>
          </cell>
          <cell r="AV264">
            <v>6.7281000000000004</v>
          </cell>
          <cell r="AW264">
            <v>7.0141</v>
          </cell>
          <cell r="AX264">
            <v>7.3066000000000004</v>
          </cell>
          <cell r="AY264">
            <v>7.6056999999999997</v>
          </cell>
        </row>
        <row r="265">
          <cell r="D265">
            <v>4.3999999999999997E-2</v>
          </cell>
          <cell r="E265">
            <v>7.3599999999999999E-2</v>
          </cell>
          <cell r="F265">
            <v>0.10979999999999999</v>
          </cell>
          <cell r="G265">
            <v>0.15229999999999999</v>
          </cell>
          <cell r="H265">
            <v>0.20100000000000001</v>
          </cell>
          <cell r="I265">
            <v>0.25580000000000003</v>
          </cell>
          <cell r="J265">
            <v>0.31659999999999999</v>
          </cell>
          <cell r="K265">
            <v>0.38329999999999997</v>
          </cell>
          <cell r="L265">
            <v>0.45579999999999998</v>
          </cell>
          <cell r="M265">
            <v>0.53410000000000002</v>
          </cell>
          <cell r="N265">
            <v>0.61819999999999997</v>
          </cell>
          <cell r="O265">
            <v>0.70809999999999995</v>
          </cell>
          <cell r="P265">
            <v>0.80369999999999997</v>
          </cell>
          <cell r="Q265">
            <v>0.90500000000000003</v>
          </cell>
          <cell r="R265">
            <v>1.012</v>
          </cell>
          <cell r="S265">
            <v>1.1248</v>
          </cell>
          <cell r="T265">
            <v>1.2432000000000001</v>
          </cell>
          <cell r="U265">
            <v>1.3674999999999999</v>
          </cell>
          <cell r="V265">
            <v>1.4974000000000001</v>
          </cell>
          <cell r="W265">
            <v>1.6332</v>
          </cell>
          <cell r="X265">
            <v>1.7746999999999999</v>
          </cell>
          <cell r="Y265">
            <v>1.9219999999999999</v>
          </cell>
          <cell r="Z265">
            <v>2.0752000000000002</v>
          </cell>
          <cell r="AA265">
            <v>2.2342</v>
          </cell>
          <cell r="AB265">
            <v>2.3990999999999998</v>
          </cell>
          <cell r="AC265">
            <v>2.5699000000000001</v>
          </cell>
          <cell r="AD265">
            <v>2.7467000000000001</v>
          </cell>
          <cell r="AE265">
            <v>2.9293999999999998</v>
          </cell>
          <cell r="AF265">
            <v>3.1181000000000001</v>
          </cell>
          <cell r="AG265">
            <v>3.3128000000000002</v>
          </cell>
          <cell r="AH265">
            <v>3.5135999999999998</v>
          </cell>
          <cell r="AI265">
            <v>3.7206000000000001</v>
          </cell>
          <cell r="AJ265">
            <v>3.9336000000000002</v>
          </cell>
          <cell r="AK265">
            <v>4.1528999999999998</v>
          </cell>
          <cell r="AL265">
            <v>4.3784000000000001</v>
          </cell>
          <cell r="AM265">
            <v>4.6101000000000001</v>
          </cell>
          <cell r="AN265">
            <v>4.8482000000000003</v>
          </cell>
          <cell r="AO265">
            <v>5.0926</v>
          </cell>
          <cell r="AP265">
            <v>5.3433999999999999</v>
          </cell>
          <cell r="AQ265">
            <v>5.6006999999999998</v>
          </cell>
          <cell r="AR265">
            <v>5.8643999999999998</v>
          </cell>
          <cell r="AS265">
            <v>6.1346999999999996</v>
          </cell>
          <cell r="AT265">
            <v>6.4115000000000002</v>
          </cell>
          <cell r="AU265">
            <v>6.6950000000000003</v>
          </cell>
          <cell r="AV265">
            <v>6.9851999999999999</v>
          </cell>
          <cell r="AW265">
            <v>7.2820999999999998</v>
          </cell>
          <cell r="AX265">
            <v>7.5857999999999999</v>
          </cell>
          <cell r="AY265">
            <v>7.8963000000000001</v>
          </cell>
        </row>
        <row r="266">
          <cell r="D266">
            <v>4.5600000000000002E-2</v>
          </cell>
          <cell r="E266">
            <v>7.6300000000000007E-2</v>
          </cell>
          <cell r="F266">
            <v>0.1138</v>
          </cell>
          <cell r="G266">
            <v>0.15790000000000001</v>
          </cell>
          <cell r="H266">
            <v>0.20849999999999999</v>
          </cell>
          <cell r="I266">
            <v>0.26529999999999998</v>
          </cell>
          <cell r="J266">
            <v>0.32829999999999998</v>
          </cell>
          <cell r="K266">
            <v>0.39750000000000002</v>
          </cell>
          <cell r="L266">
            <v>0.47270000000000001</v>
          </cell>
          <cell r="M266">
            <v>0.55389999999999995</v>
          </cell>
          <cell r="N266">
            <v>0.6411</v>
          </cell>
          <cell r="O266">
            <v>0.73429999999999995</v>
          </cell>
          <cell r="P266">
            <v>0.83340000000000003</v>
          </cell>
          <cell r="Q266">
            <v>0.93840000000000001</v>
          </cell>
          <cell r="R266">
            <v>1.0494000000000001</v>
          </cell>
          <cell r="S266">
            <v>1.1662999999999999</v>
          </cell>
          <cell r="T266">
            <v>1.2891999999999999</v>
          </cell>
          <cell r="U266">
            <v>1.4179999999999999</v>
          </cell>
          <cell r="V266">
            <v>1.5528</v>
          </cell>
          <cell r="W266">
            <v>1.6935</v>
          </cell>
          <cell r="X266">
            <v>1.8403</v>
          </cell>
          <cell r="Y266">
            <v>1.9930000000000001</v>
          </cell>
          <cell r="Z266">
            <v>2.1518999999999999</v>
          </cell>
          <cell r="AA266">
            <v>2.3167</v>
          </cell>
          <cell r="AB266">
            <v>2.4876999999999998</v>
          </cell>
          <cell r="AC266">
            <v>2.6648000000000001</v>
          </cell>
          <cell r="AD266">
            <v>2.8479999999999999</v>
          </cell>
          <cell r="AE266">
            <v>3.0375000000000001</v>
          </cell>
          <cell r="AF266">
            <v>3.2330999999999999</v>
          </cell>
          <cell r="AG266">
            <v>3.4350999999999998</v>
          </cell>
          <cell r="AH266">
            <v>3.6433</v>
          </cell>
          <cell r="AI266">
            <v>3.8578000000000001</v>
          </cell>
          <cell r="AJ266">
            <v>4.0787000000000004</v>
          </cell>
          <cell r="AK266">
            <v>4.306</v>
          </cell>
          <cell r="AL266">
            <v>4.5397999999999996</v>
          </cell>
          <cell r="AM266">
            <v>4.7801</v>
          </cell>
          <cell r="AN266">
            <v>5.0269000000000004</v>
          </cell>
          <cell r="AO266">
            <v>5.2803000000000004</v>
          </cell>
          <cell r="AP266">
            <v>5.5403000000000002</v>
          </cell>
          <cell r="AQ266">
            <v>5.8070000000000004</v>
          </cell>
          <cell r="AR266">
            <v>6.0804</v>
          </cell>
          <cell r="AS266">
            <v>6.3605999999999998</v>
          </cell>
          <cell r="AT266">
            <v>6.6475999999999997</v>
          </cell>
          <cell r="AU266">
            <v>6.9414999999999996</v>
          </cell>
          <cell r="AV266">
            <v>7.2423000000000002</v>
          </cell>
          <cell r="AW266">
            <v>7.5500999999999996</v>
          </cell>
          <cell r="AX266">
            <v>7.8648999999999996</v>
          </cell>
          <cell r="AY266">
            <v>8.1867999999999999</v>
          </cell>
        </row>
        <row r="267">
          <cell r="D267">
            <v>4.7199999999999999E-2</v>
          </cell>
          <cell r="E267">
            <v>7.9000000000000001E-2</v>
          </cell>
          <cell r="F267">
            <v>0.1179</v>
          </cell>
          <cell r="G267">
            <v>0.1636</v>
          </cell>
          <cell r="H267">
            <v>0.21590000000000001</v>
          </cell>
          <cell r="I267">
            <v>0.27479999999999999</v>
          </cell>
          <cell r="J267">
            <v>0.34</v>
          </cell>
          <cell r="K267">
            <v>0.41160000000000002</v>
          </cell>
          <cell r="L267">
            <v>0.48949999999999999</v>
          </cell>
          <cell r="M267">
            <v>0.57369999999999999</v>
          </cell>
          <cell r="N267">
            <v>0.66400000000000003</v>
          </cell>
          <cell r="O267">
            <v>0.76049999999999995</v>
          </cell>
          <cell r="P267">
            <v>0.86309999999999998</v>
          </cell>
          <cell r="Q267">
            <v>0.97189999999999999</v>
          </cell>
          <cell r="R267">
            <v>1.0868</v>
          </cell>
          <cell r="S267">
            <v>1.2079</v>
          </cell>
          <cell r="T267">
            <v>1.3351</v>
          </cell>
          <cell r="U267">
            <v>1.4684999999999999</v>
          </cell>
          <cell r="V267">
            <v>1.6081000000000001</v>
          </cell>
          <cell r="W267">
            <v>1.7539</v>
          </cell>
          <cell r="X267">
            <v>1.9057999999999999</v>
          </cell>
          <cell r="Y267">
            <v>2.0640000000000001</v>
          </cell>
          <cell r="Z267">
            <v>2.2284999999999999</v>
          </cell>
          <cell r="AA267">
            <v>2.3992</v>
          </cell>
          <cell r="AB267">
            <v>2.5762999999999998</v>
          </cell>
          <cell r="AC267">
            <v>2.7597</v>
          </cell>
          <cell r="AD267">
            <v>2.9493999999999998</v>
          </cell>
          <cell r="AE267">
            <v>3.1456</v>
          </cell>
          <cell r="AF267">
            <v>3.3481999999999998</v>
          </cell>
          <cell r="AG267">
            <v>3.5573000000000001</v>
          </cell>
          <cell r="AH267">
            <v>3.7728999999999999</v>
          </cell>
          <cell r="AI267">
            <v>3.9950000000000001</v>
          </cell>
          <cell r="AJ267">
            <v>4.2237999999999998</v>
          </cell>
          <cell r="AK267">
            <v>4.4592000000000001</v>
          </cell>
          <cell r="AL267">
            <v>4.7012</v>
          </cell>
          <cell r="AM267">
            <v>4.95</v>
          </cell>
          <cell r="AN267">
            <v>5.2055999999999996</v>
          </cell>
          <cell r="AO267">
            <v>5.468</v>
          </cell>
          <cell r="AP267">
            <v>5.7371999999999996</v>
          </cell>
          <cell r="AQ267">
            <v>6.0133000000000001</v>
          </cell>
          <cell r="AR267">
            <v>6.2964000000000002</v>
          </cell>
          <cell r="AS267">
            <v>6.5865</v>
          </cell>
          <cell r="AT267">
            <v>6.8837000000000002</v>
          </cell>
          <cell r="AU267">
            <v>7.1879999999999997</v>
          </cell>
          <cell r="AV267">
            <v>7.4995000000000003</v>
          </cell>
          <cell r="AW267">
            <v>7.8181000000000003</v>
          </cell>
          <cell r="AX267">
            <v>8.1440999999999999</v>
          </cell>
          <cell r="AY267">
            <v>8.4772999999999996</v>
          </cell>
        </row>
        <row r="268">
          <cell r="D268">
            <v>4.8899999999999999E-2</v>
          </cell>
          <cell r="E268">
            <v>8.1699999999999995E-2</v>
          </cell>
          <cell r="F268">
            <v>0.12189999999999999</v>
          </cell>
          <cell r="G268">
            <v>0.16919999999999999</v>
          </cell>
          <cell r="H268">
            <v>0.22339999999999999</v>
          </cell>
          <cell r="I268">
            <v>0.28420000000000001</v>
          </cell>
          <cell r="J268">
            <v>0.3518</v>
          </cell>
          <cell r="K268">
            <v>0.42580000000000001</v>
          </cell>
          <cell r="L268">
            <v>0.50639999999999996</v>
          </cell>
          <cell r="M268">
            <v>0.59340000000000004</v>
          </cell>
          <cell r="N268">
            <v>0.68679999999999997</v>
          </cell>
          <cell r="O268">
            <v>0.78659999999999997</v>
          </cell>
          <cell r="P268">
            <v>0.89280000000000004</v>
          </cell>
          <cell r="Q268">
            <v>1.0054000000000001</v>
          </cell>
          <cell r="R268">
            <v>1.1242000000000001</v>
          </cell>
          <cell r="S268">
            <v>1.2495000000000001</v>
          </cell>
          <cell r="T268">
            <v>1.3811</v>
          </cell>
          <cell r="U268">
            <v>1.5190999999999999</v>
          </cell>
          <cell r="V268">
            <v>1.6634</v>
          </cell>
          <cell r="W268">
            <v>1.8142</v>
          </cell>
          <cell r="X268">
            <v>1.9714</v>
          </cell>
          <cell r="Y268">
            <v>2.1349999999999998</v>
          </cell>
          <cell r="Z268">
            <v>2.3050999999999999</v>
          </cell>
          <cell r="AA268">
            <v>2.4817</v>
          </cell>
          <cell r="AB268">
            <v>2.6648999999999998</v>
          </cell>
          <cell r="AC268">
            <v>2.8544999999999998</v>
          </cell>
          <cell r="AD268">
            <v>3.0508000000000002</v>
          </cell>
          <cell r="AE268">
            <v>3.2536999999999998</v>
          </cell>
          <cell r="AF268">
            <v>3.4632999999999998</v>
          </cell>
          <cell r="AG268">
            <v>3.6795</v>
          </cell>
          <cell r="AH268">
            <v>3.9024999999999999</v>
          </cell>
          <cell r="AI268">
            <v>4.1322999999999999</v>
          </cell>
          <cell r="AJ268">
            <v>4.3689</v>
          </cell>
          <cell r="AK268">
            <v>4.6123000000000003</v>
          </cell>
          <cell r="AL268">
            <v>4.8627000000000002</v>
          </cell>
          <cell r="AM268">
            <v>5.12</v>
          </cell>
          <cell r="AN268">
            <v>5.3842999999999996</v>
          </cell>
          <cell r="AO268">
            <v>5.6555999999999997</v>
          </cell>
          <cell r="AP268">
            <v>5.9340999999999999</v>
          </cell>
          <cell r="AQ268">
            <v>6.2196999999999996</v>
          </cell>
          <cell r="AR268">
            <v>6.5125000000000002</v>
          </cell>
          <cell r="AS268">
            <v>6.8125</v>
          </cell>
          <cell r="AT268">
            <v>7.1197999999999997</v>
          </cell>
          <cell r="AU268">
            <v>7.4344999999999999</v>
          </cell>
          <cell r="AV268">
            <v>7.7565999999999997</v>
          </cell>
          <cell r="AW268">
            <v>8.0861000000000001</v>
          </cell>
          <cell r="AX268">
            <v>8.4231999999999996</v>
          </cell>
          <cell r="AY268">
            <v>8.7677999999999994</v>
          </cell>
        </row>
        <row r="269">
          <cell r="D269">
            <v>5.0500000000000003E-2</v>
          </cell>
          <cell r="E269">
            <v>8.4500000000000006E-2</v>
          </cell>
          <cell r="F269">
            <v>0.126</v>
          </cell>
          <cell r="G269">
            <v>0.17480000000000001</v>
          </cell>
          <cell r="H269">
            <v>0.23080000000000001</v>
          </cell>
          <cell r="I269">
            <v>0.29370000000000002</v>
          </cell>
          <cell r="J269">
            <v>0.36349999999999999</v>
          </cell>
          <cell r="K269">
            <v>0.44</v>
          </cell>
          <cell r="L269">
            <v>0.52329999999999999</v>
          </cell>
          <cell r="M269">
            <v>0.61319999999999997</v>
          </cell>
          <cell r="N269">
            <v>0.7097</v>
          </cell>
          <cell r="O269">
            <v>0.81279999999999997</v>
          </cell>
          <cell r="P269">
            <v>0.92249999999999999</v>
          </cell>
          <cell r="Q269">
            <v>1.0387999999999999</v>
          </cell>
          <cell r="R269">
            <v>1.1617</v>
          </cell>
          <cell r="S269">
            <v>1.2910999999999999</v>
          </cell>
          <cell r="T269">
            <v>1.4271</v>
          </cell>
          <cell r="U269">
            <v>1.5696000000000001</v>
          </cell>
          <cell r="V269">
            <v>1.7188000000000001</v>
          </cell>
          <cell r="W269">
            <v>1.8746</v>
          </cell>
          <cell r="X269">
            <v>2.0369999999999999</v>
          </cell>
          <cell r="Y269">
            <v>2.206</v>
          </cell>
          <cell r="Z269">
            <v>2.3818000000000001</v>
          </cell>
          <cell r="AA269">
            <v>2.5642</v>
          </cell>
          <cell r="AB269">
            <v>2.7534000000000001</v>
          </cell>
          <cell r="AC269">
            <v>2.9493999999999998</v>
          </cell>
          <cell r="AD269">
            <v>3.1522000000000001</v>
          </cell>
          <cell r="AE269">
            <v>3.3618000000000001</v>
          </cell>
          <cell r="AF269">
            <v>3.5783</v>
          </cell>
          <cell r="AG269">
            <v>3.8016999999999999</v>
          </cell>
          <cell r="AH269">
            <v>4.0320999999999998</v>
          </cell>
          <cell r="AI269">
            <v>4.2694999999999999</v>
          </cell>
          <cell r="AJ269">
            <v>4.5138999999999996</v>
          </cell>
          <cell r="AK269">
            <v>4.7653999999999996</v>
          </cell>
          <cell r="AL269">
            <v>5.0240999999999998</v>
          </cell>
          <cell r="AM269">
            <v>5.2899000000000003</v>
          </cell>
          <cell r="AN269">
            <v>5.5629999999999997</v>
          </cell>
          <cell r="AO269">
            <v>5.8433000000000002</v>
          </cell>
          <cell r="AP269">
            <v>6.1310000000000002</v>
          </cell>
          <cell r="AQ269">
            <v>6.4260000000000002</v>
          </cell>
          <cell r="AR269">
            <v>6.7285000000000004</v>
          </cell>
          <cell r="AS269">
            <v>7.0384000000000002</v>
          </cell>
          <cell r="AT269">
            <v>7.3559000000000001</v>
          </cell>
          <cell r="AU269">
            <v>7.681</v>
          </cell>
          <cell r="AV269">
            <v>8.0137</v>
          </cell>
          <cell r="AW269">
            <v>8.3541000000000007</v>
          </cell>
          <cell r="AX269">
            <v>8.7022999999999993</v>
          </cell>
          <cell r="AY269">
            <v>9.0584000000000007</v>
          </cell>
        </row>
        <row r="270">
          <cell r="D270">
            <v>5.21E-2</v>
          </cell>
          <cell r="E270">
            <v>8.72E-2</v>
          </cell>
          <cell r="F270">
            <v>0.13009999999999999</v>
          </cell>
          <cell r="G270">
            <v>0.18049999999999999</v>
          </cell>
          <cell r="H270">
            <v>0.2382</v>
          </cell>
          <cell r="I270">
            <v>0.30320000000000003</v>
          </cell>
          <cell r="J270">
            <v>0.37519999999999998</v>
          </cell>
          <cell r="K270">
            <v>0.45419999999999999</v>
          </cell>
          <cell r="L270">
            <v>0.54010000000000002</v>
          </cell>
          <cell r="M270">
            <v>0.63290000000000002</v>
          </cell>
          <cell r="N270">
            <v>0.73260000000000003</v>
          </cell>
          <cell r="O270">
            <v>0.83899999999999997</v>
          </cell>
          <cell r="P270">
            <v>0.95230000000000004</v>
          </cell>
          <cell r="Q270">
            <v>1.0723</v>
          </cell>
          <cell r="R270">
            <v>1.1991000000000001</v>
          </cell>
          <cell r="S270">
            <v>1.3326</v>
          </cell>
          <cell r="T270">
            <v>1.4730000000000001</v>
          </cell>
          <cell r="U270">
            <v>1.6202000000000001</v>
          </cell>
          <cell r="V270">
            <v>1.7741</v>
          </cell>
          <cell r="W270">
            <v>1.9349000000000001</v>
          </cell>
          <cell r="X270">
            <v>2.1025</v>
          </cell>
          <cell r="Y270">
            <v>2.2770000000000001</v>
          </cell>
          <cell r="Z270">
            <v>2.4584000000000001</v>
          </cell>
          <cell r="AA270">
            <v>2.6467000000000001</v>
          </cell>
          <cell r="AB270">
            <v>2.8420000000000001</v>
          </cell>
          <cell r="AC270">
            <v>3.0442999999999998</v>
          </cell>
          <cell r="AD270">
            <v>3.2536</v>
          </cell>
          <cell r="AE270">
            <v>3.4699</v>
          </cell>
          <cell r="AF270">
            <v>3.6934</v>
          </cell>
          <cell r="AG270">
            <v>3.9239999999999999</v>
          </cell>
          <cell r="AH270">
            <v>4.1616999999999997</v>
          </cell>
          <cell r="AI270">
            <v>4.4066999999999998</v>
          </cell>
          <cell r="AJ270">
            <v>4.6589999999999998</v>
          </cell>
          <cell r="AK270">
            <v>4.9185999999999996</v>
          </cell>
          <cell r="AL270">
            <v>5.1855000000000002</v>
          </cell>
          <cell r="AM270">
            <v>5.4598000000000004</v>
          </cell>
          <cell r="AN270">
            <v>5.7416</v>
          </cell>
          <cell r="AO270">
            <v>6.0309999999999997</v>
          </cell>
          <cell r="AP270">
            <v>6.3277999999999999</v>
          </cell>
          <cell r="AQ270">
            <v>6.6322999999999999</v>
          </cell>
          <cell r="AR270">
            <v>6.9444999999999997</v>
          </cell>
          <cell r="AS270">
            <v>7.2643000000000004</v>
          </cell>
          <cell r="AT270">
            <v>7.5919999999999996</v>
          </cell>
          <cell r="AU270">
            <v>7.9275000000000002</v>
          </cell>
          <cell r="AV270">
            <v>8.2707999999999995</v>
          </cell>
          <cell r="AW270">
            <v>8.6220999999999997</v>
          </cell>
          <cell r="AX270">
            <v>8.9815000000000005</v>
          </cell>
          <cell r="AY270">
            <v>9.3489000000000004</v>
          </cell>
        </row>
        <row r="271">
          <cell r="D271">
            <v>5.3800000000000001E-2</v>
          </cell>
          <cell r="E271">
            <v>8.9899999999999994E-2</v>
          </cell>
          <cell r="F271">
            <v>0.1341</v>
          </cell>
          <cell r="G271">
            <v>0.18609999999999999</v>
          </cell>
          <cell r="H271">
            <v>0.2457</v>
          </cell>
          <cell r="I271">
            <v>0.31259999999999999</v>
          </cell>
          <cell r="J271">
            <v>0.38690000000000002</v>
          </cell>
          <cell r="K271">
            <v>0.46839999999999998</v>
          </cell>
          <cell r="L271">
            <v>0.55700000000000005</v>
          </cell>
          <cell r="M271">
            <v>0.65269999999999995</v>
          </cell>
          <cell r="N271">
            <v>0.75539999999999996</v>
          </cell>
          <cell r="O271">
            <v>0.86519999999999997</v>
          </cell>
          <cell r="P271">
            <v>0.98199999999999998</v>
          </cell>
          <cell r="Q271">
            <v>1.1056999999999999</v>
          </cell>
          <cell r="R271">
            <v>1.2364999999999999</v>
          </cell>
          <cell r="S271">
            <v>1.3742000000000001</v>
          </cell>
          <cell r="T271">
            <v>1.5189999999999999</v>
          </cell>
          <cell r="U271">
            <v>1.6707000000000001</v>
          </cell>
          <cell r="V271">
            <v>1.8293999999999999</v>
          </cell>
          <cell r="W271">
            <v>1.9952000000000001</v>
          </cell>
          <cell r="X271">
            <v>2.1680999999999999</v>
          </cell>
          <cell r="Y271">
            <v>2.3479999999999999</v>
          </cell>
          <cell r="Z271">
            <v>2.5350999999999999</v>
          </cell>
          <cell r="AA271">
            <v>2.7292000000000001</v>
          </cell>
          <cell r="AB271">
            <v>2.9306000000000001</v>
          </cell>
          <cell r="AC271">
            <v>3.1392000000000002</v>
          </cell>
          <cell r="AD271">
            <v>3.355</v>
          </cell>
          <cell r="AE271">
            <v>3.5779999999999998</v>
          </cell>
          <cell r="AF271">
            <v>3.8083999999999998</v>
          </cell>
          <cell r="AG271">
            <v>4.0461999999999998</v>
          </cell>
          <cell r="AH271">
            <v>4.2914000000000003</v>
          </cell>
          <cell r="AI271">
            <v>4.5439999999999996</v>
          </cell>
          <cell r="AJ271">
            <v>4.8041</v>
          </cell>
          <cell r="AK271">
            <v>5.0716999999999999</v>
          </cell>
          <cell r="AL271">
            <v>5.3468999999999998</v>
          </cell>
          <cell r="AM271">
            <v>5.6298000000000004</v>
          </cell>
          <cell r="AN271">
            <v>5.9203000000000001</v>
          </cell>
          <cell r="AO271">
            <v>6.2186000000000003</v>
          </cell>
          <cell r="AP271">
            <v>6.5247000000000002</v>
          </cell>
          <cell r="AQ271">
            <v>6.8385999999999996</v>
          </cell>
          <cell r="AR271">
            <v>7.1604999999999999</v>
          </cell>
          <cell r="AS271">
            <v>7.4901999999999997</v>
          </cell>
          <cell r="AT271">
            <v>7.8280000000000003</v>
          </cell>
          <cell r="AU271">
            <v>8.1738999999999997</v>
          </cell>
          <cell r="AV271">
            <v>8.5279000000000007</v>
          </cell>
          <cell r="AW271">
            <v>8.8901000000000003</v>
          </cell>
          <cell r="AX271">
            <v>9.2606000000000002</v>
          </cell>
          <cell r="AY271">
            <v>9.6394000000000002</v>
          </cell>
        </row>
        <row r="272">
          <cell r="D272">
            <v>5.5399999999999998E-2</v>
          </cell>
          <cell r="E272">
            <v>9.2600000000000002E-2</v>
          </cell>
          <cell r="F272">
            <v>0.13819999999999999</v>
          </cell>
          <cell r="G272">
            <v>0.1918</v>
          </cell>
          <cell r="H272">
            <v>0.25309999999999999</v>
          </cell>
          <cell r="I272">
            <v>0.3221</v>
          </cell>
          <cell r="J272">
            <v>0.39860000000000001</v>
          </cell>
          <cell r="K272">
            <v>0.48259999999999997</v>
          </cell>
          <cell r="L272">
            <v>0.57379999999999998</v>
          </cell>
          <cell r="M272">
            <v>0.6724</v>
          </cell>
          <cell r="N272">
            <v>0.77829999999999999</v>
          </cell>
          <cell r="O272">
            <v>0.89139999999999997</v>
          </cell>
          <cell r="P272">
            <v>1.0117</v>
          </cell>
          <cell r="Q272">
            <v>1.1392</v>
          </cell>
          <cell r="R272">
            <v>1.2739</v>
          </cell>
          <cell r="S272">
            <v>1.4157999999999999</v>
          </cell>
          <cell r="T272">
            <v>1.5649</v>
          </cell>
          <cell r="U272">
            <v>1.7212000000000001</v>
          </cell>
          <cell r="V272">
            <v>1.8848</v>
          </cell>
          <cell r="W272">
            <v>2.0556000000000001</v>
          </cell>
          <cell r="X272">
            <v>2.2336</v>
          </cell>
          <cell r="Y272">
            <v>2.419</v>
          </cell>
          <cell r="Z272">
            <v>2.6116999999999999</v>
          </cell>
          <cell r="AA272">
            <v>2.8117000000000001</v>
          </cell>
          <cell r="AB272">
            <v>3.0192000000000001</v>
          </cell>
          <cell r="AC272">
            <v>3.234</v>
          </cell>
          <cell r="AD272">
            <v>3.4563000000000001</v>
          </cell>
          <cell r="AE272">
            <v>3.6861000000000002</v>
          </cell>
          <cell r="AF272">
            <v>3.9235000000000002</v>
          </cell>
          <cell r="AG272">
            <v>4.1684000000000001</v>
          </cell>
          <cell r="AH272">
            <v>4.4210000000000003</v>
          </cell>
          <cell r="AI272">
            <v>4.6811999999999996</v>
          </cell>
          <cell r="AJ272">
            <v>4.9490999999999996</v>
          </cell>
          <cell r="AK272">
            <v>5.2248000000000001</v>
          </cell>
          <cell r="AL272">
            <v>5.5083000000000002</v>
          </cell>
          <cell r="AM272">
            <v>5.7996999999999996</v>
          </cell>
          <cell r="AN272">
            <v>6.0990000000000002</v>
          </cell>
          <cell r="AO272">
            <v>6.4062999999999999</v>
          </cell>
          <cell r="AP272">
            <v>6.7215999999999996</v>
          </cell>
          <cell r="AQ272">
            <v>7.0449000000000002</v>
          </cell>
          <cell r="AR272">
            <v>7.3765000000000001</v>
          </cell>
          <cell r="AS272">
            <v>7.7161999999999997</v>
          </cell>
          <cell r="AT272">
            <v>8.0640999999999998</v>
          </cell>
          <cell r="AU272">
            <v>8.4204000000000008</v>
          </cell>
          <cell r="AV272">
            <v>8.7850999999999999</v>
          </cell>
          <cell r="AW272">
            <v>9.1582000000000008</v>
          </cell>
          <cell r="AX272">
            <v>9.5396999999999998</v>
          </cell>
          <cell r="AY272">
            <v>9.9298999999999999</v>
          </cell>
        </row>
        <row r="273">
          <cell r="D273">
            <v>5.7000000000000002E-2</v>
          </cell>
          <cell r="E273">
            <v>9.5399999999999999E-2</v>
          </cell>
          <cell r="F273">
            <v>0.14230000000000001</v>
          </cell>
          <cell r="G273">
            <v>0.19739999999999999</v>
          </cell>
          <cell r="H273">
            <v>0.26050000000000001</v>
          </cell>
          <cell r="I273">
            <v>0.33160000000000001</v>
          </cell>
          <cell r="J273">
            <v>0.4103</v>
          </cell>
          <cell r="K273">
            <v>0.49669999999999997</v>
          </cell>
          <cell r="L273">
            <v>0.5907</v>
          </cell>
          <cell r="M273">
            <v>0.69220000000000004</v>
          </cell>
          <cell r="N273">
            <v>0.80120000000000002</v>
          </cell>
          <cell r="O273">
            <v>0.91759999999999997</v>
          </cell>
          <cell r="P273">
            <v>1.0414000000000001</v>
          </cell>
          <cell r="Q273">
            <v>1.1727000000000001</v>
          </cell>
          <cell r="R273">
            <v>1.3112999999999999</v>
          </cell>
          <cell r="S273">
            <v>1.4574</v>
          </cell>
          <cell r="T273">
            <v>1.6108</v>
          </cell>
          <cell r="U273">
            <v>1.7718</v>
          </cell>
          <cell r="V273">
            <v>1.9400999999999999</v>
          </cell>
          <cell r="W273">
            <v>2.1158999999999999</v>
          </cell>
          <cell r="X273">
            <v>2.2991999999999999</v>
          </cell>
          <cell r="Y273">
            <v>2.4900000000000002</v>
          </cell>
          <cell r="Z273">
            <v>2.6882999999999999</v>
          </cell>
          <cell r="AA273">
            <v>2.8942000000000001</v>
          </cell>
          <cell r="AB273">
            <v>3.1076999999999999</v>
          </cell>
          <cell r="AC273">
            <v>3.3289</v>
          </cell>
          <cell r="AD273">
            <v>3.5577000000000001</v>
          </cell>
          <cell r="AE273">
            <v>3.7942</v>
          </cell>
          <cell r="AF273">
            <v>4.0385</v>
          </cell>
          <cell r="AG273">
            <v>4.2906000000000004</v>
          </cell>
          <cell r="AH273">
            <v>4.5506000000000002</v>
          </cell>
          <cell r="AI273">
            <v>4.8183999999999996</v>
          </cell>
          <cell r="AJ273">
            <v>5.0941999999999998</v>
          </cell>
          <cell r="AK273">
            <v>5.3779000000000003</v>
          </cell>
          <cell r="AL273">
            <v>5.6696999999999997</v>
          </cell>
          <cell r="AM273">
            <v>5.9695999999999998</v>
          </cell>
          <cell r="AN273">
            <v>6.2777000000000003</v>
          </cell>
          <cell r="AO273">
            <v>6.5938999999999997</v>
          </cell>
          <cell r="AP273">
            <v>6.9184000000000001</v>
          </cell>
          <cell r="AQ273">
            <v>7.2511999999999999</v>
          </cell>
          <cell r="AR273">
            <v>7.5923999999999996</v>
          </cell>
          <cell r="AS273">
            <v>7.9420999999999999</v>
          </cell>
          <cell r="AT273">
            <v>8.3002000000000002</v>
          </cell>
          <cell r="AU273">
            <v>8.6669</v>
          </cell>
          <cell r="AV273">
            <v>9.0421999999999993</v>
          </cell>
          <cell r="AW273">
            <v>9.4260999999999999</v>
          </cell>
          <cell r="AX273">
            <v>9.8188999999999993</v>
          </cell>
          <cell r="AY273">
            <v>10.2204</v>
          </cell>
        </row>
      </sheetData>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평정서"/>
      <sheetName val="원가계산서"/>
      <sheetName val="사업계획서"/>
      <sheetName val="설계내역서"/>
      <sheetName val="단재적표"/>
      <sheetName val="솎아베기단가산출서(25-가)"/>
      <sheetName val="솎아베기단가산출서25-나(무육)"/>
      <sheetName val="산물수집단가산출서25-가 (2)"/>
      <sheetName val="산물수집단가산출서25-가"/>
      <sheetName val="표준지조사내역25-가"/>
      <sheetName val="표준지조사내역25-나"/>
      <sheetName val="작업기간산출"/>
      <sheetName val="기본항목 입력"/>
      <sheetName val="선목품셈(분리발주시사용)"/>
      <sheetName val="재적조서"/>
      <sheetName val="총괄내역"/>
      <sheetName val="건축공사실행"/>
      <sheetName val="예가평정서표지"/>
      <sheetName val="환경기계공정표 (3)"/>
      <sheetName val="건축원가"/>
    </sheetNames>
    <sheetDataSet>
      <sheetData sheetId="0"/>
      <sheetData sheetId="1"/>
      <sheetData sheetId="2"/>
      <sheetData sheetId="3"/>
      <sheetData sheetId="4">
        <row r="1">
          <cell r="B1" t="str">
            <v>낙엽송</v>
          </cell>
        </row>
        <row r="239">
          <cell r="B239">
            <v>2</v>
          </cell>
          <cell r="C239">
            <v>4</v>
          </cell>
          <cell r="D239">
            <v>6</v>
          </cell>
          <cell r="E239">
            <v>8</v>
          </cell>
          <cell r="F239">
            <v>10</v>
          </cell>
          <cell r="G239">
            <v>12</v>
          </cell>
          <cell r="H239">
            <v>14</v>
          </cell>
          <cell r="I239">
            <v>16</v>
          </cell>
          <cell r="J239">
            <v>18</v>
          </cell>
          <cell r="K239">
            <v>20</v>
          </cell>
          <cell r="L239">
            <v>22</v>
          </cell>
          <cell r="M239">
            <v>24</v>
          </cell>
          <cell r="N239">
            <v>26</v>
          </cell>
          <cell r="O239">
            <v>28</v>
          </cell>
          <cell r="P239">
            <v>30</v>
          </cell>
          <cell r="Q239">
            <v>32</v>
          </cell>
          <cell r="R239">
            <v>34</v>
          </cell>
          <cell r="S239">
            <v>36</v>
          </cell>
          <cell r="T239">
            <v>38</v>
          </cell>
          <cell r="U239">
            <v>40</v>
          </cell>
          <cell r="V239">
            <v>42</v>
          </cell>
          <cell r="W239">
            <v>44</v>
          </cell>
          <cell r="X239">
            <v>46</v>
          </cell>
          <cell r="Y239">
            <v>48</v>
          </cell>
          <cell r="Z239">
            <v>50</v>
          </cell>
          <cell r="AA239">
            <v>52</v>
          </cell>
          <cell r="AB239">
            <v>54</v>
          </cell>
          <cell r="AC239">
            <v>56</v>
          </cell>
          <cell r="AD239">
            <v>58</v>
          </cell>
          <cell r="AE239">
            <v>60</v>
          </cell>
          <cell r="AF239">
            <v>62</v>
          </cell>
          <cell r="AG239">
            <v>64</v>
          </cell>
          <cell r="AH239">
            <v>66</v>
          </cell>
          <cell r="AI239">
            <v>68</v>
          </cell>
          <cell r="AJ239">
            <v>70</v>
          </cell>
          <cell r="AK239">
            <v>72</v>
          </cell>
          <cell r="AL239">
            <v>74</v>
          </cell>
          <cell r="AM239">
            <v>76</v>
          </cell>
          <cell r="AN239">
            <v>78</v>
          </cell>
          <cell r="AO239">
            <v>80</v>
          </cell>
          <cell r="AP239">
            <v>82</v>
          </cell>
          <cell r="AQ239">
            <v>84</v>
          </cell>
          <cell r="AR239">
            <v>86</v>
          </cell>
          <cell r="AS239">
            <v>88</v>
          </cell>
          <cell r="AT239">
            <v>90</v>
          </cell>
          <cell r="AU239">
            <v>92</v>
          </cell>
          <cell r="AV239">
            <v>94</v>
          </cell>
          <cell r="AW239">
            <v>96</v>
          </cell>
          <cell r="AX239">
            <v>98</v>
          </cell>
          <cell r="AY239">
            <v>100</v>
          </cell>
        </row>
        <row r="243">
          <cell r="D243">
            <v>8.0999999999999996E-3</v>
          </cell>
          <cell r="E243">
            <v>1.35E-2</v>
          </cell>
          <cell r="F243">
            <v>2.0199999999999999E-2</v>
          </cell>
          <cell r="G243">
            <v>2.8000000000000001E-2</v>
          </cell>
          <cell r="H243">
            <v>3.6999999999999998E-2</v>
          </cell>
          <cell r="I243">
            <v>4.7100000000000003E-2</v>
          </cell>
          <cell r="J243">
            <v>5.8400000000000001E-2</v>
          </cell>
          <cell r="K243">
            <v>7.0699999999999999E-2</v>
          </cell>
          <cell r="L243">
            <v>8.4099999999999994E-2</v>
          </cell>
          <cell r="M243">
            <v>9.8699999999999996E-2</v>
          </cell>
          <cell r="N243">
            <v>0.1143</v>
          </cell>
          <cell r="O243">
            <v>0.13100000000000001</v>
          </cell>
          <cell r="P243">
            <v>0.1487</v>
          </cell>
          <cell r="Q243">
            <v>0.1676</v>
          </cell>
          <cell r="R243">
            <v>0.18759999999999999</v>
          </cell>
          <cell r="S243">
            <v>0.2087</v>
          </cell>
          <cell r="T243">
            <v>0.23080000000000001</v>
          </cell>
          <cell r="U243">
            <v>0.25409999999999999</v>
          </cell>
          <cell r="V243">
            <v>0.27850000000000003</v>
          </cell>
          <cell r="W243">
            <v>0.30399999999999999</v>
          </cell>
          <cell r="X243">
            <v>0.3306</v>
          </cell>
          <cell r="Y243">
            <v>0.3584</v>
          </cell>
          <cell r="Z243">
            <v>0.38729999999999998</v>
          </cell>
          <cell r="AA243">
            <v>0.4173</v>
          </cell>
          <cell r="AB243">
            <v>0.44850000000000001</v>
          </cell>
          <cell r="AC243">
            <v>0.48089999999999999</v>
          </cell>
          <cell r="AD243">
            <v>0.51449999999999996</v>
          </cell>
          <cell r="AE243">
            <v>0.54920000000000002</v>
          </cell>
          <cell r="AF243">
            <v>0.58520000000000005</v>
          </cell>
          <cell r="AG243">
            <v>0.62239999999999995</v>
          </cell>
          <cell r="AH243">
            <v>0.66080000000000005</v>
          </cell>
          <cell r="AI243">
            <v>0.70040000000000002</v>
          </cell>
          <cell r="AJ243">
            <v>0.74129999999999996</v>
          </cell>
          <cell r="AK243">
            <v>0.78339999999999999</v>
          </cell>
          <cell r="AL243">
            <v>0.82679999999999998</v>
          </cell>
          <cell r="AM243">
            <v>0.87160000000000004</v>
          </cell>
          <cell r="AN243">
            <v>0.91759999999999997</v>
          </cell>
          <cell r="AO243">
            <v>0.96489999999999998</v>
          </cell>
          <cell r="AP243">
            <v>1.0136000000000001</v>
          </cell>
          <cell r="AQ243">
            <v>1.0636000000000001</v>
          </cell>
          <cell r="AR243">
            <v>1.115</v>
          </cell>
          <cell r="AS243">
            <v>1.1677</v>
          </cell>
          <cell r="AT243">
            <v>1.2219</v>
          </cell>
          <cell r="AU243">
            <v>1.2774000000000001</v>
          </cell>
          <cell r="AV243">
            <v>1.3344</v>
          </cell>
          <cell r="AW243">
            <v>1.3929</v>
          </cell>
          <cell r="AX243">
            <v>1.4528000000000001</v>
          </cell>
          <cell r="AY243">
            <v>1.5141</v>
          </cell>
        </row>
        <row r="244">
          <cell r="D244">
            <v>9.7000000000000003E-3</v>
          </cell>
          <cell r="E244">
            <v>1.6299999999999999E-2</v>
          </cell>
          <cell r="F244">
            <v>2.4299999999999999E-2</v>
          </cell>
          <cell r="G244">
            <v>3.3700000000000001E-2</v>
          </cell>
          <cell r="H244">
            <v>4.4499999999999998E-2</v>
          </cell>
          <cell r="I244">
            <v>5.67E-2</v>
          </cell>
          <cell r="J244">
            <v>7.0199999999999999E-2</v>
          </cell>
          <cell r="K244">
            <v>8.5000000000000006E-2</v>
          </cell>
          <cell r="L244">
            <v>0.1011</v>
          </cell>
          <cell r="M244">
            <v>0.11849999999999999</v>
          </cell>
          <cell r="N244">
            <v>0.13730000000000001</v>
          </cell>
          <cell r="O244">
            <v>0.1573</v>
          </cell>
          <cell r="P244">
            <v>0.17860000000000001</v>
          </cell>
          <cell r="Q244">
            <v>0.20119999999999999</v>
          </cell>
          <cell r="R244">
            <v>0.22520000000000001</v>
          </cell>
          <cell r="S244">
            <v>0.25040000000000001</v>
          </cell>
          <cell r="T244">
            <v>0.27700000000000002</v>
          </cell>
          <cell r="U244">
            <v>0.30480000000000002</v>
          </cell>
          <cell r="V244">
            <v>0.33400000000000002</v>
          </cell>
          <cell r="W244">
            <v>0.36449999999999999</v>
          </cell>
          <cell r="X244">
            <v>0.39629999999999999</v>
          </cell>
          <cell r="Y244">
            <v>0.42949999999999999</v>
          </cell>
          <cell r="Z244">
            <v>0.46400000000000002</v>
          </cell>
          <cell r="AA244">
            <v>0.49990000000000001</v>
          </cell>
          <cell r="AB244">
            <v>0.53720000000000001</v>
          </cell>
          <cell r="AC244">
            <v>0.57579999999999998</v>
          </cell>
          <cell r="AD244">
            <v>0.6159</v>
          </cell>
          <cell r="AE244">
            <v>0.6573</v>
          </cell>
          <cell r="AF244">
            <v>0.70020000000000004</v>
          </cell>
          <cell r="AG244">
            <v>0.74450000000000005</v>
          </cell>
          <cell r="AH244">
            <v>0.79020000000000001</v>
          </cell>
          <cell r="AI244">
            <v>0.83730000000000004</v>
          </cell>
          <cell r="AJ244">
            <v>0.88600000000000001</v>
          </cell>
          <cell r="AK244">
            <v>0.93610000000000004</v>
          </cell>
          <cell r="AL244">
            <v>0.98770000000000002</v>
          </cell>
          <cell r="AM244">
            <v>1.0407999999999999</v>
          </cell>
          <cell r="AN244">
            <v>1.0953999999999999</v>
          </cell>
          <cell r="AO244">
            <v>1.1516</v>
          </cell>
          <cell r="AP244">
            <v>1.2093</v>
          </cell>
          <cell r="AQ244">
            <v>1.2685999999999999</v>
          </cell>
          <cell r="AR244">
            <v>1.3293999999999999</v>
          </cell>
          <cell r="AS244">
            <v>1.3918999999999999</v>
          </cell>
          <cell r="AT244">
            <v>1.4559</v>
          </cell>
          <cell r="AU244">
            <v>1.5217000000000001</v>
          </cell>
          <cell r="AV244">
            <v>1.589</v>
          </cell>
          <cell r="AW244">
            <v>1.6579999999999999</v>
          </cell>
          <cell r="AX244">
            <v>1.7286999999999999</v>
          </cell>
          <cell r="AY244">
            <v>1.8010999999999999</v>
          </cell>
        </row>
        <row r="245">
          <cell r="D245">
            <v>1.14E-2</v>
          </cell>
          <cell r="E245">
            <v>1.9E-2</v>
          </cell>
          <cell r="F245">
            <v>2.8400000000000002E-2</v>
          </cell>
          <cell r="G245">
            <v>3.9399999999999998E-2</v>
          </cell>
          <cell r="H245">
            <v>5.1999999999999998E-2</v>
          </cell>
          <cell r="I245">
            <v>6.6199999999999995E-2</v>
          </cell>
          <cell r="J245">
            <v>8.1900000000000001E-2</v>
          </cell>
          <cell r="K245">
            <v>9.9199999999999997E-2</v>
          </cell>
          <cell r="L245">
            <v>0.11799999999999999</v>
          </cell>
          <cell r="M245">
            <v>0.1384</v>
          </cell>
          <cell r="N245">
            <v>0.16020000000000001</v>
          </cell>
          <cell r="O245">
            <v>0.18360000000000001</v>
          </cell>
          <cell r="P245">
            <v>0.20849999999999999</v>
          </cell>
          <cell r="Q245">
            <v>0.2349</v>
          </cell>
          <cell r="R245">
            <v>0.26269999999999999</v>
          </cell>
          <cell r="S245">
            <v>0.29210000000000003</v>
          </cell>
          <cell r="T245">
            <v>0.3231</v>
          </cell>
          <cell r="U245">
            <v>0.35549999999999998</v>
          </cell>
          <cell r="V245">
            <v>0.38950000000000001</v>
          </cell>
          <cell r="W245">
            <v>0.42499999999999999</v>
          </cell>
          <cell r="X245">
            <v>0.46210000000000001</v>
          </cell>
          <cell r="Y245">
            <v>0.50070000000000003</v>
          </cell>
          <cell r="Z245">
            <v>0.54090000000000005</v>
          </cell>
          <cell r="AA245">
            <v>0.58260000000000001</v>
          </cell>
          <cell r="AB245">
            <v>0.62590000000000001</v>
          </cell>
          <cell r="AC245">
            <v>0.67090000000000005</v>
          </cell>
          <cell r="AD245">
            <v>0.71740000000000004</v>
          </cell>
          <cell r="AE245">
            <v>0.76549999999999996</v>
          </cell>
          <cell r="AF245">
            <v>0.81530000000000002</v>
          </cell>
          <cell r="AG245">
            <v>0.86670000000000003</v>
          </cell>
          <cell r="AH245">
            <v>0.91979999999999995</v>
          </cell>
          <cell r="AI245">
            <v>0.97450000000000003</v>
          </cell>
          <cell r="AJ245">
            <v>1.0308999999999999</v>
          </cell>
          <cell r="AK245">
            <v>1.089</v>
          </cell>
          <cell r="AL245">
            <v>1.1489</v>
          </cell>
          <cell r="AM245">
            <v>1.2103999999999999</v>
          </cell>
          <cell r="AN245">
            <v>1.2737000000000001</v>
          </cell>
          <cell r="AO245">
            <v>1.3387</v>
          </cell>
          <cell r="AP245">
            <v>1.4055</v>
          </cell>
          <cell r="AQ245">
            <v>1.4742</v>
          </cell>
          <cell r="AR245">
            <v>1.5446</v>
          </cell>
          <cell r="AS245">
            <v>1.6168</v>
          </cell>
          <cell r="AT245">
            <v>1.6909000000000001</v>
          </cell>
          <cell r="AU245">
            <v>1.7667999999999999</v>
          </cell>
          <cell r="AV245">
            <v>1.8446</v>
          </cell>
          <cell r="AW245">
            <v>1.9244000000000001</v>
          </cell>
          <cell r="AX245">
            <v>2.0059999999999998</v>
          </cell>
          <cell r="AY245">
            <v>2.0895000000000001</v>
          </cell>
        </row>
        <row r="246">
          <cell r="D246">
            <v>1.2999999999999999E-2</v>
          </cell>
          <cell r="E246">
            <v>2.18E-2</v>
          </cell>
          <cell r="F246">
            <v>3.2500000000000001E-2</v>
          </cell>
          <cell r="G246">
            <v>4.4999999999999998E-2</v>
          </cell>
          <cell r="H246">
            <v>5.9499999999999997E-2</v>
          </cell>
          <cell r="I246">
            <v>7.5700000000000003E-2</v>
          </cell>
          <cell r="J246">
            <v>9.3700000000000006E-2</v>
          </cell>
          <cell r="K246">
            <v>0.1135</v>
          </cell>
          <cell r="L246">
            <v>0.13500000000000001</v>
          </cell>
          <cell r="M246">
            <v>0.15820000000000001</v>
          </cell>
          <cell r="N246">
            <v>0.1832</v>
          </cell>
          <cell r="O246">
            <v>0.2099</v>
          </cell>
          <cell r="P246">
            <v>0.23830000000000001</v>
          </cell>
          <cell r="Q246">
            <v>0.26840000000000003</v>
          </cell>
          <cell r="R246">
            <v>0.30030000000000001</v>
          </cell>
          <cell r="S246">
            <v>0.33389999999999997</v>
          </cell>
          <cell r="T246">
            <v>0.36919999999999997</v>
          </cell>
          <cell r="U246">
            <v>0.40620000000000001</v>
          </cell>
          <cell r="V246">
            <v>0.44500000000000001</v>
          </cell>
          <cell r="W246">
            <v>0.48549999999999999</v>
          </cell>
          <cell r="X246">
            <v>0.52780000000000005</v>
          </cell>
          <cell r="Y246">
            <v>0.57189999999999996</v>
          </cell>
          <cell r="Z246">
            <v>0.61770000000000003</v>
          </cell>
          <cell r="AA246">
            <v>0.6653</v>
          </cell>
          <cell r="AB246">
            <v>0.7147</v>
          </cell>
          <cell r="AC246">
            <v>0.76590000000000003</v>
          </cell>
          <cell r="AD246">
            <v>0.81889999999999996</v>
          </cell>
          <cell r="AE246">
            <v>0.87380000000000002</v>
          </cell>
          <cell r="AF246">
            <v>0.93049999999999999</v>
          </cell>
          <cell r="AG246">
            <v>0.98899999999999999</v>
          </cell>
          <cell r="AH246">
            <v>1.0495000000000001</v>
          </cell>
          <cell r="AI246">
            <v>1.1117999999999999</v>
          </cell>
          <cell r="AJ246">
            <v>1.1759999999999999</v>
          </cell>
          <cell r="AK246">
            <v>1.2421</v>
          </cell>
          <cell r="AL246">
            <v>1.3102</v>
          </cell>
          <cell r="AM246">
            <v>1.3802000000000001</v>
          </cell>
          <cell r="AN246">
            <v>1.4521999999999999</v>
          </cell>
          <cell r="AO246">
            <v>1.5262</v>
          </cell>
          <cell r="AP246">
            <v>1.6021000000000001</v>
          </cell>
          <cell r="AQ246">
            <v>1.6800999999999999</v>
          </cell>
          <cell r="AR246">
            <v>1.7601</v>
          </cell>
          <cell r="AS246">
            <v>1.8422000000000001</v>
          </cell>
          <cell r="AT246">
            <v>1.9262999999999999</v>
          </cell>
          <cell r="AU246">
            <v>2.0125000000000002</v>
          </cell>
          <cell r="AV246">
            <v>2.1009000000000002</v>
          </cell>
          <cell r="AW246">
            <v>2.1913</v>
          </cell>
          <cell r="AX246">
            <v>2.2839999999999998</v>
          </cell>
          <cell r="AY246">
            <v>2.3786999999999998</v>
          </cell>
        </row>
        <row r="247">
          <cell r="D247">
            <v>1.46E-2</v>
          </cell>
          <cell r="E247">
            <v>2.4500000000000001E-2</v>
          </cell>
          <cell r="F247">
            <v>3.6499999999999998E-2</v>
          </cell>
          <cell r="G247">
            <v>5.0700000000000002E-2</v>
          </cell>
          <cell r="H247">
            <v>6.6900000000000001E-2</v>
          </cell>
          <cell r="I247">
            <v>8.5199999999999998E-2</v>
          </cell>
          <cell r="J247">
            <v>0.1055</v>
          </cell>
          <cell r="K247">
            <v>0.12770000000000001</v>
          </cell>
          <cell r="L247">
            <v>0.15190000000000001</v>
          </cell>
          <cell r="M247">
            <v>0.17810000000000001</v>
          </cell>
          <cell r="N247">
            <v>0.20610000000000001</v>
          </cell>
          <cell r="O247">
            <v>0.23619999999999999</v>
          </cell>
          <cell r="P247">
            <v>0.2681</v>
          </cell>
          <cell r="Q247">
            <v>0.30199999999999999</v>
          </cell>
          <cell r="R247">
            <v>0.33779999999999999</v>
          </cell>
          <cell r="S247">
            <v>0.37559999999999999</v>
          </cell>
          <cell r="T247">
            <v>0.4153</v>
          </cell>
          <cell r="U247">
            <v>0.45689999999999997</v>
          </cell>
          <cell r="V247">
            <v>0.50049999999999994</v>
          </cell>
          <cell r="W247">
            <v>0.54600000000000004</v>
          </cell>
          <cell r="X247">
            <v>0.59350000000000003</v>
          </cell>
          <cell r="Y247">
            <v>0.64300000000000002</v>
          </cell>
          <cell r="Z247">
            <v>0.69450000000000001</v>
          </cell>
          <cell r="AA247">
            <v>0.74790000000000001</v>
          </cell>
          <cell r="AB247">
            <v>0.8034</v>
          </cell>
          <cell r="AC247">
            <v>0.8609</v>
          </cell>
          <cell r="AD247">
            <v>0.92049999999999998</v>
          </cell>
          <cell r="AE247">
            <v>0.98199999999999998</v>
          </cell>
          <cell r="AF247">
            <v>1.0457000000000001</v>
          </cell>
          <cell r="AG247">
            <v>1.1113999999999999</v>
          </cell>
          <cell r="AH247">
            <v>1.1792</v>
          </cell>
          <cell r="AI247">
            <v>1.2491000000000001</v>
          </cell>
          <cell r="AJ247">
            <v>1.3210999999999999</v>
          </cell>
          <cell r="AK247">
            <v>1.3953</v>
          </cell>
          <cell r="AL247">
            <v>1.4716</v>
          </cell>
          <cell r="AM247">
            <v>1.5501</v>
          </cell>
          <cell r="AN247">
            <v>1.6308</v>
          </cell>
          <cell r="AO247">
            <v>1.7137</v>
          </cell>
          <cell r="AP247">
            <v>1.7988999999999999</v>
          </cell>
          <cell r="AQ247">
            <v>1.8862000000000001</v>
          </cell>
          <cell r="AR247">
            <v>1.9759</v>
          </cell>
          <cell r="AS247">
            <v>2.0678000000000001</v>
          </cell>
          <cell r="AT247">
            <v>2.1619999999999999</v>
          </cell>
          <cell r="AU247">
            <v>2.2585999999999999</v>
          </cell>
          <cell r="AV247">
            <v>2.3574999999999999</v>
          </cell>
          <cell r="AW247">
            <v>2.4586999999999999</v>
          </cell>
          <cell r="AX247">
            <v>2.5623999999999998</v>
          </cell>
          <cell r="AY247">
            <v>2.6684000000000001</v>
          </cell>
        </row>
        <row r="248">
          <cell r="D248">
            <v>1.6299999999999999E-2</v>
          </cell>
          <cell r="E248">
            <v>2.7199999999999998E-2</v>
          </cell>
          <cell r="F248">
            <v>4.0599999999999997E-2</v>
          </cell>
          <cell r="G248">
            <v>5.6399999999999999E-2</v>
          </cell>
          <cell r="H248">
            <v>7.4399999999999994E-2</v>
          </cell>
          <cell r="I248">
            <v>9.4700000000000006E-2</v>
          </cell>
          <cell r="J248">
            <v>0.1172</v>
          </cell>
          <cell r="K248">
            <v>0.1419</v>
          </cell>
          <cell r="L248">
            <v>0.16880000000000001</v>
          </cell>
          <cell r="M248">
            <v>0.19789999999999999</v>
          </cell>
          <cell r="N248">
            <v>0.2291</v>
          </cell>
          <cell r="O248">
            <v>0.26240000000000002</v>
          </cell>
          <cell r="P248">
            <v>0.2979</v>
          </cell>
          <cell r="Q248">
            <v>0.33560000000000001</v>
          </cell>
          <cell r="R248">
            <v>0.37530000000000002</v>
          </cell>
          <cell r="S248">
            <v>0.4173</v>
          </cell>
          <cell r="T248">
            <v>0.46129999999999999</v>
          </cell>
          <cell r="U248">
            <v>0.50749999999999995</v>
          </cell>
          <cell r="V248">
            <v>0.55589999999999995</v>
          </cell>
          <cell r="W248">
            <v>0.60650000000000004</v>
          </cell>
          <cell r="X248">
            <v>0.65920000000000001</v>
          </cell>
          <cell r="Y248">
            <v>0.71409999999999996</v>
          </cell>
          <cell r="Z248">
            <v>0.77129999999999999</v>
          </cell>
          <cell r="AA248">
            <v>0.8306</v>
          </cell>
          <cell r="AB248">
            <v>0.8921</v>
          </cell>
          <cell r="AC248">
            <v>0.95589999999999997</v>
          </cell>
          <cell r="AD248">
            <v>1.022</v>
          </cell>
          <cell r="AE248">
            <v>1.0903</v>
          </cell>
          <cell r="AF248">
            <v>1.1609</v>
          </cell>
          <cell r="AG248">
            <v>1.2337</v>
          </cell>
          <cell r="AH248">
            <v>1.3089</v>
          </cell>
          <cell r="AI248">
            <v>1.3864000000000001</v>
          </cell>
          <cell r="AJ248">
            <v>1.4662999999999999</v>
          </cell>
          <cell r="AK248">
            <v>1.5485</v>
          </cell>
          <cell r="AL248">
            <v>1.6331</v>
          </cell>
          <cell r="AM248">
            <v>1.7201</v>
          </cell>
          <cell r="AN248">
            <v>1.8095000000000001</v>
          </cell>
          <cell r="AO248">
            <v>1.9013</v>
          </cell>
          <cell r="AP248">
            <v>1.9956</v>
          </cell>
          <cell r="AQ248">
            <v>2.0924</v>
          </cell>
          <cell r="AR248">
            <v>2.1917</v>
          </cell>
          <cell r="AS248">
            <v>2.2934999999999999</v>
          </cell>
          <cell r="AT248">
            <v>2.3978000000000002</v>
          </cell>
          <cell r="AU248">
            <v>2.5047000000000001</v>
          </cell>
          <cell r="AV248">
            <v>2.6141999999999999</v>
          </cell>
          <cell r="AW248">
            <v>2.7262</v>
          </cell>
          <cell r="AX248">
            <v>2.8409</v>
          </cell>
          <cell r="AY248">
            <v>2.9582999999999999</v>
          </cell>
        </row>
        <row r="249">
          <cell r="D249">
            <v>1.7899999999999999E-2</v>
          </cell>
          <cell r="E249">
            <v>0.03</v>
          </cell>
          <cell r="F249">
            <v>4.4699999999999997E-2</v>
          </cell>
          <cell r="G249">
            <v>6.2E-2</v>
          </cell>
          <cell r="H249">
            <v>8.1900000000000001E-2</v>
          </cell>
          <cell r="I249">
            <v>0.1042</v>
          </cell>
          <cell r="J249">
            <v>0.129</v>
          </cell>
          <cell r="K249">
            <v>0.15620000000000001</v>
          </cell>
          <cell r="L249">
            <v>0.1857</v>
          </cell>
          <cell r="M249">
            <v>0.2177</v>
          </cell>
          <cell r="N249">
            <v>0.252</v>
          </cell>
          <cell r="O249">
            <v>0.28870000000000001</v>
          </cell>
          <cell r="P249">
            <v>0.32769999999999999</v>
          </cell>
          <cell r="Q249">
            <v>0.36909999999999998</v>
          </cell>
          <cell r="R249">
            <v>0.4128</v>
          </cell>
          <cell r="S249">
            <v>0.45889999999999997</v>
          </cell>
          <cell r="T249">
            <v>0.50739999999999996</v>
          </cell>
          <cell r="U249">
            <v>0.55820000000000003</v>
          </cell>
          <cell r="V249">
            <v>0.61140000000000005</v>
          </cell>
          <cell r="W249">
            <v>0.66700000000000004</v>
          </cell>
          <cell r="X249">
            <v>0.72489999999999999</v>
          </cell>
          <cell r="Y249">
            <v>0.7853</v>
          </cell>
          <cell r="Z249">
            <v>0.84799999999999998</v>
          </cell>
          <cell r="AA249">
            <v>0.91320000000000001</v>
          </cell>
          <cell r="AB249">
            <v>0.98089999999999999</v>
          </cell>
          <cell r="AC249">
            <v>1.0509999999999999</v>
          </cell>
          <cell r="AD249">
            <v>1.1234999999999999</v>
          </cell>
          <cell r="AE249">
            <v>1.1984999999999999</v>
          </cell>
          <cell r="AF249">
            <v>1.2761</v>
          </cell>
          <cell r="AG249">
            <v>1.3561000000000001</v>
          </cell>
          <cell r="AH249">
            <v>1.4387000000000001</v>
          </cell>
          <cell r="AI249">
            <v>1.5238</v>
          </cell>
          <cell r="AJ249">
            <v>1.6114999999999999</v>
          </cell>
          <cell r="AK249">
            <v>1.7017</v>
          </cell>
          <cell r="AL249">
            <v>1.7946</v>
          </cell>
          <cell r="AM249">
            <v>1.8900999999999999</v>
          </cell>
          <cell r="AN249">
            <v>1.9882</v>
          </cell>
          <cell r="AO249">
            <v>2.089</v>
          </cell>
          <cell r="AP249">
            <v>2.1924999999999999</v>
          </cell>
          <cell r="AQ249">
            <v>2.2987000000000002</v>
          </cell>
          <cell r="AR249">
            <v>2.4077000000000002</v>
          </cell>
          <cell r="AS249">
            <v>2.5192999999999999</v>
          </cell>
          <cell r="AT249">
            <v>2.6337999999999999</v>
          </cell>
          <cell r="AU249">
            <v>2.7509999999999999</v>
          </cell>
          <cell r="AV249">
            <v>2.8711000000000002</v>
          </cell>
          <cell r="AW249">
            <v>2.9940000000000002</v>
          </cell>
          <cell r="AX249">
            <v>3.1198000000000001</v>
          </cell>
          <cell r="AY249">
            <v>3.2484999999999999</v>
          </cell>
        </row>
        <row r="250">
          <cell r="D250">
            <v>1.95E-2</v>
          </cell>
          <cell r="E250">
            <v>3.27E-2</v>
          </cell>
          <cell r="F250">
            <v>4.8800000000000003E-2</v>
          </cell>
          <cell r="G250">
            <v>6.7699999999999996E-2</v>
          </cell>
          <cell r="H250">
            <v>8.9300000000000004E-2</v>
          </cell>
          <cell r="I250">
            <v>0.1137</v>
          </cell>
          <cell r="J250">
            <v>0.14069999999999999</v>
          </cell>
          <cell r="K250">
            <v>0.1704</v>
          </cell>
          <cell r="L250">
            <v>0.2026</v>
          </cell>
          <cell r="M250">
            <v>0.23749999999999999</v>
          </cell>
          <cell r="N250">
            <v>0.27489999999999998</v>
          </cell>
          <cell r="O250">
            <v>0.31490000000000001</v>
          </cell>
          <cell r="P250">
            <v>0.35749999999999998</v>
          </cell>
          <cell r="Q250">
            <v>0.40260000000000001</v>
          </cell>
          <cell r="R250">
            <v>0.45029999999999998</v>
          </cell>
          <cell r="S250">
            <v>0.50060000000000004</v>
          </cell>
          <cell r="T250">
            <v>0.5534</v>
          </cell>
          <cell r="U250">
            <v>0.60880000000000001</v>
          </cell>
          <cell r="V250">
            <v>0.66679999999999995</v>
          </cell>
          <cell r="W250">
            <v>0.72740000000000005</v>
          </cell>
          <cell r="X250">
            <v>0.79059999999999997</v>
          </cell>
          <cell r="Y250">
            <v>0.85640000000000005</v>
          </cell>
          <cell r="Z250">
            <v>0.92479999999999996</v>
          </cell>
          <cell r="AA250">
            <v>0.99590000000000001</v>
          </cell>
          <cell r="AB250">
            <v>1.0696000000000001</v>
          </cell>
          <cell r="AC250">
            <v>1.1459999999999999</v>
          </cell>
          <cell r="AD250">
            <v>1.2250000000000001</v>
          </cell>
          <cell r="AE250">
            <v>1.3068</v>
          </cell>
          <cell r="AF250">
            <v>1.3913</v>
          </cell>
          <cell r="AG250">
            <v>1.4784999999999999</v>
          </cell>
          <cell r="AH250">
            <v>1.5684</v>
          </cell>
          <cell r="AI250">
            <v>1.6611</v>
          </cell>
          <cell r="AJ250">
            <v>1.7566999999999999</v>
          </cell>
          <cell r="AK250">
            <v>1.855</v>
          </cell>
          <cell r="AL250">
            <v>1.9560999999999999</v>
          </cell>
          <cell r="AM250">
            <v>2.0600999999999998</v>
          </cell>
          <cell r="AN250">
            <v>2.1669999999999998</v>
          </cell>
          <cell r="AO250">
            <v>2.2768000000000002</v>
          </cell>
          <cell r="AP250">
            <v>2.3895</v>
          </cell>
          <cell r="AQ250">
            <v>2.5051000000000001</v>
          </cell>
          <cell r="AR250">
            <v>2.6236999999999999</v>
          </cell>
          <cell r="AS250">
            <v>2.7452000000000001</v>
          </cell>
          <cell r="AT250">
            <v>2.8698000000000001</v>
          </cell>
          <cell r="AU250">
            <v>2.9973999999999998</v>
          </cell>
          <cell r="AV250">
            <v>3.1280999999999999</v>
          </cell>
          <cell r="AW250">
            <v>3.2618999999999998</v>
          </cell>
          <cell r="AX250">
            <v>3.3986999999999998</v>
          </cell>
          <cell r="AY250">
            <v>3.5387</v>
          </cell>
        </row>
        <row r="251">
          <cell r="D251">
            <v>2.12E-2</v>
          </cell>
          <cell r="E251">
            <v>3.5400000000000001E-2</v>
          </cell>
          <cell r="F251">
            <v>5.28E-2</v>
          </cell>
          <cell r="G251">
            <v>7.3300000000000004E-2</v>
          </cell>
          <cell r="H251">
            <v>9.6799999999999997E-2</v>
          </cell>
          <cell r="I251">
            <v>0.1232</v>
          </cell>
          <cell r="J251">
            <v>0.1525</v>
          </cell>
          <cell r="K251">
            <v>0.18459999999999999</v>
          </cell>
          <cell r="L251">
            <v>0.2195</v>
          </cell>
          <cell r="M251">
            <v>0.25729999999999997</v>
          </cell>
          <cell r="N251">
            <v>0.29780000000000001</v>
          </cell>
          <cell r="O251">
            <v>0.3412</v>
          </cell>
          <cell r="P251">
            <v>0.38729999999999998</v>
          </cell>
          <cell r="Q251">
            <v>0.43619999999999998</v>
          </cell>
          <cell r="R251">
            <v>0.48780000000000001</v>
          </cell>
          <cell r="S251">
            <v>0.54220000000000002</v>
          </cell>
          <cell r="T251">
            <v>0.59950000000000003</v>
          </cell>
          <cell r="U251">
            <v>0.65949999999999998</v>
          </cell>
          <cell r="V251">
            <v>0.72219999999999995</v>
          </cell>
          <cell r="W251">
            <v>0.78779999999999994</v>
          </cell>
          <cell r="X251">
            <v>0.85629999999999995</v>
          </cell>
          <cell r="Y251">
            <v>0.92749999999999999</v>
          </cell>
          <cell r="Z251">
            <v>1.0016</v>
          </cell>
          <cell r="AA251">
            <v>1.0785</v>
          </cell>
          <cell r="AB251">
            <v>1.1583000000000001</v>
          </cell>
          <cell r="AC251">
            <v>1.2410000000000001</v>
          </cell>
          <cell r="AD251">
            <v>1.3265</v>
          </cell>
          <cell r="AE251">
            <v>1.415</v>
          </cell>
          <cell r="AF251">
            <v>1.5064</v>
          </cell>
          <cell r="AG251">
            <v>1.6008</v>
          </cell>
          <cell r="AH251">
            <v>1.6981999999999999</v>
          </cell>
          <cell r="AI251">
            <v>1.7985</v>
          </cell>
          <cell r="AJ251">
            <v>1.9017999999999999</v>
          </cell>
          <cell r="AK251">
            <v>2.0082</v>
          </cell>
          <cell r="AL251">
            <v>2.1177000000000001</v>
          </cell>
          <cell r="AM251">
            <v>2.2302</v>
          </cell>
          <cell r="AN251">
            <v>2.3458000000000001</v>
          </cell>
          <cell r="AO251">
            <v>2.4645000000000001</v>
          </cell>
          <cell r="AP251">
            <v>2.5863999999999998</v>
          </cell>
          <cell r="AQ251">
            <v>2.7115</v>
          </cell>
          <cell r="AR251">
            <v>2.8397000000000001</v>
          </cell>
          <cell r="AS251">
            <v>2.9712000000000001</v>
          </cell>
          <cell r="AT251">
            <v>3.1059000000000001</v>
          </cell>
          <cell r="AU251">
            <v>3.2439</v>
          </cell>
          <cell r="AV251">
            <v>3.3852000000000002</v>
          </cell>
          <cell r="AW251">
            <v>3.5297999999999998</v>
          </cell>
          <cell r="AX251">
            <v>3.6778</v>
          </cell>
          <cell r="AY251">
            <v>3.8290999999999999</v>
          </cell>
        </row>
        <row r="252">
          <cell r="D252">
            <v>2.2800000000000001E-2</v>
          </cell>
          <cell r="E252">
            <v>3.8100000000000002E-2</v>
          </cell>
          <cell r="F252">
            <v>5.6899999999999999E-2</v>
          </cell>
          <cell r="G252">
            <v>7.9000000000000001E-2</v>
          </cell>
          <cell r="H252">
            <v>0.1042</v>
          </cell>
          <cell r="I252">
            <v>0.13270000000000001</v>
          </cell>
          <cell r="J252">
            <v>0.16420000000000001</v>
          </cell>
          <cell r="K252">
            <v>0.1988</v>
          </cell>
          <cell r="L252">
            <v>0.2364</v>
          </cell>
          <cell r="M252">
            <v>0.27710000000000001</v>
          </cell>
          <cell r="N252">
            <v>0.32069999999999999</v>
          </cell>
          <cell r="O252">
            <v>0.3674</v>
          </cell>
          <cell r="P252">
            <v>0.41699999999999998</v>
          </cell>
          <cell r="Q252">
            <v>0.46970000000000001</v>
          </cell>
          <cell r="R252">
            <v>0.52529999999999999</v>
          </cell>
          <cell r="S252">
            <v>0.58389999999999997</v>
          </cell>
          <cell r="T252">
            <v>0.64549999999999996</v>
          </cell>
          <cell r="U252">
            <v>0.71009999999999995</v>
          </cell>
          <cell r="V252">
            <v>0.77769999999999995</v>
          </cell>
          <cell r="W252">
            <v>0.84830000000000005</v>
          </cell>
          <cell r="X252">
            <v>0.92190000000000005</v>
          </cell>
          <cell r="Y252">
            <v>0.99860000000000004</v>
          </cell>
          <cell r="Z252">
            <v>1.0783</v>
          </cell>
          <cell r="AA252">
            <v>1.1611</v>
          </cell>
          <cell r="AB252">
            <v>1.2470000000000001</v>
          </cell>
          <cell r="AC252">
            <v>1.3359000000000001</v>
          </cell>
          <cell r="AD252">
            <v>1.4279999999999999</v>
          </cell>
          <cell r="AE252">
            <v>1.5232000000000001</v>
          </cell>
          <cell r="AF252">
            <v>1.6215999999999999</v>
          </cell>
          <cell r="AG252">
            <v>1.7232000000000001</v>
          </cell>
          <cell r="AH252">
            <v>1.8279000000000001</v>
          </cell>
          <cell r="AI252">
            <v>1.9358</v>
          </cell>
          <cell r="AJ252">
            <v>2.0470000000000002</v>
          </cell>
          <cell r="AK252">
            <v>2.1615000000000002</v>
          </cell>
          <cell r="AL252">
            <v>2.2791999999999999</v>
          </cell>
          <cell r="AM252">
            <v>2.4001999999999999</v>
          </cell>
          <cell r="AN252">
            <v>2.5246</v>
          </cell>
          <cell r="AO252">
            <v>2.6522999999999999</v>
          </cell>
          <cell r="AP252">
            <v>2.7833999999999999</v>
          </cell>
          <cell r="AQ252">
            <v>2.9178999999999999</v>
          </cell>
          <cell r="AR252">
            <v>3.0558000000000001</v>
          </cell>
          <cell r="AS252">
            <v>3.1970999999999998</v>
          </cell>
          <cell r="AT252">
            <v>3.3420000000000001</v>
          </cell>
          <cell r="AU252">
            <v>3.4904000000000002</v>
          </cell>
          <cell r="AV252">
            <v>3.6423000000000001</v>
          </cell>
          <cell r="AW252">
            <v>3.7978000000000001</v>
          </cell>
          <cell r="AX252">
            <v>3.9567999999999999</v>
          </cell>
          <cell r="AY252">
            <v>4.1195000000000004</v>
          </cell>
        </row>
        <row r="253">
          <cell r="D253">
            <v>2.4400000000000002E-2</v>
          </cell>
          <cell r="E253">
            <v>4.0899999999999999E-2</v>
          </cell>
          <cell r="F253">
            <v>6.0999999999999999E-2</v>
          </cell>
          <cell r="G253">
            <v>8.4599999999999995E-2</v>
          </cell>
          <cell r="H253">
            <v>0.11169999999999999</v>
          </cell>
          <cell r="I253">
            <v>0.1421</v>
          </cell>
          <cell r="J253">
            <v>0.1759</v>
          </cell>
          <cell r="K253">
            <v>0.21299999999999999</v>
          </cell>
          <cell r="L253">
            <v>0.25330000000000003</v>
          </cell>
          <cell r="M253">
            <v>0.2969</v>
          </cell>
          <cell r="N253">
            <v>0.34360000000000002</v>
          </cell>
          <cell r="O253">
            <v>0.39360000000000001</v>
          </cell>
          <cell r="P253">
            <v>0.44679999999999997</v>
          </cell>
          <cell r="Q253">
            <v>0.50319999999999998</v>
          </cell>
          <cell r="R253">
            <v>0.56279999999999997</v>
          </cell>
          <cell r="S253">
            <v>0.62549999999999994</v>
          </cell>
          <cell r="T253">
            <v>0.6915</v>
          </cell>
          <cell r="U253">
            <v>0.76070000000000004</v>
          </cell>
          <cell r="V253">
            <v>0.83309999999999995</v>
          </cell>
          <cell r="W253">
            <v>0.90869999999999995</v>
          </cell>
          <cell r="X253">
            <v>0.98750000000000004</v>
          </cell>
          <cell r="Y253">
            <v>1.0697000000000001</v>
          </cell>
          <cell r="Z253">
            <v>1.155</v>
          </cell>
          <cell r="AA253">
            <v>1.2437</v>
          </cell>
          <cell r="AB253">
            <v>1.3355999999999999</v>
          </cell>
          <cell r="AC253">
            <v>1.4309000000000001</v>
          </cell>
          <cell r="AD253">
            <v>1.5295000000000001</v>
          </cell>
          <cell r="AE253">
            <v>1.6315</v>
          </cell>
          <cell r="AF253">
            <v>1.7367999999999999</v>
          </cell>
          <cell r="AG253">
            <v>1.8454999999999999</v>
          </cell>
          <cell r="AH253">
            <v>1.9576</v>
          </cell>
          <cell r="AI253">
            <v>2.0731999999999999</v>
          </cell>
          <cell r="AJ253">
            <v>2.1922000000000001</v>
          </cell>
          <cell r="AK253">
            <v>2.3147000000000002</v>
          </cell>
          <cell r="AL253">
            <v>2.4407000000000001</v>
          </cell>
          <cell r="AM253">
            <v>2.5701999999999998</v>
          </cell>
          <cell r="AN253">
            <v>2.7033</v>
          </cell>
          <cell r="AO253">
            <v>2.84</v>
          </cell>
          <cell r="AP253">
            <v>2.9803000000000002</v>
          </cell>
          <cell r="AQ253">
            <v>3.1242000000000001</v>
          </cell>
          <cell r="AR253">
            <v>3.2717999999999998</v>
          </cell>
          <cell r="AS253">
            <v>3.4230999999999998</v>
          </cell>
          <cell r="AT253">
            <v>3.5781000000000001</v>
          </cell>
          <cell r="AU253">
            <v>3.7368999999999999</v>
          </cell>
          <cell r="AV253">
            <v>3.8994</v>
          </cell>
          <cell r="AW253">
            <v>4.0658000000000003</v>
          </cell>
          <cell r="AX253">
            <v>4.2359</v>
          </cell>
          <cell r="AY253">
            <v>4.41</v>
          </cell>
        </row>
        <row r="254">
          <cell r="D254">
            <v>2.6100000000000002E-2</v>
          </cell>
          <cell r="E254">
            <v>4.36E-2</v>
          </cell>
          <cell r="F254">
            <v>6.5000000000000002E-2</v>
          </cell>
          <cell r="G254">
            <v>9.0300000000000005E-2</v>
          </cell>
          <cell r="H254">
            <v>0.1191</v>
          </cell>
          <cell r="I254">
            <v>0.15160000000000001</v>
          </cell>
          <cell r="J254">
            <v>0.18770000000000001</v>
          </cell>
          <cell r="K254">
            <v>0.22720000000000001</v>
          </cell>
          <cell r="L254">
            <v>0.2702</v>
          </cell>
          <cell r="M254">
            <v>0.31669999999999998</v>
          </cell>
          <cell r="N254">
            <v>0.36649999999999999</v>
          </cell>
          <cell r="O254">
            <v>0.41980000000000001</v>
          </cell>
          <cell r="P254">
            <v>0.47660000000000002</v>
          </cell>
          <cell r="Q254">
            <v>0.53669999999999995</v>
          </cell>
          <cell r="R254">
            <v>0.60019999999999996</v>
          </cell>
          <cell r="S254">
            <v>0.66710000000000003</v>
          </cell>
          <cell r="T254">
            <v>0.73750000000000004</v>
          </cell>
          <cell r="U254">
            <v>0.81130000000000002</v>
          </cell>
          <cell r="V254">
            <v>0.88849999999999996</v>
          </cell>
          <cell r="W254">
            <v>0.96909999999999996</v>
          </cell>
          <cell r="X254">
            <v>1.0531999999999999</v>
          </cell>
          <cell r="Y254">
            <v>1.1407</v>
          </cell>
          <cell r="Z254">
            <v>1.2318</v>
          </cell>
          <cell r="AA254">
            <v>1.3263</v>
          </cell>
          <cell r="AB254">
            <v>1.4242999999999999</v>
          </cell>
          <cell r="AC254">
            <v>1.5259</v>
          </cell>
          <cell r="AD254">
            <v>1.631</v>
          </cell>
          <cell r="AE254">
            <v>1.7397</v>
          </cell>
          <cell r="AF254">
            <v>1.8519000000000001</v>
          </cell>
          <cell r="AG254">
            <v>1.9678</v>
          </cell>
          <cell r="AH254">
            <v>2.0872999999999999</v>
          </cell>
          <cell r="AI254">
            <v>2.2105000000000001</v>
          </cell>
          <cell r="AJ254">
            <v>2.3374000000000001</v>
          </cell>
          <cell r="AK254">
            <v>2.4679000000000002</v>
          </cell>
          <cell r="AL254">
            <v>2.6021999999999998</v>
          </cell>
          <cell r="AM254">
            <v>2.7403</v>
          </cell>
          <cell r="AN254">
            <v>2.8820999999999999</v>
          </cell>
          <cell r="AO254">
            <v>3.0278</v>
          </cell>
          <cell r="AP254">
            <v>3.1772999999999998</v>
          </cell>
          <cell r="AQ254">
            <v>3.3306</v>
          </cell>
          <cell r="AR254">
            <v>3.4878999999999998</v>
          </cell>
          <cell r="AS254">
            <v>3.6490999999999998</v>
          </cell>
          <cell r="AT254">
            <v>3.8142</v>
          </cell>
          <cell r="AU254">
            <v>3.9834000000000001</v>
          </cell>
          <cell r="AV254">
            <v>4.1566000000000001</v>
          </cell>
          <cell r="AW254">
            <v>4.3338000000000001</v>
          </cell>
          <cell r="AX254">
            <v>4.5151000000000003</v>
          </cell>
          <cell r="AY254">
            <v>4.7004999999999999</v>
          </cell>
        </row>
        <row r="255">
          <cell r="D255">
            <v>2.7699999999999999E-2</v>
          </cell>
          <cell r="E255">
            <v>4.6300000000000001E-2</v>
          </cell>
          <cell r="F255">
            <v>6.9099999999999995E-2</v>
          </cell>
          <cell r="G255">
            <v>9.5899999999999999E-2</v>
          </cell>
          <cell r="H255">
            <v>0.12659999999999999</v>
          </cell>
          <cell r="I255">
            <v>0.16109999999999999</v>
          </cell>
          <cell r="J255">
            <v>0.19939999999999999</v>
          </cell>
          <cell r="K255">
            <v>0.2414</v>
          </cell>
          <cell r="L255">
            <v>0.28710000000000002</v>
          </cell>
          <cell r="M255">
            <v>0.33639999999999998</v>
          </cell>
          <cell r="N255">
            <v>0.38940000000000002</v>
          </cell>
          <cell r="O255">
            <v>0.4461</v>
          </cell>
          <cell r="P255">
            <v>0.50629999999999997</v>
          </cell>
          <cell r="Q255">
            <v>0.57020000000000004</v>
          </cell>
          <cell r="R255">
            <v>0.63770000000000004</v>
          </cell>
          <cell r="S255">
            <v>0.70879999999999999</v>
          </cell>
          <cell r="T255">
            <v>0.78349999999999997</v>
          </cell>
          <cell r="U255">
            <v>0.8619</v>
          </cell>
          <cell r="V255">
            <v>0.94379999999999997</v>
          </cell>
          <cell r="W255">
            <v>1.0295000000000001</v>
          </cell>
          <cell r="X255">
            <v>1.1188</v>
          </cell>
          <cell r="Y255">
            <v>1.2118</v>
          </cell>
          <cell r="Z255">
            <v>1.3085</v>
          </cell>
          <cell r="AA255">
            <v>1.4088000000000001</v>
          </cell>
          <cell r="AB255">
            <v>1.5129999999999999</v>
          </cell>
          <cell r="AC255">
            <v>1.6208</v>
          </cell>
          <cell r="AD255">
            <v>1.7323999999999999</v>
          </cell>
          <cell r="AE255">
            <v>1.8478000000000001</v>
          </cell>
          <cell r="AF255">
            <v>1.9671000000000001</v>
          </cell>
          <cell r="AG255">
            <v>2.0901000000000001</v>
          </cell>
          <cell r="AH255">
            <v>2.2170000000000001</v>
          </cell>
          <cell r="AI255">
            <v>2.3477999999999999</v>
          </cell>
          <cell r="AJ255">
            <v>2.4824999999999999</v>
          </cell>
          <cell r="AK255">
            <v>2.6211000000000002</v>
          </cell>
          <cell r="AL255">
            <v>2.7637</v>
          </cell>
          <cell r="AM255">
            <v>2.9102999999999999</v>
          </cell>
          <cell r="AN255">
            <v>3.0609000000000002</v>
          </cell>
          <cell r="AO255">
            <v>3.2155</v>
          </cell>
          <cell r="AP255">
            <v>3.3742000000000001</v>
          </cell>
          <cell r="AQ255">
            <v>3.5369999999999999</v>
          </cell>
          <cell r="AR255">
            <v>3.7040000000000002</v>
          </cell>
          <cell r="AS255">
            <v>3.8751000000000002</v>
          </cell>
          <cell r="AT255">
            <v>4.0503999999999998</v>
          </cell>
          <cell r="AU255">
            <v>4.2298999999999998</v>
          </cell>
          <cell r="AV255">
            <v>4.4137000000000004</v>
          </cell>
          <cell r="AW255">
            <v>4.6017999999999999</v>
          </cell>
          <cell r="AX255">
            <v>4.7942</v>
          </cell>
          <cell r="AY255">
            <v>4.9909999999999997</v>
          </cell>
        </row>
        <row r="256">
          <cell r="D256">
            <v>2.93E-2</v>
          </cell>
          <cell r="E256">
            <v>4.9000000000000002E-2</v>
          </cell>
          <cell r="F256">
            <v>7.3200000000000001E-2</v>
          </cell>
          <cell r="G256">
            <v>0.10150000000000001</v>
          </cell>
          <cell r="H256">
            <v>0.13400000000000001</v>
          </cell>
          <cell r="I256">
            <v>0.1706</v>
          </cell>
          <cell r="J256">
            <v>0.21110000000000001</v>
          </cell>
          <cell r="K256">
            <v>0.25559999999999999</v>
          </cell>
          <cell r="L256">
            <v>0.30399999999999999</v>
          </cell>
          <cell r="M256">
            <v>0.35620000000000002</v>
          </cell>
          <cell r="N256">
            <v>0.4123</v>
          </cell>
          <cell r="O256">
            <v>0.4723</v>
          </cell>
          <cell r="P256">
            <v>0.53610000000000002</v>
          </cell>
          <cell r="Q256">
            <v>0.60370000000000001</v>
          </cell>
          <cell r="R256">
            <v>0.67510000000000003</v>
          </cell>
          <cell r="S256">
            <v>0.75039999999999996</v>
          </cell>
          <cell r="T256">
            <v>0.82950000000000002</v>
          </cell>
          <cell r="U256">
            <v>0.91239999999999999</v>
          </cell>
          <cell r="V256">
            <v>0.99919999999999998</v>
          </cell>
          <cell r="W256">
            <v>1.0899000000000001</v>
          </cell>
          <cell r="X256">
            <v>1.1843999999999999</v>
          </cell>
          <cell r="Y256">
            <v>1.2827999999999999</v>
          </cell>
          <cell r="Z256">
            <v>1.3852</v>
          </cell>
          <cell r="AA256">
            <v>1.4914000000000001</v>
          </cell>
          <cell r="AB256">
            <v>1.6015999999999999</v>
          </cell>
          <cell r="AC256">
            <v>1.7158</v>
          </cell>
          <cell r="AD256">
            <v>1.8339000000000001</v>
          </cell>
          <cell r="AE256">
            <v>1.956</v>
          </cell>
          <cell r="AF256">
            <v>2.0821999999999998</v>
          </cell>
          <cell r="AG256">
            <v>2.2124000000000001</v>
          </cell>
          <cell r="AH256">
            <v>2.3466999999999998</v>
          </cell>
          <cell r="AI256">
            <v>2.4851000000000001</v>
          </cell>
          <cell r="AJ256">
            <v>2.6276999999999999</v>
          </cell>
          <cell r="AK256">
            <v>2.7743000000000002</v>
          </cell>
          <cell r="AL256">
            <v>2.9251999999999998</v>
          </cell>
          <cell r="AM256">
            <v>3.0802999999999998</v>
          </cell>
          <cell r="AN256">
            <v>3.2395999999999998</v>
          </cell>
          <cell r="AO256">
            <v>3.4032</v>
          </cell>
          <cell r="AP256">
            <v>3.5712000000000002</v>
          </cell>
          <cell r="AQ256">
            <v>3.7433999999999998</v>
          </cell>
          <cell r="AR256">
            <v>3.92</v>
          </cell>
          <cell r="AS256">
            <v>4.1010999999999997</v>
          </cell>
          <cell r="AT256">
            <v>4.2865000000000002</v>
          </cell>
          <cell r="AU256">
            <v>4.4763999999999999</v>
          </cell>
          <cell r="AV256">
            <v>4.6708999999999996</v>
          </cell>
          <cell r="AW256">
            <v>4.8697999999999997</v>
          </cell>
          <cell r="AX256">
            <v>5.0734000000000004</v>
          </cell>
          <cell r="AY256">
            <v>5.2815000000000003</v>
          </cell>
        </row>
        <row r="257">
          <cell r="D257">
            <v>3.1E-2</v>
          </cell>
          <cell r="E257">
            <v>5.1799999999999999E-2</v>
          </cell>
          <cell r="F257">
            <v>7.7200000000000005E-2</v>
          </cell>
          <cell r="G257">
            <v>0.1072</v>
          </cell>
          <cell r="H257">
            <v>0.14149999999999999</v>
          </cell>
          <cell r="I257">
            <v>0.18010000000000001</v>
          </cell>
          <cell r="J257">
            <v>0.2228</v>
          </cell>
          <cell r="K257">
            <v>0.26979999999999998</v>
          </cell>
          <cell r="L257">
            <v>0.32079999999999997</v>
          </cell>
          <cell r="M257">
            <v>0.376</v>
          </cell>
          <cell r="N257">
            <v>0.43519999999999998</v>
          </cell>
          <cell r="O257">
            <v>0.4985</v>
          </cell>
          <cell r="P257">
            <v>0.56579999999999997</v>
          </cell>
          <cell r="Q257">
            <v>0.63719999999999999</v>
          </cell>
          <cell r="R257">
            <v>0.71260000000000001</v>
          </cell>
          <cell r="S257">
            <v>0.79200000000000004</v>
          </cell>
          <cell r="T257">
            <v>0.87549999999999994</v>
          </cell>
          <cell r="U257">
            <v>0.96299999999999997</v>
          </cell>
          <cell r="V257">
            <v>1.0546</v>
          </cell>
          <cell r="W257">
            <v>1.1503000000000001</v>
          </cell>
          <cell r="X257">
            <v>1.25</v>
          </cell>
          <cell r="Y257">
            <v>1.3539000000000001</v>
          </cell>
          <cell r="Z257">
            <v>1.4619</v>
          </cell>
          <cell r="AA257">
            <v>1.5740000000000001</v>
          </cell>
          <cell r="AB257">
            <v>1.6901999999999999</v>
          </cell>
          <cell r="AC257">
            <v>1.8107</v>
          </cell>
          <cell r="AD257">
            <v>1.9353</v>
          </cell>
          <cell r="AE257">
            <v>2.0642</v>
          </cell>
          <cell r="AF257">
            <v>2.1972999999999998</v>
          </cell>
          <cell r="AG257">
            <v>2.3347000000000002</v>
          </cell>
          <cell r="AH257">
            <v>2.4763999999999999</v>
          </cell>
          <cell r="AI257">
            <v>2.6223999999999998</v>
          </cell>
          <cell r="AJ257">
            <v>2.7728000000000002</v>
          </cell>
          <cell r="AK257">
            <v>2.9275000000000002</v>
          </cell>
          <cell r="AL257">
            <v>3.0867</v>
          </cell>
          <cell r="AM257">
            <v>3.2503000000000002</v>
          </cell>
          <cell r="AN257">
            <v>3.4184000000000001</v>
          </cell>
          <cell r="AO257">
            <v>3.5910000000000002</v>
          </cell>
          <cell r="AP257">
            <v>3.7681</v>
          </cell>
          <cell r="AQ257">
            <v>3.9498000000000002</v>
          </cell>
          <cell r="AR257">
            <v>4.1360999999999999</v>
          </cell>
          <cell r="AS257">
            <v>4.327</v>
          </cell>
          <cell r="AT257">
            <v>4.5225999999999997</v>
          </cell>
          <cell r="AU257">
            <v>4.7229000000000001</v>
          </cell>
          <cell r="AV257">
            <v>4.9279999999999999</v>
          </cell>
          <cell r="AW257">
            <v>5.1378000000000004</v>
          </cell>
          <cell r="AX257">
            <v>5.3525</v>
          </cell>
          <cell r="AY257">
            <v>5.5720000000000001</v>
          </cell>
        </row>
        <row r="258">
          <cell r="D258">
            <v>3.2599999999999997E-2</v>
          </cell>
          <cell r="E258">
            <v>5.45E-2</v>
          </cell>
          <cell r="F258">
            <v>8.1299999999999997E-2</v>
          </cell>
          <cell r="G258">
            <v>0.1128</v>
          </cell>
          <cell r="H258">
            <v>0.1489</v>
          </cell>
          <cell r="I258">
            <v>0.1895</v>
          </cell>
          <cell r="J258">
            <v>0.2346</v>
          </cell>
          <cell r="K258">
            <v>0.28399999999999997</v>
          </cell>
          <cell r="L258">
            <v>0.3377</v>
          </cell>
          <cell r="M258">
            <v>0.39579999999999999</v>
          </cell>
          <cell r="N258">
            <v>0.45810000000000001</v>
          </cell>
          <cell r="O258">
            <v>0.52470000000000006</v>
          </cell>
          <cell r="P258">
            <v>0.59550000000000003</v>
          </cell>
          <cell r="Q258">
            <v>0.67059999999999997</v>
          </cell>
          <cell r="R258">
            <v>0.75</v>
          </cell>
          <cell r="S258">
            <v>0.83360000000000001</v>
          </cell>
          <cell r="T258">
            <v>0.92149999999999999</v>
          </cell>
          <cell r="U258">
            <v>1.0136000000000001</v>
          </cell>
          <cell r="V258">
            <v>1.1100000000000001</v>
          </cell>
          <cell r="W258">
            <v>1.2105999999999999</v>
          </cell>
          <cell r="X258">
            <v>1.3156000000000001</v>
          </cell>
          <cell r="Y258">
            <v>1.4249000000000001</v>
          </cell>
          <cell r="Z258">
            <v>1.5385</v>
          </cell>
          <cell r="AA258">
            <v>1.6565000000000001</v>
          </cell>
          <cell r="AB258">
            <v>1.7788999999999999</v>
          </cell>
          <cell r="AC258">
            <v>1.9056</v>
          </cell>
          <cell r="AD258">
            <v>2.0367999999999999</v>
          </cell>
          <cell r="AE258">
            <v>2.1724000000000001</v>
          </cell>
          <cell r="AF258">
            <v>2.3123999999999998</v>
          </cell>
          <cell r="AG258">
            <v>2.4569999999999999</v>
          </cell>
          <cell r="AH258">
            <v>2.6061000000000001</v>
          </cell>
          <cell r="AI258">
            <v>2.7597</v>
          </cell>
          <cell r="AJ258">
            <v>2.9178999999999999</v>
          </cell>
          <cell r="AK258">
            <v>3.0807000000000002</v>
          </cell>
          <cell r="AL258">
            <v>3.2482000000000002</v>
          </cell>
          <cell r="AM258">
            <v>3.4203000000000001</v>
          </cell>
          <cell r="AN258">
            <v>3.5971000000000002</v>
          </cell>
          <cell r="AO258">
            <v>3.7787000000000002</v>
          </cell>
          <cell r="AP258">
            <v>3.9649999999999999</v>
          </cell>
          <cell r="AQ258">
            <v>4.1562000000000001</v>
          </cell>
          <cell r="AR258">
            <v>4.3521000000000001</v>
          </cell>
          <cell r="AS258">
            <v>4.5529999999999999</v>
          </cell>
          <cell r="AT258">
            <v>4.7587999999999999</v>
          </cell>
          <cell r="AU258">
            <v>4.9695</v>
          </cell>
          <cell r="AV258">
            <v>5.1852</v>
          </cell>
          <cell r="AW258">
            <v>5.4058999999999999</v>
          </cell>
          <cell r="AX258">
            <v>5.6317000000000004</v>
          </cell>
          <cell r="AY258">
            <v>5.8625999999999996</v>
          </cell>
        </row>
        <row r="259">
          <cell r="D259">
            <v>3.4200000000000001E-2</v>
          </cell>
          <cell r="E259">
            <v>5.7200000000000001E-2</v>
          </cell>
          <cell r="F259">
            <v>8.5400000000000004E-2</v>
          </cell>
          <cell r="G259">
            <v>0.11849999999999999</v>
          </cell>
          <cell r="H259">
            <v>0.15640000000000001</v>
          </cell>
          <cell r="I259">
            <v>0.19900000000000001</v>
          </cell>
          <cell r="J259">
            <v>0.24629999999999999</v>
          </cell>
          <cell r="K259">
            <v>0.29820000000000002</v>
          </cell>
          <cell r="L259">
            <v>0.35460000000000003</v>
          </cell>
          <cell r="M259">
            <v>0.41549999999999998</v>
          </cell>
          <cell r="N259">
            <v>0.48099999999999998</v>
          </cell>
          <cell r="O259">
            <v>0.55089999999999995</v>
          </cell>
          <cell r="P259">
            <v>0.62529999999999997</v>
          </cell>
          <cell r="Q259">
            <v>0.70409999999999995</v>
          </cell>
          <cell r="R259">
            <v>0.78739999999999999</v>
          </cell>
          <cell r="S259">
            <v>0.87519999999999998</v>
          </cell>
          <cell r="T259">
            <v>0.96740000000000004</v>
          </cell>
          <cell r="U259">
            <v>1.0641</v>
          </cell>
          <cell r="V259">
            <v>1.1653</v>
          </cell>
          <cell r="W259">
            <v>1.2709999999999999</v>
          </cell>
          <cell r="X259">
            <v>1.3812</v>
          </cell>
          <cell r="Y259">
            <v>1.4959</v>
          </cell>
          <cell r="Z259">
            <v>1.6152</v>
          </cell>
          <cell r="AA259">
            <v>1.7391000000000001</v>
          </cell>
          <cell r="AB259">
            <v>1.8674999999999999</v>
          </cell>
          <cell r="AC259">
            <v>2.0005000000000002</v>
          </cell>
          <cell r="AD259">
            <v>2.1381999999999999</v>
          </cell>
          <cell r="AE259">
            <v>2.2805</v>
          </cell>
          <cell r="AF259">
            <v>2.4275000000000002</v>
          </cell>
          <cell r="AG259">
            <v>2.5792999999999999</v>
          </cell>
          <cell r="AH259">
            <v>2.7357</v>
          </cell>
          <cell r="AI259">
            <v>2.8969999999999998</v>
          </cell>
          <cell r="AJ259">
            <v>3.0630000000000002</v>
          </cell>
          <cell r="AK259">
            <v>3.2339000000000002</v>
          </cell>
          <cell r="AL259">
            <v>3.4097</v>
          </cell>
          <cell r="AM259">
            <v>3.5903</v>
          </cell>
          <cell r="AN259">
            <v>3.7759</v>
          </cell>
          <cell r="AO259">
            <v>3.9664000000000001</v>
          </cell>
          <cell r="AP259">
            <v>4.1619999999999999</v>
          </cell>
          <cell r="AQ259">
            <v>4.3624999999999998</v>
          </cell>
          <cell r="AR259">
            <v>4.5682</v>
          </cell>
          <cell r="AS259">
            <v>4.7789999999999999</v>
          </cell>
          <cell r="AT259">
            <v>4.9949000000000003</v>
          </cell>
          <cell r="AU259">
            <v>5.2160000000000002</v>
          </cell>
          <cell r="AV259">
            <v>5.4423000000000004</v>
          </cell>
          <cell r="AW259">
            <v>5.6738999999999997</v>
          </cell>
          <cell r="AX259">
            <v>5.9108000000000001</v>
          </cell>
          <cell r="AY259">
            <v>6.1531000000000002</v>
          </cell>
        </row>
        <row r="260">
          <cell r="D260">
            <v>3.5799999999999998E-2</v>
          </cell>
          <cell r="E260">
            <v>5.9900000000000002E-2</v>
          </cell>
          <cell r="F260">
            <v>8.9399999999999993E-2</v>
          </cell>
          <cell r="G260">
            <v>0.1241</v>
          </cell>
          <cell r="H260">
            <v>0.1638</v>
          </cell>
          <cell r="I260">
            <v>0.20849999999999999</v>
          </cell>
          <cell r="J260">
            <v>0.25800000000000001</v>
          </cell>
          <cell r="K260">
            <v>0.31240000000000001</v>
          </cell>
          <cell r="L260">
            <v>0.3715</v>
          </cell>
          <cell r="M260">
            <v>0.43530000000000002</v>
          </cell>
          <cell r="N260">
            <v>0.50390000000000001</v>
          </cell>
          <cell r="O260">
            <v>0.57709999999999995</v>
          </cell>
          <cell r="P260">
            <v>0.65500000000000003</v>
          </cell>
          <cell r="Q260">
            <v>0.73760000000000003</v>
          </cell>
          <cell r="R260">
            <v>0.82489999999999997</v>
          </cell>
          <cell r="S260">
            <v>0.91679999999999995</v>
          </cell>
          <cell r="T260">
            <v>1.0134000000000001</v>
          </cell>
          <cell r="U260">
            <v>1.1147</v>
          </cell>
          <cell r="V260">
            <v>1.2206999999999999</v>
          </cell>
          <cell r="W260">
            <v>1.3313999999999999</v>
          </cell>
          <cell r="X260">
            <v>1.4468000000000001</v>
          </cell>
          <cell r="Y260">
            <v>1.5669999999999999</v>
          </cell>
          <cell r="Z260">
            <v>1.6919</v>
          </cell>
          <cell r="AA260">
            <v>1.8216000000000001</v>
          </cell>
          <cell r="AB260">
            <v>1.9560999999999999</v>
          </cell>
          <cell r="AC260">
            <v>2.0954000000000002</v>
          </cell>
          <cell r="AD260">
            <v>2.2395999999999998</v>
          </cell>
          <cell r="AE260">
            <v>2.3887</v>
          </cell>
          <cell r="AF260">
            <v>2.5426000000000002</v>
          </cell>
          <cell r="AG260">
            <v>2.7014999999999998</v>
          </cell>
          <cell r="AH260">
            <v>2.8654000000000002</v>
          </cell>
          <cell r="AI260">
            <v>3.0343</v>
          </cell>
          <cell r="AJ260">
            <v>3.2082000000000002</v>
          </cell>
          <cell r="AK260">
            <v>3.3871000000000002</v>
          </cell>
          <cell r="AL260">
            <v>3.5710999999999999</v>
          </cell>
          <cell r="AM260">
            <v>3.7603</v>
          </cell>
          <cell r="AN260">
            <v>3.9546000000000001</v>
          </cell>
          <cell r="AO260">
            <v>4.1540999999999997</v>
          </cell>
          <cell r="AP260">
            <v>4.3589000000000002</v>
          </cell>
          <cell r="AQ260">
            <v>4.5689000000000002</v>
          </cell>
          <cell r="AR260">
            <v>4.7842000000000002</v>
          </cell>
          <cell r="AS260">
            <v>5.0049000000000001</v>
          </cell>
          <cell r="AT260">
            <v>5.2309999999999999</v>
          </cell>
          <cell r="AU260">
            <v>5.4625000000000004</v>
          </cell>
          <cell r="AV260">
            <v>5.6994999999999996</v>
          </cell>
          <cell r="AW260">
            <v>5.9420000000000002</v>
          </cell>
          <cell r="AX260">
            <v>6.19</v>
          </cell>
          <cell r="AY260">
            <v>6.4436</v>
          </cell>
        </row>
        <row r="261">
          <cell r="D261">
            <v>3.7499999999999999E-2</v>
          </cell>
          <cell r="E261">
            <v>6.2700000000000006E-2</v>
          </cell>
          <cell r="F261">
            <v>9.35E-2</v>
          </cell>
          <cell r="G261">
            <v>0.12970000000000001</v>
          </cell>
          <cell r="H261">
            <v>0.17130000000000001</v>
          </cell>
          <cell r="I261">
            <v>0.218</v>
          </cell>
          <cell r="J261">
            <v>0.2697</v>
          </cell>
          <cell r="K261">
            <v>0.32650000000000001</v>
          </cell>
          <cell r="L261">
            <v>0.38829999999999998</v>
          </cell>
          <cell r="M261">
            <v>0.4551</v>
          </cell>
          <cell r="N261">
            <v>0.52669999999999995</v>
          </cell>
          <cell r="O261">
            <v>0.60329999999999995</v>
          </cell>
          <cell r="P261">
            <v>0.68469999999999998</v>
          </cell>
          <cell r="Q261">
            <v>0.77110000000000001</v>
          </cell>
          <cell r="R261">
            <v>0.86229999999999996</v>
          </cell>
          <cell r="S261">
            <v>0.95840000000000003</v>
          </cell>
          <cell r="T261">
            <v>1.0593999999999999</v>
          </cell>
          <cell r="U261">
            <v>1.1653</v>
          </cell>
          <cell r="V261">
            <v>1.276</v>
          </cell>
          <cell r="W261">
            <v>1.3917999999999999</v>
          </cell>
          <cell r="X261">
            <v>1.5124</v>
          </cell>
          <cell r="Y261">
            <v>1.6379999999999999</v>
          </cell>
          <cell r="Z261">
            <v>1.7685999999999999</v>
          </cell>
          <cell r="AA261">
            <v>1.9040999999999999</v>
          </cell>
          <cell r="AB261">
            <v>2.0447000000000002</v>
          </cell>
          <cell r="AC261">
            <v>2.1903000000000001</v>
          </cell>
          <cell r="AD261">
            <v>2.3410000000000002</v>
          </cell>
          <cell r="AE261">
            <v>2.4967999999999999</v>
          </cell>
          <cell r="AF261">
            <v>2.6577000000000002</v>
          </cell>
          <cell r="AG261">
            <v>2.8237999999999999</v>
          </cell>
          <cell r="AH261">
            <v>2.9950999999999999</v>
          </cell>
          <cell r="AI261">
            <v>3.1715</v>
          </cell>
          <cell r="AJ261">
            <v>3.3532999999999999</v>
          </cell>
          <cell r="AK261">
            <v>3.5402999999999998</v>
          </cell>
          <cell r="AL261">
            <v>3.7326000000000001</v>
          </cell>
          <cell r="AM261">
            <v>3.9302999999999999</v>
          </cell>
          <cell r="AN261">
            <v>4.1333000000000002</v>
          </cell>
          <cell r="AO261">
            <v>4.3418000000000001</v>
          </cell>
          <cell r="AP261">
            <v>4.5557999999999996</v>
          </cell>
          <cell r="AQ261">
            <v>4.7752999999999997</v>
          </cell>
          <cell r="AR261">
            <v>5.0003000000000002</v>
          </cell>
          <cell r="AS261">
            <v>5.2309000000000001</v>
          </cell>
          <cell r="AT261">
            <v>5.4671000000000003</v>
          </cell>
          <cell r="AU261">
            <v>5.7089999999999996</v>
          </cell>
          <cell r="AV261">
            <v>5.9565999999999999</v>
          </cell>
          <cell r="AW261">
            <v>6.21</v>
          </cell>
          <cell r="AX261">
            <v>6.4691999999999998</v>
          </cell>
          <cell r="AY261">
            <v>6.7342000000000004</v>
          </cell>
        </row>
        <row r="262">
          <cell r="D262">
            <v>3.9100000000000003E-2</v>
          </cell>
          <cell r="E262">
            <v>6.54E-2</v>
          </cell>
          <cell r="F262">
            <v>9.7600000000000006E-2</v>
          </cell>
          <cell r="G262">
            <v>0.13539999999999999</v>
          </cell>
          <cell r="H262">
            <v>0.1787</v>
          </cell>
          <cell r="I262">
            <v>0.22739999999999999</v>
          </cell>
          <cell r="J262">
            <v>0.28149999999999997</v>
          </cell>
          <cell r="K262">
            <v>0.3407</v>
          </cell>
          <cell r="L262">
            <v>0.4052</v>
          </cell>
          <cell r="M262">
            <v>0.4748</v>
          </cell>
          <cell r="N262">
            <v>0.54959999999999998</v>
          </cell>
          <cell r="O262">
            <v>0.62949999999999995</v>
          </cell>
          <cell r="P262">
            <v>0.71450000000000002</v>
          </cell>
          <cell r="Q262">
            <v>0.80459999999999998</v>
          </cell>
          <cell r="R262">
            <v>0.89970000000000006</v>
          </cell>
          <cell r="S262">
            <v>1</v>
          </cell>
          <cell r="T262">
            <v>1.1053999999999999</v>
          </cell>
          <cell r="U262">
            <v>1.2158</v>
          </cell>
          <cell r="V262">
            <v>1.3313999999999999</v>
          </cell>
          <cell r="W262">
            <v>1.4520999999999999</v>
          </cell>
          <cell r="X262">
            <v>1.5780000000000001</v>
          </cell>
          <cell r="Y262">
            <v>1.7090000000000001</v>
          </cell>
          <cell r="Z262">
            <v>1.8452</v>
          </cell>
          <cell r="AA262">
            <v>1.9866999999999999</v>
          </cell>
          <cell r="AB262">
            <v>2.1333000000000002</v>
          </cell>
          <cell r="AC262">
            <v>2.2852000000000001</v>
          </cell>
          <cell r="AD262">
            <v>2.4424000000000001</v>
          </cell>
          <cell r="AE262">
            <v>2.605</v>
          </cell>
          <cell r="AF262">
            <v>2.7728000000000002</v>
          </cell>
          <cell r="AG262">
            <v>2.9460999999999999</v>
          </cell>
          <cell r="AH262">
            <v>3.1246999999999998</v>
          </cell>
          <cell r="AI262">
            <v>3.3088000000000002</v>
          </cell>
          <cell r="AJ262">
            <v>3.4984000000000002</v>
          </cell>
          <cell r="AK262">
            <v>3.6934</v>
          </cell>
          <cell r="AL262">
            <v>3.8940000000000001</v>
          </cell>
          <cell r="AM262">
            <v>4.1002000000000001</v>
          </cell>
          <cell r="AN262">
            <v>4.3121</v>
          </cell>
          <cell r="AO262">
            <v>4.5294999999999996</v>
          </cell>
          <cell r="AP262">
            <v>4.7526999999999999</v>
          </cell>
          <cell r="AQ262">
            <v>4.9816000000000003</v>
          </cell>
          <cell r="AR262">
            <v>5.2163000000000004</v>
          </cell>
          <cell r="AS262">
            <v>5.4568000000000003</v>
          </cell>
          <cell r="AT262">
            <v>5.7031999999999998</v>
          </cell>
          <cell r="AU262">
            <v>5.9554999999999998</v>
          </cell>
          <cell r="AV262">
            <v>6.2138</v>
          </cell>
          <cell r="AW262">
            <v>6.4779999999999998</v>
          </cell>
          <cell r="AX262">
            <v>6.7483000000000004</v>
          </cell>
          <cell r="AY262">
            <v>7.0247000000000002</v>
          </cell>
        </row>
        <row r="263">
          <cell r="D263">
            <v>4.07E-2</v>
          </cell>
          <cell r="E263">
            <v>6.8099999999999994E-2</v>
          </cell>
          <cell r="F263">
            <v>0.1016</v>
          </cell>
          <cell r="G263">
            <v>0.14099999999999999</v>
          </cell>
          <cell r="H263">
            <v>0.18609999999999999</v>
          </cell>
          <cell r="I263">
            <v>0.2369</v>
          </cell>
          <cell r="J263">
            <v>0.29320000000000002</v>
          </cell>
          <cell r="K263">
            <v>0.35489999999999999</v>
          </cell>
          <cell r="L263">
            <v>0.42209999999999998</v>
          </cell>
          <cell r="M263">
            <v>0.49459999999999998</v>
          </cell>
          <cell r="N263">
            <v>0.57250000000000001</v>
          </cell>
          <cell r="O263">
            <v>0.65569999999999995</v>
          </cell>
          <cell r="P263">
            <v>0.74419999999999997</v>
          </cell>
          <cell r="Q263">
            <v>0.83799999999999997</v>
          </cell>
          <cell r="R263">
            <v>0.93720000000000003</v>
          </cell>
          <cell r="S263">
            <v>1.0416000000000001</v>
          </cell>
          <cell r="T263">
            <v>1.1513</v>
          </cell>
          <cell r="U263">
            <v>1.2664</v>
          </cell>
          <cell r="V263">
            <v>1.3867</v>
          </cell>
          <cell r="W263">
            <v>1.5125</v>
          </cell>
          <cell r="X263">
            <v>1.6435999999999999</v>
          </cell>
          <cell r="Y263">
            <v>1.78</v>
          </cell>
          <cell r="Z263">
            <v>1.9218999999999999</v>
          </cell>
          <cell r="AA263">
            <v>2.0691999999999999</v>
          </cell>
          <cell r="AB263">
            <v>2.2219000000000002</v>
          </cell>
          <cell r="AC263">
            <v>2.3801000000000001</v>
          </cell>
          <cell r="AD263">
            <v>2.5438999999999998</v>
          </cell>
          <cell r="AE263">
            <v>2.7130999999999998</v>
          </cell>
          <cell r="AF263">
            <v>2.8879000000000001</v>
          </cell>
          <cell r="AG263">
            <v>3.0682999999999998</v>
          </cell>
          <cell r="AH263">
            <v>3.2544</v>
          </cell>
          <cell r="AI263">
            <v>3.4460999999999999</v>
          </cell>
          <cell r="AJ263">
            <v>3.6435</v>
          </cell>
          <cell r="AK263">
            <v>3.8466</v>
          </cell>
          <cell r="AL263">
            <v>4.0555000000000003</v>
          </cell>
          <cell r="AM263">
            <v>4.2702</v>
          </cell>
          <cell r="AN263">
            <v>4.4908000000000001</v>
          </cell>
          <cell r="AO263">
            <v>4.7172000000000001</v>
          </cell>
          <cell r="AP263">
            <v>4.9496000000000002</v>
          </cell>
          <cell r="AQ263">
            <v>5.1879999999999997</v>
          </cell>
          <cell r="AR263">
            <v>5.4324000000000003</v>
          </cell>
          <cell r="AS263">
            <v>5.6828000000000003</v>
          </cell>
          <cell r="AT263">
            <v>5.9393000000000002</v>
          </cell>
          <cell r="AU263">
            <v>6.202</v>
          </cell>
          <cell r="AV263">
            <v>6.4709000000000003</v>
          </cell>
          <cell r="AW263">
            <v>6.7460000000000004</v>
          </cell>
          <cell r="AX263">
            <v>7.0274999999999999</v>
          </cell>
          <cell r="AY263">
            <v>7.3151999999999999</v>
          </cell>
        </row>
        <row r="264">
          <cell r="D264">
            <v>4.24E-2</v>
          </cell>
          <cell r="E264">
            <v>7.0800000000000002E-2</v>
          </cell>
          <cell r="F264">
            <v>0.1057</v>
          </cell>
          <cell r="G264">
            <v>0.1467</v>
          </cell>
          <cell r="H264">
            <v>0.19359999999999999</v>
          </cell>
          <cell r="I264">
            <v>0.24640000000000001</v>
          </cell>
          <cell r="J264">
            <v>0.3049</v>
          </cell>
          <cell r="K264">
            <v>0.36909999999999998</v>
          </cell>
          <cell r="L264">
            <v>0.43890000000000001</v>
          </cell>
          <cell r="M264">
            <v>0.51439999999999997</v>
          </cell>
          <cell r="N264">
            <v>0.59540000000000004</v>
          </cell>
          <cell r="O264">
            <v>0.68189999999999995</v>
          </cell>
          <cell r="P264">
            <v>0.77390000000000003</v>
          </cell>
          <cell r="Q264">
            <v>0.87150000000000005</v>
          </cell>
          <cell r="R264">
            <v>0.97460000000000002</v>
          </cell>
          <cell r="S264">
            <v>1.0831999999999999</v>
          </cell>
          <cell r="T264">
            <v>1.1973</v>
          </cell>
          <cell r="U264">
            <v>1.3169</v>
          </cell>
          <cell r="V264">
            <v>1.4420999999999999</v>
          </cell>
          <cell r="W264">
            <v>1.5728</v>
          </cell>
          <cell r="X264">
            <v>1.7091000000000001</v>
          </cell>
          <cell r="Y264">
            <v>1.851</v>
          </cell>
          <cell r="Z264">
            <v>1.9985999999999999</v>
          </cell>
          <cell r="AA264">
            <v>2.1516999999999999</v>
          </cell>
          <cell r="AB264">
            <v>2.3105000000000002</v>
          </cell>
          <cell r="AC264">
            <v>2.4750000000000001</v>
          </cell>
          <cell r="AD264">
            <v>2.6453000000000002</v>
          </cell>
          <cell r="AE264">
            <v>2.8212000000000002</v>
          </cell>
          <cell r="AF264">
            <v>3.0030000000000001</v>
          </cell>
          <cell r="AG264">
            <v>3.1905999999999999</v>
          </cell>
          <cell r="AH264">
            <v>3.3839999999999999</v>
          </cell>
          <cell r="AI264">
            <v>3.5832999999999999</v>
          </cell>
          <cell r="AJ264">
            <v>3.7885</v>
          </cell>
          <cell r="AK264">
            <v>3.9996999999999998</v>
          </cell>
          <cell r="AL264">
            <v>4.2168999999999999</v>
          </cell>
          <cell r="AM264">
            <v>4.4401999999999999</v>
          </cell>
          <cell r="AN264">
            <v>4.6695000000000002</v>
          </cell>
          <cell r="AO264">
            <v>4.9048999999999996</v>
          </cell>
          <cell r="AP264">
            <v>5.1464999999999996</v>
          </cell>
          <cell r="AQ264">
            <v>5.3943000000000003</v>
          </cell>
          <cell r="AR264">
            <v>5.6483999999999996</v>
          </cell>
          <cell r="AS264">
            <v>5.9086999999999996</v>
          </cell>
          <cell r="AT264">
            <v>6.1753999999999998</v>
          </cell>
          <cell r="AU264">
            <v>6.4485000000000001</v>
          </cell>
          <cell r="AV264">
            <v>6.7281000000000004</v>
          </cell>
          <cell r="AW264">
            <v>7.0141</v>
          </cell>
          <cell r="AX264">
            <v>7.3066000000000004</v>
          </cell>
          <cell r="AY264">
            <v>7.6056999999999997</v>
          </cell>
        </row>
        <row r="265">
          <cell r="D265">
            <v>4.3999999999999997E-2</v>
          </cell>
          <cell r="E265">
            <v>7.3599999999999999E-2</v>
          </cell>
          <cell r="F265">
            <v>0.10979999999999999</v>
          </cell>
          <cell r="G265">
            <v>0.15229999999999999</v>
          </cell>
          <cell r="H265">
            <v>0.20100000000000001</v>
          </cell>
          <cell r="I265">
            <v>0.25580000000000003</v>
          </cell>
          <cell r="J265">
            <v>0.31659999999999999</v>
          </cell>
          <cell r="K265">
            <v>0.38329999999999997</v>
          </cell>
          <cell r="L265">
            <v>0.45579999999999998</v>
          </cell>
          <cell r="M265">
            <v>0.53410000000000002</v>
          </cell>
          <cell r="N265">
            <v>0.61819999999999997</v>
          </cell>
          <cell r="O265">
            <v>0.70809999999999995</v>
          </cell>
          <cell r="P265">
            <v>0.80369999999999997</v>
          </cell>
          <cell r="Q265">
            <v>0.90500000000000003</v>
          </cell>
          <cell r="R265">
            <v>1.012</v>
          </cell>
          <cell r="S265">
            <v>1.1248</v>
          </cell>
          <cell r="T265">
            <v>1.2432000000000001</v>
          </cell>
          <cell r="U265">
            <v>1.3674999999999999</v>
          </cell>
          <cell r="V265">
            <v>1.4974000000000001</v>
          </cell>
          <cell r="W265">
            <v>1.6332</v>
          </cell>
          <cell r="X265">
            <v>1.7746999999999999</v>
          </cell>
          <cell r="Y265">
            <v>1.9219999999999999</v>
          </cell>
          <cell r="Z265">
            <v>2.0752000000000002</v>
          </cell>
          <cell r="AA265">
            <v>2.2342</v>
          </cell>
          <cell r="AB265">
            <v>2.3990999999999998</v>
          </cell>
          <cell r="AC265">
            <v>2.5699000000000001</v>
          </cell>
          <cell r="AD265">
            <v>2.7467000000000001</v>
          </cell>
          <cell r="AE265">
            <v>2.9293999999999998</v>
          </cell>
          <cell r="AF265">
            <v>3.1181000000000001</v>
          </cell>
          <cell r="AG265">
            <v>3.3128000000000002</v>
          </cell>
          <cell r="AH265">
            <v>3.5135999999999998</v>
          </cell>
          <cell r="AI265">
            <v>3.7206000000000001</v>
          </cell>
          <cell r="AJ265">
            <v>3.9336000000000002</v>
          </cell>
          <cell r="AK265">
            <v>4.1528999999999998</v>
          </cell>
          <cell r="AL265">
            <v>4.3784000000000001</v>
          </cell>
          <cell r="AM265">
            <v>4.6101000000000001</v>
          </cell>
          <cell r="AN265">
            <v>4.8482000000000003</v>
          </cell>
          <cell r="AO265">
            <v>5.0926</v>
          </cell>
          <cell r="AP265">
            <v>5.3433999999999999</v>
          </cell>
          <cell r="AQ265">
            <v>5.6006999999999998</v>
          </cell>
          <cell r="AR265">
            <v>5.8643999999999998</v>
          </cell>
          <cell r="AS265">
            <v>6.1346999999999996</v>
          </cell>
          <cell r="AT265">
            <v>6.4115000000000002</v>
          </cell>
          <cell r="AU265">
            <v>6.6950000000000003</v>
          </cell>
          <cell r="AV265">
            <v>6.9851999999999999</v>
          </cell>
          <cell r="AW265">
            <v>7.2820999999999998</v>
          </cell>
          <cell r="AX265">
            <v>7.5857999999999999</v>
          </cell>
          <cell r="AY265">
            <v>7.8963000000000001</v>
          </cell>
        </row>
        <row r="266">
          <cell r="D266">
            <v>4.5600000000000002E-2</v>
          </cell>
          <cell r="E266">
            <v>7.6300000000000007E-2</v>
          </cell>
          <cell r="F266">
            <v>0.1138</v>
          </cell>
          <cell r="G266">
            <v>0.15790000000000001</v>
          </cell>
          <cell r="H266">
            <v>0.20849999999999999</v>
          </cell>
          <cell r="I266">
            <v>0.26529999999999998</v>
          </cell>
          <cell r="J266">
            <v>0.32829999999999998</v>
          </cell>
          <cell r="K266">
            <v>0.39750000000000002</v>
          </cell>
          <cell r="L266">
            <v>0.47270000000000001</v>
          </cell>
          <cell r="M266">
            <v>0.55389999999999995</v>
          </cell>
          <cell r="N266">
            <v>0.6411</v>
          </cell>
          <cell r="O266">
            <v>0.73429999999999995</v>
          </cell>
          <cell r="P266">
            <v>0.83340000000000003</v>
          </cell>
          <cell r="Q266">
            <v>0.93840000000000001</v>
          </cell>
          <cell r="R266">
            <v>1.0494000000000001</v>
          </cell>
          <cell r="S266">
            <v>1.1662999999999999</v>
          </cell>
          <cell r="T266">
            <v>1.2891999999999999</v>
          </cell>
          <cell r="U266">
            <v>1.4179999999999999</v>
          </cell>
          <cell r="V266">
            <v>1.5528</v>
          </cell>
          <cell r="W266">
            <v>1.6935</v>
          </cell>
          <cell r="X266">
            <v>1.8403</v>
          </cell>
          <cell r="Y266">
            <v>1.9930000000000001</v>
          </cell>
          <cell r="Z266">
            <v>2.1518999999999999</v>
          </cell>
          <cell r="AA266">
            <v>2.3167</v>
          </cell>
          <cell r="AB266">
            <v>2.4876999999999998</v>
          </cell>
          <cell r="AC266">
            <v>2.6648000000000001</v>
          </cell>
          <cell r="AD266">
            <v>2.8479999999999999</v>
          </cell>
          <cell r="AE266">
            <v>3.0375000000000001</v>
          </cell>
          <cell r="AF266">
            <v>3.2330999999999999</v>
          </cell>
          <cell r="AG266">
            <v>3.4350999999999998</v>
          </cell>
          <cell r="AH266">
            <v>3.6433</v>
          </cell>
          <cell r="AI266">
            <v>3.8578000000000001</v>
          </cell>
          <cell r="AJ266">
            <v>4.0787000000000004</v>
          </cell>
          <cell r="AK266">
            <v>4.306</v>
          </cell>
          <cell r="AL266">
            <v>4.5397999999999996</v>
          </cell>
          <cell r="AM266">
            <v>4.7801</v>
          </cell>
          <cell r="AN266">
            <v>5.0269000000000004</v>
          </cell>
          <cell r="AO266">
            <v>5.2803000000000004</v>
          </cell>
          <cell r="AP266">
            <v>5.5403000000000002</v>
          </cell>
          <cell r="AQ266">
            <v>5.8070000000000004</v>
          </cell>
          <cell r="AR266">
            <v>6.0804</v>
          </cell>
          <cell r="AS266">
            <v>6.3605999999999998</v>
          </cell>
          <cell r="AT266">
            <v>6.6475999999999997</v>
          </cell>
          <cell r="AU266">
            <v>6.9414999999999996</v>
          </cell>
          <cell r="AV266">
            <v>7.2423000000000002</v>
          </cell>
          <cell r="AW266">
            <v>7.5500999999999996</v>
          </cell>
          <cell r="AX266">
            <v>7.8648999999999996</v>
          </cell>
          <cell r="AY266">
            <v>8.1867999999999999</v>
          </cell>
        </row>
        <row r="267">
          <cell r="D267">
            <v>4.7199999999999999E-2</v>
          </cell>
          <cell r="E267">
            <v>7.9000000000000001E-2</v>
          </cell>
          <cell r="F267">
            <v>0.1179</v>
          </cell>
          <cell r="G267">
            <v>0.1636</v>
          </cell>
          <cell r="H267">
            <v>0.21590000000000001</v>
          </cell>
          <cell r="I267">
            <v>0.27479999999999999</v>
          </cell>
          <cell r="J267">
            <v>0.34</v>
          </cell>
          <cell r="K267">
            <v>0.41160000000000002</v>
          </cell>
          <cell r="L267">
            <v>0.48949999999999999</v>
          </cell>
          <cell r="M267">
            <v>0.57369999999999999</v>
          </cell>
          <cell r="N267">
            <v>0.66400000000000003</v>
          </cell>
          <cell r="O267">
            <v>0.76049999999999995</v>
          </cell>
          <cell r="P267">
            <v>0.86309999999999998</v>
          </cell>
          <cell r="Q267">
            <v>0.97189999999999999</v>
          </cell>
          <cell r="R267">
            <v>1.0868</v>
          </cell>
          <cell r="S267">
            <v>1.2079</v>
          </cell>
          <cell r="T267">
            <v>1.3351</v>
          </cell>
          <cell r="U267">
            <v>1.4684999999999999</v>
          </cell>
          <cell r="V267">
            <v>1.6081000000000001</v>
          </cell>
          <cell r="W267">
            <v>1.7539</v>
          </cell>
          <cell r="X267">
            <v>1.9057999999999999</v>
          </cell>
          <cell r="Y267">
            <v>2.0640000000000001</v>
          </cell>
          <cell r="Z267">
            <v>2.2284999999999999</v>
          </cell>
          <cell r="AA267">
            <v>2.3992</v>
          </cell>
          <cell r="AB267">
            <v>2.5762999999999998</v>
          </cell>
          <cell r="AC267">
            <v>2.7597</v>
          </cell>
          <cell r="AD267">
            <v>2.9493999999999998</v>
          </cell>
          <cell r="AE267">
            <v>3.1456</v>
          </cell>
          <cell r="AF267">
            <v>3.3481999999999998</v>
          </cell>
          <cell r="AG267">
            <v>3.5573000000000001</v>
          </cell>
          <cell r="AH267">
            <v>3.7728999999999999</v>
          </cell>
          <cell r="AI267">
            <v>3.9950000000000001</v>
          </cell>
          <cell r="AJ267">
            <v>4.2237999999999998</v>
          </cell>
          <cell r="AK267">
            <v>4.4592000000000001</v>
          </cell>
          <cell r="AL267">
            <v>4.7012</v>
          </cell>
          <cell r="AM267">
            <v>4.95</v>
          </cell>
          <cell r="AN267">
            <v>5.2055999999999996</v>
          </cell>
          <cell r="AO267">
            <v>5.468</v>
          </cell>
          <cell r="AP267">
            <v>5.7371999999999996</v>
          </cell>
          <cell r="AQ267">
            <v>6.0133000000000001</v>
          </cell>
          <cell r="AR267">
            <v>6.2964000000000002</v>
          </cell>
          <cell r="AS267">
            <v>6.5865</v>
          </cell>
          <cell r="AT267">
            <v>6.8837000000000002</v>
          </cell>
          <cell r="AU267">
            <v>7.1879999999999997</v>
          </cell>
          <cell r="AV267">
            <v>7.4995000000000003</v>
          </cell>
          <cell r="AW267">
            <v>7.8181000000000003</v>
          </cell>
          <cell r="AX267">
            <v>8.1440999999999999</v>
          </cell>
          <cell r="AY267">
            <v>8.4772999999999996</v>
          </cell>
        </row>
        <row r="268">
          <cell r="D268">
            <v>4.8899999999999999E-2</v>
          </cell>
          <cell r="E268">
            <v>8.1699999999999995E-2</v>
          </cell>
          <cell r="F268">
            <v>0.12189999999999999</v>
          </cell>
          <cell r="G268">
            <v>0.16919999999999999</v>
          </cell>
          <cell r="H268">
            <v>0.22339999999999999</v>
          </cell>
          <cell r="I268">
            <v>0.28420000000000001</v>
          </cell>
          <cell r="J268">
            <v>0.3518</v>
          </cell>
          <cell r="K268">
            <v>0.42580000000000001</v>
          </cell>
          <cell r="L268">
            <v>0.50639999999999996</v>
          </cell>
          <cell r="M268">
            <v>0.59340000000000004</v>
          </cell>
          <cell r="N268">
            <v>0.68679999999999997</v>
          </cell>
          <cell r="O268">
            <v>0.78659999999999997</v>
          </cell>
          <cell r="P268">
            <v>0.89280000000000004</v>
          </cell>
          <cell r="Q268">
            <v>1.0054000000000001</v>
          </cell>
          <cell r="R268">
            <v>1.1242000000000001</v>
          </cell>
          <cell r="S268">
            <v>1.2495000000000001</v>
          </cell>
          <cell r="T268">
            <v>1.3811</v>
          </cell>
          <cell r="U268">
            <v>1.5190999999999999</v>
          </cell>
          <cell r="V268">
            <v>1.6634</v>
          </cell>
          <cell r="W268">
            <v>1.8142</v>
          </cell>
          <cell r="X268">
            <v>1.9714</v>
          </cell>
          <cell r="Y268">
            <v>2.1349999999999998</v>
          </cell>
          <cell r="Z268">
            <v>2.3050999999999999</v>
          </cell>
          <cell r="AA268">
            <v>2.4817</v>
          </cell>
          <cell r="AB268">
            <v>2.6648999999999998</v>
          </cell>
          <cell r="AC268">
            <v>2.8544999999999998</v>
          </cell>
          <cell r="AD268">
            <v>3.0508000000000002</v>
          </cell>
          <cell r="AE268">
            <v>3.2536999999999998</v>
          </cell>
          <cell r="AF268">
            <v>3.4632999999999998</v>
          </cell>
          <cell r="AG268">
            <v>3.6795</v>
          </cell>
          <cell r="AH268">
            <v>3.9024999999999999</v>
          </cell>
          <cell r="AI268">
            <v>4.1322999999999999</v>
          </cell>
          <cell r="AJ268">
            <v>4.3689</v>
          </cell>
          <cell r="AK268">
            <v>4.6123000000000003</v>
          </cell>
          <cell r="AL268">
            <v>4.8627000000000002</v>
          </cell>
          <cell r="AM268">
            <v>5.12</v>
          </cell>
          <cell r="AN268">
            <v>5.3842999999999996</v>
          </cell>
          <cell r="AO268">
            <v>5.6555999999999997</v>
          </cell>
          <cell r="AP268">
            <v>5.9340999999999999</v>
          </cell>
          <cell r="AQ268">
            <v>6.2196999999999996</v>
          </cell>
          <cell r="AR268">
            <v>6.5125000000000002</v>
          </cell>
          <cell r="AS268">
            <v>6.8125</v>
          </cell>
          <cell r="AT268">
            <v>7.1197999999999997</v>
          </cell>
          <cell r="AU268">
            <v>7.4344999999999999</v>
          </cell>
          <cell r="AV268">
            <v>7.7565999999999997</v>
          </cell>
          <cell r="AW268">
            <v>8.0861000000000001</v>
          </cell>
          <cell r="AX268">
            <v>8.4231999999999996</v>
          </cell>
          <cell r="AY268">
            <v>8.7677999999999994</v>
          </cell>
        </row>
        <row r="269">
          <cell r="D269">
            <v>5.0500000000000003E-2</v>
          </cell>
          <cell r="E269">
            <v>8.4500000000000006E-2</v>
          </cell>
          <cell r="F269">
            <v>0.126</v>
          </cell>
          <cell r="G269">
            <v>0.17480000000000001</v>
          </cell>
          <cell r="H269">
            <v>0.23080000000000001</v>
          </cell>
          <cell r="I269">
            <v>0.29370000000000002</v>
          </cell>
          <cell r="J269">
            <v>0.36349999999999999</v>
          </cell>
          <cell r="K269">
            <v>0.44</v>
          </cell>
          <cell r="L269">
            <v>0.52329999999999999</v>
          </cell>
          <cell r="M269">
            <v>0.61319999999999997</v>
          </cell>
          <cell r="N269">
            <v>0.7097</v>
          </cell>
          <cell r="O269">
            <v>0.81279999999999997</v>
          </cell>
          <cell r="P269">
            <v>0.92249999999999999</v>
          </cell>
          <cell r="Q269">
            <v>1.0387999999999999</v>
          </cell>
          <cell r="R269">
            <v>1.1617</v>
          </cell>
          <cell r="S269">
            <v>1.2910999999999999</v>
          </cell>
          <cell r="T269">
            <v>1.4271</v>
          </cell>
          <cell r="U269">
            <v>1.5696000000000001</v>
          </cell>
          <cell r="V269">
            <v>1.7188000000000001</v>
          </cell>
          <cell r="W269">
            <v>1.8746</v>
          </cell>
          <cell r="X269">
            <v>2.0369999999999999</v>
          </cell>
          <cell r="Y269">
            <v>2.206</v>
          </cell>
          <cell r="Z269">
            <v>2.3818000000000001</v>
          </cell>
          <cell r="AA269">
            <v>2.5642</v>
          </cell>
          <cell r="AB269">
            <v>2.7534000000000001</v>
          </cell>
          <cell r="AC269">
            <v>2.9493999999999998</v>
          </cell>
          <cell r="AD269">
            <v>3.1522000000000001</v>
          </cell>
          <cell r="AE269">
            <v>3.3618000000000001</v>
          </cell>
          <cell r="AF269">
            <v>3.5783</v>
          </cell>
          <cell r="AG269">
            <v>3.8016999999999999</v>
          </cell>
          <cell r="AH269">
            <v>4.0320999999999998</v>
          </cell>
          <cell r="AI269">
            <v>4.2694999999999999</v>
          </cell>
          <cell r="AJ269">
            <v>4.5138999999999996</v>
          </cell>
          <cell r="AK269">
            <v>4.7653999999999996</v>
          </cell>
          <cell r="AL269">
            <v>5.0240999999999998</v>
          </cell>
          <cell r="AM269">
            <v>5.2899000000000003</v>
          </cell>
          <cell r="AN269">
            <v>5.5629999999999997</v>
          </cell>
          <cell r="AO269">
            <v>5.8433000000000002</v>
          </cell>
          <cell r="AP269">
            <v>6.1310000000000002</v>
          </cell>
          <cell r="AQ269">
            <v>6.4260000000000002</v>
          </cell>
          <cell r="AR269">
            <v>6.7285000000000004</v>
          </cell>
          <cell r="AS269">
            <v>7.0384000000000002</v>
          </cell>
          <cell r="AT269">
            <v>7.3559000000000001</v>
          </cell>
          <cell r="AU269">
            <v>7.681</v>
          </cell>
          <cell r="AV269">
            <v>8.0137</v>
          </cell>
          <cell r="AW269">
            <v>8.3541000000000007</v>
          </cell>
          <cell r="AX269">
            <v>8.7022999999999993</v>
          </cell>
          <cell r="AY269">
            <v>9.0584000000000007</v>
          </cell>
        </row>
        <row r="270">
          <cell r="D270">
            <v>5.21E-2</v>
          </cell>
          <cell r="E270">
            <v>8.72E-2</v>
          </cell>
          <cell r="F270">
            <v>0.13009999999999999</v>
          </cell>
          <cell r="G270">
            <v>0.18049999999999999</v>
          </cell>
          <cell r="H270">
            <v>0.2382</v>
          </cell>
          <cell r="I270">
            <v>0.30320000000000003</v>
          </cell>
          <cell r="J270">
            <v>0.37519999999999998</v>
          </cell>
          <cell r="K270">
            <v>0.45419999999999999</v>
          </cell>
          <cell r="L270">
            <v>0.54010000000000002</v>
          </cell>
          <cell r="M270">
            <v>0.63290000000000002</v>
          </cell>
          <cell r="N270">
            <v>0.73260000000000003</v>
          </cell>
          <cell r="O270">
            <v>0.83899999999999997</v>
          </cell>
          <cell r="P270">
            <v>0.95230000000000004</v>
          </cell>
          <cell r="Q270">
            <v>1.0723</v>
          </cell>
          <cell r="R270">
            <v>1.1991000000000001</v>
          </cell>
          <cell r="S270">
            <v>1.3326</v>
          </cell>
          <cell r="T270">
            <v>1.4730000000000001</v>
          </cell>
          <cell r="U270">
            <v>1.6202000000000001</v>
          </cell>
          <cell r="V270">
            <v>1.7741</v>
          </cell>
          <cell r="W270">
            <v>1.9349000000000001</v>
          </cell>
          <cell r="X270">
            <v>2.1025</v>
          </cell>
          <cell r="Y270">
            <v>2.2770000000000001</v>
          </cell>
          <cell r="Z270">
            <v>2.4584000000000001</v>
          </cell>
          <cell r="AA270">
            <v>2.6467000000000001</v>
          </cell>
          <cell r="AB270">
            <v>2.8420000000000001</v>
          </cell>
          <cell r="AC270">
            <v>3.0442999999999998</v>
          </cell>
          <cell r="AD270">
            <v>3.2536</v>
          </cell>
          <cell r="AE270">
            <v>3.4699</v>
          </cell>
          <cell r="AF270">
            <v>3.6934</v>
          </cell>
          <cell r="AG270">
            <v>3.9239999999999999</v>
          </cell>
          <cell r="AH270">
            <v>4.1616999999999997</v>
          </cell>
          <cell r="AI270">
            <v>4.4066999999999998</v>
          </cell>
          <cell r="AJ270">
            <v>4.6589999999999998</v>
          </cell>
          <cell r="AK270">
            <v>4.9185999999999996</v>
          </cell>
          <cell r="AL270">
            <v>5.1855000000000002</v>
          </cell>
          <cell r="AM270">
            <v>5.4598000000000004</v>
          </cell>
          <cell r="AN270">
            <v>5.7416</v>
          </cell>
          <cell r="AO270">
            <v>6.0309999999999997</v>
          </cell>
          <cell r="AP270">
            <v>6.3277999999999999</v>
          </cell>
          <cell r="AQ270">
            <v>6.6322999999999999</v>
          </cell>
          <cell r="AR270">
            <v>6.9444999999999997</v>
          </cell>
          <cell r="AS270">
            <v>7.2643000000000004</v>
          </cell>
          <cell r="AT270">
            <v>7.5919999999999996</v>
          </cell>
          <cell r="AU270">
            <v>7.9275000000000002</v>
          </cell>
          <cell r="AV270">
            <v>8.2707999999999995</v>
          </cell>
          <cell r="AW270">
            <v>8.6220999999999997</v>
          </cell>
          <cell r="AX270">
            <v>8.9815000000000005</v>
          </cell>
          <cell r="AY270">
            <v>9.3489000000000004</v>
          </cell>
        </row>
        <row r="271">
          <cell r="D271">
            <v>5.3800000000000001E-2</v>
          </cell>
          <cell r="E271">
            <v>8.9899999999999994E-2</v>
          </cell>
          <cell r="F271">
            <v>0.1341</v>
          </cell>
          <cell r="G271">
            <v>0.18609999999999999</v>
          </cell>
          <cell r="H271">
            <v>0.2457</v>
          </cell>
          <cell r="I271">
            <v>0.31259999999999999</v>
          </cell>
          <cell r="J271">
            <v>0.38690000000000002</v>
          </cell>
          <cell r="K271">
            <v>0.46839999999999998</v>
          </cell>
          <cell r="L271">
            <v>0.55700000000000005</v>
          </cell>
          <cell r="M271">
            <v>0.65269999999999995</v>
          </cell>
          <cell r="N271">
            <v>0.75539999999999996</v>
          </cell>
          <cell r="O271">
            <v>0.86519999999999997</v>
          </cell>
          <cell r="P271">
            <v>0.98199999999999998</v>
          </cell>
          <cell r="Q271">
            <v>1.1056999999999999</v>
          </cell>
          <cell r="R271">
            <v>1.2364999999999999</v>
          </cell>
          <cell r="S271">
            <v>1.3742000000000001</v>
          </cell>
          <cell r="T271">
            <v>1.5189999999999999</v>
          </cell>
          <cell r="U271">
            <v>1.6707000000000001</v>
          </cell>
          <cell r="V271">
            <v>1.8293999999999999</v>
          </cell>
          <cell r="W271">
            <v>1.9952000000000001</v>
          </cell>
          <cell r="X271">
            <v>2.1680999999999999</v>
          </cell>
          <cell r="Y271">
            <v>2.3479999999999999</v>
          </cell>
          <cell r="Z271">
            <v>2.5350999999999999</v>
          </cell>
          <cell r="AA271">
            <v>2.7292000000000001</v>
          </cell>
          <cell r="AB271">
            <v>2.9306000000000001</v>
          </cell>
          <cell r="AC271">
            <v>3.1392000000000002</v>
          </cell>
          <cell r="AD271">
            <v>3.355</v>
          </cell>
          <cell r="AE271">
            <v>3.5779999999999998</v>
          </cell>
          <cell r="AF271">
            <v>3.8083999999999998</v>
          </cell>
          <cell r="AG271">
            <v>4.0461999999999998</v>
          </cell>
          <cell r="AH271">
            <v>4.2914000000000003</v>
          </cell>
          <cell r="AI271">
            <v>4.5439999999999996</v>
          </cell>
          <cell r="AJ271">
            <v>4.8041</v>
          </cell>
          <cell r="AK271">
            <v>5.0716999999999999</v>
          </cell>
          <cell r="AL271">
            <v>5.3468999999999998</v>
          </cell>
          <cell r="AM271">
            <v>5.6298000000000004</v>
          </cell>
          <cell r="AN271">
            <v>5.9203000000000001</v>
          </cell>
          <cell r="AO271">
            <v>6.2186000000000003</v>
          </cell>
          <cell r="AP271">
            <v>6.5247000000000002</v>
          </cell>
          <cell r="AQ271">
            <v>6.8385999999999996</v>
          </cell>
          <cell r="AR271">
            <v>7.1604999999999999</v>
          </cell>
          <cell r="AS271">
            <v>7.4901999999999997</v>
          </cell>
          <cell r="AT271">
            <v>7.8280000000000003</v>
          </cell>
          <cell r="AU271">
            <v>8.1738999999999997</v>
          </cell>
          <cell r="AV271">
            <v>8.5279000000000007</v>
          </cell>
          <cell r="AW271">
            <v>8.8901000000000003</v>
          </cell>
          <cell r="AX271">
            <v>9.2606000000000002</v>
          </cell>
          <cell r="AY271">
            <v>9.6394000000000002</v>
          </cell>
        </row>
        <row r="272">
          <cell r="D272">
            <v>5.5399999999999998E-2</v>
          </cell>
          <cell r="E272">
            <v>9.2600000000000002E-2</v>
          </cell>
          <cell r="F272">
            <v>0.13819999999999999</v>
          </cell>
          <cell r="G272">
            <v>0.1918</v>
          </cell>
          <cell r="H272">
            <v>0.25309999999999999</v>
          </cell>
          <cell r="I272">
            <v>0.3221</v>
          </cell>
          <cell r="J272">
            <v>0.39860000000000001</v>
          </cell>
          <cell r="K272">
            <v>0.48259999999999997</v>
          </cell>
          <cell r="L272">
            <v>0.57379999999999998</v>
          </cell>
          <cell r="M272">
            <v>0.6724</v>
          </cell>
          <cell r="N272">
            <v>0.77829999999999999</v>
          </cell>
          <cell r="O272">
            <v>0.89139999999999997</v>
          </cell>
          <cell r="P272">
            <v>1.0117</v>
          </cell>
          <cell r="Q272">
            <v>1.1392</v>
          </cell>
          <cell r="R272">
            <v>1.2739</v>
          </cell>
          <cell r="S272">
            <v>1.4157999999999999</v>
          </cell>
          <cell r="T272">
            <v>1.5649</v>
          </cell>
          <cell r="U272">
            <v>1.7212000000000001</v>
          </cell>
          <cell r="V272">
            <v>1.8848</v>
          </cell>
          <cell r="W272">
            <v>2.0556000000000001</v>
          </cell>
          <cell r="X272">
            <v>2.2336</v>
          </cell>
          <cell r="Y272">
            <v>2.419</v>
          </cell>
          <cell r="Z272">
            <v>2.6116999999999999</v>
          </cell>
          <cell r="AA272">
            <v>2.8117000000000001</v>
          </cell>
          <cell r="AB272">
            <v>3.0192000000000001</v>
          </cell>
          <cell r="AC272">
            <v>3.234</v>
          </cell>
          <cell r="AD272">
            <v>3.4563000000000001</v>
          </cell>
          <cell r="AE272">
            <v>3.6861000000000002</v>
          </cell>
          <cell r="AF272">
            <v>3.9235000000000002</v>
          </cell>
          <cell r="AG272">
            <v>4.1684000000000001</v>
          </cell>
          <cell r="AH272">
            <v>4.4210000000000003</v>
          </cell>
          <cell r="AI272">
            <v>4.6811999999999996</v>
          </cell>
          <cell r="AJ272">
            <v>4.9490999999999996</v>
          </cell>
          <cell r="AK272">
            <v>5.2248000000000001</v>
          </cell>
          <cell r="AL272">
            <v>5.5083000000000002</v>
          </cell>
          <cell r="AM272">
            <v>5.7996999999999996</v>
          </cell>
          <cell r="AN272">
            <v>6.0990000000000002</v>
          </cell>
          <cell r="AO272">
            <v>6.4062999999999999</v>
          </cell>
          <cell r="AP272">
            <v>6.7215999999999996</v>
          </cell>
          <cell r="AQ272">
            <v>7.0449000000000002</v>
          </cell>
          <cell r="AR272">
            <v>7.3765000000000001</v>
          </cell>
          <cell r="AS272">
            <v>7.7161999999999997</v>
          </cell>
          <cell r="AT272">
            <v>8.0640999999999998</v>
          </cell>
          <cell r="AU272">
            <v>8.4204000000000008</v>
          </cell>
          <cell r="AV272">
            <v>8.7850999999999999</v>
          </cell>
          <cell r="AW272">
            <v>9.1582000000000008</v>
          </cell>
          <cell r="AX272">
            <v>9.5396999999999998</v>
          </cell>
          <cell r="AY272">
            <v>9.9298999999999999</v>
          </cell>
        </row>
        <row r="273">
          <cell r="D273">
            <v>5.7000000000000002E-2</v>
          </cell>
          <cell r="E273">
            <v>9.5399999999999999E-2</v>
          </cell>
          <cell r="F273">
            <v>0.14230000000000001</v>
          </cell>
          <cell r="G273">
            <v>0.19739999999999999</v>
          </cell>
          <cell r="H273">
            <v>0.26050000000000001</v>
          </cell>
          <cell r="I273">
            <v>0.33160000000000001</v>
          </cell>
          <cell r="J273">
            <v>0.4103</v>
          </cell>
          <cell r="K273">
            <v>0.49669999999999997</v>
          </cell>
          <cell r="L273">
            <v>0.5907</v>
          </cell>
          <cell r="M273">
            <v>0.69220000000000004</v>
          </cell>
          <cell r="N273">
            <v>0.80120000000000002</v>
          </cell>
          <cell r="O273">
            <v>0.91759999999999997</v>
          </cell>
          <cell r="P273">
            <v>1.0414000000000001</v>
          </cell>
          <cell r="Q273">
            <v>1.1727000000000001</v>
          </cell>
          <cell r="R273">
            <v>1.3112999999999999</v>
          </cell>
          <cell r="S273">
            <v>1.4574</v>
          </cell>
          <cell r="T273">
            <v>1.6108</v>
          </cell>
          <cell r="U273">
            <v>1.7718</v>
          </cell>
          <cell r="V273">
            <v>1.9400999999999999</v>
          </cell>
          <cell r="W273">
            <v>2.1158999999999999</v>
          </cell>
          <cell r="X273">
            <v>2.2991999999999999</v>
          </cell>
          <cell r="Y273">
            <v>2.4900000000000002</v>
          </cell>
          <cell r="Z273">
            <v>2.6882999999999999</v>
          </cell>
          <cell r="AA273">
            <v>2.8942000000000001</v>
          </cell>
          <cell r="AB273">
            <v>3.1076999999999999</v>
          </cell>
          <cell r="AC273">
            <v>3.3289</v>
          </cell>
          <cell r="AD273">
            <v>3.5577000000000001</v>
          </cell>
          <cell r="AE273">
            <v>3.7942</v>
          </cell>
          <cell r="AF273">
            <v>4.0385</v>
          </cell>
          <cell r="AG273">
            <v>4.2906000000000004</v>
          </cell>
          <cell r="AH273">
            <v>4.5506000000000002</v>
          </cell>
          <cell r="AI273">
            <v>4.8183999999999996</v>
          </cell>
          <cell r="AJ273">
            <v>5.0941999999999998</v>
          </cell>
          <cell r="AK273">
            <v>5.3779000000000003</v>
          </cell>
          <cell r="AL273">
            <v>5.6696999999999997</v>
          </cell>
          <cell r="AM273">
            <v>5.9695999999999998</v>
          </cell>
          <cell r="AN273">
            <v>6.2777000000000003</v>
          </cell>
          <cell r="AO273">
            <v>6.5938999999999997</v>
          </cell>
          <cell r="AP273">
            <v>6.9184000000000001</v>
          </cell>
          <cell r="AQ273">
            <v>7.2511999999999999</v>
          </cell>
          <cell r="AR273">
            <v>7.5923999999999996</v>
          </cell>
          <cell r="AS273">
            <v>7.9420999999999999</v>
          </cell>
          <cell r="AT273">
            <v>8.3002000000000002</v>
          </cell>
          <cell r="AU273">
            <v>8.6669</v>
          </cell>
          <cell r="AV273">
            <v>9.0421999999999993</v>
          </cell>
          <cell r="AW273">
            <v>9.4260999999999999</v>
          </cell>
          <cell r="AX273">
            <v>9.8188999999999993</v>
          </cell>
          <cell r="AY273">
            <v>10.2204</v>
          </cell>
        </row>
      </sheetData>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직원"/>
      <sheetName val="1"/>
      <sheetName val="Sheet1"/>
      <sheetName val="Sheet1 (2)"/>
      <sheetName val="Sheet2"/>
      <sheetName val="Sheet3"/>
      <sheetName val="일위대가목록"/>
      <sheetName val="대치판정"/>
      <sheetName val="총괄내역"/>
      <sheetName val="내역서"/>
      <sheetName val="단재적표"/>
      <sheetName val="터파기및재료"/>
      <sheetName val="덕전리"/>
      <sheetName val="단가"/>
      <sheetName val="콘크리트댐수량산출"/>
      <sheetName val="기타자재수량"/>
      <sheetName val="날개벽수량표"/>
      <sheetName val="01-적용기준"/>
      <sheetName val="15-저수퇴사조절량계산서"/>
      <sheetName val="14-비탈면적계산서"/>
      <sheetName val="12-토적계산서"/>
      <sheetName val="11-토적집계표"/>
      <sheetName val="운반비"/>
      <sheetName val="건설산출"/>
      <sheetName val="TOTAL_BOQ"/>
      <sheetName val="data"/>
      <sheetName val="06 일위대가목록"/>
      <sheetName val="#REF"/>
      <sheetName val="경율산정.XLS"/>
      <sheetName val="내역서2안"/>
      <sheetName val="일위대가(1)"/>
      <sheetName val="규격"/>
      <sheetName val="수종"/>
      <sheetName val="내역서 (2)"/>
      <sheetName val="목록"/>
      <sheetName val="말뚝물량"/>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덕전리"/>
      <sheetName val="조서및연장산출"/>
      <sheetName val="배수공수량"/>
      <sheetName val="암거공수량집계"/>
      <sheetName val="횡배수공집계"/>
      <sheetName val="수로관및집수정수량집계"/>
      <sheetName val="횡배수토공(P.E,BOX) "/>
      <sheetName val="수로관및집수정"/>
      <sheetName val="지수벽 및 파라피트"/>
      <sheetName val="암거수량"/>
      <sheetName val="암거날개벽수량"/>
      <sheetName val="암거날개벽토공"/>
      <sheetName val="횡배수관날개벽"/>
      <sheetName val="횡배수관날개벽잔토 "/>
      <sheetName val="횡배수관날개벽수량표"/>
      <sheetName val="횡배수관날개벽잔토산식치수표"/>
      <sheetName val="토적계산서"/>
      <sheetName val="포장자재수량집계"/>
      <sheetName val="콘크리트포장"/>
      <sheetName val="토사측구"/>
      <sheetName val="표 지 "/>
      <sheetName val="자재집계"/>
      <sheetName val="토공집계"/>
      <sheetName val="총괄자재집계"/>
      <sheetName val="암거날개벽수량(1.5M)"/>
      <sheetName val="암거날개벽토공(1.5)"/>
      <sheetName val="토공집계(소계)"/>
      <sheetName val="관급자재대"/>
      <sheetName val="면벽수량"/>
      <sheetName val="흄관(보호)(1연)"/>
      <sheetName val="흄관 보호토공(1연)"/>
      <sheetName val="단재적표"/>
      <sheetName val="총괄내역"/>
      <sheetName val="인자기준_2007"/>
      <sheetName val="할인_할증률산정"/>
      <sheetName val="금액단가표"/>
      <sheetName val="자료기입"/>
      <sheetName val="예정공정표(장기간)"/>
      <sheetName val="수량"/>
      <sheetName val="날개벽수량표"/>
      <sheetName val="7급줄떼"/>
      <sheetName val="조명시설"/>
      <sheetName val="T13(P68~72,78)"/>
      <sheetName val="Sheet1 (2)"/>
      <sheetName val="96보완계획7.12"/>
      <sheetName val="원가서"/>
      <sheetName val="난간벽단위"/>
      <sheetName val="입력"/>
      <sheetName val="포장공"/>
      <sheetName val="토공"/>
      <sheetName val="배수공"/>
      <sheetName val="000000"/>
      <sheetName val="시방서"/>
      <sheetName val="일위대가표"/>
      <sheetName val="●수량(침구보관창고-21평)"/>
      <sheetName val="구조물터파기수량집계"/>
      <sheetName val="측구터파기공수량집계"/>
      <sheetName val="배수공 시멘트 및 골재량 산출"/>
      <sheetName val="일위대가(1)"/>
      <sheetName val="대치판정"/>
      <sheetName val="토적"/>
      <sheetName val="자재집계표"/>
      <sheetName val="DATA 입력란"/>
      <sheetName val="마산월령동골조물량변경"/>
      <sheetName val="DATE"/>
      <sheetName val="06 일위대가목록"/>
      <sheetName val="설 계"/>
      <sheetName val="DDD"/>
      <sheetName val="코드표"/>
      <sheetName val="맨홀수량산출(A-LINE)"/>
      <sheetName val="골막이(야매)"/>
      <sheetName val="일위대가"/>
      <sheetName val="토적기초"/>
      <sheetName val="노임단가"/>
      <sheetName val="단면치수"/>
      <sheetName val="암거"/>
      <sheetName val="N賃率-職"/>
      <sheetName val="설계서(동안동)"/>
      <sheetName val="설계서"/>
      <sheetName val="대전-교대(A1-A2)"/>
      <sheetName val="교대(A1)"/>
      <sheetName val="암거단위"/>
      <sheetName val="2경간"/>
      <sheetName val="예정공정표"/>
      <sheetName val="본체"/>
      <sheetName val="실행철강하도"/>
      <sheetName val="자가"/>
      <sheetName val="98수문일위"/>
      <sheetName val="일위"/>
      <sheetName val="시설수량표"/>
      <sheetName val="내역서"/>
      <sheetName val="#REF"/>
      <sheetName val="unitpric"/>
      <sheetName val="MYUN(MAC)"/>
      <sheetName val="기초자료입력"/>
      <sheetName val="맨홀조서"/>
      <sheetName val="최적단면"/>
      <sheetName val="일위대가모듈"/>
      <sheetName val="data"/>
      <sheetName val="단면가정"/>
      <sheetName val="부재력정리"/>
      <sheetName val="노단"/>
      <sheetName val="현장관리비"/>
      <sheetName val="총집계표"/>
      <sheetName val="도근좌표"/>
      <sheetName val="일위대가목록"/>
      <sheetName val="일위대가(가설)"/>
      <sheetName val="COPING"/>
      <sheetName val="토사(PE)"/>
      <sheetName val="Main"/>
      <sheetName val="중기사용료"/>
      <sheetName val="단가"/>
      <sheetName val="유림골조"/>
      <sheetName val="백호우계수"/>
      <sheetName val="DB구축"/>
      <sheetName val="한강운반비"/>
      <sheetName val="내역서단가산출용"/>
      <sheetName val="차액보증"/>
      <sheetName val="사다리"/>
      <sheetName val="수량산출"/>
      <sheetName val="집계표"/>
      <sheetName val="데리네이타현황"/>
      <sheetName val="보안등"/>
      <sheetName val="값"/>
      <sheetName val="기초단가"/>
      <sheetName val="(A)내역서"/>
      <sheetName val="장비단"/>
      <sheetName val="노임단"/>
      <sheetName val="Sheet1"/>
      <sheetName val="2.건축"/>
      <sheetName val="총괄서"/>
      <sheetName val="횡배수토공(P_E,BOX)_"/>
      <sheetName val="지수벽_및_파라피트"/>
      <sheetName val="횡배수관날개벽잔토_"/>
      <sheetName val="표_지_"/>
      <sheetName val="암거날개벽수량(1_5M)"/>
      <sheetName val="암거날개벽토공(1_5)"/>
      <sheetName val="ⴭⴭⴭⴭ"/>
      <sheetName val="건축공사실행"/>
      <sheetName val="간지"/>
      <sheetName val="자재단가"/>
      <sheetName val="8.PILE  (돌출)"/>
      <sheetName val="CTEMCOST"/>
      <sheetName val="단위수량"/>
      <sheetName val="Sheet2"/>
      <sheetName val="일반수량총괄집계"/>
      <sheetName val="터파기및재료"/>
      <sheetName val="직원명부"/>
      <sheetName val="노임"/>
      <sheetName val="총괄"/>
      <sheetName val="9GNG운반"/>
      <sheetName val="02자재"/>
      <sheetName val="수리계산(10년)5유역"/>
      <sheetName val="P,E이중관Φ400"/>
      <sheetName val="P,E이중관Φ800"/>
      <sheetName val="종배수관"/>
      <sheetName val="BID"/>
      <sheetName val="입력란"/>
      <sheetName val="97노임단가"/>
      <sheetName val="산출근거"/>
      <sheetName val="지점별강우량"/>
      <sheetName val="설비"/>
      <sheetName val="s"/>
      <sheetName val="1"/>
      <sheetName val="2F 회의실견적(5_14 일대)"/>
      <sheetName val="총괄집계 "/>
      <sheetName val="TOTAL_BOQ"/>
      <sheetName val="원가계산서"/>
      <sheetName val="도급내역서"/>
      <sheetName val="Sheet3"/>
      <sheetName val="남양내역"/>
      <sheetName val="내역"/>
      <sheetName val="이름표지정"/>
      <sheetName val="기초일위"/>
      <sheetName val="용소리교"/>
      <sheetName val="배지거총재료집계표"/>
      <sheetName val="견적대비"/>
      <sheetName val="증감내역서"/>
      <sheetName val="갑지"/>
      <sheetName val="총괄표 "/>
      <sheetName val="다곡2교"/>
      <sheetName val="[DDD.XLS]A__MSOFFICE_Excel_DA_5"/>
      <sheetName val="[DDD.XLS]A__MSOFFICE_Excel_DA_3"/>
      <sheetName val="[DDD.XLS]A__MSOFFICE_Excel_DA_2"/>
      <sheetName val="[DDD.XLS]A__MSOFFICE_Excel_DA_4"/>
      <sheetName val="[DDD.XLS]A__MSOFFICE_Excel_DA_6"/>
      <sheetName val="횡배수조서"/>
      <sheetName val="공통가설"/>
      <sheetName val="6공구(당초)"/>
      <sheetName val="단위가격"/>
      <sheetName val="지급자재"/>
      <sheetName val="TYPE-A"/>
      <sheetName val="시점교대"/>
      <sheetName val="건축"/>
      <sheetName val="[DDD.XLS]A__MSOFFICE_Excel_DA_7"/>
      <sheetName val="시중노임단가"/>
      <sheetName val="공예을"/>
      <sheetName val="부총"/>
      <sheetName val="I一般比"/>
      <sheetName val="정산변경사유"/>
      <sheetName val="설계공통자료입력"/>
      <sheetName val="경비"/>
      <sheetName val="도급분"/>
      <sheetName val="배수설비"/>
      <sheetName val="대창(장성)"/>
      <sheetName val="송전재료비"/>
      <sheetName val="신고조서"/>
      <sheetName val="토목수량(공정)"/>
      <sheetName val="증감대비"/>
      <sheetName val="공사비예산서(토목분)"/>
      <sheetName val="설계명세"/>
      <sheetName val="설명서"/>
      <sheetName val="물가변동대가세부내역서"/>
      <sheetName val="순공사비"/>
      <sheetName val="noyim"/>
      <sheetName val="[DDD.XLS]A__MSOFFICE_Excel_DA_8"/>
      <sheetName val="[DDD.XLS]A__MSOFFICE_Excel_DA_9"/>
      <sheetName val="[DDD.XLS]A__MSOFFICE_Excel_D_10"/>
      <sheetName val="[DDD.XLS]A__MSOFFICE_Excel_D_11"/>
      <sheetName val="[DDD.XLS]A__MSOFFICE_Excel_D_15"/>
      <sheetName val="[DDD.XLS]A__MSOFFICE_Excel_D_12"/>
      <sheetName val="[DDD.XLS]A__MSOFFICE_Excel_D_13"/>
      <sheetName val="[DDD.XLS]A__MSOFFICE_Excel_D_14"/>
      <sheetName val="[DDD.XLS]A__MSOFFICE_Excel_D_16"/>
      <sheetName val="[DDD.XLS]A__MSOFFICE_Excel_D_17"/>
      <sheetName val="[DDD.XLS]A:\MSOFFICE\Excel\DATA"/>
      <sheetName val="[DDD.XLS]A__MSOFFICE_Excel_D_18"/>
      <sheetName val="8.식재일위"/>
      <sheetName val="B시설가격"/>
      <sheetName val="Total"/>
      <sheetName val="기본단가표"/>
      <sheetName val="TOTAL3"/>
      <sheetName val="산출근거 "/>
      <sheetName val="수량집계"/>
      <sheetName val="원가"/>
      <sheetName val="별표집계"/>
      <sheetName val="제잡비계산"/>
      <sheetName val="기초코드"/>
      <sheetName val="직접인건비"/>
      <sheetName val="직접경비"/>
      <sheetName val="100만평"/>
      <sheetName val="직접경비산출근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sheetData sheetId="183"/>
      <sheetData sheetId="184"/>
      <sheetData sheetId="185" refreshError="1"/>
      <sheetData sheetId="186" refreshError="1"/>
      <sheetData sheetId="187"/>
      <sheetData sheetId="188" refreshError="1"/>
      <sheetData sheetId="189" refreshError="1"/>
      <sheetData sheetId="190" refreshError="1"/>
      <sheetData sheetId="191" refreshError="1"/>
      <sheetData sheetId="192" refreshError="1"/>
      <sheetData sheetId="193" refreshError="1"/>
      <sheetData sheetId="194"/>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sheetData sheetId="216"/>
      <sheetData sheetId="217"/>
      <sheetData sheetId="218"/>
      <sheetData sheetId="219"/>
      <sheetData sheetId="220"/>
      <sheetData sheetId="221"/>
      <sheetData sheetId="222"/>
      <sheetData sheetId="223"/>
      <sheetData sheetId="224"/>
      <sheetData sheetId="225"/>
      <sheetData sheetId="226"/>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수리계산(5년)1유역"/>
      <sheetName val="수리계산(5년)2유역"/>
      <sheetName val="수리계산(5년)3유역"/>
      <sheetName val="수리계산(10년)4유역"/>
      <sheetName val="수리계산(10년)5유역"/>
      <sheetName val="표지(목차)"/>
      <sheetName val="표지(자재집계표)"/>
      <sheetName val="표지(토공)"/>
      <sheetName val="표지(배수공)"/>
      <sheetName val="표지(포장공)"/>
      <sheetName val="표지(부대공)"/>
      <sheetName val="공사원가계산서"/>
      <sheetName val="공사원가계산서(전기)"/>
      <sheetName val="총괄재료집계표"/>
      <sheetName val="골재량산출"/>
      <sheetName val="토공집계표"/>
      <sheetName val="토적계산"/>
      <sheetName val="P,E이중관Φ400"/>
      <sheetName val="P,E이중관Φ800"/>
      <sheetName val="P.E이중관보호공800(터파기)"/>
      <sheetName val="우수집수정터파기(A-TYPE)"/>
      <sheetName val="우수집수정터파기(B-TYPE)"/>
      <sheetName val="콘크리트포장깨기"/>
      <sheetName val="배수공수량집계표"/>
      <sheetName val="배수공재료집계표"/>
      <sheetName val="배수몰탈수량"/>
      <sheetName val="L형측구(화강암)A&quot;"/>
      <sheetName val="L형측구(화강암)B&quot;"/>
      <sheetName val="P.E이중관보호공800"/>
      <sheetName val="우수집수정(A-TYPE)"/>
      <sheetName val="우수집수정(B-TYPE)"/>
      <sheetName val="횡배수관날개벽"/>
      <sheetName val="날개벽수량표"/>
      <sheetName val="덕전리"/>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직원"/>
      <sheetName val="1"/>
      <sheetName val="Sheet1"/>
      <sheetName val="Sheet1 (2)"/>
      <sheetName val="Sheet2"/>
      <sheetName val="Sheet3"/>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내역서"/>
      <sheetName val="일위대가목록"/>
      <sheetName val="일위대가"/>
      <sheetName val="산출근거목록"/>
      <sheetName val="중기사용"/>
      <sheetName val="중기목록"/>
      <sheetName val="중기단가"/>
      <sheetName val="산출근거"/>
      <sheetName val="노임단가"/>
      <sheetName val="원가서"/>
      <sheetName val="단재적표"/>
      <sheetName val="1"/>
      <sheetName val="(A)내역서"/>
      <sheetName val="TYPE1"/>
      <sheetName val="맨홀조서"/>
      <sheetName val="총괄내역"/>
      <sheetName val="자재단가"/>
      <sheetName val="기초일위"/>
      <sheetName val="여과지동"/>
      <sheetName val="기초자료"/>
      <sheetName val="터파기및재료"/>
      <sheetName val="실행철강하도"/>
      <sheetName val="Sheet1"/>
      <sheetName val="위치"/>
      <sheetName val="내역서01"/>
      <sheetName val="주요측점"/>
      <sheetName val="자재비"/>
      <sheetName val="횡배수관토공수량"/>
      <sheetName val="기계경비(시간당)"/>
      <sheetName val="램머"/>
      <sheetName val="전기단가조사서"/>
      <sheetName val="내역서(관사)"/>
      <sheetName val="토사(PE)"/>
      <sheetName val="Total"/>
      <sheetName val="유림총괄"/>
      <sheetName val="표지 (2)"/>
      <sheetName val="신우"/>
      <sheetName val="9GNG운반"/>
      <sheetName val="기계내역"/>
      <sheetName val="일위대가(1)"/>
      <sheetName val="Y-WORK"/>
      <sheetName val="입찰안"/>
      <sheetName val="단가"/>
      <sheetName val="모래기초"/>
      <sheetName val="역T형옹벽단위수량"/>
      <sheetName val="식재"/>
      <sheetName val="시설물"/>
      <sheetName val="식재출력용"/>
      <sheetName val="유지관리"/>
      <sheetName val="상촌2교-일반수량집계"/>
      <sheetName val="Sheet1 (2)"/>
      <sheetName val="암거"/>
      <sheetName val="포장공"/>
      <sheetName val="배수공"/>
      <sheetName val="본공사"/>
      <sheetName val="앉음벽 (2)"/>
      <sheetName val="총괄"/>
      <sheetName val="집계표"/>
      <sheetName val="안양동교 1안"/>
      <sheetName val="단"/>
      <sheetName val="요약&amp;결과"/>
      <sheetName val="시설일위"/>
      <sheetName val="물집"/>
      <sheetName val="조명일위"/>
      <sheetName val="견적정보"/>
      <sheetName val="노무비"/>
      <sheetName val="총괄표"/>
      <sheetName val="인공산출"/>
      <sheetName val="s.v"/>
      <sheetName val="총집계표"/>
      <sheetName val="실행예산"/>
      <sheetName val="이름정의"/>
      <sheetName val="초기화면"/>
      <sheetName val="단가표"/>
      <sheetName val="골조시행"/>
      <sheetName val="기계경비"/>
      <sheetName val="습지도저"/>
      <sheetName val="기타기기"/>
      <sheetName val="관계주식"/>
      <sheetName val="MIJIBI"/>
      <sheetName val="내역"/>
      <sheetName val="파이프류"/>
      <sheetName val="4차원가계산서"/>
      <sheetName val="시점교대"/>
      <sheetName val="백호우계수"/>
      <sheetName val="가설공사"/>
      <sheetName val="일위목록"/>
      <sheetName val="200"/>
      <sheetName val="수정일위대가"/>
      <sheetName val="단열-자재"/>
      <sheetName val="설-원가"/>
      <sheetName val="집계"/>
      <sheetName val="XL4Poppy"/>
      <sheetName val="4안전율"/>
      <sheetName val="DATE"/>
      <sheetName val="원가"/>
      <sheetName val="일위대가표"/>
      <sheetName val="설계명세서"/>
      <sheetName val="자료입력"/>
    </sheetNames>
    <sheetDataSet>
      <sheetData sheetId="0">
        <row r="1">
          <cell r="A1" t="str">
            <v>공   종   명</v>
          </cell>
          <cell r="B1" t="str">
            <v>규     격</v>
          </cell>
          <cell r="C1" t="str">
            <v>단위</v>
          </cell>
          <cell r="D1" t="str">
            <v>수량</v>
          </cell>
          <cell r="E1" t="str">
            <v>재   료   비</v>
          </cell>
          <cell r="G1" t="str">
            <v>노   무   비</v>
          </cell>
          <cell r="I1" t="str">
            <v>경       비</v>
          </cell>
          <cell r="K1" t="str">
            <v>합     계</v>
          </cell>
          <cell r="M1" t="str">
            <v>비  고</v>
          </cell>
        </row>
        <row r="2">
          <cell r="E2" t="str">
            <v>단     가</v>
          </cell>
          <cell r="F2" t="str">
            <v>금     액</v>
          </cell>
          <cell r="G2" t="str">
            <v>단     가</v>
          </cell>
          <cell r="H2" t="str">
            <v>금     액</v>
          </cell>
          <cell r="I2" t="str">
            <v>단     가</v>
          </cell>
          <cell r="J2" t="str">
            <v>금     액</v>
          </cell>
          <cell r="K2" t="str">
            <v>단     가</v>
          </cell>
          <cell r="L2" t="str">
            <v>금     액</v>
          </cell>
        </row>
        <row r="3">
          <cell r="A3" t="str">
            <v>510사업교육사주거시설이전공사</v>
          </cell>
          <cell r="C3" t="str">
            <v>식</v>
          </cell>
          <cell r="D3">
            <v>1</v>
          </cell>
          <cell r="F3">
            <v>378000370</v>
          </cell>
          <cell r="H3">
            <v>136407189</v>
          </cell>
          <cell r="J3">
            <v>2856915</v>
          </cell>
          <cell r="L3">
            <v>517264474</v>
          </cell>
        </row>
        <row r="4">
          <cell r="A4" t="str">
            <v>1.조경식재공</v>
          </cell>
          <cell r="C4" t="str">
            <v>식</v>
          </cell>
          <cell r="D4">
            <v>1</v>
          </cell>
          <cell r="E4">
            <v>142524735</v>
          </cell>
          <cell r="F4">
            <v>142524735</v>
          </cell>
          <cell r="G4">
            <v>29597013</v>
          </cell>
          <cell r="H4">
            <v>29597013</v>
          </cell>
          <cell r="I4">
            <v>1246293</v>
          </cell>
          <cell r="J4">
            <v>1246293</v>
          </cell>
          <cell r="K4">
            <v>173368041</v>
          </cell>
          <cell r="L4">
            <v>173368041</v>
          </cell>
        </row>
        <row r="5">
          <cell r="A5" t="str">
            <v>2.조경시설물공</v>
          </cell>
          <cell r="C5" t="str">
            <v>식</v>
          </cell>
          <cell r="D5">
            <v>1</v>
          </cell>
          <cell r="E5">
            <v>113481570</v>
          </cell>
          <cell r="F5">
            <v>113481570</v>
          </cell>
          <cell r="G5">
            <v>42160764</v>
          </cell>
          <cell r="H5">
            <v>42160764</v>
          </cell>
          <cell r="I5">
            <v>382596</v>
          </cell>
          <cell r="J5">
            <v>382596</v>
          </cell>
          <cell r="K5">
            <v>156024930</v>
          </cell>
          <cell r="L5">
            <v>156024930</v>
          </cell>
        </row>
        <row r="6">
          <cell r="A6" t="str">
            <v>3.조경포장공</v>
          </cell>
          <cell r="C6" t="str">
            <v>식</v>
          </cell>
          <cell r="D6">
            <v>1</v>
          </cell>
          <cell r="E6">
            <v>120764109</v>
          </cell>
          <cell r="F6">
            <v>120764109</v>
          </cell>
          <cell r="G6">
            <v>63777058</v>
          </cell>
          <cell r="H6">
            <v>63777058</v>
          </cell>
          <cell r="I6">
            <v>267271</v>
          </cell>
          <cell r="J6">
            <v>267271</v>
          </cell>
          <cell r="K6">
            <v>184808438</v>
          </cell>
          <cell r="L6">
            <v>184808438</v>
          </cell>
        </row>
        <row r="7">
          <cell r="A7" t="str">
            <v>4.부 대 공</v>
          </cell>
          <cell r="C7" t="str">
            <v>식</v>
          </cell>
          <cell r="D7">
            <v>1</v>
          </cell>
          <cell r="E7">
            <v>1229956</v>
          </cell>
          <cell r="F7">
            <v>1229956</v>
          </cell>
          <cell r="G7">
            <v>872354</v>
          </cell>
          <cell r="H7">
            <v>872354</v>
          </cell>
          <cell r="I7">
            <v>960755</v>
          </cell>
          <cell r="J7">
            <v>960755</v>
          </cell>
          <cell r="K7">
            <v>3063065</v>
          </cell>
          <cell r="L7">
            <v>3063065</v>
          </cell>
        </row>
        <row r="8">
          <cell r="A8" t="str">
            <v>소   계</v>
          </cell>
          <cell r="E8">
            <v>0</v>
          </cell>
          <cell r="F8">
            <v>378000370</v>
          </cell>
          <cell r="G8">
            <v>0</v>
          </cell>
          <cell r="H8">
            <v>136407189</v>
          </cell>
          <cell r="I8">
            <v>0</v>
          </cell>
          <cell r="J8">
            <v>2856915</v>
          </cell>
          <cell r="K8">
            <v>0</v>
          </cell>
          <cell r="L8">
            <v>517264474</v>
          </cell>
        </row>
        <row r="28">
          <cell r="A28" t="str">
            <v>1.조경식재공</v>
          </cell>
          <cell r="C28" t="str">
            <v>식</v>
          </cell>
          <cell r="D28">
            <v>1</v>
          </cell>
          <cell r="F28">
            <v>142524735</v>
          </cell>
          <cell r="H28">
            <v>29597013</v>
          </cell>
          <cell r="J28">
            <v>1246293</v>
          </cell>
          <cell r="L28">
            <v>173368041</v>
          </cell>
        </row>
        <row r="29">
          <cell r="A29" t="str">
            <v>가.상록교목</v>
          </cell>
          <cell r="D29">
            <v>0</v>
          </cell>
          <cell r="E29">
            <v>0</v>
          </cell>
          <cell r="F29">
            <v>47258923</v>
          </cell>
          <cell r="G29">
            <v>0</v>
          </cell>
          <cell r="H29">
            <v>8238416</v>
          </cell>
          <cell r="I29">
            <v>0</v>
          </cell>
          <cell r="J29">
            <v>517151</v>
          </cell>
          <cell r="K29">
            <v>0</v>
          </cell>
          <cell r="L29">
            <v>56014490</v>
          </cell>
        </row>
        <row r="30">
          <cell r="A30" t="str">
            <v>스트로브잣나무</v>
          </cell>
          <cell r="B30" t="str">
            <v>H3.0XW1.5</v>
          </cell>
          <cell r="C30" t="str">
            <v>주</v>
          </cell>
          <cell r="D30">
            <v>102</v>
          </cell>
          <cell r="E30">
            <v>41700</v>
          </cell>
          <cell r="F30">
            <v>4253400</v>
          </cell>
          <cell r="G30">
            <v>17209</v>
          </cell>
          <cell r="H30">
            <v>1755318</v>
          </cell>
          <cell r="I30">
            <v>0</v>
          </cell>
          <cell r="J30">
            <v>0</v>
          </cell>
          <cell r="K30">
            <v>58909</v>
          </cell>
          <cell r="L30">
            <v>6008718</v>
          </cell>
          <cell r="M30" t="str">
            <v>No.1</v>
          </cell>
        </row>
        <row r="31">
          <cell r="A31" t="str">
            <v>전나무</v>
          </cell>
          <cell r="B31" t="str">
            <v>H3.5XW1.8</v>
          </cell>
          <cell r="C31" t="str">
            <v>주</v>
          </cell>
          <cell r="D31">
            <v>14</v>
          </cell>
          <cell r="E31">
            <v>109809</v>
          </cell>
          <cell r="F31">
            <v>1537326</v>
          </cell>
          <cell r="G31">
            <v>15247</v>
          </cell>
          <cell r="H31">
            <v>213458</v>
          </cell>
          <cell r="I31">
            <v>1312</v>
          </cell>
          <cell r="J31">
            <v>18368</v>
          </cell>
          <cell r="K31">
            <v>126368</v>
          </cell>
          <cell r="L31">
            <v>1769152</v>
          </cell>
          <cell r="M31" t="str">
            <v>No.2</v>
          </cell>
        </row>
        <row r="32">
          <cell r="A32" t="str">
            <v>소나무</v>
          </cell>
          <cell r="B32" t="str">
            <v>H4.0XW2.0XR15</v>
          </cell>
          <cell r="C32" t="str">
            <v>주</v>
          </cell>
          <cell r="D32">
            <v>30</v>
          </cell>
          <cell r="E32">
            <v>323762</v>
          </cell>
          <cell r="F32">
            <v>9712860</v>
          </cell>
          <cell r="G32">
            <v>52764</v>
          </cell>
          <cell r="H32">
            <v>1582920</v>
          </cell>
          <cell r="I32">
            <v>4485</v>
          </cell>
          <cell r="J32">
            <v>134550</v>
          </cell>
          <cell r="K32">
            <v>381011</v>
          </cell>
          <cell r="L32">
            <v>11430330</v>
          </cell>
          <cell r="M32" t="str">
            <v>No.3</v>
          </cell>
        </row>
        <row r="33">
          <cell r="A33" t="str">
            <v>소나무</v>
          </cell>
          <cell r="B33" t="str">
            <v>H5.0XW2.5XR20</v>
          </cell>
          <cell r="C33" t="str">
            <v>주</v>
          </cell>
          <cell r="D33">
            <v>36</v>
          </cell>
          <cell r="E33">
            <v>417042</v>
          </cell>
          <cell r="F33">
            <v>15013512</v>
          </cell>
          <cell r="G33">
            <v>76432</v>
          </cell>
          <cell r="H33">
            <v>2751552</v>
          </cell>
          <cell r="I33">
            <v>6563</v>
          </cell>
          <cell r="J33">
            <v>236268</v>
          </cell>
          <cell r="K33">
            <v>500037</v>
          </cell>
          <cell r="L33">
            <v>18001332</v>
          </cell>
          <cell r="M33" t="str">
            <v>No.4</v>
          </cell>
        </row>
        <row r="34">
          <cell r="A34" t="str">
            <v>소나무</v>
          </cell>
          <cell r="B34" t="str">
            <v>H5.0XW2.5XR30</v>
          </cell>
          <cell r="C34" t="str">
            <v>주</v>
          </cell>
          <cell r="D34">
            <v>15</v>
          </cell>
          <cell r="E34">
            <v>890255</v>
          </cell>
          <cell r="F34">
            <v>13353825</v>
          </cell>
          <cell r="G34">
            <v>113862</v>
          </cell>
          <cell r="H34">
            <v>1707930</v>
          </cell>
          <cell r="I34">
            <v>8531</v>
          </cell>
          <cell r="J34">
            <v>127965</v>
          </cell>
          <cell r="K34">
            <v>1012648</v>
          </cell>
          <cell r="L34">
            <v>15189720</v>
          </cell>
          <cell r="M34" t="str">
            <v>No.5</v>
          </cell>
        </row>
        <row r="35">
          <cell r="A35" t="str">
            <v>주목(선주목)</v>
          </cell>
          <cell r="B35" t="str">
            <v>H2.0XW1.0</v>
          </cell>
          <cell r="C35" t="str">
            <v>주</v>
          </cell>
          <cell r="D35">
            <v>22</v>
          </cell>
          <cell r="E35">
            <v>154000</v>
          </cell>
          <cell r="F35">
            <v>3388000</v>
          </cell>
          <cell r="G35">
            <v>10329</v>
          </cell>
          <cell r="H35">
            <v>227238</v>
          </cell>
          <cell r="I35">
            <v>0</v>
          </cell>
          <cell r="J35">
            <v>0</v>
          </cell>
          <cell r="K35">
            <v>164329</v>
          </cell>
          <cell r="L35">
            <v>3615238</v>
          </cell>
          <cell r="M35" t="str">
            <v>No.6</v>
          </cell>
        </row>
        <row r="36">
          <cell r="A36" t="str">
            <v>나.낙엽교목</v>
          </cell>
          <cell r="D36">
            <v>0</v>
          </cell>
          <cell r="E36">
            <v>0</v>
          </cell>
          <cell r="F36">
            <v>54727486</v>
          </cell>
          <cell r="G36">
            <v>0</v>
          </cell>
          <cell r="H36">
            <v>9643533</v>
          </cell>
          <cell r="I36">
            <v>0</v>
          </cell>
          <cell r="J36">
            <v>729142</v>
          </cell>
          <cell r="K36">
            <v>0</v>
          </cell>
          <cell r="L36">
            <v>65100161</v>
          </cell>
        </row>
        <row r="37">
          <cell r="A37" t="str">
            <v>감나무</v>
          </cell>
          <cell r="B37" t="str">
            <v>H4.0XR15</v>
          </cell>
          <cell r="C37" t="str">
            <v>주</v>
          </cell>
          <cell r="D37">
            <v>10</v>
          </cell>
          <cell r="E37">
            <v>165762</v>
          </cell>
          <cell r="F37">
            <v>1657620</v>
          </cell>
          <cell r="G37">
            <v>52764</v>
          </cell>
          <cell r="H37">
            <v>527640</v>
          </cell>
          <cell r="I37">
            <v>4485</v>
          </cell>
          <cell r="J37">
            <v>44850</v>
          </cell>
          <cell r="K37">
            <v>223011</v>
          </cell>
          <cell r="L37">
            <v>2230110</v>
          </cell>
          <cell r="M37" t="str">
            <v>No.7</v>
          </cell>
        </row>
        <row r="38">
          <cell r="A38" t="str">
            <v>산수유</v>
          </cell>
          <cell r="B38" t="str">
            <v>H3.0XR10</v>
          </cell>
          <cell r="C38" t="str">
            <v>주</v>
          </cell>
          <cell r="D38">
            <v>37</v>
          </cell>
          <cell r="E38">
            <v>70117</v>
          </cell>
          <cell r="F38">
            <v>2594329</v>
          </cell>
          <cell r="G38">
            <v>31098</v>
          </cell>
          <cell r="H38">
            <v>1150626</v>
          </cell>
          <cell r="I38">
            <v>2625</v>
          </cell>
          <cell r="J38">
            <v>97125</v>
          </cell>
          <cell r="K38">
            <v>103840</v>
          </cell>
          <cell r="L38">
            <v>3842080</v>
          </cell>
          <cell r="M38" t="str">
            <v>No.8</v>
          </cell>
        </row>
        <row r="39">
          <cell r="A39" t="str">
            <v>백목련</v>
          </cell>
          <cell r="B39" t="str">
            <v>H3.5XR15</v>
          </cell>
          <cell r="C39" t="str">
            <v>주</v>
          </cell>
          <cell r="D39">
            <v>23</v>
          </cell>
          <cell r="E39">
            <v>381762</v>
          </cell>
          <cell r="F39">
            <v>8780526</v>
          </cell>
          <cell r="G39">
            <v>52764</v>
          </cell>
          <cell r="H39">
            <v>1213572</v>
          </cell>
          <cell r="I39">
            <v>4485</v>
          </cell>
          <cell r="J39">
            <v>103155</v>
          </cell>
          <cell r="K39">
            <v>439011</v>
          </cell>
          <cell r="L39">
            <v>10097253</v>
          </cell>
          <cell r="M39" t="str">
            <v>No.9</v>
          </cell>
        </row>
        <row r="40">
          <cell r="A40" t="str">
            <v>배롱나무</v>
          </cell>
          <cell r="B40" t="str">
            <v>H3.0XR10</v>
          </cell>
          <cell r="C40" t="str">
            <v>주</v>
          </cell>
          <cell r="D40">
            <v>12</v>
          </cell>
          <cell r="E40">
            <v>182617</v>
          </cell>
          <cell r="F40">
            <v>2191404</v>
          </cell>
          <cell r="G40">
            <v>31098</v>
          </cell>
          <cell r="H40">
            <v>373176</v>
          </cell>
          <cell r="I40">
            <v>2625</v>
          </cell>
          <cell r="J40">
            <v>31500</v>
          </cell>
          <cell r="K40">
            <v>216340</v>
          </cell>
          <cell r="L40">
            <v>2596080</v>
          </cell>
          <cell r="M40" t="str">
            <v>No.10</v>
          </cell>
        </row>
        <row r="41">
          <cell r="A41" t="str">
            <v>홍단풍(야촌단풍)</v>
          </cell>
          <cell r="B41" t="str">
            <v>H3.5XR15</v>
          </cell>
          <cell r="C41" t="str">
            <v>주</v>
          </cell>
          <cell r="D41">
            <v>5</v>
          </cell>
          <cell r="E41">
            <v>580762</v>
          </cell>
          <cell r="F41">
            <v>2903810</v>
          </cell>
          <cell r="G41">
            <v>52764</v>
          </cell>
          <cell r="H41">
            <v>263820</v>
          </cell>
          <cell r="I41">
            <v>4485</v>
          </cell>
          <cell r="J41">
            <v>22425</v>
          </cell>
          <cell r="K41">
            <v>638011</v>
          </cell>
          <cell r="L41">
            <v>3190055</v>
          </cell>
          <cell r="M41" t="str">
            <v>No.11</v>
          </cell>
        </row>
        <row r="42">
          <cell r="A42" t="str">
            <v>청단풍</v>
          </cell>
          <cell r="B42" t="str">
            <v>H2.5XR8</v>
          </cell>
          <cell r="C42" t="str">
            <v>주</v>
          </cell>
          <cell r="D42">
            <v>8</v>
          </cell>
          <cell r="E42">
            <v>73300</v>
          </cell>
          <cell r="F42">
            <v>586400</v>
          </cell>
          <cell r="G42">
            <v>31359</v>
          </cell>
          <cell r="H42">
            <v>250872</v>
          </cell>
          <cell r="I42">
            <v>0</v>
          </cell>
          <cell r="J42">
            <v>0</v>
          </cell>
          <cell r="K42">
            <v>104659</v>
          </cell>
          <cell r="L42">
            <v>837272</v>
          </cell>
          <cell r="M42" t="str">
            <v>No.12</v>
          </cell>
        </row>
        <row r="43">
          <cell r="A43" t="str">
            <v>청단풍</v>
          </cell>
          <cell r="B43" t="str">
            <v>H3.5XR15</v>
          </cell>
          <cell r="C43" t="str">
            <v>주</v>
          </cell>
          <cell r="D43">
            <v>11</v>
          </cell>
          <cell r="E43">
            <v>265762</v>
          </cell>
          <cell r="F43">
            <v>2923382</v>
          </cell>
          <cell r="G43">
            <v>52764</v>
          </cell>
          <cell r="H43">
            <v>580404</v>
          </cell>
          <cell r="I43">
            <v>4485</v>
          </cell>
          <cell r="J43">
            <v>49335</v>
          </cell>
          <cell r="K43">
            <v>323011</v>
          </cell>
          <cell r="L43">
            <v>3553121</v>
          </cell>
          <cell r="M43" t="str">
            <v>No.13</v>
          </cell>
        </row>
        <row r="44">
          <cell r="A44" t="str">
            <v>청단풍</v>
          </cell>
          <cell r="B44" t="str">
            <v>H4.0XR20</v>
          </cell>
          <cell r="C44" t="str">
            <v>주</v>
          </cell>
          <cell r="D44">
            <v>30</v>
          </cell>
          <cell r="E44">
            <v>524042</v>
          </cell>
          <cell r="F44">
            <v>15721260</v>
          </cell>
          <cell r="G44">
            <v>76432</v>
          </cell>
          <cell r="H44">
            <v>2292960</v>
          </cell>
          <cell r="I44">
            <v>6563</v>
          </cell>
          <cell r="J44">
            <v>196890</v>
          </cell>
          <cell r="K44">
            <v>607037</v>
          </cell>
          <cell r="L44">
            <v>18211110</v>
          </cell>
          <cell r="M44" t="str">
            <v>No.14</v>
          </cell>
        </row>
        <row r="45">
          <cell r="A45" t="str">
            <v>느티나무</v>
          </cell>
          <cell r="B45" t="str">
            <v>H4.0XR15</v>
          </cell>
          <cell r="C45" t="str">
            <v>주</v>
          </cell>
          <cell r="D45">
            <v>5</v>
          </cell>
          <cell r="E45">
            <v>337762</v>
          </cell>
          <cell r="F45">
            <v>1688810</v>
          </cell>
          <cell r="G45">
            <v>52764</v>
          </cell>
          <cell r="H45">
            <v>263820</v>
          </cell>
          <cell r="I45">
            <v>4485</v>
          </cell>
          <cell r="J45">
            <v>22425</v>
          </cell>
          <cell r="K45">
            <v>395011</v>
          </cell>
          <cell r="L45">
            <v>1975055</v>
          </cell>
          <cell r="M45" t="str">
            <v>No.15</v>
          </cell>
        </row>
        <row r="46">
          <cell r="A46" t="str">
            <v>느티나무</v>
          </cell>
          <cell r="B46" t="str">
            <v>H5.0XR30</v>
          </cell>
          <cell r="C46" t="str">
            <v>주</v>
          </cell>
          <cell r="D46">
            <v>2</v>
          </cell>
          <cell r="E46">
            <v>2185255</v>
          </cell>
          <cell r="F46">
            <v>4370510</v>
          </cell>
          <cell r="G46">
            <v>113862</v>
          </cell>
          <cell r="H46">
            <v>227724</v>
          </cell>
          <cell r="I46">
            <v>8531</v>
          </cell>
          <cell r="J46">
            <v>17062</v>
          </cell>
          <cell r="K46">
            <v>2307648</v>
          </cell>
          <cell r="L46">
            <v>4615296</v>
          </cell>
          <cell r="M46" t="str">
            <v>No.16</v>
          </cell>
        </row>
        <row r="47">
          <cell r="A47" t="str">
            <v>벚나무</v>
          </cell>
          <cell r="B47" t="str">
            <v>H4.0XB12</v>
          </cell>
          <cell r="C47" t="str">
            <v>주</v>
          </cell>
          <cell r="D47">
            <v>33</v>
          </cell>
          <cell r="E47">
            <v>268695</v>
          </cell>
          <cell r="F47">
            <v>8866935</v>
          </cell>
          <cell r="G47">
            <v>51968</v>
          </cell>
          <cell r="H47">
            <v>1714944</v>
          </cell>
          <cell r="I47">
            <v>4375</v>
          </cell>
          <cell r="J47">
            <v>144375</v>
          </cell>
          <cell r="K47">
            <v>325038</v>
          </cell>
          <cell r="L47">
            <v>10726254</v>
          </cell>
          <cell r="M47" t="str">
            <v>No.17</v>
          </cell>
        </row>
        <row r="48">
          <cell r="A48" t="str">
            <v>자작나무</v>
          </cell>
          <cell r="B48" t="str">
            <v>H3.5XR8</v>
          </cell>
          <cell r="C48" t="str">
            <v>주</v>
          </cell>
          <cell r="D48">
            <v>25</v>
          </cell>
          <cell r="E48">
            <v>97700</v>
          </cell>
          <cell r="F48">
            <v>2442500</v>
          </cell>
          <cell r="G48">
            <v>31359</v>
          </cell>
          <cell r="H48">
            <v>783975</v>
          </cell>
          <cell r="I48">
            <v>0</v>
          </cell>
          <cell r="J48">
            <v>0</v>
          </cell>
          <cell r="K48">
            <v>129059</v>
          </cell>
          <cell r="L48">
            <v>3226475</v>
          </cell>
          <cell r="M48" t="str">
            <v>No.18</v>
          </cell>
        </row>
        <row r="49">
          <cell r="A49" t="str">
            <v>다.상록관목</v>
          </cell>
          <cell r="D49">
            <v>0</v>
          </cell>
          <cell r="E49">
            <v>0</v>
          </cell>
          <cell r="F49">
            <v>5724000</v>
          </cell>
          <cell r="G49">
            <v>0</v>
          </cell>
          <cell r="H49">
            <v>2270520</v>
          </cell>
          <cell r="I49">
            <v>0</v>
          </cell>
          <cell r="J49">
            <v>0</v>
          </cell>
          <cell r="K49">
            <v>0</v>
          </cell>
          <cell r="L49">
            <v>7994520</v>
          </cell>
        </row>
        <row r="50">
          <cell r="A50" t="str">
            <v>회양목</v>
          </cell>
          <cell r="B50" t="str">
            <v>H0.3XW0.3</v>
          </cell>
          <cell r="C50" t="str">
            <v>주</v>
          </cell>
          <cell r="D50">
            <v>2120</v>
          </cell>
          <cell r="E50">
            <v>2700</v>
          </cell>
          <cell r="F50">
            <v>5724000</v>
          </cell>
          <cell r="G50">
            <v>1071</v>
          </cell>
          <cell r="H50">
            <v>2270520</v>
          </cell>
          <cell r="I50">
            <v>0</v>
          </cell>
          <cell r="J50">
            <v>0</v>
          </cell>
          <cell r="K50">
            <v>3771</v>
          </cell>
          <cell r="L50">
            <v>7994520</v>
          </cell>
          <cell r="M50" t="str">
            <v>No.19</v>
          </cell>
        </row>
        <row r="51">
          <cell r="A51" t="str">
            <v>라.낙엽관목</v>
          </cell>
          <cell r="D51">
            <v>0</v>
          </cell>
          <cell r="E51">
            <v>0</v>
          </cell>
          <cell r="F51">
            <v>5242000</v>
          </cell>
          <cell r="G51">
            <v>0</v>
          </cell>
          <cell r="H51">
            <v>1974350</v>
          </cell>
          <cell r="I51">
            <v>0</v>
          </cell>
          <cell r="J51">
            <v>0</v>
          </cell>
          <cell r="K51">
            <v>0</v>
          </cell>
          <cell r="L51">
            <v>7216350</v>
          </cell>
        </row>
        <row r="52">
          <cell r="A52" t="str">
            <v>백철쭉</v>
          </cell>
          <cell r="B52" t="str">
            <v>H0.4XW0.5</v>
          </cell>
          <cell r="C52" t="str">
            <v>주</v>
          </cell>
          <cell r="D52">
            <v>530</v>
          </cell>
          <cell r="E52">
            <v>3500</v>
          </cell>
          <cell r="F52">
            <v>1855000</v>
          </cell>
          <cell r="G52">
            <v>1071</v>
          </cell>
          <cell r="H52">
            <v>567630</v>
          </cell>
          <cell r="I52">
            <v>0</v>
          </cell>
          <cell r="J52">
            <v>0</v>
          </cell>
          <cell r="K52">
            <v>4571</v>
          </cell>
          <cell r="L52">
            <v>2422630</v>
          </cell>
          <cell r="M52" t="str">
            <v>No.20</v>
          </cell>
        </row>
        <row r="53">
          <cell r="A53" t="str">
            <v>자산홍</v>
          </cell>
          <cell r="B53" t="str">
            <v>H0.4XW0.5</v>
          </cell>
          <cell r="C53" t="str">
            <v>주</v>
          </cell>
          <cell r="D53">
            <v>630</v>
          </cell>
          <cell r="E53">
            <v>4000</v>
          </cell>
          <cell r="F53">
            <v>2520000</v>
          </cell>
          <cell r="G53">
            <v>1071</v>
          </cell>
          <cell r="H53">
            <v>674730</v>
          </cell>
          <cell r="I53">
            <v>0</v>
          </cell>
          <cell r="J53">
            <v>0</v>
          </cell>
          <cell r="K53">
            <v>5071</v>
          </cell>
          <cell r="L53">
            <v>3194730</v>
          </cell>
          <cell r="M53" t="str">
            <v>No.21</v>
          </cell>
        </row>
        <row r="54">
          <cell r="A54" t="str">
            <v>진달래</v>
          </cell>
          <cell r="B54" t="str">
            <v>H0.5XW0.4</v>
          </cell>
          <cell r="C54" t="str">
            <v>주</v>
          </cell>
          <cell r="D54">
            <v>250</v>
          </cell>
          <cell r="E54">
            <v>1900</v>
          </cell>
          <cell r="F54">
            <v>475000</v>
          </cell>
          <cell r="G54">
            <v>1071</v>
          </cell>
          <cell r="H54">
            <v>267750</v>
          </cell>
          <cell r="I54">
            <v>0</v>
          </cell>
          <cell r="J54">
            <v>0</v>
          </cell>
          <cell r="K54">
            <v>2971</v>
          </cell>
          <cell r="L54">
            <v>742750</v>
          </cell>
          <cell r="M54" t="str">
            <v>No.22</v>
          </cell>
        </row>
        <row r="55">
          <cell r="A55" t="str">
            <v>흰말채나무</v>
          </cell>
          <cell r="B55" t="str">
            <v>H1.0XW0.4</v>
          </cell>
          <cell r="C55" t="str">
            <v>주</v>
          </cell>
          <cell r="D55">
            <v>280</v>
          </cell>
          <cell r="E55">
            <v>1400</v>
          </cell>
          <cell r="F55">
            <v>392000</v>
          </cell>
          <cell r="G55">
            <v>1658</v>
          </cell>
          <cell r="H55">
            <v>464240</v>
          </cell>
          <cell r="I55">
            <v>0</v>
          </cell>
          <cell r="J55">
            <v>0</v>
          </cell>
          <cell r="K55">
            <v>3058</v>
          </cell>
          <cell r="L55">
            <v>856240</v>
          </cell>
          <cell r="M55" t="str">
            <v>No.23</v>
          </cell>
        </row>
        <row r="56">
          <cell r="A56" t="str">
            <v>라.초 화 류</v>
          </cell>
          <cell r="D56">
            <v>0</v>
          </cell>
          <cell r="E56">
            <v>0</v>
          </cell>
          <cell r="F56">
            <v>12935000</v>
          </cell>
          <cell r="G56">
            <v>0</v>
          </cell>
          <cell r="H56">
            <v>1238400</v>
          </cell>
          <cell r="I56">
            <v>0</v>
          </cell>
          <cell r="J56">
            <v>0</v>
          </cell>
          <cell r="K56">
            <v>0</v>
          </cell>
          <cell r="L56">
            <v>14173400</v>
          </cell>
        </row>
        <row r="57">
          <cell r="A57" t="str">
            <v>맥문동</v>
          </cell>
          <cell r="B57" t="str">
            <v>3-5분얼</v>
          </cell>
          <cell r="C57" t="str">
            <v>본</v>
          </cell>
          <cell r="D57">
            <v>500</v>
          </cell>
          <cell r="E57">
            <v>390</v>
          </cell>
          <cell r="F57">
            <v>195000</v>
          </cell>
          <cell r="G57">
            <v>172</v>
          </cell>
          <cell r="H57">
            <v>86000</v>
          </cell>
          <cell r="I57">
            <v>0</v>
          </cell>
          <cell r="J57">
            <v>0</v>
          </cell>
          <cell r="K57">
            <v>562</v>
          </cell>
          <cell r="L57">
            <v>281000</v>
          </cell>
          <cell r="M57" t="str">
            <v>No.24</v>
          </cell>
        </row>
        <row r="58">
          <cell r="A58" t="str">
            <v>바위취</v>
          </cell>
          <cell r="B58" t="str">
            <v>3치포트</v>
          </cell>
          <cell r="C58" t="str">
            <v>본</v>
          </cell>
          <cell r="D58">
            <v>700</v>
          </cell>
          <cell r="E58">
            <v>1000</v>
          </cell>
          <cell r="F58">
            <v>700000</v>
          </cell>
          <cell r="G58">
            <v>172</v>
          </cell>
          <cell r="H58">
            <v>120400</v>
          </cell>
          <cell r="I58">
            <v>0</v>
          </cell>
          <cell r="J58">
            <v>0</v>
          </cell>
          <cell r="K58">
            <v>1172</v>
          </cell>
          <cell r="L58">
            <v>820400</v>
          </cell>
          <cell r="M58" t="str">
            <v>No.25</v>
          </cell>
        </row>
        <row r="59">
          <cell r="A59" t="str">
            <v>상록패랭이</v>
          </cell>
          <cell r="B59" t="str">
            <v>3치포트</v>
          </cell>
          <cell r="C59" t="str">
            <v>본</v>
          </cell>
          <cell r="D59">
            <v>1550</v>
          </cell>
          <cell r="E59">
            <v>2200</v>
          </cell>
          <cell r="F59">
            <v>3410000</v>
          </cell>
          <cell r="G59">
            <v>172</v>
          </cell>
          <cell r="H59">
            <v>266600</v>
          </cell>
          <cell r="I59">
            <v>0</v>
          </cell>
          <cell r="J59">
            <v>0</v>
          </cell>
          <cell r="K59">
            <v>2372</v>
          </cell>
          <cell r="L59">
            <v>3676600</v>
          </cell>
          <cell r="M59" t="str">
            <v>No.26</v>
          </cell>
        </row>
        <row r="60">
          <cell r="A60" t="str">
            <v>줄무늬사사</v>
          </cell>
          <cell r="B60" t="str">
            <v>4치포트</v>
          </cell>
          <cell r="C60" t="str">
            <v>본</v>
          </cell>
          <cell r="D60">
            <v>1500</v>
          </cell>
          <cell r="E60">
            <v>2500</v>
          </cell>
          <cell r="F60">
            <v>3750000</v>
          </cell>
          <cell r="G60">
            <v>172</v>
          </cell>
          <cell r="H60">
            <v>258000</v>
          </cell>
          <cell r="I60">
            <v>0</v>
          </cell>
          <cell r="J60">
            <v>0</v>
          </cell>
          <cell r="K60">
            <v>2672</v>
          </cell>
          <cell r="L60">
            <v>4008000</v>
          </cell>
          <cell r="M60" t="str">
            <v>No.27</v>
          </cell>
        </row>
        <row r="61">
          <cell r="A61" t="str">
            <v>원추리</v>
          </cell>
          <cell r="B61" t="str">
            <v>2-3분얼</v>
          </cell>
          <cell r="C61" t="str">
            <v>본</v>
          </cell>
          <cell r="D61">
            <v>1200</v>
          </cell>
          <cell r="E61">
            <v>2100</v>
          </cell>
          <cell r="F61">
            <v>2520000</v>
          </cell>
          <cell r="G61">
            <v>172</v>
          </cell>
          <cell r="H61">
            <v>206400</v>
          </cell>
          <cell r="I61">
            <v>0</v>
          </cell>
          <cell r="J61">
            <v>0</v>
          </cell>
          <cell r="K61">
            <v>2272</v>
          </cell>
          <cell r="L61">
            <v>2726400</v>
          </cell>
          <cell r="M61" t="str">
            <v>No.28</v>
          </cell>
        </row>
        <row r="62">
          <cell r="A62" t="str">
            <v>구절초</v>
          </cell>
          <cell r="B62" t="str">
            <v>3치포트</v>
          </cell>
          <cell r="C62" t="str">
            <v>본</v>
          </cell>
          <cell r="D62">
            <v>1300</v>
          </cell>
          <cell r="E62">
            <v>1400</v>
          </cell>
          <cell r="F62">
            <v>1820000</v>
          </cell>
          <cell r="G62">
            <v>172</v>
          </cell>
          <cell r="H62">
            <v>223600</v>
          </cell>
          <cell r="I62">
            <v>0</v>
          </cell>
          <cell r="J62">
            <v>0</v>
          </cell>
          <cell r="K62">
            <v>1572</v>
          </cell>
          <cell r="L62">
            <v>2043600</v>
          </cell>
          <cell r="M62" t="str">
            <v>No.29</v>
          </cell>
        </row>
        <row r="63">
          <cell r="A63" t="str">
            <v>허브</v>
          </cell>
          <cell r="B63" t="str">
            <v>3치포트</v>
          </cell>
          <cell r="C63" t="str">
            <v>본</v>
          </cell>
          <cell r="D63">
            <v>450</v>
          </cell>
          <cell r="E63">
            <v>1200</v>
          </cell>
          <cell r="F63">
            <v>540000</v>
          </cell>
          <cell r="G63">
            <v>172</v>
          </cell>
          <cell r="H63">
            <v>77400</v>
          </cell>
          <cell r="I63">
            <v>0</v>
          </cell>
          <cell r="J63">
            <v>0</v>
          </cell>
          <cell r="K63">
            <v>1372</v>
          </cell>
          <cell r="L63">
            <v>617400</v>
          </cell>
          <cell r="M63" t="str">
            <v>No.30</v>
          </cell>
        </row>
        <row r="64">
          <cell r="A64" t="str">
            <v>바.기    타</v>
          </cell>
          <cell r="D64">
            <v>0</v>
          </cell>
          <cell r="E64">
            <v>0</v>
          </cell>
          <cell r="F64">
            <v>16637326</v>
          </cell>
          <cell r="G64">
            <v>0</v>
          </cell>
          <cell r="H64">
            <v>6231794</v>
          </cell>
          <cell r="I64">
            <v>0</v>
          </cell>
          <cell r="J64">
            <v>0</v>
          </cell>
          <cell r="K64">
            <v>0</v>
          </cell>
          <cell r="L64">
            <v>22869120</v>
          </cell>
        </row>
        <row r="65">
          <cell r="A65" t="str">
            <v>줄떼식재(1/2떼)</v>
          </cell>
          <cell r="B65" t="str">
            <v>0.3X0.3X0.03</v>
          </cell>
          <cell r="C65" t="str">
            <v>M2</v>
          </cell>
          <cell r="D65">
            <v>2078.8200000000002</v>
          </cell>
          <cell r="E65">
            <v>1540</v>
          </cell>
          <cell r="F65">
            <v>3201383</v>
          </cell>
          <cell r="G65">
            <v>1841</v>
          </cell>
          <cell r="H65">
            <v>3827107</v>
          </cell>
          <cell r="I65">
            <v>0</v>
          </cell>
          <cell r="J65">
            <v>0</v>
          </cell>
          <cell r="K65">
            <v>3381</v>
          </cell>
          <cell r="L65">
            <v>7028490</v>
          </cell>
          <cell r="M65" t="str">
            <v>#.1</v>
          </cell>
        </row>
        <row r="66">
          <cell r="A66" t="str">
            <v>지주목</v>
          </cell>
          <cell r="B66" t="str">
            <v>삼발이(소형)</v>
          </cell>
          <cell r="C66" t="str">
            <v>조</v>
          </cell>
          <cell r="D66">
            <v>173</v>
          </cell>
          <cell r="E66">
            <v>2347</v>
          </cell>
          <cell r="F66">
            <v>406031</v>
          </cell>
          <cell r="G66">
            <v>1224</v>
          </cell>
          <cell r="H66">
            <v>211752</v>
          </cell>
          <cell r="I66">
            <v>0</v>
          </cell>
          <cell r="J66">
            <v>0</v>
          </cell>
          <cell r="K66">
            <v>3571</v>
          </cell>
          <cell r="L66">
            <v>617783</v>
          </cell>
          <cell r="M66" t="str">
            <v>No.31</v>
          </cell>
        </row>
        <row r="67">
          <cell r="A67" t="str">
            <v>지주목</v>
          </cell>
          <cell r="B67" t="str">
            <v>삼발이(대형)</v>
          </cell>
          <cell r="C67" t="str">
            <v>조</v>
          </cell>
          <cell r="D67">
            <v>225</v>
          </cell>
          <cell r="E67">
            <v>4056</v>
          </cell>
          <cell r="F67">
            <v>912600</v>
          </cell>
          <cell r="G67">
            <v>1713</v>
          </cell>
          <cell r="H67">
            <v>385425</v>
          </cell>
          <cell r="I67">
            <v>0</v>
          </cell>
          <cell r="J67">
            <v>0</v>
          </cell>
          <cell r="K67">
            <v>5769</v>
          </cell>
          <cell r="L67">
            <v>1298025</v>
          </cell>
          <cell r="M67" t="str">
            <v>No.32</v>
          </cell>
        </row>
        <row r="68">
          <cell r="A68" t="str">
            <v>부숙톱밥퇴비</v>
          </cell>
          <cell r="C68" t="str">
            <v>KG</v>
          </cell>
          <cell r="D68">
            <v>12701</v>
          </cell>
          <cell r="E68">
            <v>250</v>
          </cell>
          <cell r="F68">
            <v>3175250</v>
          </cell>
          <cell r="G68">
            <v>0</v>
          </cell>
          <cell r="H68">
            <v>0</v>
          </cell>
          <cell r="I68">
            <v>0</v>
          </cell>
          <cell r="J68">
            <v>0</v>
          </cell>
          <cell r="K68">
            <v>250</v>
          </cell>
          <cell r="L68">
            <v>3175250</v>
          </cell>
        </row>
        <row r="69">
          <cell r="A69" t="str">
            <v>잔디</v>
          </cell>
          <cell r="B69" t="str">
            <v>평떼</v>
          </cell>
          <cell r="C69" t="str">
            <v>㎡</v>
          </cell>
          <cell r="D69">
            <v>640.28</v>
          </cell>
          <cell r="E69">
            <v>3080</v>
          </cell>
          <cell r="F69">
            <v>1972062</v>
          </cell>
          <cell r="G69">
            <v>2823</v>
          </cell>
          <cell r="H69">
            <v>1807510</v>
          </cell>
          <cell r="I69">
            <v>0</v>
          </cell>
          <cell r="J69">
            <v>0</v>
          </cell>
          <cell r="K69">
            <v>5903</v>
          </cell>
          <cell r="L69">
            <v>3779572</v>
          </cell>
          <cell r="M69" t="str">
            <v>No.33</v>
          </cell>
        </row>
        <row r="70">
          <cell r="A70" t="str">
            <v>조경용토</v>
          </cell>
          <cell r="B70" t="str">
            <v>사질양토</v>
          </cell>
          <cell r="C70" t="str">
            <v>M3</v>
          </cell>
          <cell r="D70">
            <v>1394</v>
          </cell>
          <cell r="E70">
            <v>5000</v>
          </cell>
          <cell r="F70">
            <v>6970000</v>
          </cell>
          <cell r="G70">
            <v>0</v>
          </cell>
          <cell r="H70">
            <v>0</v>
          </cell>
          <cell r="I70">
            <v>0</v>
          </cell>
          <cell r="J70">
            <v>0</v>
          </cell>
          <cell r="K70">
            <v>5000</v>
          </cell>
          <cell r="L70">
            <v>6970000</v>
          </cell>
        </row>
        <row r="78">
          <cell r="A78" t="str">
            <v>2.조경시설물공</v>
          </cell>
          <cell r="C78" t="str">
            <v>식</v>
          </cell>
          <cell r="D78">
            <v>1</v>
          </cell>
          <cell r="F78">
            <v>113481570</v>
          </cell>
          <cell r="H78">
            <v>42160764</v>
          </cell>
          <cell r="J78">
            <v>382596</v>
          </cell>
          <cell r="K78">
            <v>0</v>
          </cell>
          <cell r="L78">
            <v>156024930</v>
          </cell>
        </row>
        <row r="79">
          <cell r="A79" t="str">
            <v>사각파고라</v>
          </cell>
          <cell r="B79" t="str">
            <v>4500X4500</v>
          </cell>
          <cell r="C79" t="str">
            <v>개소</v>
          </cell>
          <cell r="D79">
            <v>1</v>
          </cell>
          <cell r="E79">
            <v>5027867</v>
          </cell>
          <cell r="F79">
            <v>5027867</v>
          </cell>
          <cell r="G79">
            <v>52819</v>
          </cell>
          <cell r="H79">
            <v>52819</v>
          </cell>
          <cell r="I79">
            <v>0</v>
          </cell>
          <cell r="J79">
            <v>0</v>
          </cell>
          <cell r="K79">
            <v>5080686</v>
          </cell>
          <cell r="L79">
            <v>5080686</v>
          </cell>
          <cell r="M79" t="str">
            <v>No.34</v>
          </cell>
        </row>
        <row r="80">
          <cell r="A80" t="str">
            <v>평벤치</v>
          </cell>
          <cell r="B80" t="str">
            <v>1800X380</v>
          </cell>
          <cell r="C80" t="str">
            <v>개소</v>
          </cell>
          <cell r="D80">
            <v>3</v>
          </cell>
          <cell r="E80">
            <v>225000</v>
          </cell>
          <cell r="F80">
            <v>675000</v>
          </cell>
          <cell r="G80">
            <v>21484</v>
          </cell>
          <cell r="H80">
            <v>64452</v>
          </cell>
          <cell r="I80">
            <v>0</v>
          </cell>
          <cell r="J80">
            <v>0</v>
          </cell>
          <cell r="K80">
            <v>246484</v>
          </cell>
          <cell r="L80">
            <v>739452</v>
          </cell>
          <cell r="M80" t="str">
            <v>No.35</v>
          </cell>
        </row>
        <row r="81">
          <cell r="A81" t="str">
            <v>화계</v>
          </cell>
          <cell r="C81" t="str">
            <v>M</v>
          </cell>
          <cell r="D81">
            <v>63.3</v>
          </cell>
          <cell r="E81">
            <v>105597</v>
          </cell>
          <cell r="F81">
            <v>6684290</v>
          </cell>
          <cell r="G81">
            <v>223590</v>
          </cell>
          <cell r="H81">
            <v>14153247</v>
          </cell>
          <cell r="I81">
            <v>817</v>
          </cell>
          <cell r="J81">
            <v>51716</v>
          </cell>
          <cell r="K81">
            <v>330004</v>
          </cell>
          <cell r="L81">
            <v>20889253</v>
          </cell>
          <cell r="M81" t="str">
            <v>No.36</v>
          </cell>
        </row>
        <row r="82">
          <cell r="A82" t="str">
            <v>목재데크-1</v>
          </cell>
          <cell r="B82" t="str">
            <v>4600X3600</v>
          </cell>
          <cell r="C82" t="str">
            <v>개소</v>
          </cell>
          <cell r="D82">
            <v>1</v>
          </cell>
          <cell r="E82">
            <v>1248000</v>
          </cell>
          <cell r="F82">
            <v>1248000</v>
          </cell>
          <cell r="G82">
            <v>560921</v>
          </cell>
          <cell r="H82">
            <v>560921</v>
          </cell>
          <cell r="I82">
            <v>0</v>
          </cell>
          <cell r="J82">
            <v>0</v>
          </cell>
          <cell r="K82">
            <v>1808921</v>
          </cell>
          <cell r="L82">
            <v>1808921</v>
          </cell>
          <cell r="M82" t="str">
            <v>No.37</v>
          </cell>
        </row>
        <row r="83">
          <cell r="A83" t="str">
            <v>목재데크-2</v>
          </cell>
          <cell r="B83" t="str">
            <v>5800X5200</v>
          </cell>
          <cell r="C83" t="str">
            <v>개소</v>
          </cell>
          <cell r="D83">
            <v>1</v>
          </cell>
          <cell r="E83">
            <v>2177500</v>
          </cell>
          <cell r="F83">
            <v>2177500</v>
          </cell>
          <cell r="G83">
            <v>1022324</v>
          </cell>
          <cell r="H83">
            <v>1022324</v>
          </cell>
          <cell r="I83">
            <v>0</v>
          </cell>
          <cell r="J83">
            <v>0</v>
          </cell>
          <cell r="K83">
            <v>3199824</v>
          </cell>
          <cell r="L83">
            <v>3199824</v>
          </cell>
          <cell r="M83" t="str">
            <v>No.38</v>
          </cell>
        </row>
        <row r="84">
          <cell r="A84" t="str">
            <v>앉음벽1</v>
          </cell>
          <cell r="B84" t="str">
            <v>H450</v>
          </cell>
          <cell r="C84" t="str">
            <v>개소</v>
          </cell>
          <cell r="D84">
            <v>1</v>
          </cell>
          <cell r="E84">
            <v>333500</v>
          </cell>
          <cell r="F84">
            <v>333500</v>
          </cell>
          <cell r="G84">
            <v>413746</v>
          </cell>
          <cell r="H84">
            <v>413746</v>
          </cell>
          <cell r="I84">
            <v>1343</v>
          </cell>
          <cell r="J84">
            <v>1343</v>
          </cell>
          <cell r="K84">
            <v>748589</v>
          </cell>
          <cell r="L84">
            <v>748589</v>
          </cell>
          <cell r="M84" t="str">
            <v>No.39</v>
          </cell>
        </row>
        <row r="85">
          <cell r="A85" t="str">
            <v>앉음벽2</v>
          </cell>
          <cell r="B85" t="str">
            <v>H450</v>
          </cell>
          <cell r="C85" t="str">
            <v>개소</v>
          </cell>
          <cell r="D85">
            <v>1</v>
          </cell>
          <cell r="E85">
            <v>557389</v>
          </cell>
          <cell r="F85">
            <v>557389</v>
          </cell>
          <cell r="G85">
            <v>693092</v>
          </cell>
          <cell r="H85">
            <v>693092</v>
          </cell>
          <cell r="I85">
            <v>2256</v>
          </cell>
          <cell r="J85">
            <v>2256</v>
          </cell>
          <cell r="K85">
            <v>1252737</v>
          </cell>
          <cell r="L85">
            <v>1252737</v>
          </cell>
          <cell r="M85" t="str">
            <v>No.40</v>
          </cell>
        </row>
        <row r="86">
          <cell r="A86" t="str">
            <v>앉음벽3</v>
          </cell>
          <cell r="B86" t="str">
            <v>H450</v>
          </cell>
          <cell r="C86" t="str">
            <v>개소</v>
          </cell>
          <cell r="D86">
            <v>3</v>
          </cell>
          <cell r="E86">
            <v>218325</v>
          </cell>
          <cell r="F86">
            <v>654975</v>
          </cell>
          <cell r="G86">
            <v>269991</v>
          </cell>
          <cell r="H86">
            <v>809973</v>
          </cell>
          <cell r="I86">
            <v>879</v>
          </cell>
          <cell r="J86">
            <v>2637</v>
          </cell>
          <cell r="K86">
            <v>489195</v>
          </cell>
          <cell r="L86">
            <v>1467585</v>
          </cell>
          <cell r="M86" t="str">
            <v>No.41</v>
          </cell>
        </row>
        <row r="87">
          <cell r="A87" t="str">
            <v>앉음벽4</v>
          </cell>
          <cell r="B87" t="str">
            <v>H450</v>
          </cell>
          <cell r="C87" t="str">
            <v>개소</v>
          </cell>
          <cell r="D87">
            <v>3</v>
          </cell>
          <cell r="E87">
            <v>109826</v>
          </cell>
          <cell r="F87">
            <v>329478</v>
          </cell>
          <cell r="G87">
            <v>134788</v>
          </cell>
          <cell r="H87">
            <v>404364</v>
          </cell>
          <cell r="I87">
            <v>435</v>
          </cell>
          <cell r="J87">
            <v>1305</v>
          </cell>
          <cell r="K87">
            <v>245049</v>
          </cell>
          <cell r="L87">
            <v>735147</v>
          </cell>
          <cell r="M87" t="str">
            <v>No.42</v>
          </cell>
        </row>
        <row r="88">
          <cell r="A88" t="str">
            <v>잔디등</v>
          </cell>
          <cell r="B88" t="str">
            <v>D130XH900</v>
          </cell>
          <cell r="C88" t="str">
            <v>개소</v>
          </cell>
          <cell r="D88">
            <v>28</v>
          </cell>
          <cell r="E88">
            <v>157019</v>
          </cell>
          <cell r="F88">
            <v>4396532</v>
          </cell>
          <cell r="G88">
            <v>10864</v>
          </cell>
          <cell r="H88">
            <v>304192</v>
          </cell>
          <cell r="I88">
            <v>0</v>
          </cell>
          <cell r="J88">
            <v>0</v>
          </cell>
          <cell r="K88">
            <v>167883</v>
          </cell>
          <cell r="L88">
            <v>4700724</v>
          </cell>
          <cell r="M88" t="str">
            <v>No.43</v>
          </cell>
        </row>
        <row r="89">
          <cell r="A89" t="str">
            <v>투사등-1</v>
          </cell>
          <cell r="B89" t="str">
            <v>D130(돌출형)</v>
          </cell>
          <cell r="C89" t="str">
            <v>개소</v>
          </cell>
          <cell r="D89">
            <v>27</v>
          </cell>
          <cell r="E89">
            <v>252000</v>
          </cell>
          <cell r="F89">
            <v>6804000</v>
          </cell>
          <cell r="G89">
            <v>499</v>
          </cell>
          <cell r="H89">
            <v>13473</v>
          </cell>
          <cell r="I89">
            <v>0</v>
          </cell>
          <cell r="J89">
            <v>0</v>
          </cell>
          <cell r="K89">
            <v>252499</v>
          </cell>
          <cell r="L89">
            <v>6817473</v>
          </cell>
          <cell r="M89" t="str">
            <v>No.44</v>
          </cell>
        </row>
        <row r="90">
          <cell r="A90" t="str">
            <v>투사등-2</v>
          </cell>
          <cell r="B90" t="str">
            <v>D295(매립형)</v>
          </cell>
          <cell r="C90" t="str">
            <v>개소</v>
          </cell>
          <cell r="D90">
            <v>4</v>
          </cell>
          <cell r="E90">
            <v>445000</v>
          </cell>
          <cell r="F90">
            <v>1780000</v>
          </cell>
          <cell r="G90">
            <v>4828</v>
          </cell>
          <cell r="H90">
            <v>19312</v>
          </cell>
          <cell r="I90">
            <v>0</v>
          </cell>
          <cell r="J90">
            <v>0</v>
          </cell>
          <cell r="K90">
            <v>449828</v>
          </cell>
          <cell r="L90">
            <v>1799312</v>
          </cell>
          <cell r="M90" t="str">
            <v>No.45</v>
          </cell>
        </row>
        <row r="91">
          <cell r="A91" t="str">
            <v>침목놓기</v>
          </cell>
          <cell r="C91" t="str">
            <v>개소</v>
          </cell>
          <cell r="D91">
            <v>60</v>
          </cell>
          <cell r="E91">
            <v>57589</v>
          </cell>
          <cell r="F91">
            <v>3455340</v>
          </cell>
          <cell r="G91">
            <v>32031</v>
          </cell>
          <cell r="H91">
            <v>1921860</v>
          </cell>
          <cell r="I91">
            <v>0</v>
          </cell>
          <cell r="J91">
            <v>0</v>
          </cell>
          <cell r="K91">
            <v>89620</v>
          </cell>
          <cell r="L91">
            <v>5377200</v>
          </cell>
          <cell r="M91" t="str">
            <v>No.46</v>
          </cell>
        </row>
        <row r="92">
          <cell r="A92" t="str">
            <v>URN</v>
          </cell>
          <cell r="C92" t="str">
            <v>개소</v>
          </cell>
          <cell r="D92">
            <v>15</v>
          </cell>
          <cell r="E92">
            <v>200000</v>
          </cell>
          <cell r="F92">
            <v>3000000</v>
          </cell>
          <cell r="G92">
            <v>0</v>
          </cell>
          <cell r="H92">
            <v>0</v>
          </cell>
          <cell r="I92">
            <v>0</v>
          </cell>
          <cell r="J92">
            <v>0</v>
          </cell>
          <cell r="K92">
            <v>200000</v>
          </cell>
          <cell r="L92">
            <v>3000000</v>
          </cell>
        </row>
        <row r="93">
          <cell r="A93" t="str">
            <v>수목보홀덮개-1</v>
          </cell>
          <cell r="B93" t="str">
            <v>1500X1500</v>
          </cell>
          <cell r="C93" t="str">
            <v>개소</v>
          </cell>
          <cell r="D93">
            <v>4</v>
          </cell>
          <cell r="E93">
            <v>246940</v>
          </cell>
          <cell r="F93">
            <v>987760</v>
          </cell>
          <cell r="G93">
            <v>42090</v>
          </cell>
          <cell r="H93">
            <v>168360</v>
          </cell>
          <cell r="I93">
            <v>0</v>
          </cell>
          <cell r="J93">
            <v>0</v>
          </cell>
          <cell r="K93">
            <v>289030</v>
          </cell>
          <cell r="L93">
            <v>1156120</v>
          </cell>
          <cell r="M93" t="str">
            <v>No.47</v>
          </cell>
        </row>
        <row r="94">
          <cell r="A94" t="str">
            <v>경관석놓기</v>
          </cell>
          <cell r="B94" t="str">
            <v>130X100X70(1.6TON)</v>
          </cell>
          <cell r="C94" t="str">
            <v>개소</v>
          </cell>
          <cell r="D94">
            <v>3</v>
          </cell>
          <cell r="E94">
            <v>464019</v>
          </cell>
          <cell r="F94">
            <v>1392057</v>
          </cell>
          <cell r="G94">
            <v>214837</v>
          </cell>
          <cell r="H94">
            <v>644511</v>
          </cell>
          <cell r="I94">
            <v>29700</v>
          </cell>
          <cell r="J94">
            <v>89100</v>
          </cell>
          <cell r="K94">
            <v>708556</v>
          </cell>
          <cell r="L94">
            <v>2125668</v>
          </cell>
          <cell r="M94" t="str">
            <v>No.48</v>
          </cell>
        </row>
        <row r="95">
          <cell r="A95" t="str">
            <v>경관석놓기</v>
          </cell>
          <cell r="B95" t="str">
            <v>100X90X60(1.0TON)</v>
          </cell>
          <cell r="C95" t="str">
            <v>개소</v>
          </cell>
          <cell r="D95">
            <v>6</v>
          </cell>
          <cell r="E95">
            <v>258324</v>
          </cell>
          <cell r="F95">
            <v>1549944</v>
          </cell>
          <cell r="G95">
            <v>127565</v>
          </cell>
          <cell r="H95">
            <v>765390</v>
          </cell>
          <cell r="I95">
            <v>17635</v>
          </cell>
          <cell r="J95">
            <v>105810</v>
          </cell>
          <cell r="K95">
            <v>403524</v>
          </cell>
          <cell r="L95">
            <v>2421144</v>
          </cell>
          <cell r="M95" t="str">
            <v>No.49</v>
          </cell>
        </row>
        <row r="96">
          <cell r="A96" t="str">
            <v>퍼팅그린-1</v>
          </cell>
          <cell r="C96" t="str">
            <v>M2</v>
          </cell>
          <cell r="D96">
            <v>21.6</v>
          </cell>
          <cell r="E96">
            <v>35731</v>
          </cell>
          <cell r="F96">
            <v>771789</v>
          </cell>
          <cell r="G96">
            <v>9867</v>
          </cell>
          <cell r="H96">
            <v>213127</v>
          </cell>
          <cell r="I96">
            <v>35</v>
          </cell>
          <cell r="J96">
            <v>756</v>
          </cell>
          <cell r="K96">
            <v>45633</v>
          </cell>
          <cell r="L96">
            <v>985672</v>
          </cell>
          <cell r="M96" t="str">
            <v>No.50</v>
          </cell>
        </row>
        <row r="97">
          <cell r="A97" t="str">
            <v>퍼팅그린-2</v>
          </cell>
          <cell r="C97" t="str">
            <v>M2</v>
          </cell>
          <cell r="D97">
            <v>109.6</v>
          </cell>
          <cell r="E97">
            <v>35731</v>
          </cell>
          <cell r="F97">
            <v>3916117</v>
          </cell>
          <cell r="G97">
            <v>9867</v>
          </cell>
          <cell r="H97">
            <v>1081423</v>
          </cell>
          <cell r="I97">
            <v>35</v>
          </cell>
          <cell r="J97">
            <v>3836</v>
          </cell>
          <cell r="K97">
            <v>45633</v>
          </cell>
          <cell r="L97">
            <v>5001376</v>
          </cell>
          <cell r="M97" t="str">
            <v>No.51</v>
          </cell>
        </row>
        <row r="98">
          <cell r="A98" t="str">
            <v>수경시설-1</v>
          </cell>
          <cell r="C98" t="str">
            <v>식</v>
          </cell>
          <cell r="D98">
            <v>1</v>
          </cell>
          <cell r="E98">
            <v>12000000</v>
          </cell>
          <cell r="F98">
            <v>12000000</v>
          </cell>
          <cell r="G98">
            <v>0</v>
          </cell>
          <cell r="H98">
            <v>0</v>
          </cell>
          <cell r="I98">
            <v>0</v>
          </cell>
          <cell r="J98">
            <v>0</v>
          </cell>
          <cell r="K98">
            <v>12000000</v>
          </cell>
          <cell r="L98">
            <v>12000000</v>
          </cell>
          <cell r="M98" t="str">
            <v>No.52</v>
          </cell>
        </row>
        <row r="99">
          <cell r="A99" t="str">
            <v>수경시설-2</v>
          </cell>
          <cell r="C99" t="str">
            <v>식</v>
          </cell>
          <cell r="D99">
            <v>1</v>
          </cell>
          <cell r="E99">
            <v>30000000</v>
          </cell>
          <cell r="F99">
            <v>30000000</v>
          </cell>
          <cell r="G99">
            <v>0</v>
          </cell>
          <cell r="H99">
            <v>0</v>
          </cell>
          <cell r="I99">
            <v>0</v>
          </cell>
          <cell r="J99">
            <v>0</v>
          </cell>
          <cell r="K99">
            <v>30000000</v>
          </cell>
          <cell r="L99">
            <v>30000000</v>
          </cell>
          <cell r="M99" t="str">
            <v>No.53</v>
          </cell>
        </row>
        <row r="100">
          <cell r="A100" t="str">
            <v>계단1</v>
          </cell>
          <cell r="B100" t="str">
            <v>W=2.6M</v>
          </cell>
          <cell r="C100" t="str">
            <v>개소</v>
          </cell>
          <cell r="D100">
            <v>1</v>
          </cell>
          <cell r="E100">
            <v>1261623</v>
          </cell>
          <cell r="F100">
            <v>1261623</v>
          </cell>
          <cell r="G100">
            <v>92138</v>
          </cell>
          <cell r="H100">
            <v>92138</v>
          </cell>
          <cell r="I100">
            <v>1404</v>
          </cell>
          <cell r="J100">
            <v>1404</v>
          </cell>
          <cell r="K100">
            <v>1355165</v>
          </cell>
          <cell r="L100">
            <v>1355165</v>
          </cell>
          <cell r="M100" t="str">
            <v>No.54</v>
          </cell>
        </row>
        <row r="101">
          <cell r="A101" t="str">
            <v>계단2</v>
          </cell>
          <cell r="C101" t="str">
            <v>개소</v>
          </cell>
          <cell r="D101">
            <v>1</v>
          </cell>
          <cell r="E101">
            <v>1261623</v>
          </cell>
          <cell r="F101">
            <v>1261623</v>
          </cell>
          <cell r="G101">
            <v>92138</v>
          </cell>
          <cell r="H101">
            <v>92138</v>
          </cell>
          <cell r="I101">
            <v>1404</v>
          </cell>
          <cell r="J101">
            <v>1404</v>
          </cell>
          <cell r="K101">
            <v>1355165</v>
          </cell>
          <cell r="L101">
            <v>1355165</v>
          </cell>
          <cell r="M101" t="str">
            <v>No.55</v>
          </cell>
        </row>
        <row r="102">
          <cell r="A102" t="str">
            <v>계단3</v>
          </cell>
          <cell r="C102" t="str">
            <v>개소</v>
          </cell>
          <cell r="D102">
            <v>1</v>
          </cell>
          <cell r="E102">
            <v>2030471</v>
          </cell>
          <cell r="F102">
            <v>2030471</v>
          </cell>
          <cell r="G102">
            <v>148067</v>
          </cell>
          <cell r="H102">
            <v>148067</v>
          </cell>
          <cell r="I102">
            <v>2530</v>
          </cell>
          <cell r="J102">
            <v>2530</v>
          </cell>
          <cell r="K102">
            <v>2181068</v>
          </cell>
          <cell r="L102">
            <v>2181068</v>
          </cell>
          <cell r="M102" t="str">
            <v>No.56</v>
          </cell>
        </row>
        <row r="103">
          <cell r="A103" t="str">
            <v>계단4</v>
          </cell>
          <cell r="C103" t="str">
            <v>개소</v>
          </cell>
          <cell r="D103">
            <v>1</v>
          </cell>
          <cell r="E103">
            <v>1011847</v>
          </cell>
          <cell r="F103">
            <v>1011847</v>
          </cell>
          <cell r="G103">
            <v>75827</v>
          </cell>
          <cell r="H103">
            <v>75827</v>
          </cell>
          <cell r="I103">
            <v>1236</v>
          </cell>
          <cell r="J103">
            <v>1236</v>
          </cell>
          <cell r="K103">
            <v>1088910</v>
          </cell>
          <cell r="L103">
            <v>1088910</v>
          </cell>
          <cell r="M103" t="str">
            <v>No.57</v>
          </cell>
        </row>
        <row r="104">
          <cell r="A104" t="str">
            <v>램프</v>
          </cell>
          <cell r="C104" t="str">
            <v>개소</v>
          </cell>
          <cell r="D104">
            <v>1</v>
          </cell>
          <cell r="E104">
            <v>795675</v>
          </cell>
          <cell r="F104">
            <v>795675</v>
          </cell>
          <cell r="G104">
            <v>268345</v>
          </cell>
          <cell r="H104">
            <v>268345</v>
          </cell>
          <cell r="I104">
            <v>2922</v>
          </cell>
          <cell r="J104">
            <v>2922</v>
          </cell>
          <cell r="K104">
            <v>1066942</v>
          </cell>
          <cell r="L104">
            <v>1066942</v>
          </cell>
          <cell r="M104" t="str">
            <v>No.58</v>
          </cell>
        </row>
        <row r="105">
          <cell r="A105" t="str">
            <v>날개벽1</v>
          </cell>
          <cell r="B105" t="str">
            <v>H=1.3M</v>
          </cell>
          <cell r="C105" t="str">
            <v>개소</v>
          </cell>
          <cell r="D105">
            <v>1</v>
          </cell>
          <cell r="E105">
            <v>1509366</v>
          </cell>
          <cell r="F105">
            <v>1509366</v>
          </cell>
          <cell r="G105">
            <v>1264446</v>
          </cell>
          <cell r="H105">
            <v>1264446</v>
          </cell>
          <cell r="I105">
            <v>10947</v>
          </cell>
          <cell r="J105">
            <v>10947</v>
          </cell>
          <cell r="K105">
            <v>2784759</v>
          </cell>
          <cell r="L105">
            <v>2784759</v>
          </cell>
          <cell r="M105" t="str">
            <v>No.59</v>
          </cell>
        </row>
        <row r="106">
          <cell r="A106" t="str">
            <v>날개벽2</v>
          </cell>
          <cell r="B106" t="str">
            <v>H=1.4M</v>
          </cell>
          <cell r="C106" t="str">
            <v>개소</v>
          </cell>
          <cell r="D106">
            <v>1</v>
          </cell>
          <cell r="E106">
            <v>3948080</v>
          </cell>
          <cell r="F106">
            <v>3948080</v>
          </cell>
          <cell r="G106">
            <v>3212534</v>
          </cell>
          <cell r="H106">
            <v>3212534</v>
          </cell>
          <cell r="I106">
            <v>29530</v>
          </cell>
          <cell r="J106">
            <v>29530</v>
          </cell>
          <cell r="K106">
            <v>7190144</v>
          </cell>
          <cell r="L106">
            <v>7190144</v>
          </cell>
          <cell r="M106" t="str">
            <v>No.60</v>
          </cell>
        </row>
        <row r="107">
          <cell r="A107" t="str">
            <v>날개벽3</v>
          </cell>
          <cell r="B107" t="str">
            <v>H=1.3M</v>
          </cell>
          <cell r="C107" t="str">
            <v>개소</v>
          </cell>
          <cell r="D107">
            <v>1</v>
          </cell>
          <cell r="E107">
            <v>776068</v>
          </cell>
          <cell r="F107">
            <v>776068</v>
          </cell>
          <cell r="G107">
            <v>630709</v>
          </cell>
          <cell r="H107">
            <v>630709</v>
          </cell>
          <cell r="I107">
            <v>4206</v>
          </cell>
          <cell r="J107">
            <v>4206</v>
          </cell>
          <cell r="K107">
            <v>1410983</v>
          </cell>
          <cell r="L107">
            <v>1410983</v>
          </cell>
          <cell r="M107" t="str">
            <v>No.61</v>
          </cell>
        </row>
        <row r="108">
          <cell r="A108" t="str">
            <v>날개벽4</v>
          </cell>
          <cell r="B108" t="str">
            <v>H=0.7M</v>
          </cell>
          <cell r="C108" t="str">
            <v>개소</v>
          </cell>
          <cell r="D108">
            <v>1</v>
          </cell>
          <cell r="E108">
            <v>344025</v>
          </cell>
          <cell r="F108">
            <v>344025</v>
          </cell>
          <cell r="G108">
            <v>293310</v>
          </cell>
          <cell r="H108">
            <v>293310</v>
          </cell>
          <cell r="I108">
            <v>1729</v>
          </cell>
          <cell r="J108">
            <v>1729</v>
          </cell>
          <cell r="K108">
            <v>639064</v>
          </cell>
          <cell r="L108">
            <v>639064</v>
          </cell>
          <cell r="M108" t="str">
            <v>No.62</v>
          </cell>
        </row>
        <row r="109">
          <cell r="A109" t="str">
            <v>날개벽5</v>
          </cell>
          <cell r="B109" t="str">
            <v>H=1.1M</v>
          </cell>
          <cell r="C109" t="str">
            <v>개소</v>
          </cell>
          <cell r="D109">
            <v>1</v>
          </cell>
          <cell r="E109">
            <v>2622956</v>
          </cell>
          <cell r="F109">
            <v>2622956</v>
          </cell>
          <cell r="G109">
            <v>2165242</v>
          </cell>
          <cell r="H109">
            <v>2165242</v>
          </cell>
          <cell r="I109">
            <v>17107</v>
          </cell>
          <cell r="J109">
            <v>17107</v>
          </cell>
          <cell r="K109">
            <v>4805305</v>
          </cell>
          <cell r="L109">
            <v>4805305</v>
          </cell>
          <cell r="M109" t="str">
            <v>No.63</v>
          </cell>
        </row>
        <row r="110">
          <cell r="A110" t="str">
            <v>날개벽6</v>
          </cell>
          <cell r="B110" t="str">
            <v>H=1.2M</v>
          </cell>
          <cell r="C110" t="str">
            <v>개소</v>
          </cell>
          <cell r="D110">
            <v>1</v>
          </cell>
          <cell r="E110">
            <v>1118442</v>
          </cell>
          <cell r="F110">
            <v>1118442</v>
          </cell>
          <cell r="G110">
            <v>927069</v>
          </cell>
          <cell r="H110">
            <v>927069</v>
          </cell>
          <cell r="I110">
            <v>7575</v>
          </cell>
          <cell r="J110">
            <v>7575</v>
          </cell>
          <cell r="K110">
            <v>2053086</v>
          </cell>
          <cell r="L110">
            <v>2053086</v>
          </cell>
          <cell r="M110" t="str">
            <v>No.64</v>
          </cell>
        </row>
        <row r="111">
          <cell r="A111" t="str">
            <v>날개벽7</v>
          </cell>
          <cell r="B111" t="str">
            <v>H=1.1M</v>
          </cell>
          <cell r="C111" t="str">
            <v>개소</v>
          </cell>
          <cell r="D111">
            <v>1</v>
          </cell>
          <cell r="E111">
            <v>1502964</v>
          </cell>
          <cell r="F111">
            <v>1502964</v>
          </cell>
          <cell r="G111">
            <v>1238854</v>
          </cell>
          <cell r="H111">
            <v>1238854</v>
          </cell>
          <cell r="I111">
            <v>9783</v>
          </cell>
          <cell r="J111">
            <v>9783</v>
          </cell>
          <cell r="K111">
            <v>2751601</v>
          </cell>
          <cell r="L111">
            <v>2751601</v>
          </cell>
          <cell r="M111" t="str">
            <v>No.65</v>
          </cell>
        </row>
        <row r="112">
          <cell r="A112" t="str">
            <v>날개벽8</v>
          </cell>
          <cell r="B112" t="str">
            <v>H=0.8M</v>
          </cell>
          <cell r="C112" t="str">
            <v>개소</v>
          </cell>
          <cell r="D112">
            <v>1</v>
          </cell>
          <cell r="E112">
            <v>1745431</v>
          </cell>
          <cell r="F112">
            <v>1745431</v>
          </cell>
          <cell r="G112">
            <v>1359185</v>
          </cell>
          <cell r="H112">
            <v>1359185</v>
          </cell>
          <cell r="I112">
            <v>7382</v>
          </cell>
          <cell r="J112">
            <v>7382</v>
          </cell>
          <cell r="K112">
            <v>3111998</v>
          </cell>
          <cell r="L112">
            <v>3111998</v>
          </cell>
          <cell r="M112" t="str">
            <v>No.66</v>
          </cell>
        </row>
        <row r="113">
          <cell r="A113" t="str">
            <v>장식벽쌓기</v>
          </cell>
          <cell r="B113" t="str">
            <v>H450</v>
          </cell>
          <cell r="C113" t="str">
            <v>M</v>
          </cell>
          <cell r="D113">
            <v>58.4</v>
          </cell>
          <cell r="E113">
            <v>71713</v>
          </cell>
          <cell r="F113">
            <v>4188039</v>
          </cell>
          <cell r="G113">
            <v>104858</v>
          </cell>
          <cell r="H113">
            <v>6123707</v>
          </cell>
          <cell r="I113">
            <v>266</v>
          </cell>
          <cell r="J113">
            <v>15534</v>
          </cell>
          <cell r="K113">
            <v>176837</v>
          </cell>
          <cell r="L113">
            <v>10327280</v>
          </cell>
          <cell r="M113" t="str">
            <v>No.67</v>
          </cell>
        </row>
        <row r="114">
          <cell r="A114" t="str">
            <v>맹암거</v>
          </cell>
          <cell r="B114" t="str">
            <v>유공관, 150MM</v>
          </cell>
          <cell r="C114" t="str">
            <v>M</v>
          </cell>
          <cell r="D114">
            <v>34.299999999999997</v>
          </cell>
          <cell r="E114">
            <v>13083</v>
          </cell>
          <cell r="F114">
            <v>448747</v>
          </cell>
          <cell r="G114">
            <v>9474</v>
          </cell>
          <cell r="H114">
            <v>324958</v>
          </cell>
          <cell r="I114">
            <v>114</v>
          </cell>
          <cell r="J114">
            <v>3910</v>
          </cell>
          <cell r="K114">
            <v>22671</v>
          </cell>
          <cell r="L114">
            <v>777615</v>
          </cell>
          <cell r="M114" t="str">
            <v>No.68</v>
          </cell>
        </row>
        <row r="115">
          <cell r="A115" t="str">
            <v>맹암거</v>
          </cell>
          <cell r="B115" t="str">
            <v>유공관, 100MM</v>
          </cell>
          <cell r="C115" t="str">
            <v>M</v>
          </cell>
          <cell r="D115">
            <v>60.9</v>
          </cell>
          <cell r="E115">
            <v>10749</v>
          </cell>
          <cell r="F115">
            <v>654614</v>
          </cell>
          <cell r="G115">
            <v>9333</v>
          </cell>
          <cell r="H115">
            <v>568379</v>
          </cell>
          <cell r="I115">
            <v>109</v>
          </cell>
          <cell r="J115">
            <v>6638</v>
          </cell>
          <cell r="K115">
            <v>20191</v>
          </cell>
          <cell r="L115">
            <v>1229631</v>
          </cell>
          <cell r="M115" t="str">
            <v>No.69</v>
          </cell>
        </row>
        <row r="116">
          <cell r="A116" t="str">
            <v>집 수 정</v>
          </cell>
          <cell r="B116" t="str">
            <v>300X400X500</v>
          </cell>
          <cell r="C116" t="str">
            <v>개소</v>
          </cell>
          <cell r="D116">
            <v>1</v>
          </cell>
          <cell r="E116">
            <v>78330</v>
          </cell>
          <cell r="F116">
            <v>78330</v>
          </cell>
          <cell r="G116">
            <v>38414</v>
          </cell>
          <cell r="H116">
            <v>38414</v>
          </cell>
          <cell r="I116">
            <v>0</v>
          </cell>
          <cell r="J116">
            <v>0</v>
          </cell>
          <cell r="K116">
            <v>116744</v>
          </cell>
          <cell r="L116">
            <v>116744</v>
          </cell>
          <cell r="M116" t="str">
            <v>No.70</v>
          </cell>
        </row>
        <row r="117">
          <cell r="A117" t="str">
            <v>연결관부설</v>
          </cell>
          <cell r="B117" t="str">
            <v>D300MM인력부설</v>
          </cell>
          <cell r="C117" t="str">
            <v>M</v>
          </cell>
          <cell r="D117">
            <v>19</v>
          </cell>
          <cell r="E117">
            <v>23249</v>
          </cell>
          <cell r="F117">
            <v>441731</v>
          </cell>
          <cell r="G117">
            <v>1624</v>
          </cell>
          <cell r="H117">
            <v>30856</v>
          </cell>
          <cell r="I117">
            <v>0</v>
          </cell>
          <cell r="J117">
            <v>0</v>
          </cell>
          <cell r="K117">
            <v>24873</v>
          </cell>
          <cell r="L117">
            <v>472587</v>
          </cell>
          <cell r="M117" t="str">
            <v>No.71</v>
          </cell>
        </row>
        <row r="128">
          <cell r="A128" t="str">
            <v>3.조경포장공</v>
          </cell>
          <cell r="C128" t="str">
            <v>식</v>
          </cell>
          <cell r="D128">
            <v>1</v>
          </cell>
          <cell r="F128">
            <v>120764109</v>
          </cell>
          <cell r="H128">
            <v>63777058</v>
          </cell>
          <cell r="J128">
            <v>267271</v>
          </cell>
          <cell r="K128">
            <v>0</v>
          </cell>
          <cell r="L128">
            <v>184808438</v>
          </cell>
        </row>
        <row r="129">
          <cell r="A129" t="str">
            <v>디딤돌놓기</v>
          </cell>
          <cell r="B129" t="str">
            <v>T30</v>
          </cell>
          <cell r="C129" t="str">
            <v>M2</v>
          </cell>
          <cell r="D129">
            <v>120.1</v>
          </cell>
          <cell r="E129">
            <v>8161</v>
          </cell>
          <cell r="F129">
            <v>980136</v>
          </cell>
          <cell r="G129">
            <v>6491</v>
          </cell>
          <cell r="H129">
            <v>779569</v>
          </cell>
          <cell r="I129">
            <v>28</v>
          </cell>
          <cell r="J129">
            <v>3363</v>
          </cell>
          <cell r="K129">
            <v>14680</v>
          </cell>
          <cell r="L129">
            <v>1763068</v>
          </cell>
          <cell r="M129" t="str">
            <v>No.72</v>
          </cell>
        </row>
        <row r="130">
          <cell r="A130" t="str">
            <v>점토벽돌포장</v>
          </cell>
          <cell r="B130" t="str">
            <v>230X114X50</v>
          </cell>
          <cell r="C130" t="str">
            <v>M2</v>
          </cell>
          <cell r="D130">
            <v>335.8</v>
          </cell>
          <cell r="E130">
            <v>32140</v>
          </cell>
          <cell r="F130">
            <v>10792612</v>
          </cell>
          <cell r="G130">
            <v>15652</v>
          </cell>
          <cell r="H130">
            <v>5255942</v>
          </cell>
          <cell r="I130">
            <v>98</v>
          </cell>
          <cell r="J130">
            <v>32908</v>
          </cell>
          <cell r="K130">
            <v>47890</v>
          </cell>
          <cell r="L130">
            <v>16081462</v>
          </cell>
          <cell r="M130" t="str">
            <v>No.73</v>
          </cell>
        </row>
        <row r="131">
          <cell r="A131" t="str">
            <v>점토벽돌포장(부지내)</v>
          </cell>
          <cell r="B131" t="str">
            <v>230X114X76</v>
          </cell>
          <cell r="C131" t="str">
            <v>M2</v>
          </cell>
          <cell r="D131">
            <v>992.6</v>
          </cell>
          <cell r="E131">
            <v>49293</v>
          </cell>
          <cell r="F131">
            <v>48928232</v>
          </cell>
          <cell r="G131">
            <v>15727</v>
          </cell>
          <cell r="H131">
            <v>15610620</v>
          </cell>
          <cell r="I131">
            <v>108</v>
          </cell>
          <cell r="J131">
            <v>107200</v>
          </cell>
          <cell r="K131">
            <v>65128</v>
          </cell>
          <cell r="L131">
            <v>64646052</v>
          </cell>
          <cell r="M131" t="str">
            <v>No.74</v>
          </cell>
        </row>
        <row r="132">
          <cell r="A132" t="str">
            <v>점토벽돌포장(부지외)</v>
          </cell>
          <cell r="B132" t="str">
            <v>230X114X76</v>
          </cell>
          <cell r="C132" t="str">
            <v>M2</v>
          </cell>
          <cell r="D132">
            <v>419.4</v>
          </cell>
          <cell r="E132">
            <v>49293</v>
          </cell>
          <cell r="F132">
            <v>20673484</v>
          </cell>
          <cell r="G132">
            <v>15727</v>
          </cell>
          <cell r="H132">
            <v>6595904</v>
          </cell>
          <cell r="I132">
            <v>108</v>
          </cell>
          <cell r="J132">
            <v>45295</v>
          </cell>
          <cell r="K132">
            <v>65128</v>
          </cell>
          <cell r="L132">
            <v>27314683</v>
          </cell>
          <cell r="M132" t="str">
            <v>No.75</v>
          </cell>
        </row>
        <row r="133">
          <cell r="A133" t="str">
            <v>피그먼트콘크리트포장</v>
          </cell>
          <cell r="C133" t="str">
            <v>M2</v>
          </cell>
          <cell r="D133">
            <v>63</v>
          </cell>
          <cell r="E133">
            <v>24642</v>
          </cell>
          <cell r="F133">
            <v>1552446</v>
          </cell>
          <cell r="G133">
            <v>21973</v>
          </cell>
          <cell r="H133">
            <v>1384299</v>
          </cell>
          <cell r="I133">
            <v>82</v>
          </cell>
          <cell r="J133">
            <v>5166</v>
          </cell>
          <cell r="K133">
            <v>46697</v>
          </cell>
          <cell r="L133">
            <v>2941911</v>
          </cell>
          <cell r="M133" t="str">
            <v>No.76</v>
          </cell>
        </row>
        <row r="134">
          <cell r="A134" t="str">
            <v>자연석판석포장</v>
          </cell>
          <cell r="B134" t="str">
            <v>T50㎜</v>
          </cell>
          <cell r="C134" t="str">
            <v>㎡</v>
          </cell>
          <cell r="D134">
            <v>137.1</v>
          </cell>
          <cell r="E134">
            <v>38174</v>
          </cell>
          <cell r="F134">
            <v>5233655</v>
          </cell>
          <cell r="G134">
            <v>15091</v>
          </cell>
          <cell r="H134">
            <v>2068976</v>
          </cell>
          <cell r="I134">
            <v>121</v>
          </cell>
          <cell r="J134">
            <v>16589</v>
          </cell>
          <cell r="K134">
            <v>53386</v>
          </cell>
          <cell r="L134">
            <v>7319220</v>
          </cell>
          <cell r="M134" t="str">
            <v>No.77</v>
          </cell>
        </row>
        <row r="135">
          <cell r="A135" t="str">
            <v>화강석판석포장</v>
          </cell>
          <cell r="B135" t="str">
            <v>T30</v>
          </cell>
          <cell r="C135" t="str">
            <v>M2</v>
          </cell>
          <cell r="D135">
            <v>158</v>
          </cell>
          <cell r="E135">
            <v>45273</v>
          </cell>
          <cell r="F135">
            <v>7153134</v>
          </cell>
          <cell r="G135">
            <v>53220</v>
          </cell>
          <cell r="H135">
            <v>8408760</v>
          </cell>
          <cell r="I135">
            <v>114</v>
          </cell>
          <cell r="J135">
            <v>18012</v>
          </cell>
          <cell r="K135">
            <v>98607</v>
          </cell>
          <cell r="L135">
            <v>15579906</v>
          </cell>
          <cell r="M135" t="str">
            <v>No.78</v>
          </cell>
        </row>
        <row r="136">
          <cell r="A136" t="str">
            <v>화강석경계석(직선)</v>
          </cell>
          <cell r="B136" t="str">
            <v>150X150X1000</v>
          </cell>
          <cell r="C136" t="str">
            <v>M</v>
          </cell>
          <cell r="D136">
            <v>460</v>
          </cell>
          <cell r="E136">
            <v>14362</v>
          </cell>
          <cell r="F136">
            <v>6606520</v>
          </cell>
          <cell r="G136">
            <v>20574</v>
          </cell>
          <cell r="H136">
            <v>9464040</v>
          </cell>
          <cell r="I136">
            <v>30</v>
          </cell>
          <cell r="J136">
            <v>13800</v>
          </cell>
          <cell r="K136">
            <v>34966</v>
          </cell>
          <cell r="L136">
            <v>16084360</v>
          </cell>
          <cell r="M136" t="str">
            <v>No.79</v>
          </cell>
        </row>
        <row r="137">
          <cell r="A137" t="str">
            <v>화강석경계석(곡선)</v>
          </cell>
          <cell r="B137" t="str">
            <v>150X150X1000</v>
          </cell>
          <cell r="C137" t="str">
            <v>M</v>
          </cell>
          <cell r="D137">
            <v>81</v>
          </cell>
          <cell r="E137">
            <v>23529</v>
          </cell>
          <cell r="F137">
            <v>1905849</v>
          </cell>
          <cell r="G137">
            <v>20574</v>
          </cell>
          <cell r="H137">
            <v>1666494</v>
          </cell>
          <cell r="I137">
            <v>30</v>
          </cell>
          <cell r="J137">
            <v>2430</v>
          </cell>
          <cell r="K137">
            <v>44133</v>
          </cell>
          <cell r="L137">
            <v>3574773</v>
          </cell>
          <cell r="M137" t="str">
            <v>No.80</v>
          </cell>
        </row>
        <row r="138">
          <cell r="A138" t="str">
            <v>보차도용경계석(직선)</v>
          </cell>
          <cell r="B138" t="str">
            <v>200X250X1000</v>
          </cell>
          <cell r="C138" t="str">
            <v>M</v>
          </cell>
          <cell r="D138">
            <v>420.8</v>
          </cell>
          <cell r="E138">
            <v>29193</v>
          </cell>
          <cell r="F138">
            <v>12284414</v>
          </cell>
          <cell r="G138">
            <v>22846</v>
          </cell>
          <cell r="H138">
            <v>9613597</v>
          </cell>
          <cell r="I138">
            <v>41</v>
          </cell>
          <cell r="J138">
            <v>17253</v>
          </cell>
          <cell r="K138">
            <v>52080</v>
          </cell>
          <cell r="L138">
            <v>21915264</v>
          </cell>
          <cell r="M138" t="str">
            <v>No.81</v>
          </cell>
        </row>
        <row r="139">
          <cell r="A139" t="str">
            <v>보차도용경계석(곡선)</v>
          </cell>
          <cell r="B139" t="str">
            <v>200X250X1000</v>
          </cell>
          <cell r="C139" t="str">
            <v>M</v>
          </cell>
          <cell r="D139">
            <v>46.2</v>
          </cell>
          <cell r="E139">
            <v>44983</v>
          </cell>
          <cell r="F139">
            <v>2078215</v>
          </cell>
          <cell r="G139">
            <v>22846</v>
          </cell>
          <cell r="H139">
            <v>1055485</v>
          </cell>
          <cell r="I139">
            <v>41</v>
          </cell>
          <cell r="J139">
            <v>1894</v>
          </cell>
          <cell r="K139">
            <v>67870</v>
          </cell>
          <cell r="L139">
            <v>3135594</v>
          </cell>
          <cell r="M139" t="str">
            <v>No.82</v>
          </cell>
        </row>
        <row r="140">
          <cell r="A140" t="str">
            <v>보차도용경계석(직선,부지외)</v>
          </cell>
          <cell r="B140" t="str">
            <v>200X250X1000</v>
          </cell>
          <cell r="C140" t="str">
            <v>M</v>
          </cell>
          <cell r="D140">
            <v>70.5</v>
          </cell>
          <cell r="E140">
            <v>29193</v>
          </cell>
          <cell r="F140">
            <v>2058107</v>
          </cell>
          <cell r="G140">
            <v>22846</v>
          </cell>
          <cell r="H140">
            <v>1610643</v>
          </cell>
          <cell r="I140">
            <v>41</v>
          </cell>
          <cell r="J140">
            <v>2890</v>
          </cell>
          <cell r="K140">
            <v>52080</v>
          </cell>
          <cell r="L140">
            <v>3671640</v>
          </cell>
          <cell r="M140" t="str">
            <v>No.81</v>
          </cell>
        </row>
        <row r="141">
          <cell r="A141" t="str">
            <v>보차도용경계석(곡선,부지외)</v>
          </cell>
          <cell r="B141" t="str">
            <v>200X250X1000</v>
          </cell>
          <cell r="C141" t="str">
            <v>M</v>
          </cell>
          <cell r="D141">
            <v>11.5</v>
          </cell>
          <cell r="E141">
            <v>44983</v>
          </cell>
          <cell r="F141">
            <v>517305</v>
          </cell>
          <cell r="G141">
            <v>22846</v>
          </cell>
          <cell r="H141">
            <v>262729</v>
          </cell>
          <cell r="I141">
            <v>41</v>
          </cell>
          <cell r="J141">
            <v>471</v>
          </cell>
          <cell r="K141">
            <v>67870</v>
          </cell>
          <cell r="L141">
            <v>780505</v>
          </cell>
          <cell r="M141" t="str">
            <v>No.82</v>
          </cell>
        </row>
        <row r="153">
          <cell r="A153" t="str">
            <v>4.부 대 공</v>
          </cell>
          <cell r="C153" t="str">
            <v>식</v>
          </cell>
          <cell r="D153">
            <v>1</v>
          </cell>
          <cell r="F153">
            <v>1229956</v>
          </cell>
          <cell r="H153">
            <v>872354</v>
          </cell>
          <cell r="J153">
            <v>960755</v>
          </cell>
          <cell r="K153">
            <v>0</v>
          </cell>
          <cell r="L153">
            <v>3063065</v>
          </cell>
        </row>
        <row r="154">
          <cell r="A154" t="str">
            <v>가.자재운반</v>
          </cell>
          <cell r="D154">
            <v>0</v>
          </cell>
          <cell r="E154">
            <v>0</v>
          </cell>
          <cell r="F154">
            <v>1229956</v>
          </cell>
          <cell r="G154">
            <v>0</v>
          </cell>
          <cell r="H154">
            <v>872354</v>
          </cell>
          <cell r="I154">
            <v>0</v>
          </cell>
          <cell r="J154">
            <v>960755</v>
          </cell>
          <cell r="K154">
            <v>0</v>
          </cell>
          <cell r="L154">
            <v>3063065</v>
          </cell>
        </row>
        <row r="155">
          <cell r="A155" t="str">
            <v>잡석 운반(D.T10.5TON)</v>
          </cell>
          <cell r="B155" t="str">
            <v>L= 25.0KM</v>
          </cell>
          <cell r="C155" t="str">
            <v>M3</v>
          </cell>
          <cell r="D155">
            <v>286.77</v>
          </cell>
          <cell r="E155">
            <v>4289</v>
          </cell>
          <cell r="F155">
            <v>1229956</v>
          </cell>
          <cell r="G155">
            <v>3042</v>
          </cell>
          <cell r="H155">
            <v>872354</v>
          </cell>
          <cell r="I155">
            <v>2222</v>
          </cell>
          <cell r="J155">
            <v>637203</v>
          </cell>
          <cell r="K155">
            <v>9553</v>
          </cell>
          <cell r="L155">
            <v>2739513</v>
          </cell>
          <cell r="M155" t="str">
            <v>#.2</v>
          </cell>
        </row>
        <row r="156">
          <cell r="A156" t="str">
            <v>시멘트 운반</v>
          </cell>
          <cell r="B156" t="str">
            <v>L=25KM</v>
          </cell>
          <cell r="C156" t="str">
            <v>대</v>
          </cell>
          <cell r="D156">
            <v>541</v>
          </cell>
          <cell r="E156">
            <v>0</v>
          </cell>
          <cell r="F156">
            <v>0</v>
          </cell>
          <cell r="G156">
            <v>0</v>
          </cell>
          <cell r="H156">
            <v>0</v>
          </cell>
          <cell r="I156">
            <v>491</v>
          </cell>
          <cell r="J156">
            <v>265631</v>
          </cell>
          <cell r="K156">
            <v>491</v>
          </cell>
          <cell r="L156">
            <v>265631</v>
          </cell>
          <cell r="M156" t="str">
            <v>#.3</v>
          </cell>
        </row>
        <row r="157">
          <cell r="A157" t="str">
            <v>철근 운반</v>
          </cell>
          <cell r="B157" t="str">
            <v>L=25KM</v>
          </cell>
          <cell r="C157" t="str">
            <v>TON</v>
          </cell>
          <cell r="D157">
            <v>4.34</v>
          </cell>
          <cell r="E157">
            <v>0</v>
          </cell>
          <cell r="F157">
            <v>0</v>
          </cell>
          <cell r="G157">
            <v>0</v>
          </cell>
          <cell r="H157">
            <v>0</v>
          </cell>
          <cell r="I157">
            <v>13346</v>
          </cell>
          <cell r="J157">
            <v>57921</v>
          </cell>
          <cell r="K157">
            <v>13346</v>
          </cell>
          <cell r="L157">
            <v>57921</v>
          </cell>
          <cell r="M157" t="str">
            <v>#.4</v>
          </cell>
        </row>
      </sheetData>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설계요소"/>
      <sheetName val="표지"/>
      <sheetName val="기초자료"/>
      <sheetName val="0.겉표지"/>
      <sheetName val="표지목차"/>
      <sheetName val="1.위치도"/>
      <sheetName val="2.현장사진"/>
      <sheetName val="4.예정공정표"/>
      <sheetName val="2.현장사진 "/>
      <sheetName val="4.예정공정표 "/>
      <sheetName val="작업기간산출내역서"/>
      <sheetName val="대상지내역"/>
      <sheetName val="8.원가계산서"/>
      <sheetName val="9.총괄설계내역서"/>
      <sheetName val="설계내역서"/>
      <sheetName val="수량산출서"/>
      <sheetName val="12.GPS좌표값-풀"/>
      <sheetName val="1).단가산출서(7-0-5-3)풀베기"/>
      <sheetName val="2).단가산출서(8-0-2-6)풀베기"/>
      <sheetName val="3).단가산출서(8-0-2-6)풀베기"/>
      <sheetName val="4).단가산출서(23-0-6-6)풀베기"/>
      <sheetName val="5).단가산출서(34-0-2-1)풀베기"/>
      <sheetName val="6).단가산출서(38-0-2-3)풀베기"/>
      <sheetName val="7).단가산출서(38-0-2-3)풀베기"/>
      <sheetName val="8).단가산출서(45-0-2-2)풀베기"/>
      <sheetName val="9).단가산출서(50-0-5-3)풀베기"/>
      <sheetName val="10).단가산출서(74-0-12-8)풀베기"/>
      <sheetName val="11).단가산출서(108-0-4-0)풀베기"/>
      <sheetName val="12).단가산출서(108-0-4-0)풀베기"/>
      <sheetName val="13).단가산출서(108-0-9-0)풀베기"/>
      <sheetName val="14).단가산출서(109-0-1-0)풀베기"/>
      <sheetName val="1_풀베기조사야장집계표"/>
      <sheetName val="2_풀베기조사야장집계표"/>
      <sheetName val="3_풀베기조사야장집계표"/>
      <sheetName val="4_풀베기조사야장집계표"/>
      <sheetName val="5_풀베기조사야장집계표"/>
      <sheetName val="6_풀베기조사야장집계표"/>
      <sheetName val="7_풀베기조사야장집계표"/>
      <sheetName val="8_풀베기조사야장집계표"/>
      <sheetName val="9_풀베기조사야장집계표"/>
      <sheetName val="10_풀베기조사야장집계표"/>
      <sheetName val="11_풀베기조사야장집계표"/>
      <sheetName val="12_풀베기조사야장집계표"/>
      <sheetName val="13_풀베기조사야장집계표"/>
      <sheetName val="14_풀베기조사야장집계표"/>
      <sheetName val="15.덩굴제거설계표준지"/>
      <sheetName val="6.시방서간지"/>
      <sheetName val="14.설계도면간지(합본)"/>
      <sheetName val="6-가.일반시방서간지"/>
      <sheetName val="6-나.특별시방서간지"/>
      <sheetName val="6-다.전문시방서간지"/>
      <sheetName val="작업지시도"/>
    </sheetNames>
    <sheetDataSet>
      <sheetData sheetId="0" refreshError="1"/>
      <sheetData sheetId="1" refreshError="1"/>
      <sheetData sheetId="2">
        <row r="28">
          <cell r="B28">
            <v>310000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수리계산(5년)1유역"/>
      <sheetName val="수리계산(5년)2유역"/>
      <sheetName val="수리계산(5년)3유역"/>
      <sheetName val="수리계산(10년)4유역"/>
      <sheetName val="수리계산(10년)5유역"/>
      <sheetName val="표지(목차)"/>
      <sheetName val="표지(자재집계표)"/>
      <sheetName val="표지(토공)"/>
      <sheetName val="표지(배수공)"/>
      <sheetName val="표지(포장공)"/>
      <sheetName val="표지(부대공)"/>
      <sheetName val="공사원가계산서"/>
      <sheetName val="공사원가계산서(전기)"/>
      <sheetName val="총괄재료집계표"/>
      <sheetName val="골재량산출"/>
      <sheetName val="토공집계표"/>
      <sheetName val="토적계산"/>
      <sheetName val="P,E이중관Φ400"/>
      <sheetName val="P,E이중관Φ800"/>
      <sheetName val="P.E이중관보호공800(터파기)"/>
      <sheetName val="우수집수정터파기(A-TYPE)"/>
      <sheetName val="우수집수정터파기(B-TYPE)"/>
      <sheetName val="콘크리트포장깨기"/>
      <sheetName val="배수공수량집계표"/>
      <sheetName val="배수공재료집계표"/>
      <sheetName val="배수몰탈수량"/>
      <sheetName val="L형측구(화강암)A&quot;"/>
      <sheetName val="L형측구(화강암)B&quot;"/>
      <sheetName val="P.E이중관보호공800"/>
      <sheetName val="우수집수정(A-TYPE)"/>
      <sheetName val="우수집수정(B-TYPE)"/>
      <sheetName val="횡배수관날개벽"/>
      <sheetName val="날개벽수량표"/>
      <sheetName val="덕전리"/>
      <sheetName val="암거"/>
      <sheetName val="포장공"/>
      <sheetName val="배수공"/>
      <sheetName val="터파기및재료"/>
      <sheetName val="설비"/>
      <sheetName val="속도랑내기(자갈)"/>
      <sheetName val="자재단가"/>
      <sheetName val="99총공사내역서"/>
      <sheetName val="7급줄떼"/>
      <sheetName val="실행철강하도"/>
      <sheetName val="집수정단"/>
      <sheetName val="3련 BOX"/>
      <sheetName val="차액보증"/>
      <sheetName val="쎈타링"/>
      <sheetName val="TOTAL_BOQ"/>
      <sheetName val="토공집계"/>
      <sheetName val="토적계산서"/>
      <sheetName val="N賃率-職"/>
      <sheetName val="일위대가"/>
      <sheetName val="개요"/>
      <sheetName val="터널조도"/>
      <sheetName val="배수관공"/>
      <sheetName val="자재조서2"/>
      <sheetName val="호표"/>
      <sheetName val="품셈TABLE"/>
      <sheetName val="여과지동"/>
      <sheetName val="기초자료"/>
      <sheetName val="집계표"/>
      <sheetName val="토적표(1)"/>
      <sheetName val="대림경상68억"/>
      <sheetName val="단위수량"/>
      <sheetName val="적용기준"/>
      <sheetName val="구조물터파기수량집계"/>
      <sheetName val="측구터파기공수량집계"/>
      <sheetName val="배수공 시멘트 및 골재량 산출"/>
      <sheetName val="대가표(품셈)"/>
      <sheetName val="추가예산"/>
      <sheetName val="01-적용기준"/>
      <sheetName val="15-저수퇴사조절량계산서"/>
      <sheetName val="14-비탈면적계산서"/>
      <sheetName val="12-토적계산서"/>
      <sheetName val="11-토적집계표"/>
      <sheetName val="본관동"/>
      <sheetName val="후관동"/>
      <sheetName val="TB-내역서"/>
      <sheetName val="DDD"/>
      <sheetName val="도근좌표"/>
      <sheetName val="암거날개벽"/>
      <sheetName val="내역서"/>
      <sheetName val="코드"/>
      <sheetName val="산출내역서집계표"/>
      <sheetName val="실내건축일위대가"/>
      <sheetName val="맨홀토공"/>
      <sheetName val="적용(기계)"/>
      <sheetName val="내역"/>
      <sheetName val="Sheet1 (2)"/>
      <sheetName val="일위대가모듈"/>
      <sheetName val="(A)내역서"/>
      <sheetName val="guard(mac)"/>
      <sheetName val="총괄내역"/>
      <sheetName val="위치"/>
      <sheetName val="노임단가"/>
      <sheetName val="DHEQSUPT"/>
      <sheetName val="04년하반기장비부표"/>
      <sheetName val="Sheet1"/>
      <sheetName val="산출근거"/>
      <sheetName val="CC16-내역서"/>
      <sheetName val="C97상"/>
      <sheetName val="입찰안"/>
      <sheetName val="제잡비"/>
      <sheetName val="증감대비"/>
      <sheetName val="단재적표"/>
      <sheetName val="물건도(원본)"/>
      <sheetName val="#REF"/>
      <sheetName val="맨홀수량산출(2호)"/>
      <sheetName val="가감수량(2호)"/>
      <sheetName val="사통"/>
      <sheetName val="조명시설"/>
      <sheetName val="T13(P68~72,78)"/>
      <sheetName val="unitpric"/>
      <sheetName val="골막이(야매)"/>
      <sheetName val="1"/>
      <sheetName val="4안전율"/>
      <sheetName val="자재"/>
      <sheetName val="포장(수량)-관로부"/>
      <sheetName val="자재운반단가일람표"/>
      <sheetName val="흄관기초"/>
      <sheetName val="자재목록"/>
      <sheetName val="중기목록"/>
      <sheetName val="5흙막이"/>
      <sheetName val="수량산출"/>
      <sheetName val="치수"/>
      <sheetName val="순성토"/>
      <sheetName val="원가서"/>
      <sheetName val="[DDD.XLS]____1_C_EXCEL_DATAPC_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직원"/>
      <sheetName val="1"/>
      <sheetName val="Sheet1"/>
      <sheetName val="Sheet1 (2)"/>
      <sheetName val="Sheet2"/>
      <sheetName val="Sheet3"/>
      <sheetName val="일위대가목록"/>
      <sheetName val="대치판정"/>
      <sheetName val="총괄내역"/>
      <sheetName val="내역서"/>
      <sheetName val="단재적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직원"/>
      <sheetName val="1"/>
    </sheetNames>
    <sheetDataSet>
      <sheetData sheetId="0" refreshError="1"/>
      <sheetData sheetId="1"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직원"/>
      <sheetName val="1"/>
      <sheetName val="Sheet1"/>
      <sheetName val="Sheet1 (2)"/>
      <sheetName val="Sheet2"/>
      <sheetName val="Sheet3"/>
      <sheetName val="건설산출"/>
      <sheetName val="신규식재수량"/>
      <sheetName val="기본단가표"/>
      <sheetName val="콘크리트댐수량산출"/>
      <sheetName val="내역서"/>
      <sheetName val="00상노임"/>
      <sheetName val="산출근거"/>
      <sheetName val="위치"/>
      <sheetName val="총괄내역"/>
      <sheetName val="운반공"/>
      <sheetName val="덕전리"/>
      <sheetName val="단재적표"/>
      <sheetName val="단가목록"/>
      <sheetName val="단가산출"/>
      <sheetName val="01-적용기준"/>
      <sheetName val="15-저수퇴사조절량계산서"/>
      <sheetName val="14-비탈면적계산서"/>
      <sheetName val="12-토적계산서"/>
      <sheetName val="11-토적집계표"/>
      <sheetName val="자재단가"/>
      <sheetName val="환경평가"/>
      <sheetName val="인구"/>
      <sheetName val="배수관공"/>
      <sheetName val="터파기및재료"/>
      <sheetName val="단가"/>
      <sheetName val="날개벽수량표"/>
      <sheetName val="TYPE1"/>
      <sheetName val="노임단가"/>
      <sheetName val="별표집계"/>
      <sheetName val="기본일위"/>
      <sheetName val="guard(ma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보차도경계석"/>
      <sheetName val="보도경계석,L형측구"/>
      <sheetName val="보도블럭(소형고압블럭)"/>
      <sheetName val="일위대가목록"/>
      <sheetName val="공통가설"/>
      <sheetName val="#REF"/>
      <sheetName val="원가계산서"/>
      <sheetName val="1"/>
      <sheetName val="I一般比"/>
      <sheetName val="건축내역"/>
      <sheetName val="낙찰표"/>
      <sheetName val="참고"/>
      <sheetName val="충주"/>
      <sheetName val="을-ATYPE"/>
      <sheetName val="경계석.등등"/>
      <sheetName val="노임"/>
      <sheetName val="HRSG SMALL07220"/>
      <sheetName val="중기조종사 단위단가"/>
      <sheetName val="5Strand-장기처짐PCI"/>
      <sheetName val="단재적표"/>
      <sheetName val="노임단가"/>
      <sheetName val="TOTAL_BOQ"/>
      <sheetName val="DATE"/>
      <sheetName val="별표집계"/>
      <sheetName val="내역"/>
      <sheetName val="모래기초"/>
      <sheetName val="#2_일위대가목록"/>
      <sheetName val="견적서"/>
      <sheetName val="날개벽수량표"/>
      <sheetName val="1-1"/>
      <sheetName val="실행철강하도"/>
      <sheetName val="CODE"/>
      <sheetName val="001"/>
      <sheetName val="Sheet1"/>
      <sheetName val="이토변실"/>
      <sheetName val="준검 내역서"/>
      <sheetName val="부대공Ⅱ"/>
      <sheetName val="200"/>
      <sheetName val="일위대가(가설)"/>
      <sheetName val="현장경비"/>
      <sheetName val="방배동내역(리라)"/>
      <sheetName val="건축공사집계표"/>
      <sheetName val="방배동내역 (총괄)"/>
      <sheetName val="부대공사총괄"/>
      <sheetName val="집계표"/>
      <sheetName val="Macro(차단기)"/>
      <sheetName val="원가계산 (2)"/>
      <sheetName val="정화조동내역"/>
      <sheetName val="자재단가"/>
      <sheetName val="기본단가표"/>
      <sheetName val="목록"/>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sheetName val="표지간지"/>
      <sheetName val="위치도간지"/>
      <sheetName val="현장사진간지"/>
      <sheetName val="현장사진"/>
      <sheetName val="설계설명서간지"/>
      <sheetName val="설계설명서"/>
      <sheetName val="설계적용기준간지"/>
      <sheetName val="설계적용기준"/>
      <sheetName val="예정공정표간지"/>
      <sheetName val="예정공정표"/>
      <sheetName val="시방서간지"/>
      <sheetName val="소반별시방서간지"/>
      <sheetName val="소반별특징및시방서"/>
      <sheetName val="사업원가계산서간지"/>
      <sheetName val="간지"/>
      <sheetName val="사업원가계산서"/>
      <sheetName val="설계내역서간지"/>
      <sheetName val="내역서(천보)"/>
      <sheetName val="내역서(천개)"/>
      <sheetName val="내역서(임내정리)"/>
      <sheetName val="단가산출서간지"/>
      <sheetName val="단가산출서(천보,개량)"/>
      <sheetName val="단가산출서(임내정리)"/>
      <sheetName val="필지별사업내역서간지"/>
      <sheetName val="필지별내역서"/>
      <sheetName val="GPS좌표간지"/>
      <sheetName val="GPS좌표"/>
      <sheetName val="재선충병미감염확인증"/>
      <sheetName val="사업자등록증사본간지"/>
      <sheetName val="임목조사서간지"/>
      <sheetName val="수량집계표"/>
      <sheetName val="영흥임황1"/>
      <sheetName val="영흥1-1"/>
      <sheetName val="영흥임황2"/>
      <sheetName val="영흥2-1"/>
      <sheetName val="영흥2-2"/>
      <sheetName val="영흥2-3"/>
      <sheetName val="영흥2-4"/>
      <sheetName val="영흥2-5"/>
      <sheetName val="영흥2-6"/>
      <sheetName val="영흥2-7"/>
      <sheetName val="정양임황1"/>
      <sheetName val="정양1-1"/>
      <sheetName val="정양1-2"/>
      <sheetName val="정양임황2"/>
      <sheetName val="정양2-1"/>
      <sheetName val="정양2-2"/>
      <sheetName val="정양2-3"/>
      <sheetName val="정양임황3"/>
      <sheetName val="정양3-1"/>
      <sheetName val="정양3-2"/>
      <sheetName val="정양3-3"/>
      <sheetName val="정양3-4"/>
      <sheetName val="정양3-5"/>
      <sheetName val="정양3-6"/>
      <sheetName val="정양3-7"/>
      <sheetName val="정양3-8"/>
      <sheetName val="정양3-9"/>
      <sheetName val="정양3-10"/>
      <sheetName val="정양임황4"/>
      <sheetName val="정양4-1"/>
      <sheetName val="정양4-2"/>
      <sheetName val="정양4-3"/>
      <sheetName val="정양4-4"/>
      <sheetName val="문산임황1"/>
      <sheetName val="문산1-1"/>
      <sheetName val="문산1-2"/>
      <sheetName val="문산1-3"/>
      <sheetName val="문산1-4"/>
      <sheetName val="문산1-5"/>
      <sheetName val="문산임황2"/>
      <sheetName val="문산2-1"/>
      <sheetName val="문산2-2"/>
      <sheetName val="문산2-3"/>
      <sheetName val="문산2-4"/>
      <sheetName val="인건비,재료비명세서"/>
      <sheetName val="표지(2)"/>
      <sheetName val="xxxxxxxx"/>
      <sheetName val="Recovered_Sheet1"/>
      <sheetName val="Recovered_Sheet2"/>
      <sheetName val="Recovered_Sheet3"/>
      <sheetName val="Recovered_Sheet4"/>
      <sheetName val="Recovered_Sheet5"/>
      <sheetName val="XL4Poppy"/>
      <sheetName val="일위대가"/>
      <sheetName val="원가계산서"/>
      <sheetName val="별표집계"/>
      <sheetName val="1"/>
      <sheetName val="변경내역"/>
      <sheetName val="건축내역"/>
      <sheetName val="단재적표"/>
      <sheetName val="군유림"/>
      <sheetName val="코드표"/>
      <sheetName val="단위중량"/>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refreshError="1">
        <row r="4">
          <cell r="C4" t="e">
            <v>#N/A</v>
          </cell>
        </row>
      </sheetData>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XXX"/>
      <sheetName val="원가계산서"/>
      <sheetName val="외과수술산출내역"/>
      <sheetName val="설계서용지"/>
      <sheetName val="일위대가목록"/>
      <sheetName val="일위대가표"/>
      <sheetName val="총괄표"/>
      <sheetName val=" 자재내역"/>
      <sheetName val="자재조서"/>
      <sheetName val="XL4Poppy"/>
      <sheetName val="일위대가"/>
      <sheetName val="1"/>
      <sheetName val="자재단가비교표"/>
      <sheetName val="담장산출"/>
      <sheetName val="제경비"/>
      <sheetName val="노임단가"/>
      <sheetName val="일위산출"/>
      <sheetName val="총괄내역"/>
      <sheetName val="guard(mac)"/>
      <sheetName val="입상내역"/>
      <sheetName val="일위총괄표"/>
      <sheetName val="합계"/>
      <sheetName val="양평보호수내역서2"/>
      <sheetName val="별표집계"/>
      <sheetName val="증감대비"/>
      <sheetName val="퍼스트"/>
      <sheetName val="산출내역서"/>
      <sheetName val="집계표"/>
      <sheetName val="인력소운반"/>
      <sheetName val="측구터파기공수량집계"/>
      <sheetName val="배수공 시멘트 및 골재량 산출"/>
      <sheetName val="갑지"/>
      <sheetName val="현장조사"/>
      <sheetName val="내역"/>
      <sheetName val="토공사"/>
      <sheetName val="골막이(야매)"/>
      <sheetName val="업무코드(보호해제-0000)"/>
      <sheetName val="단재적표"/>
      <sheetName val="철근집계"/>
      <sheetName val="상수도토공집계표"/>
      <sheetName val="일위목록"/>
      <sheetName val="06 일위대가목록"/>
      <sheetName val="댐구조도"/>
      <sheetName val="세월교산출기초"/>
      <sheetName val="P1(좌,우)"/>
      <sheetName val="I一般比"/>
      <sheetName val="data"/>
      <sheetName val="실행철강하도"/>
      <sheetName val="계약서"/>
      <sheetName val="근로자명단"/>
      <sheetName val="1공구원가계산서"/>
      <sheetName val="1공구산출내역서"/>
      <sheetName val="설계기준"/>
      <sheetName val="일위목록데이타"/>
      <sheetName val="터널대가"/>
      <sheetName val="입목재적"/>
      <sheetName val="약품공급2"/>
      <sheetName val="자재단가"/>
      <sheetName val="INPUT"/>
      <sheetName val="단가비교"/>
      <sheetName val="산출근거"/>
      <sheetName val="간접비계산"/>
      <sheetName val="#REF"/>
      <sheetName val="2월분"/>
      <sheetName val="unitpric"/>
      <sheetName val="맨홀수량산출"/>
      <sheetName val="단가대비표"/>
      <sheetName val="금액내역서"/>
      <sheetName val="2공구산출내역"/>
      <sheetName val="직노"/>
      <sheetName val="근로자명단2008"/>
      <sheetName val="일위(시설)"/>
      <sheetName val="우수공,맨홀,집수정"/>
      <sheetName val="예가평정서표지"/>
      <sheetName val="보도블럭(소형고압블럭)"/>
      <sheetName val="화천"/>
      <sheetName val="날개벽수량표"/>
      <sheetName val="입력(NO PRINT)"/>
      <sheetName val="설계예산서"/>
      <sheetName val="총괄"/>
      <sheetName val="산수배수"/>
      <sheetName val="자재대"/>
      <sheetName val="Macro1"/>
      <sheetName val="단가 및 재료비"/>
      <sheetName val="단가"/>
    </sheetNames>
    <sheetDataSet>
      <sheetData sheetId="0">
        <row r="1">
          <cell r="A1" t="str">
            <v>연 번</v>
          </cell>
        </row>
      </sheetData>
      <sheetData sheetId="1">
        <row r="1">
          <cell r="A1" t="str">
            <v>연 번</v>
          </cell>
        </row>
      </sheetData>
      <sheetData sheetId="2">
        <row r="1">
          <cell r="A1" t="str">
            <v>연 번</v>
          </cell>
        </row>
      </sheetData>
      <sheetData sheetId="3" refreshError="1"/>
      <sheetData sheetId="4" refreshError="1">
        <row r="1">
          <cell r="A1" t="str">
            <v>연 번</v>
          </cell>
          <cell r="B1" t="str">
            <v>공  종</v>
          </cell>
          <cell r="C1" t="str">
            <v>규 격</v>
          </cell>
          <cell r="D1" t="str">
            <v>단위</v>
          </cell>
          <cell r="E1" t="str">
            <v>재 료 비</v>
          </cell>
          <cell r="F1">
            <v>0</v>
          </cell>
          <cell r="G1" t="str">
            <v>노 무 비</v>
          </cell>
          <cell r="H1">
            <v>0</v>
          </cell>
          <cell r="I1" t="str">
            <v>경    비</v>
          </cell>
          <cell r="J1">
            <v>0</v>
          </cell>
          <cell r="K1" t="str">
            <v>총    액</v>
          </cell>
          <cell r="L1">
            <v>0</v>
          </cell>
          <cell r="M1" t="str">
            <v>비고</v>
          </cell>
        </row>
        <row r="2">
          <cell r="E2" t="str">
            <v>단가</v>
          </cell>
          <cell r="F2" t="str">
            <v>금 액</v>
          </cell>
          <cell r="G2" t="str">
            <v>단가</v>
          </cell>
          <cell r="H2" t="str">
            <v>금 액</v>
          </cell>
          <cell r="I2" t="str">
            <v>단가</v>
          </cell>
          <cell r="J2" t="str">
            <v>금 액</v>
          </cell>
          <cell r="K2" t="str">
            <v>단가</v>
          </cell>
          <cell r="L2" t="str">
            <v>금 액</v>
          </cell>
        </row>
      </sheetData>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D"/>
      <sheetName val="토공"/>
      <sheetName val="철근콘크리트공"/>
      <sheetName val="지급자재"/>
      <sheetName val="낙찰표"/>
      <sheetName val="001"/>
      <sheetName val="일위대가"/>
      <sheetName val="날개벽수량표"/>
      <sheetName val="대포2교접속"/>
      <sheetName val="천방교접속"/>
      <sheetName val="토적기초"/>
      <sheetName val="전라부대"/>
      <sheetName val="ⴭⴭⴭⴭ"/>
      <sheetName val="가격조사서"/>
      <sheetName val="토공사"/>
      <sheetName val="MOTOR"/>
      <sheetName val="INPUT"/>
      <sheetName val="1.설계기준"/>
      <sheetName val="대비"/>
      <sheetName val="견적시담(송포2공구)"/>
      <sheetName val="70%"/>
      <sheetName val="일반공사"/>
      <sheetName val="노임단가"/>
      <sheetName val="단가조사"/>
      <sheetName val="공사용침사지집계"/>
      <sheetName val="부대공"/>
      <sheetName val="포장공"/>
      <sheetName val="정부노임단가"/>
      <sheetName val="내역(원안-대안)"/>
      <sheetName val="DATA"/>
      <sheetName val="품의서"/>
      <sheetName val="3련 BOX"/>
      <sheetName val="2000년1차"/>
      <sheetName val="Sheet2"/>
      <sheetName val="안정검토"/>
      <sheetName val="설계조건"/>
      <sheetName val="대치판정"/>
      <sheetName val="금액내역서"/>
      <sheetName val="별표집계"/>
      <sheetName val="물량산출근거"/>
      <sheetName val="VXXXXXXX"/>
      <sheetName val="#REF"/>
      <sheetName val="tggwan(mac)"/>
      <sheetName val="ABUT수량-A1"/>
      <sheetName val="조도계산서 (도서)"/>
      <sheetName val="가로등내역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원가계산서"/>
      <sheetName val="규격분류필터"/>
      <sheetName val="총괄수량표"/>
      <sheetName val="일위대가목록"/>
      <sheetName val="일위대가표"/>
      <sheetName val="자재조서"/>
      <sheetName val=" 자재내역"/>
      <sheetName val="설계서용지"/>
      <sheetName val="Sheet2"/>
      <sheetName val="Sheet3"/>
      <sheetName val="공사원가계산서"/>
      <sheetName val="설계서용지(을)"/>
      <sheetName val="총괄표(주요수종)"/>
      <sheetName val="총괄표"/>
      <sheetName val="2003.2 자재조서 "/>
      <sheetName val="직종 노임"/>
      <sheetName val="외과수술산출내역"/>
      <sheetName val="일위대가표 (2)"/>
      <sheetName val="XL4Poppy"/>
      <sheetName val="일위대가"/>
      <sheetName val="집계표"/>
      <sheetName val="자재단가비교표"/>
      <sheetName val="06 일위대가목록"/>
      <sheetName val="인력소운반"/>
      <sheetName val="일위산출"/>
      <sheetName val="#REF"/>
      <sheetName val="제경비"/>
      <sheetName val="Sheet1"/>
      <sheetName val="1"/>
      <sheetName val="녹지대 소나무 영양공급 및 보호관리 공사"/>
      <sheetName val="현장조사"/>
      <sheetName val="철근집계"/>
      <sheetName val="별표집계"/>
      <sheetName val="투입내역"/>
      <sheetName val="일위총괄표"/>
      <sheetName val="단가조사서"/>
      <sheetName val="건축내역"/>
      <sheetName val="신고조서"/>
      <sheetName val="단재적표"/>
      <sheetName val="퍼스트"/>
      <sheetName val="일위목록"/>
      <sheetName val="측구터파기공수량집계"/>
      <sheetName val="배수공 시멘트 및 골재량 산출"/>
      <sheetName val="골막이(야매)"/>
      <sheetName val="Macro1"/>
      <sheetName val="Macro2"/>
      <sheetName val="근로자명단"/>
      <sheetName val="공량산출근거서"/>
      <sheetName val="노임단가"/>
      <sheetName val="수량산출서-2"/>
      <sheetName val="실행철강하도"/>
      <sheetName val="갑지"/>
      <sheetName val="일위(시설)"/>
      <sheetName val="상수도토공집계표"/>
      <sheetName val="입목재적"/>
      <sheetName val="1공구산출내역서"/>
      <sheetName val="설계기준"/>
      <sheetName val="unitpric"/>
      <sheetName val="산출내역서"/>
      <sheetName val="합계"/>
      <sheetName val="교통대책내역"/>
      <sheetName val="b_balju_cho"/>
      <sheetName val="BID"/>
      <sheetName val="단가산출(T)"/>
      <sheetName val="덕전리"/>
      <sheetName val="조명시설"/>
      <sheetName val="부속동"/>
      <sheetName val="약품공급2"/>
      <sheetName val="내역"/>
      <sheetName val="원"/>
      <sheetName val="●수량(침구보관창고-21평)"/>
      <sheetName val="증감대비"/>
      <sheetName val="직노"/>
      <sheetName val="내역서(삼호)"/>
      <sheetName val="견적서1"/>
      <sheetName val="공사예산하조서(O.K)"/>
      <sheetName val="2공구산출내역"/>
      <sheetName val="접속도로"/>
      <sheetName val="근로자명단2008"/>
      <sheetName val="우수공,맨홀,집수정"/>
      <sheetName val="날개벽수량표"/>
      <sheetName val="보도블럭(소형고압블럭)"/>
      <sheetName val="P1(좌,우)"/>
      <sheetName val="관급자재"/>
    </sheetNames>
    <sheetDataSet>
      <sheetData sheetId="0">
        <row r="1">
          <cell r="A1" t="str">
            <v>연번</v>
          </cell>
        </row>
      </sheetData>
      <sheetData sheetId="1">
        <row r="1">
          <cell r="A1" t="str">
            <v>연번</v>
          </cell>
        </row>
      </sheetData>
      <sheetData sheetId="2">
        <row r="1">
          <cell r="A1" t="str">
            <v>연번</v>
          </cell>
        </row>
      </sheetData>
      <sheetData sheetId="3" refreshError="1">
        <row r="1">
          <cell r="A1" t="str">
            <v>연번</v>
          </cell>
          <cell r="B1" t="str">
            <v>공  종</v>
          </cell>
          <cell r="C1" t="str">
            <v>규 격</v>
          </cell>
          <cell r="D1" t="str">
            <v>단위</v>
          </cell>
          <cell r="E1" t="str">
            <v>재 료 비</v>
          </cell>
          <cell r="F1" t="str">
            <v>노 무 비</v>
          </cell>
          <cell r="G1" t="str">
            <v>노 무 비</v>
          </cell>
          <cell r="H1" t="str">
            <v>총    액</v>
          </cell>
          <cell r="I1" t="str">
            <v>경    비</v>
          </cell>
          <cell r="J1">
            <v>0</v>
          </cell>
          <cell r="K1" t="str">
            <v>총    액</v>
          </cell>
          <cell r="L1">
            <v>0</v>
          </cell>
          <cell r="M1" t="str">
            <v>비고</v>
          </cell>
        </row>
        <row r="2">
          <cell r="E2" t="str">
            <v>단가</v>
          </cell>
          <cell r="F2" t="str">
            <v>금액</v>
          </cell>
          <cell r="G2" t="str">
            <v>단가</v>
          </cell>
          <cell r="H2" t="str">
            <v>금액</v>
          </cell>
          <cell r="I2" t="str">
            <v>단가</v>
          </cell>
          <cell r="J2" t="str">
            <v>금액</v>
          </cell>
          <cell r="K2" t="str">
            <v>단가</v>
          </cell>
          <cell r="L2" t="str">
            <v>금액</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0000"/>
      <sheetName val="100000"/>
      <sheetName val="1000"/>
      <sheetName val="2000"/>
      <sheetName val="pldt"/>
      <sheetName val="원가계산서"/>
      <sheetName val="설계서용지"/>
      <sheetName val="일위대가표"/>
      <sheetName val="일위대가목록"/>
      <sheetName val="총괄표"/>
      <sheetName val="2001-자재조서"/>
      <sheetName val=" 자재내역"/>
      <sheetName val="2001.1단비"/>
      <sheetName val="규격분류필터"/>
      <sheetName val="총괄수량표"/>
      <sheetName val="자재조서"/>
      <sheetName val="Sheet2"/>
      <sheetName val="Sheet3"/>
      <sheetName val="공사원가계산서"/>
      <sheetName val="설계서용지(을)"/>
      <sheetName val="총괄표(주요수종)"/>
      <sheetName val="2003.2 자재조서 "/>
      <sheetName val="직종 노임"/>
      <sheetName val="외과수술산출내역"/>
      <sheetName val="일위대가표 (2)"/>
      <sheetName val="집계표"/>
      <sheetName val="투입내역"/>
      <sheetName val="단가비교"/>
      <sheetName val="DANGA"/>
      <sheetName val="일위산출"/>
      <sheetName val="일위대가"/>
      <sheetName val="XL4Poppy"/>
      <sheetName val="제경비"/>
      <sheetName val="노임단가"/>
      <sheetName val="자재일람"/>
      <sheetName val="수량산출서 (2)"/>
      <sheetName val="CPM챠트"/>
      <sheetName val="Macro1"/>
      <sheetName val="별표집계"/>
      <sheetName val="증감대비"/>
      <sheetName val="자재단가표"/>
      <sheetName val="설계내역"/>
      <sheetName val="기계경비시간당손료목록"/>
      <sheetName val="1-1"/>
      <sheetName val="자재단가비교표"/>
      <sheetName val="교통대책내역"/>
      <sheetName val="L_RPTA05_목록"/>
      <sheetName val="골막이(야매)"/>
      <sheetName val="물량산출서"/>
      <sheetName val="철근집계"/>
      <sheetName val="2001-02-노원 보호수(상반기)"/>
      <sheetName val="하중계산"/>
      <sheetName val="#REF"/>
      <sheetName val="계약서"/>
      <sheetName val="내역"/>
      <sheetName val="재료비"/>
      <sheetName val="측구터파기공수량집계"/>
      <sheetName val="배수공 시멘트 및 골재량 산출"/>
      <sheetName val="바닥막이1.5"/>
      <sheetName val="상수도토공집계표"/>
      <sheetName val="1공구산출내역서"/>
      <sheetName val="단가조사서"/>
      <sheetName val="현장조사"/>
      <sheetName val="가로등기초"/>
      <sheetName val="PAD TR보호대기초"/>
      <sheetName val="원"/>
      <sheetName val="신고조서"/>
      <sheetName val="단재적표"/>
      <sheetName val="●수량(침구보관창고-21평)"/>
      <sheetName val="직노"/>
      <sheetName val="내역서(삼호)"/>
      <sheetName val="견적서1"/>
      <sheetName val="공사예산하조서(O.K)"/>
      <sheetName val="2공구산출내역"/>
      <sheetName val="근로자명단"/>
      <sheetName val="총괄내역서"/>
      <sheetName val="현장관리비"/>
      <sheetName val="기초단가"/>
      <sheetName val="덕전리"/>
      <sheetName val="자재"/>
      <sheetName val="원형1호맨홀토공수량"/>
      <sheetName val="수량산출서-2"/>
      <sheetName val="건축내역"/>
      <sheetName val="SLAB"/>
      <sheetName val="SLAB&quot;1&quot;"/>
      <sheetName val="노임"/>
      <sheetName val="공사비예산서(토목분)"/>
    </sheetNames>
    <sheetDataSet>
      <sheetData sheetId="0">
        <row r="1">
          <cell r="A1" t="str">
            <v>연번</v>
          </cell>
        </row>
      </sheetData>
      <sheetData sheetId="1">
        <row r="1">
          <cell r="A1" t="str">
            <v>연번</v>
          </cell>
        </row>
      </sheetData>
      <sheetData sheetId="2">
        <row r="1">
          <cell r="A1" t="str">
            <v>연번</v>
          </cell>
        </row>
      </sheetData>
      <sheetData sheetId="3">
        <row r="1">
          <cell r="A1" t="str">
            <v>연번</v>
          </cell>
        </row>
      </sheetData>
      <sheetData sheetId="4" refreshError="1"/>
      <sheetData sheetId="5"/>
      <sheetData sheetId="6">
        <row r="1">
          <cell r="A1" t="str">
            <v>연번</v>
          </cell>
        </row>
      </sheetData>
      <sheetData sheetId="7">
        <row r="1">
          <cell r="A1" t="str">
            <v>연번</v>
          </cell>
        </row>
      </sheetData>
      <sheetData sheetId="8" refreshError="1"/>
      <sheetData sheetId="9" refreshError="1">
        <row r="1">
          <cell r="A1" t="str">
            <v>연번</v>
          </cell>
          <cell r="B1" t="str">
            <v>공  종</v>
          </cell>
          <cell r="C1" t="str">
            <v>규 격</v>
          </cell>
          <cell r="D1" t="str">
            <v>단위</v>
          </cell>
          <cell r="E1" t="str">
            <v>재 료 비</v>
          </cell>
          <cell r="F1" t="str">
            <v>노 무 비</v>
          </cell>
          <cell r="G1" t="str">
            <v>노 무 비</v>
          </cell>
          <cell r="H1" t="str">
            <v>총    액</v>
          </cell>
          <cell r="I1" t="str">
            <v>경    비</v>
          </cell>
          <cell r="J1">
            <v>0</v>
          </cell>
          <cell r="K1" t="str">
            <v>총    액</v>
          </cell>
          <cell r="L1">
            <v>0</v>
          </cell>
          <cell r="M1" t="str">
            <v>비고</v>
          </cell>
        </row>
        <row r="2">
          <cell r="E2" t="str">
            <v>단가</v>
          </cell>
          <cell r="F2" t="str">
            <v>금액</v>
          </cell>
          <cell r="G2" t="str">
            <v>단가</v>
          </cell>
          <cell r="H2" t="str">
            <v>금액</v>
          </cell>
          <cell r="I2" t="str">
            <v>단가</v>
          </cell>
          <cell r="J2" t="str">
            <v>금액</v>
          </cell>
          <cell r="K2" t="str">
            <v>단가</v>
          </cell>
          <cell r="L2" t="str">
            <v>금액</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VXXX"/>
      <sheetName val="원가계산서"/>
      <sheetName val="외과수술산출내역"/>
      <sheetName val="2001.2 자재조서"/>
      <sheetName val="설계서용지"/>
      <sheetName val=" 자재내역"/>
      <sheetName val="일위대가표"/>
      <sheetName val="일위대가목록"/>
      <sheetName val="일위대가"/>
      <sheetName val="06 일위대가목록"/>
      <sheetName val="조건표 (2)"/>
      <sheetName val="내역서2안"/>
      <sheetName val="일위대가목차"/>
      <sheetName val="단가조사"/>
      <sheetName val="투입내역"/>
      <sheetName val="일위총괄표"/>
      <sheetName val="건축내역"/>
      <sheetName val="XL4Poppy"/>
      <sheetName val="수목표준대가"/>
      <sheetName val="unitpric"/>
      <sheetName val="자재일람"/>
      <sheetName val="현장조사"/>
      <sheetName val="공량산출서"/>
      <sheetName val="웅진교-S2"/>
      <sheetName val="자재단가비교표"/>
      <sheetName val="합계"/>
      <sheetName val="기계경비(시간당)"/>
      <sheetName val="램머"/>
      <sheetName val="내역"/>
      <sheetName val="2공구산출내역"/>
      <sheetName val="노임단가"/>
      <sheetName val="2설계 (웅촌고연)"/>
      <sheetName val="상수도토공집계표"/>
      <sheetName val="집계표"/>
      <sheetName val="(A)내역서"/>
      <sheetName val="갑지"/>
      <sheetName val="단가일람"/>
      <sheetName val="총괄표"/>
      <sheetName val="단가대비표"/>
      <sheetName val="조경일람"/>
      <sheetName val="원"/>
      <sheetName val="신고조서"/>
      <sheetName val="단재적표"/>
      <sheetName val="●수량(침구보관창고-21평)"/>
      <sheetName val="증감대비"/>
      <sheetName val="직노"/>
      <sheetName val="내역서(삼호)"/>
      <sheetName val="현장관리비"/>
      <sheetName val="비탈면보호공수량산출"/>
      <sheetName val="보호수(상수리)"/>
      <sheetName val="철근집계"/>
      <sheetName val="음성방향"/>
      <sheetName val="참고자료"/>
      <sheetName val="단가 및 재료비"/>
      <sheetName val="내역서"/>
      <sheetName val="단위량당중기"/>
      <sheetName val="단가표"/>
      <sheetName val="일위_파일"/>
      <sheetName val="Mc1"/>
      <sheetName val="청주(철골발주의뢰서)"/>
      <sheetName val="이토변실(A3-LINE)"/>
      <sheetName val="횡배수관"/>
      <sheetName val="단"/>
    </sheetNames>
    <sheetDataSet>
      <sheetData sheetId="0">
        <row r="1">
          <cell r="A1" t="str">
            <v>연번</v>
          </cell>
        </row>
      </sheetData>
      <sheetData sheetId="1">
        <row r="1">
          <cell r="A1" t="str">
            <v>연번</v>
          </cell>
        </row>
      </sheetData>
      <sheetData sheetId="2">
        <row r="1">
          <cell r="A1" t="str">
            <v>연번</v>
          </cell>
        </row>
      </sheetData>
      <sheetData sheetId="3">
        <row r="1">
          <cell r="A1" t="str">
            <v>연번</v>
          </cell>
        </row>
      </sheetData>
      <sheetData sheetId="4">
        <row r="1">
          <cell r="A1" t="str">
            <v>연번</v>
          </cell>
        </row>
      </sheetData>
      <sheetData sheetId="5">
        <row r="1">
          <cell r="A1" t="str">
            <v>연번</v>
          </cell>
        </row>
      </sheetData>
      <sheetData sheetId="6">
        <row r="1">
          <cell r="A1" t="str">
            <v>연번</v>
          </cell>
        </row>
      </sheetData>
      <sheetData sheetId="7" refreshError="1"/>
      <sheetData sheetId="8" refreshError="1">
        <row r="1">
          <cell r="A1" t="str">
            <v>연번</v>
          </cell>
          <cell r="B1" t="str">
            <v>공  종</v>
          </cell>
          <cell r="C1" t="str">
            <v>규 격</v>
          </cell>
          <cell r="D1" t="str">
            <v>단위</v>
          </cell>
          <cell r="E1" t="str">
            <v>재 료 비</v>
          </cell>
          <cell r="F1" t="str">
            <v>노 무 비</v>
          </cell>
          <cell r="G1" t="str">
            <v>노 무 비</v>
          </cell>
          <cell r="H1" t="str">
            <v>총    액</v>
          </cell>
          <cell r="I1" t="str">
            <v>경    비</v>
          </cell>
          <cell r="J1">
            <v>0</v>
          </cell>
          <cell r="K1" t="str">
            <v>총    액</v>
          </cell>
          <cell r="L1">
            <v>0</v>
          </cell>
          <cell r="M1" t="str">
            <v>비고</v>
          </cell>
        </row>
        <row r="2">
          <cell r="E2" t="str">
            <v>단가</v>
          </cell>
          <cell r="F2" t="str">
            <v>금액</v>
          </cell>
          <cell r="G2" t="str">
            <v>단가</v>
          </cell>
          <cell r="H2" t="str">
            <v>금액</v>
          </cell>
          <cell r="I2" t="str">
            <v>단가</v>
          </cell>
          <cell r="J2" t="str">
            <v>금액</v>
          </cell>
          <cell r="K2" t="str">
            <v>단가</v>
          </cell>
          <cell r="L2" t="str">
            <v>금액</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단재적표"/>
      <sheetName val="21-아"/>
      <sheetName val="21-자"/>
      <sheetName val="22-마 "/>
      <sheetName val="22-바"/>
      <sheetName val="1.기초 자료"/>
      <sheetName val="벌채(벌목조재,지타,산지집재)"/>
      <sheetName val="ha당 조림예정지 단가산출서"/>
      <sheetName val="8.설계내역서"/>
      <sheetName val="9.작업기간산출기준"/>
      <sheetName val="11.원가계산서"/>
      <sheetName val="12.평정서"/>
      <sheetName val="일위대가목록"/>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XXXXX"/>
      <sheetName val="배수집계"/>
      <sheetName val="종배수관"/>
      <sheetName val="배수관"/>
      <sheetName val="날개벽"/>
      <sheetName val="암거단위"/>
      <sheetName val="조서및집계"/>
      <sheetName val="암거날개벽"/>
      <sheetName val="차수벽,난간"/>
      <sheetName val="집수정"/>
      <sheetName val="절토부도수로"/>
      <sheetName val="성토부도수로"/>
      <sheetName val="자재집계표"/>
      <sheetName val="기존구조물깨기 "/>
      <sheetName val="측구공"/>
      <sheetName val="Sheet1"/>
      <sheetName val="B2d"/>
      <sheetName val="날개벽수량표"/>
      <sheetName val="3.설계설명서"/>
      <sheetName val="13.수량산출서"/>
      <sheetName val="9.임소반별 필지내역서"/>
      <sheetName val="일위대가목록"/>
      <sheetName val="교각1"/>
      <sheetName val="Sheet2"/>
      <sheetName val="Sheet3"/>
      <sheetName val="산출근거"/>
      <sheetName val="도근좌표"/>
      <sheetName val="입찰안"/>
      <sheetName val="당진1,2호기전선관설치및접지4차공사내역서-을지"/>
      <sheetName val="건축내역"/>
      <sheetName val="표  지"/>
      <sheetName val="암거설치조서"/>
      <sheetName val="암거수량집계"/>
      <sheetName val="암거수량산출서"/>
      <sheetName val="암거단위수량"/>
      <sheetName val="차수벽단위수량"/>
      <sheetName val="점토수량"/>
      <sheetName val="면벽토공"/>
      <sheetName val="암거토공집계"/>
      <sheetName val="암거토고산출서"/>
      <sheetName val="수로관"/>
      <sheetName val="슬라브"/>
      <sheetName val="PE관"/>
    </sheetNames>
    <sheetDataSet>
      <sheetData sheetId="0" refreshError="1"/>
      <sheetData sheetId="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수리계산(5년)1유역"/>
      <sheetName val="수리계산(5년)2유역"/>
      <sheetName val="수리계산(5년)3유역"/>
      <sheetName val="수리계산(10년)4유역"/>
      <sheetName val="수리계산(10년)5유역"/>
      <sheetName val="표지(목차)"/>
      <sheetName val="표지(자재집계표)"/>
      <sheetName val="표지(토공)"/>
      <sheetName val="표지(배수공)"/>
      <sheetName val="표지(포장공)"/>
      <sheetName val="표지(부대공)"/>
      <sheetName val="공사원가계산서"/>
      <sheetName val="공사원가계산서(전기)"/>
      <sheetName val="총괄재료집계표"/>
      <sheetName val="골재량산출"/>
      <sheetName val="토공집계표"/>
      <sheetName val="토적계산"/>
      <sheetName val="P,E이중관Φ400"/>
      <sheetName val="P,E이중관Φ800"/>
      <sheetName val="P.E이중관보호공800(터파기)"/>
      <sheetName val="우수집수정터파기(A-TYPE)"/>
      <sheetName val="우수집수정터파기(B-TYPE)"/>
      <sheetName val="콘크리트포장깨기"/>
      <sheetName val="배수공수량집계표"/>
      <sheetName val="배수공재료집계표"/>
      <sheetName val="배수몰탈수량"/>
      <sheetName val="L형측구(화강암)A&quot;"/>
      <sheetName val="L형측구(화강암)B&quot;"/>
      <sheetName val="P.E이중관보호공800"/>
      <sheetName val="우수집수정(A-TYPE)"/>
      <sheetName val="우수집수정(B-TYPE)"/>
      <sheetName val="횡배수관날개벽"/>
      <sheetName val="날개벽수량표"/>
      <sheetName val="DDD"/>
      <sheetName val="편입토지조서"/>
      <sheetName val="흄관기초"/>
      <sheetName val="암거날개벽"/>
      <sheetName val="포장공"/>
      <sheetName val="주beam"/>
      <sheetName val="바닥판"/>
      <sheetName val="입력DATA"/>
      <sheetName val="7급줄떼공"/>
      <sheetName val="종배수관면벽구"/>
      <sheetName val="영창26"/>
      <sheetName val="7급줄떼"/>
      <sheetName val="일위대가"/>
      <sheetName val="기계경비시간당손료목록"/>
      <sheetName val="노임단가"/>
      <sheetName val="실행철강하도"/>
      <sheetName val="총수량집계표"/>
      <sheetName val="덕전리"/>
      <sheetName val="대포2교접속"/>
      <sheetName val="재료"/>
      <sheetName val="약품공급2"/>
      <sheetName val="산출근거"/>
      <sheetName val="#REF"/>
      <sheetName val="부대단위수량"/>
      <sheetName val="오동"/>
      <sheetName val="대조"/>
      <sheetName val="나한"/>
      <sheetName val="철근량"/>
      <sheetName val="Sheet1"/>
      <sheetName val="Sheet2"/>
      <sheetName val="Sheet3"/>
      <sheetName val="지점별강우량"/>
      <sheetName val="입찰안"/>
      <sheetName val="조명시설"/>
      <sheetName val="일위대가목록"/>
      <sheetName val="천방교접속"/>
      <sheetName val="내역서적용수량"/>
      <sheetName val="총괄표"/>
      <sheetName val="유입량"/>
      <sheetName val="자재단가"/>
      <sheetName val="내역"/>
      <sheetName val="기안문"/>
      <sheetName val="제1호단위수량"/>
      <sheetName val="암거단위"/>
      <sheetName val="도근좌표"/>
      <sheetName val="골조"/>
      <sheetName val="DATE"/>
      <sheetName val="항목별진도율"/>
      <sheetName val="앉음벽 (2)"/>
      <sheetName val="PAY"/>
      <sheetName val="건축내역"/>
      <sheetName val="요율"/>
      <sheetName val="제잡비계산"/>
      <sheetName val="공사비총괄표"/>
      <sheetName val="당초"/>
      <sheetName val="asd"/>
      <sheetName val="C97상"/>
      <sheetName val="04년하반기장비부표"/>
      <sheetName val="카메라"/>
      <sheetName val="내역서"/>
      <sheetName val="일위대가표"/>
      <sheetName val="조경일람"/>
      <sheetName val="TB-내역서"/>
      <sheetName val="일위대가1"/>
      <sheetName val="#3_일위대가목록"/>
      <sheetName val="대운산출"/>
      <sheetName val="조명율표"/>
      <sheetName val="단가일람"/>
      <sheetName val="#2_일위대가목록"/>
      <sheetName val="조적산근"/>
      <sheetName val="2000년1차"/>
      <sheetName val="2000전체분"/>
      <sheetName val="투입내역"/>
      <sheetName val="1 자원총괄"/>
      <sheetName val="단가"/>
      <sheetName val="암거"/>
      <sheetName val="편입용지조서"/>
      <sheetName val="직원자료입력"/>
      <sheetName val="데리네이타현황"/>
      <sheetName val="지급자재"/>
      <sheetName val="일위대가목차"/>
      <sheetName val="원가"/>
      <sheetName val="단위단가"/>
      <sheetName val="재적표"/>
      <sheetName val="N賃率-職"/>
      <sheetName val="DATA"/>
      <sheetName val="계약서"/>
      <sheetName val="중기"/>
      <sheetName val="속도랑내기(자갈)"/>
      <sheetName val="설명"/>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refreshError="1"/>
      <sheetData sheetId="6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단재적표"/>
      <sheetName val="표지"/>
      <sheetName val="속표지"/>
      <sheetName val="목차"/>
      <sheetName val="현장사진"/>
      <sheetName val="설계설명"/>
      <sheetName val="설계내용"/>
      <sheetName val="설계적용기준"/>
      <sheetName val="예정공정"/>
      <sheetName val="공종별소요인력"/>
      <sheetName val="필지별내역서"/>
      <sheetName val="임소반별내역서"/>
      <sheetName val="산물수집 수익분석표"/>
      <sheetName val="시방서"/>
      <sheetName val="원가계산서."/>
      <sheetName val="공사비총괄표"/>
      <sheetName val="설계내역서."/>
      <sheetName val="솎단(1-1)"/>
      <sheetName val="임단(1-1)"/>
      <sheetName val="가단(1-1)"/>
      <sheetName val="산단(1-1)"/>
      <sheetName val="표(1-1)"/>
      <sheetName val="수(1-1)"/>
      <sheetName val="임단(연곡1소반)"/>
      <sheetName val="임단(성산1)"/>
      <sheetName val="임단(사천1)"/>
      <sheetName val="작업지시도(1-1)"/>
      <sheetName val="솎단(1-2)"/>
      <sheetName val="임단(1-2)"/>
      <sheetName val="산단(1-2)"/>
      <sheetName val="표(1-2)"/>
      <sheetName val="수(1-2)"/>
      <sheetName val="작업지시도(1-2)"/>
      <sheetName val="솎단(1-3)"/>
      <sheetName val="임단(1-3)"/>
      <sheetName val="표(1-3)"/>
      <sheetName val="수(1-3)"/>
      <sheetName val="작업지시도(1-3)"/>
      <sheetName val="GPS좌표"/>
      <sheetName val="재선충"/>
      <sheetName val="기본항목 입력"/>
      <sheetName val="호환성 보고서"/>
      <sheetName val="매목조사"/>
      <sheetName val="재료비"/>
      <sheetName val="일위대가목록"/>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단재적표"/>
      <sheetName val="21-아"/>
      <sheetName val="21-자"/>
      <sheetName val="22-마 "/>
      <sheetName val="22-바"/>
      <sheetName val="1.기초 자료"/>
      <sheetName val="벌채(벌목조재,지타,산지집재)"/>
      <sheetName val="ha당 조림예정지 단가산출서"/>
      <sheetName val="8.설계내역서"/>
      <sheetName val="9.작업기간산출기준"/>
      <sheetName val="11.원가계산서"/>
      <sheetName val="12.평정서"/>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풀베기사업 예정지조사서"/>
      <sheetName val="풀베기(1)"/>
      <sheetName val="어린나무(1)"/>
      <sheetName val="임내정리 단가산출서 (3,4)"/>
      <sheetName val="간지"/>
      <sheetName val="표지"/>
      <sheetName val="목차"/>
      <sheetName val="위치도"/>
      <sheetName val="현장사진"/>
      <sheetName val="설계설명서"/>
      <sheetName val="설계적용기준"/>
      <sheetName val="예정공정표"/>
      <sheetName val="작업기간산출"/>
      <sheetName val="표준지좌표"/>
      <sheetName val="재선충"/>
      <sheetName val="소반별시방서"/>
      <sheetName val="사업계획서"/>
      <sheetName val="필지별내역서"/>
      <sheetName val="원가계산서"/>
      <sheetName val="공사비총괄표"/>
      <sheetName val="설계내역서"/>
      <sheetName val="ha당 단가산출집계표"/>
      <sheetName val="(벌목,조재)단가1-0-1(수집구역)"/>
      <sheetName val="(벌목,조재)단가1-0-2(미수집구역)"/>
      <sheetName val="(산물단가)1-0-1(수집구역)"/>
      <sheetName val="기계화작업로단가"/>
      <sheetName val="작업로개설비기초자료"/>
      <sheetName val="(표준지집계)1-0-1(기번1)"/>
      <sheetName val="(표준지집계)1-0-2(기번1)"/>
      <sheetName val="기번1 품등(잣나무)"/>
      <sheetName val="기번1 품등(활엽수)"/>
      <sheetName val="단재적표"/>
      <sheetName val="품등조사야장"/>
      <sheetName val="굴삭기 집적공정 산출용"/>
      <sheetName val="기본항목 입력"/>
      <sheetName val="작업지시도(인쇄금지)"/>
      <sheetName val="일위대가목록"/>
      <sheetName val="건축내역"/>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부대공Ⅱ"/>
      <sheetName val="결재지"/>
      <sheetName val="갑지"/>
      <sheetName val="토공"/>
      <sheetName val="배수공"/>
      <sheetName val="구조물공"/>
      <sheetName val="포장공"/>
      <sheetName val="부대공"/>
      <sheetName val="터널공"/>
      <sheetName val="군부대공사"/>
      <sheetName val="상수도이설공"/>
      <sheetName val="광통신관로공"/>
      <sheetName val="석수IC"/>
      <sheetName val="개착구간"/>
      <sheetName val="직접비"/>
      <sheetName val="설계요소"/>
      <sheetName val="설계내역서"/>
      <sheetName val="일위대가목록"/>
      <sheetName val="직노"/>
      <sheetName val="실행내역"/>
      <sheetName val="Sheet1"/>
      <sheetName val="Sheet2"/>
      <sheetName val="Sheet3"/>
      <sheetName val="실행갑지(2차공사)"/>
      <sheetName val="내역갑지"/>
      <sheetName val="2차분 내역"/>
      <sheetName val="예비비"/>
      <sheetName val="설계누락분"/>
      <sheetName val="부대공II(잔여)"/>
      <sheetName val="가설사무실"/>
      <sheetName val="조직도"/>
      <sheetName val="오수중계펌프장전기시설"/>
      <sheetName val="SLAB&quot;1&quot;"/>
      <sheetName val="자재단가"/>
      <sheetName val="200"/>
      <sheetName val="단재적표"/>
      <sheetName val="부대단위수량"/>
      <sheetName val="기안문"/>
      <sheetName val="입찰안"/>
      <sheetName val="표지"/>
      <sheetName val="7급줄떼"/>
      <sheetName val="노임단가"/>
      <sheetName val="토공사"/>
      <sheetName val="계약서"/>
      <sheetName val="날개벽수량표"/>
      <sheetName val="중기"/>
      <sheetName val="1"/>
      <sheetName val="장비가동"/>
      <sheetName val="공사직종별노임"/>
      <sheetName val="준공머리"/>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FOOTING단면력"/>
      <sheetName val="깬잡석1.3"/>
      <sheetName val="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요약서"/>
      <sheetName val="설계요소"/>
      <sheetName val="작업량난이도"/>
      <sheetName val="필지별내역서"/>
      <sheetName val="소반면적집계"/>
      <sheetName val="하산집재"/>
      <sheetName val="등고선식집재"/>
      <sheetName val="설계내역(숲)"/>
      <sheetName val="설계내역(산물)"/>
      <sheetName val="내역서"/>
      <sheetName val="원가계산서"/>
      <sheetName val="표지"/>
      <sheetName val="간지"/>
      <sheetName val="위치도"/>
      <sheetName val="현장사진"/>
      <sheetName val="설계설명서"/>
      <sheetName val="설계적용기준"/>
      <sheetName val="예정공정표"/>
      <sheetName val="일반시방서"/>
      <sheetName val="특별시방서"/>
      <sheetName val="전문시방서"/>
      <sheetName val="소반공통"/>
      <sheetName val="GPS좌표"/>
      <sheetName val="설계내역간지"/>
      <sheetName val="재선충미감염확인서"/>
      <sheetName val="사무소간지"/>
      <sheetName val="수고조사야장"/>
      <sheetName val="일위대가"/>
      <sheetName val="직노"/>
      <sheetName val="자재단가"/>
      <sheetName val="건축내역"/>
      <sheetName val="계약서"/>
      <sheetName val="공사설계서"/>
      <sheetName val="단재적표"/>
      <sheetName val="부대공Ⅱ"/>
      <sheetName val="10-1.훼손지 가.부지"/>
      <sheetName val="일위대가목록"/>
      <sheetName val="날개벽수량표"/>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부대공Ⅱ"/>
      <sheetName val="결재지"/>
      <sheetName val="갑지"/>
      <sheetName val="토공"/>
      <sheetName val="배수공"/>
      <sheetName val="구조물공"/>
      <sheetName val="포장공"/>
      <sheetName val="부대공"/>
      <sheetName val="터널공"/>
      <sheetName val="군부대공사"/>
      <sheetName val="상수도이설공"/>
      <sheetName val="광통신관로공"/>
      <sheetName val="석수IC"/>
      <sheetName val="개착구간"/>
      <sheetName val="직접비"/>
      <sheetName val="설계내역서"/>
      <sheetName val="설계요소"/>
      <sheetName val="자재단가"/>
      <sheetName val="직노"/>
      <sheetName val="실행내역"/>
      <sheetName val="Sheet1"/>
      <sheetName val="Sheet2"/>
      <sheetName val="Sheet3"/>
      <sheetName val="실행갑지(2차공사)"/>
      <sheetName val="내역갑지"/>
      <sheetName val="2차분 내역"/>
      <sheetName val="예비비"/>
      <sheetName val="설계누락분"/>
      <sheetName val="부대공II(잔여)"/>
      <sheetName val="가설사무실"/>
      <sheetName val="조직도"/>
      <sheetName val="오수중계펌프장전기시설"/>
      <sheetName val="SLAB&quot;1&quot;"/>
      <sheetName val="200"/>
      <sheetName val="일위대가목록"/>
      <sheetName val="단재적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부대공Ⅱ"/>
      <sheetName val="결재지"/>
      <sheetName val="갑지"/>
      <sheetName val="토공"/>
      <sheetName val="배수공"/>
      <sheetName val="구조물공"/>
      <sheetName val="포장공"/>
      <sheetName val="부대공"/>
      <sheetName val="터널공"/>
      <sheetName val="군부대공사"/>
      <sheetName val="상수도이설공"/>
      <sheetName val="광통신관로공"/>
      <sheetName val="석수IC"/>
      <sheetName val="개착구간"/>
      <sheetName val="직접비"/>
      <sheetName val="설계요소"/>
      <sheetName val="자재단가"/>
      <sheetName val="Sheet1"/>
      <sheetName val="Sheet2"/>
      <sheetName val="Sheet3"/>
      <sheetName val="실행갑지(2차공사)"/>
      <sheetName val="내역갑지"/>
      <sheetName val="2차분 내역"/>
      <sheetName val="예비비"/>
      <sheetName val="설계누락분"/>
      <sheetName val="부대공II(잔여)"/>
      <sheetName val="가설사무실"/>
      <sheetName val="조직도"/>
      <sheetName val="오수중계펌프장전기시설"/>
      <sheetName val="설계내역서"/>
      <sheetName val="200"/>
      <sheetName val="실행내역"/>
      <sheetName val="일위대가목록"/>
      <sheetName val="직노"/>
      <sheetName val="SLAB&quot;1&quot;"/>
      <sheetName val="단재적표"/>
      <sheetName val="부대단위수량"/>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부대공Ⅱ"/>
      <sheetName val="결재지"/>
      <sheetName val="갑지"/>
      <sheetName val="토공"/>
      <sheetName val="배수공"/>
      <sheetName val="구조물공"/>
      <sheetName val="포장공"/>
      <sheetName val="부대공"/>
      <sheetName val="터널공"/>
      <sheetName val="군부대공사"/>
      <sheetName val="상수도이설공"/>
      <sheetName val="광통신관로공"/>
      <sheetName val="석수IC"/>
      <sheetName val="개착구간"/>
      <sheetName val="직접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토공사"/>
      <sheetName val="부지정리"/>
      <sheetName val="콘크리트"/>
      <sheetName val="조적"/>
      <sheetName val="지주"/>
      <sheetName val="자연석"/>
      <sheetName val="잔디"/>
      <sheetName val="포장공"/>
      <sheetName val="엣지"/>
      <sheetName val="상하차 운반비, 운반비"/>
      <sheetName val="부대공Ⅱ"/>
      <sheetName val="공정코드"/>
      <sheetName val="일위대가목록"/>
      <sheetName val="단재적표"/>
      <sheetName val="설계요소"/>
      <sheetName val="단가"/>
      <sheetName val="철근량"/>
      <sheetName val="데이타"/>
      <sheetName val="자료입력"/>
      <sheetName val="내역서 제출"/>
      <sheetName val="Sheet1"/>
      <sheetName val="설계내역서"/>
      <sheetName val="일반부표"/>
      <sheetName val="실행내역"/>
      <sheetName val="건축내역"/>
      <sheetName val="설계예산서"/>
      <sheetName val="소방 "/>
      <sheetName val="경비"/>
      <sheetName val="부하계산서"/>
      <sheetName val="품셈TABLE"/>
      <sheetName val="일위대가"/>
      <sheetName val="손익분석"/>
      <sheetName val="1"/>
      <sheetName val="부대단위수량"/>
      <sheetName val="용소리교"/>
      <sheetName val="SIL98"/>
      <sheetName val="금액내역서"/>
      <sheetName val="200"/>
      <sheetName val="총괄표"/>
      <sheetName val="7급줄떼"/>
      <sheetName val="직노"/>
      <sheetName val="06 일위대가목록"/>
      <sheetName val="제경비율"/>
      <sheetName val="공사설계서"/>
      <sheetName val="#REF"/>
      <sheetName val="전체"/>
      <sheetName val="일위대가모음"/>
      <sheetName val="을"/>
      <sheetName val="케이블"/>
      <sheetName val="가스"/>
      <sheetName val="코드"/>
      <sheetName val="날개벽수량표"/>
      <sheetName val="설계명세서"/>
      <sheetName val="2000년 공정표"/>
      <sheetName val="내역"/>
      <sheetName val="갑지"/>
      <sheetName val="자재단가"/>
      <sheetName val="표지"/>
      <sheetName val="RE9604"/>
      <sheetName val="노임(1차)"/>
      <sheetName val="산출내역서"/>
      <sheetName val="기계공사비집계(원안)"/>
      <sheetName val="식재인부"/>
      <sheetName val="보호"/>
      <sheetName val="일위대가목차"/>
      <sheetName val="내역서"/>
      <sheetName val="약품공급2"/>
      <sheetName val="4.장비손료"/>
      <sheetName val="교각1"/>
      <sheetName val="공통가설"/>
      <sheetName val="건축직"/>
      <sheetName val="입찰보고"/>
      <sheetName val="교각별철근수량집계표"/>
      <sheetName val="지급자재"/>
      <sheetName val="직접비"/>
      <sheetName val="일위대가표"/>
      <sheetName val="전화번호부"/>
      <sheetName val="전화번호DB"/>
      <sheetName val="중기사용료"/>
      <sheetName val="원가"/>
      <sheetName val="노임"/>
      <sheetName val="001"/>
      <sheetName val="수량집계"/>
      <sheetName val="입력자료(노무비)"/>
      <sheetName val="수량총괄"/>
      <sheetName val="수량산출서 갑지"/>
      <sheetName val="말뚝지지력산정"/>
      <sheetName val="깨기"/>
      <sheetName val="용수개거 내역수량집계표"/>
      <sheetName val="현장조사"/>
      <sheetName val="220 (2)"/>
      <sheetName val="실행철강하도"/>
      <sheetName val="계약서"/>
      <sheetName val="3절_CheckList_구분"/>
      <sheetName val="건축"/>
      <sheetName val="기초자료"/>
      <sheetName val="업무코드(보호해제-0000)"/>
      <sheetName val="단가산출"/>
      <sheetName val="총괄내역"/>
      <sheetName val="단중표"/>
      <sheetName val="9GNG운반"/>
      <sheetName val="수량산출"/>
      <sheetName val="정렬"/>
      <sheetName val="TB-내역서"/>
      <sheetName val="통계연보"/>
      <sheetName val="상하차_운반비,_운반비"/>
      <sheetName val="부하(성남)"/>
      <sheetName val="발주내역"/>
      <sheetName val="입찰안"/>
      <sheetName val="A-4"/>
      <sheetName val="총(철거)"/>
      <sheetName val="data"/>
      <sheetName val="BID"/>
      <sheetName val="20관리비율"/>
      <sheetName val="원형1호맨홀토공수량"/>
      <sheetName val="부안일위"/>
      <sheetName val="견적서"/>
      <sheetName val="설 계"/>
      <sheetName val="주방환기"/>
      <sheetName val="인사자료총집계"/>
      <sheetName val="반응조"/>
      <sheetName val="단가비교표_공통1"/>
      <sheetName val="범용개발순소요비용"/>
      <sheetName val="하도급통지서"/>
      <sheetName val="강원랜드-강산"/>
      <sheetName val="기초자료입력및 K치 확인"/>
      <sheetName val="철근"/>
      <sheetName val="단가산출서"/>
      <sheetName val="변경총괄지(1)"/>
      <sheetName val="L-type"/>
      <sheetName val="당초"/>
      <sheetName val="Total"/>
      <sheetName val="조내역"/>
      <sheetName val="전차선로 물량표"/>
      <sheetName val="코드명"/>
      <sheetName val="일위대가 (호표)"/>
      <sheetName val="자재일람"/>
      <sheetName val="코드표"/>
      <sheetName val="원가계산서"/>
      <sheetName val="GI-LIST"/>
      <sheetName val="식생블럭단위수량"/>
      <sheetName val="SLAB&quot;1&quot;"/>
      <sheetName val="노임단가"/>
      <sheetName val="신우"/>
      <sheetName val="MIJIBI"/>
      <sheetName val="준검 내역서"/>
      <sheetName val="01"/>
      <sheetName val="자재테이블"/>
      <sheetName val="구조물공"/>
      <sheetName val="개요"/>
      <sheetName val="95년12월말"/>
      <sheetName val="b_balju"/>
      <sheetName val="총공사비"/>
      <sheetName val="조명시설"/>
      <sheetName val="공사원가1"/>
      <sheetName val="실행"/>
      <sheetName val="현금흐름"/>
      <sheetName val="토목주소"/>
      <sheetName val="프랜트면허"/>
      <sheetName val="견적조건"/>
      <sheetName val="터파기및재료"/>
      <sheetName val="전기일위대가"/>
      <sheetName val="원가계산"/>
      <sheetName val="ARCH"/>
      <sheetName val="2000년1차"/>
      <sheetName val="바닥막이1.5"/>
      <sheetName val="중기조종사 단위단가"/>
      <sheetName val="단위단가"/>
      <sheetName val="FILE1"/>
      <sheetName val="(C)원내역"/>
      <sheetName val="토공내역서"/>
      <sheetName val="VXXXXX"/>
      <sheetName val="SUB일위대가"/>
      <sheetName val="Customer Databas"/>
      <sheetName val="재개발"/>
      <sheetName val="공사개요"/>
      <sheetName val="적격심사표"/>
      <sheetName val="총괄-1"/>
      <sheetName val="수량산출서"/>
      <sheetName val="내역총괄"/>
      <sheetName val="내역총괄2"/>
      <sheetName val="내역총괄3"/>
      <sheetName val="청주(철골발주의뢰서)"/>
      <sheetName val="영외수지"/>
      <sheetName val="평균터파기고(1-2,ASP)"/>
      <sheetName val="Ⅴ-2.공종별내역"/>
      <sheetName val="골재산출"/>
      <sheetName val="산출근거"/>
      <sheetName val="오동"/>
      <sheetName val="대조"/>
      <sheetName val="나한"/>
      <sheetName val="공비대비"/>
      <sheetName val="중갑지"/>
      <sheetName val="전신환매도율"/>
      <sheetName val="DATE"/>
      <sheetName val="골조"/>
      <sheetName val="벽체면적당일위대가"/>
      <sheetName val="제직재"/>
      <sheetName val="백암비스타내역"/>
      <sheetName val="일대-1"/>
      <sheetName val="노무비"/>
      <sheetName val="요율"/>
      <sheetName val="INPUT"/>
      <sheetName val="세부내역"/>
      <sheetName val="조경일람"/>
      <sheetName val="CTEMCOST"/>
      <sheetName val="현장"/>
      <sheetName val="총괄내역서"/>
      <sheetName val="날개벽(시점좌측)"/>
      <sheetName val="항공측량노임단가"/>
      <sheetName val="재료"/>
      <sheetName val="단가목록"/>
      <sheetName val="정산내역서"/>
      <sheetName val="수목단가"/>
      <sheetName val="시설수량표"/>
      <sheetName val="식재수량표"/>
      <sheetName val="단가표 (3)"/>
      <sheetName val="NYS"/>
      <sheetName val="MAIN_TABLE"/>
      <sheetName val="단면가정"/>
      <sheetName val="연부97-1"/>
      <sheetName val="11.자재단가"/>
      <sheetName val="갑지1"/>
      <sheetName val="견적"/>
      <sheetName val="N賃率-職"/>
      <sheetName val="예산변경사항"/>
      <sheetName val="공통가설공사"/>
      <sheetName val="기자재비"/>
      <sheetName val="환율"/>
      <sheetName val="내역표지"/>
      <sheetName val="b_balju-단가단가단가"/>
      <sheetName val="장비가동"/>
      <sheetName val="조명율표"/>
      <sheetName val="102역사"/>
      <sheetName val="전기"/>
      <sheetName val="지하1층"/>
      <sheetName val="한일양산"/>
      <sheetName val="영창26"/>
      <sheetName val="예산서 "/>
      <sheetName val="평3"/>
      <sheetName val="PIPE(UG)내역"/>
      <sheetName val="guard(mac)"/>
      <sheetName val="산근"/>
      <sheetName val="별표 "/>
      <sheetName val="중기"/>
      <sheetName val="내역관리1"/>
      <sheetName val="대비표(토공1안)"/>
      <sheetName val="자재표"/>
      <sheetName val="7.경제성결과"/>
      <sheetName val="DB"/>
      <sheetName val="기초데이타"/>
      <sheetName val="현대물량"/>
      <sheetName val="2000전체분"/>
      <sheetName val="지구단위계획"/>
      <sheetName val="낙찰표"/>
      <sheetName val="설직재-1"/>
      <sheetName val="단가 및 재료비"/>
      <sheetName val="단가산출2"/>
      <sheetName val="단가산출1"/>
      <sheetName val="중기사용료산출근거"/>
      <sheetName val="cpm챠트"/>
      <sheetName val="자료"/>
      <sheetName val="ABUT수량-A1"/>
      <sheetName val="설계명세"/>
      <sheetName val="내역서_제출"/>
      <sheetName val="소방_"/>
      <sheetName val="2000년_공정표"/>
      <sheetName val="COPING"/>
      <sheetName val="DANGA"/>
      <sheetName val="6PILE  (돌출)"/>
      <sheetName val="지주 (2)"/>
      <sheetName val="수량분배표"/>
      <sheetName val="차수공개요"/>
      <sheetName val="삭제금지단가"/>
      <sheetName val="견적대비(1차) (2)"/>
      <sheetName val="설계조건"/>
      <sheetName val="갑지(추정)"/>
      <sheetName val="적용토목"/>
    </sheetNames>
    <sheetDataSet>
      <sheetData sheetId="0" refreshError="1">
        <row r="10">
          <cell r="B10">
            <v>62281</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sheetName val="결재란"/>
      <sheetName val="설계설명서"/>
      <sheetName val="예정공정표"/>
      <sheetName val="설계내역"/>
      <sheetName val="원가계산서"/>
      <sheetName val="총괄내역서"/>
      <sheetName val="관급자재소요량"/>
      <sheetName val="노무비"/>
      <sheetName val="재료비"/>
      <sheetName val="기계경비"/>
      <sheetName val="품셈"/>
      <sheetName val="노무비총괄"/>
      <sheetName val="자재비총괄"/>
      <sheetName val="기계경비단가표총괄"/>
      <sheetName val="자재운반거리"/>
      <sheetName val="1"/>
      <sheetName val="2"/>
      <sheetName val="3"/>
      <sheetName val="4"/>
      <sheetName val="5"/>
      <sheetName val="6"/>
      <sheetName val="7"/>
      <sheetName val="8"/>
      <sheetName val="9"/>
      <sheetName val="10"/>
      <sheetName val="11"/>
      <sheetName val="12"/>
      <sheetName val="13"/>
      <sheetName val="14"/>
      <sheetName val="15"/>
      <sheetName val="지번별"/>
      <sheetName val="토적"/>
      <sheetName val="줄떼DATA"/>
      <sheetName val="줄떼"/>
      <sheetName val="산돌쌓기"/>
      <sheetName val="야면석(깬잡석) 기슭막이"/>
      <sheetName val="야면석(깬잡석) 기슭막이 (2)"/>
      <sheetName val="트레일러 경비내역"/>
      <sheetName val="펌프카 경비내역"/>
      <sheetName val="덤프트럭"/>
      <sheetName val="굴삭기 경비내역"/>
      <sheetName val="뿌레카 경비내역"/>
      <sheetName val="깬돌 운반비 및 재료비"/>
      <sheetName val="깬잡석 운반비 및 재료비"/>
      <sheetName val="재료비 단가표"/>
      <sheetName val="노무비단가표총괄"/>
      <sheetName val="노무비단가표"/>
      <sheetName val="자재비단가표"/>
      <sheetName val="기계경비단가총괄"/>
      <sheetName val="기계경비 단가표"/>
      <sheetName val="Sheet1"/>
      <sheetName val="사방댐 DATA"/>
      <sheetName val="사방댐안전점검표 (2)"/>
      <sheetName val="유량산출"/>
      <sheetName val="부댐구조도"/>
      <sheetName val="부댐구조도 (2)"/>
      <sheetName val="부댐"/>
      <sheetName val="바닥막이"/>
      <sheetName val="바닥막이 (3)"/>
      <sheetName val="본댐구조도"/>
      <sheetName val="본댐구조도 (2)"/>
      <sheetName val="본댐구조도 (3)"/>
      <sheetName val="상굴토DATA"/>
      <sheetName val="산출근거"/>
      <sheetName val="Sheet2"/>
      <sheetName val="토공사"/>
      <sheetName val="부대공Ⅱ"/>
      <sheetName val="Sheet1 (2)"/>
      <sheetName val="바닥막이1.5"/>
      <sheetName val="사방댐(2002 부여)"/>
      <sheetName val="(C)원내역"/>
      <sheetName val="200"/>
      <sheetName val="수량집계"/>
      <sheetName val="단재적표"/>
      <sheetName val="직노"/>
      <sheetName val="갑지"/>
      <sheetName val="계약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sheetName val="결재란"/>
      <sheetName val="설계설명서"/>
      <sheetName val="예정공정표"/>
      <sheetName val="설계내역"/>
      <sheetName val="원가계산서"/>
      <sheetName val="총괄내역서"/>
      <sheetName val="관급자재소요량"/>
      <sheetName val="노무비"/>
      <sheetName val="재료비"/>
      <sheetName val="기계경비"/>
      <sheetName val="품셈"/>
      <sheetName val="노무비총괄"/>
      <sheetName val="자재비총괄"/>
      <sheetName val="기계경비단가표총괄"/>
      <sheetName val="자재운반거리"/>
      <sheetName val="1"/>
      <sheetName val="2"/>
      <sheetName val="3"/>
      <sheetName val="4"/>
      <sheetName val="5"/>
      <sheetName val="6"/>
      <sheetName val="7"/>
      <sheetName val="8"/>
      <sheetName val="9"/>
      <sheetName val="10"/>
      <sheetName val="11"/>
      <sheetName val="12"/>
      <sheetName val="13"/>
      <sheetName val="14"/>
      <sheetName val="15"/>
      <sheetName val="지번별"/>
      <sheetName val="토적"/>
      <sheetName val="줄떼DATA"/>
      <sheetName val="줄떼"/>
      <sheetName val="산돌쌓기"/>
      <sheetName val="야면석(깬잡석) 기슭막이"/>
      <sheetName val="야면석(깬잡석) 기슭막이 (2)"/>
      <sheetName val="트레일러 경비내역"/>
      <sheetName val="펌프카 경비내역"/>
      <sheetName val="덤프트럭"/>
      <sheetName val="굴삭기 경비내역"/>
      <sheetName val="뿌레카 경비내역"/>
      <sheetName val="깬돌 운반비 및 재료비"/>
      <sheetName val="깬잡석 운반비 및 재료비"/>
      <sheetName val="재료비 단가표"/>
      <sheetName val="노무비단가표총괄"/>
      <sheetName val="노무비단가표"/>
      <sheetName val="자재비단가표"/>
      <sheetName val="기계경비단가총괄"/>
      <sheetName val="기계경비 단가표"/>
      <sheetName val="Sheet1"/>
      <sheetName val="사방댐 DATA"/>
      <sheetName val="사방댐안전점검표 (2)"/>
      <sheetName val="유량산출"/>
      <sheetName val="부댐구조도"/>
      <sheetName val="부댐구조도 (2)"/>
      <sheetName val="부댐"/>
      <sheetName val="바닥막이"/>
      <sheetName val="바닥막이 (3)"/>
      <sheetName val="본댐구조도"/>
      <sheetName val="본댐구조도 (2)"/>
      <sheetName val="본댐구조도 (3)"/>
      <sheetName val="상굴토DATA"/>
      <sheetName val="산출근거"/>
      <sheetName val="Sheet2"/>
      <sheetName val="토공사"/>
      <sheetName val="부대공Ⅱ"/>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row r="1">
          <cell r="A1" t="str">
            <v>토 공  설 계 명 세 서</v>
          </cell>
        </row>
        <row r="3">
          <cell r="A3" t="str">
            <v>명     칭</v>
          </cell>
          <cell r="B3" t="str">
            <v>치     수</v>
          </cell>
          <cell r="C3" t="str">
            <v>수 량</v>
          </cell>
          <cell r="D3" t="str">
            <v>단 위</v>
          </cell>
          <cell r="E3" t="str">
            <v>단   가</v>
          </cell>
          <cell r="F3" t="str">
            <v>금    액</v>
          </cell>
          <cell r="G3" t="str">
            <v>적                               요</v>
          </cell>
          <cell r="O3" t="str">
            <v>코드
번호</v>
          </cell>
        </row>
        <row r="4">
          <cell r="A4" t="str">
            <v>계</v>
          </cell>
          <cell r="F4">
            <v>11124580</v>
          </cell>
        </row>
        <row r="5">
          <cell r="A5" t="str">
            <v>절  토</v>
          </cell>
          <cell r="C5">
            <v>2287.393</v>
          </cell>
          <cell r="D5" t="str">
            <v>㎥</v>
          </cell>
          <cell r="G5" t="str">
            <v>절  토 :</v>
          </cell>
          <cell r="H5">
            <v>864.68299999999999</v>
          </cell>
          <cell r="I5" t="str">
            <v>㎥</v>
          </cell>
          <cell r="J5" t="str">
            <v>상굴토 :</v>
          </cell>
          <cell r="K5">
            <v>1422.71</v>
          </cell>
          <cell r="L5" t="str">
            <v>㎥  (암 :</v>
          </cell>
          <cell r="M5">
            <v>52.209999999999994</v>
          </cell>
          <cell r="N5" t="str">
            <v>㎥)</v>
          </cell>
        </row>
        <row r="6">
          <cell r="A6" t="str">
            <v>성  토</v>
          </cell>
          <cell r="C6">
            <v>761.28199999999993</v>
          </cell>
          <cell r="D6" t="str">
            <v>㎥</v>
          </cell>
          <cell r="G6" t="str">
            <v>성  토 :</v>
          </cell>
          <cell r="H6">
            <v>761.28199999999993</v>
          </cell>
          <cell r="I6" t="str">
            <v>㎥</v>
          </cell>
          <cell r="J6" t="str">
            <v/>
          </cell>
          <cell r="K6">
            <v>0</v>
          </cell>
          <cell r="L6" t="str">
            <v/>
          </cell>
        </row>
        <row r="7">
          <cell r="A7" t="str">
            <v>떼</v>
          </cell>
          <cell r="B7" t="str">
            <v>200×200×30</v>
          </cell>
          <cell r="C7">
            <v>537.27</v>
          </cell>
          <cell r="D7" t="str">
            <v>㎡</v>
          </cell>
          <cell r="E7">
            <v>5000</v>
          </cell>
          <cell r="F7">
            <v>2686350</v>
          </cell>
          <cell r="G7" t="str">
            <v>평  떼 :</v>
          </cell>
          <cell r="H7">
            <v>537.27</v>
          </cell>
          <cell r="I7" t="str">
            <v>㎡</v>
          </cell>
          <cell r="O7" t="str">
            <v>M00085</v>
          </cell>
        </row>
        <row r="8">
          <cell r="A8" t="str">
            <v>트레일러</v>
          </cell>
          <cell r="B8" t="str">
            <v>20TON</v>
          </cell>
          <cell r="C8">
            <v>2</v>
          </cell>
          <cell r="D8" t="str">
            <v>회</v>
          </cell>
          <cell r="E8">
            <v>59818</v>
          </cell>
          <cell r="F8">
            <v>119636</v>
          </cell>
          <cell r="G8" t="str">
            <v>굴삭기 왕복운반</v>
          </cell>
          <cell r="O8" t="str">
            <v>S00001</v>
          </cell>
        </row>
        <row r="9">
          <cell r="A9" t="str">
            <v>굴삭기</v>
          </cell>
          <cell r="B9" t="str">
            <v>q : 0.7</v>
          </cell>
          <cell r="C9">
            <v>102.63999999999999</v>
          </cell>
          <cell r="D9" t="str">
            <v>hr</v>
          </cell>
          <cell r="E9">
            <v>42491</v>
          </cell>
          <cell r="F9">
            <v>4361276</v>
          </cell>
          <cell r="G9">
            <v>0</v>
          </cell>
          <cell r="O9" t="str">
            <v>S00003</v>
          </cell>
        </row>
        <row r="10">
          <cell r="A10">
            <v>0</v>
          </cell>
          <cell r="B10">
            <v>0</v>
          </cell>
          <cell r="C10">
            <v>67.489999999999995</v>
          </cell>
          <cell r="D10">
            <v>0</v>
          </cell>
          <cell r="E10">
            <v>0</v>
          </cell>
          <cell r="F10">
            <v>0</v>
          </cell>
          <cell r="G10" t="str">
            <v>절  토 :</v>
          </cell>
          <cell r="H10">
            <v>2287.393</v>
          </cell>
          <cell r="I10" t="str">
            <v>㎥×</v>
          </cell>
          <cell r="J10">
            <v>95</v>
          </cell>
          <cell r="K10" t="str">
            <v>%÷32.2㎥/hr</v>
          </cell>
          <cell r="O10" t="str">
            <v>S00003-1</v>
          </cell>
        </row>
        <row r="11">
          <cell r="A11">
            <v>0</v>
          </cell>
          <cell r="B11">
            <v>0</v>
          </cell>
          <cell r="C11">
            <v>35.15</v>
          </cell>
          <cell r="D11">
            <v>0</v>
          </cell>
          <cell r="E11">
            <v>0</v>
          </cell>
          <cell r="F11">
            <v>0</v>
          </cell>
          <cell r="G11" t="str">
            <v>되메우기 및 잔토처리 :</v>
          </cell>
          <cell r="H11">
            <v>1578.3209999999997</v>
          </cell>
          <cell r="I11" t="str">
            <v>㎥÷44.9㎥/hr</v>
          </cell>
          <cell r="O11" t="str">
            <v>S00003-4</v>
          </cell>
        </row>
        <row r="12">
          <cell r="A12" t="str">
            <v>뿌레카</v>
          </cell>
          <cell r="B12" t="str">
            <v>q:0.7</v>
          </cell>
          <cell r="C12">
            <v>20.88</v>
          </cell>
          <cell r="D12" t="str">
            <v>hr</v>
          </cell>
          <cell r="E12">
            <v>51513</v>
          </cell>
          <cell r="F12">
            <v>1075591</v>
          </cell>
          <cell r="G12" t="str">
            <v>암터파기 :</v>
          </cell>
          <cell r="H12">
            <v>52.209999999999994</v>
          </cell>
          <cell r="I12" t="str">
            <v>㎥÷2.5㎥/hr</v>
          </cell>
          <cell r="O12" t="str">
            <v>S00004</v>
          </cell>
        </row>
        <row r="13">
          <cell r="A13" t="str">
            <v>보통인부</v>
          </cell>
          <cell r="B13">
            <v>0</v>
          </cell>
          <cell r="C13">
            <v>70.42</v>
          </cell>
          <cell r="D13" t="str">
            <v>인</v>
          </cell>
          <cell r="E13">
            <v>40922</v>
          </cell>
          <cell r="F13">
            <v>2881727</v>
          </cell>
          <cell r="G13">
            <v>0</v>
          </cell>
          <cell r="O13" t="str">
            <v>L00020</v>
          </cell>
        </row>
        <row r="14">
          <cell r="A14">
            <v>0</v>
          </cell>
          <cell r="B14">
            <v>0</v>
          </cell>
          <cell r="C14">
            <v>18.3</v>
          </cell>
          <cell r="D14" t="str">
            <v>인</v>
          </cell>
          <cell r="E14">
            <v>0</v>
          </cell>
          <cell r="F14">
            <v>0</v>
          </cell>
          <cell r="G14" t="str">
            <v>절  토</v>
          </cell>
          <cell r="H14">
            <v>2287.393</v>
          </cell>
          <cell r="I14" t="str">
            <v>㎥×</v>
          </cell>
          <cell r="J14">
            <v>5</v>
          </cell>
          <cell r="K14" t="str">
            <v>%×0.16인/㎥</v>
          </cell>
          <cell r="O14" t="str">
            <v>L00020-20</v>
          </cell>
        </row>
        <row r="15">
          <cell r="A15">
            <v>0</v>
          </cell>
          <cell r="B15">
            <v>0</v>
          </cell>
          <cell r="C15">
            <v>10.210000000000001</v>
          </cell>
          <cell r="D15" t="str">
            <v>인</v>
          </cell>
          <cell r="E15">
            <v>0</v>
          </cell>
          <cell r="F15">
            <v>0</v>
          </cell>
          <cell r="G15" t="str">
            <v>사면 고르기</v>
          </cell>
          <cell r="H15">
            <v>537.27</v>
          </cell>
          <cell r="I15" t="str">
            <v>㎡×0.019인/㎡</v>
          </cell>
          <cell r="O15" t="str">
            <v>L00020-7</v>
          </cell>
        </row>
        <row r="16">
          <cell r="A16">
            <v>0</v>
          </cell>
          <cell r="B16">
            <v>0</v>
          </cell>
          <cell r="C16">
            <v>4.84</v>
          </cell>
          <cell r="D16" t="str">
            <v>인</v>
          </cell>
          <cell r="E16">
            <v>0</v>
          </cell>
          <cell r="F16">
            <v>0</v>
          </cell>
          <cell r="G16" t="str">
            <v>떼 운반</v>
          </cell>
          <cell r="H16">
            <v>537.27</v>
          </cell>
          <cell r="I16" t="str">
            <v>㎡×0.009인/㎡</v>
          </cell>
          <cell r="O16" t="str">
            <v>L00020-8</v>
          </cell>
        </row>
        <row r="17">
          <cell r="A17">
            <v>0</v>
          </cell>
          <cell r="B17">
            <v>0</v>
          </cell>
          <cell r="C17">
            <v>37.07</v>
          </cell>
          <cell r="D17" t="str">
            <v>인</v>
          </cell>
          <cell r="E17">
            <v>0</v>
          </cell>
          <cell r="F17">
            <v>0</v>
          </cell>
          <cell r="G17" t="str">
            <v>떼 붙임</v>
          </cell>
          <cell r="H17">
            <v>537.27</v>
          </cell>
          <cell r="I17" t="str">
            <v>㎡×0.069인/㎡</v>
          </cell>
          <cell r="O17" t="str">
            <v>L00020-9</v>
          </cell>
        </row>
        <row r="18">
          <cell r="A18" t="str">
            <v/>
          </cell>
          <cell r="B18" t="str">
            <v/>
          </cell>
          <cell r="D18" t="str">
            <v/>
          </cell>
          <cell r="E18" t="str">
            <v/>
          </cell>
          <cell r="F18" t="str">
            <v/>
          </cell>
          <cell r="G18" t="str">
            <v/>
          </cell>
        </row>
        <row r="19">
          <cell r="A19" t="str">
            <v/>
          </cell>
          <cell r="B19" t="str">
            <v/>
          </cell>
          <cell r="D19" t="str">
            <v/>
          </cell>
          <cell r="E19" t="str">
            <v/>
          </cell>
          <cell r="F19" t="str">
            <v/>
          </cell>
          <cell r="G19" t="str">
            <v/>
          </cell>
        </row>
        <row r="20">
          <cell r="A20" t="str">
            <v/>
          </cell>
          <cell r="B20" t="str">
            <v/>
          </cell>
          <cell r="D20" t="str">
            <v/>
          </cell>
          <cell r="E20" t="str">
            <v/>
          </cell>
          <cell r="F20" t="str">
            <v/>
          </cell>
          <cell r="G20" t="str">
            <v/>
          </cell>
        </row>
        <row r="21">
          <cell r="A21" t="str">
            <v/>
          </cell>
          <cell r="B21" t="str">
            <v/>
          </cell>
          <cell r="D21" t="str">
            <v/>
          </cell>
          <cell r="E21" t="str">
            <v/>
          </cell>
          <cell r="F21" t="str">
            <v/>
          </cell>
          <cell r="G21" t="str">
            <v/>
          </cell>
        </row>
        <row r="22">
          <cell r="A22" t="str">
            <v/>
          </cell>
          <cell r="B22" t="str">
            <v/>
          </cell>
          <cell r="D22" t="str">
            <v/>
          </cell>
          <cell r="E22" t="str">
            <v/>
          </cell>
          <cell r="F22" t="str">
            <v/>
          </cell>
          <cell r="G22" t="str">
            <v/>
          </cell>
        </row>
        <row r="23">
          <cell r="A23" t="str">
            <v/>
          </cell>
          <cell r="B23" t="str">
            <v/>
          </cell>
          <cell r="D23" t="str">
            <v/>
          </cell>
          <cell r="E23" t="str">
            <v/>
          </cell>
          <cell r="F23" t="str">
            <v/>
          </cell>
          <cell r="G23" t="str">
            <v/>
          </cell>
        </row>
        <row r="24">
          <cell r="A24" t="str">
            <v/>
          </cell>
          <cell r="B24" t="str">
            <v/>
          </cell>
          <cell r="D24" t="str">
            <v/>
          </cell>
          <cell r="E24" t="str">
            <v/>
          </cell>
          <cell r="F24" t="str">
            <v/>
          </cell>
          <cell r="G24" t="str">
            <v/>
          </cell>
        </row>
        <row r="25">
          <cell r="A25" t="str">
            <v/>
          </cell>
          <cell r="B25" t="str">
            <v/>
          </cell>
          <cell r="D25" t="str">
            <v/>
          </cell>
          <cell r="E25" t="str">
            <v/>
          </cell>
          <cell r="F25" t="str">
            <v/>
          </cell>
          <cell r="G25" t="str">
            <v/>
          </cell>
        </row>
        <row r="26">
          <cell r="A26" t="str">
            <v/>
          </cell>
          <cell r="B26" t="str">
            <v/>
          </cell>
          <cell r="D26" t="str">
            <v/>
          </cell>
          <cell r="E26" t="str">
            <v/>
          </cell>
          <cell r="F26" t="str">
            <v/>
          </cell>
          <cell r="G26" t="str">
            <v/>
          </cell>
        </row>
        <row r="27">
          <cell r="A27" t="str">
            <v/>
          </cell>
          <cell r="B27" t="str">
            <v/>
          </cell>
          <cell r="D27" t="str">
            <v/>
          </cell>
          <cell r="E27" t="str">
            <v/>
          </cell>
          <cell r="F27" t="str">
            <v/>
          </cell>
          <cell r="G27" t="str">
            <v/>
          </cell>
        </row>
        <row r="28">
          <cell r="A28" t="str">
            <v/>
          </cell>
          <cell r="B28" t="str">
            <v/>
          </cell>
          <cell r="D28" t="str">
            <v/>
          </cell>
          <cell r="E28" t="str">
            <v/>
          </cell>
          <cell r="F28" t="str">
            <v/>
          </cell>
          <cell r="G28" t="str">
            <v/>
          </cell>
        </row>
        <row r="29">
          <cell r="A29" t="str">
            <v/>
          </cell>
          <cell r="B29" t="str">
            <v/>
          </cell>
          <cell r="D29" t="str">
            <v/>
          </cell>
          <cell r="E29" t="str">
            <v/>
          </cell>
          <cell r="F29" t="str">
            <v/>
          </cell>
          <cell r="G29" t="str">
            <v/>
          </cell>
        </row>
        <row r="30">
          <cell r="A30" t="str">
            <v/>
          </cell>
          <cell r="B30" t="str">
            <v/>
          </cell>
          <cell r="D30" t="str">
            <v/>
          </cell>
          <cell r="E30" t="str">
            <v/>
          </cell>
          <cell r="F30" t="str">
            <v/>
          </cell>
          <cell r="G30" t="str">
            <v/>
          </cell>
        </row>
        <row r="31">
          <cell r="A31" t="str">
            <v/>
          </cell>
          <cell r="B31" t="str">
            <v/>
          </cell>
          <cell r="D31" t="str">
            <v/>
          </cell>
          <cell r="E31" t="str">
            <v/>
          </cell>
          <cell r="F31" t="str">
            <v/>
          </cell>
          <cell r="G31" t="str">
            <v/>
          </cell>
        </row>
        <row r="32">
          <cell r="A32" t="str">
            <v/>
          </cell>
          <cell r="B32" t="str">
            <v/>
          </cell>
          <cell r="D32" t="str">
            <v/>
          </cell>
          <cell r="E32" t="str">
            <v/>
          </cell>
          <cell r="F32" t="str">
            <v/>
          </cell>
          <cell r="G32" t="str">
            <v/>
          </cell>
        </row>
        <row r="33">
          <cell r="A33" t="str">
            <v/>
          </cell>
          <cell r="B33" t="str">
            <v/>
          </cell>
          <cell r="D33" t="str">
            <v/>
          </cell>
          <cell r="E33" t="str">
            <v/>
          </cell>
          <cell r="F33" t="str">
            <v/>
          </cell>
          <cell r="G33" t="str">
            <v/>
          </cell>
        </row>
        <row r="34">
          <cell r="A34" t="str">
            <v/>
          </cell>
          <cell r="B34" t="str">
            <v/>
          </cell>
          <cell r="D34" t="str">
            <v/>
          </cell>
          <cell r="E34" t="str">
            <v/>
          </cell>
          <cell r="F34" t="str">
            <v/>
          </cell>
          <cell r="G34" t="str">
            <v/>
          </cell>
        </row>
        <row r="35">
          <cell r="A35" t="str">
            <v/>
          </cell>
          <cell r="B35" t="str">
            <v/>
          </cell>
          <cell r="D35" t="str">
            <v/>
          </cell>
          <cell r="E35" t="str">
            <v/>
          </cell>
          <cell r="F35" t="str">
            <v/>
          </cell>
          <cell r="G35" t="str">
            <v/>
          </cell>
        </row>
        <row r="36">
          <cell r="A36" t="str">
            <v/>
          </cell>
          <cell r="B36" t="str">
            <v/>
          </cell>
          <cell r="D36" t="str">
            <v/>
          </cell>
          <cell r="E36" t="str">
            <v/>
          </cell>
          <cell r="F36" t="str">
            <v/>
          </cell>
          <cell r="G36" t="str">
            <v/>
          </cell>
        </row>
        <row r="37">
          <cell r="A37" t="str">
            <v/>
          </cell>
          <cell r="B37" t="str">
            <v/>
          </cell>
          <cell r="D37" t="str">
            <v/>
          </cell>
          <cell r="E37" t="str">
            <v/>
          </cell>
          <cell r="F37" t="str">
            <v/>
          </cell>
          <cell r="G37" t="str">
            <v/>
          </cell>
        </row>
        <row r="38">
          <cell r="A38" t="str">
            <v/>
          </cell>
          <cell r="B38" t="str">
            <v/>
          </cell>
          <cell r="D38" t="str">
            <v/>
          </cell>
          <cell r="E38" t="str">
            <v/>
          </cell>
          <cell r="F38" t="str">
            <v/>
          </cell>
          <cell r="G38" t="str">
            <v/>
          </cell>
        </row>
        <row r="39">
          <cell r="A39" t="str">
            <v/>
          </cell>
          <cell r="B39" t="str">
            <v/>
          </cell>
          <cell r="D39" t="str">
            <v/>
          </cell>
          <cell r="E39" t="str">
            <v/>
          </cell>
          <cell r="F39" t="str">
            <v/>
          </cell>
          <cell r="G39" t="str">
            <v/>
          </cell>
        </row>
        <row r="40">
          <cell r="A40" t="str">
            <v/>
          </cell>
          <cell r="B40" t="str">
            <v/>
          </cell>
          <cell r="D40" t="str">
            <v/>
          </cell>
          <cell r="E40" t="str">
            <v/>
          </cell>
          <cell r="F40" t="str">
            <v/>
          </cell>
          <cell r="G40" t="str">
            <v/>
          </cell>
        </row>
        <row r="41">
          <cell r="A41" t="str">
            <v/>
          </cell>
          <cell r="B41" t="str">
            <v/>
          </cell>
          <cell r="D41" t="str">
            <v/>
          </cell>
          <cell r="E41" t="str">
            <v/>
          </cell>
          <cell r="F41" t="str">
            <v/>
          </cell>
          <cell r="G41" t="str">
            <v/>
          </cell>
        </row>
        <row r="42">
          <cell r="A42" t="str">
            <v/>
          </cell>
          <cell r="B42" t="str">
            <v/>
          </cell>
          <cell r="D42" t="str">
            <v/>
          </cell>
          <cell r="E42" t="str">
            <v/>
          </cell>
          <cell r="F42" t="str">
            <v/>
          </cell>
          <cell r="G42" t="str">
            <v/>
          </cell>
        </row>
        <row r="43">
          <cell r="A43" t="str">
            <v/>
          </cell>
          <cell r="B43" t="str">
            <v/>
          </cell>
          <cell r="D43" t="str">
            <v/>
          </cell>
          <cell r="E43" t="str">
            <v/>
          </cell>
          <cell r="F43" t="str">
            <v/>
          </cell>
          <cell r="G43" t="str">
            <v/>
          </cell>
        </row>
        <row r="44">
          <cell r="A44" t="str">
            <v/>
          </cell>
          <cell r="B44" t="str">
            <v/>
          </cell>
          <cell r="D44" t="str">
            <v/>
          </cell>
          <cell r="E44" t="str">
            <v/>
          </cell>
          <cell r="F44" t="str">
            <v/>
          </cell>
          <cell r="G44" t="str">
            <v/>
          </cell>
        </row>
        <row r="45">
          <cell r="A45" t="str">
            <v/>
          </cell>
          <cell r="B45" t="str">
            <v/>
          </cell>
          <cell r="D45" t="str">
            <v/>
          </cell>
          <cell r="E45" t="str">
            <v/>
          </cell>
          <cell r="F45" t="str">
            <v/>
          </cell>
          <cell r="G45" t="str">
            <v/>
          </cell>
        </row>
        <row r="46">
          <cell r="A46" t="str">
            <v/>
          </cell>
          <cell r="B46" t="str">
            <v/>
          </cell>
          <cell r="D46" t="str">
            <v/>
          </cell>
          <cell r="E46" t="str">
            <v/>
          </cell>
          <cell r="F46" t="str">
            <v/>
          </cell>
          <cell r="G46" t="str">
            <v/>
          </cell>
        </row>
        <row r="47">
          <cell r="A47" t="str">
            <v/>
          </cell>
          <cell r="B47" t="str">
            <v/>
          </cell>
          <cell r="D47" t="str">
            <v/>
          </cell>
          <cell r="E47" t="str">
            <v/>
          </cell>
          <cell r="F47" t="str">
            <v/>
          </cell>
          <cell r="G47" t="str">
            <v/>
          </cell>
        </row>
        <row r="48">
          <cell r="A48" t="str">
            <v/>
          </cell>
          <cell r="B48" t="str">
            <v/>
          </cell>
          <cell r="D48" t="str">
            <v/>
          </cell>
          <cell r="E48" t="str">
            <v/>
          </cell>
          <cell r="F48" t="str">
            <v/>
          </cell>
          <cell r="G48" t="str">
            <v/>
          </cell>
        </row>
        <row r="49">
          <cell r="A49" t="str">
            <v/>
          </cell>
          <cell r="B49" t="str">
            <v/>
          </cell>
          <cell r="D49" t="str">
            <v/>
          </cell>
          <cell r="E49" t="str">
            <v/>
          </cell>
          <cell r="F49" t="str">
            <v/>
          </cell>
          <cell r="G49" t="str">
            <v/>
          </cell>
        </row>
        <row r="50">
          <cell r="A50" t="str">
            <v/>
          </cell>
          <cell r="B50" t="str">
            <v/>
          </cell>
          <cell r="D50" t="str">
            <v/>
          </cell>
          <cell r="E50" t="str">
            <v/>
          </cell>
          <cell r="F50" t="str">
            <v/>
          </cell>
          <cell r="G50" t="str">
            <v/>
          </cell>
        </row>
        <row r="51">
          <cell r="A51" t="str">
            <v/>
          </cell>
          <cell r="B51" t="str">
            <v/>
          </cell>
          <cell r="D51" t="str">
            <v/>
          </cell>
          <cell r="E51" t="str">
            <v/>
          </cell>
          <cell r="F51" t="str">
            <v/>
          </cell>
          <cell r="G51" t="str">
            <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refreshError="1"/>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sheetName val="결재란"/>
      <sheetName val="설계설명서"/>
      <sheetName val="예정공정표"/>
      <sheetName val="설계내역"/>
      <sheetName val="원가계산서"/>
      <sheetName val="총괄내역서"/>
      <sheetName val="관급자재소요량"/>
      <sheetName val="노무비"/>
      <sheetName val="재료비"/>
      <sheetName val="기계경비"/>
      <sheetName val="품셈"/>
      <sheetName val="노무비총괄"/>
      <sheetName val="자재비총괄"/>
      <sheetName val="기계경비단가표총괄"/>
      <sheetName val="자재운반거리"/>
      <sheetName val="1"/>
      <sheetName val="2"/>
      <sheetName val="3"/>
      <sheetName val="4"/>
      <sheetName val="5"/>
      <sheetName val="6"/>
      <sheetName val="7"/>
      <sheetName val="8"/>
      <sheetName val="9"/>
      <sheetName val="10"/>
      <sheetName val="11"/>
      <sheetName val="12"/>
      <sheetName val="13"/>
      <sheetName val="14"/>
      <sheetName val="15"/>
      <sheetName val="지번별"/>
      <sheetName val="토적"/>
      <sheetName val="줄떼DATA"/>
      <sheetName val="줄떼"/>
      <sheetName val="산돌쌓기"/>
      <sheetName val="야면석(깬잡석) 기슭막이"/>
      <sheetName val="야면석(깬잡석) 기슭막이 (2)"/>
      <sheetName val="트레일러 경비내역"/>
      <sheetName val="펌프카 경비내역"/>
      <sheetName val="덤프트럭"/>
      <sheetName val="굴삭기 경비내역"/>
      <sheetName val="뿌레카 경비내역"/>
      <sheetName val="깬돌 운반비 및 재료비"/>
      <sheetName val="깬잡석 운반비 및 재료비"/>
      <sheetName val="재료비 단가표"/>
      <sheetName val="노무비단가표총괄"/>
      <sheetName val="노무비단가표"/>
      <sheetName val="자재비단가표"/>
      <sheetName val="기계경비단가총괄"/>
      <sheetName val="기계경비 단가표"/>
      <sheetName val="Sheet1"/>
      <sheetName val="사방댐 DATA"/>
      <sheetName val="사방댐안전점검표 (2)"/>
      <sheetName val="유량산출"/>
      <sheetName val="부댐구조도"/>
      <sheetName val="부댐구조도 (2)"/>
      <sheetName val="부댐"/>
      <sheetName val="바닥막이"/>
      <sheetName val="바닥막이 (3)"/>
      <sheetName val="본댐구조도"/>
      <sheetName val="본댐구조도 (2)"/>
      <sheetName val="본댐구조도 (3)"/>
      <sheetName val="상굴토DATA"/>
      <sheetName val="산출근거"/>
      <sheetName val="Sheet2"/>
      <sheetName val="토공사"/>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
          <cell r="A1" t="str">
            <v>토 공  설 계 명 세 서</v>
          </cell>
        </row>
        <row r="3">
          <cell r="A3" t="str">
            <v>명     칭</v>
          </cell>
          <cell r="B3" t="str">
            <v>치     수</v>
          </cell>
          <cell r="C3" t="str">
            <v>수 량</v>
          </cell>
          <cell r="D3" t="str">
            <v>단 위</v>
          </cell>
          <cell r="E3" t="str">
            <v>단   가</v>
          </cell>
          <cell r="F3" t="str">
            <v>금    액</v>
          </cell>
          <cell r="G3" t="str">
            <v>적                               요</v>
          </cell>
          <cell r="O3" t="str">
            <v>코드
번호</v>
          </cell>
        </row>
        <row r="4">
          <cell r="A4" t="str">
            <v>계</v>
          </cell>
          <cell r="F4">
            <v>11124580</v>
          </cell>
        </row>
        <row r="5">
          <cell r="A5" t="str">
            <v>절  토</v>
          </cell>
          <cell r="C5">
            <v>2287.393</v>
          </cell>
          <cell r="D5" t="str">
            <v>㎥</v>
          </cell>
          <cell r="G5" t="str">
            <v>절  토 :</v>
          </cell>
          <cell r="H5">
            <v>864.68299999999999</v>
          </cell>
          <cell r="I5" t="str">
            <v>㎥</v>
          </cell>
          <cell r="J5" t="str">
            <v>상굴토 :</v>
          </cell>
          <cell r="K5">
            <v>1422.71</v>
          </cell>
          <cell r="L5" t="str">
            <v>㎥  (암 :</v>
          </cell>
          <cell r="M5">
            <v>52.209999999999994</v>
          </cell>
          <cell r="N5" t="str">
            <v>㎥)</v>
          </cell>
        </row>
        <row r="6">
          <cell r="A6" t="str">
            <v>성  토</v>
          </cell>
          <cell r="C6">
            <v>761.28199999999993</v>
          </cell>
          <cell r="D6" t="str">
            <v>㎥</v>
          </cell>
          <cell r="G6" t="str">
            <v>성  토 :</v>
          </cell>
          <cell r="H6">
            <v>761.28199999999993</v>
          </cell>
          <cell r="I6" t="str">
            <v>㎥</v>
          </cell>
          <cell r="J6" t="str">
            <v/>
          </cell>
          <cell r="K6">
            <v>0</v>
          </cell>
          <cell r="L6" t="str">
            <v/>
          </cell>
        </row>
        <row r="7">
          <cell r="A7" t="str">
            <v>떼</v>
          </cell>
          <cell r="B7" t="str">
            <v>200×200×30</v>
          </cell>
          <cell r="C7">
            <v>537.27</v>
          </cell>
          <cell r="D7" t="str">
            <v>㎡</v>
          </cell>
          <cell r="E7">
            <v>5000</v>
          </cell>
          <cell r="F7">
            <v>2686350</v>
          </cell>
          <cell r="G7" t="str">
            <v>평  떼 :</v>
          </cell>
          <cell r="H7">
            <v>537.27</v>
          </cell>
          <cell r="I7" t="str">
            <v>㎡</v>
          </cell>
          <cell r="O7" t="str">
            <v>M00085</v>
          </cell>
        </row>
        <row r="8">
          <cell r="A8" t="str">
            <v>트레일러</v>
          </cell>
          <cell r="B8" t="str">
            <v>20TON</v>
          </cell>
          <cell r="C8">
            <v>2</v>
          </cell>
          <cell r="D8" t="str">
            <v>회</v>
          </cell>
          <cell r="E8">
            <v>59818</v>
          </cell>
          <cell r="F8">
            <v>119636</v>
          </cell>
          <cell r="G8" t="str">
            <v>굴삭기 왕복운반</v>
          </cell>
          <cell r="O8" t="str">
            <v>S00001</v>
          </cell>
        </row>
        <row r="9">
          <cell r="A9" t="str">
            <v>굴삭기</v>
          </cell>
          <cell r="B9" t="str">
            <v>q : 0.7</v>
          </cell>
          <cell r="C9">
            <v>102.63999999999999</v>
          </cell>
          <cell r="D9" t="str">
            <v>hr</v>
          </cell>
          <cell r="E9">
            <v>42491</v>
          </cell>
          <cell r="F9">
            <v>4361276</v>
          </cell>
          <cell r="G9">
            <v>0</v>
          </cell>
          <cell r="O9" t="str">
            <v>S00003</v>
          </cell>
        </row>
        <row r="10">
          <cell r="A10">
            <v>0</v>
          </cell>
          <cell r="B10">
            <v>0</v>
          </cell>
          <cell r="C10">
            <v>67.489999999999995</v>
          </cell>
          <cell r="D10">
            <v>0</v>
          </cell>
          <cell r="E10">
            <v>0</v>
          </cell>
          <cell r="F10">
            <v>0</v>
          </cell>
          <cell r="G10" t="str">
            <v>절  토 :</v>
          </cell>
          <cell r="H10">
            <v>2287.393</v>
          </cell>
          <cell r="I10" t="str">
            <v>㎥×</v>
          </cell>
          <cell r="J10">
            <v>95</v>
          </cell>
          <cell r="K10" t="str">
            <v>%÷32.2㎥/hr</v>
          </cell>
          <cell r="O10" t="str">
            <v>S00003-1</v>
          </cell>
        </row>
        <row r="11">
          <cell r="A11">
            <v>0</v>
          </cell>
          <cell r="B11">
            <v>0</v>
          </cell>
          <cell r="C11">
            <v>35.15</v>
          </cell>
          <cell r="D11">
            <v>0</v>
          </cell>
          <cell r="E11">
            <v>0</v>
          </cell>
          <cell r="F11">
            <v>0</v>
          </cell>
          <cell r="G11" t="str">
            <v>되메우기 및 잔토처리 :</v>
          </cell>
          <cell r="H11">
            <v>1578.3209999999997</v>
          </cell>
          <cell r="I11" t="str">
            <v>㎥÷44.9㎥/hr</v>
          </cell>
          <cell r="O11" t="str">
            <v>S00003-4</v>
          </cell>
        </row>
        <row r="12">
          <cell r="A12" t="str">
            <v>뿌레카</v>
          </cell>
          <cell r="B12" t="str">
            <v>q:0.7</v>
          </cell>
          <cell r="C12">
            <v>20.88</v>
          </cell>
          <cell r="D12" t="str">
            <v>hr</v>
          </cell>
          <cell r="E12">
            <v>51513</v>
          </cell>
          <cell r="F12">
            <v>1075591</v>
          </cell>
          <cell r="G12" t="str">
            <v>암터파기 :</v>
          </cell>
          <cell r="H12">
            <v>52.209999999999994</v>
          </cell>
          <cell r="I12" t="str">
            <v>㎥÷2.5㎥/hr</v>
          </cell>
          <cell r="O12" t="str">
            <v>S00004</v>
          </cell>
        </row>
        <row r="13">
          <cell r="A13" t="str">
            <v>보통인부</v>
          </cell>
          <cell r="B13">
            <v>0</v>
          </cell>
          <cell r="C13">
            <v>70.42</v>
          </cell>
          <cell r="D13" t="str">
            <v>인</v>
          </cell>
          <cell r="E13">
            <v>40922</v>
          </cell>
          <cell r="F13">
            <v>2881727</v>
          </cell>
          <cell r="G13">
            <v>0</v>
          </cell>
          <cell r="O13" t="str">
            <v>L00020</v>
          </cell>
        </row>
        <row r="14">
          <cell r="A14">
            <v>0</v>
          </cell>
          <cell r="B14">
            <v>0</v>
          </cell>
          <cell r="C14">
            <v>18.3</v>
          </cell>
          <cell r="D14" t="str">
            <v>인</v>
          </cell>
          <cell r="E14">
            <v>0</v>
          </cell>
          <cell r="F14">
            <v>0</v>
          </cell>
          <cell r="G14" t="str">
            <v>절  토</v>
          </cell>
          <cell r="H14">
            <v>2287.393</v>
          </cell>
          <cell r="I14" t="str">
            <v>㎥×</v>
          </cell>
          <cell r="J14">
            <v>5</v>
          </cell>
          <cell r="K14" t="str">
            <v>%×0.16인/㎥</v>
          </cell>
          <cell r="O14" t="str">
            <v>L00020-20</v>
          </cell>
        </row>
        <row r="15">
          <cell r="A15">
            <v>0</v>
          </cell>
          <cell r="B15">
            <v>0</v>
          </cell>
          <cell r="C15">
            <v>10.210000000000001</v>
          </cell>
          <cell r="D15" t="str">
            <v>인</v>
          </cell>
          <cell r="E15">
            <v>0</v>
          </cell>
          <cell r="F15">
            <v>0</v>
          </cell>
          <cell r="G15" t="str">
            <v>사면 고르기</v>
          </cell>
          <cell r="H15">
            <v>537.27</v>
          </cell>
          <cell r="I15" t="str">
            <v>㎡×0.019인/㎡</v>
          </cell>
          <cell r="O15" t="str">
            <v>L00020-7</v>
          </cell>
        </row>
        <row r="16">
          <cell r="A16">
            <v>0</v>
          </cell>
          <cell r="B16">
            <v>0</v>
          </cell>
          <cell r="C16">
            <v>4.84</v>
          </cell>
          <cell r="D16" t="str">
            <v>인</v>
          </cell>
          <cell r="E16">
            <v>0</v>
          </cell>
          <cell r="F16">
            <v>0</v>
          </cell>
          <cell r="G16" t="str">
            <v>떼 운반</v>
          </cell>
          <cell r="H16">
            <v>537.27</v>
          </cell>
          <cell r="I16" t="str">
            <v>㎡×0.009인/㎡</v>
          </cell>
          <cell r="O16" t="str">
            <v>L00020-8</v>
          </cell>
        </row>
        <row r="17">
          <cell r="A17">
            <v>0</v>
          </cell>
          <cell r="B17">
            <v>0</v>
          </cell>
          <cell r="C17">
            <v>37.07</v>
          </cell>
          <cell r="D17" t="str">
            <v>인</v>
          </cell>
          <cell r="E17">
            <v>0</v>
          </cell>
          <cell r="F17">
            <v>0</v>
          </cell>
          <cell r="G17" t="str">
            <v>떼 붙임</v>
          </cell>
          <cell r="H17">
            <v>537.27</v>
          </cell>
          <cell r="I17" t="str">
            <v>㎡×0.069인/㎡</v>
          </cell>
          <cell r="O17" t="str">
            <v>L00020-9</v>
          </cell>
        </row>
        <row r="18">
          <cell r="A18" t="str">
            <v/>
          </cell>
          <cell r="B18" t="str">
            <v/>
          </cell>
          <cell r="D18" t="str">
            <v/>
          </cell>
          <cell r="E18" t="str">
            <v/>
          </cell>
          <cell r="F18" t="str">
            <v/>
          </cell>
          <cell r="G18" t="str">
            <v/>
          </cell>
        </row>
        <row r="19">
          <cell r="A19" t="str">
            <v/>
          </cell>
          <cell r="B19" t="str">
            <v/>
          </cell>
          <cell r="D19" t="str">
            <v/>
          </cell>
          <cell r="E19" t="str">
            <v/>
          </cell>
          <cell r="F19" t="str">
            <v/>
          </cell>
          <cell r="G19" t="str">
            <v/>
          </cell>
        </row>
        <row r="20">
          <cell r="A20" t="str">
            <v/>
          </cell>
          <cell r="B20" t="str">
            <v/>
          </cell>
          <cell r="D20" t="str">
            <v/>
          </cell>
          <cell r="E20" t="str">
            <v/>
          </cell>
          <cell r="F20" t="str">
            <v/>
          </cell>
          <cell r="G20" t="str">
            <v/>
          </cell>
        </row>
        <row r="21">
          <cell r="A21" t="str">
            <v/>
          </cell>
          <cell r="B21" t="str">
            <v/>
          </cell>
          <cell r="D21" t="str">
            <v/>
          </cell>
          <cell r="E21" t="str">
            <v/>
          </cell>
          <cell r="F21" t="str">
            <v/>
          </cell>
          <cell r="G21" t="str">
            <v/>
          </cell>
        </row>
        <row r="22">
          <cell r="A22" t="str">
            <v/>
          </cell>
          <cell r="B22" t="str">
            <v/>
          </cell>
          <cell r="D22" t="str">
            <v/>
          </cell>
          <cell r="E22" t="str">
            <v/>
          </cell>
          <cell r="F22" t="str">
            <v/>
          </cell>
          <cell r="G22" t="str">
            <v/>
          </cell>
        </row>
        <row r="23">
          <cell r="A23" t="str">
            <v/>
          </cell>
          <cell r="B23" t="str">
            <v/>
          </cell>
          <cell r="D23" t="str">
            <v/>
          </cell>
          <cell r="E23" t="str">
            <v/>
          </cell>
          <cell r="F23" t="str">
            <v/>
          </cell>
          <cell r="G23" t="str">
            <v/>
          </cell>
        </row>
        <row r="24">
          <cell r="A24" t="str">
            <v/>
          </cell>
          <cell r="B24" t="str">
            <v/>
          </cell>
          <cell r="D24" t="str">
            <v/>
          </cell>
          <cell r="E24" t="str">
            <v/>
          </cell>
          <cell r="F24" t="str">
            <v/>
          </cell>
          <cell r="G24" t="str">
            <v/>
          </cell>
        </row>
        <row r="25">
          <cell r="A25" t="str">
            <v/>
          </cell>
          <cell r="B25" t="str">
            <v/>
          </cell>
          <cell r="D25" t="str">
            <v/>
          </cell>
          <cell r="E25" t="str">
            <v/>
          </cell>
          <cell r="F25" t="str">
            <v/>
          </cell>
          <cell r="G25" t="str">
            <v/>
          </cell>
        </row>
        <row r="26">
          <cell r="A26" t="str">
            <v/>
          </cell>
          <cell r="B26" t="str">
            <v/>
          </cell>
          <cell r="D26" t="str">
            <v/>
          </cell>
          <cell r="E26" t="str">
            <v/>
          </cell>
          <cell r="F26" t="str">
            <v/>
          </cell>
          <cell r="G26" t="str">
            <v/>
          </cell>
        </row>
        <row r="27">
          <cell r="A27" t="str">
            <v/>
          </cell>
          <cell r="B27" t="str">
            <v/>
          </cell>
          <cell r="D27" t="str">
            <v/>
          </cell>
          <cell r="E27" t="str">
            <v/>
          </cell>
          <cell r="F27" t="str">
            <v/>
          </cell>
          <cell r="G27" t="str">
            <v/>
          </cell>
        </row>
        <row r="28">
          <cell r="A28" t="str">
            <v/>
          </cell>
          <cell r="B28" t="str">
            <v/>
          </cell>
          <cell r="D28" t="str">
            <v/>
          </cell>
          <cell r="E28" t="str">
            <v/>
          </cell>
          <cell r="F28" t="str">
            <v/>
          </cell>
          <cell r="G28" t="str">
            <v/>
          </cell>
        </row>
        <row r="29">
          <cell r="A29" t="str">
            <v/>
          </cell>
          <cell r="B29" t="str">
            <v/>
          </cell>
          <cell r="D29" t="str">
            <v/>
          </cell>
          <cell r="E29" t="str">
            <v/>
          </cell>
          <cell r="F29" t="str">
            <v/>
          </cell>
          <cell r="G29" t="str">
            <v/>
          </cell>
        </row>
        <row r="30">
          <cell r="A30" t="str">
            <v/>
          </cell>
          <cell r="B30" t="str">
            <v/>
          </cell>
          <cell r="D30" t="str">
            <v/>
          </cell>
          <cell r="E30" t="str">
            <v/>
          </cell>
          <cell r="F30" t="str">
            <v/>
          </cell>
          <cell r="G30" t="str">
            <v/>
          </cell>
        </row>
        <row r="31">
          <cell r="A31" t="str">
            <v/>
          </cell>
          <cell r="B31" t="str">
            <v/>
          </cell>
          <cell r="D31" t="str">
            <v/>
          </cell>
          <cell r="E31" t="str">
            <v/>
          </cell>
          <cell r="F31" t="str">
            <v/>
          </cell>
          <cell r="G31" t="str">
            <v/>
          </cell>
        </row>
        <row r="32">
          <cell r="A32" t="str">
            <v/>
          </cell>
          <cell r="B32" t="str">
            <v/>
          </cell>
          <cell r="D32" t="str">
            <v/>
          </cell>
          <cell r="E32" t="str">
            <v/>
          </cell>
          <cell r="F32" t="str">
            <v/>
          </cell>
          <cell r="G32" t="str">
            <v/>
          </cell>
        </row>
        <row r="33">
          <cell r="A33" t="str">
            <v/>
          </cell>
          <cell r="B33" t="str">
            <v/>
          </cell>
          <cell r="D33" t="str">
            <v/>
          </cell>
          <cell r="E33" t="str">
            <v/>
          </cell>
          <cell r="F33" t="str">
            <v/>
          </cell>
          <cell r="G33" t="str">
            <v/>
          </cell>
        </row>
        <row r="34">
          <cell r="A34" t="str">
            <v/>
          </cell>
          <cell r="B34" t="str">
            <v/>
          </cell>
          <cell r="D34" t="str">
            <v/>
          </cell>
          <cell r="E34" t="str">
            <v/>
          </cell>
          <cell r="F34" t="str">
            <v/>
          </cell>
          <cell r="G34" t="str">
            <v/>
          </cell>
        </row>
        <row r="35">
          <cell r="A35" t="str">
            <v/>
          </cell>
          <cell r="B35" t="str">
            <v/>
          </cell>
          <cell r="D35" t="str">
            <v/>
          </cell>
          <cell r="E35" t="str">
            <v/>
          </cell>
          <cell r="F35" t="str">
            <v/>
          </cell>
          <cell r="G35" t="str">
            <v/>
          </cell>
        </row>
        <row r="36">
          <cell r="A36" t="str">
            <v/>
          </cell>
          <cell r="B36" t="str">
            <v/>
          </cell>
          <cell r="D36" t="str">
            <v/>
          </cell>
          <cell r="E36" t="str">
            <v/>
          </cell>
          <cell r="F36" t="str">
            <v/>
          </cell>
          <cell r="G36" t="str">
            <v/>
          </cell>
        </row>
        <row r="37">
          <cell r="A37" t="str">
            <v/>
          </cell>
          <cell r="B37" t="str">
            <v/>
          </cell>
          <cell r="D37" t="str">
            <v/>
          </cell>
          <cell r="E37" t="str">
            <v/>
          </cell>
          <cell r="F37" t="str">
            <v/>
          </cell>
          <cell r="G37" t="str">
            <v/>
          </cell>
        </row>
        <row r="38">
          <cell r="A38" t="str">
            <v/>
          </cell>
          <cell r="B38" t="str">
            <v/>
          </cell>
          <cell r="D38" t="str">
            <v/>
          </cell>
          <cell r="E38" t="str">
            <v/>
          </cell>
          <cell r="F38" t="str">
            <v/>
          </cell>
          <cell r="G38" t="str">
            <v/>
          </cell>
        </row>
        <row r="39">
          <cell r="A39" t="str">
            <v/>
          </cell>
          <cell r="B39" t="str">
            <v/>
          </cell>
          <cell r="D39" t="str">
            <v/>
          </cell>
          <cell r="E39" t="str">
            <v/>
          </cell>
          <cell r="F39" t="str">
            <v/>
          </cell>
          <cell r="G39" t="str">
            <v/>
          </cell>
        </row>
        <row r="40">
          <cell r="A40" t="str">
            <v/>
          </cell>
          <cell r="B40" t="str">
            <v/>
          </cell>
          <cell r="D40" t="str">
            <v/>
          </cell>
          <cell r="E40" t="str">
            <v/>
          </cell>
          <cell r="F40" t="str">
            <v/>
          </cell>
          <cell r="G40" t="str">
            <v/>
          </cell>
        </row>
        <row r="41">
          <cell r="A41" t="str">
            <v/>
          </cell>
          <cell r="B41" t="str">
            <v/>
          </cell>
          <cell r="D41" t="str">
            <v/>
          </cell>
          <cell r="E41" t="str">
            <v/>
          </cell>
          <cell r="F41" t="str">
            <v/>
          </cell>
          <cell r="G41" t="str">
            <v/>
          </cell>
        </row>
        <row r="42">
          <cell r="A42" t="str">
            <v/>
          </cell>
          <cell r="B42" t="str">
            <v/>
          </cell>
          <cell r="D42" t="str">
            <v/>
          </cell>
          <cell r="E42" t="str">
            <v/>
          </cell>
          <cell r="F42" t="str">
            <v/>
          </cell>
          <cell r="G42" t="str">
            <v/>
          </cell>
        </row>
        <row r="43">
          <cell r="A43" t="str">
            <v/>
          </cell>
          <cell r="B43" t="str">
            <v/>
          </cell>
          <cell r="D43" t="str">
            <v/>
          </cell>
          <cell r="E43" t="str">
            <v/>
          </cell>
          <cell r="F43" t="str">
            <v/>
          </cell>
          <cell r="G43" t="str">
            <v/>
          </cell>
        </row>
        <row r="44">
          <cell r="A44" t="str">
            <v/>
          </cell>
          <cell r="B44" t="str">
            <v/>
          </cell>
          <cell r="D44" t="str">
            <v/>
          </cell>
          <cell r="E44" t="str">
            <v/>
          </cell>
          <cell r="F44" t="str">
            <v/>
          </cell>
          <cell r="G44" t="str">
            <v/>
          </cell>
        </row>
        <row r="45">
          <cell r="A45" t="str">
            <v/>
          </cell>
          <cell r="B45" t="str">
            <v/>
          </cell>
          <cell r="D45" t="str">
            <v/>
          </cell>
          <cell r="E45" t="str">
            <v/>
          </cell>
          <cell r="F45" t="str">
            <v/>
          </cell>
          <cell r="G45" t="str">
            <v/>
          </cell>
        </row>
        <row r="46">
          <cell r="A46" t="str">
            <v/>
          </cell>
          <cell r="B46" t="str">
            <v/>
          </cell>
          <cell r="D46" t="str">
            <v/>
          </cell>
          <cell r="E46" t="str">
            <v/>
          </cell>
          <cell r="F46" t="str">
            <v/>
          </cell>
          <cell r="G46" t="str">
            <v/>
          </cell>
        </row>
        <row r="47">
          <cell r="A47" t="str">
            <v/>
          </cell>
          <cell r="B47" t="str">
            <v/>
          </cell>
          <cell r="D47" t="str">
            <v/>
          </cell>
          <cell r="E47" t="str">
            <v/>
          </cell>
          <cell r="F47" t="str">
            <v/>
          </cell>
          <cell r="G47" t="str">
            <v/>
          </cell>
        </row>
        <row r="48">
          <cell r="A48" t="str">
            <v/>
          </cell>
          <cell r="B48" t="str">
            <v/>
          </cell>
          <cell r="D48" t="str">
            <v/>
          </cell>
          <cell r="E48" t="str">
            <v/>
          </cell>
          <cell r="F48" t="str">
            <v/>
          </cell>
          <cell r="G48" t="str">
            <v/>
          </cell>
        </row>
        <row r="49">
          <cell r="A49" t="str">
            <v/>
          </cell>
          <cell r="B49" t="str">
            <v/>
          </cell>
          <cell r="D49" t="str">
            <v/>
          </cell>
          <cell r="E49" t="str">
            <v/>
          </cell>
          <cell r="F49" t="str">
            <v/>
          </cell>
          <cell r="G49" t="str">
            <v/>
          </cell>
        </row>
        <row r="50">
          <cell r="A50" t="str">
            <v/>
          </cell>
          <cell r="B50" t="str">
            <v/>
          </cell>
          <cell r="D50" t="str">
            <v/>
          </cell>
          <cell r="E50" t="str">
            <v/>
          </cell>
          <cell r="F50" t="str">
            <v/>
          </cell>
          <cell r="G50" t="str">
            <v/>
          </cell>
        </row>
        <row r="51">
          <cell r="A51" t="str">
            <v/>
          </cell>
          <cell r="B51" t="str">
            <v/>
          </cell>
          <cell r="D51" t="str">
            <v/>
          </cell>
          <cell r="E51" t="str">
            <v/>
          </cell>
          <cell r="F51" t="str">
            <v/>
          </cell>
          <cell r="G51" t="str">
            <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앞표지"/>
      <sheetName val="목차"/>
      <sheetName val="설계설명서"/>
      <sheetName val="설계적용기준"/>
      <sheetName val="표지"/>
      <sheetName val="공사원가계산서"/>
      <sheetName val="공사예정공정표"/>
      <sheetName val="공사비총괄표"/>
      <sheetName val="설계내역서"/>
      <sheetName val="자재대명세서"/>
      <sheetName val="자재입력"/>
      <sheetName val="인부임명세서"/>
      <sheetName val="인부입력"/>
      <sheetName val="설계비명세서"/>
      <sheetName val="자재수급명세서"/>
      <sheetName val="경비"/>
      <sheetName val="중력식옹벽2.5폼(신,적)"/>
      <sheetName val="중력식옹벽2.0폼(적)"/>
      <sheetName val="중력식옹벽1.5폼"/>
      <sheetName val="gabion(h=2.0)(적)"/>
      <sheetName val="gabion(h=2.0)(적,변)"/>
      <sheetName val="전석기슭막이2.0(적)"/>
      <sheetName val="돌망태기슭막이2.0(적)"/>
      <sheetName val="돌망태기슭막이2(적,변)"/>
      <sheetName val="돌망태기슭막이3.0"/>
      <sheetName val="돌망태기슭막이3(적,변)"/>
      <sheetName val="타돌골"/>
      <sheetName val="타돌골1 "/>
      <sheetName val="타돌골1(적,변)"/>
      <sheetName val="원돌골"/>
      <sheetName val="원돌골(적,변)"/>
      <sheetName val="원돌흙1"/>
      <sheetName val="원돌흙1(적,변)"/>
      <sheetName val="원돌흙2"/>
      <sheetName val="원돌흙3"/>
      <sheetName val="원돌흙3(적,신)"/>
      <sheetName val="돌흙막이"/>
      <sheetName val="돌흙막이 (적,변)"/>
      <sheetName val="마사마대흙막이(적)"/>
      <sheetName val="녹화마대흙막이(적)"/>
      <sheetName val="떼흙막이(적)"/>
      <sheetName val="심줄2단"/>
      <sheetName val="심줄2단(적,변)"/>
      <sheetName val="돌기슭막이(깬잡석)"/>
      <sheetName val="돌기슭막이(깬잡석) (적,변)"/>
      <sheetName val="산돌"/>
      <sheetName val="산돌(적,변)"/>
      <sheetName val="마사마대쌓기(적)"/>
      <sheetName val="녹화마대쌓기(적)"/>
      <sheetName val="7급(적)"/>
      <sheetName val="9급"/>
      <sheetName val="반호형돌수로"/>
      <sheetName val="반호형(적,변)"/>
      <sheetName val="마사마대수로내기(적)"/>
      <sheetName val="녹화마대수로(적)"/>
      <sheetName val="떼수로(B0.6)(적)"/>
      <sheetName val="떼수로(B0.8)(적)"/>
      <sheetName val="비탈다듬기(적)"/>
      <sheetName val="씨뿌리기(적)"/>
      <sheetName val="나무심기(적)"/>
      <sheetName val="피해목벌채(적)"/>
      <sheetName val="잡공사(적)"/>
      <sheetName val="돌기슭막이돌(영주)"/>
      <sheetName val="돌쌓기용운반(옥계)"/>
      <sheetName val="돌망태용운반(옥계)"/>
      <sheetName val="뒷채움자갈운반(옥계)"/>
      <sheetName val="사토운반"/>
      <sheetName val="거리이정표 (2)"/>
      <sheetName val="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sheetName val="결재란"/>
      <sheetName val="설계설명서"/>
      <sheetName val="예정공정표"/>
      <sheetName val="설계내역"/>
      <sheetName val="원가계산서"/>
      <sheetName val="총괄내역서"/>
      <sheetName val="관급자재소요량"/>
      <sheetName val="노무비"/>
      <sheetName val="재료비"/>
      <sheetName val="기계경비"/>
      <sheetName val="품셈"/>
      <sheetName val="노무비총괄"/>
      <sheetName val="자재비총괄"/>
      <sheetName val="기계경비단가표총괄"/>
      <sheetName val="자재운반거리"/>
      <sheetName val="1"/>
      <sheetName val="2"/>
      <sheetName val="3"/>
      <sheetName val="4"/>
      <sheetName val="5"/>
      <sheetName val="6"/>
      <sheetName val="7"/>
      <sheetName val="8"/>
      <sheetName val="9"/>
      <sheetName val="10"/>
      <sheetName val="11"/>
      <sheetName val="12"/>
      <sheetName val="13"/>
      <sheetName val="14"/>
      <sheetName val="15"/>
      <sheetName val="지번별"/>
      <sheetName val="토적"/>
      <sheetName val="줄떼DATA"/>
      <sheetName val="줄떼"/>
      <sheetName val="산돌쌓기"/>
      <sheetName val="야면석(깬잡석) 기슭막이"/>
      <sheetName val="야면석(깬잡석) 기슭막이 (2)"/>
      <sheetName val="트레일러 경비내역"/>
      <sheetName val="펌프카 경비내역"/>
      <sheetName val="덤프트럭"/>
      <sheetName val="굴삭기 경비내역"/>
      <sheetName val="뿌레카 경비내역"/>
      <sheetName val="깬돌 운반비 및 재료비"/>
      <sheetName val="깬잡석 운반비 및 재료비"/>
      <sheetName val="재료비 단가표"/>
      <sheetName val="노무비단가표총괄"/>
      <sheetName val="노무비단가표"/>
      <sheetName val="자재비단가표"/>
      <sheetName val="기계경비단가총괄"/>
      <sheetName val="기계경비 단가표"/>
      <sheetName val="Sheet1"/>
      <sheetName val="사방댐 DATA"/>
      <sheetName val="사방댐안전점검표 (2)"/>
      <sheetName val="유량산출"/>
      <sheetName val="부댐구조도"/>
      <sheetName val="부댐구조도 (2)"/>
      <sheetName val="부댐"/>
      <sheetName val="바닥막이"/>
      <sheetName val="바닥막이 (3)"/>
      <sheetName val="본댐구조도"/>
      <sheetName val="본댐구조도 (2)"/>
      <sheetName val="본댐구조도 (3)"/>
      <sheetName val="상굴토DATA"/>
      <sheetName val="산출근거"/>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A1" t="str">
            <v>토 공  설 계 명 세 서</v>
          </cell>
        </row>
        <row r="3">
          <cell r="A3" t="str">
            <v>명     칭</v>
          </cell>
          <cell r="B3" t="str">
            <v>치     수</v>
          </cell>
          <cell r="C3" t="str">
            <v>수 량</v>
          </cell>
          <cell r="D3" t="str">
            <v>단 위</v>
          </cell>
          <cell r="E3" t="str">
            <v>단   가</v>
          </cell>
          <cell r="F3" t="str">
            <v>금    액</v>
          </cell>
          <cell r="G3" t="str">
            <v>적                               요</v>
          </cell>
          <cell r="O3" t="str">
            <v>코드
번호</v>
          </cell>
        </row>
        <row r="4">
          <cell r="A4" t="str">
            <v>계</v>
          </cell>
          <cell r="F4">
            <v>11124580</v>
          </cell>
        </row>
        <row r="5">
          <cell r="A5" t="str">
            <v>절  토</v>
          </cell>
          <cell r="C5">
            <v>2287.393</v>
          </cell>
          <cell r="D5" t="str">
            <v>㎥</v>
          </cell>
          <cell r="G5" t="str">
            <v>절  토 :</v>
          </cell>
          <cell r="H5">
            <v>864.68299999999999</v>
          </cell>
          <cell r="I5" t="str">
            <v>㎥</v>
          </cell>
          <cell r="J5" t="str">
            <v>상굴토 :</v>
          </cell>
          <cell r="K5">
            <v>1422.71</v>
          </cell>
          <cell r="L5" t="str">
            <v>㎥  (암 :</v>
          </cell>
          <cell r="M5">
            <v>52.209999999999994</v>
          </cell>
          <cell r="N5" t="str">
            <v>㎥)</v>
          </cell>
        </row>
        <row r="6">
          <cell r="A6" t="str">
            <v>성  토</v>
          </cell>
          <cell r="C6">
            <v>761.28199999999993</v>
          </cell>
          <cell r="D6" t="str">
            <v>㎥</v>
          </cell>
          <cell r="G6" t="str">
            <v>성  토 :</v>
          </cell>
          <cell r="H6">
            <v>761.28199999999993</v>
          </cell>
          <cell r="I6" t="str">
            <v>㎥</v>
          </cell>
          <cell r="J6" t="str">
            <v/>
          </cell>
          <cell r="K6">
            <v>0</v>
          </cell>
          <cell r="L6" t="str">
            <v/>
          </cell>
        </row>
        <row r="7">
          <cell r="A7" t="str">
            <v>떼</v>
          </cell>
          <cell r="B7" t="str">
            <v>200×200×30</v>
          </cell>
          <cell r="C7">
            <v>537.27</v>
          </cell>
          <cell r="D7" t="str">
            <v>㎡</v>
          </cell>
          <cell r="E7">
            <v>5000</v>
          </cell>
          <cell r="F7">
            <v>2686350</v>
          </cell>
          <cell r="G7" t="str">
            <v>평  떼 :</v>
          </cell>
          <cell r="H7">
            <v>537.27</v>
          </cell>
          <cell r="I7" t="str">
            <v>㎡</v>
          </cell>
          <cell r="O7" t="str">
            <v>M00085</v>
          </cell>
        </row>
        <row r="8">
          <cell r="A8" t="str">
            <v>트레일러</v>
          </cell>
          <cell r="B8" t="str">
            <v>20TON</v>
          </cell>
          <cell r="C8">
            <v>2</v>
          </cell>
          <cell r="D8" t="str">
            <v>회</v>
          </cell>
          <cell r="E8">
            <v>59818</v>
          </cell>
          <cell r="F8">
            <v>119636</v>
          </cell>
          <cell r="G8" t="str">
            <v>굴삭기 왕복운반</v>
          </cell>
          <cell r="O8" t="str">
            <v>S00001</v>
          </cell>
        </row>
        <row r="9">
          <cell r="A9" t="str">
            <v>굴삭기</v>
          </cell>
          <cell r="B9" t="str">
            <v>q : 0.7</v>
          </cell>
          <cell r="C9">
            <v>102.63999999999999</v>
          </cell>
          <cell r="D9" t="str">
            <v>hr</v>
          </cell>
          <cell r="E9">
            <v>42491</v>
          </cell>
          <cell r="F9">
            <v>4361276</v>
          </cell>
          <cell r="G9">
            <v>0</v>
          </cell>
          <cell r="O9" t="str">
            <v>S00003</v>
          </cell>
        </row>
        <row r="10">
          <cell r="A10">
            <v>0</v>
          </cell>
          <cell r="B10">
            <v>0</v>
          </cell>
          <cell r="C10">
            <v>67.489999999999995</v>
          </cell>
          <cell r="D10">
            <v>0</v>
          </cell>
          <cell r="E10">
            <v>0</v>
          </cell>
          <cell r="F10">
            <v>0</v>
          </cell>
          <cell r="G10" t="str">
            <v>절  토 :</v>
          </cell>
          <cell r="H10">
            <v>2287.393</v>
          </cell>
          <cell r="I10" t="str">
            <v>㎥×</v>
          </cell>
          <cell r="J10">
            <v>95</v>
          </cell>
          <cell r="K10" t="str">
            <v>%÷32.2㎥/hr</v>
          </cell>
          <cell r="O10" t="str">
            <v>S00003-1</v>
          </cell>
        </row>
        <row r="11">
          <cell r="A11">
            <v>0</v>
          </cell>
          <cell r="B11">
            <v>0</v>
          </cell>
          <cell r="C11">
            <v>35.15</v>
          </cell>
          <cell r="D11">
            <v>0</v>
          </cell>
          <cell r="E11">
            <v>0</v>
          </cell>
          <cell r="F11">
            <v>0</v>
          </cell>
          <cell r="G11" t="str">
            <v>되메우기 및 잔토처리 :</v>
          </cell>
          <cell r="H11">
            <v>1578.3209999999997</v>
          </cell>
          <cell r="I11" t="str">
            <v>㎥÷44.9㎥/hr</v>
          </cell>
          <cell r="O11" t="str">
            <v>S00003-4</v>
          </cell>
        </row>
        <row r="12">
          <cell r="A12" t="str">
            <v>뿌레카</v>
          </cell>
          <cell r="B12" t="str">
            <v>q:0.7</v>
          </cell>
          <cell r="C12">
            <v>20.88</v>
          </cell>
          <cell r="D12" t="str">
            <v>hr</v>
          </cell>
          <cell r="E12">
            <v>51513</v>
          </cell>
          <cell r="F12">
            <v>1075591</v>
          </cell>
          <cell r="G12" t="str">
            <v>암터파기 :</v>
          </cell>
          <cell r="H12">
            <v>52.209999999999994</v>
          </cell>
          <cell r="I12" t="str">
            <v>㎥÷2.5㎥/hr</v>
          </cell>
          <cell r="O12" t="str">
            <v>S00004</v>
          </cell>
        </row>
        <row r="13">
          <cell r="A13" t="str">
            <v>보통인부</v>
          </cell>
          <cell r="B13">
            <v>0</v>
          </cell>
          <cell r="C13">
            <v>70.42</v>
          </cell>
          <cell r="D13" t="str">
            <v>인</v>
          </cell>
          <cell r="E13">
            <v>40922</v>
          </cell>
          <cell r="F13">
            <v>2881727</v>
          </cell>
          <cell r="G13">
            <v>0</v>
          </cell>
          <cell r="O13" t="str">
            <v>L00020</v>
          </cell>
        </row>
        <row r="14">
          <cell r="A14">
            <v>0</v>
          </cell>
          <cell r="B14">
            <v>0</v>
          </cell>
          <cell r="C14">
            <v>18.3</v>
          </cell>
          <cell r="D14" t="str">
            <v>인</v>
          </cell>
          <cell r="E14">
            <v>0</v>
          </cell>
          <cell r="F14">
            <v>0</v>
          </cell>
          <cell r="G14" t="str">
            <v>절  토</v>
          </cell>
          <cell r="H14">
            <v>2287.393</v>
          </cell>
          <cell r="I14" t="str">
            <v>㎥×</v>
          </cell>
          <cell r="J14">
            <v>5</v>
          </cell>
          <cell r="K14" t="str">
            <v>%×0.16인/㎥</v>
          </cell>
          <cell r="O14" t="str">
            <v>L00020-20</v>
          </cell>
        </row>
        <row r="15">
          <cell r="A15">
            <v>0</v>
          </cell>
          <cell r="B15">
            <v>0</v>
          </cell>
          <cell r="C15">
            <v>10.210000000000001</v>
          </cell>
          <cell r="D15" t="str">
            <v>인</v>
          </cell>
          <cell r="E15">
            <v>0</v>
          </cell>
          <cell r="F15">
            <v>0</v>
          </cell>
          <cell r="G15" t="str">
            <v>사면 고르기</v>
          </cell>
          <cell r="H15">
            <v>537.27</v>
          </cell>
          <cell r="I15" t="str">
            <v>㎡×0.019인/㎡</v>
          </cell>
          <cell r="O15" t="str">
            <v>L00020-7</v>
          </cell>
        </row>
        <row r="16">
          <cell r="A16">
            <v>0</v>
          </cell>
          <cell r="B16">
            <v>0</v>
          </cell>
          <cell r="C16">
            <v>4.84</v>
          </cell>
          <cell r="D16" t="str">
            <v>인</v>
          </cell>
          <cell r="E16">
            <v>0</v>
          </cell>
          <cell r="F16">
            <v>0</v>
          </cell>
          <cell r="G16" t="str">
            <v>떼 운반</v>
          </cell>
          <cell r="H16">
            <v>537.27</v>
          </cell>
          <cell r="I16" t="str">
            <v>㎡×0.009인/㎡</v>
          </cell>
          <cell r="O16" t="str">
            <v>L00020-8</v>
          </cell>
        </row>
        <row r="17">
          <cell r="A17">
            <v>0</v>
          </cell>
          <cell r="B17">
            <v>0</v>
          </cell>
          <cell r="C17">
            <v>37.07</v>
          </cell>
          <cell r="D17" t="str">
            <v>인</v>
          </cell>
          <cell r="E17">
            <v>0</v>
          </cell>
          <cell r="F17">
            <v>0</v>
          </cell>
          <cell r="G17" t="str">
            <v>떼 붙임</v>
          </cell>
          <cell r="H17">
            <v>537.27</v>
          </cell>
          <cell r="I17" t="str">
            <v>㎡×0.069인/㎡</v>
          </cell>
          <cell r="O17" t="str">
            <v>L00020-9</v>
          </cell>
        </row>
        <row r="18">
          <cell r="A18" t="str">
            <v/>
          </cell>
          <cell r="B18" t="str">
            <v/>
          </cell>
          <cell r="D18" t="str">
            <v/>
          </cell>
          <cell r="E18" t="str">
            <v/>
          </cell>
          <cell r="F18" t="str">
            <v/>
          </cell>
          <cell r="G18" t="str">
            <v/>
          </cell>
        </row>
        <row r="19">
          <cell r="A19" t="str">
            <v/>
          </cell>
          <cell r="B19" t="str">
            <v/>
          </cell>
          <cell r="D19" t="str">
            <v/>
          </cell>
          <cell r="E19" t="str">
            <v/>
          </cell>
          <cell r="F19" t="str">
            <v/>
          </cell>
          <cell r="G19" t="str">
            <v/>
          </cell>
        </row>
        <row r="20">
          <cell r="A20" t="str">
            <v/>
          </cell>
          <cell r="B20" t="str">
            <v/>
          </cell>
          <cell r="D20" t="str">
            <v/>
          </cell>
          <cell r="E20" t="str">
            <v/>
          </cell>
          <cell r="F20" t="str">
            <v/>
          </cell>
          <cell r="G20" t="str">
            <v/>
          </cell>
        </row>
        <row r="21">
          <cell r="A21" t="str">
            <v/>
          </cell>
          <cell r="B21" t="str">
            <v/>
          </cell>
          <cell r="D21" t="str">
            <v/>
          </cell>
          <cell r="E21" t="str">
            <v/>
          </cell>
          <cell r="F21" t="str">
            <v/>
          </cell>
          <cell r="G21" t="str">
            <v/>
          </cell>
        </row>
        <row r="22">
          <cell r="A22" t="str">
            <v/>
          </cell>
          <cell r="B22" t="str">
            <v/>
          </cell>
          <cell r="D22" t="str">
            <v/>
          </cell>
          <cell r="E22" t="str">
            <v/>
          </cell>
          <cell r="F22" t="str">
            <v/>
          </cell>
          <cell r="G22" t="str">
            <v/>
          </cell>
        </row>
        <row r="23">
          <cell r="A23" t="str">
            <v/>
          </cell>
          <cell r="B23" t="str">
            <v/>
          </cell>
          <cell r="D23" t="str">
            <v/>
          </cell>
          <cell r="E23" t="str">
            <v/>
          </cell>
          <cell r="F23" t="str">
            <v/>
          </cell>
          <cell r="G23" t="str">
            <v/>
          </cell>
        </row>
        <row r="24">
          <cell r="A24" t="str">
            <v/>
          </cell>
          <cell r="B24" t="str">
            <v/>
          </cell>
          <cell r="D24" t="str">
            <v/>
          </cell>
          <cell r="E24" t="str">
            <v/>
          </cell>
          <cell r="F24" t="str">
            <v/>
          </cell>
          <cell r="G24" t="str">
            <v/>
          </cell>
        </row>
        <row r="25">
          <cell r="A25" t="str">
            <v/>
          </cell>
          <cell r="B25" t="str">
            <v/>
          </cell>
          <cell r="D25" t="str">
            <v/>
          </cell>
          <cell r="E25" t="str">
            <v/>
          </cell>
          <cell r="F25" t="str">
            <v/>
          </cell>
          <cell r="G25" t="str">
            <v/>
          </cell>
        </row>
        <row r="26">
          <cell r="A26" t="str">
            <v/>
          </cell>
          <cell r="B26" t="str">
            <v/>
          </cell>
          <cell r="D26" t="str">
            <v/>
          </cell>
          <cell r="E26" t="str">
            <v/>
          </cell>
          <cell r="F26" t="str">
            <v/>
          </cell>
          <cell r="G26" t="str">
            <v/>
          </cell>
        </row>
        <row r="27">
          <cell r="A27" t="str">
            <v/>
          </cell>
          <cell r="B27" t="str">
            <v/>
          </cell>
          <cell r="D27" t="str">
            <v/>
          </cell>
          <cell r="E27" t="str">
            <v/>
          </cell>
          <cell r="F27" t="str">
            <v/>
          </cell>
          <cell r="G27" t="str">
            <v/>
          </cell>
        </row>
        <row r="28">
          <cell r="A28" t="str">
            <v/>
          </cell>
          <cell r="B28" t="str">
            <v/>
          </cell>
          <cell r="D28" t="str">
            <v/>
          </cell>
          <cell r="E28" t="str">
            <v/>
          </cell>
          <cell r="F28" t="str">
            <v/>
          </cell>
          <cell r="G28" t="str">
            <v/>
          </cell>
        </row>
        <row r="29">
          <cell r="A29" t="str">
            <v/>
          </cell>
          <cell r="B29" t="str">
            <v/>
          </cell>
          <cell r="D29" t="str">
            <v/>
          </cell>
          <cell r="E29" t="str">
            <v/>
          </cell>
          <cell r="F29" t="str">
            <v/>
          </cell>
          <cell r="G29" t="str">
            <v/>
          </cell>
        </row>
        <row r="30">
          <cell r="A30" t="str">
            <v/>
          </cell>
          <cell r="B30" t="str">
            <v/>
          </cell>
          <cell r="D30" t="str">
            <v/>
          </cell>
          <cell r="E30" t="str">
            <v/>
          </cell>
          <cell r="F30" t="str">
            <v/>
          </cell>
          <cell r="G30" t="str">
            <v/>
          </cell>
        </row>
        <row r="31">
          <cell r="A31" t="str">
            <v/>
          </cell>
          <cell r="B31" t="str">
            <v/>
          </cell>
          <cell r="D31" t="str">
            <v/>
          </cell>
          <cell r="E31" t="str">
            <v/>
          </cell>
          <cell r="F31" t="str">
            <v/>
          </cell>
          <cell r="G31" t="str">
            <v/>
          </cell>
        </row>
        <row r="32">
          <cell r="A32" t="str">
            <v/>
          </cell>
          <cell r="B32" t="str">
            <v/>
          </cell>
          <cell r="D32" t="str">
            <v/>
          </cell>
          <cell r="E32" t="str">
            <v/>
          </cell>
          <cell r="F32" t="str">
            <v/>
          </cell>
          <cell r="G32" t="str">
            <v/>
          </cell>
        </row>
        <row r="33">
          <cell r="A33" t="str">
            <v/>
          </cell>
          <cell r="B33" t="str">
            <v/>
          </cell>
          <cell r="D33" t="str">
            <v/>
          </cell>
          <cell r="E33" t="str">
            <v/>
          </cell>
          <cell r="F33" t="str">
            <v/>
          </cell>
          <cell r="G33" t="str">
            <v/>
          </cell>
        </row>
        <row r="34">
          <cell r="A34" t="str">
            <v/>
          </cell>
          <cell r="B34" t="str">
            <v/>
          </cell>
          <cell r="D34" t="str">
            <v/>
          </cell>
          <cell r="E34" t="str">
            <v/>
          </cell>
          <cell r="F34" t="str">
            <v/>
          </cell>
          <cell r="G34" t="str">
            <v/>
          </cell>
        </row>
        <row r="35">
          <cell r="A35" t="str">
            <v/>
          </cell>
          <cell r="B35" t="str">
            <v/>
          </cell>
          <cell r="D35" t="str">
            <v/>
          </cell>
          <cell r="E35" t="str">
            <v/>
          </cell>
          <cell r="F35" t="str">
            <v/>
          </cell>
          <cell r="G35" t="str">
            <v/>
          </cell>
        </row>
        <row r="36">
          <cell r="A36" t="str">
            <v/>
          </cell>
          <cell r="B36" t="str">
            <v/>
          </cell>
          <cell r="D36" t="str">
            <v/>
          </cell>
          <cell r="E36" t="str">
            <v/>
          </cell>
          <cell r="F36" t="str">
            <v/>
          </cell>
          <cell r="G36" t="str">
            <v/>
          </cell>
        </row>
        <row r="37">
          <cell r="A37" t="str">
            <v/>
          </cell>
          <cell r="B37" t="str">
            <v/>
          </cell>
          <cell r="D37" t="str">
            <v/>
          </cell>
          <cell r="E37" t="str">
            <v/>
          </cell>
          <cell r="F37" t="str">
            <v/>
          </cell>
          <cell r="G37" t="str">
            <v/>
          </cell>
        </row>
        <row r="38">
          <cell r="A38" t="str">
            <v/>
          </cell>
          <cell r="B38" t="str">
            <v/>
          </cell>
          <cell r="D38" t="str">
            <v/>
          </cell>
          <cell r="E38" t="str">
            <v/>
          </cell>
          <cell r="F38" t="str">
            <v/>
          </cell>
          <cell r="G38" t="str">
            <v/>
          </cell>
        </row>
        <row r="39">
          <cell r="A39" t="str">
            <v/>
          </cell>
          <cell r="B39" t="str">
            <v/>
          </cell>
          <cell r="D39" t="str">
            <v/>
          </cell>
          <cell r="E39" t="str">
            <v/>
          </cell>
          <cell r="F39" t="str">
            <v/>
          </cell>
          <cell r="G39" t="str">
            <v/>
          </cell>
        </row>
        <row r="40">
          <cell r="A40" t="str">
            <v/>
          </cell>
          <cell r="B40" t="str">
            <v/>
          </cell>
          <cell r="D40" t="str">
            <v/>
          </cell>
          <cell r="E40" t="str">
            <v/>
          </cell>
          <cell r="F40" t="str">
            <v/>
          </cell>
          <cell r="G40" t="str">
            <v/>
          </cell>
        </row>
        <row r="41">
          <cell r="A41" t="str">
            <v/>
          </cell>
          <cell r="B41" t="str">
            <v/>
          </cell>
          <cell r="D41" t="str">
            <v/>
          </cell>
          <cell r="E41" t="str">
            <v/>
          </cell>
          <cell r="F41" t="str">
            <v/>
          </cell>
          <cell r="G41" t="str">
            <v/>
          </cell>
        </row>
        <row r="42">
          <cell r="A42" t="str">
            <v/>
          </cell>
          <cell r="B42" t="str">
            <v/>
          </cell>
          <cell r="D42" t="str">
            <v/>
          </cell>
          <cell r="E42" t="str">
            <v/>
          </cell>
          <cell r="F42" t="str">
            <v/>
          </cell>
          <cell r="G42" t="str">
            <v/>
          </cell>
        </row>
        <row r="43">
          <cell r="A43" t="str">
            <v/>
          </cell>
          <cell r="B43" t="str">
            <v/>
          </cell>
          <cell r="D43" t="str">
            <v/>
          </cell>
          <cell r="E43" t="str">
            <v/>
          </cell>
          <cell r="F43" t="str">
            <v/>
          </cell>
          <cell r="G43" t="str">
            <v/>
          </cell>
        </row>
        <row r="44">
          <cell r="A44" t="str">
            <v/>
          </cell>
          <cell r="B44" t="str">
            <v/>
          </cell>
          <cell r="D44" t="str">
            <v/>
          </cell>
          <cell r="E44" t="str">
            <v/>
          </cell>
          <cell r="F44" t="str">
            <v/>
          </cell>
          <cell r="G44" t="str">
            <v/>
          </cell>
        </row>
        <row r="45">
          <cell r="A45" t="str">
            <v/>
          </cell>
          <cell r="B45" t="str">
            <v/>
          </cell>
          <cell r="D45" t="str">
            <v/>
          </cell>
          <cell r="E45" t="str">
            <v/>
          </cell>
          <cell r="F45" t="str">
            <v/>
          </cell>
          <cell r="G45" t="str">
            <v/>
          </cell>
        </row>
        <row r="46">
          <cell r="A46" t="str">
            <v/>
          </cell>
          <cell r="B46" t="str">
            <v/>
          </cell>
          <cell r="D46" t="str">
            <v/>
          </cell>
          <cell r="E46" t="str">
            <v/>
          </cell>
          <cell r="F46" t="str">
            <v/>
          </cell>
          <cell r="G46" t="str">
            <v/>
          </cell>
        </row>
        <row r="47">
          <cell r="A47" t="str">
            <v/>
          </cell>
          <cell r="B47" t="str">
            <v/>
          </cell>
          <cell r="D47" t="str">
            <v/>
          </cell>
          <cell r="E47" t="str">
            <v/>
          </cell>
          <cell r="F47" t="str">
            <v/>
          </cell>
          <cell r="G47" t="str">
            <v/>
          </cell>
        </row>
        <row r="48">
          <cell r="A48" t="str">
            <v/>
          </cell>
          <cell r="B48" t="str">
            <v/>
          </cell>
          <cell r="D48" t="str">
            <v/>
          </cell>
          <cell r="E48" t="str">
            <v/>
          </cell>
          <cell r="F48" t="str">
            <v/>
          </cell>
          <cell r="G48" t="str">
            <v/>
          </cell>
        </row>
        <row r="49">
          <cell r="A49" t="str">
            <v/>
          </cell>
          <cell r="B49" t="str">
            <v/>
          </cell>
          <cell r="D49" t="str">
            <v/>
          </cell>
          <cell r="E49" t="str">
            <v/>
          </cell>
          <cell r="F49" t="str">
            <v/>
          </cell>
          <cell r="G49" t="str">
            <v/>
          </cell>
        </row>
        <row r="50">
          <cell r="A50" t="str">
            <v/>
          </cell>
          <cell r="B50" t="str">
            <v/>
          </cell>
          <cell r="D50" t="str">
            <v/>
          </cell>
          <cell r="E50" t="str">
            <v/>
          </cell>
          <cell r="F50" t="str">
            <v/>
          </cell>
          <cell r="G50" t="str">
            <v/>
          </cell>
        </row>
        <row r="51">
          <cell r="A51" t="str">
            <v/>
          </cell>
          <cell r="B51" t="str">
            <v/>
          </cell>
          <cell r="D51" t="str">
            <v/>
          </cell>
          <cell r="E51" t="str">
            <v/>
          </cell>
          <cell r="F51" t="str">
            <v/>
          </cell>
          <cell r="G51" t="str">
            <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수리계산(5년)1유역"/>
      <sheetName val="수리계산(5년)2유역"/>
      <sheetName val="수리계산(5년)3유역"/>
      <sheetName val="수리계산(10년)4유역"/>
      <sheetName val="수리계산(10년)5유역"/>
      <sheetName val="표지(목차)"/>
      <sheetName val="표지(자재집계표)"/>
      <sheetName val="표지(토공)"/>
      <sheetName val="표지(배수공)"/>
      <sheetName val="표지(포장공)"/>
      <sheetName val="표지(부대공)"/>
      <sheetName val="공사원가계산서"/>
      <sheetName val="공사원가계산서(전기)"/>
      <sheetName val="총괄재료집계표"/>
      <sheetName val="골재량산출"/>
      <sheetName val="토공집계표"/>
      <sheetName val="토적계산"/>
      <sheetName val="P,E이중관Φ400"/>
      <sheetName val="P,E이중관Φ800"/>
      <sheetName val="P.E이중관보호공800(터파기)"/>
      <sheetName val="우수집수정터파기(A-TYPE)"/>
      <sheetName val="우수집수정터파기(B-TYPE)"/>
      <sheetName val="콘크리트포장깨기"/>
      <sheetName val="배수공수량집계표"/>
      <sheetName val="배수공재료집계표"/>
      <sheetName val="배수몰탈수량"/>
      <sheetName val="L형측구(화강암)A&quot;"/>
      <sheetName val="L형측구(화강암)B&quot;"/>
      <sheetName val="P.E이중관보호공800"/>
      <sheetName val="우수집수정(A-TYPE)"/>
      <sheetName val="우수집수정(B-TYPE)"/>
      <sheetName val="횡배수관날개벽"/>
      <sheetName val="날개벽수량표"/>
      <sheetName val="암거"/>
      <sheetName val="포장공"/>
      <sheetName val="배수공"/>
      <sheetName val="단위수량"/>
      <sheetName val="맨홀토공수량"/>
      <sheetName val="흄관기초"/>
      <sheetName val="단위단가"/>
      <sheetName val="A-4"/>
      <sheetName val="Sheet1"/>
      <sheetName val="계약서"/>
      <sheetName val="쎈타링"/>
      <sheetName val="덕전리"/>
      <sheetName val="SLAB&quot;1&quot;"/>
      <sheetName val="INPUT"/>
      <sheetName val="수로단위수량"/>
      <sheetName val="배수관공"/>
      <sheetName val="자재운반단가일람표"/>
      <sheetName val="낙찰표"/>
      <sheetName val="전기단가조사서"/>
      <sheetName val="중동공구"/>
      <sheetName val="DDD"/>
      <sheetName val="내역"/>
      <sheetName val="도근좌표"/>
      <sheetName val="8.PILE  (돌출)"/>
      <sheetName val="Total"/>
      <sheetName val="데리네이타현황"/>
      <sheetName val="입찰안"/>
      <sheetName val="자재단가"/>
      <sheetName val="조명시설"/>
      <sheetName val="산출근거"/>
      <sheetName val="공예을"/>
      <sheetName val="(2)"/>
      <sheetName val="노임단가"/>
      <sheetName val="산근"/>
      <sheetName val="개요"/>
      <sheetName val="별표집계"/>
      <sheetName val="일위대가(가설)"/>
      <sheetName val="북제주-표지"/>
      <sheetName val="추가예산"/>
      <sheetName val="금융비용"/>
      <sheetName val="CC16-내역서"/>
      <sheetName val="설계명세"/>
      <sheetName val="Sheet1 (2)"/>
      <sheetName val="플랜트 설치"/>
      <sheetName val="일위대가"/>
      <sheetName val="DHEQSUPT"/>
      <sheetName val="여과지동"/>
      <sheetName val="기초자료"/>
      <sheetName val="단가대비표"/>
      <sheetName val="Sheet2"/>
      <sheetName val="#REF"/>
      <sheetName val="설계변경내역서"/>
      <sheetName val="06 일위대가목록"/>
      <sheetName val="산출근거1"/>
      <sheetName val="INPUTDATA"/>
      <sheetName val="제출내역 (2)"/>
      <sheetName val="코드표"/>
      <sheetName val="선급금신청서"/>
      <sheetName val="1호토공"/>
      <sheetName val="5흙막이"/>
      <sheetName val="unitpric"/>
      <sheetName val="1. 설계조건 2.단면가정 3. 하중계산"/>
      <sheetName val="DATA 입력란"/>
      <sheetName val="DATA"/>
      <sheetName val="차액보증"/>
      <sheetName val="적용기준"/>
      <sheetName val="산출내역서집계표"/>
      <sheetName val="(A)내역서"/>
      <sheetName val="지급자재"/>
      <sheetName val="밸브설치"/>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수량산출서"/>
      <sheetName val="1"/>
      <sheetName val="시설물기초"/>
      <sheetName val="약품공급2"/>
      <sheetName val="품셈"/>
      <sheetName val="토공사"/>
      <sheetName val="(C)원내역"/>
      <sheetName val="바닥막이1.5"/>
      <sheetName val="단재적표"/>
      <sheetName val="직노"/>
      <sheetName val="별표집계"/>
      <sheetName val="수량집계"/>
      <sheetName val="맨홀조서"/>
      <sheetName val="토목수량(공정)"/>
      <sheetName val="98수문일위"/>
      <sheetName val="노임단가"/>
      <sheetName val="포장공사"/>
      <sheetName val="일위대가"/>
      <sheetName val="노무비단가"/>
      <sheetName val="일위대가표"/>
      <sheetName val="상하차비용(기계상차)"/>
      <sheetName val="수간보호"/>
      <sheetName val="운반비"/>
      <sheetName val="단가대비표"/>
      <sheetName val="인건-측정"/>
      <sheetName val="우배수"/>
    </sheetNames>
    <sheetDataSet>
      <sheetData sheetId="0" refreshError="1">
        <row r="5">
          <cell r="E5">
            <v>1088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단재적표"/>
      <sheetName val="표준지136-1"/>
      <sheetName val="136-9(낙엽송)"/>
      <sheetName val="표준지136-10"/>
      <sheetName val="재적조서"/>
      <sheetName val="수량산출서"/>
      <sheetName val="1"/>
      <sheetName val="1.취수장"/>
      <sheetName val="시설물기초"/>
      <sheetName val="품셈"/>
      <sheetName val="기초일위"/>
      <sheetName val="예가평정서표지"/>
      <sheetName val="환경기계공정표 (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단재적표"/>
      <sheetName val="표준지136-1"/>
      <sheetName val="136-9(낙엽송)"/>
      <sheetName val="표준지136-10"/>
      <sheetName val="재적조서"/>
      <sheetName val="수량산출서"/>
      <sheetName val="1"/>
    </sheetNames>
    <sheetDataSet>
      <sheetData sheetId="0" refreshError="1">
        <row r="1">
          <cell r="B1" t="str">
            <v>낙엽송</v>
          </cell>
          <cell r="C1" t="str">
            <v>낙</v>
          </cell>
        </row>
        <row r="2">
          <cell r="B2">
            <v>2</v>
          </cell>
          <cell r="C2">
            <v>4</v>
          </cell>
        </row>
        <row r="37">
          <cell r="B37" t="str">
            <v>삼나무</v>
          </cell>
          <cell r="C37" t="str">
            <v>삼</v>
          </cell>
        </row>
        <row r="38">
          <cell r="B38">
            <v>4</v>
          </cell>
          <cell r="C38">
            <v>6</v>
          </cell>
        </row>
        <row r="41">
          <cell r="B41">
            <v>3.2000000000000002E-3</v>
          </cell>
          <cell r="C41">
            <v>6.6E-3</v>
          </cell>
        </row>
        <row r="42">
          <cell r="B42">
            <v>3.8999999999999998E-3</v>
          </cell>
          <cell r="C42">
            <v>8.2000000000000007E-3</v>
          </cell>
        </row>
        <row r="43">
          <cell r="B43">
            <v>4.7000000000000002E-3</v>
          </cell>
          <cell r="C43">
            <v>9.7999999999999997E-3</v>
          </cell>
        </row>
        <row r="44">
          <cell r="B44">
            <v>5.4999999999999997E-3</v>
          </cell>
          <cell r="C44">
            <v>1.14E-2</v>
          </cell>
        </row>
        <row r="45">
          <cell r="B45">
            <v>6.1999999999999998E-3</v>
          </cell>
          <cell r="C45">
            <v>1.29E-2</v>
          </cell>
        </row>
        <row r="46">
          <cell r="B46">
            <v>7.0000000000000001E-3</v>
          </cell>
          <cell r="C46">
            <v>1.4500000000000001E-2</v>
          </cell>
        </row>
        <row r="47">
          <cell r="B47">
            <v>7.7000000000000002E-3</v>
          </cell>
          <cell r="C47">
            <v>1.61E-2</v>
          </cell>
        </row>
        <row r="48">
          <cell r="B48">
            <v>8.5000000000000006E-3</v>
          </cell>
          <cell r="C48">
            <v>1.7600000000000001E-2</v>
          </cell>
        </row>
        <row r="49">
          <cell r="B49">
            <v>9.1999999999999998E-3</v>
          </cell>
          <cell r="C49">
            <v>1.9199999999999998E-2</v>
          </cell>
        </row>
        <row r="50">
          <cell r="B50">
            <v>9.9000000000000008E-3</v>
          </cell>
          <cell r="C50">
            <v>2.07E-2</v>
          </cell>
        </row>
        <row r="51">
          <cell r="C51">
            <v>2.2200000000000001E-2</v>
          </cell>
        </row>
        <row r="68">
          <cell r="B68" t="str">
            <v>해송</v>
          </cell>
          <cell r="C68" t="str">
            <v>해</v>
          </cell>
        </row>
        <row r="69">
          <cell r="B69">
            <v>4</v>
          </cell>
          <cell r="C69">
            <v>6</v>
          </cell>
        </row>
        <row r="72">
          <cell r="B72">
            <v>3.0999999999999999E-3</v>
          </cell>
          <cell r="C72">
            <v>6.4999999999999997E-3</v>
          </cell>
        </row>
        <row r="73">
          <cell r="B73">
            <v>3.8E-3</v>
          </cell>
          <cell r="C73">
            <v>8.0999999999999996E-3</v>
          </cell>
        </row>
        <row r="74">
          <cell r="B74">
            <v>4.4999999999999997E-3</v>
          </cell>
          <cell r="C74">
            <v>9.5999999999999992E-3</v>
          </cell>
        </row>
        <row r="75">
          <cell r="B75">
            <v>5.1999999999999998E-3</v>
          </cell>
          <cell r="C75">
            <v>1.0999999999999999E-2</v>
          </cell>
        </row>
        <row r="76">
          <cell r="B76">
            <v>5.7999999999999996E-3</v>
          </cell>
          <cell r="C76">
            <v>1.2500000000000001E-2</v>
          </cell>
        </row>
        <row r="77">
          <cell r="B77">
            <v>6.4999999999999997E-3</v>
          </cell>
          <cell r="C77">
            <v>1.4E-2</v>
          </cell>
        </row>
        <row r="78">
          <cell r="B78">
            <v>7.1999999999999998E-3</v>
          </cell>
          <cell r="C78">
            <v>1.54E-2</v>
          </cell>
        </row>
        <row r="99">
          <cell r="B99" t="str">
            <v>잣나무</v>
          </cell>
          <cell r="C99" t="str">
            <v>잣</v>
          </cell>
        </row>
        <row r="100">
          <cell r="B100">
            <v>6</v>
          </cell>
          <cell r="C100">
            <v>8</v>
          </cell>
        </row>
        <row r="104">
          <cell r="B104">
            <v>7.4999999999999997E-3</v>
          </cell>
          <cell r="C104">
            <v>1.29E-2</v>
          </cell>
        </row>
        <row r="105">
          <cell r="B105">
            <v>9.1000000000000004E-3</v>
          </cell>
          <cell r="C105">
            <v>1.5800000000000002E-2</v>
          </cell>
        </row>
        <row r="106">
          <cell r="B106">
            <v>1.0699999999999999E-2</v>
          </cell>
          <cell r="C106">
            <v>1.8700000000000001E-2</v>
          </cell>
        </row>
        <row r="107">
          <cell r="B107">
            <v>1.24E-2</v>
          </cell>
          <cell r="C107">
            <v>2.1600000000000001E-2</v>
          </cell>
        </row>
        <row r="108">
          <cell r="B108">
            <v>1.4E-2</v>
          </cell>
          <cell r="C108">
            <v>2.4500000000000001E-2</v>
          </cell>
        </row>
        <row r="109">
          <cell r="B109">
            <v>1.5699999999999999E-2</v>
          </cell>
          <cell r="C109">
            <v>2.7400000000000001E-2</v>
          </cell>
        </row>
        <row r="110">
          <cell r="B110">
            <v>1.7299999999999999E-2</v>
          </cell>
          <cell r="C110">
            <v>3.0300000000000001E-2</v>
          </cell>
        </row>
        <row r="111">
          <cell r="B111">
            <v>1.9E-2</v>
          </cell>
          <cell r="C111">
            <v>3.32E-2</v>
          </cell>
        </row>
        <row r="112">
          <cell r="B112">
            <v>2.06E-2</v>
          </cell>
          <cell r="C112">
            <v>3.6200000000000003E-2</v>
          </cell>
        </row>
        <row r="113">
          <cell r="B113">
            <v>2.23E-2</v>
          </cell>
          <cell r="C113">
            <v>3.9100000000000003E-2</v>
          </cell>
        </row>
        <row r="114">
          <cell r="B114">
            <v>2.3900000000000001E-2</v>
          </cell>
          <cell r="C114">
            <v>4.2000000000000003E-2</v>
          </cell>
        </row>
        <row r="115">
          <cell r="B115">
            <v>2.5600000000000001E-2</v>
          </cell>
          <cell r="C115">
            <v>4.4999999999999998E-2</v>
          </cell>
        </row>
        <row r="116">
          <cell r="B116">
            <v>2.7199999999999998E-2</v>
          </cell>
          <cell r="C116">
            <v>4.7899999999999998E-2</v>
          </cell>
        </row>
        <row r="117">
          <cell r="B117">
            <v>2.8899999999999999E-2</v>
          </cell>
          <cell r="C117">
            <v>5.0799999999999998E-2</v>
          </cell>
        </row>
        <row r="118">
          <cell r="B118">
            <v>3.0499999999999999E-2</v>
          </cell>
          <cell r="C118">
            <v>5.3800000000000001E-2</v>
          </cell>
        </row>
        <row r="119">
          <cell r="B119">
            <v>3.2199999999999999E-2</v>
          </cell>
          <cell r="C119">
            <v>5.67E-2</v>
          </cell>
        </row>
        <row r="120">
          <cell r="B120">
            <v>3.3799999999999997E-2</v>
          </cell>
          <cell r="C120">
            <v>5.96E-2</v>
          </cell>
        </row>
        <row r="121">
          <cell r="B121">
            <v>3.5499999999999997E-2</v>
          </cell>
          <cell r="C121">
            <v>6.2600000000000003E-2</v>
          </cell>
        </row>
        <row r="122">
          <cell r="B122">
            <v>3.7100000000000001E-2</v>
          </cell>
          <cell r="C122">
            <v>6.5500000000000003E-2</v>
          </cell>
        </row>
        <row r="123">
          <cell r="B123">
            <v>3.8800000000000001E-2</v>
          </cell>
          <cell r="C123">
            <v>6.8500000000000005E-2</v>
          </cell>
        </row>
        <row r="124">
          <cell r="B124">
            <v>4.0500000000000001E-2</v>
          </cell>
          <cell r="C124">
            <v>7.1400000000000005E-2</v>
          </cell>
        </row>
        <row r="125">
          <cell r="B125">
            <v>4.2099999999999999E-2</v>
          </cell>
          <cell r="C125">
            <v>7.4300000000000005E-2</v>
          </cell>
        </row>
        <row r="126">
          <cell r="B126">
            <v>4.3799999999999999E-2</v>
          </cell>
          <cell r="C126">
            <v>7.7299999999999994E-2</v>
          </cell>
        </row>
        <row r="127">
          <cell r="B127">
            <v>4.5400000000000003E-2</v>
          </cell>
          <cell r="C127">
            <v>8.0199999999999994E-2</v>
          </cell>
        </row>
        <row r="128">
          <cell r="B128">
            <v>4.7100000000000003E-2</v>
          </cell>
          <cell r="C128">
            <v>8.3099999999999993E-2</v>
          </cell>
        </row>
        <row r="129">
          <cell r="B129">
            <v>4.87E-2</v>
          </cell>
          <cell r="C129">
            <v>8.6099999999999996E-2</v>
          </cell>
        </row>
        <row r="130">
          <cell r="B130">
            <v>5.04E-2</v>
          </cell>
          <cell r="C130">
            <v>8.8999999999999996E-2</v>
          </cell>
        </row>
        <row r="131">
          <cell r="B131">
            <v>5.1999999999999998E-2</v>
          </cell>
          <cell r="C131">
            <v>9.1999999999999998E-2</v>
          </cell>
        </row>
        <row r="132">
          <cell r="B132">
            <v>5.3699999999999998E-2</v>
          </cell>
          <cell r="C132">
            <v>9.4899999999999998E-2</v>
          </cell>
        </row>
        <row r="133">
          <cell r="B133">
            <v>5.5399999999999998E-2</v>
          </cell>
          <cell r="C133">
            <v>9.7799999999999998E-2</v>
          </cell>
        </row>
        <row r="134">
          <cell r="B134">
            <v>5.7000000000000002E-2</v>
          </cell>
          <cell r="C134">
            <v>0.1008</v>
          </cell>
        </row>
        <row r="135">
          <cell r="B135" t="str">
            <v>리기다소나무</v>
          </cell>
          <cell r="C135" t="str">
            <v>리</v>
          </cell>
        </row>
        <row r="136">
          <cell r="B136">
            <v>6</v>
          </cell>
          <cell r="C136">
            <v>8</v>
          </cell>
        </row>
        <row r="140">
          <cell r="B140">
            <v>7.7000000000000002E-3</v>
          </cell>
          <cell r="C140">
            <v>1.32E-2</v>
          </cell>
        </row>
        <row r="141">
          <cell r="B141">
            <v>9.2999999999999992E-3</v>
          </cell>
          <cell r="C141">
            <v>1.6E-2</v>
          </cell>
        </row>
        <row r="142">
          <cell r="B142">
            <v>1.0999999999999999E-2</v>
          </cell>
          <cell r="C142">
            <v>1.89E-2</v>
          </cell>
        </row>
        <row r="143">
          <cell r="B143">
            <v>1.26E-2</v>
          </cell>
          <cell r="C143">
            <v>2.1700000000000001E-2</v>
          </cell>
        </row>
        <row r="144">
          <cell r="B144">
            <v>1.4200000000000001E-2</v>
          </cell>
          <cell r="C144">
            <v>2.4500000000000001E-2</v>
          </cell>
        </row>
        <row r="145">
          <cell r="B145">
            <v>1.5900000000000001E-2</v>
          </cell>
          <cell r="C145">
            <v>2.7400000000000001E-2</v>
          </cell>
        </row>
        <row r="146">
          <cell r="B146">
            <v>1.7500000000000002E-2</v>
          </cell>
          <cell r="C146">
            <v>3.0200000000000001E-2</v>
          </cell>
        </row>
        <row r="147">
          <cell r="B147">
            <v>1.9099999999999999E-2</v>
          </cell>
          <cell r="C147">
            <v>3.3000000000000002E-2</v>
          </cell>
        </row>
        <row r="148">
          <cell r="B148">
            <v>2.0799999999999999E-2</v>
          </cell>
          <cell r="C148">
            <v>3.5900000000000001E-2</v>
          </cell>
        </row>
        <row r="149">
          <cell r="B149">
            <v>2.24E-2</v>
          </cell>
          <cell r="C149">
            <v>3.8699999999999998E-2</v>
          </cell>
        </row>
        <row r="150">
          <cell r="B150">
            <v>2.4E-2</v>
          </cell>
          <cell r="C150">
            <v>4.1500000000000002E-2</v>
          </cell>
        </row>
        <row r="151">
          <cell r="B151">
            <v>2.5600000000000001E-2</v>
          </cell>
          <cell r="C151">
            <v>4.4400000000000002E-2</v>
          </cell>
        </row>
        <row r="152">
          <cell r="B152">
            <v>2.7300000000000001E-2</v>
          </cell>
          <cell r="C152">
            <v>4.7199999999999999E-2</v>
          </cell>
        </row>
        <row r="153">
          <cell r="B153">
            <v>2.8899999999999999E-2</v>
          </cell>
          <cell r="C153">
            <v>0.05</v>
          </cell>
        </row>
        <row r="154">
          <cell r="B154">
            <v>3.0499999999999999E-2</v>
          </cell>
          <cell r="C154">
            <v>5.2900000000000003E-2</v>
          </cell>
        </row>
        <row r="155">
          <cell r="B155">
            <v>3.2199999999999999E-2</v>
          </cell>
          <cell r="C155">
            <v>5.57E-2</v>
          </cell>
        </row>
        <row r="156">
          <cell r="B156">
            <v>3.3799999999999997E-2</v>
          </cell>
          <cell r="C156">
            <v>5.8500000000000003E-2</v>
          </cell>
        </row>
        <row r="157">
          <cell r="B157">
            <v>3.5400000000000001E-2</v>
          </cell>
          <cell r="C157">
            <v>6.1400000000000003E-2</v>
          </cell>
        </row>
        <row r="158">
          <cell r="B158">
            <v>3.7100000000000001E-2</v>
          </cell>
          <cell r="C158">
            <v>6.4199999999999993E-2</v>
          </cell>
        </row>
        <row r="159">
          <cell r="B159">
            <v>3.8699999999999998E-2</v>
          </cell>
          <cell r="C159">
            <v>6.7000000000000004E-2</v>
          </cell>
        </row>
        <row r="160">
          <cell r="B160">
            <v>4.0300000000000002E-2</v>
          </cell>
          <cell r="C160">
            <v>6.9900000000000004E-2</v>
          </cell>
        </row>
        <row r="161">
          <cell r="B161">
            <v>4.19E-2</v>
          </cell>
          <cell r="C161">
            <v>7.2700000000000001E-2</v>
          </cell>
        </row>
        <row r="162">
          <cell r="B162">
            <v>4.36E-2</v>
          </cell>
          <cell r="C162">
            <v>7.5499999999999998E-2</v>
          </cell>
        </row>
        <row r="163">
          <cell r="B163">
            <v>4.5199999999999997E-2</v>
          </cell>
          <cell r="C163">
            <v>7.8399999999999997E-2</v>
          </cell>
        </row>
        <row r="164">
          <cell r="B164">
            <v>4.6800000000000001E-2</v>
          </cell>
          <cell r="C164">
            <v>8.1199999999999994E-2</v>
          </cell>
        </row>
        <row r="165">
          <cell r="B165">
            <v>4.8500000000000001E-2</v>
          </cell>
          <cell r="C165">
            <v>8.4000000000000005E-2</v>
          </cell>
        </row>
        <row r="166">
          <cell r="B166">
            <v>5.0099999999999999E-2</v>
          </cell>
          <cell r="C166">
            <v>8.6900000000000005E-2</v>
          </cell>
        </row>
        <row r="167">
          <cell r="B167">
            <v>5.1700000000000003E-2</v>
          </cell>
          <cell r="C167">
            <v>8.9700000000000002E-2</v>
          </cell>
        </row>
        <row r="168">
          <cell r="B168">
            <v>5.3400000000000003E-2</v>
          </cell>
          <cell r="C168">
            <v>9.2499999999999999E-2</v>
          </cell>
        </row>
        <row r="169">
          <cell r="B169">
            <v>5.5E-2</v>
          </cell>
          <cell r="C169">
            <v>9.5399999999999999E-2</v>
          </cell>
        </row>
        <row r="170">
          <cell r="B170">
            <v>5.6599999999999998E-2</v>
          </cell>
          <cell r="C170">
            <v>9.8199999999999996E-2</v>
          </cell>
        </row>
        <row r="171">
          <cell r="B171" t="str">
            <v>이태리포플러</v>
          </cell>
          <cell r="C171" t="str">
            <v>이</v>
          </cell>
        </row>
        <row r="172">
          <cell r="B172">
            <v>2</v>
          </cell>
          <cell r="C172">
            <v>4</v>
          </cell>
        </row>
        <row r="202">
          <cell r="B202" t="str">
            <v>중부지방소나무</v>
          </cell>
          <cell r="C202" t="str">
            <v>소</v>
          </cell>
        </row>
        <row r="203">
          <cell r="B203">
            <v>2</v>
          </cell>
          <cell r="C203">
            <v>4</v>
          </cell>
        </row>
        <row r="238">
          <cell r="B238" t="str">
            <v>강원지방소나무</v>
          </cell>
          <cell r="C238" t="str">
            <v>강</v>
          </cell>
        </row>
        <row r="239">
          <cell r="B239">
            <v>2</v>
          </cell>
          <cell r="C239">
            <v>4</v>
          </cell>
        </row>
        <row r="274">
          <cell r="B274" t="str">
            <v>상수리나무</v>
          </cell>
          <cell r="C274" t="str">
            <v>상</v>
          </cell>
        </row>
        <row r="275">
          <cell r="B275">
            <v>2</v>
          </cell>
          <cell r="C275">
            <v>4</v>
          </cell>
        </row>
        <row r="310">
          <cell r="B310" t="str">
            <v>신갈나무</v>
          </cell>
          <cell r="C310" t="str">
            <v>신</v>
          </cell>
        </row>
        <row r="311">
          <cell r="B311">
            <v>2</v>
          </cell>
          <cell r="C311">
            <v>4</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단재적표"/>
      <sheetName val="표준지136-1"/>
      <sheetName val="136-9(낙엽송)"/>
      <sheetName val="표준지136-10"/>
      <sheetName val="재적조서"/>
      <sheetName val="1"/>
      <sheetName val="수량산출서"/>
      <sheetName val="시설물기초"/>
      <sheetName val="품셈"/>
    </sheetNames>
    <sheetDataSet>
      <sheetData sheetId="0">
        <row r="1">
          <cell r="B1" t="str">
            <v>낙엽송</v>
          </cell>
          <cell r="C1" t="str">
            <v>낙</v>
          </cell>
        </row>
        <row r="2">
          <cell r="B2">
            <v>2</v>
          </cell>
          <cell r="C2">
            <v>4</v>
          </cell>
        </row>
        <row r="37">
          <cell r="B37" t="str">
            <v>삼나무</v>
          </cell>
          <cell r="C37" t="str">
            <v>삼</v>
          </cell>
        </row>
        <row r="38">
          <cell r="B38">
            <v>4</v>
          </cell>
          <cell r="C38">
            <v>6</v>
          </cell>
        </row>
        <row r="41">
          <cell r="B41">
            <v>3.2000000000000002E-3</v>
          </cell>
          <cell r="C41">
            <v>6.6E-3</v>
          </cell>
        </row>
        <row r="42">
          <cell r="B42">
            <v>3.8999999999999998E-3</v>
          </cell>
          <cell r="C42">
            <v>8.2000000000000007E-3</v>
          </cell>
        </row>
        <row r="43">
          <cell r="B43">
            <v>4.7000000000000002E-3</v>
          </cell>
          <cell r="C43">
            <v>9.7999999999999997E-3</v>
          </cell>
        </row>
        <row r="44">
          <cell r="B44">
            <v>5.4999999999999997E-3</v>
          </cell>
          <cell r="C44">
            <v>1.14E-2</v>
          </cell>
        </row>
        <row r="45">
          <cell r="B45">
            <v>6.1999999999999998E-3</v>
          </cell>
          <cell r="C45">
            <v>1.29E-2</v>
          </cell>
        </row>
        <row r="46">
          <cell r="B46">
            <v>7.0000000000000001E-3</v>
          </cell>
          <cell r="C46">
            <v>1.4500000000000001E-2</v>
          </cell>
        </row>
        <row r="47">
          <cell r="B47">
            <v>7.7000000000000002E-3</v>
          </cell>
          <cell r="C47">
            <v>1.61E-2</v>
          </cell>
        </row>
        <row r="48">
          <cell r="B48">
            <v>8.5000000000000006E-3</v>
          </cell>
          <cell r="C48">
            <v>1.7600000000000001E-2</v>
          </cell>
        </row>
        <row r="49">
          <cell r="B49">
            <v>9.1999999999999998E-3</v>
          </cell>
          <cell r="C49">
            <v>1.9199999999999998E-2</v>
          </cell>
        </row>
        <row r="50">
          <cell r="B50">
            <v>9.9000000000000008E-3</v>
          </cell>
          <cell r="C50">
            <v>2.07E-2</v>
          </cell>
        </row>
        <row r="51">
          <cell r="C51">
            <v>2.2200000000000001E-2</v>
          </cell>
        </row>
        <row r="68">
          <cell r="B68" t="str">
            <v>해송</v>
          </cell>
          <cell r="C68" t="str">
            <v>해</v>
          </cell>
        </row>
        <row r="69">
          <cell r="B69">
            <v>4</v>
          </cell>
          <cell r="C69">
            <v>6</v>
          </cell>
        </row>
        <row r="72">
          <cell r="B72">
            <v>3.0999999999999999E-3</v>
          </cell>
          <cell r="C72">
            <v>6.4999999999999997E-3</v>
          </cell>
        </row>
        <row r="73">
          <cell r="B73">
            <v>3.8E-3</v>
          </cell>
          <cell r="C73">
            <v>8.0999999999999996E-3</v>
          </cell>
        </row>
        <row r="74">
          <cell r="B74">
            <v>4.4999999999999997E-3</v>
          </cell>
          <cell r="C74">
            <v>9.5999999999999992E-3</v>
          </cell>
        </row>
        <row r="75">
          <cell r="B75">
            <v>5.1999999999999998E-3</v>
          </cell>
          <cell r="C75">
            <v>1.0999999999999999E-2</v>
          </cell>
        </row>
        <row r="76">
          <cell r="B76">
            <v>5.7999999999999996E-3</v>
          </cell>
          <cell r="C76">
            <v>1.2500000000000001E-2</v>
          </cell>
        </row>
        <row r="77">
          <cell r="B77">
            <v>6.4999999999999997E-3</v>
          </cell>
          <cell r="C77">
            <v>1.4E-2</v>
          </cell>
        </row>
        <row r="78">
          <cell r="B78">
            <v>7.1999999999999998E-3</v>
          </cell>
          <cell r="C78">
            <v>1.54E-2</v>
          </cell>
        </row>
        <row r="99">
          <cell r="B99" t="str">
            <v>잣나무</v>
          </cell>
          <cell r="C99" t="str">
            <v>잣</v>
          </cell>
        </row>
        <row r="100">
          <cell r="B100">
            <v>6</v>
          </cell>
          <cell r="C100">
            <v>8</v>
          </cell>
        </row>
        <row r="104">
          <cell r="B104">
            <v>7.4999999999999997E-3</v>
          </cell>
          <cell r="C104">
            <v>1.29E-2</v>
          </cell>
        </row>
        <row r="105">
          <cell r="B105">
            <v>9.1000000000000004E-3</v>
          </cell>
          <cell r="C105">
            <v>1.5800000000000002E-2</v>
          </cell>
        </row>
        <row r="106">
          <cell r="B106">
            <v>1.0699999999999999E-2</v>
          </cell>
          <cell r="C106">
            <v>1.8700000000000001E-2</v>
          </cell>
        </row>
        <row r="107">
          <cell r="B107">
            <v>1.24E-2</v>
          </cell>
          <cell r="C107">
            <v>2.1600000000000001E-2</v>
          </cell>
        </row>
        <row r="108">
          <cell r="B108">
            <v>1.4E-2</v>
          </cell>
          <cell r="C108">
            <v>2.4500000000000001E-2</v>
          </cell>
        </row>
        <row r="109">
          <cell r="B109">
            <v>1.5699999999999999E-2</v>
          </cell>
          <cell r="C109">
            <v>2.7400000000000001E-2</v>
          </cell>
        </row>
        <row r="110">
          <cell r="B110">
            <v>1.7299999999999999E-2</v>
          </cell>
          <cell r="C110">
            <v>3.0300000000000001E-2</v>
          </cell>
        </row>
        <row r="111">
          <cell r="B111">
            <v>1.9E-2</v>
          </cell>
          <cell r="C111">
            <v>3.32E-2</v>
          </cell>
        </row>
        <row r="112">
          <cell r="B112">
            <v>2.06E-2</v>
          </cell>
          <cell r="C112">
            <v>3.6200000000000003E-2</v>
          </cell>
        </row>
        <row r="113">
          <cell r="B113">
            <v>2.23E-2</v>
          </cell>
          <cell r="C113">
            <v>3.9100000000000003E-2</v>
          </cell>
        </row>
        <row r="114">
          <cell r="B114">
            <v>2.3900000000000001E-2</v>
          </cell>
          <cell r="C114">
            <v>4.2000000000000003E-2</v>
          </cell>
        </row>
        <row r="115">
          <cell r="B115">
            <v>2.5600000000000001E-2</v>
          </cell>
          <cell r="C115">
            <v>4.4999999999999998E-2</v>
          </cell>
        </row>
        <row r="116">
          <cell r="B116">
            <v>2.7199999999999998E-2</v>
          </cell>
          <cell r="C116">
            <v>4.7899999999999998E-2</v>
          </cell>
        </row>
        <row r="117">
          <cell r="B117">
            <v>2.8899999999999999E-2</v>
          </cell>
          <cell r="C117">
            <v>5.0799999999999998E-2</v>
          </cell>
        </row>
        <row r="118">
          <cell r="B118">
            <v>3.0499999999999999E-2</v>
          </cell>
          <cell r="C118">
            <v>5.3800000000000001E-2</v>
          </cell>
        </row>
        <row r="119">
          <cell r="B119">
            <v>3.2199999999999999E-2</v>
          </cell>
          <cell r="C119">
            <v>5.67E-2</v>
          </cell>
        </row>
        <row r="120">
          <cell r="B120">
            <v>3.3799999999999997E-2</v>
          </cell>
          <cell r="C120">
            <v>5.96E-2</v>
          </cell>
        </row>
        <row r="121">
          <cell r="B121">
            <v>3.5499999999999997E-2</v>
          </cell>
          <cell r="C121">
            <v>6.2600000000000003E-2</v>
          </cell>
        </row>
        <row r="122">
          <cell r="B122">
            <v>3.7100000000000001E-2</v>
          </cell>
          <cell r="C122">
            <v>6.5500000000000003E-2</v>
          </cell>
        </row>
        <row r="123">
          <cell r="B123">
            <v>3.8800000000000001E-2</v>
          </cell>
          <cell r="C123">
            <v>6.8500000000000005E-2</v>
          </cell>
        </row>
        <row r="124">
          <cell r="B124">
            <v>4.0500000000000001E-2</v>
          </cell>
          <cell r="C124">
            <v>7.1400000000000005E-2</v>
          </cell>
        </row>
        <row r="125">
          <cell r="B125">
            <v>4.2099999999999999E-2</v>
          </cell>
          <cell r="C125">
            <v>7.4300000000000005E-2</v>
          </cell>
        </row>
        <row r="126">
          <cell r="B126">
            <v>4.3799999999999999E-2</v>
          </cell>
          <cell r="C126">
            <v>7.7299999999999994E-2</v>
          </cell>
        </row>
        <row r="127">
          <cell r="B127">
            <v>4.5400000000000003E-2</v>
          </cell>
          <cell r="C127">
            <v>8.0199999999999994E-2</v>
          </cell>
        </row>
        <row r="128">
          <cell r="B128">
            <v>4.7100000000000003E-2</v>
          </cell>
          <cell r="C128">
            <v>8.3099999999999993E-2</v>
          </cell>
        </row>
        <row r="129">
          <cell r="B129">
            <v>4.87E-2</v>
          </cell>
          <cell r="C129">
            <v>8.6099999999999996E-2</v>
          </cell>
        </row>
        <row r="130">
          <cell r="B130">
            <v>5.04E-2</v>
          </cell>
          <cell r="C130">
            <v>8.8999999999999996E-2</v>
          </cell>
        </row>
        <row r="131">
          <cell r="B131">
            <v>5.1999999999999998E-2</v>
          </cell>
          <cell r="C131">
            <v>9.1999999999999998E-2</v>
          </cell>
        </row>
        <row r="132">
          <cell r="B132">
            <v>5.3699999999999998E-2</v>
          </cell>
          <cell r="C132">
            <v>9.4899999999999998E-2</v>
          </cell>
        </row>
        <row r="133">
          <cell r="B133">
            <v>5.5399999999999998E-2</v>
          </cell>
          <cell r="C133">
            <v>9.7799999999999998E-2</v>
          </cell>
        </row>
        <row r="134">
          <cell r="B134">
            <v>5.7000000000000002E-2</v>
          </cell>
          <cell r="C134">
            <v>0.1008</v>
          </cell>
        </row>
        <row r="135">
          <cell r="B135" t="str">
            <v>리기다소나무</v>
          </cell>
          <cell r="C135" t="str">
            <v>리</v>
          </cell>
        </row>
        <row r="136">
          <cell r="B136">
            <v>6</v>
          </cell>
          <cell r="C136">
            <v>8</v>
          </cell>
        </row>
        <row r="140">
          <cell r="B140">
            <v>7.7000000000000002E-3</v>
          </cell>
          <cell r="C140">
            <v>1.32E-2</v>
          </cell>
        </row>
        <row r="141">
          <cell r="B141">
            <v>9.2999999999999992E-3</v>
          </cell>
          <cell r="C141">
            <v>1.6E-2</v>
          </cell>
        </row>
        <row r="142">
          <cell r="B142">
            <v>1.0999999999999999E-2</v>
          </cell>
          <cell r="C142">
            <v>1.89E-2</v>
          </cell>
        </row>
        <row r="143">
          <cell r="B143">
            <v>1.26E-2</v>
          </cell>
          <cell r="C143">
            <v>2.1700000000000001E-2</v>
          </cell>
        </row>
        <row r="144">
          <cell r="B144">
            <v>1.4200000000000001E-2</v>
          </cell>
          <cell r="C144">
            <v>2.4500000000000001E-2</v>
          </cell>
        </row>
        <row r="145">
          <cell r="B145">
            <v>1.5900000000000001E-2</v>
          </cell>
          <cell r="C145">
            <v>2.7400000000000001E-2</v>
          </cell>
        </row>
        <row r="146">
          <cell r="B146">
            <v>1.7500000000000002E-2</v>
          </cell>
          <cell r="C146">
            <v>3.0200000000000001E-2</v>
          </cell>
        </row>
        <row r="147">
          <cell r="B147">
            <v>1.9099999999999999E-2</v>
          </cell>
          <cell r="C147">
            <v>3.3000000000000002E-2</v>
          </cell>
        </row>
        <row r="148">
          <cell r="B148">
            <v>2.0799999999999999E-2</v>
          </cell>
          <cell r="C148">
            <v>3.5900000000000001E-2</v>
          </cell>
        </row>
        <row r="149">
          <cell r="B149">
            <v>2.24E-2</v>
          </cell>
          <cell r="C149">
            <v>3.8699999999999998E-2</v>
          </cell>
        </row>
        <row r="150">
          <cell r="B150">
            <v>2.4E-2</v>
          </cell>
          <cell r="C150">
            <v>4.1500000000000002E-2</v>
          </cell>
        </row>
        <row r="151">
          <cell r="B151">
            <v>2.5600000000000001E-2</v>
          </cell>
          <cell r="C151">
            <v>4.4400000000000002E-2</v>
          </cell>
        </row>
        <row r="152">
          <cell r="B152">
            <v>2.7300000000000001E-2</v>
          </cell>
          <cell r="C152">
            <v>4.7199999999999999E-2</v>
          </cell>
        </row>
        <row r="153">
          <cell r="B153">
            <v>2.8899999999999999E-2</v>
          </cell>
          <cell r="C153">
            <v>0.05</v>
          </cell>
        </row>
        <row r="154">
          <cell r="B154">
            <v>3.0499999999999999E-2</v>
          </cell>
          <cell r="C154">
            <v>5.2900000000000003E-2</v>
          </cell>
        </row>
        <row r="155">
          <cell r="B155">
            <v>3.2199999999999999E-2</v>
          </cell>
          <cell r="C155">
            <v>5.57E-2</v>
          </cell>
        </row>
        <row r="156">
          <cell r="B156">
            <v>3.3799999999999997E-2</v>
          </cell>
          <cell r="C156">
            <v>5.8500000000000003E-2</v>
          </cell>
        </row>
        <row r="157">
          <cell r="B157">
            <v>3.5400000000000001E-2</v>
          </cell>
          <cell r="C157">
            <v>6.1400000000000003E-2</v>
          </cell>
        </row>
        <row r="158">
          <cell r="B158">
            <v>3.7100000000000001E-2</v>
          </cell>
          <cell r="C158">
            <v>6.4199999999999993E-2</v>
          </cell>
        </row>
        <row r="159">
          <cell r="B159">
            <v>3.8699999999999998E-2</v>
          </cell>
          <cell r="C159">
            <v>6.7000000000000004E-2</v>
          </cell>
        </row>
        <row r="160">
          <cell r="B160">
            <v>4.0300000000000002E-2</v>
          </cell>
          <cell r="C160">
            <v>6.9900000000000004E-2</v>
          </cell>
        </row>
        <row r="161">
          <cell r="B161">
            <v>4.19E-2</v>
          </cell>
          <cell r="C161">
            <v>7.2700000000000001E-2</v>
          </cell>
        </row>
        <row r="162">
          <cell r="B162">
            <v>4.36E-2</v>
          </cell>
          <cell r="C162">
            <v>7.5499999999999998E-2</v>
          </cell>
        </row>
        <row r="163">
          <cell r="B163">
            <v>4.5199999999999997E-2</v>
          </cell>
          <cell r="C163">
            <v>7.8399999999999997E-2</v>
          </cell>
        </row>
        <row r="164">
          <cell r="B164">
            <v>4.6800000000000001E-2</v>
          </cell>
          <cell r="C164">
            <v>8.1199999999999994E-2</v>
          </cell>
        </row>
        <row r="165">
          <cell r="B165">
            <v>4.8500000000000001E-2</v>
          </cell>
          <cell r="C165">
            <v>8.4000000000000005E-2</v>
          </cell>
        </row>
        <row r="166">
          <cell r="B166">
            <v>5.0099999999999999E-2</v>
          </cell>
          <cell r="C166">
            <v>8.6900000000000005E-2</v>
          </cell>
        </row>
        <row r="167">
          <cell r="B167">
            <v>5.1700000000000003E-2</v>
          </cell>
          <cell r="C167">
            <v>8.9700000000000002E-2</v>
          </cell>
        </row>
        <row r="168">
          <cell r="B168">
            <v>5.3400000000000003E-2</v>
          </cell>
          <cell r="C168">
            <v>9.2499999999999999E-2</v>
          </cell>
        </row>
        <row r="169">
          <cell r="B169">
            <v>5.5E-2</v>
          </cell>
          <cell r="C169">
            <v>9.5399999999999999E-2</v>
          </cell>
        </row>
        <row r="170">
          <cell r="B170">
            <v>5.6599999999999998E-2</v>
          </cell>
          <cell r="C170">
            <v>9.8199999999999996E-2</v>
          </cell>
        </row>
        <row r="171">
          <cell r="B171" t="str">
            <v>이태리포플러</v>
          </cell>
          <cell r="C171" t="str">
            <v>이</v>
          </cell>
        </row>
        <row r="172">
          <cell r="B172">
            <v>2</v>
          </cell>
          <cell r="C172">
            <v>4</v>
          </cell>
        </row>
        <row r="202">
          <cell r="B202" t="str">
            <v>중부지방소나무</v>
          </cell>
          <cell r="C202" t="str">
            <v>소</v>
          </cell>
        </row>
        <row r="203">
          <cell r="B203">
            <v>2</v>
          </cell>
          <cell r="C203">
            <v>4</v>
          </cell>
        </row>
        <row r="238">
          <cell r="B238" t="str">
            <v>강원지방소나무</v>
          </cell>
          <cell r="C238" t="str">
            <v>강</v>
          </cell>
        </row>
        <row r="239">
          <cell r="B239">
            <v>2</v>
          </cell>
          <cell r="C239">
            <v>4</v>
          </cell>
        </row>
        <row r="274">
          <cell r="B274" t="str">
            <v>상수리나무</v>
          </cell>
          <cell r="C274" t="str">
            <v>상</v>
          </cell>
        </row>
        <row r="275">
          <cell r="B275">
            <v>2</v>
          </cell>
          <cell r="C275">
            <v>4</v>
          </cell>
        </row>
        <row r="310">
          <cell r="B310" t="str">
            <v>신갈나무</v>
          </cell>
          <cell r="C310" t="str">
            <v>신</v>
          </cell>
        </row>
        <row r="311">
          <cell r="B311">
            <v>2</v>
          </cell>
          <cell r="C311">
            <v>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sheetName val="총괄표"/>
      <sheetName val="예산서"/>
      <sheetName val="송전내역"/>
      <sheetName val="토목내역"/>
      <sheetName val="DANGA"/>
      <sheetName val="자재단가"/>
      <sheetName val="송전품"/>
      <sheetName val="송전품부표"/>
      <sheetName val="운반"/>
      <sheetName val="별표집계"/>
      <sheetName val="단재적표"/>
      <sheetName val="수량산출서"/>
      <sheetName val="1"/>
      <sheetName val="00상노임"/>
      <sheetName val="수량집계"/>
      <sheetName val="단가대비표"/>
      <sheetName val="품셈"/>
      <sheetName val="접속도로1"/>
      <sheetName val="직노"/>
      <sheetName val="업무코드(보호해제-0000)"/>
      <sheetName val="날개벽수량표"/>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sheetName val="총괄표"/>
      <sheetName val="예산서"/>
      <sheetName val="송전내역"/>
      <sheetName val="토목내역"/>
      <sheetName val="DANGA"/>
      <sheetName val="자재단가"/>
      <sheetName val="송전품"/>
      <sheetName val="송전품부표"/>
      <sheetName val="운반"/>
      <sheetName val="별표집계"/>
      <sheetName val="단재적표"/>
      <sheetName val="수량산출서"/>
      <sheetName val="1"/>
      <sheetName val="00상노임"/>
      <sheetName val="품셈"/>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설계설명서"/>
      <sheetName val="안정검정"/>
      <sheetName val="#REF"/>
      <sheetName val="1"/>
      <sheetName val="단재적표"/>
    </sheetNames>
    <sheetDataSet>
      <sheetData sheetId="0" refreshError="1"/>
      <sheetData sheetId="1" refreshError="1"/>
      <sheetData sheetId="2" refreshError="1"/>
      <sheetData sheetId="3" refreshError="1"/>
      <sheetData sheetId="4" refreshError="1"/>
    </sheetDataSet>
  </externalBook>
</externalLink>
</file>

<file path=xl/externalLinks/externalLink1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목차"/>
      <sheetName val="설계설명서"/>
      <sheetName val="설계적용기준"/>
      <sheetName val="필지별내역서"/>
      <sheetName val="제외지사유내역서"/>
      <sheetName val="임소반별 내역서"/>
      <sheetName val="확인증"/>
      <sheetName val="좌표"/>
      <sheetName val="좌표 (3)"/>
      <sheetName val="제외지내역서"/>
      <sheetName val="좌표 (2)"/>
      <sheetName val="출발좌표 (2)"/>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sheetName val="목차"/>
      <sheetName val="설명서"/>
      <sheetName val="시방서"/>
      <sheetName val="원가계산"/>
      <sheetName val="공사비총괄"/>
      <sheetName val="표지(휀스)"/>
      <sheetName val="명세"/>
      <sheetName val="일위 (휀스)"/>
      <sheetName val="재료비(휀스)"/>
      <sheetName val="단가산출(휀스)"/>
      <sheetName val="일위대가"/>
      <sheetName val="수량집계 "/>
      <sheetName val="단가산출"/>
      <sheetName val="기계경비(2004)"/>
      <sheetName val="노임및자재단가"/>
      <sheetName val="일반자재"/>
      <sheetName val="운반거리표"/>
      <sheetName val="야면석도면및단가"/>
      <sheetName val="콘크리트옹벽도면,산출"/>
      <sheetName val="물받이콘크리트도면,산출"/>
      <sheetName val="콘크리트수로도면,산출"/>
      <sheetName val="배수관도면,산출"/>
      <sheetName val="야면석골막이도면,수량"/>
      <sheetName val="돌수로도면,산출"/>
      <sheetName val="산돌쌓기도면,수량"/>
      <sheetName val="떼수로공도면,산출"/>
      <sheetName val="8급줄떼도면,산출"/>
      <sheetName val="발파석골막이도면,산출"/>
      <sheetName val="대공물막이 끝돌림구조도"/>
      <sheetName val="구조도, 산출"/>
      <sheetName val="콘크리트댐수량산출"/>
      <sheetName val="별표집계"/>
      <sheetName val="대치판정"/>
      <sheetName val="●수량(침구보관창고-21평)"/>
      <sheetName val="기계경비"/>
      <sheetName val="일위대가목록"/>
      <sheetName val="터파기및재료"/>
      <sheetName val="예가평정서표지"/>
      <sheetName val="암거"/>
      <sheetName val="위치조서"/>
      <sheetName val="1"/>
      <sheetName val="인자기준_2007"/>
      <sheetName val="할인_할증률산정"/>
      <sheetName val="금액단가표"/>
      <sheetName val="자료기입"/>
      <sheetName val="예정공정표(장기간)"/>
      <sheetName val="수량"/>
      <sheetName val="수량산출표"/>
      <sheetName val="공종단가"/>
      <sheetName val="노임단가"/>
      <sheetName val="TOTAL_BOQ"/>
      <sheetName val="직노"/>
      <sheetName val="고흥신호"/>
      <sheetName val="교각1"/>
      <sheetName val="증감대비"/>
      <sheetName val="경산"/>
      <sheetName val="내역서"/>
      <sheetName val="주차구획선수량"/>
      <sheetName val="낙찰표"/>
      <sheetName val="상부집계표"/>
      <sheetName val="횡날개수집"/>
      <sheetName val="98수문일위"/>
      <sheetName val="집계표"/>
      <sheetName val="설계설명서"/>
      <sheetName val="단가조사표"/>
      <sheetName val="날개벽수량표"/>
      <sheetName val="품셈TABLE"/>
      <sheetName val="설계내역서"/>
      <sheetName val="골막이(야매)"/>
      <sheetName val="양수장내역"/>
      <sheetName val="양수장"/>
      <sheetName val="데이타"/>
      <sheetName val="구천"/>
      <sheetName val="식재인부"/>
      <sheetName val="수량산출서"/>
      <sheetName val="횡배수관단위수량"/>
      <sheetName val="토적기초"/>
      <sheetName val="작업시작"/>
      <sheetName val="계수시트"/>
      <sheetName val="VXXXXX"/>
      <sheetName val="DATE"/>
      <sheetName val="unitpri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1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집행가능사업비"/>
      <sheetName val="묘목계획"/>
      <sheetName val="조림확정"/>
      <sheetName val="신청현황(1차)"/>
      <sheetName val="참고"/>
      <sheetName val="목상통화"/>
      <sheetName val="일위대가"/>
    </sheetNames>
    <sheetDataSet>
      <sheetData sheetId="0"/>
      <sheetData sheetId="1"/>
      <sheetData sheetId="2">
        <row r="15">
          <cell r="H15">
            <v>13289</v>
          </cell>
        </row>
      </sheetData>
      <sheetData sheetId="3"/>
      <sheetData sheetId="4"/>
      <sheetData sheetId="5"/>
      <sheetData sheetId="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노임"/>
      <sheetName val="상부집계표"/>
      <sheetName val="터널조도"/>
      <sheetName val="깬잡석1.3"/>
      <sheetName val="수안보-MBR1"/>
      <sheetName val="제수"/>
      <sheetName val="공기"/>
      <sheetName val="우각부보강"/>
      <sheetName val="상수도토공집계표"/>
      <sheetName val="1.설계조건"/>
      <sheetName val="A-4"/>
      <sheetName val="실행철강하도"/>
      <sheetName val="2000년1차"/>
      <sheetName val="2000전체분"/>
      <sheetName val="노임단가"/>
      <sheetName val="구조물집계"/>
      <sheetName val="토공집계"/>
      <sheetName val="외천교"/>
      <sheetName val="3련 BOX"/>
      <sheetName val="미드수량"/>
      <sheetName val="FOOTING단면력"/>
      <sheetName val="#REF"/>
      <sheetName val="암거날개벽재료집계"/>
      <sheetName val="직노"/>
      <sheetName val="설계조건"/>
      <sheetName val="DATE"/>
      <sheetName val="준공정산"/>
      <sheetName val="WORK"/>
      <sheetName val="J直材4"/>
      <sheetName val="중산교"/>
      <sheetName val="부하(성남)"/>
      <sheetName val="터파기및재료"/>
      <sheetName val="연결관암거"/>
      <sheetName val="단위중량"/>
      <sheetName val="초기화면"/>
      <sheetName val="검토"/>
      <sheetName val="INPUT"/>
      <sheetName val="설계예산서"/>
      <sheetName val="교각1"/>
      <sheetName val="접속도수량집계표"/>
      <sheetName val="1.설계기준"/>
      <sheetName val="자재일람"/>
      <sheetName val="조도계산서 (도서)"/>
      <sheetName val="방호벽"/>
      <sheetName val="Sheet1 (2)"/>
      <sheetName val="9GNG운반"/>
      <sheetName val="단가산출"/>
      <sheetName val="약품공급2"/>
      <sheetName val="설계"/>
      <sheetName val="내역"/>
      <sheetName val="MOTOR"/>
      <sheetName val="배수공"/>
      <sheetName val="암거"/>
      <sheetName val="포장공"/>
      <sheetName val="단면치수"/>
      <sheetName val="중기사용료"/>
      <sheetName val="반중력식옹벽"/>
      <sheetName val="COPING"/>
      <sheetName val="자재단가비교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1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sheetName val="표지(세부)"/>
      <sheetName val="목차"/>
      <sheetName val="가.위치도"/>
      <sheetName val="임소반별면적및사업종리스트"/>
      <sheetName val="작업기간산출내역서"/>
      <sheetName val="공종별소요인원산출내역서"/>
      <sheetName val="예정공정표"/>
      <sheetName val="설계설명서"/>
      <sheetName val="GPS표준지좌표"/>
      <sheetName val="일반시방서"/>
      <sheetName val="특별시방서"/>
      <sheetName val="전문시방서"/>
      <sheetName val="산물수집시방서"/>
      <sheetName val="임소반별숲가꾸기대상지조서"/>
      <sheetName val="소반별수량산출서"/>
      <sheetName val="소나무재선충미감염증"/>
      <sheetName val="가선거리산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6">
          <cell r="P6">
            <v>122</v>
          </cell>
          <cell r="Q6">
            <v>36</v>
          </cell>
          <cell r="R6">
            <v>12</v>
          </cell>
          <cell r="S6">
            <v>49</v>
          </cell>
          <cell r="T6">
            <v>12</v>
          </cell>
          <cell r="U6">
            <v>12</v>
          </cell>
          <cell r="V6">
            <v>25</v>
          </cell>
          <cell r="W6">
            <v>0</v>
          </cell>
          <cell r="X6">
            <v>0</v>
          </cell>
          <cell r="Y6">
            <v>0</v>
          </cell>
          <cell r="Z6">
            <v>0</v>
          </cell>
          <cell r="AA6">
            <v>0</v>
          </cell>
        </row>
      </sheetData>
      <sheetData sheetId="16"/>
      <sheetData sheetId="17"/>
    </sheetDataSet>
  </externalBook>
</externalLink>
</file>

<file path=xl/externalLinks/externalLink1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요약)_미래목"/>
      <sheetName val="(집계)_미래목"/>
      <sheetName val="(요약)"/>
      <sheetName val="(집계)"/>
      <sheetName val="기초자료"/>
      <sheetName val="설계내역서_1"/>
      <sheetName val="REALSHEET"/>
      <sheetName val="REALSHEET2"/>
      <sheetName val="unitF00"/>
      <sheetName val="unitF210"/>
      <sheetName val="unitF25"/>
      <sheetName val="unitF30"/>
      <sheetName val="unitF00_1"/>
      <sheetName val="unitF30_1"/>
      <sheetName val="품등조서집계표"/>
      <sheetName val="Sheet1"/>
      <sheetName val="Sheet2"/>
      <sheetName val="Sheet11"/>
      <sheetName val="Sheet12"/>
      <sheetName val="Sheet13"/>
      <sheetName val="Sheet21"/>
      <sheetName val="Sheet22"/>
      <sheetName val="Sheet31"/>
      <sheetName val="Sheet32"/>
      <sheetName val="Sheet88"/>
      <sheetName val="Sheet99"/>
      <sheetName val="원가계산서_2"/>
      <sheetName val="생산재검수조서_2"/>
      <sheetName val="생산재검수조서 집계표_2"/>
      <sheetName val="재적집계표_1"/>
      <sheetName val="재적집계표_2"/>
      <sheetName val="재적집계표_3"/>
      <sheetName val="재적집계표_4"/>
      <sheetName val="재적집계표_5"/>
      <sheetName val="초기설정"/>
      <sheetName val="사업개요"/>
      <sheetName val="작업기간산출내역서"/>
      <sheetName val="원가계산서"/>
      <sheetName val="설계내역서"/>
      <sheetName val="1.단가산출(18-0-3-2)어린(낙)"/>
      <sheetName val="01.13-0-20-0(소나무)32.00ha"/>
      <sheetName val="02.57-0-5-1(낙엽송)2.50ha"/>
      <sheetName val="03.57-0-4-1(낙엽송)1.00ha"/>
      <sheetName val="04.57-0-13-1(낙엽송)2.00ha"/>
      <sheetName val="05.12-0-3-0(낙엽송)4.40ha"/>
      <sheetName val="06.62-0-28-0(낙엽송)7.90ha"/>
      <sheetName val="5.단가산출(14-0-13-0)덩굴제거-화백"/>
      <sheetName val="10.산물수집(74-0-10)솎아베기(수익)"/>
      <sheetName val="07.59-0-6-1(낙엽송)1.40ha"/>
      <sheetName val="08.59-0-6-1(낙엽송)0.60ha"/>
      <sheetName val="09.56-0-35-0(낙엽송)10.0ha"/>
      <sheetName val="10.56-0-35-0(낙엽송)5.00ha"/>
      <sheetName val="11.49-0-9-0(낙엽송)6.20ha"/>
      <sheetName val="12.54-0-4-0(낙엽송)12.00ha"/>
      <sheetName val="13.53-0-12-0(낙엽송)6.60ha"/>
      <sheetName val="14.54-0-7-0(낙엽송)6.00ha"/>
      <sheetName val="15.17-0-2-0(낙엽송)13.00ha"/>
      <sheetName val="16.덩굴제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ow r="4">
          <cell r="A4" t="str">
            <v>보통인부</v>
          </cell>
          <cell r="B4" t="str">
            <v xml:space="preserve">원 </v>
          </cell>
          <cell r="C4">
            <v>125427</v>
          </cell>
        </row>
        <row r="5">
          <cell r="A5" t="str">
            <v>특별인부</v>
          </cell>
          <cell r="B5" t="str">
            <v xml:space="preserve">원 </v>
          </cell>
          <cell r="C5">
            <v>152019</v>
          </cell>
        </row>
        <row r="6">
          <cell r="A6" t="str">
            <v>벌목인부</v>
          </cell>
          <cell r="B6" t="str">
            <v xml:space="preserve">원 </v>
          </cell>
          <cell r="C6">
            <v>166034</v>
          </cell>
        </row>
        <row r="7">
          <cell r="A7" t="str">
            <v>건설기계운전기사</v>
          </cell>
          <cell r="B7" t="str">
            <v xml:space="preserve">원 </v>
          </cell>
          <cell r="C7">
            <v>187069</v>
          </cell>
        </row>
        <row r="8">
          <cell r="A8" t="str">
            <v>초급기술자</v>
          </cell>
          <cell r="B8" t="str">
            <v xml:space="preserve">원 </v>
          </cell>
          <cell r="C8">
            <v>154454</v>
          </cell>
        </row>
        <row r="16">
          <cell r="A16" t="str">
            <v>휘발유</v>
          </cell>
          <cell r="B16" t="str">
            <v xml:space="preserve">원/ℓ </v>
          </cell>
          <cell r="C16">
            <v>1405</v>
          </cell>
        </row>
        <row r="17">
          <cell r="A17" t="str">
            <v>경유</v>
          </cell>
          <cell r="B17" t="str">
            <v xml:space="preserve">원/ℓ </v>
          </cell>
          <cell r="C17">
            <v>1258</v>
          </cell>
        </row>
        <row r="18">
          <cell r="A18" t="str">
            <v>황색페인트</v>
          </cell>
          <cell r="B18" t="str">
            <v xml:space="preserve">원/ℓ </v>
          </cell>
          <cell r="C18">
            <v>2306</v>
          </cell>
        </row>
        <row r="19">
          <cell r="A19" t="str">
            <v>적색페인트</v>
          </cell>
          <cell r="B19" t="str">
            <v xml:space="preserve">원/ℓ </v>
          </cell>
          <cell r="C19">
            <v>2306</v>
          </cell>
        </row>
        <row r="20">
          <cell r="A20" t="str">
            <v>백색페인트</v>
          </cell>
          <cell r="B20" t="str">
            <v xml:space="preserve">원/ℓ </v>
          </cell>
          <cell r="C20">
            <v>2306</v>
          </cell>
        </row>
        <row r="21">
          <cell r="A21" t="str">
            <v>백색마킹테이프</v>
          </cell>
          <cell r="B21" t="str">
            <v>원/롤(100m)</v>
          </cell>
          <cell r="C21">
            <v>2623</v>
          </cell>
        </row>
        <row r="22">
          <cell r="A22" t="str">
            <v>농약(근사미)</v>
          </cell>
          <cell r="B22" t="str">
            <v xml:space="preserve">원/ℓ </v>
          </cell>
          <cell r="C22">
            <v>35000</v>
          </cell>
        </row>
        <row r="23">
          <cell r="A23" t="str">
            <v>비료</v>
          </cell>
          <cell r="B23" t="str">
            <v>원/30kg</v>
          </cell>
          <cell r="C23">
            <v>24000</v>
          </cell>
        </row>
        <row r="24">
          <cell r="A24" t="str">
            <v>발근촉진제</v>
          </cell>
          <cell r="B24" t="str">
            <v xml:space="preserve">원/ℓ </v>
          </cell>
          <cell r="C24">
            <v>15000</v>
          </cell>
        </row>
        <row r="25">
          <cell r="A25" t="str">
            <v>표시대</v>
          </cell>
          <cell r="B25" t="str">
            <v xml:space="preserve">원/개 </v>
          </cell>
          <cell r="C25">
            <v>120</v>
          </cell>
        </row>
        <row r="26">
          <cell r="A26" t="str">
            <v>오일</v>
          </cell>
          <cell r="B26" t="str">
            <v xml:space="preserve">원/ℓ </v>
          </cell>
          <cell r="C26">
            <v>2500</v>
          </cell>
        </row>
        <row r="27">
          <cell r="A27" t="str">
            <v>운반비</v>
          </cell>
          <cell r="B27" t="str">
            <v xml:space="preserve">원/3,000본 </v>
          </cell>
          <cell r="C27">
            <v>3800</v>
          </cell>
        </row>
        <row r="28">
          <cell r="A28" t="str">
            <v>생붕괴성필름</v>
          </cell>
          <cell r="B28" t="str">
            <v>원/ℓ</v>
          </cell>
          <cell r="C28">
            <v>22</v>
          </cell>
        </row>
        <row r="29">
          <cell r="A29" t="str">
            <v>고무줄</v>
          </cell>
          <cell r="B29" t="str">
            <v>원/ℓ</v>
          </cell>
          <cell r="C29">
            <v>14</v>
          </cell>
        </row>
        <row r="40">
          <cell r="A40" t="str">
            <v>예초기</v>
          </cell>
          <cell r="B40" t="str">
            <v>원/대</v>
          </cell>
          <cell r="C40">
            <v>400000</v>
          </cell>
        </row>
        <row r="41">
          <cell r="A41" t="str">
            <v>체인톱</v>
          </cell>
          <cell r="B41" t="str">
            <v>원/대</v>
          </cell>
          <cell r="C41">
            <v>810000</v>
          </cell>
        </row>
        <row r="42">
          <cell r="A42" t="str">
            <v>아키야윈치</v>
          </cell>
          <cell r="B42" t="str">
            <v>원/대</v>
          </cell>
          <cell r="C42">
            <v>8000000</v>
          </cell>
        </row>
        <row r="43">
          <cell r="A43" t="str">
            <v>2드럼 윈치</v>
          </cell>
          <cell r="B43" t="str">
            <v>원/대</v>
          </cell>
          <cell r="C43">
            <v>12000000</v>
          </cell>
        </row>
        <row r="44">
          <cell r="A44" t="str">
            <v>파르미윈치</v>
          </cell>
          <cell r="B44" t="str">
            <v>원/대</v>
          </cell>
          <cell r="C44">
            <v>55000000</v>
          </cell>
        </row>
        <row r="45">
          <cell r="A45" t="str">
            <v>로깅부기</v>
          </cell>
          <cell r="B45" t="str">
            <v>원/대</v>
          </cell>
          <cell r="C45">
            <v>65000000</v>
          </cell>
        </row>
        <row r="46">
          <cell r="A46" t="str">
            <v>소형 포워더</v>
          </cell>
          <cell r="B46" t="str">
            <v>원/대</v>
          </cell>
          <cell r="C46">
            <v>85000000</v>
          </cell>
        </row>
        <row r="47">
          <cell r="A47" t="str">
            <v>HAM 200</v>
          </cell>
          <cell r="B47" t="str">
            <v>원/대</v>
          </cell>
          <cell r="C47">
            <v>60000000</v>
          </cell>
        </row>
        <row r="48">
          <cell r="A48" t="str">
            <v>RME 300T</v>
          </cell>
          <cell r="B48" t="str">
            <v>원/대</v>
          </cell>
          <cell r="C48">
            <v>180000000</v>
          </cell>
        </row>
        <row r="49">
          <cell r="A49" t="str">
            <v>K-301</v>
          </cell>
          <cell r="B49" t="str">
            <v>원/대</v>
          </cell>
          <cell r="C49">
            <v>300000000</v>
          </cell>
        </row>
        <row r="50">
          <cell r="A50" t="str">
            <v>소형굴삭기</v>
          </cell>
          <cell r="B50" t="str">
            <v>원/대</v>
          </cell>
          <cell r="C50">
            <v>57445000</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Set>
  </externalBook>
</externalLink>
</file>

<file path=xl/externalLinks/externalLink1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매목조사집계표"/>
      <sheetName val="수간재적표"/>
      <sheetName val="덩굴매목조사"/>
      <sheetName val="ha당단가산출서"/>
      <sheetName val="ha당산물수집단가산출 (상)"/>
      <sheetName val="ha당산물수집단가산출 (하)"/>
      <sheetName val="미래목외가지치기"/>
      <sheetName val="ha당산물수집단가산출 (상) (지조포함용) (2)"/>
      <sheetName val="ha당임내정리"/>
      <sheetName val="소반별시방서"/>
      <sheetName val="수피포함이용재적표 (2)"/>
      <sheetName val="제거목본수및재적 (2)"/>
      <sheetName val="ha당산물수집단가산출 (하) (지조포함용) (2)"/>
      <sheetName val="ha당산물수집단가산출 (하) (지조제외용) (2)"/>
    </sheetNames>
    <sheetDataSet>
      <sheetData sheetId="0"/>
      <sheetData sheetId="1"/>
      <sheetData sheetId="2"/>
      <sheetData sheetId="3"/>
      <sheetData sheetId="4"/>
      <sheetData sheetId="5"/>
      <sheetData sheetId="6"/>
      <sheetData sheetId="7"/>
      <sheetData sheetId="8"/>
      <sheetData sheetId="9">
        <row r="19">
          <cell r="I19">
            <v>2486</v>
          </cell>
        </row>
      </sheetData>
      <sheetData sheetId="10"/>
      <sheetData sheetId="11"/>
      <sheetData sheetId="12"/>
      <sheetData sheetId="13"/>
    </sheetDataSet>
  </externalBook>
</externalLink>
</file>

<file path=xl/externalLinks/externalLink1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1 소반별시방서"/>
      <sheetName val="단가산출(천연림보육)"/>
      <sheetName val="단가산출(임내정리)"/>
      <sheetName val="가지치기본수"/>
      <sheetName val="GPS좌표(소반용)필요시숨기기"/>
      <sheetName val="가지치기본수(천보)"/>
      <sheetName val="매목조사"/>
      <sheetName val="수고조사"/>
      <sheetName val="소반별재적"/>
      <sheetName val="소반별제거"/>
      <sheetName val="수고조사야장"/>
      <sheetName val="작업지시서(CAD)"/>
      <sheetName val="입력"/>
      <sheetName val="편백"/>
      <sheetName val="중부소나무"/>
      <sheetName val="잣나무"/>
      <sheetName val="낙엽송"/>
      <sheetName val="리기다"/>
      <sheetName val="소나무"/>
      <sheetName val="상수리나무"/>
      <sheetName val="신갈나무"/>
      <sheetName val="굴참"/>
      <sheetName val="단가산출(천연림개량)"/>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Set>
  </externalBook>
</externalLink>
</file>

<file path=xl/externalLinks/externalLink1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1 소반별시방서"/>
      <sheetName val="단가산출"/>
      <sheetName val="가지치기본수"/>
      <sheetName val="GPS좌표(소반용)필요시숨기기"/>
      <sheetName val="가지치기본수(천보)"/>
      <sheetName val="수종선택"/>
      <sheetName val="조사야장"/>
      <sheetName val="작업지시서(CAD) (2)"/>
      <sheetName val="수간재적표"/>
      <sheetName val="수고조사야장"/>
      <sheetName val="작업지시서(CAD)"/>
    </sheetNames>
    <sheetDataSet>
      <sheetData sheetId="0">
        <row r="2">
          <cell r="L2" t="str">
            <v>북서,북,북동,동,남서,남,서</v>
          </cell>
        </row>
      </sheetData>
      <sheetData sheetId="1">
        <row r="8">
          <cell r="K8">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1 소반별시방서"/>
      <sheetName val="단가산출"/>
      <sheetName val="가지치기본수"/>
      <sheetName val="GPS좌표(소반용)필요시숨기기"/>
      <sheetName val="가지치기본수(천보)"/>
      <sheetName val="수종선택"/>
      <sheetName val="조사야장"/>
      <sheetName val="작업지시서(CAD) (2)"/>
      <sheetName val="수간재적표"/>
      <sheetName val="수고조사야장"/>
      <sheetName val="작업지시서(CAD)"/>
    </sheetNames>
    <sheetDataSet>
      <sheetData sheetId="0">
        <row r="2">
          <cell r="L2" t="str">
            <v>서</v>
          </cell>
        </row>
        <row r="9">
          <cell r="D9" t="str">
            <v>모두베기</v>
          </cell>
        </row>
      </sheetData>
      <sheetData sheetId="1">
        <row r="8">
          <cell r="K8">
            <v>0</v>
          </cell>
        </row>
      </sheetData>
      <sheetData sheetId="2"/>
      <sheetData sheetId="3"/>
      <sheetData sheetId="4"/>
      <sheetData sheetId="5"/>
      <sheetData sheetId="6"/>
      <sheetData sheetId="7"/>
      <sheetData sheetId="8"/>
      <sheetData sheetId="9"/>
      <sheetData sheetId="10"/>
    </sheetDataSet>
  </externalBook>
</externalLink>
</file>

<file path=xl/externalLinks/externalLink1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1 소반별시방서"/>
      <sheetName val="단가산출"/>
      <sheetName val="가지치기본수"/>
      <sheetName val="GPS좌표(소반용)필요시숨기기"/>
      <sheetName val="가지치기본수(천보)"/>
      <sheetName val="수종선택"/>
      <sheetName val="조사야장"/>
      <sheetName val="작업지시서(CAD) (2)"/>
      <sheetName val="수간재적표"/>
      <sheetName val="수고조사야장"/>
      <sheetName val="작업지시서(CAD)"/>
    </sheetNames>
    <sheetDataSet>
      <sheetData sheetId="0">
        <row r="2">
          <cell r="L2" t="str">
            <v>동, 동남, 동북</v>
          </cell>
        </row>
        <row r="9">
          <cell r="D9" t="str">
            <v>모두베기</v>
          </cell>
        </row>
      </sheetData>
      <sheetData sheetId="1">
        <row r="8">
          <cell r="K8">
            <v>0</v>
          </cell>
        </row>
      </sheetData>
      <sheetData sheetId="2"/>
      <sheetData sheetId="3"/>
      <sheetData sheetId="4"/>
      <sheetData sheetId="5"/>
      <sheetData sheetId="6">
        <row r="2">
          <cell r="S2" t="str">
            <v>수종</v>
          </cell>
        </row>
      </sheetData>
      <sheetData sheetId="7"/>
      <sheetData sheetId="8"/>
      <sheetData sheetId="9"/>
      <sheetData sheetId="10"/>
    </sheetDataSet>
  </externalBook>
</externalLink>
</file>

<file path=xl/externalLinks/externalLink1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1 소반별시방서"/>
      <sheetName val="단가산출"/>
      <sheetName val="가지치기본수"/>
      <sheetName val="GPS좌표(소반용)필요시숨기기"/>
      <sheetName val="가지치기본수(천보)"/>
      <sheetName val="수종선택"/>
      <sheetName val="조사야장"/>
      <sheetName val="작업지시서(CAD) (2)"/>
      <sheetName val="수간재적표"/>
      <sheetName val="수고조사야장"/>
      <sheetName val="작업지시서(CAD)"/>
    </sheetNames>
    <sheetDataSet>
      <sheetData sheetId="0">
        <row r="9">
          <cell r="D9" t="str">
            <v>모두베기</v>
          </cell>
        </row>
      </sheetData>
      <sheetData sheetId="1">
        <row r="13">
          <cell r="K13">
            <v>125552</v>
          </cell>
        </row>
      </sheetData>
      <sheetData sheetId="2"/>
      <sheetData sheetId="3"/>
      <sheetData sheetId="4"/>
      <sheetData sheetId="5"/>
      <sheetData sheetId="6"/>
      <sheetData sheetId="7"/>
      <sheetData sheetId="8"/>
      <sheetData sheetId="9"/>
      <sheetData sheetId="10"/>
    </sheetDataSet>
  </externalBook>
</externalLink>
</file>

<file path=xl/externalLinks/externalLink1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1 소반별시방서"/>
      <sheetName val="단가산출"/>
      <sheetName val="가지치기본수"/>
      <sheetName val="GPS좌표(소반용)필요시숨기기"/>
      <sheetName val="가지치기본수(천보)"/>
      <sheetName val="수종선택"/>
      <sheetName val="조사야장"/>
      <sheetName val="작업지시서(CAD) (2)"/>
      <sheetName val="수간재적표"/>
      <sheetName val="수고조사야장"/>
      <sheetName val="작업지시서(CAD)"/>
    </sheetNames>
    <sheetDataSet>
      <sheetData sheetId="0">
        <row r="9">
          <cell r="D9" t="str">
            <v>모두베기</v>
          </cell>
        </row>
      </sheetData>
      <sheetData sheetId="1">
        <row r="13">
          <cell r="K13">
            <v>39509</v>
          </cell>
        </row>
      </sheetData>
      <sheetData sheetId="2"/>
      <sheetData sheetId="3"/>
      <sheetData sheetId="4"/>
      <sheetData sheetId="5"/>
      <sheetData sheetId="6"/>
      <sheetData sheetId="7"/>
      <sheetData sheetId="8"/>
      <sheetData sheetId="9"/>
      <sheetData sheetId="10"/>
    </sheetDataSet>
  </externalBook>
</externalLink>
</file>

<file path=xl/externalLinks/externalLink1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1 소반별시방서"/>
      <sheetName val="단가산출"/>
      <sheetName val="가지치기본수"/>
      <sheetName val="GPS좌표(소반용)필요시숨기기"/>
      <sheetName val="가지치기본수(천보)"/>
      <sheetName val="수종선택"/>
      <sheetName val="조사야장"/>
      <sheetName val="작업지시서(CAD) (2)"/>
      <sheetName val="수간재적표"/>
      <sheetName val="수고조사야장"/>
      <sheetName val="작업지시서(CAD)"/>
    </sheetNames>
    <sheetDataSet>
      <sheetData sheetId="0">
        <row r="9">
          <cell r="D9" t="str">
            <v>모두베기</v>
          </cell>
        </row>
      </sheetData>
      <sheetData sheetId="1">
        <row r="13">
          <cell r="K13">
            <v>244958</v>
          </cell>
        </row>
      </sheetData>
      <sheetData sheetId="2"/>
      <sheetData sheetId="3"/>
      <sheetData sheetId="4"/>
      <sheetData sheetId="5"/>
      <sheetData sheetId="6"/>
      <sheetData sheetId="7"/>
      <sheetData sheetId="8"/>
      <sheetData sheetId="9"/>
      <sheetData sheetId="1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설계"/>
      <sheetName val="종횡형"/>
      <sheetName val="주형"/>
      <sheetName val="유효폭"/>
      <sheetName val="단면특성치"/>
      <sheetName val="부재력"/>
      <sheetName val="지점반력"/>
      <sheetName val="용접두께"/>
      <sheetName val="피로"/>
      <sheetName val="신축이음"/>
      <sheetName val="내진삽도"/>
      <sheetName val="도장수량(하1)"/>
      <sheetName val="ABUT수량-A1"/>
      <sheetName val="설계설명서"/>
      <sheetName val="포장복구집계"/>
      <sheetName val="금액내역서"/>
      <sheetName val="노임단가"/>
      <sheetName val="자재단가비교표"/>
      <sheetName val="일위대가목록"/>
      <sheetName val="집수정"/>
      <sheetName val="총괄표"/>
      <sheetName val="Sheet1 (2)"/>
      <sheetName val="터파기및재료"/>
      <sheetName val="Sheet3"/>
      <sheetName val="6PILE  (돌출)"/>
      <sheetName val="반중력식옹벽3.5"/>
      <sheetName val="상수도토공집계표"/>
      <sheetName val="INPUT"/>
      <sheetName val="98수문일위"/>
      <sheetName val="수목표준대가"/>
      <sheetName val="반중력식옹벽"/>
      <sheetName val="통합"/>
      <sheetName val="지장물C"/>
      <sheetName val="4)유동표"/>
      <sheetName val="일위_파일"/>
      <sheetName val="신표지1"/>
      <sheetName val="당초내역서"/>
      <sheetName val="배수공1"/>
      <sheetName val="토공"/>
      <sheetName val="교각계산"/>
      <sheetName val="Sheet17"/>
      <sheetName val="가정급수관"/>
      <sheetName val="Sheet1"/>
      <sheetName val="제수"/>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1 소반별시방서"/>
      <sheetName val="단가산출"/>
      <sheetName val="가지치기본수"/>
      <sheetName val="GPS좌표(소반용)필요시숨기기"/>
      <sheetName val="가지치기본수(천보)"/>
      <sheetName val="수종선택"/>
      <sheetName val="조사야장"/>
      <sheetName val="작업지시서(CAD) (2)"/>
      <sheetName val="수간재적표"/>
      <sheetName val="수고조사야장"/>
      <sheetName val="작업지시서(CAD)"/>
    </sheetNames>
    <sheetDataSet>
      <sheetData sheetId="0">
        <row r="9">
          <cell r="D9" t="str">
            <v>모두베기</v>
          </cell>
        </row>
      </sheetData>
      <sheetData sheetId="1">
        <row r="13">
          <cell r="K13">
            <v>38631</v>
          </cell>
        </row>
      </sheetData>
      <sheetData sheetId="2"/>
      <sheetData sheetId="3"/>
      <sheetData sheetId="4"/>
      <sheetData sheetId="5"/>
      <sheetData sheetId="6"/>
      <sheetData sheetId="7"/>
      <sheetData sheetId="8"/>
      <sheetData sheetId="9"/>
      <sheetData sheetId="10"/>
    </sheetDataSet>
  </externalBook>
</externalLink>
</file>

<file path=xl/externalLinks/externalLink1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1 소반별시방서"/>
      <sheetName val="7.1 소반별시방서."/>
      <sheetName val="단가산출(천연림개량)"/>
      <sheetName val="단가산출(천연림개량) (2)"/>
      <sheetName val="가지치기본수"/>
      <sheetName val="GPS좌표(소반용)필요시숨기기"/>
      <sheetName val="매목조사"/>
      <sheetName val="수고조사"/>
      <sheetName val="소반별재적"/>
      <sheetName val="소반별제거"/>
      <sheetName val="수고조사야장"/>
      <sheetName val="작업지시서(CAD)"/>
      <sheetName val="편백"/>
      <sheetName val="중부소나무"/>
      <sheetName val="잣나무"/>
      <sheetName val="낙엽송"/>
      <sheetName val="리기다"/>
      <sheetName val="소나무"/>
      <sheetName val="상수리나무"/>
      <sheetName val="신갈나무"/>
      <sheetName val="굴참"/>
    </sheetNames>
    <sheetDataSet>
      <sheetData sheetId="0" refreshError="1"/>
      <sheetData sheetId="1"/>
      <sheetData sheetId="2">
        <row r="31">
          <cell r="K31">
            <v>1515278</v>
          </cell>
        </row>
        <row r="32">
          <cell r="K32">
            <v>161922</v>
          </cell>
        </row>
        <row r="33">
          <cell r="K33">
            <v>43382</v>
          </cell>
        </row>
      </sheetData>
      <sheetData sheetId="3">
        <row r="31">
          <cell r="K31">
            <v>909531</v>
          </cell>
        </row>
        <row r="32">
          <cell r="K32">
            <v>97188</v>
          </cell>
        </row>
        <row r="33">
          <cell r="K33">
            <v>26040</v>
          </cell>
        </row>
      </sheetData>
      <sheetData sheetId="4" refreshError="1"/>
      <sheetData sheetId="5" refreshError="1"/>
      <sheetData sheetId="6" refreshError="1"/>
      <sheetData sheetId="7" refreshError="1"/>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1 소반별시방서"/>
      <sheetName val="7.1 소반별시방서."/>
      <sheetName val="단가산출(천연림개량)"/>
      <sheetName val="단가산출(천연림개량) (2)"/>
      <sheetName val="가지치기본수"/>
      <sheetName val="GPS좌표(소반용)필요시숨기기"/>
      <sheetName val="매목조사"/>
      <sheetName val="수고조사"/>
      <sheetName val="소반별재적"/>
      <sheetName val="소반별제거"/>
      <sheetName val="수고조사야장"/>
      <sheetName val="작업지시서(CAD)"/>
      <sheetName val="편백"/>
      <sheetName val="중부소나무"/>
      <sheetName val="잣나무"/>
      <sheetName val="낙엽송"/>
      <sheetName val="리기다"/>
      <sheetName val="소나무"/>
      <sheetName val="상수리나무"/>
      <sheetName val="신갈나무"/>
      <sheetName val="굴참"/>
    </sheetNames>
    <sheetDataSet>
      <sheetData sheetId="0" refreshError="1"/>
      <sheetData sheetId="1"/>
      <sheetData sheetId="2">
        <row r="31">
          <cell r="K31">
            <v>1867267</v>
          </cell>
        </row>
        <row r="32">
          <cell r="K32">
            <v>199529</v>
          </cell>
        </row>
        <row r="33">
          <cell r="K33">
            <v>53460</v>
          </cell>
        </row>
      </sheetData>
      <sheetData sheetId="3">
        <row r="31">
          <cell r="K31">
            <v>1082775</v>
          </cell>
        </row>
        <row r="32">
          <cell r="K32">
            <v>97188</v>
          </cell>
        </row>
        <row r="33">
          <cell r="K33">
            <v>26040</v>
          </cell>
        </row>
      </sheetData>
      <sheetData sheetId="4" refreshError="1"/>
      <sheetData sheetId="5" refreshError="1"/>
      <sheetData sheetId="6" refreshError="1"/>
      <sheetData sheetId="7" refreshError="1"/>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단재적표"/>
      <sheetName val="산단(1-2)"/>
      <sheetName val="표(1-2)"/>
      <sheetName val="수(1-2)"/>
      <sheetName val="작업지시도(1-2)"/>
      <sheetName val="기본항목 입력"/>
    </sheetNames>
    <sheetDataSet>
      <sheetData sheetId="0"/>
      <sheetData sheetId="1">
        <row r="93">
          <cell r="L93">
            <v>3373316</v>
          </cell>
        </row>
        <row r="95">
          <cell r="L95">
            <v>195850</v>
          </cell>
        </row>
        <row r="96">
          <cell r="L96">
            <v>289170</v>
          </cell>
        </row>
      </sheetData>
      <sheetData sheetId="2"/>
      <sheetData sheetId="3"/>
      <sheetData sheetId="4"/>
      <sheetData sheetId="5"/>
    </sheetDataSet>
  </externalBook>
</externalLink>
</file>

<file path=xl/externalLinks/externalLink1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단재적표"/>
      <sheetName val="산단(1-2)"/>
      <sheetName val="표(1-2)"/>
      <sheetName val="수(1-2)"/>
      <sheetName val="작업지시도(1-2)"/>
      <sheetName val="기본항목 입력"/>
    </sheetNames>
    <sheetDataSet>
      <sheetData sheetId="0"/>
      <sheetData sheetId="1">
        <row r="93">
          <cell r="L93">
            <v>93281</v>
          </cell>
        </row>
        <row r="95">
          <cell r="L95">
            <v>5539</v>
          </cell>
        </row>
        <row r="96">
          <cell r="L96">
            <v>8190</v>
          </cell>
        </row>
      </sheetData>
      <sheetData sheetId="2"/>
      <sheetData sheetId="3"/>
      <sheetData sheetId="4"/>
      <sheetData sheetId="5"/>
    </sheetDataSet>
  </externalBook>
</externalLink>
</file>

<file path=xl/externalLinks/externalLink1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1 소반별시방서"/>
      <sheetName val="단가산출(천연림개량)"/>
      <sheetName val="단가산출(임내정리)"/>
      <sheetName val="가지치기본수"/>
      <sheetName val="GPS좌표(소반용)필요시숨기기"/>
      <sheetName val="매목조사"/>
      <sheetName val="수고조사"/>
      <sheetName val="소반별재적"/>
      <sheetName val="소반별제거"/>
      <sheetName val="수고조사야장"/>
      <sheetName val="작업지시서(CAD)"/>
      <sheetName val="입력"/>
      <sheetName val="편백"/>
      <sheetName val="중부소나무"/>
      <sheetName val="잣나무"/>
      <sheetName val="낙엽송"/>
      <sheetName val="리기다"/>
      <sheetName val="소나무"/>
      <sheetName val="상수리나무"/>
      <sheetName val="신갈나무"/>
      <sheetName val="굴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50">
          <cell r="V250" t="str">
            <v>10cm 이하</v>
          </cell>
          <cell r="AB250" t="str">
            <v>24~26cm</v>
          </cell>
          <cell r="AF250" t="str">
            <v>40~42cm</v>
          </cell>
        </row>
        <row r="251">
          <cell r="V251" t="str">
            <v>12~14cm</v>
          </cell>
          <cell r="AB251" t="str">
            <v>28~30cm</v>
          </cell>
          <cell r="AF251" t="str">
            <v>44~46cm</v>
          </cell>
        </row>
        <row r="252">
          <cell r="V252" t="str">
            <v>16~18cm</v>
          </cell>
          <cell r="AB252" t="str">
            <v>32~34cm</v>
          </cell>
          <cell r="AF252" t="str">
            <v>48cm 이상</v>
          </cell>
        </row>
        <row r="253">
          <cell r="V253" t="str">
            <v>20~22cm</v>
          </cell>
          <cell r="AB253" t="str">
            <v>36~38cm</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1 소반별시방서"/>
      <sheetName val="7.1 소반별시방서."/>
      <sheetName val="단가산출(솎아베기)"/>
      <sheetName val="단가산출(임내정리)"/>
      <sheetName val="가지치기본수"/>
      <sheetName val="GPS좌표(소반용)"/>
      <sheetName val="매목조사"/>
      <sheetName val="수고조사"/>
      <sheetName val="소반별재적"/>
      <sheetName val="소반별제거"/>
      <sheetName val="수고조사야장"/>
      <sheetName val="작업지시서(CAD)"/>
      <sheetName val="편백"/>
      <sheetName val="중부소나무"/>
      <sheetName val="잣나무"/>
      <sheetName val="낙엽송"/>
      <sheetName val="리기다"/>
      <sheetName val="소나무"/>
      <sheetName val="상수리나무"/>
      <sheetName val="신갈나무"/>
      <sheetName val="굴참"/>
    </sheetNames>
    <sheetDataSet>
      <sheetData sheetId="0"/>
      <sheetData sheetId="1"/>
      <sheetData sheetId="2"/>
      <sheetData sheetId="3"/>
      <sheetData sheetId="4"/>
      <sheetData sheetId="5" refreshError="1"/>
      <sheetData sheetId="6" refreshError="1"/>
      <sheetData sheetId="7" refreshError="1"/>
      <sheetData sheetId="8"/>
      <sheetData sheetId="9">
        <row r="250">
          <cell r="X250">
            <v>277</v>
          </cell>
          <cell r="AD250">
            <v>0</v>
          </cell>
          <cell r="AG250">
            <v>0</v>
          </cell>
        </row>
        <row r="251">
          <cell r="X251">
            <v>115</v>
          </cell>
          <cell r="AD251">
            <v>0</v>
          </cell>
          <cell r="AG251">
            <v>0</v>
          </cell>
        </row>
        <row r="252">
          <cell r="X252">
            <v>51</v>
          </cell>
          <cell r="AD252">
            <v>0</v>
          </cell>
          <cell r="AG252">
            <v>0</v>
          </cell>
        </row>
        <row r="253">
          <cell r="X253">
            <v>0</v>
          </cell>
          <cell r="AD253">
            <v>0</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당진"/>
      <sheetName val="말뚝물량"/>
      <sheetName val="낙찰표"/>
      <sheetName val="품셈TABLE"/>
      <sheetName val="교각1"/>
      <sheetName val="danga"/>
      <sheetName val="ilch"/>
      <sheetName val="기초공"/>
      <sheetName val="기둥(원형)"/>
      <sheetName val="건설산출"/>
      <sheetName val="덕전리"/>
      <sheetName val="간접재료비산출표-27-30"/>
      <sheetName val="input"/>
      <sheetName val="데이타"/>
      <sheetName val="DATA"/>
      <sheetName val="단위가격"/>
      <sheetName val="터파기및재료"/>
      <sheetName val="일위대가표 (2)"/>
      <sheetName val="일위대가목차"/>
      <sheetName val="별표집계"/>
      <sheetName val="노임(1차)"/>
    </sheetNames>
    <sheetDataSet>
      <sheetData sheetId="0" refreshError="1"/>
      <sheetData sheetId="1" refreshError="1">
        <row r="10">
          <cell r="D10">
            <v>1.8</v>
          </cell>
        </row>
        <row r="11">
          <cell r="D11">
            <v>2.1</v>
          </cell>
        </row>
        <row r="12">
          <cell r="D12">
            <v>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단가"/>
      <sheetName val="단위표 (2)"/>
      <sheetName val="1-1"/>
      <sheetName val="1-2"/>
      <sheetName val="Sheet1"/>
      <sheetName val="비교표"/>
      <sheetName val="S1-1"/>
      <sheetName val="S1-2"/>
      <sheetName val="S2-1"/>
      <sheetName val="S2-2"/>
      <sheetName val="S3"/>
      <sheetName val="S4"/>
      <sheetName val="S5"/>
      <sheetName val="집계"/>
      <sheetName val="FED노임단가"/>
      <sheetName val="자재"/>
      <sheetName val="CODE"/>
      <sheetName val="01"/>
      <sheetName val="물가자료"/>
      <sheetName val="06 일위대가목록"/>
      <sheetName val="별표집계"/>
      <sheetName val="교각1"/>
      <sheetName val="danga"/>
      <sheetName val="ilch"/>
      <sheetName val="말뚝물량"/>
      <sheetName val="노임단가"/>
      <sheetName val="단가조사서"/>
      <sheetName val="input"/>
      <sheetName val="돌담교 상부수량"/>
      <sheetName val="기본"/>
      <sheetName val="설계변경원가계산총괄표"/>
      <sheetName val="낙찰표"/>
      <sheetName val="송라터널총괄"/>
      <sheetName val="Imp-Data"/>
      <sheetName val="맨홀수량산출"/>
      <sheetName val="단위수량"/>
      <sheetName val="날개벽수량표"/>
      <sheetName val="ABUT수량-A1"/>
      <sheetName val="COPING"/>
      <sheetName val="guard(mac)"/>
      <sheetName val="통합"/>
      <sheetName val="1.설계조건"/>
      <sheetName val="부대공Ⅱ"/>
      <sheetName val="공통가설"/>
      <sheetName val="대치판정"/>
      <sheetName val="costbreak 2"/>
      <sheetName val="조작대(1연)"/>
      <sheetName val="인건비 "/>
      <sheetName val="일 위 대 가 표"/>
      <sheetName val="일 위 목 록 표"/>
      <sheetName val="설계서갑지"/>
      <sheetName val="CLAUSE"/>
      <sheetName val="매원개착터널총괄"/>
      <sheetName val="LIST"/>
      <sheetName val="중량산출"/>
      <sheetName val="암거공"/>
      <sheetName val="COPING-1"/>
      <sheetName val="역T형교대-2수량"/>
      <sheetName val="진주방향"/>
      <sheetName val="교각계산"/>
      <sheetName val="용수개거 내역수량집계표"/>
      <sheetName val="말뚝지지력산정"/>
      <sheetName val="001"/>
      <sheetName val="직공비"/>
      <sheetName val="금융비용"/>
      <sheetName val="Sheet2"/>
      <sheetName val="Sheet3"/>
      <sheetName val="단위표_(2)"/>
      <sheetName val="EQUIPMENT -2"/>
      <sheetName val="내역서"/>
      <sheetName val="기둥"/>
      <sheetName val="저판(버림100)"/>
      <sheetName val="포장복구집계"/>
      <sheetName val="Macro(전선)"/>
      <sheetName val="1"/>
      <sheetName val="Regenerator  Concrete Structure"/>
      <sheetName val="입출재고현황 (2)"/>
      <sheetName val="SG"/>
      <sheetName val="단가 및 재료비"/>
      <sheetName val="데이타"/>
      <sheetName val="식재인부"/>
      <sheetName val="공사개요"/>
      <sheetName val="원형1호맨홀토공수량"/>
      <sheetName val="기본DATA"/>
      <sheetName val="기존구조물철거집계계표"/>
      <sheetName val="산출및내역_전기"/>
      <sheetName val="입력폼"/>
      <sheetName val="기둥(하중)"/>
      <sheetName val="입찰안"/>
      <sheetName val="정부노임단가"/>
      <sheetName val="슬래브(유곡)"/>
      <sheetName val="품목"/>
      <sheetName val="가감수량"/>
      <sheetName val="SLAB&quot;1&quot;"/>
      <sheetName val="LEGEND"/>
      <sheetName val="직노"/>
      <sheetName val="실행내역"/>
      <sheetName val="인공(케이블100P)"/>
      <sheetName val="적용률"/>
      <sheetName val="내역"/>
      <sheetName val="총괄표"/>
      <sheetName val="제수"/>
      <sheetName val="공기"/>
      <sheetName val="Sheet6"/>
      <sheetName val="COA-17"/>
      <sheetName val="C-18"/>
      <sheetName val="식재총괄"/>
      <sheetName val="토사(PE)"/>
      <sheetName val="설계조건"/>
      <sheetName val="덕전리"/>
      <sheetName val="기계내역"/>
      <sheetName val="부대비율"/>
      <sheetName val="건축내역"/>
      <sheetName val="단위집계표"/>
      <sheetName val="설계"/>
      <sheetName val="금액내역서"/>
      <sheetName val="단가표"/>
      <sheetName val="SQ-FDN"/>
      <sheetName val="단면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구단가"/>
      <sheetName val="부분합"/>
      <sheetName val="consol"/>
      <sheetName val="CON-ETC"/>
      <sheetName val="단가표"/>
      <sheetName val="001"/>
      <sheetName val="002"/>
      <sheetName val="003"/>
      <sheetName val="004"/>
      <sheetName val="005"/>
      <sheetName val="006"/>
      <sheetName val="007"/>
      <sheetName val="008"/>
      <sheetName val="S001"/>
      <sheetName val="S002"/>
      <sheetName val="S003"/>
      <sheetName val="S004"/>
      <sheetName val="S006"/>
      <sheetName val="S008"/>
      <sheetName val="SS1"/>
      <sheetName val="SS2"/>
      <sheetName val="SS3"/>
      <sheetName val="SS4"/>
      <sheetName val="SS5"/>
      <sheetName val="SS6"/>
      <sheetName val="SS7"/>
      <sheetName val="SS8"/>
      <sheetName val="T3(실)"/>
      <sheetName val="TT3(실)"/>
      <sheetName val="T4"/>
      <sheetName val="consum"/>
      <sheetName val="CON(구)"/>
      <sheetName val="SUMMARY"/>
      <sheetName val="ELT"/>
      <sheetName val="Sheet1"/>
      <sheetName val="Sheet2"/>
      <sheetName val="Sheet3"/>
      <sheetName val="견적의뢰"/>
      <sheetName val="차례"/>
      <sheetName val="비교"/>
      <sheetName val="단가"/>
      <sheetName val="외자재LIST"/>
      <sheetName val="T3"/>
      <sheetName val="CON"/>
      <sheetName val="1-1"/>
      <sheetName val="MOTOR"/>
      <sheetName val="일위대가"/>
      <sheetName val="정부노임단가"/>
      <sheetName val="차액보증"/>
      <sheetName val="ABUT수량-A1"/>
      <sheetName val="BID1"/>
      <sheetName val="조도계산서 (도서)"/>
      <sheetName val="맨홀수량산출"/>
      <sheetName val="단면가정"/>
      <sheetName val="1. 설계조건 2.단면가정 3. 하중계산"/>
      <sheetName val="DATA 입력란"/>
      <sheetName val="부대내역"/>
      <sheetName val="배수공"/>
      <sheetName val="암거"/>
      <sheetName val="포장공"/>
      <sheetName val="3련 BOX"/>
      <sheetName val="물량산출근거"/>
      <sheetName val="ITEM"/>
      <sheetName val="설계조건"/>
      <sheetName val="대치판정"/>
      <sheetName val="화산경계"/>
      <sheetName val="교각1"/>
      <sheetName val="인건비"/>
      <sheetName val="공통가설"/>
      <sheetName val="안정계산"/>
      <sheetName val="단면검토"/>
      <sheetName val="3BL공동구 수량"/>
      <sheetName val="06 일위대가목록"/>
      <sheetName val="01"/>
      <sheetName val="가시설수량"/>
      <sheetName val="내역"/>
      <sheetName val="CODE"/>
      <sheetName val="지급자재"/>
      <sheetName val="input"/>
      <sheetName val="견적시담(송포2공구)"/>
      <sheetName val="내역서"/>
      <sheetName val="1.설계조건"/>
      <sheetName val="일위대가모듈"/>
      <sheetName val="시설물일위"/>
      <sheetName val="통합"/>
      <sheetName val="우각부보강"/>
      <sheetName val="3F"/>
      <sheetName val="낙찰표"/>
      <sheetName val="guard(mac)"/>
      <sheetName val="A-4"/>
      <sheetName val="입찰안"/>
      <sheetName val="일반공사"/>
      <sheetName val=" 견적서"/>
      <sheetName val="역T형교대-2수량"/>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간지"/>
      <sheetName val="사유서"/>
      <sheetName val="내용"/>
      <sheetName val="설명서"/>
      <sheetName val="결제"/>
      <sheetName val="원가"/>
      <sheetName val="공사증감조사"/>
      <sheetName val="공사증감조사(자재)"/>
      <sheetName val="내역서"/>
      <sheetName val="관급"/>
      <sheetName val="사급"/>
      <sheetName val="PF내역"/>
      <sheetName val="총괄자재집계"/>
      <sheetName val="골재집계표"/>
      <sheetName val="총수량집계(철근)"/>
      <sheetName val="총토공"/>
      <sheetName val="토공집계"/>
      <sheetName val="토공(2단)A1"/>
      <sheetName val="토공 (2단)P1"/>
      <sheetName val="토공(2단)A2"/>
      <sheetName val="교량공집계"/>
      <sheetName val="슬래브집계"/>
      <sheetName val="슬래브수량"/>
      <sheetName val="교명주집계"/>
      <sheetName val="교대집계"/>
      <sheetName val="교대시점상세집계A1"/>
      <sheetName val="역T형교대-1수량"/>
      <sheetName val="교대종점상세집계A2"/>
      <sheetName val="역T형교대-2수량"/>
      <sheetName val="교각집계"/>
      <sheetName val="P1-상세집계"/>
      <sheetName val="COPING-1"/>
      <sheetName val="기둥(P1)"/>
      <sheetName val="저판(버림100)"/>
      <sheetName val="취입보수량"/>
      <sheetName val="취입보단위"/>
      <sheetName val="포장수량집계"/>
      <sheetName val="포장단위수량"/>
      <sheetName val="포장단위수량(일반)"/>
      <sheetName val="가설수량집계"/>
      <sheetName val="가설(일반)"/>
      <sheetName val="가설(작업로)"/>
      <sheetName val="1-1"/>
      <sheetName val="교각1"/>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sheetData sheetId="9" refreshError="1"/>
      <sheetData sheetId="10"/>
      <sheetData sheetId="11" refreshError="1"/>
      <sheetData sheetId="12"/>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sheetData sheetId="32" refreshError="1"/>
      <sheetData sheetId="33" refreshError="1"/>
      <sheetData sheetId="34" refreshError="1"/>
      <sheetData sheetId="35" refreshError="1"/>
      <sheetData sheetId="36"/>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공통가설"/>
      <sheetName val="공종집계"/>
      <sheetName val="건축집계"/>
      <sheetName val="실행예산 (2)"/>
      <sheetName val="실행예산"/>
      <sheetName val="현장관리비"/>
      <sheetName val="원미내역"/>
      <sheetName val="현장추가분"/>
      <sheetName val="COPING"/>
      <sheetName val="도장수량(하1)"/>
      <sheetName val="주형"/>
      <sheetName val="1-1"/>
      <sheetName val="SLAB&quot;1&quot;"/>
      <sheetName val="COPING-1"/>
      <sheetName val="역T형교대-2수량"/>
      <sheetName val="내역"/>
      <sheetName val="성남여성복지내역"/>
      <sheetName val="시멘트"/>
      <sheetName val="Breakdown"/>
      <sheetName val="UnitRate"/>
      <sheetName val="전기"/>
      <sheetName val="기본"/>
      <sheetName val="Sheet5"/>
      <sheetName val="CAT_5"/>
      <sheetName val="관기성공.내"/>
      <sheetName val="PBS"/>
      <sheetName val="Sheet1"/>
      <sheetName val="작성기준"/>
      <sheetName val="CCC"/>
      <sheetName val="SILICATE"/>
      <sheetName val="물가자료"/>
      <sheetName val="Bia"/>
      <sheetName val="So lieu"/>
      <sheetName val="TH VL, NC, DDHT Thanhphuoc"/>
      <sheetName val="백암비스타내역"/>
      <sheetName val="#REF"/>
      <sheetName val="CODE"/>
      <sheetName val="삼성전기"/>
      <sheetName val="Sheet1 (2)"/>
      <sheetName val="WONMI"/>
      <sheetName val="돌담교 상부수량"/>
      <sheetName val="단위수량"/>
      <sheetName val="교각1"/>
      <sheetName val="06 일위대가목록"/>
      <sheetName val="Project Brief"/>
      <sheetName val="Summary Sheets"/>
      <sheetName val="단가"/>
      <sheetName val="중량산출"/>
      <sheetName val="암거공"/>
      <sheetName val="001"/>
      <sheetName val="맨홀수량산출"/>
      <sheetName val="CPM챠트"/>
      <sheetName val="하중계산"/>
      <sheetName val="INPUT"/>
      <sheetName val="조명시설"/>
      <sheetName val="진주방향"/>
      <sheetName val="VXXX"/>
      <sheetName val="VXXXXX"/>
      <sheetName val="II손익관리"/>
      <sheetName val="1.종합손익(도급)"/>
      <sheetName val="1.종합손익(주택,개발)"/>
      <sheetName val="2.실행예산"/>
      <sheetName val="2.2과부족"/>
      <sheetName val="2.3원가절감"/>
      <sheetName val="8.외주비집행현황"/>
      <sheetName val="9.자재비"/>
      <sheetName val="10.현장집행"/>
      <sheetName val="3.추가원가"/>
      <sheetName val="3.추가원가 (2)"/>
      <sheetName val="4.사전공사"/>
      <sheetName val="5.추정공사비"/>
      <sheetName val="6.금융비용"/>
      <sheetName val="7.공사비집행현황(총괄)"/>
      <sheetName val="11.1생산성"/>
      <sheetName val="인력대비(정직)"/>
      <sheetName val="11.2인원산출"/>
      <sheetName val="Sheet18"/>
      <sheetName val="Sheet19"/>
      <sheetName val="Sheet20"/>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Sheet37"/>
      <sheetName val="Sheet38"/>
      <sheetName val="Sheet39"/>
      <sheetName val="Sheet40"/>
      <sheetName val="점수계산1-2"/>
      <sheetName val="부대공Ⅱ"/>
      <sheetName val="BID"/>
      <sheetName val="설계내역서"/>
      <sheetName val="노임"/>
      <sheetName val=" FURNACE현설"/>
      <sheetName val="준검 내역서"/>
      <sheetName val="작성개요"/>
      <sheetName val="공사비"/>
      <sheetName val="공사비비교"/>
      <sheetName val="견적조건"/>
      <sheetName val="공기"/>
      <sheetName val="사내공문"/>
      <sheetName val="PILE"/>
      <sheetName val="b_gs"/>
      <sheetName val="일위대가목록"/>
      <sheetName val="간접비내역-1"/>
      <sheetName val="실행예산_(2)"/>
      <sheetName val="방송일위대가"/>
      <sheetName val="간선계산"/>
      <sheetName val="APT"/>
      <sheetName val="11.자재단가"/>
      <sheetName val="Tables"/>
      <sheetName val="직공비"/>
      <sheetName val="노임단가"/>
      <sheetName val="말뚝물량"/>
      <sheetName val="원가계산서"/>
      <sheetName val="DATA"/>
      <sheetName val="ABUT수량-A1"/>
      <sheetName val="대치판정"/>
      <sheetName val="Macro(전선)"/>
      <sheetName val="조건표"/>
      <sheetName val="guard(mac)"/>
      <sheetName val="B부대공"/>
      <sheetName val="품목"/>
      <sheetName val="CLAUSE"/>
      <sheetName val="MTL$-INTER"/>
      <sheetName val="토공"/>
      <sheetName val="3.하중산정4.지지력"/>
      <sheetName val="원가입력"/>
      <sheetName val="기둥"/>
      <sheetName val="저판(버림100)"/>
      <sheetName val="기본DATA"/>
      <sheetName val="BSD (2)"/>
      <sheetName val="내역서"/>
      <sheetName val="제수"/>
      <sheetName val="안정검토"/>
      <sheetName val="단면설계"/>
      <sheetName val="낙찰표"/>
      <sheetName val="토공A"/>
      <sheetName val="가감수량"/>
      <sheetName val="사급자재"/>
      <sheetName val="단가조사서"/>
      <sheetName val="J01"/>
      <sheetName val="GM 000"/>
      <sheetName val="PROJECT BRIEF(EX.NEW)"/>
      <sheetName val="관기성공_내"/>
      <sheetName val="So_lieu"/>
      <sheetName val="TH_VL,_NC,_DDHT_Thanhphuoc"/>
      <sheetName val="실행예산_(2)1"/>
      <sheetName val="관기성공_내1"/>
      <sheetName val="So_lieu1"/>
      <sheetName val="TH_VL,_NC,_DDHT_Thanhphuoc1"/>
      <sheetName val="인테리어내역"/>
      <sheetName val="단가표"/>
      <sheetName val="부산4"/>
      <sheetName val="CON"/>
      <sheetName val="CABLE"/>
      <sheetName val="TG9504"/>
      <sheetName val="960318-1"/>
      <sheetName val="F5"/>
      <sheetName val="노임이"/>
      <sheetName val="적용률"/>
      <sheetName val="금액내역서"/>
      <sheetName val="sw1"/>
      <sheetName val="NOMUBI"/>
      <sheetName val="샘플표지"/>
      <sheetName val="원가계산"/>
      <sheetName val="갑지1"/>
      <sheetName val="건축원가"/>
      <sheetName val="Dette"/>
      <sheetName val="비용"/>
      <sheetName val="Sheet2"/>
      <sheetName val="바.한일양산"/>
      <sheetName val="건축공사실행"/>
      <sheetName val="01"/>
      <sheetName val="직노"/>
      <sheetName val="실행내역"/>
      <sheetName val="빌딩 안내"/>
      <sheetName val="DESIGN CRITERIA"/>
      <sheetName val="입출재고현황 (2)"/>
      <sheetName val="입찰안"/>
      <sheetName val="FOB발"/>
      <sheetName val="별표 "/>
      <sheetName val="오억미만"/>
      <sheetName val="토공사"/>
      <sheetName val="자료입력"/>
      <sheetName val="200"/>
      <sheetName val="2000년1차"/>
      <sheetName val="실행철강하도"/>
      <sheetName val="수량산출"/>
      <sheetName val="공사수행방안"/>
      <sheetName val="제-노임"/>
      <sheetName val="제직재"/>
      <sheetName val="내역변"/>
      <sheetName val="MixBed"/>
      <sheetName val="CondPol"/>
      <sheetName val="교통대책내역"/>
      <sheetName val="AHU 산출"/>
      <sheetName val="Calc V1.2"/>
      <sheetName val="Calc V1.2 (2)"/>
      <sheetName val="산출근거"/>
      <sheetName val="LEGEND"/>
      <sheetName val="건축내역"/>
      <sheetName val="BAU"/>
      <sheetName val="1.설계조건"/>
      <sheetName val="포장복구집계"/>
      <sheetName val="일위대가시트"/>
      <sheetName val="Sheet6"/>
      <sheetName val="2.가정단면"/>
      <sheetName val="일위대가"/>
      <sheetName val="통합"/>
      <sheetName val="자판실행"/>
      <sheetName val="수안보-MBR1"/>
      <sheetName val="터널조도"/>
      <sheetName val="입찰내역"/>
      <sheetName val="정부노임단가"/>
      <sheetName val="교량전기"/>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sheetData sheetId="95"/>
      <sheetData sheetId="96"/>
      <sheetData sheetId="97"/>
      <sheetData sheetId="98"/>
      <sheetData sheetId="99"/>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sheetData sheetId="154"/>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건축원가"/>
      <sheetName val="공사개요"/>
      <sheetName val="공기기준"/>
      <sheetName val="당초비교"/>
      <sheetName val="산출근거"/>
      <sheetName val="조정원가"/>
      <sheetName val="조정집계"/>
      <sheetName val="요율"/>
      <sheetName val="하도급사항 적용"/>
      <sheetName val="Sheet1"/>
      <sheetName val="내역서(삼호)"/>
      <sheetName val="Base"/>
      <sheetName val="연결관암거"/>
      <sheetName val="공통가설"/>
      <sheetName val="직노"/>
      <sheetName val="일위대가"/>
      <sheetName val="내역서"/>
      <sheetName val="노임단가"/>
      <sheetName val="일반전기C"/>
      <sheetName val="현장관리비"/>
      <sheetName val="실행내역"/>
      <sheetName val="Baby일위대가"/>
      <sheetName val="저"/>
      <sheetName val="내역"/>
      <sheetName val="2공구산출내역"/>
      <sheetName val="금액내역서"/>
      <sheetName val="1차 내역서"/>
      <sheetName val="터파기및재료"/>
      <sheetName val="경산"/>
      <sheetName val="음료실행"/>
      <sheetName val="#REF"/>
      <sheetName val="열린교실"/>
      <sheetName val="06 일위대가목록"/>
      <sheetName val="차액보증"/>
      <sheetName val="일위대가목록"/>
      <sheetName val="외주비"/>
      <sheetName val="구리토평1전기"/>
      <sheetName val="내역(100%)"/>
      <sheetName val="N賃率-職"/>
      <sheetName val="건축내역"/>
      <sheetName val="단가 및 재료비"/>
      <sheetName val="중기사용료산출근거"/>
      <sheetName val="공사예산하조서(O.K)"/>
      <sheetName val="아파트건축"/>
      <sheetName val="단가조사"/>
      <sheetName val="시설물기초"/>
      <sheetName val="도급내역서"/>
      <sheetName val="교통대책내역"/>
      <sheetName val="KYEOUSAN"/>
      <sheetName val=" 냉각수펌프"/>
      <sheetName val="공조기휀"/>
      <sheetName val="AHU집계"/>
      <sheetName val="단가산출"/>
      <sheetName val="건축공사실행"/>
      <sheetName val="COPING"/>
      <sheetName val="본체"/>
      <sheetName val="댐구조도"/>
      <sheetName val="세월교산출기초"/>
      <sheetName val="5흙막이"/>
      <sheetName val="적용건축"/>
      <sheetName val="하도급사항_적용"/>
      <sheetName val="BID"/>
      <sheetName val="BOQ"/>
      <sheetName val="2002하반기노임기준"/>
      <sheetName val="골조시행"/>
      <sheetName val="위치조서"/>
      <sheetName val="표지"/>
      <sheetName val="Mc1"/>
      <sheetName val="연결임시"/>
      <sheetName val="날개벽수량표"/>
      <sheetName val="별표"/>
      <sheetName val="고등학교"/>
      <sheetName val="의왕내역"/>
      <sheetName val="wall"/>
      <sheetName val="DATA"/>
      <sheetName val="데이타"/>
      <sheetName val="전체"/>
      <sheetName val="내역서2안"/>
      <sheetName val="시중노임(공사)"/>
      <sheetName val="토목"/>
      <sheetName val="전선 및 전선관"/>
      <sheetName val="일위목록"/>
      <sheetName val="Sheet3"/>
      <sheetName val="2"/>
      <sheetName val="1차_내역서"/>
      <sheetName val="철거산출근거"/>
      <sheetName val="J直材4"/>
      <sheetName val="분전반"/>
      <sheetName val="Sheet4"/>
      <sheetName val="4-10"/>
      <sheetName val="을"/>
      <sheetName val="재집"/>
      <sheetName val="수량산출"/>
      <sheetName val="견적서"/>
      <sheetName val="비교표"/>
      <sheetName val="산출-설비"/>
      <sheetName val="예정(3)"/>
      <sheetName val="월별수입"/>
      <sheetName val="1-1"/>
      <sheetName val="부대공Ⅱ"/>
      <sheetName val="건축부하"/>
      <sheetName val="김포IO"/>
      <sheetName val="배관내역"/>
      <sheetName val="Sheet5"/>
      <sheetName val="기둥1"/>
      <sheetName val="견적내역"/>
      <sheetName val="P-1"/>
      <sheetName val="시멘트"/>
      <sheetName val="하도급사항_적용1"/>
      <sheetName val="1차_내역서1"/>
      <sheetName val="환산"/>
      <sheetName val="인테리어내역"/>
      <sheetName val="정부노임단가"/>
      <sheetName val="1공구(을)"/>
      <sheetName val="건물"/>
      <sheetName val="직재"/>
      <sheetName val="PROJECT BRIEF(EX.NEW)"/>
      <sheetName val="A LINE"/>
      <sheetName val="공내역"/>
      <sheetName val="전기변내역"/>
      <sheetName val="COL"/>
      <sheetName val="단"/>
      <sheetName val="내역1"/>
      <sheetName val="부대공"/>
      <sheetName val="포장공"/>
      <sheetName val="토공"/>
      <sheetName val="5사남"/>
      <sheetName val="수목표준대가"/>
      <sheetName val="일위대가내역"/>
      <sheetName val="토목내역"/>
      <sheetName val="쌍송교"/>
      <sheetName val="퍼스트"/>
      <sheetName val="도시가스현황"/>
      <sheetName val="일위대가(가설)"/>
      <sheetName val="기계내역"/>
      <sheetName val="자동차폐수처리장"/>
      <sheetName val="JUCKEYK"/>
      <sheetName val="Total"/>
      <sheetName val="분전함신설"/>
      <sheetName val="접지1종"/>
      <sheetName val="개요"/>
      <sheetName val="공량산출서"/>
      <sheetName val="설비2차"/>
      <sheetName val="한진금융비"/>
      <sheetName val="참고"/>
      <sheetName val="소운반"/>
      <sheetName val="집수정단면도 (2)"/>
      <sheetName val="전기"/>
      <sheetName val="자재단가"/>
      <sheetName val="C.배수관공"/>
      <sheetName val="unitpric"/>
      <sheetName val="일위대가목차"/>
      <sheetName val="guard(mac)"/>
      <sheetName val="tggwan(mac)"/>
      <sheetName val="토 적 표"/>
      <sheetName val="교각1"/>
      <sheetName val="1.설계조건"/>
      <sheetName val="70%"/>
      <sheetName val="메서,변+증"/>
      <sheetName val="기성고"/>
      <sheetName val="6호기"/>
      <sheetName val="ELECTRIC"/>
      <sheetName val="합천내역"/>
      <sheetName val="사급자재"/>
      <sheetName val="피벗테이블데이터분석"/>
      <sheetName val="적용단위길이"/>
      <sheetName val="BCK3672"/>
      <sheetName val="전등,DC등 내역서"/>
      <sheetName val="A조"/>
      <sheetName val="BOX날개벽"/>
      <sheetName val="내역서(설비+소방)"/>
      <sheetName val="부대내역"/>
      <sheetName val="품셈TABLE"/>
      <sheetName val="제2호단위수량"/>
      <sheetName val="가로등내역서"/>
      <sheetName val="암거날개벽"/>
      <sheetName val="Sheet1 (2)"/>
      <sheetName val="기둥(원형)"/>
      <sheetName val="기초공"/>
      <sheetName val="1안"/>
      <sheetName val="원가 (2)"/>
      <sheetName val="토공(우물통,기타) "/>
      <sheetName val="9811"/>
      <sheetName val="현장경상비"/>
      <sheetName val="PAC"/>
      <sheetName val="건축원가계산서"/>
      <sheetName val="환율"/>
      <sheetName val="원가계산서"/>
      <sheetName val="(4-2)열관류값-2"/>
      <sheetName val="패널"/>
      <sheetName val="기계설비"/>
      <sheetName val="_냉각수펌프"/>
      <sheetName val="각종양식"/>
      <sheetName val="기초부하"/>
      <sheetName val="토목주소"/>
      <sheetName val="건축기성"/>
      <sheetName val="통장출금액"/>
      <sheetName val="관로내역원"/>
      <sheetName val="일위대가(건축)"/>
      <sheetName val="용산1(해보)"/>
      <sheetName val="INPUT"/>
      <sheetName val="목록"/>
      <sheetName val="대비표"/>
      <sheetName val="단중표"/>
      <sheetName val="실행철강하도"/>
      <sheetName val="설계명세서"/>
      <sheetName val="품셈표"/>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대치판정"/>
      <sheetName val="1"/>
      <sheetName val="2"/>
      <sheetName val="성원"/>
      <sheetName val="신성을지"/>
      <sheetName val="심우갑"/>
      <sheetName val="심우을"/>
      <sheetName val="일위대가표"/>
      <sheetName val="단가조사"/>
      <sheetName val="단재적표"/>
      <sheetName val="공통가설"/>
      <sheetName val="직노"/>
      <sheetName val="낙찰표"/>
      <sheetName val="주차구획선수량"/>
      <sheetName val="교대시점"/>
      <sheetName val="총괄내역"/>
      <sheetName val="내역"/>
      <sheetName val="토적표(1)"/>
      <sheetName val="일위대가목록"/>
      <sheetName val="콘크리트댐수량산출"/>
      <sheetName val="가도공"/>
      <sheetName val="토공"/>
      <sheetName val="계수시트"/>
      <sheetName val="원가계산서"/>
      <sheetName val="단위단가"/>
      <sheetName val="ABUT수량-A1"/>
      <sheetName val="단면가정"/>
      <sheetName val="토적"/>
      <sheetName val="내역서"/>
      <sheetName val="INPUT(덕도방향-시점)"/>
      <sheetName val="흄관기초"/>
      <sheetName val="단면"/>
      <sheetName val="우수공"/>
      <sheetName val="원본(갑지)"/>
      <sheetName val="인건-측정"/>
      <sheetName val="집계표"/>
      <sheetName val="노임단가"/>
      <sheetName val="공종별자재"/>
      <sheetName val="I一般比"/>
      <sheetName val="집수정(600-700)"/>
      <sheetName val="식재수량표"/>
      <sheetName val="일위목록"/>
      <sheetName val="맨홀수량"/>
      <sheetName val="우각부보강"/>
      <sheetName val="관일"/>
      <sheetName val="참조자료"/>
      <sheetName val="평균높이산출근거"/>
      <sheetName val="횡배수관위치조서"/>
      <sheetName val="Sheet1"/>
      <sheetName val="산출내역서"/>
      <sheetName val="설계조건"/>
      <sheetName val="DATA 입력란"/>
      <sheetName val="1. 설계조건 2.단면가정 3. 하중계산"/>
      <sheetName val="DATE"/>
      <sheetName val="교각(P1)수량"/>
      <sheetName val="5흙막이"/>
      <sheetName val="산출근거"/>
      <sheetName val="5.2코핑"/>
      <sheetName val="COPING-1"/>
      <sheetName val="역T형교대-2수량"/>
      <sheetName val="N賃率-職"/>
      <sheetName val="일위대가목차"/>
      <sheetName val="1.수인터널"/>
      <sheetName val="변경비교-을"/>
      <sheetName val="입적표"/>
      <sheetName val="BID"/>
      <sheetName val="데이타"/>
      <sheetName val="식재인부"/>
      <sheetName val="전신환매도율"/>
      <sheetName val="기계경비"/>
      <sheetName val="1차네트공정"/>
      <sheetName val="단가"/>
      <sheetName val="CPM챠트"/>
      <sheetName val="말뚝지지력산정"/>
      <sheetName val="지주설치제원"/>
      <sheetName val="준검 내역서"/>
      <sheetName val="입력란"/>
      <sheetName val="97노임단가"/>
      <sheetName val="tggwan(ma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refreshError="1"/>
      <sheetData sheetId="77" refreshError="1"/>
      <sheetData sheetId="7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danga"/>
      <sheetName val="ilch"/>
      <sheetName val="단면가정"/>
      <sheetName val="공통가설"/>
      <sheetName val="Y-WORK"/>
      <sheetName val="일위대가목차"/>
      <sheetName val="맨홀수량집계"/>
      <sheetName val="2F 회의실견적(5_14 일대)"/>
      <sheetName val="교각계산"/>
      <sheetName val="정부노임단가"/>
      <sheetName val="을"/>
      <sheetName val="토목내역"/>
      <sheetName val="3BL공동구 수량"/>
      <sheetName val="JUCKEYK"/>
      <sheetName val="일위대가"/>
      <sheetName val="LEGEND"/>
      <sheetName val="직공비"/>
      <sheetName val="내역서"/>
      <sheetName val="평가데이터"/>
      <sheetName val="DATA"/>
      <sheetName val="기본단가표"/>
      <sheetName val="직노"/>
      <sheetName val="계화배수"/>
      <sheetName val="I一般比"/>
      <sheetName val="일위대가표"/>
      <sheetName val="INPUT(덕도방향-시점)"/>
      <sheetName val="기둥(원형)"/>
      <sheetName val="토공"/>
      <sheetName val="code"/>
      <sheetName val="VXXXXXXX"/>
      <sheetName val="SLAB&quot;1&quot;"/>
      <sheetName val="품셈"/>
      <sheetName val="내역"/>
      <sheetName val="일반물자(한국통신)"/>
      <sheetName val="모니터"/>
      <sheetName val="포장절단"/>
      <sheetName val="1월"/>
      <sheetName val="조작대(1연)"/>
      <sheetName val="우배수"/>
      <sheetName val="조건표"/>
      <sheetName val="DATA-1"/>
      <sheetName val="20관리비율"/>
      <sheetName val="날개벽(시점좌측)"/>
      <sheetName val="정보매체A동"/>
      <sheetName val="차액보증"/>
      <sheetName val="현장"/>
      <sheetName val="전기"/>
      <sheetName val="연령현황"/>
      <sheetName val=" 견적서"/>
      <sheetName val="총괄-1"/>
      <sheetName val="가공비"/>
      <sheetName val="작성"/>
      <sheetName val="산출내역"/>
      <sheetName val="96수출"/>
      <sheetName val="공사비명세서"/>
      <sheetName val="TABLE"/>
      <sheetName val="Sheet5"/>
      <sheetName val="COPING"/>
      <sheetName val="3.하중산정4.지지력"/>
      <sheetName val="토공(완충)"/>
      <sheetName val="input"/>
      <sheetName val="1-1"/>
      <sheetName val="SORCE1"/>
      <sheetName val="가시설단위수량"/>
      <sheetName val="원형맨홀수량"/>
      <sheetName val="수량3"/>
      <sheetName val="투찰"/>
      <sheetName val="교각1"/>
      <sheetName val="단위수량"/>
      <sheetName val="집계표"/>
      <sheetName val="열린교실"/>
      <sheetName val="TB-내역서"/>
      <sheetName val="설산1.나"/>
      <sheetName val="본사S"/>
      <sheetName val="증감분석"/>
      <sheetName val="변화치수"/>
      <sheetName val="가설건물"/>
      <sheetName val="공사비예산서(토목분)"/>
      <sheetName val="공통부대비"/>
      <sheetName val="부대내역"/>
      <sheetName val="표지"/>
      <sheetName val="대비"/>
      <sheetName val="설계조건"/>
      <sheetName val="안정계산"/>
      <sheetName val="대치판정"/>
      <sheetName val="목록"/>
      <sheetName val="데이타"/>
      <sheetName val="기성내역"/>
      <sheetName val="설계변경원가계산총괄표"/>
      <sheetName val="BID"/>
      <sheetName val="Sheet4"/>
      <sheetName val="Total"/>
      <sheetName val="부하(성남)"/>
      <sheetName val="쌍송교"/>
      <sheetName val="일반맨홀수량집계(A-7 LINE)"/>
      <sheetName val="일반맨홀수량집계"/>
      <sheetName val="LOPCALC"/>
      <sheetName val="관람석제출"/>
      <sheetName val="케이블"/>
      <sheetName val="CONCRETE"/>
      <sheetName val="EACT10"/>
      <sheetName val="자재"/>
      <sheetName val="목표세부명세"/>
      <sheetName val="공문"/>
      <sheetName val="N賃率-職"/>
      <sheetName val="마산방향철근집계"/>
      <sheetName val="진주방향"/>
      <sheetName val="마산방향"/>
      <sheetName val="토목품셈"/>
      <sheetName val="품목"/>
      <sheetName val="물량산출근거"/>
      <sheetName val="공사개요"/>
      <sheetName val="예산서"/>
      <sheetName val="b_gunmul"/>
      <sheetName val="b_balju (2)"/>
      <sheetName val="J直材4"/>
      <sheetName val="연부97-1"/>
      <sheetName val="갑지1"/>
      <sheetName val="공정집계_국별"/>
      <sheetName val="적용률"/>
      <sheetName val="#REF"/>
      <sheetName val="기본일위"/>
      <sheetName val="노임단가"/>
      <sheetName val="부속동"/>
      <sheetName val="금액내역서"/>
      <sheetName val="Sheet1"/>
      <sheetName val="영업.일1"/>
      <sheetName val="광혁기성"/>
      <sheetName val="인테리어세부내역"/>
      <sheetName val="피엘"/>
      <sheetName val="Macro1"/>
      <sheetName val="기초공"/>
      <sheetName val="공사비"/>
      <sheetName val="내역1"/>
      <sheetName val="건축내역"/>
      <sheetName val="CAT_5"/>
      <sheetName val="방송노임"/>
      <sheetName val="총괄"/>
      <sheetName val="깨기"/>
      <sheetName val="백암비스타내역"/>
      <sheetName val="입찰안"/>
      <sheetName val="단가"/>
      <sheetName val="2F_회의실견적(5_14_일대)"/>
      <sheetName val="3BL공동구_수량"/>
      <sheetName val="내역서2안"/>
      <sheetName val="기계경비"/>
      <sheetName val="인건비(환율)"/>
      <sheetName val="월선수금"/>
      <sheetName val="단가표 "/>
      <sheetName val="woo(mac)"/>
      <sheetName val="방송일위대가"/>
      <sheetName val="제품"/>
      <sheetName val="SILICATE"/>
      <sheetName val="guard(mac)"/>
      <sheetName val="06-BATCH "/>
      <sheetName val="간선계산"/>
      <sheetName val="경산"/>
      <sheetName val="WORK"/>
      <sheetName val="1.우편집중내역서"/>
      <sheetName val="실행내역"/>
      <sheetName val="Tables"/>
      <sheetName val="일위대가목록"/>
      <sheetName val="기흥하도용"/>
      <sheetName val="L형옹벽(key)"/>
      <sheetName val="DATE"/>
      <sheetName val="세부내역"/>
      <sheetName val="전기품산출"/>
      <sheetName val="단면(RW1)"/>
      <sheetName val="BSD (2)"/>
      <sheetName val="원가계산서"/>
      <sheetName val="옹벽"/>
      <sheetName val="경비2내역"/>
      <sheetName val="배수장공사비명세서"/>
      <sheetName val="전기일위대가"/>
      <sheetName val="Sheet2"/>
      <sheetName val="BEND LOSS"/>
      <sheetName val="1단계"/>
      <sheetName val="정렬"/>
      <sheetName val="자재단가비교표"/>
      <sheetName val="KMT물량"/>
      <sheetName val="DATA1"/>
      <sheetName val="전장품(관리용)"/>
      <sheetName val="기둥"/>
      <sheetName val="저판(버림100)"/>
      <sheetName val="97년추정손익계산서"/>
      <sheetName val="RING WALL"/>
      <sheetName val="TYPE-A"/>
      <sheetName val="D-3503"/>
      <sheetName val="수량산출"/>
      <sheetName val="공구원가계산"/>
      <sheetName val="단가조사서"/>
      <sheetName val="내역서-CCTV"/>
      <sheetName val="공종집계"/>
      <sheetName val="ETC"/>
      <sheetName val="2공구산출내역"/>
      <sheetName val="허용전류-IEC"/>
      <sheetName val="허용전류-IEC DATA"/>
      <sheetName val="단가산출2"/>
      <sheetName val="DATA(BAC)"/>
      <sheetName val="배수관공"/>
      <sheetName val="ITB COST"/>
      <sheetName val="P.M 별"/>
      <sheetName val="960318-1"/>
      <sheetName val="설직재-1"/>
      <sheetName val="제직재"/>
      <sheetName val="제-노임"/>
      <sheetName val="부하"/>
      <sheetName val="주경기-오배수"/>
      <sheetName val="단중표"/>
      <sheetName val="단면검토"/>
      <sheetName val="기계내역"/>
      <sheetName val="CIVIL"/>
      <sheetName val="공통가설공사"/>
      <sheetName val="내역서(갑)"/>
      <sheetName val="전압강하계산"/>
      <sheetName val="날개벽"/>
      <sheetName val="간노_콘"/>
      <sheetName val="소비자가"/>
      <sheetName val="남양시작동자105노65기1.3화1.2"/>
      <sheetName val="삼성전기"/>
      <sheetName val="Sheet1 (2)"/>
      <sheetName val="부재력정리"/>
      <sheetName val="A-4"/>
      <sheetName val="입찰보고"/>
      <sheetName val="현장관리비내역서"/>
      <sheetName val="2.냉난방설비공사"/>
      <sheetName val="A"/>
      <sheetName val="민속촌메뉴"/>
      <sheetName val="하중계산"/>
      <sheetName val="직재"/>
      <sheetName val="ASP"/>
      <sheetName val="중기사용료산출근거"/>
      <sheetName val="단가 및 재료비"/>
      <sheetName val="XL4Poppy"/>
      <sheetName val="설계명세서(선로)"/>
      <sheetName val="원형1호맨홀토공수량"/>
      <sheetName val="식재품셈"/>
      <sheetName val="보도경계블럭"/>
      <sheetName val="ABUT수량-A1"/>
      <sheetName val="단가조사"/>
      <sheetName val="BLOCK(1)"/>
      <sheetName val="샘플표지"/>
      <sheetName val="대,유,램"/>
      <sheetName val="우각부보강"/>
      <sheetName val="지장물C"/>
      <sheetName val="보차도경계석"/>
      <sheetName val="금액"/>
      <sheetName val="단가산출1"/>
      <sheetName val="Sheet3"/>
      <sheetName val="cross beam"/>
      <sheetName val="안정검토"/>
      <sheetName val="설계명세서"/>
      <sheetName val="3_하중산정4_지지력"/>
      <sheetName val="_견적서"/>
      <sheetName val="설산1_나"/>
      <sheetName val="일반맨홀수량집계(A-7_LINE)"/>
      <sheetName val="b_balju_(2)"/>
      <sheetName val="2F_회의실견적(5_14_일대)1"/>
      <sheetName val="3_하중산정4_지지력1"/>
      <sheetName val="3BL공동구_수량1"/>
      <sheetName val="_견적서1"/>
      <sheetName val="설산1_나1"/>
      <sheetName val="일반맨홀수량집계(A-7_LINE)1"/>
      <sheetName val="b_balju_(2)1"/>
      <sheetName val="단가표_"/>
      <sheetName val="영업_일1"/>
      <sheetName val="BSD_(2)"/>
      <sheetName val="BEND_LOSS"/>
      <sheetName val="1_우편집중내역서"/>
      <sheetName val="06-BATCH_"/>
      <sheetName val="RING_WALL"/>
      <sheetName val="허용전류-IEC_DATA"/>
      <sheetName val="ITB_COST"/>
      <sheetName val="P_M_별"/>
      <sheetName val="남양시작동자105노65기1_3화1_2"/>
      <sheetName val="Sheet1_(2)"/>
      <sheetName val="2_냉난방설비공사"/>
      <sheetName val="TEL"/>
      <sheetName val="별표"/>
      <sheetName val="wall"/>
      <sheetName val="송라터널총괄"/>
      <sheetName val="갑지(추정)"/>
      <sheetName val="실행내역 "/>
      <sheetName val="출력X"/>
      <sheetName val="토사(PE)"/>
      <sheetName val="총계"/>
      <sheetName val="제원.설계조건"/>
      <sheetName val="계산근거"/>
      <sheetName val="산출근거"/>
      <sheetName val="조명율표"/>
      <sheetName val="조명시설"/>
      <sheetName val="실행"/>
      <sheetName val="배"/>
      <sheetName val="내역(입찰)"/>
      <sheetName val="Customer Databas"/>
      <sheetName val="b_balju"/>
      <sheetName val="와동25-3(변경)"/>
      <sheetName val="SLAB"/>
      <sheetName val="금액집계"/>
      <sheetName val="공주-교대(A1)"/>
      <sheetName val="Parts"/>
      <sheetName val="Menu A"/>
      <sheetName val="2.가정단면"/>
      <sheetName val="설계"/>
      <sheetName val="집1"/>
      <sheetName val="CPM챠트"/>
      <sheetName val="동관마찰손실표"/>
      <sheetName val="말뚝물량"/>
      <sheetName val="별표집계"/>
      <sheetName val="1.설계조건"/>
      <sheetName val="_산근2_"/>
      <sheetName val="_산근4_"/>
      <sheetName val="_산근5_"/>
      <sheetName val="Mc1"/>
      <sheetName val="말뚝지지력산정"/>
      <sheetName val="단가표"/>
      <sheetName val="단"/>
      <sheetName val="단가일람"/>
      <sheetName val="F-Assump"/>
      <sheetName val="도급"/>
      <sheetName val="사용자정의"/>
      <sheetName val="제품표준규격"/>
      <sheetName val="IMPEADENCE MAP 취수장"/>
      <sheetName val="단면 (2)"/>
      <sheetName val="재1"/>
      <sheetName val="특별교실"/>
      <sheetName val="FRT_O"/>
      <sheetName val="FAB_I"/>
      <sheetName val="감시제어"/>
      <sheetName val="목차임시"/>
      <sheetName val="견적대비"/>
      <sheetName val="사통"/>
      <sheetName val="전신환매도율"/>
      <sheetName val="MATRLDATA"/>
      <sheetName val="견적"/>
      <sheetName val="내역서_1.(3)"/>
      <sheetName val="항목별"/>
      <sheetName val="합천내역"/>
      <sheetName val="내외국인총괄"/>
      <sheetName val="개요"/>
      <sheetName val="매장-시행견적"/>
      <sheetName val="수리결과"/>
      <sheetName val="BS Prior"/>
      <sheetName val="Threshold Table"/>
      <sheetName val="조직"/>
      <sheetName val="마감물량3"/>
      <sheetName val="11.자재단가"/>
      <sheetName val="적용기준"/>
      <sheetName val="월별수입"/>
      <sheetName val="빙장비사양"/>
      <sheetName val="장비사양"/>
      <sheetName val="시설물일위"/>
      <sheetName val="계수시트"/>
      <sheetName val="공사비내역서"/>
      <sheetName val="준검 내역서"/>
      <sheetName val="index"/>
      <sheetName val="1을"/>
      <sheetName val="copy"/>
      <sheetName val="서식"/>
      <sheetName val="COPING-1"/>
      <sheetName val="역T형교대-2수량"/>
      <sheetName val="FACTOR"/>
      <sheetName val="공사비 내역 (가)"/>
      <sheetName val="직원현황(최근)"/>
      <sheetName val="수처리사업"/>
      <sheetName val="물가자료"/>
      <sheetName val="리터팬내장형"/>
      <sheetName val="해외법인"/>
      <sheetName val="설비"/>
      <sheetName val="대전월평내역"/>
      <sheetName val="을지"/>
      <sheetName val="인건비 "/>
      <sheetName val="인건-측정"/>
      <sheetName val="인건비"/>
      <sheetName val="2000.05"/>
      <sheetName val="사급자재"/>
      <sheetName val="공사요율"/>
      <sheetName val="기초1"/>
      <sheetName val="치수표"/>
      <sheetName val="단가견적조사표"/>
      <sheetName val="기초자료"/>
      <sheetName val="견적집계표"/>
      <sheetName val="ITEM"/>
      <sheetName val="기본"/>
      <sheetName val="재집"/>
      <sheetName val="토공대가"/>
      <sheetName val="구조대가"/>
      <sheetName val="포설대가1"/>
      <sheetName val="부대대가"/>
      <sheetName val="dg"/>
      <sheetName val="현장관리비집계표"/>
      <sheetName val="경비_원본"/>
      <sheetName val="PAINT"/>
      <sheetName val="손익분석"/>
      <sheetName val="98수문일위"/>
      <sheetName val="차수"/>
      <sheetName val="자재단가"/>
      <sheetName val="토공(우물통,기타) "/>
      <sheetName val="PRE"/>
      <sheetName val="PLCAL"/>
      <sheetName val="Proposal"/>
      <sheetName val="DESIGN"/>
      <sheetName val="노임"/>
      <sheetName val="입출재고현황 (2)"/>
      <sheetName val="주관사업"/>
      <sheetName val="Sheet6"/>
      <sheetName val="LD일"/>
      <sheetName val="FA설치명세"/>
      <sheetName val="FD"/>
      <sheetName val="5지구단위"/>
      <sheetName val="CC Down load 0716"/>
      <sheetName val="년판01"/>
      <sheetName val="배치1"/>
      <sheetName val="일반관리비"/>
      <sheetName val="Tbom-tot"/>
      <sheetName val="환율"/>
      <sheetName val="과거교육훈련비"/>
      <sheetName val="NNV"/>
      <sheetName val="FAB별"/>
      <sheetName val="부대공Ⅱ"/>
      <sheetName val="기둥(하중)"/>
      <sheetName val="하수실행"/>
      <sheetName val="자재대"/>
      <sheetName val="XXXXXXXX"/>
      <sheetName val="UNIT"/>
      <sheetName val="Summary"/>
      <sheetName val="BS"/>
      <sheetName val="BS_Prior"/>
      <sheetName val="Threshold_Table"/>
      <sheetName val="11_자재단가"/>
      <sheetName val="Customer_Databas"/>
      <sheetName val="2F_회의실견적(5_14_일대)2"/>
      <sheetName val="영업_일11"/>
      <sheetName val="3BL공동구_수량2"/>
      <sheetName val="BS_Prior1"/>
      <sheetName val="Threshold_Table1"/>
      <sheetName val="단가표_1"/>
      <sheetName val="남양시작동자105노65기1_3화1_21"/>
      <sheetName val="BSD_(2)1"/>
      <sheetName val="BEND_LOSS1"/>
      <sheetName val="1_우편집중내역서1"/>
      <sheetName val="06-BATCH_1"/>
      <sheetName val="RING_WALL1"/>
      <sheetName val="허용전류-IEC_DATA1"/>
      <sheetName val="ITB_COST1"/>
      <sheetName val="P_M_별1"/>
      <sheetName val="11_자재단가1"/>
      <sheetName val="Customer_Databas1"/>
      <sheetName val="Asset9809CAK"/>
      <sheetName val="공통자료"/>
      <sheetName val="약품공급2"/>
      <sheetName val="CABLE SIZE-3"/>
      <sheetName val="4.2유효폭의 계산"/>
      <sheetName val="폐토수익화 "/>
      <sheetName val="종합일지"/>
      <sheetName val="각종양식"/>
      <sheetName val="재료-CODE"/>
      <sheetName val="내역_FILE"/>
      <sheetName val="9.2단가산출서"/>
      <sheetName val="손료"/>
      <sheetName val="UserData"/>
      <sheetName val="11.단가비교표_"/>
      <sheetName val="16.기계경비산출내역_"/>
      <sheetName val="견적대비표"/>
      <sheetName val="식재인부"/>
      <sheetName val="단면치수"/>
      <sheetName val="수량산출서"/>
      <sheetName val="모래운반"/>
      <sheetName val="타공종이기"/>
      <sheetName val="대전-교대(A1-A2)"/>
      <sheetName val="수량산출내역1115"/>
      <sheetName val="방음벽기초-수량"/>
      <sheetName val="이토변실제원"/>
      <sheetName val="일위"/>
      <sheetName val="06 일위대가목록"/>
      <sheetName val="CALCULATION"/>
      <sheetName val="단가대비표"/>
      <sheetName val="CABdata"/>
      <sheetName val="상수도공-간지"/>
      <sheetName val="현황"/>
      <sheetName val="B부대공"/>
      <sheetName val="배수공"/>
      <sheetName val="원가"/>
      <sheetName val="대전21토목내역서"/>
      <sheetName val="도장수량(하1)"/>
      <sheetName val="주형"/>
      <sheetName val="일반수량집계표"/>
      <sheetName val="특2호하천산근"/>
      <sheetName val="특2호부관하천산근"/>
      <sheetName val="산근(PE,300)"/>
      <sheetName val="심사내역서(선감길외).xlsx"/>
      <sheetName val="일위_파일"/>
      <sheetName val="연결임시"/>
      <sheetName val="산출금액내역"/>
      <sheetName val="내역서1999.8최종"/>
      <sheetName val="신우"/>
      <sheetName val="운임"/>
      <sheetName val="충주"/>
      <sheetName val="과천MAIN"/>
      <sheetName val="일 위 대 가 표"/>
      <sheetName val="6PILE  (돌출)"/>
      <sheetName val="집수정"/>
      <sheetName val="SANTOGO"/>
      <sheetName val="SANBAISU"/>
      <sheetName val="슬래브"/>
      <sheetName val="기계경비일람"/>
      <sheetName val="근고 블록 유형별 수량"/>
      <sheetName val="노무산출서"/>
      <sheetName val="일위대가(가설)"/>
      <sheetName val="부하계산서"/>
      <sheetName val="내역서form"/>
      <sheetName val="type-F"/>
      <sheetName val="C-직노1"/>
      <sheetName val="횡분배정리(DB)"/>
      <sheetName val="선로정수계산"/>
      <sheetName val="Baby일위대가"/>
      <sheetName val="암거공"/>
      <sheetName val="토공연장"/>
      <sheetName val="설비내역서"/>
      <sheetName val="건축내역서"/>
      <sheetName val="전기내역서"/>
      <sheetName val="단락전류-A"/>
      <sheetName val="가정단면"/>
      <sheetName val="CAL."/>
      <sheetName val="건설노임"/>
      <sheetName val="현장지지물물량"/>
      <sheetName val="재료비"/>
      <sheetName val="심사계산"/>
      <sheetName val="심사물량"/>
      <sheetName val="버스운행안내"/>
      <sheetName val="예방접종계획"/>
      <sheetName val="근태계획서"/>
      <sheetName val="전체"/>
      <sheetName val="2F È¸ÀÇ½Ç°ßÀû(5_14 ÀÏ´ë)"/>
      <sheetName val="À»"/>
      <sheetName val="ÀÏÀ§´ë°¡"/>
      <sheetName val="´Ü¸é°¡Á¤"/>
      <sheetName val="Á÷°øºñ"/>
      <sheetName val="³»¿ª¼­"/>
      <sheetName val="Á÷³ë"/>
      <sheetName val="°èÈ­¹è¼ö"/>
      <sheetName val="IìéÚõÝï"/>
      <sheetName val="1¿ù"/>
      <sheetName val="Á¤º¸¸ÅÃ¼Aµ¿"/>
      <sheetName val="±âº»´Ü°¡Ç¥"/>
      <sheetName val="20°ü¸®ºñÀ²"/>
      <sheetName val="Æò°¡µ¥ÀÌÅÍ"/>
      <sheetName val="³¯°³º®(½ÃÁ¡ÁÂÃø)"/>
      <sheetName val="Á¤ºÎ³ëÀÓ´Ü°¡"/>
      <sheetName val="°øÅë°¡¼³"/>
      <sheetName val="ÀÏÀ§´ë°¡¸ñÂ÷"/>
      <sheetName val="¸ÇÈ¦¼ö·®Áý°è"/>
      <sheetName val="¹°·®»êÃâ±Ù°Å"/>
      <sheetName val="°ø»ç°³¿ä"/>
      <sheetName val="TB-³»¿ª¼­"/>
      <sheetName val="INPUT(´öµµ¹æÇâ-½ÃÁ¡)"/>
      <sheetName val="³»¿ª"/>
      <sheetName val="Åä¸ñ³»¿ª"/>
      <sheetName val="3BL°øµ¿±¸ ¼ö·®"/>
      <sheetName val="ÀÏÀ§´ë°¡Ç¥"/>
      <sheetName val="±³°¢°è»ê"/>
      <sheetName val="±âµÕ(¿øÇü)"/>
      <sheetName val="Åä°ø"/>
      <sheetName val="Áý°èÇ¥"/>
      <sheetName val="ÀÏ¹Ý¹°ÀÚ(ÇÑ±¹Åë½Å)"/>
      <sheetName val="3.ÇÏÁß»êÁ¤4.ÁöÁö·Â"/>
      <sheetName val="°ø»çºñ¸í¼¼¼­"/>
      <sheetName val="Æ÷ÀåÀý´Ü"/>
      <sheetName val="Àü±â"/>
      <sheetName val="¿¬·ÉÇöÈ²"/>
      <sheetName val="¿­¸°±³½Ç"/>
      <sheetName val="교각1(좌)"/>
      <sheetName val="협조전"/>
      <sheetName val="터파기및재료"/>
      <sheetName val="공종별 집계"/>
      <sheetName val="기기리스트"/>
      <sheetName val="입력시트"/>
      <sheetName val="중기일위대가"/>
      <sheetName val="예산M12A"/>
      <sheetName val="품질 및 특성 보정계수"/>
      <sheetName val="LABTOTAL"/>
      <sheetName val="기타 정보통신공사"/>
      <sheetName val="원가입력"/>
      <sheetName val="견"/>
      <sheetName val="Macro(전선)"/>
      <sheetName val="흄관기초"/>
      <sheetName val="부표총괄"/>
      <sheetName val="품셈1-17"/>
      <sheetName val="Facility Information"/>
      <sheetName val="General"/>
      <sheetName val="Instructions"/>
      <sheetName val="People"/>
      <sheetName val="Quality"/>
      <sheetName val="Risk"/>
      <sheetName val="Training"/>
      <sheetName val="부대비율"/>
      <sheetName val="지중자재단가"/>
      <sheetName val="#1,2"/>
      <sheetName val="예산분석"/>
      <sheetName val="노단"/>
      <sheetName val="관리비"/>
      <sheetName val="sum"/>
      <sheetName val="8.PILE  (돌출)"/>
      <sheetName val="소모"/>
      <sheetName val="2.단면가정"/>
      <sheetName val="4.말뚝설계"/>
      <sheetName val="회사99"/>
      <sheetName val="갑지"/>
      <sheetName val="점수계산1-2"/>
      <sheetName val="토공총괄표"/>
      <sheetName val="인공LIST"/>
      <sheetName val="OPT손익 내수"/>
      <sheetName val="OPT손익 수출"/>
      <sheetName val="골재산출"/>
      <sheetName val="재료집계"/>
      <sheetName val="석축단"/>
      <sheetName val="법면수집"/>
      <sheetName val="석축설면"/>
      <sheetName val="법면단"/>
      <sheetName val="2000전체분"/>
      <sheetName val="가격정보"/>
      <sheetName val="내역서1"/>
      <sheetName val="1. 설계조건 2.단면가정 3. 하중계산"/>
      <sheetName val="DATA 입력란"/>
      <sheetName val="날개벽수량표"/>
      <sheetName val="참조 (2)"/>
      <sheetName val="1공구 건정토건 토공"/>
      <sheetName val="비교표"/>
      <sheetName val="가설공사"/>
      <sheetName val="단가결정"/>
      <sheetName val="내역아"/>
      <sheetName val="울타리"/>
      <sheetName val="1차증가원가계산"/>
      <sheetName val="운동장 (2)"/>
      <sheetName val="CDU"/>
      <sheetName val="本体適用"/>
      <sheetName val="기초DATA(2)"/>
      <sheetName val="FKM_장애분류별"/>
      <sheetName val="기초DATA(5)"/>
      <sheetName val="세부내역(직접인건비)"/>
      <sheetName val="수목데이타 "/>
      <sheetName val="요율"/>
      <sheetName val="단가산출"/>
      <sheetName val="국공유지및사유지"/>
      <sheetName val="gvl"/>
      <sheetName val="변경총괄지(1)"/>
      <sheetName val="토적표"/>
      <sheetName val="plan&amp;section of foundation"/>
      <sheetName val="터널조도"/>
      <sheetName val="환률"/>
      <sheetName val="해외 연수비용 계산-삭제"/>
      <sheetName val="카메라"/>
      <sheetName val="해외 기술훈련비 (합계)"/>
      <sheetName val="화산경계"/>
      <sheetName val="고정단포트구조계산서"/>
      <sheetName val="포장수량집계"/>
      <sheetName val="물량표"/>
      <sheetName val="비용"/>
      <sheetName val="CP-E2 (품셈표)"/>
      <sheetName val="보합"/>
      <sheetName val="상부하중"/>
      <sheetName val="풍하중1"/>
      <sheetName val="HW"/>
      <sheetName val="DS-최종"/>
      <sheetName val="한강운반비"/>
      <sheetName val=" HIT-&gt;HMC 견적(3900)"/>
      <sheetName val="조도계산서 (도서)"/>
      <sheetName val="기별"/>
      <sheetName val="국별인원"/>
      <sheetName val="3련 BOX"/>
      <sheetName val="제수"/>
      <sheetName val="공기"/>
      <sheetName val="데리네이타현황"/>
      <sheetName val="SG"/>
      <sheetName val="적용건축"/>
      <sheetName val="가정급수관"/>
      <sheetName val="대로근거"/>
      <sheetName val="외자내역"/>
      <sheetName val="외자배분"/>
      <sheetName val="공사비증감"/>
      <sheetName val="인사자료총집계"/>
      <sheetName val="참조"/>
      <sheetName val="member design"/>
      <sheetName val="design criteria"/>
      <sheetName val="working load at the btm ft."/>
      <sheetName val="soil bearing check"/>
      <sheetName val="일위(시설)"/>
      <sheetName val="파일의이용"/>
      <sheetName val="공사비총괄표"/>
      <sheetName val="Sheet17"/>
      <sheetName val="집계"/>
      <sheetName val="802191"/>
      <sheetName val="가로내역"/>
      <sheetName val="공사비집계표(서해안고속도로)"/>
      <sheetName val="70%"/>
      <sheetName val="부대공"/>
      <sheetName val="지급자재"/>
      <sheetName val="일위목록"/>
      <sheetName val="Project Information In-Out"/>
      <sheetName val="케이블(6)"/>
      <sheetName val="구조물"/>
      <sheetName val="Macro(차단기)"/>
      <sheetName val="여방토적"/>
      <sheetName val="묘곡여방 철근"/>
      <sheetName val="경상비"/>
      <sheetName val="지출결의서(1-3)"/>
      <sheetName val="자재집계표"/>
      <sheetName val="단가_및_재료비"/>
      <sheetName val="1_설계조건"/>
      <sheetName val="단면_(2)"/>
      <sheetName val="토공(우물통,기타)_"/>
      <sheetName val="CABLE_SIZE-3"/>
      <sheetName val="cross_beam"/>
      <sheetName val="실행내역_"/>
      <sheetName val="제원_설계조건"/>
      <sheetName val="단가_및_재료비1"/>
      <sheetName val="cross_beam1"/>
      <sheetName val="Sheet1_(2)1"/>
      <sheetName val="1_설계조건1"/>
      <sheetName val="단면_(2)1"/>
      <sheetName val="토공(우물통,기타)_1"/>
      <sheetName val="CABLE_SIZE-31"/>
      <sheetName val="실행내역_1"/>
      <sheetName val="제원_설계조건1"/>
      <sheetName val="2_냉난방설비공사1"/>
      <sheetName val="OCT.FDN"/>
      <sheetName val="archi(본사)"/>
      <sheetName val="계단수량집계"/>
      <sheetName val="간접재료비산출표-27-30"/>
      <sheetName val="1.관로"/>
      <sheetName val="6.수량산출서(설치공사)"/>
      <sheetName val="기별(종합)"/>
      <sheetName val="주요가정"/>
      <sheetName val="견적서세부내용"/>
      <sheetName val="견적내용입력"/>
      <sheetName val="RAHMEN"/>
      <sheetName val="배수내역"/>
      <sheetName val="뚝토공"/>
      <sheetName val="품셈TABLE"/>
      <sheetName val="노무비"/>
      <sheetName val="setup"/>
      <sheetName val="Sheet1(X)"/>
      <sheetName val="공사시행계획"/>
      <sheetName val="정산서"/>
      <sheetName val="매장-정산내역"/>
      <sheetName val="매장-공사완료보고서"/>
      <sheetName val="매장-시행합의"/>
      <sheetName val="공사완료보고"/>
      <sheetName val="빌트인시행합의"/>
      <sheetName val="사무실-시행합의"/>
      <sheetName val="집기견적서"/>
      <sheetName val="교량전기"/>
      <sheetName val="FB25JN"/>
      <sheetName val="B2BERP"/>
      <sheetName val="일위대가(목록)"/>
      <sheetName val="산근(목록)"/>
      <sheetName val="이형관중량"/>
      <sheetName val="음료실행"/>
      <sheetName val="노임이"/>
      <sheetName val="프랜트면허"/>
      <sheetName val="내역색인"/>
      <sheetName val="표준내역"/>
      <sheetName val="산업"/>
      <sheetName val="NAI"/>
      <sheetName val="기본입력"/>
      <sheetName val="책임감리공제요율"/>
      <sheetName val="건설공사인월수"/>
      <sheetName val="1.물가시세표"/>
      <sheetName val="5.노임단가"/>
      <sheetName val="4.중기단가산출"/>
      <sheetName val="자판실행"/>
      <sheetName val="MCC제원"/>
      <sheetName val="자료입력"/>
      <sheetName val="1.취수장"/>
      <sheetName val="횡배수관토공수량"/>
      <sheetName val="SE-611"/>
      <sheetName val="ACDIM6D"/>
      <sheetName val="도급철콘내역"/>
      <sheetName val="총집계표"/>
      <sheetName val="내역(전체)"/>
      <sheetName val="수원 호매실 119안전센터"/>
      <sheetName val="목차"/>
      <sheetName val="수량"/>
      <sheetName val="예산"/>
      <sheetName val="수량산출기초(케블등)"/>
      <sheetName val="NOMUBI"/>
      <sheetName val="sw1"/>
      <sheetName val="가압장(토목)"/>
      <sheetName val="상호참고자료"/>
      <sheetName val="11.우각부 보강"/>
      <sheetName val="플랜트 설치"/>
      <sheetName val="J"/>
      <sheetName val="stability check"/>
      <sheetName val="design load"/>
      <sheetName val="가시설수량"/>
      <sheetName val="산출내역서"/>
      <sheetName val="D040416"/>
      <sheetName val="MOTOR"/>
      <sheetName val="교통시설 표지판"/>
      <sheetName val="물량"/>
      <sheetName val="입출재고현황_(2)"/>
      <sheetName val="건축원가계산서"/>
      <sheetName val="비열TABLE"/>
      <sheetName val="투찰내역"/>
      <sheetName val="토공사"/>
      <sheetName val="지열설계-1"/>
      <sheetName val="c_balju"/>
      <sheetName val="공조유량"/>
      <sheetName val="공내역"/>
      <sheetName val="가도공"/>
      <sheetName val="06_BATCH "/>
      <sheetName val="부표총괄표"/>
      <sheetName val="일위집계표"/>
      <sheetName val="조달요청서"/>
      <sheetName val="중기조종사 단위단가"/>
      <sheetName val="ML"/>
      <sheetName val="B탱크"/>
      <sheetName val="수안보-MBR1"/>
      <sheetName val="신호등일위대가"/>
      <sheetName val="에너지동"/>
    </sheetNames>
    <sheetDataSet>
      <sheetData sheetId="0">
        <row r="1">
          <cell r="A1" t="str">
            <v>코드</v>
          </cell>
        </row>
      </sheetData>
      <sheetData sheetId="1" refreshError="1">
        <row r="1">
          <cell r="A1" t="str">
            <v>코드</v>
          </cell>
          <cell r="D1" t="str">
            <v xml:space="preserve"> </v>
          </cell>
          <cell r="E1" t="str">
            <v xml:space="preserve"> </v>
          </cell>
          <cell r="G1" t="str">
            <v>단위당 소요인원</v>
          </cell>
        </row>
        <row r="2">
          <cell r="A2" t="str">
            <v>번호</v>
          </cell>
          <cell r="G2" t="str">
            <v>내선전공</v>
          </cell>
          <cell r="H2" t="str">
            <v>프랜트전공</v>
          </cell>
          <cell r="I2" t="str">
            <v>통신내선공</v>
          </cell>
          <cell r="J2" t="str">
            <v>통신CA공</v>
          </cell>
          <cell r="K2" t="str">
            <v>통신설비공</v>
          </cell>
          <cell r="L2" t="str">
            <v>배관공</v>
          </cell>
          <cell r="M2" t="str">
            <v>보통인부</v>
          </cell>
        </row>
        <row r="3">
          <cell r="A3" t="str">
            <v>d001</v>
          </cell>
          <cell r="B3">
            <v>1</v>
          </cell>
          <cell r="C3" t="str">
            <v>노 무 비</v>
          </cell>
          <cell r="D3" t="str">
            <v>특고압케이블전공</v>
          </cell>
          <cell r="E3" t="str">
            <v>인</v>
          </cell>
          <cell r="F3">
            <v>86408</v>
          </cell>
          <cell r="G3">
            <v>1693</v>
          </cell>
          <cell r="H3">
            <v>1693</v>
          </cell>
          <cell r="I3">
            <v>11024</v>
          </cell>
          <cell r="J3">
            <v>11024</v>
          </cell>
        </row>
        <row r="4">
          <cell r="A4" t="str">
            <v>d002</v>
          </cell>
          <cell r="B4">
            <v>2</v>
          </cell>
          <cell r="C4" t="str">
            <v>노 무 비</v>
          </cell>
          <cell r="D4" t="str">
            <v>기계공</v>
          </cell>
          <cell r="E4" t="str">
            <v>인</v>
          </cell>
          <cell r="F4">
            <v>58509</v>
          </cell>
          <cell r="G4">
            <v>1733</v>
          </cell>
          <cell r="H4">
            <v>1733</v>
          </cell>
          <cell r="I4">
            <v>11024</v>
          </cell>
          <cell r="J4">
            <v>11024</v>
          </cell>
        </row>
        <row r="5">
          <cell r="A5" t="str">
            <v>d003</v>
          </cell>
          <cell r="B5">
            <v>3</v>
          </cell>
          <cell r="C5" t="str">
            <v>노 무 비</v>
          </cell>
          <cell r="D5" t="str">
            <v>기계설치공</v>
          </cell>
          <cell r="E5" t="str">
            <v>인</v>
          </cell>
          <cell r="F5">
            <v>52520</v>
          </cell>
          <cell r="G5">
            <v>1755</v>
          </cell>
          <cell r="H5">
            <v>1755</v>
          </cell>
          <cell r="I5">
            <v>1101</v>
          </cell>
          <cell r="J5">
            <v>1101</v>
          </cell>
        </row>
        <row r="6">
          <cell r="A6" t="str">
            <v>d004</v>
          </cell>
          <cell r="B6">
            <v>4</v>
          </cell>
          <cell r="C6" t="str">
            <v>노 무 비</v>
          </cell>
          <cell r="D6" t="str">
            <v>내선전공</v>
          </cell>
          <cell r="E6" t="str">
            <v>인</v>
          </cell>
          <cell r="F6">
            <v>53181</v>
          </cell>
          <cell r="G6">
            <v>1775</v>
          </cell>
          <cell r="H6">
            <v>1775</v>
          </cell>
          <cell r="I6">
            <v>1101</v>
          </cell>
          <cell r="J6">
            <v>1101</v>
          </cell>
        </row>
        <row r="7">
          <cell r="A7" t="str">
            <v>d005</v>
          </cell>
          <cell r="B7">
            <v>5</v>
          </cell>
          <cell r="C7" t="str">
            <v>노 무 비</v>
          </cell>
          <cell r="D7" t="str">
            <v>목도</v>
          </cell>
          <cell r="E7" t="str">
            <v>인</v>
          </cell>
          <cell r="F7">
            <v>58119</v>
          </cell>
          <cell r="G7">
            <v>1799</v>
          </cell>
          <cell r="H7">
            <v>1799</v>
          </cell>
          <cell r="I7">
            <v>1101</v>
          </cell>
          <cell r="J7">
            <v>1101</v>
          </cell>
        </row>
        <row r="8">
          <cell r="A8" t="str">
            <v>d006</v>
          </cell>
          <cell r="B8">
            <v>6</v>
          </cell>
          <cell r="C8" t="str">
            <v>노 무 비</v>
          </cell>
          <cell r="D8" t="str">
            <v>무선안테나공</v>
          </cell>
          <cell r="E8" t="str">
            <v>인</v>
          </cell>
          <cell r="F8">
            <v>103707</v>
          </cell>
          <cell r="G8">
            <v>2075</v>
          </cell>
          <cell r="H8">
            <v>2075</v>
          </cell>
          <cell r="I8">
            <v>1101</v>
          </cell>
          <cell r="J8">
            <v>1101</v>
          </cell>
        </row>
        <row r="9">
          <cell r="A9" t="str">
            <v>d007</v>
          </cell>
          <cell r="B9">
            <v>7</v>
          </cell>
          <cell r="C9" t="str">
            <v>노 무 비</v>
          </cell>
          <cell r="D9" t="str">
            <v>배관공</v>
          </cell>
          <cell r="E9" t="str">
            <v>인</v>
          </cell>
          <cell r="F9">
            <v>53408</v>
          </cell>
          <cell r="G9">
            <v>2201</v>
          </cell>
          <cell r="H9">
            <v>2201</v>
          </cell>
          <cell r="I9">
            <v>1101</v>
          </cell>
          <cell r="J9">
            <v>1101</v>
          </cell>
        </row>
        <row r="10">
          <cell r="A10" t="str">
            <v>d008</v>
          </cell>
          <cell r="B10">
            <v>8</v>
          </cell>
          <cell r="C10" t="str">
            <v>노 무 비</v>
          </cell>
          <cell r="D10" t="str">
            <v>배전전공</v>
          </cell>
          <cell r="E10" t="str">
            <v>인</v>
          </cell>
          <cell r="F10">
            <v>176675</v>
          </cell>
          <cell r="G10">
            <v>2457</v>
          </cell>
          <cell r="H10">
            <v>2457</v>
          </cell>
          <cell r="I10">
            <v>1101</v>
          </cell>
          <cell r="J10">
            <v>1101</v>
          </cell>
        </row>
        <row r="11">
          <cell r="A11" t="str">
            <v>d009</v>
          </cell>
          <cell r="B11">
            <v>9</v>
          </cell>
          <cell r="C11" t="str">
            <v>노 무 비</v>
          </cell>
          <cell r="D11" t="str">
            <v>배전활선전공</v>
          </cell>
          <cell r="E11" t="str">
            <v>인</v>
          </cell>
          <cell r="F11">
            <v>202051</v>
          </cell>
          <cell r="G11">
            <v>591.86800000000005</v>
          </cell>
          <cell r="H11">
            <v>591.86800000000005</v>
          </cell>
          <cell r="I11">
            <v>1787</v>
          </cell>
          <cell r="J11">
            <v>1787</v>
          </cell>
        </row>
        <row r="12">
          <cell r="A12" t="str">
            <v>d010</v>
          </cell>
          <cell r="B12">
            <v>10</v>
          </cell>
          <cell r="C12" t="str">
            <v>노 무 비</v>
          </cell>
          <cell r="D12" t="str">
            <v>보일러공</v>
          </cell>
          <cell r="E12" t="str">
            <v>인</v>
          </cell>
          <cell r="F12">
            <v>53408</v>
          </cell>
          <cell r="G12">
            <v>236.34500000000003</v>
          </cell>
          <cell r="H12">
            <v>236.34500000000003</v>
          </cell>
          <cell r="I12">
            <v>3216</v>
          </cell>
          <cell r="J12">
            <v>3216</v>
          </cell>
        </row>
        <row r="13">
          <cell r="A13" t="str">
            <v>d011</v>
          </cell>
          <cell r="B13">
            <v>11</v>
          </cell>
          <cell r="C13" t="str">
            <v>노 무 비</v>
          </cell>
          <cell r="D13" t="str">
            <v>보통인부</v>
          </cell>
          <cell r="E13" t="str">
            <v>인</v>
          </cell>
          <cell r="F13">
            <v>34947</v>
          </cell>
          <cell r="G13">
            <v>27913</v>
          </cell>
          <cell r="H13">
            <v>27913</v>
          </cell>
          <cell r="I13">
            <v>2176675</v>
          </cell>
          <cell r="J13">
            <v>2176675</v>
          </cell>
        </row>
        <row r="14">
          <cell r="A14" t="str">
            <v>d012</v>
          </cell>
          <cell r="B14">
            <v>12</v>
          </cell>
          <cell r="C14" t="str">
            <v>노 무 비</v>
          </cell>
          <cell r="D14" t="str">
            <v>비계공</v>
          </cell>
          <cell r="E14" t="str">
            <v>인</v>
          </cell>
          <cell r="F14">
            <v>78568</v>
          </cell>
          <cell r="G14">
            <v>54876</v>
          </cell>
          <cell r="H14">
            <v>54876</v>
          </cell>
          <cell r="I14">
            <v>196800</v>
          </cell>
          <cell r="J14">
            <v>196800</v>
          </cell>
        </row>
        <row r="15">
          <cell r="A15" t="str">
            <v>d013</v>
          </cell>
          <cell r="B15">
            <v>13</v>
          </cell>
          <cell r="C15" t="str">
            <v>노 무 비</v>
          </cell>
          <cell r="D15" t="str">
            <v>송전전공</v>
          </cell>
          <cell r="E15" t="str">
            <v>인</v>
          </cell>
          <cell r="F15">
            <v>213858</v>
          </cell>
          <cell r="G15">
            <v>0</v>
          </cell>
          <cell r="H15">
            <v>0</v>
          </cell>
          <cell r="I15">
            <v>10483</v>
          </cell>
          <cell r="J15">
            <v>10483</v>
          </cell>
        </row>
        <row r="16">
          <cell r="A16" t="str">
            <v>d014</v>
          </cell>
          <cell r="B16">
            <v>14</v>
          </cell>
          <cell r="C16" t="str">
            <v>노 무 비</v>
          </cell>
          <cell r="D16" t="str">
            <v>철공</v>
          </cell>
          <cell r="E16" t="str">
            <v>인</v>
          </cell>
          <cell r="F16">
            <v>67900</v>
          </cell>
          <cell r="G16">
            <v>7188.4515000000001</v>
          </cell>
          <cell r="H16">
            <v>7188.4515000000001</v>
          </cell>
          <cell r="I16">
            <v>166035.663</v>
          </cell>
          <cell r="J16">
            <v>166035.663</v>
          </cell>
        </row>
        <row r="17">
          <cell r="A17" t="str">
            <v>d015</v>
          </cell>
          <cell r="B17">
            <v>15</v>
          </cell>
          <cell r="C17" t="str">
            <v>노 무 비</v>
          </cell>
          <cell r="D17" t="str">
            <v>안전관리기사 1급</v>
          </cell>
          <cell r="E17" t="str">
            <v>인</v>
          </cell>
          <cell r="F17">
            <v>42091</v>
          </cell>
          <cell r="G17">
            <v>167121</v>
          </cell>
          <cell r="H17">
            <v>167121</v>
          </cell>
          <cell r="I17">
            <v>244058</v>
          </cell>
          <cell r="J17">
            <v>244058</v>
          </cell>
        </row>
        <row r="18">
          <cell r="A18" t="str">
            <v>d016</v>
          </cell>
          <cell r="B18">
            <v>16</v>
          </cell>
          <cell r="C18" t="str">
            <v>노 무 비</v>
          </cell>
          <cell r="D18" t="str">
            <v>안전관리기사 2급</v>
          </cell>
          <cell r="E18" t="str">
            <v>인</v>
          </cell>
          <cell r="F18">
            <v>36222</v>
          </cell>
          <cell r="G18">
            <v>209376</v>
          </cell>
          <cell r="H18">
            <v>209376</v>
          </cell>
          <cell r="I18">
            <v>213125</v>
          </cell>
          <cell r="J18">
            <v>213125</v>
          </cell>
        </row>
        <row r="19">
          <cell r="A19" t="str">
            <v>d017</v>
          </cell>
          <cell r="B19">
            <v>17</v>
          </cell>
          <cell r="C19" t="str">
            <v>노 무 비</v>
          </cell>
          <cell r="D19" t="str">
            <v>용접공(일반)</v>
          </cell>
          <cell r="E19" t="str">
            <v>인</v>
          </cell>
          <cell r="F19">
            <v>65529</v>
          </cell>
          <cell r="G19">
            <v>773105</v>
          </cell>
          <cell r="H19">
            <v>773105</v>
          </cell>
          <cell r="I19">
            <v>130426.31999999999</v>
          </cell>
          <cell r="J19">
            <v>130426.31999999999</v>
          </cell>
        </row>
        <row r="20">
          <cell r="A20" t="str">
            <v>d018</v>
          </cell>
          <cell r="B20">
            <v>18</v>
          </cell>
          <cell r="C20" t="str">
            <v>노 무 비</v>
          </cell>
          <cell r="D20" t="str">
            <v>저압케이블전공</v>
          </cell>
          <cell r="E20" t="str">
            <v>인</v>
          </cell>
          <cell r="F20">
            <v>63007</v>
          </cell>
          <cell r="G20">
            <v>3296</v>
          </cell>
          <cell r="H20">
            <v>3296</v>
          </cell>
          <cell r="I20">
            <v>8508</v>
          </cell>
          <cell r="J20">
            <v>8508</v>
          </cell>
        </row>
        <row r="21">
          <cell r="A21" t="str">
            <v>d019</v>
          </cell>
          <cell r="B21">
            <v>19</v>
          </cell>
          <cell r="C21" t="str">
            <v>노 무 비</v>
          </cell>
          <cell r="D21" t="str">
            <v>전기공사 기사1급</v>
          </cell>
          <cell r="E21" t="str">
            <v>인</v>
          </cell>
          <cell r="F21">
            <v>65241</v>
          </cell>
          <cell r="G21">
            <v>3566</v>
          </cell>
          <cell r="H21">
            <v>3566</v>
          </cell>
          <cell r="I21">
            <v>8508</v>
          </cell>
          <cell r="J21">
            <v>8508</v>
          </cell>
        </row>
        <row r="22">
          <cell r="A22" t="str">
            <v>d020</v>
          </cell>
          <cell r="B22">
            <v>20</v>
          </cell>
          <cell r="C22" t="str">
            <v>노 무 비</v>
          </cell>
          <cell r="D22" t="str">
            <v>전기공사 기사2급</v>
          </cell>
          <cell r="E22" t="str">
            <v>인</v>
          </cell>
          <cell r="F22">
            <v>57636</v>
          </cell>
          <cell r="G22">
            <v>55680</v>
          </cell>
          <cell r="H22">
            <v>55680</v>
          </cell>
          <cell r="I22">
            <v>13827</v>
          </cell>
          <cell r="J22">
            <v>13827</v>
          </cell>
        </row>
        <row r="23">
          <cell r="A23" t="str">
            <v>d021</v>
          </cell>
          <cell r="B23">
            <v>21</v>
          </cell>
          <cell r="C23" t="str">
            <v>노 무 비</v>
          </cell>
          <cell r="D23" t="str">
            <v>통신 기능사</v>
          </cell>
          <cell r="E23" t="str">
            <v>인</v>
          </cell>
          <cell r="F23">
            <v>72145</v>
          </cell>
          <cell r="G23">
            <v>524487</v>
          </cell>
          <cell r="H23">
            <v>524487</v>
          </cell>
          <cell r="I23">
            <v>881611</v>
          </cell>
          <cell r="J23">
            <v>881611</v>
          </cell>
        </row>
        <row r="24">
          <cell r="A24" t="str">
            <v>d022</v>
          </cell>
          <cell r="B24">
            <v>22</v>
          </cell>
          <cell r="C24" t="str">
            <v>노 무 비</v>
          </cell>
          <cell r="D24" t="str">
            <v>통신기사 1급</v>
          </cell>
          <cell r="E24" t="str">
            <v>인</v>
          </cell>
          <cell r="F24">
            <v>89527</v>
          </cell>
        </row>
        <row r="25">
          <cell r="A25" t="str">
            <v>d023</v>
          </cell>
          <cell r="B25">
            <v>23</v>
          </cell>
          <cell r="C25" t="str">
            <v>노 무 비</v>
          </cell>
          <cell r="D25" t="str">
            <v>통신기사 2급</v>
          </cell>
          <cell r="E25" t="str">
            <v>인</v>
          </cell>
          <cell r="F25">
            <v>78395</v>
          </cell>
        </row>
        <row r="26">
          <cell r="A26" t="str">
            <v>d024</v>
          </cell>
          <cell r="B26">
            <v>24</v>
          </cell>
          <cell r="C26" t="str">
            <v>노 무 비</v>
          </cell>
          <cell r="D26" t="str">
            <v>통신내선공</v>
          </cell>
          <cell r="E26" t="str">
            <v>인</v>
          </cell>
          <cell r="F26">
            <v>70804</v>
          </cell>
        </row>
        <row r="27">
          <cell r="A27" t="str">
            <v>d025</v>
          </cell>
          <cell r="B27">
            <v>25</v>
          </cell>
          <cell r="C27" t="str">
            <v>노 무 비</v>
          </cell>
          <cell r="D27" t="str">
            <v>통신설비공</v>
          </cell>
          <cell r="E27" t="str">
            <v>인</v>
          </cell>
          <cell r="F27">
            <v>73709</v>
          </cell>
        </row>
        <row r="28">
          <cell r="A28" t="str">
            <v>d026</v>
          </cell>
          <cell r="B28">
            <v>26</v>
          </cell>
          <cell r="C28" t="str">
            <v>노 무 비</v>
          </cell>
          <cell r="D28" t="str">
            <v>통신외선공</v>
          </cell>
          <cell r="E28" t="str">
            <v>인</v>
          </cell>
          <cell r="F28">
            <v>84302</v>
          </cell>
        </row>
        <row r="29">
          <cell r="A29" t="str">
            <v>d027</v>
          </cell>
          <cell r="B29">
            <v>27</v>
          </cell>
          <cell r="C29" t="str">
            <v>노 무 비</v>
          </cell>
          <cell r="D29" t="str">
            <v>통신케이블공</v>
          </cell>
          <cell r="E29" t="str">
            <v>인</v>
          </cell>
          <cell r="F29">
            <v>87823</v>
          </cell>
        </row>
        <row r="30">
          <cell r="A30" t="str">
            <v>d028</v>
          </cell>
          <cell r="B30">
            <v>28</v>
          </cell>
          <cell r="C30" t="str">
            <v>노 무 비</v>
          </cell>
          <cell r="D30" t="str">
            <v>특별인부</v>
          </cell>
          <cell r="E30" t="str">
            <v>인</v>
          </cell>
          <cell r="F30">
            <v>55074</v>
          </cell>
        </row>
        <row r="31">
          <cell r="A31" t="str">
            <v>d029</v>
          </cell>
          <cell r="B31">
            <v>29</v>
          </cell>
          <cell r="C31" t="str">
            <v>노 무 비</v>
          </cell>
          <cell r="D31" t="str">
            <v>프랜트전공</v>
          </cell>
          <cell r="E31" t="str">
            <v>인</v>
          </cell>
          <cell r="F31">
            <v>62877</v>
          </cell>
        </row>
        <row r="32">
          <cell r="A32" t="str">
            <v>d030</v>
          </cell>
          <cell r="B32">
            <v>30</v>
          </cell>
          <cell r="C32" t="str">
            <v>노 무 비</v>
          </cell>
          <cell r="D32" t="str">
            <v>형틀목공</v>
          </cell>
          <cell r="E32" t="str">
            <v>인</v>
          </cell>
          <cell r="F32">
            <v>70616</v>
          </cell>
        </row>
        <row r="33">
          <cell r="A33" t="str">
            <v>d031</v>
          </cell>
          <cell r="B33">
            <v>31</v>
          </cell>
          <cell r="C33" t="str">
            <v>노 무 비</v>
          </cell>
          <cell r="D33" t="str">
            <v>CPU 시험기사</v>
          </cell>
          <cell r="E33" t="str">
            <v>인</v>
          </cell>
          <cell r="F33">
            <v>76241</v>
          </cell>
        </row>
        <row r="34">
          <cell r="A34" t="str">
            <v>d032</v>
          </cell>
          <cell r="B34">
            <v>32</v>
          </cell>
          <cell r="C34" t="str">
            <v>노 무 비</v>
          </cell>
          <cell r="D34" t="str">
            <v>H/W 설치기사</v>
          </cell>
          <cell r="E34" t="str">
            <v>인</v>
          </cell>
          <cell r="F34">
            <v>79720</v>
          </cell>
        </row>
        <row r="35">
          <cell r="A35" t="str">
            <v>d033</v>
          </cell>
          <cell r="B35">
            <v>33</v>
          </cell>
          <cell r="C35" t="str">
            <v>노 무 비</v>
          </cell>
          <cell r="D35" t="str">
            <v>H/W 시험기사</v>
          </cell>
          <cell r="E35" t="str">
            <v>인</v>
          </cell>
          <cell r="F35">
            <v>75373</v>
          </cell>
        </row>
        <row r="36">
          <cell r="A36" t="str">
            <v>d034</v>
          </cell>
          <cell r="B36">
            <v>34</v>
          </cell>
          <cell r="C36" t="str">
            <v>노 무 비</v>
          </cell>
          <cell r="D36" t="str">
            <v>S/W 시험기사</v>
          </cell>
          <cell r="E36" t="str">
            <v>인</v>
          </cell>
          <cell r="F36">
            <v>75292</v>
          </cell>
        </row>
        <row r="37">
          <cell r="A37" t="str">
            <v>d035</v>
          </cell>
          <cell r="B37">
            <v>35</v>
          </cell>
          <cell r="C37" t="str">
            <v>노 무 비</v>
          </cell>
          <cell r="D37" t="str">
            <v>도장공</v>
          </cell>
          <cell r="E37" t="str">
            <v>인</v>
          </cell>
          <cell r="F37">
            <v>59569</v>
          </cell>
        </row>
        <row r="38">
          <cell r="A38" t="str">
            <v>d186</v>
          </cell>
          <cell r="B38">
            <v>186</v>
          </cell>
          <cell r="C38" t="str">
            <v>90도 H Elbow</v>
          </cell>
          <cell r="D38" t="str">
            <v>W=300</v>
          </cell>
          <cell r="E38" t="str">
            <v>EA</v>
          </cell>
          <cell r="F38">
            <v>18000</v>
          </cell>
        </row>
        <row r="39">
          <cell r="A39" t="str">
            <v>d185</v>
          </cell>
          <cell r="B39">
            <v>185</v>
          </cell>
          <cell r="C39" t="str">
            <v>90도 V Elbow</v>
          </cell>
          <cell r="D39" t="str">
            <v>W=300</v>
          </cell>
          <cell r="E39" t="str">
            <v>EA</v>
          </cell>
          <cell r="F39">
            <v>13500</v>
          </cell>
        </row>
        <row r="40">
          <cell r="A40" t="str">
            <v>d036</v>
          </cell>
          <cell r="B40">
            <v>36</v>
          </cell>
          <cell r="C40" t="str">
            <v>가요전선관</v>
          </cell>
          <cell r="D40" t="str">
            <v>방수 16mm</v>
          </cell>
          <cell r="E40" t="str">
            <v>M</v>
          </cell>
          <cell r="F40">
            <v>240</v>
          </cell>
          <cell r="G40">
            <v>5.8799999999999998E-2</v>
          </cell>
        </row>
        <row r="41">
          <cell r="A41" t="str">
            <v>d037</v>
          </cell>
          <cell r="B41">
            <v>37</v>
          </cell>
          <cell r="C41" t="str">
            <v>가요전선관</v>
          </cell>
          <cell r="D41" t="str">
            <v>방수 22mm</v>
          </cell>
          <cell r="E41" t="str">
            <v>M</v>
          </cell>
          <cell r="F41">
            <v>330</v>
          </cell>
          <cell r="G41">
            <v>7.5600000000000001E-2</v>
          </cell>
        </row>
        <row r="42">
          <cell r="A42" t="str">
            <v>d038</v>
          </cell>
          <cell r="B42">
            <v>38</v>
          </cell>
          <cell r="C42" t="str">
            <v>가요전선관</v>
          </cell>
          <cell r="D42" t="str">
            <v>비방수 16mm</v>
          </cell>
          <cell r="E42" t="str">
            <v>M</v>
          </cell>
          <cell r="F42">
            <v>160</v>
          </cell>
          <cell r="G42">
            <v>4.9000000000000002E-2</v>
          </cell>
        </row>
        <row r="43">
          <cell r="A43" t="str">
            <v>d039</v>
          </cell>
          <cell r="B43">
            <v>39</v>
          </cell>
          <cell r="C43" t="str">
            <v>가요전선관</v>
          </cell>
          <cell r="D43" t="str">
            <v>비방수 22mm</v>
          </cell>
          <cell r="E43" t="str">
            <v>M</v>
          </cell>
          <cell r="F43">
            <v>190</v>
          </cell>
          <cell r="G43">
            <v>6.3E-2</v>
          </cell>
        </row>
        <row r="44">
          <cell r="A44" t="str">
            <v>d040</v>
          </cell>
          <cell r="B44">
            <v>40</v>
          </cell>
          <cell r="C44" t="str">
            <v>감지기</v>
          </cell>
          <cell r="D44" t="str">
            <v>연기식</v>
          </cell>
          <cell r="E44" t="str">
            <v>EA</v>
          </cell>
          <cell r="F44">
            <v>4500</v>
          </cell>
          <cell r="G44">
            <v>0.13</v>
          </cell>
        </row>
        <row r="45">
          <cell r="A45" t="str">
            <v>d041</v>
          </cell>
          <cell r="B45">
            <v>41</v>
          </cell>
          <cell r="C45" t="str">
            <v>감지기</v>
          </cell>
          <cell r="D45" t="str">
            <v>차동식</v>
          </cell>
          <cell r="E45" t="str">
            <v>EA</v>
          </cell>
          <cell r="F45">
            <v>4500</v>
          </cell>
          <cell r="G45">
            <v>0.13</v>
          </cell>
        </row>
        <row r="46">
          <cell r="A46" t="str">
            <v>d042</v>
          </cell>
          <cell r="B46">
            <v>42</v>
          </cell>
          <cell r="C46" t="str">
            <v>강관</v>
          </cell>
          <cell r="D46" t="str">
            <v>백관 32mm</v>
          </cell>
          <cell r="E46" t="str">
            <v>M</v>
          </cell>
          <cell r="F46">
            <v>1485</v>
          </cell>
        </row>
        <row r="47">
          <cell r="A47" t="str">
            <v>d043</v>
          </cell>
          <cell r="B47">
            <v>43</v>
          </cell>
          <cell r="C47" t="str">
            <v>강관</v>
          </cell>
          <cell r="D47" t="str">
            <v>백관 40mm</v>
          </cell>
          <cell r="E47" t="str">
            <v>M</v>
          </cell>
          <cell r="F47">
            <v>1710</v>
          </cell>
        </row>
        <row r="48">
          <cell r="A48" t="str">
            <v>d044</v>
          </cell>
          <cell r="B48">
            <v>44</v>
          </cell>
          <cell r="C48" t="str">
            <v>경종</v>
          </cell>
          <cell r="D48" t="str">
            <v>DC 24V MBD</v>
          </cell>
          <cell r="E48" t="str">
            <v>EA</v>
          </cell>
          <cell r="F48">
            <v>5000</v>
          </cell>
          <cell r="G48">
            <v>0.15</v>
          </cell>
        </row>
        <row r="49">
          <cell r="A49" t="str">
            <v>d046</v>
          </cell>
          <cell r="B49">
            <v>46</v>
          </cell>
          <cell r="C49" t="str">
            <v>계량기 함</v>
          </cell>
          <cell r="D49" t="str">
            <v>1Ø2W 3-4세대용(SUS)</v>
          </cell>
          <cell r="E49" t="str">
            <v>EA</v>
          </cell>
          <cell r="F49">
            <v>36400</v>
          </cell>
          <cell r="G49">
            <v>0.3</v>
          </cell>
        </row>
        <row r="50">
          <cell r="A50" t="str">
            <v>d045</v>
          </cell>
          <cell r="B50">
            <v>45</v>
          </cell>
          <cell r="C50" t="str">
            <v>계량기 함</v>
          </cell>
          <cell r="D50" t="str">
            <v>합성수지 3Ø4W 중형</v>
          </cell>
          <cell r="E50" t="str">
            <v>EA</v>
          </cell>
          <cell r="F50">
            <v>17100</v>
          </cell>
          <cell r="G50">
            <v>0.3</v>
          </cell>
        </row>
        <row r="51">
          <cell r="A51" t="str">
            <v>d047</v>
          </cell>
          <cell r="B51">
            <v>47</v>
          </cell>
          <cell r="C51" t="str">
            <v>고압 애폭시애자</v>
          </cell>
          <cell r="D51" t="str">
            <v>7.2KV 55mm x 80mm</v>
          </cell>
          <cell r="E51" t="str">
            <v>EA</v>
          </cell>
          <cell r="F51">
            <v>3000</v>
          </cell>
          <cell r="H51">
            <v>0.21</v>
          </cell>
          <cell r="M51">
            <v>0.15</v>
          </cell>
        </row>
        <row r="52">
          <cell r="A52" t="str">
            <v>d048</v>
          </cell>
          <cell r="B52">
            <v>48</v>
          </cell>
          <cell r="C52" t="str">
            <v>고조도 반삿갓</v>
          </cell>
          <cell r="D52" t="str">
            <v>220(V)x20Wx2등</v>
          </cell>
          <cell r="E52" t="str">
            <v>EA</v>
          </cell>
          <cell r="F52">
            <v>5780</v>
          </cell>
        </row>
        <row r="53">
          <cell r="A53" t="str">
            <v>d049</v>
          </cell>
          <cell r="B53">
            <v>49</v>
          </cell>
          <cell r="C53" t="str">
            <v>고조도 반삿갓</v>
          </cell>
          <cell r="D53" t="str">
            <v>220(V)x40Wx2등</v>
          </cell>
          <cell r="E53" t="str">
            <v>EA</v>
          </cell>
          <cell r="F53">
            <v>8000</v>
          </cell>
        </row>
        <row r="54">
          <cell r="A54" t="str">
            <v>d050</v>
          </cell>
          <cell r="B54">
            <v>50</v>
          </cell>
          <cell r="C54" t="str">
            <v>나이프 S/W</v>
          </cell>
          <cell r="D54" t="str">
            <v>4P 200A</v>
          </cell>
          <cell r="E54" t="str">
            <v>EA</v>
          </cell>
          <cell r="F54">
            <v>45000</v>
          </cell>
          <cell r="G54">
            <v>0.68899999999999995</v>
          </cell>
        </row>
        <row r="55">
          <cell r="A55" t="str">
            <v>d051</v>
          </cell>
          <cell r="B55">
            <v>51</v>
          </cell>
          <cell r="C55" t="str">
            <v>넛트 와샤</v>
          </cell>
          <cell r="D55" t="str">
            <v>Ø10</v>
          </cell>
          <cell r="E55" t="str">
            <v>EA</v>
          </cell>
          <cell r="F55">
            <v>11.34</v>
          </cell>
        </row>
        <row r="56">
          <cell r="A56" t="str">
            <v>d208</v>
          </cell>
          <cell r="B56">
            <v>208</v>
          </cell>
          <cell r="C56" t="str">
            <v>넝         마</v>
          </cell>
          <cell r="F56">
            <v>0</v>
          </cell>
        </row>
        <row r="57">
          <cell r="A57" t="str">
            <v>d052</v>
          </cell>
          <cell r="B57">
            <v>52</v>
          </cell>
          <cell r="C57" t="str">
            <v>노말밴드</v>
          </cell>
          <cell r="D57" t="str">
            <v>HIPVC28mm</v>
          </cell>
          <cell r="E57" t="str">
            <v>EA</v>
          </cell>
          <cell r="F57">
            <v>585</v>
          </cell>
        </row>
        <row r="58">
          <cell r="A58" t="str">
            <v>d053</v>
          </cell>
          <cell r="B58">
            <v>53</v>
          </cell>
          <cell r="C58" t="str">
            <v>노말밴드</v>
          </cell>
          <cell r="D58" t="str">
            <v>HIPVC36mm</v>
          </cell>
          <cell r="E58" t="str">
            <v>EA</v>
          </cell>
          <cell r="F58">
            <v>750</v>
          </cell>
        </row>
        <row r="59">
          <cell r="A59" t="str">
            <v>d054</v>
          </cell>
          <cell r="B59">
            <v>54</v>
          </cell>
          <cell r="C59" t="str">
            <v>노말밴드</v>
          </cell>
          <cell r="D59" t="str">
            <v>HIPVC42mm</v>
          </cell>
          <cell r="E59" t="str">
            <v>EA</v>
          </cell>
          <cell r="F59">
            <v>950</v>
          </cell>
        </row>
        <row r="60">
          <cell r="A60" t="str">
            <v>d055</v>
          </cell>
          <cell r="B60">
            <v>55</v>
          </cell>
          <cell r="C60" t="str">
            <v>노말밴드</v>
          </cell>
          <cell r="D60" t="str">
            <v>HIPVC54mm</v>
          </cell>
          <cell r="E60" t="str">
            <v>EA</v>
          </cell>
          <cell r="F60">
            <v>1430</v>
          </cell>
        </row>
        <row r="61">
          <cell r="A61" t="str">
            <v>d056</v>
          </cell>
          <cell r="B61">
            <v>56</v>
          </cell>
          <cell r="C61" t="str">
            <v>노말밴드</v>
          </cell>
          <cell r="D61" t="str">
            <v>S/T 28mm</v>
          </cell>
          <cell r="E61" t="str">
            <v>EA</v>
          </cell>
          <cell r="F61">
            <v>1440</v>
          </cell>
        </row>
        <row r="62">
          <cell r="A62" t="str">
            <v>d057</v>
          </cell>
          <cell r="B62">
            <v>57</v>
          </cell>
          <cell r="C62" t="str">
            <v>노말밴드</v>
          </cell>
          <cell r="D62" t="str">
            <v>S/T 36mm</v>
          </cell>
          <cell r="E62" t="str">
            <v>EA</v>
          </cell>
          <cell r="F62">
            <v>2240</v>
          </cell>
        </row>
        <row r="63">
          <cell r="A63" t="str">
            <v>d058</v>
          </cell>
          <cell r="B63">
            <v>58</v>
          </cell>
          <cell r="C63" t="str">
            <v>노말밴드</v>
          </cell>
          <cell r="D63" t="str">
            <v>S/T 42mm</v>
          </cell>
          <cell r="E63" t="str">
            <v>EA</v>
          </cell>
          <cell r="F63">
            <v>2640</v>
          </cell>
        </row>
        <row r="64">
          <cell r="A64" t="str">
            <v>d059</v>
          </cell>
          <cell r="B64">
            <v>59</v>
          </cell>
          <cell r="C64" t="str">
            <v>노말밴드</v>
          </cell>
          <cell r="D64" t="str">
            <v>S/T 54mm</v>
          </cell>
          <cell r="E64" t="str">
            <v>EA</v>
          </cell>
          <cell r="F64">
            <v>4000</v>
          </cell>
        </row>
        <row r="65">
          <cell r="A65" t="str">
            <v>d230</v>
          </cell>
          <cell r="B65">
            <v>230</v>
          </cell>
          <cell r="C65" t="str">
            <v>노말밴드</v>
          </cell>
          <cell r="D65" t="str">
            <v>S/T 104mm</v>
          </cell>
          <cell r="E65" t="str">
            <v>EA</v>
          </cell>
          <cell r="F65">
            <v>18400</v>
          </cell>
        </row>
        <row r="66">
          <cell r="A66" t="str">
            <v>d206</v>
          </cell>
          <cell r="B66">
            <v>206</v>
          </cell>
          <cell r="C66" t="str">
            <v>녹막이  페 인 트</v>
          </cell>
          <cell r="D66" t="str">
            <v>2종 1급</v>
          </cell>
          <cell r="E66" t="str">
            <v>ℓ</v>
          </cell>
          <cell r="F66">
            <v>0</v>
          </cell>
        </row>
        <row r="67">
          <cell r="A67" t="str">
            <v>d211</v>
          </cell>
          <cell r="B67">
            <v>211</v>
          </cell>
          <cell r="C67" t="str">
            <v>ㄷ 형강</v>
          </cell>
          <cell r="D67" t="str">
            <v>5.0t 100x50</v>
          </cell>
          <cell r="E67" t="str">
            <v>EA</v>
          </cell>
          <cell r="F67">
            <v>300</v>
          </cell>
        </row>
        <row r="68">
          <cell r="A68" t="str">
            <v>d064</v>
          </cell>
          <cell r="B68">
            <v>64</v>
          </cell>
          <cell r="C68" t="str">
            <v>동 압착 슬리브</v>
          </cell>
          <cell r="D68" t="str">
            <v>C형 100-38㎟</v>
          </cell>
          <cell r="E68" t="str">
            <v>EA</v>
          </cell>
          <cell r="F68">
            <v>2000</v>
          </cell>
          <cell r="G68">
            <v>0.15</v>
          </cell>
        </row>
        <row r="69">
          <cell r="A69" t="str">
            <v>d065</v>
          </cell>
          <cell r="B69">
            <v>65</v>
          </cell>
          <cell r="C69" t="str">
            <v>동 압착 슬리브</v>
          </cell>
          <cell r="D69" t="str">
            <v>C형 100㎟</v>
          </cell>
          <cell r="E69" t="str">
            <v>EA</v>
          </cell>
          <cell r="F69">
            <v>2375</v>
          </cell>
          <cell r="G69">
            <v>0.15</v>
          </cell>
        </row>
        <row r="70">
          <cell r="A70" t="str">
            <v>d066</v>
          </cell>
          <cell r="B70">
            <v>66</v>
          </cell>
          <cell r="C70" t="str">
            <v>동 압착 슬리브</v>
          </cell>
          <cell r="D70" t="str">
            <v>C형 150㎟</v>
          </cell>
          <cell r="E70" t="str">
            <v>EA</v>
          </cell>
          <cell r="F70">
            <v>2850</v>
          </cell>
          <cell r="G70">
            <v>0.15</v>
          </cell>
        </row>
        <row r="71">
          <cell r="A71" t="str">
            <v>d067</v>
          </cell>
          <cell r="B71">
            <v>67</v>
          </cell>
          <cell r="C71" t="str">
            <v>동 압착 슬리브</v>
          </cell>
          <cell r="D71" t="str">
            <v>C형 200㎟</v>
          </cell>
          <cell r="E71" t="str">
            <v>EA</v>
          </cell>
          <cell r="F71">
            <v>3800</v>
          </cell>
          <cell r="G71">
            <v>0.15</v>
          </cell>
        </row>
        <row r="72">
          <cell r="A72" t="str">
            <v>d060</v>
          </cell>
          <cell r="B72">
            <v>60</v>
          </cell>
          <cell r="C72" t="str">
            <v>동 압착 슬리브</v>
          </cell>
          <cell r="D72" t="str">
            <v>C형 22㎟</v>
          </cell>
          <cell r="E72" t="str">
            <v>EA</v>
          </cell>
          <cell r="F72">
            <v>950</v>
          </cell>
          <cell r="G72">
            <v>0.15</v>
          </cell>
        </row>
        <row r="73">
          <cell r="A73" t="str">
            <v>d068</v>
          </cell>
          <cell r="B73">
            <v>68</v>
          </cell>
          <cell r="C73" t="str">
            <v>동 압착 슬리브</v>
          </cell>
          <cell r="D73" t="str">
            <v>C형 250㎟</v>
          </cell>
          <cell r="E73" t="str">
            <v>EA</v>
          </cell>
          <cell r="F73">
            <v>4940</v>
          </cell>
          <cell r="G73">
            <v>0.15</v>
          </cell>
        </row>
        <row r="74">
          <cell r="A74" t="str">
            <v>d061</v>
          </cell>
          <cell r="B74">
            <v>61</v>
          </cell>
          <cell r="C74" t="str">
            <v>동 압착 슬리브</v>
          </cell>
          <cell r="D74" t="str">
            <v>C형 38㎟</v>
          </cell>
          <cell r="E74" t="str">
            <v>EA</v>
          </cell>
          <cell r="F74">
            <v>1235</v>
          </cell>
          <cell r="G74">
            <v>0.15</v>
          </cell>
        </row>
        <row r="75">
          <cell r="A75" t="str">
            <v>d069</v>
          </cell>
          <cell r="B75">
            <v>69</v>
          </cell>
          <cell r="C75" t="str">
            <v>동 압착 슬리브</v>
          </cell>
          <cell r="D75" t="str">
            <v>C형 400-50㎟</v>
          </cell>
          <cell r="E75" t="str">
            <v>EA</v>
          </cell>
          <cell r="F75">
            <v>11000</v>
          </cell>
          <cell r="G75">
            <v>0.15</v>
          </cell>
        </row>
        <row r="76">
          <cell r="A76" t="str">
            <v>d062</v>
          </cell>
          <cell r="B76">
            <v>62</v>
          </cell>
          <cell r="C76" t="str">
            <v>동 압착 슬리브</v>
          </cell>
          <cell r="D76" t="str">
            <v>C형 50㎟</v>
          </cell>
          <cell r="E76" t="str">
            <v>EA</v>
          </cell>
          <cell r="F76">
            <v>1520</v>
          </cell>
          <cell r="G76">
            <v>0.15</v>
          </cell>
        </row>
        <row r="77">
          <cell r="A77" t="str">
            <v>d063</v>
          </cell>
          <cell r="B77">
            <v>63</v>
          </cell>
          <cell r="C77" t="str">
            <v>동 압착 슬리브</v>
          </cell>
          <cell r="D77" t="str">
            <v>C형 80㎟</v>
          </cell>
          <cell r="E77" t="str">
            <v>EA</v>
          </cell>
          <cell r="F77">
            <v>1900</v>
          </cell>
          <cell r="G77">
            <v>0.15</v>
          </cell>
        </row>
        <row r="78">
          <cell r="A78" t="str">
            <v>d070</v>
          </cell>
          <cell r="B78">
            <v>70</v>
          </cell>
          <cell r="C78" t="str">
            <v>동 피뢰침</v>
          </cell>
          <cell r="D78" t="str">
            <v>14 x 485mm</v>
          </cell>
          <cell r="E78" t="str">
            <v>EA</v>
          </cell>
          <cell r="F78">
            <v>9000</v>
          </cell>
          <cell r="G78">
            <v>1.5</v>
          </cell>
        </row>
        <row r="79">
          <cell r="A79" t="str">
            <v>d077</v>
          </cell>
          <cell r="B79">
            <v>77</v>
          </cell>
          <cell r="C79" t="str">
            <v>동관단자</v>
          </cell>
          <cell r="D79" t="str">
            <v>2홀 100㎟</v>
          </cell>
          <cell r="E79" t="str">
            <v>EA</v>
          </cell>
          <cell r="F79">
            <v>1500</v>
          </cell>
        </row>
        <row r="80">
          <cell r="A80" t="str">
            <v>d072</v>
          </cell>
          <cell r="B80">
            <v>72</v>
          </cell>
          <cell r="C80" t="str">
            <v>동관단자</v>
          </cell>
          <cell r="D80" t="str">
            <v>2홀 14㎟</v>
          </cell>
          <cell r="E80" t="str">
            <v>EA</v>
          </cell>
          <cell r="F80">
            <v>330</v>
          </cell>
        </row>
        <row r="81">
          <cell r="A81" t="str">
            <v>d078</v>
          </cell>
          <cell r="B81">
            <v>78</v>
          </cell>
          <cell r="C81" t="str">
            <v>동관단자</v>
          </cell>
          <cell r="D81" t="str">
            <v>2홀 150㎟</v>
          </cell>
          <cell r="E81" t="str">
            <v>EA</v>
          </cell>
          <cell r="F81">
            <v>2400</v>
          </cell>
        </row>
        <row r="82">
          <cell r="A82" t="str">
            <v>d079</v>
          </cell>
          <cell r="B82">
            <v>79</v>
          </cell>
          <cell r="C82" t="str">
            <v>동관단자</v>
          </cell>
          <cell r="D82" t="str">
            <v>2홀 200㎟</v>
          </cell>
          <cell r="E82" t="str">
            <v>EA</v>
          </cell>
          <cell r="F82">
            <v>2800</v>
          </cell>
        </row>
        <row r="83">
          <cell r="A83" t="str">
            <v>d073</v>
          </cell>
          <cell r="B83">
            <v>73</v>
          </cell>
          <cell r="C83" t="str">
            <v>동관단자</v>
          </cell>
          <cell r="D83" t="str">
            <v>2홀 22㎟</v>
          </cell>
          <cell r="E83" t="str">
            <v>EA</v>
          </cell>
          <cell r="F83">
            <v>380</v>
          </cell>
        </row>
        <row r="84">
          <cell r="A84" t="str">
            <v>d080</v>
          </cell>
          <cell r="B84">
            <v>80</v>
          </cell>
          <cell r="C84" t="str">
            <v>동관단자</v>
          </cell>
          <cell r="D84" t="str">
            <v>2홀 250㎟</v>
          </cell>
          <cell r="E84" t="str">
            <v>EA</v>
          </cell>
          <cell r="F84">
            <v>3800</v>
          </cell>
        </row>
        <row r="85">
          <cell r="A85" t="str">
            <v>d081</v>
          </cell>
          <cell r="B85">
            <v>81</v>
          </cell>
          <cell r="C85" t="str">
            <v>동관단자</v>
          </cell>
          <cell r="D85" t="str">
            <v>2홀 325㎟</v>
          </cell>
          <cell r="E85" t="str">
            <v>EA</v>
          </cell>
          <cell r="F85">
            <v>6500</v>
          </cell>
        </row>
        <row r="86">
          <cell r="A86" t="str">
            <v>d074</v>
          </cell>
          <cell r="B86">
            <v>74</v>
          </cell>
          <cell r="C86" t="str">
            <v>동관단자</v>
          </cell>
          <cell r="D86" t="str">
            <v>2홀 38㎟</v>
          </cell>
          <cell r="E86" t="str">
            <v>EA</v>
          </cell>
          <cell r="F86">
            <v>520</v>
          </cell>
        </row>
        <row r="87">
          <cell r="A87" t="str">
            <v>d082</v>
          </cell>
          <cell r="B87">
            <v>82</v>
          </cell>
          <cell r="C87" t="str">
            <v>동관단자</v>
          </cell>
          <cell r="D87" t="str">
            <v>2홀 400㎟</v>
          </cell>
          <cell r="E87" t="str">
            <v>EA</v>
          </cell>
          <cell r="F87">
            <v>8000</v>
          </cell>
        </row>
        <row r="88">
          <cell r="A88" t="str">
            <v>d075</v>
          </cell>
          <cell r="B88">
            <v>75</v>
          </cell>
          <cell r="C88" t="str">
            <v>동관단자</v>
          </cell>
          <cell r="D88" t="str">
            <v>2홀 60㎟</v>
          </cell>
          <cell r="E88" t="str">
            <v>EA</v>
          </cell>
          <cell r="F88">
            <v>800</v>
          </cell>
        </row>
        <row r="89">
          <cell r="A89" t="str">
            <v>d076</v>
          </cell>
          <cell r="B89">
            <v>76</v>
          </cell>
          <cell r="C89" t="str">
            <v>동관단자</v>
          </cell>
          <cell r="D89" t="str">
            <v>2홀 80㎟</v>
          </cell>
          <cell r="E89" t="str">
            <v>EA</v>
          </cell>
          <cell r="F89">
            <v>990</v>
          </cell>
        </row>
        <row r="90">
          <cell r="A90" t="str">
            <v>d071</v>
          </cell>
          <cell r="B90">
            <v>71</v>
          </cell>
          <cell r="C90" t="str">
            <v>동관단자</v>
          </cell>
          <cell r="D90" t="str">
            <v>2홀 8㎟</v>
          </cell>
          <cell r="E90" t="str">
            <v>EA</v>
          </cell>
          <cell r="F90">
            <v>280</v>
          </cell>
        </row>
        <row r="91">
          <cell r="A91" t="str">
            <v>d083</v>
          </cell>
          <cell r="B91">
            <v>83</v>
          </cell>
          <cell r="C91" t="str">
            <v>동축케이블(T.V)</v>
          </cell>
          <cell r="D91" t="str">
            <v>ECX 5C-2V</v>
          </cell>
          <cell r="E91" t="str">
            <v>M</v>
          </cell>
          <cell r="F91">
            <v>330</v>
          </cell>
          <cell r="K91">
            <v>1.7999999999999999E-2</v>
          </cell>
        </row>
        <row r="92">
          <cell r="A92" t="str">
            <v>d084</v>
          </cell>
          <cell r="B92">
            <v>84</v>
          </cell>
          <cell r="C92" t="str">
            <v>리미트 S/W</v>
          </cell>
          <cell r="D92" t="str">
            <v>250V15A 로라레바형</v>
          </cell>
          <cell r="E92" t="str">
            <v>EA</v>
          </cell>
          <cell r="F92">
            <v>5100</v>
          </cell>
          <cell r="G92">
            <v>0.12</v>
          </cell>
        </row>
        <row r="93">
          <cell r="A93" t="str">
            <v>d085</v>
          </cell>
          <cell r="B93">
            <v>85</v>
          </cell>
          <cell r="C93" t="str">
            <v>모  래</v>
          </cell>
          <cell r="D93" t="str">
            <v>세사</v>
          </cell>
          <cell r="E93" t="str">
            <v>㎣</v>
          </cell>
          <cell r="F93">
            <v>7000</v>
          </cell>
        </row>
        <row r="94">
          <cell r="A94" t="str">
            <v>d086</v>
          </cell>
          <cell r="B94">
            <v>86</v>
          </cell>
          <cell r="C94" t="str">
            <v>발신기</v>
          </cell>
          <cell r="D94" t="str">
            <v>2급(보통형)</v>
          </cell>
          <cell r="E94" t="str">
            <v>EA</v>
          </cell>
          <cell r="F94">
            <v>3400</v>
          </cell>
          <cell r="G94">
            <v>0.3</v>
          </cell>
        </row>
        <row r="95">
          <cell r="A95" t="str">
            <v>d200</v>
          </cell>
          <cell r="B95">
            <v>200</v>
          </cell>
          <cell r="C95" t="str">
            <v>발전기 접속함</v>
          </cell>
          <cell r="D95" t="str">
            <v>접속자 200A</v>
          </cell>
          <cell r="E95" t="str">
            <v>면</v>
          </cell>
          <cell r="F95">
            <v>0</v>
          </cell>
          <cell r="G95">
            <v>0.92200000000000004</v>
          </cell>
        </row>
        <row r="96">
          <cell r="A96" t="str">
            <v>d087</v>
          </cell>
          <cell r="B96">
            <v>87</v>
          </cell>
          <cell r="C96" t="str">
            <v>백열등기구</v>
          </cell>
          <cell r="D96" t="str">
            <v>220V 100W 방폭증</v>
          </cell>
          <cell r="E96" t="str">
            <v>SET</v>
          </cell>
          <cell r="F96">
            <v>56000</v>
          </cell>
          <cell r="G96">
            <v>0.36</v>
          </cell>
        </row>
        <row r="97">
          <cell r="A97" t="str">
            <v>d197</v>
          </cell>
          <cell r="B97">
            <v>197</v>
          </cell>
          <cell r="C97" t="str">
            <v>백열등기구</v>
          </cell>
          <cell r="D97" t="str">
            <v>직부형</v>
          </cell>
          <cell r="E97" t="str">
            <v>SET</v>
          </cell>
          <cell r="F97">
            <v>5000</v>
          </cell>
          <cell r="G97">
            <v>0.18</v>
          </cell>
        </row>
        <row r="98">
          <cell r="A98" t="str">
            <v>d088</v>
          </cell>
          <cell r="B98">
            <v>88</v>
          </cell>
          <cell r="C98" t="str">
            <v>백열전구</v>
          </cell>
          <cell r="D98" t="str">
            <v>220V 60W</v>
          </cell>
          <cell r="E98" t="str">
            <v>EA</v>
          </cell>
          <cell r="F98">
            <v>220</v>
          </cell>
        </row>
        <row r="99">
          <cell r="A99" t="str">
            <v>d091</v>
          </cell>
          <cell r="B99">
            <v>91</v>
          </cell>
          <cell r="C99" t="str">
            <v>브스바</v>
          </cell>
          <cell r="D99" t="str">
            <v>100x100x1000mm(8.9)</v>
          </cell>
          <cell r="E99" t="str">
            <v>Kg</v>
          </cell>
          <cell r="F99">
            <v>2850</v>
          </cell>
          <cell r="H99">
            <v>0.13</v>
          </cell>
          <cell r="M99">
            <v>0.09</v>
          </cell>
        </row>
        <row r="100">
          <cell r="A100" t="str">
            <v>d089</v>
          </cell>
          <cell r="B100">
            <v>89</v>
          </cell>
          <cell r="C100" t="str">
            <v>브스바</v>
          </cell>
          <cell r="D100" t="str">
            <v>3.0mm x 25(0.66)</v>
          </cell>
          <cell r="E100" t="str">
            <v>Kg</v>
          </cell>
          <cell r="F100">
            <v>2850</v>
          </cell>
          <cell r="H100">
            <v>0.12</v>
          </cell>
          <cell r="M100">
            <v>0.08</v>
          </cell>
        </row>
        <row r="101">
          <cell r="A101" t="str">
            <v>d090</v>
          </cell>
          <cell r="B101">
            <v>90</v>
          </cell>
          <cell r="C101" t="str">
            <v>브스바</v>
          </cell>
          <cell r="D101" t="str">
            <v>3.0mm x 50(1.33)</v>
          </cell>
          <cell r="E101" t="str">
            <v>Kg</v>
          </cell>
          <cell r="F101">
            <v>2850</v>
          </cell>
          <cell r="H101">
            <v>0.12</v>
          </cell>
          <cell r="M101">
            <v>0.08</v>
          </cell>
        </row>
        <row r="102">
          <cell r="A102" t="str">
            <v>d092</v>
          </cell>
          <cell r="B102">
            <v>92</v>
          </cell>
          <cell r="C102" t="str">
            <v>비디오폰</v>
          </cell>
          <cell r="D102" t="str">
            <v xml:space="preserve">CH 911SV 화재,방범,가스 </v>
          </cell>
          <cell r="E102" t="str">
            <v>SET</v>
          </cell>
          <cell r="F102">
            <v>440000</v>
          </cell>
          <cell r="G102">
            <v>0.44</v>
          </cell>
        </row>
        <row r="103">
          <cell r="A103" t="str">
            <v>d095</v>
          </cell>
          <cell r="B103">
            <v>95</v>
          </cell>
          <cell r="C103" t="str">
            <v>세프티 S/W</v>
          </cell>
          <cell r="D103" t="str">
            <v>3P 100A</v>
          </cell>
          <cell r="E103" t="str">
            <v>EA</v>
          </cell>
          <cell r="F103">
            <v>56300</v>
          </cell>
          <cell r="G103">
            <v>0.4</v>
          </cell>
        </row>
        <row r="104">
          <cell r="A104" t="str">
            <v>d096</v>
          </cell>
          <cell r="B104">
            <v>96</v>
          </cell>
          <cell r="C104" t="str">
            <v>세프티 S/W</v>
          </cell>
          <cell r="D104" t="str">
            <v>3P 200A</v>
          </cell>
          <cell r="E104" t="str">
            <v>EA</v>
          </cell>
          <cell r="F104">
            <v>112500</v>
          </cell>
          <cell r="G104">
            <v>0.55000000000000004</v>
          </cell>
        </row>
        <row r="105">
          <cell r="A105" t="str">
            <v>d093</v>
          </cell>
          <cell r="B105">
            <v>93</v>
          </cell>
          <cell r="C105" t="str">
            <v>세프티 S/W</v>
          </cell>
          <cell r="D105" t="str">
            <v>3P 30A</v>
          </cell>
          <cell r="E105" t="str">
            <v>EA</v>
          </cell>
          <cell r="F105">
            <v>22500</v>
          </cell>
          <cell r="G105">
            <v>0.2</v>
          </cell>
        </row>
        <row r="106">
          <cell r="A106" t="str">
            <v>d094</v>
          </cell>
          <cell r="B106">
            <v>94</v>
          </cell>
          <cell r="C106" t="str">
            <v>세프티 S/W</v>
          </cell>
          <cell r="D106" t="str">
            <v>3P 60A</v>
          </cell>
          <cell r="E106" t="str">
            <v>EA</v>
          </cell>
          <cell r="F106">
            <v>30400</v>
          </cell>
          <cell r="G106">
            <v>0.3</v>
          </cell>
        </row>
        <row r="107">
          <cell r="A107" t="str">
            <v>d097</v>
          </cell>
          <cell r="B107">
            <v>97</v>
          </cell>
          <cell r="C107" t="str">
            <v>셋트 앙카</v>
          </cell>
          <cell r="D107" t="str">
            <v>1/2" x 100</v>
          </cell>
          <cell r="E107" t="str">
            <v>EA</v>
          </cell>
          <cell r="F107">
            <v>140</v>
          </cell>
          <cell r="G107">
            <v>0.08</v>
          </cell>
          <cell r="M107">
            <v>3.5999999999999997E-2</v>
          </cell>
        </row>
        <row r="108">
          <cell r="A108" t="str">
            <v>d098</v>
          </cell>
          <cell r="B108">
            <v>98</v>
          </cell>
          <cell r="C108" t="str">
            <v>수신기</v>
          </cell>
          <cell r="D108" t="str">
            <v>P형 1급 5CC</v>
          </cell>
          <cell r="E108" t="str">
            <v>대</v>
          </cell>
          <cell r="F108">
            <v>180000</v>
          </cell>
          <cell r="G108">
            <v>7.5</v>
          </cell>
        </row>
        <row r="109">
          <cell r="A109" t="str">
            <v>d099</v>
          </cell>
          <cell r="B109">
            <v>99</v>
          </cell>
          <cell r="C109" t="str">
            <v>스위치 박스</v>
          </cell>
          <cell r="D109" t="str">
            <v>S/W BOX 54mm 1EA</v>
          </cell>
          <cell r="E109" t="str">
            <v>EA</v>
          </cell>
          <cell r="F109">
            <v>440</v>
          </cell>
          <cell r="G109">
            <v>0.2</v>
          </cell>
        </row>
        <row r="110">
          <cell r="A110" t="str">
            <v>d100</v>
          </cell>
          <cell r="B110">
            <v>100</v>
          </cell>
          <cell r="C110" t="str">
            <v>스위치(매입램프)</v>
          </cell>
          <cell r="D110" t="str">
            <v>250V15A1구 ALW1111</v>
          </cell>
          <cell r="E110" t="str">
            <v>EA</v>
          </cell>
          <cell r="F110">
            <v>820</v>
          </cell>
          <cell r="G110">
            <v>6.5000000000000002E-2</v>
          </cell>
        </row>
        <row r="111">
          <cell r="A111" t="str">
            <v>d101</v>
          </cell>
          <cell r="B111">
            <v>101</v>
          </cell>
          <cell r="C111" t="str">
            <v>스위치(매입램프)</v>
          </cell>
          <cell r="D111" t="str">
            <v>250V15A2구 ALW1111</v>
          </cell>
          <cell r="E111" t="str">
            <v>EA</v>
          </cell>
          <cell r="F111">
            <v>1080</v>
          </cell>
          <cell r="G111">
            <v>7.8E-2</v>
          </cell>
        </row>
        <row r="112">
          <cell r="A112" t="str">
            <v>d102</v>
          </cell>
          <cell r="B112">
            <v>102</v>
          </cell>
          <cell r="C112" t="str">
            <v>스위치(매입램프)</v>
          </cell>
          <cell r="D112" t="str">
            <v>250V15A3구 ALW1111</v>
          </cell>
          <cell r="E112" t="str">
            <v>EA</v>
          </cell>
          <cell r="F112">
            <v>2600</v>
          </cell>
          <cell r="G112">
            <v>9.0999999999999998E-2</v>
          </cell>
        </row>
        <row r="113">
          <cell r="A113" t="str">
            <v>d103</v>
          </cell>
          <cell r="B113">
            <v>103</v>
          </cell>
          <cell r="C113" t="str">
            <v>스위치(매입램프)</v>
          </cell>
          <cell r="D113" t="str">
            <v>250V15A3로 ALW1111</v>
          </cell>
          <cell r="E113" t="str">
            <v>EA</v>
          </cell>
          <cell r="F113">
            <v>1004</v>
          </cell>
          <cell r="G113">
            <v>9.5000000000000001E-2</v>
          </cell>
        </row>
        <row r="114">
          <cell r="A114" t="str">
            <v>d207</v>
          </cell>
          <cell r="B114">
            <v>207</v>
          </cell>
          <cell r="C114" t="str">
            <v>신         너</v>
          </cell>
          <cell r="D114" t="str">
            <v>1종 1급 DR291</v>
          </cell>
          <cell r="E114" t="str">
            <v>ℓ</v>
          </cell>
          <cell r="F114">
            <v>0</v>
          </cell>
        </row>
        <row r="115">
          <cell r="A115" t="str">
            <v>d104</v>
          </cell>
          <cell r="B115">
            <v>104</v>
          </cell>
          <cell r="C115" t="str">
            <v>아우트레트 박스</v>
          </cell>
          <cell r="D115" t="str">
            <v>4각BOX 54mm</v>
          </cell>
          <cell r="E115" t="str">
            <v>EA</v>
          </cell>
          <cell r="F115">
            <v>489</v>
          </cell>
          <cell r="G115">
            <v>0.2</v>
          </cell>
        </row>
        <row r="116">
          <cell r="A116" t="str">
            <v>d105</v>
          </cell>
          <cell r="B116">
            <v>105</v>
          </cell>
          <cell r="C116" t="str">
            <v>아우트레트 박스</v>
          </cell>
          <cell r="D116" t="str">
            <v>8각BOX 54mm</v>
          </cell>
          <cell r="E116" t="str">
            <v>EA</v>
          </cell>
          <cell r="F116">
            <v>445</v>
          </cell>
          <cell r="G116">
            <v>0.2</v>
          </cell>
        </row>
        <row r="117">
          <cell r="A117" t="str">
            <v>d106</v>
          </cell>
          <cell r="B117">
            <v>106</v>
          </cell>
          <cell r="C117" t="str">
            <v>아우트레트 박스</v>
          </cell>
          <cell r="D117" t="str">
            <v>S/WBOX 54mm</v>
          </cell>
          <cell r="E117" t="str">
            <v>EA</v>
          </cell>
          <cell r="F117">
            <v>360</v>
          </cell>
          <cell r="G117">
            <v>0.2</v>
          </cell>
        </row>
        <row r="118">
          <cell r="A118" t="str">
            <v>d213</v>
          </cell>
          <cell r="B118">
            <v>213</v>
          </cell>
          <cell r="C118" t="str">
            <v>앵 카 볼 트</v>
          </cell>
          <cell r="D118" t="str">
            <v>13MM(1/2)x125L</v>
          </cell>
          <cell r="E118" t="str">
            <v>EA</v>
          </cell>
          <cell r="F118">
            <v>145</v>
          </cell>
        </row>
        <row r="119">
          <cell r="A119" t="str">
            <v>d210</v>
          </cell>
          <cell r="B119">
            <v>210</v>
          </cell>
          <cell r="C119" t="str">
            <v>연   마   지</v>
          </cell>
          <cell r="D119" t="str">
            <v>22.8 x 25Cm</v>
          </cell>
          <cell r="F119">
            <v>0</v>
          </cell>
        </row>
        <row r="120">
          <cell r="A120" t="str">
            <v>d107</v>
          </cell>
          <cell r="B120">
            <v>107</v>
          </cell>
          <cell r="C120" t="str">
            <v>오뚜기식 제어기</v>
          </cell>
          <cell r="D120" t="str">
            <v>부력식형</v>
          </cell>
          <cell r="E120" t="str">
            <v>EA</v>
          </cell>
          <cell r="F120">
            <v>33000</v>
          </cell>
          <cell r="G120">
            <v>0.08</v>
          </cell>
        </row>
        <row r="121">
          <cell r="A121" t="str">
            <v>d108</v>
          </cell>
          <cell r="B121">
            <v>108</v>
          </cell>
          <cell r="C121" t="str">
            <v>위샤캡</v>
          </cell>
          <cell r="D121" t="str">
            <v>S/T 28mm</v>
          </cell>
          <cell r="E121" t="str">
            <v>EA</v>
          </cell>
          <cell r="F121">
            <v>2100</v>
          </cell>
          <cell r="G121">
            <v>0.03</v>
          </cell>
        </row>
        <row r="122">
          <cell r="A122" t="str">
            <v>d109</v>
          </cell>
          <cell r="B122">
            <v>109</v>
          </cell>
          <cell r="C122" t="str">
            <v>위샤캡</v>
          </cell>
          <cell r="D122" t="str">
            <v>S/T 36mm</v>
          </cell>
          <cell r="E122" t="str">
            <v>EA</v>
          </cell>
          <cell r="F122">
            <v>2480</v>
          </cell>
          <cell r="G122">
            <v>0.04</v>
          </cell>
        </row>
        <row r="123">
          <cell r="A123" t="str">
            <v>d110</v>
          </cell>
          <cell r="B123">
            <v>110</v>
          </cell>
          <cell r="C123" t="str">
            <v>위샤캡</v>
          </cell>
          <cell r="D123" t="str">
            <v>S/T 42mm</v>
          </cell>
          <cell r="E123" t="str">
            <v>EA</v>
          </cell>
          <cell r="F123">
            <v>2770</v>
          </cell>
          <cell r="G123">
            <v>0.04</v>
          </cell>
        </row>
        <row r="124">
          <cell r="A124" t="str">
            <v>d111</v>
          </cell>
          <cell r="B124">
            <v>111</v>
          </cell>
          <cell r="C124" t="str">
            <v>위샤캡</v>
          </cell>
          <cell r="D124" t="str">
            <v>S/T 54mm</v>
          </cell>
          <cell r="E124" t="str">
            <v>EA</v>
          </cell>
          <cell r="F124">
            <v>3440</v>
          </cell>
          <cell r="G124">
            <v>0.04</v>
          </cell>
        </row>
        <row r="125">
          <cell r="A125" t="str">
            <v>d229</v>
          </cell>
          <cell r="B125">
            <v>229</v>
          </cell>
          <cell r="C125" t="str">
            <v>위샤캡</v>
          </cell>
          <cell r="D125" t="str">
            <v>S/T 104mm</v>
          </cell>
          <cell r="E125" t="str">
            <v>EA</v>
          </cell>
          <cell r="F125">
            <v>23906</v>
          </cell>
          <cell r="G125">
            <v>0.04</v>
          </cell>
        </row>
        <row r="126">
          <cell r="A126" t="str">
            <v>d212</v>
          </cell>
          <cell r="B126">
            <v>212</v>
          </cell>
          <cell r="C126" t="str">
            <v>유니스트러트 챤넬</v>
          </cell>
          <cell r="D126" t="str">
            <v>2.3t 42x42</v>
          </cell>
          <cell r="E126" t="str">
            <v>EA</v>
          </cell>
          <cell r="F126">
            <v>0</v>
          </cell>
        </row>
        <row r="127">
          <cell r="A127" t="str">
            <v>d205</v>
          </cell>
          <cell r="B127">
            <v>205</v>
          </cell>
          <cell r="C127" t="str">
            <v>은            분</v>
          </cell>
          <cell r="E127" t="str">
            <v>ℓ</v>
          </cell>
          <cell r="F127">
            <v>0</v>
          </cell>
        </row>
        <row r="128">
          <cell r="A128" t="str">
            <v>d112</v>
          </cell>
          <cell r="B128">
            <v>112</v>
          </cell>
          <cell r="C128" t="str">
            <v>작은나사</v>
          </cell>
          <cell r="D128" t="str">
            <v>황동 1/8"x1 1/4"</v>
          </cell>
          <cell r="E128" t="str">
            <v>EA</v>
          </cell>
          <cell r="F128">
            <v>4.5999999999999996</v>
          </cell>
        </row>
        <row r="129">
          <cell r="A129" t="str">
            <v>d113</v>
          </cell>
          <cell r="B129">
            <v>113</v>
          </cell>
          <cell r="C129" t="str">
            <v>장미전구</v>
          </cell>
          <cell r="D129" t="str">
            <v>220(V) x 20W전자식</v>
          </cell>
          <cell r="E129" t="str">
            <v>EA</v>
          </cell>
          <cell r="F129">
            <v>7500</v>
          </cell>
          <cell r="G129">
            <v>0.245</v>
          </cell>
        </row>
        <row r="130">
          <cell r="A130" t="str">
            <v>d116</v>
          </cell>
          <cell r="B130">
            <v>116</v>
          </cell>
          <cell r="C130" t="str">
            <v>전  선</v>
          </cell>
          <cell r="D130" t="str">
            <v>CPEV 0.65mm 10P</v>
          </cell>
          <cell r="E130" t="str">
            <v>M</v>
          </cell>
          <cell r="F130">
            <v>523</v>
          </cell>
          <cell r="J130">
            <v>0.18</v>
          </cell>
        </row>
        <row r="131">
          <cell r="A131" t="str">
            <v>d114</v>
          </cell>
          <cell r="B131">
            <v>114</v>
          </cell>
          <cell r="C131" t="str">
            <v>전극봉식 제어기</v>
          </cell>
          <cell r="D131" t="str">
            <v>3선 3극</v>
          </cell>
          <cell r="E131" t="str">
            <v>EA</v>
          </cell>
          <cell r="F131">
            <v>33000</v>
          </cell>
          <cell r="G131">
            <v>0.08</v>
          </cell>
        </row>
        <row r="132">
          <cell r="A132" t="str">
            <v>d115</v>
          </cell>
          <cell r="B132">
            <v>115</v>
          </cell>
          <cell r="C132" t="str">
            <v>전기맨홀</v>
          </cell>
          <cell r="D132" t="str">
            <v>Ø950(Ø750)소형</v>
          </cell>
          <cell r="E132" t="str">
            <v>EA</v>
          </cell>
          <cell r="F132">
            <v>365000</v>
          </cell>
        </row>
        <row r="133">
          <cell r="A133" t="str">
            <v>d117</v>
          </cell>
          <cell r="B133">
            <v>117</v>
          </cell>
          <cell r="C133" t="str">
            <v>전선</v>
          </cell>
          <cell r="D133" t="str">
            <v>CV 5.5㎟/1C</v>
          </cell>
          <cell r="E133" t="str">
            <v>M</v>
          </cell>
          <cell r="F133">
            <v>270</v>
          </cell>
          <cell r="G133">
            <v>0.01</v>
          </cell>
        </row>
        <row r="134">
          <cell r="A134" t="str">
            <v>d118</v>
          </cell>
          <cell r="B134">
            <v>118</v>
          </cell>
          <cell r="C134" t="str">
            <v>전선</v>
          </cell>
          <cell r="D134" t="str">
            <v>CV 8㎟/1C</v>
          </cell>
          <cell r="E134" t="str">
            <v>M</v>
          </cell>
          <cell r="F134">
            <v>350</v>
          </cell>
          <cell r="G134">
            <v>0.02</v>
          </cell>
        </row>
        <row r="135">
          <cell r="A135" t="str">
            <v>d119</v>
          </cell>
          <cell r="B135">
            <v>119</v>
          </cell>
          <cell r="C135" t="str">
            <v>전선</v>
          </cell>
          <cell r="D135" t="str">
            <v>CV 14㎟/1C</v>
          </cell>
          <cell r="E135" t="str">
            <v>M</v>
          </cell>
          <cell r="F135">
            <v>615</v>
          </cell>
          <cell r="G135">
            <v>0.02</v>
          </cell>
        </row>
        <row r="136">
          <cell r="A136" t="str">
            <v>d120</v>
          </cell>
          <cell r="B136">
            <v>120</v>
          </cell>
          <cell r="C136" t="str">
            <v>전선</v>
          </cell>
          <cell r="D136" t="str">
            <v>CV 22㎟/1C</v>
          </cell>
          <cell r="E136" t="str">
            <v>M</v>
          </cell>
          <cell r="F136">
            <v>812</v>
          </cell>
          <cell r="G136">
            <v>3.1E-2</v>
          </cell>
        </row>
        <row r="137">
          <cell r="A137" t="str">
            <v>d121</v>
          </cell>
          <cell r="B137">
            <v>121</v>
          </cell>
          <cell r="C137" t="str">
            <v>전선</v>
          </cell>
          <cell r="D137" t="str">
            <v>CV 38㎟/1C</v>
          </cell>
          <cell r="E137" t="str">
            <v>M</v>
          </cell>
          <cell r="F137">
            <v>1250</v>
          </cell>
          <cell r="G137">
            <v>3.1E-2</v>
          </cell>
        </row>
        <row r="138">
          <cell r="A138" t="str">
            <v>d228</v>
          </cell>
          <cell r="B138">
            <v>228</v>
          </cell>
          <cell r="C138" t="str">
            <v>전선</v>
          </cell>
          <cell r="D138" t="str">
            <v>CV 100㎟/1C</v>
          </cell>
          <cell r="E138" t="str">
            <v>M</v>
          </cell>
          <cell r="F138">
            <v>3518</v>
          </cell>
          <cell r="G138">
            <v>6.4000000000000001E-2</v>
          </cell>
        </row>
        <row r="139">
          <cell r="A139" t="str">
            <v>d122</v>
          </cell>
          <cell r="B139">
            <v>122</v>
          </cell>
          <cell r="C139" t="str">
            <v>전선</v>
          </cell>
          <cell r="D139" t="str">
            <v>CVV 2.0㎟/1C</v>
          </cell>
          <cell r="E139" t="str">
            <v>M</v>
          </cell>
          <cell r="F139">
            <v>95</v>
          </cell>
          <cell r="G139">
            <v>0.01</v>
          </cell>
        </row>
        <row r="140">
          <cell r="A140" t="str">
            <v>d125</v>
          </cell>
          <cell r="B140">
            <v>125</v>
          </cell>
          <cell r="C140" t="str">
            <v>전선</v>
          </cell>
          <cell r="D140" t="str">
            <v>GV 100㎟</v>
          </cell>
          <cell r="E140" t="str">
            <v>M</v>
          </cell>
          <cell r="F140">
            <v>3518</v>
          </cell>
          <cell r="G140">
            <v>0.02</v>
          </cell>
        </row>
        <row r="141">
          <cell r="A141" t="str">
            <v>d128</v>
          </cell>
          <cell r="B141">
            <v>128</v>
          </cell>
          <cell r="C141" t="str">
            <v>전선</v>
          </cell>
          <cell r="D141" t="str">
            <v>GV 14㎟</v>
          </cell>
          <cell r="E141" t="str">
            <v>M</v>
          </cell>
          <cell r="F141">
            <v>715</v>
          </cell>
          <cell r="G141">
            <v>0.02</v>
          </cell>
        </row>
        <row r="142">
          <cell r="A142" t="str">
            <v>d123</v>
          </cell>
          <cell r="B142">
            <v>123</v>
          </cell>
          <cell r="C142" t="str">
            <v>전선</v>
          </cell>
          <cell r="D142" t="str">
            <v>GV 38㎟</v>
          </cell>
          <cell r="E142" t="str">
            <v>M</v>
          </cell>
          <cell r="F142">
            <v>1494</v>
          </cell>
          <cell r="G142">
            <v>3.1E-2</v>
          </cell>
        </row>
        <row r="143">
          <cell r="A143" t="str">
            <v>d126</v>
          </cell>
          <cell r="B143">
            <v>126</v>
          </cell>
          <cell r="C143" t="str">
            <v>전선</v>
          </cell>
          <cell r="D143" t="str">
            <v>GV 400㎟</v>
          </cell>
          <cell r="E143" t="str">
            <v>M</v>
          </cell>
          <cell r="F143">
            <v>13768</v>
          </cell>
          <cell r="G143">
            <v>2.5000000000000001E-2</v>
          </cell>
        </row>
        <row r="144">
          <cell r="A144" t="str">
            <v>d124</v>
          </cell>
          <cell r="B144">
            <v>124</v>
          </cell>
          <cell r="C144" t="str">
            <v>전선</v>
          </cell>
          <cell r="D144" t="str">
            <v>GV 50㎟</v>
          </cell>
          <cell r="E144" t="str">
            <v>M</v>
          </cell>
          <cell r="F144">
            <v>2006</v>
          </cell>
          <cell r="G144">
            <v>1.4999999999999999E-2</v>
          </cell>
        </row>
        <row r="145">
          <cell r="A145" t="str">
            <v>d214</v>
          </cell>
          <cell r="B145">
            <v>214</v>
          </cell>
          <cell r="C145" t="str">
            <v>전선</v>
          </cell>
          <cell r="D145" t="str">
            <v>GV 8㎟</v>
          </cell>
          <cell r="E145" t="str">
            <v>M</v>
          </cell>
          <cell r="F145">
            <v>414</v>
          </cell>
          <cell r="G145">
            <v>0.02</v>
          </cell>
        </row>
        <row r="146">
          <cell r="A146" t="str">
            <v>d127</v>
          </cell>
          <cell r="B146">
            <v>127</v>
          </cell>
          <cell r="C146" t="str">
            <v>전선</v>
          </cell>
          <cell r="D146" t="str">
            <v>HIV 2.0mm</v>
          </cell>
          <cell r="E146" t="str">
            <v>M</v>
          </cell>
          <cell r="F146">
            <v>94</v>
          </cell>
          <cell r="G146">
            <v>0.01</v>
          </cell>
        </row>
        <row r="147">
          <cell r="A147" t="str">
            <v>d129</v>
          </cell>
          <cell r="B147">
            <v>129</v>
          </cell>
          <cell r="C147" t="str">
            <v>전선</v>
          </cell>
          <cell r="D147" t="str">
            <v>HIV 5.5㎟</v>
          </cell>
          <cell r="E147" t="str">
            <v>M</v>
          </cell>
          <cell r="F147">
            <v>183</v>
          </cell>
          <cell r="G147">
            <v>0.01</v>
          </cell>
        </row>
        <row r="148">
          <cell r="A148" t="str">
            <v>d130</v>
          </cell>
          <cell r="B148">
            <v>130</v>
          </cell>
          <cell r="C148" t="str">
            <v>전선</v>
          </cell>
          <cell r="D148" t="str">
            <v>HIV 8㎟</v>
          </cell>
          <cell r="E148" t="str">
            <v>M</v>
          </cell>
          <cell r="F148">
            <v>265</v>
          </cell>
          <cell r="G148">
            <v>0.02</v>
          </cell>
        </row>
        <row r="149">
          <cell r="A149" t="str">
            <v>d131</v>
          </cell>
          <cell r="B149">
            <v>131</v>
          </cell>
          <cell r="C149" t="str">
            <v>전선</v>
          </cell>
          <cell r="D149" t="str">
            <v>TIV 0.8mm/2C</v>
          </cell>
          <cell r="E149" t="str">
            <v>M</v>
          </cell>
          <cell r="F149">
            <v>38</v>
          </cell>
          <cell r="I149">
            <v>1.4999999999999999E-2</v>
          </cell>
        </row>
        <row r="150">
          <cell r="A150" t="str">
            <v>d217</v>
          </cell>
          <cell r="B150">
            <v>217</v>
          </cell>
          <cell r="C150" t="str">
            <v>전선관</v>
          </cell>
          <cell r="D150" t="str">
            <v>ELP D : 30</v>
          </cell>
          <cell r="E150" t="str">
            <v>M</v>
          </cell>
          <cell r="F150">
            <v>305</v>
          </cell>
          <cell r="G150">
            <v>1.2E-2</v>
          </cell>
          <cell r="M150">
            <v>2.9000000000000001E-2</v>
          </cell>
        </row>
        <row r="151">
          <cell r="A151" t="str">
            <v>d218</v>
          </cell>
          <cell r="B151">
            <v>218</v>
          </cell>
          <cell r="C151" t="str">
            <v>전선관</v>
          </cell>
          <cell r="D151" t="str">
            <v>ELP D : 40</v>
          </cell>
          <cell r="E151" t="str">
            <v>M</v>
          </cell>
          <cell r="F151">
            <v>500</v>
          </cell>
          <cell r="G151">
            <v>1.2E-2</v>
          </cell>
          <cell r="M151">
            <v>2.9000000000000001E-2</v>
          </cell>
        </row>
        <row r="152">
          <cell r="A152" t="str">
            <v>d219</v>
          </cell>
          <cell r="B152">
            <v>219</v>
          </cell>
          <cell r="C152" t="str">
            <v>전선관</v>
          </cell>
          <cell r="D152" t="str">
            <v>ELP D : 50</v>
          </cell>
          <cell r="E152" t="str">
            <v>M</v>
          </cell>
          <cell r="F152">
            <v>630</v>
          </cell>
          <cell r="G152">
            <v>1.2E-2</v>
          </cell>
          <cell r="M152">
            <v>2.9000000000000001E-2</v>
          </cell>
        </row>
        <row r="153">
          <cell r="A153" t="str">
            <v>d220</v>
          </cell>
          <cell r="B153">
            <v>220</v>
          </cell>
          <cell r="C153" t="str">
            <v>전선관</v>
          </cell>
          <cell r="D153" t="str">
            <v>ELP D : 65</v>
          </cell>
          <cell r="E153" t="str">
            <v>M</v>
          </cell>
          <cell r="F153">
            <v>925</v>
          </cell>
          <cell r="G153">
            <v>1.4999999999999999E-2</v>
          </cell>
          <cell r="M153">
            <v>3.5000000000000003E-2</v>
          </cell>
        </row>
        <row r="154">
          <cell r="A154" t="str">
            <v>d132</v>
          </cell>
          <cell r="B154">
            <v>132</v>
          </cell>
          <cell r="C154" t="str">
            <v>전선관</v>
          </cell>
          <cell r="D154" t="str">
            <v>HIPVC 16mm</v>
          </cell>
          <cell r="E154" t="str">
            <v>M</v>
          </cell>
          <cell r="F154">
            <v>235</v>
          </cell>
          <cell r="G154">
            <v>0.05</v>
          </cell>
        </row>
        <row r="155">
          <cell r="A155" t="str">
            <v>d133</v>
          </cell>
          <cell r="B155">
            <v>133</v>
          </cell>
          <cell r="C155" t="str">
            <v>전선관</v>
          </cell>
          <cell r="D155" t="str">
            <v>HIPVC 22mm</v>
          </cell>
          <cell r="E155" t="str">
            <v>M</v>
          </cell>
          <cell r="F155">
            <v>283</v>
          </cell>
          <cell r="G155">
            <v>0.06</v>
          </cell>
        </row>
        <row r="156">
          <cell r="A156" t="str">
            <v>d134</v>
          </cell>
          <cell r="B156">
            <v>134</v>
          </cell>
          <cell r="C156" t="str">
            <v>전선관</v>
          </cell>
          <cell r="D156" t="str">
            <v>HIPVC 28mm</v>
          </cell>
          <cell r="E156" t="str">
            <v>M</v>
          </cell>
          <cell r="F156">
            <v>548</v>
          </cell>
          <cell r="G156">
            <v>0.08</v>
          </cell>
        </row>
        <row r="157">
          <cell r="A157" t="str">
            <v>d135</v>
          </cell>
          <cell r="B157">
            <v>135</v>
          </cell>
          <cell r="C157" t="str">
            <v>전선관</v>
          </cell>
          <cell r="D157" t="str">
            <v>HIPVC 36mm</v>
          </cell>
          <cell r="E157" t="str">
            <v>M</v>
          </cell>
          <cell r="F157">
            <v>760</v>
          </cell>
          <cell r="G157">
            <v>0.01</v>
          </cell>
        </row>
        <row r="158">
          <cell r="A158" t="str">
            <v>d136</v>
          </cell>
          <cell r="B158">
            <v>136</v>
          </cell>
          <cell r="C158" t="str">
            <v>전선관</v>
          </cell>
          <cell r="D158" t="str">
            <v>HIPVC 42mm</v>
          </cell>
          <cell r="E158" t="str">
            <v>M</v>
          </cell>
          <cell r="F158">
            <v>996</v>
          </cell>
          <cell r="G158">
            <v>0.13</v>
          </cell>
        </row>
        <row r="159">
          <cell r="A159" t="str">
            <v>d137</v>
          </cell>
          <cell r="B159">
            <v>137</v>
          </cell>
          <cell r="C159" t="str">
            <v>전선관</v>
          </cell>
          <cell r="D159" t="str">
            <v>HIPVC 54mm</v>
          </cell>
          <cell r="E159" t="str">
            <v>M</v>
          </cell>
          <cell r="F159">
            <v>1413</v>
          </cell>
          <cell r="G159">
            <v>0.19</v>
          </cell>
        </row>
        <row r="160">
          <cell r="A160" t="str">
            <v>d138</v>
          </cell>
          <cell r="B160">
            <v>138</v>
          </cell>
          <cell r="C160" t="str">
            <v>전선관</v>
          </cell>
          <cell r="D160" t="str">
            <v>S/T 16mm</v>
          </cell>
          <cell r="E160" t="str">
            <v>M</v>
          </cell>
          <cell r="F160">
            <v>665</v>
          </cell>
          <cell r="G160">
            <v>0.08</v>
          </cell>
        </row>
        <row r="161">
          <cell r="A161" t="str">
            <v>d139</v>
          </cell>
          <cell r="B161">
            <v>139</v>
          </cell>
          <cell r="C161" t="str">
            <v>전선관</v>
          </cell>
          <cell r="D161" t="str">
            <v>S/T 22mm</v>
          </cell>
          <cell r="E161" t="str">
            <v>M</v>
          </cell>
          <cell r="F161">
            <v>852</v>
          </cell>
          <cell r="G161">
            <v>0.11</v>
          </cell>
        </row>
        <row r="162">
          <cell r="A162" t="str">
            <v>d140</v>
          </cell>
          <cell r="B162">
            <v>140</v>
          </cell>
          <cell r="C162" t="str">
            <v>전선관</v>
          </cell>
          <cell r="D162" t="str">
            <v>S/T 28mm</v>
          </cell>
          <cell r="E162" t="str">
            <v>M</v>
          </cell>
          <cell r="F162">
            <v>1112</v>
          </cell>
          <cell r="G162">
            <v>0.14000000000000001</v>
          </cell>
        </row>
        <row r="163">
          <cell r="A163" t="str">
            <v>d141</v>
          </cell>
          <cell r="B163">
            <v>141</v>
          </cell>
          <cell r="C163" t="str">
            <v>전선관</v>
          </cell>
          <cell r="D163" t="str">
            <v>S/T 36mm</v>
          </cell>
          <cell r="E163" t="str">
            <v>M</v>
          </cell>
          <cell r="F163">
            <v>1365</v>
          </cell>
          <cell r="G163">
            <v>0.2</v>
          </cell>
        </row>
        <row r="164">
          <cell r="A164" t="str">
            <v>d142</v>
          </cell>
          <cell r="B164">
            <v>142</v>
          </cell>
          <cell r="C164" t="str">
            <v>전선관</v>
          </cell>
          <cell r="D164" t="str">
            <v>S/T 42mm</v>
          </cell>
          <cell r="E164" t="str">
            <v>M</v>
          </cell>
          <cell r="F164">
            <v>1582</v>
          </cell>
          <cell r="G164">
            <v>0.25</v>
          </cell>
        </row>
        <row r="165">
          <cell r="A165" t="str">
            <v>d143</v>
          </cell>
          <cell r="B165">
            <v>143</v>
          </cell>
          <cell r="C165" t="str">
            <v>전선관</v>
          </cell>
          <cell r="D165" t="str">
            <v>S/T 54mm</v>
          </cell>
          <cell r="E165" t="str">
            <v>M</v>
          </cell>
          <cell r="F165">
            <v>2206</v>
          </cell>
          <cell r="G165">
            <v>0.34</v>
          </cell>
        </row>
        <row r="166">
          <cell r="A166" t="str">
            <v>d227</v>
          </cell>
          <cell r="B166">
            <v>143</v>
          </cell>
          <cell r="C166" t="str">
            <v>전선관</v>
          </cell>
          <cell r="D166" t="str">
            <v>S/T 104mm</v>
          </cell>
          <cell r="E166" t="str">
            <v>M</v>
          </cell>
          <cell r="F166">
            <v>5019</v>
          </cell>
          <cell r="G166">
            <v>0.71</v>
          </cell>
        </row>
        <row r="167">
          <cell r="A167" t="str">
            <v>d144</v>
          </cell>
          <cell r="B167">
            <v>144</v>
          </cell>
          <cell r="C167" t="str">
            <v>전화 콘센트</v>
          </cell>
          <cell r="D167" t="str">
            <v>4P</v>
          </cell>
          <cell r="E167" t="str">
            <v>EA</v>
          </cell>
          <cell r="F167">
            <v>730</v>
          </cell>
          <cell r="I167">
            <v>7.0000000000000007E-2</v>
          </cell>
        </row>
        <row r="168">
          <cell r="A168" t="str">
            <v>d145</v>
          </cell>
          <cell r="B168">
            <v>145</v>
          </cell>
          <cell r="C168" t="str">
            <v>접지 단자함(SUS)</v>
          </cell>
          <cell r="D168" t="str">
            <v>1 CCT</v>
          </cell>
          <cell r="E168" t="str">
            <v>EA</v>
          </cell>
          <cell r="F168">
            <v>70000</v>
          </cell>
          <cell r="G168">
            <v>0.66</v>
          </cell>
        </row>
        <row r="169">
          <cell r="A169" t="str">
            <v>d146</v>
          </cell>
          <cell r="B169">
            <v>146</v>
          </cell>
          <cell r="C169" t="str">
            <v>접지동봉</v>
          </cell>
          <cell r="D169" t="str">
            <v>ø18 x 2400</v>
          </cell>
          <cell r="E169" t="str">
            <v>본</v>
          </cell>
          <cell r="F169">
            <v>5300</v>
          </cell>
          <cell r="G169">
            <v>0.2</v>
          </cell>
          <cell r="M169">
            <v>0.1</v>
          </cell>
        </row>
        <row r="170">
          <cell r="A170" t="str">
            <v>d195</v>
          </cell>
          <cell r="B170">
            <v>195</v>
          </cell>
          <cell r="C170" t="str">
            <v>접지목</v>
          </cell>
          <cell r="D170" t="str">
            <v>100x100x1000</v>
          </cell>
          <cell r="E170" t="str">
            <v>EA</v>
          </cell>
          <cell r="F170">
            <v>30000</v>
          </cell>
        </row>
        <row r="171">
          <cell r="A171" t="str">
            <v>d147</v>
          </cell>
          <cell r="B171">
            <v>147</v>
          </cell>
          <cell r="C171" t="str">
            <v>접지저항 저감제</v>
          </cell>
          <cell r="D171" t="str">
            <v>아스판-M</v>
          </cell>
          <cell r="E171" t="str">
            <v>포</v>
          </cell>
          <cell r="F171">
            <v>15000</v>
          </cell>
        </row>
        <row r="172">
          <cell r="A172" t="str">
            <v>d148</v>
          </cell>
          <cell r="B172">
            <v>148</v>
          </cell>
          <cell r="C172" t="str">
            <v>정온전선</v>
          </cell>
          <cell r="D172" t="str">
            <v>15W/M 220V</v>
          </cell>
          <cell r="E172" t="str">
            <v>M</v>
          </cell>
          <cell r="F172">
            <v>5600</v>
          </cell>
          <cell r="G172">
            <v>0.4</v>
          </cell>
        </row>
        <row r="173">
          <cell r="A173" t="str">
            <v>d149</v>
          </cell>
          <cell r="B173">
            <v>149</v>
          </cell>
          <cell r="C173" t="str">
            <v>주택용 분전반</v>
          </cell>
          <cell r="D173" t="str">
            <v>ME-4회로</v>
          </cell>
          <cell r="E173" t="str">
            <v>면</v>
          </cell>
          <cell r="F173">
            <v>21000</v>
          </cell>
          <cell r="G173">
            <v>0.43</v>
          </cell>
        </row>
        <row r="174">
          <cell r="A174" t="str">
            <v>d152</v>
          </cell>
          <cell r="B174">
            <v>152</v>
          </cell>
          <cell r="C174" t="str">
            <v>중간 단자함</v>
          </cell>
          <cell r="D174" t="str">
            <v>SUS 10P</v>
          </cell>
          <cell r="E174" t="str">
            <v>EA</v>
          </cell>
          <cell r="F174">
            <v>24800</v>
          </cell>
          <cell r="I174">
            <v>0.55000000000000004</v>
          </cell>
          <cell r="M174">
            <v>0.45</v>
          </cell>
        </row>
        <row r="175">
          <cell r="A175" t="str">
            <v>d153</v>
          </cell>
          <cell r="B175">
            <v>153</v>
          </cell>
          <cell r="C175" t="str">
            <v>중간단자함</v>
          </cell>
          <cell r="D175" t="str">
            <v>SUS 20P</v>
          </cell>
          <cell r="E175" t="str">
            <v>EA</v>
          </cell>
          <cell r="F175">
            <v>27600</v>
          </cell>
          <cell r="I175">
            <v>0.55000000000000004</v>
          </cell>
          <cell r="M175">
            <v>0.45</v>
          </cell>
        </row>
        <row r="176">
          <cell r="A176" t="str">
            <v>d150</v>
          </cell>
          <cell r="B176">
            <v>150</v>
          </cell>
          <cell r="C176" t="str">
            <v>철재분전함(D:SUS)</v>
          </cell>
          <cell r="D176" t="str">
            <v>450x300x150</v>
          </cell>
          <cell r="E176" t="str">
            <v>EA</v>
          </cell>
          <cell r="F176">
            <v>18000</v>
          </cell>
        </row>
        <row r="177">
          <cell r="A177" t="str">
            <v>d151</v>
          </cell>
          <cell r="B177">
            <v>151</v>
          </cell>
          <cell r="C177" t="str">
            <v>철재분전함(D:SUS)</v>
          </cell>
          <cell r="D177" t="str">
            <v>450x360X180</v>
          </cell>
          <cell r="E177" t="str">
            <v>EA</v>
          </cell>
          <cell r="F177">
            <v>21000</v>
          </cell>
        </row>
        <row r="178">
          <cell r="A178" t="str">
            <v>d154</v>
          </cell>
          <cell r="B178">
            <v>154</v>
          </cell>
          <cell r="C178" t="str">
            <v>커버 나이프 S/W</v>
          </cell>
          <cell r="D178" t="str">
            <v>3P 30A</v>
          </cell>
          <cell r="E178" t="str">
            <v>EA</v>
          </cell>
          <cell r="F178">
            <v>2304</v>
          </cell>
          <cell r="G178">
            <v>0.2</v>
          </cell>
        </row>
        <row r="179">
          <cell r="A179" t="str">
            <v>d155</v>
          </cell>
          <cell r="B179">
            <v>155</v>
          </cell>
          <cell r="C179" t="str">
            <v>커버 나이프 S/W</v>
          </cell>
          <cell r="D179" t="str">
            <v>쌍투 3P30A</v>
          </cell>
          <cell r="E179" t="str">
            <v>EA</v>
          </cell>
          <cell r="F179">
            <v>3372</v>
          </cell>
          <cell r="G179">
            <v>0.24</v>
          </cell>
        </row>
        <row r="180">
          <cell r="A180" t="str">
            <v>d156</v>
          </cell>
          <cell r="B180">
            <v>156</v>
          </cell>
          <cell r="C180" t="str">
            <v>콘센트</v>
          </cell>
          <cell r="D180" t="str">
            <v>250V15A1구(무)</v>
          </cell>
          <cell r="E180" t="str">
            <v>EA</v>
          </cell>
          <cell r="F180">
            <v>820</v>
          </cell>
          <cell r="G180">
            <v>6.5000000000000002E-2</v>
          </cell>
        </row>
        <row r="181">
          <cell r="A181" t="str">
            <v>d157</v>
          </cell>
          <cell r="B181">
            <v>157</v>
          </cell>
          <cell r="C181" t="str">
            <v>콘센트</v>
          </cell>
          <cell r="D181" t="str">
            <v>250V15A2구(접)</v>
          </cell>
          <cell r="E181" t="str">
            <v>EA</v>
          </cell>
          <cell r="F181">
            <v>1045</v>
          </cell>
          <cell r="G181">
            <v>6.5000000000000002E-2</v>
          </cell>
        </row>
        <row r="182">
          <cell r="A182" t="str">
            <v>d158</v>
          </cell>
          <cell r="B182">
            <v>158</v>
          </cell>
          <cell r="C182" t="str">
            <v>타임머(24H)</v>
          </cell>
          <cell r="D182" t="str">
            <v>220V25A최소15분</v>
          </cell>
          <cell r="E182" t="str">
            <v>EA</v>
          </cell>
          <cell r="F182">
            <v>22600</v>
          </cell>
          <cell r="G182">
            <v>0.2</v>
          </cell>
        </row>
        <row r="183">
          <cell r="A183" t="str">
            <v>d165</v>
          </cell>
          <cell r="B183">
            <v>165</v>
          </cell>
          <cell r="C183" t="str">
            <v>통로유도등</v>
          </cell>
          <cell r="D183" t="str">
            <v>매입 10W 소형</v>
          </cell>
          <cell r="E183" t="str">
            <v>EA</v>
          </cell>
          <cell r="F183">
            <v>24500</v>
          </cell>
          <cell r="G183">
            <v>0.2</v>
          </cell>
        </row>
        <row r="184">
          <cell r="A184" t="str">
            <v>d194</v>
          </cell>
          <cell r="B184">
            <v>194</v>
          </cell>
          <cell r="C184" t="str">
            <v>통신용 접지함</v>
          </cell>
          <cell r="D184" t="str">
            <v>아크릴 5t</v>
          </cell>
          <cell r="E184" t="str">
            <v>EA</v>
          </cell>
          <cell r="F184">
            <v>130000</v>
          </cell>
          <cell r="G184">
            <v>0.66</v>
          </cell>
        </row>
        <row r="185">
          <cell r="A185" t="str">
            <v>d199</v>
          </cell>
          <cell r="B185">
            <v>199</v>
          </cell>
          <cell r="C185" t="str">
            <v>통합분전반</v>
          </cell>
          <cell r="D185" t="str">
            <v>ATS 200A 3Ø4W</v>
          </cell>
          <cell r="E185" t="str">
            <v>면</v>
          </cell>
          <cell r="F185">
            <v>0</v>
          </cell>
          <cell r="G185">
            <v>0.92200000000000004</v>
          </cell>
        </row>
        <row r="186">
          <cell r="A186" t="str">
            <v>d159</v>
          </cell>
          <cell r="B186">
            <v>159</v>
          </cell>
          <cell r="C186" t="str">
            <v>파이프 행거</v>
          </cell>
          <cell r="D186" t="str">
            <v>16C</v>
          </cell>
          <cell r="E186" t="str">
            <v>EA</v>
          </cell>
          <cell r="F186">
            <v>435</v>
          </cell>
        </row>
        <row r="187">
          <cell r="A187" t="str">
            <v>d160</v>
          </cell>
          <cell r="B187">
            <v>160</v>
          </cell>
          <cell r="C187" t="str">
            <v>파이프 행거</v>
          </cell>
          <cell r="D187" t="str">
            <v>22C</v>
          </cell>
          <cell r="E187" t="str">
            <v>EA</v>
          </cell>
          <cell r="F187">
            <v>445</v>
          </cell>
        </row>
        <row r="188">
          <cell r="A188" t="str">
            <v>d161</v>
          </cell>
          <cell r="B188">
            <v>161</v>
          </cell>
          <cell r="C188" t="str">
            <v>파이프 행거</v>
          </cell>
          <cell r="D188" t="str">
            <v>28C</v>
          </cell>
          <cell r="E188" t="str">
            <v>EA</v>
          </cell>
          <cell r="F188">
            <v>457</v>
          </cell>
        </row>
        <row r="189">
          <cell r="A189" t="str">
            <v>d162</v>
          </cell>
          <cell r="B189">
            <v>162</v>
          </cell>
          <cell r="C189" t="str">
            <v>파이프 행거</v>
          </cell>
          <cell r="D189" t="str">
            <v>36C</v>
          </cell>
          <cell r="E189" t="str">
            <v>EA</v>
          </cell>
          <cell r="F189">
            <v>595</v>
          </cell>
        </row>
        <row r="190">
          <cell r="A190" t="str">
            <v>d163</v>
          </cell>
          <cell r="B190">
            <v>163</v>
          </cell>
          <cell r="C190" t="str">
            <v>파이프 행거</v>
          </cell>
          <cell r="D190" t="str">
            <v>42C</v>
          </cell>
          <cell r="E190" t="str">
            <v>EA</v>
          </cell>
          <cell r="F190">
            <v>658</v>
          </cell>
        </row>
        <row r="191">
          <cell r="A191" t="str">
            <v>d164</v>
          </cell>
          <cell r="B191">
            <v>164</v>
          </cell>
          <cell r="C191" t="str">
            <v>파이프 행거</v>
          </cell>
          <cell r="D191" t="str">
            <v>54C</v>
          </cell>
          <cell r="E191" t="str">
            <v>EA</v>
          </cell>
          <cell r="F191">
            <v>786</v>
          </cell>
        </row>
        <row r="192">
          <cell r="A192" t="str">
            <v>d166</v>
          </cell>
          <cell r="B192">
            <v>166</v>
          </cell>
          <cell r="C192" t="str">
            <v>표시등</v>
          </cell>
          <cell r="D192" t="str">
            <v>DC 24V (IL-D24)</v>
          </cell>
          <cell r="E192" t="str">
            <v>EA</v>
          </cell>
          <cell r="F192">
            <v>1000</v>
          </cell>
          <cell r="G192">
            <v>0.2</v>
          </cell>
        </row>
        <row r="193">
          <cell r="A193" t="str">
            <v>d167</v>
          </cell>
          <cell r="B193">
            <v>167</v>
          </cell>
          <cell r="C193" t="str">
            <v>풀박스</v>
          </cell>
          <cell r="D193" t="str">
            <v>200x200x100</v>
          </cell>
          <cell r="E193" t="str">
            <v>EA</v>
          </cell>
          <cell r="F193">
            <v>2790</v>
          </cell>
          <cell r="G193">
            <v>0.66</v>
          </cell>
        </row>
        <row r="194">
          <cell r="A194" t="str">
            <v>d168</v>
          </cell>
          <cell r="B194">
            <v>168</v>
          </cell>
          <cell r="C194" t="str">
            <v>풀박스</v>
          </cell>
          <cell r="D194" t="str">
            <v>250x250x150</v>
          </cell>
          <cell r="E194" t="str">
            <v>EA</v>
          </cell>
          <cell r="F194">
            <v>4500</v>
          </cell>
          <cell r="G194">
            <v>0.66</v>
          </cell>
        </row>
        <row r="195">
          <cell r="A195" t="str">
            <v>d169</v>
          </cell>
          <cell r="B195">
            <v>169</v>
          </cell>
          <cell r="C195" t="str">
            <v>풀박스</v>
          </cell>
          <cell r="D195" t="str">
            <v>300x300x150</v>
          </cell>
          <cell r="E195" t="str">
            <v>EA</v>
          </cell>
          <cell r="F195">
            <v>5180</v>
          </cell>
          <cell r="G195">
            <v>0.66</v>
          </cell>
        </row>
        <row r="196">
          <cell r="A196" t="str">
            <v>d170</v>
          </cell>
          <cell r="B196">
            <v>170</v>
          </cell>
          <cell r="C196" t="str">
            <v>풀박스</v>
          </cell>
          <cell r="D196" t="str">
            <v>FRP 200x150x130</v>
          </cell>
          <cell r="E196" t="str">
            <v>EA</v>
          </cell>
          <cell r="F196">
            <v>35000</v>
          </cell>
          <cell r="G196">
            <v>0.66</v>
          </cell>
        </row>
        <row r="197">
          <cell r="A197" t="str">
            <v>d171</v>
          </cell>
          <cell r="B197">
            <v>171</v>
          </cell>
          <cell r="C197" t="str">
            <v>피난구 유도등</v>
          </cell>
          <cell r="D197" t="str">
            <v>노출 10W 소형</v>
          </cell>
          <cell r="E197" t="str">
            <v>EA</v>
          </cell>
          <cell r="F197">
            <v>24500</v>
          </cell>
          <cell r="G197">
            <v>0.2</v>
          </cell>
        </row>
        <row r="198">
          <cell r="A198" t="str">
            <v>d181</v>
          </cell>
          <cell r="B198">
            <v>181</v>
          </cell>
          <cell r="C198" t="str">
            <v>행거볼트</v>
          </cell>
          <cell r="D198" t="str">
            <v>Ø9x1000</v>
          </cell>
          <cell r="E198" t="str">
            <v>EA</v>
          </cell>
          <cell r="F198">
            <v>404</v>
          </cell>
        </row>
        <row r="199">
          <cell r="A199" t="str">
            <v>d172</v>
          </cell>
          <cell r="B199">
            <v>172</v>
          </cell>
          <cell r="C199" t="str">
            <v>형광등기구(매입루바)</v>
          </cell>
          <cell r="D199" t="str">
            <v>220(V)x20Wx2등 전자</v>
          </cell>
          <cell r="E199" t="str">
            <v>SET</v>
          </cell>
          <cell r="F199">
            <v>34260</v>
          </cell>
          <cell r="G199">
            <v>0.3</v>
          </cell>
        </row>
        <row r="200">
          <cell r="A200" t="str">
            <v>d173</v>
          </cell>
          <cell r="B200">
            <v>173</v>
          </cell>
          <cell r="C200" t="str">
            <v>형광등기구(매입루바)</v>
          </cell>
          <cell r="D200" t="str">
            <v>220(V)x40Wx2등 전자</v>
          </cell>
          <cell r="E200" t="str">
            <v>SET</v>
          </cell>
          <cell r="F200">
            <v>43120</v>
          </cell>
          <cell r="G200">
            <v>0.46</v>
          </cell>
        </row>
        <row r="201">
          <cell r="A201" t="str">
            <v>d174</v>
          </cell>
          <cell r="B201">
            <v>174</v>
          </cell>
          <cell r="C201" t="str">
            <v>형광등기구(안전증)</v>
          </cell>
          <cell r="D201" t="str">
            <v>220(V)x20Wx2등</v>
          </cell>
          <cell r="E201" t="str">
            <v>SET</v>
          </cell>
          <cell r="F201">
            <v>80000</v>
          </cell>
          <cell r="G201">
            <v>0.6</v>
          </cell>
        </row>
        <row r="202">
          <cell r="A202" t="str">
            <v>d175</v>
          </cell>
          <cell r="B202">
            <v>175</v>
          </cell>
          <cell r="C202" t="str">
            <v>형광등기구(안전증)</v>
          </cell>
          <cell r="D202" t="str">
            <v>220(V)x40Wx2등</v>
          </cell>
          <cell r="E202" t="str">
            <v>SET</v>
          </cell>
          <cell r="F202">
            <v>114000</v>
          </cell>
          <cell r="G202">
            <v>0.92</v>
          </cell>
        </row>
        <row r="203">
          <cell r="A203" t="str">
            <v>d215</v>
          </cell>
          <cell r="B203">
            <v>215</v>
          </cell>
          <cell r="C203" t="str">
            <v>형광등기구(직부)</v>
          </cell>
          <cell r="D203" t="str">
            <v>220(V)x20Wx2등 전자</v>
          </cell>
          <cell r="E203" t="str">
            <v>SET</v>
          </cell>
          <cell r="F203">
            <v>29000</v>
          </cell>
          <cell r="G203">
            <v>0.19500000000000001</v>
          </cell>
        </row>
        <row r="204">
          <cell r="A204" t="str">
            <v>d216</v>
          </cell>
          <cell r="B204">
            <v>216</v>
          </cell>
          <cell r="C204" t="str">
            <v>형광등기구(직부)</v>
          </cell>
          <cell r="D204" t="str">
            <v>220(V)x40Wx2등 전자</v>
          </cell>
          <cell r="E204" t="str">
            <v>SET</v>
          </cell>
          <cell r="F204">
            <v>39400</v>
          </cell>
          <cell r="G204">
            <v>0.30499999999999999</v>
          </cell>
        </row>
        <row r="205">
          <cell r="A205" t="str">
            <v>d176</v>
          </cell>
          <cell r="B205">
            <v>176</v>
          </cell>
          <cell r="C205" t="str">
            <v>형광램프</v>
          </cell>
          <cell r="D205" t="str">
            <v>220(V)x20W</v>
          </cell>
          <cell r="E205" t="str">
            <v>EA</v>
          </cell>
          <cell r="F205">
            <v>650</v>
          </cell>
        </row>
        <row r="206">
          <cell r="A206" t="str">
            <v>d177</v>
          </cell>
          <cell r="B206">
            <v>177</v>
          </cell>
          <cell r="C206" t="str">
            <v>형광램프</v>
          </cell>
          <cell r="D206" t="str">
            <v>220(V)x40W</v>
          </cell>
          <cell r="E206" t="str">
            <v>EA</v>
          </cell>
          <cell r="F206">
            <v>1050</v>
          </cell>
        </row>
        <row r="207">
          <cell r="A207" t="str">
            <v>d178</v>
          </cell>
          <cell r="B207">
            <v>178</v>
          </cell>
          <cell r="C207" t="str">
            <v>환풍기(일반용)</v>
          </cell>
          <cell r="D207" t="str">
            <v>300 x 300</v>
          </cell>
          <cell r="E207" t="str">
            <v>EA</v>
          </cell>
          <cell r="F207">
            <v>16000</v>
          </cell>
          <cell r="G207">
            <v>0.48</v>
          </cell>
        </row>
        <row r="208">
          <cell r="A208" t="str">
            <v>d179</v>
          </cell>
          <cell r="B208">
            <v>179</v>
          </cell>
          <cell r="C208" t="str">
            <v>황동 볼트너트</v>
          </cell>
          <cell r="D208" t="str">
            <v>M10 x 40</v>
          </cell>
          <cell r="E208" t="str">
            <v>EA</v>
          </cell>
          <cell r="F208">
            <v>183</v>
          </cell>
        </row>
        <row r="209">
          <cell r="A209" t="str">
            <v>d180</v>
          </cell>
          <cell r="B209">
            <v>180</v>
          </cell>
          <cell r="C209" t="str">
            <v>황동 평와셔</v>
          </cell>
          <cell r="D209" t="str">
            <v>3/8" 0.5mm</v>
          </cell>
          <cell r="E209" t="str">
            <v>EA</v>
          </cell>
          <cell r="F209">
            <v>6.5</v>
          </cell>
        </row>
        <row r="210">
          <cell r="A210" t="str">
            <v>d209</v>
          </cell>
          <cell r="B210">
            <v>209</v>
          </cell>
          <cell r="C210" t="str">
            <v>휘 발 유</v>
          </cell>
          <cell r="E210" t="str">
            <v>ℓ</v>
          </cell>
          <cell r="F210">
            <v>0</v>
          </cell>
        </row>
        <row r="211">
          <cell r="A211" t="str">
            <v>d196</v>
          </cell>
          <cell r="B211">
            <v>196</v>
          </cell>
          <cell r="C211" t="str">
            <v>BASE PLAT</v>
          </cell>
          <cell r="D211" t="str">
            <v>200x200x9t</v>
          </cell>
          <cell r="E211" t="str">
            <v>EA</v>
          </cell>
          <cell r="F211">
            <v>1500</v>
          </cell>
        </row>
        <row r="212">
          <cell r="A212" t="str">
            <v>d182</v>
          </cell>
          <cell r="B212">
            <v>182</v>
          </cell>
          <cell r="C212" t="str">
            <v>BOX 및 DOOR</v>
          </cell>
          <cell r="D212" t="str">
            <v>400x500x200x1.5t</v>
          </cell>
          <cell r="E212" t="str">
            <v>SET</v>
          </cell>
          <cell r="F212">
            <v>40000</v>
          </cell>
        </row>
        <row r="213">
          <cell r="A213" t="str">
            <v>d183</v>
          </cell>
          <cell r="B213">
            <v>183</v>
          </cell>
          <cell r="C213" t="str">
            <v>BOX COVER</v>
          </cell>
          <cell r="D213" t="str">
            <v>평 4각 &amp; 8각</v>
          </cell>
          <cell r="E213" t="str">
            <v>EA</v>
          </cell>
          <cell r="F213">
            <v>160</v>
          </cell>
        </row>
        <row r="214">
          <cell r="A214" t="str">
            <v>d184</v>
          </cell>
          <cell r="B214">
            <v>184</v>
          </cell>
          <cell r="C214" t="str">
            <v>CABLE TRAY</v>
          </cell>
          <cell r="D214" t="str">
            <v>STRAIGHT TRAY W300</v>
          </cell>
          <cell r="E214" t="str">
            <v>M</v>
          </cell>
          <cell r="F214">
            <v>11340</v>
          </cell>
          <cell r="G214">
            <v>0.28499999999999998</v>
          </cell>
        </row>
        <row r="215">
          <cell r="A215" t="str">
            <v>d198</v>
          </cell>
          <cell r="B215">
            <v>198</v>
          </cell>
          <cell r="C215" t="str">
            <v>DOWN LIGHT</v>
          </cell>
          <cell r="D215" t="str">
            <v>5" 반사매입형</v>
          </cell>
          <cell r="E215" t="str">
            <v>EA</v>
          </cell>
          <cell r="F215">
            <v>6000</v>
          </cell>
          <cell r="G215">
            <v>0.245</v>
          </cell>
        </row>
        <row r="216">
          <cell r="A216" t="str">
            <v>d187</v>
          </cell>
          <cell r="B216">
            <v>187</v>
          </cell>
          <cell r="C216" t="str">
            <v>ELB</v>
          </cell>
          <cell r="D216" t="str">
            <v>2P 30AF 20AT</v>
          </cell>
          <cell r="E216" t="str">
            <v>EA</v>
          </cell>
          <cell r="F216">
            <v>5300</v>
          </cell>
          <cell r="G216">
            <v>0.19</v>
          </cell>
        </row>
        <row r="217">
          <cell r="A217" t="str">
            <v>d188</v>
          </cell>
          <cell r="B217">
            <v>188</v>
          </cell>
          <cell r="C217" t="str">
            <v>NFB</v>
          </cell>
          <cell r="D217" t="str">
            <v>ABE 3P 50AF 30AT</v>
          </cell>
          <cell r="E217" t="str">
            <v>EA</v>
          </cell>
          <cell r="F217">
            <v>21800</v>
          </cell>
          <cell r="G217">
            <v>0.26</v>
          </cell>
        </row>
        <row r="218">
          <cell r="A218" t="str">
            <v>d231</v>
          </cell>
          <cell r="B218">
            <v>231</v>
          </cell>
          <cell r="C218" t="str">
            <v>NFB</v>
          </cell>
          <cell r="D218" t="str">
            <v>ABS 4P 400AF 400AT</v>
          </cell>
          <cell r="E218" t="str">
            <v>EA</v>
          </cell>
          <cell r="F218">
            <v>250000</v>
          </cell>
          <cell r="G218">
            <v>0.68</v>
          </cell>
        </row>
        <row r="219">
          <cell r="A219" t="str">
            <v>d189</v>
          </cell>
          <cell r="B219">
            <v>189</v>
          </cell>
          <cell r="C219" t="str">
            <v>NFB</v>
          </cell>
          <cell r="D219" t="str">
            <v>ABS 4P 100AF 75AT</v>
          </cell>
          <cell r="E219" t="str">
            <v>EA</v>
          </cell>
          <cell r="F219">
            <v>51100</v>
          </cell>
          <cell r="G219">
            <v>0.46800000000000003</v>
          </cell>
        </row>
        <row r="220">
          <cell r="A220" t="str">
            <v>d190</v>
          </cell>
          <cell r="B220">
            <v>190</v>
          </cell>
          <cell r="C220" t="str">
            <v>NFB</v>
          </cell>
          <cell r="D220" t="str">
            <v>ABS 4P 50AF 50AT</v>
          </cell>
          <cell r="E220" t="str">
            <v>EA</v>
          </cell>
          <cell r="F220">
            <v>28200</v>
          </cell>
          <cell r="G220">
            <v>0.33800000000000002</v>
          </cell>
        </row>
        <row r="221">
          <cell r="A221" t="str">
            <v>d191</v>
          </cell>
          <cell r="B221">
            <v>191</v>
          </cell>
          <cell r="C221" t="str">
            <v>T.V 유니트</v>
          </cell>
          <cell r="D221" t="str">
            <v>AUV 7-3-3</v>
          </cell>
          <cell r="E221" t="str">
            <v>조</v>
          </cell>
          <cell r="F221">
            <v>1700</v>
          </cell>
          <cell r="I221">
            <v>0.08</v>
          </cell>
        </row>
        <row r="222">
          <cell r="A222" t="str">
            <v>d192</v>
          </cell>
          <cell r="B222">
            <v>192</v>
          </cell>
          <cell r="C222" t="str">
            <v>U-CHANNEL</v>
          </cell>
          <cell r="D222" t="str">
            <v>42x25x2.3t</v>
          </cell>
          <cell r="E222" t="str">
            <v>M</v>
          </cell>
          <cell r="F222">
            <v>2800</v>
          </cell>
        </row>
        <row r="223">
          <cell r="A223" t="str">
            <v>d193</v>
          </cell>
          <cell r="B223">
            <v>193</v>
          </cell>
          <cell r="C223" t="str">
            <v>U-CHANNEL</v>
          </cell>
          <cell r="D223" t="str">
            <v>42x42x2.6t</v>
          </cell>
          <cell r="E223" t="str">
            <v>M</v>
          </cell>
          <cell r="F223">
            <v>3000</v>
          </cell>
        </row>
        <row r="224">
          <cell r="A224" t="str">
            <v>d204</v>
          </cell>
          <cell r="F224">
            <v>0</v>
          </cell>
        </row>
        <row r="225">
          <cell r="A225" t="str">
            <v>d201</v>
          </cell>
          <cell r="B225">
            <v>201</v>
          </cell>
          <cell r="C225" t="str">
            <v>부속품율</v>
          </cell>
          <cell r="D225" t="str">
            <v>전선관의 15%</v>
          </cell>
          <cell r="E225" t="str">
            <v>식</v>
          </cell>
          <cell r="F225">
            <v>0</v>
          </cell>
        </row>
        <row r="226">
          <cell r="A226" t="str">
            <v>d202</v>
          </cell>
          <cell r="B226">
            <v>202</v>
          </cell>
          <cell r="C226" t="str">
            <v>잡자재비</v>
          </cell>
          <cell r="D226" t="str">
            <v>배관.배선의 2%</v>
          </cell>
          <cell r="E226" t="str">
            <v>식</v>
          </cell>
          <cell r="F226">
            <v>0</v>
          </cell>
        </row>
        <row r="227">
          <cell r="A227" t="str">
            <v>d203</v>
          </cell>
          <cell r="B227">
            <v>203</v>
          </cell>
          <cell r="C227" t="str">
            <v>공구손료</v>
          </cell>
          <cell r="D227" t="str">
            <v>인건비의 3%</v>
          </cell>
          <cell r="E227" t="str">
            <v>식</v>
          </cell>
          <cell r="F227">
            <v>0</v>
          </cell>
        </row>
        <row r="228">
          <cell r="F228">
            <v>0</v>
          </cell>
        </row>
        <row r="229">
          <cell r="A229" t="str">
            <v>d221</v>
          </cell>
          <cell r="B229">
            <v>221</v>
          </cell>
          <cell r="C229" t="str">
            <v>케이블 덕트(W/C)</v>
          </cell>
          <cell r="D229" t="str">
            <v>W 200 x 150</v>
          </cell>
          <cell r="E229" t="str">
            <v>M</v>
          </cell>
          <cell r="F229">
            <v>19000</v>
          </cell>
          <cell r="G229">
            <v>0.5</v>
          </cell>
        </row>
        <row r="230">
          <cell r="A230" t="str">
            <v>d222</v>
          </cell>
          <cell r="B230">
            <v>222</v>
          </cell>
          <cell r="C230" t="str">
            <v>케이블 덕트(W/C)</v>
          </cell>
          <cell r="D230" t="str">
            <v>W 300 x 150</v>
          </cell>
          <cell r="E230" t="str">
            <v>M</v>
          </cell>
          <cell r="F230">
            <v>20560</v>
          </cell>
          <cell r="G230">
            <v>0.5</v>
          </cell>
        </row>
        <row r="231">
          <cell r="A231" t="str">
            <v>d223</v>
          </cell>
          <cell r="B231">
            <v>223</v>
          </cell>
          <cell r="C231" t="str">
            <v>수평용 엘보</v>
          </cell>
          <cell r="D231" t="str">
            <v>W 200 x 150</v>
          </cell>
          <cell r="E231" t="str">
            <v>EA</v>
          </cell>
          <cell r="F231">
            <v>14190</v>
          </cell>
          <cell r="G231">
            <v>0.5</v>
          </cell>
        </row>
        <row r="232">
          <cell r="A232" t="str">
            <v>d224</v>
          </cell>
          <cell r="B232">
            <v>224</v>
          </cell>
          <cell r="C232" t="str">
            <v>수평용 엘보</v>
          </cell>
          <cell r="D232" t="str">
            <v>W 300 x 150</v>
          </cell>
          <cell r="E232" t="str">
            <v>EA</v>
          </cell>
          <cell r="F232">
            <v>16200</v>
          </cell>
          <cell r="G232">
            <v>0.5</v>
          </cell>
        </row>
        <row r="233">
          <cell r="A233" t="str">
            <v>d225</v>
          </cell>
          <cell r="B233">
            <v>225</v>
          </cell>
          <cell r="C233" t="str">
            <v>수직용 엘보</v>
          </cell>
          <cell r="D233" t="str">
            <v>W 200 x 150</v>
          </cell>
          <cell r="E233" t="str">
            <v>EA</v>
          </cell>
          <cell r="F233">
            <v>13500</v>
          </cell>
          <cell r="G233">
            <v>0.5</v>
          </cell>
        </row>
        <row r="234">
          <cell r="A234" t="str">
            <v>d226</v>
          </cell>
          <cell r="B234">
            <v>226</v>
          </cell>
          <cell r="C234" t="str">
            <v>수직용 엘보</v>
          </cell>
          <cell r="D234" t="str">
            <v>W 300 x 150</v>
          </cell>
          <cell r="E234" t="str">
            <v>EA</v>
          </cell>
          <cell r="F234">
            <v>14180</v>
          </cell>
          <cell r="G234">
            <v>0.5</v>
          </cell>
        </row>
        <row r="235">
          <cell r="A235" t="str">
            <v>d232</v>
          </cell>
          <cell r="B235">
            <v>232</v>
          </cell>
        </row>
      </sheetData>
      <sheetData sheetId="2" refreshError="1">
        <row r="1">
          <cell r="A1" t="str">
            <v>코드</v>
          </cell>
        </row>
        <row r="3">
          <cell r="A3" t="str">
            <v>t0001</v>
          </cell>
          <cell r="B3">
            <v>1</v>
          </cell>
          <cell r="C3" t="str">
            <v>전선관 지지행거</v>
          </cell>
          <cell r="D3" t="str">
            <v>W:200</v>
          </cell>
          <cell r="E3" t="str">
            <v>개소</v>
          </cell>
          <cell r="F3">
            <v>1</v>
          </cell>
          <cell r="G3">
            <v>1693</v>
          </cell>
          <cell r="H3">
            <v>1693</v>
          </cell>
          <cell r="I3">
            <v>11024</v>
          </cell>
          <cell r="J3">
            <v>11024</v>
          </cell>
        </row>
        <row r="4">
          <cell r="A4" t="str">
            <v>t0002</v>
          </cell>
          <cell r="B4">
            <v>2</v>
          </cell>
          <cell r="C4" t="str">
            <v>전선관 지지행거</v>
          </cell>
          <cell r="D4" t="str">
            <v>W:300</v>
          </cell>
          <cell r="E4" t="str">
            <v>개소</v>
          </cell>
          <cell r="F4">
            <v>1</v>
          </cell>
          <cell r="G4">
            <v>1733</v>
          </cell>
          <cell r="H4">
            <v>1733</v>
          </cell>
          <cell r="I4">
            <v>11024</v>
          </cell>
          <cell r="J4">
            <v>11024</v>
          </cell>
        </row>
        <row r="5">
          <cell r="A5" t="str">
            <v>t0003</v>
          </cell>
          <cell r="B5">
            <v>3</v>
          </cell>
          <cell r="C5" t="str">
            <v>전선관 지지행거</v>
          </cell>
          <cell r="D5" t="str">
            <v>16C</v>
          </cell>
          <cell r="E5" t="str">
            <v>개소</v>
          </cell>
          <cell r="F5">
            <v>1</v>
          </cell>
          <cell r="G5">
            <v>1755</v>
          </cell>
          <cell r="H5">
            <v>1755</v>
          </cell>
          <cell r="I5">
            <v>1101</v>
          </cell>
          <cell r="J5">
            <v>1101</v>
          </cell>
        </row>
        <row r="6">
          <cell r="A6" t="str">
            <v>t0004</v>
          </cell>
          <cell r="B6">
            <v>4</v>
          </cell>
          <cell r="C6" t="str">
            <v>전선관 지지행거</v>
          </cell>
          <cell r="D6" t="str">
            <v>22C</v>
          </cell>
          <cell r="E6" t="str">
            <v>개소</v>
          </cell>
          <cell r="F6">
            <v>1</v>
          </cell>
          <cell r="G6">
            <v>1775</v>
          </cell>
          <cell r="H6">
            <v>1775</v>
          </cell>
          <cell r="I6">
            <v>1101</v>
          </cell>
          <cell r="J6">
            <v>1101</v>
          </cell>
        </row>
        <row r="7">
          <cell r="A7" t="str">
            <v>t0005</v>
          </cell>
          <cell r="B7">
            <v>5</v>
          </cell>
          <cell r="C7" t="str">
            <v>전선관 지지행거</v>
          </cell>
          <cell r="D7" t="str">
            <v>28C</v>
          </cell>
          <cell r="E7" t="str">
            <v>개소</v>
          </cell>
          <cell r="F7">
            <v>1</v>
          </cell>
          <cell r="G7">
            <v>1799</v>
          </cell>
          <cell r="H7">
            <v>1799</v>
          </cell>
          <cell r="I7">
            <v>1101</v>
          </cell>
          <cell r="J7">
            <v>1101</v>
          </cell>
        </row>
        <row r="8">
          <cell r="A8" t="str">
            <v>t0006</v>
          </cell>
          <cell r="B8">
            <v>6</v>
          </cell>
          <cell r="C8" t="str">
            <v>전선관 지지행거</v>
          </cell>
          <cell r="D8" t="str">
            <v>36C</v>
          </cell>
          <cell r="E8" t="str">
            <v>개소</v>
          </cell>
          <cell r="F8">
            <v>1</v>
          </cell>
          <cell r="G8">
            <v>2075</v>
          </cell>
          <cell r="H8">
            <v>2075</v>
          </cell>
          <cell r="I8">
            <v>1101</v>
          </cell>
          <cell r="J8">
            <v>1101</v>
          </cell>
        </row>
        <row r="9">
          <cell r="A9" t="str">
            <v>t0007</v>
          </cell>
          <cell r="B9">
            <v>7</v>
          </cell>
          <cell r="C9" t="str">
            <v>전선관 지지행거</v>
          </cell>
          <cell r="D9" t="str">
            <v>42C</v>
          </cell>
          <cell r="E9" t="str">
            <v>개소</v>
          </cell>
          <cell r="F9">
            <v>1</v>
          </cell>
          <cell r="G9">
            <v>2201</v>
          </cell>
          <cell r="H9">
            <v>2201</v>
          </cell>
          <cell r="I9">
            <v>1101</v>
          </cell>
          <cell r="J9">
            <v>1101</v>
          </cell>
        </row>
        <row r="10">
          <cell r="A10" t="str">
            <v>t0008</v>
          </cell>
          <cell r="B10">
            <v>8</v>
          </cell>
          <cell r="C10" t="str">
            <v>전선관 지지행거</v>
          </cell>
          <cell r="D10" t="str">
            <v>54C</v>
          </cell>
          <cell r="E10" t="str">
            <v>개소</v>
          </cell>
          <cell r="F10">
            <v>1</v>
          </cell>
          <cell r="G10">
            <v>2457</v>
          </cell>
          <cell r="H10">
            <v>2457</v>
          </cell>
          <cell r="I10">
            <v>1101</v>
          </cell>
          <cell r="J10">
            <v>1101</v>
          </cell>
        </row>
        <row r="11">
          <cell r="A11" t="str">
            <v>t0009</v>
          </cell>
          <cell r="B11">
            <v>9</v>
          </cell>
          <cell r="C11" t="str">
            <v xml:space="preserve">녹막이 페이트 </v>
          </cell>
          <cell r="D11" t="str">
            <v>2회</v>
          </cell>
          <cell r="E11" t="str">
            <v>식</v>
          </cell>
          <cell r="F11">
            <v>1</v>
          </cell>
          <cell r="G11">
            <v>591.86800000000005</v>
          </cell>
          <cell r="H11">
            <v>591.86800000000005</v>
          </cell>
          <cell r="I11">
            <v>1787</v>
          </cell>
          <cell r="J11">
            <v>1787</v>
          </cell>
        </row>
        <row r="12">
          <cell r="A12" t="str">
            <v>t0010</v>
          </cell>
          <cell r="B12">
            <v>10</v>
          </cell>
          <cell r="C12" t="str">
            <v>은분도장</v>
          </cell>
          <cell r="D12" t="str">
            <v>2회</v>
          </cell>
          <cell r="E12" t="str">
            <v>식</v>
          </cell>
          <cell r="F12">
            <v>1</v>
          </cell>
          <cell r="G12">
            <v>236.34500000000003</v>
          </cell>
          <cell r="H12">
            <v>236.34500000000003</v>
          </cell>
          <cell r="I12">
            <v>3216</v>
          </cell>
          <cell r="J12">
            <v>3216</v>
          </cell>
        </row>
        <row r="13">
          <cell r="A13" t="str">
            <v>t0011</v>
          </cell>
          <cell r="B13">
            <v>11</v>
          </cell>
          <cell r="C13" t="str">
            <v>철재류 가공 및 조립</v>
          </cell>
          <cell r="D13" t="str">
            <v>현장제작</v>
          </cell>
          <cell r="E13" t="str">
            <v>식</v>
          </cell>
          <cell r="F13">
            <v>1</v>
          </cell>
          <cell r="G13">
            <v>27913</v>
          </cell>
          <cell r="H13">
            <v>27913</v>
          </cell>
          <cell r="I13">
            <v>2176675</v>
          </cell>
          <cell r="J13">
            <v>2176675</v>
          </cell>
        </row>
        <row r="14">
          <cell r="A14" t="str">
            <v>t0012</v>
          </cell>
          <cell r="B14">
            <v>12</v>
          </cell>
          <cell r="C14" t="str">
            <v>콘크리트 기초</v>
          </cell>
          <cell r="D14" t="str">
            <v>무근</v>
          </cell>
          <cell r="E14" t="str">
            <v>식</v>
          </cell>
          <cell r="F14">
            <v>1</v>
          </cell>
          <cell r="G14">
            <v>54876</v>
          </cell>
          <cell r="H14">
            <v>54876</v>
          </cell>
          <cell r="I14">
            <v>196800</v>
          </cell>
          <cell r="J14">
            <v>196800</v>
          </cell>
        </row>
        <row r="15">
          <cell r="A15" t="str">
            <v>t0013</v>
          </cell>
          <cell r="B15">
            <v>13</v>
          </cell>
          <cell r="C15" t="str">
            <v>터파기 데메우기</v>
          </cell>
          <cell r="D15" t="str">
            <v>1M 이하</v>
          </cell>
          <cell r="E15" t="str">
            <v>㎥</v>
          </cell>
          <cell r="F15">
            <v>1</v>
          </cell>
          <cell r="G15">
            <v>0</v>
          </cell>
          <cell r="H15">
            <v>0</v>
          </cell>
          <cell r="I15">
            <v>10483</v>
          </cell>
          <cell r="J15">
            <v>10483</v>
          </cell>
        </row>
        <row r="16">
          <cell r="A16" t="str">
            <v>t0014</v>
          </cell>
          <cell r="B16">
            <v>14</v>
          </cell>
          <cell r="C16" t="str">
            <v>동력배관 지지가대</v>
          </cell>
          <cell r="D16" t="str">
            <v>ㄷ앵글</v>
          </cell>
          <cell r="E16" t="str">
            <v>㎥</v>
          </cell>
          <cell r="F16">
            <v>1</v>
          </cell>
          <cell r="G16">
            <v>7188.4515000000001</v>
          </cell>
          <cell r="H16">
            <v>7188.4515000000001</v>
          </cell>
          <cell r="I16">
            <v>166035.663</v>
          </cell>
          <cell r="J16">
            <v>166035.663</v>
          </cell>
        </row>
        <row r="17">
          <cell r="A17" t="str">
            <v>t0015</v>
          </cell>
          <cell r="B17">
            <v>15</v>
          </cell>
          <cell r="C17" t="str">
            <v>전등 전열 분전반</v>
          </cell>
          <cell r="D17" t="str">
            <v>L-1</v>
          </cell>
          <cell r="E17" t="str">
            <v>식</v>
          </cell>
          <cell r="F17">
            <v>1</v>
          </cell>
          <cell r="G17">
            <v>167121</v>
          </cell>
          <cell r="H17">
            <v>167121</v>
          </cell>
          <cell r="I17">
            <v>244058</v>
          </cell>
          <cell r="J17">
            <v>244058</v>
          </cell>
        </row>
        <row r="18">
          <cell r="A18" t="str">
            <v>t0016</v>
          </cell>
          <cell r="B18">
            <v>16</v>
          </cell>
          <cell r="C18" t="str">
            <v>전등 전열 분전반</v>
          </cell>
          <cell r="D18" t="str">
            <v>L-2</v>
          </cell>
          <cell r="E18" t="str">
            <v>식</v>
          </cell>
          <cell r="F18">
            <v>1</v>
          </cell>
          <cell r="G18">
            <v>209376</v>
          </cell>
          <cell r="H18">
            <v>209376</v>
          </cell>
          <cell r="I18">
            <v>213125</v>
          </cell>
          <cell r="J18">
            <v>213125</v>
          </cell>
        </row>
        <row r="19">
          <cell r="A19" t="str">
            <v>t0017</v>
          </cell>
          <cell r="B19">
            <v>17</v>
          </cell>
          <cell r="C19" t="str">
            <v>보안용 접지공사</v>
          </cell>
          <cell r="D19" t="str">
            <v>100Ω이하</v>
          </cell>
          <cell r="E19" t="str">
            <v>식</v>
          </cell>
          <cell r="F19">
            <v>1</v>
          </cell>
          <cell r="G19">
            <v>773105</v>
          </cell>
          <cell r="H19">
            <v>773105</v>
          </cell>
          <cell r="I19">
            <v>130426.31999999999</v>
          </cell>
          <cell r="J19">
            <v>130426.31999999999</v>
          </cell>
        </row>
        <row r="20">
          <cell r="A20" t="str">
            <v>t0018</v>
          </cell>
          <cell r="B20">
            <v>18</v>
          </cell>
          <cell r="C20" t="str">
            <v>덕트 지지행거</v>
          </cell>
          <cell r="D20" t="str">
            <v>W : 200</v>
          </cell>
          <cell r="E20" t="str">
            <v>개소</v>
          </cell>
          <cell r="F20">
            <v>1</v>
          </cell>
          <cell r="G20">
            <v>3296</v>
          </cell>
          <cell r="H20">
            <v>3296</v>
          </cell>
          <cell r="I20">
            <v>8508</v>
          </cell>
          <cell r="J20">
            <v>8508</v>
          </cell>
        </row>
        <row r="21">
          <cell r="A21" t="str">
            <v>t0019</v>
          </cell>
          <cell r="B21">
            <v>19</v>
          </cell>
          <cell r="C21" t="str">
            <v>덕트 지지행거</v>
          </cell>
          <cell r="D21" t="str">
            <v>W : 300</v>
          </cell>
          <cell r="E21" t="str">
            <v>개소</v>
          </cell>
          <cell r="F21">
            <v>1</v>
          </cell>
          <cell r="G21">
            <v>3566</v>
          </cell>
          <cell r="H21">
            <v>3566</v>
          </cell>
          <cell r="I21">
            <v>8508</v>
          </cell>
          <cell r="J21">
            <v>8508</v>
          </cell>
        </row>
        <row r="22">
          <cell r="A22" t="str">
            <v>t0020</v>
          </cell>
          <cell r="B22">
            <v>20</v>
          </cell>
          <cell r="C22" t="str">
            <v>냉방기 분전반</v>
          </cell>
          <cell r="D22" t="str">
            <v>M - 50A(노출)</v>
          </cell>
          <cell r="E22" t="str">
            <v>면</v>
          </cell>
          <cell r="F22">
            <v>1</v>
          </cell>
          <cell r="G22">
            <v>55680</v>
          </cell>
          <cell r="H22">
            <v>55680</v>
          </cell>
          <cell r="I22">
            <v>13827</v>
          </cell>
          <cell r="J22">
            <v>13827</v>
          </cell>
        </row>
        <row r="23">
          <cell r="A23" t="str">
            <v>t0021</v>
          </cell>
          <cell r="B23">
            <v>21</v>
          </cell>
          <cell r="C23" t="str">
            <v>동력 분전반</v>
          </cell>
          <cell r="D23" t="str">
            <v>P - 1</v>
          </cell>
          <cell r="E23" t="str">
            <v>면</v>
          </cell>
          <cell r="F23">
            <v>1</v>
          </cell>
          <cell r="G23">
            <v>524487</v>
          </cell>
          <cell r="H23">
            <v>524487</v>
          </cell>
          <cell r="I23">
            <v>881611</v>
          </cell>
          <cell r="J23">
            <v>881611</v>
          </cell>
        </row>
        <row r="24">
          <cell r="A24" t="str">
            <v>t0022</v>
          </cell>
          <cell r="B24">
            <v>22</v>
          </cell>
          <cell r="C24" t="str">
            <v>노 무 비</v>
          </cell>
          <cell r="D24" t="str">
            <v>통신기사 1급</v>
          </cell>
          <cell r="E24" t="str">
            <v>인</v>
          </cell>
          <cell r="F24">
            <v>89527</v>
          </cell>
        </row>
        <row r="25">
          <cell r="A25" t="str">
            <v>t0023</v>
          </cell>
          <cell r="B25">
            <v>25</v>
          </cell>
          <cell r="C25" t="str">
            <v>노 무 비</v>
          </cell>
          <cell r="D25" t="str">
            <v>통신기사 2급</v>
          </cell>
          <cell r="E25" t="str">
            <v>인</v>
          </cell>
          <cell r="F25">
            <v>78395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sheetData sheetId="425" refreshError="1"/>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목차"/>
      <sheetName val="간지(통합)"/>
      <sheetName val="현장사진"/>
      <sheetName val="설계내역서(예정지정리)"/>
      <sheetName val="대운반단산(소(용),잣(2-2)-원주)"/>
      <sheetName val="대운반단산(잣(대)-정선)"/>
      <sheetName val="대운반단산(자작나무1-0)-원주"/>
      <sheetName val="소반별시방서(원본)"/>
      <sheetName val="단가산출서(원본)"/>
      <sheetName val="조사야장(원본)"/>
      <sheetName val="설계인자 "/>
      <sheetName val="주유소거래가격"/>
      <sheetName val="견적서(표찰)"/>
      <sheetName val="천공기, 천공기날(물가자료)"/>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AR5">
            <v>0.7</v>
          </cell>
        </row>
        <row r="12">
          <cell r="AR12">
            <v>0.7</v>
          </cell>
          <cell r="AS12">
            <v>0.71</v>
          </cell>
          <cell r="AT12">
            <v>0.72</v>
          </cell>
          <cell r="AU12">
            <v>0.73</v>
          </cell>
          <cell r="AV12">
            <v>0.74</v>
          </cell>
          <cell r="AW12">
            <v>0.75</v>
          </cell>
          <cell r="AX12">
            <v>0.76</v>
          </cell>
          <cell r="AY12">
            <v>0.77</v>
          </cell>
          <cell r="AZ12">
            <v>0.78</v>
          </cell>
          <cell r="BA12">
            <v>0.79</v>
          </cell>
          <cell r="BB12">
            <v>0.8</v>
          </cell>
          <cell r="BC12">
            <v>0.81</v>
          </cell>
          <cell r="BD12">
            <v>0.82</v>
          </cell>
          <cell r="BE12">
            <v>0.83</v>
          </cell>
          <cell r="BF12">
            <v>0.84</v>
          </cell>
          <cell r="BG12">
            <v>0.85</v>
          </cell>
          <cell r="BH12">
            <v>0.86</v>
          </cell>
          <cell r="BI12">
            <v>0.87</v>
          </cell>
          <cell r="BJ12">
            <v>0.88</v>
          </cell>
          <cell r="BK12">
            <v>0.89</v>
          </cell>
          <cell r="BL12">
            <v>0.9</v>
          </cell>
          <cell r="BM12">
            <v>0.91</v>
          </cell>
          <cell r="BN12">
            <v>0.92</v>
          </cell>
          <cell r="BO12">
            <v>0.93</v>
          </cell>
          <cell r="BP12">
            <v>0.94</v>
          </cell>
          <cell r="BQ12">
            <v>0.95</v>
          </cell>
          <cell r="BR12">
            <v>0.96</v>
          </cell>
          <cell r="BS12">
            <v>0.97</v>
          </cell>
          <cell r="BT12">
            <v>0.98</v>
          </cell>
          <cell r="BU12">
            <v>0.99</v>
          </cell>
          <cell r="BV12">
            <v>1</v>
          </cell>
          <cell r="BW12">
            <v>1.01</v>
          </cell>
          <cell r="BX12">
            <v>1.02</v>
          </cell>
          <cell r="BY12">
            <v>1.03</v>
          </cell>
          <cell r="BZ12">
            <v>1.04</v>
          </cell>
          <cell r="CA12">
            <v>1.05</v>
          </cell>
          <cell r="CB12">
            <v>1.06</v>
          </cell>
          <cell r="CC12">
            <v>1.07</v>
          </cell>
          <cell r="CD12">
            <v>1.08</v>
          </cell>
          <cell r="CE12">
            <v>1.0900000000000001</v>
          </cell>
          <cell r="CF12">
            <v>1.1000000000000001</v>
          </cell>
          <cell r="CG12">
            <v>1.1100000000000001</v>
          </cell>
          <cell r="CH12">
            <v>1.1200000000000001</v>
          </cell>
          <cell r="CI12">
            <v>1.1299999999999999</v>
          </cell>
          <cell r="CJ12">
            <v>1.1399999999999999</v>
          </cell>
          <cell r="CK12">
            <v>1.1499999999999999</v>
          </cell>
          <cell r="CL12">
            <v>1.1599999999999999</v>
          </cell>
          <cell r="CM12">
            <v>1.17</v>
          </cell>
          <cell r="CN12">
            <v>1.18</v>
          </cell>
          <cell r="CO12">
            <v>1.19</v>
          </cell>
          <cell r="CP12">
            <v>1.2</v>
          </cell>
          <cell r="CQ12">
            <v>1.21</v>
          </cell>
          <cell r="CR12">
            <v>1.22</v>
          </cell>
          <cell r="CS12">
            <v>1.23</v>
          </cell>
          <cell r="CT12">
            <v>1.24</v>
          </cell>
          <cell r="CU12">
            <v>1.25</v>
          </cell>
          <cell r="CV12">
            <v>1.26</v>
          </cell>
          <cell r="CW12">
            <v>1.27</v>
          </cell>
          <cell r="CX12">
            <v>1.28</v>
          </cell>
          <cell r="CY12">
            <v>1.29</v>
          </cell>
          <cell r="CZ12">
            <v>1.3</v>
          </cell>
        </row>
        <row r="13">
          <cell r="AR13">
            <v>0.7</v>
          </cell>
          <cell r="AS13">
            <v>0.7</v>
          </cell>
          <cell r="AT13">
            <v>0.7</v>
          </cell>
          <cell r="AU13">
            <v>0.7</v>
          </cell>
          <cell r="AV13">
            <v>0.7</v>
          </cell>
          <cell r="AW13">
            <v>0.7</v>
          </cell>
          <cell r="AX13">
            <v>0.7</v>
          </cell>
          <cell r="AY13">
            <v>0.7</v>
          </cell>
          <cell r="AZ13">
            <v>0.85</v>
          </cell>
          <cell r="BA13">
            <v>0.85</v>
          </cell>
          <cell r="BB13">
            <v>0.85</v>
          </cell>
          <cell r="BC13">
            <v>0.85</v>
          </cell>
          <cell r="BD13">
            <v>0.85</v>
          </cell>
          <cell r="BE13">
            <v>0.85</v>
          </cell>
          <cell r="BF13">
            <v>0.85</v>
          </cell>
          <cell r="BG13">
            <v>0.85</v>
          </cell>
          <cell r="BH13">
            <v>0.85</v>
          </cell>
          <cell r="BI13">
            <v>0.85</v>
          </cell>
          <cell r="BJ13">
            <v>0.85</v>
          </cell>
          <cell r="BK13">
            <v>0.85</v>
          </cell>
          <cell r="BL13">
            <v>0.85</v>
          </cell>
          <cell r="BM13">
            <v>0.85</v>
          </cell>
          <cell r="BN13">
            <v>0.85</v>
          </cell>
          <cell r="BO13">
            <v>1</v>
          </cell>
          <cell r="BP13">
            <v>1</v>
          </cell>
          <cell r="BQ13">
            <v>1</v>
          </cell>
          <cell r="BR13">
            <v>1</v>
          </cell>
          <cell r="BS13">
            <v>1</v>
          </cell>
          <cell r="BT13">
            <v>1</v>
          </cell>
          <cell r="BU13">
            <v>1</v>
          </cell>
          <cell r="BV13">
            <v>1</v>
          </cell>
          <cell r="BW13">
            <v>1</v>
          </cell>
          <cell r="BX13">
            <v>1</v>
          </cell>
          <cell r="BY13">
            <v>1</v>
          </cell>
          <cell r="BZ13">
            <v>1</v>
          </cell>
          <cell r="CA13">
            <v>1</v>
          </cell>
          <cell r="CB13">
            <v>1</v>
          </cell>
          <cell r="CC13">
            <v>1</v>
          </cell>
          <cell r="CD13">
            <v>1.1499999999999999</v>
          </cell>
          <cell r="CE13">
            <v>1.1499999999999999</v>
          </cell>
          <cell r="CF13">
            <v>1.1499999999999999</v>
          </cell>
          <cell r="CG13">
            <v>1.1499999999999999</v>
          </cell>
          <cell r="CH13">
            <v>1.1499999999999999</v>
          </cell>
          <cell r="CI13">
            <v>1.1499999999999999</v>
          </cell>
          <cell r="CJ13">
            <v>1.1499999999999999</v>
          </cell>
          <cell r="CK13">
            <v>1.1499999999999999</v>
          </cell>
          <cell r="CL13">
            <v>1.1499999999999999</v>
          </cell>
          <cell r="CM13">
            <v>1.1499999999999999</v>
          </cell>
          <cell r="CN13">
            <v>1.1499999999999999</v>
          </cell>
          <cell r="CO13">
            <v>1.1499999999999999</v>
          </cell>
          <cell r="CP13">
            <v>1.1499999999999999</v>
          </cell>
          <cell r="CQ13">
            <v>1.1499999999999999</v>
          </cell>
          <cell r="CR13">
            <v>1.1499999999999999</v>
          </cell>
          <cell r="CS13">
            <v>1.1499999999999999</v>
          </cell>
          <cell r="CT13">
            <v>1.3</v>
          </cell>
          <cell r="CU13">
            <v>1.3</v>
          </cell>
          <cell r="CV13">
            <v>1.3</v>
          </cell>
          <cell r="CW13">
            <v>1.3</v>
          </cell>
          <cell r="CX13">
            <v>1.3</v>
          </cell>
          <cell r="CY13">
            <v>1.3</v>
          </cell>
          <cell r="CZ13">
            <v>1.3</v>
          </cell>
        </row>
        <row r="16">
          <cell r="AR16">
            <v>0.9</v>
          </cell>
          <cell r="AS16">
            <v>0.91</v>
          </cell>
          <cell r="AT16">
            <v>0.92</v>
          </cell>
          <cell r="AU16">
            <v>0.93</v>
          </cell>
          <cell r="AV16">
            <v>0.94</v>
          </cell>
          <cell r="AW16">
            <v>0.95</v>
          </cell>
          <cell r="AX16">
            <v>0.96</v>
          </cell>
          <cell r="AY16">
            <v>0.97</v>
          </cell>
          <cell r="AZ16">
            <v>0.98</v>
          </cell>
          <cell r="BA16">
            <v>0.99</v>
          </cell>
          <cell r="BB16">
            <v>1</v>
          </cell>
          <cell r="BC16">
            <v>1.01</v>
          </cell>
          <cell r="BD16">
            <v>1.02</v>
          </cell>
          <cell r="BE16">
            <v>1.03</v>
          </cell>
          <cell r="BF16">
            <v>1.04</v>
          </cell>
          <cell r="BG16">
            <v>1.05</v>
          </cell>
          <cell r="BH16">
            <v>1.06</v>
          </cell>
          <cell r="BI16">
            <v>1.07</v>
          </cell>
          <cell r="BJ16">
            <v>1.08</v>
          </cell>
          <cell r="BK16">
            <v>1.0900000000000001</v>
          </cell>
          <cell r="BL16">
            <v>1.1000000000000001</v>
          </cell>
        </row>
        <row r="17">
          <cell r="AR17">
            <v>0.9</v>
          </cell>
          <cell r="AS17">
            <v>0.9</v>
          </cell>
          <cell r="AT17">
            <v>0.9</v>
          </cell>
          <cell r="AU17">
            <v>0.9</v>
          </cell>
          <cell r="AV17">
            <v>0.9</v>
          </cell>
          <cell r="AW17">
            <v>1</v>
          </cell>
          <cell r="AX17">
            <v>1</v>
          </cell>
          <cell r="AY17">
            <v>1</v>
          </cell>
          <cell r="AZ17">
            <v>1</v>
          </cell>
          <cell r="BA17">
            <v>1</v>
          </cell>
          <cell r="BB17">
            <v>1</v>
          </cell>
          <cell r="BC17">
            <v>1</v>
          </cell>
          <cell r="BD17">
            <v>1</v>
          </cell>
          <cell r="BE17">
            <v>1</v>
          </cell>
          <cell r="BF17">
            <v>1</v>
          </cell>
          <cell r="BG17">
            <v>1.1000000000000001</v>
          </cell>
          <cell r="BH17">
            <v>1.1000000000000001</v>
          </cell>
          <cell r="BI17">
            <v>1.1000000000000001</v>
          </cell>
          <cell r="BJ17">
            <v>1.1000000000000001</v>
          </cell>
          <cell r="BK17">
            <v>1.1000000000000001</v>
          </cell>
          <cell r="BL17">
            <v>1.1000000000000001</v>
          </cell>
        </row>
        <row r="20">
          <cell r="AR20">
            <v>1</v>
          </cell>
          <cell r="AS20">
            <v>1.01</v>
          </cell>
          <cell r="AT20">
            <v>1.02</v>
          </cell>
          <cell r="AU20">
            <v>1.03</v>
          </cell>
          <cell r="AV20">
            <v>1.04</v>
          </cell>
          <cell r="AW20">
            <v>1.05</v>
          </cell>
          <cell r="AX20">
            <v>1.06</v>
          </cell>
          <cell r="AY20">
            <v>1.07</v>
          </cell>
          <cell r="AZ20">
            <v>1.08</v>
          </cell>
          <cell r="BA20">
            <v>1.0900000000000001</v>
          </cell>
          <cell r="BB20">
            <v>1.1000000000000001</v>
          </cell>
          <cell r="BC20">
            <v>1.1100000000000001</v>
          </cell>
          <cell r="BD20">
            <v>1.1200000000000001</v>
          </cell>
          <cell r="BE20">
            <v>1.1299999999999999</v>
          </cell>
          <cell r="BF20">
            <v>1.1399999999999999</v>
          </cell>
          <cell r="BG20">
            <v>1.1499999999999999</v>
          </cell>
        </row>
        <row r="21">
          <cell r="AR21">
            <v>1</v>
          </cell>
          <cell r="AS21">
            <v>1</v>
          </cell>
          <cell r="AT21">
            <v>1</v>
          </cell>
          <cell r="AU21">
            <v>1</v>
          </cell>
          <cell r="AV21">
            <v>1</v>
          </cell>
          <cell r="AW21">
            <v>1.1000000000000001</v>
          </cell>
          <cell r="AX21">
            <v>1.1000000000000001</v>
          </cell>
          <cell r="AY21">
            <v>1.1000000000000001</v>
          </cell>
          <cell r="AZ21">
            <v>1.1000000000000001</v>
          </cell>
          <cell r="BA21">
            <v>1.1000000000000001</v>
          </cell>
          <cell r="BB21">
            <v>1.1000000000000001</v>
          </cell>
          <cell r="BC21">
            <v>1.1000000000000001</v>
          </cell>
          <cell r="BD21">
            <v>1.1000000000000001</v>
          </cell>
          <cell r="BE21">
            <v>1.1499999999999999</v>
          </cell>
          <cell r="BF21">
            <v>1.1499999999999999</v>
          </cell>
          <cell r="BG21">
            <v>1.1499999999999999</v>
          </cell>
        </row>
        <row r="23">
          <cell r="AR23">
            <v>1</v>
          </cell>
          <cell r="AS23">
            <v>1.01</v>
          </cell>
          <cell r="AT23">
            <v>1.02</v>
          </cell>
          <cell r="AU23">
            <v>1.03</v>
          </cell>
          <cell r="AV23">
            <v>1.04</v>
          </cell>
          <cell r="AW23">
            <v>1.05</v>
          </cell>
          <cell r="AX23">
            <v>1.06</v>
          </cell>
          <cell r="AY23">
            <v>1.07</v>
          </cell>
          <cell r="AZ23">
            <v>1.08</v>
          </cell>
          <cell r="BA23">
            <v>1.0900000000000001</v>
          </cell>
          <cell r="BB23">
            <v>1.1000000000000001</v>
          </cell>
        </row>
        <row r="24">
          <cell r="AR24">
            <v>1</v>
          </cell>
          <cell r="AS24">
            <v>1</v>
          </cell>
          <cell r="AT24">
            <v>1</v>
          </cell>
          <cell r="AU24">
            <v>1.05</v>
          </cell>
          <cell r="AV24">
            <v>1.05</v>
          </cell>
          <cell r="AW24">
            <v>1.05</v>
          </cell>
          <cell r="AX24">
            <v>1.05</v>
          </cell>
          <cell r="AY24">
            <v>1.05</v>
          </cell>
          <cell r="AZ24">
            <v>1.1000000000000001</v>
          </cell>
          <cell r="BA24">
            <v>1.1000000000000001</v>
          </cell>
          <cell r="BB24">
            <v>1.1000000000000001</v>
          </cell>
        </row>
      </sheetData>
      <sheetData sheetId="10" refreshError="1"/>
      <sheetData sheetId="11"/>
      <sheetData sheetId="12"/>
      <sheetData sheetId="1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sheetName val="목차"/>
      <sheetName val="간지"/>
      <sheetName val="위치도"/>
      <sheetName val="현장사진"/>
      <sheetName val="예정공정표"/>
      <sheetName val="재료비내역서"/>
      <sheetName val="대운반단산"/>
      <sheetName val="소반별시방서(원본)"/>
      <sheetName val="단가산출서(원본)"/>
      <sheetName val="조사야장(원본)"/>
      <sheetName val="설계내역서(총괄)"/>
      <sheetName val="설계내역서(비료주기)"/>
      <sheetName val="설계내역서(표시봉)"/>
      <sheetName val="설계내역서(식재)"/>
      <sheetName val="설계내역서(정리작업)"/>
      <sheetName val="조사야장"/>
      <sheetName val="직경조사"/>
      <sheetName val="경사분포도"/>
      <sheetName val="적용근거"/>
      <sheetName val="필지별집계"/>
      <sheetName val="필지별내역서(춘천)"/>
      <sheetName val="묘목소요내역"/>
      <sheetName val="GPS좌표 "/>
      <sheetName val="경사분석간지"/>
      <sheetName val="단가참고자료"/>
      <sheetName val="적용자료명세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5">
          <cell r="AR5">
            <v>0.7</v>
          </cell>
          <cell r="AS5">
            <v>0.85</v>
          </cell>
          <cell r="AT5">
            <v>1</v>
          </cell>
          <cell r="AU5">
            <v>1.1499999999999999</v>
          </cell>
          <cell r="AV5">
            <v>1.3</v>
          </cell>
          <cell r="AX5">
            <v>0.9</v>
          </cell>
          <cell r="AY5">
            <v>1</v>
          </cell>
          <cell r="AZ5">
            <v>1.1000000000000001</v>
          </cell>
          <cell r="BB5">
            <v>0.9</v>
          </cell>
          <cell r="BC5">
            <v>1</v>
          </cell>
          <cell r="BD5">
            <v>1.1000000000000001</v>
          </cell>
          <cell r="BF5">
            <v>1</v>
          </cell>
          <cell r="BG5">
            <v>1.05</v>
          </cell>
          <cell r="BH5">
            <v>1.1000000000000001</v>
          </cell>
          <cell r="BJ5">
            <v>1</v>
          </cell>
          <cell r="BK5">
            <v>1.05</v>
          </cell>
          <cell r="BL5">
            <v>1.1000000000000001</v>
          </cell>
          <cell r="BN5">
            <v>1</v>
          </cell>
          <cell r="BO5">
            <v>1.1000000000000001</v>
          </cell>
          <cell r="BP5">
            <v>1.1499999999999999</v>
          </cell>
        </row>
        <row r="6">
          <cell r="AR6" t="str">
            <v>과소(400본 이하)</v>
          </cell>
          <cell r="AS6" t="str">
            <v>소(400~600본)</v>
          </cell>
          <cell r="AT6" t="str">
            <v>적정(600~800본)</v>
          </cell>
          <cell r="AU6" t="str">
            <v>밀(800~1,000본)</v>
          </cell>
          <cell r="AV6" t="str">
            <v>과밀(1,000본 이상)</v>
          </cell>
          <cell r="AX6" t="str">
            <v>활엽수림</v>
          </cell>
          <cell r="AY6" t="str">
            <v>혼 효 림</v>
          </cell>
          <cell r="AZ6" t="str">
            <v>침엽수림</v>
          </cell>
          <cell r="BB6" t="str">
            <v>완경사(35% 이하)</v>
          </cell>
          <cell r="BC6" t="str">
            <v>보통경사(35~65%)</v>
          </cell>
          <cell r="BD6" t="str">
            <v>급경사(65% 이상)</v>
          </cell>
          <cell r="BF6" t="str">
            <v>30분이내</v>
          </cell>
          <cell r="BG6" t="str">
            <v>30분 ~ 1시간</v>
          </cell>
          <cell r="BH6" t="str">
            <v>1시간 이상</v>
          </cell>
          <cell r="BJ6" t="str">
            <v>개벌지 크기가 3,000㎡이상</v>
          </cell>
          <cell r="BK6" t="str">
            <v>개벌지 크기가 3,000㎡ 이하</v>
          </cell>
          <cell r="BL6" t="str">
            <v>개벌지 크기가 700㎡ 이하</v>
          </cell>
          <cell r="BN6" t="str">
            <v>식혈시 장애물이 거의 없음</v>
          </cell>
          <cell r="BO6" t="str">
            <v>돌함량이 10~30%</v>
          </cell>
          <cell r="BP6" t="str">
            <v>돌함량이 30% 이상</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sheetName val="목차"/>
      <sheetName val="간지"/>
      <sheetName val="위치도"/>
      <sheetName val="현장사진"/>
      <sheetName val="설계설명서"/>
      <sheetName val="예정공정표"/>
      <sheetName val="작업기간산출"/>
      <sheetName val="사업계획서"/>
      <sheetName val="소반별시방서(사암)"/>
      <sheetName val="원가계산서"/>
      <sheetName val="설계내역총괄표"/>
      <sheetName val="단가산출서(사암)"/>
      <sheetName val="대운반단산"/>
      <sheetName val="조사야장(사암)"/>
      <sheetName val="소반별시방서(원본)"/>
      <sheetName val="단가산출서(원본)"/>
      <sheetName val="조사야장(원본)"/>
      <sheetName val="설계내역서(총괄)"/>
      <sheetName val="설계내역서(비료주기)"/>
      <sheetName val="설계내역서(표시봉)"/>
      <sheetName val="설계내역서(식재)"/>
      <sheetName val="설계내역서(정리작업)"/>
      <sheetName val="직경조사"/>
      <sheetName val="경사분포도"/>
      <sheetName val="사암리(경사도)_최고차"/>
      <sheetName val="필지별집계"/>
      <sheetName val="필지별내역서(춘천)"/>
      <sheetName val="묘목소요내역"/>
      <sheetName val="GPS좌표 "/>
      <sheetName val="경사분석간지"/>
      <sheetName val="단가참고자료"/>
      <sheetName val="적용자료명세서"/>
      <sheetName val="설계인자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
          <cell r="AI2">
            <v>1.1000000000000001</v>
          </cell>
        </row>
      </sheetData>
      <sheetData sheetId="15"/>
      <sheetData sheetId="16"/>
      <sheetData sheetId="17">
        <row r="5">
          <cell r="AR5">
            <v>0.7</v>
          </cell>
          <cell r="AS5">
            <v>0.85</v>
          </cell>
          <cell r="AT5">
            <v>1</v>
          </cell>
          <cell r="AU5">
            <v>1.1499999999999999</v>
          </cell>
          <cell r="AV5">
            <v>1.3</v>
          </cell>
          <cell r="AX5">
            <v>0.9</v>
          </cell>
          <cell r="AY5">
            <v>1</v>
          </cell>
          <cell r="AZ5">
            <v>1.1000000000000001</v>
          </cell>
          <cell r="BB5">
            <v>0.9</v>
          </cell>
          <cell r="BC5">
            <v>1</v>
          </cell>
          <cell r="BD5">
            <v>1.1000000000000001</v>
          </cell>
          <cell r="BF5">
            <v>1</v>
          </cell>
          <cell r="BG5">
            <v>1.05</v>
          </cell>
          <cell r="BH5">
            <v>1.1000000000000001</v>
          </cell>
          <cell r="BJ5">
            <v>1</v>
          </cell>
          <cell r="BK5">
            <v>1.05</v>
          </cell>
          <cell r="BL5">
            <v>1.1000000000000001</v>
          </cell>
          <cell r="BN5">
            <v>1</v>
          </cell>
          <cell r="BO5">
            <v>1.1000000000000001</v>
          </cell>
          <cell r="BP5">
            <v>1.1499999999999999</v>
          </cell>
        </row>
        <row r="6">
          <cell r="AR6" t="str">
            <v>과소(400본 이하)</v>
          </cell>
          <cell r="AS6" t="str">
            <v>소(400~600본)</v>
          </cell>
          <cell r="AT6" t="str">
            <v>적정(600~800본)</v>
          </cell>
          <cell r="AU6" t="str">
            <v>밀(800~1,000본)</v>
          </cell>
          <cell r="AV6" t="str">
            <v>과밀(1,000본 이상)</v>
          </cell>
          <cell r="AX6" t="str">
            <v>활엽수림</v>
          </cell>
          <cell r="AY6" t="str">
            <v>혼 효 림</v>
          </cell>
          <cell r="AZ6" t="str">
            <v>침엽수림</v>
          </cell>
          <cell r="BB6" t="str">
            <v>완경사(35% 이하)</v>
          </cell>
          <cell r="BC6" t="str">
            <v>보통경사(35~65%)</v>
          </cell>
          <cell r="BD6" t="str">
            <v>급경사(65% 이상)</v>
          </cell>
          <cell r="BF6" t="str">
            <v>30분이내</v>
          </cell>
          <cell r="BG6" t="str">
            <v>30분 ~ 1시간</v>
          </cell>
          <cell r="BH6" t="str">
            <v>1시간 이상</v>
          </cell>
          <cell r="BJ6" t="str">
            <v>개벌지 크기가 3,000㎡이상</v>
          </cell>
          <cell r="BK6" t="str">
            <v>개벌지 크기가 3,000㎡ 이하</v>
          </cell>
          <cell r="BL6" t="str">
            <v>개벌지 크기가 700㎡ 이하</v>
          </cell>
          <cell r="BN6" t="str">
            <v>식혈시 장애물이 거의 없음</v>
          </cell>
          <cell r="BO6" t="str">
            <v>돌함량이 10~30%</v>
          </cell>
          <cell r="BP6" t="str">
            <v>돌함량이 30% 이상</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12">
          <cell r="D12">
            <v>660000</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일반)"/>
      <sheetName val="표지(산림조합)"/>
      <sheetName val="목차"/>
      <sheetName val="위치도"/>
      <sheetName val="설계설명서"/>
      <sheetName val="예정공정표"/>
      <sheetName val="GPS좌표 "/>
      <sheetName val="공종별소요인원산출내역서"/>
      <sheetName val="필지별집계"/>
      <sheetName val="임소반내역서"/>
      <sheetName val="묘목수급현황"/>
      <sheetName val="소반별시방서(1-0-1-0)"/>
      <sheetName val="소반별시방서(1-0-2-0)"/>
      <sheetName val="소반별시방서(원천1-0)"/>
      <sheetName val="소반별시방서(위라1-0)"/>
      <sheetName val="소반별시방서(위라2-0)"/>
      <sheetName val="소반별시방서(위라3-0)"/>
      <sheetName val="소반별시방서(구운1-0)"/>
      <sheetName val="소반별시방서(구운2-0)"/>
      <sheetName val="소반별시방서(명월1-0)"/>
      <sheetName val="사업원가(일반)"/>
      <sheetName val="사업원가(산림조합)"/>
      <sheetName val="설계내역총괄표"/>
      <sheetName val="06.설계내역서(관급자재대)"/>
      <sheetName val="설계내역서(예정지정리작업)"/>
      <sheetName val="설계내역서(식재작업)"/>
      <sheetName val="단가산출서(묘목가식작업)"/>
      <sheetName val="단가산출서(1-0-1-0)"/>
      <sheetName val="단가산출서(1-0-2-0)"/>
      <sheetName val="단가산출서(원천1-0)"/>
      <sheetName val="단가산출서(위라1-0)"/>
      <sheetName val="단가산출서(위라2-0)"/>
      <sheetName val="단가산출서(위라3-0)"/>
      <sheetName val="단가산출서(구운1-0)"/>
      <sheetName val="단가산출서(구운2-0)"/>
      <sheetName val="단가산출서(명월1-0)"/>
      <sheetName val="대운반단산(낙엽송(용,2-0)-철원)"/>
      <sheetName val="대운반단산(자작(용,1-0-원주)"/>
      <sheetName val="대운반단산(잣나무(용,2-2)-원주,강릉,삼척)"/>
      <sheetName val="대운반단산(전(대,2-3)-강릉)"/>
      <sheetName val="소운반단산"/>
      <sheetName val="경운기"/>
      <sheetName val="대운반단산(낙엽송(용)-홍천)"/>
      <sheetName val="대운반단산(소나무대묘)-홍천"/>
      <sheetName val="대운반단산(헛개나무(용)-정선)"/>
      <sheetName val="직경조사"/>
      <sheetName val="대운반단산(자작(용,1-0-정선)"/>
      <sheetName val="대운반단산(소나무(용,2-0-강릉)"/>
      <sheetName val="조사야장 (2)"/>
      <sheetName val="조사야장"/>
      <sheetName val="적용자료명세서"/>
      <sheetName val="설계인자"/>
      <sheetName val="조사야장(원본)"/>
      <sheetName val="현장사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ow r="5">
          <cell r="BA5">
            <v>1</v>
          </cell>
          <cell r="BB5">
            <v>1.05</v>
          </cell>
          <cell r="BD5">
            <v>1.1000000000000001</v>
          </cell>
          <cell r="BG5">
            <v>0.9</v>
          </cell>
          <cell r="BH5">
            <v>1</v>
          </cell>
          <cell r="BI5">
            <v>1.1000000000000001</v>
          </cell>
          <cell r="BK5">
            <v>1</v>
          </cell>
          <cell r="BL5">
            <v>1.05</v>
          </cell>
          <cell r="BM5">
            <v>1.1000000000000001</v>
          </cell>
          <cell r="BO5">
            <v>1</v>
          </cell>
          <cell r="BP5">
            <v>1.05</v>
          </cell>
          <cell r="BQ5">
            <v>1.1000000000000001</v>
          </cell>
          <cell r="BS5">
            <v>1</v>
          </cell>
          <cell r="BT5">
            <v>1.05</v>
          </cell>
          <cell r="BU5">
            <v>1.1000000000000001</v>
          </cell>
          <cell r="BW5">
            <v>1</v>
          </cell>
          <cell r="BX5">
            <v>1.05</v>
          </cell>
          <cell r="BY5">
            <v>1.1000000000000001</v>
          </cell>
        </row>
        <row r="6">
          <cell r="BA6" t="str">
            <v>50㎥/ha 미만</v>
          </cell>
          <cell r="BB6" t="str">
            <v>50~100㎥/ha 미만</v>
          </cell>
          <cell r="BD6" t="str">
            <v>100㎥/ha 이상</v>
          </cell>
          <cell r="BG6" t="str">
            <v>활엽수림</v>
          </cell>
          <cell r="BH6" t="str">
            <v>혼 효 림</v>
          </cell>
          <cell r="BI6" t="str">
            <v>침엽수림</v>
          </cell>
          <cell r="BK6" t="str">
            <v>완경사(15˚ 미만)</v>
          </cell>
          <cell r="BL6" t="str">
            <v>중경사(15~30˚)</v>
          </cell>
          <cell r="BM6" t="str">
            <v>급경사(30˚ 초과)</v>
          </cell>
          <cell r="BO6" t="str">
            <v>30분이내</v>
          </cell>
          <cell r="BP6" t="str">
            <v>30분 ~ 1시간</v>
          </cell>
          <cell r="BQ6" t="str">
            <v>1시간 이상</v>
          </cell>
          <cell r="BS6" t="str">
            <v>개벌지 크기가 3,000㎡이상</v>
          </cell>
          <cell r="BT6" t="str">
            <v>개벌지 크기가 3,000㎡ 이하</v>
          </cell>
          <cell r="BU6" t="str">
            <v>개벌지 크기가 700㎡ 이하</v>
          </cell>
          <cell r="BW6" t="str">
            <v>식혈시 장애물이 거의 없음</v>
          </cell>
          <cell r="BX6" t="str">
            <v>돌함량이 10~30%</v>
          </cell>
          <cell r="BY6" t="str">
            <v>돌함량이 30% 이상</v>
          </cell>
        </row>
      </sheetData>
      <sheetData sheetId="50"/>
      <sheetData sheetId="51"/>
      <sheetData sheetId="52"/>
      <sheetData sheetId="5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앞표지"/>
      <sheetName val="중간표지(수의)"/>
      <sheetName val="예정공정표"/>
      <sheetName val="공사설명"/>
      <sheetName val="공사원가계산서"/>
      <sheetName val="총공사비"/>
      <sheetName val="토공집계표"/>
      <sheetName val="토적(심적)"/>
      <sheetName val="도,덤운반(심적)"/>
      <sheetName val="구조물총괄내역서"/>
      <sheetName val="자재수량집계표"/>
      <sheetName val="레미콘"/>
      <sheetName val="철근"/>
      <sheetName val="콘크리트소요자재"/>
      <sheetName val="구조물공소요자재집계표"/>
      <sheetName val="공종별수량집계"/>
      <sheetName val="편입용지조서"/>
      <sheetName val="거리이정표"/>
      <sheetName val="깬잡석1.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조명시설"/>
      <sheetName val="공통가설"/>
      <sheetName val="단면가정"/>
      <sheetName val="hvac(제어동)"/>
      <sheetName val="danga"/>
      <sheetName val="ilch"/>
      <sheetName val="말뚝지지력산정"/>
      <sheetName val="1-1"/>
      <sheetName val="조사야장(원본)"/>
      <sheetName val="일위대가"/>
      <sheetName val="99노임기준"/>
      <sheetName val="대치판정"/>
      <sheetName val="토적표(1)"/>
      <sheetName val="1. 설계조건 2.단면가정 3. 하중계산"/>
      <sheetName val="DATA 입력란"/>
      <sheetName val="단락전류-A"/>
      <sheetName val="DATE"/>
      <sheetName val="토적"/>
      <sheetName val="자재집계표"/>
      <sheetName val="토공"/>
      <sheetName val="깨기집계"/>
      <sheetName val="COPING-1"/>
      <sheetName val="역T형교대-2수량"/>
      <sheetName val="흄관기초"/>
      <sheetName val="터파기및재료"/>
      <sheetName val="대로근거"/>
      <sheetName val="중로근거"/>
      <sheetName val="01"/>
      <sheetName val="SLAB&quot;1&quot;"/>
      <sheetName val="단재적표"/>
      <sheetName val="건축내역"/>
      <sheetName val="2000전체분"/>
      <sheetName val="2000년1차"/>
      <sheetName val="신당동집계표"/>
      <sheetName val="간지"/>
      <sheetName val="ABUT수량-A1"/>
      <sheetName val="#REF"/>
      <sheetName val="산출내역서집계표"/>
      <sheetName val="신우"/>
      <sheetName val="기별수량산출서"/>
      <sheetName val="교각계산"/>
      <sheetName val="계산서(곡선부)"/>
      <sheetName val="-치수표(곡선부)"/>
      <sheetName val="등록증"/>
      <sheetName val="목록"/>
      <sheetName val="교각1"/>
      <sheetName val="내역서"/>
      <sheetName val="입찰안"/>
    </sheetNames>
    <sheetDataSet>
      <sheetData sheetId="0" refreshError="1">
        <row r="5">
          <cell r="E5">
            <v>180</v>
          </cell>
          <cell r="G5">
            <v>180</v>
          </cell>
        </row>
        <row r="14">
          <cell r="E14">
            <v>9017</v>
          </cell>
          <cell r="G14">
            <v>9017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설계서"/>
      <sheetName val="공사원가계산서"/>
      <sheetName val="집계표"/>
      <sheetName val="일위대가"/>
      <sheetName val="시설물기초일위대가"/>
      <sheetName val="간지"/>
      <sheetName val="중기단가산출서"/>
      <sheetName val="단가비교표"/>
      <sheetName val="Sheet1"/>
      <sheetName val="Module4"/>
      <sheetName val="Module1"/>
      <sheetName val="조명시설"/>
      <sheetName val="기성 총괄내역"/>
      <sheetName val="기성부분내역서"/>
      <sheetName val="총괄내역서"/>
      <sheetName val="내역서"/>
      <sheetName val="공정별 시공 및 집행내역"/>
      <sheetName val="전기일위대가"/>
      <sheetName val="금액내역서"/>
      <sheetName val="깨기"/>
      <sheetName val="말뚝지지력산정"/>
      <sheetName val="갑지(추정)"/>
      <sheetName val="기초일위"/>
      <sheetName val="시설일위"/>
      <sheetName val="조명일위"/>
      <sheetName val="입찰안"/>
      <sheetName val="Sheet2"/>
      <sheetName val="Sheet3"/>
      <sheetName val="자재단가조사표-수목"/>
      <sheetName val="I.설계조건"/>
      <sheetName val="hvac(제어동)"/>
      <sheetName val="2002상반기노임기준"/>
      <sheetName val="공통가설"/>
      <sheetName val="노임단가"/>
      <sheetName val="조경"/>
      <sheetName val="danga"/>
      <sheetName val="ilch"/>
      <sheetName val="단면 (2)"/>
      <sheetName val="토공사"/>
      <sheetName val="담장산출"/>
      <sheetName val="기본단가표"/>
      <sheetName val="data"/>
      <sheetName val="CODE"/>
      <sheetName val="토공"/>
      <sheetName val="특색있는 녹화거리 조성공사(2월 10일)"/>
      <sheetName val="기계시공"/>
      <sheetName val="ETC"/>
      <sheetName val="골조시행"/>
      <sheetName val="장비"/>
      <sheetName val="노무"/>
      <sheetName val="자재"/>
      <sheetName val="1.설계기준"/>
      <sheetName val="TYPE-A"/>
      <sheetName val="기초자료"/>
      <sheetName val="진주방향"/>
      <sheetName val="Y-WORK"/>
      <sheetName val="woo(mac)"/>
      <sheetName val="기둥(원형)"/>
      <sheetName val="대비"/>
      <sheetName val=" ｹ-ﾌﾞﾙ"/>
      <sheetName val="데이타"/>
      <sheetName val="식재인부"/>
      <sheetName val="수량산출서"/>
      <sheetName val="지급자재"/>
      <sheetName val="빙장비사양"/>
      <sheetName val="장비사양"/>
      <sheetName val="밸브설치"/>
      <sheetName val="FORM-0"/>
      <sheetName val="품셈"/>
      <sheetName val="현장지지물물량"/>
      <sheetName val="1-1"/>
      <sheetName val="송라터널총괄"/>
      <sheetName val="Macro(전선)"/>
      <sheetName val="FB25JN"/>
      <sheetName val="BOQ건축"/>
      <sheetName val="#REF"/>
      <sheetName val="세부내역"/>
      <sheetName val="실행내역 "/>
      <sheetName val="AV시스템"/>
      <sheetName val="지수"/>
      <sheetName val="ITEM"/>
      <sheetName val="4안전율"/>
      <sheetName val="내역(전체)"/>
      <sheetName val="빌딩 안내"/>
      <sheetName val="간접"/>
      <sheetName val="98지급계획"/>
      <sheetName val="중기일위대가"/>
      <sheetName val="견적서"/>
      <sheetName val="내역"/>
      <sheetName val="DATA1"/>
      <sheetName val="설직재-1"/>
      <sheetName val="Sheet5"/>
      <sheetName val="기본일위"/>
      <sheetName val="표지 (2)"/>
      <sheetName val="품셈TABLE"/>
      <sheetName val="교각1"/>
      <sheetName val="1.우편집중내역서"/>
      <sheetName val="총괄표"/>
      <sheetName val="1.설계조건"/>
      <sheetName val="자재단가비교표"/>
      <sheetName val="기성_총괄내역"/>
      <sheetName val="공정별_시공_및_집행내역"/>
      <sheetName val="단면_(2)"/>
      <sheetName val="I_설계조건"/>
      <sheetName val="직공비"/>
      <sheetName val="UNSTEADY"/>
      <sheetName val="식재"/>
      <sheetName val="시설물"/>
      <sheetName val="식재출력용"/>
      <sheetName val="유지관리"/>
      <sheetName val="단가"/>
      <sheetName val="1차증가원가계산"/>
      <sheetName val="WORK"/>
      <sheetName val="내력서"/>
      <sheetName val="토사(PE)"/>
      <sheetName val="104동"/>
      <sheetName val="단위단가"/>
      <sheetName val="단면가정"/>
      <sheetName val="내역서중"/>
      <sheetName val="소비자가"/>
      <sheetName val="신우"/>
      <sheetName val="갑지"/>
      <sheetName val="수량산출"/>
      <sheetName val="내역서 "/>
      <sheetName val="코드표"/>
      <sheetName val="설계조건"/>
      <sheetName val=" 냉각수펌프"/>
      <sheetName val="설비내역서"/>
      <sheetName val="건축내역서"/>
      <sheetName val="전기내역서"/>
      <sheetName val="1공구산출내역서"/>
      <sheetName val="guard(mac)"/>
      <sheetName val="APT내역"/>
      <sheetName val="배수철근"/>
      <sheetName val="99노임기준"/>
      <sheetName val="토목"/>
      <sheetName val="설계개요"/>
      <sheetName val="MOTOR"/>
      <sheetName val="설계명세서"/>
      <sheetName val="제경비"/>
      <sheetName val="목록"/>
      <sheetName val="연습"/>
      <sheetName val="인건-측정"/>
      <sheetName val="일위대가표"/>
      <sheetName val="일위대가목록"/>
      <sheetName val="단"/>
      <sheetName val="SLAB&quot;1&quot;"/>
      <sheetName val="쌍송교"/>
      <sheetName val="crude.SLAB RE-bar"/>
      <sheetName val="예산변경원인분석"/>
      <sheetName val="DC-2303"/>
      <sheetName val="노임"/>
      <sheetName val="터파기및재료"/>
      <sheetName val="DATE"/>
      <sheetName val="청천내"/>
      <sheetName val="원형맨홀수량"/>
      <sheetName val="sub"/>
      <sheetName val="dtt0301"/>
      <sheetName val="Total"/>
      <sheetName val="부표총괄"/>
      <sheetName val="포장복구집계"/>
      <sheetName val="갑지1"/>
      <sheetName val="정부노임단가"/>
      <sheetName val="96노임기준"/>
      <sheetName val="지장물C"/>
      <sheetName val="퇴비산출근거"/>
      <sheetName val="_ｹ-ﾌﾞﾙ"/>
      <sheetName val="특색있는_녹화거리_조성공사(2월_10일)"/>
      <sheetName val="식재(1)"/>
      <sheetName val="식재부대(2)"/>
      <sheetName val="식재유지(3)"/>
      <sheetName val="조경시설(4)"/>
      <sheetName val="놀이시설(5)"/>
      <sheetName val="심사승인"/>
      <sheetName val="일위목록"/>
      <sheetName val="COPING-1"/>
      <sheetName val="역T형교대-2수량"/>
      <sheetName val="일위목록데이타"/>
      <sheetName val="대치판정"/>
      <sheetName val="공사내역서(을)실행"/>
      <sheetName val="11.자재단가"/>
      <sheetName val="전기"/>
      <sheetName val="분류작업"/>
      <sheetName val="단가대비"/>
      <sheetName val="철근단면적"/>
      <sheetName val="견적990322"/>
      <sheetName val="SORCE1"/>
      <sheetName val="금융비용"/>
      <sheetName val="지주목시비량산출서"/>
      <sheetName val="단가조사"/>
      <sheetName val="물량표S"/>
      <sheetName val="점수계산1-2"/>
      <sheetName val="COPING"/>
      <sheetName val="을"/>
      <sheetName val="분석"/>
      <sheetName val="Y_WORK"/>
      <sheetName val="계산서(곡선부)"/>
      <sheetName val="-치수표(곡선부)"/>
      <sheetName val="수목데이타 "/>
      <sheetName val="대가표(품셈)"/>
      <sheetName val="손익분석"/>
      <sheetName val="내역표지"/>
      <sheetName val="3BL공동구 수량"/>
      <sheetName val="수량BOQ"/>
      <sheetName val="주경기-오배수"/>
      <sheetName val="hvac내역서(제어동)"/>
      <sheetName val="대비내역"/>
      <sheetName val="물가자료"/>
      <sheetName val="을지"/>
      <sheetName val="전체"/>
      <sheetName val="DB"/>
      <sheetName val="약품공급2"/>
      <sheetName val="토공(우물통,기타) "/>
      <sheetName val="조작대(1연)"/>
      <sheetName val="plan&amp;section of foundation"/>
      <sheetName val="교각계산"/>
      <sheetName val="6PILE  (돌출)"/>
      <sheetName val="일위"/>
      <sheetName val="토 적 표"/>
      <sheetName val="감가상각"/>
      <sheetName val="1월"/>
      <sheetName val="표지"/>
      <sheetName val="직재"/>
      <sheetName val="3.하중산정4.지지력"/>
      <sheetName val="제수변수량"/>
      <sheetName val="유기공정"/>
      <sheetName val="심사계산"/>
      <sheetName val="심사물량"/>
      <sheetName val="견"/>
      <sheetName val="TEL"/>
      <sheetName val="계산근거"/>
      <sheetName val="제잡비계산서"/>
      <sheetName val="역T형"/>
      <sheetName val="시설물기초"/>
      <sheetName val="wall"/>
      <sheetName val="부대시설"/>
      <sheetName val="PAINT"/>
      <sheetName val="SUMMARY"/>
      <sheetName val="C.S.A"/>
      <sheetName val="전기일위목록"/>
      <sheetName val="산근1"/>
      <sheetName val="ABUT수량-A1"/>
      <sheetName val="물량표"/>
      <sheetName val="물량집계"/>
      <sheetName val="자료"/>
      <sheetName val="건축"/>
      <sheetName val="대로근거"/>
      <sheetName val="바.한일양산"/>
      <sheetName val="실행내역"/>
      <sheetName val="TB-내역서"/>
      <sheetName val="M_B"/>
      <sheetName val="Sheet10"/>
      <sheetName val="견적"/>
      <sheetName val="시설물일위"/>
      <sheetName val="가설공사"/>
      <sheetName val="단가결정"/>
      <sheetName val="내역아"/>
      <sheetName val="울타리"/>
      <sheetName val="4.전기"/>
      <sheetName val="부대공"/>
      <sheetName val="우배수"/>
      <sheetName val="CLAUSE"/>
      <sheetName val="CRUDE RE-bar"/>
      <sheetName val="design criteria"/>
      <sheetName val="97 사업추정(WEKI)"/>
      <sheetName val="직노"/>
      <sheetName val="제-노임"/>
      <sheetName val="제직재"/>
      <sheetName val="날개벽(시점좌측)"/>
      <sheetName val="제수"/>
      <sheetName val="공기"/>
      <sheetName val="일위대가(계측기설치)"/>
      <sheetName val="용소리교"/>
      <sheetName val="CPM챠트"/>
      <sheetName val="현장관리비"/>
      <sheetName val="공사개요"/>
      <sheetName val="공사현황"/>
      <sheetName val="유림총괄"/>
      <sheetName val="양천현"/>
      <sheetName val="INPUT"/>
      <sheetName val="H-pile(298x299)"/>
      <sheetName val="H-pile(250x250)"/>
      <sheetName val="ITB COST"/>
      <sheetName val="라멘수량"/>
      <sheetName val="설계변경원가계산총괄표"/>
      <sheetName val="냉천부속동"/>
      <sheetName val="화재 탐지 설비"/>
      <sheetName val="TABLE"/>
      <sheetName val="계약ITEM"/>
      <sheetName val="요율"/>
      <sheetName val="변화치수"/>
      <sheetName val="BSD (2)"/>
      <sheetName val="중기조종사 단위단가"/>
      <sheetName val="일집"/>
      <sheetName val="Sheet1 (2)"/>
      <sheetName val="단위중기"/>
      <sheetName val="간선계산"/>
      <sheetName val="총괄-1"/>
      <sheetName val="EKOG10건축"/>
      <sheetName val="산거각호표"/>
      <sheetName val="철거산출근거"/>
      <sheetName val="TOEC"/>
      <sheetName val="토공수량산출"/>
      <sheetName val="토적계산서"/>
      <sheetName val="암거공"/>
      <sheetName val="참고자료"/>
      <sheetName val="산출목록표"/>
      <sheetName val="입찰"/>
      <sheetName val="현경"/>
      <sheetName val="일반부표"/>
      <sheetName val="계화배수"/>
      <sheetName val="수도일위대가"/>
      <sheetName val="단가산출2"/>
      <sheetName val="단가 및 재료비"/>
      <sheetName val="건축내역"/>
      <sheetName val="토적표"/>
      <sheetName val="산출근거"/>
      <sheetName val="예방접종계획"/>
      <sheetName val="근태계획서"/>
      <sheetName val="명세서"/>
      <sheetName val="날개벽수량표"/>
      <sheetName val="gyun"/>
      <sheetName val="#1"/>
      <sheetName val="자재운반단가일람표"/>
      <sheetName val="확인서"/>
      <sheetName val="간접비내역-1"/>
      <sheetName val="COA-17"/>
      <sheetName val="C-18"/>
      <sheetName val="건축집계"/>
      <sheetName val="현황산출서"/>
      <sheetName val="시중노임단가"/>
      <sheetName val="내역총괄표"/>
      <sheetName val="산근(PE,300)"/>
      <sheetName val="특2호하천산근"/>
      <sheetName val="특2호부관하천산근"/>
      <sheetName val="수목표준대가"/>
      <sheetName val="횡배수관"/>
      <sheetName val="산근목록"/>
      <sheetName val="인건비 "/>
      <sheetName val="2공구산출내역"/>
      <sheetName val="단재적표"/>
      <sheetName val="원가계산서"/>
      <sheetName val="설계예산"/>
      <sheetName val="예산내역서"/>
      <sheetName val="설계예산서"/>
      <sheetName val="암거"/>
      <sheetName val="포장공"/>
      <sheetName val="9GNG운반"/>
      <sheetName val="작성"/>
      <sheetName val="건축공사실행"/>
      <sheetName val="성곽내역서"/>
      <sheetName val="공종별수량집계"/>
      <sheetName val="부대대비"/>
      <sheetName val="냉연집계"/>
      <sheetName val="2.대외공문"/>
      <sheetName val="내2"/>
      <sheetName val="T1"/>
      <sheetName val="N賃率-職"/>
      <sheetName val="DATABASE"/>
      <sheetName val="Dwg"/>
      <sheetName val="차액보증"/>
      <sheetName val="신길1동"/>
      <sheetName val="단위수량"/>
      <sheetName val="단면검토"/>
      <sheetName val="집수정(600-700)"/>
      <sheetName val="원형1호맨홀토공수량"/>
      <sheetName val="공내역"/>
      <sheetName val="도체종-상수표"/>
      <sheetName val="3.공통공사대비"/>
      <sheetName val="20관리비율"/>
      <sheetName val="6호기"/>
      <sheetName val="1호맨홀수량산출"/>
      <sheetName val="1-1평균터파기고(1)"/>
      <sheetName val="가시설(TYPE-A)"/>
      <sheetName val="1호맨홀가감수량"/>
      <sheetName val="매립"/>
      <sheetName val="단락전류-A"/>
      <sheetName val="산수배수"/>
      <sheetName val="횡배수관토공수량"/>
      <sheetName val="총계"/>
      <sheetName val="깨기수량"/>
      <sheetName val="조사야장(원본)"/>
      <sheetName val="중로근거"/>
      <sheetName val="INPUT(덕도방향-시점)"/>
      <sheetName val="200"/>
      <sheetName val="기계경비"/>
      <sheetName val="기성_총괄내역1"/>
      <sheetName val="공정별_시공_및_집행내역1"/>
      <sheetName val="특색있는_녹화거리_조성공사(2월_10일)1"/>
      <sheetName val="단면_(2)1"/>
      <sheetName val="I_설계조건1"/>
      <sheetName val="_ｹ-ﾌﾞﾙ1"/>
      <sheetName val="실행내역_"/>
      <sheetName val="1_설계기준"/>
      <sheetName val="빌딩_안내"/>
      <sheetName val="_냉각수펌프"/>
      <sheetName val="1_우편집중내역서"/>
      <sheetName val="1_설계조건"/>
      <sheetName val="표지_(2)"/>
      <sheetName val="내역서_"/>
      <sheetName val="11_자재단가"/>
      <sheetName val="수목데이타_"/>
      <sheetName val="6PILE__(돌출)"/>
      <sheetName val="3BL공동구_수량"/>
      <sheetName val="plan&amp;section_of_foundation"/>
      <sheetName val="3_하중산정4_지지력"/>
      <sheetName val="crude_SLAB_RE-bar"/>
      <sheetName val="CRUDE_RE-bar"/>
      <sheetName val="Sheet1_(2)"/>
      <sheetName val="C_S_A"/>
      <sheetName val="과천MAIN"/>
      <sheetName val="배수공 주요자재 집계표"/>
      <sheetName val="접지수량"/>
      <sheetName val="수문보고"/>
      <sheetName val="EQUIP-H"/>
      <sheetName val="중기사용료"/>
      <sheetName val="FRP내역서"/>
      <sheetName val="File_관급"/>
      <sheetName val="공정집계"/>
      <sheetName val="실행"/>
      <sheetName val="6월실적"/>
      <sheetName val="실행간접비용"/>
      <sheetName val="플랜트 설치"/>
      <sheetName val="A1"/>
      <sheetName val="자  재"/>
      <sheetName val="8.PILE  (돌출)"/>
      <sheetName val="건설기계"/>
      <sheetName val="단가산출"/>
      <sheetName val="사급자재"/>
      <sheetName val="도급"/>
      <sheetName val="#3_일위대가목록"/>
      <sheetName val="Macro(차단기)"/>
      <sheetName val="단가LIST(8.16)"/>
      <sheetName val="1995년 섹터별 매출"/>
      <sheetName val="FAB별"/>
      <sheetName val="경사수로"/>
      <sheetName val="이름정의"/>
      <sheetName val="초기화면"/>
      <sheetName val="공사비집계"/>
      <sheetName val="식재총괄"/>
      <sheetName val="마산방향"/>
      <sheetName val="마산방향철근집계"/>
      <sheetName val="C.배수관공"/>
      <sheetName val="설계명세"/>
      <sheetName val="총괄"/>
      <sheetName val="간접경상비"/>
      <sheetName val="매입세"/>
      <sheetName val="15100"/>
      <sheetName val="TB_내역서"/>
      <sheetName val="산출내역서집계표"/>
      <sheetName val="YES-T"/>
      <sheetName val="견적결정신청"/>
      <sheetName val="AP1"/>
      <sheetName val="1"/>
      <sheetName val="기초공"/>
      <sheetName val="원가계산서 "/>
      <sheetName val="예산변경사항"/>
      <sheetName val="_x0002__x0000_ヰC_x0000__x0000_"/>
      <sheetName val="_x0008_"/>
      <sheetName val="000000"/>
      <sheetName val="기성_총괄내역3"/>
      <sheetName val="공정별_시공_및_집행내역3"/>
      <sheetName val="단면_(2)3"/>
      <sheetName val="실행내역_2"/>
      <sheetName val="I_설계조건3"/>
      <sheetName val="특색있는_녹화거리_조성공사(2월_10일)3"/>
      <sheetName val="_ｹ-ﾌﾞﾙ3"/>
      <sheetName val="표지_(2)2"/>
      <sheetName val="1_설계기준2"/>
      <sheetName val="1_설계조건2"/>
      <sheetName val="빌딩_안내2"/>
      <sheetName val="1_우편집중내역서2"/>
      <sheetName val="내역서_2"/>
      <sheetName val="3BL공동구_수량2"/>
      <sheetName val="11_자재단가2"/>
      <sheetName val="수목데이타_2"/>
      <sheetName val="3_하중산정4_지지력2"/>
      <sheetName val="기성_총괄내역2"/>
      <sheetName val="공정별_시공_및_집행내역2"/>
      <sheetName val="단면_(2)2"/>
      <sheetName val="실행내역_1"/>
      <sheetName val="I_설계조건2"/>
      <sheetName val="특색있는_녹화거리_조성공사(2월_10일)2"/>
      <sheetName val="_ｹ-ﾌﾞﾙ2"/>
      <sheetName val="표지_(2)1"/>
      <sheetName val="1_설계기준1"/>
      <sheetName val="1_설계조건1"/>
      <sheetName val="빌딩_안내1"/>
      <sheetName val="1_우편집중내역서1"/>
      <sheetName val="내역서_1"/>
      <sheetName val="3BL공동구_수량1"/>
      <sheetName val="11_자재단가1"/>
      <sheetName val="수목데이타_1"/>
      <sheetName val="3_하중산정4_지지력1"/>
      <sheetName val="기성_총괄내역4"/>
      <sheetName val="공정별_시공_및_집행내역4"/>
      <sheetName val="단면_(2)4"/>
      <sheetName val="실행내역_3"/>
      <sheetName val="I_설계조건4"/>
      <sheetName val="특색있는_녹화거리_조성공사(2월_10일)4"/>
      <sheetName val="_ｹ-ﾌﾞﾙ4"/>
      <sheetName val="표지_(2)3"/>
      <sheetName val="1_설계기준3"/>
      <sheetName val="1_설계조건3"/>
      <sheetName val="빌딩_안내3"/>
      <sheetName val="1_우편집중내역서3"/>
      <sheetName val="내역서_3"/>
      <sheetName val="3BL공동구_수량3"/>
      <sheetName val="11_자재단가3"/>
      <sheetName val="수목데이타_3"/>
      <sheetName val="3_하중산정4_지지력3"/>
      <sheetName val="공작물조직표(용배수)"/>
      <sheetName val="주관사업"/>
      <sheetName val="design_criteria"/>
      <sheetName val="97_사업추정(WEKI)"/>
      <sheetName val="토공(우물통,기타)_"/>
      <sheetName val="바_한일양산"/>
      <sheetName val="4_전기"/>
      <sheetName val="토_적_표"/>
      <sheetName val="ITB_COST"/>
      <sheetName val="중기조종사_단위단가"/>
      <sheetName val="BSD_(2)"/>
      <sheetName val="화재_탐지_설비"/>
      <sheetName val="1차변경내역"/>
      <sheetName val="여과지동"/>
      <sheetName val="수로교총재료집계"/>
      <sheetName val="능률"/>
      <sheetName val="내역서(기계)"/>
      <sheetName val="남양내역"/>
      <sheetName val="노임이"/>
      <sheetName val="Resource summary"/>
      <sheetName val="labor"/>
      <sheetName val="sheeet2"/>
      <sheetName val="Quantity"/>
      <sheetName val="품셈1-"/>
      <sheetName val="PIPE"/>
      <sheetName val="VALVE"/>
      <sheetName val="PIPE(UG)내역"/>
      <sheetName val="NYS"/>
      <sheetName val="앉음벽 (2)"/>
      <sheetName val="실행(1)"/>
      <sheetName val="SG"/>
      <sheetName val="BID"/>
      <sheetName val="경비2내역"/>
      <sheetName val="직원수당"/>
      <sheetName val="주요공사"/>
      <sheetName val="수안보-MBR1"/>
      <sheetName val="대림경상68억"/>
      <sheetName val="부산4"/>
      <sheetName val="매출 비교"/>
      <sheetName val="9811"/>
      <sheetName val="납부서"/>
      <sheetName val="소일위대가코드표"/>
      <sheetName val="연결임시"/>
      <sheetName val="설치공사비"/>
      <sheetName val="관로부문"/>
      <sheetName val="관급_File"/>
      <sheetName val="관로공정"/>
      <sheetName val="계수시트"/>
      <sheetName val="01"/>
      <sheetName val="노무비"/>
      <sheetName val="생산직"/>
      <sheetName val="2호맨홀공제수량"/>
      <sheetName val="spiral"/>
      <sheetName val=" 상부공통집계(총괄)"/>
      <sheetName val="휴게시설수량산출"/>
      <sheetName val="노원열병합  건축공사기성내역서"/>
      <sheetName val="연령현황"/>
      <sheetName val="참조"/>
      <sheetName val="단가표"/>
      <sheetName val="Sheet12"/>
      <sheetName val="REINF."/>
      <sheetName val="LOADS"/>
      <sheetName val="CHECK1"/>
      <sheetName val="입력값"/>
      <sheetName val="설계기준 및 하중계산"/>
      <sheetName val="몰탈재료산출"/>
      <sheetName val="CABdata"/>
      <sheetName val="원가계산"/>
      <sheetName val="개별직종노임단가(2003.9)"/>
      <sheetName val="Sheet13"/>
      <sheetName val="Sheet14"/>
      <sheetName val="Sheet9"/>
      <sheetName val="계약내력"/>
      <sheetName val="ES조서출력하기"/>
      <sheetName val="DATA 입력란"/>
      <sheetName val="1. 설계조건 2.단면가정 3. 하중계산"/>
      <sheetName val="산출1"/>
      <sheetName val="예가표"/>
      <sheetName val="부대내역"/>
      <sheetName val="DIAPHRAGM"/>
      <sheetName val="공주-교대(A1)"/>
      <sheetName val="Equipment"/>
      <sheetName val="Piping"/>
      <sheetName val=""/>
      <sheetName val="설계"/>
      <sheetName val="토적"/>
      <sheetName val="자재집계표"/>
      <sheetName val="깨기집계"/>
      <sheetName val="내역서2안"/>
      <sheetName val="국내총괄"/>
      <sheetName val="CPM챠트 "/>
      <sheetName val="교대(A1)"/>
      <sheetName val="일위대가(가설)"/>
      <sheetName val="골막이(야매)"/>
      <sheetName val="설계내역(2001)"/>
      <sheetName val="자재목록"/>
      <sheetName val="입력"/>
      <sheetName val="단가산출1"/>
      <sheetName val="fursys"/>
      <sheetName val="Constants"/>
      <sheetName val="당진1,2호기전선관설치및접지4차공사내역서-을지"/>
      <sheetName val="별표 "/>
      <sheetName val="960318-1"/>
      <sheetName val="버스운행안내"/>
      <sheetName val="가설식당"/>
      <sheetName val="원계약서"/>
      <sheetName val="SLAB"/>
      <sheetName val="원가입력"/>
      <sheetName val="위치조서"/>
      <sheetName val="통합"/>
      <sheetName val="plan&amp;section_of_foundation1"/>
      <sheetName val="design_criteria1"/>
      <sheetName val="_냉각수펌프1"/>
      <sheetName val="crude_SLAB_RE-bar1"/>
      <sheetName val="CRUDE_RE-bar1"/>
      <sheetName val="97_사업추정(WEKI)1"/>
      <sheetName val="토공(우물통,기타)_1"/>
      <sheetName val="바_한일양산1"/>
      <sheetName val="C_S_A1"/>
      <sheetName val="6PILE__(돌출)1"/>
      <sheetName val="4_전기1"/>
      <sheetName val="토_적_표1"/>
      <sheetName val="ITB_COST1"/>
      <sheetName val="중기조종사_단위단가1"/>
      <sheetName val="Sheet1_(2)1"/>
      <sheetName val="BSD_(2)1"/>
      <sheetName val="화재_탐지_설비1"/>
      <sheetName val="3_공통공사대비"/>
      <sheetName val="인건비_"/>
      <sheetName val="정렬"/>
      <sheetName val="보건노"/>
      <sheetName val="dt0301"/>
      <sheetName val="MATERIAL"/>
      <sheetName val="토목공사"/>
      <sheetName val="design load"/>
      <sheetName val="working load at the btm ft."/>
      <sheetName val="stability check"/>
      <sheetName val="견적대비 견적서"/>
      <sheetName val="SKETCH"/>
      <sheetName val="IN"/>
      <sheetName val="대전21토목내역서"/>
      <sheetName val="SP-B1"/>
      <sheetName val="소요자재"/>
      <sheetName val="부하계산서"/>
      <sheetName val="1.2.1 마루높이결정"/>
      <sheetName val=" 견적서"/>
      <sheetName val="건축공사"/>
      <sheetName val="내역서 제출"/>
      <sheetName val="옹벽기초자료"/>
      <sheetName val="관급"/>
      <sheetName val="_x0002_"/>
      <sheetName val="수목데이타"/>
      <sheetName val="2003상반기노임기준"/>
      <sheetName val="CAPVC"/>
      <sheetName val="주현(해보)"/>
      <sheetName val="주현(영광)"/>
      <sheetName val="3. 지하차도 물량 집계표"/>
      <sheetName val="NOMUBI"/>
      <sheetName val="sw1"/>
      <sheetName val="TONG HOP VL-NC TT"/>
      <sheetName val="CHITIET VL-NC-TT -1p"/>
      <sheetName val="TDTKP1"/>
      <sheetName val="KPVC-BD "/>
      <sheetName val="안정검토"/>
      <sheetName val="단면설계"/>
      <sheetName val="반중력식옹벽"/>
      <sheetName val="File_관"/>
      <sheetName val="경비"/>
      <sheetName val="파이프류"/>
      <sheetName val="기본정보 입력"/>
      <sheetName val="단가DATA"/>
      <sheetName val="산출내역서"/>
      <sheetName val="산출및내역_전기"/>
      <sheetName val="공사비예산서(토목분)"/>
      <sheetName val="2.교량(신설)"/>
      <sheetName val="1,2공구원가계산서"/>
      <sheetName val="신당동집계표"/>
      <sheetName val="#2정산"/>
      <sheetName val="tggwan(mac)"/>
      <sheetName val="수량집계"/>
      <sheetName val="pile bearing capa &amp; arrenge"/>
      <sheetName val="본장"/>
      <sheetName val="투찰(하수)"/>
      <sheetName val="기성_총괄내역5"/>
      <sheetName val="공정별_시공_및_집행내역5"/>
      <sheetName val="_ｹ-ﾌﾞﾙ5"/>
      <sheetName val="I_설계조건5"/>
      <sheetName val="특색있는_녹화거리_조성공사(2월_10일)5"/>
      <sheetName val="단면_(2)5"/>
      <sheetName val="빌딩_안내4"/>
      <sheetName val="1_우편집중내역서4"/>
      <sheetName val="1_설계기준4"/>
      <sheetName val="실행내역_4"/>
      <sheetName val="표지_(2)4"/>
      <sheetName val="1_설계조건4"/>
      <sheetName val="내역서_4"/>
      <sheetName val="11_자재단가4"/>
      <sheetName val="교통대책내역"/>
      <sheetName val="부대공주요자재집계표"/>
      <sheetName val="calcul"/>
      <sheetName val="현황"/>
      <sheetName val="견적2"/>
      <sheetName val="6월출근"/>
      <sheetName val="Exec Summ"/>
      <sheetName val="Item Listings"/>
      <sheetName val="Wt Rpt"/>
      <sheetName val="담당부하시수"/>
      <sheetName val="PRICE DATA"/>
      <sheetName val="능률(기성)"/>
      <sheetName val="ASP"/>
      <sheetName val="단가대비표"/>
      <sheetName val="File_관Ć"/>
      <sheetName val="수문일1"/>
      <sheetName val="기본"/>
      <sheetName val="Front"/>
      <sheetName val="산근터빈"/>
      <sheetName val="견적대비표"/>
      <sheetName val="Baby일위대가"/>
      <sheetName val="사  업  비  수  지  예  산  서"/>
      <sheetName val="특색있_x0000_ 녹화거리 조성공사(2월 10일)"/>
      <sheetName val="특색있"/>
      <sheetName val="마감사양"/>
      <sheetName val="합의경상"/>
      <sheetName val="자판실행"/>
      <sheetName val="6동"/>
      <sheetName val="청소"/>
      <sheetName val="File_관鍰"/>
      <sheetName val="File_관嘉"/>
      <sheetName val="File_관_xde20_"/>
      <sheetName val="File_관짘"/>
      <sheetName val="File_관运"/>
      <sheetName val="File_관ﶘ"/>
      <sheetName val="File_관ၒ"/>
      <sheetName val="측구터파기공수량집계"/>
      <sheetName val="구조물터파기수량집계"/>
      <sheetName val="배수공 시멘트 및 골재량 산출"/>
      <sheetName val="현장관리비참조"/>
      <sheetName val="공기변수량"/>
      <sheetName val="기성집계표예시"/>
      <sheetName val="품셈1-17"/>
      <sheetName val="LinerWt"/>
      <sheetName val="원효펌프교체020812"/>
      <sheetName val="공사내역"/>
      <sheetName val="현장식당(1)"/>
      <sheetName val="목차"/>
      <sheetName val="P-산#1-1(WOWA1)"/>
      <sheetName val="예산서"/>
      <sheetName val="날개벽1"/>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sheetData sheetId="468"/>
      <sheetData sheetId="469"/>
      <sheetData sheetId="470"/>
      <sheetData sheetId="471"/>
      <sheetData sheetId="472"/>
      <sheetData sheetId="473"/>
      <sheetData sheetId="474"/>
      <sheetData sheetId="475"/>
      <sheetData sheetId="476"/>
      <sheetData sheetId="477" refreshError="1"/>
      <sheetData sheetId="478"/>
      <sheetData sheetId="479"/>
      <sheetData sheetId="480"/>
      <sheetData sheetId="481"/>
      <sheetData sheetId="482"/>
      <sheetData sheetId="483"/>
      <sheetData sheetId="484"/>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sheetData sheetId="513"/>
      <sheetData sheetId="514"/>
      <sheetData sheetId="515"/>
      <sheetData sheetId="516"/>
      <sheetData sheetId="517"/>
      <sheetData sheetId="518"/>
      <sheetData sheetId="519"/>
      <sheetData sheetId="520"/>
      <sheetData sheetId="521"/>
      <sheetData sheetId="522"/>
      <sheetData sheetId="523" refreshError="1"/>
      <sheetData sheetId="524" refreshError="1"/>
      <sheetData sheetId="525"/>
      <sheetData sheetId="526" refreshError="1"/>
      <sheetData sheetId="527" refreshError="1"/>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sheetData sheetId="675"/>
      <sheetData sheetId="676"/>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sheetData sheetId="730" refreshError="1"/>
      <sheetData sheetId="731" refreshError="1"/>
      <sheetData sheetId="732" refreshError="1"/>
      <sheetData sheetId="733" refreshError="1"/>
      <sheetData sheetId="734" refreshError="1"/>
      <sheetData sheetId="735" refreshError="1"/>
      <sheetData sheetId="736" refreshError="1"/>
      <sheetData sheetId="737"/>
      <sheetData sheetId="738"/>
      <sheetData sheetId="739"/>
      <sheetData sheetId="740"/>
      <sheetData sheetId="74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설계요소"/>
      <sheetName val="0.겉표지"/>
      <sheetName val="표지목차"/>
      <sheetName val="1"/>
      <sheetName val="1.위치도"/>
      <sheetName val="2"/>
      <sheetName val="사진1"/>
      <sheetName val="사진2"/>
      <sheetName val="사진3"/>
      <sheetName val="사진4"/>
      <sheetName val="사진5"/>
      <sheetName val="사진6"/>
      <sheetName val="3"/>
      <sheetName val="3.설계설명서"/>
      <sheetName val="자료"/>
      <sheetName val="4"/>
      <sheetName val="5.예정공정표"/>
      <sheetName val="5-1.공정별소요인력"/>
      <sheetName val="작업기간"/>
      <sheetName val="5"/>
      <sheetName val="5.대상지-제본용"/>
      <sheetName val="5.대상지어린"/>
      <sheetName val="5.대상지덩굴"/>
      <sheetName val="6"/>
      <sheetName val="6.1"/>
      <sheetName val="6.2"/>
      <sheetName val="6.3"/>
      <sheetName val="6.4"/>
      <sheetName val="안시"/>
      <sheetName val="MSDS1"/>
      <sheetName val="MSDS2"/>
      <sheetName val="7"/>
      <sheetName val="덩시2"/>
      <sheetName val="시1"/>
      <sheetName val="시2"/>
      <sheetName val="시3"/>
      <sheetName val="시4"/>
      <sheetName val="8"/>
      <sheetName val="6.원가"/>
      <sheetName val="9"/>
      <sheetName val="9.총괄설계내역서"/>
      <sheetName val="내역서-어린"/>
      <sheetName val="내역서-덩굴"/>
      <sheetName val="1212313123"/>
      <sheetName val="10"/>
      <sheetName val="덩단2"/>
      <sheetName val="단1"/>
      <sheetName val="단2"/>
      <sheetName val="단3"/>
      <sheetName val="단4"/>
      <sheetName val="11"/>
      <sheetName val="11.수량풀"/>
      <sheetName val="11.1수량산출서"/>
      <sheetName val="12"/>
      <sheetName val="12.GPS"/>
      <sheetName val="13"/>
      <sheetName val="13.1"/>
      <sheetName val="어매1"/>
      <sheetName val="표집6"/>
      <sheetName val="표집7"/>
      <sheetName val="표집8"/>
      <sheetName val="표집9"/>
      <sheetName val="표집10"/>
      <sheetName val="야6"/>
      <sheetName val="야7"/>
      <sheetName val="야8"/>
      <sheetName val="야9"/>
      <sheetName val="야10"/>
      <sheetName val="어매2"/>
      <sheetName val="어매3"/>
      <sheetName val="어매4"/>
      <sheetName val="14"/>
      <sheetName val="C1"/>
      <sheetName val="c덩굴"/>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4">
          <cell r="A14" t="str">
            <v>보통인부</v>
          </cell>
          <cell r="B14">
            <v>157068</v>
          </cell>
        </row>
        <row r="15">
          <cell r="A15" t="str">
            <v>특별인부</v>
          </cell>
          <cell r="B15">
            <v>197450</v>
          </cell>
        </row>
        <row r="16">
          <cell r="A16" t="str">
            <v>휘발유</v>
          </cell>
          <cell r="B16">
            <v>1539</v>
          </cell>
        </row>
        <row r="17">
          <cell r="A17" t="str">
            <v>경유</v>
          </cell>
          <cell r="B17">
            <v>1471</v>
          </cell>
        </row>
        <row r="18">
          <cell r="A18" t="str">
            <v>생붕괴성필름+고무밴드</v>
          </cell>
          <cell r="B18">
            <v>35</v>
          </cell>
        </row>
        <row r="19">
          <cell r="A19" t="str">
            <v>예초기</v>
          </cell>
          <cell r="B19">
            <v>380000</v>
          </cell>
        </row>
        <row r="20">
          <cell r="A20" t="str">
            <v>체인톱</v>
          </cell>
          <cell r="B20">
            <v>840000</v>
          </cell>
        </row>
        <row r="21">
          <cell r="A21" t="str">
            <v>(보통+특별)/2</v>
          </cell>
          <cell r="B21">
            <v>177259</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ow r="21">
          <cell r="K21">
            <v>0</v>
          </cell>
        </row>
      </sheetData>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5">
          <cell r="F5" t="str">
            <v>142임반 2-1소반1</v>
          </cell>
          <cell r="G5">
            <v>276061</v>
          </cell>
          <cell r="H5">
            <v>606031</v>
          </cell>
        </row>
        <row r="6">
          <cell r="F6" t="str">
            <v>142임반 2-1소반2</v>
          </cell>
          <cell r="G6">
            <v>276193</v>
          </cell>
          <cell r="H6">
            <v>606146</v>
          </cell>
        </row>
        <row r="7">
          <cell r="F7" t="str">
            <v>142임반 2-1소반3</v>
          </cell>
          <cell r="G7">
            <v>276208</v>
          </cell>
          <cell r="H7">
            <v>606020</v>
          </cell>
        </row>
        <row r="8">
          <cell r="F8" t="str">
            <v>142임반 4-3소반1</v>
          </cell>
          <cell r="G8">
            <v>275963</v>
          </cell>
          <cell r="H8">
            <v>606535</v>
          </cell>
        </row>
        <row r="9">
          <cell r="F9" t="str">
            <v>142임반 4-3소반2</v>
          </cell>
          <cell r="G9">
            <v>275665</v>
          </cell>
          <cell r="H9">
            <v>606336</v>
          </cell>
        </row>
        <row r="10">
          <cell r="F10" t="str">
            <v>142임반 4-3소반3</v>
          </cell>
          <cell r="G10">
            <v>275780</v>
          </cell>
          <cell r="H10">
            <v>606259</v>
          </cell>
        </row>
        <row r="11">
          <cell r="F11" t="str">
            <v>142임반 15소반1</v>
          </cell>
          <cell r="G11">
            <v>274779</v>
          </cell>
          <cell r="H11">
            <v>606732</v>
          </cell>
        </row>
        <row r="12">
          <cell r="F12" t="str">
            <v>145임반 12소반1</v>
          </cell>
          <cell r="G12">
            <v>270236</v>
          </cell>
          <cell r="H12">
            <v>602161</v>
          </cell>
        </row>
        <row r="13">
          <cell r="F13" t="str">
            <v>145임반 12소반2</v>
          </cell>
          <cell r="G13">
            <v>270303</v>
          </cell>
          <cell r="H13">
            <v>602116</v>
          </cell>
        </row>
        <row r="14">
          <cell r="F14" t="str">
            <v/>
          </cell>
          <cell r="G14">
            <v>0</v>
          </cell>
          <cell r="H14">
            <v>0</v>
          </cell>
        </row>
        <row r="15">
          <cell r="F15" t="str">
            <v/>
          </cell>
          <cell r="G15">
            <v>0</v>
          </cell>
          <cell r="H15">
            <v>0</v>
          </cell>
        </row>
        <row r="16">
          <cell r="F16" t="str">
            <v/>
          </cell>
          <cell r="G16">
            <v>0</v>
          </cell>
          <cell r="H16">
            <v>0</v>
          </cell>
        </row>
        <row r="17">
          <cell r="F17" t="str">
            <v/>
          </cell>
          <cell r="G17">
            <v>0</v>
          </cell>
          <cell r="H17">
            <v>0</v>
          </cell>
        </row>
        <row r="18">
          <cell r="F18" t="str">
            <v/>
          </cell>
          <cell r="G18">
            <v>0</v>
          </cell>
          <cell r="H18">
            <v>0</v>
          </cell>
        </row>
        <row r="19">
          <cell r="F19" t="str">
            <v/>
          </cell>
          <cell r="G19">
            <v>0</v>
          </cell>
          <cell r="H19">
            <v>0</v>
          </cell>
        </row>
        <row r="20">
          <cell r="F20" t="str">
            <v/>
          </cell>
          <cell r="G20">
            <v>0</v>
          </cell>
          <cell r="H20">
            <v>0</v>
          </cell>
        </row>
        <row r="21">
          <cell r="F21" t="str">
            <v/>
          </cell>
          <cell r="G21">
            <v>0</v>
          </cell>
          <cell r="H21">
            <v>0</v>
          </cell>
        </row>
        <row r="22">
          <cell r="F22" t="str">
            <v/>
          </cell>
          <cell r="G22">
            <v>0</v>
          </cell>
          <cell r="H22">
            <v>0</v>
          </cell>
        </row>
      </sheetData>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설계요소"/>
      <sheetName val="표지"/>
      <sheetName val="0.겉표지"/>
      <sheetName val="표지목차"/>
      <sheetName val="1.위치도"/>
      <sheetName val="2.현장사진"/>
      <sheetName val="4.예정공정표"/>
      <sheetName val="3.설명서"/>
      <sheetName val="5.대상지"/>
      <sheetName val="자료"/>
      <sheetName val="작업기간산출내역서"/>
      <sheetName val="일반"/>
      <sheetName val="특별"/>
      <sheetName val="전문"/>
      <sheetName val="안전보건관리"/>
      <sheetName val="MSDS1"/>
      <sheetName val="MSDS2"/>
      <sheetName val="시1"/>
      <sheetName val="시2"/>
      <sheetName val="시3"/>
      <sheetName val="시4"/>
      <sheetName val="시5"/>
      <sheetName val="시6"/>
      <sheetName val="시7"/>
      <sheetName val="시8"/>
      <sheetName val="시9"/>
      <sheetName val="시10"/>
      <sheetName val="시11"/>
      <sheetName val="시12"/>
      <sheetName val="시13"/>
      <sheetName val="시14"/>
      <sheetName val="6.원가"/>
      <sheetName val="9.총괄설계내역서"/>
      <sheetName val="9.1내역서(풀베기+덩굴제거)"/>
      <sheetName val="11.1수량산출서-풀"/>
      <sheetName val="11.1수량산출서-덩굴"/>
      <sheetName val="12.GPS좌표값-풀"/>
      <sheetName val="6.시방서간지"/>
      <sheetName val="14.설계도면간지(합본)"/>
      <sheetName val="6-가.일반시방서간지"/>
      <sheetName val="6-나.특별시방서간지"/>
      <sheetName val="6-다.전문시방서간지"/>
      <sheetName val="12.GPS좌표값-덩굴"/>
      <sheetName val="단1"/>
      <sheetName val="단2"/>
      <sheetName val="단3"/>
      <sheetName val="단4"/>
      <sheetName val="단5"/>
      <sheetName val="단6"/>
      <sheetName val="단7"/>
      <sheetName val="단8"/>
      <sheetName val="단9"/>
      <sheetName val="단10"/>
      <sheetName val="단11"/>
      <sheetName val="단12"/>
      <sheetName val="단13"/>
      <sheetName val="단14"/>
      <sheetName val="단15"/>
      <sheetName val="단1-지면긁기"/>
      <sheetName val="단1-덩굴"/>
      <sheetName val="단2-덩굴"/>
      <sheetName val="단3-덩굴"/>
      <sheetName val="단4-덩굴"/>
      <sheetName val="단5-덩굴"/>
      <sheetName val="단7-덩굴"/>
      <sheetName val="단6-덩굴"/>
      <sheetName val="야1"/>
      <sheetName val="야2"/>
      <sheetName val="야3"/>
      <sheetName val="야4"/>
      <sheetName val="야5"/>
      <sheetName val="야6"/>
      <sheetName val="야7"/>
      <sheetName val="야8"/>
      <sheetName val="야9"/>
      <sheetName val="야10"/>
      <sheetName val="야11"/>
      <sheetName val="야12"/>
      <sheetName val="야13"/>
      <sheetName val="야14"/>
      <sheetName val="야15"/>
      <sheetName val="덩굴표집1"/>
      <sheetName val="덩굴표집2"/>
      <sheetName val="덩굴표집3"/>
      <sheetName val="덩굴표집4"/>
      <sheetName val="덩굴표집5"/>
      <sheetName val="덩굴표집6"/>
      <sheetName val="덩굴표집7"/>
      <sheetName val="덩야1"/>
      <sheetName val="덩야2"/>
      <sheetName val="덩야3"/>
      <sheetName val="덩야4"/>
      <sheetName val="덩야5"/>
      <sheetName val="덩야6"/>
      <sheetName val="덩야7"/>
      <sheetName val="작업지시도"/>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4">
          <cell r="B14">
            <v>157068</v>
          </cell>
        </row>
        <row r="15">
          <cell r="B15">
            <v>197450</v>
          </cell>
        </row>
        <row r="19">
          <cell r="B19">
            <v>345454</v>
          </cell>
        </row>
      </sheetData>
      <sheetData sheetId="10" refreshError="1"/>
      <sheetData sheetId="11" refreshError="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설계요소"/>
      <sheetName val="표지"/>
      <sheetName val="0.겉표지"/>
      <sheetName val="표지목차"/>
      <sheetName val="1.위치도"/>
      <sheetName val="2.현장사진"/>
      <sheetName val="2.현장사진 "/>
      <sheetName val="4.예정공정표"/>
      <sheetName val="원가"/>
      <sheetName val="총괄설계내역서"/>
      <sheetName val="내역서(풀베기)"/>
      <sheetName val="내역서(덩굴제거)"/>
      <sheetName val="단1"/>
      <sheetName val="단2"/>
      <sheetName val="단2(덩굴)"/>
      <sheetName val="단3"/>
      <sheetName val="단4"/>
      <sheetName val="단5"/>
      <sheetName val="단6"/>
      <sheetName val="단7"/>
      <sheetName val="단8"/>
      <sheetName val="자료"/>
      <sheetName val="작업기간산출내역서"/>
      <sheetName val="안전보건관리"/>
      <sheetName val="손해보상"/>
      <sheetName val="MSDS1"/>
      <sheetName val="MSDS2"/>
      <sheetName val="5.대상지"/>
      <sheetName val="5.대상지(덩굴)"/>
      <sheetName val="11.1수량산출서"/>
      <sheetName val="6.시방서간지"/>
      <sheetName val="14.설계도면간지(합본)"/>
      <sheetName val="6-가.일반시방서간지"/>
      <sheetName val="6-나.특별시방서간지"/>
      <sheetName val="6-다.전문시방서간지"/>
      <sheetName val="11.1수량산출서(덩굴)"/>
      <sheetName val="단9"/>
      <sheetName val="단10"/>
      <sheetName val="단11"/>
      <sheetName val="단12"/>
      <sheetName val="단13"/>
      <sheetName val="단14"/>
      <sheetName val="단15"/>
      <sheetName val="12.GPS좌표값-풀 (2)"/>
      <sheetName val="12.GPS좌표값-덩굴"/>
      <sheetName val="야1"/>
      <sheetName val="야2"/>
      <sheetName val="야2(덩굴)"/>
      <sheetName val="야3"/>
      <sheetName val="야4"/>
      <sheetName val="야5"/>
      <sheetName val="야6"/>
      <sheetName val="야7"/>
      <sheetName val="야8"/>
      <sheetName val="야9"/>
      <sheetName val="야10"/>
      <sheetName val="야11"/>
      <sheetName val="야12"/>
      <sheetName val="야13"/>
      <sheetName val="야14"/>
      <sheetName val="야15"/>
      <sheetName val="작업지시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4">
          <cell r="B14">
            <v>148510</v>
          </cell>
        </row>
        <row r="15">
          <cell r="B15">
            <v>187435</v>
          </cell>
        </row>
        <row r="19">
          <cell r="B19">
            <v>400000</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원가"/>
      <sheetName val="설계요소"/>
      <sheetName val="표지"/>
      <sheetName val="0.겉표지"/>
      <sheetName val="표지목차"/>
      <sheetName val="1.위치도"/>
      <sheetName val="2.현장사진"/>
      <sheetName val="2.현장사진 "/>
      <sheetName val="2.현장사진 (2)"/>
      <sheetName val="4.예정공정표"/>
      <sheetName val="총괄설계내역서"/>
      <sheetName val="내역서(풀베기)"/>
      <sheetName val="내역서(덩굴제거)"/>
      <sheetName val="작업기간산출내역서"/>
      <sheetName val="6.시방서간지"/>
      <sheetName val="14.설계도면간지(합본)"/>
      <sheetName val="6-가.일반시방서간지"/>
      <sheetName val="6-나.특별시방서간지"/>
      <sheetName val="6-다.전문시방서간지"/>
      <sheetName val="단1"/>
      <sheetName val="단2"/>
      <sheetName val="단3"/>
      <sheetName val="단4"/>
      <sheetName val="단4(덩굴)"/>
      <sheetName val="단5"/>
      <sheetName val="단5(덩굴)"/>
      <sheetName val="단6"/>
      <sheetName val="단7"/>
      <sheetName val="단8"/>
      <sheetName val="단9"/>
      <sheetName val="단10"/>
      <sheetName val="단13"/>
      <sheetName val="단14"/>
      <sheetName val="단15"/>
      <sheetName val="단11"/>
      <sheetName val="단12"/>
      <sheetName val="단10(덩굴)"/>
      <sheetName val="자료"/>
      <sheetName val="안전보건관리"/>
      <sheetName val="대상지"/>
      <sheetName val="대상지(덩굴)"/>
      <sheetName val="수량산출서(풀베기)"/>
      <sheetName val="수량산출서(덩굴)"/>
      <sheetName val="12.GPS좌표값-풀"/>
      <sheetName val="12.GPS좌표값-덩굴"/>
      <sheetName val="야1"/>
      <sheetName val="야2"/>
      <sheetName val="야3"/>
      <sheetName val="야4"/>
      <sheetName val="야4(덩굴)"/>
      <sheetName val="야5"/>
      <sheetName val="야5(덩굴)"/>
      <sheetName val="야6"/>
      <sheetName val="야7"/>
      <sheetName val="야8"/>
      <sheetName val="야12"/>
      <sheetName val="야9"/>
      <sheetName val="야10"/>
      <sheetName val="야10(덩굴)"/>
      <sheetName val="야11"/>
      <sheetName val="야13"/>
      <sheetName val="야14"/>
      <sheetName val="야15"/>
      <sheetName val="작업지시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ow r="14">
          <cell r="B14">
            <v>148510</v>
          </cell>
        </row>
        <row r="18">
          <cell r="B18">
            <v>35</v>
          </cell>
        </row>
        <row r="19">
          <cell r="B19">
            <v>400000</v>
          </cell>
        </row>
      </sheetData>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설계요소"/>
      <sheetName val="표지"/>
      <sheetName val="0.겉표지"/>
      <sheetName val="표지목차"/>
      <sheetName val="1.위치도"/>
      <sheetName val="2.현장사진"/>
      <sheetName val="4.예정공정표"/>
      <sheetName val="3.설명서"/>
      <sheetName val="5.대상지"/>
      <sheetName val="자료"/>
      <sheetName val="작업기간산출내역서"/>
      <sheetName val="일반"/>
      <sheetName val="특별"/>
      <sheetName val="전문"/>
      <sheetName val="안전보건관리"/>
      <sheetName val="MSDS1"/>
      <sheetName val="MSDS2"/>
      <sheetName val="시1"/>
      <sheetName val="시2"/>
      <sheetName val="시3"/>
      <sheetName val="시4"/>
      <sheetName val="시5"/>
      <sheetName val="시6"/>
      <sheetName val="시7"/>
      <sheetName val="시8"/>
      <sheetName val="시9"/>
      <sheetName val="시10"/>
      <sheetName val="시11"/>
      <sheetName val="시12"/>
      <sheetName val="시13"/>
      <sheetName val="시14"/>
      <sheetName val="6.원가"/>
      <sheetName val="9.총괄설계내역서"/>
      <sheetName val="9.1내역서(풀베기+덩굴제거)"/>
      <sheetName val="11.1수량산출서-풀"/>
      <sheetName val="11.1수량산출서-덩굴"/>
      <sheetName val="12.GPS좌표값-풀"/>
      <sheetName val="6.시방서간지"/>
      <sheetName val="14.설계도면간지(합본)"/>
      <sheetName val="6-가.일반시방서간지"/>
      <sheetName val="6-나.특별시방서간지"/>
      <sheetName val="6-다.전문시방서간지"/>
      <sheetName val="12.GPS좌표값-덩굴"/>
      <sheetName val="단1"/>
      <sheetName val="단2"/>
      <sheetName val="단3"/>
      <sheetName val="단4"/>
      <sheetName val="단5"/>
      <sheetName val="단6"/>
      <sheetName val="단7"/>
      <sheetName val="단8"/>
      <sheetName val="단9"/>
      <sheetName val="단10"/>
      <sheetName val="단11"/>
      <sheetName val="단12"/>
      <sheetName val="단13"/>
      <sheetName val="단14"/>
      <sheetName val="단15"/>
      <sheetName val="단1-지면긁기"/>
      <sheetName val="단1-덩굴"/>
      <sheetName val="단2-덩굴"/>
      <sheetName val="단3-덩굴"/>
      <sheetName val="단4-덩굴"/>
      <sheetName val="단5-덩굴"/>
      <sheetName val="단7-덩굴"/>
      <sheetName val="단6-덩굴"/>
      <sheetName val="야1"/>
      <sheetName val="야2"/>
      <sheetName val="야3"/>
      <sheetName val="야4"/>
      <sheetName val="야5"/>
      <sheetName val="야6"/>
      <sheetName val="야7"/>
      <sheetName val="야8"/>
      <sheetName val="야9"/>
      <sheetName val="야10"/>
      <sheetName val="야11"/>
      <sheetName val="야12"/>
      <sheetName val="야13"/>
      <sheetName val="야14"/>
      <sheetName val="야15"/>
      <sheetName val="덩굴표집1"/>
      <sheetName val="덩굴표집2"/>
      <sheetName val="덩굴표집3"/>
      <sheetName val="덩굴표집4"/>
      <sheetName val="덩굴표집5"/>
      <sheetName val="덩굴표집6"/>
      <sheetName val="덩굴표집7"/>
      <sheetName val="덩야1"/>
      <sheetName val="덩야2"/>
      <sheetName val="덩야3"/>
      <sheetName val="덩야4"/>
      <sheetName val="덩야5"/>
      <sheetName val="덩야6"/>
      <sheetName val="덩야7"/>
      <sheetName val="작업지시도"/>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4">
          <cell r="B14">
            <v>157068</v>
          </cell>
        </row>
        <row r="15">
          <cell r="B15">
            <v>197450</v>
          </cell>
        </row>
        <row r="19">
          <cell r="B19">
            <v>345454</v>
          </cell>
        </row>
      </sheetData>
      <sheetData sheetId="10" refreshError="1"/>
      <sheetData sheetId="11" refreshError="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요소"/>
      <sheetName val="수종1"/>
      <sheetName val="수간재적표"/>
      <sheetName val="수종"/>
      <sheetName val="0.겉표지"/>
      <sheetName val="표지목차"/>
      <sheetName val="1.위치"/>
      <sheetName val="2.사진"/>
      <sheetName val="3.설명서"/>
      <sheetName val="자료"/>
      <sheetName val="4.예정공정표"/>
      <sheetName val="작업기간"/>
      <sheetName val="4-1.공정별소요인력"/>
      <sheetName val="5.대상지"/>
      <sheetName val="6.원가"/>
      <sheetName val="7.총괄내역서"/>
      <sheetName val="작업로내역"/>
      <sheetName val="소반별내역"/>
      <sheetName val="단1"/>
      <sheetName val="산1"/>
      <sheetName val="작업로단가"/>
      <sheetName val="작업로기초"/>
      <sheetName val="단2"/>
      <sheetName val="단3"/>
      <sheetName val="단4"/>
      <sheetName val="단5"/>
      <sheetName val="시1"/>
      <sheetName val="시2"/>
      <sheetName val="시3"/>
      <sheetName val="시4"/>
      <sheetName val="시5"/>
      <sheetName val="11.수량"/>
      <sheetName val="12.GPS"/>
      <sheetName val="집1"/>
      <sheetName val="매1"/>
      <sheetName val="어매1"/>
      <sheetName val="재선충"/>
      <sheetName val="어매2"/>
      <sheetName val="어매3"/>
      <sheetName val="어매4"/>
      <sheetName val="어매5"/>
      <sheetName val="일반"/>
      <sheetName val="특별"/>
      <sheetName val="전문"/>
      <sheetName val="c1"/>
    </sheetNames>
    <sheetDataSet>
      <sheetData sheetId="0">
        <row r="3">
          <cell r="D3" t="str">
            <v>2020년 제2차 숲가꾸기사업(어린나무가꾸기 - 기번 1)</v>
          </cell>
        </row>
      </sheetData>
      <sheetData sheetId="1" refreshError="1"/>
      <sheetData sheetId="2" refreshError="1"/>
      <sheetData sheetId="3" refreshError="1"/>
      <sheetData sheetId="4">
        <row r="6">
          <cell r="A6" t="str">
            <v>2020년 제2차 숲가꾸기사업(어린나무가꾸기 - 기번 1)</v>
          </cell>
        </row>
      </sheetData>
      <sheetData sheetId="5" refreshError="1"/>
      <sheetData sheetId="6" refreshError="1"/>
      <sheetData sheetId="7" refreshError="1"/>
      <sheetData sheetId="8" refreshError="1"/>
      <sheetData sheetId="9">
        <row r="14">
          <cell r="B14">
            <v>138290</v>
          </cell>
        </row>
        <row r="15">
          <cell r="B15">
            <v>166063</v>
          </cell>
        </row>
      </sheetData>
      <sheetData sheetId="10" refreshError="1"/>
      <sheetData sheetId="11" refreshError="1"/>
      <sheetData sheetId="12" refreshError="1"/>
      <sheetData sheetId="13">
        <row r="5">
          <cell r="M5">
            <v>13.2</v>
          </cell>
        </row>
      </sheetData>
      <sheetData sheetId="14" refreshError="1"/>
      <sheetData sheetId="15">
        <row r="18">
          <cell r="F18">
            <v>13455468</v>
          </cell>
        </row>
      </sheetData>
      <sheetData sheetId="16">
        <row r="15">
          <cell r="G15">
            <v>0</v>
          </cell>
        </row>
      </sheetData>
      <sheetData sheetId="17" refreshError="1"/>
      <sheetData sheetId="18" refreshError="1"/>
      <sheetData sheetId="19">
        <row r="76">
          <cell r="I76">
            <v>507238</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요소"/>
      <sheetName val="0.겉표지"/>
      <sheetName val="표지목차"/>
      <sheetName val="1"/>
      <sheetName val="1.위치"/>
      <sheetName val="2"/>
      <sheetName val="2.사진"/>
      <sheetName val="3"/>
      <sheetName val="3.설명서"/>
      <sheetName val="자료"/>
      <sheetName val="4.예정공정표"/>
      <sheetName val="4-1.공정별소요인력"/>
      <sheetName val="4"/>
      <sheetName val="4.공정표"/>
      <sheetName val="4-1.인력"/>
      <sheetName val="5"/>
      <sheetName val="5.필지"/>
      <sheetName val="5-1.소반"/>
      <sheetName val="6"/>
      <sheetName val="6.원가"/>
      <sheetName val="6.원가정산"/>
      <sheetName val="7.총괄"/>
      <sheetName val="7"/>
      <sheetName val="소반별내역"/>
      <sheetName val="작업로내역"/>
      <sheetName val="8"/>
      <sheetName val="오일산출"/>
      <sheetName val="산1"/>
      <sheetName val="단1"/>
      <sheetName val="작업로단가"/>
      <sheetName val="작업로기초"/>
      <sheetName val="단2"/>
      <sheetName val="단3"/>
      <sheetName val="단4"/>
      <sheetName val="단5"/>
      <sheetName val="9"/>
      <sheetName val="9.1"/>
      <sheetName val="9.일반"/>
      <sheetName val="9.2"/>
      <sheetName val="특별"/>
      <sheetName val="9.3"/>
      <sheetName val="전문"/>
      <sheetName val="10"/>
      <sheetName val="어시1"/>
      <sheetName val="어시2"/>
      <sheetName val="어시3"/>
      <sheetName val="어시4"/>
      <sheetName val="어시5"/>
      <sheetName val="11"/>
      <sheetName val="11.1수량산출서"/>
      <sheetName val="12"/>
      <sheetName val="12.GPS"/>
      <sheetName val="13"/>
      <sheetName val="재선충"/>
      <sheetName val="14"/>
      <sheetName val="14.1"/>
      <sheetName val="어매1"/>
      <sheetName val="어매2"/>
      <sheetName val="어매3"/>
      <sheetName val="어매4"/>
      <sheetName val="어매5"/>
      <sheetName val="15."/>
      <sheetName val="어c1"/>
      <sheetName val="수간재적표"/>
      <sheetName val="수종"/>
      <sheetName val="c1"/>
    </sheetNames>
    <sheetDataSet>
      <sheetData sheetId="0">
        <row r="6">
          <cell r="L6" t="str">
            <v>구운리 임1171번지외 9필</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4">
          <cell r="B14">
            <v>144481</v>
          </cell>
        </row>
        <row r="16">
          <cell r="B16">
            <v>215834</v>
          </cell>
        </row>
        <row r="21">
          <cell r="B21">
            <v>2972</v>
          </cell>
        </row>
        <row r="22">
          <cell r="B22">
            <v>2972</v>
          </cell>
        </row>
        <row r="23">
          <cell r="B23">
            <v>2972</v>
          </cell>
        </row>
        <row r="24">
          <cell r="B24">
            <v>2623</v>
          </cell>
        </row>
        <row r="40">
          <cell r="C40">
            <v>11.52</v>
          </cell>
        </row>
      </sheetData>
      <sheetData sheetId="10" refreshError="1"/>
      <sheetData sheetId="11" refreshError="1"/>
      <sheetData sheetId="12" refreshError="1"/>
      <sheetData sheetId="13" refreshError="1"/>
      <sheetData sheetId="14" refreshError="1"/>
      <sheetData sheetId="15" refreshError="1"/>
      <sheetData sheetId="16"/>
      <sheetData sheetId="17">
        <row r="8">
          <cell r="AX8" t="str">
            <v>상서구운산55</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ow r="76">
          <cell r="I76">
            <v>541608</v>
          </cell>
        </row>
      </sheetData>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원가계산서"/>
      <sheetName val="내역"/>
      <sheetName val="001"/>
      <sheetName val="1-1"/>
      <sheetName val="중기조종사 단위단가"/>
      <sheetName val="원"/>
      <sheetName val="1"/>
      <sheetName val="기본단가표"/>
      <sheetName val="실행철강하도"/>
      <sheetName val="자재단가"/>
      <sheetName val="관급"/>
      <sheetName val="신고조서"/>
      <sheetName val="대치판정"/>
      <sheetName val="원가계산(2)"/>
      <sheetName val="목록"/>
      <sheetName val="내역서"/>
      <sheetName val="MOTOR"/>
      <sheetName val="설비"/>
      <sheetName val="배수관연장조서"/>
      <sheetName val="일위대가"/>
      <sheetName val="내역서(직영비)"/>
      <sheetName val="총괄내역"/>
      <sheetName val="일위대가목록"/>
      <sheetName val="단재적표"/>
      <sheetName val="직재"/>
      <sheetName val="수목데이타"/>
      <sheetName val="공사대장"/>
      <sheetName val="TOTAL_BOQ"/>
      <sheetName val="덕전리"/>
      <sheetName val="ITEM"/>
      <sheetName val="06 일위대가목록"/>
      <sheetName val="총괄내역서"/>
      <sheetName val="sh1"/>
      <sheetName val="원내역"/>
      <sheetName val="대가표(품셈)"/>
      <sheetName val="건축내역"/>
      <sheetName val="DANGA"/>
      <sheetName val="토공사"/>
      <sheetName val="바닥막이1.5"/>
      <sheetName val="일위산출"/>
      <sheetName val="#REF"/>
      <sheetName val="골막이(야매)"/>
      <sheetName val="터파기및재료"/>
      <sheetName val="산출근거"/>
      <sheetName val="1단계"/>
      <sheetName val="목차"/>
      <sheetName val="Sheet3"/>
      <sheetName val="단가"/>
      <sheetName val="청천내"/>
      <sheetName val="CODE"/>
      <sheetName val="설계조건"/>
      <sheetName val="DATE"/>
      <sheetName val="단청공사"/>
      <sheetName val="변화치수"/>
      <sheetName val="원하대비"/>
      <sheetName val="원도급"/>
      <sheetName val="하도급"/>
      <sheetName val="습지도저"/>
      <sheetName val="기타기기"/>
      <sheetName val="XL4Poppy"/>
      <sheetName val="견적(갑지)"/>
      <sheetName val="날개벽수량표"/>
      <sheetName val="수량산출"/>
      <sheetName val="단가조사서"/>
      <sheetName val="노무비 근거"/>
      <sheetName val="data"/>
      <sheetName val="토사(PE)"/>
      <sheetName val="1차네트공정"/>
      <sheetName val="여과지동"/>
      <sheetName val="인건비"/>
      <sheetName val="type-F"/>
      <sheetName val="일반수량총괄집계"/>
      <sheetName val="선급금신청서"/>
      <sheetName val="중기사용료산출근거"/>
      <sheetName val="시화점실행"/>
      <sheetName val="BOX"/>
      <sheetName val="산수배수"/>
      <sheetName val="공사비집계"/>
      <sheetName val="집계표"/>
      <sheetName val="노무비단가"/>
      <sheetName val="기초자료"/>
      <sheetName val="일위대가(1)"/>
      <sheetName val="물가자료"/>
      <sheetName val="2월분"/>
      <sheetName val="내역서2안"/>
      <sheetName val="공통(20-91)"/>
      <sheetName val="명세서"/>
      <sheetName val="광주운남을"/>
      <sheetName val="정부노임단가"/>
      <sheetName val="unitpric"/>
      <sheetName val="공종단가"/>
      <sheetName val="______C_work______________My__2"/>
      <sheetName val="근로자명단2008"/>
      <sheetName val="근로자명단"/>
      <sheetName val="경산"/>
      <sheetName val="우석문틀"/>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sheetData sheetId="94" refreshError="1"/>
      <sheetData sheetId="95" refreshError="1"/>
      <sheetData sheetId="96" refreshError="1"/>
      <sheetData sheetId="9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교각계산"/>
      <sheetName val="구조물철거타공정이월"/>
      <sheetName val="DATA"/>
      <sheetName val="투찰"/>
      <sheetName val="설계조건"/>
      <sheetName val="3.하중산정4.지지력"/>
      <sheetName val="ABUT수량-A1"/>
      <sheetName val="Sheet1 (2)"/>
      <sheetName val="원형1호맨홀토공수량"/>
      <sheetName val="우각부보강"/>
      <sheetName val="1. 설계조건 2.단면가정 3. 하중계산"/>
      <sheetName val="DATA 입력란"/>
      <sheetName val="날개벽수량표"/>
      <sheetName val="방음벽기초"/>
      <sheetName val="DATE"/>
      <sheetName val="현장관리비 산출내역"/>
      <sheetName val="토공"/>
      <sheetName val="BLOCK(1)"/>
      <sheetName val="맨홀수량산출"/>
      <sheetName val="제출내역 (2)"/>
      <sheetName val="날개벽"/>
      <sheetName val="1.설계조건"/>
      <sheetName val="6PILE  (돌출)"/>
      <sheetName val="집수정(600-700)"/>
      <sheetName val="우수받이연결관토공집계표"/>
      <sheetName val="공사비"/>
      <sheetName val="우수공"/>
      <sheetName val="토공총괄표"/>
      <sheetName val="제-노임"/>
      <sheetName val="제직재"/>
      <sheetName val="예정(3)"/>
      <sheetName val="9GNG운반"/>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수리계산(5년)1유역"/>
      <sheetName val="수리계산(5년)2유역"/>
      <sheetName val="수리계산(5년)3유역"/>
      <sheetName val="수리계산(10년)4유역"/>
      <sheetName val="수리계산(10년)5유역"/>
      <sheetName val="표지(목차)"/>
      <sheetName val="표지(자재집계표)"/>
      <sheetName val="표지(토공)"/>
      <sheetName val="표지(배수공)"/>
      <sheetName val="표지(포장공)"/>
      <sheetName val="표지(부대공)"/>
      <sheetName val="공사원가계산서"/>
      <sheetName val="공사원가계산서(전기)"/>
      <sheetName val="총괄재료집계표"/>
      <sheetName val="골재량산출"/>
      <sheetName val="토공집계표"/>
      <sheetName val="토적계산"/>
      <sheetName val="P,E이중관Φ400"/>
      <sheetName val="P,E이중관Φ800"/>
      <sheetName val="P.E이중관보호공800(터파기)"/>
      <sheetName val="우수집수정터파기(A-TYPE)"/>
      <sheetName val="우수집수정터파기(B-TYPE)"/>
      <sheetName val="콘크리트포장깨기"/>
      <sheetName val="배수공수량집계표"/>
      <sheetName val="배수공재료집계표"/>
      <sheetName val="배수몰탈수량"/>
      <sheetName val="L형측구(화강암)A&quot;"/>
      <sheetName val="L형측구(화강암)B&quot;"/>
      <sheetName val="P.E이중관보호공800"/>
      <sheetName val="우수집수정(A-TYPE)"/>
      <sheetName val="우수집수정(B-TYPE)"/>
      <sheetName val="횡배수관날개벽"/>
      <sheetName val="날개벽수량표"/>
      <sheetName val="단위중량"/>
      <sheetName val="일위대가"/>
      <sheetName val="설계조건"/>
      <sheetName val="안정계산"/>
      <sheetName val="단면검토"/>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수리계산(5년)1유역"/>
      <sheetName val="수리계산(5년)2유역"/>
      <sheetName val="수리계산(5년)3유역"/>
      <sheetName val="수리계산(10년)4유역"/>
      <sheetName val="수리계산(10년)5유역"/>
      <sheetName val="표지(목차)"/>
      <sheetName val="표지(자재집계표)"/>
      <sheetName val="표지(토공)"/>
      <sheetName val="표지(배수공)"/>
      <sheetName val="표지(포장공)"/>
      <sheetName val="표지(부대공)"/>
      <sheetName val="공사원가계산서"/>
      <sheetName val="공사원가계산서(전기)"/>
      <sheetName val="총괄재료집계표"/>
      <sheetName val="골재량산출"/>
      <sheetName val="토공집계표"/>
      <sheetName val="토적계산"/>
      <sheetName val="P,E이중관Φ400"/>
      <sheetName val="P,E이중관Φ800"/>
      <sheetName val="P.E이중관보호공800(터파기)"/>
      <sheetName val="우수집수정터파기(A-TYPE)"/>
      <sheetName val="우수집수정터파기(B-TYPE)"/>
      <sheetName val="콘크리트포장깨기"/>
      <sheetName val="배수공수량집계표"/>
      <sheetName val="배수공재료집계표"/>
      <sheetName val="배수몰탈수량"/>
      <sheetName val="L형측구(화강암)A&quot;"/>
      <sheetName val="L형측구(화강암)B&quot;"/>
      <sheetName val="P.E이중관보호공800"/>
      <sheetName val="우수집수정(A-TYPE)"/>
      <sheetName val="우수집수정(B-TYPE)"/>
      <sheetName val="횡배수관날개벽"/>
      <sheetName val="날개벽수량표"/>
      <sheetName val="001"/>
      <sheetName val="일위대가"/>
      <sheetName val="ⴭⴭⴭⴭ"/>
      <sheetName val="단면가정"/>
      <sheetName val="덕전리"/>
      <sheetName val="암거"/>
      <sheetName val="포장공"/>
      <sheetName val="배수공"/>
      <sheetName val="일반공사"/>
      <sheetName val="차액보증"/>
      <sheetName val="안정계산"/>
      <sheetName val="단면검토"/>
      <sheetName val="3련 BOX"/>
      <sheetName val="토공A"/>
      <sheetName val="ilch"/>
      <sheetName val="보집계표"/>
      <sheetName val="조명시설"/>
      <sheetName val="#REF"/>
      <sheetName val="6PILE  (돌출)"/>
      <sheetName val="내역"/>
      <sheetName val="ABUT수량-A1"/>
      <sheetName val="RPF"/>
      <sheetName val="일반맨홀수량집계"/>
      <sheetName val="1.설계조건"/>
      <sheetName val="설계조건"/>
      <sheetName val="말뚝물량"/>
      <sheetName val="단위중량"/>
      <sheetName val="MOTOR"/>
      <sheetName val="단위수량"/>
      <sheetName val="일위대가목차"/>
      <sheetName val="보차도경계석"/>
      <sheetName val="버스운행안내"/>
      <sheetName val="예방접종계획"/>
      <sheetName val="근태계획서"/>
      <sheetName val="변화치수"/>
      <sheetName val="일반맨홀수량집계(A-7 LINE)"/>
      <sheetName val="토적표"/>
      <sheetName val="횡배위치"/>
      <sheetName val="입찰안"/>
      <sheetName val="토사(PE)"/>
      <sheetName val="소업1교"/>
      <sheetName val="노임단가"/>
      <sheetName val="편입토지조서"/>
      <sheetName val="교각1"/>
      <sheetName val="정부노임단가"/>
      <sheetName val="5지구단위"/>
      <sheetName val="표지 (2)"/>
      <sheetName val="DATE"/>
      <sheetName val="토공집계"/>
      <sheetName val="골재집계"/>
      <sheetName val="중기일위대가"/>
      <sheetName val="ITEM"/>
      <sheetName val="집수정단"/>
      <sheetName val="COVER"/>
      <sheetName val="8.PILE  (돌출)"/>
      <sheetName val="Total"/>
      <sheetName val="1062-X방향 "/>
      <sheetName val="가시설수량"/>
      <sheetName val="바닥판"/>
      <sheetName val="입력DATA"/>
      <sheetName val="Sheet1"/>
      <sheetName val="지주목시비량산출서"/>
      <sheetName val="N賃率-職"/>
      <sheetName val="3BL공동구 수량"/>
      <sheetName val="단가"/>
      <sheetName val="시설물일위"/>
      <sheetName val="산#2-1 (2)"/>
      <sheetName val="입력시트"/>
      <sheetName val="98수문일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D"/>
      <sheetName val="투찰"/>
      <sheetName val="1공구(토)"/>
      <sheetName val="1공구(구)"/>
      <sheetName val="1공구(구) (2)"/>
      <sheetName val="2공구(토)"/>
      <sheetName val="2공구(구)"/>
      <sheetName val="3공구(토)"/>
      <sheetName val="3공구(구)"/>
      <sheetName val="하도급사항"/>
      <sheetName val="1공구자재"/>
      <sheetName val="2공구자재"/>
      <sheetName val="3공구자재"/>
      <sheetName val="금액내역서"/>
      <sheetName val="토공사"/>
      <sheetName val="부대공Ⅱ"/>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D"/>
      <sheetName val="토공"/>
      <sheetName val="철근콘크리트공"/>
      <sheetName val="지급자재"/>
      <sheetName val="낙찰표"/>
      <sheetName val="001"/>
      <sheetName val="ⴭⴭⴭⴭ"/>
      <sheetName val="일위대가"/>
      <sheetName val="날개벽수량표"/>
      <sheetName val="대포2교접속"/>
      <sheetName val="천방교접속"/>
      <sheetName val="전라부대"/>
      <sheetName val="토적기초"/>
      <sheetName val="가격조사서"/>
      <sheetName val="토공사"/>
      <sheetName val="MOTOR"/>
      <sheetName val="INPUT"/>
      <sheetName val="1.설계기준"/>
      <sheetName val="대비"/>
      <sheetName val="견적시담(송포2공구)"/>
      <sheetName val="70%"/>
      <sheetName val="일반공사"/>
      <sheetName val="노임단가"/>
      <sheetName val="단가조사"/>
      <sheetName val="공사용침사지집계"/>
      <sheetName val="부대공"/>
      <sheetName val="포장공"/>
      <sheetName val="정부노임단가"/>
      <sheetName val="내역(원안-대안)"/>
      <sheetName val="DATA"/>
      <sheetName val="품의서"/>
      <sheetName val="3련 BOX"/>
      <sheetName val="2000년1차"/>
      <sheetName val="Sheet2"/>
      <sheetName val="안정검토"/>
      <sheetName val="설계조건"/>
      <sheetName val="대치판정"/>
      <sheetName val="금액내역서"/>
      <sheetName val="별표집계"/>
      <sheetName val="물량산출근거"/>
      <sheetName val="VXXXXXXX"/>
      <sheetName val="#REF"/>
      <sheetName val="tggwan(mac)"/>
      <sheetName val="ABUT수량-A1"/>
      <sheetName val="조도계산서 (도서)"/>
      <sheetName val="가로등내역서"/>
      <sheetName val="안정계산"/>
      <sheetName val="단면검토"/>
      <sheetName val="일반60"/>
      <sheetName val="타공종이기"/>
      <sheetName val="ilch"/>
      <sheetName val="BSD (2)"/>
      <sheetName val="공사비증감"/>
      <sheetName val="현장지지물물량"/>
      <sheetName val="토공A"/>
      <sheetName val="출근부"/>
      <sheetName val="단가"/>
      <sheetName val="내역서"/>
      <sheetName val="내역서 (06년치)"/>
      <sheetName val="입찰안"/>
      <sheetName val="TYPE-B 평균H"/>
      <sheetName val="역T형"/>
      <sheetName val="단가표 "/>
      <sheetName val="JUCK"/>
      <sheetName val="2000.11월설계내역"/>
      <sheetName val="COVER"/>
      <sheetName val="차액보증"/>
      <sheetName val="단위중량"/>
      <sheetName val="BJJIN"/>
      <sheetName val="실행철강하도"/>
      <sheetName val="말뚝지지력산정"/>
      <sheetName val="토사(PE)"/>
      <sheetName val="경비"/>
      <sheetName val="자료입력"/>
      <sheetName val="내역표지"/>
      <sheetName val="내역서(총)"/>
      <sheetName val="내역"/>
      <sheetName val="코드표"/>
      <sheetName val="수목표준대가"/>
      <sheetName val="예산서"/>
      <sheetName val="ITEM"/>
      <sheetName val="Requirement(Work Crew)"/>
      <sheetName val="A-4"/>
      <sheetName val="간접비"/>
      <sheetName val="Total"/>
      <sheetName val="갑지(추정)"/>
      <sheetName val="좌석배치도"/>
      <sheetName val="giathanh1"/>
      <sheetName val="청천내"/>
      <sheetName val="관리사무소"/>
      <sheetName val="20관리비율"/>
      <sheetName val="단면 (2)"/>
      <sheetName val="준검 내역서"/>
      <sheetName val="설비"/>
      <sheetName val="철거폐쇄현황"/>
      <sheetName val="L_RPTA05_목록"/>
      <sheetName val="J01"/>
      <sheetName val="CODE"/>
      <sheetName val="전등"/>
      <sheetName val="원형1호맨홀토공수량"/>
      <sheetName val="교각1"/>
      <sheetName val="물량표"/>
      <sheetName val="일위대가목차"/>
      <sheetName val="인원계획-미화"/>
      <sheetName val="wall"/>
      <sheetName val="P.M 별"/>
      <sheetName val="본체"/>
      <sheetName val="부대내역"/>
      <sheetName val="공통부대비"/>
      <sheetName val="몰탈재료산출"/>
      <sheetName val="공사비예산서(토목분)"/>
      <sheetName val="조명시설"/>
      <sheetName val="전기일위대가"/>
      <sheetName val="법면"/>
      <sheetName val="구조물공"/>
      <sheetName val="중기일위대가"/>
      <sheetName val="배수공1"/>
      <sheetName val="STORAGE"/>
      <sheetName val="조정금액결과표 (차수별)"/>
      <sheetName val="기자재비"/>
      <sheetName val="월별수입"/>
      <sheetName val="TEL"/>
      <sheetName val="중기손료"/>
      <sheetName val="기초단가"/>
      <sheetName val="bearing"/>
      <sheetName val="TYPE1"/>
      <sheetName val="지진시"/>
      <sheetName val="WBS98"/>
      <sheetName val="선적일정"/>
      <sheetName val="IMP(MAIN)"/>
      <sheetName val="IMP (REACTOR)"/>
      <sheetName val="예산변경사항"/>
      <sheetName val="Sheet1"/>
      <sheetName val="c_balju"/>
      <sheetName val="설산1.나"/>
      <sheetName val="본사S"/>
      <sheetName val="부표총괄"/>
      <sheetName val="품셈1-17"/>
      <sheetName val="연결임시"/>
      <sheetName val="일위대가목록"/>
      <sheetName val="품목납기"/>
      <sheetName val="건축공사"/>
      <sheetName val="기계내역"/>
      <sheetName val="을"/>
      <sheetName val="Sheet5"/>
      <sheetName val="안정검토(온1)"/>
      <sheetName val="금액집계"/>
      <sheetName val="평균환율-USD"/>
      <sheetName val="직원동원SCH"/>
      <sheetName val="3BL공동구 수량"/>
      <sheetName val="SCH"/>
      <sheetName val="투찰"/>
      <sheetName val=" 견적서"/>
      <sheetName val="DATE"/>
      <sheetName val="집수정"/>
      <sheetName val="토목주소"/>
      <sheetName val="프랜트면허"/>
      <sheetName val="1월"/>
      <sheetName val="전신환매도율"/>
      <sheetName val="표지 (2)"/>
      <sheetName val="수량집계"/>
      <sheetName val="총괄집계표"/>
      <sheetName val="9GNG운반"/>
      <sheetName val="CFLOW"/>
    </sheetNames>
    <sheetDataSet>
      <sheetData sheetId="0" refreshError="1">
        <row r="3">
          <cell r="A3" t="str">
            <v>전라선(신리∼순천)제6공구 노반개량공사</v>
          </cell>
          <cell r="C3">
            <v>0</v>
          </cell>
          <cell r="E3">
            <v>0</v>
          </cell>
          <cell r="F3">
            <v>76000000000</v>
          </cell>
        </row>
        <row r="4">
          <cell r="A4" t="str">
            <v>Ⅰ.순 공 사 비</v>
          </cell>
          <cell r="C4">
            <v>0</v>
          </cell>
          <cell r="E4">
            <v>0</v>
          </cell>
          <cell r="F4">
            <v>61958160850</v>
          </cell>
        </row>
        <row r="5">
          <cell r="A5" t="str">
            <v>가.공 사 비</v>
          </cell>
          <cell r="C5">
            <v>0</v>
          </cell>
          <cell r="E5">
            <v>0</v>
          </cell>
          <cell r="F5">
            <v>61958160850</v>
          </cell>
        </row>
        <row r="6">
          <cell r="A6" t="str">
            <v>1.토    공</v>
          </cell>
          <cell r="C6">
            <v>0</v>
          </cell>
          <cell r="E6">
            <v>0</v>
          </cell>
          <cell r="F6">
            <v>4202909920</v>
          </cell>
        </row>
        <row r="7">
          <cell r="A7" t="str">
            <v>가) 본 선 토 공</v>
          </cell>
          <cell r="C7">
            <v>0</v>
          </cell>
          <cell r="E7">
            <v>0</v>
          </cell>
          <cell r="F7">
            <v>2478343120</v>
          </cell>
        </row>
        <row r="8">
          <cell r="A8" t="str">
            <v>깍    기</v>
          </cell>
          <cell r="B8" t="str">
            <v>토사</v>
          </cell>
          <cell r="C8">
            <v>108815</v>
          </cell>
          <cell r="D8" t="str">
            <v>㎥</v>
          </cell>
          <cell r="E8">
            <v>680</v>
          </cell>
          <cell r="F8">
            <v>73994200</v>
          </cell>
        </row>
        <row r="9">
          <cell r="A9" t="str">
            <v>깍    기</v>
          </cell>
          <cell r="B9" t="str">
            <v>풍화암</v>
          </cell>
          <cell r="C9">
            <v>50534</v>
          </cell>
          <cell r="D9" t="str">
            <v>㎥</v>
          </cell>
          <cell r="E9">
            <v>1400</v>
          </cell>
          <cell r="F9">
            <v>70747600</v>
          </cell>
        </row>
        <row r="10">
          <cell r="A10" t="str">
            <v>깍    기</v>
          </cell>
          <cell r="B10" t="str">
            <v>연암</v>
          </cell>
          <cell r="C10">
            <v>2507</v>
          </cell>
          <cell r="D10" t="str">
            <v>㎥</v>
          </cell>
          <cell r="E10">
            <v>10000</v>
          </cell>
          <cell r="F10">
            <v>25070000</v>
          </cell>
        </row>
        <row r="11">
          <cell r="A11" t="str">
            <v>돋    기</v>
          </cell>
          <cell r="B11" t="str">
            <v>유용토,L=1,470m</v>
          </cell>
          <cell r="C11">
            <v>147558</v>
          </cell>
          <cell r="D11" t="str">
            <v>㎥</v>
          </cell>
          <cell r="E11">
            <v>2000</v>
          </cell>
          <cell r="F11">
            <v>295116000</v>
          </cell>
        </row>
        <row r="12">
          <cell r="A12" t="str">
            <v>잔토처리</v>
          </cell>
          <cell r="B12" t="str">
            <v>자연상태,L=30,000m</v>
          </cell>
          <cell r="C12">
            <v>249819</v>
          </cell>
          <cell r="D12" t="str">
            <v>㎥</v>
          </cell>
          <cell r="E12">
            <v>7000</v>
          </cell>
          <cell r="F12">
            <v>1748733000</v>
          </cell>
        </row>
        <row r="13">
          <cell r="A13" t="str">
            <v>층 따 기</v>
          </cell>
          <cell r="B13" t="str">
            <v>H=50cm</v>
          </cell>
          <cell r="C13">
            <v>441</v>
          </cell>
          <cell r="D13" t="str">
            <v>㎥</v>
          </cell>
          <cell r="E13">
            <v>420</v>
          </cell>
          <cell r="F13">
            <v>185220</v>
          </cell>
        </row>
        <row r="14">
          <cell r="A14" t="str">
            <v>떼 입히기</v>
          </cell>
          <cell r="B14" t="str">
            <v>평떼</v>
          </cell>
          <cell r="C14">
            <v>7876</v>
          </cell>
          <cell r="D14" t="str">
            <v>㎡</v>
          </cell>
          <cell r="E14">
            <v>6800</v>
          </cell>
          <cell r="F14">
            <v>53556800</v>
          </cell>
        </row>
        <row r="15">
          <cell r="A15" t="str">
            <v>떼 입히기</v>
          </cell>
          <cell r="B15" t="str">
            <v>줄떼</v>
          </cell>
          <cell r="C15">
            <v>6204</v>
          </cell>
          <cell r="D15" t="str">
            <v>㎡</v>
          </cell>
          <cell r="E15">
            <v>4700</v>
          </cell>
          <cell r="F15">
            <v>29158800</v>
          </cell>
        </row>
        <row r="16">
          <cell r="A16" t="str">
            <v>비탈면 녹화공</v>
          </cell>
          <cell r="B16" t="str">
            <v>암절개면, t=4cm</v>
          </cell>
          <cell r="C16">
            <v>2167</v>
          </cell>
          <cell r="D16" t="str">
            <v>㎡</v>
          </cell>
          <cell r="E16">
            <v>25000</v>
          </cell>
          <cell r="F16">
            <v>54175000</v>
          </cell>
        </row>
        <row r="17">
          <cell r="A17" t="str">
            <v>비탈면 녹화공</v>
          </cell>
          <cell r="B17" t="str">
            <v>암절개면, t=8cm</v>
          </cell>
          <cell r="C17">
            <v>2861</v>
          </cell>
          <cell r="D17" t="str">
            <v>㎡</v>
          </cell>
          <cell r="E17">
            <v>30000</v>
          </cell>
          <cell r="F17">
            <v>85830000</v>
          </cell>
        </row>
        <row r="18">
          <cell r="A18" t="str">
            <v>측구 터파기</v>
          </cell>
          <cell r="B18" t="str">
            <v>토사,인력</v>
          </cell>
          <cell r="C18">
            <v>699</v>
          </cell>
          <cell r="D18" t="str">
            <v>㎥</v>
          </cell>
          <cell r="E18">
            <v>6000</v>
          </cell>
          <cell r="F18">
            <v>4194000</v>
          </cell>
        </row>
        <row r="19">
          <cell r="A19" t="str">
            <v>측구 둑쌓기</v>
          </cell>
          <cell r="B19" t="str">
            <v>토사,인력</v>
          </cell>
          <cell r="C19">
            <v>145</v>
          </cell>
          <cell r="D19" t="str">
            <v>㎥</v>
          </cell>
          <cell r="E19">
            <v>6000</v>
          </cell>
          <cell r="F19">
            <v>870000</v>
          </cell>
        </row>
        <row r="20">
          <cell r="A20" t="str">
            <v>깎기비탈면 고르기</v>
          </cell>
          <cell r="B20" t="str">
            <v>풍 화 암</v>
          </cell>
          <cell r="C20">
            <v>1957</v>
          </cell>
          <cell r="D20" t="str">
            <v>㎡</v>
          </cell>
          <cell r="E20">
            <v>1500</v>
          </cell>
          <cell r="F20">
            <v>2935500</v>
          </cell>
        </row>
        <row r="21">
          <cell r="A21" t="str">
            <v>깎기비탈면 고르기</v>
          </cell>
          <cell r="B21" t="str">
            <v>연    암</v>
          </cell>
          <cell r="C21">
            <v>252</v>
          </cell>
          <cell r="D21" t="str">
            <v>㎡</v>
          </cell>
          <cell r="E21">
            <v>2000</v>
          </cell>
          <cell r="F21">
            <v>504000</v>
          </cell>
        </row>
        <row r="22">
          <cell r="A22" t="str">
            <v>노면 고르기</v>
          </cell>
          <cell r="C22">
            <v>6708</v>
          </cell>
          <cell r="D22" t="str">
            <v>㎡</v>
          </cell>
          <cell r="E22">
            <v>1500</v>
          </cell>
          <cell r="F22">
            <v>10062000</v>
          </cell>
        </row>
        <row r="23">
          <cell r="A23" t="str">
            <v>돋기비탈면 돌붙임</v>
          </cell>
          <cell r="B23" t="str">
            <v>버럭유용,t=35cm</v>
          </cell>
          <cell r="C23">
            <v>709</v>
          </cell>
          <cell r="D23" t="str">
            <v>㎡</v>
          </cell>
          <cell r="E23">
            <v>20000</v>
          </cell>
          <cell r="F23">
            <v>14180000</v>
          </cell>
        </row>
        <row r="24">
          <cell r="A24" t="str">
            <v>표 토 제 거</v>
          </cell>
          <cell r="B24" t="str">
            <v>답구간,t=50cm</v>
          </cell>
          <cell r="C24">
            <v>22066</v>
          </cell>
          <cell r="D24" t="str">
            <v>㎡</v>
          </cell>
          <cell r="E24">
            <v>300</v>
          </cell>
          <cell r="F24">
            <v>6619800</v>
          </cell>
        </row>
        <row r="25">
          <cell r="A25" t="str">
            <v>표 토 제 거</v>
          </cell>
          <cell r="B25" t="str">
            <v>답외구간,t=15cm</v>
          </cell>
          <cell r="C25">
            <v>12056</v>
          </cell>
          <cell r="D25" t="str">
            <v>㎡</v>
          </cell>
          <cell r="E25">
            <v>200</v>
          </cell>
          <cell r="F25">
            <v>2411200</v>
          </cell>
        </row>
        <row r="26">
          <cell r="A26" t="str">
            <v>나) 본 선 부 속</v>
          </cell>
          <cell r="C26">
            <v>0</v>
          </cell>
          <cell r="E26">
            <v>0</v>
          </cell>
          <cell r="F26">
            <v>415217680</v>
          </cell>
        </row>
        <row r="27">
          <cell r="A27" t="str">
            <v>터 파 기</v>
          </cell>
          <cell r="B27" t="str">
            <v>토사</v>
          </cell>
          <cell r="C27">
            <v>2292</v>
          </cell>
          <cell r="D27" t="str">
            <v>㎥</v>
          </cell>
          <cell r="E27">
            <v>740</v>
          </cell>
          <cell r="F27">
            <v>1696080</v>
          </cell>
        </row>
        <row r="28">
          <cell r="A28" t="str">
            <v>터 파 기</v>
          </cell>
          <cell r="B28" t="str">
            <v>풍화암</v>
          </cell>
          <cell r="C28">
            <v>3133</v>
          </cell>
          <cell r="D28" t="str">
            <v>㎥</v>
          </cell>
          <cell r="E28">
            <v>22000</v>
          </cell>
          <cell r="F28">
            <v>68926000</v>
          </cell>
        </row>
        <row r="29">
          <cell r="A29" t="str">
            <v>터 파 기</v>
          </cell>
          <cell r="B29" t="str">
            <v>연암</v>
          </cell>
          <cell r="C29">
            <v>479</v>
          </cell>
          <cell r="D29" t="str">
            <v>㎥</v>
          </cell>
          <cell r="E29">
            <v>27000</v>
          </cell>
          <cell r="F29">
            <v>12933000</v>
          </cell>
        </row>
        <row r="30">
          <cell r="A30" t="str">
            <v>되메우기</v>
          </cell>
          <cell r="C30">
            <v>1354</v>
          </cell>
          <cell r="D30" t="str">
            <v>㎥</v>
          </cell>
          <cell r="E30">
            <v>900</v>
          </cell>
          <cell r="F30">
            <v>1218600</v>
          </cell>
        </row>
        <row r="31">
          <cell r="A31" t="str">
            <v>바닥 콘크리트</v>
          </cell>
          <cell r="B31" t="str">
            <v>σck=135kg/㎠</v>
          </cell>
          <cell r="C31">
            <v>31</v>
          </cell>
          <cell r="D31" t="str">
            <v>㎥</v>
          </cell>
          <cell r="E31">
            <v>54000</v>
          </cell>
          <cell r="F31">
            <v>1674000</v>
          </cell>
        </row>
        <row r="32">
          <cell r="A32" t="str">
            <v>수로 콘크리트</v>
          </cell>
          <cell r="B32" t="str">
            <v>σck=180kg/㎠</v>
          </cell>
          <cell r="C32">
            <v>2677</v>
          </cell>
          <cell r="D32" t="str">
            <v>㎥</v>
          </cell>
          <cell r="E32">
            <v>100000</v>
          </cell>
          <cell r="F32">
            <v>267700000</v>
          </cell>
        </row>
        <row r="33">
          <cell r="A33" t="str">
            <v>방음벽 기초 철근콘크리트</v>
          </cell>
          <cell r="B33" t="str">
            <v>σck=240kg/㎠</v>
          </cell>
          <cell r="C33">
            <v>237</v>
          </cell>
          <cell r="D33" t="str">
            <v>㎥</v>
          </cell>
          <cell r="E33">
            <v>110000</v>
          </cell>
          <cell r="F33">
            <v>26070000</v>
          </cell>
        </row>
        <row r="34">
          <cell r="A34" t="str">
            <v>방음벽 설치</v>
          </cell>
          <cell r="B34" t="str">
            <v>토공부,칼라,흡음형,H=3.0m,W=4.0m</v>
          </cell>
          <cell r="C34">
            <v>140</v>
          </cell>
          <cell r="D34" t="str">
            <v>m</v>
          </cell>
          <cell r="E34">
            <v>250000</v>
          </cell>
          <cell r="F34">
            <v>35000000</v>
          </cell>
        </row>
        <row r="35">
          <cell r="A35" t="str">
            <v>다) 개 천 내 기</v>
          </cell>
          <cell r="C35">
            <v>0</v>
          </cell>
          <cell r="E35">
            <v>0</v>
          </cell>
          <cell r="F35">
            <v>139780440</v>
          </cell>
        </row>
        <row r="36">
          <cell r="A36" t="str">
            <v>터 파 기</v>
          </cell>
          <cell r="B36" t="str">
            <v>육상,토사</v>
          </cell>
          <cell r="C36">
            <v>6861</v>
          </cell>
          <cell r="D36" t="str">
            <v>㎥</v>
          </cell>
          <cell r="E36">
            <v>740</v>
          </cell>
          <cell r="F36">
            <v>5077140</v>
          </cell>
        </row>
        <row r="37">
          <cell r="A37" t="str">
            <v>터 파 기</v>
          </cell>
          <cell r="B37" t="str">
            <v>육상,풍화암</v>
          </cell>
          <cell r="C37">
            <v>642</v>
          </cell>
          <cell r="D37" t="str">
            <v>㎥</v>
          </cell>
          <cell r="E37">
            <v>22000</v>
          </cell>
          <cell r="F37">
            <v>14124000</v>
          </cell>
        </row>
        <row r="38">
          <cell r="A38" t="str">
            <v>되메우기</v>
          </cell>
          <cell r="C38">
            <v>3002</v>
          </cell>
          <cell r="D38" t="str">
            <v>㎥</v>
          </cell>
          <cell r="E38">
            <v>900</v>
          </cell>
          <cell r="F38">
            <v>2701800</v>
          </cell>
        </row>
        <row r="39">
          <cell r="A39" t="str">
            <v>떼 입히기</v>
          </cell>
          <cell r="B39" t="str">
            <v>줄떼</v>
          </cell>
          <cell r="C39">
            <v>83</v>
          </cell>
          <cell r="D39" t="str">
            <v>㎡</v>
          </cell>
          <cell r="E39">
            <v>4700</v>
          </cell>
          <cell r="F39">
            <v>390100</v>
          </cell>
        </row>
        <row r="40">
          <cell r="A40" t="str">
            <v>떼 입히기</v>
          </cell>
          <cell r="B40" t="str">
            <v>평떼</v>
          </cell>
          <cell r="C40">
            <v>1288</v>
          </cell>
          <cell r="D40" t="str">
            <v>㎡</v>
          </cell>
          <cell r="E40">
            <v>6800</v>
          </cell>
          <cell r="F40">
            <v>8758400</v>
          </cell>
        </row>
        <row r="41">
          <cell r="A41" t="str">
            <v>측구 둑쌓기</v>
          </cell>
          <cell r="B41" t="str">
            <v>토사,인력</v>
          </cell>
          <cell r="C41">
            <v>34</v>
          </cell>
          <cell r="D41" t="str">
            <v>㎥</v>
          </cell>
          <cell r="E41">
            <v>6000</v>
          </cell>
          <cell r="F41">
            <v>204000</v>
          </cell>
        </row>
        <row r="42">
          <cell r="A42" t="str">
            <v>바닥 콘크리트</v>
          </cell>
          <cell r="B42" t="str">
            <v>σck=135kg/㎠</v>
          </cell>
          <cell r="C42">
            <v>239</v>
          </cell>
          <cell r="D42" t="str">
            <v>㎥</v>
          </cell>
          <cell r="E42">
            <v>19000</v>
          </cell>
          <cell r="F42">
            <v>4541000</v>
          </cell>
        </row>
        <row r="43">
          <cell r="A43" t="str">
            <v>수로 철근콘크리트</v>
          </cell>
          <cell r="B43" t="str">
            <v>σck=240kg/㎠</v>
          </cell>
          <cell r="C43">
            <v>1552</v>
          </cell>
          <cell r="D43" t="str">
            <v>㎥</v>
          </cell>
          <cell r="E43">
            <v>67000</v>
          </cell>
          <cell r="F43">
            <v>103984000</v>
          </cell>
        </row>
        <row r="44">
          <cell r="A44" t="str">
            <v>라) 길 내 기</v>
          </cell>
          <cell r="C44">
            <v>0</v>
          </cell>
          <cell r="E44">
            <v>0</v>
          </cell>
          <cell r="F44">
            <v>387494880</v>
          </cell>
        </row>
        <row r="45">
          <cell r="A45" t="str">
            <v>깍    기</v>
          </cell>
          <cell r="B45" t="str">
            <v>토사</v>
          </cell>
          <cell r="C45">
            <v>15936</v>
          </cell>
          <cell r="D45" t="str">
            <v>㎥</v>
          </cell>
          <cell r="E45">
            <v>680</v>
          </cell>
          <cell r="F45">
            <v>10836480</v>
          </cell>
        </row>
        <row r="46">
          <cell r="A46" t="str">
            <v>깍    기</v>
          </cell>
          <cell r="B46" t="str">
            <v>풍화암</v>
          </cell>
          <cell r="C46">
            <v>130</v>
          </cell>
          <cell r="D46" t="str">
            <v>㎥</v>
          </cell>
          <cell r="E46">
            <v>1400</v>
          </cell>
          <cell r="F46">
            <v>182000</v>
          </cell>
        </row>
        <row r="47">
          <cell r="A47" t="str">
            <v>돋    기</v>
          </cell>
          <cell r="B47" t="str">
            <v>유용토,L=1,470m</v>
          </cell>
          <cell r="C47">
            <v>13804</v>
          </cell>
          <cell r="D47" t="str">
            <v>㎥</v>
          </cell>
          <cell r="E47">
            <v>2000</v>
          </cell>
          <cell r="F47">
            <v>27608000</v>
          </cell>
        </row>
        <row r="48">
          <cell r="A48" t="str">
            <v>측구 터파기</v>
          </cell>
          <cell r="B48" t="str">
            <v>인력</v>
          </cell>
          <cell r="C48">
            <v>1447</v>
          </cell>
          <cell r="D48" t="str">
            <v>㎥</v>
          </cell>
          <cell r="E48">
            <v>6000</v>
          </cell>
          <cell r="F48">
            <v>8682000</v>
          </cell>
        </row>
        <row r="49">
          <cell r="A49" t="str">
            <v>측구 둑쌓기</v>
          </cell>
          <cell r="B49" t="str">
            <v>인력</v>
          </cell>
          <cell r="C49">
            <v>167</v>
          </cell>
          <cell r="D49" t="str">
            <v>㎥</v>
          </cell>
          <cell r="E49">
            <v>6000</v>
          </cell>
          <cell r="F49">
            <v>1002000</v>
          </cell>
        </row>
        <row r="50">
          <cell r="A50" t="str">
            <v>떼 입히기</v>
          </cell>
          <cell r="B50" t="str">
            <v>평떼</v>
          </cell>
          <cell r="C50">
            <v>5351</v>
          </cell>
          <cell r="D50" t="str">
            <v>㎡</v>
          </cell>
          <cell r="E50">
            <v>6800</v>
          </cell>
          <cell r="F50">
            <v>36386800</v>
          </cell>
        </row>
        <row r="51">
          <cell r="A51" t="str">
            <v>떼 입히기</v>
          </cell>
          <cell r="B51" t="str">
            <v>줄떼</v>
          </cell>
          <cell r="C51">
            <v>5708</v>
          </cell>
          <cell r="D51" t="str">
            <v>㎡</v>
          </cell>
          <cell r="E51">
            <v>4700</v>
          </cell>
          <cell r="F51">
            <v>26827600</v>
          </cell>
        </row>
        <row r="52">
          <cell r="A52" t="str">
            <v>비탈면 보호 녹화공</v>
          </cell>
          <cell r="B52" t="str">
            <v>암절개면,t=4cm</v>
          </cell>
          <cell r="C52">
            <v>336</v>
          </cell>
          <cell r="D52" t="str">
            <v>㎡</v>
          </cell>
          <cell r="E52">
            <v>25000</v>
          </cell>
          <cell r="F52">
            <v>8400000</v>
          </cell>
        </row>
        <row r="53">
          <cell r="A53" t="str">
            <v>포장 콘크리트</v>
          </cell>
          <cell r="B53" t="str">
            <v>t=20cm,σbk=40kg/㎠</v>
          </cell>
          <cell r="C53">
            <v>1512</v>
          </cell>
          <cell r="D53" t="str">
            <v>㎥</v>
          </cell>
          <cell r="E53">
            <v>140000</v>
          </cell>
          <cell r="F53">
            <v>211680000</v>
          </cell>
        </row>
        <row r="54">
          <cell r="A54" t="str">
            <v>흄관 부설</v>
          </cell>
          <cell r="B54" t="str">
            <v>φ=100cm,칼라식</v>
          </cell>
          <cell r="C54">
            <v>96</v>
          </cell>
          <cell r="D54" t="str">
            <v>m</v>
          </cell>
          <cell r="E54">
            <v>210000</v>
          </cell>
          <cell r="F54">
            <v>20160000</v>
          </cell>
        </row>
        <row r="55">
          <cell r="A55" t="str">
            <v>울타리설치</v>
          </cell>
          <cell r="B55" t="str">
            <v>H=1.80m,용융아연도망</v>
          </cell>
          <cell r="C55">
            <v>397</v>
          </cell>
          <cell r="D55" t="str">
            <v>m</v>
          </cell>
          <cell r="E55">
            <v>90000</v>
          </cell>
          <cell r="F55">
            <v>35730000</v>
          </cell>
        </row>
        <row r="56">
          <cell r="A56" t="str">
            <v>마) 지    축</v>
          </cell>
          <cell r="C56">
            <v>0</v>
          </cell>
          <cell r="E56">
            <v>0</v>
          </cell>
          <cell r="F56">
            <v>782073800</v>
          </cell>
        </row>
        <row r="57">
          <cell r="A57" t="str">
            <v>깍    기</v>
          </cell>
          <cell r="B57" t="str">
            <v>토사</v>
          </cell>
          <cell r="C57">
            <v>34556</v>
          </cell>
          <cell r="D57" t="str">
            <v>㎥</v>
          </cell>
          <cell r="E57">
            <v>680</v>
          </cell>
          <cell r="F57">
            <v>23498080</v>
          </cell>
        </row>
        <row r="58">
          <cell r="A58" t="str">
            <v>깍    기</v>
          </cell>
          <cell r="B58" t="str">
            <v>풍화암</v>
          </cell>
          <cell r="C58">
            <v>10710</v>
          </cell>
          <cell r="D58" t="str">
            <v>㎥</v>
          </cell>
          <cell r="E58">
            <v>1400</v>
          </cell>
          <cell r="F58">
            <v>14994000</v>
          </cell>
        </row>
        <row r="59">
          <cell r="A59" t="str">
            <v>터 파 기</v>
          </cell>
          <cell r="B59" t="str">
            <v>토사</v>
          </cell>
          <cell r="C59">
            <v>2191</v>
          </cell>
          <cell r="D59" t="str">
            <v>㎥</v>
          </cell>
          <cell r="E59">
            <v>740</v>
          </cell>
          <cell r="F59">
            <v>1621340</v>
          </cell>
        </row>
        <row r="60">
          <cell r="A60" t="str">
            <v>터 파 기</v>
          </cell>
          <cell r="B60" t="str">
            <v>풍화암</v>
          </cell>
          <cell r="C60">
            <v>423</v>
          </cell>
          <cell r="D60" t="str">
            <v>㎥</v>
          </cell>
          <cell r="E60">
            <v>22000</v>
          </cell>
          <cell r="F60">
            <v>9306000</v>
          </cell>
        </row>
        <row r="61">
          <cell r="A61" t="str">
            <v>되메우기</v>
          </cell>
          <cell r="B61" t="str">
            <v>토사</v>
          </cell>
          <cell r="C61">
            <v>591</v>
          </cell>
          <cell r="D61" t="str">
            <v>㎥</v>
          </cell>
          <cell r="E61">
            <v>900</v>
          </cell>
          <cell r="F61">
            <v>531900</v>
          </cell>
        </row>
        <row r="62">
          <cell r="A62" t="str">
            <v>돋    기</v>
          </cell>
          <cell r="B62" t="str">
            <v>유용토,L=1470m</v>
          </cell>
          <cell r="C62">
            <v>210598</v>
          </cell>
          <cell r="D62" t="str">
            <v>㎥</v>
          </cell>
          <cell r="E62">
            <v>2000</v>
          </cell>
          <cell r="F62">
            <v>421196000</v>
          </cell>
        </row>
        <row r="63">
          <cell r="A63" t="str">
            <v>층 따 기</v>
          </cell>
          <cell r="B63" t="str">
            <v>H=50cm</v>
          </cell>
          <cell r="C63">
            <v>259</v>
          </cell>
          <cell r="D63" t="str">
            <v>㎥</v>
          </cell>
          <cell r="E63">
            <v>420</v>
          </cell>
          <cell r="F63">
            <v>108780</v>
          </cell>
        </row>
        <row r="64">
          <cell r="A64" t="str">
            <v>떼 입히기</v>
          </cell>
          <cell r="B64" t="str">
            <v>줄떼</v>
          </cell>
          <cell r="C64">
            <v>11678</v>
          </cell>
          <cell r="D64" t="str">
            <v>㎡</v>
          </cell>
          <cell r="E64">
            <v>4700</v>
          </cell>
          <cell r="F64">
            <v>54886600</v>
          </cell>
        </row>
        <row r="65">
          <cell r="A65" t="str">
            <v>떼 입히기</v>
          </cell>
          <cell r="B65" t="str">
            <v>평떼</v>
          </cell>
          <cell r="C65">
            <v>1213</v>
          </cell>
          <cell r="D65" t="str">
            <v>㎡</v>
          </cell>
          <cell r="E65">
            <v>6800</v>
          </cell>
          <cell r="F65">
            <v>8248400</v>
          </cell>
        </row>
        <row r="66">
          <cell r="A66" t="str">
            <v>측구 터파기</v>
          </cell>
          <cell r="B66" t="str">
            <v>토사,인력</v>
          </cell>
          <cell r="C66">
            <v>1491</v>
          </cell>
          <cell r="D66" t="str">
            <v>㎥</v>
          </cell>
          <cell r="E66">
            <v>6000</v>
          </cell>
          <cell r="F66">
            <v>8946000</v>
          </cell>
        </row>
        <row r="67">
          <cell r="A67" t="str">
            <v>측구 둑쌓기</v>
          </cell>
          <cell r="B67" t="str">
            <v>토사,인력</v>
          </cell>
          <cell r="C67">
            <v>214</v>
          </cell>
          <cell r="D67" t="str">
            <v>㎥</v>
          </cell>
          <cell r="E67">
            <v>6000</v>
          </cell>
          <cell r="F67">
            <v>1284000</v>
          </cell>
        </row>
        <row r="68">
          <cell r="A68" t="str">
            <v>깎기비탈면 고르기</v>
          </cell>
          <cell r="B68" t="str">
            <v>풍화암</v>
          </cell>
          <cell r="C68">
            <v>495</v>
          </cell>
          <cell r="D68" t="str">
            <v>㎡</v>
          </cell>
          <cell r="E68">
            <v>1500</v>
          </cell>
          <cell r="F68">
            <v>742500</v>
          </cell>
        </row>
        <row r="69">
          <cell r="A69" t="str">
            <v>노면 고르기</v>
          </cell>
          <cell r="C69">
            <v>3845</v>
          </cell>
          <cell r="D69" t="str">
            <v>㎡</v>
          </cell>
          <cell r="E69">
            <v>1500</v>
          </cell>
          <cell r="F69">
            <v>5767500</v>
          </cell>
        </row>
        <row r="70">
          <cell r="A70" t="str">
            <v>돋기비탈면 돌붙임</v>
          </cell>
          <cell r="B70" t="str">
            <v>버럭유용,t=35cm</v>
          </cell>
          <cell r="C70">
            <v>4791</v>
          </cell>
          <cell r="D70" t="str">
            <v>㎡</v>
          </cell>
          <cell r="E70">
            <v>20000</v>
          </cell>
          <cell r="F70">
            <v>95820000</v>
          </cell>
        </row>
        <row r="71">
          <cell r="A71" t="str">
            <v>표 토 제 거</v>
          </cell>
          <cell r="B71" t="str">
            <v>답구간,t=50cm</v>
          </cell>
          <cell r="C71">
            <v>20225</v>
          </cell>
          <cell r="D71" t="str">
            <v>㎡</v>
          </cell>
          <cell r="E71">
            <v>300</v>
          </cell>
          <cell r="F71">
            <v>6067500</v>
          </cell>
        </row>
        <row r="72">
          <cell r="A72" t="str">
            <v>표 토 제 거</v>
          </cell>
          <cell r="B72" t="str">
            <v>답외구간,t=15cm</v>
          </cell>
          <cell r="C72">
            <v>28396</v>
          </cell>
          <cell r="D72" t="str">
            <v>㎡</v>
          </cell>
          <cell r="E72">
            <v>200</v>
          </cell>
          <cell r="F72">
            <v>5679200</v>
          </cell>
        </row>
        <row r="73">
          <cell r="A73" t="str">
            <v>수로 콘크리트</v>
          </cell>
          <cell r="B73" t="str">
            <v>σck=180kg/㎠</v>
          </cell>
          <cell r="C73">
            <v>1402</v>
          </cell>
          <cell r="D73" t="str">
            <v>㎥</v>
          </cell>
          <cell r="E73">
            <v>88000</v>
          </cell>
          <cell r="F73">
            <v>123376000</v>
          </cell>
        </row>
        <row r="74">
          <cell r="A74" t="str">
            <v>2.교    량</v>
          </cell>
          <cell r="C74">
            <v>0</v>
          </cell>
          <cell r="E74">
            <v>0</v>
          </cell>
          <cell r="F74">
            <v>525399920</v>
          </cell>
        </row>
        <row r="75">
          <cell r="A75" t="str">
            <v>터 파 기</v>
          </cell>
          <cell r="B75" t="str">
            <v>육상,토사</v>
          </cell>
          <cell r="C75">
            <v>3628</v>
          </cell>
          <cell r="D75" t="str">
            <v>㎥</v>
          </cell>
          <cell r="E75">
            <v>740</v>
          </cell>
          <cell r="F75">
            <v>2684720</v>
          </cell>
        </row>
        <row r="76">
          <cell r="A76" t="str">
            <v>터 파 기</v>
          </cell>
          <cell r="B76" t="str">
            <v>수중,토사</v>
          </cell>
          <cell r="C76">
            <v>1199</v>
          </cell>
          <cell r="D76" t="str">
            <v>㎥</v>
          </cell>
          <cell r="E76">
            <v>1000</v>
          </cell>
          <cell r="F76">
            <v>1199000</v>
          </cell>
        </row>
        <row r="77">
          <cell r="A77" t="str">
            <v>되메우기</v>
          </cell>
          <cell r="B77" t="str">
            <v>토사</v>
          </cell>
          <cell r="C77">
            <v>990</v>
          </cell>
          <cell r="D77" t="str">
            <v>㎥</v>
          </cell>
          <cell r="E77">
            <v>900</v>
          </cell>
          <cell r="F77">
            <v>891000</v>
          </cell>
        </row>
        <row r="78">
          <cell r="A78" t="str">
            <v>기초 막돌 다짐</v>
          </cell>
          <cell r="B78" t="str">
            <v>버럭유용</v>
          </cell>
          <cell r="C78">
            <v>1786</v>
          </cell>
          <cell r="D78" t="str">
            <v>㎥</v>
          </cell>
          <cell r="E78">
            <v>20000</v>
          </cell>
          <cell r="F78">
            <v>35720000</v>
          </cell>
        </row>
        <row r="79">
          <cell r="A79" t="str">
            <v>구조물 뒷채움</v>
          </cell>
          <cell r="B79" t="str">
            <v>버럭유용</v>
          </cell>
          <cell r="C79">
            <v>1260</v>
          </cell>
          <cell r="D79" t="str">
            <v>㎥</v>
          </cell>
          <cell r="E79">
            <v>20000</v>
          </cell>
          <cell r="F79">
            <v>25200000</v>
          </cell>
        </row>
        <row r="80">
          <cell r="A80" t="str">
            <v>P.H.C 파일박기</v>
          </cell>
          <cell r="B80" t="str">
            <v>φ300mm,L=6m 직항</v>
          </cell>
          <cell r="C80">
            <v>68</v>
          </cell>
          <cell r="D80" t="str">
            <v>본</v>
          </cell>
          <cell r="E80">
            <v>200000</v>
          </cell>
          <cell r="F80">
            <v>13600000</v>
          </cell>
        </row>
        <row r="81">
          <cell r="A81" t="str">
            <v>P.H.C 파일박기</v>
          </cell>
          <cell r="B81" t="str">
            <v>φ400mm,L=6m 직항</v>
          </cell>
          <cell r="C81">
            <v>141</v>
          </cell>
          <cell r="D81" t="str">
            <v>본</v>
          </cell>
          <cell r="E81">
            <v>230000</v>
          </cell>
          <cell r="F81">
            <v>32430000</v>
          </cell>
        </row>
        <row r="82">
          <cell r="A82" t="str">
            <v>바닥 콘크리트</v>
          </cell>
          <cell r="B82" t="str">
            <v>σck=135kg/㎠</v>
          </cell>
          <cell r="C82">
            <v>68</v>
          </cell>
          <cell r="D82" t="str">
            <v>㎥</v>
          </cell>
          <cell r="E82">
            <v>19000</v>
          </cell>
          <cell r="F82">
            <v>1292000</v>
          </cell>
        </row>
        <row r="83">
          <cell r="A83" t="str">
            <v>교대 기초 철근콘크리트</v>
          </cell>
          <cell r="B83" t="str">
            <v>σck=240kg/㎠</v>
          </cell>
          <cell r="C83">
            <v>95</v>
          </cell>
          <cell r="D83" t="str">
            <v>㎥</v>
          </cell>
          <cell r="E83">
            <v>58000</v>
          </cell>
          <cell r="F83">
            <v>5510000</v>
          </cell>
        </row>
        <row r="84">
          <cell r="A84" t="str">
            <v>교대 구체 철근콘크리트</v>
          </cell>
          <cell r="B84" t="str">
            <v>σck=240kg/㎠</v>
          </cell>
          <cell r="C84">
            <v>161</v>
          </cell>
          <cell r="D84" t="str">
            <v>㎥</v>
          </cell>
          <cell r="E84">
            <v>147000</v>
          </cell>
          <cell r="F84">
            <v>23667000</v>
          </cell>
        </row>
        <row r="85">
          <cell r="A85" t="str">
            <v>교각 기초 철근콘크리트</v>
          </cell>
          <cell r="B85" t="str">
            <v>σck=240kg/㎠</v>
          </cell>
          <cell r="C85">
            <v>69</v>
          </cell>
          <cell r="D85" t="str">
            <v>㎥</v>
          </cell>
          <cell r="E85">
            <v>70000</v>
          </cell>
          <cell r="F85">
            <v>4830000</v>
          </cell>
        </row>
        <row r="86">
          <cell r="A86" t="str">
            <v>교각 구체 철근콘크리트</v>
          </cell>
          <cell r="B86" t="str">
            <v>σck=240kg/㎠</v>
          </cell>
          <cell r="C86">
            <v>99</v>
          </cell>
          <cell r="D86" t="str">
            <v>㎥</v>
          </cell>
          <cell r="E86">
            <v>250000</v>
          </cell>
          <cell r="F86">
            <v>24750000</v>
          </cell>
        </row>
        <row r="87">
          <cell r="A87" t="str">
            <v>네오프랜패드설치</v>
          </cell>
          <cell r="B87" t="str">
            <v>1620x450x16mm</v>
          </cell>
          <cell r="C87">
            <v>6</v>
          </cell>
          <cell r="D87" t="str">
            <v>개</v>
          </cell>
          <cell r="E87">
            <v>30000</v>
          </cell>
          <cell r="F87">
            <v>180000</v>
          </cell>
        </row>
        <row r="88">
          <cell r="A88" t="str">
            <v>R.C슬래브 철근콘크리트</v>
          </cell>
          <cell r="B88" t="str">
            <v>σck=240kg/㎠</v>
          </cell>
          <cell r="C88">
            <v>139</v>
          </cell>
          <cell r="D88" t="str">
            <v>㎥</v>
          </cell>
          <cell r="E88">
            <v>140000</v>
          </cell>
          <cell r="F88">
            <v>19460000</v>
          </cell>
        </row>
        <row r="89">
          <cell r="A89" t="str">
            <v>교면방수</v>
          </cell>
          <cell r="B89" t="str">
            <v>침투식액체,2회</v>
          </cell>
          <cell r="C89">
            <v>271</v>
          </cell>
          <cell r="D89" t="str">
            <v>㎡</v>
          </cell>
          <cell r="E89">
            <v>4200</v>
          </cell>
          <cell r="F89">
            <v>1138200</v>
          </cell>
        </row>
        <row r="90">
          <cell r="A90" t="str">
            <v>난간설치</v>
          </cell>
          <cell r="B90" t="str">
            <v>STS PIPE,H=1.0m</v>
          </cell>
          <cell r="C90">
            <v>30</v>
          </cell>
          <cell r="D90" t="str">
            <v>m</v>
          </cell>
          <cell r="E90">
            <v>85000</v>
          </cell>
          <cell r="F90">
            <v>2550000</v>
          </cell>
        </row>
        <row r="91">
          <cell r="A91" t="str">
            <v>함형 철근콘크리트</v>
          </cell>
          <cell r="B91" t="str">
            <v>σck=240kg/㎠</v>
          </cell>
          <cell r="C91">
            <v>535</v>
          </cell>
          <cell r="D91" t="str">
            <v>㎥</v>
          </cell>
          <cell r="E91">
            <v>140000</v>
          </cell>
          <cell r="F91">
            <v>74900000</v>
          </cell>
        </row>
        <row r="92">
          <cell r="A92" t="str">
            <v>램프 철근콘크리트</v>
          </cell>
          <cell r="B92" t="str">
            <v>σck=240kg/㎠</v>
          </cell>
          <cell r="C92">
            <v>290</v>
          </cell>
          <cell r="D92" t="str">
            <v>㎥</v>
          </cell>
          <cell r="E92">
            <v>54000</v>
          </cell>
          <cell r="F92">
            <v>15660000</v>
          </cell>
        </row>
        <row r="93">
          <cell r="A93" t="str">
            <v>집수정 철근콘크리트</v>
          </cell>
          <cell r="B93" t="str">
            <v>σck=240kg/㎠</v>
          </cell>
          <cell r="C93">
            <v>8</v>
          </cell>
          <cell r="D93" t="str">
            <v>㎥</v>
          </cell>
          <cell r="E93">
            <v>115000</v>
          </cell>
          <cell r="F93">
            <v>920000</v>
          </cell>
        </row>
        <row r="94">
          <cell r="A94" t="str">
            <v>중력식 옹벽 콘크리트</v>
          </cell>
          <cell r="B94" t="str">
            <v>σck=180kg/㎠</v>
          </cell>
          <cell r="C94">
            <v>211</v>
          </cell>
          <cell r="D94" t="str">
            <v>㎥</v>
          </cell>
          <cell r="E94">
            <v>60000</v>
          </cell>
          <cell r="F94">
            <v>12660000</v>
          </cell>
        </row>
        <row r="95">
          <cell r="A95" t="str">
            <v>철근콘크리트 깨기</v>
          </cell>
          <cell r="B95" t="str">
            <v>인력+기계</v>
          </cell>
          <cell r="C95">
            <v>1551</v>
          </cell>
          <cell r="D95" t="str">
            <v>㎥</v>
          </cell>
          <cell r="E95">
            <v>100000</v>
          </cell>
          <cell r="F95">
            <v>155100000</v>
          </cell>
        </row>
        <row r="96">
          <cell r="A96" t="str">
            <v>무근콘크리트 깨기</v>
          </cell>
          <cell r="B96" t="str">
            <v>T=30CM미만</v>
          </cell>
          <cell r="C96">
            <v>937</v>
          </cell>
          <cell r="D96" t="str">
            <v>㎥</v>
          </cell>
          <cell r="E96">
            <v>20000</v>
          </cell>
          <cell r="F96">
            <v>18740000</v>
          </cell>
        </row>
        <row r="97">
          <cell r="A97" t="str">
            <v>흄관 부설</v>
          </cell>
          <cell r="B97" t="str">
            <v>φ=60cm,칼라식</v>
          </cell>
          <cell r="C97">
            <v>596</v>
          </cell>
          <cell r="D97" t="str">
            <v>m</v>
          </cell>
          <cell r="E97">
            <v>87000</v>
          </cell>
          <cell r="F97">
            <v>51852000</v>
          </cell>
        </row>
        <row r="98">
          <cell r="A98" t="str">
            <v>물 푸 기</v>
          </cell>
          <cell r="B98" t="str">
            <v>φ100mm</v>
          </cell>
          <cell r="C98">
            <v>466</v>
          </cell>
          <cell r="D98" t="str">
            <v>시간</v>
          </cell>
          <cell r="E98">
            <v>1000</v>
          </cell>
          <cell r="F98">
            <v>466000</v>
          </cell>
        </row>
        <row r="99">
          <cell r="A99" t="str">
            <v>3.구    교</v>
          </cell>
          <cell r="C99">
            <v>0</v>
          </cell>
          <cell r="E99">
            <v>0</v>
          </cell>
          <cell r="F99">
            <v>419263120</v>
          </cell>
        </row>
        <row r="100">
          <cell r="A100" t="str">
            <v>터 파 기</v>
          </cell>
          <cell r="B100" t="str">
            <v>육상,토사</v>
          </cell>
          <cell r="C100">
            <v>7773</v>
          </cell>
          <cell r="D100" t="str">
            <v>㎥</v>
          </cell>
          <cell r="E100">
            <v>740</v>
          </cell>
          <cell r="F100">
            <v>5752020</v>
          </cell>
        </row>
        <row r="101">
          <cell r="A101" t="str">
            <v>되메우기</v>
          </cell>
          <cell r="B101" t="str">
            <v>토사</v>
          </cell>
          <cell r="C101">
            <v>539</v>
          </cell>
          <cell r="D101" t="str">
            <v>㎥</v>
          </cell>
          <cell r="E101">
            <v>900</v>
          </cell>
          <cell r="F101">
            <v>485100</v>
          </cell>
        </row>
        <row r="102">
          <cell r="A102" t="str">
            <v>기초 막돌 다짐</v>
          </cell>
          <cell r="B102" t="str">
            <v>버럭유용</v>
          </cell>
          <cell r="C102">
            <v>1216</v>
          </cell>
          <cell r="D102" t="str">
            <v>㎥</v>
          </cell>
          <cell r="E102">
            <v>20000</v>
          </cell>
          <cell r="F102">
            <v>24320000</v>
          </cell>
        </row>
        <row r="103">
          <cell r="A103" t="str">
            <v>구조물 뒷채움</v>
          </cell>
          <cell r="B103" t="str">
            <v>버럭유용</v>
          </cell>
          <cell r="C103">
            <v>4647</v>
          </cell>
          <cell r="D103" t="str">
            <v>㎥</v>
          </cell>
          <cell r="E103">
            <v>20000</v>
          </cell>
          <cell r="F103">
            <v>92940000</v>
          </cell>
        </row>
        <row r="104">
          <cell r="A104" t="str">
            <v>바닥 콘크리트</v>
          </cell>
          <cell r="B104" t="str">
            <v>σck=135kg/㎠</v>
          </cell>
          <cell r="C104">
            <v>124</v>
          </cell>
          <cell r="D104" t="str">
            <v>㎥</v>
          </cell>
          <cell r="E104">
            <v>28000</v>
          </cell>
          <cell r="F104">
            <v>3472000</v>
          </cell>
        </row>
        <row r="105">
          <cell r="A105" t="str">
            <v>함형 철근콘크리트</v>
          </cell>
          <cell r="B105" t="str">
            <v>σck=240kg/㎠</v>
          </cell>
          <cell r="C105">
            <v>1495</v>
          </cell>
          <cell r="D105" t="str">
            <v>㎥</v>
          </cell>
          <cell r="E105">
            <v>176000</v>
          </cell>
          <cell r="F105">
            <v>263120000</v>
          </cell>
        </row>
        <row r="106">
          <cell r="A106" t="str">
            <v>램프 철근콘크리트</v>
          </cell>
          <cell r="B106" t="str">
            <v>σck=240kg/㎠</v>
          </cell>
          <cell r="C106">
            <v>226</v>
          </cell>
          <cell r="D106" t="str">
            <v>㎥</v>
          </cell>
          <cell r="E106">
            <v>54000</v>
          </cell>
          <cell r="F106">
            <v>12204000</v>
          </cell>
        </row>
        <row r="107">
          <cell r="A107" t="str">
            <v>집수정 철근콘크리트</v>
          </cell>
          <cell r="B107" t="str">
            <v>σck=240kg/㎠</v>
          </cell>
          <cell r="C107">
            <v>138</v>
          </cell>
          <cell r="D107" t="str">
            <v>㎥</v>
          </cell>
          <cell r="E107">
            <v>115000</v>
          </cell>
          <cell r="F107">
            <v>15870000</v>
          </cell>
        </row>
        <row r="108">
          <cell r="A108" t="str">
            <v>집수정 뚜껑제작설치</v>
          </cell>
          <cell r="B108" t="str">
            <v>스틸그레팅</v>
          </cell>
          <cell r="C108">
            <v>8</v>
          </cell>
          <cell r="D108" t="str">
            <v>개</v>
          </cell>
          <cell r="E108">
            <v>100000</v>
          </cell>
          <cell r="F108">
            <v>800000</v>
          </cell>
        </row>
        <row r="109">
          <cell r="A109" t="str">
            <v>무근콘크리트 깨기</v>
          </cell>
          <cell r="B109" t="str">
            <v>t=30cm미만</v>
          </cell>
          <cell r="C109">
            <v>15</v>
          </cell>
          <cell r="D109" t="str">
            <v>㎥</v>
          </cell>
          <cell r="E109">
            <v>20000</v>
          </cell>
          <cell r="F109">
            <v>300000</v>
          </cell>
        </row>
        <row r="110">
          <cell r="A110" t="str">
            <v>4. 터    널</v>
          </cell>
          <cell r="C110">
            <v>0</v>
          </cell>
          <cell r="E110">
            <v>0</v>
          </cell>
          <cell r="F110">
            <v>33642335560</v>
          </cell>
        </row>
        <row r="111">
          <cell r="A111" t="str">
            <v>가)개 착 식 터 널</v>
          </cell>
          <cell r="C111">
            <v>0</v>
          </cell>
          <cell r="E111">
            <v>0</v>
          </cell>
          <cell r="F111">
            <v>11291935400</v>
          </cell>
        </row>
        <row r="112">
          <cell r="A112" t="str">
            <v>깍    기</v>
          </cell>
          <cell r="B112" t="str">
            <v>토사</v>
          </cell>
          <cell r="C112">
            <v>145185</v>
          </cell>
          <cell r="D112" t="str">
            <v>㎥</v>
          </cell>
          <cell r="E112">
            <v>680</v>
          </cell>
          <cell r="F112">
            <v>98725800</v>
          </cell>
        </row>
        <row r="113">
          <cell r="A113" t="str">
            <v>깍    기</v>
          </cell>
          <cell r="B113" t="str">
            <v>풍화암</v>
          </cell>
          <cell r="C113">
            <v>240495</v>
          </cell>
          <cell r="D113" t="str">
            <v>㎥</v>
          </cell>
          <cell r="E113">
            <v>1400</v>
          </cell>
          <cell r="F113">
            <v>336693000</v>
          </cell>
        </row>
        <row r="114">
          <cell r="A114" t="str">
            <v>깍    기</v>
          </cell>
          <cell r="B114" t="str">
            <v>연암</v>
          </cell>
          <cell r="C114">
            <v>41003</v>
          </cell>
          <cell r="D114" t="str">
            <v>㎥</v>
          </cell>
          <cell r="E114">
            <v>10000</v>
          </cell>
          <cell r="F114">
            <v>410030000</v>
          </cell>
        </row>
        <row r="115">
          <cell r="A115" t="str">
            <v>깍    기</v>
          </cell>
          <cell r="B115" t="str">
            <v>경암</v>
          </cell>
          <cell r="C115">
            <v>24641</v>
          </cell>
          <cell r="D115" t="str">
            <v>㎥</v>
          </cell>
          <cell r="E115">
            <v>18000</v>
          </cell>
          <cell r="F115">
            <v>443538000</v>
          </cell>
        </row>
        <row r="116">
          <cell r="A116" t="str">
            <v>되메우기</v>
          </cell>
          <cell r="C116">
            <v>294749</v>
          </cell>
          <cell r="D116" t="str">
            <v>㎥</v>
          </cell>
          <cell r="E116">
            <v>900</v>
          </cell>
          <cell r="F116">
            <v>265274100</v>
          </cell>
        </row>
        <row r="117">
          <cell r="A117" t="str">
            <v>돋    기</v>
          </cell>
          <cell r="B117" t="str">
            <v>유용토,L=1,470m</v>
          </cell>
          <cell r="C117">
            <v>10707</v>
          </cell>
          <cell r="D117" t="str">
            <v>㎥</v>
          </cell>
          <cell r="E117">
            <v>2000</v>
          </cell>
          <cell r="F117">
            <v>21414000</v>
          </cell>
        </row>
        <row r="118">
          <cell r="A118" t="str">
            <v>노면 고르기</v>
          </cell>
          <cell r="C118">
            <v>14017</v>
          </cell>
          <cell r="D118" t="str">
            <v>㎡</v>
          </cell>
          <cell r="E118">
            <v>1500</v>
          </cell>
          <cell r="F118">
            <v>21025500</v>
          </cell>
        </row>
        <row r="119">
          <cell r="A119" t="str">
            <v>산마루측구 터파기</v>
          </cell>
          <cell r="C119">
            <v>136</v>
          </cell>
          <cell r="D119" t="str">
            <v>㎥</v>
          </cell>
          <cell r="E119">
            <v>6000</v>
          </cell>
          <cell r="F119">
            <v>816000</v>
          </cell>
        </row>
        <row r="120">
          <cell r="A120" t="str">
            <v>무근 콘크리트채움</v>
          </cell>
          <cell r="B120" t="str">
            <v>σck=150Kg/㎠</v>
          </cell>
          <cell r="C120">
            <v>604</v>
          </cell>
          <cell r="D120" t="str">
            <v>㎥</v>
          </cell>
          <cell r="E120">
            <v>19000</v>
          </cell>
          <cell r="F120">
            <v>11476000</v>
          </cell>
        </row>
        <row r="121">
          <cell r="A121" t="str">
            <v>바닥 콘크리트</v>
          </cell>
          <cell r="B121" t="str">
            <v>σck=135Kg/㎠</v>
          </cell>
          <cell r="C121">
            <v>3082</v>
          </cell>
          <cell r="D121" t="str">
            <v>㎥</v>
          </cell>
          <cell r="E121">
            <v>19000</v>
          </cell>
          <cell r="F121">
            <v>58558000</v>
          </cell>
        </row>
        <row r="122">
          <cell r="A122" t="str">
            <v>라이닝철근콘크리트</v>
          </cell>
          <cell r="B122" t="str">
            <v>σck=240Kg/㎠</v>
          </cell>
          <cell r="C122">
            <v>23363</v>
          </cell>
          <cell r="D122" t="str">
            <v>㎥</v>
          </cell>
          <cell r="E122">
            <v>100000</v>
          </cell>
          <cell r="F122">
            <v>2336300000</v>
          </cell>
        </row>
        <row r="123">
          <cell r="A123" t="str">
            <v>라멘 철근콘크리트</v>
          </cell>
          <cell r="B123" t="str">
            <v>σck=240kg/㎠</v>
          </cell>
          <cell r="C123">
            <v>33412</v>
          </cell>
          <cell r="D123" t="str">
            <v>㎥</v>
          </cell>
          <cell r="E123">
            <v>170000</v>
          </cell>
          <cell r="F123">
            <v>5680040000</v>
          </cell>
        </row>
        <row r="124">
          <cell r="A124" t="str">
            <v>익벽 기초콘크리트</v>
          </cell>
          <cell r="B124" t="str">
            <v>σck=180Kg/㎠</v>
          </cell>
          <cell r="C124">
            <v>23</v>
          </cell>
          <cell r="D124" t="str">
            <v>㎥</v>
          </cell>
          <cell r="E124">
            <v>20000</v>
          </cell>
          <cell r="F124">
            <v>460000</v>
          </cell>
        </row>
        <row r="125">
          <cell r="A125" t="str">
            <v>익벽 구체철근콘크리트</v>
          </cell>
          <cell r="B125" t="str">
            <v>σck=240Kg/㎠</v>
          </cell>
          <cell r="C125">
            <v>313</v>
          </cell>
          <cell r="D125" t="str">
            <v>㎥</v>
          </cell>
          <cell r="E125">
            <v>190000</v>
          </cell>
          <cell r="F125">
            <v>59470000</v>
          </cell>
        </row>
        <row r="126">
          <cell r="A126" t="str">
            <v>접합부 철근콘크리트</v>
          </cell>
          <cell r="B126" t="str">
            <v>σck=240kg/㎠</v>
          </cell>
          <cell r="C126">
            <v>175</v>
          </cell>
          <cell r="D126" t="str">
            <v>㎥</v>
          </cell>
          <cell r="E126">
            <v>200000</v>
          </cell>
          <cell r="F126">
            <v>35000000</v>
          </cell>
        </row>
        <row r="127">
          <cell r="A127" t="str">
            <v>방  수  공</v>
          </cell>
          <cell r="B127" t="str">
            <v>쉬트방수,t=2mm 함형부</v>
          </cell>
          <cell r="C127">
            <v>34732</v>
          </cell>
          <cell r="D127" t="str">
            <v>㎡</v>
          </cell>
          <cell r="E127">
            <v>20000</v>
          </cell>
          <cell r="F127">
            <v>694640000</v>
          </cell>
        </row>
        <row r="128">
          <cell r="A128" t="str">
            <v>방  수  공</v>
          </cell>
          <cell r="B128" t="str">
            <v>쉬트방수,t=2mm 아치부</v>
          </cell>
          <cell r="C128">
            <v>18118</v>
          </cell>
          <cell r="D128" t="str">
            <v>㎡</v>
          </cell>
          <cell r="E128">
            <v>20000</v>
          </cell>
          <cell r="F128">
            <v>362360000</v>
          </cell>
        </row>
        <row r="129">
          <cell r="A129" t="str">
            <v>배수관 부설</v>
          </cell>
          <cell r="B129" t="str">
            <v>THP유공관,φ100mm</v>
          </cell>
          <cell r="C129">
            <v>1524</v>
          </cell>
          <cell r="D129" t="str">
            <v>m</v>
          </cell>
          <cell r="E129">
            <v>20000</v>
          </cell>
          <cell r="F129">
            <v>30480000</v>
          </cell>
        </row>
        <row r="130">
          <cell r="A130" t="str">
            <v>배수로뚜껑제작 설치</v>
          </cell>
          <cell r="B130" t="str">
            <v>50cmX49.5cmX10cm</v>
          </cell>
          <cell r="C130">
            <v>6203</v>
          </cell>
          <cell r="D130" t="str">
            <v>개</v>
          </cell>
          <cell r="E130">
            <v>15000</v>
          </cell>
          <cell r="F130">
            <v>93045000</v>
          </cell>
        </row>
        <row r="131">
          <cell r="A131" t="str">
            <v>열차대피손잡이</v>
          </cell>
          <cell r="B131" t="str">
            <v>스텐레스, φ50.8mmx3mm</v>
          </cell>
          <cell r="C131">
            <v>153</v>
          </cell>
          <cell r="D131" t="str">
            <v>m</v>
          </cell>
          <cell r="E131">
            <v>30000</v>
          </cell>
          <cell r="F131">
            <v>4590000</v>
          </cell>
        </row>
        <row r="132">
          <cell r="A132" t="str">
            <v>공사용 갱문설치</v>
          </cell>
          <cell r="C132">
            <v>8</v>
          </cell>
          <cell r="D132" t="str">
            <v>개소</v>
          </cell>
          <cell r="E132">
            <v>10000000</v>
          </cell>
          <cell r="F132">
            <v>80000000</v>
          </cell>
        </row>
        <row r="133">
          <cell r="A133" t="str">
            <v>공사용 갱문철거</v>
          </cell>
          <cell r="C133">
            <v>8</v>
          </cell>
          <cell r="D133" t="str">
            <v>개소</v>
          </cell>
          <cell r="E133">
            <v>8000000</v>
          </cell>
          <cell r="F133">
            <v>64000000</v>
          </cell>
        </row>
        <row r="134">
          <cell r="A134" t="str">
            <v>갱구부보강</v>
          </cell>
          <cell r="C134">
            <v>8</v>
          </cell>
          <cell r="D134" t="str">
            <v>개소</v>
          </cell>
          <cell r="E134">
            <v>5000000</v>
          </cell>
          <cell r="F134">
            <v>40000000</v>
          </cell>
        </row>
        <row r="135">
          <cell r="A135" t="str">
            <v>갱문부임시방음막설치</v>
          </cell>
          <cell r="C135">
            <v>8</v>
          </cell>
          <cell r="D135" t="str">
            <v>개소</v>
          </cell>
          <cell r="E135">
            <v>10000000</v>
          </cell>
          <cell r="F135">
            <v>80000000</v>
          </cell>
        </row>
        <row r="136">
          <cell r="A136" t="str">
            <v>갱문부임시방음막철거</v>
          </cell>
          <cell r="C136">
            <v>8</v>
          </cell>
          <cell r="D136" t="str">
            <v>개소</v>
          </cell>
          <cell r="E136">
            <v>8000000</v>
          </cell>
          <cell r="F136">
            <v>64000000</v>
          </cell>
        </row>
        <row r="137">
          <cell r="A137" t="str">
            <v>나) NATM 부</v>
          </cell>
          <cell r="C137">
            <v>0</v>
          </cell>
          <cell r="E137">
            <v>0</v>
          </cell>
          <cell r="F137">
            <v>21703780000</v>
          </cell>
        </row>
        <row r="138">
          <cell r="A138" t="str">
            <v>상 반 굴 착</v>
          </cell>
          <cell r="B138" t="str">
            <v>PD-1</v>
          </cell>
          <cell r="C138">
            <v>25029</v>
          </cell>
          <cell r="D138" t="str">
            <v>㎥</v>
          </cell>
          <cell r="E138">
            <v>45000</v>
          </cell>
          <cell r="F138">
            <v>1126305000</v>
          </cell>
        </row>
        <row r="139">
          <cell r="A139" t="str">
            <v>상 반 굴 착</v>
          </cell>
          <cell r="B139" t="str">
            <v>PD-2</v>
          </cell>
          <cell r="C139">
            <v>23740</v>
          </cell>
          <cell r="D139" t="str">
            <v>㎥</v>
          </cell>
          <cell r="E139">
            <v>50000</v>
          </cell>
          <cell r="F139">
            <v>1187000000</v>
          </cell>
        </row>
        <row r="140">
          <cell r="A140" t="str">
            <v>상 반 굴 착</v>
          </cell>
          <cell r="B140" t="str">
            <v>PD-3</v>
          </cell>
          <cell r="C140">
            <v>42613</v>
          </cell>
          <cell r="D140" t="str">
            <v>㎥</v>
          </cell>
          <cell r="E140">
            <v>60000</v>
          </cell>
          <cell r="F140">
            <v>2556780000</v>
          </cell>
        </row>
        <row r="141">
          <cell r="A141" t="str">
            <v>상 반 굴 착</v>
          </cell>
          <cell r="B141" t="str">
            <v>PD-4</v>
          </cell>
          <cell r="C141">
            <v>18635</v>
          </cell>
          <cell r="D141" t="str">
            <v>㎥</v>
          </cell>
          <cell r="E141">
            <v>60000</v>
          </cell>
          <cell r="F141">
            <v>1118100000</v>
          </cell>
        </row>
        <row r="142">
          <cell r="A142" t="str">
            <v>상 반 굴 착</v>
          </cell>
          <cell r="B142" t="str">
            <v>PD-5</v>
          </cell>
          <cell r="C142">
            <v>14958</v>
          </cell>
          <cell r="D142" t="str">
            <v>㎥</v>
          </cell>
          <cell r="E142">
            <v>45000</v>
          </cell>
          <cell r="F142">
            <v>673110000</v>
          </cell>
        </row>
        <row r="143">
          <cell r="A143" t="str">
            <v>하 반 굴 착</v>
          </cell>
          <cell r="B143" t="str">
            <v>PD-1</v>
          </cell>
          <cell r="C143">
            <v>19305</v>
          </cell>
          <cell r="D143" t="str">
            <v>㎥</v>
          </cell>
          <cell r="E143">
            <v>25000</v>
          </cell>
          <cell r="F143">
            <v>482625000</v>
          </cell>
        </row>
        <row r="144">
          <cell r="A144" t="str">
            <v>하 반 굴 착</v>
          </cell>
          <cell r="B144" t="str">
            <v>PD-2</v>
          </cell>
          <cell r="C144">
            <v>18474</v>
          </cell>
          <cell r="D144" t="str">
            <v>㎥</v>
          </cell>
          <cell r="E144">
            <v>30000</v>
          </cell>
          <cell r="F144">
            <v>554220000</v>
          </cell>
        </row>
        <row r="145">
          <cell r="A145" t="str">
            <v>하 반 굴 착</v>
          </cell>
          <cell r="B145" t="str">
            <v>PD-3</v>
          </cell>
          <cell r="C145">
            <v>32466</v>
          </cell>
          <cell r="D145" t="str">
            <v>㎥</v>
          </cell>
          <cell r="E145">
            <v>40000</v>
          </cell>
          <cell r="F145">
            <v>1298640000</v>
          </cell>
        </row>
        <row r="146">
          <cell r="A146" t="str">
            <v>하 반 굴 착</v>
          </cell>
          <cell r="B146" t="str">
            <v>PD-4</v>
          </cell>
          <cell r="C146">
            <v>14112</v>
          </cell>
          <cell r="D146" t="str">
            <v>㎥</v>
          </cell>
          <cell r="E146">
            <v>40000</v>
          </cell>
          <cell r="F146">
            <v>564480000</v>
          </cell>
        </row>
        <row r="147">
          <cell r="A147" t="str">
            <v>하 반 굴 착</v>
          </cell>
          <cell r="B147" t="str">
            <v>PD-5</v>
          </cell>
          <cell r="C147">
            <v>11218</v>
          </cell>
          <cell r="D147" t="str">
            <v>㎥</v>
          </cell>
          <cell r="E147">
            <v>30000</v>
          </cell>
          <cell r="F147">
            <v>336540000</v>
          </cell>
        </row>
        <row r="148">
          <cell r="A148" t="str">
            <v>버 럭 처 리</v>
          </cell>
          <cell r="B148" t="str">
            <v>모암상태,경암</v>
          </cell>
          <cell r="C148">
            <v>169759</v>
          </cell>
          <cell r="D148" t="str">
            <v>㎥</v>
          </cell>
          <cell r="E148">
            <v>5000</v>
          </cell>
          <cell r="F148">
            <v>848795000</v>
          </cell>
        </row>
        <row r="149">
          <cell r="A149" t="str">
            <v>버 럭 처 리</v>
          </cell>
          <cell r="B149" t="str">
            <v>모암상태,연암</v>
          </cell>
          <cell r="C149">
            <v>34271</v>
          </cell>
          <cell r="D149" t="str">
            <v>㎥</v>
          </cell>
          <cell r="E149">
            <v>5000</v>
          </cell>
          <cell r="F149">
            <v>171355000</v>
          </cell>
        </row>
        <row r="150">
          <cell r="A150" t="str">
            <v>버 럭 처 리</v>
          </cell>
          <cell r="B150" t="str">
            <v>모암상태,풍화암</v>
          </cell>
          <cell r="C150">
            <v>27449</v>
          </cell>
          <cell r="D150" t="str">
            <v>㎥</v>
          </cell>
          <cell r="E150">
            <v>5000</v>
          </cell>
          <cell r="F150">
            <v>137245000</v>
          </cell>
        </row>
        <row r="151">
          <cell r="A151" t="str">
            <v>강섬유보강 숏크리트</v>
          </cell>
          <cell r="B151" t="str">
            <v>PD-1</v>
          </cell>
          <cell r="C151">
            <v>2113</v>
          </cell>
          <cell r="D151" t="str">
            <v>㎥</v>
          </cell>
          <cell r="E151">
            <v>200000</v>
          </cell>
          <cell r="F151">
            <v>422600000</v>
          </cell>
        </row>
        <row r="152">
          <cell r="A152" t="str">
            <v>강섬유보강 숏크리트</v>
          </cell>
          <cell r="B152" t="str">
            <v>PD-2</v>
          </cell>
          <cell r="C152">
            <v>2269</v>
          </cell>
          <cell r="D152" t="str">
            <v>㎥</v>
          </cell>
          <cell r="E152">
            <v>200000</v>
          </cell>
          <cell r="F152">
            <v>453800000</v>
          </cell>
        </row>
        <row r="153">
          <cell r="A153" t="str">
            <v>강섬유보강 숏크리트</v>
          </cell>
          <cell r="B153" t="str">
            <v>PD-3</v>
          </cell>
          <cell r="C153">
            <v>5453</v>
          </cell>
          <cell r="D153" t="str">
            <v>㎥</v>
          </cell>
          <cell r="E153">
            <v>200000</v>
          </cell>
          <cell r="F153">
            <v>1090600000</v>
          </cell>
        </row>
        <row r="154">
          <cell r="A154" t="str">
            <v>강섬유보강 숏크리트</v>
          </cell>
          <cell r="B154" t="str">
            <v>PD-4</v>
          </cell>
          <cell r="C154">
            <v>2456</v>
          </cell>
          <cell r="D154" t="str">
            <v>㎥</v>
          </cell>
          <cell r="E154">
            <v>200000</v>
          </cell>
          <cell r="F154">
            <v>491200000</v>
          </cell>
        </row>
        <row r="155">
          <cell r="A155" t="str">
            <v>강섬유보강 숏크리트</v>
          </cell>
          <cell r="B155" t="str">
            <v>PD-5</v>
          </cell>
          <cell r="C155">
            <v>2250</v>
          </cell>
          <cell r="D155" t="str">
            <v>㎥</v>
          </cell>
          <cell r="E155">
            <v>200000</v>
          </cell>
          <cell r="F155">
            <v>450000000</v>
          </cell>
        </row>
        <row r="156">
          <cell r="A156" t="str">
            <v>숏크리트 반발재처리</v>
          </cell>
          <cell r="C156">
            <v>1653</v>
          </cell>
          <cell r="D156" t="str">
            <v>㎥</v>
          </cell>
          <cell r="E156">
            <v>5000</v>
          </cell>
          <cell r="F156">
            <v>8265000</v>
          </cell>
        </row>
        <row r="157">
          <cell r="A157" t="str">
            <v>격자지보 설치</v>
          </cell>
          <cell r="B157" t="str">
            <v>PD-3,상반,50mmX20mmX30mm</v>
          </cell>
          <cell r="C157">
            <v>690</v>
          </cell>
          <cell r="D157" t="str">
            <v>기</v>
          </cell>
          <cell r="E157">
            <v>500000</v>
          </cell>
          <cell r="F157">
            <v>345000000</v>
          </cell>
        </row>
        <row r="158">
          <cell r="A158" t="str">
            <v>격자지보 설치</v>
          </cell>
          <cell r="B158" t="str">
            <v>PD-3,하반,50mmX30mmX30mm</v>
          </cell>
          <cell r="C158">
            <v>690</v>
          </cell>
          <cell r="D158" t="str">
            <v>기</v>
          </cell>
          <cell r="E158">
            <v>500000</v>
          </cell>
          <cell r="F158">
            <v>345000000</v>
          </cell>
        </row>
        <row r="159">
          <cell r="A159" t="str">
            <v>격자지보 설치</v>
          </cell>
          <cell r="B159" t="str">
            <v>PD-4,상반,70mmX20mmX30mm</v>
          </cell>
          <cell r="C159">
            <v>367</v>
          </cell>
          <cell r="D159" t="str">
            <v>기</v>
          </cell>
          <cell r="E159">
            <v>500000</v>
          </cell>
          <cell r="F159">
            <v>183500000</v>
          </cell>
        </row>
        <row r="160">
          <cell r="A160" t="str">
            <v>격자지보 설치</v>
          </cell>
          <cell r="B160" t="str">
            <v>PD-4,하반,70mmX20mmX30mm</v>
          </cell>
          <cell r="C160">
            <v>367</v>
          </cell>
          <cell r="D160" t="str">
            <v>기</v>
          </cell>
          <cell r="E160">
            <v>500000</v>
          </cell>
          <cell r="F160">
            <v>183500000</v>
          </cell>
        </row>
        <row r="161">
          <cell r="A161" t="str">
            <v>격자지보 설치</v>
          </cell>
          <cell r="B161" t="str">
            <v>PD-5,상반,95mmX22mmX32mm</v>
          </cell>
          <cell r="C161">
            <v>350</v>
          </cell>
          <cell r="D161" t="str">
            <v>기</v>
          </cell>
          <cell r="E161">
            <v>550000</v>
          </cell>
          <cell r="F161">
            <v>192500000</v>
          </cell>
        </row>
        <row r="162">
          <cell r="A162" t="str">
            <v>격자지보 설치</v>
          </cell>
          <cell r="B162" t="str">
            <v>PD-5,하반,95mmX22mmX32mm</v>
          </cell>
          <cell r="C162">
            <v>350</v>
          </cell>
          <cell r="D162" t="str">
            <v>기</v>
          </cell>
          <cell r="E162">
            <v>550000</v>
          </cell>
          <cell r="F162">
            <v>192500000</v>
          </cell>
        </row>
        <row r="163">
          <cell r="A163" t="str">
            <v>격자지보 설치</v>
          </cell>
          <cell r="B163" t="str">
            <v>대형대피소 ,70mmX20mmX20mm</v>
          </cell>
          <cell r="C163">
            <v>20</v>
          </cell>
          <cell r="D163" t="str">
            <v>개</v>
          </cell>
          <cell r="E163">
            <v>550000</v>
          </cell>
          <cell r="F163">
            <v>11000000</v>
          </cell>
        </row>
        <row r="164">
          <cell r="A164" t="str">
            <v>락 볼 트</v>
          </cell>
          <cell r="B164" t="str">
            <v>PD-2 φ25x3.0m</v>
          </cell>
          <cell r="C164">
            <v>2070</v>
          </cell>
          <cell r="D164" t="str">
            <v>개</v>
          </cell>
          <cell r="E164">
            <v>40000</v>
          </cell>
          <cell r="F164">
            <v>82800000</v>
          </cell>
        </row>
        <row r="165">
          <cell r="A165" t="str">
            <v>락 볼 트</v>
          </cell>
          <cell r="B165" t="str">
            <v>PD-3 φ25x3.0m</v>
          </cell>
          <cell r="C165">
            <v>7572</v>
          </cell>
          <cell r="D165" t="str">
            <v>개</v>
          </cell>
          <cell r="E165">
            <v>40000</v>
          </cell>
          <cell r="F165">
            <v>302880000</v>
          </cell>
        </row>
        <row r="166">
          <cell r="A166" t="str">
            <v>락 볼 트</v>
          </cell>
          <cell r="B166" t="str">
            <v>PD-4 φ25x4.0m</v>
          </cell>
          <cell r="C166">
            <v>5500</v>
          </cell>
          <cell r="D166" t="str">
            <v>개</v>
          </cell>
          <cell r="E166">
            <v>40000</v>
          </cell>
          <cell r="F166">
            <v>220000000</v>
          </cell>
        </row>
        <row r="167">
          <cell r="A167" t="str">
            <v>락 볼 트</v>
          </cell>
          <cell r="B167" t="str">
            <v>PD-5 φ25x4.0m</v>
          </cell>
          <cell r="C167">
            <v>6650</v>
          </cell>
          <cell r="D167" t="str">
            <v>개</v>
          </cell>
          <cell r="E167">
            <v>32000</v>
          </cell>
          <cell r="F167">
            <v>212800000</v>
          </cell>
        </row>
        <row r="168">
          <cell r="A168" t="str">
            <v>락 볼 트</v>
          </cell>
          <cell r="B168" t="str">
            <v>대피소,φ25x2.0m</v>
          </cell>
          <cell r="C168">
            <v>211</v>
          </cell>
          <cell r="D168" t="str">
            <v>개</v>
          </cell>
          <cell r="E168">
            <v>32000</v>
          </cell>
          <cell r="F168">
            <v>6752000</v>
          </cell>
        </row>
        <row r="169">
          <cell r="A169" t="str">
            <v>락 볼 트</v>
          </cell>
          <cell r="B169" t="str">
            <v>대피소,φ25x3.0m</v>
          </cell>
          <cell r="C169">
            <v>30</v>
          </cell>
          <cell r="D169" t="str">
            <v>개</v>
          </cell>
          <cell r="E169">
            <v>32000</v>
          </cell>
          <cell r="F169">
            <v>960000</v>
          </cell>
        </row>
        <row r="170">
          <cell r="A170" t="str">
            <v>퍼플링 설치</v>
          </cell>
          <cell r="B170" t="str">
            <v>φ25x3.0m</v>
          </cell>
          <cell r="C170">
            <v>17856</v>
          </cell>
          <cell r="D170" t="str">
            <v>개</v>
          </cell>
          <cell r="E170">
            <v>31000</v>
          </cell>
          <cell r="F170">
            <v>553536000</v>
          </cell>
        </row>
        <row r="171">
          <cell r="A171" t="str">
            <v>면고르기</v>
          </cell>
          <cell r="B171" t="str">
            <v>NATM부</v>
          </cell>
          <cell r="C171">
            <v>37972</v>
          </cell>
          <cell r="D171" t="str">
            <v>㎡</v>
          </cell>
          <cell r="E171">
            <v>1000</v>
          </cell>
          <cell r="F171">
            <v>37972000</v>
          </cell>
        </row>
        <row r="172">
          <cell r="A172" t="str">
            <v>라이닝 콘크리트</v>
          </cell>
          <cell r="B172" t="str">
            <v>δck=240Kg/㎠</v>
          </cell>
          <cell r="C172">
            <v>21580</v>
          </cell>
          <cell r="D172" t="str">
            <v>㎥</v>
          </cell>
          <cell r="E172">
            <v>70000</v>
          </cell>
          <cell r="F172">
            <v>1510600000</v>
          </cell>
        </row>
        <row r="173">
          <cell r="A173" t="str">
            <v>라이닝 철근콘크리트</v>
          </cell>
          <cell r="B173" t="str">
            <v>δck=240Kg/㎠</v>
          </cell>
          <cell r="C173">
            <v>3439</v>
          </cell>
          <cell r="D173" t="str">
            <v>㎥</v>
          </cell>
          <cell r="E173">
            <v>70000</v>
          </cell>
          <cell r="F173">
            <v>240730000</v>
          </cell>
        </row>
        <row r="174">
          <cell r="A174" t="str">
            <v>방  수   공</v>
          </cell>
          <cell r="B174" t="str">
            <v>쉬트방수,t=2mm</v>
          </cell>
          <cell r="C174">
            <v>48702</v>
          </cell>
          <cell r="D174" t="str">
            <v>㎡</v>
          </cell>
          <cell r="E174">
            <v>20000</v>
          </cell>
          <cell r="F174">
            <v>974040000</v>
          </cell>
        </row>
        <row r="175">
          <cell r="A175" t="str">
            <v>배수 콘크리트</v>
          </cell>
          <cell r="B175" t="str">
            <v>δck=240Kg/㎠</v>
          </cell>
          <cell r="C175">
            <v>2553</v>
          </cell>
          <cell r="D175" t="str">
            <v>㎥</v>
          </cell>
          <cell r="E175">
            <v>60000</v>
          </cell>
          <cell r="F175">
            <v>153180000</v>
          </cell>
        </row>
        <row r="176">
          <cell r="A176" t="str">
            <v>배수로뚜껑제작 설치</v>
          </cell>
          <cell r="B176" t="str">
            <v>50cmX49.5cmX10cm</v>
          </cell>
          <cell r="C176">
            <v>12060</v>
          </cell>
          <cell r="D176" t="str">
            <v>개</v>
          </cell>
          <cell r="E176">
            <v>15000</v>
          </cell>
          <cell r="F176">
            <v>180900000</v>
          </cell>
        </row>
        <row r="177">
          <cell r="A177" t="str">
            <v>열차대피손잡이</v>
          </cell>
          <cell r="B177" t="str">
            <v>스텐레스 φ50.8mmx1.2mm</v>
          </cell>
          <cell r="C177">
            <v>3039</v>
          </cell>
          <cell r="D177" t="str">
            <v>m</v>
          </cell>
          <cell r="E177">
            <v>30000</v>
          </cell>
          <cell r="F177">
            <v>91170000</v>
          </cell>
        </row>
        <row r="178">
          <cell r="A178" t="str">
            <v>강관다단 그라우팅</v>
          </cell>
          <cell r="B178" t="str">
            <v>φ60.5mm'L=16 m</v>
          </cell>
          <cell r="C178">
            <v>435</v>
          </cell>
          <cell r="D178" t="str">
            <v>공</v>
          </cell>
          <cell r="E178">
            <v>800000</v>
          </cell>
          <cell r="F178">
            <v>348000000</v>
          </cell>
        </row>
        <row r="179">
          <cell r="A179" t="str">
            <v>프리 그라우팅</v>
          </cell>
          <cell r="B179" t="str">
            <v>L.W약액</v>
          </cell>
          <cell r="C179">
            <v>3110</v>
          </cell>
          <cell r="D179" t="str">
            <v>㎥</v>
          </cell>
          <cell r="E179">
            <v>280000</v>
          </cell>
          <cell r="F179">
            <v>870800000</v>
          </cell>
        </row>
        <row r="180">
          <cell r="A180" t="str">
            <v>수전설비 설치</v>
          </cell>
          <cell r="B180" t="str">
            <v>수전길이 L = 0.5km</v>
          </cell>
          <cell r="C180">
            <v>8</v>
          </cell>
          <cell r="D180" t="str">
            <v>개소</v>
          </cell>
          <cell r="E180">
            <v>20000000</v>
          </cell>
          <cell r="F180">
            <v>160000000</v>
          </cell>
        </row>
        <row r="181">
          <cell r="A181" t="str">
            <v>수전설비 철거</v>
          </cell>
          <cell r="B181" t="str">
            <v>수전길이 L = 0.5km</v>
          </cell>
          <cell r="C181">
            <v>8</v>
          </cell>
          <cell r="D181" t="str">
            <v>개소</v>
          </cell>
          <cell r="E181">
            <v>5000000</v>
          </cell>
          <cell r="F181">
            <v>40000000</v>
          </cell>
        </row>
        <row r="182">
          <cell r="A182" t="str">
            <v>배 수 설 비</v>
          </cell>
          <cell r="B182" t="str">
            <v>갱  내</v>
          </cell>
          <cell r="C182">
            <v>1</v>
          </cell>
          <cell r="D182" t="str">
            <v>식</v>
          </cell>
          <cell r="E182">
            <v>30000000</v>
          </cell>
          <cell r="F182">
            <v>30000000</v>
          </cell>
        </row>
        <row r="183">
          <cell r="A183" t="str">
            <v>환 기 설 비</v>
          </cell>
          <cell r="C183">
            <v>1</v>
          </cell>
          <cell r="D183" t="str">
            <v>식</v>
          </cell>
          <cell r="E183">
            <v>30000000</v>
          </cell>
          <cell r="F183">
            <v>30000000</v>
          </cell>
        </row>
        <row r="184">
          <cell r="A184" t="str">
            <v>폐수처리시설 설치</v>
          </cell>
          <cell r="C184">
            <v>6</v>
          </cell>
          <cell r="D184" t="str">
            <v>개소</v>
          </cell>
          <cell r="E184">
            <v>20000000</v>
          </cell>
          <cell r="F184">
            <v>120000000</v>
          </cell>
        </row>
        <row r="185">
          <cell r="A185" t="str">
            <v>폐수처리시설 철거</v>
          </cell>
          <cell r="C185">
            <v>6</v>
          </cell>
          <cell r="D185" t="str">
            <v>개소</v>
          </cell>
          <cell r="E185">
            <v>5000000</v>
          </cell>
          <cell r="F185">
            <v>30000000</v>
          </cell>
        </row>
        <row r="186">
          <cell r="A186" t="str">
            <v>폐수처리시설 유지관리</v>
          </cell>
          <cell r="C186">
            <v>54</v>
          </cell>
          <cell r="D186" t="str">
            <v>개월</v>
          </cell>
          <cell r="E186">
            <v>500000</v>
          </cell>
          <cell r="F186">
            <v>27000000</v>
          </cell>
        </row>
        <row r="187">
          <cell r="A187" t="str">
            <v>계    측</v>
          </cell>
          <cell r="C187">
            <v>1</v>
          </cell>
          <cell r="D187" t="str">
            <v>식</v>
          </cell>
          <cell r="E187">
            <v>50000000</v>
          </cell>
          <cell r="F187">
            <v>50000000</v>
          </cell>
        </row>
        <row r="188">
          <cell r="A188" t="str">
            <v>식 재 공</v>
          </cell>
          <cell r="B188" t="str">
            <v>개착터널부</v>
          </cell>
          <cell r="C188">
            <v>1</v>
          </cell>
          <cell r="D188" t="str">
            <v>식</v>
          </cell>
          <cell r="E188">
            <v>5000000</v>
          </cell>
          <cell r="F188">
            <v>5000000</v>
          </cell>
        </row>
        <row r="189">
          <cell r="A189" t="str">
            <v>다) 공사용 가도로</v>
          </cell>
          <cell r="C189">
            <v>0</v>
          </cell>
          <cell r="E189">
            <v>0</v>
          </cell>
          <cell r="F189">
            <v>646620160</v>
          </cell>
        </row>
        <row r="190">
          <cell r="A190" t="str">
            <v>깍    기</v>
          </cell>
          <cell r="B190" t="str">
            <v>토사</v>
          </cell>
          <cell r="C190">
            <v>9174</v>
          </cell>
          <cell r="D190" t="str">
            <v>㎥</v>
          </cell>
          <cell r="E190">
            <v>680</v>
          </cell>
          <cell r="F190">
            <v>6238320</v>
          </cell>
        </row>
        <row r="191">
          <cell r="A191" t="str">
            <v>돋    기</v>
          </cell>
          <cell r="B191" t="str">
            <v>유용토</v>
          </cell>
          <cell r="C191">
            <v>47258</v>
          </cell>
          <cell r="D191" t="str">
            <v>㎥</v>
          </cell>
          <cell r="E191">
            <v>2000</v>
          </cell>
          <cell r="F191">
            <v>94516000</v>
          </cell>
        </row>
        <row r="192">
          <cell r="A192" t="str">
            <v>터 파 기</v>
          </cell>
          <cell r="B192" t="str">
            <v>토사</v>
          </cell>
          <cell r="C192">
            <v>122</v>
          </cell>
          <cell r="D192" t="str">
            <v>㎥</v>
          </cell>
          <cell r="E192">
            <v>740</v>
          </cell>
          <cell r="F192">
            <v>90280</v>
          </cell>
        </row>
        <row r="193">
          <cell r="A193" t="str">
            <v>되메우기</v>
          </cell>
          <cell r="C193">
            <v>180</v>
          </cell>
          <cell r="D193" t="str">
            <v>㎥</v>
          </cell>
          <cell r="E193">
            <v>900</v>
          </cell>
          <cell r="F193">
            <v>162000</v>
          </cell>
        </row>
        <row r="194">
          <cell r="A194" t="str">
            <v>떼 입히기</v>
          </cell>
          <cell r="B194" t="str">
            <v>줄떼</v>
          </cell>
          <cell r="C194">
            <v>5860</v>
          </cell>
          <cell r="D194" t="str">
            <v>㎡</v>
          </cell>
          <cell r="E194">
            <v>4700</v>
          </cell>
          <cell r="F194">
            <v>27542000</v>
          </cell>
        </row>
        <row r="195">
          <cell r="A195" t="str">
            <v>떼 입히기</v>
          </cell>
          <cell r="B195" t="str">
            <v>평떼</v>
          </cell>
          <cell r="C195">
            <v>1523</v>
          </cell>
          <cell r="D195" t="str">
            <v>㎡</v>
          </cell>
          <cell r="E195">
            <v>6800</v>
          </cell>
          <cell r="F195">
            <v>10356400</v>
          </cell>
        </row>
        <row r="196">
          <cell r="A196" t="str">
            <v>층 따 기</v>
          </cell>
          <cell r="B196" t="str">
            <v>H=50cm</v>
          </cell>
          <cell r="C196">
            <v>1093</v>
          </cell>
          <cell r="D196" t="str">
            <v>㎥</v>
          </cell>
          <cell r="E196">
            <v>420</v>
          </cell>
          <cell r="F196">
            <v>459060</v>
          </cell>
        </row>
        <row r="197">
          <cell r="A197" t="str">
            <v>마대 쌓기</v>
          </cell>
          <cell r="B197" t="str">
            <v>PP,45cm×70cm</v>
          </cell>
          <cell r="C197">
            <v>1262</v>
          </cell>
          <cell r="D197" t="str">
            <v>㎡</v>
          </cell>
          <cell r="E197">
            <v>25000</v>
          </cell>
          <cell r="F197">
            <v>31550000</v>
          </cell>
        </row>
        <row r="198">
          <cell r="A198" t="str">
            <v>아스팔트 포장</v>
          </cell>
          <cell r="B198" t="str">
            <v>T=65cm</v>
          </cell>
          <cell r="C198">
            <v>5720</v>
          </cell>
          <cell r="D198" t="str">
            <v>㎡</v>
          </cell>
          <cell r="E198">
            <v>21000</v>
          </cell>
          <cell r="F198">
            <v>120120000</v>
          </cell>
        </row>
        <row r="199">
          <cell r="A199" t="str">
            <v>L 형측구 콘크리트</v>
          </cell>
          <cell r="B199" t="str">
            <v>σck=180kg/㎠</v>
          </cell>
          <cell r="C199">
            <v>233</v>
          </cell>
          <cell r="D199" t="str">
            <v>㎥</v>
          </cell>
          <cell r="E199">
            <v>65000</v>
          </cell>
          <cell r="F199">
            <v>15145000</v>
          </cell>
        </row>
        <row r="200">
          <cell r="A200" t="str">
            <v>아스팔트 복구포장</v>
          </cell>
          <cell r="B200" t="str">
            <v>T=65cm</v>
          </cell>
          <cell r="C200">
            <v>3620</v>
          </cell>
          <cell r="D200" t="str">
            <v>㎡</v>
          </cell>
          <cell r="E200">
            <v>21000</v>
          </cell>
          <cell r="F200">
            <v>76020000</v>
          </cell>
        </row>
        <row r="201">
          <cell r="A201" t="str">
            <v>포장 콘크리트깨기</v>
          </cell>
          <cell r="B201" t="str">
            <v>T=30cm</v>
          </cell>
          <cell r="C201">
            <v>1143</v>
          </cell>
          <cell r="D201" t="str">
            <v>㎥</v>
          </cell>
          <cell r="E201">
            <v>20000</v>
          </cell>
          <cell r="F201">
            <v>22860000</v>
          </cell>
        </row>
        <row r="202">
          <cell r="A202" t="str">
            <v>가도로 철거</v>
          </cell>
          <cell r="C202">
            <v>37984</v>
          </cell>
          <cell r="D202" t="str">
            <v>㎥</v>
          </cell>
          <cell r="E202">
            <v>2000</v>
          </cell>
          <cell r="F202">
            <v>75968000</v>
          </cell>
        </row>
        <row r="203">
          <cell r="A203" t="str">
            <v>천 공(토사)</v>
          </cell>
          <cell r="B203" t="str">
            <v>φ400mm (16")</v>
          </cell>
          <cell r="C203">
            <v>207</v>
          </cell>
          <cell r="D203" t="str">
            <v>m</v>
          </cell>
          <cell r="E203">
            <v>20000</v>
          </cell>
          <cell r="F203">
            <v>4140000</v>
          </cell>
        </row>
        <row r="204">
          <cell r="A204" t="str">
            <v>천 공(풍화암)</v>
          </cell>
          <cell r="B204" t="str">
            <v>φ400mm (16")</v>
          </cell>
          <cell r="C204">
            <v>504</v>
          </cell>
          <cell r="D204" t="str">
            <v>m</v>
          </cell>
          <cell r="E204">
            <v>45000</v>
          </cell>
          <cell r="F204">
            <v>22680000</v>
          </cell>
        </row>
        <row r="205">
          <cell r="A205" t="str">
            <v>H - PILE박기</v>
          </cell>
          <cell r="B205" t="str">
            <v>H-298X299X9X14mm</v>
          </cell>
          <cell r="C205">
            <v>735</v>
          </cell>
          <cell r="D205" t="str">
            <v>m</v>
          </cell>
          <cell r="E205">
            <v>5400</v>
          </cell>
          <cell r="F205">
            <v>3969000</v>
          </cell>
        </row>
        <row r="206">
          <cell r="A206" t="str">
            <v>H - PILE뽑기</v>
          </cell>
          <cell r="B206" t="str">
            <v>H-298X299X9X14mm</v>
          </cell>
          <cell r="C206">
            <v>735</v>
          </cell>
          <cell r="D206" t="str">
            <v>m</v>
          </cell>
          <cell r="E206">
            <v>3500</v>
          </cell>
          <cell r="F206">
            <v>2572500</v>
          </cell>
        </row>
        <row r="207">
          <cell r="A207" t="str">
            <v>띠장 설치</v>
          </cell>
          <cell r="B207" t="str">
            <v>H-298X298X9X14mm</v>
          </cell>
          <cell r="C207">
            <v>426</v>
          </cell>
          <cell r="D207" t="str">
            <v>m</v>
          </cell>
          <cell r="E207">
            <v>9700</v>
          </cell>
          <cell r="F207">
            <v>4132200</v>
          </cell>
        </row>
        <row r="208">
          <cell r="A208" t="str">
            <v>띠장 철거</v>
          </cell>
          <cell r="B208" t="str">
            <v>H-298X298X9X14mm</v>
          </cell>
          <cell r="C208">
            <v>426</v>
          </cell>
          <cell r="D208" t="str">
            <v>m</v>
          </cell>
          <cell r="E208">
            <v>6900</v>
          </cell>
          <cell r="F208">
            <v>2939400</v>
          </cell>
        </row>
        <row r="209">
          <cell r="A209" t="str">
            <v>토류판 설치</v>
          </cell>
          <cell r="B209" t="str">
            <v>T=10cm</v>
          </cell>
          <cell r="C209">
            <v>846</v>
          </cell>
          <cell r="D209" t="str">
            <v>㎡</v>
          </cell>
          <cell r="E209">
            <v>20000</v>
          </cell>
          <cell r="F209">
            <v>16920000</v>
          </cell>
        </row>
        <row r="210">
          <cell r="A210" t="str">
            <v>토류판 철거</v>
          </cell>
          <cell r="B210" t="str">
            <v>T=10cm</v>
          </cell>
          <cell r="C210">
            <v>846</v>
          </cell>
          <cell r="D210" t="str">
            <v>㎡</v>
          </cell>
          <cell r="E210">
            <v>15000</v>
          </cell>
          <cell r="F210">
            <v>12690000</v>
          </cell>
        </row>
        <row r="211">
          <cell r="A211" t="str">
            <v>어스 앵카공</v>
          </cell>
          <cell r="B211" t="str">
            <v>7연선 Φ12.7mm</v>
          </cell>
          <cell r="C211">
            <v>147</v>
          </cell>
          <cell r="D211" t="str">
            <v>공</v>
          </cell>
          <cell r="E211">
            <v>650000</v>
          </cell>
          <cell r="F211">
            <v>95550000</v>
          </cell>
        </row>
        <row r="212">
          <cell r="A212" t="str">
            <v>5.정 거 장</v>
          </cell>
          <cell r="C212">
            <v>0</v>
          </cell>
          <cell r="E212">
            <v>0</v>
          </cell>
          <cell r="F212">
            <v>2143288040</v>
          </cell>
        </row>
        <row r="213">
          <cell r="A213" t="str">
            <v>돋    기</v>
          </cell>
          <cell r="B213" t="str">
            <v>유용토,L=1,470m</v>
          </cell>
          <cell r="C213">
            <v>4598</v>
          </cell>
          <cell r="D213" t="str">
            <v>㎥</v>
          </cell>
          <cell r="E213">
            <v>2000</v>
          </cell>
          <cell r="F213">
            <v>9196000</v>
          </cell>
        </row>
        <row r="214">
          <cell r="A214" t="str">
            <v>터 파 기</v>
          </cell>
          <cell r="B214" t="str">
            <v>토사,육상</v>
          </cell>
          <cell r="C214">
            <v>10421</v>
          </cell>
          <cell r="D214" t="str">
            <v>㎥</v>
          </cell>
          <cell r="E214">
            <v>740</v>
          </cell>
          <cell r="F214">
            <v>7711540</v>
          </cell>
        </row>
        <row r="215">
          <cell r="A215" t="str">
            <v>되메우기</v>
          </cell>
          <cell r="C215">
            <v>5735</v>
          </cell>
          <cell r="D215" t="str">
            <v>㎥</v>
          </cell>
          <cell r="E215">
            <v>900</v>
          </cell>
          <cell r="F215">
            <v>5161500</v>
          </cell>
        </row>
        <row r="216">
          <cell r="A216" t="str">
            <v>구조물 뒷채움</v>
          </cell>
          <cell r="B216" t="str">
            <v>버럭유용</v>
          </cell>
          <cell r="C216">
            <v>1640</v>
          </cell>
          <cell r="D216" t="str">
            <v>㎥</v>
          </cell>
          <cell r="E216">
            <v>20000</v>
          </cell>
          <cell r="F216">
            <v>32800000</v>
          </cell>
        </row>
        <row r="217">
          <cell r="A217" t="str">
            <v>바닥 콘크리트</v>
          </cell>
          <cell r="B217" t="str">
            <v>σck=135kg/㎠</v>
          </cell>
          <cell r="C217">
            <v>1271</v>
          </cell>
          <cell r="D217" t="str">
            <v>㎥</v>
          </cell>
          <cell r="E217">
            <v>38000</v>
          </cell>
          <cell r="F217">
            <v>48298000</v>
          </cell>
        </row>
        <row r="218">
          <cell r="A218" t="str">
            <v>승강장 콘크리트</v>
          </cell>
          <cell r="B218" t="str">
            <v>σck=210kg/㎠</v>
          </cell>
          <cell r="C218">
            <v>1288</v>
          </cell>
          <cell r="D218" t="str">
            <v>㎥</v>
          </cell>
          <cell r="E218">
            <v>200000</v>
          </cell>
          <cell r="F218">
            <v>257600000</v>
          </cell>
        </row>
        <row r="219">
          <cell r="A219" t="str">
            <v>소형고압블럭설치</v>
          </cell>
          <cell r="B219" t="str">
            <v>199mmX99mmX60mm</v>
          </cell>
          <cell r="C219">
            <v>4221</v>
          </cell>
          <cell r="D219" t="str">
            <v>㎡</v>
          </cell>
          <cell r="E219">
            <v>10000</v>
          </cell>
          <cell r="F219">
            <v>42210000</v>
          </cell>
        </row>
        <row r="220">
          <cell r="A220" t="str">
            <v>안전 유도 블럭</v>
          </cell>
          <cell r="B220" t="str">
            <v>300mmX300mmX60mm</v>
          </cell>
          <cell r="C220">
            <v>571</v>
          </cell>
          <cell r="D220" t="str">
            <v>㎡</v>
          </cell>
          <cell r="E220">
            <v>10000</v>
          </cell>
          <cell r="F220">
            <v>5710000</v>
          </cell>
        </row>
        <row r="221">
          <cell r="A221" t="str">
            <v>수로 콘크리트</v>
          </cell>
          <cell r="B221" t="str">
            <v>σck=210kg/㎠</v>
          </cell>
          <cell r="C221">
            <v>1700</v>
          </cell>
          <cell r="D221" t="str">
            <v>㎥</v>
          </cell>
          <cell r="E221">
            <v>80000</v>
          </cell>
          <cell r="F221">
            <v>136000000</v>
          </cell>
        </row>
        <row r="222">
          <cell r="A222" t="str">
            <v>수로뚜껑제작 설치</v>
          </cell>
          <cell r="C222">
            <v>12625</v>
          </cell>
          <cell r="D222" t="str">
            <v>개</v>
          </cell>
          <cell r="E222">
            <v>6000</v>
          </cell>
          <cell r="F222">
            <v>75750000</v>
          </cell>
        </row>
        <row r="223">
          <cell r="A223" t="str">
            <v>집수정 철근콘크리트</v>
          </cell>
          <cell r="B223" t="str">
            <v>σck=210kg/㎠</v>
          </cell>
          <cell r="C223">
            <v>50</v>
          </cell>
          <cell r="D223" t="str">
            <v>㎥</v>
          </cell>
          <cell r="E223">
            <v>115000</v>
          </cell>
          <cell r="F223">
            <v>5750000</v>
          </cell>
        </row>
        <row r="224">
          <cell r="A224" t="str">
            <v>아스팔트 포장</v>
          </cell>
          <cell r="B224" t="str">
            <v>광장부,t=65cm</v>
          </cell>
          <cell r="C224">
            <v>14848</v>
          </cell>
          <cell r="D224" t="str">
            <v>㎡</v>
          </cell>
          <cell r="E224">
            <v>21000</v>
          </cell>
          <cell r="F224">
            <v>311808000</v>
          </cell>
        </row>
        <row r="225">
          <cell r="A225" t="str">
            <v>콘크리트 포장</v>
          </cell>
          <cell r="B225" t="str">
            <v>광장부,t=20cm</v>
          </cell>
          <cell r="C225">
            <v>4485</v>
          </cell>
          <cell r="D225" t="str">
            <v>㎡</v>
          </cell>
          <cell r="E225">
            <v>13800</v>
          </cell>
          <cell r="F225">
            <v>61893000</v>
          </cell>
        </row>
        <row r="226">
          <cell r="A226" t="str">
            <v>콘크리트 포장</v>
          </cell>
          <cell r="B226" t="str">
            <v>야적장,t=20cm</v>
          </cell>
          <cell r="C226">
            <v>2250</v>
          </cell>
          <cell r="D226" t="str">
            <v>㎡</v>
          </cell>
          <cell r="E226">
            <v>13800</v>
          </cell>
          <cell r="F226">
            <v>31050000</v>
          </cell>
        </row>
        <row r="227">
          <cell r="A227" t="str">
            <v>방음벽 기초 콘크리트</v>
          </cell>
          <cell r="B227" t="str">
            <v>σck=240kg/㎠</v>
          </cell>
          <cell r="C227">
            <v>710</v>
          </cell>
          <cell r="D227" t="str">
            <v>㎥</v>
          </cell>
          <cell r="E227">
            <v>100000</v>
          </cell>
          <cell r="F227">
            <v>71000000</v>
          </cell>
        </row>
        <row r="228">
          <cell r="A228" t="str">
            <v>방음벽 설치</v>
          </cell>
          <cell r="B228" t="str">
            <v>칼라,흡음형,H=3.0m,W=4.0m</v>
          </cell>
          <cell r="C228">
            <v>1420</v>
          </cell>
          <cell r="D228" t="str">
            <v>m</v>
          </cell>
          <cell r="E228">
            <v>350000</v>
          </cell>
          <cell r="F228">
            <v>497000000</v>
          </cell>
        </row>
        <row r="229">
          <cell r="A229" t="str">
            <v>지하보도설치</v>
          </cell>
          <cell r="B229" t="str">
            <v>역구내</v>
          </cell>
          <cell r="C229">
            <v>1476</v>
          </cell>
          <cell r="D229" t="str">
            <v>㎥</v>
          </cell>
          <cell r="E229">
            <v>200000</v>
          </cell>
          <cell r="F229">
            <v>295200000</v>
          </cell>
        </row>
        <row r="230">
          <cell r="A230" t="str">
            <v>울타리 철거</v>
          </cell>
          <cell r="B230" t="str">
            <v>37Kg레일</v>
          </cell>
          <cell r="C230">
            <v>260</v>
          </cell>
          <cell r="D230" t="str">
            <v>m</v>
          </cell>
          <cell r="E230">
            <v>50000</v>
          </cell>
          <cell r="F230">
            <v>13000000</v>
          </cell>
        </row>
        <row r="231">
          <cell r="A231" t="str">
            <v>가이즈향나무 식재</v>
          </cell>
          <cell r="B231" t="str">
            <v>H3.0xW1.0</v>
          </cell>
          <cell r="C231">
            <v>220</v>
          </cell>
          <cell r="D231" t="str">
            <v>주</v>
          </cell>
          <cell r="E231">
            <v>300000</v>
          </cell>
          <cell r="F231">
            <v>66000000</v>
          </cell>
        </row>
        <row r="232">
          <cell r="A232" t="str">
            <v>은행나무 식재</v>
          </cell>
          <cell r="B232" t="str">
            <v>H4.0xW15</v>
          </cell>
          <cell r="C232">
            <v>221</v>
          </cell>
          <cell r="D232" t="str">
            <v>주</v>
          </cell>
          <cell r="E232">
            <v>450000</v>
          </cell>
          <cell r="F232">
            <v>99450000</v>
          </cell>
        </row>
        <row r="233">
          <cell r="A233" t="str">
            <v>측백나무 식재</v>
          </cell>
          <cell r="B233" t="str">
            <v>H2.0xW4.0</v>
          </cell>
          <cell r="C233">
            <v>4508</v>
          </cell>
          <cell r="D233" t="str">
            <v>주</v>
          </cell>
          <cell r="E233">
            <v>10000</v>
          </cell>
          <cell r="F233">
            <v>45080000</v>
          </cell>
        </row>
        <row r="234">
          <cell r="A234" t="str">
            <v>흄관 부설</v>
          </cell>
          <cell r="B234" t="str">
            <v>φ=1000mm,칼라식</v>
          </cell>
          <cell r="C234">
            <v>122</v>
          </cell>
          <cell r="D234" t="str">
            <v>m</v>
          </cell>
          <cell r="E234">
            <v>210000</v>
          </cell>
          <cell r="F234">
            <v>25620000</v>
          </cell>
        </row>
        <row r="235">
          <cell r="A235" t="str">
            <v>6. 지하차도공</v>
          </cell>
          <cell r="C235">
            <v>0</v>
          </cell>
          <cell r="E235">
            <v>0</v>
          </cell>
          <cell r="F235">
            <v>3112792800</v>
          </cell>
        </row>
        <row r="236">
          <cell r="A236" t="str">
            <v>터 파 기</v>
          </cell>
          <cell r="B236" t="str">
            <v>토사</v>
          </cell>
          <cell r="C236">
            <v>4365</v>
          </cell>
          <cell r="D236" t="str">
            <v>㎥</v>
          </cell>
          <cell r="E236">
            <v>740</v>
          </cell>
          <cell r="F236">
            <v>3230100</v>
          </cell>
        </row>
        <row r="237">
          <cell r="A237" t="str">
            <v>되메우기</v>
          </cell>
          <cell r="C237">
            <v>43</v>
          </cell>
          <cell r="D237" t="str">
            <v>㎥</v>
          </cell>
          <cell r="E237">
            <v>900</v>
          </cell>
          <cell r="F237">
            <v>38700</v>
          </cell>
        </row>
        <row r="238">
          <cell r="A238" t="str">
            <v>구조물 뒷채움</v>
          </cell>
          <cell r="B238" t="str">
            <v>버럭유용</v>
          </cell>
          <cell r="C238">
            <v>4316</v>
          </cell>
          <cell r="D238" t="str">
            <v>㎥</v>
          </cell>
          <cell r="E238">
            <v>20000</v>
          </cell>
          <cell r="F238">
            <v>86320000</v>
          </cell>
        </row>
        <row r="239">
          <cell r="A239" t="str">
            <v>바닥 콘크리트</v>
          </cell>
          <cell r="B239" t="str">
            <v>σck=135kg/㎠</v>
          </cell>
          <cell r="C239">
            <v>868</v>
          </cell>
          <cell r="D239" t="str">
            <v>㎥</v>
          </cell>
          <cell r="E239">
            <v>38000</v>
          </cell>
          <cell r="F239">
            <v>32984000</v>
          </cell>
        </row>
        <row r="240">
          <cell r="A240" t="str">
            <v>구체 철근콘크리트</v>
          </cell>
          <cell r="B240" t="str">
            <v>σck=240kg/㎠</v>
          </cell>
          <cell r="C240">
            <v>16456</v>
          </cell>
          <cell r="D240" t="str">
            <v>㎥</v>
          </cell>
          <cell r="E240">
            <v>180000</v>
          </cell>
          <cell r="F240">
            <v>2962080000</v>
          </cell>
        </row>
        <row r="241">
          <cell r="A241" t="str">
            <v>난 간 설 치</v>
          </cell>
          <cell r="B241" t="str">
            <v>STS PIPE,H=1.0m</v>
          </cell>
          <cell r="C241">
            <v>111</v>
          </cell>
          <cell r="D241" t="str">
            <v>m</v>
          </cell>
          <cell r="E241">
            <v>40000</v>
          </cell>
          <cell r="F241">
            <v>4440000</v>
          </cell>
        </row>
        <row r="242">
          <cell r="A242" t="str">
            <v>조 명 설 비</v>
          </cell>
          <cell r="C242">
            <v>176</v>
          </cell>
          <cell r="D242" t="str">
            <v>개소</v>
          </cell>
          <cell r="E242">
            <v>100000</v>
          </cell>
          <cell r="F242">
            <v>17600000</v>
          </cell>
        </row>
        <row r="243">
          <cell r="A243" t="str">
            <v>신호,통신,전력관 설치</v>
          </cell>
          <cell r="B243" t="str">
            <v>Φ100mm</v>
          </cell>
          <cell r="C243">
            <v>98</v>
          </cell>
          <cell r="D243" t="str">
            <v>m</v>
          </cell>
          <cell r="E243">
            <v>50000</v>
          </cell>
          <cell r="F243">
            <v>4900000</v>
          </cell>
        </row>
        <row r="244">
          <cell r="A244" t="str">
            <v>사 다 리 설 치</v>
          </cell>
          <cell r="B244" t="str">
            <v>STS PIPE</v>
          </cell>
          <cell r="C244">
            <v>4</v>
          </cell>
          <cell r="D244" t="str">
            <v>개소</v>
          </cell>
          <cell r="E244">
            <v>100000</v>
          </cell>
          <cell r="F244">
            <v>400000</v>
          </cell>
        </row>
        <row r="245">
          <cell r="A245" t="str">
            <v>뚜껑제작설치</v>
          </cell>
          <cell r="B245" t="str">
            <v>강판,218.6cmx109.3cmx11cm</v>
          </cell>
          <cell r="C245">
            <v>4</v>
          </cell>
          <cell r="D245" t="str">
            <v>개소</v>
          </cell>
          <cell r="E245">
            <v>200000</v>
          </cell>
          <cell r="F245">
            <v>800000</v>
          </cell>
        </row>
        <row r="246">
          <cell r="A246" t="str">
            <v>7. 부 대 공</v>
          </cell>
          <cell r="C246">
            <v>0</v>
          </cell>
          <cell r="E246">
            <v>0</v>
          </cell>
          <cell r="F246">
            <v>892945400</v>
          </cell>
        </row>
        <row r="247">
          <cell r="A247" t="str">
            <v>감리실 및 상황실</v>
          </cell>
          <cell r="B247" t="str">
            <v>1년이상 조립식</v>
          </cell>
          <cell r="C247">
            <v>120</v>
          </cell>
          <cell r="D247" t="str">
            <v>㎡</v>
          </cell>
          <cell r="E247">
            <v>80000</v>
          </cell>
          <cell r="F247">
            <v>9600000</v>
          </cell>
        </row>
        <row r="248">
          <cell r="A248" t="str">
            <v>현장 사무실</v>
          </cell>
          <cell r="B248" t="str">
            <v>1년이상 조립식</v>
          </cell>
          <cell r="C248">
            <v>240</v>
          </cell>
          <cell r="D248" t="str">
            <v>㎡</v>
          </cell>
          <cell r="E248">
            <v>80000</v>
          </cell>
          <cell r="F248">
            <v>19200000</v>
          </cell>
        </row>
        <row r="249">
          <cell r="A249" t="str">
            <v>창    고</v>
          </cell>
          <cell r="B249" t="str">
            <v>1년이상 조립식</v>
          </cell>
          <cell r="C249">
            <v>120</v>
          </cell>
          <cell r="D249" t="str">
            <v>㎡</v>
          </cell>
          <cell r="E249">
            <v>55000</v>
          </cell>
          <cell r="F249">
            <v>6600000</v>
          </cell>
        </row>
        <row r="250">
          <cell r="A250" t="str">
            <v>합 숙 소</v>
          </cell>
          <cell r="B250" t="str">
            <v>1년이상 조립식</v>
          </cell>
          <cell r="C250">
            <v>240</v>
          </cell>
          <cell r="D250" t="str">
            <v>㎡</v>
          </cell>
          <cell r="E250">
            <v>80000</v>
          </cell>
          <cell r="F250">
            <v>19200000</v>
          </cell>
        </row>
        <row r="251">
          <cell r="A251" t="str">
            <v>작 업 소</v>
          </cell>
          <cell r="B251" t="str">
            <v>1년이상 목재</v>
          </cell>
          <cell r="C251">
            <v>240</v>
          </cell>
          <cell r="D251" t="str">
            <v>㎡</v>
          </cell>
          <cell r="E251">
            <v>55000</v>
          </cell>
          <cell r="F251">
            <v>13200000</v>
          </cell>
        </row>
        <row r="252">
          <cell r="A252" t="str">
            <v>시 험 실</v>
          </cell>
          <cell r="B252" t="str">
            <v>1년이상 조립식</v>
          </cell>
          <cell r="C252">
            <v>100</v>
          </cell>
          <cell r="D252" t="str">
            <v>㎡</v>
          </cell>
          <cell r="E252">
            <v>80000</v>
          </cell>
          <cell r="F252">
            <v>8000000</v>
          </cell>
        </row>
        <row r="253">
          <cell r="A253" t="str">
            <v>품질관리비</v>
          </cell>
          <cell r="C253">
            <v>1</v>
          </cell>
          <cell r="D253" t="str">
            <v>식</v>
          </cell>
          <cell r="E253">
            <v>30000000</v>
          </cell>
          <cell r="F253">
            <v>30000000</v>
          </cell>
        </row>
        <row r="254">
          <cell r="A254" t="str">
            <v>아스팔트 포장</v>
          </cell>
          <cell r="B254" t="str">
            <v>t =35cm</v>
          </cell>
          <cell r="C254">
            <v>1620</v>
          </cell>
          <cell r="D254" t="str">
            <v>㎡</v>
          </cell>
          <cell r="E254">
            <v>21000</v>
          </cell>
          <cell r="F254">
            <v>34020000</v>
          </cell>
        </row>
        <row r="255">
          <cell r="A255" t="str">
            <v>시멘트 운반비</v>
          </cell>
          <cell r="C255">
            <v>90351</v>
          </cell>
          <cell r="D255" t="str">
            <v>포</v>
          </cell>
          <cell r="E255">
            <v>400</v>
          </cell>
          <cell r="F255">
            <v>36140400</v>
          </cell>
        </row>
        <row r="256">
          <cell r="A256" t="str">
            <v>시멘트 운반비</v>
          </cell>
          <cell r="B256" t="str">
            <v>벌크</v>
          </cell>
          <cell r="C256">
            <v>7279</v>
          </cell>
          <cell r="D256" t="str">
            <v>톤</v>
          </cell>
          <cell r="E256">
            <v>10000</v>
          </cell>
          <cell r="F256">
            <v>72790000</v>
          </cell>
        </row>
        <row r="257">
          <cell r="A257" t="str">
            <v>철근 운반비</v>
          </cell>
          <cell r="C257">
            <v>19203</v>
          </cell>
          <cell r="D257" t="str">
            <v>톤</v>
          </cell>
          <cell r="E257">
            <v>20000</v>
          </cell>
          <cell r="F257">
            <v>384060000</v>
          </cell>
        </row>
        <row r="258">
          <cell r="A258" t="str">
            <v>PC강연선 운반비</v>
          </cell>
          <cell r="C258">
            <v>20</v>
          </cell>
          <cell r="D258" t="str">
            <v>톤</v>
          </cell>
          <cell r="E258">
            <v>20000</v>
          </cell>
          <cell r="F258">
            <v>400000</v>
          </cell>
        </row>
        <row r="259">
          <cell r="A259" t="str">
            <v>사용고재 공제</v>
          </cell>
          <cell r="B259" t="str">
            <v>철근, 강연선</v>
          </cell>
          <cell r="C259">
            <v>437</v>
          </cell>
          <cell r="D259" t="str">
            <v>톤</v>
          </cell>
          <cell r="E259">
            <v>-100000</v>
          </cell>
          <cell r="F259">
            <v>-43700000</v>
          </cell>
        </row>
        <row r="260">
          <cell r="A260" t="str">
            <v>안전 울타리</v>
          </cell>
          <cell r="B260" t="str">
            <v>1.82mmX1.40mm</v>
          </cell>
          <cell r="C260">
            <v>500</v>
          </cell>
          <cell r="D260" t="str">
            <v>m</v>
          </cell>
          <cell r="E260">
            <v>3000</v>
          </cell>
          <cell r="F260">
            <v>1500000</v>
          </cell>
        </row>
        <row r="261">
          <cell r="A261" t="str">
            <v>가설 울타리(칼라철판)</v>
          </cell>
          <cell r="B261" t="str">
            <v>750mmX1800mmX5mm</v>
          </cell>
          <cell r="C261">
            <v>240</v>
          </cell>
          <cell r="D261" t="str">
            <v>m</v>
          </cell>
          <cell r="E261">
            <v>28000</v>
          </cell>
          <cell r="F261">
            <v>6720000</v>
          </cell>
        </row>
        <row r="262">
          <cell r="A262" t="str">
            <v>용지 경계표 설치</v>
          </cell>
          <cell r="B262" t="str">
            <v>H=1.0m</v>
          </cell>
          <cell r="C262">
            <v>450</v>
          </cell>
          <cell r="D262" t="str">
            <v>개</v>
          </cell>
          <cell r="E262">
            <v>14000</v>
          </cell>
          <cell r="F262">
            <v>6300000</v>
          </cell>
        </row>
        <row r="263">
          <cell r="A263" t="str">
            <v>보안등 설치</v>
          </cell>
          <cell r="C263">
            <v>1000</v>
          </cell>
          <cell r="D263" t="str">
            <v>m</v>
          </cell>
          <cell r="E263">
            <v>3000</v>
          </cell>
          <cell r="F263">
            <v>3000000</v>
          </cell>
        </row>
        <row r="264">
          <cell r="A264" t="str">
            <v>시공상세 도면 작성비</v>
          </cell>
          <cell r="B264" t="str">
            <v>A1</v>
          </cell>
          <cell r="C264">
            <v>1000</v>
          </cell>
          <cell r="D264" t="str">
            <v>장</v>
          </cell>
          <cell r="E264">
            <v>17000</v>
          </cell>
          <cell r="F264">
            <v>17000000</v>
          </cell>
        </row>
        <row r="265">
          <cell r="A265" t="str">
            <v>크럇샤 설치</v>
          </cell>
          <cell r="B265" t="str">
            <v>150 TON</v>
          </cell>
          <cell r="C265">
            <v>1</v>
          </cell>
          <cell r="D265" t="str">
            <v>개소</v>
          </cell>
          <cell r="E265">
            <v>30000000</v>
          </cell>
          <cell r="F265">
            <v>30000000</v>
          </cell>
        </row>
        <row r="266">
          <cell r="A266" t="str">
            <v>크랏샤 철거</v>
          </cell>
          <cell r="B266" t="str">
            <v>150 TON</v>
          </cell>
          <cell r="C266">
            <v>1</v>
          </cell>
          <cell r="D266" t="str">
            <v>개소</v>
          </cell>
          <cell r="E266">
            <v>10000000</v>
          </cell>
          <cell r="F266">
            <v>10000000</v>
          </cell>
        </row>
        <row r="267">
          <cell r="A267" t="str">
            <v>세륜세차시설 설치</v>
          </cell>
          <cell r="C267">
            <v>6</v>
          </cell>
          <cell r="D267" t="str">
            <v>개소</v>
          </cell>
          <cell r="E267">
            <v>20000000</v>
          </cell>
          <cell r="F267">
            <v>120000000</v>
          </cell>
        </row>
        <row r="268">
          <cell r="A268" t="str">
            <v>세륜세차시설 철거</v>
          </cell>
          <cell r="C268">
            <v>6</v>
          </cell>
          <cell r="D268" t="str">
            <v>개소</v>
          </cell>
          <cell r="E268">
            <v>4000000</v>
          </cell>
          <cell r="F268">
            <v>24000000</v>
          </cell>
        </row>
        <row r="269">
          <cell r="A269" t="str">
            <v>부지임대료</v>
          </cell>
          <cell r="C269">
            <v>56610</v>
          </cell>
          <cell r="D269" t="str">
            <v>㎡</v>
          </cell>
          <cell r="E269">
            <v>1500</v>
          </cell>
          <cell r="F269">
            <v>84915000</v>
          </cell>
        </row>
        <row r="270">
          <cell r="A270" t="str">
            <v>8. 사급자재비</v>
          </cell>
          <cell r="C270">
            <v>0</v>
          </cell>
          <cell r="E270">
            <v>0</v>
          </cell>
          <cell r="F270">
            <v>17019226090</v>
          </cell>
        </row>
        <row r="271">
          <cell r="A271" t="str">
            <v>철      근</v>
          </cell>
          <cell r="B271" t="str">
            <v>D13mm</v>
          </cell>
          <cell r="C271">
            <v>326074</v>
          </cell>
          <cell r="D271" t="str">
            <v>Kg</v>
          </cell>
          <cell r="E271">
            <v>295</v>
          </cell>
          <cell r="F271">
            <v>96191830</v>
          </cell>
        </row>
        <row r="272">
          <cell r="A272" t="str">
            <v>철      근</v>
          </cell>
          <cell r="B272" t="str">
            <v>D16mm-D32mm</v>
          </cell>
          <cell r="C272">
            <v>4524512</v>
          </cell>
          <cell r="D272" t="str">
            <v>Kg</v>
          </cell>
          <cell r="E272">
            <v>295</v>
          </cell>
          <cell r="F272">
            <v>1334731040</v>
          </cell>
        </row>
        <row r="273">
          <cell r="A273" t="str">
            <v>철      근</v>
          </cell>
          <cell r="B273" t="str">
            <v>H13mm</v>
          </cell>
          <cell r="C273">
            <v>60714</v>
          </cell>
          <cell r="D273" t="str">
            <v>Kg</v>
          </cell>
          <cell r="E273">
            <v>305</v>
          </cell>
          <cell r="F273">
            <v>18517770</v>
          </cell>
        </row>
        <row r="274">
          <cell r="A274" t="str">
            <v>철      근</v>
          </cell>
          <cell r="B274" t="str">
            <v>H16mm-H32mm</v>
          </cell>
          <cell r="C274">
            <v>14291599</v>
          </cell>
          <cell r="D274" t="str">
            <v>Kg</v>
          </cell>
          <cell r="E274">
            <v>300</v>
          </cell>
          <cell r="F274">
            <v>4287479700</v>
          </cell>
        </row>
        <row r="275">
          <cell r="A275" t="str">
            <v>PC 강연선</v>
          </cell>
          <cell r="B275" t="str">
            <v>7연선,φ12.7mm</v>
          </cell>
          <cell r="C275">
            <v>20157</v>
          </cell>
          <cell r="D275" t="str">
            <v>Kg</v>
          </cell>
          <cell r="E275">
            <v>850</v>
          </cell>
          <cell r="F275">
            <v>17133450</v>
          </cell>
        </row>
        <row r="276">
          <cell r="A276" t="str">
            <v>시  멘  트</v>
          </cell>
          <cell r="B276" t="str">
            <v>40kg</v>
          </cell>
          <cell r="C276">
            <v>90351</v>
          </cell>
          <cell r="D276" t="str">
            <v>포</v>
          </cell>
          <cell r="E276">
            <v>2300</v>
          </cell>
          <cell r="F276">
            <v>207807300</v>
          </cell>
        </row>
        <row r="277">
          <cell r="A277" t="str">
            <v>시  멘  트</v>
          </cell>
          <cell r="B277" t="str">
            <v>BULK</v>
          </cell>
          <cell r="C277">
            <v>7279</v>
          </cell>
          <cell r="D277" t="str">
            <v>톤</v>
          </cell>
          <cell r="E277">
            <v>55000</v>
          </cell>
          <cell r="F277">
            <v>400345000</v>
          </cell>
        </row>
        <row r="278">
          <cell r="A278" t="str">
            <v>레  미  콘</v>
          </cell>
          <cell r="B278" t="str">
            <v>40-135-8</v>
          </cell>
          <cell r="C278">
            <v>5728</v>
          </cell>
          <cell r="D278" t="str">
            <v>㎥</v>
          </cell>
          <cell r="E278">
            <v>40000</v>
          </cell>
          <cell r="F278">
            <v>229120000</v>
          </cell>
        </row>
        <row r="279">
          <cell r="A279" t="str">
            <v>레  미  콘</v>
          </cell>
          <cell r="B279" t="str">
            <v>40-150-8</v>
          </cell>
          <cell r="C279">
            <v>616</v>
          </cell>
          <cell r="D279" t="str">
            <v>㎥</v>
          </cell>
          <cell r="E279">
            <v>41000</v>
          </cell>
          <cell r="F279">
            <v>25256000</v>
          </cell>
        </row>
        <row r="280">
          <cell r="A280" t="str">
            <v>레  미  콘</v>
          </cell>
          <cell r="B280" t="str">
            <v>40-180-8</v>
          </cell>
          <cell r="C280">
            <v>5089</v>
          </cell>
          <cell r="D280" t="str">
            <v>㎥</v>
          </cell>
          <cell r="E280">
            <v>42000</v>
          </cell>
          <cell r="F280">
            <v>213738000</v>
          </cell>
        </row>
        <row r="281">
          <cell r="A281" t="str">
            <v>레  미  콘</v>
          </cell>
          <cell r="B281" t="str">
            <v>25-210-12</v>
          </cell>
          <cell r="C281">
            <v>8547</v>
          </cell>
          <cell r="D281" t="str">
            <v>㎥</v>
          </cell>
          <cell r="E281">
            <v>48000</v>
          </cell>
          <cell r="F281">
            <v>410256000</v>
          </cell>
        </row>
        <row r="282">
          <cell r="A282" t="str">
            <v>레  미  콘</v>
          </cell>
          <cell r="B282" t="str">
            <v>25-240-12</v>
          </cell>
          <cell r="C282">
            <v>195573</v>
          </cell>
          <cell r="D282" t="str">
            <v>㎥</v>
          </cell>
          <cell r="E282">
            <v>50000</v>
          </cell>
          <cell r="F282">
            <v>9778650000</v>
          </cell>
        </row>
        <row r="283">
          <cell r="A283" t="str">
            <v>나. 간 접 노 무 비</v>
          </cell>
          <cell r="C283">
            <v>1</v>
          </cell>
          <cell r="D283" t="str">
            <v>식</v>
          </cell>
          <cell r="E283">
            <v>2000000000</v>
          </cell>
          <cell r="F283">
            <v>2000000000</v>
          </cell>
        </row>
        <row r="284">
          <cell r="A284" t="str">
            <v>다. 산 재 보 험 료</v>
          </cell>
          <cell r="C284">
            <v>1</v>
          </cell>
          <cell r="D284" t="str">
            <v>식</v>
          </cell>
          <cell r="E284">
            <v>1107000000</v>
          </cell>
          <cell r="F284">
            <v>1107000000</v>
          </cell>
        </row>
        <row r="285">
          <cell r="A285" t="str">
            <v>라. 고 용 보 험 료</v>
          </cell>
          <cell r="C285">
            <v>1</v>
          </cell>
          <cell r="D285" t="str">
            <v>식</v>
          </cell>
          <cell r="E285">
            <v>262000000</v>
          </cell>
          <cell r="F285">
            <v>262000000</v>
          </cell>
        </row>
        <row r="286">
          <cell r="A286" t="str">
            <v>마. 건설근로자퇴직공제부금비</v>
          </cell>
          <cell r="C286">
            <v>1</v>
          </cell>
          <cell r="D286" t="str">
            <v>식</v>
          </cell>
          <cell r="E286">
            <v>692000000</v>
          </cell>
          <cell r="F286">
            <v>692000000</v>
          </cell>
        </row>
        <row r="287">
          <cell r="A287" t="str">
            <v>바. 안 전 관 리 비</v>
          </cell>
          <cell r="C287">
            <v>1</v>
          </cell>
          <cell r="D287" t="str">
            <v>식</v>
          </cell>
          <cell r="E287">
            <v>946000000</v>
          </cell>
          <cell r="F287">
            <v>946000000</v>
          </cell>
        </row>
        <row r="288">
          <cell r="A288" t="str">
            <v>사. 기  타  경  비</v>
          </cell>
          <cell r="C288">
            <v>1</v>
          </cell>
          <cell r="D288" t="str">
            <v>식</v>
          </cell>
          <cell r="E288">
            <v>2000000000</v>
          </cell>
          <cell r="F288">
            <v>2000000000</v>
          </cell>
        </row>
        <row r="289">
          <cell r="A289" t="str">
            <v>Ⅱ. 일 반 관 리 비</v>
          </cell>
          <cell r="C289">
            <v>1</v>
          </cell>
          <cell r="D289" t="str">
            <v>식</v>
          </cell>
          <cell r="E289">
            <v>3000000000</v>
          </cell>
          <cell r="F289">
            <v>3000000000</v>
          </cell>
        </row>
        <row r="290">
          <cell r="A290" t="str">
            <v>Ⅲ. 이          윤</v>
          </cell>
          <cell r="C290">
            <v>1</v>
          </cell>
          <cell r="D290" t="str">
            <v>식</v>
          </cell>
          <cell r="E290">
            <v>3634839150</v>
          </cell>
          <cell r="F290">
            <v>3634839150</v>
          </cell>
        </row>
        <row r="291">
          <cell r="A291" t="str">
            <v>Ⅳ. 공사손해보험료</v>
          </cell>
          <cell r="C291">
            <v>1</v>
          </cell>
          <cell r="D291" t="str">
            <v>식</v>
          </cell>
          <cell r="E291">
            <v>400000000</v>
          </cell>
          <cell r="F291">
            <v>400000000</v>
          </cell>
        </row>
        <row r="292">
          <cell r="A292" t="str">
            <v>Ⅴ. 기 술 사 용 료</v>
          </cell>
          <cell r="C292">
            <v>1</v>
          </cell>
          <cell r="D292" t="str">
            <v>P.S</v>
          </cell>
          <cell r="E292">
            <v>159437569</v>
          </cell>
          <cell r="F292">
            <v>0</v>
          </cell>
        </row>
        <row r="293">
          <cell r="A293" t="str">
            <v>부 가 가 치 세</v>
          </cell>
          <cell r="C293">
            <v>1</v>
          </cell>
          <cell r="D293" t="str">
            <v>식</v>
          </cell>
          <cell r="E293">
            <v>7600000000</v>
          </cell>
          <cell r="F293">
            <v>7600000000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상부"/>
      <sheetName val="상부단면력"/>
      <sheetName val="사용성검토"/>
      <sheetName val="신축이음"/>
      <sheetName val="배력철근"/>
      <sheetName val="교각계산"/>
      <sheetName val="FOOTING단면력"/>
      <sheetName val="Sheet5"/>
      <sheetName val="Sheet6"/>
      <sheetName val="Sheet7"/>
      <sheetName val="Sheet8"/>
      <sheetName val="Sheet9"/>
      <sheetName val="Sheet10"/>
      <sheetName val="Sheet11"/>
      <sheetName val="Sheet12"/>
      <sheetName val="Sheet13"/>
      <sheetName val="Sheet14"/>
      <sheetName val="Sheet15"/>
      <sheetName val="Sheet16"/>
      <sheetName val="ABUT수량-A1"/>
      <sheetName val="원형1호맨홀토공수량"/>
      <sheetName val="ⴭⴭⴭⴭ"/>
      <sheetName val="1. 설계조건 2.단면가정 3. 하중계산"/>
      <sheetName val="DATA 입력란"/>
      <sheetName val="도장수량(하1)"/>
      <sheetName val="주형"/>
      <sheetName val="ilch"/>
      <sheetName val="설계설명서"/>
      <sheetName val="내역서"/>
      <sheetName val="MOTOR"/>
      <sheetName val="U-TYPE(1)"/>
      <sheetName val="VXXXXXXX"/>
      <sheetName val="#REF"/>
      <sheetName val="tggwan(mac)"/>
      <sheetName val="내역"/>
      <sheetName val="설산1.나"/>
      <sheetName val="본사S"/>
      <sheetName val="0"/>
      <sheetName val="001"/>
      <sheetName val="1.설계조건"/>
      <sheetName val="정산입력"/>
      <sheetName val="3련 BOX"/>
      <sheetName val="지진시"/>
      <sheetName val="노임단가"/>
      <sheetName val="BOX(1.5X1.5)"/>
      <sheetName val="조도계산서 (도서)"/>
      <sheetName val="부안변전"/>
      <sheetName val="6PILE  (돌출)"/>
      <sheetName val="설계조건"/>
      <sheetName val="안정검토(온1)"/>
      <sheetName val="날개벽수량표"/>
      <sheetName val="덕전리"/>
      <sheetName val="BID"/>
      <sheetName val="토사(PE)"/>
      <sheetName val="일반맨홀수량집계"/>
      <sheetName val="일반맨홀수량집계(A-7 LINE)"/>
      <sheetName val="슬래브"/>
      <sheetName val="전기,계장"/>
      <sheetName val="집계표(육상)"/>
      <sheetName val="터파기및재료"/>
      <sheetName val="상부집계표"/>
      <sheetName val="8.PILE  (돌출)"/>
      <sheetName val="우각부보강"/>
      <sheetName val="L_RPTA05_목록"/>
      <sheetName val="토공A"/>
      <sheetName val="3BL공동구 수량"/>
      <sheetName val="수량산출"/>
      <sheetName val="type-F"/>
      <sheetName val="통합"/>
      <sheetName val="옹벽"/>
      <sheetName val="역T형교대(말뚝기초)"/>
      <sheetName val="중기일위대가"/>
      <sheetName val="1.설계기준"/>
      <sheetName val="바닥판"/>
      <sheetName val="단위중량"/>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sheetName val="본체"/>
      <sheetName val="단면력 집계표"/>
      <sheetName val="기초설계"/>
      <sheetName val="사용성검토"/>
      <sheetName val="우각부보강"/>
      <sheetName val="날개벽"/>
      <sheetName val="PARAPHET"/>
      <sheetName val="Sheet1"/>
      <sheetName val="균열검토"/>
      <sheetName val="우각부"/>
      <sheetName val="COPING"/>
      <sheetName val="FOOTING단면력"/>
      <sheetName val="동물이~1"/>
      <sheetName val="건축내역"/>
      <sheetName val="XL4Poppy"/>
      <sheetName val="Sheet17"/>
      <sheetName val="TYPE-1"/>
      <sheetName val="ABUT수량-A1"/>
      <sheetName val="도로구조공사비"/>
      <sheetName val="가설공사비"/>
      <sheetName val="부하계산서"/>
      <sheetName val="경상비"/>
      <sheetName val="교각1"/>
      <sheetName val="1-1"/>
      <sheetName val="피벗테이블데이터분석"/>
      <sheetName val="적용단위길이"/>
      <sheetName val="매크로"/>
      <sheetName val="공통(20-91)"/>
      <sheetName val="전차선로 물량표"/>
      <sheetName val="한강운반비"/>
      <sheetName val="#REF"/>
      <sheetName val="자재"/>
      <sheetName val="XXXXXX"/>
      <sheetName val="주요자재집계"/>
      <sheetName val="몰탈자재집계"/>
      <sheetName val="수량총괄집계"/>
      <sheetName val="철근총괄집계"/>
      <sheetName val="BOX수량집계"/>
      <sheetName val="BOX철근"/>
      <sheetName val="BOX수량"/>
      <sheetName val="출입문수량집계"/>
      <sheetName val="출입문철근"/>
      <sheetName val="출입문(A-A)수량"/>
      <sheetName val="출입문(B-B)수량"/>
      <sheetName val="출입문(C-C)수량 "/>
      <sheetName val="출입문(D-D)수량"/>
      <sheetName val="출입문마감부"/>
      <sheetName val="접속슬래브"/>
      <sheetName val="U-TYPE수량집계"/>
      <sheetName val="U-TYPE철근"/>
      <sheetName val="U-TYPE(334~360)"/>
      <sheetName val="U-TYPE(360~380)"/>
      <sheetName val="U-TYPE(380~400)"/>
      <sheetName val="U-TYPE(400~420)"/>
      <sheetName val="간지"/>
      <sheetName val="001"/>
      <sheetName val="Macro(차단기)"/>
      <sheetName val="tggwan(mac)"/>
      <sheetName val="원형1호맨홀토공수량"/>
      <sheetName val="SLAB"/>
      <sheetName val="ⴭⴭⴭⴭ"/>
      <sheetName val="바닥판"/>
      <sheetName val="횡배위치"/>
      <sheetName val="안정검토"/>
      <sheetName val="소비자가"/>
      <sheetName val="일위대가모듈"/>
      <sheetName val="내역"/>
      <sheetName val="조도계산서 (도서)"/>
      <sheetName val="원형맨홀수량"/>
      <sheetName val="guard(mac)"/>
      <sheetName val="정부노임단가"/>
      <sheetName val="교각계산"/>
      <sheetName val="설계"/>
      <sheetName val="물가시세"/>
      <sheetName val="JUCK"/>
      <sheetName val="일위대가"/>
      <sheetName val="신우"/>
      <sheetName val="말뚝지지력산정"/>
      <sheetName val="H-pile(298x299)"/>
      <sheetName val="H-pile(250x250)"/>
      <sheetName val="지장물C"/>
      <sheetName val="Y-WORK"/>
      <sheetName val="ITEM"/>
      <sheetName val="통합"/>
      <sheetName val="단면설계"/>
      <sheetName val="INPUT"/>
      <sheetName val="DATA"/>
      <sheetName val="입찰안"/>
      <sheetName val="배수공"/>
      <sheetName val="MFAB"/>
      <sheetName val="MFRT"/>
      <sheetName val="MPKG"/>
      <sheetName val="MPRD"/>
      <sheetName val="배수공 주요자재 집계표"/>
      <sheetName val="설계조건"/>
      <sheetName val="안정계산"/>
      <sheetName val="단면검토"/>
      <sheetName val="3련 BOX"/>
      <sheetName val="와동25-3(변경)"/>
      <sheetName val="DATE"/>
      <sheetName val="000000"/>
      <sheetName val="20관리비율"/>
      <sheetName val="I.설계조건"/>
      <sheetName val="1.설계기준"/>
      <sheetName val="옹벽기초자료"/>
      <sheetName val="현황산출서"/>
      <sheetName val="6PILE  (돌출)"/>
      <sheetName val="특별교실"/>
      <sheetName val="POOM_MOTO"/>
      <sheetName val="LOPCALC"/>
      <sheetName val="우수공"/>
      <sheetName val="다이꾸"/>
      <sheetName val="구의33고"/>
      <sheetName val="1.설계조건"/>
      <sheetName val="3BL공동구 수량"/>
      <sheetName val="사각맨홀"/>
      <sheetName val="단위중량"/>
      <sheetName val="Graph (LGEN)"/>
      <sheetName val="out_prog"/>
      <sheetName val="선적schedule (2)"/>
      <sheetName val="화산경계"/>
      <sheetName val="내역서"/>
      <sheetName val="Sheet3"/>
      <sheetName val="자료"/>
      <sheetName val="Macro1"/>
      <sheetName val="공사비예비관리공감측설산출내역"/>
      <sheetName val="수량산출"/>
      <sheetName val="1. 설계조건 2.단면가정 3. 하중계산"/>
      <sheetName val="DATA 입력란"/>
      <sheetName val="DIAPHRAGM"/>
      <sheetName val="Sheet1 (2)"/>
      <sheetName val="쌍송교"/>
      <sheetName val="단위수량"/>
      <sheetName val="장비내역서"/>
      <sheetName val="횡배수관단위수량"/>
      <sheetName val="접속도로1"/>
      <sheetName val="단면가정"/>
      <sheetName val="수자재단위당"/>
      <sheetName val="노임"/>
      <sheetName val="보차도경계석"/>
      <sheetName val="B"/>
      <sheetName val="위치조서"/>
      <sheetName val="터널조도"/>
      <sheetName val="종배수관(신)"/>
      <sheetName val="부하(성남)"/>
      <sheetName val="U-TYPE(1)"/>
      <sheetName val="총괄내역서"/>
      <sheetName val="TYPE A"/>
      <sheetName val="Cost bd-&quot;A&quot;"/>
      <sheetName val="조명시설"/>
      <sheetName val="단가일람"/>
      <sheetName val="조경일람"/>
      <sheetName val="종배수관면벽신"/>
      <sheetName val="전체분 내역서(전북도) 최종"/>
      <sheetName val="역T형"/>
      <sheetName val="L_RPTA05_목록"/>
      <sheetName val="터파기및재료"/>
      <sheetName val="수안보-MBR1"/>
      <sheetName val="검토"/>
      <sheetName val="수로단위수량"/>
      <sheetName val="토사(PE)"/>
      <sheetName val="주형"/>
      <sheetName val="수리계산(2021)"/>
      <sheetName val="배수관공"/>
      <sheetName val="연장및면적(1)"/>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sheetData sheetId="129"/>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sheetData sheetId="161" refreshError="1"/>
      <sheetData sheetId="162" refreshError="1"/>
      <sheetData sheetId="163" refreshError="1"/>
      <sheetData sheetId="164" refreshError="1"/>
      <sheetData sheetId="165"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축령산휴양림공정표"/>
      <sheetName val="#REF"/>
      <sheetName val="노임단가"/>
      <sheetName val="BID"/>
      <sheetName val="1-1"/>
      <sheetName val="터널조도"/>
      <sheetName val="ABUT수량-A1"/>
      <sheetName val="unitpric"/>
      <sheetName val="DATE"/>
      <sheetName val="유기공정"/>
      <sheetName val="noyim"/>
      <sheetName val="ⴭⴭⴭⴭ"/>
      <sheetName val="설계조건"/>
      <sheetName val="시점교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DATA"/>
      <sheetName val="데이타"/>
      <sheetName val="공사비"/>
      <sheetName val="중산교"/>
      <sheetName val="수량산출"/>
      <sheetName val="이토변실(A3-LINE)"/>
      <sheetName val="도로토적"/>
      <sheetName val="우수공"/>
      <sheetName val="횡배수관집현황(2공구)"/>
      <sheetName val="한강운반비"/>
      <sheetName val="노무비"/>
      <sheetName val="98NS-N"/>
      <sheetName val="산출근거"/>
      <sheetName val="포장면적산출"/>
      <sheetName val="tggwan(mac)"/>
      <sheetName val="차액보증"/>
      <sheetName val="일위대가목차"/>
      <sheetName val="단위수량"/>
      <sheetName val="공사설계"/>
      <sheetName val="맨홀조서"/>
      <sheetName val="하수급견적대비"/>
      <sheetName val="#REF"/>
      <sheetName val="포장공자재집계표"/>
      <sheetName val="몰탈재료산출"/>
      <sheetName val="Sheet1"/>
      <sheetName val="단가산출서"/>
      <sheetName val="일위대가"/>
      <sheetName val="공량산출서"/>
      <sheetName val="토공계산서(부체도로)"/>
      <sheetName val="Sheet2"/>
      <sheetName val="Sheet3"/>
      <sheetName val="BSD (2)"/>
      <sheetName val="우수"/>
      <sheetName val="터파기및재료"/>
      <sheetName val="노임(1차)"/>
      <sheetName val="보안등"/>
      <sheetName val="수량산출서"/>
      <sheetName val="앵커구조계산"/>
      <sheetName val="소야공정계획표"/>
      <sheetName val="대비"/>
      <sheetName val="내역"/>
      <sheetName val="가도공"/>
      <sheetName val="규준틀"/>
      <sheetName val="기둥(원형)"/>
      <sheetName val="내역서"/>
      <sheetName val="입찰안"/>
      <sheetName val="조건표"/>
      <sheetName val="1.설계조건"/>
      <sheetName val="기초공"/>
      <sheetName val="말뚝물량"/>
      <sheetName val="집계표"/>
      <sheetName val="설비내역서"/>
      <sheetName val="건축내역서"/>
      <sheetName val="전기내역서"/>
      <sheetName val="대로근거"/>
      <sheetName val="우각부보강"/>
      <sheetName val="3.바닥판설계"/>
      <sheetName val="심사계산"/>
      <sheetName val="심사물량"/>
      <sheetName val="진주방향"/>
      <sheetName val="자재단가"/>
      <sheetName val="토공계산"/>
      <sheetName val="DATE"/>
      <sheetName val="6공구(당초)"/>
      <sheetName val="당초"/>
      <sheetName val="하부철근수량"/>
      <sheetName val="토공A"/>
      <sheetName val="조명시설"/>
      <sheetName val="J直材4"/>
      <sheetName val="COPING"/>
      <sheetName val="type-F"/>
      <sheetName val="Sheet1 (2)"/>
      <sheetName val="J형측구단위수량"/>
      <sheetName val="위치조서"/>
      <sheetName val="정산입력"/>
      <sheetName val="ilch"/>
      <sheetName val="설계가"/>
      <sheetName val="MOTOR"/>
      <sheetName val="지급자재"/>
      <sheetName val="날개벽"/>
      <sheetName val="6PILE  (돌출)"/>
      <sheetName val="건축내역"/>
      <sheetName val="XXXXXX"/>
      <sheetName val="주요자재집계"/>
      <sheetName val="몰탈자재집계"/>
      <sheetName val="수량총괄집계"/>
      <sheetName val="철근총괄집계"/>
      <sheetName val="BOX수량집계"/>
      <sheetName val="BOX철근"/>
      <sheetName val="BOX수량"/>
      <sheetName val="출입문수량집계"/>
      <sheetName val="출입문철근"/>
      <sheetName val="출입문(A-A)수량"/>
      <sheetName val="출입문(B-B)수량"/>
      <sheetName val="출입문(C-C)수량 "/>
      <sheetName val="출입문(D-D)수량"/>
      <sheetName val="출입문마감부"/>
      <sheetName val="접속슬래브"/>
      <sheetName val="U-TYPE수량집계"/>
      <sheetName val="U-TYPE철근"/>
      <sheetName val="U-TYPE(334~360)"/>
      <sheetName val="U-TYPE(360~380)"/>
      <sheetName val="U-TYPE(380~400)"/>
      <sheetName val="U-TYPE(400~420)"/>
      <sheetName val="간지"/>
      <sheetName val="암거단위"/>
      <sheetName val="횡배수관기초"/>
      <sheetName val="횡배수관수량집계"/>
      <sheetName val="I.설계조건"/>
      <sheetName val="준검 내역서"/>
      <sheetName val="집수정(600-700)"/>
      <sheetName val="예정공정완"/>
      <sheetName val="변압기 및 발전기 용량"/>
      <sheetName val="실행철강하도"/>
      <sheetName val="2000년1차"/>
      <sheetName val="전체철근집계"/>
      <sheetName val="웅진교-S2"/>
      <sheetName val=" 견적서"/>
      <sheetName val="단면가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sheetData sheetId="124"/>
      <sheetData sheetId="125"/>
      <sheetData sheetId="126"/>
      <sheetData sheetId="127"/>
      <sheetData sheetId="128"/>
      <sheetData sheetId="129"/>
      <sheetData sheetId="130"/>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중산교"/>
      <sheetName val="ABUT수량_A1"/>
      <sheetName val="터널조도"/>
      <sheetName val="4)유동표"/>
      <sheetName val="총괄내역서"/>
      <sheetName val="수안보-MBR1"/>
      <sheetName val="노임"/>
      <sheetName val="설비"/>
      <sheetName val="실행철강하도"/>
      <sheetName val="입찰안"/>
      <sheetName val="식재총괄"/>
      <sheetName val="NOMUBI"/>
      <sheetName val="sw1"/>
      <sheetName val="설계"/>
      <sheetName val="A-4"/>
      <sheetName val="터파기및재료"/>
      <sheetName val="배수장토목공사비"/>
      <sheetName val="별표집계"/>
      <sheetName val="종배수관"/>
      <sheetName val="우각부보강"/>
      <sheetName val="#REF"/>
      <sheetName val="6PILE  (돌출)"/>
      <sheetName val="원가"/>
      <sheetName val="기본DATA"/>
      <sheetName val="ETC"/>
      <sheetName val="XXXXXX"/>
      <sheetName val="주요자재집계"/>
      <sheetName val="몰탈자재집계"/>
      <sheetName val="수량총괄집계"/>
      <sheetName val="철근총괄집계"/>
      <sheetName val="BOX수량집계"/>
      <sheetName val="BOX철근"/>
      <sheetName val="BOX수량"/>
      <sheetName val="출입문수량집계"/>
      <sheetName val="출입문철근"/>
      <sheetName val="출입문(A-A)수량"/>
      <sheetName val="출입문(B-B)수량"/>
      <sheetName val="출입문(C-C)수량 "/>
      <sheetName val="출입문(D-D)수량"/>
      <sheetName val="출입문마감부"/>
      <sheetName val="접속슬래브"/>
      <sheetName val="U-TYPE수량집계"/>
      <sheetName val="U-TYPE철근"/>
      <sheetName val="U-TYPE(334~360)"/>
      <sheetName val="U-TYPE(360~380)"/>
      <sheetName val="U-TYPE(380~400)"/>
      <sheetName val="U-TYPE(400~420)"/>
      <sheetName val="간지"/>
      <sheetName val="동원(3)"/>
      <sheetName val="예정(3)"/>
      <sheetName val="일위"/>
      <sheetName val="입출재고현황 (2)"/>
      <sheetName val="데리네이타현황"/>
      <sheetName val="tggwan(mac)"/>
      <sheetName val="DATE"/>
      <sheetName val="우배수"/>
      <sheetName val="인건-측정"/>
      <sheetName val="Sheet1"/>
      <sheetName val="내역서"/>
      <sheetName val="Sheet17"/>
      <sheetName val="INPUT"/>
      <sheetName val="청천내"/>
      <sheetName val="전신환매도율"/>
      <sheetName val="BID"/>
      <sheetName val="조도계산(1)"/>
      <sheetName val="PIER수량m1"/>
      <sheetName val="통합"/>
      <sheetName val="날개벽"/>
      <sheetName val="1.설계조건"/>
      <sheetName val="원형1호맨홀토공수량"/>
      <sheetName val="자재단가"/>
      <sheetName val="토량산출서"/>
      <sheetName val="일위대가표"/>
      <sheetName val="Macro(차단기)"/>
      <sheetName val="산출근거"/>
      <sheetName val="부하계산서"/>
      <sheetName val="적용단위길이"/>
      <sheetName val="계산중"/>
      <sheetName val="횡배위치"/>
      <sheetName val="J直材4"/>
      <sheetName val="200"/>
      <sheetName val="Sheet1 (2)"/>
      <sheetName val="제잡비.xls"/>
      <sheetName val="토사(PE)"/>
      <sheetName val="JUCKEYK"/>
      <sheetName val="수질정화시설"/>
      <sheetName val="SG"/>
      <sheetName val="내역"/>
      <sheetName val="좌측"/>
      <sheetName val="EACT10"/>
      <sheetName val="일위대가(계측기설치)"/>
      <sheetName val="부안변전"/>
      <sheetName val="2000년1차"/>
      <sheetName val="주형"/>
      <sheetName val="일위대가"/>
      <sheetName val="기존"/>
      <sheetName val="J형측구단위수량"/>
      <sheetName val="식생블럭단위수량"/>
      <sheetName val="자압"/>
      <sheetName val="말뚝지지력산정"/>
      <sheetName val="공사내역"/>
      <sheetName val="3BL공동구 수량"/>
      <sheetName val="연결임시"/>
      <sheetName val="단면검토"/>
      <sheetName val="설계조건"/>
      <sheetName val="옹벽철근"/>
      <sheetName val="단위수량(출력X)"/>
      <sheetName val="수량집계"/>
      <sheetName val="단위중량"/>
      <sheetName val="단면치수"/>
      <sheetName val="1SPAN"/>
      <sheetName val="단위수량"/>
      <sheetName val="ASP포장"/>
      <sheetName val="실행비교"/>
      <sheetName val="가시설단위수량"/>
      <sheetName val="노임이"/>
      <sheetName val="제-노임"/>
      <sheetName val="제직재"/>
      <sheetName val="COPING"/>
      <sheetName val="집계장(대목_실행)"/>
      <sheetName val="전계가"/>
      <sheetName val="품셈TABLE"/>
      <sheetName val="횡배수관토공수량"/>
      <sheetName val="9GNG운반"/>
      <sheetName val="4.구조물boq"/>
      <sheetName val="기술자료 (연수)"/>
      <sheetName val="MOTOR"/>
      <sheetName val="자재단가비교표"/>
      <sheetName val="취수탑"/>
      <sheetName val="내역을"/>
      <sheetName val="1-1"/>
      <sheetName val="물가시세"/>
      <sheetName val="말뚝기초"/>
      <sheetName val="ilch"/>
      <sheetName val="70%"/>
      <sheetName val="신기1-LINE별연장"/>
      <sheetName val="3련 BOX"/>
      <sheetName val="가시설수량"/>
      <sheetName val="노임단가"/>
      <sheetName val="1-1평균터파기고(1)"/>
      <sheetName val="FOOTING단면력"/>
      <sheetName val="기둥(원형)"/>
      <sheetName val="화산경계"/>
      <sheetName val="일반맨홀수량집계"/>
      <sheetName val="깨기"/>
      <sheetName val="공용시설내역"/>
      <sheetName val="Sheet2"/>
      <sheetName val="일위대가목차"/>
      <sheetName val="眞비상(진주)"/>
      <sheetName val="안전노무비(3월)"/>
      <sheetName val="배수통관(좌)"/>
      <sheetName val="98수문일위"/>
      <sheetName val="공사비집계"/>
      <sheetName val="DATA"/>
      <sheetName val="1호맨홀토공"/>
      <sheetName val="제수"/>
      <sheetName val="교각1"/>
      <sheetName val="단면 (2)"/>
      <sheetName val="SORCE1"/>
      <sheetName val="POOM_MOTO"/>
      <sheetName val="8-3기계경비"/>
      <sheetName val="기초공"/>
      <sheetName val="card1"/>
      <sheetName val="우수맨홀공제단위수량"/>
      <sheetName val="바닥판"/>
      <sheetName val="흄관기초"/>
      <sheetName val="Type(123)"/>
      <sheetName val="조도계산서 (도서)"/>
      <sheetName val="상수도토공집계표"/>
      <sheetName val="기계경비일람"/>
      <sheetName val="주방환기"/>
      <sheetName val="지장물C"/>
      <sheetName val="L형옹벽단위수량(25)"/>
      <sheetName val="L형옹벽단위수량(35)"/>
      <sheetName val="내역서(당초변경)"/>
      <sheetName val="이토변실(A3-LINE)"/>
      <sheetName val="b_balju_cho"/>
      <sheetName val="TYPE-A"/>
      <sheetName val="도장수량(하1)"/>
      <sheetName val="IMPEADENCE MAP 취수장"/>
      <sheetName val="대치판정"/>
      <sheetName val="capbeam(1)"/>
      <sheetName val="Stem Footing"/>
      <sheetName val="단가조사서"/>
      <sheetName val="공사개요"/>
      <sheetName val="조건표"/>
      <sheetName val="부속동"/>
      <sheetName val="단면가정"/>
      <sheetName val="수목단가"/>
      <sheetName val="시설수량표"/>
      <sheetName val="Sheet5"/>
      <sheetName val="공사요율"/>
      <sheetName val="변화치수"/>
      <sheetName val="대로근거"/>
      <sheetName val="중로근거"/>
      <sheetName val="전체내역 (2)"/>
      <sheetName val="실행내역서"/>
      <sheetName val="하수급견적대비"/>
      <sheetName val="배수공 주요자재 집계표"/>
      <sheetName val="인건비 "/>
      <sheetName val="부안일위"/>
      <sheetName val="1련박스"/>
      <sheetName val="1. 설계조건 2.단면가정 3. 하중계산"/>
      <sheetName val="DATA 입력란"/>
      <sheetName val="배수공"/>
      <sheetName val="암거"/>
      <sheetName val="포장공"/>
      <sheetName val="noyim"/>
      <sheetName val="차액보증"/>
      <sheetName val="조명시설"/>
      <sheetName val="경비단가"/>
      <sheetName val="unitpric"/>
      <sheetName val="junggi"/>
      <sheetName val="일위대가모듈"/>
      <sheetName val="외천교"/>
      <sheetName val="기초자료"/>
      <sheetName val="001"/>
      <sheetName val="지급자재"/>
      <sheetName val="DIAPHRAGM"/>
      <sheetName val="물량집계"/>
      <sheetName val="금액내역서"/>
      <sheetName val="위치조서"/>
      <sheetName val="지구단위계획"/>
      <sheetName val="기초계산(Pmax)"/>
      <sheetName val="전력구구조물산근2구간"/>
      <sheetName val="플랜트 설치"/>
      <sheetName val="PROJECT BRIEF(EX.NEW)"/>
      <sheetName val="부하(성남)"/>
      <sheetName val="단가비교"/>
      <sheetName val="2000년하반기"/>
      <sheetName val="배수내역 (2)"/>
      <sheetName val="주beam"/>
      <sheetName val="방음벽기초(H=4m)"/>
      <sheetName val="관로공수량집계표(본선)"/>
      <sheetName val="Macro1"/>
      <sheetName val="정부노임단가"/>
      <sheetName val="입력DATA"/>
      <sheetName val="반중력식옹벽"/>
      <sheetName val="전기일위대가"/>
      <sheetName val="말뚝물량"/>
      <sheetName val="약품설비"/>
      <sheetName val="충주"/>
      <sheetName val="상 부"/>
      <sheetName val="ITEM"/>
      <sheetName val="수량산출"/>
      <sheetName val="물질수지(2011)"/>
      <sheetName val="안정계산"/>
      <sheetName val="우수"/>
      <sheetName val="WORK"/>
      <sheetName val="C"/>
      <sheetName val="배수통관토공수량"/>
      <sheetName val="화재 탐지 설비"/>
      <sheetName val="ⴭⴭⴭⴭ"/>
      <sheetName val="수량이동"/>
      <sheetName val="자료"/>
      <sheetName val="보도경계블럭"/>
      <sheetName val="집1"/>
      <sheetName val="단가산출"/>
      <sheetName val="전기일위목록"/>
      <sheetName val="요율"/>
      <sheetName val="쌍송교"/>
      <sheetName val="공량산출서"/>
      <sheetName val="가도공"/>
      <sheetName val="일위(PN)"/>
      <sheetName val="농로수량집계"/>
      <sheetName val="농로토공집계"/>
      <sheetName val="L형 옹벽"/>
      <sheetName val="도근좌표"/>
      <sheetName val="지장물"/>
      <sheetName val="단가"/>
      <sheetName val="토지조서"/>
      <sheetName val="토지평가조서(발송용)"/>
      <sheetName val="토지가격산출근거(발송용)"/>
      <sheetName val="토지가격산출근거"/>
      <sheetName val="2009.06지가변동율"/>
      <sheetName val="2006 표준지공시지가"/>
      <sheetName val="제시액조서(토지)"/>
      <sheetName val="기타요인 산출근거"/>
      <sheetName val="리스(CIF)산출"/>
      <sheetName val="토지평가조서"/>
      <sheetName val="cash"/>
      <sheetName val="anaysis_sheet"/>
      <sheetName val="편입조서"/>
      <sheetName val="계약서"/>
      <sheetName val="1.설계기준"/>
      <sheetName val="97노임단가"/>
      <sheetName val="샌딩 에폭시 도장"/>
      <sheetName val="가압장(토목)"/>
      <sheetName val="SCH"/>
      <sheetName val="표층포설및다짐"/>
      <sheetName val="1공구내역서(1)"/>
      <sheetName val="증감대비"/>
      <sheetName val="양식"/>
      <sheetName val="인건비"/>
      <sheetName val="MFAB"/>
      <sheetName val="MFRT"/>
      <sheetName val="MPKG"/>
      <sheetName val="MPRD"/>
      <sheetName val="전기 원가계산서"/>
      <sheetName val="토공집계"/>
      <sheetName val="A(Rev.3)"/>
      <sheetName val="중기일위대가"/>
      <sheetName val="코드표"/>
      <sheetName val="집수정"/>
      <sheetName val="토목공사일반"/>
      <sheetName val="차선도색현황"/>
      <sheetName val="회사정보"/>
      <sheetName val="도로토적"/>
      <sheetName val="HANDHOLE(2)"/>
      <sheetName val="집수정단"/>
      <sheetName val="출입문(C-C)수량_4"/>
      <sheetName val="출입문(C-C)수량_"/>
      <sheetName val="출입문(C-C)수량_1"/>
      <sheetName val="출입문(C-C)수량_2"/>
      <sheetName val="출입문(C-C)수량_3"/>
      <sheetName val="견적서"/>
      <sheetName val="약품공급2"/>
      <sheetName val="단가조건(02년)"/>
      <sheetName val="L형옹벽(key)"/>
      <sheetName val="건축내역"/>
      <sheetName val="부대내역"/>
      <sheetName val="설계내역서"/>
      <sheetName val="토공1차"/>
      <sheetName val="U-TYPE(1)"/>
      <sheetName val="직노"/>
      <sheetName val="원가계산서"/>
      <sheetName val="자료입력"/>
      <sheetName val="5월항목"/>
      <sheetName val="진접"/>
      <sheetName val="입력"/>
      <sheetName val="중기경유지급대장"/>
      <sheetName val="중기잡유공제"/>
      <sheetName val="중기잡유지급대장"/>
      <sheetName val="중기임차료"/>
      <sheetName val="중기경유공제"/>
      <sheetName val="수량"/>
      <sheetName val="날개벽수량표"/>
      <sheetName val="CALCULATION"/>
      <sheetName val="횡배수관 토공량 산출"/>
      <sheetName val="맨홀수량"/>
      <sheetName val="8.PILE  (돌출)"/>
      <sheetName val="평균터파기고(1-2,ASP)"/>
      <sheetName val="일반공사"/>
      <sheetName val="용수량(생활용수)"/>
      <sheetName val="산출내역서집계표"/>
      <sheetName val="가설건물"/>
      <sheetName val="SLAB&quot;1&quot;"/>
      <sheetName val="옹벽(수량)"/>
      <sheetName val="집수정(600-700)"/>
      <sheetName val="2.단면가정"/>
      <sheetName val="JUCK"/>
      <sheetName val="1,2공구원가계산서"/>
      <sheetName val="2공구산출내역"/>
      <sheetName val="1공구산출내역서"/>
      <sheetName val="투찰내역"/>
      <sheetName val="포장재료(1)"/>
      <sheetName val="공기"/>
      <sheetName val="집계"/>
      <sheetName val="원형측구(B-type)"/>
      <sheetName val="MSG 수량"/>
      <sheetName val="맨홀수량산출"/>
      <sheetName val="입찰결과보고"/>
      <sheetName val="6PILE__(돌출)"/>
      <sheetName val="1_설계조건"/>
      <sheetName val="Sheet1_(2)"/>
      <sheetName val="입출재고현황_(2)"/>
      <sheetName val="일위집계표"/>
      <sheetName val="오동"/>
      <sheetName val="대조"/>
      <sheetName val="나한"/>
      <sheetName val="현장관리비 산출내역"/>
      <sheetName val="단가비교표"/>
      <sheetName val="심사계산"/>
      <sheetName val="심사물량"/>
      <sheetName val="암거단위"/>
      <sheetName val="횡 연장"/>
      <sheetName val="자압1"/>
      <sheetName val="증감내역서"/>
      <sheetName val="토공정보"/>
      <sheetName val="구조물철거타공정이월"/>
      <sheetName val="평균높이산출근거"/>
      <sheetName val="자(3.0m)"/>
      <sheetName val="출입구총집계"/>
      <sheetName val="시행후면적"/>
      <sheetName val="양수장내역"/>
      <sheetName val="부대공사비"/>
      <sheetName val="입찰"/>
      <sheetName val="현경"/>
      <sheetName val="변경집계표"/>
      <sheetName val="백호우계수"/>
      <sheetName val="투찰"/>
      <sheetName val="용소리교"/>
      <sheetName val="기초1"/>
      <sheetName val="설계개요"/>
      <sheetName val="BOX(1.5X1.5)"/>
      <sheetName val="변경후-SHEET"/>
      <sheetName val="조정금액결과표 (차수별)"/>
      <sheetName val="단중표"/>
      <sheetName val="건축-물가변동"/>
      <sheetName val="세목전체"/>
      <sheetName val="변경서식"/>
      <sheetName val="노무비"/>
      <sheetName val="guard(mac)"/>
      <sheetName val="cost"/>
      <sheetName val="A LINE"/>
      <sheetName val="N賃率-職"/>
      <sheetName val="대창(함평)-창열"/>
      <sheetName val="대창(장성)"/>
      <sheetName val="날개벽(TYPE2)"/>
      <sheetName val="고창방향"/>
      <sheetName val="입력값"/>
      <sheetName val="측구집계"/>
      <sheetName val="설계기준 및 하중계산"/>
      <sheetName val="45,46"/>
      <sheetName val="가설공사비"/>
      <sheetName val="배수관토공산출"/>
      <sheetName val="제수변실산출근거"/>
      <sheetName val="장비집계"/>
      <sheetName val="STEEL BOX 단면설계(SEC.8)"/>
      <sheetName val="수량3"/>
      <sheetName val="지중자재단가"/>
      <sheetName val="자재집게표 "/>
      <sheetName val="양수장(기계)"/>
      <sheetName val="4.고용보험"/>
      <sheetName val="집계표"/>
      <sheetName val="3.바닥판설계"/>
      <sheetName val="20관리비율"/>
      <sheetName val="제원.설계조건"/>
      <sheetName val="수문일1"/>
      <sheetName val="표지판현황"/>
      <sheetName val="시멘트"/>
      <sheetName val="수량산출서(당초)"/>
      <sheetName val="기초별표"/>
      <sheetName val="일위_파일"/>
      <sheetName val="신표지1"/>
      <sheetName val="당초내역서"/>
      <sheetName val="배수공1"/>
      <sheetName val="토공"/>
      <sheetName val="철근단면적"/>
      <sheetName val="국공유지및사유지"/>
      <sheetName val="EQUIP LIST"/>
      <sheetName val="감가상각"/>
      <sheetName val="수량산출서"/>
      <sheetName val="98지급계획"/>
      <sheetName val="피벗테이블데이터분석"/>
      <sheetName val="특수기호강도거푸집"/>
      <sheetName val="종배수관면벽신"/>
      <sheetName val="종배수관(신)"/>
      <sheetName val="내역서적용수량 (지방도893)"/>
      <sheetName val="수공기"/>
      <sheetName val="관개"/>
      <sheetName val="가시설(TYPE-A)"/>
      <sheetName val="PE관"/>
      <sheetName val="가격조사서"/>
      <sheetName val="견적대비표"/>
      <sheetName val="수원역(전체분)설계서"/>
      <sheetName val="표지"/>
      <sheetName val="SKETCH"/>
      <sheetName val="REINF."/>
      <sheetName val="LOADS"/>
      <sheetName val="CHECK1"/>
      <sheetName val="과천MAIN"/>
      <sheetName val="총수량집계표"/>
      <sheetName val="간선계산"/>
      <sheetName val="Macro2"/>
      <sheetName val="산근"/>
      <sheetName val="반중력식옹벽3.5"/>
      <sheetName val="2"/>
      <sheetName val="수로BOX"/>
      <sheetName val="금액"/>
      <sheetName val="상부집계표"/>
      <sheetName val="날개벽(시점좌측)"/>
      <sheetName val="A_4"/>
      <sheetName val="대비"/>
      <sheetName val="PROCESS"/>
      <sheetName val="기계경비"/>
      <sheetName val="c_balju"/>
      <sheetName val="단 box"/>
      <sheetName val="단가대비표"/>
      <sheetName val="000000"/>
      <sheetName val="골재산출"/>
      <sheetName val="D-3109"/>
      <sheetName val="수지예산"/>
      <sheetName val="3. 지하차도 물량 집계표"/>
      <sheetName val="토목내역서"/>
      <sheetName val="공사비 내역 (가)"/>
      <sheetName val="상부수량(1)"/>
      <sheetName val="맨홀수량집계"/>
      <sheetName val="PARAMETER"/>
      <sheetName val="LEGEND"/>
      <sheetName val="견적내역서"/>
      <sheetName val="보차도경계석"/>
      <sheetName val="PIPE"/>
      <sheetName val="FLANGE"/>
      <sheetName val="VALVE"/>
      <sheetName val="도장"/>
      <sheetName val="수리계산(2021)"/>
      <sheetName val="내역(포장)"/>
      <sheetName val="하나모듈옥외소화전이설"/>
      <sheetName val="항목별세부내역"/>
      <sheetName val="교각토공"/>
      <sheetName val="단가(반정1교-원주)"/>
      <sheetName val="인구밀도산정"/>
      <sheetName val="계산식"/>
      <sheetName val="재료비"/>
      <sheetName val="품셈"/>
      <sheetName val="DAN"/>
      <sheetName val="견적접수"/>
      <sheetName val="개별직종노임단가(2003.9)"/>
      <sheetName val="E.P.T수량산출서"/>
      <sheetName val="일위대가(가설)"/>
      <sheetName val="데이타"/>
      <sheetName val="계수시트"/>
      <sheetName val="공정코드"/>
      <sheetName val="표지판단위"/>
      <sheetName val="(A)내역서"/>
      <sheetName val="Excel"/>
      <sheetName val="현장타설맨홀수량산출"/>
      <sheetName val="9902"/>
      <sheetName val="단가 및 재료비"/>
      <sheetName val="단가산출2"/>
      <sheetName val="단가산출1"/>
      <sheetName val="관공일위대가"/>
      <sheetName val="자재집계표"/>
      <sheetName val="10.1"/>
      <sheetName val="노무비단가"/>
      <sheetName val="일위대가(뷔페)"/>
      <sheetName val="경비"/>
      <sheetName val="지진시"/>
      <sheetName val="접속 SLAB,BRACKET 설계"/>
      <sheetName val="일위목록"/>
      <sheetName val="품셈총괄표"/>
      <sheetName val="받이단위량"/>
      <sheetName val="마산방향"/>
      <sheetName val="진주방향"/>
      <sheetName val="총괄설계내역서"/>
      <sheetName val="I一般比"/>
      <sheetName val="역T형"/>
      <sheetName val="5.모델링"/>
      <sheetName val="수입"/>
      <sheetName val="수지"/>
      <sheetName val="주관사업"/>
      <sheetName val="법곳동"/>
      <sheetName val="대화동"/>
      <sheetName val="표준지"/>
      <sheetName val="명세표"/>
      <sheetName val="Intro2"/>
      <sheetName val="Id"/>
      <sheetName val="변수"/>
      <sheetName val="1월"/>
      <sheetName val="설 계"/>
      <sheetName val="가람과비교"/>
      <sheetName val="건축집계"/>
      <sheetName val="INPUT-DATA"/>
      <sheetName val="물질수지"/>
      <sheetName val="기계시공"/>
      <sheetName val="단가표 "/>
      <sheetName val="97 사업추정(WEKI)"/>
      <sheetName val="단가산출서"/>
      <sheetName val="전기단가조사서"/>
      <sheetName val="BQ(실행)"/>
      <sheetName val="허용지지력"/>
      <sheetName val="최적단면"/>
      <sheetName val="수로단위수량"/>
      <sheetName val="실행내역서 "/>
      <sheetName val="토공(우물통,기타) "/>
      <sheetName val="일반맨홀수량집계(A-7 LINE)"/>
      <sheetName val="하수실행"/>
      <sheetName val="횡배수관수량집계"/>
      <sheetName val="1"/>
      <sheetName val="깨기 총괄"/>
      <sheetName val="와동25-3(변경)"/>
      <sheetName val="실행예산"/>
      <sheetName val="역T형교대(말뚝기초)"/>
      <sheetName val="※참고자료※"/>
      <sheetName val="기기리스트"/>
      <sheetName val="98비정기소모"/>
      <sheetName val="1호맨홀가감수량"/>
      <sheetName val="1호맨홀수량산출"/>
      <sheetName val="Sheet3"/>
      <sheetName val="횡배수관"/>
      <sheetName val="VXXXXX"/>
      <sheetName val="가공비"/>
      <sheetName val="시화점실행"/>
      <sheetName val="횡날개수집"/>
      <sheetName val="no_1"/>
      <sheetName val="no_2"/>
      <sheetName val="no_3"/>
      <sheetName val="no_4"/>
      <sheetName val="no_5"/>
      <sheetName val="검색"/>
      <sheetName val="단위가격"/>
      <sheetName val="1SGATE97"/>
      <sheetName val="nys"/>
      <sheetName val="가압장구체수량산출서"/>
      <sheetName val="단면A-A(TR)"/>
      <sheetName val="식재인부"/>
      <sheetName val="CHITIET VL-NC"/>
      <sheetName val="DON GIA"/>
      <sheetName val="대림경상68억"/>
      <sheetName val="P-산#1-1(WOWA1)"/>
      <sheetName val="공사비예산서(토목분)"/>
      <sheetName val="b_balju"/>
      <sheetName val="L_RPTA05_목록"/>
      <sheetName val="총괄표"/>
      <sheetName val="각형우수맨홀"/>
      <sheetName val="RAHMEN"/>
      <sheetName val="포장연장"/>
      <sheetName val="6PILE__(돌출)2"/>
      <sheetName val="1_설계조건2"/>
      <sheetName val="8_PILE__(돌출)1"/>
      <sheetName val="3BL공동구_수량1"/>
      <sheetName val="Sheet1_(2)2"/>
      <sheetName val="입출재고현황_(2)1"/>
      <sheetName val="제잡비_xls1"/>
      <sheetName val="현장관리비_산출내역1"/>
      <sheetName val="단면_(2)1"/>
      <sheetName val="조도계산서_(도서)1"/>
      <sheetName val="플랜트_설치1"/>
      <sheetName val="상_부1"/>
      <sheetName val="Stem_Footing1"/>
      <sheetName val="배수내역_(2)1"/>
      <sheetName val="2_단면가정1"/>
      <sheetName val="IMPEADENCE_MAP_취수장1"/>
      <sheetName val="PROJECT_BRIEF(EX_NEW)1"/>
      <sheetName val="배수공_주요자재_집계표1"/>
      <sheetName val="전체내역_(2)1"/>
      <sheetName val="인건비_1"/>
      <sheetName val="A(Rev_3)1"/>
      <sheetName val="3련_BOX1"/>
      <sheetName val="샌딩_에폭시_도장1"/>
      <sheetName val="EQUIP_LIST1"/>
      <sheetName val="단가_및_재료비1"/>
      <sheetName val="4_구조물boq1"/>
      <sheetName val="횡배수관_토공량_산출1"/>
      <sheetName val="자재집게표_1"/>
      <sheetName val="1_설계기준1"/>
      <sheetName val="조정금액결과표_(차수별)1"/>
      <sheetName val="자(3_0m)1"/>
      <sheetName val="화재_탐지_설비1"/>
      <sheetName val="3__지하차도_물량_집계표1"/>
      <sheetName val="2009_06지가변동율1"/>
      <sheetName val="2006_표준지공시지가1"/>
      <sheetName val="기타요인_산출근거1"/>
      <sheetName val="횡_연장1"/>
      <sheetName val="전기_원가계산서1"/>
      <sheetName val="제원_설계조건1"/>
      <sheetName val="공사비_내역_(가)1"/>
      <sheetName val="개별직종노임단가(2003_9)1"/>
      <sheetName val="토공(우물통,기타)_1"/>
      <sheetName val="10_11"/>
      <sheetName val="MSG_수량1"/>
      <sheetName val="6PILE__(돌출)1"/>
      <sheetName val="1_설계조건1"/>
      <sheetName val="8_PILE__(돌출)"/>
      <sheetName val="3BL공동구_수량"/>
      <sheetName val="Sheet1_(2)1"/>
      <sheetName val="제잡비_xls"/>
      <sheetName val="현장관리비_산출내역"/>
      <sheetName val="단면_(2)"/>
      <sheetName val="조도계산서_(도서)"/>
      <sheetName val="플랜트_설치"/>
      <sheetName val="상_부"/>
      <sheetName val="Stem_Footing"/>
      <sheetName val="배수내역_(2)"/>
      <sheetName val="2_단면가정"/>
      <sheetName val="IMPEADENCE_MAP_취수장"/>
      <sheetName val="PROJECT_BRIEF(EX_NEW)"/>
      <sheetName val="배수공_주요자재_집계표"/>
      <sheetName val="전체내역_(2)"/>
      <sheetName val="인건비_"/>
      <sheetName val="A(Rev_3)"/>
      <sheetName val="3련_BOX"/>
      <sheetName val="샌딩_에폭시_도장"/>
      <sheetName val="EQUIP_LIST"/>
      <sheetName val="견적서(대외) (2)"/>
      <sheetName val="자재조사표(참고용)"/>
      <sheetName val="품셈집계표"/>
      <sheetName val="포장공사"/>
      <sheetName val="주현(해보)"/>
      <sheetName val="주현(영광)"/>
      <sheetName val="토적계산서"/>
      <sheetName val="빌딩 안내"/>
      <sheetName val="기준액"/>
      <sheetName val="Baby일위대가"/>
      <sheetName val="연결관산출조서"/>
      <sheetName val="현황산출서"/>
      <sheetName val="옹벽기초자료"/>
      <sheetName val="05년"/>
      <sheetName val="횡배수관위치조서"/>
      <sheetName val="변동률산출"/>
      <sheetName val="97 사업추◸̀쿆ê䲸ᣕ"/>
      <sheetName val="낙찰표"/>
      <sheetName val="3지구단위"/>
      <sheetName val="경비2내역"/>
      <sheetName val="퇴직공제부금산출근거"/>
      <sheetName val="관로토공집계표"/>
      <sheetName val="토적계산"/>
      <sheetName val="목차"/>
      <sheetName val="기본"/>
      <sheetName val="토PIER수량-2_x0000__x000f_[중산교.XLS]Sheet6_x0000__x0000__x0000__x0000__x000f_"/>
      <sheetName val="수량산근(출력X)"/>
      <sheetName val="표준화수량집계표(출력X)"/>
      <sheetName val="품셈총괄(출력X)"/>
      <sheetName val="사  업  비  수  지  예  산  서"/>
      <sheetName val="신규일위대가"/>
      <sheetName val="배수내역"/>
      <sheetName val="토공총괄표"/>
      <sheetName val="공사비명세서"/>
      <sheetName val="횡배수관 토공 조서"/>
      <sheetName val="조서입력"/>
      <sheetName val="입력창"/>
      <sheetName val="결과창"/>
      <sheetName val="밸브설치"/>
      <sheetName val="현금및현금등가물"/>
      <sheetName val="가드"/>
      <sheetName val="AHU집계"/>
      <sheetName val="공조기휀"/>
      <sheetName val="공조기"/>
      <sheetName val="1호인버트수량"/>
      <sheetName val="공정표(2001년)"/>
      <sheetName val="시중노임단가"/>
      <sheetName val="일반부표집계표"/>
      <sheetName val="단가표"/>
      <sheetName val="UNIT"/>
      <sheetName val="DANGA"/>
      <sheetName val="청하배수"/>
      <sheetName val="Piping(Methanol)"/>
      <sheetName val="GI-LIST"/>
      <sheetName val="제수변수량"/>
      <sheetName val="VXXXXXXX"/>
      <sheetName val="산근터빈"/>
      <sheetName val="총집계표"/>
      <sheetName val="중기사용료"/>
      <sheetName val="뚝토공"/>
      <sheetName val="2BOX본체"/>
      <sheetName val="빗물받이(910-510-410)"/>
      <sheetName val="woo(mac)"/>
      <sheetName val="10"/>
      <sheetName val="11"/>
      <sheetName val="12"/>
      <sheetName val="13"/>
      <sheetName val="14"/>
      <sheetName val="15"/>
      <sheetName val="16"/>
      <sheetName val="3"/>
      <sheetName val="4"/>
      <sheetName val="5"/>
      <sheetName val="6"/>
      <sheetName val="7"/>
      <sheetName val="8"/>
      <sheetName val="9"/>
      <sheetName val="SLAB"/>
      <sheetName val="(폐기물)물량집계표(2구역)"/>
      <sheetName val="Y-WORK"/>
      <sheetName val="중간부"/>
      <sheetName val="설계기준_및_하중계산"/>
      <sheetName val="Apt내역"/>
      <sheetName val="부대시설"/>
      <sheetName val="969910( R)"/>
      <sheetName val="일반수량총괄집계"/>
      <sheetName val="도장수량"/>
      <sheetName val="도체종-상수표"/>
      <sheetName val="원형맨홀수량"/>
      <sheetName val="CRUDE RE-bar"/>
      <sheetName val="C.배수관공"/>
      <sheetName val="이음개소"/>
      <sheetName val="간지8)"/>
      <sheetName val="J01"/>
      <sheetName val="내역서변경성원"/>
      <sheetName val="crude.SLAB RE-bar"/>
      <sheetName val="제출내역 (2)"/>
      <sheetName val="전체원가계산서작업용"/>
      <sheetName val="전체내역작업용"/>
      <sheetName val="자재집계표2 "/>
      <sheetName val="일지-H"/>
      <sheetName val="김포IO"/>
      <sheetName val="약전닥트"/>
      <sheetName val="FD"/>
      <sheetName val="건축부하"/>
      <sheetName val="FA설치명세"/>
      <sheetName val="처리단락"/>
      <sheetName val="99관저"/>
      <sheetName val="LD"/>
      <sheetName val="member design"/>
      <sheetName val="design criteria"/>
      <sheetName val="working load at the btm ft."/>
      <sheetName val="plan&amp;section of foundation"/>
      <sheetName val="INPUT(덕도방향-시점)"/>
      <sheetName val="현장관리비내역서"/>
      <sheetName val="토목주소"/>
      <sheetName val="프랜트면허"/>
      <sheetName val="수곡내역"/>
      <sheetName val="Project Brief"/>
      <sheetName val="공통(20-91)"/>
      <sheetName val="전차선로 물량표"/>
      <sheetName val="한강운반비"/>
      <sheetName val="자재"/>
      <sheetName val="부대토목(토공)한석"/>
      <sheetName val="기계내역"/>
      <sheetName val="IN"/>
      <sheetName val="EJ"/>
      <sheetName val="포장공제집계"/>
      <sheetName val="인원계획-미화"/>
      <sheetName val="PI"/>
      <sheetName val="A"/>
      <sheetName val="점수계산1-2"/>
      <sheetName val="CAL"/>
      <sheetName val="다이꾸"/>
      <sheetName val="예산내역서"/>
      <sheetName val="BACK DATA"/>
      <sheetName val="표  지"/>
      <sheetName val="경비산출"/>
      <sheetName val="기초"/>
      <sheetName val="맨홀,터파기"/>
      <sheetName val="도로절단및포장"/>
      <sheetName val="구조"/>
      <sheetName val="2층LOAD"/>
      <sheetName val="Sump,Pit,MH"/>
      <sheetName val="본사업"/>
      <sheetName val="본체"/>
      <sheetName val="갑지"/>
      <sheetName val="1.3.1절점좌표"/>
      <sheetName val="1.1설계기준"/>
      <sheetName val="주식"/>
      <sheetName val="soil bearing check"/>
      <sheetName val="10월요금선로출력"/>
      <sheetName val="PAINT"/>
      <sheetName val="BEND LOSS"/>
      <sheetName val="방음벽기초"/>
      <sheetName val="유동표(변경)"/>
      <sheetName val="copy"/>
      <sheetName val="Total"/>
      <sheetName val="산#3-2-2"/>
      <sheetName val="02 SLAB"/>
      <sheetName val="05 BOX"/>
      <sheetName val="발생토"/>
      <sheetName val="현금"/>
      <sheetName val="교대(A1)"/>
      <sheetName val="Cover"/>
      <sheetName val="배수공 시멘트 및 골재량 산출"/>
      <sheetName val="단가일람"/>
      <sheetName val="조경일람"/>
      <sheetName val="노임,재료비"/>
      <sheetName val="판"/>
      <sheetName val="3.구조물공"/>
      <sheetName val="01"/>
      <sheetName val="Cost bd-&quot;A&quot;"/>
      <sheetName val="LOPCALC"/>
      <sheetName val="내역서1"/>
      <sheetName val="안정성검토"/>
      <sheetName val="하중계산"/>
      <sheetName val="설계기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sheetData sheetId="142"/>
      <sheetData sheetId="143"/>
      <sheetData sheetId="144"/>
      <sheetData sheetId="145"/>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sheetData sheetId="278" refreshError="1"/>
      <sheetData sheetId="279"/>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sheetData sheetId="530"/>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sheetData sheetId="646" refreshError="1"/>
      <sheetData sheetId="647" refreshError="1"/>
      <sheetData sheetId="648" refreshError="1"/>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sheetData sheetId="748" refreshError="1"/>
      <sheetData sheetId="749"/>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sheetData sheetId="855"/>
      <sheetData sheetId="856"/>
      <sheetData sheetId="857"/>
      <sheetData sheetId="858" refreshError="1"/>
      <sheetData sheetId="859" refreshError="1"/>
      <sheetData sheetId="860"/>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중산교"/>
      <sheetName val="공량산출서"/>
      <sheetName val="설계예산서"/>
      <sheetName val="화재 탐지 설비"/>
      <sheetName val="tggwan(mac)"/>
      <sheetName val="실행철강하도"/>
      <sheetName val="실행내역서 "/>
      <sheetName val="자재단가"/>
      <sheetName val="기둥(원형)"/>
      <sheetName val="노무비"/>
      <sheetName val="WORK"/>
      <sheetName val="위치조서"/>
      <sheetName val="내역"/>
      <sheetName val="내역서"/>
      <sheetName val="수안보-MBR1"/>
      <sheetName val="우수"/>
      <sheetName val="기계경비"/>
      <sheetName val="운동장 (2)"/>
      <sheetName val="내역서적용수량 (지방도893)"/>
      <sheetName val="Macro(차단기)"/>
      <sheetName val="부대내역"/>
      <sheetName val="T형( 파일기초) 공현1교"/>
      <sheetName val="데리네이타현황"/>
      <sheetName val="DATE"/>
      <sheetName val="원가계산서"/>
      <sheetName val="날개벽"/>
      <sheetName val="BOX"/>
      <sheetName val="2연BOX"/>
      <sheetName val="토사(PE)"/>
      <sheetName val="Sheet1"/>
      <sheetName val="맨홀조서"/>
      <sheetName val="전체변경"/>
      <sheetName val="Excel"/>
      <sheetName val="INPUT"/>
      <sheetName val="실행예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갑지"/>
      <sheetName val="내역 갑지"/>
      <sheetName val="내역서"/>
      <sheetName val="일위대가총괄표"/>
      <sheetName val="일위대가"/>
      <sheetName val="자재산출집계표"/>
      <sheetName val="공종별산출집계"/>
      <sheetName val="산출(배관)"/>
      <sheetName val="산출(기계)"/>
      <sheetName val="자재단가"/>
      <sheetName val="노임단가"/>
      <sheetName val="기계경비적용기준"/>
      <sheetName val="기계경비"/>
      <sheetName val="기계경비총괄표"/>
      <sheetName val="6PILE  (돌출)"/>
      <sheetName val="17. 필지별내역"/>
      <sheetName val="(어린)-집"/>
      <sheetName val="--(공익-솎)-집"/>
      <sheetName val="조사야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평정서"/>
      <sheetName val="원가계산서"/>
      <sheetName val="설계내역서"/>
      <sheetName val="단재적표"/>
      <sheetName val="사업계획서"/>
      <sheetName val="작업기간산출"/>
      <sheetName val="간벌(소나무)"/>
      <sheetName val="간벌(낙엽송)"/>
      <sheetName val="천연림개량(활엽수)"/>
      <sheetName val="산물수집 단가산출서 (소나무-관리소장비)"/>
      <sheetName val="산물수집 단가산출서 (소나무-훈련원장비)"/>
      <sheetName val="산물수집 단가산출서 (낙엽송-관리소장비)"/>
      <sheetName val="임내정리 단가산출서 (2)"/>
      <sheetName val="임내정리 단가산출서"/>
      <sheetName val="표준지(소나무)"/>
      <sheetName val="표준지(낙엽송)"/>
      <sheetName val="표준지(활엽수)"/>
      <sheetName val="기본항목 입력"/>
      <sheetName val="선목품셈(분리발주시사용)"/>
      <sheetName val="재적조서"/>
      <sheetName val="#REF"/>
      <sheetName val="1. 설계조건 2.단면가정 3. 하중계산"/>
      <sheetName val="우각부보강"/>
      <sheetName val="증감대비"/>
      <sheetName val="일위대가"/>
      <sheetName val="내역서"/>
      <sheetName val="단가"/>
      <sheetName val="시설일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평정서"/>
      <sheetName val="원가계산서"/>
      <sheetName val="설계내역서"/>
      <sheetName val="단재적표"/>
      <sheetName val="사업계획서"/>
      <sheetName val="작업기간산출"/>
      <sheetName val="간벌(소나무)"/>
      <sheetName val="간벌(낙엽송)"/>
      <sheetName val="천연림개량(활엽수)"/>
      <sheetName val="산물수집 단가산출서 (소나무-관리소장비)"/>
      <sheetName val="산물수집 단가산출서 (소나무-훈련원장비)"/>
      <sheetName val="산물수집 단가산출서 (낙엽송-관리소장비)"/>
      <sheetName val="임내정리 단가산출서 (2)"/>
      <sheetName val="임내정리 단가산출서"/>
      <sheetName val="표준지(소나무)"/>
      <sheetName val="표준지(낙엽송)"/>
      <sheetName val="표준지(활엽수)"/>
      <sheetName val="기본항목 입력"/>
      <sheetName val="선목품셈(분리발주시사용)"/>
      <sheetName val="재적조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평정서"/>
      <sheetName val="원가계산서"/>
      <sheetName val="설계내역서"/>
      <sheetName val="단재적표"/>
      <sheetName val="사업계획서"/>
      <sheetName val="작업기간산출"/>
      <sheetName val="간벌(소나무)"/>
      <sheetName val="간벌(낙엽송)"/>
      <sheetName val="천연림개량(활엽수)"/>
      <sheetName val="산물수집 단가산출서 (소나무-관리소장비)"/>
      <sheetName val="산물수집 단가산출서 (소나무-훈련원장비)"/>
      <sheetName val="산물수집 단가산출서 (낙엽송-관리소장비)"/>
      <sheetName val="임내정리 단가산출서 (2)"/>
      <sheetName val="임내정리 단가산출서"/>
      <sheetName val="표준지(소나무)"/>
      <sheetName val="표준지(낙엽송)"/>
      <sheetName val="표준지(활엽수)"/>
      <sheetName val="기본항목 입력"/>
      <sheetName val="선목품셈(분리발주시사용)"/>
      <sheetName val="재적조서"/>
      <sheetName val="내역서"/>
      <sheetName val="단가"/>
      <sheetName val="시설일위"/>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수리계산(5년)1유역"/>
      <sheetName val="수리계산(5년)2유역"/>
      <sheetName val="수리계산(5년)3유역"/>
      <sheetName val="수리계산(10년)4유역"/>
      <sheetName val="수리계산(10년)5유역"/>
      <sheetName val="표지(목차)"/>
      <sheetName val="표지(자재집계표)"/>
      <sheetName val="표지(토공)"/>
      <sheetName val="표지(배수공)"/>
      <sheetName val="표지(포장공)"/>
      <sheetName val="표지(부대공)"/>
      <sheetName val="공사원가계산서"/>
      <sheetName val="공사원가계산서(전기)"/>
      <sheetName val="총괄재료집계표"/>
      <sheetName val="골재량산출"/>
      <sheetName val="토공집계표"/>
      <sheetName val="토적계산"/>
      <sheetName val="P,E이중관Φ400"/>
      <sheetName val="P,E이중관Φ800"/>
      <sheetName val="P.E이중관보호공800(터파기)"/>
      <sheetName val="우수집수정터파기(A-TYPE)"/>
      <sheetName val="우수집수정터파기(B-TYPE)"/>
      <sheetName val="콘크리트포장깨기"/>
      <sheetName val="배수공수량집계표"/>
      <sheetName val="배수공재료집계표"/>
      <sheetName val="배수몰탈수량"/>
      <sheetName val="L형측구(화강암)A&quot;"/>
      <sheetName val="L형측구(화강암)B&quot;"/>
      <sheetName val="P.E이중관보호공800"/>
      <sheetName val="우수집수정(A-TYPE)"/>
      <sheetName val="우수집수정(B-TYPE)"/>
      <sheetName val="횡배수관날개벽"/>
      <sheetName val="날개벽수량표"/>
      <sheetName val="배수공"/>
      <sheetName val="토사(PE)"/>
      <sheetName val="기계경비목록"/>
      <sheetName val="골막이(야매)"/>
      <sheetName val="포장공"/>
      <sheetName val="집수정"/>
      <sheetName val="내역표지"/>
      <sheetName val="원가계산서(총괄)"/>
      <sheetName val="산출내역집계"/>
      <sheetName val="건축집계"/>
      <sheetName val="건축내역"/>
      <sheetName val="토목집계"/>
      <sheetName val="토목내역"/>
      <sheetName val="설비집계"/>
      <sheetName val="설비내역"/>
      <sheetName val="단가 (2)"/>
      <sheetName val="중기일위대가"/>
      <sheetName val="일위대가"/>
      <sheetName val="DDD"/>
      <sheetName val="경산"/>
      <sheetName val="Sheet1"/>
      <sheetName val="암거"/>
      <sheetName val="TOTAL_BOQ"/>
      <sheetName val="교각1"/>
      <sheetName val="덕전리"/>
      <sheetName val="조명시설"/>
      <sheetName val="본체"/>
      <sheetName val="에너지요금"/>
      <sheetName val="금액내역서"/>
      <sheetName val="APT"/>
      <sheetName val="일반교실"/>
      <sheetName val="맨홀토공산출"/>
      <sheetName val="구역화물"/>
      <sheetName val="방송(체육관)"/>
      <sheetName val="G.R300경비"/>
      <sheetName val="예정(3)"/>
      <sheetName val="실행철강하도"/>
      <sheetName val="연결임시"/>
      <sheetName val="우,오수"/>
      <sheetName val="단위수량"/>
      <sheetName val="sw1"/>
      <sheetName val="말뚝지지력산정"/>
      <sheetName val="교각(P1)수량"/>
      <sheetName val="용소리교"/>
      <sheetName val="전선관"/>
      <sheetName val="조건표"/>
      <sheetName val="토공(우물통,기타) "/>
      <sheetName val="설계내역서"/>
      <sheetName val="DATE"/>
      <sheetName val="물가시세"/>
      <sheetName val="tggwan(mac)"/>
      <sheetName val="unitpric"/>
      <sheetName val="noyim"/>
      <sheetName val="Sheet1 (2)"/>
      <sheetName val="ABUT수량-A1"/>
      <sheetName val="P_E이중관보호공800(터파기)"/>
      <sheetName val="P_E이중관보호공800"/>
      <sheetName val="Excel"/>
      <sheetName val="3BL공동구 수량"/>
      <sheetName val="빌딩 안내"/>
      <sheetName val="내역서1"/>
      <sheetName val="대로근거"/>
      <sheetName val="6동"/>
      <sheetName val="산근"/>
      <sheetName val="교육종류"/>
      <sheetName val="파일의이용"/>
      <sheetName val="차액보증"/>
      <sheetName val="흥양2교토공집계표"/>
      <sheetName val="측구공"/>
      <sheetName val="노무비계"/>
      <sheetName val="wall"/>
      <sheetName val="내역"/>
      <sheetName val="2000년1차"/>
      <sheetName val="2공구산출내역"/>
      <sheetName val="식재가격"/>
      <sheetName val="식재총괄"/>
      <sheetName val="수량3"/>
      <sheetName val="TEST1"/>
      <sheetName val="총괄"/>
      <sheetName val="2000년 공정표"/>
      <sheetName val="C-직노1"/>
      <sheetName val="품셈TABLE"/>
      <sheetName val="천방교접속"/>
      <sheetName val="현장관리비"/>
      <sheetName val="포장수량"/>
      <sheetName val="우수공"/>
      <sheetName val="공종"/>
      <sheetName val="Sheet17"/>
      <sheetName val="일위대가목록"/>
      <sheetName val="인건비 "/>
      <sheetName val="자재 집계표"/>
      <sheetName val="6PILE  (돌출)"/>
      <sheetName val="부대공자재집계표"/>
      <sheetName val="토공"/>
      <sheetName val="운동장 (2)"/>
      <sheetName val="모래기초"/>
      <sheetName val="자금신청서"/>
      <sheetName val="001"/>
      <sheetName val="기계경비(시간당)"/>
      <sheetName val="램머"/>
      <sheetName val="갑지"/>
      <sheetName val="집계표"/>
      <sheetName val="장비비"/>
      <sheetName val="현장식당(1)"/>
      <sheetName val="증감대비"/>
      <sheetName val="단면"/>
      <sheetName val="가도공"/>
      <sheetName val="SLAB"/>
      <sheetName val="단면검토"/>
      <sheetName val="설계조건"/>
      <sheetName val="아스팔트 포장총괄집계표"/>
      <sheetName val="단가일람"/>
      <sheetName val="수량집계"/>
      <sheetName val="Total"/>
      <sheetName val="설계설명서"/>
      <sheetName val="토목주소"/>
      <sheetName val="프랜트면허"/>
      <sheetName val="Sheet2"/>
      <sheetName val="cal"/>
      <sheetName val="계정"/>
      <sheetName val="내역서"/>
      <sheetName val="2@ BOX"/>
      <sheetName val="구천"/>
      <sheetName val="input"/>
      <sheetName val="수량산출"/>
      <sheetName val="산출근거"/>
      <sheetName val="기계경비"/>
      <sheetName val="#REF"/>
      <sheetName val="상 부"/>
      <sheetName val="공량산출서"/>
      <sheetName val="취수탑"/>
      <sheetName val="단면 (2)"/>
      <sheetName val="9811"/>
      <sheetName val="원가계산"/>
      <sheetName val="설계명세서"/>
      <sheetName val="DNT OSBL"/>
      <sheetName val="1.설계조건"/>
      <sheetName val="자료입력"/>
      <sheetName val="내역(한신APT)"/>
      <sheetName val="기초자료입력"/>
      <sheetName val="원가계산서"/>
      <sheetName val="배관(TDI ISBL)"/>
      <sheetName val="온도 데이터"/>
      <sheetName val="부대t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sheetData sheetId="100"/>
      <sheetData sheetId="101"/>
      <sheetData sheetId="102"/>
      <sheetData sheetId="103" refreshError="1"/>
      <sheetData sheetId="104"/>
      <sheetData sheetId="105" refreshError="1"/>
      <sheetData sheetId="106" refreshError="1"/>
      <sheetData sheetId="107"/>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sheetName val="본체"/>
      <sheetName val="단면력 집계표"/>
      <sheetName val="기초설계"/>
      <sheetName val="사용성검토"/>
      <sheetName val="우각부보강"/>
      <sheetName val="날개벽"/>
      <sheetName val="PARAPHET"/>
      <sheetName val="Sheet1"/>
      <sheetName val="산출근거"/>
      <sheetName val="ABUT수량-A1"/>
      <sheetName val="1. 설계조건 2.단면가정 3. 하중계산"/>
      <sheetName val="DATA 입력란"/>
      <sheetName val="배수공1"/>
      <sheetName val="공종별자재"/>
      <sheetName val="가도공"/>
      <sheetName val="단면"/>
      <sheetName val="대치판정"/>
      <sheetName val="구조물철거타공정이월"/>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당진"/>
      <sheetName val="말뚝물량"/>
      <sheetName val="일위대가목록"/>
      <sheetName val="상 부"/>
      <sheetName val="#REF"/>
      <sheetName val="입찰"/>
      <sheetName val="현경"/>
      <sheetName val="BID"/>
      <sheetName val="당1현"/>
      <sheetName val="직노"/>
      <sheetName val="2공구산출내역"/>
      <sheetName val="Baby일위대가"/>
    </sheetNames>
    <sheetDataSet>
      <sheetData sheetId="0"/>
      <sheetData sheetId="1" refreshError="1">
        <row r="11">
          <cell r="D11">
            <v>2.1</v>
          </cell>
        </row>
        <row r="14">
          <cell r="D14">
            <v>2.7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조도계산서"/>
      <sheetName val="비상부하용량"/>
      <sheetName val="비상간선및차단기용량"/>
      <sheetName val="전압강하에의한 "/>
      <sheetName val="약전 용량 계산서"/>
      <sheetName val="소방시설 설치계획서"/>
      <sheetName val="Sheet8"/>
      <sheetName val="Sheet9"/>
      <sheetName val="Sheet10"/>
      <sheetName val="Sheet11"/>
      <sheetName val="Sheet12"/>
      <sheetName val="Sheet13"/>
      <sheetName val="Sheet14"/>
      <sheetName val="Sheet15"/>
      <sheetName val="Sheet16"/>
      <sheetName val="LP-M"/>
      <sheetName val="담장산출"/>
      <sheetName val="VXXXXX"/>
      <sheetName val="일위대가"/>
      <sheetName val="수량산출"/>
      <sheetName val="흄관기초"/>
      <sheetName val="공구원가계산"/>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sheetName val="총괄표"/>
      <sheetName val="예산서"/>
      <sheetName val="송전내역"/>
      <sheetName val="토목내역"/>
      <sheetName val="DANGA"/>
      <sheetName val="자재단가"/>
      <sheetName val="송전품"/>
      <sheetName val="송전품부표"/>
      <sheetName val="운반"/>
      <sheetName val="별표집계"/>
      <sheetName val="말뚝물량"/>
      <sheetName val="서1"/>
      <sheetName val="1"/>
      <sheetName val="수량산출표"/>
      <sheetName val="공통"/>
      <sheetName val="VXXXXX"/>
      <sheetName val="내역서"/>
      <sheetName val="세월교산출기초"/>
      <sheetName val="일위대가목록"/>
      <sheetName val="공구원가계산"/>
      <sheetName val="수량산출"/>
      <sheetName val="터파기및재료"/>
      <sheetName val="단재적표"/>
      <sheetName val="단가입력창"/>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REF"/>
      <sheetName val="원내역"/>
      <sheetName val="공통(20-91)"/>
      <sheetName val="VXXXXX"/>
      <sheetName val="갑지"/>
      <sheetName val="개요"/>
      <sheetName val="1안전관리"/>
      <sheetName val="2계약특수조건"/>
      <sheetName val="직불동의서"/>
      <sheetName val="확약서"/>
      <sheetName val="3특기시방서"/>
      <sheetName val="4내역양식"/>
      <sheetName val="5시공물량"/>
      <sheetName val="6참가자명단"/>
      <sheetName val="7작업장인수인계서"/>
      <sheetName val="협력업체"/>
      <sheetName val="2공구산출내역"/>
      <sheetName val="실행철강하도"/>
      <sheetName val="골조시행"/>
      <sheetName val="자재단가"/>
      <sheetName val="화재 탐지 설비"/>
      <sheetName val="1,2공구원가계산서"/>
      <sheetName val="1공구산출내역서"/>
      <sheetName val="지급자재"/>
      <sheetName val="원가계산서"/>
      <sheetName val="시운전연료비"/>
      <sheetName val="입출금표"/>
      <sheetName val="99년원가"/>
      <sheetName val="일위대가"/>
      <sheetName val="실행간접비"/>
      <sheetName val="기흥하도용"/>
      <sheetName val="1_2공구원가계산서"/>
      <sheetName val="내역서"/>
      <sheetName val="금융비용"/>
      <sheetName val="기안"/>
      <sheetName val="데이타"/>
      <sheetName val="식재인부"/>
      <sheetName val="코드표"/>
      <sheetName val="(A)내역서"/>
      <sheetName val="총괄내역서"/>
      <sheetName val="내역"/>
      <sheetName val="원도급"/>
      <sheetName val="하도급"/>
      <sheetName val="배수내역"/>
      <sheetName val="당사실시1"/>
      <sheetName val="기성내역"/>
      <sheetName val="목차"/>
      <sheetName val="투찰내역"/>
      <sheetName val="표지"/>
      <sheetName val="공문"/>
      <sheetName val="대비"/>
      <sheetName val="1"/>
      <sheetName val="2"/>
      <sheetName val="기성"/>
      <sheetName val="변경"/>
      <sheetName val="사진설명"/>
      <sheetName val="범례 (2)"/>
      <sheetName val="사진대지"/>
      <sheetName val="가1"/>
      <sheetName val="가2"/>
      <sheetName val="가3"/>
      <sheetName val="가4"/>
      <sheetName val="가5"/>
      <sheetName val="일위"/>
      <sheetName val="실보(세로)"/>
      <sheetName val="실보(가로)"/>
      <sheetName val="실1"/>
      <sheetName val="실2"/>
      <sheetName val="도로"/>
      <sheetName val="내역서(전기)"/>
      <sheetName val="일위대가(1)"/>
      <sheetName val="설계"/>
      <sheetName val="목록"/>
      <sheetName val="DATA"/>
      <sheetName val="1단계"/>
      <sheetName val="총괄표"/>
      <sheetName val="수목데이타"/>
      <sheetName val="DANGA"/>
      <sheetName val="수목표준대가"/>
      <sheetName val="주요항목별"/>
      <sheetName val="노임단가"/>
      <sheetName val="PAY2002"/>
      <sheetName val="기본단가표"/>
      <sheetName val="백암비스타내역"/>
      <sheetName val="터파기및재료"/>
      <sheetName val="집계표"/>
      <sheetName val="중기사용료"/>
      <sheetName val="제직재"/>
      <sheetName val="설직재-1"/>
      <sheetName val="산출내역서집계표"/>
      <sheetName val="내역서(당초변경)"/>
      <sheetName val="부대내역"/>
      <sheetName val="관급"/>
      <sheetName val="공정집계_국별"/>
      <sheetName val="내역표지"/>
      <sheetName val=" 갑지"/>
      <sheetName val="소방사항"/>
      <sheetName val="기초"/>
      <sheetName val="주안3차A-A"/>
      <sheetName val="2000년1차"/>
      <sheetName val="설비"/>
      <sheetName val="옥외외등집계표"/>
      <sheetName val="FB25JN"/>
      <sheetName val="배수관연장조서"/>
      <sheetName val="#REF!"/>
      <sheetName val="내역 (제출)"/>
      <sheetName val="2련간지"/>
      <sheetName val="시운전연료"/>
      <sheetName val="공통가설"/>
      <sheetName val="변실자재수량(D100)"/>
      <sheetName val="월간관리비"/>
      <sheetName val="산출근거"/>
      <sheetName val="재료단가"/>
      <sheetName val="임금단가"/>
      <sheetName val="장비목록표"/>
      <sheetName val="장비운전경비"/>
      <sheetName val="장비손료"/>
      <sheetName val="입찰안"/>
      <sheetName val="하수급견적대비"/>
      <sheetName val="원가계산서(변경)"/>
      <sheetName val="시추주상도"/>
      <sheetName val="장비가동"/>
      <sheetName val="맨홀수량산출"/>
      <sheetName val="공종별집계표(창고-52평)"/>
      <sheetName val="본사인상전"/>
      <sheetName val="Requirement(Work Crew)"/>
      <sheetName val="Y-WORK"/>
      <sheetName val="일위대가표"/>
      <sheetName val="DATE"/>
      <sheetName val="ABUT수량-A1"/>
      <sheetName val="SLAB&quot;1&quot;"/>
      <sheetName val="증감내역서"/>
      <sheetName val="VOR"/>
      <sheetName val="원가"/>
      <sheetName val="여과지동"/>
      <sheetName val="기초자료"/>
      <sheetName val="일반수량총괄집계"/>
      <sheetName val="토공사"/>
      <sheetName val="대구실행"/>
      <sheetName val="식재일위대가"/>
      <sheetName val="플랜트 설치"/>
      <sheetName val="수목단가"/>
      <sheetName val="시설수량표"/>
      <sheetName val="식재수량표"/>
      <sheetName val="일위목록"/>
      <sheetName val="월별수입"/>
      <sheetName val="간접비"/>
      <sheetName val="1공구원가계산서"/>
      <sheetName val="공통가설공사"/>
      <sheetName val="간접(90)"/>
      <sheetName val="원가서"/>
      <sheetName val="sh1"/>
      <sheetName val="남평내역"/>
      <sheetName val="기본단가"/>
      <sheetName val="기성품"/>
      <sheetName val="석재"/>
      <sheetName val="대목"/>
      <sheetName val="시화점실행"/>
      <sheetName val="경비 (2)"/>
      <sheetName val="추가예산"/>
      <sheetName val="소화실적"/>
      <sheetName val="1공구"/>
      <sheetName val="공사개요"/>
      <sheetName val="b_balju"/>
      <sheetName val="방수"/>
      <sheetName val="단가일람"/>
      <sheetName val="단위량당중기"/>
      <sheetName val="대비표(토공1안)"/>
      <sheetName val="대가표(품셈)"/>
      <sheetName val="을 2"/>
      <sheetName val="을 1"/>
      <sheetName val="단가"/>
      <sheetName val="대치판정"/>
      <sheetName val="99노임기준"/>
      <sheetName val="중기조종사 단위단가"/>
      <sheetName val="const."/>
      <sheetName val="3련 BOX"/>
      <sheetName val="노임"/>
      <sheetName val="참고"/>
      <sheetName val="예산(착공)"/>
      <sheetName val="위치조서"/>
      <sheetName val="건축공사"/>
      <sheetName val="대비2"/>
      <sheetName val="S14"/>
      <sheetName val="형틀공사"/>
      <sheetName val="상승요인분석"/>
      <sheetName val="입찰"/>
      <sheetName val="현경"/>
      <sheetName val="SIL98"/>
      <sheetName val="환률"/>
      <sheetName val="부대"/>
      <sheetName val="전익자재"/>
      <sheetName val="전익정산집계"/>
      <sheetName val="기초일위"/>
      <sheetName val="시설일위"/>
      <sheetName val="조명일위"/>
      <sheetName val="연습"/>
      <sheetName val="2.대외공문"/>
      <sheetName val="화재_탐지_설비"/>
      <sheetName val="범례_(2)"/>
      <sheetName val="_갑지"/>
      <sheetName val="내역_(제출)"/>
      <sheetName val="몰탈재료산출"/>
      <sheetName val="2-2차도급가산출"/>
      <sheetName val="파이프류"/>
      <sheetName val="현장별"/>
      <sheetName val="Total"/>
      <sheetName val="신우"/>
      <sheetName val="QandAJunior"/>
      <sheetName val="06 일위대가목록"/>
      <sheetName val="9GNG운반"/>
      <sheetName val="동원(3)"/>
      <sheetName val="예정(3)"/>
      <sheetName val="공통비"/>
      <sheetName val="VENDOR LIST"/>
      <sheetName val="단가표"/>
      <sheetName val="건축내역(진해석동)"/>
      <sheetName val="기계내역"/>
      <sheetName val="대림경상68억"/>
      <sheetName val="폐수토목내역서"/>
      <sheetName val="소비자가"/>
      <sheetName val="북부"/>
      <sheetName val="신고조서"/>
      <sheetName val="기본설계기준"/>
      <sheetName val="2월분"/>
      <sheetName val="원하대비"/>
      <sheetName val="4안전율"/>
      <sheetName val="비용"/>
      <sheetName val="맨홀수량산출(A-LINE)"/>
      <sheetName val="날개벽수량표"/>
      <sheetName val="운항율"/>
      <sheetName val="MIJIBI"/>
      <sheetName val="품의서"/>
      <sheetName val="을-ATYPE"/>
      <sheetName val="A-4"/>
      <sheetName val="Apt내역"/>
      <sheetName val="부대시설"/>
      <sheetName val="가중치"/>
      <sheetName val="산출내역서"/>
      <sheetName val="기"/>
      <sheetName val="전선(총)"/>
      <sheetName val="학생내역"/>
      <sheetName val="날개벽"/>
      <sheetName val="플랜트_설치"/>
      <sheetName val="자재"/>
      <sheetName val="요율"/>
      <sheetName val="직재"/>
      <sheetName val="수곡내역"/>
      <sheetName val="단가비교"/>
      <sheetName val="공사비증감"/>
      <sheetName val="입력(NO PRINT)"/>
      <sheetName val="유림총괄"/>
      <sheetName val="WORK"/>
      <sheetName val="3장 표지"/>
      <sheetName val="중기사용료산출근거"/>
      <sheetName val="단가 및 재료비"/>
      <sheetName val="광주운남을"/>
      <sheetName val="공사비대비표B(토공)"/>
      <sheetName val="총괄집계 "/>
      <sheetName val="일위대가목차"/>
      <sheetName val="원가계산(2)"/>
      <sheetName val="5직접"/>
      <sheetName val="발주수량표"/>
      <sheetName val="Requirement(Work_Crew)"/>
      <sheetName val="경비_(2)"/>
      <sheetName val="을_2"/>
      <sheetName val="을_1"/>
      <sheetName val="견적정보"/>
      <sheetName val="식재가격"/>
      <sheetName val="식재총괄"/>
      <sheetName val="보할공정"/>
      <sheetName val="테이블"/>
      <sheetName val="할증 "/>
      <sheetName val="차액보증"/>
      <sheetName val="환율change"/>
      <sheetName val="일용노임단가2001상"/>
      <sheetName val="견적시담(송포2공구)"/>
      <sheetName val="총괄"/>
      <sheetName val="내역서2안"/>
      <sheetName val="예산내역"/>
      <sheetName val="총괄수지표"/>
      <sheetName val="관로내역원"/>
      <sheetName val="T13(P68~72,78)"/>
      <sheetName val="총 원가계산"/>
      <sheetName val="조명시설"/>
      <sheetName val="마산방향"/>
      <sheetName val="예산조서"/>
      <sheetName val="물가시세표"/>
      <sheetName val="관계주식"/>
      <sheetName val="단가대비표"/>
      <sheetName val="건축내역"/>
      <sheetName val="기계(병원)"/>
      <sheetName val="II실행총괄"/>
      <sheetName val="9-1차이내역"/>
      <sheetName val="역공종"/>
      <sheetName val="참조자료"/>
      <sheetName val="수량산출서-2"/>
      <sheetName val="변경내역"/>
      <sheetName val="토공유동표(전체.당초)"/>
      <sheetName val="토공(1)"/>
      <sheetName val="차수공(1)"/>
      <sheetName val="내역(중앙)"/>
      <sheetName val="콘_재료분리(1)"/>
      <sheetName val="금액"/>
      <sheetName val="전체"/>
      <sheetName val="FAX"/>
      <sheetName val="산출근거1"/>
      <sheetName val="총괄표 "/>
      <sheetName val="단"/>
      <sheetName val="O실보"/>
      <sheetName val="실행내역(수정본)"/>
      <sheetName val="말뚝지지력산정"/>
      <sheetName val="기자재비"/>
      <sheetName val="을"/>
      <sheetName val="#2_일위대가목록"/>
      <sheetName val="9811"/>
      <sheetName val="공사비집계"/>
      <sheetName val="인건비"/>
      <sheetName val="VXXXXXXX"/>
      <sheetName val="화성태안9공구내역(실행)"/>
      <sheetName val="운반공"/>
      <sheetName val="단가산출"/>
      <sheetName val="물량산출"/>
      <sheetName val="공구원가계산"/>
      <sheetName val="오산운암"/>
      <sheetName val="준공평가"/>
      <sheetName val="자료"/>
      <sheetName val="Xunit (단위환산)"/>
      <sheetName val="공량산출서"/>
      <sheetName val="기초일위대가"/>
      <sheetName val="명단"/>
      <sheetName val="공양식"/>
      <sheetName val="전기단가조사서"/>
      <sheetName val="4차원가계산서"/>
      <sheetName val="단가산출서"/>
      <sheetName val="우수공,맨홀,집수정"/>
      <sheetName val="실행간접비용"/>
      <sheetName val="입력"/>
      <sheetName val="교수설계"/>
      <sheetName val="Sheet6"/>
      <sheetName val="#3_일위대가목록"/>
      <sheetName val="A1"/>
      <sheetName val="단가기준"/>
      <sheetName val="일위대가(건축)"/>
      <sheetName val="광주전남"/>
      <sheetName val="상부반력계산(활하중-DB)"/>
      <sheetName val="환율"/>
      <sheetName val="하조서"/>
      <sheetName val="토목주소"/>
      <sheetName val="프랜트면허"/>
      <sheetName val="직노"/>
      <sheetName val="200"/>
      <sheetName val="일위대가(가설)"/>
      <sheetName val="기본"/>
      <sheetName val="단가조사"/>
      <sheetName val="총공사내역서"/>
      <sheetName val="밸브설치"/>
      <sheetName val="수량산출서"/>
      <sheetName val="인건-측정"/>
      <sheetName val="덕전리"/>
      <sheetName val="갑지(추정)"/>
      <sheetName val="대여현황"/>
      <sheetName val="첨"/>
      <sheetName val="10월"/>
      <sheetName val="가시설"/>
      <sheetName val="호표"/>
      <sheetName val="단가집계목록"/>
      <sheetName val="전기설계변경"/>
      <sheetName val="Sheet22"/>
      <sheetName val="위치"/>
      <sheetName val="Sheet5"/>
      <sheetName val="견적서"/>
      <sheetName val="예총"/>
      <sheetName val="단중표"/>
      <sheetName val="용접자료"/>
      <sheetName val="내역서 (2)"/>
      <sheetName val="Sens&amp;Anal"/>
      <sheetName val="을지"/>
      <sheetName val="Sheet1 (2)"/>
      <sheetName val="104동"/>
      <sheetName val="우수맨홀공제단위수량"/>
      <sheetName val="선급금신청서"/>
      <sheetName val="내역서-설비"/>
      <sheetName val="8-1"/>
      <sheetName val="회사정보"/>
      <sheetName val="data2"/>
      <sheetName val="초곡1교(일반)"/>
      <sheetName val="15"/>
      <sheetName val="집 계 표"/>
      <sheetName val="경산"/>
      <sheetName val="단가비교표"/>
      <sheetName val="변경설계(소파2줄)"/>
      <sheetName val="비전경영계획"/>
      <sheetName val="5.정산서"/>
      <sheetName val="비교표"/>
      <sheetName val="간지"/>
      <sheetName val="단위수량"/>
      <sheetName val="약품공급2"/>
      <sheetName val="우수관연장및높이"/>
      <sheetName val="우수맨홀평균높이"/>
      <sheetName val="터널조도"/>
      <sheetName val="견적"/>
      <sheetName val="기초자료입력"/>
      <sheetName val="기계경비산출기준"/>
      <sheetName val="배관배선 단가조사"/>
      <sheetName val="일위대가집계"/>
      <sheetName val="Mc1"/>
      <sheetName val="3층LOAD"/>
      <sheetName val="1층LOAD"/>
      <sheetName val="지하층LOAD"/>
      <sheetName val="철근량"/>
      <sheetName val="＃호안블록"/>
      <sheetName val="준검 내역서"/>
      <sheetName val="문학간접"/>
      <sheetName val="세부내역서(소방)"/>
      <sheetName val="토건"/>
      <sheetName val="전문품의"/>
      <sheetName val="영업.일1"/>
      <sheetName val="ITEM"/>
      <sheetName val="공사"/>
      <sheetName val="N賃率-職"/>
      <sheetName val="I一般比"/>
      <sheetName val="노무비"/>
      <sheetName val="CT"/>
      <sheetName val="04연봉(임원)"/>
      <sheetName val="JUCKEYK"/>
      <sheetName val="전체내역서"/>
      <sheetName val="일위대가목록"/>
      <sheetName val="INPUT"/>
      <sheetName val="원가계산 (2)"/>
      <sheetName val="교통대책내역"/>
      <sheetName val="수입"/>
      <sheetName val="차수"/>
      <sheetName val="자재단가비교표"/>
      <sheetName val="3BL공동구 수량"/>
      <sheetName val="경비"/>
      <sheetName val="Macro1"/>
      <sheetName val="제4절-1"/>
      <sheetName val="품셈TABLE"/>
      <sheetName val="유방야장기초"/>
      <sheetName val="수량산출"/>
      <sheetName val="BID"/>
      <sheetName val="APT"/>
      <sheetName val="간접비계산"/>
      <sheetName val="공사비증감내역"/>
      <sheetName val="내역원본"/>
      <sheetName val="적격점수&lt;300억미만&gt;"/>
      <sheetName val="96보완계획7.12"/>
      <sheetName val="복공분기"/>
      <sheetName val="월명지여방"/>
      <sheetName val="가설공사비"/>
      <sheetName val="유역면적"/>
      <sheetName val="본실행경비"/>
      <sheetName val="3.공통공사대비"/>
      <sheetName val="옥외등신설"/>
      <sheetName val="저케CV22신설"/>
      <sheetName val="저케CV38신설"/>
      <sheetName val="저케CV8신설"/>
      <sheetName val="접지3종"/>
      <sheetName val="일위대가-02"/>
      <sheetName val="우석문틀"/>
      <sheetName val="해피콜"/>
      <sheetName val="대운반(철재)"/>
      <sheetName val="보도경계블럭"/>
      <sheetName val="코드"/>
      <sheetName val="쌍송교"/>
      <sheetName val="우성교간선"/>
      <sheetName val="총물량"/>
      <sheetName val="포천송우교회_CheckList"/>
      <sheetName val="본지사합"/>
      <sheetName val="기초목록"/>
      <sheetName val="단가(자재)"/>
      <sheetName val="중기목록"/>
      <sheetName val="단가목록"/>
      <sheetName val="BOX전기내역"/>
      <sheetName val="전산소모"/>
      <sheetName val="원료"/>
      <sheetName val="●수량(침구보관창고-21평)"/>
      <sheetName val="실행내역서(DCU)"/>
      <sheetName val="설비2차"/>
      <sheetName val="이형관중량"/>
      <sheetName val="심사공종"/>
      <sheetName val="일위대가(목록)"/>
      <sheetName val="산근(목록)"/>
      <sheetName val="재료비"/>
      <sheetName val="토공"/>
      <sheetName val="원형1호맨홀토공수량"/>
      <sheetName val="공내역서"/>
      <sheetName val="빙장비사양"/>
      <sheetName val="B1(반포1차)"/>
      <sheetName val="아파트 "/>
      <sheetName val="인건비단가"/>
      <sheetName val="A갑지"/>
      <sheetName val="실행내역서 "/>
      <sheetName val="기계경비집계"/>
      <sheetName val="BSD _2_"/>
      <sheetName val="포장(수량)-관로부"/>
      <sheetName val="자재일위(경)"/>
      <sheetName val="부재리스트"/>
      <sheetName val="금액내역서"/>
      <sheetName val="9509"/>
      <sheetName val="맨홀토공(3)"/>
      <sheetName val="건축"/>
      <sheetName val="산출근거(수정)"/>
      <sheetName val="집계"/>
      <sheetName val="1.봉천근생"/>
      <sheetName val="1.우편집중내역서"/>
      <sheetName val="단면가정"/>
      <sheetName val="송전재료비"/>
      <sheetName val="기계경비일람"/>
      <sheetName val="제잡비"/>
      <sheetName val="국산화"/>
      <sheetName val="수정계획3"/>
      <sheetName val="98수문일위"/>
      <sheetName val="간선"/>
      <sheetName val="별표집계"/>
      <sheetName val="일위산출"/>
      <sheetName val="근로자자료입력"/>
      <sheetName val="참고자료"/>
      <sheetName val="총괄내역"/>
      <sheetName val="총계"/>
      <sheetName val="기준FACTOR"/>
      <sheetName val="6호기"/>
      <sheetName val="단면치수"/>
      <sheetName val="70%"/>
      <sheetName val="산출내역(K2)"/>
      <sheetName val="구조물공"/>
      <sheetName val="제출내역 (2)"/>
      <sheetName val="6공구(당초)"/>
      <sheetName val="부대공"/>
      <sheetName val="배수공"/>
      <sheetName val="투찰"/>
      <sheetName val="수량집계"/>
      <sheetName val="Macro2"/>
      <sheetName val="전체제잡비"/>
      <sheetName val="세골재  T2 변경 현황"/>
      <sheetName val="포장공"/>
      <sheetName val="배수공 주요자재 집계표"/>
      <sheetName val="3차설계"/>
      <sheetName val="106C0300"/>
      <sheetName val="02 공사개요"/>
      <sheetName val="우수공"/>
      <sheetName val="#2정산"/>
      <sheetName val="울산자동제어"/>
      <sheetName val="일위_파일"/>
      <sheetName val="조건"/>
      <sheetName val="현장관리비"/>
      <sheetName val="일반부표"/>
      <sheetName val="물가시세"/>
      <sheetName val="TYPE-A"/>
      <sheetName val="총갑지"/>
      <sheetName val="직접비"/>
      <sheetName val="문10"/>
      <sheetName val="제출내역"/>
      <sheetName val="감액총괄표"/>
      <sheetName val="HRSG SMALL07220"/>
      <sheetName val="xxxxxx"/>
      <sheetName val="원남"/>
      <sheetName val="원가계산(조,투,실)"/>
      <sheetName val="관리비"/>
      <sheetName val="조사가추정"/>
      <sheetName val="업체"/>
      <sheetName val="대비집계장(견적)"/>
      <sheetName val="원가계산"/>
      <sheetName val="설계집계장"/>
      <sheetName val="실행집계장"/>
      <sheetName val="투찰집계장"/>
      <sheetName val="♣총괄내역서♣"/>
      <sheetName val="실행내역서"/>
      <sheetName val="실행하도사항"/>
      <sheetName val="실행별지"/>
      <sheetName val="실행하도잡비"/>
      <sheetName val="실행토공하도"/>
      <sheetName val="실행철콘하도"/>
      <sheetName val="실행토공견갑"/>
      <sheetName val="실행토공견적"/>
      <sheetName val="실행철콘견갑"/>
      <sheetName val="실행철콘견적"/>
      <sheetName val="실행철강견갑"/>
      <sheetName val="실행철강견적"/>
      <sheetName val="단산"/>
      <sheetName val="소야공정계획표"/>
      <sheetName val="조명율표"/>
      <sheetName val="마산월령동골조물량변경"/>
      <sheetName val="Sheet4"/>
      <sheetName val="간접"/>
      <sheetName val="덤프트럭계수"/>
      <sheetName val="용선 C.L"/>
      <sheetName val="BSD (2)"/>
      <sheetName val="인사자료총집계"/>
      <sheetName val="일용노임단가"/>
      <sheetName val="견적의뢰서"/>
      <sheetName val="기초단가"/>
      <sheetName val="업체목록"/>
      <sheetName val="총괄-1"/>
      <sheetName val="XL4Poppy"/>
      <sheetName val="토사(PE)"/>
      <sheetName val="헐기"/>
      <sheetName val="철콘"/>
      <sheetName val="사다리"/>
      <sheetName val="1-내역"/>
      <sheetName val="노무자명단"/>
      <sheetName val="감가상각"/>
      <sheetName val="자재목록"/>
      <sheetName val="TRE TABLE"/>
      <sheetName val="S&amp;R"/>
      <sheetName val="공종별내역서(총차)"/>
      <sheetName val="안양동교 1안"/>
      <sheetName val="00상노임"/>
      <sheetName val="물류최종8월7"/>
      <sheetName val="남양시작동010313100%"/>
      <sheetName val="의정부문예회관변경내역"/>
      <sheetName val="hvac(제어동)"/>
      <sheetName val="관계주식명세"/>
      <sheetName val="저"/>
      <sheetName val="COVER"/>
      <sheetName val="인원계획-미화"/>
      <sheetName val="익월작업계힉"/>
      <sheetName val="총무팀"/>
      <sheetName val="마포-임현"/>
      <sheetName val="산수(hd-0)"/>
      <sheetName val="산수(hd-1)"/>
      <sheetName val="중기"/>
      <sheetName val="원본"/>
      <sheetName val="물가대비표"/>
      <sheetName val="일일"/>
      <sheetName val="사업관리"/>
      <sheetName val="물량표"/>
      <sheetName val="BOX"/>
      <sheetName val="Ⅶ-2.현장경비산출"/>
      <sheetName val="공정코드"/>
      <sheetName val="기계경비목록"/>
      <sheetName val="위치도"/>
      <sheetName val="COPING"/>
      <sheetName val="초"/>
      <sheetName val="건설산출"/>
      <sheetName val="공정량산출내역서 "/>
      <sheetName val="신천3호용수로"/>
      <sheetName val="맨홀조서 (총괄)"/>
      <sheetName val="물가"/>
      <sheetName val="손익분석"/>
      <sheetName val="관급자재"/>
      <sheetName val="예산"/>
      <sheetName val="원"/>
      <sheetName val="단재적표"/>
      <sheetName val="경상비"/>
      <sheetName val="건축2"/>
      <sheetName val="실행내역 "/>
      <sheetName val="토적계산"/>
      <sheetName val="증감대비"/>
      <sheetName val="TOTAL_BOQ"/>
      <sheetName val="천방교접속"/>
      <sheetName val="구조물터파기수량집계"/>
      <sheetName val="측구터파기공수량집계"/>
      <sheetName val="단가조사서"/>
      <sheetName val="제품현황"/>
      <sheetName val="내역서단가산출용"/>
      <sheetName val="배수공 시멘트 및 골재량 산출"/>
      <sheetName val="샌딩 에폭시 도장"/>
      <sheetName val="예산서"/>
      <sheetName val="정산내역서"/>
      <sheetName val="2002계약대장"/>
      <sheetName val="환경평가"/>
      <sheetName val="인구"/>
      <sheetName val="★도급내역"/>
      <sheetName val="관로공표지"/>
      <sheetName val="조직"/>
      <sheetName val="0Title"/>
      <sheetName val="득점현황"/>
      <sheetName val="거래처"/>
      <sheetName val="함수"/>
      <sheetName val="98지급계획"/>
      <sheetName val="반포2차"/>
      <sheetName val="8)중점관리장비현황"/>
      <sheetName val="유림골조"/>
      <sheetName val="입찰견적보고서"/>
      <sheetName val="소방"/>
      <sheetName val="설계조건"/>
      <sheetName val="실별집계기본"/>
      <sheetName val="국내조달(통합-1)"/>
      <sheetName val="대,유,램"/>
      <sheetName val="공종별"/>
      <sheetName val="사업소일보양식"/>
      <sheetName val="차량유류"/>
      <sheetName val=" 총괄표"/>
      <sheetName val="원가계산서 "/>
      <sheetName val="공사내역"/>
      <sheetName val="실행기초"/>
      <sheetName val="식재"/>
      <sheetName val="시설물"/>
      <sheetName val="식재출력용"/>
      <sheetName val="유지관리"/>
      <sheetName val="중기솔뇨"/>
      <sheetName val="당정동공통이수"/>
      <sheetName val="공비대비"/>
      <sheetName val="2000,9월 일위"/>
      <sheetName val="2000양배"/>
      <sheetName val="공통단가"/>
      <sheetName val="운반비"/>
      <sheetName val="당정동경상이수"/>
      <sheetName val="인건비 "/>
      <sheetName val="규격"/>
      <sheetName val="운반비요율"/>
      <sheetName val="본체"/>
      <sheetName val="지수"/>
      <sheetName val="토목"/>
      <sheetName val="일위총괄"/>
      <sheetName val="물가자료"/>
      <sheetName val="PROJECT BRIEF"/>
      <sheetName val="수간보호"/>
      <sheetName val="주차구획선수량"/>
      <sheetName val="철집"/>
      <sheetName val="자재비"/>
      <sheetName val="담장산출"/>
    </sheetNames>
    <sheetDataSet>
      <sheetData sheetId="0"/>
      <sheetData sheetId="1"/>
      <sheetData sheetId="2"/>
      <sheetData sheetId="3" refreshError="1"/>
      <sheetData sheetId="4" refreshError="1"/>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refreshError="1"/>
      <sheetData sheetId="48"/>
      <sheetData sheetId="49" refreshError="1"/>
      <sheetData sheetId="50" refreshError="1"/>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수목(가-마)"/>
      <sheetName val="수목(바-주목)"/>
      <sheetName val="수목(중국단풍-)"/>
      <sheetName val="식재인부"/>
      <sheetName val="지주목수"/>
      <sheetName val="데이타"/>
      <sheetName val="갑지"/>
      <sheetName val="목차"/>
      <sheetName val="1표지-공사시방서"/>
      <sheetName val="2표지-설계내역서"/>
      <sheetName val="원가계산서"/>
      <sheetName val="관급내역서"/>
      <sheetName val="내역서"/>
      <sheetName val="일위대가표"/>
      <sheetName val="aiming(일위대가표)"/>
      <sheetName val="산출서"/>
      <sheetName val="F단가비교표"/>
      <sheetName val="3표지-설계도면"/>
      <sheetName val="노임"/>
      <sheetName val="____"/>
      <sheetName val="___"/>
      <sheetName val="炷舅?XLS]데이타'!$E$124"/>
      <sheetName val="ls]노임"/>
      <sheetName val="설변공종별"/>
      <sheetName val="설변조정내역"/>
      <sheetName val="건기토원가"/>
      <sheetName val="집계표"/>
      <sheetName val="건축원가"/>
      <sheetName val="토목원가"/>
      <sheetName val="기계원가"/>
      <sheetName val="건축집계"/>
      <sheetName val="건축내역"/>
      <sheetName val="토목내역"/>
      <sheetName val="기계내역"/>
      <sheetName val="표지"/>
      <sheetName val="원내역"/>
      <sheetName val="소일위대가코드표"/>
      <sheetName val="炷舅?XLS"/>
      <sheetName val="ls"/>
      <sheetName val="토공사"/>
      <sheetName val="간접"/>
      <sheetName val="품셈집계표"/>
      <sheetName val="자재조사표(참고용)"/>
      <sheetName val="일반부표집계표"/>
      <sheetName val="수목데이타"/>
      <sheetName val="설명"/>
      <sheetName val="노임단가"/>
      <sheetName val="단가조사"/>
      <sheetName val="수목일위"/>
      <sheetName val=""/>
      <sheetName val="기타 정보통신공사"/>
      <sheetName val="6호기"/>
      <sheetName val="건축2"/>
      <sheetName val="수목표준대가"/>
      <sheetName val="원가계산"/>
      <sheetName val="Sheet1"/>
      <sheetName val="Customer Databas"/>
      <sheetName val="49"/>
      <sheetName val="AS포장복구 "/>
      <sheetName val="단가대비표"/>
      <sheetName val="2000.11월설계내역"/>
      <sheetName val="품셈TABLE"/>
      <sheetName val="공종단가"/>
      <sheetName val="참고"/>
      <sheetName val="공사개요"/>
      <sheetName val="표지 (2)"/>
      <sheetName val="장비별표(오거보링)(Ø400)(12M)"/>
      <sheetName val="䈘목(중국단풍-)"/>
      <sheetName val="갑  지"/>
      <sheetName val="접속도로1"/>
      <sheetName val="평가데이터"/>
      <sheetName val="unit 4"/>
      <sheetName val="1"/>
      <sheetName val="2"/>
      <sheetName val="3"/>
      <sheetName val="4"/>
      <sheetName val="5"/>
      <sheetName val="시설물일위"/>
      <sheetName val="가설공사"/>
      <sheetName val="단가결정"/>
      <sheetName val="내역아"/>
      <sheetName val="울타리"/>
      <sheetName val="화재 탐지 설비"/>
      <sheetName val="Total"/>
      <sheetName val="가설공사비"/>
      <sheetName val="도로구조공사비"/>
      <sheetName val="도로토공공사비"/>
      <sheetName val="여수토공사비"/>
      <sheetName val="문학간접"/>
      <sheetName val="전익자재"/>
      <sheetName val="자재단가조사표-수목"/>
      <sheetName val="횡배수관재료-"/>
      <sheetName val="계산서(직선부)"/>
      <sheetName val="포장재료집계표"/>
      <sheetName val="콘크리트측구연장"/>
      <sheetName val="포장공"/>
      <sheetName val="-몰탈콘크리트"/>
      <sheetName val="-배수구조물공토공"/>
      <sheetName val="노임이"/>
      <sheetName val="기초일위"/>
      <sheetName val="시설일위"/>
      <sheetName val="조명일위"/>
      <sheetName val="직재"/>
      <sheetName val="재집"/>
      <sheetName val="일위대가(가설)"/>
      <sheetName val="골조시행"/>
      <sheetName val="수량산출서"/>
      <sheetName val="간선계산"/>
      <sheetName val="1차증가원가계산"/>
      <sheetName val="금액"/>
      <sheetName val="대가표(품셈)"/>
      <sheetName val="가감수량"/>
      <sheetName val="맨홀수량산출"/>
      <sheetName val="이름표지정"/>
      <sheetName val="Sheet2"/>
      <sheetName val="철근총괄집계표"/>
      <sheetName val="#REF"/>
      <sheetName val="집수정(600-700)"/>
      <sheetName val="토사(PE)"/>
      <sheetName val="DATE"/>
      <sheetName val="Sheet3"/>
      <sheetName val="터파기및재료"/>
      <sheetName val="빗물받이(910-510-410)"/>
      <sheetName val="우수"/>
      <sheetName val="데리네이타현황"/>
      <sheetName val="data"/>
      <sheetName val="직접경비"/>
      <sheetName val="직접인건비"/>
      <sheetName val="총괄내역"/>
      <sheetName val="Sheet1 (2)"/>
      <sheetName val="금액내역서"/>
      <sheetName val="공종목록표"/>
      <sheetName val="기본단가표"/>
      <sheetName val="준검 내역서"/>
      <sheetName val="9811"/>
      <sheetName val="일위대가"/>
      <sheetName val="교사기준면적(초등)"/>
      <sheetName val="단가 및 재료비"/>
      <sheetName val="단가산출2"/>
      <sheetName val="건축-물가변동"/>
      <sheetName val="현장관리비"/>
      <sheetName val="금융비용"/>
      <sheetName val="노무,재료"/>
      <sheetName val="2000년1차"/>
      <sheetName val="2000전체분"/>
      <sheetName val="내역"/>
      <sheetName val="품셈"/>
      <sheetName val="단가산출"/>
      <sheetName val="남양내역"/>
      <sheetName val="전주2本1"/>
      <sheetName val="조명시설"/>
      <sheetName val="1.설계조건"/>
      <sheetName val="연습"/>
      <sheetName val="Sheet4"/>
      <sheetName val="공종별원가계산"/>
      <sheetName val="총괄내역서"/>
      <sheetName val="전체"/>
      <sheetName val="EACT10"/>
      <sheetName val="별표집계"/>
      <sheetName val="견적시담(송포2공구)"/>
      <sheetName val="2공구산출내역"/>
      <sheetName val="10공구일위"/>
      <sheetName val="정렬"/>
      <sheetName val="5 일위목록"/>
      <sheetName val="7 단가조사"/>
      <sheetName val="6 일위대가"/>
      <sheetName val="산출내역서집계표"/>
      <sheetName val="DC-O-4-S(설명서)"/>
      <sheetName val="Mc1"/>
      <sheetName val="DANGA"/>
      <sheetName val="ABUT수량-A1"/>
      <sheetName val="토공산출(주차장)"/>
      <sheetName val="현장관리"/>
      <sheetName val="공통가설"/>
      <sheetName val="매입"/>
      <sheetName val="토공산출 (아파트)"/>
      <sheetName val="개인"/>
      <sheetName val="단가"/>
      <sheetName val="INPUT"/>
      <sheetName val="단가산출1"/>
      <sheetName val="자재단가"/>
      <sheetName val="중기사용료산출근거"/>
      <sheetName val="참조"/>
      <sheetName val="참조M"/>
      <sheetName val="2.대외공문"/>
      <sheetName val="횡배수관토공수량"/>
      <sheetName val="관공일위대가"/>
      <sheetName val="시멘트"/>
      <sheetName val="물가자료"/>
      <sheetName val="BID"/>
      <sheetName val="9509"/>
      <sheetName val="파일의이용"/>
      <sheetName val="A"/>
      <sheetName val="Ⅶ-2.현장경비산출"/>
      <sheetName val="E.P.T수량산출서"/>
      <sheetName val="기계경비적용기준"/>
      <sheetName val="배수내역"/>
      <sheetName val="DT"/>
      <sheetName val="롤러"/>
      <sheetName val="펌프차타설"/>
      <sheetName val="시설물기초"/>
      <sheetName val="수목단가"/>
      <sheetName val="시설수량표"/>
      <sheetName val="식재수량표"/>
      <sheetName val="비목군분류일위"/>
      <sheetName val="입찰"/>
      <sheetName val="현경"/>
      <sheetName val="기초자료입력"/>
      <sheetName val="전기혼잡제경비(45)"/>
      <sheetName val="현장"/>
      <sheetName val="전기"/>
      <sheetName val="철콘"/>
      <sheetName val="년도별시공"/>
      <sheetName val="식재일위"/>
      <sheetName val="간접비"/>
      <sheetName val="123"/>
      <sheetName val="기초자료"/>
      <sheetName val="평가내역"/>
      <sheetName val="공내역"/>
      <sheetName val="노임(1차)"/>
      <sheetName val="계수시트"/>
      <sheetName val="일위목록"/>
      <sheetName val="세부내역"/>
      <sheetName val="조건"/>
      <sheetName val="일위대가-1"/>
      <sheetName val="내역(APT)"/>
      <sheetName val="골조대비내역"/>
      <sheetName val="기계설비-물가변동"/>
      <sheetName val="일위대가목차"/>
      <sheetName val="수안보-MBR1"/>
      <sheetName val="일위"/>
      <sheetName val="공사별 가중치 산출근거(토목)"/>
      <sheetName val="가중치근거(조경)"/>
      <sheetName val="식재"/>
      <sheetName val="시설물"/>
      <sheetName val="식재출력용"/>
      <sheetName val="유지관리"/>
      <sheetName val="부하계산서"/>
      <sheetName val="예가표"/>
      <sheetName val="에너지동"/>
      <sheetName val="경산"/>
      <sheetName val="카렌스센터계량기설치공사"/>
      <sheetName val="내역서01"/>
      <sheetName val="토목주소"/>
      <sheetName val="공사비예산서(토목분)"/>
      <sheetName val="공구원가계산"/>
      <sheetName val="공사요율산출표"/>
      <sheetName val="수량산출"/>
      <sheetName val="자재 집계표"/>
      <sheetName val="말고개터널조명전압강하"/>
      <sheetName val="예산명세서"/>
      <sheetName val="설계명세서"/>
      <sheetName val="자료입력"/>
      <sheetName val="준공정산"/>
      <sheetName val="총괄표"/>
      <sheetName val="조명율표"/>
      <sheetName val="GAS"/>
      <sheetName val="전선 및 전선관"/>
      <sheetName val="투찰금액"/>
      <sheetName val="1차 내역서"/>
      <sheetName val="귀래 설계 공내역서"/>
      <sheetName val="설계내역서"/>
      <sheetName val="단가표 (2)"/>
      <sheetName val="충주"/>
      <sheetName val="개소별수량산출"/>
      <sheetName val="총괄표1"/>
      <sheetName val="DB@Acess"/>
      <sheetName val="Civil"/>
      <sheetName val="퇴직금(울산천상)"/>
      <sheetName val="금융"/>
      <sheetName val="실행간접비용"/>
      <sheetName val="合成単価作成表-BLDG"/>
      <sheetName val="삭제금지단가"/>
      <sheetName val="설계서"/>
      <sheetName val="공사기본내용입력"/>
      <sheetName val="공통"/>
      <sheetName val="동해title"/>
      <sheetName val="운동장 (2)"/>
      <sheetName val="기성청구"/>
      <sheetName val="설계내역일위"/>
      <sheetName val="일반부표"/>
      <sheetName val="견적"/>
      <sheetName val="부하계산"/>
      <sheetName val="설계예산서"/>
      <sheetName val="토공수량"/>
      <sheetName val="설계내"/>
      <sheetName val="SG"/>
      <sheetName val="견적율"/>
      <sheetName val="밸브설치"/>
      <sheetName val="입력자료"/>
      <sheetName val="BH"/>
      <sheetName val="지주목시비량산출서"/>
      <sheetName val="가도공"/>
      <sheetName val="기초공"/>
      <sheetName val="기둥(원형)"/>
      <sheetName val="지수"/>
      <sheetName val="대치판정"/>
      <sheetName val="상 부"/>
      <sheetName val="EQT-ESTN"/>
      <sheetName val="JUCKEYK"/>
      <sheetName val="토공집계"/>
      <sheetName val="단위단가"/>
      <sheetName val="퍼스트"/>
      <sheetName val="기성내역서표지"/>
      <sheetName val="담장산출"/>
      <sheetName val="약품설비"/>
      <sheetName val="사급자재"/>
      <sheetName val="교육종류"/>
      <sheetName val="주요항목별"/>
      <sheetName val="날개벽(좌,우=60도-4개)"/>
      <sheetName val="입찰안"/>
      <sheetName val="공종집계"/>
      <sheetName val="기타_정보통신공사"/>
      <sheetName val="Customer_Databas"/>
      <sheetName val="AS포장복구_"/>
      <sheetName val="2000_11월설계내역"/>
      <sheetName val="표지_(2)"/>
      <sheetName val="갑__지"/>
      <sheetName val="unit_4"/>
      <sheetName val="화재_탐지_설비"/>
      <sheetName val="준검_내역서"/>
      <sheetName val="Sheet1_(2)"/>
      <sheetName val="단가_및_재료비"/>
      <sheetName val="1_설계조건"/>
      <sheetName val="Ⅶ-2_현장경비산출"/>
      <sheetName val="토공산출_(아파트)"/>
      <sheetName val="5_일위목록"/>
      <sheetName val="7_단가조사"/>
      <sheetName val="6_일위대가"/>
      <sheetName val="E_P_T수량산출서"/>
      <sheetName val="기타_정보통신공사1"/>
      <sheetName val="Customer_Databas1"/>
      <sheetName val="AS포장복구_1"/>
      <sheetName val="2000_11월설계내역1"/>
      <sheetName val="표지_(2)1"/>
      <sheetName val="갑__지1"/>
      <sheetName val="unit_41"/>
      <sheetName val="화재_탐지_설비1"/>
      <sheetName val="준검_내역서1"/>
      <sheetName val="Sheet1_(2)1"/>
      <sheetName val="단가_및_재료비1"/>
      <sheetName val="1_설계조건1"/>
      <sheetName val="Ⅶ-2_현장경비산출1"/>
      <sheetName val="토공산출_(아파트)1"/>
      <sheetName val="5_일위목록1"/>
      <sheetName val="7_단가조사1"/>
      <sheetName val="6_일위대가1"/>
      <sheetName val="E_P_T수량산출서1"/>
      <sheetName val="제수"/>
      <sheetName val="공기"/>
      <sheetName val="노무비"/>
      <sheetName val="부대공Ⅱ"/>
      <sheetName val="현관"/>
      <sheetName val="인원"/>
      <sheetName val="3.바닥판  "/>
      <sheetName val="1안"/>
      <sheetName val="공통비총괄표"/>
      <sheetName val="내역서2안"/>
      <sheetName val="예산갑지"/>
      <sheetName val="부대공1(65-77,93-95)"/>
      <sheetName val="부대공2(78-"/>
      <sheetName val="배수및구조물공1"/>
      <sheetName val="구조물토공"/>
      <sheetName val="토공2(11~19)"/>
      <sheetName val="배수및구조물공2"/>
      <sheetName val="토공1(1~10,92)"/>
      <sheetName val="토공3(20~31)"/>
      <sheetName val="설계내역"/>
      <sheetName val="03하반기내역서"/>
      <sheetName val="04상반기"/>
      <sheetName val="MOTOR"/>
      <sheetName val="약품공급2"/>
      <sheetName val="중기일위대가"/>
      <sheetName val="공작물조직표(용배수)"/>
      <sheetName val="기기리스트"/>
      <sheetName val="정화조방수미장"/>
      <sheetName val="총괄"/>
      <sheetName val="설계예시"/>
      <sheetName val="제잡비"/>
      <sheetName val="토집"/>
      <sheetName val="소요자재"/>
      <sheetName val="노무산출서"/>
      <sheetName val="횡배수관수량집계"/>
      <sheetName val="횡배수관기초"/>
      <sheetName val="6PILE  (돌출)"/>
      <sheetName val="당초내역서"/>
      <sheetName val="자료"/>
      <sheetName val="간선"/>
      <sheetName val="전압"/>
      <sheetName val="조도"/>
      <sheetName val="동력"/>
      <sheetName val="D&amp;P특기사항"/>
      <sheetName val="원가"/>
      <sheetName val="노무비단가"/>
      <sheetName val="잡비"/>
      <sheetName val="절감계산"/>
      <sheetName val="평교-내역"/>
      <sheetName val="건축내역서"/>
      <sheetName val="설비내역서"/>
      <sheetName val="전기내역서"/>
      <sheetName val="자단"/>
      <sheetName val="인공산출"/>
      <sheetName val="단가비교"/>
      <sheetName val="JUCK"/>
      <sheetName val="SCHE"/>
      <sheetName val="코드"/>
      <sheetName val="인건비"/>
      <sheetName val="산출근거"/>
      <sheetName val="부대내역"/>
      <sheetName val="제잡비집계"/>
      <sheetName val="가설건물"/>
      <sheetName val="70%"/>
      <sheetName val="ITEM"/>
      <sheetName val="터널조도"/>
      <sheetName val="지급자재"/>
      <sheetName val="WORK"/>
      <sheetName val="근거(기밀댐퍼)"/>
      <sheetName val="1.가설"/>
      <sheetName val="4.목공사"/>
      <sheetName val="소야공정계획표"/>
      <sheetName val="bearing"/>
      <sheetName val="4-10"/>
      <sheetName val="단가표_(2)"/>
      <sheetName val="덕소내역"/>
      <sheetName val="실행철강하도"/>
      <sheetName val="EJ"/>
      <sheetName val="1호인버트수량"/>
      <sheetName val="석축설면"/>
      <sheetName val="법면단"/>
      <sheetName val="설계조건"/>
      <sheetName val="안정계산"/>
      <sheetName val="단면검토"/>
      <sheetName val="가격비"/>
      <sheetName val="炷舅_XLS_데이타'!$E$124"/>
      <sheetName val="ls_노임"/>
      <sheetName val="炷舅_XLS"/>
      <sheetName val="11월"/>
      <sheetName val="전기일위대가"/>
      <sheetName val="일위집계표"/>
      <sheetName val="간지"/>
      <sheetName val="배수공"/>
      <sheetName val="와동25-3(변경)"/>
      <sheetName val="구조물공1(51~56)"/>
      <sheetName val="천방교접속"/>
      <sheetName val="가설"/>
      <sheetName val="구조포설"/>
      <sheetName val="복구"/>
      <sheetName val="부대"/>
      <sheetName val="부호표"/>
      <sheetName val="토공"/>
      <sheetName val="참조(2)"/>
      <sheetName val="9GNG운반"/>
      <sheetName val="Y-WORK"/>
      <sheetName val="날개벽수량표"/>
      <sheetName val="정부노임단가"/>
      <sheetName val="자판실행"/>
      <sheetName val="설계가"/>
      <sheetName val="자재"/>
      <sheetName val="토공집계표"/>
      <sheetName val=" 견적서"/>
      <sheetName val="평형별수량표"/>
      <sheetName val="가설개략"/>
      <sheetName val="을지"/>
      <sheetName val="평당"/>
      <sheetName val="매입세"/>
      <sheetName val="창호"/>
      <sheetName val="PAINT"/>
      <sheetName val="시추주상도"/>
      <sheetName val="주관사업"/>
      <sheetName val="기초1"/>
      <sheetName val="수량계산서 집계표(가설 신설 및 철거-을지로3가 3호선)"/>
      <sheetName val="수량계산서 집계표(신설-을지로3가 3호선)"/>
      <sheetName val="수량계산서 집계표(철거-을지로3가 3호선)"/>
      <sheetName val="수목데이타 "/>
      <sheetName val="unitpric"/>
      <sheetName val="날개벽"/>
      <sheetName val="기성내역"/>
      <sheetName val="sub"/>
      <sheetName val="N賃率-職"/>
      <sheetName val="교대시점"/>
      <sheetName val="부안일위"/>
      <sheetName val="위치조서"/>
      <sheetName val="과세내역(세부)"/>
      <sheetName val="EQUIP-H"/>
      <sheetName val="동력부하계산"/>
      <sheetName val="각종단가"/>
      <sheetName val="구조물철거타공정이월"/>
      <sheetName val="계산내역(설비)"/>
      <sheetName val="적용기준"/>
      <sheetName val="공정코드"/>
      <sheetName val="재료단가"/>
      <sheetName val="FB25JN"/>
      <sheetName val="설계"/>
      <sheetName val="사전공사"/>
      <sheetName val="자재_집계표"/>
      <sheetName val="가스내역"/>
      <sheetName val="시공"/>
      <sheetName val="1차_내역서"/>
      <sheetName val="가로등"/>
      <sheetName val="Sheet6"/>
      <sheetName val="품셈표"/>
      <sheetName val="을"/>
      <sheetName val="공사발의서"/>
      <sheetName val="S0"/>
      <sheetName val="이름정의"/>
      <sheetName val="초기화면"/>
      <sheetName val="기계실 D200"/>
      <sheetName val="PW3"/>
      <sheetName val="PW4"/>
      <sheetName val="SC1"/>
      <sheetName val="PE"/>
      <sheetName val="PM"/>
      <sheetName val="TR"/>
      <sheetName val="전계가"/>
      <sheetName val="전기공사"/>
      <sheetName val="TEL"/>
      <sheetName val="실행"/>
      <sheetName val="신표지1"/>
      <sheetName val="귀래_설계_공내역서"/>
      <sheetName val="전선_및_전선관"/>
      <sheetName val="배수판"/>
      <sheetName val="GAS저장소"/>
      <sheetName val="라인마킹"/>
      <sheetName val="위험물저장소"/>
      <sheetName val="일반창고동"/>
      <sheetName val="99.12"/>
      <sheetName val="영업.일1"/>
      <sheetName val="VXXXXX"/>
      <sheetName val="단목"/>
      <sheetName val="토목수량"/>
      <sheetName val="우수공"/>
      <sheetName val="연돌일위집계"/>
      <sheetName val="토공실행"/>
      <sheetName val="내역1"/>
      <sheetName val="설계기준"/>
      <sheetName val="01"/>
      <sheetName val="Cost bd-&quot;A&quot;"/>
      <sheetName val="목차 "/>
      <sheetName val="계획서"/>
      <sheetName val="연장"/>
      <sheetName val="위치도(점용허가용)"/>
      <sheetName val="신청서"/>
      <sheetName val="일위대가목록"/>
      <sheetName val="XXXXXX"/>
      <sheetName val="7단가"/>
      <sheetName val="진주방향"/>
      <sheetName val="일반문틀 설치"/>
      <sheetName val="샌딩 에폭시 도장"/>
      <sheetName val="스텐문틀설치"/>
      <sheetName val="가감수량(2호)"/>
      <sheetName val="맨홀수량산출(2호)"/>
      <sheetName val="말뚝지지력산정"/>
      <sheetName val="관리,공감"/>
      <sheetName val="CC16-내역서"/>
      <sheetName val="COVER"/>
      <sheetName val="단위수량"/>
      <sheetName val="부하(성남)"/>
      <sheetName val="22인공"/>
      <sheetName val="JOIN(2span)"/>
      <sheetName val="바닥판"/>
      <sheetName val="주빔의 설계"/>
      <sheetName val="철근량산정및사용성검토"/>
      <sheetName val="입력DATA"/>
      <sheetName val="계약내역서(을지)"/>
      <sheetName val="cable-data"/>
      <sheetName val="가격조사서"/>
      <sheetName val="가스(내역)"/>
      <sheetName val="건축(을)"/>
      <sheetName val="현장조사"/>
      <sheetName val="요약&amp;결과"/>
      <sheetName val="수로단위수량"/>
      <sheetName val="인사자료총집계"/>
      <sheetName val="단면가정"/>
      <sheetName val="수량집계표"/>
      <sheetName val="공종별수량집계"/>
      <sheetName val="토목"/>
      <sheetName val="XL4Poppy"/>
      <sheetName val="邅☳"/>
      <sheetName val="자"/>
      <sheetName val="노"/>
      <sheetName val="견적서"/>
      <sheetName val="실행(표지,갑,을)"/>
      <sheetName val="현장관리비 "/>
      <sheetName val="공사비집계표"/>
      <sheetName val="기계경비일람"/>
      <sheetName val="변경일위"/>
      <sheetName val="Book1"/>
      <sheetName val="용산1(해보)"/>
      <sheetName val="2호맨홀공제수량"/>
      <sheetName val="신우"/>
      <sheetName val="차수"/>
      <sheetName val="인부신상자료"/>
      <sheetName val="대공종"/>
      <sheetName val="수량집계"/>
      <sheetName val="A-4"/>
      <sheetName val="2.2.10.샤시등"/>
      <sheetName val="현장관리비 산출내역"/>
      <sheetName val="3.공통공사대비"/>
      <sheetName val="TB-내역서"/>
      <sheetName val="성곽내역서"/>
      <sheetName val="Sheet13"/>
      <sheetName val="발전기"/>
      <sheetName val="Sheet14"/>
      <sheetName val="전등설비"/>
      <sheetName val="참고자료"/>
      <sheetName val="2.가로등(영구)"/>
      <sheetName val="하수급견적대비"/>
      <sheetName val="환율 및 노임"/>
      <sheetName val="속 일위대가"/>
      <sheetName val="자재단가대비표"/>
      <sheetName val="단위수량산출"/>
      <sheetName val="98지급계획"/>
      <sheetName val="-배수구조물⳵토공"/>
      <sheetName val="경상비"/>
      <sheetName val="타견적(을)"/>
      <sheetName val="부시수량"/>
      <sheetName val="일위대가(계측기설치)"/>
      <sheetName val="재료산출"/>
      <sheetName val="표준내역"/>
      <sheetName val="List"/>
      <sheetName val="10"/>
      <sheetName val="11"/>
      <sheetName val="6"/>
      <sheetName val="7"/>
      <sheetName val="8"/>
      <sheetName val="9"/>
      <sheetName val="개요"/>
      <sheetName val="수량"/>
      <sheetName val="발생토"/>
      <sheetName val="수량산출표"/>
      <sheetName val="댐구조도"/>
      <sheetName val="세월교산출기초"/>
      <sheetName val="전차선로 물량표"/>
      <sheetName val="한강운반비"/>
      <sheetName val="공통(20-91)"/>
      <sheetName val="3차준공"/>
      <sheetName val="MAIN"/>
      <sheetName val="원형1호맨홀토공수량"/>
      <sheetName val="1공구내역서(1)"/>
      <sheetName val="3.하중산정4.지지력"/>
      <sheetName val="DATA1"/>
      <sheetName val="통합내역"/>
      <sheetName val="재정비직인"/>
      <sheetName val="G.R300경비"/>
      <sheetName val="경비"/>
      <sheetName val="공사비산출내역"/>
      <sheetName val="I一般比"/>
      <sheetName val="cal"/>
      <sheetName val="청천내"/>
      <sheetName val="간선토공재집"/>
      <sheetName val="지선토공재집"/>
      <sheetName val="항목(1)"/>
      <sheetName val="BOOK4"/>
      <sheetName val="역T형교대(말뚝기초)"/>
      <sheetName val="예정(3)"/>
      <sheetName val="인건비 "/>
      <sheetName val="table"/>
      <sheetName val="3BL공동구 수량"/>
      <sheetName val="식재일위대가"/>
      <sheetName val="일위대가(건축)"/>
      <sheetName val="내2"/>
      <sheetName val="직노"/>
      <sheetName val="노 무 비"/>
      <sheetName val="중기사용료"/>
      <sheetName val="설명서"/>
      <sheetName val="예정공정표"/>
      <sheetName val="표지1"/>
      <sheetName val="D16"/>
      <sheetName val="D25"/>
      <sheetName val="D22"/>
      <sheetName val="1단계"/>
      <sheetName val="전선관"/>
      <sheetName val="자재단가집계"/>
      <sheetName val="가격"/>
      <sheetName val="단가입력창"/>
      <sheetName val="공종단가표 "/>
      <sheetName val="b_balju_cho"/>
      <sheetName val="산출2-기기동력"/>
      <sheetName val="(A)내역서"/>
      <sheetName val="프랜트면허"/>
      <sheetName val="증감대비"/>
      <sheetName val="표  지"/>
      <sheetName val="ENTRY"/>
      <sheetName val="Front"/>
      <sheetName val="wall"/>
      <sheetName val="HVAC"/>
      <sheetName val="직접공사비집계표_7"/>
      <sheetName val="공통가설_8"/>
      <sheetName val="기타시설"/>
      <sheetName val="아파트_9"/>
      <sheetName val="주민복지관"/>
      <sheetName val="지하주차장"/>
      <sheetName val="계측제어설비"/>
      <sheetName val="공사원가"/>
      <sheetName val="자재표"/>
      <sheetName val="공용시설내역"/>
      <sheetName val="기타공사"/>
      <sheetName val="단청(제외)"/>
      <sheetName val="목공집계"/>
      <sheetName val="미장(2)"/>
      <sheetName val="운반"/>
      <sheetName val="지붕(기와)"/>
      <sheetName val="ilch"/>
      <sheetName val="신규품셈목차"/>
      <sheetName val="시중노임단가"/>
      <sheetName val="고개가설"/>
      <sheetName val="기준액"/>
      <sheetName val="MAT"/>
      <sheetName val="자금청구"/>
      <sheetName val="기성고조서 "/>
      <sheetName val="봉급(직영)"/>
      <sheetName val="1공구"/>
      <sheetName val="단가 산출서(산근#1~#102)"/>
      <sheetName val="재료집계표"/>
      <sheetName val="경율산정.XLS"/>
      <sheetName val="영창26"/>
      <sheetName val="DATA 입력란"/>
      <sheetName val="1. 설계조건 2.단면가정 3. 하중계산"/>
      <sheetName val="노임자재단가"/>
      <sheetName val="재정비내역"/>
      <sheetName val="지적고시내역"/>
      <sheetName val="내역서(전기)"/>
      <sheetName val="단면 (2)"/>
      <sheetName val="b_balju"/>
      <sheetName val="인제내역"/>
      <sheetName val="투자효율분석"/>
      <sheetName val="오억미만"/>
      <sheetName val="안정검토(온1)"/>
      <sheetName val="환경기계공정표 (3)"/>
      <sheetName val="기구조직"/>
      <sheetName val="심사물량"/>
      <sheetName val="200"/>
      <sheetName val="경비산출"/>
      <sheetName val="포장자재집계표"/>
      <sheetName val="관내역"/>
      <sheetName val="5.전사투자계획종함안"/>
      <sheetName val="투찰내역"/>
      <sheetName val="증감내역서"/>
      <sheetName val="철거산출근거"/>
      <sheetName val="월별"/>
      <sheetName val="도급예산내역서봉투"/>
      <sheetName val="공사원가계산서"/>
      <sheetName val="설계산출표지"/>
      <sheetName val="도급예산내역서총괄표"/>
      <sheetName val="을부담운반비"/>
      <sheetName val="운반비산출"/>
      <sheetName val="기성2"/>
      <sheetName val="대로근거"/>
      <sheetName val="중로근거"/>
      <sheetName val="내역서-전체낙찰율"/>
      <sheetName val="6.가격조사서 "/>
      <sheetName val="인부노임"/>
      <sheetName val="교대"/>
      <sheetName val="결재갑지"/>
      <sheetName val="내역(토목)"/>
      <sheetName val="시화점실행"/>
      <sheetName val="H-pile(298x299)"/>
      <sheetName val="H-pile(250x250)"/>
      <sheetName val="입출재고현황 (2)"/>
      <sheetName val="소방"/>
      <sheetName val="8.PILE  (돌출)"/>
      <sheetName val="Sheet7(ㅅ)"/>
      <sheetName val="교각1"/>
      <sheetName val="Ȁ_x0004_夁瓅"/>
      <sheetName val="노임 단가"/>
      <sheetName val="3연box"/>
      <sheetName val="단 box"/>
      <sheetName val="Code"/>
      <sheetName val="계정"/>
      <sheetName val="남양시작동자105노65기1.3화1.2"/>
      <sheetName val="남양시작동010313100%"/>
      <sheetName val="조명율"/>
      <sheetName val="항목등록"/>
      <sheetName val="남양구조시험동"/>
      <sheetName val="우배수"/>
      <sheetName val="원형맨홀수량"/>
      <sheetName val="방호시설검토"/>
      <sheetName val="2000,9월 일위"/>
      <sheetName val="품의서(0217)"/>
      <sheetName val="INPUTDATA"/>
      <sheetName val="GAEYO"/>
      <sheetName val="투입비"/>
      <sheetName val="철근량"/>
      <sheetName val="코드표"/>
      <sheetName val="1.설계기준"/>
      <sheetName val="관기성공.내"/>
      <sheetName val="연결임시"/>
      <sheetName val="기준표"/>
      <sheetName val="설계서(본관)"/>
      <sheetName val="AS복구"/>
      <sheetName val="중기터파기"/>
      <sheetName val="변수값"/>
      <sheetName val="중기상차"/>
      <sheetName val="일목"/>
      <sheetName val="직원투입계획"/>
      <sheetName val="암거단위"/>
      <sheetName val="횡 연장"/>
      <sheetName val="결재판(삭제하지말아주세요)"/>
      <sheetName val="O＆P"/>
      <sheetName val="일위_파일"/>
      <sheetName val="집계"/>
      <sheetName val="왕십리방향"/>
      <sheetName val="설비2차"/>
      <sheetName val="암거단위-1련"/>
      <sheetName val="우각부보강"/>
      <sheetName val="TRE TABLE"/>
      <sheetName val="목동세대 산출근거"/>
      <sheetName val="Factor"/>
      <sheetName val="General Data"/>
      <sheetName val="※참고자료※"/>
      <sheetName val="운반공"/>
      <sheetName val="08-공사비총괄표"/>
      <sheetName val="06-원가계산서"/>
      <sheetName val="04-간지"/>
      <sheetName val="01-적용기준"/>
      <sheetName val="03-목차"/>
      <sheetName val="07-총괄내역서"/>
      <sheetName val="02-표지"/>
      <sheetName val="수량계산서 집계표(가설 신설 및 철거-을지로3가 2호선)"/>
      <sheetName val="수량계산서 집계표(신설-을지로3가 2호선)"/>
      <sheetName val="수량계산서 집계표(철거-을지로3가 2호선)"/>
      <sheetName val="앉음벽 (2)"/>
      <sheetName val="기타경비"/>
      <sheetName val="잔토처리"/>
      <sheetName val="터파기,되메우기,램머,코아"/>
      <sheetName val="절단,포장깨기"/>
      <sheetName val="1안내역"/>
      <sheetName val="공사대장"/>
      <sheetName val="토적계산"/>
      <sheetName val="공사비총괄표"/>
      <sheetName val="고창방향"/>
      <sheetName val="교각계산"/>
      <sheetName val="접속도로"/>
      <sheetName val="tggwan(mac)"/>
      <sheetName val="투찰"/>
      <sheetName val="EQUIP LIST"/>
      <sheetName val="수입"/>
      <sheetName val="도시가스현황"/>
      <sheetName val="물가시세"/>
      <sheetName val="도급FORM"/>
      <sheetName val="안내"/>
      <sheetName val="입력"/>
      <sheetName val="자재운반단가일람표"/>
      <sheetName val="공종별자재"/>
      <sheetName val="사급자재비"/>
      <sheetName val="영업_x0008__x0000_"/>
      <sheetName val="내역서(기성청구)"/>
      <sheetName val="중갑지"/>
      <sheetName val="테이블"/>
      <sheetName val="월별입차량"/>
      <sheetName val="설계내역서 "/>
      <sheetName val="소비자가"/>
      <sheetName val="날개벽(좌,우=45도,75도)"/>
      <sheetName val="선급금신청서"/>
      <sheetName val="덕전리"/>
      <sheetName val="woo(mac)"/>
      <sheetName val="현장지지물물량"/>
      <sheetName val="자재_집계표1"/>
      <sheetName val="귀래_설계_공내역서1"/>
      <sheetName val="전선_및_전선관1"/>
      <sheetName val="2_대외공문"/>
      <sheetName val="공사별_가중치_산출근거(토목)"/>
      <sheetName val="상_부"/>
      <sheetName val="운동장_(2)"/>
      <sheetName val="1차_내역서1"/>
      <sheetName val="_견적서"/>
      <sheetName val="수량계산서_집계표(가설_신설_및_철거-을지로3가_3호선)"/>
      <sheetName val="수량계산서_집계표(신설-을지로3가_3호선)"/>
      <sheetName val="수량계산서_집계표(철거-을지로3가_3호선)"/>
      <sheetName val="3_바닥판__"/>
      <sheetName val="카메라"/>
      <sheetName val="1회기성을"/>
      <sheetName val="포항보고서"/>
      <sheetName val="배수관토공"/>
      <sheetName val="설계변경조서"/>
      <sheetName val="P-산#1-1(WOWA1)"/>
      <sheetName val="환율표"/>
      <sheetName val="X17-TOTAL"/>
      <sheetName val="설계기준 및 하중계산"/>
      <sheetName val="별표 "/>
      <sheetName val="관람석제출"/>
      <sheetName val="물가대비표"/>
      <sheetName val="절감계산(보일러)"/>
      <sheetName val="PC"/>
      <sheetName val="총괄집계표"/>
      <sheetName val="샘플표지"/>
      <sheetName val="해평견적"/>
      <sheetName val="영동(D)"/>
      <sheetName val="3.바닥판설계"/>
      <sheetName val="대비표"/>
      <sheetName val="XREF"/>
      <sheetName val="감가상각누계액"/>
      <sheetName val="분류"/>
      <sheetName val="RAW DATA"/>
      <sheetName val="도급"/>
      <sheetName val="#3_일위대가목록"/>
      <sheetName val="장비가동"/>
      <sheetName val="대비표(토공1안)"/>
      <sheetName val="36+45-113-18+19+20I"/>
      <sheetName val="부속동"/>
      <sheetName val="잡철물"/>
      <sheetName val="LF자재단가"/>
      <sheetName val="무시"/>
      <sheetName val="개산공사비"/>
      <sheetName val="FAB별"/>
      <sheetName val="견"/>
      <sheetName val="도급원가"/>
      <sheetName val="아파트"/>
      <sheetName val="부대시설"/>
      <sheetName val="목표세부명세"/>
      <sheetName val="MAT_N048"/>
      <sheetName val="공주-교대(A1)"/>
      <sheetName val="신.분"/>
      <sheetName val="일위집계(기존)"/>
      <sheetName val="BQ"/>
      <sheetName val="Apt내역"/>
      <sheetName val="96보완계획7.12"/>
      <sheetName val="내역표지"/>
      <sheetName val="CON'C"/>
      <sheetName val="일위대가(내역)"/>
      <sheetName val="foxz"/>
      <sheetName val="실행집계"/>
      <sheetName val="원실행"/>
      <sheetName val="공통가설계"/>
      <sheetName val="공통가설비"/>
      <sheetName val="현관계"/>
      <sheetName val="원가LIST"/>
      <sheetName val="월별투입계획"/>
      <sheetName val="[수목일위.XLS][수목일위.XLS]el________6"/>
      <sheetName val="현황"/>
      <sheetName val="현황(1공구)"/>
      <sheetName val="현황(2공구)"/>
      <sheetName val="현황(3공구)"/>
      <sheetName val="1공구 단가 (정원)"/>
      <sheetName val="1공구 단가 (산광)"/>
      <sheetName val="1공구 단가 (용호)"/>
      <sheetName val="간지 (2)"/>
      <sheetName val="2공구 단가(인성)"/>
      <sheetName val="2공구 단가(대동)"/>
      <sheetName val="2공구 단가(산광)"/>
      <sheetName val="터널구조물산근"/>
      <sheetName val="도로구조물산근"/>
      <sheetName val="터널굴착단산"/>
      <sheetName val="장약패턴90M2"/>
      <sheetName val="토공산근"/>
      <sheetName val="단가산출근거"/>
      <sheetName val="구조물공수량명세서"/>
      <sheetName val="실행내역서"/>
      <sheetName val="1.토공"/>
      <sheetName val="2.배수공"/>
      <sheetName val="3.구조물공"/>
      <sheetName val="4.포장공"/>
      <sheetName val="5부대공"/>
      <sheetName val="6사급자재대"/>
      <sheetName val="공통가설공"/>
      <sheetName val="BASIC1"/>
      <sheetName val="재료비"/>
      <sheetName val="중기비"/>
      <sheetName val="공사비"/>
      <sheetName val="가드레일산근"/>
      <sheetName val="적용2002"/>
      <sheetName val="중기"/>
      <sheetName val="PACKING LIST"/>
      <sheetName val="조경공사(총괄)"/>
      <sheetName val="지주목 및 비료산출기준"/>
      <sheetName val="지주목및비료산출"/>
      <sheetName val="시설물수량산출서"/>
      <sheetName val="수량집계A"/>
      <sheetName val="철근집계A"/>
      <sheetName val="[수목일위.XLS][수목일위.XLS]el________7"/>
      <sheetName val="1. 설계예산서"/>
      <sheetName val="2. 목차"/>
      <sheetName val="3.설계설명서"/>
      <sheetName val="4.시방서갑지"/>
      <sheetName val="5.시방서(일반시방서)"/>
      <sheetName val="6.시방서갑지(특기)"/>
      <sheetName val="7.예정공정표"/>
      <sheetName val="8. 설계예산서"/>
      <sheetName val="16.설계서용지(갑)"/>
      <sheetName val="17. 내역서갑지"/>
      <sheetName val="공종별집계표"/>
      <sheetName val="내 역 서"/>
      <sheetName val="일 위 대 가 표"/>
      <sheetName val="일위대가표(자동제어반제작)"/>
      <sheetName val="수 량 산 출 서"/>
      <sheetName val="계통도갑지"/>
      <sheetName val="일위대가 "/>
      <sheetName val="예산내역서"/>
      <sheetName val="총계"/>
      <sheetName val="원가서"/>
      <sheetName val="1,2공구원가계산서"/>
      <sheetName val="1공구산출내역서"/>
      <sheetName val="기계경비산출기준"/>
      <sheetName val="노무"/>
      <sheetName val="실행(ALT1)"/>
      <sheetName val="변경내역"/>
      <sheetName val="BOJUNGGM"/>
      <sheetName val="가시설"/>
      <sheetName val="기초단가"/>
      <sheetName val="결재판"/>
      <sheetName val="중기조종사 단위단가"/>
      <sheetName val="관접합및부설"/>
      <sheetName val="장비집계"/>
      <sheetName val="nys"/>
      <sheetName val="제출내역 (2)"/>
      <sheetName val="관급자재"/>
      <sheetName val="폐기물"/>
      <sheetName val="다공관8"/>
      <sheetName val="다공관12"/>
      <sheetName val="다공관20"/>
      <sheetName val="다공관22"/>
      <sheetName val="영구ANCHOR(1사면)"/>
      <sheetName val="영구ANCHOR(8-2사면)"/>
      <sheetName val="격자블럭공"/>
      <sheetName val="격자블럭호표"/>
      <sheetName val="장비손료"/>
      <sheetName val="공사설명서"/>
      <sheetName val="토공총괄표"/>
      <sheetName val="계산서(곡선부)"/>
      <sheetName val="16-1"/>
      <sheetName val="요율"/>
      <sheetName val="전기일위목록"/>
      <sheetName val="전기대가"/>
      <sheetName val="산출조서표지"/>
      <sheetName val="공량산출"/>
      <sheetName val="단가산출_목록"/>
      <sheetName val="골재집계"/>
      <sheetName val="대비"/>
      <sheetName val="도장재료산출"/>
      <sheetName val="설비"/>
      <sheetName val="건축공사"/>
      <sheetName val="견적대비"/>
      <sheetName val="일위(PN)"/>
      <sheetName val="과천MAIN"/>
      <sheetName val="석축단"/>
      <sheetName val="업무분장"/>
      <sheetName val="CTEMCOST"/>
      <sheetName val="물량표"/>
      <sheetName val="일반전기"/>
      <sheetName val="DATA_Garak"/>
      <sheetName val="DATA_Total"/>
      <sheetName val="DATA_Kwangju"/>
      <sheetName val="적용단위길이"/>
      <sheetName val="피벗테이블데이터분석"/>
      <sheetName val="특수기호강도거푸집"/>
      <sheetName val="종배수관면벽신"/>
      <sheetName val="종배수관(신)"/>
      <sheetName val="보차도경계석"/>
      <sheetName val="48일위"/>
      <sheetName val="48수량"/>
      <sheetName val="22수량"/>
      <sheetName val="49일위"/>
      <sheetName val="22일위"/>
      <sheetName val="49수량"/>
      <sheetName val="기슭막이(야면석찰쌓기)"/>
      <sheetName val="0.갑지"/>
      <sheetName val="8.현장관리비"/>
      <sheetName val="7.안전관리비"/>
      <sheetName val="SUMMARY(S)"/>
      <sheetName val="C3"/>
      <sheetName val="냉천부속동"/>
      <sheetName val="ETC"/>
      <sheetName val="공량산출서"/>
      <sheetName val="배관내역서"/>
      <sheetName val="배관품셈총괄표"/>
      <sheetName val="45,46"/>
      <sheetName val="견적대비표"/>
      <sheetName val="예산서"/>
      <sheetName val="실행대비"/>
      <sheetName val="교대철근집계"/>
      <sheetName val="유림골조"/>
      <sheetName val="세부내역서"/>
      <sheetName val="2.토목공사"/>
      <sheetName val="날개벽(시점좌측)"/>
      <sheetName val="단가표"/>
      <sheetName val="c_balju"/>
      <sheetName val="단가입력"/>
      <sheetName val="내역서1"/>
      <sheetName val="대,유,램"/>
      <sheetName val="DATA_Daejeon"/>
      <sheetName val="DATA_Sadang"/>
      <sheetName val="DATA_Yangjae"/>
      <sheetName val="DATA_Yoido"/>
      <sheetName val="DATA_Ulsan"/>
      <sheetName val="DATA_Incheon"/>
      <sheetName val="DATA_Jeonju"/>
      <sheetName val="Sheet5"/>
      <sheetName val="단가산출서 (2)"/>
      <sheetName val="단가산출서"/>
      <sheetName val="구의33고"/>
      <sheetName val="산출내역(K2)"/>
      <sheetName val="구조물공"/>
      <sheetName val="6공구(당초)"/>
      <sheetName val="부대공"/>
      <sheetName val="공사비집계"/>
      <sheetName val="Macro2"/>
      <sheetName val="Macro1"/>
      <sheetName val="전체제잡비"/>
      <sheetName val="세골재  T2 변경 현황"/>
      <sheetName val="단가비교표"/>
      <sheetName val="3차설계"/>
      <sheetName val="갑지(추정)"/>
      <sheetName val="mcc일위대가"/>
      <sheetName val="토목-물가"/>
      <sheetName val="F4-F7"/>
      <sheetName val="빙장비사양"/>
      <sheetName val="장비사양"/>
      <sheetName val="106C0300"/>
      <sheetName val="예산M12A"/>
      <sheetName val="SCHEDULE"/>
      <sheetName val="ELECTRIC"/>
      <sheetName val="도급내역서(3)"/>
      <sheetName val="기준비용"/>
      <sheetName val="정내"/>
      <sheetName val="1호토공"/>
      <sheetName val="기성내역서"/>
      <sheetName val="자재단가_사급"/>
      <sheetName val="중기기준"/>
      <sheetName val="중기적산목록"/>
      <sheetName val="명세서"/>
      <sheetName val="1.1서버도입"/>
      <sheetName val="가로등내역서"/>
      <sheetName val="대림경상68억"/>
      <sheetName val="케이블류 OLD"/>
      <sheetName val="건축공사수량"/>
      <sheetName val="공조기"/>
      <sheetName val="공조기휀"/>
      <sheetName val="AHU집계"/>
      <sheetName val="type-F"/>
      <sheetName val="배수관공"/>
      <sheetName val="단위세대물량"/>
      <sheetName val="현장경비"/>
      <sheetName val="관계주식"/>
      <sheetName val="예가비교표"/>
      <sheetName val="동일대내"/>
      <sheetName val="토공정보"/>
      <sheetName val="설직재-1"/>
      <sheetName val="제직재"/>
      <sheetName val="99년신청"/>
      <sheetName val="우수받이"/>
      <sheetName val="도배공사언고"/>
      <sheetName val="표층포설및다짐"/>
      <sheetName val="POOM_MOTO"/>
      <sheetName val="토목내역서"/>
      <sheetName val="전익정산집계"/>
      <sheetName val="설계서(7)"/>
      <sheetName val="예산서(6)"/>
      <sheetName val="빌딩 안내"/>
      <sheetName val="보건노"/>
      <sheetName val="도"/>
      <sheetName val="부표총괄표"/>
      <sheetName val="사통"/>
      <sheetName val="지입재료비"/>
      <sheetName val="산출동탄"/>
      <sheetName val="제2~4호표"/>
      <sheetName val="2-나.물가조사서"/>
      <sheetName val="Macro(차단기)"/>
      <sheetName val="과단위"/>
      <sheetName val="심사계산"/>
      <sheetName val="단"/>
      <sheetName val="J直材4"/>
      <sheetName val="산출기준(파견전산실)"/>
      <sheetName val="copy"/>
      <sheetName val="서식"/>
      <sheetName val="마포토정"/>
      <sheetName val="TOTAL_BOQ"/>
      <sheetName val="09공임"/>
      <sheetName val="기중"/>
      <sheetName val="일위2"/>
      <sheetName val="J01"/>
      <sheetName val="제경비"/>
      <sheetName val="마감LIST-1"/>
      <sheetName val="UPDATA"/>
      <sheetName val="당초"/>
      <sheetName val="총괄집퀀ᦔ"/>
      <sheetName val="연돌일退←_xdc00_"/>
      <sheetName val="연돌일위退←"/>
      <sheetName val="연돌일_x0000__x0000_Ԁ"/>
      <sheetName val="자동제어"/>
      <sheetName val="L_RPTA05_목록"/>
      <sheetName val="건축공사집계"/>
      <sheetName val="익월작업계힉"/>
      <sheetName val="변경총괄지(1)"/>
      <sheetName val="노단"/>
      <sheetName val="guard(mac)"/>
      <sheetName val="변화치수"/>
      <sheetName val="Sheet17"/>
      <sheetName val="관로토공"/>
      <sheetName val="중기손료"/>
      <sheetName val="퇴직공제부금산출근거"/>
      <sheetName val="평균높이산출근거"/>
      <sheetName val="횡배수관위치조서"/>
      <sheetName val="용수량(생활용수)"/>
      <sheetName val="전문품의"/>
      <sheetName val="연결관산출조서"/>
      <sheetName val="유기공정"/>
      <sheetName val="건축(APT,부대동)"/>
      <sheetName val="POOM_MOTO2"/>
      <sheetName val="000000"/>
      <sheetName val="-레미콘집계"/>
      <sheetName val="자갈,시멘트,모래산출"/>
      <sheetName val="-철근집계"/>
      <sheetName val="포장재료(1)"/>
      <sheetName val="-흄관집계"/>
      <sheetName val="계획금액"/>
      <sheetName val="2003상반기노임기준"/>
      <sheetName val="산출기초"/>
      <sheetName val="값"/>
      <sheetName val="버스운행안내"/>
      <sheetName val="근태계획서"/>
      <sheetName val="예방접종계획"/>
      <sheetName val="PL단가산정"/>
      <sheetName val="그림"/>
      <sheetName val="그림2"/>
      <sheetName val="기별(종합)"/>
      <sheetName val="수로교총재료집계"/>
      <sheetName val="설계예산2"/>
      <sheetName val="10월"/>
      <sheetName val="매원개착터널총괄"/>
      <sheetName val="IBM UX"/>
      <sheetName val="일위1"/>
      <sheetName val="참조-(1)"/>
      <sheetName val="N賃԰_x0000__x0000_"/>
      <sheetName val="PriceSummary"/>
      <sheetName val="포장집계"/>
      <sheetName val="포장연장"/>
      <sheetName val="성곽내역헾"/>
      <sheetName val="수량3"/>
      <sheetName val="주소록"/>
      <sheetName val="관급"/>
      <sheetName val="마북 손익분석(CATIA)"/>
      <sheetName val="단중표-ST"/>
      <sheetName val="기계경비(시간당)"/>
      <sheetName val="램머"/>
      <sheetName val="가시설수량"/>
      <sheetName val="계약내역서(을橂】"/>
      <sheetName val="1SGATE97"/>
      <sheetName val="GI-LIST"/>
      <sheetName val="기별"/>
      <sheetName val="PROJECT BRIEF"/>
      <sheetName val="일위목록표-내역서순"/>
      <sheetName val="제수문"/>
      <sheetName val="좌홍배수장"/>
      <sheetName val="좌홍배수장토공"/>
      <sheetName val="COPING"/>
      <sheetName val="영업_일1"/>
      <sheetName val="el\설계서\수목일위_XLS]데이타"/>
      <sheetName val="1공구_단가_(정원)"/>
      <sheetName val="1공구_단가_(산광)"/>
      <sheetName val="1공구_단가_(용호)"/>
      <sheetName val="간지_(2)"/>
      <sheetName val="2공구_단가(인성)"/>
      <sheetName val="2공구_단가(대동)"/>
      <sheetName val="2공구_단가(산광)"/>
      <sheetName val="1_토공"/>
      <sheetName val="2_배수공"/>
      <sheetName val="3_구조물공"/>
      <sheetName val="4_포장공"/>
      <sheetName val="PACKING_LIST"/>
      <sheetName val="지주목_및_비료산출기준"/>
      <sheetName val="el\설계서\수목일위_XLS"/>
      <sheetName val="1__설계예산서"/>
      <sheetName val="2__목차"/>
      <sheetName val="3_설계설명서"/>
      <sheetName val="4_시방서갑지"/>
      <sheetName val="5_시방서(일반시방서)"/>
      <sheetName val="6_시방서갑지(특기)"/>
      <sheetName val="7_예정공정표"/>
      <sheetName val="8__설계예산서"/>
      <sheetName val="16_설계서용지(갑)"/>
      <sheetName val="17__내역서갑지"/>
      <sheetName val="내_역_서"/>
      <sheetName val="일_위_대_가_표"/>
      <sheetName val="수_량_산_출_서"/>
      <sheetName val="일위대가_"/>
      <sheetName val="중기조종사_단위단가"/>
      <sheetName val="제출내역_(2)"/>
      <sheetName val="본선 토공 분배표"/>
      <sheetName val="DESIGN CRETERIA"/>
      <sheetName val="SPC노임(5월)"/>
      <sheetName val="선급비용"/>
      <sheetName val="99년하반기"/>
      <sheetName val="단가비교표_공통1"/>
      <sheetName val="기본일위"/>
      <sheetName val="공사설명서외"/>
      <sheetName val="Macro7"/>
      <sheetName val="공사"/>
      <sheetName val="분양가상한산출"/>
      <sheetName val="당정동공통이수"/>
      <sheetName val="당정동경상이수"/>
      <sheetName val="현금"/>
      <sheetName val="공문"/>
      <sheetName val="Requirement(Work Crew)"/>
      <sheetName val="7단_x0005_"/>
      <sheetName val="자재조사표"/>
      <sheetName val="대구실행"/>
      <sheetName val="내역서 제출"/>
      <sheetName val="평형별㓈_x0019_؟"/>
      <sheetName val="갑__지2"/>
      <sheetName val="Customer_Databas2"/>
      <sheetName val="AS포장복구_2"/>
      <sheetName val="2000_11월설계내역2"/>
      <sheetName val="기타_정보통신공사2"/>
      <sheetName val="표지_(2)2"/>
      <sheetName val="unit_42"/>
      <sheetName val="화재_탐지_설비2"/>
      <sheetName val="준검_내역서2"/>
      <sheetName val="단가_및_재료비2"/>
      <sheetName val="Sheet1_(2)2"/>
      <sheetName val="1_설계조건2"/>
      <sheetName val="토공산출_(아파트)2"/>
      <sheetName val="5_일위목록2"/>
      <sheetName val="7_단가조사2"/>
      <sheetName val="6_일위대가2"/>
      <sheetName val="금액집계"/>
      <sheetName val="3.부제O호표"/>
      <sheetName val="4.장비손료"/>
      <sheetName val="5.소모재료비"/>
      <sheetName val="9.공삭공지층별작업시간"/>
      <sheetName val="7.주입분사시간제원표"/>
      <sheetName val="6.작업시간표"/>
      <sheetName val="8.시멘트제원표"/>
      <sheetName val="2.품제O호표"/>
      <sheetName val="1.총괄표1500mm"/>
      <sheetName val="횡배수관"/>
      <sheetName val="실행원가내역"/>
      <sheetName val="3련 BOX"/>
      <sheetName val="원가계산서구조조정"/>
      <sheetName val="기성세부내역서"/>
      <sheetName val="기성원가계산서"/>
      <sheetName val="기성부분내역서"/>
      <sheetName val="공량산출근거서"/>
      <sheetName val="단가(자재)"/>
      <sheetName val="단가(노임)"/>
      <sheetName val="기초목록"/>
      <sheetName val="표 지"/>
      <sheetName val="총괄서"/>
      <sheetName val="00000"/>
      <sheetName val="표준계약서"/>
      <sheetName val="0_갑지"/>
      <sheetName val="8_현장관리비"/>
      <sheetName val="7_안전관리비"/>
      <sheetName val="목록"/>
      <sheetName val="단면(직벽형)-H=1m"/>
      <sheetName val="SLAB&quot;1&quot;"/>
      <sheetName val="공사비집계표(서해안고속도로)"/>
      <sheetName val="연결관암거"/>
      <sheetName val="도로"/>
      <sheetName val="영업֫_x0000_缀"/>
      <sheetName val="지장물C"/>
      <sheetName val="식재일위墀."/>
      <sheetName val="관舓⼱"/>
      <sheetName val="관_x0005__x0000_"/>
      <sheetName val="001"/>
      <sheetName val="단가조사표"/>
      <sheetName val="[수목일위.XLS][수목일위.XLS]el________2"/>
      <sheetName val="[수목일위.XLS][수목일위.XLS]el________3"/>
      <sheetName val="[수목일위.XLS][수목일위.XLS]el________4"/>
      <sheetName val="[수목일위.XLS][수목일위.XLS]el________5"/>
      <sheetName val="4가.수량집계표"/>
      <sheetName val="SLAB"/>
      <sheetName val="노임 (2차)"/>
      <sheetName val="COPING-1"/>
      <sheetName val="역T형교대-2수량"/>
      <sheetName val="인자기준_2007"/>
      <sheetName val="할인_할증률산정"/>
      <sheetName val="금액단가표"/>
      <sheetName val="자료기입"/>
      <sheetName val="예정공정표(장기간)"/>
      <sheetName val="TOTAL3"/>
      <sheetName val="인원계획-미화"/>
      <sheetName val="재무가정"/>
      <sheetName val="1Month+Sheet2!"/>
      <sheetName val="지선토공鍐¹"/>
      <sheetName val="지선토공徸〒"/>
      <sheetName val="철근단면적"/>
      <sheetName val="Ⅶ-2_현장경비산출2"/>
      <sheetName val="E_P_T수량산출서2"/>
      <sheetName val="단가표_(2)1"/>
      <sheetName val="6PILE__(돌출)"/>
      <sheetName val="공종단가표_"/>
      <sheetName val="수목데이타_"/>
      <sheetName val="1_가설"/>
      <sheetName val="4_목공사"/>
      <sheetName val="주빔의_설계"/>
      <sheetName val="3_공통공사대비"/>
      <sheetName val="전차선로_물량표"/>
      <sheetName val="3_하중산정4_지지력"/>
      <sheetName val="기계실_D200"/>
      <sheetName val="인건비_"/>
      <sheetName val="현장관리비_산출내역"/>
      <sheetName val="표__지"/>
      <sheetName val="2_가로등(영구)"/>
      <sheetName val="2_2_10_샤시등"/>
      <sheetName val="G_R300경비"/>
      <sheetName val="3BL공동구_수량"/>
      <sheetName val="목차_"/>
      <sheetName val="환율_및_노임"/>
      <sheetName val="속_일위대가"/>
      <sheetName val="경율산정_XLS"/>
      <sheetName val="Ȁ夁瓅"/>
      <sheetName val="관기성공_내"/>
      <sheetName val="Cost_bd-&quot;A&quot;"/>
      <sheetName val="현장관리비_"/>
      <sheetName val="일반문틀_설치"/>
      <sheetName val="샌딩_에폭시_도장"/>
      <sheetName val="2000,9월_일위"/>
      <sheetName val="내역(건축)"/>
      <sheetName val="1-1평균터파기고(1)"/>
      <sheetName val="교대토공시점"/>
      <sheetName val="[수목일위.XLS][수목일위.XLS]el________8"/>
      <sheetName val="[수목일위.XLS][수목일위.XLS]el________9"/>
      <sheetName val="말뚝물량"/>
      <sheetName val="공사현황"/>
      <sheetName val="한일양산"/>
      <sheetName val="스텐문틀堐_x001b_"/>
      <sheetName val="내역서(ebs)"/>
      <sheetName val="단가목록"/>
      <sheetName val="노임목록"/>
      <sheetName val="자재목록"/>
      <sheetName val="96노임기준"/>
      <sheetName val="rate"/>
      <sheetName val="정보"/>
      <sheetName val="CAT_5"/>
      <sheetName val="2.도실원내역(원본)"/>
      <sheetName val="매립"/>
      <sheetName val="설계변경 (2)"/>
      <sheetName val="EP0618"/>
      <sheetName val="8.석축단위(H=1.5M)"/>
      <sheetName val="3차_x0000__x0000_"/>
      <sheetName val="[수목일위.XLS][수목일위.XLS]el_______12"/>
      <sheetName val="[수목일위.XLS][수목일위.XLS]el_______13"/>
      <sheetName val="[수목일위.XLS][수목일위.XLS]el_______10"/>
      <sheetName val="[수목일위.XLS][수목일위.XLS]el_______11"/>
      <sheetName val="[수목일위.XLS][수목일위.XLS]el_______14"/>
      <sheetName val="[수목일위.XLS][수목일위.XLS]el_______15"/>
      <sheetName val="[수목일위.XLS][수목일위.XLS]el_______18"/>
      <sheetName val="[수목일위.XLS][수목일위.XLS]el_______19"/>
      <sheetName val="[수목일위.XLS][수목일위.XLS]el_______16"/>
      <sheetName val="[수목일위.XLS][수목일위.XLS]el_______17"/>
      <sheetName val="[수목일위.XLS][수목일위.XLS]el_______20"/>
      <sheetName val="[수목일위.XLS][수목일위.XLS]el_______21"/>
      <sheetName val="[수목일위.XLS][수목일위.XLS]el_______24"/>
      <sheetName val="[수목일위.XLS][수목일위.XLS]el_______25"/>
      <sheetName val="[수목일위.XLS][수목일위.XLS]el_______22"/>
      <sheetName val="[수목일위.XLS][수목일위.XLS]el_______23"/>
      <sheetName val="[수목일위.XLS][수목일위.XLS]el_______26"/>
      <sheetName val="[수목일위.XLS][수목일위.XLS]el_______27"/>
      <sheetName val="[수목일위.XLS][수목일위.XLS]el_______30"/>
      <sheetName val="[수목일위.XLS][수목일위.XLS]el_______31"/>
      <sheetName val="[수목일위.XLS][수목일위.XLS]el_______28"/>
      <sheetName val="[수목일위.XLS][수목일위.XLS]el_______29"/>
      <sheetName val="[수목일위.XLS][수목일위.XLS]el_______32"/>
      <sheetName val="[수목일위.XLS][수목일위.XLS]el_______33"/>
      <sheetName val="[수목일위.XLS][수목일위.XLS]el_______34"/>
      <sheetName val="[수목일위.XLS][수목일위.XLS]el_______35"/>
      <sheetName val="[수목일위.XLS][수목일위.XLS]el_______42"/>
      <sheetName val="[수목일위.XLS][수목일위.XLS]el_______43"/>
      <sheetName val="4차원가계산서"/>
      <sheetName val="부재력정리"/>
      <sheetName val="제수변수량"/>
      <sheetName val="원형1호맨_x0005__x0000__x0000__x0000_"/>
      <sheetName val="지구단위계획"/>
      <sheetName val="분양가격표"/>
      <sheetName val="송정-증포간  계약내역서"/>
      <sheetName val="JH2001"/>
      <sheetName val="재료"/>
      <sheetName val="관로토공집계표"/>
      <sheetName val="6.18"/>
      <sheetName val="2015년 제3차 공사 물량조사 양식.xlsx"/>
      <sheetName val="내역(전체-변경)"/>
      <sheetName val="씨링(물가조사)"/>
      <sheetName val="씨링(기계경비)"/>
      <sheetName val="일위총괄표"/>
      <sheetName val="표지怈"/>
      <sheetName val="조작대(1연)"/>
      <sheetName val="FA설치명세"/>
      <sheetName val="[수목일위.XLS][수목일위.XLS]el_______40"/>
      <sheetName val="[수목일위.XLS][수목일위.XLS]el_______41"/>
      <sheetName val="실행내역"/>
      <sheetName val="구천"/>
      <sheetName val="A가설공사"/>
      <sheetName val="G균열보수공사"/>
      <sheetName val="Z기타공사"/>
      <sheetName val="P도배공사"/>
      <sheetName val="M도장공사"/>
      <sheetName val="R목공사_old"/>
      <sheetName val="K미장공사"/>
      <sheetName val="Q설비공사"/>
      <sheetName val="H방수공사"/>
      <sheetName val="S보수,보강공사"/>
      <sheetName val="L석공사"/>
      <sheetName val="I수장공사"/>
      <sheetName val="F조적공사"/>
      <sheetName val="B지반보강공사"/>
      <sheetName val="N지붕공사"/>
      <sheetName val="O창호공사"/>
      <sheetName val="D철거및잔재처리"/>
      <sheetName val="U철골공사"/>
      <sheetName val="E철근콘크리트공사"/>
      <sheetName val="J타일공사"/>
      <sheetName val="C토공사"/>
      <sheetName val="도급기성"/>
      <sheetName val="배수장토목공사비"/>
      <sheetName val="제잡비계산"/>
      <sheetName val="용역비내역-진짜"/>
      <sheetName val="갈현동"/>
      <sheetName val="경영"/>
      <sheetName val="98년"/>
      <sheetName val="실적"/>
      <sheetName val="1공구원가계산"/>
      <sheetName val="1공구원가계산서"/>
      <sheetName val="일위산출"/>
      <sheetName val="LP-S"/>
      <sheetName val="입찰견적보고서"/>
      <sheetName val="원가계산 (2)"/>
      <sheetName val="건축"/>
      <sheetName val="기초입력 DATA"/>
      <sheetName val="제경비적용기준"/>
      <sheetName val="공사자료입력"/>
      <sheetName val="포장수량단위"/>
      <sheetName val="참조 (2)"/>
      <sheetName val="적용공정"/>
      <sheetName val="Recovered_Sheet1"/>
      <sheetName val="수량계표"/>
      <sheetName val="콘크스"/>
      <sheetName val="-치수표(곡선부)"/>
      <sheetName val="내역서생태통로"/>
      <sheetName val="원가계산(생태통로)"/>
      <sheetName val="생태통로"/>
      <sheetName val="내역서(석산부지)"/>
      <sheetName val="원가계산(석산부지)"/>
      <sheetName val="석산부지녹화"/>
      <sheetName val="일위대가목록(식재)"/>
      <sheetName val="일위대가 (식재)"/>
      <sheetName val="자재단가(식재)"/>
      <sheetName val="노임단가(식재)"/>
      <sheetName val="집계(공통)"/>
      <sheetName val="집계(건축-총괄)"/>
      <sheetName val="집계(건축-공동주택)"/>
      <sheetName val="집계(건축-업무)"/>
      <sheetName val="집계(건축-지하)"/>
      <sheetName val="집계(건축-근생)"/>
      <sheetName val="내역(건축-공동주택)"/>
      <sheetName val="집계(기계-총괄)"/>
      <sheetName val="집계(기계-공동주택)"/>
      <sheetName val="집계(기계-업무)"/>
      <sheetName val="집계(기계-지하)"/>
      <sheetName val="집계(기계-근생)"/>
      <sheetName val="집계(기계-복리)"/>
      <sheetName val="집계(토목)"/>
      <sheetName val="골조-APT 갑지"/>
      <sheetName val="월간관리비"/>
      <sheetName val="임금단가"/>
      <sheetName val="장비목록표"/>
      <sheetName val="장비운전경비"/>
      <sheetName val="표_재료"/>
      <sheetName val="자재단가2007.10"/>
      <sheetName val="자재단가2008.4"/>
      <sheetName val="을-ATYPE"/>
      <sheetName val="제경비율"/>
      <sheetName val="해외(원화)"/>
      <sheetName val="기초코드"/>
      <sheetName val="구조물5월기성내역"/>
      <sheetName val="설명서 "/>
      <sheetName val="팔당터널(1공구)"/>
      <sheetName val="재료값"/>
      <sheetName val="iec"/>
      <sheetName val="ks"/>
      <sheetName val="선로정수"/>
      <sheetName val="경비_원본"/>
      <sheetName val="노임,재료비"/>
      <sheetName val="부대tu"/>
      <sheetName val="설계총괄표"/>
      <sheetName val="판매시설"/>
      <sheetName val="L_RPTB02_01"/>
      <sheetName val="설계예산"/>
      <sheetName val="토목검측서"/>
      <sheetName val="기계경비"/>
      <sheetName val="노임단가표"/>
      <sheetName val="6-1. 관개량조서"/>
      <sheetName val="화성태안9공구내역(실행)"/>
      <sheetName val="장비경비"/>
      <sheetName val="11-2.아파트내역"/>
      <sheetName val="INDEX  LIST"/>
      <sheetName val="타공종이기"/>
      <sheetName val="평당공사비산정"/>
      <sheetName val="화장실"/>
      <sheetName val="세금자료"/>
      <sheetName val="실행,원가 최종예상"/>
      <sheetName val="적점"/>
      <sheetName val="플랜트 설치"/>
      <sheetName val="00노임기준"/>
      <sheetName val="고유코드_설계"/>
      <sheetName val="원가data"/>
      <sheetName val="토목(대안)"/>
      <sheetName val="30집계표"/>
      <sheetName val="아파트 내역"/>
      <sheetName val="FOB발"/>
      <sheetName val="산출내역서"/>
      <sheetName val="조경집계표"/>
      <sheetName val="7.원가계산서(품셈)"/>
      <sheetName val="조경내역서"/>
      <sheetName val="일위대가1"/>
      <sheetName val="단가산출근거 목록표"/>
      <sheetName val="단 가 산 출 근 거"/>
      <sheetName val="중기 목록표"/>
      <sheetName val="시간당 중기사용료"/>
      <sheetName val="노임단가목록"/>
      <sheetName val="환율및 기초자료"/>
      <sheetName val="순공사비내역서"/>
      <sheetName val="일위대가목록표"/>
      <sheetName val="기계경비목록"/>
      <sheetName val="단가산출목록"/>
      <sheetName val="단목객토단위수량산출"/>
      <sheetName val="맹암거,초지"/>
      <sheetName val="대상수목수량"/>
      <sheetName val="년도별노임표"/>
      <sheetName val="중기목록표"/>
      <sheetName val="공정표"/>
      <sheetName val="LOOKUP"/>
      <sheetName val="CABLE SIZE-1"/>
      <sheetName val="Sheet15"/>
      <sheetName val="산출(부하간선)"/>
      <sheetName val="1-4-2.관(약)"/>
      <sheetName val="일위대가목록표(1)"/>
      <sheetName val="일위대가표(1)"/>
      <sheetName val="일위대가목록표(2)"/>
      <sheetName val="일위대가표(2)"/>
      <sheetName val="자재단가조사서"/>
      <sheetName val="노임단가조사서"/>
      <sheetName val="산근1"/>
      <sheetName val="산근2"/>
      <sheetName val="산근3"/>
      <sheetName val="산근4"/>
      <sheetName val="산근5"/>
      <sheetName val="산근6"/>
      <sheetName val="산근7"/>
      <sheetName val="산근8"/>
      <sheetName val="산근9"/>
      <sheetName val="산근10"/>
      <sheetName val="산근11"/>
      <sheetName val="산근12"/>
      <sheetName val="산근13"/>
      <sheetName val="21301동"/>
      <sheetName val="지질조사"/>
      <sheetName val="배수장공사비명세서"/>
      <sheetName val="내역갑지"/>
      <sheetName val="참고사항"/>
      <sheetName val="근로자자료입력"/>
      <sheetName val="Tool"/>
      <sheetName val="1-최종안"/>
      <sheetName val="사업분석-분양가결정"/>
      <sheetName val="산출근거(복구)"/>
      <sheetName val="투자비"/>
      <sheetName val="조성원가DATA"/>
      <sheetName val="사업비"/>
      <sheetName val="장비투입계획"/>
      <sheetName val="매채조회"/>
      <sheetName val="공사비증감"/>
      <sheetName val="월별수입"/>
      <sheetName val="건설기계"/>
      <sheetName val="2공구하도급내역서"/>
      <sheetName val="램프"/>
      <sheetName val="화설내"/>
      <sheetName val="내역서1999.8최종"/>
      <sheetName val="BSD (2)"/>
      <sheetName val="COST"/>
      <sheetName val="99노임기준"/>
      <sheetName val="협력업체"/>
      <sheetName val="★도급내역(2공구)"/>
      <sheetName val="계정code"/>
      <sheetName val="총괄내역서(설계)"/>
      <sheetName val="기본정보입력"/>
      <sheetName val="케이블트레이"/>
      <sheetName val="경비내역(을)-1"/>
      <sheetName val="7.계측제어"/>
      <sheetName val="6.동력"/>
      <sheetName val="13.방송공사"/>
      <sheetName val="15.소방공사"/>
      <sheetName val="12.옥외 방송공사"/>
      <sheetName val="8.옥외 보안등공사"/>
      <sheetName val="9.전등공사"/>
      <sheetName val="4.전력간선공사"/>
      <sheetName val="1.전력인입"/>
      <sheetName val="10.전열 공사"/>
      <sheetName val="11.전화공사"/>
      <sheetName val="5.CABLE TRAY"/>
      <sheetName val="3.피뢰공사"/>
      <sheetName val="14.TV공사"/>
      <sheetName val="1.2 동력(철거)"/>
      <sheetName val="1.접지공사"/>
      <sheetName val="구체"/>
      <sheetName val="좌측날개벽"/>
      <sheetName val="우측날개벽"/>
      <sheetName val="맨홀수량집계"/>
      <sheetName val="중기집계"/>
      <sheetName val="단가일람"/>
      <sheetName val="자재일람"/>
      <sheetName val="조경일람"/>
      <sheetName val="EARTH"/>
      <sheetName val="본사공가현황"/>
      <sheetName val="pier(각형)"/>
      <sheetName val="기본단가"/>
      <sheetName val="7월11일"/>
      <sheetName val="토공사(흙막이)"/>
      <sheetName val="상호참고자료"/>
      <sheetName val="발주처자료입력"/>
      <sheetName val="회사기본자료"/>
      <sheetName val="하자보증자료"/>
      <sheetName val="기술자관련자료"/>
      <sheetName val="원가계산하도"/>
      <sheetName val="주공 갑지"/>
      <sheetName val="골조물량"/>
      <sheetName val="현장식당(1)"/>
      <sheetName val="경율산정"/>
      <sheetName val="A LINE"/>
      <sheetName val="입력란"/>
      <sheetName val="97노임단가"/>
      <sheetName val="00상노임"/>
      <sheetName val="공사진행"/>
      <sheetName val="설계산출기초"/>
      <sheetName val="내역(원)"/>
      <sheetName val="수정"/>
      <sheetName val="직원관련자료"/>
      <sheetName val="상부공철근집계(ABC)"/>
      <sheetName val="AL공사(원)"/>
      <sheetName val="수목_바_주목_"/>
      <sheetName val="차액보증"/>
      <sheetName val="시점교대"/>
      <sheetName val="백호우계수"/>
      <sheetName val="2.고용보험료산출근거"/>
      <sheetName val="실행_ALT1_"/>
      <sheetName val="48일위(기존)"/>
      <sheetName val="조내역"/>
      <sheetName val="본실행경비"/>
      <sheetName val="D-철근총괄"/>
      <sheetName val="기술자자료입력"/>
      <sheetName val="단가및재료비"/>
      <sheetName val="직접경비호표"/>
      <sheetName val="관련자료입력"/>
      <sheetName val="98수문일위"/>
      <sheetName val="쌍송교"/>
      <sheetName val="H-PILE수량집계"/>
      <sheetName val="PIPE(UG)내역"/>
      <sheetName val="토공A"/>
      <sheetName val="3.건축(현장안)"/>
      <sheetName val="견적 (2)"/>
      <sheetName val="원가계산서(남측)"/>
      <sheetName val="6. 안전관리비"/>
      <sheetName val="총누계"/>
      <sheetName val="총괄변경내역서"/>
      <sheetName val="5사남"/>
      <sheetName val="실행내역 "/>
      <sheetName val="청-교대(A1-A2)"/>
      <sheetName val="2.냉난방설비공사"/>
      <sheetName val="일반자료"/>
      <sheetName val="1.3(배치도)"/>
      <sheetName val="철거산ԯ_x0000_缀"/>
      <sheetName val="기자재비"/>
      <sheetName val="평형공사비"/>
      <sheetName val="아파트 "/>
      <sheetName val="안청갑지"/>
      <sheetName val="신축(단위)"/>
      <sheetName val="노임단가 (2)"/>
      <sheetName val="분석대장"/>
      <sheetName val="base"/>
      <sheetName val="loading"/>
      <sheetName val="11.닥트설치공사(bm)"/>
      <sheetName val="수주추정"/>
      <sheetName val="산근"/>
      <sheetName val="uang"/>
      <sheetName val="4. 검토"/>
      <sheetName val="유입맨홀산출"/>
      <sheetName val="최적단면"/>
      <sheetName val="공사비명세서"/>
      <sheetName val="Sheet9"/>
      <sheetName val="영창2餀"/>
      <sheetName val="영창2"/>
      <sheetName val="오餀ԯ"/>
      <sheetName val="회로내역(승인)"/>
      <sheetName val="조건표"/>
      <sheetName val="PLP"/>
      <sheetName val="제안서"/>
      <sheetName val="행정표준(1)"/>
      <sheetName val="행정표준(2)"/>
      <sheetName val="암거날개벽"/>
      <sheetName val="원본(갑지)"/>
      <sheetName val="견적(100%)"/>
      <sheetName val="DNT OSBL"/>
      <sheetName val="경영계획1월"/>
      <sheetName val="하도"/>
      <sheetName val="가설(사)"/>
      <sheetName val="목집(사)"/>
      <sheetName val="운반(사)"/>
      <sheetName val="지붕(사)"/>
      <sheetName val="손익분석"/>
      <sheetName val="철집"/>
      <sheetName val="Summary Sheet"/>
      <sheetName val="마산방향철근집계"/>
      <sheetName val="마산방향"/>
      <sheetName val="기성(1차) "/>
      <sheetName val="태안9)3-2)원내역"/>
      <sheetName val="J형측구단위수량"/>
      <sheetName val="총괄 내역서"/>
      <sheetName val="물량산출"/>
      <sheetName val="신규일위대가"/>
      <sheetName val="운반비"/>
      <sheetName val="산근1,2"/>
      <sheetName val="내역서을지"/>
      <sheetName val="12월일반업무"/>
      <sheetName val="[수목일위.XLS]el\설계서\수목일위_XLS]데이타"/>
      <sheetName val="[수목일위.XLS]el\설계서\수목일위_XLS"/>
      <sheetName val="crude.SLAB RE-bar"/>
      <sheetName val="B.O.M"/>
      <sheetName val="총_구조물공"/>
      <sheetName val="BOX전기내역"/>
      <sheetName val="지입집계"/>
      <sheetName val="군남내역서"/>
      <sheetName val="방지책개소별명세"/>
      <sheetName val="ALL"/>
      <sheetName val="중기목록"/>
      <sheetName val="예총"/>
      <sheetName val="주식"/>
      <sheetName val="전압강하자료"/>
      <sheetName val="SAM"/>
      <sheetName val="경⠀ស"/>
      <sheetName val="절단표"/>
      <sheetName val="가정급수관"/>
      <sheetName val="자재_집계표2"/>
      <sheetName val="1차_내역서2"/>
      <sheetName val="전선_및_전선관2"/>
      <sheetName val="2_대외공문1"/>
      <sheetName val="운동장_(2)1"/>
      <sheetName val="공사별_가중치_산출근거(토목)1"/>
      <sheetName val="상_부1"/>
      <sheetName val="귀래_설계_공내역서2"/>
      <sheetName val="3_바닥판__1"/>
      <sheetName val="_견적서1"/>
      <sheetName val="평형별㓈؟"/>
      <sheetName val="수량계산서_집계표(가설_신설_및_철거-을지로3가_3호선1"/>
      <sheetName val="수량계산서_집계표(신설-을지로3가_3호선)1"/>
      <sheetName val="수량계산서_집계표(철거-을지로3가_3호선)1"/>
      <sheetName val="TRE_TABLE"/>
      <sheetName val="단면_(2)"/>
      <sheetName val="환경기계공정표_(3)"/>
      <sheetName val="5_전사투자계획종함안"/>
      <sheetName val="RAW_DATA"/>
      <sheetName val="별표_"/>
      <sheetName val="1_설계기준"/>
      <sheetName val="General_Data"/>
      <sheetName val="남양시작동자105노65기1_3화1_2"/>
      <sheetName val="단가_산출서(산근#1~#102)"/>
      <sheetName val="신_분"/>
      <sheetName val="설계기준_및_하중계산"/>
      <sheetName val="설계내역서_"/>
      <sheetName val="3_바닥판설계"/>
      <sheetName val="96보완계획7_12"/>
      <sheetName val="노_무_비"/>
      <sheetName val="EQUIP_LIST"/>
      <sheetName val="입출재고현황_(2)"/>
      <sheetName val="횡_연장"/>
      <sheetName val="단가산출서_(2)"/>
      <sheetName val="기성고조서_"/>
      <sheetName val="6_가격조사서_"/>
      <sheetName val="빌딩_안내"/>
      <sheetName val="sぎ"/>
      <sheetName val="현장일보"/>
      <sheetName val="계약내역서(을지"/>
      <sheetName val="안양동교 1안"/>
      <sheetName val="설계변경내역 98"/>
      <sheetName val="개별직종노임단가(2005.1)"/>
      <sheetName val="TABLE DB"/>
      <sheetName val="쌍용 data base"/>
      <sheetName val="법면설면"/>
      <sheetName val="법면수집"/>
      <sheetName val="자재코드"/>
      <sheetName val="99노임단가"/>
      <sheetName val="상촌터널실행"/>
      <sheetName val="양재동 고향생각"/>
      <sheetName val="토공(우물통,기타) "/>
      <sheetName val="건설산출"/>
      <sheetName val="설계변경총괄표(계산식)"/>
      <sheetName val="여과지동"/>
      <sheetName val="Summary"/>
      <sheetName val="부표총괄"/>
      <sheetName val="계장 품셈표"/>
      <sheetName val="거래처등록"/>
      <sheetName val="은행코드"/>
      <sheetName val="8설7발"/>
      <sheetName val="비계공사"/>
      <sheetName val="시가지우회도로공내역서"/>
      <sheetName val="내역(전체_금차)"/>
      <sheetName val="제경비_전체"/>
      <sheetName val="제경비_금차준공분"/>
      <sheetName val="식재가격"/>
      <sheetName val="식재총괄"/>
      <sheetName val="8.설치품셈"/>
      <sheetName val="actual"/>
      <sheetName val="공사별 가중치 산출근거(건축)"/>
      <sheetName val="설계명세서-2"/>
      <sheetName val="개비온집계"/>
      <sheetName val="개비온 단위"/>
      <sheetName val="운반자료"/>
      <sheetName val="UPRI"/>
      <sheetName val="계획"/>
      <sheetName val="총집계표"/>
      <sheetName val="구간산출"/>
      <sheetName val="수량산출(음암)"/>
      <sheetName val="단계별내역 (2)"/>
      <sheetName val="사업비변경내역(96.9단가)"/>
      <sheetName val="상반기손익차2총괄"/>
      <sheetName val="참조_(2)"/>
      <sheetName val="원가계산_(2)"/>
      <sheetName val="LD"/>
      <sheetName val="고시단가"/>
      <sheetName val="기초입력_DATA"/>
      <sheetName val="일위대가_(식재)"/>
      <sheetName val="11-2_아파트내역"/>
      <sheetName val="골조-APT_갑지"/>
      <sheetName val="플랜트_설치"/>
      <sheetName val="설명서_"/>
      <sheetName val="6-1__관개량조서"/>
      <sheetName val="자재단가2007_10"/>
      <sheetName val="자재단가2008_4"/>
      <sheetName val="아파트_내역"/>
      <sheetName val="7_원가계산서(품셈)"/>
      <sheetName val="단가산출근거_목록표"/>
      <sheetName val="북제주원가"/>
      <sheetName val="직접노무비"/>
      <sheetName val=" 상부공통집계(총괄)"/>
      <sheetName val="본실행_x0005__x0000_"/>
      <sheetName val="24.보증금"/>
      <sheetName val="구조"/>
      <sheetName val="조경일0"/>
      <sheetName val="방수"/>
      <sheetName val="단가집"/>
      <sheetName val="갑지1"/>
      <sheetName val="단위수량산출서"/>
      <sheetName val="1~9 하중계산"/>
      <sheetName val="실행내역서 "/>
      <sheetName val="유동표"/>
      <sheetName val="INDEX__LIST"/>
      <sheetName val="자재비"/>
      <sheetName val="2)관접합"/>
      <sheetName val="토공연장"/>
      <sheetName val="각사별공사비분개 "/>
      <sheetName val="기준"/>
      <sheetName val="FCM"/>
      <sheetName val="Sheet4_x0000__x0010_[수목일위.XLS]가드레일산근_x0000_耀_x000f_[수목일"/>
      <sheetName val="AL공사԰"/>
      <sheetName val="정산산출서(배수판)"/>
      <sheetName val="FTRN20-총괄표"/>
      <sheetName val="토적집계"/>
      <sheetName val="el_설계서_수목일위.XLS_데이타"/>
      <sheetName val="el_설계서_수목일위.XLS"/>
      <sheetName val="가설공사내역"/>
      <sheetName val="401"/>
      <sheetName val="계정c԰_x0000_缀"/>
      <sheetName val="제안서입력"/>
      <sheetName val="D"/>
      <sheetName val="일위대가단가표"/>
      <sheetName val="BQ(실행)"/>
      <sheetName val="공사요율"/>
      <sheetName val="공종별산출내역서"/>
      <sheetName val="4.설계예산내역서"/>
      <sheetName val="6.관급자재조서"/>
      <sheetName val="품신"/>
      <sheetName val="3.예정공정표"/>
      <sheetName val="7.청제공기계기구조서"/>
      <sheetName val="5. 현장관리비(new) "/>
      <sheetName val="24.보증금(전신전화가입권)"/>
      <sheetName val="일위-1"/>
      <sheetName val="IHS"/>
      <sheetName val="결과조달"/>
      <sheetName val="AL공사ԯ_x0000_缀"/>
      <sheetName val="공사계획서"/>
      <sheetName val="변경-C"/>
      <sheetName val="VST재료산출"/>
      <sheetName val="내역서1999_8최종"/>
      <sheetName val="단_가_산_출_근_거"/>
      <sheetName val="중기_목록표"/>
      <sheetName val="시간당_중기사용료"/>
      <sheetName val="동문건설"/>
      <sheetName val="6.송금의뢰내역서"/>
      <sheetName val="기본설정"/>
      <sheetName val="전체실행"/>
      <sheetName val="배수통관(좌)"/>
      <sheetName val="관리동"/>
      <sheetName val="청제공기계일위대가"/>
      <sheetName val="토  공"/>
      <sheetName val="발주내역"/>
      <sheetName val="포장복구집계"/>
      <sheetName val="재료수량(1)"/>
      <sheetName val="적격"/>
      <sheetName val="소방 하 내역"/>
      <sheetName val="도급내역"/>
      <sheetName val="공사비 증감 내역서"/>
      <sheetName val="계약서"/>
      <sheetName val="환율및_기초자료"/>
      <sheetName val="CABLE_SIZE-1"/>
      <sheetName val="1-4-2_관(약)"/>
      <sheetName val="1.취수장"/>
      <sheetName val="Scenario"/>
      <sheetName val="실행철강렀቟"/>
      <sheetName val="자재 집_x0005__x0003_"/>
      <sheetName val="_x0000__x0003__x0000__x0004_"/>
      <sheetName val="건축일위"/>
      <sheetName val="그라우팅일위"/>
      <sheetName val="3.고용보험료산출근거"/>
      <sheetName val="4.고용보험"/>
      <sheetName val="단가(긴급전화)"/>
      <sheetName val="자재(원원+원대)"/>
      <sheetName val="1SPAN"/>
      <sheetName val="견적단가"/>
      <sheetName val="빙축열"/>
      <sheetName val="일위대가(1)"/>
      <sheetName val="DATA-UPS"/>
      <sheetName val="공사명입력"/>
      <sheetName val="2BOX본체"/>
      <sheetName val="인건비(10)"/>
      <sheetName val="현장경상비"/>
      <sheetName val="31.경비기본입력"/>
      <sheetName val="골막이(야매)"/>
      <sheetName val="내역을"/>
      <sheetName val="교량하부공"/>
      <sheetName val="건설기계사용료목록"/>
      <sheetName val="자재단가조사"/>
      <sheetName val="피해현황"/>
      <sheetName val="피해현황 (수량합계)"/>
      <sheetName val="품목납기"/>
      <sheetName val="연동내역"/>
      <sheetName val="5.2.6~7공사요율"/>
      <sheetName val="실행내역(10.13)"/>
      <sheetName val="시설물단가표"/>
      <sheetName val="노무비단가표"/>
      <sheetName val="Sheet4_x0000__x0000__x0000__x0000__x0000__x0000__x0000__x0010_[수목일위.XLS]가드레일산근_x0000_"/>
      <sheetName val="월ԯ_x0000_缀"/>
      <sheetName val="월Ň԰"/>
      <sheetName val="월԰ԯ_x0000_"/>
      <sheetName val="램퀀"/>
      <sheetName val="기䩇ԯ"/>
      <sheetName val="월䩇ԯ"/>
      <sheetName val="월片ԯ"/>
      <sheetName val="월ကᙿ"/>
      <sheetName val="기怀፵ꈀ"/>
      <sheetName val="3단계"/>
      <sheetName val="2단계"/>
      <sheetName val="월԰瀀፮"/>
      <sheetName val="기怀፵"/>
      <sheetName val="기堀᎟鰀"/>
      <sheetName val="월堀᎟鰀"/>
      <sheetName val="마감물량"/>
      <sheetName val="날怀፵"/>
      <sheetName val="램怀"/>
      <sheetName val="램堀"/>
      <sheetName val="월별氀饿"/>
      <sheetName val="기԰_x0000_缀"/>
      <sheetName val="프랜怀፵"/>
      <sheetName val="월԰堀᎟"/>
      <sheetName val="날԰_x0000_"/>
      <sheetName val="4_시방서롌቟"/>
      <sheetName val="옹벽"/>
      <sheetName val="패널"/>
      <sheetName val="4_시방서Ռ_x0000_"/>
      <sheetName val="D-䈀ᅪ԰_x0000_"/>
      <sheetName val="TYPE-1"/>
      <sheetName val="순공사비"/>
      <sheetName val="전기단가조사서"/>
      <sheetName val="변경내역대비표(2)"/>
      <sheetName val="자압1"/>
      <sheetName val="단위량당중기"/>
      <sheetName val="철거산저潖㄀"/>
      <sheetName val="95MAKER"/>
      <sheetName val="데리네읶타현황"/>
      <sheetName val="PROJECT BRIEF(EX.NEW)"/>
      <sheetName val="교통대책내역"/>
      <sheetName val="인건-측정"/>
      <sheetName val="마감표"/>
      <sheetName val="1_x0005__x0005_"/>
      <sheetName val="1_x0005_"/>
      <sheetName val="예정공狸5"/>
      <sheetName val="예정공绘5"/>
      <sheetName val="청하배수"/>
      <sheetName val="업체명"/>
      <sheetName val="관리"/>
      <sheetName val="총물량"/>
      <sheetName val="도체종-상수표"/>
      <sheetName val="견적의뢰서"/>
      <sheetName val="원가계산서 "/>
      <sheetName val="지주토목내역서"/>
      <sheetName val="BOX단위철근"/>
      <sheetName val="주beam"/>
      <sheetName val="상부공"/>
      <sheetName val="공사완료입력"/>
      <sheetName val="도급예산내역서총괄堩"/>
      <sheetName val="[수목일위.XLS][수목일위.XLS]el_______38"/>
      <sheetName val="[수목일위.XLS][수목일위.XLS]el_______39"/>
      <sheetName val="단청(1)제외"/>
      <sheetName val="미장및수장"/>
      <sheetName val="수리보고"/>
      <sheetName val="영업涫⮦_x0001_"/>
      <sheetName val="내역서적용수량"/>
      <sheetName val="자재집게표 "/>
      <sheetName val="옥외전력간선설비공사"/>
      <sheetName val="가제당공사비"/>
      <sheetName val="기초처리공사비"/>
      <sheetName val="복통공사비"/>
      <sheetName val="본제당공사비"/>
      <sheetName val="시험비"/>
      <sheetName val="자재대"/>
      <sheetName val="중기운반비"/>
      <sheetName val="진입도로공사비"/>
      <sheetName val="취수탑공사비"/>
      <sheetName val="토취장복구"/>
      <sheetName val="타공이기수량"/>
      <sheetName val="ASCEandUBC"/>
      <sheetName val="2층LOAD"/>
      <sheetName val="[수목일위.XLS][수목일위.XLS]el_______36"/>
      <sheetName val="[수목일위.XLS][수목일위.XLS]el_______37"/>
      <sheetName val="작성"/>
      <sheetName val="[수목일위.XLS][수목일위.XLS]el_______50"/>
      <sheetName val="[수목일위.XLS][수목일위.XLS]el_______51"/>
      <sheetName val="[수목일위.XLS][수목일위.XLS]el_______46"/>
      <sheetName val="[수목일위.XLS][수목일위.XLS]el_______47"/>
      <sheetName val="[수목일위.XLS][수목일위.XLS]el_______44"/>
      <sheetName val="[수목일위.XLS][수목일위.XLS]el_______45"/>
      <sheetName val="[수목일위.XLS][수목일위.XLS]el_______48"/>
      <sheetName val="[수목일위.XLS][수목일위.XLS]el_______49"/>
      <sheetName val="[수목일위.XLS][수목일위.XLS]el_______56"/>
      <sheetName val="[수목일위.XLS][수목일위.XLS]el_______57"/>
      <sheetName val="[수목일위.XLS][수목일위.XLS]el_______52"/>
      <sheetName val="[수목일위.XLS][수목일위.XLS]el_______53"/>
      <sheetName val="[수목일위.XLS][수목일위.XLS]el_______58"/>
      <sheetName val="[수목일위.XLS][수목일위.XLS]el_______59"/>
      <sheetName val="[수목일위.XLS][수목일위.XLS]el_______54"/>
      <sheetName val="[수목일위.XLS][수목일위.XLS]el_______55"/>
      <sheetName val="[수목일위.XLS][수목일위.XLS]el_______60"/>
      <sheetName val="[수목일위.XLS][수목일위.XLS]el_______61"/>
      <sheetName val="[수목일위.XLS][수목일위.XLS]el_______64"/>
      <sheetName val="[수목일위.XLS][수목일위.XLS]el_______65"/>
      <sheetName val="[수목일위.XLS][수목일위.XLS]el_______62"/>
      <sheetName val="[수목일위.XLS][수목일위.XLS]el_______63"/>
      <sheetName val="[수목일위.XLS][수목일위.XLS]el_______66"/>
      <sheetName val="[수목일위.XLS][수목일위.XLS]el_______67"/>
      <sheetName val="[수목일위.XLS][수목일위.XLS]el_______70"/>
      <sheetName val="[수목일위.XLS][수목일위.XLS]el_______71"/>
      <sheetName val="[수목일위.XLS][수목일위.XLS]el_______68"/>
      <sheetName val="[수목일위.XLS][수목일위.XLS]el_______69"/>
      <sheetName val="[수목일위.XLS][수목일위.XLS]el_______72"/>
      <sheetName val="[수목일위.XLS][수목일위.XLS]el_______73"/>
      <sheetName val="[수목일위.XLS][수목일위.XLS]el_______78"/>
      <sheetName val="[수목일위.XLS][수목일위.XLS]el_______79"/>
      <sheetName val="[수목일위.XLS][수목일위.XLS]el_______74"/>
      <sheetName val="[수목일위.XLS][수목일위.XLS]el_______75"/>
      <sheetName val="[수목일위.XLS][수목일위.XLS]el_______76"/>
      <sheetName val="[수목일위.XLS][수목일위.XLS]el_______77"/>
      <sheetName val="[수목일위.XLS][수목일위.XLS]el_______80"/>
      <sheetName val="[수목일위.XLS][수목일위.XLS]el_______81"/>
      <sheetName val="[수목일위.XLS][수목일위.XLS]el_______86"/>
      <sheetName val="[수목일위.XLS][수목일위.XLS]el_______87"/>
      <sheetName val="[수목일위.XLS][수목일위.XLS]el_______82"/>
      <sheetName val="[수목일위.XLS][수목일위.XLS]el_______83"/>
      <sheetName val="[수목일위.XLS][수목일위.XLS]el_______84"/>
      <sheetName val="[수목일위.XLS][수목일위.XLS]el_______85"/>
      <sheetName val="노무단가"/>
      <sheetName val="[수목일위.XLS][수목일위.XLS]el_______88"/>
      <sheetName val="[수목일위.XLS][수목일위.XLS]el_______89"/>
      <sheetName val="[수목일위.XLS][수목일위.XLS]el_______98"/>
      <sheetName val="[수목일위.XLS][수목일위.XLS]el_______99"/>
      <sheetName val="[수목일위.XLS][수목일위.XLS]el_______90"/>
      <sheetName val="[수목일위.XLS][수목일위.XLS]el_______91"/>
      <sheetName val="[수목일위.XLS][수목일위.XLS]el_______92"/>
      <sheetName val="[수목일위.XLS][수목일위.XLS]el_______93"/>
      <sheetName val="[수목일위.XLS][수목일위.XLS]el_______94"/>
      <sheetName val="[수목일위.XLS][수목일위.XLS]el_______95"/>
      <sheetName val="[수목일위.XLS][수목일위.XLS]el_______96"/>
      <sheetName val="[수목일위.XLS][수목일위.XLS]el_______97"/>
      <sheetName val="[수목일위.XLS][수목일위.XLS]el______102"/>
      <sheetName val="[수목일위.XLS][수목일위.XLS]el______103"/>
      <sheetName val="[수목일위.XLS][수목일위.XLS]el______100"/>
      <sheetName val="[수목일위.XLS][수목일위.XLS]el______101"/>
      <sheetName val="[수목일위.XLS][수목일위.XLS]el______104"/>
      <sheetName val="[수목일위.XLS][수목일위.XLS]el______105"/>
      <sheetName val="[수목일위.XLS][수목일위.XLS]el______106"/>
      <sheetName val="[수목일위.XLS][수목일위.XLS]el______107"/>
      <sheetName val="[수목일위.XLS][수목일위.XLS]el______108"/>
      <sheetName val="[수목일위.XLS][수목일위.XLS]el______109"/>
      <sheetName val="단청(제외_x0000_"/>
      <sheetName val="3차ᨁ㐜"/>
      <sheetName val="3차큶汦"/>
      <sheetName val="분석가정"/>
      <sheetName val="지선토공_x0000_藩"/>
      <sheetName val="6.단가조사표"/>
      <sheetName val="2.노무비"/>
      <sheetName val="2-1.노무비단가"/>
      <sheetName val="5.폐기물운반비"/>
      <sheetName val="4.폐기물량"/>
      <sheetName val="영업涫侦_x0001_"/>
      <sheetName val="1.우편집중내역서"/>
      <sheetName val="단ﶻ¸_x0000_"/>
      <sheetName val="규격"/>
      <sheetName val="P.M 별"/>
      <sheetName val="항목邨_x001f_턘"/>
      <sheetName val="항목揄⿖_x0000_"/>
      <sheetName val="항목揄⾨_x0000_"/>
      <sheetName val="도급예산내헾】_x0005__x0000_"/>
      <sheetName val="전도금정산서(27)"/>
      <sheetName val="안산기계장치"/>
      <sheetName val="3.공통공ⴀ敆遵"/>
      <sheetName val="RESOURCE"/>
      <sheetName val="금액결정"/>
      <sheetName val="페인트"/>
      <sheetName val="단위가격"/>
      <sheetName val="Template"/>
      <sheetName val="계약내역서(_x0000__x0000__x0005_"/>
      <sheetName val="h-013211-2"/>
      <sheetName val="1_x0005_B"/>
      <sheetName val="설_x0005__x0000_"/>
      <sheetName val="설헾⽬"/>
      <sheetName val="설헾〄"/>
      <sheetName val="설茸7"/>
      <sheetName val="1_x0005__x0000_"/>
      <sheetName val="단가적용(터널)"/>
      <sheetName val="단위가격_할증"/>
      <sheetName val="합의경상"/>
      <sheetName val="연⢄"/>
      <sheetName val="연"/>
      <sheetName val="연肄"/>
      <sheetName val="연ࢄ"/>
      <sheetName val="연C"/>
      <sheetName val="3.일반사상"/>
      <sheetName val="통합내역서"/>
      <sheetName val="정산내역서"/>
      <sheetName val="수원공매수"/>
      <sheetName val="공사芸Â헾⿠"/>
      <sheetName val="매출"/>
      <sheetName val="Breakdown"/>
      <sheetName val="UnitRate"/>
      <sheetName val="토적표"/>
      <sheetName val="단면기준"/>
      <sheetName val="궤도부설(424-441,1-27)"/>
      <sheetName val="레일단(70-125)"/>
      <sheetName val="장대단(55-71,126-129)"/>
      <sheetName val="궤도철거(442-448,36-54,130-134)"/>
      <sheetName val="분기(135-174,257-302)"/>
      <sheetName val="교상침목(177-183,151-184,254-262)"/>
      <sheetName val="침목단WT(182-246)"/>
      <sheetName val="궤도이설(20-27)"/>
      <sheetName val="기타1(558-577,263-293)"/>
      <sheetName val="자갈"/>
      <sheetName val="기타2(336-382)"/>
      <sheetName val="장,교(549-571,5-6,11-12,16-17,22"/>
      <sheetName val="체결구(348-375)"/>
      <sheetName val="기계상차(388)"/>
      <sheetName val="용접(389-423)"/>
      <sheetName val="장대(449-475)"/>
      <sheetName val="레일w(476-494)"/>
      <sheetName val="레일P(495-501)"/>
      <sheetName val="침목WT(502-518)"/>
      <sheetName val="침목PP(533-548)"/>
      <sheetName val="궤간정정"/>
      <sheetName val="면(37)"/>
      <sheetName val="면맞춤"/>
      <sheetName val="줄(37)"/>
      <sheetName val="줄맞춤"/>
      <sheetName val="유간(37)"/>
      <sheetName val="유간정정"/>
      <sheetName val="처짐(37)"/>
      <sheetName val="이음처짐"/>
      <sheetName val="위치(37)"/>
      <sheetName val="위치정정"/>
      <sheetName val="다지기(37)"/>
      <sheetName val="총다지기"/>
      <sheetName val="자갈치기(37)"/>
      <sheetName val="자갈치기"/>
      <sheetName val="분기보수"/>
      <sheetName val="기타"/>
      <sheetName val="가설소"/>
      <sheetName val="신품"/>
      <sheetName val="5정거장"/>
      <sheetName val="1-3길내기"/>
      <sheetName val="복공계산"/>
      <sheetName val="[수목일위.XLS][수목일위.XLS]el______214"/>
      <sheetName val="[수목일위.XLS][수목일위.XLS]el______215"/>
      <sheetName val="[수목일위.XLS][수목일위.XLS]el______216"/>
      <sheetName val="[수목일위.XLS][수목일위.XLS]el______217"/>
      <sheetName val="[수목일위.XLS][수목일위.XLS]el______202"/>
      <sheetName val="[수목일위.XLS][수목일위.XLS]el______203"/>
      <sheetName val="[수목일위.XLS][수목일위.XLS]el______204"/>
      <sheetName val="[수목일위.XLS][수목일위.XLS]el______205"/>
      <sheetName val="[수목일위.XLS][수목일위.XLS]el______194"/>
      <sheetName val="[수목일위.XLS][수목일위.XLS]el______195"/>
      <sheetName val="[수목일위.XLS][수목일위.XLS]el______138"/>
      <sheetName val="[수목일위.XLS][수목일위.XLS]el______139"/>
      <sheetName val="[수목일위.XLS][수목일위.XLS]el______136"/>
      <sheetName val="[수목일위.XLS][수목일위.XLS]el______137"/>
      <sheetName val="[수목일위.XLS][수목일위.XLS]el______120"/>
      <sheetName val="[수목일위.XLS][수목일위.XLS]el______121"/>
      <sheetName val="[수목일위.XLS][수목일위.XLS]el______118"/>
      <sheetName val="[수목일위.XLS][수목일위.XLS]el______119"/>
      <sheetName val="[수목일위.XLS][수목일위.XLS]el______114"/>
      <sheetName val="[수목일위.XLS][수목일위.XLS]el______115"/>
      <sheetName val="[수목일위.XLS][수목일위.XLS]el______112"/>
      <sheetName val="[수목일위.XLS][수목일위.XLS]el______113"/>
      <sheetName val="[수목일위.XLS][수목일위.XLS]el______110"/>
      <sheetName val="[수목일위.XLS][수목일위.XLS]el______111"/>
      <sheetName val="[수목일위.XLS][수목일위.XLS]el______116"/>
      <sheetName val="[수목일위.XLS][수목일위.XLS]el______117"/>
      <sheetName val="[수목일위.XLS][수목일위.XLS]el______124"/>
      <sheetName val="[수목일위.XLS][수목일위.XLS]el______125"/>
      <sheetName val="[수목일위.XLS][수목일위.XLS]el______122"/>
      <sheetName val="[수목일위.XLS][수목일위.XLS]el______123"/>
      <sheetName val="[수목일위.XLS][수목일위.XLS]el______130"/>
      <sheetName val="[수목일위.XLS][수목일위.XLS]el______131"/>
      <sheetName val="[수목일위.XLS][수목일위.XLS]el______128"/>
      <sheetName val="[수목일위.XLS][수목일위.XLS]el______129"/>
      <sheetName val="[수목일위.XLS][수목일위.XLS]el______126"/>
      <sheetName val="[수목일위.XLS][수목일위.XLS]el______127"/>
      <sheetName val="[수목일위.XLS][수목일위.XLS]el______132"/>
      <sheetName val="[수목일위.XLS][수목일위.XLS]el______133"/>
      <sheetName val="[수목일위.XLS][수목일위.XLS]el______134"/>
      <sheetName val="[수목일위.XLS][수목일위.XLS]el______135"/>
      <sheetName val="[수목일위.XLS][수목일위.XLS]el______148"/>
      <sheetName val="[수목일위.XLS][수목일위.XLS]el______149"/>
      <sheetName val="[수목일위.XLS][수목일위.XLS]el______162"/>
      <sheetName val="[수목일위.XLS][수목일위.XLS]el______163"/>
      <sheetName val="[수목일위.XLS][수목일위.XLS]el______142"/>
      <sheetName val="[수목일위.XLS][수목일위.XLS]el______143"/>
      <sheetName val="[수목일위.XLS][수목일위.XLS]el______140"/>
      <sheetName val="[수목일위.XLS][수목일위.XLS]el______141"/>
      <sheetName val="[수목일위.XLS][수목일위.XLS]el______144"/>
      <sheetName val="[수목일위.XLS][수목일위.XLS]el______145"/>
      <sheetName val="[수목일위.XLS][수목일위.XLS]el______146"/>
      <sheetName val="[수목일위.XLS][수목일위.XLS]el______147"/>
      <sheetName val="[수목일위.XLS][수목일위.XLS]el______150"/>
      <sheetName val="[수목일위.XLS][수목일위.XLS]el______151"/>
      <sheetName val="[수목일위.XLS][수목일위.XLS]el______152"/>
      <sheetName val="[수목일위.XLS][수목일위.XLS]el______153"/>
      <sheetName val="[수목일위.XLS][수목일위.XLS]el______154"/>
      <sheetName val="[수목일위.XLS][수목일위.XLS]el______155"/>
      <sheetName val="[수목일위.XLS][수목일위.XLS]el______156"/>
      <sheetName val="[수목일위.XLS][수목일위.XLS]el______157"/>
      <sheetName val="[수목일위.XLS][수목일위.XLS]el______158"/>
      <sheetName val="[수목일위.XLS][수목일위.XLS]el______159"/>
      <sheetName val="[수목일위.XLS][수목일위.XLS]el______160"/>
      <sheetName val="[수목일위.XLS][수목일위.XLS]el______161"/>
      <sheetName val="[수목일위.XLS][수목일위.XLS]el______170"/>
      <sheetName val="[수목일위.XLS][수목일위.XLS]el______171"/>
      <sheetName val="[수목일위.XLS][수목일위.XLS]el______164"/>
      <sheetName val="[수목일위.XLS][수목일위.XLS]el______165"/>
      <sheetName val="[수목일위.XLS][수목일위.XLS]el______174"/>
      <sheetName val="[수목일위.XLS][수목일위.XLS]el______175"/>
      <sheetName val="[수목일위.XLS][수목일위.XLS]el______166"/>
      <sheetName val="[수목일위.XLS][수목일위.XLS]el______167"/>
      <sheetName val="[수목일위.XLS][수목일위.XLS]el______168"/>
      <sheetName val="[수목일위.XLS][수목일위.XLS]el______169"/>
      <sheetName val="[수목일위.XLS][수목일위.XLS]el______172"/>
      <sheetName val="[수목일위.XLS][수목일위.XLS]el______173"/>
      <sheetName val="[수목일위.XLS][수목일위.XLS]el______188"/>
      <sheetName val="[수목일위.XLS][수목일위.XLS]el______189"/>
      <sheetName val="[수목일위.XLS][수목일위.XLS]el______176"/>
      <sheetName val="[수목일위.XLS][수목일위.XLS]el______177"/>
      <sheetName val="[수목일위.XLS][수목일위.XLS]el______180"/>
      <sheetName val="[수목일위.XLS][수목일위.XLS]el______181"/>
      <sheetName val="[수목일위.XLS][수목일위.XLS]el______178"/>
      <sheetName val="[수목일위.XLS][수목일위.XLS]el______179"/>
      <sheetName val="[수목일위.XLS][수목일위.XLS]el______182"/>
      <sheetName val="[수목일위.XLS][수목일위.XLS]el______183"/>
      <sheetName val="[수목일위.XLS][수목일위.XLS]el______184"/>
      <sheetName val="[수목일위.XLS][수목일위.XLS]el______185"/>
      <sheetName val="[수목일위.XLS][수목일위.XLS]el______186"/>
      <sheetName val="[수목일위.XLS][수목일위.XLS]el______187"/>
      <sheetName val="[수목일위.XLS][수목일위.XLS]el______190"/>
      <sheetName val="[수목일위.XLS][수목일위.XLS]el______191"/>
      <sheetName val="[수목일위.XLS][수목일위.XLS]el______192"/>
      <sheetName val="[수목일위.XLS][수목일위.XLS]el______193"/>
      <sheetName val="[수목일위.XLS][수목일위.XLS]el______200"/>
      <sheetName val="[수목일위.XLS][수목일위.XLS]el______201"/>
      <sheetName val="[수목일위.XLS][수목일위.XLS]el______196"/>
      <sheetName val="[수목일위.XLS][수목일위.XLS]el______197"/>
      <sheetName val="[수목일위.XLS][수목일위.XLS]el______198"/>
      <sheetName val="[수목일위.XLS][수목일위.XLS]el______199"/>
      <sheetName val="[수목일위.XLS][수목일위.XLS]el______206"/>
      <sheetName val="[수목일위.XLS][수목일위.XLS]el______207"/>
      <sheetName val="[수목일위.XLS][수목일위.XLS]el______208"/>
      <sheetName val="[수목일위.XLS][수목일위.XLS]el______209"/>
      <sheetName val="[수목일위.XLS][수목일위.XLS]el______210"/>
      <sheetName val="[수목일위.XLS][수목일위.XLS]el______211"/>
      <sheetName val="[수목일위.XLS][수목일위.XLS]el______212"/>
      <sheetName val="[수목일위.XLS][수목일위.XLS]el______213"/>
      <sheetName val="cable-_x0000__x0000_ㅐ_x0000_"/>
      <sheetName val="BJJIN"/>
      <sheetName val="3련_BOX"/>
      <sheetName val="C-노임단가"/>
      <sheetName val="원데이타"/>
      <sheetName val="2.2.1咘Ȏ㎩ì_x0000_"/>
      <sheetName val="2.2.1_x0000__x0000_㘨↌␬"/>
      <sheetName val="2.2.1_x0000__x0000_䜨ሉὴ"/>
      <sheetName val="이설비"/>
      <sheetName val="폐기물처리"/>
      <sheetName val="원가계산서(용역)"/>
      <sheetName val="방수비"/>
      <sheetName val="복구비"/>
      <sheetName val="3도로"/>
      <sheetName val="BS1(302)"/>
      <sheetName val="교량공"/>
      <sheetName val="전체 현장 공사명 입력(26건)"/>
      <sheetName val="특별교실"/>
      <sheetName val="관리,공᠀"/>
      <sheetName val="2_토목공사"/>
      <sheetName val="노임_단가"/>
      <sheetName val="단_box"/>
      <sheetName val="database"/>
      <sheetName val="O실보"/>
      <sheetName val="서∼군(2)"/>
      <sheetName val="총괄내역단가"/>
      <sheetName val="예산M11A"/>
      <sheetName val="도면자료제출일정"/>
      <sheetName val="BOX-1510"/>
      <sheetName val="조도계산서 (도서)"/>
      <sheetName val="노원열병합  건축공사기성내역서"/>
      <sheetName val="08공임"/>
      <sheetName val="SYS_DB"/>
      <sheetName val="단가 산출서(산근#1~簀╕쐀╕렀"/>
      <sheetName val="1-1"/>
      <sheetName val="전차선로ԯ_x0000_缀_x0000_"/>
      <sheetName val="단면치수"/>
      <sheetName val="PVC 내역서"/>
      <sheetName val="[수목일위.XLS][수목일위.XLS]el\설계서\수목일위"/>
      <sheetName val="0001new"/>
      <sheetName val="3차준_x0000_"/>
      <sheetName val="xxx"/>
      <sheetName val="VOR"/>
      <sheetName val="미수수익(적금)"/>
      <sheetName val="연"/>
      <sheetName val="연颛"/>
      <sheetName val="연ﺛ"/>
      <sheetName val="2.2.1嵦ī_x0000__x0000_ꥈ"/>
      <sheetName val="2.2.1䘭疋瀨ȕ㱵"/>
      <sheetName val="2.2.1_x0000__x0000_᩿↌"/>
      <sheetName val="2.2.1_x0000__x0000_᷀ḨỌ"/>
      <sheetName val="시산표"/>
      <sheetName val="Pjny"/>
      <sheetName val="당초내역׃"/>
      <sheetName val="증감₆᝔氀"/>
      <sheetName val="자재_집계표ૐ"/>
      <sheetName val="공사발의_x0000_"/>
      <sheetName val="[수목일위.XLS][수목일위.XLS]el______218"/>
      <sheetName val="[수목일위.XLS][수목일위.XLS]el______219"/>
      <sheetName val="[수목일위.XLS][수목일위.XLS]el______220"/>
      <sheetName val="[수목일위.XLS][수목일위.XLS]el______221"/>
      <sheetName val="[수목일위.XLS][수목일위.XLS]el______222"/>
      <sheetName val="[수목일위.XLS][수목일위.XLS]el______223"/>
      <sheetName val="[수목일위.XLS][수목일위.XLS]el______230"/>
      <sheetName val="[수목일위.XLS][수목일위.XLS]el______231"/>
      <sheetName val="[수목일위.XLS][수목일위.XLS]el______232"/>
      <sheetName val="[수목일위.XLS][수목일위.XLS]el______233"/>
      <sheetName val="[수목일위.XLS][수목일위.XLS]el______224"/>
      <sheetName val="[수목일위.XLS][수목일위.XLS]el______225"/>
      <sheetName val="[수목일위.XLS][수목일위.XLS]el______226"/>
      <sheetName val="[수목일위.XLS][수목일위.XLS]el______227"/>
      <sheetName val="[수목일위.XLS][수목일위.XLS]el______228"/>
      <sheetName val="[수목일위.XLS][수목일위.XLS]el______229"/>
      <sheetName val="총괄공정표"/>
      <sheetName val="3차ז_x0000_"/>
      <sheetName val="[수목일위.XLS][수목일위.XLS]el______234"/>
      <sheetName val="[수목일위.XLS][수목일위.XLS]el______235"/>
      <sheetName val="[수목일위.XLS][수목일위.XLS]el______236"/>
      <sheetName val="[수목일위.XLS][수목일위.XLS]el______237"/>
      <sheetName val="(4-2)열관류값-2"/>
      <sheetName val="3차㠀⮚"/>
      <sheetName val="변경ԯ_x0000_"/>
      <sheetName val="변경栀⮞"/>
      <sheetName val="BOQ"/>
      <sheetName val="영업墫᎟鰀"/>
      <sheetName val="3차ࣖᮋ"/>
      <sheetName val="도급예산내ၒ_x0000__x0000__x0000__x0000_"/>
      <sheetName val="2호맨홀_x0000__x0000__x0000__x0000_"/>
      <sheetName val="인부"/>
      <sheetName val="단가조사서"/>
      <sheetName val="도근좌표"/>
      <sheetName val="하중계산"/>
      <sheetName val="안정성검토"/>
      <sheetName val="도급내역서"/>
      <sheetName val="배수공수집"/>
      <sheetName val="과세면세표"/>
      <sheetName val="대가2(원본)"/>
      <sheetName val="종배수관"/>
      <sheetName val="연부97-1"/>
      <sheetName val="맨홀수량"/>
      <sheetName val="유류사용대장"/>
      <sheetName val="[수목일위.XLS][수목일위.XLS]el__계서_수목_2"/>
      <sheetName val="[수목일위.XLS][수목일위.XLS]el__계서_수목_3"/>
      <sheetName val="정공공사"/>
      <sheetName val="외주"/>
      <sheetName val="제원입력"/>
      <sheetName val="보도경계블럭"/>
      <sheetName val="트렌드"/>
      <sheetName val="구분표"/>
      <sheetName val="NOMUBI"/>
      <sheetName val="sw1"/>
      <sheetName val="자문요청"/>
      <sheetName val="적용단가"/>
      <sheetName val="열린교실"/>
      <sheetName val="archi(본사)"/>
      <sheetName val="견적조건"/>
      <sheetName val="공통(20-_x0000__x0000_Ԁ"/>
      <sheetName val="바닥_x0000_"/>
      <sheetName val="투자_x0000__x0000_Ԁ_x0000_"/>
      <sheetName val="C1"/>
      <sheetName val="손익차9월2"/>
      <sheetName val="00년"/>
      <sheetName val="B부대공"/>
      <sheetName val="D-623D"/>
      <sheetName val="1.일위대가"/>
      <sheetName val="국내조달(통합-1)"/>
      <sheetName val="내역서적용수량 (지방도893)"/>
      <sheetName val="laroux"/>
      <sheetName val="중량산출"/>
      <sheetName val="PANEL 중량산출"/>
      <sheetName val="CT "/>
      <sheetName val="발신정보"/>
      <sheetName val="2F 회의실견적(5_14 일대)"/>
      <sheetName val="동원(3)"/>
      <sheetName val="동력부하(도산)"/>
      <sheetName val="XXXX_x0000__x0000_"/>
      <sheetName val="_Recovered_SheetName_621_"/>
      <sheetName val="(C)원내역"/>
      <sheetName val="금전출납"/>
      <sheetName val="일위헾】_x0005_"/>
      <sheetName val="일위ⱂ⾖_x0005__x0000_"/>
      <sheetName val="_x0007__x0008__x0003_ꡀ΃_x0000__x0000_꤀"/>
      <sheetName val="차수공개요"/>
      <sheetName val="修正表紙"/>
      <sheetName val="재정睮⾯_x0005_"/>
      <sheetName val="재정ᛅ〒_x0005_"/>
      <sheetName val="재정脸;腼"/>
      <sheetName val="맨홀기준"/>
      <sheetName val="101동"/>
      <sheetName val="costing_CV"/>
      <sheetName val="0.0ControlSheet"/>
      <sheetName val="(Monthly)"/>
      <sheetName val="cctv"/>
      <sheetName val="당월(1)"/>
      <sheetName val="Edit(01)"/>
      <sheetName val="Upgrades pricing"/>
      <sheetName val="Cost bd-墠+壬"/>
      <sheetName val="조도계산(1)"/>
      <sheetName val="STEEL BOX 단면설계(SEC.8)"/>
      <sheetName val="공비현2"/>
      <sheetName val="6.열원설비"/>
      <sheetName val="6-3 공조용 펌프선정"/>
      <sheetName val="표"/>
      <sheetName val="설周-"/>
      <sheetName val="선금급신청서"/>
      <sheetName val="주방"/>
      <sheetName val="산수배수"/>
      <sheetName val="2.2.1丵⿌_x0005__x0000_"/>
      <sheetName val="2.2.1丵⽃_x0005__x0000_"/>
      <sheetName val="2.2.1丵⿝_x0005__x0000_"/>
      <sheetName val="2.2.1丵⾎_x0005__x0000_"/>
      <sheetName val="S.중기사용료"/>
      <sheetName val="ENTR׃"/>
      <sheetName val="el\설계서\수목일︀ᇕ԰_x0000_缀_x0000__x0000__x0000_Ȁ"/>
      <sheetName val="el\설계서\수목일︀ᇕ԰_x0000_缀_x0000__x0000__x0000_焀"/>
      <sheetName val="el\설계서\수목일︀ᇕ԰_x0000_缀_x0000__x0000__x0000_Ԁ"/>
      <sheetName val="TYPE집계표"/>
      <sheetName val="전력"/>
      <sheetName val="잡비계산"/>
      <sheetName val="단가적용"/>
      <sheetName val="에԰_x0000_缀"/>
      <sheetName val="조경일壀"/>
      <sheetName val="지수적용공사비내역서"/>
      <sheetName val="하중조건(평상시)"/>
      <sheetName val="급여조견표"/>
      <sheetName val="취수탑"/>
      <sheetName val="구헾"/>
      <sheetName val="접합 및 부설 "/>
      <sheetName val="품셈 "/>
      <sheetName val="우측날개_x0005_"/>
      <sheetName val="우측날개畠"/>
      <sheetName val="원가蠀ᎊ찀ᎊ"/>
      <sheetName val="설계ᎃ"/>
      <sheetName val="슬래브"/>
      <sheetName val="기계내역서"/>
      <sheetName val="주공 _x0005__x0000_"/>
      <sheetName val="철근량산정및사용성검⩿"/>
      <sheetName val="세목전체"/>
      <sheetName val="일위대가(긴급전화)"/>
      <sheetName val="긴급전화(단가)"/>
      <sheetName val="장문교(대전)"/>
      <sheetName val="고압수량(철거)"/>
      <sheetName val="공량(전기)"/>
      <sheetName val="도로정위치부표"/>
      <sheetName val="DB구축"/>
      <sheetName val="도로조사부표"/>
      <sheetName val="입력변수"/>
      <sheetName val="카펫타일"/>
      <sheetName val="낙엽송지주목"/>
      <sheetName val="Sheet8"/>
      <sheetName val="Sheet10"/>
      <sheetName val="Sheet11"/>
      <sheetName val="Sheet12"/>
      <sheetName val="Sheet16"/>
      <sheetName val="Module1"/>
      <sheetName val="Module2"/>
      <sheetName val="설계명세"/>
      <sheetName val="하성지구"/>
      <sheetName val="헐기조서"/>
      <sheetName val="수량산출(비굴착)"/>
      <sheetName val="변경내역서"/>
      <sheetName val="Coding"/>
      <sheetName val="갑지(집행)"/>
      <sheetName val="노무비계"/>
      <sheetName val="A-8 PD(도로중앙)"/>
      <sheetName val="3차Ö_x0000_"/>
      <sheetName val="2. 공원조도"/>
      <sheetName val="토공실_x0000_"/>
      <sheetName val="별제권_정리담보권1"/>
      <sheetName val="회사정보"/>
      <sheetName val="단가일헾"/>
      <sheetName val="배수ᰀ"/>
      <sheetName val="단가일尜"/>
      <sheetName val="건설기ᰀ"/>
      <sheetName val="_x0000_䅅呒"/>
      <sheetName val="DB"/>
      <sheetName val="T6-6(2)"/>
      <sheetName val="[수목일위.XLS][수목일위.XLS]el_설계서_수목_4"/>
      <sheetName val="[수목일위.XLS][수목일위.XLS]el_설계서_수목_5"/>
      <sheetName val="[수목일위.XLS][수목일위.XLS]el_설계서_수목_2"/>
      <sheetName val="[수목일위.XLS][수목일위.XLS]el_설계서_수목_3"/>
      <sheetName val="직접공사_x0000__x0000_Ԁ_x0000_쀀"/>
      <sheetName val="직접공사_x0000__x0000_Ԁ_x0000_耀⨶"/>
      <sheetName val="울산시산표"/>
      <sheetName val="적용토목"/>
      <sheetName val="[수목일위.XLS_x0000_][수목일위.XLS]el_______4"/>
      <sheetName val="[수목일위.XLS_x0000_][수목일위.XLS]el_______5"/>
      <sheetName val="[수목일위.XLS][수목일위.XLS_x0000_]el_______6"/>
      <sheetName val="[수목일위.XLS][수목일위.XLS_x0000_]el_______7"/>
      <sheetName val="[수목일위.XLS_x0000_][수목일위.XLS]el_______2"/>
      <sheetName val="[수목일위.XLS_x0000_][수목일위.XLS]el_______3"/>
      <sheetName val=" 갑지"/>
      <sheetName val="DATA(VTL)"/>
      <sheetName val="직공비"/>
      <sheetName val="단위집계표"/>
      <sheetName val="할증"/>
      <sheetName val="7.PILE  (돌출)"/>
      <sheetName val="급탕순환펌프"/>
      <sheetName val="EXPENSE"/>
      <sheetName val="오억미_x0000_"/>
      <sheetName val="REDUCER"/>
      <sheetName val="WE'T"/>
      <sheetName val="우각부보_x0000_"/>
      <sheetName val="우각부보헾"/>
      <sheetName val="[수목일위.XLSѝ조성원가DATA"/>
      <sheetName val="20관리비율"/>
      <sheetName val="집수정"/>
      <sheetName val="Edit"/>
      <sheetName val="토목공사일반"/>
      <sheetName val="본체"/>
      <sheetName val="시중노임(공사)"/>
      <sheetName val="Initial Input Variable"/>
      <sheetName val="노무비산출"/>
      <sheetName val="CONCRETE"/>
      <sheetName val="자재단가비교표"/>
      <sheetName val="자재_집계표"/>
      <sheetName val="비용"/>
      <sheetName val="원형1호맨홀토공수㐬"/>
      <sheetName val="[수목일위.XLS]B__MSOffice_Excel___2"/>
      <sheetName val="한강운반擀"/>
      <sheetName val="[수목일위.XLS][수목일위.XLS]el_설계서____4"/>
      <sheetName val="[수목일위.XLS][수목일위.XLS]el_설계서____5"/>
      <sheetName val="[수목일위.XLS_x0000_][수목일위.XLS]el_설계서___8"/>
      <sheetName val="[수목일위.XLS_x0000_][수목일위.XLS]el_설계서___9"/>
      <sheetName val="[수목일위.XLS][수목일위.XLS]el_설계서____2"/>
      <sheetName val="[수목일위.XLS][수목일위.XLS]el_설계서____3"/>
      <sheetName val="[수목일위.XLS_x0000_][수목일위.XLS]el_설계서___2"/>
      <sheetName val="[수목일위.XLS_x0000_][수목일위.XLS]el_설계서___3"/>
      <sheetName val="[수목일위.XLS][수목일위.XLS_x0000_]el_설계서__12"/>
      <sheetName val="[수목일위.XLS][수목일위.XLS_x0000_]el_설계서__13"/>
      <sheetName val="[수목일위.XLS_x0000_][수목일위.XLS]el_설계서___4"/>
      <sheetName val="[수목일위.XLS_x0000_][수목일위.XLS]el_설계서___5"/>
      <sheetName val="[수목일위.XLS_x0000_][수목일위.XLS]el_설계서___6"/>
      <sheetName val="[수목일위.XLS_x0000_][수목일위.XLS]el_설계서___7"/>
      <sheetName val="[수목일위.XLS][수목일위.XLS_x0000_]el_설계서__10"/>
      <sheetName val="[수목일위.XLS][수목일위.XLS_x0000_]el_설계서__11"/>
      <sheetName val="[수목일위.XLS][수목일위.XLS]el_설계서___14"/>
      <sheetName val="[수목일위.XLS][수목일위.XLS]el_설계서___15"/>
      <sheetName val="[수목일위.XLS][수목일위.XLS]el_설계서____8"/>
      <sheetName val="[수목일위.XLS][수목일위.XLS]el_설계서____9"/>
      <sheetName val="[수목일위.XLS][수목일위.XLS]el_설계서____6"/>
      <sheetName val="[수목일위.XLS][수목일위.XLS]el_설계서____7"/>
      <sheetName val="[수목일위.XLS][수목일위.XLS_x0000_]el_설계서__14"/>
      <sheetName val="[수목일위.XLS][수목일위.XLS_x0000_]el_설계서__15"/>
      <sheetName val="[수목일위.XLS][수목일위.XLS]el_설계서___16"/>
      <sheetName val="[수목일위.XLS][수목일위.XLS]el_설계서___17"/>
      <sheetName val="[수목일위.XLS][수목일위.XLS]el_설계서___10"/>
      <sheetName val="[수목일위.XLS][수목일위.XLS]el_설계서___11"/>
      <sheetName val="[수목일위.XLS][수목일위.XLS]el_설계서___12"/>
      <sheetName val="[수목일위.XLS][수목일위.XLS]el_설계서___13"/>
      <sheetName val="[수목일위.XLS][수목일위.XLS]el_설계서___68"/>
      <sheetName val="[수목일위.XLS][수목일위.XLS]el_설계서___69"/>
      <sheetName val="[수목일위.XLS][수목일위.XLS]el_설계서___50"/>
      <sheetName val="[수목일위.XLS][수목일위.XLS]el_설계서___51"/>
      <sheetName val="[수목일위.XLS][수목일위.XLS]el_설계서___40"/>
      <sheetName val="[수목일위.XLS][수목일위.XLS]el_설계서___41"/>
      <sheetName val="[수목일위.XLS][수목일위.XLS]el_설계서___26"/>
      <sheetName val="[수목일위.XLS][수목일위.XLS]el_설계서___27"/>
      <sheetName val="[수목일위.XLS][수목일위.XLS]el_설계서___24"/>
      <sheetName val="[수목일위.XLS][수목일위.XLS]el_설계서___25"/>
      <sheetName val="[수목일위.XLS][수목일위.XLS]el_설계서___18"/>
      <sheetName val="[수목일위.XLS][수목일위.XLS]el_설계서___19"/>
      <sheetName val="[수목일위.XLS][수목일위.XLS]el_설계서___20"/>
      <sheetName val="[수목일위.XLS][수목일위.XLS]el_설계서___21"/>
      <sheetName val="[수목일위.XLS][수목일위.XLS]el_설계서___22"/>
      <sheetName val="[수목일위.XLS][수목일위.XLS]el_설계서___23"/>
      <sheetName val="[수목일위.XLS][수목일위.XLS]el_설계서___32"/>
      <sheetName val="[수목일위.XLS][수목일위.XLS]el_설계서___33"/>
      <sheetName val="[수목일위.XLS][수목일위.XLS]el_설계서___28"/>
      <sheetName val="[수목일위.XLS][수목일위.XLS]el_설계서___29"/>
      <sheetName val="[수목일위.XLS][수목일위.XLS]el_설계서___30"/>
      <sheetName val="[수목일위.XLS][수목일위.XLS]el_설계서___31"/>
      <sheetName val="[수목일위.XLS][수목일위.XLS]el_설계서___34"/>
      <sheetName val="[수목일위.XLS][수목일위.XLS]el_설계서___35"/>
      <sheetName val="[수목일위.XLS][수목일위.XLS]el_설계서___36"/>
      <sheetName val="[수목일위.XLS][수목일위.XLS]el_설계서___37"/>
      <sheetName val="[수목일위.XLS][수목일위.XLS]el_설계서___42"/>
      <sheetName val="[수목일위.XLS][수목일위.XLS]el_설계서___43"/>
      <sheetName val="[수목일위.XLS][수목일위.XLS]el_설계서___38"/>
      <sheetName val="[수목일위.XLS][수목일위.XLS]el_설계서___39"/>
      <sheetName val="[수목일위.XLS][수목일위.XLS]el_설계서___44"/>
      <sheetName val="[수목일위.XLS][수목일위.XLS]el_설계서___45"/>
      <sheetName val="[수목일위.XLS][수목일위.XLS]el_설계서___46"/>
      <sheetName val="[수목일위.XLS][수목일위.XLS]el_설계서___47"/>
      <sheetName val="[수목일위.XLS][수목일위.XLS]el_설계서___48"/>
      <sheetName val="[수목일위.XLS][수목일위.XLS]el_설계서___49"/>
      <sheetName val="[수목일위.XLS][수목일위.XLS]el_설계서___56"/>
      <sheetName val="[수목일위.XLS][수목일위.XLS]el_설계서___57"/>
      <sheetName val="[수목일위.XLS][수목일위.XLS]el_설계서___52"/>
      <sheetName val="[수목일위.XLS][수목일위.XLS]el_설계서___53"/>
      <sheetName val="[수목일위.XLS][수목일위.XLS]el_설계서___54"/>
      <sheetName val="[수목일위.XLS][수목일위.XLS]el_설계서___55"/>
      <sheetName val="[수목일위.XLS][수목일위.XLS]el_설계서___58"/>
      <sheetName val="[수목일위.XLS][수목일위.XLS]el_설계서___59"/>
      <sheetName val="[수목일위.XLS][수목일위.XLS]el_설계서___80"/>
      <sheetName val="[수목일위.XLS][수목일위.XLS]el_설계서___81"/>
      <sheetName val="[수목일위.XLS][수목일위.XLS]el_설계서___60"/>
      <sheetName val="[수목일위.XLS][수목일위.XLS]el_설계서___61"/>
      <sheetName val="[수목일위.XLS][수목일위.XLS]el_설계서___62"/>
      <sheetName val="[수목일위.XLS][수목일위.XLS]el_설계서___63"/>
      <sheetName val="[수목일위.XLS][수목일위.XLS]el_설계서___64"/>
      <sheetName val="[수목일위.XLS][수목일위.XLS]el_설계서___65"/>
      <sheetName val="[수목일위.XLS][수목일위.XLS]el_설계서___66"/>
      <sheetName val="[수목일위.XLS][수목일위.XLS]el_설계서___67"/>
      <sheetName val="[수목일위.XLS][수목일위.XLS]el_설계서___74"/>
      <sheetName val="[수목일위.XLS][수목일위.XLS]el_설계서___75"/>
      <sheetName val="[수목일위.XLS][수목일위.XLS]el_설계서___70"/>
      <sheetName val="[수목일위.XLS][수목일위.XLS]el_설계서___71"/>
      <sheetName val="[수목일위.XLS][수목일위.XLS]el_설계서___72"/>
      <sheetName val="[수목일위.XLS][수목일위.XLS]el_설계서___73"/>
      <sheetName val="[수목일위.XLS][수목일위.XLS]el_설계서___82"/>
      <sheetName val="[수목일위.XLS][수목일위.XLS]el_설계서___83"/>
      <sheetName val="[수목일위.XLS][수목일위.XLS]el_설계서___76"/>
      <sheetName val="[수목일위.XLS][수목일위.XLS]el_설계서___77"/>
      <sheetName val="[수목일위.XLS][수목일위.XLS]el_설계서___78"/>
      <sheetName val="[수목일위.XLS][수목일위.XLS]el_설계서___79"/>
      <sheetName val="[수목일위.XLS][수목일위.XLS]el_설계서___84"/>
      <sheetName val="[수목일위.XLS][수목일위.XLS]el_설계서___85"/>
      <sheetName val="[수목일위.XLS][수목일위.XLS]el_설계서_수목_6"/>
      <sheetName val="[수목일위.XLS][수목일위.XLS]el_설계서_수목_7"/>
      <sheetName val="[수목일위.XLS][수목일위.XLS]el_설계서_수목_8"/>
      <sheetName val="[수목일위.XLS][수목일위.XLS]el_설계서_수목_9"/>
      <sheetName val="[수목일위.XLS][수목일위.XLS]el_설계서_수_12"/>
      <sheetName val="[수목일위.XLS][수목일위.XLS]el_설계서_수_13"/>
      <sheetName val="[수목일위.XLS][수목일위.XLS]el_설계서_수_10"/>
      <sheetName val="[수목일위.XLS][수목일위.XLS]el_설계서_수_11"/>
      <sheetName val="[수목일위.XLS][수목일위.XLS]el_설계서_수_48"/>
      <sheetName val="[수목일위.XLS][수목일위.XLS]el_설계서_수_49"/>
      <sheetName val="[수목일위.XLS][수목일위.XLS]el_설계서_수_16"/>
      <sheetName val="[수목일위.XLS][수목일위.XLS]el_설계서_수_17"/>
      <sheetName val="[수목일위.XLS][수목일위.XLS]el_설계서_수_14"/>
      <sheetName val="[수목일위.XLS][수목일위.XLS]el_설계서_수_15"/>
      <sheetName val="[수목일위.XLS][수목일위.XLS]el_설계서_수_22"/>
      <sheetName val="[수목일위.XLS][수목일위.XLS]el_설계서_수_23"/>
      <sheetName val="[수목일위.XLS][수목일위.XLS]el_설계서_수_24"/>
      <sheetName val="[수목일위.XLS][수목일위.XLS]el_설계서_수_25"/>
      <sheetName val="[수목일위.XLS][수목일위.XLS]el_설계서_수_20"/>
      <sheetName val="[수목일위.XLS][수목일위.XLS]el_설계서_수_21"/>
      <sheetName val="[수목일위.XLS][수목일위.XLS]el_설계서_수_18"/>
      <sheetName val="[수목일위.XLS][수목일위.XLS]el_설계서_수_19"/>
      <sheetName val="[수목일위.XLS][수목일위.XLS]el_설계서_수_32"/>
      <sheetName val="[수목일위.XLS][수목일위.XLS]el_설계서_수_33"/>
      <sheetName val="[수목일위.XLS][수목일위.XLS]el_설계서_수_26"/>
      <sheetName val="[수목일위.XLS][수목일위.XLS]el_설계서_수_27"/>
      <sheetName val="[수목일위.XLS][수목일위.XLS]el_설계서_수_28"/>
      <sheetName val="[수목일위.XLS][수목일위.XLS]el_설계서_수_29"/>
      <sheetName val="[수목일위.XLS][수목일위.XLS]el_설계서_수_30"/>
      <sheetName val="[수목일위.XLS][수목일위.XLS]el_설계서_수_31"/>
      <sheetName val="[수목일위.XLS][수목일위.XLS]el_설계서_수_34"/>
      <sheetName val="[수목일위.XLS][수목일위.XLS]el_설계서_수_35"/>
      <sheetName val="[수목일위.XLS][수목일위.XLS]el_설계서_수_36"/>
      <sheetName val="[수목일위.XLS][수목일위.XLS]el_설계서_수_37"/>
      <sheetName val="[수목일위.XLS][수목일위.XLS]el_설계서_수_46"/>
      <sheetName val="[수목일위.XLS][수목일위.XLS]el_설계서_수_47"/>
      <sheetName val="[수목일위.XLS][수목일위.XLS]el_설계서_수_38"/>
      <sheetName val="[수목일위.XLS][수목일위.XLS]el_설계서_수_39"/>
      <sheetName val="[수목일위.XLS][수목일위.XLS]el_설계서_수_40"/>
      <sheetName val="[수목일위.XLS][수목일위.XLS]el_설계서_수_41"/>
      <sheetName val="[수목일위.XLS][수목일위.XLS]el_설계서_수_42"/>
      <sheetName val="[수목일위.XLS][수목일위.XLS]el_설계서_수_43"/>
      <sheetName val="[수목일위.XLS][수목일위.XLS]el_설계서_수_44"/>
      <sheetName val="[수목일위.XLS][수목일위.XLS]el_설계서_수_45"/>
      <sheetName val="[수목일위.XLS][수목일위.XLS]el_설계서_수_56"/>
      <sheetName val="[수목일위.XLS][수목일위.XLS]el_설계서_수_57"/>
      <sheetName val="[수목일위.XLS][수목일위.XLS]el_설계서_수_58"/>
      <sheetName val="[수목일위.XLS][수목일위.XLS]el_설계서_수_59"/>
      <sheetName val="[수목일위.XLS][수목일위.XLS]el_설계서_수_50"/>
      <sheetName val="[수목일위.XLS][수목일위.XLS]el_설계서_수_51"/>
      <sheetName val="[수목일위.XLS][수목일위.XLS]el_설계서_수_52"/>
      <sheetName val="[수목일위.XLS][수목일위.XLS]el_설계서_수_53"/>
      <sheetName val="[수목일위.XLS][수목일위.XLS]el_설계서_수_54"/>
      <sheetName val="[수목일위.XLS][수목일위.XLS]el_설계서_수_55"/>
      <sheetName val="[수목일위.XLS][수목일위.XLS]el_설계서_수_62"/>
      <sheetName val="[수목일위.XLS][수목일위.XLS]el_설계서_수_63"/>
      <sheetName val="[수목일위.XLS][수목일위.XLS]el_설계서_수_60"/>
      <sheetName val="[수목일위.XLS][수목일위.XLS]el_설계서_수_61"/>
      <sheetName val="[수목일위.XLS][수목일위.XLS]el_설계서_수_68"/>
      <sheetName val="[수목일위.XLS][수목일위.XLS]el_설계서_수_69"/>
      <sheetName val="[수목일위.XLS][수목일위.XLS]el_설계서_수_64"/>
      <sheetName val="[수목일위.XLS][수목일위.XLS]el_설계서_수_65"/>
      <sheetName val="[수목일위.XLS][수목일위.XLS]el_설계서_수_66"/>
      <sheetName val="[수목일위.XLS][수목일위.XLS]el_설계서_수_67"/>
      <sheetName val="일위대가-2"/>
      <sheetName val="steel data sheet"/>
      <sheetName val="당초,변경"/>
      <sheetName val="[수목일위.XLS][수목일위.XLS_x0000_]el______14"/>
      <sheetName val="[수목일위.XLS][수목일위.XLS_x0000_]el______15"/>
      <sheetName val="[수목일위.XLS][수목일위.XLS_x0000_]el_______8"/>
      <sheetName val="[수목일위.XLS][수목일위.XLS_x0000_]el_______9"/>
      <sheetName val="[수목일위.XLS][수목일위.XLS_x0000_]el______10"/>
      <sheetName val="[수목일위.XLS][수목일위.XLS_x0000_]el______11"/>
      <sheetName val="[수목일위.XLS][수목일위.XLS_x0000_]el______12"/>
      <sheetName val="[수목일위.XLS][수목일위.XLS_x0000_]el______13"/>
      <sheetName val="A소화조"/>
      <sheetName val="B소화조"/>
      <sheetName val="A조실험"/>
      <sheetName val="B조실험"/>
      <sheetName val="수목데이타暷"/>
      <sheetName val="기흥하도용"/>
      <sheetName val="갑__지3"/>
      <sheetName val="기타_정보통신공사3"/>
      <sheetName val="AS포장복구_3"/>
      <sheetName val="Customer_Databas3"/>
      <sheetName val="2000_11월설계내역3"/>
      <sheetName val="표지_(2)3"/>
      <sheetName val="화재_탐지_설비3"/>
      <sheetName val="unit_43"/>
      <sheetName val="단가_및_재료비3"/>
      <sheetName val="준검_내역서3"/>
      <sheetName val="Sheet1_(2)3"/>
      <sheetName val="토공산출_(아파트)3"/>
      <sheetName val="1_설계조건3"/>
      <sheetName val="Ⅶ-2_현장경비산출3"/>
      <sheetName val="자재_집계표3"/>
      <sheetName val="5_일위목록3"/>
      <sheetName val="7_단가조사3"/>
      <sheetName val="6_일위대가3"/>
      <sheetName val="E_P_T수량산출서3"/>
      <sheetName val="전선_및_전선관3"/>
      <sheetName val="공사별_가중치_산출근거(토목)2"/>
      <sheetName val="운동장_(2)2"/>
      <sheetName val="1차_내역서3"/>
      <sheetName val="귀래_설계_공내역서3"/>
      <sheetName val="2_대외공문2"/>
      <sheetName val="상_부2"/>
      <sheetName val="단가표_(2)2"/>
      <sheetName val="3_바닥판__2"/>
      <sheetName val="_견적서2"/>
      <sheetName val="목차_1"/>
      <sheetName val="기계실_D2001"/>
      <sheetName val="6PILE__(돌출)1"/>
      <sheetName val="수량계산서_집계표(가설_신설_및_철거-을지로3가_3호선2"/>
      <sheetName val="수량계산서_집계표(신설-을지로3가_3호선)2"/>
      <sheetName val="수량계산서_집계표(철거-을지로3가_3호선)2"/>
      <sheetName val="3_공통공사대비1"/>
      <sheetName val="전차선로_물량표1"/>
      <sheetName val="영업_일11"/>
      <sheetName val="주빔의_설계1"/>
      <sheetName val="단면_(2)1"/>
      <sheetName val="2_2_10_샤시등1"/>
      <sheetName val="1_가설1"/>
      <sheetName val="4_목공사1"/>
      <sheetName val="G_R300경비1"/>
      <sheetName val="수목데이타_1"/>
      <sheetName val="3_하중산정4_지지력1"/>
      <sheetName val="2_가로등(영구)1"/>
      <sheetName val="현장관리비_산출내역1"/>
      <sheetName val="현장관리비_1"/>
      <sheetName val="3BL공동구_수량1"/>
      <sheetName val="관기성공_내1"/>
      <sheetName val="표__지1"/>
      <sheetName val="인건비_1"/>
      <sheetName val="환경기계공정표_(3)1"/>
      <sheetName val="TRE_TABLE1"/>
      <sheetName val="Cost_bd-&quot;A&quot;1"/>
      <sheetName val="남양시작동자105노65기1_3화1_21"/>
      <sheetName val="노임_단가1"/>
      <sheetName val="단_box1"/>
      <sheetName val="2000,9월_일위1"/>
      <sheetName val="경율산정_XLS1"/>
      <sheetName val="신_분1"/>
      <sheetName val="설계기준_및_하중계산1"/>
      <sheetName val="General_Data1"/>
      <sheetName val="별표_1"/>
      <sheetName val="1_설계기준1"/>
      <sheetName val="제출내역_(2)1"/>
      <sheetName val="단가_산출서(산근#1~#102)1"/>
      <sheetName val="RAW_DATA1"/>
      <sheetName val="설계내역서_1"/>
      <sheetName val="5_전사투자계획종함안1"/>
      <sheetName val="3_바닥판설계1"/>
      <sheetName val="96보완계획7_121"/>
      <sheetName val="일반문틀_설치1"/>
      <sheetName val="샌딩_에폭시_도장1"/>
      <sheetName val="환율_및_노임1"/>
      <sheetName val="속_일위대가1"/>
      <sheetName val="노_무_비1"/>
      <sheetName val="EQUIP_LIST1"/>
      <sheetName val="입출재고현황_(2)1"/>
      <sheetName val="횡_연장1"/>
      <sheetName val="단가산출서_(2)1"/>
      <sheetName val="기성고조서_1"/>
      <sheetName val="공종단가표_1"/>
      <sheetName val="6_가격조사서_1"/>
      <sheetName val="빌딩_안내1"/>
      <sheetName val="99_12"/>
      <sheetName val="1공구_단가_(정원)1"/>
      <sheetName val="1공구_단가_(산광)1"/>
      <sheetName val="1공구_단가_(용호)1"/>
      <sheetName val="간지_(2)1"/>
      <sheetName val="2공구_단가(인성)1"/>
      <sheetName val="2공구_단가(대동)1"/>
      <sheetName val="2공구_단가(산광)1"/>
      <sheetName val="1_토공1"/>
      <sheetName val="2_배수공1"/>
      <sheetName val="3_구조물공1"/>
      <sheetName val="4_포장공1"/>
      <sheetName val="PACKING_LIST1"/>
      <sheetName val="지주목_및_비료산출기준1"/>
      <sheetName val="1__설계예산서1"/>
      <sheetName val="2__목차1"/>
      <sheetName val="3_설계설명서1"/>
      <sheetName val="4_시방서갑지1"/>
      <sheetName val="5_시방서(일반시방서)1"/>
      <sheetName val="6_시방서갑지(특기)1"/>
      <sheetName val="7_예정공정표1"/>
      <sheetName val="8__설계예산서1"/>
      <sheetName val="16_설계서용지(갑)1"/>
      <sheetName val="17__내역서갑지1"/>
      <sheetName val="내_역_서1"/>
      <sheetName val="일_위_대_가_표1"/>
      <sheetName val="수_량_산_출_서1"/>
      <sheetName val="일위대가_1"/>
      <sheetName val="중기조종사_단위단가1"/>
      <sheetName val="세골재__T2_변경_현황"/>
      <sheetName val="2-나_물가조사서"/>
      <sheetName val="앉음벽_(2)"/>
      <sheetName val="IBM_UX"/>
      <sheetName val="연돌일退←"/>
      <sheetName val="내역서_제출"/>
      <sheetName val="수량계산서_집계표(가설_신설_및_철거-을지로3가_2호선)"/>
      <sheetName val="수량계산서_집계표(신설-을지로3가_2호선)"/>
      <sheetName val="수량계산서_집계표(철거-을지로3가_2호선)"/>
      <sheetName val="케이블류_OLD"/>
      <sheetName val="2_도실원내역(원본)"/>
      <sheetName val="DNT_OSBL"/>
      <sheetName val="표_지"/>
      <sheetName val="11_닥트설치공사(bm)"/>
      <sheetName val="DESIGN_CRETERIA"/>
      <sheetName val="3련_BOX1"/>
      <sheetName val="0_갑지1"/>
      <sheetName val="8_현장관리비1"/>
      <sheetName val="7_안전관리비1"/>
      <sheetName val="2_토목공사1"/>
      <sheetName val="본선_토공_분배표"/>
      <sheetName val="견적_(2)"/>
      <sheetName val="DATA_입력란"/>
      <sheetName val="1__설계조건_2_단면가정_3__하중계산"/>
      <sheetName val="아파트_"/>
      <sheetName val="6__안전관리비"/>
      <sheetName val="마북_손익분석(CATIA)"/>
      <sheetName val="목동세대_산출근거"/>
      <sheetName val="8_PILE__(돌출)"/>
      <sheetName val="3_부제O호표"/>
      <sheetName val="4_장비손료"/>
      <sheetName val="5_소모재료비"/>
      <sheetName val="9_공삭공지층별작업시간"/>
      <sheetName val="7_주입분사시간제원표"/>
      <sheetName val="6_작업시간표"/>
      <sheetName val="8_시멘트제원표"/>
      <sheetName val="2_품제O호표"/>
      <sheetName val="1_총괄표1500mm"/>
      <sheetName val="Requirement(Work_Crew)"/>
      <sheetName val="3_건축(현장안)"/>
      <sheetName val="원가계산_(2)1"/>
      <sheetName val="기초입력_DATA1"/>
      <sheetName val="참조_(2)1"/>
      <sheetName val="일위대가_(식재)1"/>
      <sheetName val="골조-APT_갑지1"/>
      <sheetName val="자재단가2007_101"/>
      <sheetName val="자재단가2008_41"/>
      <sheetName val="설명서_1"/>
      <sheetName val="6-1__관개량조서1"/>
      <sheetName val="11-2_아파트내역1"/>
      <sheetName val="INDEX__LIST1"/>
      <sheetName val="실행,원가_최종예상"/>
      <sheetName val="플랜트_설치1"/>
      <sheetName val="아파트_내역1"/>
      <sheetName val="7_원가계산서(품셈)1"/>
      <sheetName val="단가산출근거_목록표1"/>
      <sheetName val="단_가_산_출_근_거1"/>
      <sheetName val="중기_목록표1"/>
      <sheetName val="시간당_중기사용료1"/>
      <sheetName val="환율및_기초자료1"/>
      <sheetName val="CABLE_SIZE-11"/>
      <sheetName val="1-4-2_관(약)1"/>
      <sheetName val="내역서1999_8최종1"/>
      <sheetName val="BSD_(2)"/>
      <sheetName val="7_계측제어"/>
      <sheetName val="6_동력"/>
      <sheetName val="13_방송공사"/>
      <sheetName val="15_소방공사"/>
      <sheetName val="12_옥외_방송공사"/>
      <sheetName val="8_옥외_보안등공사"/>
      <sheetName val="9_전등공사"/>
      <sheetName val="4_전력간선공사"/>
      <sheetName val="1_전력인입"/>
      <sheetName val="10_전열_공사"/>
      <sheetName val="11_전화공사"/>
      <sheetName val="5_CABLE_TRAY"/>
      <sheetName val="3_피뢰공사"/>
      <sheetName val="14_TV공사"/>
      <sheetName val="1_2_동력(철거)"/>
      <sheetName val="1_접지공사"/>
      <sheetName val="주공_갑지"/>
      <sheetName val="A_LINE"/>
      <sheetName val="2_고용보험료산출근거"/>
      <sheetName val="실행내역_"/>
      <sheetName val="2_냉난방설비공사"/>
      <sheetName val="Summary_Sheet"/>
      <sheetName val="총괄_내역서"/>
      <sheetName val="PROJECT_BRIEF"/>
      <sheetName val="기성(1차)_"/>
      <sheetName val="4__검토"/>
      <sheetName val="안양동교_1안"/>
      <sheetName val="설계변경내역_98"/>
      <sheetName val="개별직종노임단가(2005_1)"/>
      <sheetName val="TABLE_DB"/>
      <sheetName val="쌍용_data_base"/>
      <sheetName val="양재동_고향생각"/>
      <sheetName val="토공(우물통,기타)_"/>
      <sheetName val="계장_품셈표"/>
      <sheetName val="8_설치품셈"/>
      <sheetName val="공사별_가중치_산출근거(건축)"/>
      <sheetName val="개비온_단위"/>
      <sheetName val="단계별내역_(2)"/>
      <sheetName val="사업비변경내역(96_9단가)"/>
      <sheetName val="_상부공통집계(총괄)"/>
      <sheetName val="본실행"/>
      <sheetName val="24_보증금"/>
      <sheetName val="1~9_하중계산"/>
      <sheetName val="실행내역서_"/>
      <sheetName val="각사별공사비분개_"/>
      <sheetName val="Sheet4[수목일위_XLS]가드레일산근耀[수목일"/>
      <sheetName val="el_설계서_수목일위_XLS_데이타"/>
      <sheetName val="el_설계서_수목일위_XLS"/>
      <sheetName val="4_설계예산내역서"/>
      <sheetName val="6_관급자재조서"/>
      <sheetName val="3_예정공정표"/>
      <sheetName val="7_청제공기계기구조서"/>
      <sheetName val="5__현장관리비(new)_"/>
      <sheetName val="24_보증금(전신전화가입권)"/>
      <sheetName val="6_송금의뢰내역서"/>
      <sheetName val="토__공"/>
      <sheetName val="소방_하_내역"/>
      <sheetName val="공사비_증감_내역서"/>
      <sheetName val="1_취수장"/>
      <sheetName val="자재_집"/>
      <sheetName val="3_고용보험료산출근거"/>
      <sheetName val="4_고용보험"/>
      <sheetName val="31_경비기본입력"/>
      <sheetName val="피해현황_(수량합계)"/>
      <sheetName val="5_2_6~7공사요율"/>
      <sheetName val="실행내역(10_13)"/>
      <sheetName val="Sheet4[수목일위_XLS]가드레일산근"/>
      <sheetName val="2015년_제3차_공사_물량조사_양식_xlsx"/>
      <sheetName val="[수목일위_XLS]el\설계서\수목일위_XLS]데이타"/>
      <sheetName val="[수목일위_XLS]el\설계서\수목일위_XLS"/>
      <sheetName val="[수목일위_XLS][수목일위_XLS]el_______66"/>
      <sheetName val="[수목일위_XLS][수목일위_XLS]el_______67"/>
      <sheetName val="[수목일위_XLS][수목일위_XLS]el_______60"/>
      <sheetName val="[수목일위_XLS][수목일위_XLS]el_______61"/>
      <sheetName val="[수목일위_XLS][수목일위_XLS]el\설계서\수목일위"/>
      <sheetName val="6_단가조사표"/>
      <sheetName val="2_노무비"/>
      <sheetName val="2-1_노무비단가"/>
      <sheetName val="5_폐기물운반비"/>
      <sheetName val="4_폐기물량"/>
      <sheetName val="송정-증포간__계약내역서"/>
      <sheetName val="B_O_M"/>
      <sheetName val="노임단가_(2)"/>
      <sheetName val="1_1서버도입"/>
      <sheetName val="노임_(2차)"/>
      <sheetName val="7단"/>
      <sheetName val="1"/>
      <sheetName val="1B"/>
      <sheetName val="설"/>
      <sheetName val="crude_SLAB_RE-bar"/>
      <sheetName val="2_2_1嵦īꥈ"/>
      <sheetName val="2_2_1咘Ȏ㎩ì"/>
      <sheetName val="2_2_1㘨↌␬"/>
      <sheetName val="2_2_1䜨ሉὴ"/>
      <sheetName val="2_2_1䘭疋瀨ȕ㱵"/>
      <sheetName val="2_2_1᩿↌"/>
      <sheetName val="2_2_1᷀ḨỌ"/>
      <sheetName val="설계변경_(2)"/>
      <sheetName val="계약내역서("/>
      <sheetName val="1_3(배치도)"/>
      <sheetName val="도급예산내헾】"/>
      <sheetName val="8_석축단위(H=1_5M)"/>
      <sheetName val="[수목일위_XLS][수목일위_XLS]el_______58"/>
      <sheetName val="[수목일위_XLS][수목일위_XLS]el_______59"/>
      <sheetName val="[수목일위_XLS][수목일위_XLS]el________2"/>
      <sheetName val="[수목일위_XLS][수목일위_XLS]el________3"/>
      <sheetName val="1_우편집중내역서"/>
      <sheetName val="자재집게표_"/>
      <sheetName val="3_공통공ⴀ敆遵"/>
      <sheetName val="전체_현장_공사명_입력(26건)"/>
      <sheetName val="PROJECT_BRIEF(EX_NEW)"/>
      <sheetName val="조도계산서_(도서)"/>
      <sheetName val="노원열병합__건축공사기성내역서"/>
      <sheetName val="3_일반사상"/>
      <sheetName val="0_0ControlSheet"/>
      <sheetName val="Upgrades_pricing"/>
      <sheetName val="6_18"/>
      <sheetName val="원형1호맨"/>
      <sheetName val="P_M_별"/>
      <sheetName val="항목邨턘"/>
      <sheetName val="[수목일위_XLS][수목일위_XLS]el________8"/>
      <sheetName val="[수목일위_XLS][수목일위_XLS]el________9"/>
      <sheetName val="[수목일위_XLS][수목일위_XLS]el________4"/>
      <sheetName val="[수목일위_XLS][수목일위_XLS]el________5"/>
      <sheetName val="[수목일위_XLS][수목일위_XLS]el________6"/>
      <sheetName val="[수목일위_XLS][수목일위_XLS]el________7"/>
      <sheetName val="Cost_bd-墠+壬"/>
      <sheetName val="[수목일위_XLS][수목일위_XLS]el_______10"/>
      <sheetName val="[수목일위_XLS][수목일위_XLS]el_______11"/>
      <sheetName val="[수목일위_XLS][수목일위_XLS]el_______12"/>
      <sheetName val="[수목일위_XLS][수목일위_XLS]el_______13"/>
      <sheetName val="[수목일위_XLS][수목일위_XLS]el_______14"/>
      <sheetName val="[수목일위_XLS][수목일위_XLS]el_______15"/>
      <sheetName val="[수목일위_XLS][수목일위_XLS]el_______42"/>
      <sheetName val="[수목일위_XLS][수목일위_XLS]el_______43"/>
      <sheetName val="[수목일위_XLS][수목일위_XLS]el_______38"/>
      <sheetName val="[수목일위_XLS][수목일위_XLS]el_______39"/>
      <sheetName val="[수목일위_XLS][수목일위_XLS]el_______16"/>
      <sheetName val="[수목일위_XLS][수목일위_XLS]el_______17"/>
      <sheetName val="[수목일위_XLS][수목일위_XLS]el_______36"/>
      <sheetName val="[수목일위_XLS][수목일위_XLS]el_______37"/>
      <sheetName val="[수목일위_XLS][수목일위_XLS]el_______18"/>
      <sheetName val="[수목일위_XLS][수목일위_XLS]el_______19"/>
      <sheetName val="[수목일위_XLS][수목일위_XLS]el_______20"/>
      <sheetName val="[수목일위_XLS][수목일위_XLS]el_______21"/>
      <sheetName val="[수목일위_XLS][수목일위_XLS]el_______22"/>
      <sheetName val="[수목일위_XLS][수목일위_XLS]el_______23"/>
      <sheetName val="[수목일위_XLS][수목일위_XLS]el_______24"/>
      <sheetName val="[수목일위_XLS][수목일위_XLS]el_______25"/>
      <sheetName val="[수목일위_XLS][수목일위_XLS]el_______26"/>
      <sheetName val="[수목일위_XLS][수목일위_XLS]el_______27"/>
      <sheetName val="[수목일위_XLS][수목일위_XLS]el_______32"/>
      <sheetName val="[수목일위_XLS][수목일위_XLS]el_______33"/>
      <sheetName val="[수목일위_XLS][수목일위_XLS]el_______28"/>
      <sheetName val="[수목일위_XLS][수목일위_XLS]el_______29"/>
      <sheetName val="[수목일위_XLS][수목일위_XLS]el_______30"/>
      <sheetName val="[수목일위_XLS][수목일위_XLS]el_______31"/>
      <sheetName val="[수목일위_XLS][수목일위_XLS]el_______34"/>
      <sheetName val="[수목일위_XLS][수목일위_XLS]el_______35"/>
      <sheetName val="[수목일위_XLS][수목일위_XLS]el_______40"/>
      <sheetName val="[수목일위_XLS][수목일위_XLS]el_______41"/>
      <sheetName val="[수목일위_XLS][수목일위_XLS]el_______52"/>
      <sheetName val="[수목일위_XLS][수목일위_XLS]el_______53"/>
      <sheetName val="[수목일위_XLS][수목일위_XLS]el_______44"/>
      <sheetName val="[수목일위_XLS][수목일위_XLS]el_______45"/>
      <sheetName val="[수목일위_XLS][수목일위_XLS]el_______46"/>
      <sheetName val="[수목일위_XLS][수목일위_XLS]el_______47"/>
      <sheetName val="[수목일위_XLS][수목일위_XLS]el_______48"/>
      <sheetName val="[수목일위_XLS][수목일위_XLS]el_______49"/>
      <sheetName val="[수목일위_XLS][수목일위_XLS]el_______50"/>
      <sheetName val="[수목일위_XLS][수목일위_XLS]el_______51"/>
      <sheetName val="[수목일위_XLS][수목일위_XLS]el_______54"/>
      <sheetName val="[수목일위_XLS][수목일위_XLS]el_______55"/>
      <sheetName val="[수목일위_XLS][수목일위_XLS]el_______56"/>
      <sheetName val="[수목일위_XLS][수목일위_XLS]el_______57"/>
      <sheetName val="[수목일위_XLS][수목일위_XLS]el_______62"/>
      <sheetName val="[수목일위_XLS][수목일위_XLS]el_______63"/>
      <sheetName val="[수목일위_XLS][수목일위_XLS]el_______64"/>
      <sheetName val="[수목일위_XLS][수목일위_XLS]el_______65"/>
      <sheetName val="[수목일위_XLS][수목일위_XLS]el_______72"/>
      <sheetName val="[수목일위_XLS][수목일위_XLS]el_______73"/>
      <sheetName val="[수목일위_XLS][수목일위_XLS]el_______70"/>
      <sheetName val="[수목일위_XLS][수목일위_XLS]el_______71"/>
      <sheetName val="[수목일위_XLS][수목일위_XLS]el_______68"/>
      <sheetName val="[수목일위_XLS][수목일위_XLS]el_______69"/>
      <sheetName val="_x0004__x0000__x0006__x0000_"/>
      <sheetName val="̀Ԁ̀̀"/>
      <sheetName val="추가예산"/>
      <sheetName val="반월시설물집계"/>
      <sheetName val="[수목일위.XLS][수목일위.XLS]el___서_수목_2"/>
      <sheetName val="[수목일위.XLS][수목일위.XLS]el___서_수목_3"/>
      <sheetName val="[수목일위.XLS][수목일위.XLS]el______목_2"/>
      <sheetName val="[수목일위.XLS][수목일위.XLS]el______목_3"/>
      <sheetName val="집계(기계餀ኘ԰_x0000_"/>
      <sheetName val="입찰결과보고"/>
      <sheetName val="부품"/>
      <sheetName val="D-철尜_x0013_層"/>
      <sheetName val="?䅅呒"/>
      <sheetName val="배수︀"/>
      <sheetName val="입餀ኘ"/>
      <sheetName val="발주내역서"/>
      <sheetName val="[수목일위.XLS]el\설계서\수목렃耀ﻯ+_x0000_"/>
      <sheetName val="1공구(을)"/>
      <sheetName val="노임변동률"/>
      <sheetName val="원가계산서_x0005__x0000__x0000_"/>
      <sheetName val="A2"/>
      <sheetName val="일위집계(苈)헾"/>
      <sheetName val="대가수량"/>
      <sheetName val="날1"/>
      <sheetName val="[수목일위.XLS][수목일위.XLS]el______298"/>
      <sheetName val="[수목일위.XLS][수목일위.XLS]el______299"/>
      <sheetName val="[수목일위.XLS][수목일위.XLS]el______366"/>
      <sheetName val="[수목일위.XLS][수목일위.XLS]el______367"/>
      <sheetName val="연돌일退←?"/>
      <sheetName val="연돌일"/>
      <sheetName val="철거산ԯ"/>
      <sheetName val="계정c԰"/>
      <sheetName val="기԰"/>
      <sheetName val="부대대비"/>
      <sheetName val="냉연집계"/>
      <sheetName val="[수목일위.XLS][수목일위.XLS]el__계_____2"/>
      <sheetName val="[수목일위.XLS][수목일위.XLS]el__계_____3"/>
      <sheetName val="U-TYPE(1)"/>
      <sheetName val="[수목일위.XLS][수목일위.XLS_x0000_]el______18"/>
      <sheetName val="[수목일위.XLS][수목일위.XLS_x0000_]el______19"/>
      <sheetName val="[수목일위.XLS][수목일위.XLS_x0000_]el______16"/>
      <sheetName val="[수목일위.XLS][수목일위.XLS_x0000_]el______17"/>
      <sheetName val="기본사항"/>
      <sheetName val="비교1"/>
      <sheetName val="공통비(전체)"/>
      <sheetName val="토목공사"/>
      <sheetName val="갑__지4"/>
      <sheetName val="기타_정보통신공사4"/>
      <sheetName val="AS포장복구_4"/>
      <sheetName val="Customer_Databas4"/>
      <sheetName val="2000_11월설계내역4"/>
      <sheetName val="표지_(2)4"/>
      <sheetName val="화재_탐지_설비4"/>
      <sheetName val="unit_44"/>
      <sheetName val="단가_및_재료비4"/>
      <sheetName val="준검_내역서4"/>
      <sheetName val="Sheet1_(2)4"/>
      <sheetName val="토공산출_(아파트)4"/>
      <sheetName val="1_설계조건4"/>
      <sheetName val="Ⅶ-2_현장경비산출4"/>
      <sheetName val="자재_집계표4"/>
      <sheetName val="5_일위목록4"/>
      <sheetName val="7_단가조사4"/>
      <sheetName val="6_일위대가4"/>
      <sheetName val="E_P_T수량산출서4"/>
      <sheetName val="전선_및_전선관4"/>
      <sheetName val="공사별_가중치_산출근거(토목)3"/>
      <sheetName val="운동장_(2)3"/>
      <sheetName val="1차_내역서4"/>
      <sheetName val="귀래_설계_공내역서4"/>
      <sheetName val="2_대외공문3"/>
      <sheetName val="상_부3"/>
      <sheetName val="단가표_(2)3"/>
      <sheetName val="3_바닥판__3"/>
      <sheetName val="_견적서3"/>
      <sheetName val="목차_2"/>
      <sheetName val="기계실_D2002"/>
      <sheetName val="6PILE__(돌출)2"/>
      <sheetName val="수량계산서_집계표(가설_신설_및_철거-을지로3가_3호선3"/>
      <sheetName val="수량계산서_집계표(신설-을지로3가_3호선)3"/>
      <sheetName val="수량계산서_집계표(철거-을지로3가_3호선)3"/>
      <sheetName val="3_공통공사대비2"/>
      <sheetName val="전차선로_물량표2"/>
      <sheetName val="영업_일12"/>
      <sheetName val="주빔의_설계2"/>
      <sheetName val="단면_(2)2"/>
      <sheetName val="2_2_10_샤시등2"/>
      <sheetName val="1_가설2"/>
      <sheetName val="4_목공사2"/>
      <sheetName val="G_R300경비2"/>
      <sheetName val="수목데이타_2"/>
      <sheetName val="3_하중산정4_지지력2"/>
      <sheetName val="2_가로등(영구)2"/>
      <sheetName val="현장관리비_산출내역2"/>
      <sheetName val="현장관리비_2"/>
      <sheetName val="3BL공동구_수량2"/>
      <sheetName val="관기성공_내2"/>
      <sheetName val="표__지2"/>
      <sheetName val="인건비_2"/>
      <sheetName val="환경기계공정표_(3)2"/>
      <sheetName val="TRE_TABLE2"/>
      <sheetName val="Cost_bd-&quot;A&quot;2"/>
      <sheetName val="남양시작동자105노65기1_3화1_22"/>
      <sheetName val="노임_단가2"/>
      <sheetName val="단_box2"/>
      <sheetName val="2000,9월_일위2"/>
      <sheetName val="경율산정_XLS2"/>
      <sheetName val="신_분2"/>
      <sheetName val="설계기준_및_하중계산2"/>
      <sheetName val="General_Data2"/>
      <sheetName val="별표_2"/>
      <sheetName val="1_설계기준2"/>
      <sheetName val="제출내역_(2)2"/>
      <sheetName val="단가_산출서(산근#1~#102)2"/>
      <sheetName val="RAW_DATA2"/>
      <sheetName val="설계내역서_2"/>
      <sheetName val="5_전사투자계획종함안2"/>
      <sheetName val="3_바닥판설계2"/>
      <sheetName val="96보완계획7_122"/>
      <sheetName val="일반문틀_설치2"/>
      <sheetName val="샌딩_에폭시_도장2"/>
      <sheetName val="환율_및_노임2"/>
      <sheetName val="속_일위대가2"/>
      <sheetName val="노_무_비2"/>
      <sheetName val="EQUIP_LIST2"/>
      <sheetName val="입출재고현황_(2)2"/>
      <sheetName val="횡_연장2"/>
      <sheetName val="단가산출서_(2)2"/>
      <sheetName val="기성고조서_2"/>
      <sheetName val="공종단가표_2"/>
      <sheetName val="6_가격조사서_2"/>
      <sheetName val="빌딩_안내2"/>
      <sheetName val="99_121"/>
      <sheetName val="1공구_단가_(정원)2"/>
      <sheetName val="1공구_단가_(산광)2"/>
      <sheetName val="1공구_단가_(용호)2"/>
      <sheetName val="간지_(2)2"/>
      <sheetName val="2공구_단가(인성)2"/>
      <sheetName val="2공구_단가(대동)2"/>
      <sheetName val="2공구_단가(산광)2"/>
      <sheetName val="1_토공2"/>
      <sheetName val="2_배수공2"/>
      <sheetName val="3_구조물공2"/>
      <sheetName val="4_포장공2"/>
      <sheetName val="PACKING_LIST2"/>
      <sheetName val="지주목_및_비료산출기준2"/>
      <sheetName val="1__설계예산서2"/>
      <sheetName val="2__목차2"/>
      <sheetName val="3_설계설명서2"/>
      <sheetName val="4_시방서갑지2"/>
      <sheetName val="5_시방서(일반시방서)2"/>
      <sheetName val="6_시방서갑지(특기)2"/>
      <sheetName val="7_예정공정표2"/>
      <sheetName val="8__설계예산서2"/>
      <sheetName val="16_설계서용지(갑)2"/>
      <sheetName val="17__내역서갑지2"/>
      <sheetName val="내_역_서2"/>
      <sheetName val="일_위_대_가_표2"/>
      <sheetName val="수_량_산_출_서2"/>
      <sheetName val="일위대가_2"/>
      <sheetName val="중기조종사_단위단가2"/>
      <sheetName val="세골재__T2_변경_현황1"/>
      <sheetName val="2-나_물가조사서1"/>
      <sheetName val="앉음벽_(2)1"/>
      <sheetName val="IBM_UX1"/>
      <sheetName val="내역서_제출1"/>
      <sheetName val="수량계산서_집계표(가설_신설_및_철거-을지로3가_2호선1"/>
      <sheetName val="수량계산서_집계표(신설-을지로3가_2호선)1"/>
      <sheetName val="수량계산서_집계표(철거-을지로3가_2호선)1"/>
      <sheetName val="케이블류_OLD1"/>
      <sheetName val="2_도실원내역(원본)1"/>
      <sheetName val="DNT_OSBL1"/>
      <sheetName val="0_갑지2"/>
      <sheetName val="8_현장관리비2"/>
      <sheetName val="7_안전관리비2"/>
      <sheetName val="2_토목공사2"/>
      <sheetName val="본선_토공_분배표1"/>
      <sheetName val="3련_BOX2"/>
      <sheetName val="마북_손익분석(CATIA)1"/>
      <sheetName val="표_지1"/>
      <sheetName val="11_닥트설치공사(bm)1"/>
      <sheetName val="DESIGN_CRETERIA1"/>
      <sheetName val="견적_(2)1"/>
      <sheetName val="DATA_입력란1"/>
      <sheetName val="1__설계조건_2_단면가정_3__하중계산1"/>
      <sheetName val="아파트_1"/>
      <sheetName val="6__안전관리비1"/>
      <sheetName val="목동세대_산출근거1"/>
      <sheetName val="8_PILE__(돌출)1"/>
      <sheetName val="3_부제O호표1"/>
      <sheetName val="4_장비손료1"/>
      <sheetName val="5_소모재료비1"/>
      <sheetName val="9_공삭공지층별작업시간1"/>
      <sheetName val="7_주입분사시간제원표1"/>
      <sheetName val="6_작업시간표1"/>
      <sheetName val="8_시멘트제원표1"/>
      <sheetName val="2_품제O호표1"/>
      <sheetName val="1_총괄표1500mm1"/>
      <sheetName val="Requirement(Work_Crew)1"/>
      <sheetName val="3_건축(현장안)1"/>
      <sheetName val="원가계산_(2)2"/>
      <sheetName val="기초입력_DATA2"/>
      <sheetName val="참조_(2)2"/>
      <sheetName val="일위대가_(식재)2"/>
      <sheetName val="골조-APT_갑지2"/>
      <sheetName val="자재단가2007_102"/>
      <sheetName val="자재단가2008_42"/>
      <sheetName val="설명서_2"/>
      <sheetName val="6-1__관개량조서2"/>
      <sheetName val="11-2_아파트내역2"/>
      <sheetName val="INDEX__LIST2"/>
      <sheetName val="실행,원가_최종예상1"/>
      <sheetName val="플랜트_설치2"/>
      <sheetName val="아파트_내역2"/>
      <sheetName val="7_원가계산서(품셈)2"/>
      <sheetName val="단가산출근거_목록표2"/>
      <sheetName val="단_가_산_출_근_거2"/>
      <sheetName val="중기_목록표2"/>
      <sheetName val="시간당_중기사용료2"/>
      <sheetName val="환율및_기초자료2"/>
      <sheetName val="CABLE_SIZE-12"/>
      <sheetName val="1-4-2_관(약)2"/>
      <sheetName val="내역서1999_8최종2"/>
      <sheetName val="BSD_(2)1"/>
      <sheetName val="7_계측제어1"/>
      <sheetName val="6_동력1"/>
      <sheetName val="13_방송공사1"/>
      <sheetName val="15_소방공사1"/>
      <sheetName val="12_옥외_방송공사1"/>
      <sheetName val="8_옥외_보안등공사1"/>
      <sheetName val="9_전등공사1"/>
      <sheetName val="4_전력간선공사1"/>
      <sheetName val="1_전력인입1"/>
      <sheetName val="10_전열_공사1"/>
      <sheetName val="11_전화공사1"/>
      <sheetName val="5_CABLE_TRAY1"/>
      <sheetName val="3_피뢰공사1"/>
      <sheetName val="14_TV공사1"/>
      <sheetName val="1_2_동력(철거)1"/>
      <sheetName val="1_접지공사1"/>
      <sheetName val="주공_갑지1"/>
      <sheetName val="A_LINE1"/>
      <sheetName val="2_고용보험료산출근거1"/>
      <sheetName val="실행내역_1"/>
      <sheetName val="2_냉난방설비공사1"/>
      <sheetName val="Summary_Sheet1"/>
      <sheetName val="총괄_내역서1"/>
      <sheetName val="PROJECT_BRIEF1"/>
      <sheetName val="기성(1차)_1"/>
      <sheetName val="4__검토1"/>
      <sheetName val="안양동교_1안1"/>
      <sheetName val="설계변경내역_981"/>
      <sheetName val="개별직종노임단가(2005_1)1"/>
      <sheetName val="TABLE_DB1"/>
      <sheetName val="쌍용_data_base1"/>
      <sheetName val="양재동_고향생각1"/>
      <sheetName val="토공(우물통,기타)_1"/>
      <sheetName val="계장_품셈표1"/>
      <sheetName val="8_설치품셈1"/>
      <sheetName val="공사별_가중치_산출근거(건축)1"/>
      <sheetName val="개비온_단위1"/>
      <sheetName val="단계별내역_(2)1"/>
      <sheetName val="사업비변경내역(96_9단가)1"/>
      <sheetName val="_상부공통집계(총괄)1"/>
      <sheetName val="24_보증금1"/>
      <sheetName val="1~9_하중계산1"/>
      <sheetName val="실행내역서_1"/>
      <sheetName val="각사별공사비분개_1"/>
      <sheetName val="el_설계서_수목일위_XLS_데이타1"/>
      <sheetName val="el_설계서_수목일위_XLS1"/>
      <sheetName val="4_설계예산내역서1"/>
      <sheetName val="6_관급자재조서1"/>
      <sheetName val="3_예정공정표1"/>
      <sheetName val="7_청제공기계기구조서1"/>
      <sheetName val="5__현장관리비(new)_1"/>
      <sheetName val="24_보증금(전신전화가입권)1"/>
      <sheetName val="6_송금의뢰내역서1"/>
      <sheetName val="토__공1"/>
      <sheetName val="소방_하_내역1"/>
      <sheetName val="공사비_증감_내역서1"/>
      <sheetName val="1_취수장1"/>
      <sheetName val="3_고용보험료산출근거1"/>
      <sheetName val="4_고용보험1"/>
      <sheetName val="31_경비기본입력1"/>
      <sheetName val="피해현황_(수량합계)1"/>
      <sheetName val="5_2_6~7공사요율1"/>
      <sheetName val="실행내역(10_13)1"/>
      <sheetName val="2015년_제3차_공사_물량조사_양식_xlsx1"/>
      <sheetName val="[수목일위_XLS]el\설계서\수목일위_XLS]데이타1"/>
      <sheetName val="[수목일위_XLS]el\설계서\수목일위_XLS1"/>
      <sheetName val="[수목일위_XLS][수목일위_XLS]el_______74"/>
      <sheetName val="[수목일위_XLS][수목일위_XLS]el_______75"/>
      <sheetName val="[수목일위_XLS][수목일위_XLS]el_______76"/>
      <sheetName val="[수목일위_XLS][수목일위_XLS]el_______77"/>
      <sheetName val="[수목일위_XLS][수목일위_XLS]el\설계서\수목일1"/>
      <sheetName val="6_단가조사표1"/>
      <sheetName val="2_노무비1"/>
      <sheetName val="2-1_노무비단가1"/>
      <sheetName val="5_폐기물운반비1"/>
      <sheetName val="4_폐기물량1"/>
      <sheetName val="송정-증포간__계약내역서1"/>
      <sheetName val="B_O_M1"/>
      <sheetName val="노임단가_(2)1"/>
      <sheetName val="1_1서버도입1"/>
      <sheetName val="노임_(2차)1"/>
      <sheetName val="crude_SLAB_RE-bar1"/>
      <sheetName val="2_2_1䘭疋瀨ȕ㱵1"/>
      <sheetName val="설계변경_(2)1"/>
      <sheetName val="1_3(배치도)1"/>
      <sheetName val="8_석축단위(H=1_5M)1"/>
      <sheetName val="[수목일위_XLS][수목일위_XLS]el_______78"/>
      <sheetName val="[수목일위_XLS][수목일위_XLS]el_______79"/>
      <sheetName val="[수목일위_XLS][수목일위_XLS]el________1"/>
      <sheetName val="[수목일위_XLS][수목일위_XLS]el_______80"/>
      <sheetName val="1_우편집중내역서1"/>
      <sheetName val="자재집게표_1"/>
      <sheetName val="3_공통공ⴀ敆遵1"/>
      <sheetName val="전체_현장_공사명_입력(26건)1"/>
      <sheetName val="PROJECT_BRIEF(EX_NEW)1"/>
      <sheetName val="조도계산서_(도서)1"/>
      <sheetName val="노원열병합__건축공사기성내역서1"/>
      <sheetName val="3_일반사상1"/>
      <sheetName val="0_0ControlSheet1"/>
      <sheetName val="Upgrades_pricing1"/>
      <sheetName val="6_181"/>
      <sheetName val="P_M_별1"/>
      <sheetName val="[수목일위_XLS][수목일위_XLS]el_______81"/>
      <sheetName val="[수목일위_XLS][수목일위_XLS]el_______82"/>
      <sheetName val="[수목일위_XLS][수목일위_XLS]el_______83"/>
      <sheetName val="[수목일위_XLS][수목일위_XLS]el_______84"/>
      <sheetName val="[수목일위_XLS][수목일위_XLS]el_______85"/>
      <sheetName val="[수목일위_XLS][수목일위_XLS]el_______86"/>
      <sheetName val="Cost_bd-墠+壬1"/>
      <sheetName val="[수목일위_XLS][수목일위_XLS]el_______87"/>
      <sheetName val="[수목일위_XLS][수목일위_XLS]el_______88"/>
      <sheetName val="[수목일위_XLS][수목일위_XLS]el_______89"/>
      <sheetName val="[수목일위_XLS][수목일위_XLS]el_______90"/>
      <sheetName val="[수목일위_XLS][수목일위_XLS]el_______91"/>
      <sheetName val="[수목일위_XLS][수목일위_XLS]el_______92"/>
      <sheetName val="[수목일위_XLS][수목일위_XLS]el_______93"/>
      <sheetName val="[수목일위_XLS][수목일위_XLS]el_______94"/>
      <sheetName val="[수목일위_XLS][수목일위_XLS]el_______95"/>
      <sheetName val="[수목일위_XLS][수목일위_XLS]el_______96"/>
      <sheetName val="[수목일위_XLS][수목일위_XLS]el_______97"/>
      <sheetName val="[수목일위_XLS][수목일위_XLS]el_______98"/>
      <sheetName val="[수목일위_XLS][수목일위_XLS]el_______99"/>
      <sheetName val="[수목일위_XLS][수목일위_XLS]el______100"/>
      <sheetName val="[수목일위_XLS][수목일위_XLS]el______101"/>
      <sheetName val="[수목일위_XLS][수목일위_XLS]el______102"/>
      <sheetName val="[수목일위_XLS][수목일위_XLS]el______103"/>
      <sheetName val="[수목일위_XLS][수목일위_XLS]el______104"/>
      <sheetName val="[수목일위_XLS][수목일위_XLS]el______105"/>
      <sheetName val="[수목일위_XLS][수목일위_XLS]el______106"/>
      <sheetName val="[수목일위_XLS][수목일위_XLS]el______107"/>
      <sheetName val="[수목일위_XLS][수목일위_XLS]el______108"/>
      <sheetName val="[수목일위_XLS][수목일위_XLS]el______109"/>
      <sheetName val="[수목일위_XLS][수목일위_XLS]el______110"/>
      <sheetName val="[수목일위_XLS][수목일위_XLS]el______111"/>
      <sheetName val="[수목일위_XLS][수목일위_XLS]el______112"/>
      <sheetName val="[수목일위_XLS][수목일위_XLS]el______113"/>
      <sheetName val="[수목일위_XLS][수목일위_XLS]el______114"/>
      <sheetName val="[수목일위_XLS][수목일위_XLS]el______115"/>
      <sheetName val="[수목일위_XLS][수목일위_XLS]el______116"/>
      <sheetName val="[수목일위_XLS][수목일위_XLS]el______117"/>
      <sheetName val="[수목일위_XLS][수목일위_XLS]el______118"/>
      <sheetName val="[수목일위_XLS][수목일위_XLS]el______119"/>
      <sheetName val="[수목일위_XLS][수목일위_XLS]el______120"/>
      <sheetName val="[수목일위_XLS][수목일위_XLS]el______121"/>
      <sheetName val="[수목일위_XLS][수목일위_XLS]el______122"/>
      <sheetName val="[수목일위_XLS][수목일위_XLS]el______123"/>
      <sheetName val="[수목일위_XLS][수목일위_XLS]el______124"/>
      <sheetName val="[수목일위_XLS][수목일위_XLS]el______125"/>
      <sheetName val="[수목일위_XLS][수목일위_XLS]el______126"/>
      <sheetName val="[수목일위_XLS][수목일위_XLS]el______127"/>
      <sheetName val="[수목일위_XLS][수목일위_XLS]el______128"/>
      <sheetName val="[수목일위_XLS][수목일위_XLS]el______129"/>
      <sheetName val="[수목일위_XLS][수목일위_XLS]el______130"/>
      <sheetName val="[수목일위_XLS][수목일위_XLS]el______131"/>
      <sheetName val="[수목일위_XLS][수목일위_XLS]el______132"/>
      <sheetName val="[수목일위_XLS][수목일위_XLS]el______133"/>
      <sheetName val="[수목일위_XLS][수목일위_XLS]el______134"/>
      <sheetName val="[수목일위_XLS][수목일위_XLS]el______135"/>
      <sheetName val="[수목일위_XLS][수목일위_XLS]el______136"/>
      <sheetName val="[수목일위_XLS][수목일위_XLS]el______137"/>
      <sheetName val="[수목일위_XLS][수목일위_XLS]el______138"/>
      <sheetName val="[수목일위_XLS][수목일위_XLS]el______139"/>
      <sheetName val="[수목일위_XLS][수목일위_XLS]el______140"/>
      <sheetName val="[수목일위_XLS][수목일위_XLS]el______141"/>
      <sheetName val="[수목일위_XLS][수목일위_XLS]el______142"/>
      <sheetName val="[수목일위_XLS][수목일위_XLS]el______143"/>
      <sheetName val="[수목일위_XLS][수목일위_XLS]el______144"/>
      <sheetName val="[수목일위_XLS][수목일위_XLS]el______145"/>
      <sheetName val="[수목일위_XLS][수목일위_XLS]el______146"/>
      <sheetName val="[수목일위_XLS][수목일위_XLS]el______147"/>
      <sheetName val="[수목일위_XLS][수목일위_XLS]el______148"/>
      <sheetName val="[수목일위_XLS][수목일위_XLS]el_______2"/>
      <sheetName val="[수목일위_XLS][수목일위_XLS]el_______3"/>
      <sheetName val="[수목일위_XLS][수목일위_XLS]el_______4"/>
      <sheetName val="[수목일위_XLS][수목일위_XLS]el_______5"/>
      <sheetName val="[수목일위_XLS][수목일위_XLS]el_______6"/>
      <sheetName val="[수목일위_XLS][수목일위_XLS]el_______7"/>
      <sheetName val="[수목일위_XLS][수목일위_XLS]el______14"/>
      <sheetName val="[수목일위_XLS][수목일위_XLS]el______15"/>
      <sheetName val="[수목일위_XLS][수목일위_XLS]el_______8"/>
      <sheetName val="[수목일위_XLS][수목일위_XLS]el_______9"/>
      <sheetName val="[수목일위_XLS][수목일위_XLS]el______10"/>
      <sheetName val="[수목일위_XLS][수목일위_XLS]el______11"/>
      <sheetName val="[수목일위_XLS][수목일위_XLS]el______12"/>
      <sheetName val="[수목일위_XLS][수목일위_XLS]el______13"/>
      <sheetName val="[수목일위_XLS][수목일위_XLS]el______149"/>
      <sheetName val="[수목일위_XLS][수목일위_XLS]el______150"/>
      <sheetName val="[수목일위_XLS][수목일위_XLS]el______151"/>
      <sheetName val="[수목일위_XLS][수목일위_XLS]el______152"/>
      <sheetName val="STEEL_BOX_단면설계(SEC_8)"/>
      <sheetName val="단가_산출서(산근#1~簀╕쐀╕렀"/>
      <sheetName val="[수목일위_XLS][수목일위_XLS]el______153"/>
      <sheetName val="[수목일위_XLS][수목일위_XLS]el______154"/>
      <sheetName val="[수목일위_XLS][수목일위_XLS]el______155"/>
      <sheetName val="[수목일위_XLS][수목일위_XLS]el______156"/>
      <sheetName val="[수목일위_XLS][수목일위_XLS]el______157"/>
      <sheetName val="[수목일위_XLS][수목일위_XLS]el______158"/>
      <sheetName val="[수목일위_XLS][수목일위_XLS]el______159"/>
      <sheetName val="[수목일위_XLS][수목일위_XLS]el______160"/>
      <sheetName val="[수목일위_XLS][수목일위_XLS]el______161"/>
      <sheetName val="[수목일위_XLS][수목일위_XLS]el______162"/>
      <sheetName val="[수목일위_XLS][수목일위_XLS]el______163"/>
      <sheetName val="[수목일위_XLS][수목일위_XLS]el______164"/>
      <sheetName val="[수목일위_XLS][수목일위_XLS]el______165"/>
      <sheetName val="[수목일위_XLS][수목일위_XLS]el______166"/>
      <sheetName val="[수목일위_XLS][수목일위_XLS]el______167"/>
      <sheetName val="[수목일위_XLS][수목일위_XLS]el______168"/>
      <sheetName val="[수목일위_XLS][수목일위_XLS]el______169"/>
      <sheetName val="[수목일위_XLS][수목일위_XLS]el______170"/>
      <sheetName val="[수목일위_XLS][수목일위_XLS]el______171"/>
      <sheetName val="[수목일위_XLS][수목일위_XLS]el______172"/>
      <sheetName val="[수목일위_XLS]el\설계서\수목일위_XLS]데이타2"/>
      <sheetName val="[수목일위_XLS]el\설계서\수목일위_XLS2"/>
      <sheetName val="el\설계서\수목일위_XLS]데이타1"/>
      <sheetName val="el\설계서\수목일위_XLS1"/>
      <sheetName val="[수목일위.XLS][수목일위.XLS]el______238"/>
      <sheetName val="[수목일위.XLS][수목일위.XLS]el______239"/>
      <sheetName val="[수목일위.XLS][수목일위.XLS]el______242"/>
      <sheetName val="[수목일위.XLS][수목일위.XLS]el______243"/>
      <sheetName val="[수목일위.XLS][수목일위.XLS]el______240"/>
      <sheetName val="[수목일위.XLS][수목일위.XLS]el______241"/>
      <sheetName val="[수목일위.XLS][수목일위.XLS]el______254"/>
      <sheetName val="[수목일위.XLS][수목일위.XLS]el______255"/>
      <sheetName val="[수목일위.XLS][수목일위.XLS]el______248"/>
      <sheetName val="[수목일위.XLS][수목일위.XLS]el______249"/>
      <sheetName val="[수목일위.XLS][수목일위.XLS]el______246"/>
      <sheetName val="[수목일위.XLS][수목일위.XLS]el______247"/>
      <sheetName val="[수목일위.XLS][수목일위.XLS]el______244"/>
      <sheetName val="[수목일위.XLS][수목일위.XLS]el______245"/>
      <sheetName val="[수목일위.XLS][수목일위.XLS]el______256"/>
      <sheetName val="[수목일위.XLS][수목일위.XLS]el______257"/>
      <sheetName val="[수목일위.XLS][수목일위.XLS]el______250"/>
      <sheetName val="[수목일위.XLS][수목일위.XLS]el______251"/>
      <sheetName val="[수목일위.XLS][수목일위.XLS]el______252"/>
      <sheetName val="[수목일위.XLS][수목일위.XLS]el______253"/>
      <sheetName val="[수목일위.XLS][수목일위.XLS]el______260"/>
      <sheetName val="[수목일위.XLS][수목일위.XLS]el______261"/>
      <sheetName val="[수목일위.XLS][수목일위.XLS]el______258"/>
      <sheetName val="[수목일위.XLS][수목일위.XLS]el______259"/>
      <sheetName val="[수목일위.XLS][수목일위.XLS]el______262"/>
      <sheetName val="[수목일위.XLS][수목일위.XLS]el______263"/>
      <sheetName val="[수목일위.XLS][수목일위.XLS]el______268"/>
      <sheetName val="[수목일위.XLS][수목일위.XLS]el______269"/>
      <sheetName val="[수목일위.XLS][수목일위.XLS]el______264"/>
      <sheetName val="[수목일위.XLS][수목일위.XLS]el______265"/>
      <sheetName val="[수목일위.XLS][수목일위.XLS]el______266"/>
      <sheetName val="[수목일위.XLS][수목일위.XLS]el______267"/>
      <sheetName val="[수목일위.XLS][수목일위.XLS]el______272"/>
      <sheetName val="[수목일위.XLS][수목일위.XLS]el______273"/>
      <sheetName val="[수목일위.XLS][수목일위.XLS]el______270"/>
      <sheetName val="[수목일위.XLS][수목일위.XLS]el______271"/>
      <sheetName val="[수목일위.XLS][수목일위.XLS]el______274"/>
      <sheetName val="[수목일위.XLS][수목일위.XLS]el______275"/>
      <sheetName val="[수목일위.XLS][수목일위.XLS]el______276"/>
      <sheetName val="[수목일위.XLS][수목일위.XLS]el______277"/>
      <sheetName val="[수목일위.XLS][수목일위.XLS]el______278"/>
      <sheetName val="[수목일위.XLS][수목일위.XLS]el______279"/>
      <sheetName val="[수목일위.XLS][수목일위.XLS]el______280"/>
      <sheetName val="[수목일위.XLS][수목일위.XLS]el______281"/>
      <sheetName val="[수목일위.XLS][수목일위.XLS]el______284"/>
      <sheetName val="[수목일위.XLS][수목일위.XLS]el______285"/>
      <sheetName val="[수목일위.XLS][수목일위.XLS]el______282"/>
      <sheetName val="[수목일위.XLS][수목일위.XLS]el______283"/>
      <sheetName val="[수목일위.XLS][수목일위.XLS]el______288"/>
      <sheetName val="[수목일위.XLS][수목일위.XLS]el______289"/>
      <sheetName val="[수목일위.XLS][수목일위.XLS]el______286"/>
      <sheetName val="[수목일위.XLS][수목일위.XLS]el______287"/>
      <sheetName val="[수목일위.XLS][수목일위.XLS]el______294"/>
      <sheetName val="[수목일위.XLS][수목일위.XLS]el______295"/>
      <sheetName val="[수목일위.XLS][수목일위.XLS]el______290"/>
      <sheetName val="[수목일위.XLS][수목일위.XLS]el______291"/>
      <sheetName val="[수목일위.XLS][수목일위.XLS]el______292"/>
      <sheetName val="[수목일위.XLS][수목일위.XLS]el______293"/>
      <sheetName val="[수목일위.XLS][수목일위.XLS]el______296"/>
      <sheetName val="[수목일위.XLS][수목일위.XLS]el______297"/>
      <sheetName val="[수목일위.XLS][수목일위.XLS]el______368"/>
      <sheetName val="[수목일위.XLS][수목일위.XLS]el______369"/>
      <sheetName val="EKOG10건축"/>
      <sheetName val="법인세비용(03년말)"/>
      <sheetName val="[수목일위.XLS][수목일위.XLS]el______320"/>
      <sheetName val="[수목일위.XLS][수목일위.XLS]el______321"/>
      <sheetName val="[수목일위.XLS][수목일위.XLS]el______330"/>
      <sheetName val="[수목일위.XLS][수목일위.XLS]el______331"/>
      <sheetName val="[수목일위.XLS][수목일위.XLS]el______300"/>
      <sheetName val="[수목일위.XLS][수목일위.XLS]el______301"/>
      <sheetName val="[수목일위.XLS][수목일위.XLS]el______304"/>
      <sheetName val="[수목일위.XLS][수목일위.XLS]el______305"/>
      <sheetName val="[수목일위.XLS][수목일위.XLS]el______302"/>
      <sheetName val="[수목일위.XLS][수목일위.XLS]el______303"/>
      <sheetName val="[수목일위.XLS][수목일위.XLS]el______312"/>
      <sheetName val="[수목일위.XLS][수목일위.XLS]el______313"/>
      <sheetName val="[수목일위.XLS][수목일위.XLS]el______306"/>
      <sheetName val="[수목일위.XLS][수목일위.XLS]el______307"/>
      <sheetName val="[수목일위.XLS][수목일위.XLS]el______308"/>
      <sheetName val="[수목일위.XLS][수목일위.XLS]el______309"/>
      <sheetName val="[수목일위.XLS][수목일위.XLS]el______310"/>
      <sheetName val="[수목일위.XLS][수목일위.XLS]el______311"/>
      <sheetName val="[수목일위.XLS][수목일위.XLS]el______314"/>
      <sheetName val="[수목일위.XLS][수목일위.XLS]el______315"/>
      <sheetName val="[수목일위.XLS][수목일위.XLS]el______316"/>
      <sheetName val="[수목일위.XLS][수목일위.XLS]el______317"/>
      <sheetName val="[수목일위.XLS][수목일위.XLS]el______318"/>
      <sheetName val="[수목일위.XLS][수목일위.XLS]el______319"/>
      <sheetName val="[수목일위.XLS][수목일위.XLS]el______322"/>
      <sheetName val="[수목일위.XLS][수목일위.XLS]el______323"/>
      <sheetName val="[수목일위.XLS][수목일위.XLS]el______324"/>
      <sheetName val="[수목일위.XLS][수목일위.XLS]el______325"/>
      <sheetName val="[수목일위.XLS][수목일위.XLS]el______332"/>
      <sheetName val="[수목일위.XLS][수목일위.XLS]el______333"/>
      <sheetName val="[수목일위.XLS][수목일위.XLS]el______326"/>
      <sheetName val="[수목일위.XLS][수목일위.XLS]el______327"/>
      <sheetName val="[수목일위.XLS][수목일위.XLS]el______328"/>
      <sheetName val="[수목일위.XLS][수목일위.XLS]el______329"/>
      <sheetName val="자재_집계표淠"/>
      <sheetName val="[수목일위.XLS][수목일위.XLS]el______336"/>
      <sheetName val="[수목일위.XLS][수목일위.XLS]el______337"/>
      <sheetName val="[수목일위.XLS][수목일위.XLS]el______334"/>
      <sheetName val="[수목일위.XLS][수목일위.XLS]el______335"/>
      <sheetName val="[수목일위.XLS][수목일위.XLS]el__계__수__2"/>
      <sheetName val="[수목일위.XLS][수목일위.XLS]el__계__수__3"/>
      <sheetName val="[수목일위.XLS][수목일위.XLS]el______338"/>
      <sheetName val="[수목일위.XLS][수목일위.XLS]el______339"/>
      <sheetName val="[수목일위.XLS][수목일위.XLS]el______342"/>
      <sheetName val="[수목일위.XLS][수목일위.XLS]el______343"/>
      <sheetName val="[수목일위.XLS][수목일위.XLS]el______340"/>
      <sheetName val="[수목일위.XLS][수목일위.XLS]el______341"/>
      <sheetName val="[수목일위.XLS][수목일위.XLS]el______344"/>
      <sheetName val="[수목일위.XLS][수목일위.XLS]el______345"/>
      <sheetName val="[수목일위.XLS][수목일위.XLS]el______346"/>
      <sheetName val="[수목일위.XLS][수목일위.XLS]el______347"/>
      <sheetName val="[수목일위.XLS][수목일위.XLS]el______354"/>
      <sheetName val="[수목일위.XLS][수목일위.XLS]el______355"/>
      <sheetName val="[수목일위.XLS][수목일위.XLS]el______348"/>
      <sheetName val="[수목일위.XLS][수목일위.XLS]el______349"/>
      <sheetName val="RESULT"/>
      <sheetName val="[수목일위.XLS][수목일위.XLS]el______350"/>
      <sheetName val="[수목일위.XLS][수목일위.XLS]el______351"/>
      <sheetName val="[수목일위.XLS][수목일위.XLS]el______352"/>
      <sheetName val="[수목일위.XLS][수목일위.XLS]el______353"/>
      <sheetName val="[수목일위.XLS][수목일위.XLS]el______356"/>
      <sheetName val="[수목일위.XLS][수목일위.XLS]el______357"/>
      <sheetName val="[수목일위.XLS][수목일위.XLS]el______358"/>
      <sheetName val="[수목일위.XLS][수목일위.XLS]el______359"/>
      <sheetName val="[수목일위.XLS][수목일위.XLS]el______360"/>
      <sheetName val="[수목일위.XLS][수목일위.XLS]el______361"/>
      <sheetName val="[수목일위.XLS][수목일위.XLS]el______364"/>
      <sheetName val="[수목일위.XLS][수목일위.XLS]el______365"/>
      <sheetName val="[수목일위.XLS][수목일위.XLS]el______362"/>
      <sheetName val="[수목일위.XLS][수목일위.XLS]el______363"/>
      <sheetName val="감리공문"/>
      <sheetName val="1.2가설공"/>
      <sheetName val="기계"/>
      <sheetName val="[수목일위.XLS][수목일위.XLS]el______510"/>
      <sheetName val="[수목일위.XLS][수목일위.XLS]el______511"/>
      <sheetName val="스포회원매출"/>
      <sheetName val="[수목일위.XLS][수목일위.XLS]el_설계서__136"/>
      <sheetName val="[수목일위.XLS][수목일위.XLS]el_설계서__137"/>
      <sheetName val="[수목일위.XLS][수목일위.XLS]el_설계서___86"/>
      <sheetName val="[수목일위.XLS][수목일위.XLS]el_설계서___87"/>
      <sheetName val="[수목일위.XLS][수목일위.XLS]el_설계서__124"/>
      <sheetName val="[수목일위.XLS][수목일위.XLS]el_설계서__125"/>
      <sheetName val="[수목일위.XLS][수목일위.XLS]el_설계서__126"/>
      <sheetName val="[수목일위.XLS][수목일위.XLS]el_설계서__127"/>
      <sheetName val="[수목일위.XLS][수목일위.XLS]el_설계서__106"/>
      <sheetName val="[수목일위.XLS][수목일위.XLS]el_설계서__107"/>
      <sheetName val="[수목일위.XLS][수목일위.XLS]el_설계서__104"/>
      <sheetName val="[수목일위.XLS][수목일위.XLS]el_설계서__105"/>
      <sheetName val="[수목일위.XLS][수목일위.XLS]el_설계서___88"/>
      <sheetName val="[수목일위.XLS][수목일위.XLS]el_설계서___89"/>
      <sheetName val="[수목일위.XLS][수목일위.XLS]el_설계서___90"/>
      <sheetName val="[수목일위.XLS][수목일위.XLS]el_설계서___91"/>
      <sheetName val="[수목일위.XLS][수목일위.XLS]el_설계서___94"/>
      <sheetName val="[수목일위.XLS][수목일위.XLS]el_설계서___95"/>
      <sheetName val="[수목일위.XLS][수목일위.XLS]el_설계서___92"/>
      <sheetName val="[수목일위.XLS][수목일위.XLS]el_설계서___93"/>
      <sheetName val="[수목일위.XLS][수목일위.XLS]el_설계서___98"/>
      <sheetName val="[수목일위.XLS][수목일위.XLS]el_설계서___99"/>
      <sheetName val="[수목일위.XLS][수목일위.XLS]el_설계서__102"/>
      <sheetName val="[수목일위.XLS][수목일위.XLS]el_설계서__103"/>
      <sheetName val="[수목일위.XLS][수목일위.XLS]el_설계서___96"/>
      <sheetName val="[수목일위.XLS][수목일위.XLS]el_설계서___97"/>
      <sheetName val="[수목일위.XLS][수목일위.XLS]el_설계서__100"/>
      <sheetName val="[수목일위.XLS][수목일위.XLS]el_설계서__101"/>
      <sheetName val="[수목일위.XLS][수목일위.XLS]el_설계서__110"/>
      <sheetName val="[수목일위.XLS][수목일위.XLS]el_설계서__111"/>
      <sheetName val="[수목일위.XLS][수목일위.XLS]el_설계서__108"/>
      <sheetName val="[수목일위.XLS][수목일위.XLS]el_설계서__109"/>
      <sheetName val="[수목일위.XLS][수목일위.XLS]el_설계서__122"/>
      <sheetName val="[수목일위.XLS][수목일위.XLS]el_설계서__123"/>
      <sheetName val="[수목일위.XLS][수목일위.XLS]el_설계서__112"/>
      <sheetName val="[수목일위.XLS][수목일위.XLS]el_설계서__113"/>
      <sheetName val="[수목일위.XLS][수목일위.XLS]el_설계서__114"/>
      <sheetName val="[수목일위.XLS][수목일위.XLS]el_설계서__115"/>
      <sheetName val="[수목일위.XLS][수목일위.XLS]el_설계서__116"/>
      <sheetName val="[수목일위.XLS][수목일위.XLS]el_설계서__117"/>
      <sheetName val="[수목일위.XLS][수목일위.XLS]el_설계서__118"/>
      <sheetName val="[수목일위.XLS][수목일위.XLS]el_설계서__119"/>
      <sheetName val="[수목일위.XLS][수목일위.XLS]el_설계서__120"/>
      <sheetName val="[수목일위.XLS][수목일위.XLS]el_설계서__121"/>
      <sheetName val="[수목일위.XLS][수목일위.XLS]el_설계서__132"/>
      <sheetName val="[수목일위.XLS][수목일위.XLS]el_설계서__133"/>
      <sheetName val="[수목일위.XLS][수목일위.XLS]el_설계서__128"/>
      <sheetName val="[수목일위.XLS][수목일위.XLS]el_설계서__129"/>
      <sheetName val="[수목일위.XLS][수목일위.XLS]el_설계서__130"/>
      <sheetName val="[수목일위.XLS][수목일위.XLS]el_설계서__131"/>
      <sheetName val="[수목일위.XLS][수목일위.XLS]el_설계서__134"/>
      <sheetName val="[수목일위.XLS][수목일위.XLS]el_설계서__135"/>
      <sheetName val="[수목일위.XLS][수목일위.XLS]el_설계서__138"/>
      <sheetName val="[수목일위.XLS][수목일위.XLS]el_설계서__139"/>
      <sheetName val="[수목일위.XLS][수목일위.XLS]el_설계서__146"/>
      <sheetName val="[수목일위.XLS][수목일위.XLS]el_설계서__147"/>
      <sheetName val="[수목일위.XLS][수목일위.XLS]el_설계서__144"/>
      <sheetName val="[수목일위.XLS][수목일위.XLS]el_설계서__145"/>
      <sheetName val="[수목일위.XLS][수목일위.XLS]el_설계서__140"/>
      <sheetName val="[수목일위.XLS][수목일위.XLS]el_설계서__141"/>
      <sheetName val="[수목일위.XLS][수목일위.XLS]el_설계서__142"/>
      <sheetName val="[수목일위.XLS][수목일위.XLS]el_설계서__143"/>
      <sheetName val="[수목일위.XLS][수목일위.XLS]el___서_수목_4"/>
      <sheetName val="[수목일위.XLS][수목일위.XLS]el___서_수목_5"/>
      <sheetName val="[수목일위.XLS][수목일위.XLS]el______목_4"/>
      <sheetName val="[수목일위.XLS][수목일위.XLS]el______목_5"/>
      <sheetName val="대창(장성)"/>
      <sheetName val="POL6차-PIPING"/>
      <sheetName val="[수목일위.XLS][수목일위.XLS]el_설계서__148"/>
      <sheetName val="[수목일위.XLS][수목일위.XLS]el_설계서__149"/>
      <sheetName val="매입세율"/>
      <sheetName val="도급예산내㛬Y괨␭걨"/>
      <sheetName val="도급예산내㛬Y괨␭纨"/>
      <sheetName val="수목일위.XLS"/>
      <sheetName val="%EC%88%98%EB%AA%A9%EC%9D%BC%EC%"/>
      <sheetName val="확산동"/>
      <sheetName val="통계자료"/>
      <sheetName val="MFAB"/>
      <sheetName val="MFRT"/>
      <sheetName val="MPKG"/>
      <sheetName val="MPRD"/>
      <sheetName val="[수목일위.XLS][수목일위.XLS_x0000_]el______20"/>
      <sheetName val="[수목일위.XLS][수목일위.XLS_x0000_]el______21"/>
      <sheetName val="[수목일위.XLS][수목일위.XLS]el______370"/>
      <sheetName val="[수목일위.XLS][수목일위.XLS]el______371"/>
      <sheetName val="[수목일위.XLS][수목일위.XLS]el______374"/>
      <sheetName val="[수목일위.XLS][수목일위.XLS]el______375"/>
      <sheetName val="[수목일위.XLS][수목일위.XLS]el______372"/>
      <sheetName val="[수목일위.XLS][수목일위.XLS]el______373"/>
      <sheetName val="[수목일위.XLS][수목일위.XLS]el______382"/>
      <sheetName val="[수목일위.XLS][수목일위.XLS]el______383"/>
      <sheetName val="[수목일위.XLS][수목일위.XLS]el______376"/>
      <sheetName val="[수목일위.XLS][수목일위.XLS]el______377"/>
      <sheetName val="[수목일위.XLS][수목일위.XLS]el______378"/>
      <sheetName val="[수목일위.XLS][수목일위.XLS]el______379"/>
      <sheetName val="[수목일위.XLS][수목일위.XLS]el______380"/>
      <sheetName val="[수목일위.XLS][수목일위.XLS]el______381"/>
      <sheetName val="[수목일위.XLS][수목일위.XLS]el______384"/>
      <sheetName val="[수목일위.XLS][수목일위.XLS]el______385"/>
      <sheetName val="[수목일위.XLS][수목일위.XLS]el______386"/>
      <sheetName val="[수목일위.XLS][수목일위.XLS]el______387"/>
      <sheetName val="[수목일위.XLS][수목일위.XLS]el______388"/>
      <sheetName val="[수목일위.XLS][수목일위.XLS]el______389"/>
      <sheetName val="[수목일위.XLS][수목일위.XLS]el______396"/>
      <sheetName val="[수목일위.XLS][수목일위.XLS]el______397"/>
      <sheetName val="[수목일위.XLS][수목일위.XLS]el______390"/>
      <sheetName val="[수목일위.XLS][수목일위.XLS]el______391"/>
      <sheetName val="[수목일위.XLS][수목일위.XLS]el______392"/>
      <sheetName val="[수목일위.XLS][수목일위.XLS]el______393"/>
      <sheetName val="[수목일위.XLS][수목일위.XLS]el______394"/>
      <sheetName val="[수목일위.XLS][수목일위.XLS]el______395"/>
      <sheetName val="[수목일위.XLS][수목일위.XLS]el______398"/>
      <sheetName val="[수목일위.XLS][수목일위.XLS]el______399"/>
      <sheetName val="[수목일위.XLS][수목일위.XLS]el______400"/>
      <sheetName val="[수목일위.XLS][수목일위.XLS]el______401"/>
      <sheetName val="[수목일위.XLS][수목일위.XLS]el______404"/>
      <sheetName val="[수목일위.XLS][수목일위.XLS]el______405"/>
      <sheetName val="[수목일위.XLS][수목일위.XLS]el_설_서_수목_2"/>
      <sheetName val="[수목일위.XLS][수목일위.XLS]el_설_서_수목_3"/>
      <sheetName val="[수목일위.XLS][수목일위.XLS]el_설_서_수목_4"/>
      <sheetName val="[수목일위.XLS][수목일위.XLS]el_설_서_수목_5"/>
      <sheetName val="[수목일위.XLS][수목일위.XLS]el_설_서_수목_6"/>
      <sheetName val="[수목일위.XLS][수목일위.XLS]el_설_서_수목_7"/>
      <sheetName val="[수목일위.XLS][수목일위.XLS]el_설_서_수목_8"/>
      <sheetName val="[수목일위.XLS][수목일위.XLS]el_설_서_수목_9"/>
      <sheetName val="[수목일위.XLS][수목일위.XLS]el_설_서_수_10"/>
      <sheetName val="[수목일위.XLS][수목일위.XLS]el_설_서_수_11"/>
      <sheetName val="[수목일위.XLS][수목일위.XLS]el_설_서_수_12"/>
      <sheetName val="[수목일위.XLS][수목일위.XLS]el_설_서_수_13"/>
      <sheetName val="인부신상쌄괅"/>
      <sheetName val="[수목일위.XLS][수목일위.XLS]el______402"/>
      <sheetName val="[수목일위.XLS][수목일위.XLS]el______403"/>
      <sheetName val="[수목일위.XLS][수목일위.XLS]el______412"/>
      <sheetName val="[수목일위.XLS][수목일위.XLS]el______413"/>
      <sheetName val="[수목일위.XLS][수목일위.XLS]el______406"/>
      <sheetName val="[수목일위.XLS][수목일위.XLS]el______407"/>
      <sheetName val="[수목일위.XLS][수목일위.XLS]el______408"/>
      <sheetName val="[수목일위.XLS][수목일위.XLS]el______409"/>
      <sheetName val="[수목일위.XLS][수목일위.XLS]el______410"/>
      <sheetName val="[수목일위.XLS][수목일위.XLS]el______411"/>
      <sheetName val="[수목일위.XLS][수목일위.XLS]el______432"/>
      <sheetName val="[수목일위.XLS][수목일위.XLS]el______433"/>
      <sheetName val="[수목일위.XLS][수목일위.XLS]el______418"/>
      <sheetName val="[수목일위.XLS][수목일위.XLS]el______419"/>
      <sheetName val="[수목일위.XLS][수목일위.XLS]el______414"/>
      <sheetName val="[수목일위.XLS][수목일위.XLS]el______415"/>
      <sheetName val="[수목일위.XLS][수목일위.XLS]el______420"/>
      <sheetName val="[수목일위.XLS][수목일위.XLS]el______421"/>
      <sheetName val="[수목일위.XLS][수목일위.XLS]el______416"/>
      <sheetName val="[수목일위.XLS][수목일위.XLS]el______417"/>
      <sheetName val="[수목일위.XLS][수목일위.XLS]el______422"/>
      <sheetName val="[수목일위.XLS][수목일위.XLS]el______423"/>
      <sheetName val="[수목일위.XLS][수목일위.XLS]el______426"/>
      <sheetName val="[수목일위.XLS][수목일위.XLS]el______427"/>
      <sheetName val="[수목일위.XLS][수목일위.XLS]el______424"/>
      <sheetName val="[수목일위.XLS][수목일위.XLS]el______425"/>
      <sheetName val="[수목일위.XLS][수목일위.XLS]el______428"/>
      <sheetName val="[수목일위.XLS][수목일위.XLS]el______429"/>
      <sheetName val="[수목일위.XLS][수목일위.XLS]el______430"/>
      <sheetName val="[수목일위.XLS][수목일위.XLS]el______431"/>
      <sheetName val="[수목일위.XLS][수목일위.XLS]el______436"/>
      <sheetName val="[수목일위.XLS][수목일위.XLS]el______437"/>
      <sheetName val="[수목일위.XLS][수목일위.XLS]el______438"/>
      <sheetName val="[수목일위.XLS][수목일위.XLS]el______439"/>
      <sheetName val="[수목일위.XLS][수목일위.XLS]el______434"/>
      <sheetName val="[수목일위.XLS][수목일위.XLS]el______435"/>
      <sheetName val="[수목일위.XLS][수목일위.XLS]el______442"/>
      <sheetName val="[수목일위.XLS][수목일위.XLS]el______443"/>
      <sheetName val="[수목일위.XLS][수목일위.XLS]el______440"/>
      <sheetName val="[수목일위.XLS][수목일위.XLS]el______441"/>
      <sheetName val="[수목일위.XLS][수목일위.XLS]el______446"/>
      <sheetName val="[수목일위.XLS][수목일위.XLS]el______447"/>
      <sheetName val="[수목일위.XLS][수목일위.XLS]el______444"/>
      <sheetName val="[수목일위.XLS][수목일위.XLS]el______445"/>
      <sheetName val="[수목일위.XLS][수목일위.XLS]el______448"/>
      <sheetName val="[수목일위.XLS][수목일위.XLS]el______449"/>
      <sheetName val="[수목일위.XLS][수목일위.XLS]el______450"/>
      <sheetName val="[수목일위.XLS][수목일위.XLS]el______451"/>
      <sheetName val="[수목일위.XLS][수목일위.XLS]el______456"/>
      <sheetName val="[수목일위.XLS][수목일위.XLS]el______457"/>
      <sheetName val="[수목일위.XLS][수목일위.XLS]el______452"/>
      <sheetName val="[수목일위.XLS][수목일위.XLS]el______453"/>
      <sheetName val="[수목일위.XLS][수목일위.XLS]el______454"/>
      <sheetName val="[수목일위.XLS][수목일위.XLS]el______455"/>
      <sheetName val="[수목일위.XLS][수목일위.XLS]el______468"/>
      <sheetName val="[수목일위.XLS][수목일위.XLS]el______469"/>
      <sheetName val="[수목일위.XLS][수목일위.XLS]el______460"/>
      <sheetName val="[수목일위.XLS][수목일위.XLS]el______461"/>
      <sheetName val="[수목일위.XLS][수목일위.XLS]el______458"/>
      <sheetName val="[수목일위.XLS][수목일위.XLS]el______459"/>
      <sheetName val="[수목일위.XLS][수목일위.XLS]el______462"/>
      <sheetName val="[수목일위.XLS][수목일위.XLS]el______463"/>
      <sheetName val="[수목일위.XLS][수목일위.XLS]el______464"/>
      <sheetName val="[수목일위.XLS][수목일위.XLS]el______465"/>
      <sheetName val="[수목일위.XLS][수목일위.XLS]el______466"/>
      <sheetName val="[수목일위.XLS][수목일위.XLS]el______467"/>
      <sheetName val="[수목일위.XLS][수목일위.XLS]el______470"/>
      <sheetName val="[수목일위.XLS][수목일위.XLS]el______471"/>
      <sheetName val="[수목일위.XLS][수목일위.XLS]el_설_서____2"/>
      <sheetName val="[수목일위.XLS][수목일위.XLS]el_설_서____3"/>
      <sheetName val="[수목일위.XLS][수목일위.XLS]el______472"/>
      <sheetName val="[수목일위.XLS][수목일위.XLS]el______473"/>
      <sheetName val="[수목일위.XLS][수목일위.XLS]el______474"/>
      <sheetName val="[수목일위.XLS][수목일위.XLS]el______475"/>
      <sheetName val="[수목일위.XLS][수목일위.XLS]el______476"/>
      <sheetName val="[수목일위.XLS][수목일위.XLS]el______477"/>
      <sheetName val="[수목일위.XLS][수목일위.XLS]el______478"/>
      <sheetName val="[수목일위.XLS][수목일위.XLS]el______479"/>
      <sheetName val="[수목일위.XLS][수목일위.XLS]el______480"/>
      <sheetName val="[수목일위.XLS][수목일위.XLS]el______481"/>
      <sheetName val="[수목일위.XLS][수목일위.XLS]el_설계__수목_2"/>
      <sheetName val="[수목일위.XLS][수목일위.XLS]el_설계__수목_3"/>
      <sheetName val="[수목일위.XLS][수목일위.XLS]el______482"/>
      <sheetName val="[수목일위.XLS][수목일위.XLS]el______483"/>
      <sheetName val="[수목일위.XLS][수목일위.XLS]el______484"/>
      <sheetName val="[수목일위.XLS][수목일위.XLS]el______485"/>
      <sheetName val="[수목일위.XLS][수목일위.XLS]el______486"/>
      <sheetName val="[수목일위.XLS][수목일위.XLS]el______487"/>
      <sheetName val="작용하중산정"/>
      <sheetName val="예정壸_x0000__x0000_"/>
      <sheetName val="배수철근"/>
      <sheetName val="1차설계변경내역"/>
      <sheetName val="기본DATA"/>
      <sheetName val="소_x0000__x0000_Ā"/>
      <sheetName val="D"/>
      <sheetName val="Dꁀ"/>
      <sheetName val="[수목일위.XLS][수목일위.XLS]el______488"/>
      <sheetName val="[수목일위.XLS][수목일위.XLS]el______489"/>
      <sheetName val="[수목일위.XLS][수목일위.XLS]el______490"/>
      <sheetName val="[수목일위.XLS][수목일위.XLS]el______491"/>
      <sheetName val="[수목일위.XLS][수목일위.XLS]el______494"/>
      <sheetName val="[수목일위.XLS][수목일위.XLS]el______495"/>
      <sheetName val="[수목일위.XLS][수목일위.XLS]el______492"/>
      <sheetName val="[수목일위.XLS][수목일위.XLS]el______493"/>
      <sheetName val="[수목일위.XLS][수목일위.XLS]el______496"/>
      <sheetName val="[수목일위.XLS][수목일위.XLS]el______497"/>
      <sheetName val="[수목일위.XLS][수목일위.XLS]el______498"/>
      <sheetName val="[수목일위.XLS][수목일위.XLS]el______499"/>
      <sheetName val="[수목일위.XLS][수목일위.XLS]el______502"/>
      <sheetName val="[수목일위.XLS][수목일위.XLS]el______503"/>
      <sheetName val="[수목일위.XLS][수목일위.XLS]el______500"/>
      <sheetName val="[수목일위.XLS][수목일위.XLS]el______501"/>
      <sheetName val="[수목일위.XLS][수목일위.XLS]el______506"/>
      <sheetName val="[수목일위.XLS][수목일위.XLS]el______507"/>
      <sheetName val="[수목일위.XLS][수목일위.XLS]el______504"/>
      <sheetName val="[수목일위.XLS][수목일위.XLS]el______505"/>
      <sheetName val="[수목일위.XLS][수목일위.XLS]el______508"/>
      <sheetName val="[수목일위.XLS][수목일위.XLS]el______509"/>
      <sheetName val="[수목일위.XLS][수목일위.XLS]el______520"/>
      <sheetName val="[수목일위.XLS][수목일위.XLS]el______521"/>
      <sheetName val="[수목일위.XLS][수목일위.XLS]el______524"/>
      <sheetName val="[수목일위.XLS][수목일위.XLS]el______525"/>
      <sheetName val="[수목일위.XLS][수목일위.XLS]el______512"/>
      <sheetName val="[수목일위.XLS][수목일위.XLS]el______513"/>
      <sheetName val="[수목일위.XLS][수목일위.XLS]el______514"/>
      <sheetName val="[수목일위.XLS][수목일위.XLS]el______515"/>
      <sheetName val="[수목일위.XLS][수목일위.XLS]el______516"/>
      <sheetName val="[수목일위.XLS][수목일위.XLS]el______517"/>
      <sheetName val="[수목일위.XLS][수목일위.XLS]el______518"/>
      <sheetName val="[수목일위.XLS][수목일위.XLS]el______519"/>
      <sheetName val="[수목일위.XLS][수목일위.XLS]el______522"/>
      <sheetName val="[수목일위.XLS][수목일위.XLS]el______523"/>
      <sheetName val="[수목일위.XLS][수목일위.XLS]el______526"/>
      <sheetName val="[수목일위.XLS][수목일위.XLS]el______527"/>
      <sheetName val="포설물량(8회분)"/>
      <sheetName val="암거"/>
      <sheetName val="[수목일위.XLS][수목일위.XLS]el_설계서_수__2"/>
      <sheetName val="[수목일위.XLS][수목일위.XLS]el_설계서_수__3"/>
      <sheetName val="[수목일위.XLS][수목일위.XLS]el_설계서_수__6"/>
      <sheetName val="[수목일위.XLS][수목일위.XLS]el_설계서_수__7"/>
      <sheetName val="[수목일위.XLS][수목일위.XLS]el_설계서_수__4"/>
      <sheetName val="[수목일위.XLS][수목일위.XLS]el_설계서_수__5"/>
      <sheetName val="[수목일위.XLS][수목일위.XLS]el_설계서_수__8"/>
      <sheetName val="[수목일위.XLS][수목일위.XLS]el_설계서_수__9"/>
      <sheetName val="ENTR旀"/>
      <sheetName val="[수목일위.XLS][수목일위.XLS]el___서_수_10"/>
      <sheetName val="[수목일위.XLS][수목일위.XLS]el___서_수_11"/>
      <sheetName val="[수목일위.XLS][수목일위.XLS]el___서_수_12"/>
      <sheetName val="[수목일위.XLS][수목일위.XLS]el___서_수_13"/>
      <sheetName val="[수목일위.XLS][수목일위.XLS]el___서_수목_6"/>
      <sheetName val="[수목일위.XLS][수목일위.XLS]el___서_수목_7"/>
      <sheetName val="[수목일위.XLS][수목일위.XLS]el___서_수목_8"/>
      <sheetName val="[수목일위.XLS][수목일위.XLS]el___서_수목_9"/>
      <sheetName val="이름표"/>
      <sheetName val="상수관로토공수량"/>
      <sheetName val="통합내Å"/>
      <sheetName val="2.2.1萹đြʵ㉸"/>
      <sheetName val="101502"/>
      <sheetName val="품셈총괄표"/>
      <sheetName val="신당동집계표"/>
      <sheetName val="기성橂】"/>
      <sheetName val="단위수량(1)"/>
      <sheetName val="통계연보"/>
      <sheetName val="구조물터파기수량집계"/>
      <sheetName val="배수공 시멘트 및 골재량 산출"/>
      <sheetName val="SQL"/>
      <sheetName val="C.배수관공"/>
      <sheetName val="대창(함평)"/>
      <sheetName val="대창(함평)-창열"/>
      <sheetName val="간선토ꠋጳ栀"/>
      <sheetName val="내ÈὙ"/>
      <sheetName val="[수목일위.XLS][수목일위.XLS]el______528"/>
      <sheetName val="[수목일위.XLS][수목일위.XLS]el______529"/>
      <sheetName val="[수목일위.XLS][수목일위.XLS]el______546"/>
      <sheetName val="[수목일위.XLS][수목일위.XLS]el______547"/>
      <sheetName val="기초테이블_공통"/>
      <sheetName val="[수목일위.XLS][수목일위.XLS]el______548"/>
      <sheetName val="[수목일위.XLS][수목일위.XLS]el______549"/>
      <sheetName val="[수목일위.XLS][수목일위.XLS]el______530"/>
      <sheetName val="[수목일위.XLS][수목일위.XLS]el______531"/>
      <sheetName val="[수목일위.XLS][수목일위.XLS]el______532"/>
      <sheetName val="[수목일위.XLS][수목일위.XLS]el______533"/>
      <sheetName val="[수목일위.XLS][수목일위.XLS]el______534"/>
      <sheetName val="[수목일위.XLS][수목일위.XLS]el______535"/>
      <sheetName val="[수목일위.XLS][수목일위.XLS]el______536"/>
      <sheetName val="[수목일위.XLS][수목일위.XLS]el______537"/>
      <sheetName val="[수목일위.XLS][수목일위.XLS]el______538"/>
      <sheetName val="[수목일위.XLS][수목일위.XLS]el______539"/>
      <sheetName val="[수목일위.XLS][수목일위.XLS]el______540"/>
      <sheetName val="[수목일위.XLS][수목일위.XLS]el______541"/>
      <sheetName val="[수목일위.XLS][수목일위.XLS]el______542"/>
      <sheetName val="[수목일위.XLS][수목일위.XLS]el______543"/>
      <sheetName val="[수목일위.XLS][수목일위.XLS]el______544"/>
      <sheetName val="[수목일위.XLS][수목일위.XLS]el______545"/>
      <sheetName val="[수목일위.XLS][수목일위.XLS]el______552"/>
      <sheetName val="[수목일위.XLS][수목일위.XLS]el______553"/>
      <sheetName val="[수목일위.XLS][수목일위.XLS]el______562"/>
      <sheetName val="[수목일위.XLS][수목일위.XLS]el______563"/>
      <sheetName val="[수목일위.XLS][수목일위.XLS]el______550"/>
      <sheetName val="[수목일위.XLS][수목일위.XLS]el______551"/>
      <sheetName val="[수목일위.XLS][수목일위.XLS]el______558"/>
      <sheetName val="[수목일위.XLS][수목일위.XLS]el______559"/>
      <sheetName val="[수목일위.XLS][수목일위.XLS]el______556"/>
      <sheetName val="[수목일위.XLS][수목일위.XLS]el______557"/>
      <sheetName val="[수목일위.XLS][수목일위.XLS]el______554"/>
      <sheetName val="[수목일위.XLS][수목일위.XLS]el______555"/>
      <sheetName val="[수목일위.XLS][수목일위.XLS]el______560"/>
      <sheetName val="[수목일위.XLS][수목일위.XLS]el______561"/>
      <sheetName val="[수목일위.XLS][수목일위.XLS]el______570"/>
      <sheetName val="[수목일위.XLS][수목일위.XLS]el______571"/>
      <sheetName val="[수목일위.XLS][수목일위.XLS]el______564"/>
      <sheetName val="[수목일위.XLS][수목일위.XLS]el______565"/>
      <sheetName val="[수목일위.XLS][수목일위.XLS]el______566"/>
      <sheetName val="[수목일위.XLS][수목일위.XLS]el______567"/>
      <sheetName val="[수목일위.XLS][수목일위.XLS]el______568"/>
      <sheetName val="[수목일위.XLS][수목일위.XLS]el______569"/>
      <sheetName val="[수목일위.XLS][수목일위.XLS]el______576"/>
      <sheetName val="[수목일위.XLS][수목일위.XLS]el______577"/>
      <sheetName val="[수목일위.XLS][수목일위.XLS]el______578"/>
      <sheetName val="[수목일위.XLS][수목일위.XLS]el______579"/>
      <sheetName val="[수목일위.XLS][수목일위.XLS]el______572"/>
      <sheetName val="[수목일위.XLS][수목일위.XLS]el______573"/>
      <sheetName val="[수목일위.XLS][수목일위.XLS]el______574"/>
      <sheetName val="[수목일위.XLS][수목일위.XLS]el______575"/>
      <sheetName val="[수목일위.XLS][수목일위.XLS]el______586"/>
      <sheetName val="[수목일위.XLS][수목일위.XLS]el______587"/>
      <sheetName val="[수목일위.XLS][수목일위.XLS]el______580"/>
      <sheetName val="[수목일위.XLS][수목일위.XLS]el______581"/>
      <sheetName val="[수목일위.XLS][수목일위.XLS]el______584"/>
      <sheetName val="[수목일위.XLS][수목일위.XLS]el______585"/>
      <sheetName val="[수목일위.XLS][수목일위.XLS]el______582"/>
      <sheetName val="[수목일위.XLS][수목일위.XLS]el______583"/>
      <sheetName val="[수목일위.XLS][수목일위.XLS]el______588"/>
      <sheetName val="[수목일위.XLS][수목일위.XLS]el______589"/>
      <sheetName val="[수목일위.XLS][수목일위.XLS]el______590"/>
      <sheetName val="[수목일위.XLS][수목일위.XLS]el______591"/>
      <sheetName val="[수목일위.XLS][수목일위.XLS]el______592"/>
      <sheetName val="[수목일위.XLS][수목일위.XLS]el______593"/>
      <sheetName val="[수목일위.XLS][수목일위.XLS]el______596"/>
      <sheetName val="[수목일위.XLS][수목일위.XLS]el______597"/>
      <sheetName val="[수목일위.XLS][수목일위.XLS]el______594"/>
      <sheetName val="[수목일위.XLS][수목일위.XLS]el______595"/>
      <sheetName val="[수목일위.XLS][수목일위.XLS]el______598"/>
      <sheetName val="[수목일위.XLS][수목일위.XLS]el______599"/>
      <sheetName val="[수목일위.XLS][수목일위.XLS]el______602"/>
      <sheetName val="[수목일위.XLS][수목일위.XLS]el______603"/>
      <sheetName val="[수목일위.XLS][수목일위.XLS]el______604"/>
      <sheetName val="[수목일위.XLS][수목일위.XLS]el______605"/>
      <sheetName val="[수목일위.XLS][수목일위.XLS]el______600"/>
      <sheetName val="[수목일위.XLS][수목일위.XLS]el______601"/>
      <sheetName val="[수목일위.XLS][수목일위.XLS]el______606"/>
      <sheetName val="[수목일위.XLS][수목일위.XLS]el______607"/>
      <sheetName val="영업֫"/>
      <sheetName val="단가산출근거(1)"/>
      <sheetName val="1월기본값"/>
      <sheetName val="기안"/>
      <sheetName val="가瀀㱔밀"/>
      <sheetName val="노무비 "/>
      <sheetName val="-배수구조물¹_x0000_Ԁ"/>
      <sheetName val="Sheet菈?"/>
      <sheetName val="지선토공_x0000__x0000_"/>
      <sheetName val="아파Ւ_x0000__x0000_"/>
      <sheetName val="비탈면보호공수량산출"/>
    </sheetNames>
    <sheetDataSet>
      <sheetData sheetId="0">
        <row r="2">
          <cell r="E2">
            <v>23200</v>
          </cell>
        </row>
      </sheetData>
      <sheetData sheetId="1">
        <row r="2">
          <cell r="E2">
            <v>23200</v>
          </cell>
        </row>
      </sheetData>
      <sheetData sheetId="2">
        <row r="2">
          <cell r="E2">
            <v>23200</v>
          </cell>
        </row>
      </sheetData>
      <sheetData sheetId="3" refreshError="1">
        <row r="2">
          <cell r="E2">
            <v>23200</v>
          </cell>
        </row>
        <row r="5">
          <cell r="B5">
            <v>0.09</v>
          </cell>
        </row>
        <row r="18">
          <cell r="B18">
            <v>0.14000000000000001</v>
          </cell>
          <cell r="C18">
            <v>0.09</v>
          </cell>
        </row>
        <row r="19">
          <cell r="B19">
            <v>0.23</v>
          </cell>
          <cell r="C19">
            <v>0.14000000000000001</v>
          </cell>
        </row>
        <row r="20">
          <cell r="B20">
            <v>0.32</v>
          </cell>
          <cell r="C20">
            <v>0.19</v>
          </cell>
        </row>
        <row r="22">
          <cell r="B22">
            <v>0.5</v>
          </cell>
          <cell r="C22">
            <v>0.28999999999999998</v>
          </cell>
        </row>
        <row r="24">
          <cell r="B24">
            <v>0.68</v>
          </cell>
          <cell r="C24">
            <v>0.39</v>
          </cell>
        </row>
        <row r="48">
          <cell r="B48">
            <v>0.11</v>
          </cell>
          <cell r="C48">
            <v>7.0000000000000007E-2</v>
          </cell>
        </row>
        <row r="49">
          <cell r="B49">
            <v>0.17</v>
          </cell>
          <cell r="C49">
            <v>0.1</v>
          </cell>
        </row>
        <row r="50">
          <cell r="B50">
            <v>0.23</v>
          </cell>
          <cell r="C50">
            <v>0.14000000000000001</v>
          </cell>
        </row>
        <row r="51">
          <cell r="B51">
            <v>0.3</v>
          </cell>
          <cell r="C51">
            <v>0.18</v>
          </cell>
        </row>
        <row r="52">
          <cell r="B52">
            <v>0.37</v>
          </cell>
          <cell r="C52">
            <v>0.22</v>
          </cell>
        </row>
        <row r="54">
          <cell r="B54">
            <v>0.51</v>
          </cell>
          <cell r="C54">
            <v>0.3</v>
          </cell>
        </row>
        <row r="56">
          <cell r="B56">
            <v>0.65</v>
          </cell>
          <cell r="C56">
            <v>0.39</v>
          </cell>
        </row>
        <row r="59">
          <cell r="B59">
            <v>0.87</v>
          </cell>
          <cell r="C59">
            <v>0.52</v>
          </cell>
        </row>
      </sheetData>
      <sheetData sheetId="4">
        <row r="2">
          <cell r="E2">
            <v>23200</v>
          </cell>
        </row>
      </sheetData>
      <sheetData sheetId="5" refreshError="1">
        <row r="1">
          <cell r="A1">
            <v>0</v>
          </cell>
        </row>
        <row r="2">
          <cell r="E2">
            <v>23200</v>
          </cell>
        </row>
        <row r="3">
          <cell r="E3">
            <v>44600</v>
          </cell>
        </row>
        <row r="4">
          <cell r="E4">
            <v>66500</v>
          </cell>
        </row>
        <row r="5">
          <cell r="E5">
            <v>123000</v>
          </cell>
        </row>
        <row r="6">
          <cell r="E6">
            <v>3600</v>
          </cell>
        </row>
        <row r="7">
          <cell r="E7">
            <v>6400</v>
          </cell>
        </row>
        <row r="8">
          <cell r="E8">
            <v>13000</v>
          </cell>
        </row>
        <row r="9">
          <cell r="E9">
            <v>22300</v>
          </cell>
        </row>
        <row r="10">
          <cell r="E10">
            <v>47700</v>
          </cell>
        </row>
        <row r="11">
          <cell r="E11">
            <v>203800</v>
          </cell>
        </row>
        <row r="12">
          <cell r="E12">
            <v>407710</v>
          </cell>
        </row>
        <row r="13">
          <cell r="E13">
            <v>815430</v>
          </cell>
        </row>
        <row r="14">
          <cell r="E14">
            <v>1630860</v>
          </cell>
        </row>
        <row r="15">
          <cell r="E15">
            <v>6100</v>
          </cell>
        </row>
        <row r="16">
          <cell r="E16">
            <v>9700</v>
          </cell>
        </row>
        <row r="17">
          <cell r="E17">
            <v>13500</v>
          </cell>
        </row>
        <row r="18">
          <cell r="E18">
            <v>20800</v>
          </cell>
        </row>
        <row r="19">
          <cell r="E19">
            <v>37500</v>
          </cell>
        </row>
        <row r="20">
          <cell r="E20">
            <v>18600</v>
          </cell>
        </row>
        <row r="21">
          <cell r="E21">
            <v>42000</v>
          </cell>
        </row>
        <row r="22">
          <cell r="E22">
            <v>41500</v>
          </cell>
        </row>
        <row r="23">
          <cell r="E23">
            <v>68250</v>
          </cell>
        </row>
        <row r="24">
          <cell r="E24">
            <v>76100</v>
          </cell>
        </row>
        <row r="25">
          <cell r="E25">
            <v>157500</v>
          </cell>
        </row>
        <row r="26">
          <cell r="E26">
            <v>127000</v>
          </cell>
        </row>
        <row r="27">
          <cell r="E27">
            <v>380</v>
          </cell>
        </row>
        <row r="28">
          <cell r="E28">
            <v>910</v>
          </cell>
        </row>
        <row r="29">
          <cell r="E29">
            <v>1400</v>
          </cell>
        </row>
        <row r="30">
          <cell r="E30">
            <v>3460</v>
          </cell>
        </row>
        <row r="31">
          <cell r="E31">
            <v>3100</v>
          </cell>
        </row>
        <row r="32">
          <cell r="E32">
            <v>5300</v>
          </cell>
        </row>
        <row r="33">
          <cell r="E33">
            <v>8500</v>
          </cell>
        </row>
        <row r="34">
          <cell r="E34">
            <v>23700</v>
          </cell>
        </row>
        <row r="35">
          <cell r="E35">
            <v>71170</v>
          </cell>
        </row>
        <row r="36">
          <cell r="E36">
            <v>4070</v>
          </cell>
        </row>
        <row r="37">
          <cell r="E37">
            <v>5100</v>
          </cell>
        </row>
        <row r="38">
          <cell r="E38">
            <v>10000</v>
          </cell>
        </row>
        <row r="39">
          <cell r="E39">
            <v>23500</v>
          </cell>
        </row>
        <row r="40">
          <cell r="E40">
            <v>45600</v>
          </cell>
        </row>
        <row r="42">
          <cell r="E42">
            <v>27000</v>
          </cell>
        </row>
        <row r="44">
          <cell r="E44">
            <v>2200</v>
          </cell>
        </row>
        <row r="45">
          <cell r="E45">
            <v>3200</v>
          </cell>
        </row>
        <row r="47">
          <cell r="E47">
            <v>22400</v>
          </cell>
        </row>
        <row r="48">
          <cell r="E48">
            <v>271810</v>
          </cell>
        </row>
        <row r="49">
          <cell r="E49">
            <v>327470</v>
          </cell>
        </row>
        <row r="50">
          <cell r="E50">
            <v>427240</v>
          </cell>
        </row>
        <row r="51">
          <cell r="E51">
            <v>1500</v>
          </cell>
        </row>
        <row r="52">
          <cell r="E52">
            <v>2200</v>
          </cell>
        </row>
        <row r="53">
          <cell r="E53">
            <v>5800</v>
          </cell>
        </row>
        <row r="54">
          <cell r="E54">
            <v>14000</v>
          </cell>
        </row>
        <row r="55">
          <cell r="E55">
            <v>20000</v>
          </cell>
        </row>
        <row r="56">
          <cell r="E56">
            <v>30100</v>
          </cell>
        </row>
        <row r="57">
          <cell r="E57">
            <v>45200</v>
          </cell>
        </row>
        <row r="58">
          <cell r="E58">
            <v>13500</v>
          </cell>
        </row>
        <row r="59">
          <cell r="E59">
            <v>25600</v>
          </cell>
        </row>
        <row r="60">
          <cell r="E60">
            <v>55600</v>
          </cell>
        </row>
        <row r="61">
          <cell r="E61">
            <v>13600</v>
          </cell>
        </row>
        <row r="62">
          <cell r="E62">
            <v>42500</v>
          </cell>
        </row>
        <row r="63">
          <cell r="E63">
            <v>50400</v>
          </cell>
        </row>
        <row r="64">
          <cell r="E64">
            <v>82000</v>
          </cell>
        </row>
        <row r="65">
          <cell r="E65">
            <v>18900</v>
          </cell>
        </row>
        <row r="66">
          <cell r="E66">
            <v>52600</v>
          </cell>
        </row>
        <row r="67">
          <cell r="E67">
            <v>98600</v>
          </cell>
        </row>
        <row r="68">
          <cell r="E68">
            <v>148200</v>
          </cell>
        </row>
        <row r="69">
          <cell r="E69">
            <v>48200</v>
          </cell>
        </row>
        <row r="70">
          <cell r="E70">
            <v>164700</v>
          </cell>
        </row>
        <row r="71">
          <cell r="E71">
            <v>294200</v>
          </cell>
        </row>
        <row r="72">
          <cell r="E72">
            <v>411900</v>
          </cell>
        </row>
        <row r="73">
          <cell r="E73">
            <v>258900</v>
          </cell>
        </row>
        <row r="74">
          <cell r="E74">
            <v>482500</v>
          </cell>
        </row>
        <row r="75">
          <cell r="E75">
            <v>765000</v>
          </cell>
        </row>
        <row r="76">
          <cell r="E76">
            <v>5800</v>
          </cell>
        </row>
        <row r="77">
          <cell r="E77">
            <v>12900</v>
          </cell>
        </row>
        <row r="78">
          <cell r="E78">
            <v>29400</v>
          </cell>
        </row>
        <row r="79">
          <cell r="E79">
            <v>52000</v>
          </cell>
        </row>
        <row r="80">
          <cell r="E80">
            <v>91700</v>
          </cell>
        </row>
        <row r="81">
          <cell r="E81">
            <v>12000</v>
          </cell>
        </row>
        <row r="82">
          <cell r="E82">
            <v>18600</v>
          </cell>
        </row>
        <row r="83">
          <cell r="E83">
            <v>33600</v>
          </cell>
        </row>
        <row r="84">
          <cell r="E84">
            <v>61800</v>
          </cell>
        </row>
        <row r="85">
          <cell r="E85">
            <v>244540</v>
          </cell>
        </row>
        <row r="86">
          <cell r="E86">
            <v>24800</v>
          </cell>
        </row>
        <row r="87">
          <cell r="E87">
            <v>36600</v>
          </cell>
        </row>
        <row r="88">
          <cell r="E88">
            <v>54300</v>
          </cell>
        </row>
        <row r="89">
          <cell r="E89">
            <v>85200</v>
          </cell>
        </row>
        <row r="90">
          <cell r="E90">
            <v>220600</v>
          </cell>
        </row>
        <row r="91">
          <cell r="E91">
            <v>367400</v>
          </cell>
        </row>
        <row r="92">
          <cell r="E92">
            <v>4600</v>
          </cell>
        </row>
        <row r="93">
          <cell r="E93">
            <v>7200</v>
          </cell>
        </row>
        <row r="94">
          <cell r="E94">
            <v>13200</v>
          </cell>
        </row>
        <row r="95">
          <cell r="E95">
            <v>30300</v>
          </cell>
        </row>
        <row r="96">
          <cell r="E96">
            <v>164700</v>
          </cell>
        </row>
        <row r="97">
          <cell r="E97">
            <v>12000</v>
          </cell>
        </row>
        <row r="98">
          <cell r="E98">
            <v>19600</v>
          </cell>
        </row>
        <row r="100">
          <cell r="E100">
            <v>64400</v>
          </cell>
        </row>
        <row r="101">
          <cell r="E101">
            <v>20100</v>
          </cell>
        </row>
        <row r="102">
          <cell r="E102">
            <v>30500</v>
          </cell>
        </row>
        <row r="103">
          <cell r="E103">
            <v>63000</v>
          </cell>
        </row>
        <row r="105">
          <cell r="E105">
            <v>173000</v>
          </cell>
        </row>
        <row r="106">
          <cell r="E106">
            <v>361000</v>
          </cell>
        </row>
        <row r="107">
          <cell r="E107">
            <v>476170</v>
          </cell>
        </row>
        <row r="108">
          <cell r="E108">
            <v>663000</v>
          </cell>
        </row>
        <row r="109">
          <cell r="E109">
            <v>998000</v>
          </cell>
        </row>
        <row r="110">
          <cell r="E110">
            <v>2224530</v>
          </cell>
        </row>
        <row r="111">
          <cell r="E111">
            <v>23600</v>
          </cell>
        </row>
        <row r="112">
          <cell r="E112">
            <v>72600</v>
          </cell>
        </row>
        <row r="113">
          <cell r="E113">
            <v>175300</v>
          </cell>
        </row>
        <row r="114">
          <cell r="E114">
            <v>600</v>
          </cell>
        </row>
        <row r="115">
          <cell r="E115">
            <v>29300</v>
          </cell>
        </row>
        <row r="116">
          <cell r="E116">
            <v>82300</v>
          </cell>
        </row>
        <row r="117">
          <cell r="E117">
            <v>120000</v>
          </cell>
        </row>
        <row r="118">
          <cell r="E118">
            <v>180000</v>
          </cell>
        </row>
        <row r="119">
          <cell r="E119">
            <v>8300</v>
          </cell>
        </row>
        <row r="120">
          <cell r="E120">
            <v>25200</v>
          </cell>
        </row>
        <row r="121">
          <cell r="E121">
            <v>25500</v>
          </cell>
        </row>
        <row r="122">
          <cell r="E122">
            <v>49100</v>
          </cell>
        </row>
        <row r="123">
          <cell r="E123">
            <v>81700</v>
          </cell>
        </row>
        <row r="124">
          <cell r="E124">
            <v>25100</v>
          </cell>
        </row>
        <row r="125">
          <cell r="E125">
            <v>40000</v>
          </cell>
        </row>
        <row r="126">
          <cell r="E126">
            <v>77200</v>
          </cell>
        </row>
        <row r="127">
          <cell r="E127">
            <v>136000</v>
          </cell>
        </row>
        <row r="128">
          <cell r="E128">
            <v>2600</v>
          </cell>
        </row>
        <row r="129">
          <cell r="E129">
            <v>8030</v>
          </cell>
        </row>
        <row r="130">
          <cell r="E130">
            <v>12650</v>
          </cell>
        </row>
        <row r="131">
          <cell r="E131">
            <v>10000</v>
          </cell>
        </row>
        <row r="132">
          <cell r="E132">
            <v>18000</v>
          </cell>
        </row>
        <row r="133">
          <cell r="E133">
            <v>36000</v>
          </cell>
        </row>
        <row r="134">
          <cell r="E134">
            <v>54700</v>
          </cell>
        </row>
        <row r="135">
          <cell r="E135">
            <v>97500</v>
          </cell>
        </row>
        <row r="136">
          <cell r="E136">
            <v>289060</v>
          </cell>
        </row>
        <row r="137">
          <cell r="E137">
            <v>12500</v>
          </cell>
        </row>
        <row r="138">
          <cell r="E138">
            <v>23600</v>
          </cell>
        </row>
        <row r="139">
          <cell r="E139">
            <v>43800</v>
          </cell>
        </row>
        <row r="140">
          <cell r="E140">
            <v>81100</v>
          </cell>
        </row>
        <row r="141">
          <cell r="E141">
            <v>2300</v>
          </cell>
        </row>
        <row r="142">
          <cell r="E142">
            <v>10500</v>
          </cell>
        </row>
        <row r="143">
          <cell r="E143">
            <v>16100</v>
          </cell>
        </row>
        <row r="144">
          <cell r="E144">
            <v>33500</v>
          </cell>
        </row>
        <row r="145">
          <cell r="E145">
            <v>4800</v>
          </cell>
        </row>
        <row r="146">
          <cell r="E146">
            <v>11200</v>
          </cell>
        </row>
        <row r="147">
          <cell r="E147">
            <v>21000</v>
          </cell>
        </row>
        <row r="148">
          <cell r="E148">
            <v>180000</v>
          </cell>
        </row>
        <row r="149">
          <cell r="E149">
            <v>308700</v>
          </cell>
        </row>
        <row r="150">
          <cell r="E150">
            <v>372960</v>
          </cell>
        </row>
        <row r="151">
          <cell r="E151">
            <v>406000</v>
          </cell>
        </row>
        <row r="152">
          <cell r="E152">
            <v>1662040</v>
          </cell>
        </row>
        <row r="153">
          <cell r="E153">
            <v>11000</v>
          </cell>
        </row>
        <row r="154">
          <cell r="E154">
            <v>23500</v>
          </cell>
        </row>
        <row r="155">
          <cell r="E155">
            <v>36700</v>
          </cell>
        </row>
        <row r="156">
          <cell r="E156">
            <v>7300</v>
          </cell>
        </row>
        <row r="157">
          <cell r="E157">
            <v>21900</v>
          </cell>
        </row>
        <row r="158">
          <cell r="E158">
            <v>61000</v>
          </cell>
        </row>
        <row r="159">
          <cell r="E159">
            <v>99900</v>
          </cell>
        </row>
        <row r="160">
          <cell r="E160">
            <v>14800</v>
          </cell>
        </row>
        <row r="161">
          <cell r="E161">
            <v>33100</v>
          </cell>
        </row>
        <row r="162">
          <cell r="E162">
            <v>131040</v>
          </cell>
        </row>
        <row r="163">
          <cell r="E163">
            <v>1300</v>
          </cell>
        </row>
        <row r="164">
          <cell r="E164">
            <v>2000</v>
          </cell>
        </row>
        <row r="165">
          <cell r="E165">
            <v>3900</v>
          </cell>
        </row>
        <row r="166">
          <cell r="E166">
            <v>2400</v>
          </cell>
        </row>
        <row r="168">
          <cell r="E168">
            <v>3670</v>
          </cell>
        </row>
        <row r="169">
          <cell r="E169">
            <v>8820</v>
          </cell>
        </row>
        <row r="170">
          <cell r="E170">
            <v>11760</v>
          </cell>
        </row>
        <row r="171">
          <cell r="E171">
            <v>10100</v>
          </cell>
        </row>
        <row r="172">
          <cell r="E172">
            <v>17100</v>
          </cell>
        </row>
        <row r="173">
          <cell r="E173">
            <v>31100</v>
          </cell>
        </row>
        <row r="174">
          <cell r="E174">
            <v>162500</v>
          </cell>
        </row>
        <row r="176">
          <cell r="E176">
            <v>21000</v>
          </cell>
        </row>
        <row r="177">
          <cell r="E177">
            <v>30100</v>
          </cell>
        </row>
        <row r="178">
          <cell r="E178">
            <v>98800</v>
          </cell>
        </row>
        <row r="179">
          <cell r="E179">
            <v>158000</v>
          </cell>
        </row>
        <row r="180">
          <cell r="E180">
            <v>202000</v>
          </cell>
        </row>
        <row r="183">
          <cell r="E183">
            <v>1300</v>
          </cell>
        </row>
        <row r="184">
          <cell r="E184">
            <v>2800</v>
          </cell>
        </row>
        <row r="185">
          <cell r="E185">
            <v>4000</v>
          </cell>
        </row>
        <row r="186">
          <cell r="E186">
            <v>10500</v>
          </cell>
        </row>
        <row r="187">
          <cell r="E187">
            <v>24700</v>
          </cell>
        </row>
        <row r="188">
          <cell r="E188">
            <v>50600</v>
          </cell>
        </row>
        <row r="189">
          <cell r="E189">
            <v>88000</v>
          </cell>
        </row>
        <row r="190">
          <cell r="E190">
            <v>176500</v>
          </cell>
        </row>
        <row r="191">
          <cell r="E191">
            <v>8100</v>
          </cell>
        </row>
        <row r="192">
          <cell r="E192">
            <v>10900</v>
          </cell>
        </row>
        <row r="193">
          <cell r="E193">
            <v>18600</v>
          </cell>
        </row>
        <row r="194">
          <cell r="E194">
            <v>76120</v>
          </cell>
        </row>
        <row r="195">
          <cell r="E195">
            <v>101000</v>
          </cell>
        </row>
        <row r="196">
          <cell r="E196">
            <v>149000</v>
          </cell>
        </row>
        <row r="197">
          <cell r="E197">
            <v>290000</v>
          </cell>
        </row>
        <row r="198">
          <cell r="E198">
            <v>466000</v>
          </cell>
        </row>
        <row r="199">
          <cell r="E199">
            <v>1544760</v>
          </cell>
        </row>
        <row r="200">
          <cell r="E200">
            <v>5600</v>
          </cell>
        </row>
        <row r="201">
          <cell r="E201">
            <v>17200</v>
          </cell>
        </row>
        <row r="202">
          <cell r="E202">
            <v>9200</v>
          </cell>
        </row>
        <row r="203">
          <cell r="E203">
            <v>18200</v>
          </cell>
        </row>
        <row r="204">
          <cell r="E204">
            <v>34700</v>
          </cell>
        </row>
        <row r="205">
          <cell r="E205">
            <v>65100</v>
          </cell>
        </row>
        <row r="206">
          <cell r="E206">
            <v>108000</v>
          </cell>
        </row>
        <row r="207">
          <cell r="E207">
            <v>150000</v>
          </cell>
        </row>
        <row r="210">
          <cell r="E210">
            <v>9500</v>
          </cell>
        </row>
        <row r="211">
          <cell r="E211">
            <v>16000</v>
          </cell>
        </row>
        <row r="212">
          <cell r="E212">
            <v>26400</v>
          </cell>
        </row>
        <row r="213">
          <cell r="E213">
            <v>47700</v>
          </cell>
        </row>
        <row r="214">
          <cell r="E214">
            <v>70600</v>
          </cell>
        </row>
        <row r="215">
          <cell r="E215">
            <v>154700</v>
          </cell>
        </row>
        <row r="216">
          <cell r="E216">
            <v>430</v>
          </cell>
        </row>
        <row r="217">
          <cell r="E217">
            <v>1100</v>
          </cell>
        </row>
        <row r="218">
          <cell r="E218">
            <v>1000</v>
          </cell>
        </row>
        <row r="219">
          <cell r="E219">
            <v>1500</v>
          </cell>
        </row>
        <row r="220">
          <cell r="E220">
            <v>4700</v>
          </cell>
        </row>
        <row r="221">
          <cell r="E221">
            <v>22300</v>
          </cell>
        </row>
        <row r="222">
          <cell r="E222">
            <v>36400</v>
          </cell>
        </row>
        <row r="223">
          <cell r="E223">
            <v>52900</v>
          </cell>
        </row>
        <row r="224">
          <cell r="E224">
            <v>4000</v>
          </cell>
        </row>
        <row r="225">
          <cell r="E225">
            <v>8200</v>
          </cell>
        </row>
        <row r="552">
          <cell r="E552">
            <v>48300</v>
          </cell>
        </row>
      </sheetData>
      <sheetData sheetId="6">
        <row r="2">
          <cell r="E2">
            <v>23200</v>
          </cell>
        </row>
      </sheetData>
      <sheetData sheetId="7">
        <row r="2">
          <cell r="E2">
            <v>23200</v>
          </cell>
        </row>
      </sheetData>
      <sheetData sheetId="8">
        <row r="2">
          <cell r="E2">
            <v>23200</v>
          </cell>
        </row>
      </sheetData>
      <sheetData sheetId="9">
        <row r="2">
          <cell r="E2">
            <v>23200</v>
          </cell>
        </row>
      </sheetData>
      <sheetData sheetId="10">
        <row r="2">
          <cell r="E2">
            <v>23200</v>
          </cell>
        </row>
      </sheetData>
      <sheetData sheetId="11">
        <row r="2">
          <cell r="E2">
            <v>23200</v>
          </cell>
        </row>
      </sheetData>
      <sheetData sheetId="12">
        <row r="2">
          <cell r="E2">
            <v>23200</v>
          </cell>
        </row>
      </sheetData>
      <sheetData sheetId="13">
        <row r="2">
          <cell r="E2">
            <v>23200</v>
          </cell>
        </row>
      </sheetData>
      <sheetData sheetId="14">
        <row r="2">
          <cell r="E2">
            <v>23200</v>
          </cell>
        </row>
      </sheetData>
      <sheetData sheetId="15">
        <row r="2">
          <cell r="E2">
            <v>23200</v>
          </cell>
        </row>
      </sheetData>
      <sheetData sheetId="16">
        <row r="2">
          <cell r="E2">
            <v>23200</v>
          </cell>
        </row>
      </sheetData>
      <sheetData sheetId="17">
        <row r="2">
          <cell r="E2">
            <v>23200</v>
          </cell>
        </row>
      </sheetData>
      <sheetData sheetId="18">
        <row r="2">
          <cell r="E2">
            <v>23200</v>
          </cell>
        </row>
      </sheetData>
      <sheetData sheetId="19">
        <row r="2">
          <cell r="E2">
            <v>23200</v>
          </cell>
        </row>
      </sheetData>
      <sheetData sheetId="20">
        <row r="2">
          <cell r="E2">
            <v>23200</v>
          </cell>
        </row>
      </sheetData>
      <sheetData sheetId="21" refreshError="1"/>
      <sheetData sheetId="22" refreshError="1"/>
      <sheetData sheetId="23">
        <row r="2">
          <cell r="E2">
            <v>23200</v>
          </cell>
        </row>
      </sheetData>
      <sheetData sheetId="24">
        <row r="2">
          <cell r="E2">
            <v>23200</v>
          </cell>
        </row>
      </sheetData>
      <sheetData sheetId="25">
        <row r="2">
          <cell r="E2">
            <v>23200</v>
          </cell>
        </row>
      </sheetData>
      <sheetData sheetId="26">
        <row r="2">
          <cell r="E2">
            <v>23200</v>
          </cell>
        </row>
      </sheetData>
      <sheetData sheetId="27">
        <row r="2">
          <cell r="E2">
            <v>23200</v>
          </cell>
        </row>
      </sheetData>
      <sheetData sheetId="28">
        <row r="2">
          <cell r="E2">
            <v>23200</v>
          </cell>
        </row>
      </sheetData>
      <sheetData sheetId="29">
        <row r="2">
          <cell r="E2">
            <v>23200</v>
          </cell>
        </row>
      </sheetData>
      <sheetData sheetId="30">
        <row r="2">
          <cell r="E2">
            <v>23200</v>
          </cell>
        </row>
      </sheetData>
      <sheetData sheetId="31">
        <row r="2">
          <cell r="E2">
            <v>23200</v>
          </cell>
        </row>
      </sheetData>
      <sheetData sheetId="32">
        <row r="2">
          <cell r="E2">
            <v>23200</v>
          </cell>
        </row>
      </sheetData>
      <sheetData sheetId="33">
        <row r="2">
          <cell r="E2">
            <v>23200</v>
          </cell>
        </row>
      </sheetData>
      <sheetData sheetId="34">
        <row r="2">
          <cell r="E2">
            <v>23200</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sheetData sheetId="1434" refreshError="1"/>
      <sheetData sheetId="1435" refreshError="1"/>
      <sheetData sheetId="1436" refreshError="1"/>
      <sheetData sheetId="1437" refreshError="1"/>
      <sheetData sheetId="1438" refreshError="1"/>
      <sheetData sheetId="1439"/>
      <sheetData sheetId="1440" refreshError="1"/>
      <sheetData sheetId="1441" refreshError="1"/>
      <sheetData sheetId="1442" refreshError="1"/>
      <sheetData sheetId="1443" refreshError="1"/>
      <sheetData sheetId="1444" refreshError="1"/>
      <sheetData sheetId="1445"/>
      <sheetData sheetId="1446" refreshError="1"/>
      <sheetData sheetId="1447"/>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sheetData sheetId="2122"/>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sheetData sheetId="2134"/>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sheetData sheetId="2158"/>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efreshError="1"/>
      <sheetData sheetId="2853" refreshError="1"/>
      <sheetData sheetId="2854" refreshError="1"/>
      <sheetData sheetId="2855" refreshError="1"/>
      <sheetData sheetId="2856" refreshError="1"/>
      <sheetData sheetId="2857" refreshError="1"/>
      <sheetData sheetId="2858" refreshError="1"/>
      <sheetData sheetId="2859" refreshError="1"/>
      <sheetData sheetId="2860" refreshError="1"/>
      <sheetData sheetId="2861" refreshError="1"/>
      <sheetData sheetId="2862" refreshError="1"/>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sheetData sheetId="2914"/>
      <sheetData sheetId="2915"/>
      <sheetData sheetId="2916"/>
      <sheetData sheetId="2917"/>
      <sheetData sheetId="2918"/>
      <sheetData sheetId="2919"/>
      <sheetData sheetId="2920"/>
      <sheetData sheetId="2921"/>
      <sheetData sheetId="2922"/>
      <sheetData sheetId="2923"/>
      <sheetData sheetId="2924"/>
      <sheetData sheetId="2925"/>
      <sheetData sheetId="2926"/>
      <sheetData sheetId="2927"/>
      <sheetData sheetId="2928"/>
      <sheetData sheetId="2929"/>
      <sheetData sheetId="2930"/>
      <sheetData sheetId="2931"/>
      <sheetData sheetId="2932"/>
      <sheetData sheetId="2933"/>
      <sheetData sheetId="2934"/>
      <sheetData sheetId="2935"/>
      <sheetData sheetId="2936"/>
      <sheetData sheetId="2937"/>
      <sheetData sheetId="2938"/>
      <sheetData sheetId="2939"/>
      <sheetData sheetId="2940"/>
      <sheetData sheetId="2941"/>
      <sheetData sheetId="2942"/>
      <sheetData sheetId="2943"/>
      <sheetData sheetId="2944"/>
      <sheetData sheetId="2945"/>
      <sheetData sheetId="2946"/>
      <sheetData sheetId="2947"/>
      <sheetData sheetId="2948"/>
      <sheetData sheetId="2949"/>
      <sheetData sheetId="2950"/>
      <sheetData sheetId="2951"/>
      <sheetData sheetId="2952"/>
      <sheetData sheetId="2953"/>
      <sheetData sheetId="2954"/>
      <sheetData sheetId="2955"/>
      <sheetData sheetId="2956"/>
      <sheetData sheetId="2957"/>
      <sheetData sheetId="2958"/>
      <sheetData sheetId="2959"/>
      <sheetData sheetId="2960"/>
      <sheetData sheetId="2961"/>
      <sheetData sheetId="2962"/>
      <sheetData sheetId="2963"/>
      <sheetData sheetId="2964"/>
      <sheetData sheetId="2965"/>
      <sheetData sheetId="2966"/>
      <sheetData sheetId="2967"/>
      <sheetData sheetId="2968"/>
      <sheetData sheetId="2969"/>
      <sheetData sheetId="2970"/>
      <sheetData sheetId="2971"/>
      <sheetData sheetId="2972"/>
      <sheetData sheetId="2973"/>
      <sheetData sheetId="2974"/>
      <sheetData sheetId="2975"/>
      <sheetData sheetId="2976"/>
      <sheetData sheetId="2977"/>
      <sheetData sheetId="2978"/>
      <sheetData sheetId="2979"/>
      <sheetData sheetId="2980"/>
      <sheetData sheetId="2981"/>
      <sheetData sheetId="2982"/>
      <sheetData sheetId="2983"/>
      <sheetData sheetId="2984"/>
      <sheetData sheetId="2985"/>
      <sheetData sheetId="2986"/>
      <sheetData sheetId="2987"/>
      <sheetData sheetId="2988"/>
      <sheetData sheetId="2989"/>
      <sheetData sheetId="2990"/>
      <sheetData sheetId="2991"/>
      <sheetData sheetId="2992"/>
      <sheetData sheetId="2993"/>
      <sheetData sheetId="2994"/>
      <sheetData sheetId="2995"/>
      <sheetData sheetId="2996"/>
      <sheetData sheetId="2997"/>
      <sheetData sheetId="2998"/>
      <sheetData sheetId="2999"/>
      <sheetData sheetId="3000"/>
      <sheetData sheetId="3001"/>
      <sheetData sheetId="3002"/>
      <sheetData sheetId="3003"/>
      <sheetData sheetId="3004"/>
      <sheetData sheetId="3005"/>
      <sheetData sheetId="3006"/>
      <sheetData sheetId="3007"/>
      <sheetData sheetId="3008"/>
      <sheetData sheetId="3009"/>
      <sheetData sheetId="3010"/>
      <sheetData sheetId="3011"/>
      <sheetData sheetId="3012"/>
      <sheetData sheetId="3013"/>
      <sheetData sheetId="3014"/>
      <sheetData sheetId="3015"/>
      <sheetData sheetId="3016"/>
      <sheetData sheetId="3017"/>
      <sheetData sheetId="3018"/>
      <sheetData sheetId="3019"/>
      <sheetData sheetId="3020"/>
      <sheetData sheetId="3021"/>
      <sheetData sheetId="3022"/>
      <sheetData sheetId="3023"/>
      <sheetData sheetId="3024"/>
      <sheetData sheetId="3025"/>
      <sheetData sheetId="3026"/>
      <sheetData sheetId="3027"/>
      <sheetData sheetId="3028"/>
      <sheetData sheetId="3029"/>
      <sheetData sheetId="3030"/>
      <sheetData sheetId="3031"/>
      <sheetData sheetId="3032"/>
      <sheetData sheetId="3033"/>
      <sheetData sheetId="3034"/>
      <sheetData sheetId="3035"/>
      <sheetData sheetId="3036"/>
      <sheetData sheetId="3037"/>
      <sheetData sheetId="3038"/>
      <sheetData sheetId="3039"/>
      <sheetData sheetId="3040"/>
      <sheetData sheetId="3041"/>
      <sheetData sheetId="3042"/>
      <sheetData sheetId="3043"/>
      <sheetData sheetId="3044"/>
      <sheetData sheetId="3045"/>
      <sheetData sheetId="3046"/>
      <sheetData sheetId="3047"/>
      <sheetData sheetId="3048"/>
      <sheetData sheetId="3049"/>
      <sheetData sheetId="3050"/>
      <sheetData sheetId="3051"/>
      <sheetData sheetId="3052"/>
      <sheetData sheetId="3053"/>
      <sheetData sheetId="3054"/>
      <sheetData sheetId="3055"/>
      <sheetData sheetId="3056"/>
      <sheetData sheetId="3057"/>
      <sheetData sheetId="3058"/>
      <sheetData sheetId="3059"/>
      <sheetData sheetId="3060"/>
      <sheetData sheetId="3061"/>
      <sheetData sheetId="3062"/>
      <sheetData sheetId="3063"/>
      <sheetData sheetId="3064"/>
      <sheetData sheetId="3065"/>
      <sheetData sheetId="3066"/>
      <sheetData sheetId="3067"/>
      <sheetData sheetId="3068"/>
      <sheetData sheetId="3069"/>
      <sheetData sheetId="3070"/>
      <sheetData sheetId="3071"/>
      <sheetData sheetId="3072"/>
      <sheetData sheetId="3073"/>
      <sheetData sheetId="3074"/>
      <sheetData sheetId="3075"/>
      <sheetData sheetId="3076"/>
      <sheetData sheetId="3077"/>
      <sheetData sheetId="3078"/>
      <sheetData sheetId="3079"/>
      <sheetData sheetId="3080"/>
      <sheetData sheetId="3081"/>
      <sheetData sheetId="3082"/>
      <sheetData sheetId="3083"/>
      <sheetData sheetId="3084"/>
      <sheetData sheetId="3085"/>
      <sheetData sheetId="3086"/>
      <sheetData sheetId="3087"/>
      <sheetData sheetId="3088"/>
      <sheetData sheetId="3089"/>
      <sheetData sheetId="3090"/>
      <sheetData sheetId="3091"/>
      <sheetData sheetId="3092"/>
      <sheetData sheetId="3093"/>
      <sheetData sheetId="3094"/>
      <sheetData sheetId="3095"/>
      <sheetData sheetId="3096"/>
      <sheetData sheetId="3097"/>
      <sheetData sheetId="3098"/>
      <sheetData sheetId="3099"/>
      <sheetData sheetId="3100"/>
      <sheetData sheetId="3101"/>
      <sheetData sheetId="3102"/>
      <sheetData sheetId="3103"/>
      <sheetData sheetId="3104"/>
      <sheetData sheetId="3105"/>
      <sheetData sheetId="3106"/>
      <sheetData sheetId="3107"/>
      <sheetData sheetId="3108"/>
      <sheetData sheetId="3109"/>
      <sheetData sheetId="3110"/>
      <sheetData sheetId="3111"/>
      <sheetData sheetId="3112"/>
      <sheetData sheetId="3113"/>
      <sheetData sheetId="3114"/>
      <sheetData sheetId="3115"/>
      <sheetData sheetId="3116"/>
      <sheetData sheetId="3117"/>
      <sheetData sheetId="3118"/>
      <sheetData sheetId="3119"/>
      <sheetData sheetId="3120"/>
      <sheetData sheetId="3121"/>
      <sheetData sheetId="3122"/>
      <sheetData sheetId="3123"/>
      <sheetData sheetId="3124"/>
      <sheetData sheetId="3125"/>
      <sheetData sheetId="3126"/>
      <sheetData sheetId="3127" refreshError="1"/>
      <sheetData sheetId="3128"/>
      <sheetData sheetId="3129"/>
      <sheetData sheetId="3130"/>
      <sheetData sheetId="3131"/>
      <sheetData sheetId="3132"/>
      <sheetData sheetId="3133"/>
      <sheetData sheetId="3134"/>
      <sheetData sheetId="3135"/>
      <sheetData sheetId="3136"/>
      <sheetData sheetId="3137"/>
      <sheetData sheetId="3138"/>
      <sheetData sheetId="3139"/>
      <sheetData sheetId="3140"/>
      <sheetData sheetId="3141"/>
      <sheetData sheetId="3142"/>
      <sheetData sheetId="3143"/>
      <sheetData sheetId="3144"/>
      <sheetData sheetId="3145"/>
      <sheetData sheetId="3146"/>
      <sheetData sheetId="3147"/>
      <sheetData sheetId="3148"/>
      <sheetData sheetId="3149"/>
      <sheetData sheetId="3150"/>
      <sheetData sheetId="3151"/>
      <sheetData sheetId="3152"/>
      <sheetData sheetId="3153"/>
      <sheetData sheetId="3154"/>
      <sheetData sheetId="3155"/>
      <sheetData sheetId="3156"/>
      <sheetData sheetId="3157"/>
      <sheetData sheetId="3158"/>
      <sheetData sheetId="3159"/>
      <sheetData sheetId="3160"/>
      <sheetData sheetId="3161"/>
      <sheetData sheetId="3162"/>
      <sheetData sheetId="3163"/>
      <sheetData sheetId="3164"/>
      <sheetData sheetId="3165"/>
      <sheetData sheetId="3166"/>
      <sheetData sheetId="3167"/>
      <sheetData sheetId="3168"/>
      <sheetData sheetId="3169"/>
      <sheetData sheetId="3170"/>
      <sheetData sheetId="3171"/>
      <sheetData sheetId="3172"/>
      <sheetData sheetId="3173"/>
      <sheetData sheetId="3174"/>
      <sheetData sheetId="3175"/>
      <sheetData sheetId="3176"/>
      <sheetData sheetId="3177"/>
      <sheetData sheetId="3178"/>
      <sheetData sheetId="3179"/>
      <sheetData sheetId="3180"/>
      <sheetData sheetId="3181"/>
      <sheetData sheetId="3182"/>
      <sheetData sheetId="3183"/>
      <sheetData sheetId="3184"/>
      <sheetData sheetId="3185"/>
      <sheetData sheetId="3186"/>
      <sheetData sheetId="3187"/>
      <sheetData sheetId="3188"/>
      <sheetData sheetId="3189"/>
      <sheetData sheetId="3190"/>
      <sheetData sheetId="3191"/>
      <sheetData sheetId="3192"/>
      <sheetData sheetId="3193"/>
      <sheetData sheetId="3194"/>
      <sheetData sheetId="3195"/>
      <sheetData sheetId="3196"/>
      <sheetData sheetId="3197"/>
      <sheetData sheetId="3198"/>
      <sheetData sheetId="3199"/>
      <sheetData sheetId="3200"/>
      <sheetData sheetId="3201"/>
      <sheetData sheetId="3202"/>
      <sheetData sheetId="3203"/>
      <sheetData sheetId="3204"/>
      <sheetData sheetId="3205"/>
      <sheetData sheetId="3206"/>
      <sheetData sheetId="3207"/>
      <sheetData sheetId="3208"/>
      <sheetData sheetId="3209"/>
      <sheetData sheetId="3210"/>
      <sheetData sheetId="3211"/>
      <sheetData sheetId="3212"/>
      <sheetData sheetId="3213"/>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sheetData sheetId="3261"/>
      <sheetData sheetId="3262"/>
      <sheetData sheetId="3263"/>
      <sheetData sheetId="3264"/>
      <sheetData sheetId="3265"/>
      <sheetData sheetId="3266"/>
      <sheetData sheetId="3267"/>
      <sheetData sheetId="3268"/>
      <sheetData sheetId="3269"/>
      <sheetData sheetId="3270"/>
      <sheetData sheetId="3271"/>
      <sheetData sheetId="3272"/>
      <sheetData sheetId="3273"/>
      <sheetData sheetId="3274"/>
      <sheetData sheetId="3275"/>
      <sheetData sheetId="3276"/>
      <sheetData sheetId="3277"/>
      <sheetData sheetId="3278"/>
      <sheetData sheetId="3279"/>
      <sheetData sheetId="3280"/>
      <sheetData sheetId="3281"/>
      <sheetData sheetId="3282"/>
      <sheetData sheetId="3283"/>
      <sheetData sheetId="3284"/>
      <sheetData sheetId="3285"/>
      <sheetData sheetId="3286"/>
      <sheetData sheetId="3287"/>
      <sheetData sheetId="3288"/>
      <sheetData sheetId="3289"/>
      <sheetData sheetId="3290"/>
      <sheetData sheetId="3291"/>
      <sheetData sheetId="3292"/>
      <sheetData sheetId="3293"/>
      <sheetData sheetId="3294"/>
      <sheetData sheetId="3295"/>
      <sheetData sheetId="3296"/>
      <sheetData sheetId="3297"/>
      <sheetData sheetId="3298"/>
      <sheetData sheetId="3299"/>
      <sheetData sheetId="3300"/>
      <sheetData sheetId="3301"/>
      <sheetData sheetId="3302"/>
      <sheetData sheetId="3303"/>
      <sheetData sheetId="3304"/>
      <sheetData sheetId="3305"/>
      <sheetData sheetId="3306"/>
      <sheetData sheetId="3307"/>
      <sheetData sheetId="3308"/>
      <sheetData sheetId="3309"/>
      <sheetData sheetId="3310"/>
      <sheetData sheetId="3311"/>
      <sheetData sheetId="3312"/>
      <sheetData sheetId="3313"/>
      <sheetData sheetId="3314"/>
      <sheetData sheetId="3315"/>
      <sheetData sheetId="3316"/>
      <sheetData sheetId="3317"/>
      <sheetData sheetId="3318"/>
      <sheetData sheetId="3319"/>
      <sheetData sheetId="3320"/>
      <sheetData sheetId="3321"/>
      <sheetData sheetId="3322"/>
      <sheetData sheetId="3323"/>
      <sheetData sheetId="3324"/>
      <sheetData sheetId="3325"/>
      <sheetData sheetId="3326"/>
      <sheetData sheetId="3327"/>
      <sheetData sheetId="3328"/>
      <sheetData sheetId="3329"/>
      <sheetData sheetId="3330"/>
      <sheetData sheetId="3331"/>
      <sheetData sheetId="3332"/>
      <sheetData sheetId="3333"/>
      <sheetData sheetId="3334"/>
      <sheetData sheetId="3335"/>
      <sheetData sheetId="3336"/>
      <sheetData sheetId="3337"/>
      <sheetData sheetId="3338"/>
      <sheetData sheetId="3339"/>
      <sheetData sheetId="3340"/>
      <sheetData sheetId="3341"/>
      <sheetData sheetId="3342"/>
      <sheetData sheetId="3343"/>
      <sheetData sheetId="3344"/>
      <sheetData sheetId="3345"/>
      <sheetData sheetId="3346"/>
      <sheetData sheetId="3347"/>
      <sheetData sheetId="3348"/>
      <sheetData sheetId="3349"/>
      <sheetData sheetId="3350"/>
      <sheetData sheetId="3351"/>
      <sheetData sheetId="3352"/>
      <sheetData sheetId="3353"/>
      <sheetData sheetId="3354"/>
      <sheetData sheetId="3355"/>
      <sheetData sheetId="3356"/>
      <sheetData sheetId="3357"/>
      <sheetData sheetId="3358"/>
      <sheetData sheetId="3359"/>
      <sheetData sheetId="3360"/>
      <sheetData sheetId="3361"/>
      <sheetData sheetId="3362"/>
      <sheetData sheetId="3363"/>
      <sheetData sheetId="3364"/>
      <sheetData sheetId="3365"/>
      <sheetData sheetId="3366"/>
      <sheetData sheetId="3367"/>
      <sheetData sheetId="3368"/>
      <sheetData sheetId="3369"/>
      <sheetData sheetId="3370"/>
      <sheetData sheetId="3371"/>
      <sheetData sheetId="3372"/>
      <sheetData sheetId="3373"/>
      <sheetData sheetId="3374"/>
      <sheetData sheetId="3375"/>
      <sheetData sheetId="3376"/>
      <sheetData sheetId="3377"/>
      <sheetData sheetId="3378"/>
      <sheetData sheetId="3379"/>
      <sheetData sheetId="3380"/>
      <sheetData sheetId="3381"/>
      <sheetData sheetId="3382"/>
      <sheetData sheetId="3383"/>
      <sheetData sheetId="3384"/>
      <sheetData sheetId="3385"/>
      <sheetData sheetId="3386"/>
      <sheetData sheetId="3387"/>
      <sheetData sheetId="3388"/>
      <sheetData sheetId="3389"/>
      <sheetData sheetId="3390"/>
      <sheetData sheetId="3391"/>
      <sheetData sheetId="3392"/>
      <sheetData sheetId="3393"/>
      <sheetData sheetId="3394"/>
      <sheetData sheetId="3395"/>
      <sheetData sheetId="3396"/>
      <sheetData sheetId="3397"/>
      <sheetData sheetId="3398"/>
      <sheetData sheetId="3399"/>
      <sheetData sheetId="3400"/>
      <sheetData sheetId="3401"/>
      <sheetData sheetId="3402"/>
      <sheetData sheetId="3403"/>
      <sheetData sheetId="3404"/>
      <sheetData sheetId="3405"/>
      <sheetData sheetId="3406"/>
      <sheetData sheetId="3407"/>
      <sheetData sheetId="3408"/>
      <sheetData sheetId="3409"/>
      <sheetData sheetId="3410"/>
      <sheetData sheetId="3411"/>
      <sheetData sheetId="3412"/>
      <sheetData sheetId="3413"/>
      <sheetData sheetId="3414"/>
      <sheetData sheetId="3415"/>
      <sheetData sheetId="3416"/>
      <sheetData sheetId="3417"/>
      <sheetData sheetId="3418"/>
      <sheetData sheetId="3419"/>
      <sheetData sheetId="3420"/>
      <sheetData sheetId="3421"/>
      <sheetData sheetId="3422"/>
      <sheetData sheetId="3423"/>
      <sheetData sheetId="3424"/>
      <sheetData sheetId="3425"/>
      <sheetData sheetId="3426"/>
      <sheetData sheetId="3427"/>
      <sheetData sheetId="3428"/>
      <sheetData sheetId="3429"/>
      <sheetData sheetId="3430"/>
      <sheetData sheetId="3431"/>
      <sheetData sheetId="3432"/>
      <sheetData sheetId="3433"/>
      <sheetData sheetId="3434"/>
      <sheetData sheetId="3435"/>
      <sheetData sheetId="3436"/>
      <sheetData sheetId="3437"/>
      <sheetData sheetId="3438"/>
      <sheetData sheetId="3439"/>
      <sheetData sheetId="3440"/>
      <sheetData sheetId="3441"/>
      <sheetData sheetId="3442"/>
      <sheetData sheetId="3443"/>
      <sheetData sheetId="3444"/>
      <sheetData sheetId="3445"/>
      <sheetData sheetId="3446"/>
      <sheetData sheetId="3447"/>
      <sheetData sheetId="3448"/>
      <sheetData sheetId="3449"/>
      <sheetData sheetId="3450"/>
      <sheetData sheetId="3451"/>
      <sheetData sheetId="3452"/>
      <sheetData sheetId="3453"/>
      <sheetData sheetId="3454"/>
      <sheetData sheetId="3455"/>
      <sheetData sheetId="3456"/>
      <sheetData sheetId="3457"/>
      <sheetData sheetId="3458"/>
      <sheetData sheetId="3459"/>
      <sheetData sheetId="3460"/>
      <sheetData sheetId="3461"/>
      <sheetData sheetId="3462"/>
      <sheetData sheetId="3463"/>
      <sheetData sheetId="3464"/>
      <sheetData sheetId="3465"/>
      <sheetData sheetId="3466"/>
      <sheetData sheetId="3467"/>
      <sheetData sheetId="3468"/>
      <sheetData sheetId="3469"/>
      <sheetData sheetId="3470"/>
      <sheetData sheetId="3471"/>
      <sheetData sheetId="3472"/>
      <sheetData sheetId="3473"/>
      <sheetData sheetId="3474"/>
      <sheetData sheetId="3475"/>
      <sheetData sheetId="3476"/>
      <sheetData sheetId="3477"/>
      <sheetData sheetId="3478"/>
      <sheetData sheetId="3479"/>
      <sheetData sheetId="3480"/>
      <sheetData sheetId="3481"/>
      <sheetData sheetId="3482"/>
      <sheetData sheetId="3483"/>
      <sheetData sheetId="3484"/>
      <sheetData sheetId="3485"/>
      <sheetData sheetId="3486"/>
      <sheetData sheetId="3487"/>
      <sheetData sheetId="3488"/>
      <sheetData sheetId="3489"/>
      <sheetData sheetId="3490"/>
      <sheetData sheetId="3491"/>
      <sheetData sheetId="3492"/>
      <sheetData sheetId="3493"/>
      <sheetData sheetId="3494"/>
      <sheetData sheetId="3495"/>
      <sheetData sheetId="3496"/>
      <sheetData sheetId="3497"/>
      <sheetData sheetId="3498"/>
      <sheetData sheetId="3499"/>
      <sheetData sheetId="3500"/>
      <sheetData sheetId="3501"/>
      <sheetData sheetId="3502"/>
      <sheetData sheetId="3503"/>
      <sheetData sheetId="3504"/>
      <sheetData sheetId="3505"/>
      <sheetData sheetId="3506"/>
      <sheetData sheetId="3507"/>
      <sheetData sheetId="3508"/>
      <sheetData sheetId="3509"/>
      <sheetData sheetId="3510"/>
      <sheetData sheetId="3511"/>
      <sheetData sheetId="3512"/>
      <sheetData sheetId="3513"/>
      <sheetData sheetId="3514"/>
      <sheetData sheetId="3515"/>
      <sheetData sheetId="3516"/>
      <sheetData sheetId="3517"/>
      <sheetData sheetId="3518"/>
      <sheetData sheetId="3519"/>
      <sheetData sheetId="3520"/>
      <sheetData sheetId="3521"/>
      <sheetData sheetId="3522"/>
      <sheetData sheetId="3523"/>
      <sheetData sheetId="3524"/>
      <sheetData sheetId="3525"/>
      <sheetData sheetId="3526"/>
      <sheetData sheetId="3527"/>
      <sheetData sheetId="3528"/>
      <sheetData sheetId="3529"/>
      <sheetData sheetId="3530"/>
      <sheetData sheetId="3531"/>
      <sheetData sheetId="3532"/>
      <sheetData sheetId="3533"/>
      <sheetData sheetId="3534"/>
      <sheetData sheetId="3535"/>
      <sheetData sheetId="3536"/>
      <sheetData sheetId="3537"/>
      <sheetData sheetId="3538"/>
      <sheetData sheetId="3539"/>
      <sheetData sheetId="3540"/>
      <sheetData sheetId="3541"/>
      <sheetData sheetId="3542"/>
      <sheetData sheetId="3543"/>
      <sheetData sheetId="3544"/>
      <sheetData sheetId="3545"/>
      <sheetData sheetId="3546"/>
      <sheetData sheetId="3547"/>
      <sheetData sheetId="3548"/>
      <sheetData sheetId="3549"/>
      <sheetData sheetId="3550"/>
      <sheetData sheetId="3551"/>
      <sheetData sheetId="3552"/>
      <sheetData sheetId="3553"/>
      <sheetData sheetId="3554"/>
      <sheetData sheetId="3555"/>
      <sheetData sheetId="3556"/>
      <sheetData sheetId="3557"/>
      <sheetData sheetId="3558"/>
      <sheetData sheetId="3559"/>
      <sheetData sheetId="3560"/>
      <sheetData sheetId="3561"/>
      <sheetData sheetId="3562"/>
      <sheetData sheetId="3563"/>
      <sheetData sheetId="3564"/>
      <sheetData sheetId="3565"/>
      <sheetData sheetId="3566"/>
      <sheetData sheetId="3567"/>
      <sheetData sheetId="3568"/>
      <sheetData sheetId="3569"/>
      <sheetData sheetId="3570"/>
      <sheetData sheetId="3571"/>
      <sheetData sheetId="3572"/>
      <sheetData sheetId="3573"/>
      <sheetData sheetId="3574"/>
      <sheetData sheetId="3575"/>
      <sheetData sheetId="3576"/>
      <sheetData sheetId="3577"/>
      <sheetData sheetId="3578"/>
      <sheetData sheetId="3579"/>
      <sheetData sheetId="3580"/>
      <sheetData sheetId="3581"/>
      <sheetData sheetId="3582"/>
      <sheetData sheetId="3583"/>
      <sheetData sheetId="3584"/>
      <sheetData sheetId="3585"/>
      <sheetData sheetId="3586"/>
      <sheetData sheetId="3587"/>
      <sheetData sheetId="3588"/>
      <sheetData sheetId="3589"/>
      <sheetData sheetId="3590"/>
      <sheetData sheetId="3591"/>
      <sheetData sheetId="3592"/>
      <sheetData sheetId="3593"/>
      <sheetData sheetId="3594"/>
      <sheetData sheetId="3595"/>
      <sheetData sheetId="3596"/>
      <sheetData sheetId="3597"/>
      <sheetData sheetId="3598"/>
      <sheetData sheetId="3599"/>
      <sheetData sheetId="3600"/>
      <sheetData sheetId="3601"/>
      <sheetData sheetId="3602"/>
      <sheetData sheetId="3603"/>
      <sheetData sheetId="3604"/>
      <sheetData sheetId="3605"/>
      <sheetData sheetId="3606"/>
      <sheetData sheetId="3607"/>
      <sheetData sheetId="3608"/>
      <sheetData sheetId="3609"/>
      <sheetData sheetId="3610"/>
      <sheetData sheetId="3611"/>
      <sheetData sheetId="3612"/>
      <sheetData sheetId="3613"/>
      <sheetData sheetId="3614"/>
      <sheetData sheetId="3615"/>
      <sheetData sheetId="3616"/>
      <sheetData sheetId="3617"/>
      <sheetData sheetId="3618"/>
      <sheetData sheetId="3619"/>
      <sheetData sheetId="3620"/>
      <sheetData sheetId="3621"/>
      <sheetData sheetId="3622"/>
      <sheetData sheetId="3623"/>
      <sheetData sheetId="3624"/>
      <sheetData sheetId="3625"/>
      <sheetData sheetId="3626"/>
      <sheetData sheetId="3627"/>
      <sheetData sheetId="3628"/>
      <sheetData sheetId="3629"/>
      <sheetData sheetId="3630"/>
      <sheetData sheetId="3631"/>
      <sheetData sheetId="3632"/>
      <sheetData sheetId="3633"/>
      <sheetData sheetId="3634"/>
      <sheetData sheetId="3635"/>
      <sheetData sheetId="3636"/>
      <sheetData sheetId="3637"/>
      <sheetData sheetId="3638"/>
      <sheetData sheetId="3639"/>
      <sheetData sheetId="3640"/>
      <sheetData sheetId="3641"/>
      <sheetData sheetId="3642"/>
      <sheetData sheetId="3643"/>
      <sheetData sheetId="3644"/>
      <sheetData sheetId="3645"/>
      <sheetData sheetId="3646"/>
      <sheetData sheetId="3647"/>
      <sheetData sheetId="3648"/>
      <sheetData sheetId="3649"/>
      <sheetData sheetId="3650"/>
      <sheetData sheetId="3651"/>
      <sheetData sheetId="3652"/>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refreshError="1"/>
      <sheetData sheetId="3819" refreshError="1"/>
      <sheetData sheetId="3820" refreshError="1"/>
      <sheetData sheetId="3821" refreshError="1"/>
      <sheetData sheetId="3822" refreshError="1"/>
      <sheetData sheetId="3823" refreshError="1"/>
      <sheetData sheetId="3824" refreshError="1"/>
      <sheetData sheetId="3825" refreshError="1"/>
      <sheetData sheetId="3826" refreshError="1"/>
      <sheetData sheetId="3827" refreshError="1"/>
      <sheetData sheetId="3828" refreshError="1"/>
      <sheetData sheetId="3829" refreshError="1"/>
      <sheetData sheetId="3830" refreshError="1"/>
      <sheetData sheetId="3831" refreshError="1"/>
      <sheetData sheetId="3832" refreshError="1"/>
      <sheetData sheetId="3833" refreshError="1"/>
      <sheetData sheetId="3834" refreshError="1"/>
      <sheetData sheetId="3835" refreshError="1"/>
      <sheetData sheetId="3836" refreshError="1"/>
      <sheetData sheetId="3837" refreshError="1"/>
      <sheetData sheetId="3838" refreshError="1"/>
      <sheetData sheetId="3839" refreshError="1"/>
      <sheetData sheetId="3840" refreshError="1"/>
      <sheetData sheetId="3841" refreshError="1"/>
      <sheetData sheetId="3842" refreshError="1"/>
      <sheetData sheetId="3843" refreshError="1"/>
      <sheetData sheetId="3844" refreshError="1"/>
      <sheetData sheetId="3845" refreshError="1"/>
      <sheetData sheetId="3846" refreshError="1"/>
      <sheetData sheetId="3847" refreshError="1"/>
      <sheetData sheetId="3848" refreshError="1"/>
      <sheetData sheetId="3849" refreshError="1"/>
      <sheetData sheetId="3850" refreshError="1"/>
      <sheetData sheetId="3851" refreshError="1"/>
      <sheetData sheetId="3852" refreshError="1"/>
      <sheetData sheetId="3853" refreshError="1"/>
      <sheetData sheetId="3854" refreshError="1"/>
      <sheetData sheetId="3855" refreshError="1"/>
      <sheetData sheetId="3856" refreshError="1"/>
      <sheetData sheetId="3857" refreshError="1"/>
      <sheetData sheetId="3858" refreshError="1"/>
      <sheetData sheetId="3859" refreshError="1"/>
      <sheetData sheetId="3860" refreshError="1"/>
      <sheetData sheetId="3861" refreshError="1"/>
      <sheetData sheetId="3862" refreshError="1"/>
      <sheetData sheetId="3863" refreshError="1"/>
      <sheetData sheetId="3864"/>
      <sheetData sheetId="3865"/>
      <sheetData sheetId="3866" refreshError="1"/>
      <sheetData sheetId="3867" refreshError="1"/>
      <sheetData sheetId="3868" refreshError="1"/>
      <sheetData sheetId="3869" refreshError="1"/>
      <sheetData sheetId="3870" refreshError="1"/>
      <sheetData sheetId="3871" refreshError="1"/>
      <sheetData sheetId="3872" refreshError="1"/>
      <sheetData sheetId="3873" refreshError="1"/>
      <sheetData sheetId="3874" refreshError="1"/>
      <sheetData sheetId="3875" refreshError="1"/>
      <sheetData sheetId="3876" refreshError="1"/>
      <sheetData sheetId="3877" refreshError="1"/>
      <sheetData sheetId="3878" refreshError="1"/>
      <sheetData sheetId="3879" refreshError="1"/>
      <sheetData sheetId="3880" refreshError="1"/>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refreshError="1"/>
      <sheetData sheetId="3892" refreshError="1"/>
      <sheetData sheetId="3893" refreshError="1"/>
      <sheetData sheetId="3894" refreshError="1"/>
      <sheetData sheetId="3895" refreshError="1"/>
      <sheetData sheetId="3896" refreshError="1"/>
      <sheetData sheetId="3897" refreshError="1"/>
      <sheetData sheetId="3898" refreshError="1"/>
      <sheetData sheetId="3899" refreshError="1"/>
      <sheetData sheetId="3900" refreshError="1"/>
      <sheetData sheetId="3901" refreshError="1"/>
      <sheetData sheetId="3902" refreshError="1"/>
      <sheetData sheetId="3903" refreshError="1"/>
      <sheetData sheetId="3904" refreshError="1"/>
      <sheetData sheetId="3905" refreshError="1"/>
      <sheetData sheetId="3906" refreshError="1"/>
      <sheetData sheetId="3907" refreshError="1"/>
      <sheetData sheetId="3908" refreshError="1"/>
      <sheetData sheetId="3909" refreshError="1"/>
      <sheetData sheetId="3910" refreshError="1"/>
      <sheetData sheetId="3911" refreshError="1"/>
      <sheetData sheetId="3912" refreshError="1"/>
      <sheetData sheetId="3913" refreshError="1"/>
      <sheetData sheetId="3914" refreshError="1"/>
      <sheetData sheetId="3915" refreshError="1"/>
      <sheetData sheetId="3916" refreshError="1"/>
      <sheetData sheetId="3917" refreshError="1"/>
      <sheetData sheetId="3918" refreshError="1"/>
      <sheetData sheetId="3919" refreshError="1"/>
      <sheetData sheetId="3920" refreshError="1"/>
      <sheetData sheetId="3921" refreshError="1"/>
      <sheetData sheetId="3922" refreshError="1"/>
      <sheetData sheetId="3923" refreshError="1"/>
      <sheetData sheetId="3924" refreshError="1"/>
      <sheetData sheetId="3925" refreshError="1"/>
      <sheetData sheetId="3926" refreshError="1"/>
      <sheetData sheetId="3927" refreshError="1"/>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refreshError="1"/>
      <sheetData sheetId="3942" refreshError="1"/>
      <sheetData sheetId="3943" refreshError="1"/>
      <sheetData sheetId="3944" refreshError="1"/>
      <sheetData sheetId="3945" refreshError="1"/>
      <sheetData sheetId="3946" refreshError="1"/>
      <sheetData sheetId="3947" refreshError="1"/>
      <sheetData sheetId="3948" refreshError="1"/>
      <sheetData sheetId="3949" refreshError="1"/>
      <sheetData sheetId="3950" refreshError="1"/>
      <sheetData sheetId="3951" refreshError="1"/>
      <sheetData sheetId="3952" refreshError="1"/>
      <sheetData sheetId="3953" refreshError="1"/>
      <sheetData sheetId="3954" refreshError="1"/>
      <sheetData sheetId="3955" refreshError="1"/>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refreshError="1"/>
      <sheetData sheetId="3965" refreshError="1"/>
      <sheetData sheetId="3966" refreshError="1"/>
      <sheetData sheetId="3967" refreshError="1"/>
      <sheetData sheetId="3968" refreshError="1"/>
      <sheetData sheetId="3969" refreshError="1"/>
      <sheetData sheetId="3970" refreshError="1"/>
      <sheetData sheetId="3971" refreshError="1"/>
      <sheetData sheetId="3972" refreshError="1"/>
      <sheetData sheetId="3973" refreshError="1"/>
      <sheetData sheetId="3974" refreshError="1"/>
      <sheetData sheetId="3975" refreshError="1"/>
      <sheetData sheetId="3976" refreshError="1"/>
      <sheetData sheetId="3977" refreshError="1"/>
      <sheetData sheetId="3978" refreshError="1"/>
      <sheetData sheetId="3979" refreshError="1"/>
      <sheetData sheetId="3980" refreshError="1"/>
      <sheetData sheetId="3981" refreshError="1"/>
      <sheetData sheetId="3982" refreshError="1"/>
      <sheetData sheetId="3983" refreshError="1"/>
      <sheetData sheetId="3984" refreshError="1"/>
      <sheetData sheetId="3985" refreshError="1"/>
      <sheetData sheetId="3986" refreshError="1"/>
      <sheetData sheetId="3987" refreshError="1"/>
      <sheetData sheetId="3988" refreshError="1"/>
      <sheetData sheetId="3989" refreshError="1"/>
      <sheetData sheetId="3990" refreshError="1"/>
      <sheetData sheetId="3991" refreshError="1"/>
      <sheetData sheetId="3992" refreshError="1"/>
      <sheetData sheetId="3993" refreshError="1"/>
      <sheetData sheetId="3994" refreshError="1"/>
      <sheetData sheetId="3995" refreshError="1"/>
      <sheetData sheetId="3996" refreshError="1"/>
      <sheetData sheetId="3997" refreshError="1"/>
      <sheetData sheetId="3998" refreshError="1"/>
      <sheetData sheetId="3999" refreshError="1"/>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refreshError="1"/>
      <sheetData sheetId="4010" refreshError="1"/>
      <sheetData sheetId="4011" refreshError="1"/>
      <sheetData sheetId="4012" refreshError="1"/>
      <sheetData sheetId="4013" refreshError="1"/>
      <sheetData sheetId="4014" refreshError="1"/>
      <sheetData sheetId="4015" refreshError="1"/>
      <sheetData sheetId="4016" refreshError="1"/>
      <sheetData sheetId="4017" refreshError="1"/>
      <sheetData sheetId="4018" refreshError="1"/>
      <sheetData sheetId="4019" refreshError="1"/>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refreshError="1"/>
      <sheetData sheetId="4029" refreshError="1"/>
      <sheetData sheetId="4030" refreshError="1"/>
      <sheetData sheetId="4031" refreshError="1"/>
      <sheetData sheetId="4032" refreshError="1"/>
      <sheetData sheetId="4033" refreshError="1"/>
      <sheetData sheetId="4034" refreshError="1"/>
      <sheetData sheetId="4035" refreshError="1"/>
      <sheetData sheetId="4036" refreshError="1"/>
      <sheetData sheetId="4037" refreshError="1"/>
      <sheetData sheetId="4038" refreshError="1"/>
      <sheetData sheetId="4039" refreshError="1"/>
      <sheetData sheetId="4040" refreshError="1"/>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refreshError="1"/>
      <sheetData sheetId="4055" refreshError="1"/>
      <sheetData sheetId="4056" refreshError="1"/>
      <sheetData sheetId="4057" refreshError="1"/>
      <sheetData sheetId="4058" refreshError="1"/>
      <sheetData sheetId="4059" refreshError="1"/>
      <sheetData sheetId="4060" refreshError="1"/>
      <sheetData sheetId="4061" refreshError="1"/>
      <sheetData sheetId="4062" refreshError="1"/>
      <sheetData sheetId="4063" refreshError="1"/>
      <sheetData sheetId="4064" refreshError="1"/>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refreshError="1"/>
      <sheetData sheetId="4076" refreshError="1"/>
      <sheetData sheetId="4077" refreshError="1"/>
      <sheetData sheetId="4078" refreshError="1"/>
      <sheetData sheetId="4079" refreshError="1"/>
      <sheetData sheetId="4080" refreshError="1"/>
      <sheetData sheetId="4081" refreshError="1"/>
      <sheetData sheetId="4082" refreshError="1"/>
      <sheetData sheetId="4083" refreshError="1"/>
      <sheetData sheetId="4084" refreshError="1"/>
      <sheetData sheetId="4085" refreshError="1"/>
      <sheetData sheetId="4086" refreshError="1"/>
      <sheetData sheetId="4087" refreshError="1"/>
      <sheetData sheetId="4088" refreshError="1"/>
      <sheetData sheetId="4089" refreshError="1"/>
      <sheetData sheetId="4090" refreshError="1"/>
      <sheetData sheetId="4091" refreshError="1"/>
      <sheetData sheetId="4092" refreshError="1"/>
      <sheetData sheetId="4093" refreshError="1"/>
      <sheetData sheetId="4094" refreshError="1"/>
      <sheetData sheetId="4095" refreshError="1"/>
      <sheetData sheetId="4096" refreshError="1"/>
      <sheetData sheetId="4097" refreshError="1"/>
      <sheetData sheetId="4098" refreshError="1"/>
      <sheetData sheetId="4099" refreshError="1"/>
      <sheetData sheetId="4100" refreshError="1"/>
      <sheetData sheetId="4101" refreshError="1"/>
      <sheetData sheetId="4102" refreshError="1"/>
      <sheetData sheetId="4103" refreshError="1"/>
      <sheetData sheetId="4104" refreshError="1"/>
      <sheetData sheetId="4105" refreshError="1"/>
      <sheetData sheetId="4106" refreshError="1"/>
      <sheetData sheetId="4107" refreshError="1"/>
      <sheetData sheetId="4108" refreshError="1"/>
      <sheetData sheetId="4109" refreshError="1"/>
      <sheetData sheetId="4110" refreshError="1"/>
      <sheetData sheetId="4111" refreshError="1"/>
      <sheetData sheetId="4112" refreshError="1"/>
      <sheetData sheetId="4113" refreshError="1"/>
      <sheetData sheetId="4114" refreshError="1"/>
      <sheetData sheetId="4115" refreshError="1"/>
      <sheetData sheetId="4116" refreshError="1"/>
      <sheetData sheetId="4117" refreshError="1"/>
      <sheetData sheetId="4118" refreshError="1"/>
      <sheetData sheetId="4119" refreshError="1"/>
      <sheetData sheetId="4120" refreshError="1"/>
      <sheetData sheetId="4121" refreshError="1"/>
      <sheetData sheetId="4122" refreshError="1"/>
      <sheetData sheetId="4123" refreshError="1"/>
      <sheetData sheetId="4124" refreshError="1"/>
      <sheetData sheetId="4125" refreshError="1"/>
      <sheetData sheetId="4126" refreshError="1"/>
      <sheetData sheetId="4127" refreshError="1"/>
      <sheetData sheetId="4128" refreshError="1"/>
      <sheetData sheetId="4129" refreshError="1"/>
      <sheetData sheetId="4130" refreshError="1"/>
      <sheetData sheetId="4131" refreshError="1"/>
      <sheetData sheetId="4132" refreshError="1"/>
      <sheetData sheetId="4133" refreshError="1"/>
      <sheetData sheetId="4134" refreshError="1"/>
      <sheetData sheetId="4135" refreshError="1"/>
      <sheetData sheetId="4136" refreshError="1"/>
      <sheetData sheetId="4137" refreshError="1"/>
      <sheetData sheetId="4138" refreshError="1"/>
      <sheetData sheetId="4139" refreshError="1"/>
      <sheetData sheetId="4140" refreshError="1"/>
      <sheetData sheetId="4141" refreshError="1"/>
      <sheetData sheetId="4142" refreshError="1"/>
      <sheetData sheetId="4143" refreshError="1"/>
      <sheetData sheetId="4144" refreshError="1"/>
      <sheetData sheetId="4145" refreshError="1"/>
      <sheetData sheetId="4146" refreshError="1"/>
      <sheetData sheetId="4147" refreshError="1"/>
      <sheetData sheetId="4148" refreshError="1"/>
      <sheetData sheetId="4149" refreshError="1"/>
      <sheetData sheetId="4150" refreshError="1"/>
      <sheetData sheetId="4151" refreshError="1"/>
      <sheetData sheetId="4152" refreshError="1"/>
      <sheetData sheetId="4153" refreshError="1"/>
      <sheetData sheetId="4154" refreshError="1"/>
      <sheetData sheetId="4155" refreshError="1"/>
      <sheetData sheetId="4156" refreshError="1"/>
      <sheetData sheetId="4157" refreshError="1"/>
      <sheetData sheetId="4158" refreshError="1"/>
      <sheetData sheetId="4159" refreshError="1"/>
      <sheetData sheetId="4160" refreshError="1"/>
      <sheetData sheetId="4161" refreshError="1"/>
      <sheetData sheetId="4162" refreshError="1"/>
      <sheetData sheetId="4163" refreshError="1"/>
      <sheetData sheetId="4164" refreshError="1"/>
      <sheetData sheetId="4165" refreshError="1"/>
      <sheetData sheetId="4166" refreshError="1"/>
      <sheetData sheetId="4167" refreshError="1"/>
      <sheetData sheetId="4168" refreshError="1"/>
      <sheetData sheetId="4169" refreshError="1"/>
      <sheetData sheetId="4170" refreshError="1"/>
      <sheetData sheetId="4171" refreshError="1"/>
      <sheetData sheetId="4172" refreshError="1"/>
      <sheetData sheetId="4173" refreshError="1"/>
      <sheetData sheetId="4174" refreshError="1"/>
      <sheetData sheetId="4175" refreshError="1"/>
      <sheetData sheetId="4176" refreshError="1"/>
      <sheetData sheetId="4177" refreshError="1"/>
      <sheetData sheetId="4178" refreshError="1"/>
      <sheetData sheetId="4179" refreshError="1"/>
      <sheetData sheetId="4180" refreshError="1"/>
      <sheetData sheetId="4181" refreshError="1"/>
      <sheetData sheetId="4182"/>
      <sheetData sheetId="4183" refreshError="1"/>
      <sheetData sheetId="4184" refreshError="1"/>
      <sheetData sheetId="418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낙찰표"/>
      <sheetName val="00지역시설공사낙찰표"/>
      <sheetName val="00지역시설공사낙찰표 (2)"/>
      <sheetName val="횡배수관토공수량"/>
      <sheetName val="1"/>
      <sheetName val="단재적표"/>
      <sheetName val="일위대가"/>
      <sheetName val="기초일위"/>
      <sheetName val="시설일위"/>
      <sheetName val="조명일위"/>
      <sheetName val="품셈TABLE"/>
      <sheetName val="별표집계"/>
      <sheetName val="금액내역서"/>
      <sheetName val="직노"/>
      <sheetName val="실행내역"/>
      <sheetName val="입찰안"/>
      <sheetName val="낙찰추정표"/>
      <sheetName val="토공사"/>
      <sheetName val="부대공Ⅱ"/>
      <sheetName val="일위대가목록"/>
      <sheetName val="용소리교"/>
      <sheetName val="총괄-1"/>
      <sheetName val="#REF"/>
      <sheetName val="계약서"/>
      <sheetName val="1호맨홀토공"/>
      <sheetName val="토목공사일반"/>
      <sheetName val="설 계"/>
      <sheetName val="설계"/>
      <sheetName val="지구단위계획"/>
      <sheetName val="자재단가"/>
      <sheetName val="98수문일위"/>
      <sheetName val="견적조건"/>
      <sheetName val="참조자료"/>
      <sheetName val="토적기초"/>
      <sheetName val="자료"/>
      <sheetName val="견적사양비교표"/>
      <sheetName val="4.장비손료"/>
      <sheetName val="공사설명서"/>
      <sheetName val="4공철탑검토"/>
      <sheetName val="00상노임"/>
      <sheetName val="맨홀조서"/>
      <sheetName val="접속도로"/>
      <sheetName val="A-4"/>
      <sheetName val="EQUIPMENT -2"/>
      <sheetName val="품셈(기초)"/>
      <sheetName val="수량산출서"/>
      <sheetName val="단가"/>
      <sheetName val="내역서"/>
      <sheetName val="터파기및재료"/>
      <sheetName val="기초자료입력"/>
      <sheetName val="수량집계"/>
      <sheetName val="수량총괄"/>
      <sheetName val="인구밀도산정"/>
      <sheetName val="업무코드(보호해제-0000)"/>
      <sheetName val="DATE"/>
      <sheetName val="석축산"/>
      <sheetName val="3련 BOX"/>
      <sheetName val="적용토목"/>
      <sheetName val="I一般比"/>
      <sheetName val="00지역시설공사낙찰표_(2)"/>
      <sheetName val="INPUT-DATA"/>
      <sheetName val="9GNG운반"/>
      <sheetName val="단가대비표"/>
      <sheetName val="부하계산서"/>
      <sheetName val="일위대가(계측기설치)"/>
      <sheetName val="Base"/>
      <sheetName val="인사자료총집계"/>
      <sheetName val="200"/>
      <sheetName val="토공(우물통,기타) "/>
      <sheetName val="1차네트공정"/>
      <sheetName val="바닥막이1.5"/>
      <sheetName val="배수통관(좌)"/>
      <sheetName val="폐목얽기(5열)"/>
      <sheetName val="최적단면"/>
      <sheetName val="전신환매도율"/>
      <sheetName val="날개벽수량표"/>
      <sheetName val="배수공"/>
      <sheetName val="1호맨홀수량산출"/>
      <sheetName val="인건비 "/>
      <sheetName val="수문일1"/>
      <sheetName val="위치조서"/>
      <sheetName val="-배수구조총재료"/>
      <sheetName val="내역"/>
      <sheetName val="집계표(건축전기)"/>
      <sheetName val="설직재-1"/>
      <sheetName val="연부97-1"/>
      <sheetName val="용집"/>
      <sheetName val="증감분석"/>
      <sheetName val="총괄집계 "/>
      <sheetName val="실행예산"/>
      <sheetName val="위치"/>
      <sheetName val="토공총괄표"/>
      <sheetName val="전체"/>
      <sheetName val="단가(반정1교-원주)"/>
      <sheetName val="1.수인터널"/>
      <sheetName val="단가 및 재료비"/>
      <sheetName val="도급양식"/>
      <sheetName val="합계내역"/>
      <sheetName val="시설물기초"/>
      <sheetName val="을지"/>
      <sheetName val="설계내역서"/>
      <sheetName val="BID"/>
      <sheetName val="수정시산표"/>
      <sheetName val="토목주소"/>
      <sheetName val="프랜트면허"/>
      <sheetName val="INPUT"/>
      <sheetName val="기본DATA"/>
      <sheetName val="수량집계표"/>
      <sheetName val="현장관리비"/>
      <sheetName val="품목"/>
      <sheetName val="노임"/>
      <sheetName val="일위"/>
      <sheetName val="설비"/>
      <sheetName val="현경"/>
      <sheetName val="대비"/>
      <sheetName val="요율"/>
      <sheetName val="Sheet2"/>
      <sheetName val="오억미만"/>
      <sheetName val="JUCKEYK"/>
      <sheetName val="기계 도급내역서"/>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대가기준"/>
      <sheetName val="목차"/>
      <sheetName val="최종보고"/>
      <sheetName val="5.필지구"/>
      <sheetName val="5.필지논"/>
      <sheetName val="0.착수계"/>
      <sheetName val="1"/>
      <sheetName val="2"/>
      <sheetName val="3"/>
      <sheetName val="4"/>
      <sheetName val="5"/>
      <sheetName val="6"/>
      <sheetName val="7"/>
      <sheetName val="8"/>
      <sheetName val="9"/>
      <sheetName val="10"/>
      <sheetName val="11"/>
      <sheetName val="1-1"/>
      <sheetName val="2-1"/>
      <sheetName val="3-1"/>
      <sheetName val="4-1"/>
      <sheetName val="5-1"/>
      <sheetName val="6-1"/>
      <sheetName val="7-1"/>
      <sheetName val="8-1변경"/>
      <sheetName val="9-1"/>
      <sheetName val="10-1"/>
      <sheetName val="11-1"/>
      <sheetName val="1.설계검토 보고서"/>
      <sheetName val="a1"/>
      <sheetName val="a2"/>
      <sheetName val="a3"/>
      <sheetName val="a4"/>
      <sheetName val="a5"/>
      <sheetName val="a6"/>
      <sheetName val="aa2"/>
      <sheetName val="aa3"/>
      <sheetName val="aa4"/>
      <sheetName val="aa5"/>
      <sheetName val="aa6"/>
      <sheetName val="2.착수계검토 보고서"/>
      <sheetName val="b1"/>
      <sheetName val="b2"/>
      <sheetName val="bb2"/>
      <sheetName val="b2-1"/>
      <sheetName val="b3"/>
      <sheetName val="bb3"/>
      <sheetName val="b3-1"/>
      <sheetName val="b4"/>
      <sheetName val="bb4"/>
      <sheetName val="b4-1"/>
      <sheetName val="b5"/>
      <sheetName val="b5-1"/>
      <sheetName val="b6"/>
      <sheetName val="b6-1"/>
      <sheetName val="3.중간감리 보고서"/>
      <sheetName val="f1"/>
      <sheetName val="f2"/>
      <sheetName val="f2-1"/>
      <sheetName val="f3"/>
      <sheetName val="f3-1"/>
      <sheetName val="f4"/>
      <sheetName val="f4-1"/>
      <sheetName val="f5"/>
      <sheetName val="f5-1"/>
      <sheetName val="f6"/>
      <sheetName val="f6-1"/>
      <sheetName val="ff1"/>
      <sheetName val="ff2"/>
      <sheetName val="ff2-1"/>
      <sheetName val="ff3"/>
      <sheetName val="ff3-1"/>
      <sheetName val="ff4"/>
      <sheetName val="ff4-1"/>
      <sheetName val="ff5"/>
      <sheetName val="ff5-1"/>
      <sheetName val="ff6"/>
      <sheetName val="ff6-1"/>
      <sheetName val="fff1"/>
      <sheetName val="fff2"/>
      <sheetName val="fff2-1"/>
      <sheetName val="fff3"/>
      <sheetName val="fff3-1"/>
      <sheetName val="fff4"/>
      <sheetName val="fff4-1"/>
      <sheetName val="fff5"/>
      <sheetName val="fff5-1"/>
      <sheetName val="fff6"/>
      <sheetName val="fff6-1"/>
      <sheetName val="3-1.여건변동 보고서"/>
      <sheetName val="i1"/>
      <sheetName val="여건변동내역"/>
      <sheetName val="필지별내역(당초)"/>
      <sheetName val="필지별내역(변경)"/>
      <sheetName val="용역비산출당초"/>
      <sheetName val="용역비산출변경"/>
      <sheetName val="필지별내역(당초) (3)"/>
      <sheetName val="i1 (2)"/>
      <sheetName val="여건변동내역 (2)"/>
      <sheetName val="필지별내역(당초) (2)"/>
      <sheetName val="필지별내역(변경) (2)"/>
      <sheetName val="필지당초변경"/>
      <sheetName val="용역비산출당초 (2)"/>
      <sheetName val="용역비산출변경 (2)"/>
      <sheetName val="iii1"/>
      <sheetName val="여건변동보고검토"/>
      <sheetName val="iiii1"/>
      <sheetName val="여건변동보고검토2"/>
      <sheetName val="iiiii1"/>
      <sheetName val="여건변동보고검토3"/>
      <sheetName val="시공자여건변동"/>
      <sheetName val="4. 예비사업 완료검사 결과보고서"/>
      <sheetName val="h1"/>
      <sheetName val="h2"/>
      <sheetName val="h2-1"/>
      <sheetName val="h2-2"/>
      <sheetName val="h2-3"/>
      <sheetName val="h3"/>
      <sheetName val="h3-1"/>
      <sheetName val="h3-2"/>
      <sheetName val="h3-3"/>
      <sheetName val="h4"/>
      <sheetName val="h4-1"/>
      <sheetName val="h4-2"/>
      <sheetName val="h4-3"/>
      <sheetName val="h5"/>
      <sheetName val="h5-1"/>
      <sheetName val="h5-2"/>
      <sheetName val="h5-3"/>
      <sheetName val="h6"/>
      <sheetName val="h6-1"/>
      <sheetName val="h6-2"/>
      <sheetName val="h6-3"/>
      <sheetName val="5.감리완료 보고서"/>
      <sheetName val="j1"/>
      <sheetName val="j2"/>
      <sheetName val="ja2"/>
      <sheetName val="jb2"/>
      <sheetName val="jc2"/>
      <sheetName val="jd2"/>
      <sheetName val="je2"/>
      <sheetName val="jd2-1"/>
      <sheetName val="6. 감리일지"/>
      <sheetName val="jf2"/>
      <sheetName val="5-1.감리완료 보고서"/>
      <sheetName val="j3"/>
      <sheetName val="ja3"/>
      <sheetName val="jb3"/>
      <sheetName val="jc3"/>
      <sheetName val="jd3"/>
      <sheetName val="je3"/>
      <sheetName val="jd3-1"/>
      <sheetName val="6-1. 감리일지"/>
      <sheetName val="jf3"/>
      <sheetName val="5-2.감리완료 보고서"/>
      <sheetName val="j4"/>
      <sheetName val="ja4"/>
      <sheetName val="jb4"/>
      <sheetName val="jc4"/>
      <sheetName val="jc4-1"/>
      <sheetName val="jd4"/>
      <sheetName val="je4"/>
      <sheetName val="6-2. 감리일지"/>
      <sheetName val="jf4"/>
      <sheetName val="5-3.감리완료 보고서"/>
      <sheetName val="j5"/>
      <sheetName val="ja5"/>
      <sheetName val="jb5"/>
      <sheetName val="jc5"/>
      <sheetName val="jc5-1"/>
      <sheetName val="jd5"/>
      <sheetName val="je5"/>
      <sheetName val="6-3. 감리일지"/>
      <sheetName val="jf5"/>
      <sheetName val="5-4.감리완료 보고서"/>
      <sheetName val="j6"/>
      <sheetName val="ja6"/>
      <sheetName val="jb6"/>
      <sheetName val="jc6"/>
      <sheetName val="jc6-1"/>
      <sheetName val="jd6"/>
      <sheetName val="je6"/>
      <sheetName val="6-4. 감리일지"/>
      <sheetName val="jf6"/>
      <sheetName val="7. 준공계"/>
      <sheetName val="k1"/>
      <sheetName val="k2"/>
      <sheetName val="k3"/>
      <sheetName val="내역서-1 (2)"/>
      <sheetName val="내역서(숲가꾸기설계.감리)"/>
      <sheetName val="설계용역산출"/>
      <sheetName val="b3-1 (2)"/>
    </sheetNames>
    <sheetDataSet>
      <sheetData sheetId="0"/>
      <sheetData sheetId="1"/>
      <sheetData sheetId="2">
        <row r="36">
          <cell r="P36" t="str">
            <v>이승호</v>
          </cell>
        </row>
      </sheetData>
      <sheetData sheetId="3"/>
      <sheetData sheetId="4"/>
      <sheetData sheetId="5"/>
      <sheetData sheetId="6">
        <row r="3">
          <cell r="B3" t="str">
            <v>화천군산림조합</v>
          </cell>
        </row>
      </sheetData>
      <sheetData sheetId="7">
        <row r="5">
          <cell r="I5" t="str">
            <v>2022년 경제수조림사업 감리용역</v>
          </cell>
        </row>
        <row r="7">
          <cell r="I7">
            <v>44609</v>
          </cell>
        </row>
        <row r="8">
          <cell r="I8">
            <v>44610</v>
          </cell>
        </row>
        <row r="9">
          <cell r="I9">
            <v>44669</v>
          </cell>
          <cell r="AR9">
            <v>44680</v>
          </cell>
        </row>
      </sheetData>
      <sheetData sheetId="8">
        <row r="2">
          <cell r="W2" t="str">
            <v>감리</v>
          </cell>
        </row>
      </sheetData>
      <sheetData sheetId="9"/>
      <sheetData sheetId="10">
        <row r="2">
          <cell r="Q2">
            <v>60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강원소나무"/>
      <sheetName val="중부소나무"/>
      <sheetName val="잣나무"/>
      <sheetName val="낙엽송"/>
      <sheetName val="리기다"/>
      <sheetName val="상수리"/>
      <sheetName val="신갈"/>
      <sheetName val="편백"/>
      <sheetName val="예총"/>
      <sheetName val="별표집계"/>
      <sheetName val="자재단가"/>
      <sheetName val="데이타"/>
      <sheetName val="식재인부"/>
      <sheetName val="인자기준_2007"/>
      <sheetName val="할인_할증률산정"/>
      <sheetName val="금액단가표"/>
      <sheetName val="자료기입"/>
      <sheetName val="예정공정표(장기간)"/>
      <sheetName val="수량"/>
      <sheetName val="수량산출"/>
      <sheetName val="수량산출표"/>
      <sheetName val="댐구조도"/>
      <sheetName val="세월교산출기초"/>
      <sheetName val="제잡비계산"/>
      <sheetName val="산출내역서2"/>
      <sheetName val="산출내역서1"/>
      <sheetName val="설계적용기준"/>
      <sheetName val="책임기술자선임계(최현배)"/>
      <sheetName val="담장산출"/>
      <sheetName val="대창(함평)"/>
      <sheetName val="대창(장성)"/>
      <sheetName val="대창(함평)-창열"/>
      <sheetName val="unitpric"/>
      <sheetName val="재적표"/>
      <sheetName val="자재단가조사표-수목"/>
      <sheetName val="가도공"/>
      <sheetName val="data"/>
      <sheetName val="총괄표"/>
      <sheetName val="자재단가(x)"/>
      <sheetName val="요율"/>
      <sheetName val="인자기준"/>
      <sheetName val="맨홀조서"/>
      <sheetName val="대치판정"/>
      <sheetName val="관급자재대"/>
    </sheetNames>
    <sheetDataSet>
      <sheetData sheetId="0" refreshError="1">
        <row r="2">
          <cell r="B2">
            <v>8.0999999999999996E-3</v>
          </cell>
          <cell r="C2">
            <v>1.35E-2</v>
          </cell>
          <cell r="D2">
            <v>2.0199999999999999E-2</v>
          </cell>
          <cell r="E2">
            <v>2.8000000000000001E-2</v>
          </cell>
          <cell r="F2">
            <v>3.6999999999999998E-2</v>
          </cell>
          <cell r="G2">
            <v>4.7100000000000003E-2</v>
          </cell>
          <cell r="H2">
            <v>5.8400000000000001E-2</v>
          </cell>
          <cell r="I2">
            <v>7.0699999999999999E-2</v>
          </cell>
          <cell r="J2">
            <v>8.4099999999999994E-2</v>
          </cell>
          <cell r="K2">
            <v>9.8699999999999996E-2</v>
          </cell>
          <cell r="L2">
            <v>0.1143</v>
          </cell>
          <cell r="M2">
            <v>0.13100000000000001</v>
          </cell>
          <cell r="N2">
            <v>0.1487</v>
          </cell>
          <cell r="O2">
            <v>0.1676</v>
          </cell>
          <cell r="P2">
            <v>0.18759999999999999</v>
          </cell>
          <cell r="Q2">
            <v>0.2087</v>
          </cell>
          <cell r="R2">
            <v>0.23080000000000001</v>
          </cell>
          <cell r="S2">
            <v>0.25409999999999999</v>
          </cell>
          <cell r="T2">
            <v>0.27850000000000003</v>
          </cell>
          <cell r="U2">
            <v>0.30399999999999999</v>
          </cell>
          <cell r="V2">
            <v>0.3306</v>
          </cell>
          <cell r="W2">
            <v>0.3584</v>
          </cell>
          <cell r="X2">
            <v>0.38729999999999998</v>
          </cell>
          <cell r="Y2">
            <v>0.4173</v>
          </cell>
          <cell r="Z2">
            <v>0.44850000000000001</v>
          </cell>
          <cell r="AA2">
            <v>0.48089999999999999</v>
          </cell>
          <cell r="AB2">
            <v>0.51449999999999996</v>
          </cell>
          <cell r="AC2">
            <v>0.54920000000000002</v>
          </cell>
          <cell r="AD2">
            <v>0.58520000000000005</v>
          </cell>
          <cell r="AE2">
            <v>0.62239999999999995</v>
          </cell>
          <cell r="AF2">
            <v>0.66080000000000005</v>
          </cell>
          <cell r="AG2">
            <v>0.70040000000000002</v>
          </cell>
          <cell r="AH2">
            <v>0.74129999999999996</v>
          </cell>
          <cell r="AI2">
            <v>0.78339999999999999</v>
          </cell>
          <cell r="AJ2">
            <v>0.82679999999999998</v>
          </cell>
          <cell r="AK2">
            <v>0.87160000000000004</v>
          </cell>
          <cell r="AL2">
            <v>0.91759999999999997</v>
          </cell>
          <cell r="AM2">
            <v>0.96489999999999998</v>
          </cell>
          <cell r="AN2">
            <v>1.0136000000000001</v>
          </cell>
          <cell r="AO2">
            <v>1.0636000000000001</v>
          </cell>
          <cell r="AP2">
            <v>1.115</v>
          </cell>
          <cell r="AQ2">
            <v>1.1677</v>
          </cell>
          <cell r="AR2">
            <v>1.2219</v>
          </cell>
          <cell r="AS2">
            <v>1.2774000000000001</v>
          </cell>
          <cell r="AT2">
            <v>1.3344</v>
          </cell>
          <cell r="AU2">
            <v>1.3929</v>
          </cell>
          <cell r="AV2">
            <v>1.4528000000000001</v>
          </cell>
          <cell r="AW2">
            <v>1.5141</v>
          </cell>
        </row>
        <row r="3">
          <cell r="B3">
            <v>9.7000000000000003E-3</v>
          </cell>
          <cell r="C3">
            <v>1.6299999999999999E-2</v>
          </cell>
          <cell r="D3">
            <v>2.4299999999999999E-2</v>
          </cell>
          <cell r="E3">
            <v>3.3700000000000001E-2</v>
          </cell>
          <cell r="F3">
            <v>4.4499999999999998E-2</v>
          </cell>
          <cell r="G3">
            <v>5.67E-2</v>
          </cell>
          <cell r="H3">
            <v>7.0199999999999999E-2</v>
          </cell>
          <cell r="I3">
            <v>8.5000000000000006E-2</v>
          </cell>
          <cell r="J3">
            <v>0.1011</v>
          </cell>
          <cell r="K3">
            <v>0.11849999999999999</v>
          </cell>
          <cell r="L3">
            <v>0.13730000000000001</v>
          </cell>
          <cell r="M3">
            <v>0.1573</v>
          </cell>
          <cell r="N3">
            <v>0.17860000000000001</v>
          </cell>
          <cell r="O3">
            <v>0.20119999999999999</v>
          </cell>
          <cell r="P3">
            <v>0.22520000000000001</v>
          </cell>
          <cell r="Q3">
            <v>0.25040000000000001</v>
          </cell>
          <cell r="R3">
            <v>0.27700000000000002</v>
          </cell>
          <cell r="S3">
            <v>0.30480000000000002</v>
          </cell>
          <cell r="T3">
            <v>0.33400000000000002</v>
          </cell>
          <cell r="U3">
            <v>0.36449999999999999</v>
          </cell>
          <cell r="V3">
            <v>0.39629999999999999</v>
          </cell>
          <cell r="W3">
            <v>0.42949999999999999</v>
          </cell>
          <cell r="X3">
            <v>0.46400000000000002</v>
          </cell>
          <cell r="Y3">
            <v>0.49990000000000001</v>
          </cell>
          <cell r="Z3">
            <v>0.53720000000000001</v>
          </cell>
          <cell r="AA3">
            <v>0.57579999999999998</v>
          </cell>
          <cell r="AB3">
            <v>0.6159</v>
          </cell>
          <cell r="AC3">
            <v>0.6573</v>
          </cell>
          <cell r="AD3">
            <v>0.70020000000000004</v>
          </cell>
          <cell r="AE3">
            <v>0.74450000000000005</v>
          </cell>
          <cell r="AF3">
            <v>0.79020000000000001</v>
          </cell>
          <cell r="AG3">
            <v>0.83730000000000004</v>
          </cell>
          <cell r="AH3">
            <v>0.88600000000000001</v>
          </cell>
          <cell r="AI3">
            <v>0.93610000000000004</v>
          </cell>
          <cell r="AJ3">
            <v>0.98770000000000002</v>
          </cell>
          <cell r="AK3">
            <v>1.0407999999999999</v>
          </cell>
          <cell r="AL3">
            <v>1.0953999999999999</v>
          </cell>
          <cell r="AM3">
            <v>1.1516</v>
          </cell>
          <cell r="AN3">
            <v>1.2093</v>
          </cell>
          <cell r="AO3">
            <v>1.2685999999999999</v>
          </cell>
          <cell r="AP3">
            <v>1.3293999999999999</v>
          </cell>
          <cell r="AQ3">
            <v>1.3918999999999999</v>
          </cell>
          <cell r="AR3">
            <v>1.4559</v>
          </cell>
          <cell r="AS3">
            <v>1.5217000000000001</v>
          </cell>
          <cell r="AT3">
            <v>1.589</v>
          </cell>
          <cell r="AU3">
            <v>1.6579999999999999</v>
          </cell>
          <cell r="AV3">
            <v>1.7286999999999999</v>
          </cell>
          <cell r="AW3">
            <v>1.8010999999999999</v>
          </cell>
        </row>
        <row r="4">
          <cell r="B4">
            <v>1.14E-2</v>
          </cell>
          <cell r="C4">
            <v>1.9E-2</v>
          </cell>
          <cell r="D4">
            <v>2.8400000000000002E-2</v>
          </cell>
          <cell r="E4">
            <v>3.9399999999999998E-2</v>
          </cell>
          <cell r="F4">
            <v>5.1999999999999998E-2</v>
          </cell>
          <cell r="G4">
            <v>6.6199999999999995E-2</v>
          </cell>
          <cell r="H4">
            <v>8.1900000000000001E-2</v>
          </cell>
          <cell r="I4">
            <v>9.9199999999999997E-2</v>
          </cell>
          <cell r="J4">
            <v>0.11799999999999999</v>
          </cell>
          <cell r="K4">
            <v>0.1384</v>
          </cell>
          <cell r="L4">
            <v>0.16020000000000001</v>
          </cell>
          <cell r="M4">
            <v>0.18360000000000001</v>
          </cell>
          <cell r="N4">
            <v>0.20849999999999999</v>
          </cell>
          <cell r="O4">
            <v>0.2349</v>
          </cell>
          <cell r="P4">
            <v>0.26269999999999999</v>
          </cell>
          <cell r="Q4">
            <v>0.29210000000000003</v>
          </cell>
          <cell r="R4">
            <v>0.3231</v>
          </cell>
          <cell r="S4">
            <v>0.35549999999999998</v>
          </cell>
          <cell r="T4">
            <v>0.38950000000000001</v>
          </cell>
          <cell r="U4">
            <v>0.42499999999999999</v>
          </cell>
          <cell r="V4">
            <v>0.46210000000000001</v>
          </cell>
          <cell r="W4">
            <v>0.50070000000000003</v>
          </cell>
          <cell r="X4">
            <v>0.54090000000000005</v>
          </cell>
          <cell r="Y4">
            <v>0.58260000000000001</v>
          </cell>
          <cell r="Z4">
            <v>0.62590000000000001</v>
          </cell>
          <cell r="AA4">
            <v>0.67090000000000005</v>
          </cell>
          <cell r="AB4">
            <v>0.71740000000000004</v>
          </cell>
          <cell r="AC4">
            <v>0.76549999999999996</v>
          </cell>
          <cell r="AD4">
            <v>0.81530000000000002</v>
          </cell>
          <cell r="AE4">
            <v>0.86670000000000003</v>
          </cell>
          <cell r="AF4">
            <v>0.91979999999999995</v>
          </cell>
          <cell r="AG4">
            <v>0.97450000000000003</v>
          </cell>
          <cell r="AH4">
            <v>1.0308999999999999</v>
          </cell>
          <cell r="AI4">
            <v>1.089</v>
          </cell>
          <cell r="AJ4">
            <v>1.1489</v>
          </cell>
          <cell r="AK4">
            <v>1.2103999999999999</v>
          </cell>
          <cell r="AL4">
            <v>1.2737000000000001</v>
          </cell>
          <cell r="AM4">
            <v>1.3387</v>
          </cell>
          <cell r="AN4">
            <v>1.4055</v>
          </cell>
          <cell r="AO4">
            <v>1.4742</v>
          </cell>
          <cell r="AP4">
            <v>1.5446</v>
          </cell>
          <cell r="AQ4">
            <v>1.6168</v>
          </cell>
          <cell r="AR4">
            <v>1.6909000000000001</v>
          </cell>
          <cell r="AS4">
            <v>1.7667999999999999</v>
          </cell>
          <cell r="AT4">
            <v>1.8446</v>
          </cell>
          <cell r="AU4">
            <v>1.9244000000000001</v>
          </cell>
          <cell r="AV4">
            <v>2.0059999999999998</v>
          </cell>
          <cell r="AW4">
            <v>2.0895000000000001</v>
          </cell>
        </row>
        <row r="5">
          <cell r="B5">
            <v>1.2999999999999999E-2</v>
          </cell>
          <cell r="C5">
            <v>2.18E-2</v>
          </cell>
          <cell r="D5">
            <v>3.2500000000000001E-2</v>
          </cell>
          <cell r="E5">
            <v>4.4999999999999998E-2</v>
          </cell>
          <cell r="F5">
            <v>5.9499999999999997E-2</v>
          </cell>
          <cell r="G5">
            <v>7.5700000000000003E-2</v>
          </cell>
          <cell r="H5">
            <v>9.3700000000000006E-2</v>
          </cell>
          <cell r="I5">
            <v>0.1135</v>
          </cell>
          <cell r="J5">
            <v>0.13500000000000001</v>
          </cell>
          <cell r="K5">
            <v>0.15820000000000001</v>
          </cell>
          <cell r="L5">
            <v>0.1832</v>
          </cell>
          <cell r="M5">
            <v>0.2099</v>
          </cell>
          <cell r="N5">
            <v>0.23830000000000001</v>
          </cell>
          <cell r="O5">
            <v>0.26840000000000003</v>
          </cell>
          <cell r="P5">
            <v>0.30030000000000001</v>
          </cell>
          <cell r="Q5">
            <v>0.33389999999999997</v>
          </cell>
          <cell r="R5">
            <v>0.36919999999999997</v>
          </cell>
          <cell r="S5">
            <v>0.40620000000000001</v>
          </cell>
          <cell r="T5">
            <v>0.44500000000000001</v>
          </cell>
          <cell r="U5">
            <v>0.48549999999999999</v>
          </cell>
          <cell r="V5">
            <v>0.52780000000000005</v>
          </cell>
          <cell r="W5">
            <v>0.57189999999999996</v>
          </cell>
          <cell r="X5">
            <v>0.61770000000000003</v>
          </cell>
          <cell r="Y5">
            <v>0.6653</v>
          </cell>
          <cell r="Z5">
            <v>0.7147</v>
          </cell>
          <cell r="AA5">
            <v>0.76590000000000003</v>
          </cell>
          <cell r="AB5">
            <v>0.81889999999999996</v>
          </cell>
          <cell r="AC5">
            <v>0.87380000000000002</v>
          </cell>
          <cell r="AD5">
            <v>0.93049999999999999</v>
          </cell>
          <cell r="AE5">
            <v>0.98899999999999999</v>
          </cell>
          <cell r="AF5">
            <v>1.0495000000000001</v>
          </cell>
          <cell r="AG5">
            <v>1.1117999999999999</v>
          </cell>
          <cell r="AH5">
            <v>1.1759999999999999</v>
          </cell>
          <cell r="AI5">
            <v>1.2421</v>
          </cell>
          <cell r="AJ5">
            <v>1.3102</v>
          </cell>
          <cell r="AK5">
            <v>1.3802000000000001</v>
          </cell>
          <cell r="AL5">
            <v>1.4521999999999999</v>
          </cell>
          <cell r="AM5">
            <v>1.5262</v>
          </cell>
          <cell r="AN5">
            <v>1.6021000000000001</v>
          </cell>
          <cell r="AO5">
            <v>1.6800999999999999</v>
          </cell>
          <cell r="AP5">
            <v>1.7601</v>
          </cell>
          <cell r="AQ5">
            <v>1.8422000000000001</v>
          </cell>
          <cell r="AR5">
            <v>1.9262999999999999</v>
          </cell>
          <cell r="AS5">
            <v>2.0125000000000002</v>
          </cell>
          <cell r="AT5">
            <v>2.1009000000000002</v>
          </cell>
          <cell r="AU5">
            <v>2.1913</v>
          </cell>
          <cell r="AV5">
            <v>2.2839999999999998</v>
          </cell>
          <cell r="AW5">
            <v>2.3786999999999998</v>
          </cell>
        </row>
        <row r="6">
          <cell r="B6">
            <v>1.46E-2</v>
          </cell>
          <cell r="C6">
            <v>2.4500000000000001E-2</v>
          </cell>
          <cell r="D6">
            <v>3.6499999999999998E-2</v>
          </cell>
          <cell r="E6">
            <v>5.0700000000000002E-2</v>
          </cell>
          <cell r="F6">
            <v>6.6900000000000001E-2</v>
          </cell>
          <cell r="G6">
            <v>8.5199999999999998E-2</v>
          </cell>
          <cell r="H6">
            <v>0.1055</v>
          </cell>
          <cell r="I6">
            <v>0.12770000000000001</v>
          </cell>
          <cell r="J6">
            <v>0.15190000000000001</v>
          </cell>
          <cell r="K6">
            <v>0.17810000000000001</v>
          </cell>
          <cell r="L6">
            <v>0.20610000000000001</v>
          </cell>
          <cell r="M6">
            <v>0.23619999999999999</v>
          </cell>
          <cell r="N6">
            <v>0.2681</v>
          </cell>
          <cell r="O6">
            <v>0.30199999999999999</v>
          </cell>
          <cell r="P6">
            <v>0.33779999999999999</v>
          </cell>
          <cell r="Q6">
            <v>0.37559999999999999</v>
          </cell>
          <cell r="R6">
            <v>0.4153</v>
          </cell>
          <cell r="S6">
            <v>0.45689999999999997</v>
          </cell>
          <cell r="T6">
            <v>0.50049999999999994</v>
          </cell>
          <cell r="U6">
            <v>0.54600000000000004</v>
          </cell>
          <cell r="V6">
            <v>0.59350000000000003</v>
          </cell>
          <cell r="W6">
            <v>0.64300000000000002</v>
          </cell>
          <cell r="X6">
            <v>0.69450000000000001</v>
          </cell>
          <cell r="Y6">
            <v>0.74790000000000001</v>
          </cell>
          <cell r="Z6">
            <v>0.8034</v>
          </cell>
          <cell r="AA6">
            <v>0.8609</v>
          </cell>
          <cell r="AB6">
            <v>0.92049999999999998</v>
          </cell>
          <cell r="AC6">
            <v>0.98199999999999998</v>
          </cell>
          <cell r="AD6">
            <v>1.0457000000000001</v>
          </cell>
          <cell r="AE6">
            <v>1.1113999999999999</v>
          </cell>
          <cell r="AF6">
            <v>1.1792</v>
          </cell>
          <cell r="AG6">
            <v>1.2491000000000001</v>
          </cell>
          <cell r="AH6">
            <v>1.3210999999999999</v>
          </cell>
          <cell r="AI6">
            <v>1.3953</v>
          </cell>
          <cell r="AJ6">
            <v>1.4716</v>
          </cell>
          <cell r="AK6">
            <v>1.5501</v>
          </cell>
          <cell r="AL6">
            <v>1.6308</v>
          </cell>
          <cell r="AM6">
            <v>1.7137</v>
          </cell>
          <cell r="AN6">
            <v>1.7988999999999999</v>
          </cell>
          <cell r="AO6">
            <v>1.8862000000000001</v>
          </cell>
          <cell r="AP6">
            <v>1.9759</v>
          </cell>
          <cell r="AQ6">
            <v>2.0678000000000001</v>
          </cell>
          <cell r="AR6">
            <v>2.1619999999999999</v>
          </cell>
          <cell r="AS6">
            <v>2.2585999999999999</v>
          </cell>
          <cell r="AT6">
            <v>2.3574999999999999</v>
          </cell>
          <cell r="AU6">
            <v>2.4586999999999999</v>
          </cell>
          <cell r="AV6">
            <v>2.5623999999999998</v>
          </cell>
          <cell r="AW6">
            <v>2.6684000000000001</v>
          </cell>
        </row>
        <row r="7">
          <cell r="B7">
            <v>1.6299999999999999E-2</v>
          </cell>
          <cell r="C7">
            <v>2.7199999999999998E-2</v>
          </cell>
          <cell r="D7">
            <v>4.0599999999999997E-2</v>
          </cell>
          <cell r="E7">
            <v>5.6399999999999999E-2</v>
          </cell>
          <cell r="F7">
            <v>7.4399999999999994E-2</v>
          </cell>
          <cell r="G7">
            <v>9.4700000000000006E-2</v>
          </cell>
          <cell r="H7">
            <v>0.1172</v>
          </cell>
          <cell r="I7">
            <v>0.1419</v>
          </cell>
          <cell r="J7">
            <v>0.16880000000000001</v>
          </cell>
          <cell r="K7">
            <v>0.19789999999999999</v>
          </cell>
          <cell r="L7">
            <v>0.2291</v>
          </cell>
          <cell r="M7">
            <v>0.26240000000000002</v>
          </cell>
          <cell r="N7">
            <v>0.2979</v>
          </cell>
          <cell r="O7">
            <v>0.33560000000000001</v>
          </cell>
          <cell r="P7">
            <v>0.37530000000000002</v>
          </cell>
          <cell r="Q7">
            <v>0.4173</v>
          </cell>
          <cell r="R7">
            <v>0.46129999999999999</v>
          </cell>
          <cell r="S7">
            <v>0.50749999999999995</v>
          </cell>
          <cell r="T7">
            <v>0.55589999999999995</v>
          </cell>
          <cell r="U7">
            <v>0.60650000000000004</v>
          </cell>
          <cell r="V7">
            <v>0.65920000000000001</v>
          </cell>
          <cell r="W7">
            <v>0.71409999999999996</v>
          </cell>
          <cell r="X7">
            <v>0.77129999999999999</v>
          </cell>
          <cell r="Y7">
            <v>0.8306</v>
          </cell>
          <cell r="Z7">
            <v>0.8921</v>
          </cell>
          <cell r="AA7">
            <v>0.95589999999999997</v>
          </cell>
          <cell r="AB7">
            <v>1.022</v>
          </cell>
          <cell r="AC7">
            <v>1.0903</v>
          </cell>
          <cell r="AD7">
            <v>1.1609</v>
          </cell>
          <cell r="AE7">
            <v>1.2337</v>
          </cell>
          <cell r="AF7">
            <v>1.3089</v>
          </cell>
          <cell r="AG7">
            <v>1.3864000000000001</v>
          </cell>
          <cell r="AH7">
            <v>1.4662999999999999</v>
          </cell>
          <cell r="AI7">
            <v>1.5485</v>
          </cell>
          <cell r="AJ7">
            <v>1.6331</v>
          </cell>
          <cell r="AK7">
            <v>1.7201</v>
          </cell>
          <cell r="AL7">
            <v>1.8095000000000001</v>
          </cell>
          <cell r="AM7">
            <v>1.9013</v>
          </cell>
          <cell r="AN7">
            <v>1.9956</v>
          </cell>
          <cell r="AO7">
            <v>2.0924</v>
          </cell>
          <cell r="AP7">
            <v>2.1917</v>
          </cell>
          <cell r="AQ7">
            <v>2.2934999999999999</v>
          </cell>
          <cell r="AR7">
            <v>2.3978000000000002</v>
          </cell>
          <cell r="AS7">
            <v>2.5047000000000001</v>
          </cell>
          <cell r="AT7">
            <v>2.6141999999999999</v>
          </cell>
          <cell r="AU7">
            <v>2.7262</v>
          </cell>
          <cell r="AV7">
            <v>2.8409</v>
          </cell>
          <cell r="AW7">
            <v>2.9582999999999999</v>
          </cell>
        </row>
        <row r="8">
          <cell r="B8">
            <v>1.7899999999999999E-2</v>
          </cell>
          <cell r="C8">
            <v>0.03</v>
          </cell>
          <cell r="D8">
            <v>4.4699999999999997E-2</v>
          </cell>
          <cell r="E8">
            <v>6.2E-2</v>
          </cell>
          <cell r="F8">
            <v>8.1900000000000001E-2</v>
          </cell>
          <cell r="G8">
            <v>0.1042</v>
          </cell>
          <cell r="H8">
            <v>0.129</v>
          </cell>
          <cell r="I8">
            <v>0.15620000000000001</v>
          </cell>
          <cell r="J8">
            <v>0.1857</v>
          </cell>
          <cell r="K8">
            <v>0.2177</v>
          </cell>
          <cell r="L8">
            <v>0.252</v>
          </cell>
          <cell r="M8">
            <v>0.28870000000000001</v>
          </cell>
          <cell r="N8">
            <v>0.32769999999999999</v>
          </cell>
          <cell r="O8">
            <v>0.36909999999999998</v>
          </cell>
          <cell r="P8">
            <v>0.4128</v>
          </cell>
          <cell r="Q8">
            <v>0.45889999999999997</v>
          </cell>
          <cell r="R8">
            <v>0.50739999999999996</v>
          </cell>
          <cell r="S8">
            <v>0.55820000000000003</v>
          </cell>
          <cell r="T8">
            <v>0.61140000000000005</v>
          </cell>
          <cell r="U8">
            <v>0.66700000000000004</v>
          </cell>
          <cell r="V8">
            <v>0.72489999999999999</v>
          </cell>
          <cell r="W8">
            <v>0.7853</v>
          </cell>
          <cell r="X8">
            <v>0.84799999999999998</v>
          </cell>
          <cell r="Y8">
            <v>0.91320000000000001</v>
          </cell>
          <cell r="Z8">
            <v>0.98089999999999999</v>
          </cell>
          <cell r="AA8">
            <v>1.0509999999999999</v>
          </cell>
          <cell r="AB8">
            <v>1.1234999999999999</v>
          </cell>
          <cell r="AC8">
            <v>1.1984999999999999</v>
          </cell>
          <cell r="AD8">
            <v>1.2761</v>
          </cell>
          <cell r="AE8">
            <v>1.3561000000000001</v>
          </cell>
          <cell r="AF8">
            <v>1.4387000000000001</v>
          </cell>
          <cell r="AG8">
            <v>1.5238</v>
          </cell>
          <cell r="AH8">
            <v>1.6114999999999999</v>
          </cell>
          <cell r="AI8">
            <v>1.7017</v>
          </cell>
          <cell r="AJ8">
            <v>1.7946</v>
          </cell>
          <cell r="AK8">
            <v>1.8900999999999999</v>
          </cell>
          <cell r="AL8">
            <v>1.9882</v>
          </cell>
          <cell r="AM8">
            <v>2.089</v>
          </cell>
          <cell r="AN8">
            <v>2.1924999999999999</v>
          </cell>
          <cell r="AO8">
            <v>2.2987000000000002</v>
          </cell>
          <cell r="AP8">
            <v>2.4077000000000002</v>
          </cell>
          <cell r="AQ8">
            <v>2.5192999999999999</v>
          </cell>
          <cell r="AR8">
            <v>2.6337999999999999</v>
          </cell>
          <cell r="AS8">
            <v>2.7509999999999999</v>
          </cell>
          <cell r="AT8">
            <v>2.8711000000000002</v>
          </cell>
          <cell r="AU8">
            <v>2.9940000000000002</v>
          </cell>
          <cell r="AV8">
            <v>3.1198000000000001</v>
          </cell>
          <cell r="AW8">
            <v>3.2484999999999999</v>
          </cell>
        </row>
        <row r="9">
          <cell r="B9">
            <v>1.95E-2</v>
          </cell>
          <cell r="C9">
            <v>3.27E-2</v>
          </cell>
          <cell r="D9">
            <v>4.8800000000000003E-2</v>
          </cell>
          <cell r="E9">
            <v>6.7699999999999996E-2</v>
          </cell>
          <cell r="F9">
            <v>8.9300000000000004E-2</v>
          </cell>
          <cell r="G9">
            <v>0.1137</v>
          </cell>
          <cell r="H9">
            <v>0.14069999999999999</v>
          </cell>
          <cell r="I9">
            <v>0.1704</v>
          </cell>
          <cell r="J9">
            <v>0.2026</v>
          </cell>
          <cell r="K9">
            <v>0.23749999999999999</v>
          </cell>
          <cell r="L9">
            <v>0.27489999999999998</v>
          </cell>
          <cell r="M9">
            <v>0.31490000000000001</v>
          </cell>
          <cell r="N9">
            <v>0.35749999999999998</v>
          </cell>
          <cell r="O9">
            <v>0.40260000000000001</v>
          </cell>
          <cell r="P9">
            <v>0.45029999999999998</v>
          </cell>
          <cell r="Q9">
            <v>0.50060000000000004</v>
          </cell>
          <cell r="R9">
            <v>0.5534</v>
          </cell>
          <cell r="S9">
            <v>0.60880000000000001</v>
          </cell>
          <cell r="T9">
            <v>0.66679999999999995</v>
          </cell>
          <cell r="U9">
            <v>0.72740000000000005</v>
          </cell>
          <cell r="V9">
            <v>0.79059999999999997</v>
          </cell>
          <cell r="W9">
            <v>0.85640000000000005</v>
          </cell>
          <cell r="X9">
            <v>0.92479999999999996</v>
          </cell>
          <cell r="Y9">
            <v>0.99590000000000001</v>
          </cell>
          <cell r="Z9">
            <v>1.0696000000000001</v>
          </cell>
          <cell r="AA9">
            <v>1.1459999999999999</v>
          </cell>
          <cell r="AB9">
            <v>1.2250000000000001</v>
          </cell>
          <cell r="AC9">
            <v>1.3068</v>
          </cell>
          <cell r="AD9">
            <v>1.3913</v>
          </cell>
          <cell r="AE9">
            <v>1.4784999999999999</v>
          </cell>
          <cell r="AF9">
            <v>1.5684</v>
          </cell>
          <cell r="AG9">
            <v>1.6611</v>
          </cell>
          <cell r="AH9">
            <v>1.7566999999999999</v>
          </cell>
          <cell r="AI9">
            <v>1.855</v>
          </cell>
          <cell r="AJ9">
            <v>1.9560999999999999</v>
          </cell>
          <cell r="AK9">
            <v>2.0600999999999998</v>
          </cell>
          <cell r="AL9">
            <v>2.1669999999999998</v>
          </cell>
          <cell r="AM9">
            <v>2.2768000000000002</v>
          </cell>
          <cell r="AN9">
            <v>2.3895</v>
          </cell>
          <cell r="AO9">
            <v>2.5051000000000001</v>
          </cell>
          <cell r="AP9">
            <v>2.6236999999999999</v>
          </cell>
          <cell r="AQ9">
            <v>2.7452000000000001</v>
          </cell>
          <cell r="AR9">
            <v>2.8698000000000001</v>
          </cell>
          <cell r="AS9">
            <v>2.9973999999999998</v>
          </cell>
          <cell r="AT9">
            <v>3.1280999999999999</v>
          </cell>
          <cell r="AU9">
            <v>3.2618999999999998</v>
          </cell>
          <cell r="AV9">
            <v>3.3986999999999998</v>
          </cell>
          <cell r="AW9">
            <v>3.5387</v>
          </cell>
        </row>
        <row r="10">
          <cell r="B10">
            <v>2.12E-2</v>
          </cell>
          <cell r="C10">
            <v>3.5400000000000001E-2</v>
          </cell>
          <cell r="D10">
            <v>5.28E-2</v>
          </cell>
          <cell r="E10">
            <v>7.3300000000000004E-2</v>
          </cell>
          <cell r="F10">
            <v>9.6799999999999997E-2</v>
          </cell>
          <cell r="G10">
            <v>0.1232</v>
          </cell>
          <cell r="H10">
            <v>0.1525</v>
          </cell>
          <cell r="I10">
            <v>0.18459999999999999</v>
          </cell>
          <cell r="J10">
            <v>0.2195</v>
          </cell>
          <cell r="K10">
            <v>0.25729999999999997</v>
          </cell>
          <cell r="L10">
            <v>0.29780000000000001</v>
          </cell>
          <cell r="M10">
            <v>0.3412</v>
          </cell>
          <cell r="N10">
            <v>0.38729999999999998</v>
          </cell>
          <cell r="O10">
            <v>0.43619999999999998</v>
          </cell>
          <cell r="P10">
            <v>0.48780000000000001</v>
          </cell>
          <cell r="Q10">
            <v>0.54220000000000002</v>
          </cell>
          <cell r="R10">
            <v>0.59950000000000003</v>
          </cell>
          <cell r="S10">
            <v>0.65949999999999998</v>
          </cell>
          <cell r="T10">
            <v>0.72219999999999995</v>
          </cell>
          <cell r="U10">
            <v>0.78779999999999994</v>
          </cell>
          <cell r="V10">
            <v>0.85629999999999995</v>
          </cell>
          <cell r="W10">
            <v>0.92749999999999999</v>
          </cell>
          <cell r="X10">
            <v>1.0016</v>
          </cell>
          <cell r="Y10">
            <v>1.0785</v>
          </cell>
          <cell r="Z10">
            <v>1.1583000000000001</v>
          </cell>
          <cell r="AA10">
            <v>1.2410000000000001</v>
          </cell>
          <cell r="AB10">
            <v>1.3265</v>
          </cell>
          <cell r="AC10">
            <v>1.415</v>
          </cell>
          <cell r="AD10">
            <v>1.5064</v>
          </cell>
          <cell r="AE10">
            <v>1.6008</v>
          </cell>
          <cell r="AF10">
            <v>1.6981999999999999</v>
          </cell>
          <cell r="AG10">
            <v>1.7985</v>
          </cell>
          <cell r="AH10">
            <v>1.9017999999999999</v>
          </cell>
          <cell r="AI10">
            <v>2.0082</v>
          </cell>
          <cell r="AJ10">
            <v>2.1177000000000001</v>
          </cell>
          <cell r="AK10">
            <v>2.2302</v>
          </cell>
          <cell r="AL10">
            <v>2.3458000000000001</v>
          </cell>
          <cell r="AM10">
            <v>2.4645000000000001</v>
          </cell>
          <cell r="AN10">
            <v>2.5863999999999998</v>
          </cell>
          <cell r="AO10">
            <v>2.7115</v>
          </cell>
          <cell r="AP10">
            <v>2.8397000000000001</v>
          </cell>
          <cell r="AQ10">
            <v>2.9712000000000001</v>
          </cell>
          <cell r="AR10">
            <v>3.1059000000000001</v>
          </cell>
          <cell r="AS10">
            <v>3.2439</v>
          </cell>
          <cell r="AT10">
            <v>3.3852000000000002</v>
          </cell>
          <cell r="AU10">
            <v>3.5297999999999998</v>
          </cell>
          <cell r="AV10">
            <v>3.6778</v>
          </cell>
          <cell r="AW10">
            <v>3.8290999999999999</v>
          </cell>
        </row>
        <row r="11">
          <cell r="B11">
            <v>2.2800000000000001E-2</v>
          </cell>
          <cell r="C11">
            <v>3.8100000000000002E-2</v>
          </cell>
          <cell r="D11">
            <v>5.6899999999999999E-2</v>
          </cell>
          <cell r="E11">
            <v>7.9000000000000001E-2</v>
          </cell>
          <cell r="F11">
            <v>0.1042</v>
          </cell>
          <cell r="G11">
            <v>0.13270000000000001</v>
          </cell>
          <cell r="H11">
            <v>0.16420000000000001</v>
          </cell>
          <cell r="I11">
            <v>0.1988</v>
          </cell>
          <cell r="J11">
            <v>0.2364</v>
          </cell>
          <cell r="K11">
            <v>0.27710000000000001</v>
          </cell>
          <cell r="L11">
            <v>0.32069999999999999</v>
          </cell>
          <cell r="M11">
            <v>0.3674</v>
          </cell>
          <cell r="N11">
            <v>0.41699999999999998</v>
          </cell>
          <cell r="O11">
            <v>0.46970000000000001</v>
          </cell>
          <cell r="P11">
            <v>0.52529999999999999</v>
          </cell>
          <cell r="Q11">
            <v>0.58389999999999997</v>
          </cell>
          <cell r="R11">
            <v>0.64549999999999996</v>
          </cell>
          <cell r="S11">
            <v>0.71009999999999995</v>
          </cell>
          <cell r="T11">
            <v>0.77769999999999995</v>
          </cell>
          <cell r="U11">
            <v>0.84830000000000005</v>
          </cell>
          <cell r="V11">
            <v>0.92190000000000005</v>
          </cell>
          <cell r="W11">
            <v>0.99860000000000004</v>
          </cell>
          <cell r="X11">
            <v>1.0783</v>
          </cell>
          <cell r="Y11">
            <v>1.1611</v>
          </cell>
          <cell r="Z11">
            <v>1.2470000000000001</v>
          </cell>
          <cell r="AA11">
            <v>1.3359000000000001</v>
          </cell>
          <cell r="AB11">
            <v>1.4279999999999999</v>
          </cell>
          <cell r="AC11">
            <v>1.5232000000000001</v>
          </cell>
          <cell r="AD11">
            <v>1.6215999999999999</v>
          </cell>
          <cell r="AE11">
            <v>1.7232000000000001</v>
          </cell>
          <cell r="AF11">
            <v>1.8279000000000001</v>
          </cell>
          <cell r="AG11">
            <v>1.9358</v>
          </cell>
          <cell r="AH11">
            <v>2.0470000000000002</v>
          </cell>
          <cell r="AI11">
            <v>2.1615000000000002</v>
          </cell>
          <cell r="AJ11">
            <v>2.2791999999999999</v>
          </cell>
          <cell r="AK11">
            <v>2.4001999999999999</v>
          </cell>
          <cell r="AL11">
            <v>2.5246</v>
          </cell>
          <cell r="AM11">
            <v>2.6522999999999999</v>
          </cell>
          <cell r="AN11">
            <v>2.7833999999999999</v>
          </cell>
          <cell r="AO11">
            <v>2.9178999999999999</v>
          </cell>
          <cell r="AP11">
            <v>3.0558000000000001</v>
          </cell>
          <cell r="AQ11">
            <v>3.1970999999999998</v>
          </cell>
          <cell r="AR11">
            <v>3.3420000000000001</v>
          </cell>
          <cell r="AS11">
            <v>3.4904000000000002</v>
          </cell>
          <cell r="AT11">
            <v>3.6423000000000001</v>
          </cell>
          <cell r="AU11">
            <v>3.7978000000000001</v>
          </cell>
          <cell r="AV11">
            <v>3.9567999999999999</v>
          </cell>
          <cell r="AW11">
            <v>4.1195000000000004</v>
          </cell>
        </row>
        <row r="12">
          <cell r="B12">
            <v>2.4400000000000002E-2</v>
          </cell>
          <cell r="C12">
            <v>4.0899999999999999E-2</v>
          </cell>
          <cell r="D12">
            <v>6.0999999999999999E-2</v>
          </cell>
          <cell r="E12">
            <v>8.4599999999999995E-2</v>
          </cell>
          <cell r="F12">
            <v>0.11169999999999999</v>
          </cell>
          <cell r="G12">
            <v>0.1421</v>
          </cell>
          <cell r="H12">
            <v>0.1759</v>
          </cell>
          <cell r="I12">
            <v>0.21299999999999999</v>
          </cell>
          <cell r="J12">
            <v>0.25330000000000003</v>
          </cell>
          <cell r="K12">
            <v>0.2969</v>
          </cell>
          <cell r="L12">
            <v>0.34360000000000002</v>
          </cell>
          <cell r="M12">
            <v>0.39360000000000001</v>
          </cell>
          <cell r="N12">
            <v>0.44679999999999997</v>
          </cell>
          <cell r="O12">
            <v>0.50319999999999998</v>
          </cell>
          <cell r="P12">
            <v>0.56279999999999997</v>
          </cell>
          <cell r="Q12">
            <v>0.62549999999999994</v>
          </cell>
          <cell r="R12">
            <v>0.6915</v>
          </cell>
          <cell r="S12">
            <v>0.76070000000000004</v>
          </cell>
          <cell r="T12">
            <v>0.83309999999999995</v>
          </cell>
          <cell r="U12">
            <v>0.90869999999999995</v>
          </cell>
          <cell r="V12">
            <v>0.98750000000000004</v>
          </cell>
          <cell r="W12">
            <v>1.0697000000000001</v>
          </cell>
          <cell r="X12">
            <v>1.155</v>
          </cell>
          <cell r="Y12">
            <v>1.2437</v>
          </cell>
          <cell r="Z12">
            <v>1.3355999999999999</v>
          </cell>
          <cell r="AA12">
            <v>1.4309000000000001</v>
          </cell>
          <cell r="AB12">
            <v>1.5295000000000001</v>
          </cell>
          <cell r="AC12">
            <v>1.6315</v>
          </cell>
          <cell r="AD12">
            <v>1.7367999999999999</v>
          </cell>
          <cell r="AE12">
            <v>1.8454999999999999</v>
          </cell>
          <cell r="AF12">
            <v>1.9576</v>
          </cell>
          <cell r="AG12">
            <v>2.0731999999999999</v>
          </cell>
          <cell r="AH12">
            <v>2.1922000000000001</v>
          </cell>
          <cell r="AI12">
            <v>2.3147000000000002</v>
          </cell>
          <cell r="AJ12">
            <v>2.4407000000000001</v>
          </cell>
          <cell r="AK12">
            <v>2.5701999999999998</v>
          </cell>
          <cell r="AL12">
            <v>2.7033</v>
          </cell>
          <cell r="AM12">
            <v>2.84</v>
          </cell>
          <cell r="AN12">
            <v>2.9803000000000002</v>
          </cell>
          <cell r="AO12">
            <v>3.1242000000000001</v>
          </cell>
          <cell r="AP12">
            <v>3.2717999999999998</v>
          </cell>
          <cell r="AQ12">
            <v>3.4230999999999998</v>
          </cell>
          <cell r="AR12">
            <v>3.5781000000000001</v>
          </cell>
          <cell r="AS12">
            <v>3.7368999999999999</v>
          </cell>
          <cell r="AT12">
            <v>3.8994</v>
          </cell>
          <cell r="AU12">
            <v>4.0658000000000003</v>
          </cell>
          <cell r="AV12">
            <v>4.2359</v>
          </cell>
          <cell r="AW12">
            <v>4.41</v>
          </cell>
        </row>
        <row r="13">
          <cell r="B13">
            <v>2.6100000000000002E-2</v>
          </cell>
          <cell r="C13">
            <v>4.36E-2</v>
          </cell>
          <cell r="D13">
            <v>6.5000000000000002E-2</v>
          </cell>
          <cell r="E13">
            <v>9.0300000000000005E-2</v>
          </cell>
          <cell r="F13">
            <v>0.1191</v>
          </cell>
          <cell r="G13">
            <v>0.15160000000000001</v>
          </cell>
          <cell r="H13">
            <v>0.18770000000000001</v>
          </cell>
          <cell r="I13">
            <v>0.22720000000000001</v>
          </cell>
          <cell r="J13">
            <v>0.2702</v>
          </cell>
          <cell r="K13">
            <v>0.31669999999999998</v>
          </cell>
          <cell r="L13">
            <v>0.36649999999999999</v>
          </cell>
          <cell r="M13">
            <v>0.41980000000000001</v>
          </cell>
          <cell r="N13">
            <v>0.47660000000000002</v>
          </cell>
          <cell r="O13">
            <v>0.53669999999999995</v>
          </cell>
          <cell r="P13">
            <v>0.60019999999999996</v>
          </cell>
          <cell r="Q13">
            <v>0.66710000000000003</v>
          </cell>
          <cell r="R13">
            <v>0.73750000000000004</v>
          </cell>
          <cell r="S13">
            <v>0.81130000000000002</v>
          </cell>
          <cell r="T13">
            <v>0.88849999999999996</v>
          </cell>
          <cell r="U13">
            <v>0.96909999999999996</v>
          </cell>
          <cell r="V13">
            <v>1.0531999999999999</v>
          </cell>
          <cell r="W13">
            <v>1.1407</v>
          </cell>
          <cell r="X13">
            <v>1.2318</v>
          </cell>
          <cell r="Y13">
            <v>1.3263</v>
          </cell>
          <cell r="Z13">
            <v>1.4242999999999999</v>
          </cell>
          <cell r="AA13">
            <v>1.5259</v>
          </cell>
          <cell r="AB13">
            <v>1.631</v>
          </cell>
          <cell r="AC13">
            <v>1.7397</v>
          </cell>
          <cell r="AD13">
            <v>1.8519000000000001</v>
          </cell>
          <cell r="AE13">
            <v>1.9678</v>
          </cell>
          <cell r="AF13">
            <v>2.0872999999999999</v>
          </cell>
          <cell r="AG13">
            <v>2.2105000000000001</v>
          </cell>
          <cell r="AH13">
            <v>2.3374000000000001</v>
          </cell>
          <cell r="AI13">
            <v>2.4679000000000002</v>
          </cell>
          <cell r="AJ13">
            <v>2.6021999999999998</v>
          </cell>
          <cell r="AK13">
            <v>2.7403</v>
          </cell>
          <cell r="AL13">
            <v>2.8820999999999999</v>
          </cell>
          <cell r="AM13">
            <v>3.0278</v>
          </cell>
          <cell r="AN13">
            <v>3.1772999999999998</v>
          </cell>
          <cell r="AO13">
            <v>3.3306</v>
          </cell>
          <cell r="AP13">
            <v>3.4878999999999998</v>
          </cell>
          <cell r="AQ13">
            <v>3.6490999999999998</v>
          </cell>
          <cell r="AR13">
            <v>3.8142</v>
          </cell>
          <cell r="AS13">
            <v>3.9834000000000001</v>
          </cell>
          <cell r="AT13">
            <v>4.1566000000000001</v>
          </cell>
          <cell r="AU13">
            <v>4.3338000000000001</v>
          </cell>
          <cell r="AV13">
            <v>4.5151000000000003</v>
          </cell>
          <cell r="AW13">
            <v>4.7004999999999999</v>
          </cell>
        </row>
        <row r="14">
          <cell r="B14">
            <v>2.7699999999999999E-2</v>
          </cell>
          <cell r="C14">
            <v>4.6300000000000001E-2</v>
          </cell>
          <cell r="D14">
            <v>6.9099999999999995E-2</v>
          </cell>
          <cell r="E14">
            <v>9.5899999999999999E-2</v>
          </cell>
          <cell r="F14">
            <v>0.12659999999999999</v>
          </cell>
          <cell r="G14">
            <v>0.16109999999999999</v>
          </cell>
          <cell r="H14">
            <v>0.19939999999999999</v>
          </cell>
          <cell r="I14">
            <v>0.2414</v>
          </cell>
          <cell r="J14">
            <v>0.28710000000000002</v>
          </cell>
          <cell r="K14">
            <v>0.33639999999999998</v>
          </cell>
          <cell r="L14">
            <v>0.38940000000000002</v>
          </cell>
          <cell r="M14">
            <v>0.4461</v>
          </cell>
          <cell r="N14">
            <v>0.50629999999999997</v>
          </cell>
          <cell r="O14">
            <v>0.57020000000000004</v>
          </cell>
          <cell r="P14">
            <v>0.63770000000000004</v>
          </cell>
          <cell r="Q14">
            <v>0.70879999999999999</v>
          </cell>
          <cell r="R14">
            <v>0.78349999999999997</v>
          </cell>
          <cell r="S14">
            <v>0.8619</v>
          </cell>
          <cell r="T14">
            <v>0.94379999999999997</v>
          </cell>
          <cell r="U14">
            <v>1.0295000000000001</v>
          </cell>
          <cell r="V14">
            <v>1.1188</v>
          </cell>
          <cell r="W14">
            <v>1.2118</v>
          </cell>
          <cell r="X14">
            <v>1.3085</v>
          </cell>
          <cell r="Y14">
            <v>1.4088000000000001</v>
          </cell>
          <cell r="Z14">
            <v>1.5129999999999999</v>
          </cell>
          <cell r="AA14">
            <v>1.6208</v>
          </cell>
          <cell r="AB14">
            <v>1.7323999999999999</v>
          </cell>
          <cell r="AC14">
            <v>1.8478000000000001</v>
          </cell>
          <cell r="AD14">
            <v>1.9671000000000001</v>
          </cell>
          <cell r="AE14">
            <v>2.0901000000000001</v>
          </cell>
          <cell r="AF14">
            <v>2.2170000000000001</v>
          </cell>
          <cell r="AG14">
            <v>2.3477999999999999</v>
          </cell>
          <cell r="AH14">
            <v>2.4824999999999999</v>
          </cell>
          <cell r="AI14">
            <v>2.6211000000000002</v>
          </cell>
          <cell r="AJ14">
            <v>2.7637</v>
          </cell>
          <cell r="AK14">
            <v>2.9102999999999999</v>
          </cell>
          <cell r="AL14">
            <v>3.0609000000000002</v>
          </cell>
          <cell r="AM14">
            <v>3.2155</v>
          </cell>
          <cell r="AN14">
            <v>3.3742000000000001</v>
          </cell>
          <cell r="AO14">
            <v>3.5369999999999999</v>
          </cell>
          <cell r="AP14">
            <v>3.7040000000000002</v>
          </cell>
          <cell r="AQ14">
            <v>3.8751000000000002</v>
          </cell>
          <cell r="AR14">
            <v>4.0503999999999998</v>
          </cell>
          <cell r="AS14">
            <v>4.2298999999999998</v>
          </cell>
          <cell r="AT14">
            <v>4.4137000000000004</v>
          </cell>
          <cell r="AU14">
            <v>4.6017999999999999</v>
          </cell>
          <cell r="AV14">
            <v>4.7942</v>
          </cell>
          <cell r="AW14">
            <v>4.9909999999999997</v>
          </cell>
        </row>
        <row r="15">
          <cell r="B15">
            <v>2.93E-2</v>
          </cell>
          <cell r="C15">
            <v>4.9000000000000002E-2</v>
          </cell>
          <cell r="D15">
            <v>7.3200000000000001E-2</v>
          </cell>
          <cell r="E15">
            <v>0.10150000000000001</v>
          </cell>
          <cell r="F15">
            <v>0.13400000000000001</v>
          </cell>
          <cell r="G15">
            <v>0.1706</v>
          </cell>
          <cell r="H15">
            <v>0.21110000000000001</v>
          </cell>
          <cell r="I15">
            <v>0.25559999999999999</v>
          </cell>
          <cell r="J15">
            <v>0.30399999999999999</v>
          </cell>
          <cell r="K15">
            <v>0.35620000000000002</v>
          </cell>
          <cell r="L15">
            <v>0.4123</v>
          </cell>
          <cell r="M15">
            <v>0.4723</v>
          </cell>
          <cell r="N15">
            <v>0.53610000000000002</v>
          </cell>
          <cell r="O15">
            <v>0.60370000000000001</v>
          </cell>
          <cell r="P15">
            <v>0.67510000000000003</v>
          </cell>
          <cell r="Q15">
            <v>0.75039999999999996</v>
          </cell>
          <cell r="R15">
            <v>0.82950000000000002</v>
          </cell>
          <cell r="S15">
            <v>0.91239999999999999</v>
          </cell>
          <cell r="T15">
            <v>0.99919999999999998</v>
          </cell>
          <cell r="U15">
            <v>1.0899000000000001</v>
          </cell>
          <cell r="V15">
            <v>1.1843999999999999</v>
          </cell>
          <cell r="W15">
            <v>1.2827999999999999</v>
          </cell>
          <cell r="X15">
            <v>1.3852</v>
          </cell>
          <cell r="Y15">
            <v>1.4914000000000001</v>
          </cell>
          <cell r="Z15">
            <v>1.6015999999999999</v>
          </cell>
          <cell r="AA15">
            <v>1.7158</v>
          </cell>
          <cell r="AB15">
            <v>1.8339000000000001</v>
          </cell>
          <cell r="AC15">
            <v>1.956</v>
          </cell>
          <cell r="AD15">
            <v>2.0821999999999998</v>
          </cell>
          <cell r="AE15">
            <v>2.2124000000000001</v>
          </cell>
          <cell r="AF15">
            <v>2.3466999999999998</v>
          </cell>
          <cell r="AG15">
            <v>2.4851000000000001</v>
          </cell>
          <cell r="AH15">
            <v>2.6276999999999999</v>
          </cell>
          <cell r="AI15">
            <v>2.7743000000000002</v>
          </cell>
          <cell r="AJ15">
            <v>2.9251999999999998</v>
          </cell>
          <cell r="AK15">
            <v>3.0802999999999998</v>
          </cell>
          <cell r="AL15">
            <v>3.2395999999999998</v>
          </cell>
          <cell r="AM15">
            <v>3.4032</v>
          </cell>
          <cell r="AN15">
            <v>3.5712000000000002</v>
          </cell>
          <cell r="AO15">
            <v>3.7433999999999998</v>
          </cell>
          <cell r="AP15">
            <v>3.92</v>
          </cell>
          <cell r="AQ15">
            <v>4.1010999999999997</v>
          </cell>
          <cell r="AR15">
            <v>4.2865000000000002</v>
          </cell>
          <cell r="AS15">
            <v>4.4763999999999999</v>
          </cell>
          <cell r="AT15">
            <v>4.6708999999999996</v>
          </cell>
          <cell r="AU15">
            <v>4.8697999999999997</v>
          </cell>
          <cell r="AV15">
            <v>5.0734000000000004</v>
          </cell>
          <cell r="AW15">
            <v>5.2815000000000003</v>
          </cell>
        </row>
        <row r="16">
          <cell r="B16">
            <v>3.1E-2</v>
          </cell>
          <cell r="C16">
            <v>5.1799999999999999E-2</v>
          </cell>
          <cell r="D16">
            <v>7.7200000000000005E-2</v>
          </cell>
          <cell r="E16">
            <v>0.1072</v>
          </cell>
          <cell r="F16">
            <v>0.14149999999999999</v>
          </cell>
          <cell r="G16">
            <v>0.18010000000000001</v>
          </cell>
          <cell r="H16">
            <v>0.2228</v>
          </cell>
          <cell r="I16">
            <v>0.26979999999999998</v>
          </cell>
          <cell r="J16">
            <v>0.32079999999999997</v>
          </cell>
          <cell r="K16">
            <v>0.376</v>
          </cell>
          <cell r="L16">
            <v>0.43519999999999998</v>
          </cell>
          <cell r="M16">
            <v>0.4985</v>
          </cell>
          <cell r="N16">
            <v>0.56579999999999997</v>
          </cell>
          <cell r="O16">
            <v>0.63719999999999999</v>
          </cell>
          <cell r="P16">
            <v>0.71260000000000001</v>
          </cell>
          <cell r="Q16">
            <v>0.79200000000000004</v>
          </cell>
          <cell r="R16">
            <v>0.87549999999999994</v>
          </cell>
          <cell r="S16">
            <v>0.96299999999999997</v>
          </cell>
          <cell r="T16">
            <v>1.0546</v>
          </cell>
          <cell r="U16">
            <v>1.1503000000000001</v>
          </cell>
          <cell r="V16">
            <v>1.25</v>
          </cell>
          <cell r="W16">
            <v>1.3539000000000001</v>
          </cell>
          <cell r="X16">
            <v>1.4619</v>
          </cell>
          <cell r="Y16">
            <v>1.5740000000000001</v>
          </cell>
          <cell r="Z16">
            <v>1.6901999999999999</v>
          </cell>
          <cell r="AA16">
            <v>1.8107</v>
          </cell>
          <cell r="AB16">
            <v>1.9353</v>
          </cell>
          <cell r="AC16">
            <v>2.0642</v>
          </cell>
          <cell r="AD16">
            <v>2.1972999999999998</v>
          </cell>
          <cell r="AE16">
            <v>2.3347000000000002</v>
          </cell>
          <cell r="AF16">
            <v>2.4763999999999999</v>
          </cell>
          <cell r="AG16">
            <v>2.6223999999999998</v>
          </cell>
          <cell r="AH16">
            <v>2.7728000000000002</v>
          </cell>
          <cell r="AI16">
            <v>2.9275000000000002</v>
          </cell>
          <cell r="AJ16">
            <v>3.0867</v>
          </cell>
          <cell r="AK16">
            <v>3.2503000000000002</v>
          </cell>
          <cell r="AL16">
            <v>3.4184000000000001</v>
          </cell>
          <cell r="AM16">
            <v>3.5910000000000002</v>
          </cell>
          <cell r="AN16">
            <v>3.7681</v>
          </cell>
          <cell r="AO16">
            <v>3.9498000000000002</v>
          </cell>
          <cell r="AP16">
            <v>4.1360999999999999</v>
          </cell>
          <cell r="AQ16">
            <v>4.327</v>
          </cell>
          <cell r="AR16">
            <v>4.5225999999999997</v>
          </cell>
          <cell r="AS16">
            <v>4.7229000000000001</v>
          </cell>
          <cell r="AT16">
            <v>4.9279999999999999</v>
          </cell>
          <cell r="AU16">
            <v>5.1378000000000004</v>
          </cell>
          <cell r="AV16">
            <v>5.3525</v>
          </cell>
          <cell r="AW16">
            <v>5.5720000000000001</v>
          </cell>
        </row>
        <row r="17">
          <cell r="B17">
            <v>3.2599999999999997E-2</v>
          </cell>
          <cell r="C17">
            <v>5.45E-2</v>
          </cell>
          <cell r="D17">
            <v>8.1299999999999997E-2</v>
          </cell>
          <cell r="E17">
            <v>0.1128</v>
          </cell>
          <cell r="F17">
            <v>0.1489</v>
          </cell>
          <cell r="G17">
            <v>0.1895</v>
          </cell>
          <cell r="H17">
            <v>0.2346</v>
          </cell>
          <cell r="I17">
            <v>0.28399999999999997</v>
          </cell>
          <cell r="J17">
            <v>0.3377</v>
          </cell>
          <cell r="K17">
            <v>0.39579999999999999</v>
          </cell>
          <cell r="L17">
            <v>0.45810000000000001</v>
          </cell>
          <cell r="M17">
            <v>0.52470000000000006</v>
          </cell>
          <cell r="N17">
            <v>0.59550000000000003</v>
          </cell>
          <cell r="O17">
            <v>0.67059999999999997</v>
          </cell>
          <cell r="P17">
            <v>0.75</v>
          </cell>
          <cell r="Q17">
            <v>0.83360000000000001</v>
          </cell>
          <cell r="R17">
            <v>0.92149999999999999</v>
          </cell>
          <cell r="S17">
            <v>1.0136000000000001</v>
          </cell>
          <cell r="T17">
            <v>1.1100000000000001</v>
          </cell>
          <cell r="U17">
            <v>1.2105999999999999</v>
          </cell>
          <cell r="V17">
            <v>1.3156000000000001</v>
          </cell>
          <cell r="W17">
            <v>1.4249000000000001</v>
          </cell>
          <cell r="X17">
            <v>1.5385</v>
          </cell>
          <cell r="Y17">
            <v>1.6565000000000001</v>
          </cell>
          <cell r="Z17">
            <v>1.7788999999999999</v>
          </cell>
          <cell r="AA17">
            <v>1.9056</v>
          </cell>
          <cell r="AB17">
            <v>2.0367999999999999</v>
          </cell>
          <cell r="AC17">
            <v>2.1724000000000001</v>
          </cell>
          <cell r="AD17">
            <v>2.3123999999999998</v>
          </cell>
          <cell r="AE17">
            <v>2.4569999999999999</v>
          </cell>
          <cell r="AF17">
            <v>2.6061000000000001</v>
          </cell>
          <cell r="AG17">
            <v>2.7597</v>
          </cell>
          <cell r="AH17">
            <v>2.9178999999999999</v>
          </cell>
          <cell r="AI17">
            <v>3.0807000000000002</v>
          </cell>
          <cell r="AJ17">
            <v>3.2482000000000002</v>
          </cell>
          <cell r="AK17">
            <v>3.4203000000000001</v>
          </cell>
          <cell r="AL17">
            <v>3.5971000000000002</v>
          </cell>
          <cell r="AM17">
            <v>3.7787000000000002</v>
          </cell>
          <cell r="AN17">
            <v>3.9649999999999999</v>
          </cell>
          <cell r="AO17">
            <v>4.1562000000000001</v>
          </cell>
          <cell r="AP17">
            <v>4.3521000000000001</v>
          </cell>
          <cell r="AQ17">
            <v>4.5529999999999999</v>
          </cell>
          <cell r="AR17">
            <v>4.7587999999999999</v>
          </cell>
          <cell r="AS17">
            <v>4.9695</v>
          </cell>
          <cell r="AT17">
            <v>5.1852</v>
          </cell>
          <cell r="AU17">
            <v>5.4058999999999999</v>
          </cell>
          <cell r="AV17">
            <v>5.6317000000000004</v>
          </cell>
          <cell r="AW17">
            <v>5.8625999999999996</v>
          </cell>
        </row>
        <row r="18">
          <cell r="B18">
            <v>3.4200000000000001E-2</v>
          </cell>
          <cell r="C18">
            <v>5.7200000000000001E-2</v>
          </cell>
          <cell r="D18">
            <v>8.5400000000000004E-2</v>
          </cell>
          <cell r="E18">
            <v>0.11849999999999999</v>
          </cell>
          <cell r="F18">
            <v>0.15640000000000001</v>
          </cell>
          <cell r="G18">
            <v>0.19900000000000001</v>
          </cell>
          <cell r="H18">
            <v>0.24629999999999999</v>
          </cell>
          <cell r="I18">
            <v>0.29820000000000002</v>
          </cell>
          <cell r="J18">
            <v>0.35460000000000003</v>
          </cell>
          <cell r="K18">
            <v>0.41549999999999998</v>
          </cell>
          <cell r="L18">
            <v>0.48099999999999998</v>
          </cell>
          <cell r="M18">
            <v>0.55089999999999995</v>
          </cell>
          <cell r="N18">
            <v>0.62529999999999997</v>
          </cell>
          <cell r="O18">
            <v>0.70409999999999995</v>
          </cell>
          <cell r="P18">
            <v>0.78739999999999999</v>
          </cell>
          <cell r="Q18">
            <v>0.87519999999999998</v>
          </cell>
          <cell r="R18">
            <v>0.96740000000000004</v>
          </cell>
          <cell r="S18">
            <v>1.0641</v>
          </cell>
          <cell r="T18">
            <v>1.1653</v>
          </cell>
          <cell r="U18">
            <v>1.2709999999999999</v>
          </cell>
          <cell r="V18">
            <v>1.3812</v>
          </cell>
          <cell r="W18">
            <v>1.4959</v>
          </cell>
          <cell r="X18">
            <v>1.6152</v>
          </cell>
          <cell r="Y18">
            <v>1.7391000000000001</v>
          </cell>
          <cell r="Z18">
            <v>1.8674999999999999</v>
          </cell>
          <cell r="AA18">
            <v>2.0005000000000002</v>
          </cell>
          <cell r="AB18">
            <v>2.1381999999999999</v>
          </cell>
          <cell r="AC18">
            <v>2.2805</v>
          </cell>
          <cell r="AD18">
            <v>2.4275000000000002</v>
          </cell>
          <cell r="AE18">
            <v>2.5792999999999999</v>
          </cell>
          <cell r="AF18">
            <v>2.7357</v>
          </cell>
          <cell r="AG18">
            <v>2.8969999999999998</v>
          </cell>
          <cell r="AH18">
            <v>3.0630000000000002</v>
          </cell>
          <cell r="AI18">
            <v>3.2339000000000002</v>
          </cell>
          <cell r="AJ18">
            <v>3.4097</v>
          </cell>
          <cell r="AK18">
            <v>3.5903</v>
          </cell>
          <cell r="AL18">
            <v>3.7759</v>
          </cell>
          <cell r="AM18">
            <v>3.9664000000000001</v>
          </cell>
          <cell r="AN18">
            <v>4.1619999999999999</v>
          </cell>
          <cell r="AO18">
            <v>4.3624999999999998</v>
          </cell>
          <cell r="AP18">
            <v>4.5682</v>
          </cell>
          <cell r="AQ18">
            <v>4.7789999999999999</v>
          </cell>
          <cell r="AR18">
            <v>4.9949000000000003</v>
          </cell>
          <cell r="AS18">
            <v>5.2160000000000002</v>
          </cell>
          <cell r="AT18">
            <v>5.4423000000000004</v>
          </cell>
          <cell r="AU18">
            <v>5.6738999999999997</v>
          </cell>
          <cell r="AV18">
            <v>5.9108000000000001</v>
          </cell>
          <cell r="AW18">
            <v>6.1531000000000002</v>
          </cell>
        </row>
        <row r="19">
          <cell r="B19">
            <v>3.5799999999999998E-2</v>
          </cell>
          <cell r="C19">
            <v>5.9900000000000002E-2</v>
          </cell>
          <cell r="D19">
            <v>8.9399999999999993E-2</v>
          </cell>
          <cell r="E19">
            <v>0.1241</v>
          </cell>
          <cell r="F19">
            <v>0.1638</v>
          </cell>
          <cell r="G19">
            <v>0.20849999999999999</v>
          </cell>
          <cell r="H19">
            <v>0.25800000000000001</v>
          </cell>
          <cell r="I19">
            <v>0.31240000000000001</v>
          </cell>
          <cell r="J19">
            <v>0.3715</v>
          </cell>
          <cell r="K19">
            <v>0.43530000000000002</v>
          </cell>
          <cell r="L19">
            <v>0.50390000000000001</v>
          </cell>
          <cell r="M19">
            <v>0.57709999999999995</v>
          </cell>
          <cell r="N19">
            <v>0.65500000000000003</v>
          </cell>
          <cell r="O19">
            <v>0.73760000000000003</v>
          </cell>
          <cell r="P19">
            <v>0.82489999999999997</v>
          </cell>
          <cell r="Q19">
            <v>0.91679999999999995</v>
          </cell>
          <cell r="R19">
            <v>1.0134000000000001</v>
          </cell>
          <cell r="S19">
            <v>1.1147</v>
          </cell>
          <cell r="T19">
            <v>1.2206999999999999</v>
          </cell>
          <cell r="U19">
            <v>1.3313999999999999</v>
          </cell>
          <cell r="V19">
            <v>1.4468000000000001</v>
          </cell>
          <cell r="W19">
            <v>1.5669999999999999</v>
          </cell>
          <cell r="X19">
            <v>1.6919</v>
          </cell>
          <cell r="Y19">
            <v>1.8216000000000001</v>
          </cell>
          <cell r="Z19">
            <v>1.9560999999999999</v>
          </cell>
          <cell r="AA19">
            <v>2.0954000000000002</v>
          </cell>
          <cell r="AB19">
            <v>2.2395999999999998</v>
          </cell>
          <cell r="AC19">
            <v>2.3887</v>
          </cell>
          <cell r="AD19">
            <v>2.5426000000000002</v>
          </cell>
          <cell r="AE19">
            <v>2.7014999999999998</v>
          </cell>
          <cell r="AF19">
            <v>2.8654000000000002</v>
          </cell>
          <cell r="AG19">
            <v>3.0343</v>
          </cell>
          <cell r="AH19">
            <v>3.2082000000000002</v>
          </cell>
          <cell r="AI19">
            <v>3.3871000000000002</v>
          </cell>
          <cell r="AJ19">
            <v>3.5710999999999999</v>
          </cell>
          <cell r="AK19">
            <v>3.7603</v>
          </cell>
          <cell r="AL19">
            <v>3.9546000000000001</v>
          </cell>
          <cell r="AM19">
            <v>4.1540999999999997</v>
          </cell>
          <cell r="AN19">
            <v>4.3589000000000002</v>
          </cell>
          <cell r="AO19">
            <v>4.5689000000000002</v>
          </cell>
          <cell r="AP19">
            <v>4.7842000000000002</v>
          </cell>
          <cell r="AQ19">
            <v>5.0049000000000001</v>
          </cell>
          <cell r="AR19">
            <v>5.2309999999999999</v>
          </cell>
          <cell r="AS19">
            <v>5.4625000000000004</v>
          </cell>
          <cell r="AT19">
            <v>5.6994999999999996</v>
          </cell>
          <cell r="AU19">
            <v>5.9420000000000002</v>
          </cell>
          <cell r="AV19">
            <v>6.19</v>
          </cell>
          <cell r="AW19">
            <v>6.4436</v>
          </cell>
        </row>
        <row r="20">
          <cell r="B20">
            <v>3.7499999999999999E-2</v>
          </cell>
          <cell r="C20">
            <v>6.2700000000000006E-2</v>
          </cell>
          <cell r="D20">
            <v>9.35E-2</v>
          </cell>
          <cell r="E20">
            <v>0.12970000000000001</v>
          </cell>
          <cell r="F20">
            <v>0.17130000000000001</v>
          </cell>
          <cell r="G20">
            <v>0.218</v>
          </cell>
          <cell r="H20">
            <v>0.2697</v>
          </cell>
          <cell r="I20">
            <v>0.32650000000000001</v>
          </cell>
          <cell r="J20">
            <v>0.38829999999999998</v>
          </cell>
          <cell r="K20">
            <v>0.4551</v>
          </cell>
          <cell r="L20">
            <v>0.52669999999999995</v>
          </cell>
          <cell r="M20">
            <v>0.60329999999999995</v>
          </cell>
          <cell r="N20">
            <v>0.68469999999999998</v>
          </cell>
          <cell r="O20">
            <v>0.77110000000000001</v>
          </cell>
          <cell r="P20">
            <v>0.86229999999999996</v>
          </cell>
          <cell r="Q20">
            <v>0.95840000000000003</v>
          </cell>
          <cell r="R20">
            <v>1.0593999999999999</v>
          </cell>
          <cell r="S20">
            <v>1.1653</v>
          </cell>
          <cell r="T20">
            <v>1.276</v>
          </cell>
          <cell r="U20">
            <v>1.3917999999999999</v>
          </cell>
          <cell r="V20">
            <v>1.5124</v>
          </cell>
          <cell r="W20">
            <v>1.6379999999999999</v>
          </cell>
          <cell r="X20">
            <v>1.7685999999999999</v>
          </cell>
          <cell r="Y20">
            <v>1.9040999999999999</v>
          </cell>
          <cell r="Z20">
            <v>2.0447000000000002</v>
          </cell>
          <cell r="AA20">
            <v>2.1903000000000001</v>
          </cell>
          <cell r="AB20">
            <v>2.3410000000000002</v>
          </cell>
          <cell r="AC20">
            <v>2.4967999999999999</v>
          </cell>
          <cell r="AD20">
            <v>2.6577000000000002</v>
          </cell>
          <cell r="AE20">
            <v>2.8237999999999999</v>
          </cell>
          <cell r="AF20">
            <v>2.9950999999999999</v>
          </cell>
          <cell r="AG20">
            <v>3.1715</v>
          </cell>
          <cell r="AH20">
            <v>3.3532999999999999</v>
          </cell>
          <cell r="AI20">
            <v>3.5402999999999998</v>
          </cell>
          <cell r="AJ20">
            <v>3.7326000000000001</v>
          </cell>
          <cell r="AK20">
            <v>3.9302999999999999</v>
          </cell>
          <cell r="AL20">
            <v>4.1333000000000002</v>
          </cell>
          <cell r="AM20">
            <v>4.3418000000000001</v>
          </cell>
          <cell r="AN20">
            <v>4.5557999999999996</v>
          </cell>
          <cell r="AO20">
            <v>4.7752999999999997</v>
          </cell>
          <cell r="AP20">
            <v>5.0003000000000002</v>
          </cell>
          <cell r="AQ20">
            <v>5.2309000000000001</v>
          </cell>
          <cell r="AR20">
            <v>5.4671000000000003</v>
          </cell>
          <cell r="AS20">
            <v>5.7089999999999996</v>
          </cell>
          <cell r="AT20">
            <v>5.9565999999999999</v>
          </cell>
          <cell r="AU20">
            <v>6.21</v>
          </cell>
          <cell r="AV20">
            <v>6.4691999999999998</v>
          </cell>
          <cell r="AW20">
            <v>6.7342000000000004</v>
          </cell>
        </row>
        <row r="21">
          <cell r="B21">
            <v>3.9100000000000003E-2</v>
          </cell>
          <cell r="C21">
            <v>6.54E-2</v>
          </cell>
          <cell r="D21">
            <v>9.7600000000000006E-2</v>
          </cell>
          <cell r="E21">
            <v>0.13539999999999999</v>
          </cell>
          <cell r="F21">
            <v>0.1787</v>
          </cell>
          <cell r="G21">
            <v>0.22739999999999999</v>
          </cell>
          <cell r="H21">
            <v>0.28149999999999997</v>
          </cell>
          <cell r="I21">
            <v>0.3407</v>
          </cell>
          <cell r="J21">
            <v>0.4052</v>
          </cell>
          <cell r="K21">
            <v>0.4748</v>
          </cell>
          <cell r="L21">
            <v>0.54959999999999998</v>
          </cell>
          <cell r="M21">
            <v>0.62949999999999995</v>
          </cell>
          <cell r="N21">
            <v>0.71450000000000002</v>
          </cell>
          <cell r="O21">
            <v>0.80459999999999998</v>
          </cell>
          <cell r="P21">
            <v>0.89970000000000006</v>
          </cell>
          <cell r="Q21">
            <v>1</v>
          </cell>
          <cell r="R21">
            <v>1.1053999999999999</v>
          </cell>
          <cell r="S21">
            <v>1.2158</v>
          </cell>
          <cell r="T21">
            <v>1.3313999999999999</v>
          </cell>
          <cell r="U21">
            <v>1.4520999999999999</v>
          </cell>
          <cell r="V21">
            <v>1.5780000000000001</v>
          </cell>
          <cell r="W21">
            <v>1.7090000000000001</v>
          </cell>
          <cell r="X21">
            <v>1.8452</v>
          </cell>
          <cell r="Y21">
            <v>1.9866999999999999</v>
          </cell>
          <cell r="Z21">
            <v>2.1333000000000002</v>
          </cell>
          <cell r="AA21">
            <v>2.2852000000000001</v>
          </cell>
          <cell r="AB21">
            <v>2.4424000000000001</v>
          </cell>
          <cell r="AC21">
            <v>2.605</v>
          </cell>
          <cell r="AD21">
            <v>2.7728000000000002</v>
          </cell>
          <cell r="AE21">
            <v>2.9460999999999999</v>
          </cell>
          <cell r="AF21">
            <v>3.1246999999999998</v>
          </cell>
          <cell r="AG21">
            <v>3.3088000000000002</v>
          </cell>
          <cell r="AH21">
            <v>3.4984000000000002</v>
          </cell>
          <cell r="AI21">
            <v>3.6934</v>
          </cell>
          <cell r="AJ21">
            <v>3.8940000000000001</v>
          </cell>
          <cell r="AK21">
            <v>4.1002000000000001</v>
          </cell>
          <cell r="AL21">
            <v>4.3121</v>
          </cell>
          <cell r="AM21">
            <v>4.5294999999999996</v>
          </cell>
          <cell r="AN21">
            <v>4.7526999999999999</v>
          </cell>
          <cell r="AO21">
            <v>4.9816000000000003</v>
          </cell>
          <cell r="AP21">
            <v>5.2163000000000004</v>
          </cell>
          <cell r="AQ21">
            <v>5.4568000000000003</v>
          </cell>
          <cell r="AR21">
            <v>5.7031999999999998</v>
          </cell>
          <cell r="AS21">
            <v>5.9554999999999998</v>
          </cell>
          <cell r="AT21">
            <v>6.2138</v>
          </cell>
          <cell r="AU21">
            <v>6.4779999999999998</v>
          </cell>
          <cell r="AV21">
            <v>6.7483000000000004</v>
          </cell>
          <cell r="AW21">
            <v>7.0247000000000002</v>
          </cell>
        </row>
        <row r="22">
          <cell r="B22">
            <v>4.07E-2</v>
          </cell>
          <cell r="C22">
            <v>6.8099999999999994E-2</v>
          </cell>
          <cell r="D22">
            <v>0.1016</v>
          </cell>
          <cell r="E22">
            <v>0.14099999999999999</v>
          </cell>
          <cell r="F22">
            <v>0.18609999999999999</v>
          </cell>
          <cell r="G22">
            <v>0.2369</v>
          </cell>
          <cell r="H22">
            <v>0.29320000000000002</v>
          </cell>
          <cell r="I22">
            <v>0.35489999999999999</v>
          </cell>
          <cell r="J22">
            <v>0.42209999999999998</v>
          </cell>
          <cell r="K22">
            <v>0.49459999999999998</v>
          </cell>
          <cell r="L22">
            <v>0.57250000000000001</v>
          </cell>
          <cell r="M22">
            <v>0.65569999999999995</v>
          </cell>
          <cell r="N22">
            <v>0.74419999999999997</v>
          </cell>
          <cell r="O22">
            <v>0.83799999999999997</v>
          </cell>
          <cell r="P22">
            <v>0.93720000000000003</v>
          </cell>
          <cell r="Q22">
            <v>1.0416000000000001</v>
          </cell>
          <cell r="R22">
            <v>1.1513</v>
          </cell>
          <cell r="S22">
            <v>1.2664</v>
          </cell>
          <cell r="T22">
            <v>1.3867</v>
          </cell>
          <cell r="U22">
            <v>1.5125</v>
          </cell>
          <cell r="V22">
            <v>1.6435999999999999</v>
          </cell>
          <cell r="W22">
            <v>1.78</v>
          </cell>
          <cell r="X22">
            <v>1.9218999999999999</v>
          </cell>
          <cell r="Y22">
            <v>2.0691999999999999</v>
          </cell>
          <cell r="Z22">
            <v>2.2219000000000002</v>
          </cell>
          <cell r="AA22">
            <v>2.3801000000000001</v>
          </cell>
          <cell r="AB22">
            <v>2.5438999999999998</v>
          </cell>
          <cell r="AC22">
            <v>2.7130999999999998</v>
          </cell>
          <cell r="AD22">
            <v>2.8879000000000001</v>
          </cell>
          <cell r="AE22">
            <v>3.0682999999999998</v>
          </cell>
          <cell r="AF22">
            <v>3.2544</v>
          </cell>
          <cell r="AG22">
            <v>3.4460999999999999</v>
          </cell>
          <cell r="AH22">
            <v>3.6435</v>
          </cell>
          <cell r="AI22">
            <v>3.8466</v>
          </cell>
          <cell r="AJ22">
            <v>4.0555000000000003</v>
          </cell>
          <cell r="AK22">
            <v>4.2702</v>
          </cell>
          <cell r="AL22">
            <v>4.4908000000000001</v>
          </cell>
          <cell r="AM22">
            <v>4.7172000000000001</v>
          </cell>
          <cell r="AN22">
            <v>4.9496000000000002</v>
          </cell>
          <cell r="AO22">
            <v>5.1879999999999997</v>
          </cell>
          <cell r="AP22">
            <v>5.4324000000000003</v>
          </cell>
          <cell r="AQ22">
            <v>5.6828000000000003</v>
          </cell>
          <cell r="AR22">
            <v>5.9393000000000002</v>
          </cell>
          <cell r="AS22">
            <v>6.202</v>
          </cell>
          <cell r="AT22">
            <v>6.4709000000000003</v>
          </cell>
          <cell r="AU22">
            <v>6.7460000000000004</v>
          </cell>
          <cell r="AV22">
            <v>7.0274999999999999</v>
          </cell>
          <cell r="AW22">
            <v>7.3151999999999999</v>
          </cell>
        </row>
        <row r="23">
          <cell r="B23">
            <v>4.24E-2</v>
          </cell>
          <cell r="C23">
            <v>7.0800000000000002E-2</v>
          </cell>
          <cell r="D23">
            <v>0.1057</v>
          </cell>
          <cell r="E23">
            <v>0.1467</v>
          </cell>
          <cell r="F23">
            <v>0.19359999999999999</v>
          </cell>
          <cell r="G23">
            <v>0.24640000000000001</v>
          </cell>
          <cell r="H23">
            <v>0.3049</v>
          </cell>
          <cell r="I23">
            <v>0.36909999999999998</v>
          </cell>
          <cell r="J23">
            <v>0.43890000000000001</v>
          </cell>
          <cell r="K23">
            <v>0.51439999999999997</v>
          </cell>
          <cell r="L23">
            <v>0.59540000000000004</v>
          </cell>
          <cell r="M23">
            <v>0.68189999999999995</v>
          </cell>
          <cell r="N23">
            <v>0.77390000000000003</v>
          </cell>
          <cell r="O23">
            <v>0.87150000000000005</v>
          </cell>
          <cell r="P23">
            <v>0.97460000000000002</v>
          </cell>
          <cell r="Q23">
            <v>1.0831999999999999</v>
          </cell>
          <cell r="R23">
            <v>1.1973</v>
          </cell>
          <cell r="S23">
            <v>1.3169</v>
          </cell>
          <cell r="T23">
            <v>1.4420999999999999</v>
          </cell>
          <cell r="U23">
            <v>1.5728</v>
          </cell>
          <cell r="V23">
            <v>1.7091000000000001</v>
          </cell>
          <cell r="W23">
            <v>1.851</v>
          </cell>
          <cell r="X23">
            <v>1.9985999999999999</v>
          </cell>
          <cell r="Y23">
            <v>2.1516999999999999</v>
          </cell>
          <cell r="Z23">
            <v>2.3105000000000002</v>
          </cell>
          <cell r="AA23">
            <v>2.4750000000000001</v>
          </cell>
          <cell r="AB23">
            <v>2.6453000000000002</v>
          </cell>
          <cell r="AC23">
            <v>2.8212000000000002</v>
          </cell>
          <cell r="AD23">
            <v>3.0030000000000001</v>
          </cell>
          <cell r="AE23">
            <v>3.1905999999999999</v>
          </cell>
          <cell r="AF23">
            <v>3.3839999999999999</v>
          </cell>
          <cell r="AG23">
            <v>3.5832999999999999</v>
          </cell>
          <cell r="AH23">
            <v>3.7885</v>
          </cell>
          <cell r="AI23">
            <v>3.9996999999999998</v>
          </cell>
          <cell r="AJ23">
            <v>4.2168999999999999</v>
          </cell>
          <cell r="AK23">
            <v>4.4401999999999999</v>
          </cell>
          <cell r="AL23">
            <v>4.6695000000000002</v>
          </cell>
          <cell r="AM23">
            <v>4.9048999999999996</v>
          </cell>
          <cell r="AN23">
            <v>5.1464999999999996</v>
          </cell>
          <cell r="AO23">
            <v>5.3943000000000003</v>
          </cell>
          <cell r="AP23">
            <v>5.6483999999999996</v>
          </cell>
          <cell r="AQ23">
            <v>5.9086999999999996</v>
          </cell>
          <cell r="AR23">
            <v>6.1753999999999998</v>
          </cell>
          <cell r="AS23">
            <v>6.4485000000000001</v>
          </cell>
          <cell r="AT23">
            <v>6.7281000000000004</v>
          </cell>
          <cell r="AU23">
            <v>7.0141</v>
          </cell>
          <cell r="AV23">
            <v>7.3066000000000004</v>
          </cell>
          <cell r="AW23">
            <v>7.6056999999999997</v>
          </cell>
        </row>
        <row r="24">
          <cell r="B24">
            <v>4.3999999999999997E-2</v>
          </cell>
          <cell r="C24">
            <v>7.3599999999999999E-2</v>
          </cell>
          <cell r="D24">
            <v>0.10979999999999999</v>
          </cell>
          <cell r="E24">
            <v>0.15229999999999999</v>
          </cell>
          <cell r="F24">
            <v>0.20100000000000001</v>
          </cell>
          <cell r="G24">
            <v>0.25580000000000003</v>
          </cell>
          <cell r="H24">
            <v>0.31659999999999999</v>
          </cell>
          <cell r="I24">
            <v>0.38329999999999997</v>
          </cell>
          <cell r="J24">
            <v>0.45579999999999998</v>
          </cell>
          <cell r="K24">
            <v>0.53410000000000002</v>
          </cell>
          <cell r="L24">
            <v>0.61819999999999997</v>
          </cell>
          <cell r="M24">
            <v>0.70809999999999995</v>
          </cell>
          <cell r="N24">
            <v>0.80369999999999997</v>
          </cell>
          <cell r="O24">
            <v>0.90500000000000003</v>
          </cell>
          <cell r="P24">
            <v>1.012</v>
          </cell>
          <cell r="Q24">
            <v>1.1248</v>
          </cell>
          <cell r="R24">
            <v>1.2432000000000001</v>
          </cell>
          <cell r="S24">
            <v>1.3674999999999999</v>
          </cell>
          <cell r="T24">
            <v>1.4974000000000001</v>
          </cell>
          <cell r="U24">
            <v>1.6332</v>
          </cell>
          <cell r="V24">
            <v>1.7746999999999999</v>
          </cell>
          <cell r="W24">
            <v>1.9219999999999999</v>
          </cell>
          <cell r="X24">
            <v>2.0752000000000002</v>
          </cell>
          <cell r="Y24">
            <v>2.2342</v>
          </cell>
          <cell r="Z24">
            <v>2.3990999999999998</v>
          </cell>
          <cell r="AA24">
            <v>2.5699000000000001</v>
          </cell>
          <cell r="AB24">
            <v>2.7467000000000001</v>
          </cell>
          <cell r="AC24">
            <v>2.9293999999999998</v>
          </cell>
          <cell r="AD24">
            <v>3.1181000000000001</v>
          </cell>
          <cell r="AE24">
            <v>3.3128000000000002</v>
          </cell>
          <cell r="AF24">
            <v>3.5135999999999998</v>
          </cell>
          <cell r="AG24">
            <v>3.7206000000000001</v>
          </cell>
          <cell r="AH24">
            <v>3.9336000000000002</v>
          </cell>
          <cell r="AI24">
            <v>4.1528999999999998</v>
          </cell>
          <cell r="AJ24">
            <v>4.3784000000000001</v>
          </cell>
          <cell r="AK24">
            <v>4.6101000000000001</v>
          </cell>
          <cell r="AL24">
            <v>4.8482000000000003</v>
          </cell>
          <cell r="AM24">
            <v>5.0926</v>
          </cell>
          <cell r="AN24">
            <v>5.3433999999999999</v>
          </cell>
          <cell r="AO24">
            <v>5.6006999999999998</v>
          </cell>
          <cell r="AP24">
            <v>5.8643999999999998</v>
          </cell>
          <cell r="AQ24">
            <v>6.1346999999999996</v>
          </cell>
          <cell r="AR24">
            <v>6.4115000000000002</v>
          </cell>
          <cell r="AS24">
            <v>6.6950000000000003</v>
          </cell>
          <cell r="AT24">
            <v>6.9851999999999999</v>
          </cell>
          <cell r="AU24">
            <v>7.2820999999999998</v>
          </cell>
          <cell r="AV24">
            <v>7.5857999999999999</v>
          </cell>
          <cell r="AW24">
            <v>7.8963000000000001</v>
          </cell>
        </row>
        <row r="25">
          <cell r="B25">
            <v>4.5600000000000002E-2</v>
          </cell>
          <cell r="C25">
            <v>7.6300000000000007E-2</v>
          </cell>
          <cell r="D25">
            <v>0.1138</v>
          </cell>
          <cell r="E25">
            <v>0.15790000000000001</v>
          </cell>
          <cell r="F25">
            <v>0.20849999999999999</v>
          </cell>
          <cell r="G25">
            <v>0.26529999999999998</v>
          </cell>
          <cell r="H25">
            <v>0.32829999999999998</v>
          </cell>
          <cell r="I25">
            <v>0.39750000000000002</v>
          </cell>
          <cell r="J25">
            <v>0.47270000000000001</v>
          </cell>
          <cell r="K25">
            <v>0.55389999999999995</v>
          </cell>
          <cell r="L25">
            <v>0.6411</v>
          </cell>
          <cell r="M25">
            <v>0.73429999999999995</v>
          </cell>
          <cell r="N25">
            <v>0.83340000000000003</v>
          </cell>
          <cell r="O25">
            <v>0.93840000000000001</v>
          </cell>
          <cell r="P25">
            <v>1.0494000000000001</v>
          </cell>
          <cell r="Q25">
            <v>1.1662999999999999</v>
          </cell>
          <cell r="R25">
            <v>1.2891999999999999</v>
          </cell>
          <cell r="S25">
            <v>1.4179999999999999</v>
          </cell>
          <cell r="T25">
            <v>1.5528</v>
          </cell>
          <cell r="U25">
            <v>1.6935</v>
          </cell>
          <cell r="V25">
            <v>1.8403</v>
          </cell>
          <cell r="W25">
            <v>1.9930000000000001</v>
          </cell>
          <cell r="X25">
            <v>2.1518999999999999</v>
          </cell>
          <cell r="Y25">
            <v>2.3167</v>
          </cell>
          <cell r="Z25">
            <v>2.4876999999999998</v>
          </cell>
          <cell r="AA25">
            <v>2.6648000000000001</v>
          </cell>
          <cell r="AB25">
            <v>2.8479999999999999</v>
          </cell>
          <cell r="AC25">
            <v>3.0375000000000001</v>
          </cell>
          <cell r="AD25">
            <v>3.2330999999999999</v>
          </cell>
          <cell r="AE25">
            <v>3.4350999999999998</v>
          </cell>
          <cell r="AF25">
            <v>3.6433</v>
          </cell>
          <cell r="AG25">
            <v>3.8578000000000001</v>
          </cell>
          <cell r="AH25">
            <v>4.0787000000000004</v>
          </cell>
          <cell r="AI25">
            <v>4.306</v>
          </cell>
          <cell r="AJ25">
            <v>4.5397999999999996</v>
          </cell>
          <cell r="AK25">
            <v>4.7801</v>
          </cell>
          <cell r="AL25">
            <v>5.0269000000000004</v>
          </cell>
          <cell r="AM25">
            <v>5.2803000000000004</v>
          </cell>
          <cell r="AN25">
            <v>5.5403000000000002</v>
          </cell>
          <cell r="AO25">
            <v>5.8070000000000004</v>
          </cell>
          <cell r="AP25">
            <v>6.0804</v>
          </cell>
          <cell r="AQ25">
            <v>6.3605999999999998</v>
          </cell>
          <cell r="AR25">
            <v>6.6475999999999997</v>
          </cell>
          <cell r="AS25">
            <v>6.9414999999999996</v>
          </cell>
          <cell r="AT25">
            <v>7.2423000000000002</v>
          </cell>
          <cell r="AU25">
            <v>7.5500999999999996</v>
          </cell>
          <cell r="AV25">
            <v>7.8648999999999996</v>
          </cell>
          <cell r="AW25">
            <v>8.1867999999999999</v>
          </cell>
        </row>
        <row r="26">
          <cell r="B26">
            <v>4.7199999999999999E-2</v>
          </cell>
          <cell r="C26">
            <v>7.9000000000000001E-2</v>
          </cell>
          <cell r="D26">
            <v>0.1179</v>
          </cell>
          <cell r="E26">
            <v>0.1636</v>
          </cell>
          <cell r="F26">
            <v>0.21590000000000001</v>
          </cell>
          <cell r="G26">
            <v>0.27479999999999999</v>
          </cell>
          <cell r="H26">
            <v>0.34</v>
          </cell>
          <cell r="I26">
            <v>0.41160000000000002</v>
          </cell>
          <cell r="J26">
            <v>0.48949999999999999</v>
          </cell>
          <cell r="K26">
            <v>0.57369999999999999</v>
          </cell>
          <cell r="L26">
            <v>0.66400000000000003</v>
          </cell>
          <cell r="M26">
            <v>0.76049999999999995</v>
          </cell>
          <cell r="N26">
            <v>0.86309999999999998</v>
          </cell>
          <cell r="O26">
            <v>0.97189999999999999</v>
          </cell>
          <cell r="P26">
            <v>1.0868</v>
          </cell>
          <cell r="Q26">
            <v>1.2079</v>
          </cell>
          <cell r="R26">
            <v>1.3351</v>
          </cell>
          <cell r="S26">
            <v>1.4684999999999999</v>
          </cell>
          <cell r="T26">
            <v>1.6081000000000001</v>
          </cell>
          <cell r="U26">
            <v>1.7539</v>
          </cell>
          <cell r="V26">
            <v>1.9057999999999999</v>
          </cell>
          <cell r="W26">
            <v>2.0640000000000001</v>
          </cell>
          <cell r="X26">
            <v>2.2284999999999999</v>
          </cell>
          <cell r="Y26">
            <v>2.3992</v>
          </cell>
          <cell r="Z26">
            <v>2.5762999999999998</v>
          </cell>
          <cell r="AA26">
            <v>2.7597</v>
          </cell>
          <cell r="AB26">
            <v>2.9493999999999998</v>
          </cell>
          <cell r="AC26">
            <v>3.1456</v>
          </cell>
          <cell r="AD26">
            <v>3.3481999999999998</v>
          </cell>
          <cell r="AE26">
            <v>3.5573000000000001</v>
          </cell>
          <cell r="AF26">
            <v>3.7728999999999999</v>
          </cell>
          <cell r="AG26">
            <v>3.9950000000000001</v>
          </cell>
          <cell r="AH26">
            <v>4.2237999999999998</v>
          </cell>
          <cell r="AI26">
            <v>4.4592000000000001</v>
          </cell>
          <cell r="AJ26">
            <v>4.7012</v>
          </cell>
          <cell r="AK26">
            <v>4.95</v>
          </cell>
          <cell r="AL26">
            <v>5.2055999999999996</v>
          </cell>
          <cell r="AM26">
            <v>5.468</v>
          </cell>
          <cell r="AN26">
            <v>5.7371999999999996</v>
          </cell>
          <cell r="AO26">
            <v>6.0133000000000001</v>
          </cell>
          <cell r="AP26">
            <v>6.2964000000000002</v>
          </cell>
          <cell r="AQ26">
            <v>6.5865</v>
          </cell>
          <cell r="AR26">
            <v>6.8837000000000002</v>
          </cell>
          <cell r="AS26">
            <v>7.1879999999999997</v>
          </cell>
          <cell r="AT26">
            <v>7.4995000000000003</v>
          </cell>
          <cell r="AU26">
            <v>7.8181000000000003</v>
          </cell>
          <cell r="AV26">
            <v>8.1440999999999999</v>
          </cell>
          <cell r="AW26">
            <v>8.4772999999999996</v>
          </cell>
        </row>
        <row r="27">
          <cell r="B27">
            <v>4.8899999999999999E-2</v>
          </cell>
          <cell r="C27">
            <v>8.1699999999999995E-2</v>
          </cell>
          <cell r="D27">
            <v>0.12189999999999999</v>
          </cell>
          <cell r="E27">
            <v>0.16919999999999999</v>
          </cell>
          <cell r="F27">
            <v>0.22339999999999999</v>
          </cell>
          <cell r="G27">
            <v>0.28420000000000001</v>
          </cell>
          <cell r="H27">
            <v>0.3518</v>
          </cell>
          <cell r="I27">
            <v>0.42580000000000001</v>
          </cell>
          <cell r="J27">
            <v>0.50639999999999996</v>
          </cell>
          <cell r="K27">
            <v>0.59340000000000004</v>
          </cell>
          <cell r="L27">
            <v>0.68679999999999997</v>
          </cell>
          <cell r="M27">
            <v>0.78659999999999997</v>
          </cell>
          <cell r="N27">
            <v>0.89280000000000004</v>
          </cell>
          <cell r="O27">
            <v>1.0054000000000001</v>
          </cell>
          <cell r="P27">
            <v>1.1242000000000001</v>
          </cell>
          <cell r="Q27">
            <v>1.2495000000000001</v>
          </cell>
          <cell r="R27">
            <v>1.3811</v>
          </cell>
          <cell r="S27">
            <v>1.5190999999999999</v>
          </cell>
          <cell r="T27">
            <v>1.6634</v>
          </cell>
          <cell r="U27">
            <v>1.8142</v>
          </cell>
          <cell r="V27">
            <v>1.9714</v>
          </cell>
          <cell r="W27">
            <v>2.1349999999999998</v>
          </cell>
          <cell r="X27">
            <v>2.3050999999999999</v>
          </cell>
          <cell r="Y27">
            <v>2.4817</v>
          </cell>
          <cell r="Z27">
            <v>2.6648999999999998</v>
          </cell>
          <cell r="AA27">
            <v>2.8544999999999998</v>
          </cell>
          <cell r="AB27">
            <v>3.0508000000000002</v>
          </cell>
          <cell r="AC27">
            <v>3.2536999999999998</v>
          </cell>
          <cell r="AD27">
            <v>3.4632999999999998</v>
          </cell>
          <cell r="AE27">
            <v>3.6795</v>
          </cell>
          <cell r="AF27">
            <v>3.9024999999999999</v>
          </cell>
          <cell r="AG27">
            <v>4.1322999999999999</v>
          </cell>
          <cell r="AH27">
            <v>4.3689</v>
          </cell>
          <cell r="AI27">
            <v>4.6123000000000003</v>
          </cell>
          <cell r="AJ27">
            <v>4.8627000000000002</v>
          </cell>
          <cell r="AK27">
            <v>5.12</v>
          </cell>
          <cell r="AL27">
            <v>5.3842999999999996</v>
          </cell>
          <cell r="AM27">
            <v>5.6555999999999997</v>
          </cell>
          <cell r="AN27">
            <v>5.9340999999999999</v>
          </cell>
          <cell r="AO27">
            <v>6.2196999999999996</v>
          </cell>
          <cell r="AP27">
            <v>6.5125000000000002</v>
          </cell>
          <cell r="AQ27">
            <v>6.8125</v>
          </cell>
          <cell r="AR27">
            <v>7.1197999999999997</v>
          </cell>
          <cell r="AS27">
            <v>7.4344999999999999</v>
          </cell>
          <cell r="AT27">
            <v>7.7565999999999997</v>
          </cell>
          <cell r="AU27">
            <v>8.0861000000000001</v>
          </cell>
          <cell r="AV27">
            <v>8.4231999999999996</v>
          </cell>
          <cell r="AW27">
            <v>8.7677999999999994</v>
          </cell>
        </row>
        <row r="28">
          <cell r="B28">
            <v>5.0500000000000003E-2</v>
          </cell>
          <cell r="C28">
            <v>8.4500000000000006E-2</v>
          </cell>
          <cell r="D28">
            <v>0.126</v>
          </cell>
          <cell r="E28">
            <v>0.17480000000000001</v>
          </cell>
          <cell r="F28">
            <v>0.23080000000000001</v>
          </cell>
          <cell r="G28">
            <v>0.29370000000000002</v>
          </cell>
          <cell r="H28">
            <v>0.36349999999999999</v>
          </cell>
          <cell r="I28">
            <v>0.44</v>
          </cell>
          <cell r="J28">
            <v>0.52329999999999999</v>
          </cell>
          <cell r="K28">
            <v>0.61319999999999997</v>
          </cell>
          <cell r="L28">
            <v>0.7097</v>
          </cell>
          <cell r="M28">
            <v>0.81279999999999997</v>
          </cell>
          <cell r="N28">
            <v>0.92249999999999999</v>
          </cell>
          <cell r="O28">
            <v>1.0387999999999999</v>
          </cell>
          <cell r="P28">
            <v>1.1617</v>
          </cell>
          <cell r="Q28">
            <v>1.2910999999999999</v>
          </cell>
          <cell r="R28">
            <v>1.4271</v>
          </cell>
          <cell r="S28">
            <v>1.5696000000000001</v>
          </cell>
          <cell r="T28">
            <v>1.7188000000000001</v>
          </cell>
          <cell r="U28">
            <v>1.8746</v>
          </cell>
          <cell r="V28">
            <v>2.0369999999999999</v>
          </cell>
          <cell r="W28">
            <v>2.206</v>
          </cell>
          <cell r="X28">
            <v>2.3818000000000001</v>
          </cell>
          <cell r="Y28">
            <v>2.5642</v>
          </cell>
          <cell r="Z28">
            <v>2.7534000000000001</v>
          </cell>
          <cell r="AA28">
            <v>2.9493999999999998</v>
          </cell>
          <cell r="AB28">
            <v>3.1522000000000001</v>
          </cell>
          <cell r="AC28">
            <v>3.3618000000000001</v>
          </cell>
          <cell r="AD28">
            <v>3.5783</v>
          </cell>
          <cell r="AE28">
            <v>3.8016999999999999</v>
          </cell>
          <cell r="AF28">
            <v>4.0320999999999998</v>
          </cell>
          <cell r="AG28">
            <v>4.2694999999999999</v>
          </cell>
          <cell r="AH28">
            <v>4.5138999999999996</v>
          </cell>
          <cell r="AI28">
            <v>4.7653999999999996</v>
          </cell>
          <cell r="AJ28">
            <v>5.0240999999999998</v>
          </cell>
          <cell r="AK28">
            <v>5.2899000000000003</v>
          </cell>
          <cell r="AL28">
            <v>5.5629999999999997</v>
          </cell>
          <cell r="AM28">
            <v>5.8433000000000002</v>
          </cell>
          <cell r="AN28">
            <v>6.1310000000000002</v>
          </cell>
          <cell r="AO28">
            <v>6.4260000000000002</v>
          </cell>
          <cell r="AP28">
            <v>6.7285000000000004</v>
          </cell>
          <cell r="AQ28">
            <v>7.0384000000000002</v>
          </cell>
          <cell r="AR28">
            <v>7.3559000000000001</v>
          </cell>
          <cell r="AS28">
            <v>7.681</v>
          </cell>
          <cell r="AT28">
            <v>8.0137</v>
          </cell>
          <cell r="AU28">
            <v>8.3541000000000007</v>
          </cell>
          <cell r="AV28">
            <v>8.7022999999999993</v>
          </cell>
          <cell r="AW28">
            <v>9.0584000000000007</v>
          </cell>
        </row>
        <row r="29">
          <cell r="B29">
            <v>5.21E-2</v>
          </cell>
          <cell r="C29">
            <v>8.72E-2</v>
          </cell>
          <cell r="D29">
            <v>0.13009999999999999</v>
          </cell>
          <cell r="E29">
            <v>0.18049999999999999</v>
          </cell>
          <cell r="F29">
            <v>0.2382</v>
          </cell>
          <cell r="G29">
            <v>0.30320000000000003</v>
          </cell>
          <cell r="H29">
            <v>0.37519999999999998</v>
          </cell>
          <cell r="I29">
            <v>0.45419999999999999</v>
          </cell>
          <cell r="J29">
            <v>0.54010000000000002</v>
          </cell>
          <cell r="K29">
            <v>0.63290000000000002</v>
          </cell>
          <cell r="L29">
            <v>0.73260000000000003</v>
          </cell>
          <cell r="M29">
            <v>0.83899999999999997</v>
          </cell>
          <cell r="N29">
            <v>0.95230000000000004</v>
          </cell>
          <cell r="O29">
            <v>1.0723</v>
          </cell>
          <cell r="P29">
            <v>1.1991000000000001</v>
          </cell>
          <cell r="Q29">
            <v>1.3326</v>
          </cell>
          <cell r="R29">
            <v>1.4730000000000001</v>
          </cell>
          <cell r="S29">
            <v>1.6202000000000001</v>
          </cell>
          <cell r="T29">
            <v>1.7741</v>
          </cell>
          <cell r="U29">
            <v>1.9349000000000001</v>
          </cell>
          <cell r="V29">
            <v>2.1025</v>
          </cell>
          <cell r="W29">
            <v>2.2770000000000001</v>
          </cell>
          <cell r="X29">
            <v>2.4584000000000001</v>
          </cell>
          <cell r="Y29">
            <v>2.6467000000000001</v>
          </cell>
          <cell r="Z29">
            <v>2.8420000000000001</v>
          </cell>
          <cell r="AA29">
            <v>3.0442999999999998</v>
          </cell>
          <cell r="AB29">
            <v>3.2536</v>
          </cell>
          <cell r="AC29">
            <v>3.4699</v>
          </cell>
          <cell r="AD29">
            <v>3.6934</v>
          </cell>
          <cell r="AE29">
            <v>3.9239999999999999</v>
          </cell>
          <cell r="AF29">
            <v>4.1616999999999997</v>
          </cell>
          <cell r="AG29">
            <v>4.4066999999999998</v>
          </cell>
          <cell r="AH29">
            <v>4.6589999999999998</v>
          </cell>
          <cell r="AI29">
            <v>4.9185999999999996</v>
          </cell>
          <cell r="AJ29">
            <v>5.1855000000000002</v>
          </cell>
          <cell r="AK29">
            <v>5.4598000000000004</v>
          </cell>
          <cell r="AL29">
            <v>5.7416</v>
          </cell>
          <cell r="AM29">
            <v>6.0309999999999997</v>
          </cell>
          <cell r="AN29">
            <v>6.3277999999999999</v>
          </cell>
          <cell r="AO29">
            <v>6.6322999999999999</v>
          </cell>
          <cell r="AP29">
            <v>6.9444999999999997</v>
          </cell>
          <cell r="AQ29">
            <v>7.2643000000000004</v>
          </cell>
          <cell r="AR29">
            <v>7.5919999999999996</v>
          </cell>
          <cell r="AS29">
            <v>7.9275000000000002</v>
          </cell>
          <cell r="AT29">
            <v>8.2707999999999995</v>
          </cell>
          <cell r="AU29">
            <v>8.6220999999999997</v>
          </cell>
          <cell r="AV29">
            <v>8.9815000000000005</v>
          </cell>
          <cell r="AW29">
            <v>9.3489000000000004</v>
          </cell>
        </row>
        <row r="30">
          <cell r="B30">
            <v>5.3800000000000001E-2</v>
          </cell>
          <cell r="C30">
            <v>8.9899999999999994E-2</v>
          </cell>
          <cell r="D30">
            <v>0.1341</v>
          </cell>
          <cell r="E30">
            <v>0.18609999999999999</v>
          </cell>
          <cell r="F30">
            <v>0.2457</v>
          </cell>
          <cell r="G30">
            <v>0.31259999999999999</v>
          </cell>
          <cell r="H30">
            <v>0.38690000000000002</v>
          </cell>
          <cell r="I30">
            <v>0.46839999999999998</v>
          </cell>
          <cell r="J30">
            <v>0.55700000000000005</v>
          </cell>
          <cell r="K30">
            <v>0.65269999999999995</v>
          </cell>
          <cell r="L30">
            <v>0.75539999999999996</v>
          </cell>
          <cell r="M30">
            <v>0.86519999999999997</v>
          </cell>
          <cell r="N30">
            <v>0.98199999999999998</v>
          </cell>
          <cell r="O30">
            <v>1.1056999999999999</v>
          </cell>
          <cell r="P30">
            <v>1.2364999999999999</v>
          </cell>
          <cell r="Q30">
            <v>1.3742000000000001</v>
          </cell>
          <cell r="R30">
            <v>1.5189999999999999</v>
          </cell>
          <cell r="S30">
            <v>1.6707000000000001</v>
          </cell>
          <cell r="T30">
            <v>1.8293999999999999</v>
          </cell>
          <cell r="U30">
            <v>1.9952000000000001</v>
          </cell>
          <cell r="V30">
            <v>2.1680999999999999</v>
          </cell>
          <cell r="W30">
            <v>2.3479999999999999</v>
          </cell>
          <cell r="X30">
            <v>2.5350999999999999</v>
          </cell>
          <cell r="Y30">
            <v>2.7292000000000001</v>
          </cell>
          <cell r="Z30">
            <v>2.9306000000000001</v>
          </cell>
          <cell r="AA30">
            <v>3.1392000000000002</v>
          </cell>
          <cell r="AB30">
            <v>3.355</v>
          </cell>
          <cell r="AC30">
            <v>3.5779999999999998</v>
          </cell>
          <cell r="AD30">
            <v>3.8083999999999998</v>
          </cell>
          <cell r="AE30">
            <v>4.0461999999999998</v>
          </cell>
          <cell r="AF30">
            <v>4.2914000000000003</v>
          </cell>
          <cell r="AG30">
            <v>4.5439999999999996</v>
          </cell>
          <cell r="AH30">
            <v>4.8041</v>
          </cell>
          <cell r="AI30">
            <v>5.0716999999999999</v>
          </cell>
          <cell r="AJ30">
            <v>5.3468999999999998</v>
          </cell>
          <cell r="AK30">
            <v>5.6298000000000004</v>
          </cell>
          <cell r="AL30">
            <v>5.9203000000000001</v>
          </cell>
          <cell r="AM30">
            <v>6.2186000000000003</v>
          </cell>
          <cell r="AN30">
            <v>6.5247000000000002</v>
          </cell>
          <cell r="AO30">
            <v>6.8385999999999996</v>
          </cell>
          <cell r="AP30">
            <v>7.1604999999999999</v>
          </cell>
          <cell r="AQ30">
            <v>7.4901999999999997</v>
          </cell>
          <cell r="AR30">
            <v>7.8280000000000003</v>
          </cell>
          <cell r="AS30">
            <v>8.1738999999999997</v>
          </cell>
          <cell r="AT30">
            <v>8.5279000000000007</v>
          </cell>
          <cell r="AU30">
            <v>8.8901000000000003</v>
          </cell>
          <cell r="AV30">
            <v>9.2606000000000002</v>
          </cell>
          <cell r="AW30">
            <v>9.6394000000000002</v>
          </cell>
        </row>
        <row r="31">
          <cell r="B31">
            <v>5.5399999999999998E-2</v>
          </cell>
          <cell r="C31">
            <v>9.2600000000000002E-2</v>
          </cell>
          <cell r="D31">
            <v>0.13819999999999999</v>
          </cell>
          <cell r="E31">
            <v>0.1918</v>
          </cell>
          <cell r="F31">
            <v>0.25309999999999999</v>
          </cell>
          <cell r="G31">
            <v>0.3221</v>
          </cell>
          <cell r="H31">
            <v>0.39860000000000001</v>
          </cell>
          <cell r="I31">
            <v>0.48259999999999997</v>
          </cell>
          <cell r="J31">
            <v>0.57379999999999998</v>
          </cell>
          <cell r="K31">
            <v>0.6724</v>
          </cell>
          <cell r="L31">
            <v>0.77829999999999999</v>
          </cell>
          <cell r="M31">
            <v>0.89139999999999997</v>
          </cell>
          <cell r="N31">
            <v>1.0117</v>
          </cell>
          <cell r="O31">
            <v>1.1392</v>
          </cell>
          <cell r="P31">
            <v>1.2739</v>
          </cell>
          <cell r="Q31">
            <v>1.4157999999999999</v>
          </cell>
          <cell r="R31">
            <v>1.5649</v>
          </cell>
          <cell r="S31">
            <v>1.7212000000000001</v>
          </cell>
          <cell r="T31">
            <v>1.8848</v>
          </cell>
          <cell r="U31">
            <v>2.0556000000000001</v>
          </cell>
          <cell r="V31">
            <v>2.2336</v>
          </cell>
          <cell r="W31">
            <v>2.419</v>
          </cell>
          <cell r="X31">
            <v>2.6116999999999999</v>
          </cell>
          <cell r="Y31">
            <v>2.8117000000000001</v>
          </cell>
          <cell r="Z31">
            <v>3.0192000000000001</v>
          </cell>
          <cell r="AA31">
            <v>3.234</v>
          </cell>
          <cell r="AB31">
            <v>3.4563000000000001</v>
          </cell>
          <cell r="AC31">
            <v>3.6861000000000002</v>
          </cell>
          <cell r="AD31">
            <v>3.9235000000000002</v>
          </cell>
          <cell r="AE31">
            <v>4.1684000000000001</v>
          </cell>
          <cell r="AF31">
            <v>4.4210000000000003</v>
          </cell>
          <cell r="AG31">
            <v>4.6811999999999996</v>
          </cell>
          <cell r="AH31">
            <v>4.9490999999999996</v>
          </cell>
          <cell r="AI31">
            <v>5.2248000000000001</v>
          </cell>
          <cell r="AJ31">
            <v>5.5083000000000002</v>
          </cell>
          <cell r="AK31">
            <v>5.7996999999999996</v>
          </cell>
          <cell r="AL31">
            <v>6.0990000000000002</v>
          </cell>
          <cell r="AM31">
            <v>6.4062999999999999</v>
          </cell>
          <cell r="AN31">
            <v>6.7215999999999996</v>
          </cell>
          <cell r="AO31">
            <v>7.0449000000000002</v>
          </cell>
          <cell r="AP31">
            <v>7.3765000000000001</v>
          </cell>
          <cell r="AQ31">
            <v>7.7161999999999997</v>
          </cell>
          <cell r="AR31">
            <v>8.0640999999999998</v>
          </cell>
          <cell r="AS31">
            <v>8.4204000000000008</v>
          </cell>
          <cell r="AT31">
            <v>8.7850999999999999</v>
          </cell>
          <cell r="AU31">
            <v>9.1582000000000008</v>
          </cell>
          <cell r="AV31">
            <v>9.5396999999999998</v>
          </cell>
          <cell r="AW31">
            <v>9.9298999999999999</v>
          </cell>
        </row>
        <row r="32">
          <cell r="B32">
            <v>5.7000000000000002E-2</v>
          </cell>
          <cell r="C32">
            <v>9.5399999999999999E-2</v>
          </cell>
          <cell r="D32">
            <v>0.14230000000000001</v>
          </cell>
          <cell r="E32">
            <v>0.19739999999999999</v>
          </cell>
          <cell r="F32">
            <v>0.26050000000000001</v>
          </cell>
          <cell r="G32">
            <v>0.33160000000000001</v>
          </cell>
          <cell r="H32">
            <v>0.4103</v>
          </cell>
          <cell r="I32">
            <v>0.49669999999999997</v>
          </cell>
          <cell r="J32">
            <v>0.5907</v>
          </cell>
          <cell r="K32">
            <v>0.69220000000000004</v>
          </cell>
          <cell r="L32">
            <v>0.80120000000000002</v>
          </cell>
          <cell r="M32">
            <v>0.91759999999999997</v>
          </cell>
          <cell r="N32">
            <v>1.0414000000000001</v>
          </cell>
          <cell r="O32">
            <v>1.1727000000000001</v>
          </cell>
          <cell r="P32">
            <v>1.3112999999999999</v>
          </cell>
          <cell r="Q32">
            <v>1.4574</v>
          </cell>
          <cell r="R32">
            <v>1.6108</v>
          </cell>
          <cell r="S32">
            <v>1.7718</v>
          </cell>
          <cell r="T32">
            <v>1.9400999999999999</v>
          </cell>
          <cell r="U32">
            <v>2.1158999999999999</v>
          </cell>
          <cell r="V32">
            <v>2.2991999999999999</v>
          </cell>
          <cell r="W32">
            <v>2.4900000000000002</v>
          </cell>
          <cell r="X32">
            <v>2.6882999999999999</v>
          </cell>
          <cell r="Y32">
            <v>2.8942000000000001</v>
          </cell>
          <cell r="Z32">
            <v>3.1076999999999999</v>
          </cell>
          <cell r="AA32">
            <v>3.3289</v>
          </cell>
          <cell r="AB32">
            <v>3.5577000000000001</v>
          </cell>
          <cell r="AC32">
            <v>3.7942</v>
          </cell>
          <cell r="AD32">
            <v>4.0385</v>
          </cell>
          <cell r="AE32">
            <v>4.2906000000000004</v>
          </cell>
          <cell r="AF32">
            <v>4.5506000000000002</v>
          </cell>
          <cell r="AG32">
            <v>4.8183999999999996</v>
          </cell>
          <cell r="AH32">
            <v>5.0941999999999998</v>
          </cell>
          <cell r="AI32">
            <v>5.3779000000000003</v>
          </cell>
          <cell r="AJ32">
            <v>5.6696999999999997</v>
          </cell>
          <cell r="AK32">
            <v>5.9695999999999998</v>
          </cell>
          <cell r="AL32">
            <v>6.2777000000000003</v>
          </cell>
          <cell r="AM32">
            <v>6.5938999999999997</v>
          </cell>
          <cell r="AN32">
            <v>6.9184000000000001</v>
          </cell>
          <cell r="AO32">
            <v>7.2511999999999999</v>
          </cell>
          <cell r="AP32">
            <v>7.5923999999999996</v>
          </cell>
          <cell r="AQ32">
            <v>7.9420999999999999</v>
          </cell>
          <cell r="AR32">
            <v>8.3002000000000002</v>
          </cell>
          <cell r="AS32">
            <v>8.6669</v>
          </cell>
          <cell r="AT32">
            <v>9.0421999999999993</v>
          </cell>
          <cell r="AU32">
            <v>9.4260999999999999</v>
          </cell>
          <cell r="AV32">
            <v>9.8188999999999993</v>
          </cell>
          <cell r="AW32">
            <v>10.2204</v>
          </cell>
        </row>
      </sheetData>
      <sheetData sheetId="1" refreshError="1"/>
      <sheetData sheetId="2" refreshError="1">
        <row r="2">
          <cell r="B2">
            <v>7.4999999999999997E-3</v>
          </cell>
          <cell r="C2">
            <v>1.29E-2</v>
          </cell>
          <cell r="D2">
            <v>1.9599999999999999E-2</v>
          </cell>
          <cell r="E2">
            <v>2.75E-2</v>
          </cell>
          <cell r="F2">
            <v>3.6499999999999998E-2</v>
          </cell>
          <cell r="G2">
            <v>4.6600000000000003E-2</v>
          </cell>
          <cell r="H2">
            <v>5.7599999999999998E-2</v>
          </cell>
          <cell r="I2">
            <v>6.9599999999999995E-2</v>
          </cell>
          <cell r="J2">
            <v>8.2600000000000007E-2</v>
          </cell>
          <cell r="K2">
            <v>9.6500000000000002E-2</v>
          </cell>
          <cell r="L2">
            <v>0.1114</v>
          </cell>
          <cell r="M2">
            <v>0.12720000000000001</v>
          </cell>
          <cell r="N2">
            <v>0.1439</v>
          </cell>
          <cell r="O2">
            <v>0.16159999999999999</v>
          </cell>
          <cell r="P2">
            <v>0.18029999999999999</v>
          </cell>
          <cell r="Q2">
            <v>0.19989999999999999</v>
          </cell>
          <cell r="R2">
            <v>0.22059999999999999</v>
          </cell>
          <cell r="S2">
            <v>0.24229999999999999</v>
          </cell>
          <cell r="T2">
            <v>0.2651</v>
          </cell>
          <cell r="U2">
            <v>0.28889999999999999</v>
          </cell>
          <cell r="V2">
            <v>0.31390000000000001</v>
          </cell>
          <cell r="W2">
            <v>0.34010000000000001</v>
          </cell>
          <cell r="X2">
            <v>0.3674</v>
          </cell>
          <cell r="Y2">
            <v>0.39600000000000002</v>
          </cell>
          <cell r="Z2">
            <v>0.4259</v>
          </cell>
          <cell r="AA2">
            <v>0.45710000000000001</v>
          </cell>
          <cell r="AB2">
            <v>0.48970000000000002</v>
          </cell>
          <cell r="AC2">
            <v>0.52370000000000005</v>
          </cell>
          <cell r="AD2">
            <v>0.55930000000000002</v>
          </cell>
          <cell r="AE2">
            <v>0.59630000000000005</v>
          </cell>
          <cell r="AF2">
            <v>0.63490000000000002</v>
          </cell>
          <cell r="AG2">
            <v>0.67520000000000002</v>
          </cell>
          <cell r="AH2">
            <v>0.71719999999999995</v>
          </cell>
          <cell r="AI2">
            <v>0.76100000000000001</v>
          </cell>
          <cell r="AJ2">
            <v>0.80649999999999999</v>
          </cell>
          <cell r="AK2">
            <v>0.85399999999999998</v>
          </cell>
          <cell r="AL2">
            <v>0.90349999999999997</v>
          </cell>
          <cell r="AM2">
            <v>0.95499999999999996</v>
          </cell>
          <cell r="AN2">
            <v>1.0085999999999999</v>
          </cell>
          <cell r="AO2">
            <v>1.0644</v>
          </cell>
          <cell r="AP2">
            <v>1.1224000000000001</v>
          </cell>
          <cell r="AQ2">
            <v>1.1828000000000001</v>
          </cell>
          <cell r="AR2">
            <v>1.2457</v>
          </cell>
          <cell r="AS2">
            <v>1.3109999999999999</v>
          </cell>
          <cell r="AT2">
            <v>1.379</v>
          </cell>
          <cell r="AU2">
            <v>1.4497</v>
          </cell>
          <cell r="AV2">
            <v>1.5230999999999999</v>
          </cell>
          <cell r="AW2">
            <v>1.5994999999999999</v>
          </cell>
        </row>
        <row r="3">
          <cell r="B3">
            <v>9.1000000000000004E-3</v>
          </cell>
          <cell r="C3">
            <v>1.5800000000000002E-2</v>
          </cell>
          <cell r="D3">
            <v>2.41E-2</v>
          </cell>
          <cell r="E3">
            <v>3.3799999999999997E-2</v>
          </cell>
          <cell r="F3">
            <v>4.4900000000000002E-2</v>
          </cell>
          <cell r="G3">
            <v>5.7299999999999997E-2</v>
          </cell>
          <cell r="H3">
            <v>7.0999999999999994E-2</v>
          </cell>
          <cell r="I3">
            <v>8.5800000000000001E-2</v>
          </cell>
          <cell r="J3">
            <v>0.1017</v>
          </cell>
          <cell r="K3">
            <v>0.1188</v>
          </cell>
          <cell r="L3">
            <v>0.13689999999999999</v>
          </cell>
          <cell r="M3">
            <v>0.156</v>
          </cell>
          <cell r="N3">
            <v>0.1762</v>
          </cell>
          <cell r="O3">
            <v>0.19750000000000001</v>
          </cell>
          <cell r="P3">
            <v>0.21970000000000001</v>
          </cell>
          <cell r="Q3">
            <v>0.24299999999999999</v>
          </cell>
          <cell r="R3">
            <v>0.26740000000000003</v>
          </cell>
          <cell r="S3">
            <v>0.2928</v>
          </cell>
          <cell r="T3">
            <v>0.31919999999999998</v>
          </cell>
          <cell r="U3">
            <v>0.3468</v>
          </cell>
          <cell r="V3">
            <v>0.3755</v>
          </cell>
          <cell r="W3">
            <v>0.4052</v>
          </cell>
          <cell r="X3">
            <v>0.43619999999999998</v>
          </cell>
          <cell r="Y3">
            <v>0.46829999999999999</v>
          </cell>
          <cell r="Z3">
            <v>0.50160000000000005</v>
          </cell>
          <cell r="AA3">
            <v>0.53610000000000002</v>
          </cell>
          <cell r="AB3">
            <v>0.57189999999999996</v>
          </cell>
          <cell r="AC3">
            <v>0.60899999999999999</v>
          </cell>
          <cell r="AD3">
            <v>0.64749999999999996</v>
          </cell>
          <cell r="AE3">
            <v>0.68730000000000002</v>
          </cell>
          <cell r="AF3">
            <v>0.72850000000000004</v>
          </cell>
          <cell r="AG3">
            <v>0.77110000000000001</v>
          </cell>
          <cell r="AH3">
            <v>0.81530000000000002</v>
          </cell>
          <cell r="AI3">
            <v>0.8609</v>
          </cell>
          <cell r="AJ3">
            <v>0.90820000000000001</v>
          </cell>
          <cell r="AK3">
            <v>0.95699999999999996</v>
          </cell>
          <cell r="AL3">
            <v>1.0076000000000001</v>
          </cell>
          <cell r="AM3">
            <v>1.0598000000000001</v>
          </cell>
          <cell r="AN3">
            <v>1.1137999999999999</v>
          </cell>
          <cell r="AO3">
            <v>1.1697</v>
          </cell>
          <cell r="AP3">
            <v>1.2274</v>
          </cell>
          <cell r="AQ3">
            <v>1.2869999999999999</v>
          </cell>
          <cell r="AR3">
            <v>1.3486</v>
          </cell>
          <cell r="AS3">
            <v>1.4123000000000001</v>
          </cell>
          <cell r="AT3">
            <v>1.478</v>
          </cell>
          <cell r="AU3">
            <v>1.5459000000000001</v>
          </cell>
          <cell r="AV3">
            <v>1.6161000000000001</v>
          </cell>
          <cell r="AW3">
            <v>1.6884999999999999</v>
          </cell>
        </row>
        <row r="4">
          <cell r="B4">
            <v>1.0699999999999999E-2</v>
          </cell>
          <cell r="C4">
            <v>1.8700000000000001E-2</v>
          </cell>
          <cell r="D4">
            <v>2.8500000000000001E-2</v>
          </cell>
          <cell r="E4">
            <v>4.02E-2</v>
          </cell>
          <cell r="F4">
            <v>5.3400000000000003E-2</v>
          </cell>
          <cell r="G4">
            <v>6.83E-2</v>
          </cell>
          <cell r="H4">
            <v>8.4599999999999995E-2</v>
          </cell>
          <cell r="I4">
            <v>0.1022</v>
          </cell>
          <cell r="J4">
            <v>0.1212</v>
          </cell>
          <cell r="K4">
            <v>0.14149999999999999</v>
          </cell>
          <cell r="L4">
            <v>0.16300000000000001</v>
          </cell>
          <cell r="M4">
            <v>0.1857</v>
          </cell>
          <cell r="N4">
            <v>0.20949999999999999</v>
          </cell>
          <cell r="O4">
            <v>0.23449999999999999</v>
          </cell>
          <cell r="P4">
            <v>0.2606</v>
          </cell>
          <cell r="Q4">
            <v>0.2878</v>
          </cell>
          <cell r="R4">
            <v>0.316</v>
          </cell>
          <cell r="S4">
            <v>0.34539999999999998</v>
          </cell>
          <cell r="T4">
            <v>0.37590000000000001</v>
          </cell>
          <cell r="U4">
            <v>0.40749999999999997</v>
          </cell>
          <cell r="V4">
            <v>0.44009999999999999</v>
          </cell>
          <cell r="W4">
            <v>0.47389999999999999</v>
          </cell>
          <cell r="X4">
            <v>0.50880000000000003</v>
          </cell>
          <cell r="Y4">
            <v>0.54479999999999995</v>
          </cell>
          <cell r="Z4">
            <v>0.58199999999999996</v>
          </cell>
          <cell r="AA4">
            <v>0.62039999999999995</v>
          </cell>
          <cell r="AB4">
            <v>0.65990000000000004</v>
          </cell>
          <cell r="AC4">
            <v>0.7006</v>
          </cell>
          <cell r="AD4">
            <v>0.74260000000000004</v>
          </cell>
          <cell r="AE4">
            <v>0.78580000000000005</v>
          </cell>
          <cell r="AF4">
            <v>0.83020000000000005</v>
          </cell>
          <cell r="AG4">
            <v>0.876</v>
          </cell>
          <cell r="AH4">
            <v>0.92310000000000003</v>
          </cell>
          <cell r="AI4">
            <v>0.97150000000000003</v>
          </cell>
          <cell r="AJ4">
            <v>1.0214000000000001</v>
          </cell>
          <cell r="AK4">
            <v>1.0726</v>
          </cell>
          <cell r="AL4">
            <v>1.1253</v>
          </cell>
          <cell r="AM4">
            <v>1.1795</v>
          </cell>
          <cell r="AN4">
            <v>1.2352000000000001</v>
          </cell>
          <cell r="AO4">
            <v>1.2924</v>
          </cell>
          <cell r="AP4">
            <v>1.3512999999999999</v>
          </cell>
          <cell r="AQ4">
            <v>1.4117</v>
          </cell>
          <cell r="AR4">
            <v>1.4738</v>
          </cell>
          <cell r="AS4">
            <v>1.5377000000000001</v>
          </cell>
          <cell r="AT4">
            <v>1.6032</v>
          </cell>
          <cell r="AU4">
            <v>1.6706000000000001</v>
          </cell>
          <cell r="AV4">
            <v>1.7398</v>
          </cell>
          <cell r="AW4">
            <v>1.8108</v>
          </cell>
        </row>
        <row r="5">
          <cell r="B5">
            <v>1.24E-2</v>
          </cell>
          <cell r="C5">
            <v>2.1600000000000001E-2</v>
          </cell>
          <cell r="D5">
            <v>3.3000000000000002E-2</v>
          </cell>
          <cell r="E5">
            <v>4.65E-2</v>
          </cell>
          <cell r="F5">
            <v>6.2E-2</v>
          </cell>
          <cell r="G5">
            <v>7.9299999999999995E-2</v>
          </cell>
          <cell r="H5">
            <v>9.8299999999999998E-2</v>
          </cell>
          <cell r="I5">
            <v>0.11890000000000001</v>
          </cell>
          <cell r="J5">
            <v>0.1411</v>
          </cell>
          <cell r="K5">
            <v>0.1646</v>
          </cell>
          <cell r="L5">
            <v>0.18959999999999999</v>
          </cell>
          <cell r="M5">
            <v>0.216</v>
          </cell>
          <cell r="N5">
            <v>0.24360000000000001</v>
          </cell>
          <cell r="O5">
            <v>0.27239999999999998</v>
          </cell>
          <cell r="P5">
            <v>0.30249999999999999</v>
          </cell>
          <cell r="Q5">
            <v>0.33379999999999999</v>
          </cell>
          <cell r="R5">
            <v>0.36630000000000001</v>
          </cell>
          <cell r="S5">
            <v>0.39979999999999999</v>
          </cell>
          <cell r="T5">
            <v>0.43459999999999999</v>
          </cell>
          <cell r="U5">
            <v>0.47039999999999998</v>
          </cell>
          <cell r="V5">
            <v>0.50739999999999996</v>
          </cell>
          <cell r="W5">
            <v>0.54549999999999998</v>
          </cell>
          <cell r="X5">
            <v>0.5847</v>
          </cell>
          <cell r="Y5">
            <v>0.625</v>
          </cell>
          <cell r="Z5">
            <v>0.66639999999999999</v>
          </cell>
          <cell r="AA5">
            <v>0.70889999999999997</v>
          </cell>
          <cell r="AB5">
            <v>0.75260000000000005</v>
          </cell>
          <cell r="AC5">
            <v>0.7974</v>
          </cell>
          <cell r="AD5">
            <v>0.84340000000000004</v>
          </cell>
          <cell r="AE5">
            <v>0.89049999999999996</v>
          </cell>
          <cell r="AF5">
            <v>0.93879999999999997</v>
          </cell>
          <cell r="AG5">
            <v>0.98819999999999997</v>
          </cell>
          <cell r="AH5">
            <v>1.0388999999999999</v>
          </cell>
          <cell r="AI5">
            <v>1.0908</v>
          </cell>
          <cell r="AJ5">
            <v>1.1439999999999999</v>
          </cell>
          <cell r="AK5">
            <v>1.1983999999999999</v>
          </cell>
          <cell r="AL5">
            <v>1.2541</v>
          </cell>
          <cell r="AM5">
            <v>1.3109999999999999</v>
          </cell>
          <cell r="AN5">
            <v>1.3694</v>
          </cell>
          <cell r="AO5">
            <v>1.429</v>
          </cell>
          <cell r="AP5">
            <v>1.4901</v>
          </cell>
          <cell r="AQ5">
            <v>1.5525</v>
          </cell>
          <cell r="AR5">
            <v>1.6163000000000001</v>
          </cell>
          <cell r="AS5">
            <v>1.6817</v>
          </cell>
          <cell r="AT5">
            <v>1.7484</v>
          </cell>
          <cell r="AU5">
            <v>1.8167</v>
          </cell>
          <cell r="AV5">
            <v>1.8866000000000001</v>
          </cell>
          <cell r="AW5">
            <v>1.958</v>
          </cell>
        </row>
        <row r="6">
          <cell r="B6">
            <v>1.4E-2</v>
          </cell>
          <cell r="C6">
            <v>2.4500000000000001E-2</v>
          </cell>
          <cell r="D6">
            <v>3.7499999999999999E-2</v>
          </cell>
          <cell r="E6">
            <v>5.2999999999999999E-2</v>
          </cell>
          <cell r="F6">
            <v>7.0699999999999999E-2</v>
          </cell>
          <cell r="G6">
            <v>9.0399999999999994E-2</v>
          </cell>
          <cell r="H6">
            <v>0.11219999999999999</v>
          </cell>
          <cell r="I6">
            <v>0.1358</v>
          </cell>
          <cell r="J6">
            <v>0.16109999999999999</v>
          </cell>
          <cell r="K6">
            <v>0.18809999999999999</v>
          </cell>
          <cell r="L6">
            <v>0.2167</v>
          </cell>
          <cell r="M6">
            <v>0.24679999999999999</v>
          </cell>
          <cell r="N6">
            <v>0.27829999999999999</v>
          </cell>
          <cell r="O6">
            <v>0.31119999999999998</v>
          </cell>
          <cell r="P6">
            <v>0.34539999999999998</v>
          </cell>
          <cell r="Q6">
            <v>0.38090000000000002</v>
          </cell>
          <cell r="R6">
            <v>0.41770000000000002</v>
          </cell>
          <cell r="S6">
            <v>0.45569999999999999</v>
          </cell>
          <cell r="T6">
            <v>0.49490000000000001</v>
          </cell>
          <cell r="U6">
            <v>0.53520000000000001</v>
          </cell>
          <cell r="V6">
            <v>0.57669999999999999</v>
          </cell>
          <cell r="W6">
            <v>0.61939999999999995</v>
          </cell>
          <cell r="X6">
            <v>0.66320000000000001</v>
          </cell>
          <cell r="Y6">
            <v>0.70799999999999996</v>
          </cell>
          <cell r="Z6">
            <v>0.754</v>
          </cell>
          <cell r="AA6">
            <v>0.80110000000000003</v>
          </cell>
          <cell r="AB6">
            <v>0.84919999999999995</v>
          </cell>
          <cell r="AC6">
            <v>0.89849999999999997</v>
          </cell>
          <cell r="AD6">
            <v>0.94889999999999997</v>
          </cell>
          <cell r="AE6">
            <v>1.0003</v>
          </cell>
          <cell r="AF6">
            <v>1.0528</v>
          </cell>
          <cell r="AG6">
            <v>1.1065</v>
          </cell>
          <cell r="AH6">
            <v>1.1613</v>
          </cell>
          <cell r="AI6">
            <v>1.2171000000000001</v>
          </cell>
          <cell r="AJ6">
            <v>1.2742</v>
          </cell>
          <cell r="AK6">
            <v>1.3323</v>
          </cell>
          <cell r="AL6">
            <v>1.3915999999999999</v>
          </cell>
          <cell r="AM6">
            <v>1.4520999999999999</v>
          </cell>
          <cell r="AN6">
            <v>1.5137</v>
          </cell>
          <cell r="AO6">
            <v>1.5766</v>
          </cell>
          <cell r="AP6">
            <v>1.6406000000000001</v>
          </cell>
          <cell r="AQ6">
            <v>1.7059</v>
          </cell>
          <cell r="AR6">
            <v>1.7724</v>
          </cell>
          <cell r="AS6">
            <v>1.8401000000000001</v>
          </cell>
          <cell r="AT6">
            <v>1.9091</v>
          </cell>
          <cell r="AU6">
            <v>1.9795</v>
          </cell>
          <cell r="AV6">
            <v>2.0510999999999999</v>
          </cell>
          <cell r="AW6">
            <v>2.1240000000000001</v>
          </cell>
        </row>
        <row r="7">
          <cell r="B7">
            <v>1.5699999999999999E-2</v>
          </cell>
          <cell r="C7">
            <v>2.7400000000000001E-2</v>
          </cell>
          <cell r="D7">
            <v>4.2099999999999999E-2</v>
          </cell>
          <cell r="E7">
            <v>5.9400000000000001E-2</v>
          </cell>
          <cell r="F7">
            <v>7.9299999999999995E-2</v>
          </cell>
          <cell r="G7">
            <v>0.1016</v>
          </cell>
          <cell r="H7">
            <v>0.12609999999999999</v>
          </cell>
          <cell r="I7">
            <v>0.15279999999999999</v>
          </cell>
          <cell r="J7">
            <v>0.18140000000000001</v>
          </cell>
          <cell r="K7">
            <v>0.21179999999999999</v>
          </cell>
          <cell r="L7">
            <v>0.24399999999999999</v>
          </cell>
          <cell r="M7">
            <v>0.27800000000000002</v>
          </cell>
          <cell r="N7">
            <v>0.3135</v>
          </cell>
          <cell r="O7">
            <v>0.35049999999999998</v>
          </cell>
          <cell r="P7">
            <v>0.38900000000000001</v>
          </cell>
          <cell r="Q7">
            <v>0.4289</v>
          </cell>
          <cell r="R7">
            <v>0.47010000000000002</v>
          </cell>
          <cell r="S7">
            <v>0.51270000000000004</v>
          </cell>
          <cell r="T7">
            <v>0.55649999999999999</v>
          </cell>
          <cell r="U7">
            <v>0.60160000000000002</v>
          </cell>
          <cell r="V7">
            <v>0.64780000000000004</v>
          </cell>
          <cell r="W7">
            <v>0.69520000000000004</v>
          </cell>
          <cell r="X7">
            <v>0.74380000000000002</v>
          </cell>
          <cell r="Y7">
            <v>0.79349999999999998</v>
          </cell>
          <cell r="Z7">
            <v>0.84430000000000005</v>
          </cell>
          <cell r="AA7">
            <v>0.89610000000000001</v>
          </cell>
          <cell r="AB7">
            <v>0.94910000000000005</v>
          </cell>
          <cell r="AC7">
            <v>1.0031000000000001</v>
          </cell>
          <cell r="AD7">
            <v>1.0582</v>
          </cell>
          <cell r="AE7">
            <v>1.1143000000000001</v>
          </cell>
          <cell r="AF7">
            <v>1.1715</v>
          </cell>
          <cell r="AG7">
            <v>1.2297</v>
          </cell>
          <cell r="AH7">
            <v>1.2888999999999999</v>
          </cell>
          <cell r="AI7">
            <v>1.3492</v>
          </cell>
          <cell r="AJ7">
            <v>1.4106000000000001</v>
          </cell>
          <cell r="AK7">
            <v>1.4729000000000001</v>
          </cell>
          <cell r="AL7">
            <v>1.5363</v>
          </cell>
          <cell r="AM7">
            <v>1.6008</v>
          </cell>
          <cell r="AN7">
            <v>1.6662999999999999</v>
          </cell>
          <cell r="AO7">
            <v>1.7329000000000001</v>
          </cell>
          <cell r="AP7">
            <v>1.8006</v>
          </cell>
          <cell r="AQ7">
            <v>1.8693</v>
          </cell>
          <cell r="AR7">
            <v>1.9391</v>
          </cell>
          <cell r="AS7">
            <v>2.0099999999999998</v>
          </cell>
          <cell r="AT7">
            <v>2.0821000000000001</v>
          </cell>
          <cell r="AU7">
            <v>2.1551999999999998</v>
          </cell>
          <cell r="AV7">
            <v>2.2294999999999998</v>
          </cell>
          <cell r="AW7">
            <v>2.3048999999999999</v>
          </cell>
        </row>
        <row r="8">
          <cell r="B8">
            <v>1.7299999999999999E-2</v>
          </cell>
          <cell r="C8">
            <v>3.0300000000000001E-2</v>
          </cell>
          <cell r="D8">
            <v>4.6600000000000003E-2</v>
          </cell>
          <cell r="E8">
            <v>6.59E-2</v>
          </cell>
          <cell r="F8">
            <v>8.7999999999999995E-2</v>
          </cell>
          <cell r="G8">
            <v>0.1129</v>
          </cell>
          <cell r="H8">
            <v>0.14019999999999999</v>
          </cell>
          <cell r="I8">
            <v>0.1699</v>
          </cell>
          <cell r="J8">
            <v>0.20180000000000001</v>
          </cell>
          <cell r="K8">
            <v>0.23569999999999999</v>
          </cell>
          <cell r="L8">
            <v>0.2717</v>
          </cell>
          <cell r="M8">
            <v>0.3095</v>
          </cell>
          <cell r="N8">
            <v>0.34899999999999998</v>
          </cell>
          <cell r="O8">
            <v>0.39029999999999998</v>
          </cell>
          <cell r="P8">
            <v>0.43309999999999998</v>
          </cell>
          <cell r="Q8">
            <v>0.47749999999999998</v>
          </cell>
          <cell r="R8">
            <v>0.52339999999999998</v>
          </cell>
          <cell r="S8">
            <v>0.5706</v>
          </cell>
          <cell r="T8">
            <v>0.61919999999999997</v>
          </cell>
          <cell r="U8">
            <v>0.66910000000000003</v>
          </cell>
          <cell r="V8">
            <v>0.72030000000000005</v>
          </cell>
          <cell r="W8">
            <v>0.77259999999999995</v>
          </cell>
          <cell r="X8">
            <v>0.82620000000000005</v>
          </cell>
          <cell r="Y8">
            <v>0.88090000000000002</v>
          </cell>
          <cell r="Z8">
            <v>0.93669999999999998</v>
          </cell>
          <cell r="AA8">
            <v>0.99360000000000004</v>
          </cell>
          <cell r="AB8">
            <v>1.0516000000000001</v>
          </cell>
          <cell r="AC8">
            <v>1.1106</v>
          </cell>
          <cell r="AD8">
            <v>1.1707000000000001</v>
          </cell>
          <cell r="AE8">
            <v>1.2318</v>
          </cell>
          <cell r="AF8">
            <v>1.2939000000000001</v>
          </cell>
          <cell r="AG8">
            <v>1.357</v>
          </cell>
          <cell r="AH8">
            <v>1.421</v>
          </cell>
          <cell r="AI8">
            <v>1.4861</v>
          </cell>
          <cell r="AJ8">
            <v>1.5521</v>
          </cell>
          <cell r="AK8">
            <v>1.6191</v>
          </cell>
          <cell r="AL8">
            <v>1.6870000000000001</v>
          </cell>
          <cell r="AM8">
            <v>1.7559</v>
          </cell>
          <cell r="AN8">
            <v>1.8257000000000001</v>
          </cell>
          <cell r="AO8">
            <v>1.8965000000000001</v>
          </cell>
          <cell r="AP8">
            <v>1.9682999999999999</v>
          </cell>
          <cell r="AQ8">
            <v>2.0409999999999999</v>
          </cell>
          <cell r="AR8">
            <v>2.1147</v>
          </cell>
          <cell r="AS8">
            <v>2.1892999999999998</v>
          </cell>
          <cell r="AT8">
            <v>2.2648999999999999</v>
          </cell>
          <cell r="AU8">
            <v>2.3414999999999999</v>
          </cell>
          <cell r="AV8">
            <v>2.419</v>
          </cell>
          <cell r="AW8">
            <v>2.4975000000000001</v>
          </cell>
        </row>
        <row r="9">
          <cell r="B9">
            <v>1.9E-2</v>
          </cell>
          <cell r="C9">
            <v>3.32E-2</v>
          </cell>
          <cell r="D9">
            <v>5.11E-2</v>
          </cell>
          <cell r="E9">
            <v>7.2400000000000006E-2</v>
          </cell>
          <cell r="F9">
            <v>9.6799999999999997E-2</v>
          </cell>
          <cell r="G9">
            <v>0.1242</v>
          </cell>
          <cell r="H9">
            <v>0.15429999999999999</v>
          </cell>
          <cell r="I9">
            <v>0.18709999999999999</v>
          </cell>
          <cell r="J9">
            <v>0.2223</v>
          </cell>
          <cell r="K9">
            <v>0.25979999999999998</v>
          </cell>
          <cell r="L9">
            <v>0.29949999999999999</v>
          </cell>
          <cell r="M9">
            <v>0.34129999999999999</v>
          </cell>
          <cell r="N9">
            <v>0.38500000000000001</v>
          </cell>
          <cell r="O9">
            <v>0.43049999999999999</v>
          </cell>
          <cell r="P9">
            <v>0.4778</v>
          </cell>
          <cell r="Q9">
            <v>0.52669999999999995</v>
          </cell>
          <cell r="R9">
            <v>0.57730000000000004</v>
          </cell>
          <cell r="S9">
            <v>0.62929999999999997</v>
          </cell>
          <cell r="T9">
            <v>0.68279999999999996</v>
          </cell>
          <cell r="U9">
            <v>0.73770000000000002</v>
          </cell>
          <cell r="V9">
            <v>0.79390000000000005</v>
          </cell>
          <cell r="W9">
            <v>0.85140000000000005</v>
          </cell>
          <cell r="X9">
            <v>0.91010000000000002</v>
          </cell>
          <cell r="Y9">
            <v>0.97</v>
          </cell>
          <cell r="Z9">
            <v>1.0309999999999999</v>
          </cell>
          <cell r="AA9">
            <v>1.0931</v>
          </cell>
          <cell r="AB9">
            <v>1.1564000000000001</v>
          </cell>
          <cell r="AC9">
            <v>1.2205999999999999</v>
          </cell>
          <cell r="AD9">
            <v>1.2859</v>
          </cell>
          <cell r="AE9">
            <v>1.3522000000000001</v>
          </cell>
          <cell r="AF9">
            <v>1.4195</v>
          </cell>
          <cell r="AG9">
            <v>1.4877</v>
          </cell>
          <cell r="AH9">
            <v>1.5569</v>
          </cell>
          <cell r="AI9">
            <v>1.627</v>
          </cell>
          <cell r="AJ9">
            <v>1.698</v>
          </cell>
          <cell r="AK9">
            <v>1.7699</v>
          </cell>
          <cell r="AL9">
            <v>1.8426</v>
          </cell>
          <cell r="AM9">
            <v>1.9162999999999999</v>
          </cell>
          <cell r="AN9">
            <v>1.9907999999999999</v>
          </cell>
          <cell r="AO9">
            <v>2.0661999999999998</v>
          </cell>
          <cell r="AP9">
            <v>2.1425000000000001</v>
          </cell>
          <cell r="AQ9">
            <v>2.2195999999999998</v>
          </cell>
          <cell r="AR9">
            <v>2.2974999999999999</v>
          </cell>
          <cell r="AS9">
            <v>2.3763000000000001</v>
          </cell>
          <cell r="AT9">
            <v>2.456</v>
          </cell>
          <cell r="AU9">
            <v>2.5365000000000002</v>
          </cell>
          <cell r="AV9">
            <v>2.6177999999999999</v>
          </cell>
          <cell r="AW9">
            <v>2.7</v>
          </cell>
        </row>
        <row r="10">
          <cell r="B10">
            <v>2.06E-2</v>
          </cell>
          <cell r="C10">
            <v>3.6200000000000003E-2</v>
          </cell>
          <cell r="D10">
            <v>5.57E-2</v>
          </cell>
          <cell r="E10">
            <v>7.8899999999999998E-2</v>
          </cell>
          <cell r="F10">
            <v>0.1055</v>
          </cell>
          <cell r="G10">
            <v>0.13550000000000001</v>
          </cell>
          <cell r="H10">
            <v>0.16850000000000001</v>
          </cell>
          <cell r="I10">
            <v>0.20430000000000001</v>
          </cell>
          <cell r="J10">
            <v>0.2429</v>
          </cell>
          <cell r="K10">
            <v>0.28399999999999997</v>
          </cell>
          <cell r="L10">
            <v>0.32750000000000001</v>
          </cell>
          <cell r="M10">
            <v>0.37319999999999998</v>
          </cell>
          <cell r="N10">
            <v>0.42109999999999997</v>
          </cell>
          <cell r="O10">
            <v>0.47099999999999997</v>
          </cell>
          <cell r="P10">
            <v>0.52280000000000004</v>
          </cell>
          <cell r="Q10">
            <v>0.57640000000000002</v>
          </cell>
          <cell r="R10">
            <v>0.63180000000000003</v>
          </cell>
          <cell r="S10">
            <v>0.68869999999999998</v>
          </cell>
          <cell r="T10">
            <v>0.74719999999999998</v>
          </cell>
          <cell r="U10">
            <v>0.80710000000000004</v>
          </cell>
          <cell r="V10">
            <v>0.86850000000000005</v>
          </cell>
          <cell r="W10">
            <v>0.93120000000000003</v>
          </cell>
          <cell r="X10">
            <v>0.99519999999999997</v>
          </cell>
          <cell r="Y10">
            <v>1.0604</v>
          </cell>
          <cell r="Z10">
            <v>1.1268</v>
          </cell>
          <cell r="AA10">
            <v>1.1943999999999999</v>
          </cell>
          <cell r="AB10">
            <v>1.2629999999999999</v>
          </cell>
          <cell r="AC10">
            <v>1.3327</v>
          </cell>
          <cell r="AD10">
            <v>1.4034</v>
          </cell>
          <cell r="AE10">
            <v>1.4751000000000001</v>
          </cell>
          <cell r="AF10">
            <v>1.5478000000000001</v>
          </cell>
          <cell r="AG10">
            <v>1.6214</v>
          </cell>
          <cell r="AH10">
            <v>1.6959</v>
          </cell>
          <cell r="AI10">
            <v>1.7712000000000001</v>
          </cell>
          <cell r="AJ10">
            <v>1.8474999999999999</v>
          </cell>
          <cell r="AK10">
            <v>1.9246000000000001</v>
          </cell>
          <cell r="AL10">
            <v>2.0024999999999999</v>
          </cell>
          <cell r="AM10">
            <v>2.0811999999999999</v>
          </cell>
          <cell r="AN10">
            <v>2.1606999999999998</v>
          </cell>
          <cell r="AO10">
            <v>2.2410000000000001</v>
          </cell>
          <cell r="AP10">
            <v>2.3220999999999998</v>
          </cell>
          <cell r="AQ10">
            <v>2.4039999999999999</v>
          </cell>
          <cell r="AR10">
            <v>2.4864999999999999</v>
          </cell>
          <cell r="AS10">
            <v>2.5699000000000001</v>
          </cell>
          <cell r="AT10">
            <v>2.6539999999999999</v>
          </cell>
          <cell r="AU10">
            <v>2.7387999999999999</v>
          </cell>
          <cell r="AV10">
            <v>2.8243</v>
          </cell>
          <cell r="AW10">
            <v>2.9106000000000001</v>
          </cell>
        </row>
        <row r="11">
          <cell r="B11">
            <v>2.23E-2</v>
          </cell>
          <cell r="C11">
            <v>3.9100000000000003E-2</v>
          </cell>
          <cell r="D11">
            <v>6.0199999999999997E-2</v>
          </cell>
          <cell r="E11">
            <v>8.5400000000000004E-2</v>
          </cell>
          <cell r="F11">
            <v>0.1143</v>
          </cell>
          <cell r="G11">
            <v>0.14680000000000001</v>
          </cell>
          <cell r="H11">
            <v>0.1827</v>
          </cell>
          <cell r="I11">
            <v>0.22159999999999999</v>
          </cell>
          <cell r="J11">
            <v>0.2636</v>
          </cell>
          <cell r="K11">
            <v>0.30830000000000002</v>
          </cell>
          <cell r="L11">
            <v>0.35560000000000003</v>
          </cell>
          <cell r="M11">
            <v>0.40539999999999998</v>
          </cell>
          <cell r="N11">
            <v>0.45750000000000002</v>
          </cell>
          <cell r="O11">
            <v>0.51180000000000003</v>
          </cell>
          <cell r="P11">
            <v>0.56820000000000004</v>
          </cell>
          <cell r="Q11">
            <v>0.62649999999999995</v>
          </cell>
          <cell r="R11">
            <v>0.68669999999999998</v>
          </cell>
          <cell r="S11">
            <v>0.74860000000000004</v>
          </cell>
          <cell r="T11">
            <v>0.81220000000000003</v>
          </cell>
          <cell r="U11">
            <v>0.87729999999999997</v>
          </cell>
          <cell r="V11">
            <v>0.94399999999999995</v>
          </cell>
          <cell r="W11">
            <v>1.012</v>
          </cell>
          <cell r="X11">
            <v>1.0813999999999999</v>
          </cell>
          <cell r="Y11">
            <v>1.1520999999999999</v>
          </cell>
          <cell r="Z11">
            <v>1.224</v>
          </cell>
          <cell r="AA11">
            <v>1.2970999999999999</v>
          </cell>
          <cell r="AB11">
            <v>1.3713</v>
          </cell>
          <cell r="AC11">
            <v>1.4464999999999999</v>
          </cell>
          <cell r="AD11">
            <v>1.5227999999999999</v>
          </cell>
          <cell r="AE11">
            <v>1.6001000000000001</v>
          </cell>
          <cell r="AF11">
            <v>1.6783999999999999</v>
          </cell>
          <cell r="AG11">
            <v>1.7575000000000001</v>
          </cell>
          <cell r="AH11">
            <v>1.8374999999999999</v>
          </cell>
          <cell r="AI11">
            <v>1.9184000000000001</v>
          </cell>
          <cell r="AJ11">
            <v>2.0001000000000002</v>
          </cell>
          <cell r="AK11">
            <v>2.0827</v>
          </cell>
          <cell r="AL11">
            <v>2.1659000000000002</v>
          </cell>
          <cell r="AM11">
            <v>2.25</v>
          </cell>
          <cell r="AN11">
            <v>2.3348</v>
          </cell>
          <cell r="AO11">
            <v>2.4201999999999999</v>
          </cell>
          <cell r="AP11">
            <v>2.5064000000000002</v>
          </cell>
          <cell r="AQ11">
            <v>2.5933000000000002</v>
          </cell>
          <cell r="AR11">
            <v>2.6808000000000001</v>
          </cell>
          <cell r="AS11">
            <v>2.7690000000000001</v>
          </cell>
          <cell r="AT11">
            <v>2.8578999999999999</v>
          </cell>
          <cell r="AU11">
            <v>2.9472999999999998</v>
          </cell>
          <cell r="AV11">
            <v>3.0373999999999999</v>
          </cell>
          <cell r="AW11">
            <v>3.1280999999999999</v>
          </cell>
        </row>
        <row r="12">
          <cell r="B12">
            <v>2.3900000000000001E-2</v>
          </cell>
          <cell r="C12">
            <v>4.2000000000000003E-2</v>
          </cell>
          <cell r="D12">
            <v>6.4799999999999996E-2</v>
          </cell>
          <cell r="E12">
            <v>9.1899999999999996E-2</v>
          </cell>
          <cell r="F12">
            <v>0.1231</v>
          </cell>
          <cell r="G12">
            <v>0.15820000000000001</v>
          </cell>
          <cell r="H12">
            <v>0.19689999999999999</v>
          </cell>
          <cell r="I12">
            <v>0.23899999999999999</v>
          </cell>
          <cell r="J12">
            <v>0.2843</v>
          </cell>
          <cell r="K12">
            <v>0.3327</v>
          </cell>
          <cell r="L12">
            <v>0.38390000000000002</v>
          </cell>
          <cell r="M12">
            <v>0.43769999999999998</v>
          </cell>
          <cell r="N12">
            <v>0.49409999999999998</v>
          </cell>
          <cell r="O12">
            <v>0.55289999999999995</v>
          </cell>
          <cell r="P12">
            <v>0.6139</v>
          </cell>
          <cell r="Q12">
            <v>0.67700000000000005</v>
          </cell>
          <cell r="R12">
            <v>0.74199999999999999</v>
          </cell>
          <cell r="S12">
            <v>0.80900000000000005</v>
          </cell>
          <cell r="T12">
            <v>0.87770000000000004</v>
          </cell>
          <cell r="U12">
            <v>0.94810000000000005</v>
          </cell>
          <cell r="V12">
            <v>1.0201</v>
          </cell>
          <cell r="W12">
            <v>1.0935999999999999</v>
          </cell>
          <cell r="X12">
            <v>1.1685000000000001</v>
          </cell>
          <cell r="Y12">
            <v>1.2447999999999999</v>
          </cell>
          <cell r="Z12">
            <v>1.3223</v>
          </cell>
          <cell r="AA12">
            <v>1.401</v>
          </cell>
          <cell r="AB12">
            <v>1.4809000000000001</v>
          </cell>
          <cell r="AC12">
            <v>1.5619000000000001</v>
          </cell>
          <cell r="AD12">
            <v>1.6439999999999999</v>
          </cell>
          <cell r="AE12">
            <v>1.7270000000000001</v>
          </cell>
          <cell r="AF12">
            <v>1.8109999999999999</v>
          </cell>
          <cell r="AG12">
            <v>1.8957999999999999</v>
          </cell>
          <cell r="AH12">
            <v>1.9816</v>
          </cell>
          <cell r="AI12">
            <v>2.0682</v>
          </cell>
          <cell r="AJ12">
            <v>2.1555</v>
          </cell>
          <cell r="AK12">
            <v>2.2437</v>
          </cell>
          <cell r="AL12">
            <v>2.3325</v>
          </cell>
          <cell r="AM12">
            <v>2.4220999999999999</v>
          </cell>
          <cell r="AN12">
            <v>2.5124</v>
          </cell>
          <cell r="AO12">
            <v>2.6032999999999999</v>
          </cell>
          <cell r="AP12">
            <v>2.6947999999999999</v>
          </cell>
          <cell r="AQ12">
            <v>2.7869000000000002</v>
          </cell>
          <cell r="AR12">
            <v>2.8797000000000001</v>
          </cell>
          <cell r="AS12">
            <v>2.9729999999999999</v>
          </cell>
          <cell r="AT12">
            <v>3.0669</v>
          </cell>
          <cell r="AU12">
            <v>3.1613000000000002</v>
          </cell>
          <cell r="AV12">
            <v>3.2562000000000002</v>
          </cell>
          <cell r="AW12">
            <v>3.3517000000000001</v>
          </cell>
        </row>
        <row r="13">
          <cell r="B13">
            <v>2.5600000000000001E-2</v>
          </cell>
          <cell r="C13">
            <v>4.4999999999999998E-2</v>
          </cell>
          <cell r="D13">
            <v>6.93E-2</v>
          </cell>
          <cell r="E13">
            <v>9.8400000000000001E-2</v>
          </cell>
          <cell r="F13">
            <v>0.13189999999999999</v>
          </cell>
          <cell r="G13">
            <v>0.1696</v>
          </cell>
          <cell r="H13">
            <v>0.21110000000000001</v>
          </cell>
          <cell r="I13">
            <v>0.25640000000000002</v>
          </cell>
          <cell r="J13">
            <v>0.30509999999999998</v>
          </cell>
          <cell r="K13">
            <v>0.35709999999999997</v>
          </cell>
          <cell r="L13">
            <v>0.41220000000000001</v>
          </cell>
          <cell r="M13">
            <v>0.47020000000000001</v>
          </cell>
          <cell r="N13">
            <v>0.53090000000000004</v>
          </cell>
          <cell r="O13">
            <v>0.59409999999999996</v>
          </cell>
          <cell r="P13">
            <v>0.65969999999999995</v>
          </cell>
          <cell r="Q13">
            <v>0.72770000000000001</v>
          </cell>
          <cell r="R13">
            <v>0.79769999999999996</v>
          </cell>
          <cell r="S13">
            <v>0.86980000000000002</v>
          </cell>
          <cell r="T13">
            <v>0.94369999999999998</v>
          </cell>
          <cell r="U13">
            <v>1.0195000000000001</v>
          </cell>
          <cell r="V13">
            <v>1.0969</v>
          </cell>
          <cell r="W13">
            <v>1.1758999999999999</v>
          </cell>
          <cell r="X13">
            <v>1.2564</v>
          </cell>
          <cell r="Y13">
            <v>1.3383</v>
          </cell>
          <cell r="Z13">
            <v>1.4216</v>
          </cell>
          <cell r="AA13">
            <v>1.5061</v>
          </cell>
          <cell r="AB13">
            <v>1.5918000000000001</v>
          </cell>
          <cell r="AC13">
            <v>1.6786000000000001</v>
          </cell>
          <cell r="AD13">
            <v>1.7665</v>
          </cell>
          <cell r="AE13">
            <v>1.8553999999999999</v>
          </cell>
          <cell r="AF13">
            <v>1.9453</v>
          </cell>
          <cell r="AG13">
            <v>2.0360999999999998</v>
          </cell>
          <cell r="AH13">
            <v>2.1276999999999999</v>
          </cell>
          <cell r="AI13">
            <v>2.2201</v>
          </cell>
          <cell r="AJ13">
            <v>2.3132999999999999</v>
          </cell>
          <cell r="AK13">
            <v>2.4072</v>
          </cell>
          <cell r="AL13">
            <v>2.5019</v>
          </cell>
          <cell r="AM13">
            <v>2.5972</v>
          </cell>
          <cell r="AN13">
            <v>2.6930999999999998</v>
          </cell>
          <cell r="AO13">
            <v>2.7896000000000001</v>
          </cell>
          <cell r="AP13">
            <v>2.8866999999999998</v>
          </cell>
          <cell r="AQ13">
            <v>2.9843000000000002</v>
          </cell>
          <cell r="AR13">
            <v>3.0825</v>
          </cell>
          <cell r="AS13">
            <v>3.1812</v>
          </cell>
          <cell r="AT13">
            <v>3.2803</v>
          </cell>
          <cell r="AU13">
            <v>3.3799000000000001</v>
          </cell>
          <cell r="AV13">
            <v>3.48</v>
          </cell>
          <cell r="AW13">
            <v>3.5804</v>
          </cell>
        </row>
        <row r="14">
          <cell r="B14">
            <v>2.7199999999999998E-2</v>
          </cell>
          <cell r="C14">
            <v>4.7899999999999998E-2</v>
          </cell>
          <cell r="D14">
            <v>7.3899999999999993E-2</v>
          </cell>
          <cell r="E14">
            <v>0.10489999999999999</v>
          </cell>
          <cell r="F14">
            <v>0.14069999999999999</v>
          </cell>
          <cell r="G14">
            <v>0.18099999999999999</v>
          </cell>
          <cell r="H14">
            <v>0.22539999999999999</v>
          </cell>
          <cell r="I14">
            <v>0.27379999999999999</v>
          </cell>
          <cell r="J14">
            <v>0.32600000000000001</v>
          </cell>
          <cell r="K14">
            <v>0.38169999999999998</v>
          </cell>
          <cell r="L14">
            <v>0.44059999999999999</v>
          </cell>
          <cell r="M14">
            <v>0.50270000000000004</v>
          </cell>
          <cell r="N14">
            <v>0.56769999999999998</v>
          </cell>
          <cell r="O14">
            <v>0.63549999999999995</v>
          </cell>
          <cell r="P14">
            <v>0.70579999999999998</v>
          </cell>
          <cell r="Q14">
            <v>0.77859999999999996</v>
          </cell>
          <cell r="R14">
            <v>0.85370000000000001</v>
          </cell>
          <cell r="S14">
            <v>0.93089999999999995</v>
          </cell>
          <cell r="T14">
            <v>1.0101</v>
          </cell>
          <cell r="U14">
            <v>1.0912999999999999</v>
          </cell>
          <cell r="V14">
            <v>1.1741999999999999</v>
          </cell>
          <cell r="W14">
            <v>1.2587999999999999</v>
          </cell>
          <cell r="X14">
            <v>1.345</v>
          </cell>
          <cell r="Y14">
            <v>1.4327000000000001</v>
          </cell>
          <cell r="Z14">
            <v>1.5217000000000001</v>
          </cell>
          <cell r="AA14">
            <v>1.6121000000000001</v>
          </cell>
          <cell r="AB14">
            <v>1.7037</v>
          </cell>
          <cell r="AC14">
            <v>1.7965</v>
          </cell>
          <cell r="AD14">
            <v>1.8904000000000001</v>
          </cell>
          <cell r="AE14">
            <v>1.9853000000000001</v>
          </cell>
          <cell r="AF14">
            <v>2.0811999999999999</v>
          </cell>
          <cell r="AG14">
            <v>2.1779000000000002</v>
          </cell>
          <cell r="AH14">
            <v>2.2755000000000001</v>
          </cell>
          <cell r="AI14">
            <v>2.3740000000000001</v>
          </cell>
          <cell r="AJ14">
            <v>2.4731999999999998</v>
          </cell>
          <cell r="AK14">
            <v>2.573</v>
          </cell>
          <cell r="AL14">
            <v>2.6736</v>
          </cell>
          <cell r="AM14">
            <v>2.7747999999999999</v>
          </cell>
          <cell r="AN14">
            <v>2.8765000000000001</v>
          </cell>
          <cell r="AO14">
            <v>2.9788999999999999</v>
          </cell>
          <cell r="AP14">
            <v>3.0817000000000001</v>
          </cell>
          <cell r="AQ14">
            <v>3.1850000000000001</v>
          </cell>
          <cell r="AR14">
            <v>3.2888000000000002</v>
          </cell>
          <cell r="AS14">
            <v>3.3931</v>
          </cell>
          <cell r="AT14">
            <v>3.4977</v>
          </cell>
          <cell r="AU14">
            <v>3.6027</v>
          </cell>
          <cell r="AV14">
            <v>3.7081</v>
          </cell>
          <cell r="AW14">
            <v>3.8138000000000001</v>
          </cell>
        </row>
        <row r="15">
          <cell r="B15">
            <v>2.8899999999999999E-2</v>
          </cell>
          <cell r="C15">
            <v>5.0799999999999998E-2</v>
          </cell>
          <cell r="D15">
            <v>7.85E-2</v>
          </cell>
          <cell r="E15">
            <v>0.1115</v>
          </cell>
          <cell r="F15">
            <v>0.14949999999999999</v>
          </cell>
          <cell r="G15">
            <v>0.19239999999999999</v>
          </cell>
          <cell r="H15">
            <v>0.2397</v>
          </cell>
          <cell r="I15">
            <v>0.2913</v>
          </cell>
          <cell r="J15">
            <v>0.34689999999999999</v>
          </cell>
          <cell r="K15">
            <v>0.40629999999999999</v>
          </cell>
          <cell r="L15">
            <v>0.46920000000000001</v>
          </cell>
          <cell r="M15">
            <v>0.53539999999999999</v>
          </cell>
          <cell r="N15">
            <v>0.60470000000000002</v>
          </cell>
          <cell r="O15">
            <v>0.67700000000000005</v>
          </cell>
          <cell r="P15">
            <v>0.75209999999999999</v>
          </cell>
          <cell r="Q15">
            <v>0.82979999999999998</v>
          </cell>
          <cell r="R15">
            <v>0.90990000000000004</v>
          </cell>
          <cell r="S15">
            <v>0.99229999999999996</v>
          </cell>
          <cell r="T15">
            <v>1.0769</v>
          </cell>
          <cell r="U15">
            <v>1.1635</v>
          </cell>
          <cell r="V15">
            <v>1.252</v>
          </cell>
          <cell r="W15">
            <v>1.3422000000000001</v>
          </cell>
          <cell r="X15">
            <v>1.4341999999999999</v>
          </cell>
          <cell r="Y15">
            <v>1.5277000000000001</v>
          </cell>
          <cell r="Z15">
            <v>1.6226</v>
          </cell>
          <cell r="AA15">
            <v>1.7190000000000001</v>
          </cell>
          <cell r="AB15">
            <v>1.8166</v>
          </cell>
          <cell r="AC15">
            <v>1.9154</v>
          </cell>
          <cell r="AD15">
            <v>2.0154000000000001</v>
          </cell>
          <cell r="AE15">
            <v>2.1164000000000001</v>
          </cell>
          <cell r="AF15">
            <v>2.2183999999999999</v>
          </cell>
          <cell r="AG15">
            <v>2.3212999999999999</v>
          </cell>
          <cell r="AH15">
            <v>2.4249999999999998</v>
          </cell>
          <cell r="AI15">
            <v>2.5295999999999998</v>
          </cell>
          <cell r="AJ15">
            <v>2.6347999999999998</v>
          </cell>
          <cell r="AK15">
            <v>2.7408000000000001</v>
          </cell>
          <cell r="AL15">
            <v>2.8473999999999999</v>
          </cell>
          <cell r="AM15">
            <v>2.9546999999999999</v>
          </cell>
          <cell r="AN15">
            <v>3.0623999999999998</v>
          </cell>
          <cell r="AO15">
            <v>3.1707000000000001</v>
          </cell>
          <cell r="AP15">
            <v>3.2795000000000001</v>
          </cell>
          <cell r="AQ15">
            <v>3.3887</v>
          </cell>
          <cell r="AR15">
            <v>3.4983</v>
          </cell>
          <cell r="AS15">
            <v>3.6082000000000001</v>
          </cell>
          <cell r="AT15">
            <v>3.7185000000000001</v>
          </cell>
          <cell r="AU15">
            <v>3.8290999999999999</v>
          </cell>
          <cell r="AV15">
            <v>3.94</v>
          </cell>
          <cell r="AW15">
            <v>4.0511999999999997</v>
          </cell>
        </row>
        <row r="16">
          <cell r="B16">
            <v>3.0499999999999999E-2</v>
          </cell>
          <cell r="C16">
            <v>5.3800000000000001E-2</v>
          </cell>
          <cell r="D16">
            <v>8.3000000000000004E-2</v>
          </cell>
          <cell r="E16">
            <v>0.11799999999999999</v>
          </cell>
          <cell r="F16">
            <v>0.1583</v>
          </cell>
          <cell r="G16">
            <v>0.20380000000000001</v>
          </cell>
          <cell r="H16">
            <v>0.254</v>
          </cell>
          <cell r="I16">
            <v>0.30880000000000002</v>
          </cell>
          <cell r="J16">
            <v>0.36780000000000002</v>
          </cell>
          <cell r="K16">
            <v>0.43090000000000001</v>
          </cell>
          <cell r="L16">
            <v>0.49769999999999998</v>
          </cell>
          <cell r="M16">
            <v>0.56810000000000005</v>
          </cell>
          <cell r="N16">
            <v>0.64180000000000004</v>
          </cell>
          <cell r="O16">
            <v>0.71870000000000001</v>
          </cell>
          <cell r="P16">
            <v>0.79849999999999999</v>
          </cell>
          <cell r="Q16">
            <v>0.88119999999999998</v>
          </cell>
          <cell r="R16">
            <v>0.96640000000000004</v>
          </cell>
          <cell r="S16">
            <v>1.054</v>
          </cell>
          <cell r="T16">
            <v>1.1439999999999999</v>
          </cell>
          <cell r="U16">
            <v>1.236</v>
          </cell>
          <cell r="V16">
            <v>1.3301000000000001</v>
          </cell>
          <cell r="W16">
            <v>1.4260999999999999</v>
          </cell>
          <cell r="X16">
            <v>1.5239</v>
          </cell>
          <cell r="Y16">
            <v>1.6233</v>
          </cell>
          <cell r="Z16">
            <v>1.7242</v>
          </cell>
          <cell r="AA16">
            <v>1.8266</v>
          </cell>
          <cell r="AB16">
            <v>1.9302999999999999</v>
          </cell>
          <cell r="AC16">
            <v>2.0352000000000001</v>
          </cell>
          <cell r="AD16">
            <v>2.1413000000000002</v>
          </cell>
          <cell r="AE16">
            <v>2.2484999999999999</v>
          </cell>
          <cell r="AF16">
            <v>2.3567</v>
          </cell>
          <cell r="AG16">
            <v>2.4659</v>
          </cell>
          <cell r="AH16">
            <v>2.5758999999999999</v>
          </cell>
          <cell r="AI16">
            <v>2.6867000000000001</v>
          </cell>
          <cell r="AJ16">
            <v>2.7982</v>
          </cell>
          <cell r="AK16">
            <v>2.9104000000000001</v>
          </cell>
          <cell r="AL16">
            <v>3.0232000000000001</v>
          </cell>
          <cell r="AM16">
            <v>3.1366000000000001</v>
          </cell>
          <cell r="AN16">
            <v>3.2505000000000002</v>
          </cell>
          <cell r="AO16">
            <v>3.3649</v>
          </cell>
          <cell r="AP16">
            <v>3.4796999999999998</v>
          </cell>
          <cell r="AQ16">
            <v>3.5949</v>
          </cell>
          <cell r="AR16">
            <v>3.7103999999999999</v>
          </cell>
          <cell r="AS16">
            <v>3.8262999999999998</v>
          </cell>
          <cell r="AT16">
            <v>3.9424999999999999</v>
          </cell>
          <cell r="AU16">
            <v>4.0587999999999997</v>
          </cell>
          <cell r="AV16">
            <v>4.1755000000000004</v>
          </cell>
          <cell r="AW16">
            <v>4.2922000000000002</v>
          </cell>
        </row>
        <row r="17">
          <cell r="B17">
            <v>3.2199999999999999E-2</v>
          </cell>
          <cell r="C17">
            <v>5.67E-2</v>
          </cell>
          <cell r="D17">
            <v>8.7599999999999997E-2</v>
          </cell>
          <cell r="E17">
            <v>0.1245</v>
          </cell>
          <cell r="F17">
            <v>0.16719999999999999</v>
          </cell>
          <cell r="G17">
            <v>0.2152</v>
          </cell>
          <cell r="H17">
            <v>0.26840000000000003</v>
          </cell>
          <cell r="I17">
            <v>0.32629999999999998</v>
          </cell>
          <cell r="J17">
            <v>0.38879999999999998</v>
          </cell>
          <cell r="K17">
            <v>0.4556</v>
          </cell>
          <cell r="L17">
            <v>0.52629999999999999</v>
          </cell>
          <cell r="M17">
            <v>0.60089999999999999</v>
          </cell>
          <cell r="N17">
            <v>0.67900000000000005</v>
          </cell>
          <cell r="O17">
            <v>0.76049999999999995</v>
          </cell>
          <cell r="P17">
            <v>0.84509999999999996</v>
          </cell>
          <cell r="Q17">
            <v>0.93269999999999997</v>
          </cell>
          <cell r="R17">
            <v>1.0229999999999999</v>
          </cell>
          <cell r="S17">
            <v>1.1158999999999999</v>
          </cell>
          <cell r="T17">
            <v>1.2113</v>
          </cell>
          <cell r="U17">
            <v>1.3089</v>
          </cell>
          <cell r="V17">
            <v>1.4087000000000001</v>
          </cell>
          <cell r="W17">
            <v>1.5104</v>
          </cell>
          <cell r="X17">
            <v>1.6140000000000001</v>
          </cell>
          <cell r="Y17">
            <v>1.7194</v>
          </cell>
          <cell r="Z17">
            <v>1.8263</v>
          </cell>
          <cell r="AA17">
            <v>1.9348000000000001</v>
          </cell>
          <cell r="AB17">
            <v>2.0447000000000002</v>
          </cell>
          <cell r="AC17">
            <v>2.1558000000000002</v>
          </cell>
          <cell r="AD17">
            <v>2.2682000000000002</v>
          </cell>
          <cell r="AE17">
            <v>2.3816999999999999</v>
          </cell>
          <cell r="AF17">
            <v>2.4962</v>
          </cell>
          <cell r="AG17">
            <v>2.6116999999999999</v>
          </cell>
          <cell r="AH17">
            <v>2.7280000000000002</v>
          </cell>
          <cell r="AI17">
            <v>2.8451</v>
          </cell>
          <cell r="AJ17">
            <v>2.9630000000000001</v>
          </cell>
          <cell r="AK17">
            <v>3.0815000000000001</v>
          </cell>
          <cell r="AL17">
            <v>3.2006000000000001</v>
          </cell>
          <cell r="AM17">
            <v>3.3203</v>
          </cell>
          <cell r="AN17">
            <v>3.4405000000000001</v>
          </cell>
          <cell r="AO17">
            <v>3.5611000000000002</v>
          </cell>
          <cell r="AP17">
            <v>3.6821000000000002</v>
          </cell>
          <cell r="AQ17">
            <v>3.8033999999999999</v>
          </cell>
          <cell r="AR17">
            <v>3.9251</v>
          </cell>
          <cell r="AS17">
            <v>4.0469999999999997</v>
          </cell>
          <cell r="AT17">
            <v>4.1691000000000003</v>
          </cell>
          <cell r="AU17">
            <v>4.2915000000000001</v>
          </cell>
          <cell r="AV17">
            <v>4.4138999999999999</v>
          </cell>
          <cell r="AW17">
            <v>4.5365000000000002</v>
          </cell>
        </row>
        <row r="18">
          <cell r="B18">
            <v>3.3799999999999997E-2</v>
          </cell>
          <cell r="C18">
            <v>5.96E-2</v>
          </cell>
          <cell r="D18">
            <v>9.2200000000000004E-2</v>
          </cell>
          <cell r="E18">
            <v>0.13109999999999999</v>
          </cell>
          <cell r="F18">
            <v>0.17599999999999999</v>
          </cell>
          <cell r="G18">
            <v>0.22670000000000001</v>
          </cell>
          <cell r="H18">
            <v>0.28270000000000001</v>
          </cell>
          <cell r="I18">
            <v>0.34379999999999999</v>
          </cell>
          <cell r="J18">
            <v>0.4098</v>
          </cell>
          <cell r="K18">
            <v>0.4803</v>
          </cell>
          <cell r="L18">
            <v>0.55500000000000005</v>
          </cell>
          <cell r="M18">
            <v>0.63380000000000003</v>
          </cell>
          <cell r="N18">
            <v>0.71630000000000005</v>
          </cell>
          <cell r="O18">
            <v>0.8024</v>
          </cell>
          <cell r="P18">
            <v>0.89180000000000004</v>
          </cell>
          <cell r="Q18">
            <v>0.98429999999999995</v>
          </cell>
          <cell r="R18">
            <v>1.0798000000000001</v>
          </cell>
          <cell r="S18">
            <v>1.1780999999999999</v>
          </cell>
          <cell r="T18">
            <v>1.2788999999999999</v>
          </cell>
          <cell r="U18">
            <v>1.3821000000000001</v>
          </cell>
          <cell r="V18">
            <v>1.4875</v>
          </cell>
          <cell r="W18">
            <v>1.5951</v>
          </cell>
          <cell r="X18">
            <v>1.7045999999999999</v>
          </cell>
          <cell r="Y18">
            <v>1.8160000000000001</v>
          </cell>
          <cell r="Z18">
            <v>1.929</v>
          </cell>
          <cell r="AA18">
            <v>2.0436999999999999</v>
          </cell>
          <cell r="AB18">
            <v>2.1597</v>
          </cell>
          <cell r="AC18">
            <v>2.2772000000000001</v>
          </cell>
          <cell r="AD18">
            <v>2.3959000000000001</v>
          </cell>
          <cell r="AE18">
            <v>2.5156999999999998</v>
          </cell>
          <cell r="AF18">
            <v>2.6366000000000001</v>
          </cell>
          <cell r="AG18">
            <v>2.7585000000000002</v>
          </cell>
          <cell r="AH18">
            <v>2.8812000000000002</v>
          </cell>
          <cell r="AI18">
            <v>3.0047999999999999</v>
          </cell>
          <cell r="AJ18">
            <v>3.1291000000000002</v>
          </cell>
          <cell r="AK18">
            <v>3.254</v>
          </cell>
          <cell r="AL18">
            <v>3.3795999999999999</v>
          </cell>
          <cell r="AM18">
            <v>3.5055999999999998</v>
          </cell>
          <cell r="AN18">
            <v>3.6322000000000001</v>
          </cell>
          <cell r="AO18">
            <v>3.7591000000000001</v>
          </cell>
          <cell r="AP18">
            <v>3.8864999999999998</v>
          </cell>
          <cell r="AQ18">
            <v>4.0141</v>
          </cell>
          <cell r="AR18">
            <v>4.1420000000000003</v>
          </cell>
          <cell r="AS18">
            <v>4.2701000000000002</v>
          </cell>
          <cell r="AT18">
            <v>4.3982999999999999</v>
          </cell>
          <cell r="AU18">
            <v>4.5266999999999999</v>
          </cell>
          <cell r="AV18">
            <v>4.6551999999999998</v>
          </cell>
          <cell r="AW18">
            <v>4.7836999999999996</v>
          </cell>
        </row>
        <row r="19">
          <cell r="B19">
            <v>3.5499999999999997E-2</v>
          </cell>
          <cell r="C19">
            <v>6.2600000000000003E-2</v>
          </cell>
          <cell r="D19">
            <v>9.6699999999999994E-2</v>
          </cell>
          <cell r="E19">
            <v>0.1376</v>
          </cell>
          <cell r="F19">
            <v>0.18479999999999999</v>
          </cell>
          <cell r="G19">
            <v>0.23810000000000001</v>
          </cell>
          <cell r="H19">
            <v>0.29709999999999998</v>
          </cell>
          <cell r="I19">
            <v>0.3614</v>
          </cell>
          <cell r="J19">
            <v>0.43080000000000002</v>
          </cell>
          <cell r="K19">
            <v>0.505</v>
          </cell>
          <cell r="L19">
            <v>0.5837</v>
          </cell>
          <cell r="M19">
            <v>0.66669999999999996</v>
          </cell>
          <cell r="N19">
            <v>0.75360000000000005</v>
          </cell>
          <cell r="O19">
            <v>0.84430000000000005</v>
          </cell>
          <cell r="P19">
            <v>0.93859999999999999</v>
          </cell>
          <cell r="Q19">
            <v>1.0361</v>
          </cell>
          <cell r="R19">
            <v>1.1368</v>
          </cell>
          <cell r="S19">
            <v>1.2403999999999999</v>
          </cell>
          <cell r="T19">
            <v>1.3466</v>
          </cell>
          <cell r="U19">
            <v>1.4555</v>
          </cell>
          <cell r="V19">
            <v>1.5667</v>
          </cell>
          <cell r="W19">
            <v>1.6800999999999999</v>
          </cell>
          <cell r="X19">
            <v>1.7956000000000001</v>
          </cell>
          <cell r="Y19">
            <v>1.913</v>
          </cell>
          <cell r="Z19">
            <v>2.0322</v>
          </cell>
          <cell r="AA19">
            <v>2.153</v>
          </cell>
          <cell r="AB19">
            <v>2.2753999999999999</v>
          </cell>
          <cell r="AC19">
            <v>2.3992</v>
          </cell>
          <cell r="AD19">
            <v>2.5242</v>
          </cell>
          <cell r="AE19">
            <v>2.6505000000000001</v>
          </cell>
          <cell r="AF19">
            <v>2.7778</v>
          </cell>
          <cell r="AG19">
            <v>2.9062000000000001</v>
          </cell>
          <cell r="AH19">
            <v>3.0354999999999999</v>
          </cell>
          <cell r="AI19">
            <v>3.1655000000000002</v>
          </cell>
          <cell r="AJ19">
            <v>3.2963</v>
          </cell>
          <cell r="AK19">
            <v>3.4278</v>
          </cell>
          <cell r="AL19">
            <v>3.5598999999999998</v>
          </cell>
          <cell r="AM19">
            <v>3.6924000000000001</v>
          </cell>
          <cell r="AN19">
            <v>3.8254999999999999</v>
          </cell>
          <cell r="AO19">
            <v>3.9588999999999999</v>
          </cell>
          <cell r="AP19">
            <v>4.0926</v>
          </cell>
          <cell r="AQ19">
            <v>4.2266000000000004</v>
          </cell>
          <cell r="AR19">
            <v>4.3609</v>
          </cell>
          <cell r="AS19">
            <v>4.4953000000000003</v>
          </cell>
          <cell r="AT19">
            <v>4.6298000000000004</v>
          </cell>
          <cell r="AU19">
            <v>4.7644000000000002</v>
          </cell>
          <cell r="AV19">
            <v>4.899</v>
          </cell>
          <cell r="AW19">
            <v>5.0335999999999999</v>
          </cell>
        </row>
        <row r="20">
          <cell r="B20">
            <v>3.7100000000000001E-2</v>
          </cell>
          <cell r="C20">
            <v>6.5500000000000003E-2</v>
          </cell>
          <cell r="D20">
            <v>0.1013</v>
          </cell>
          <cell r="E20">
            <v>0.14410000000000001</v>
          </cell>
          <cell r="F20">
            <v>0.19370000000000001</v>
          </cell>
          <cell r="G20">
            <v>0.24959999999999999</v>
          </cell>
          <cell r="H20">
            <v>0.31140000000000001</v>
          </cell>
          <cell r="I20">
            <v>0.379</v>
          </cell>
          <cell r="J20">
            <v>0.45179999999999998</v>
          </cell>
          <cell r="K20">
            <v>0.52980000000000005</v>
          </cell>
          <cell r="L20">
            <v>0.61250000000000004</v>
          </cell>
          <cell r="M20">
            <v>0.6996</v>
          </cell>
          <cell r="N20">
            <v>0.79100000000000004</v>
          </cell>
          <cell r="O20">
            <v>0.88639999999999997</v>
          </cell>
          <cell r="P20">
            <v>0.98550000000000004</v>
          </cell>
          <cell r="Q20">
            <v>1.0880000000000001</v>
          </cell>
          <cell r="R20">
            <v>1.1939</v>
          </cell>
          <cell r="S20">
            <v>1.3028</v>
          </cell>
          <cell r="T20">
            <v>1.4146000000000001</v>
          </cell>
          <cell r="U20">
            <v>1.5290999999999999</v>
          </cell>
          <cell r="V20">
            <v>1.6460999999999999</v>
          </cell>
          <cell r="W20">
            <v>1.7654000000000001</v>
          </cell>
          <cell r="X20">
            <v>1.8869</v>
          </cell>
          <cell r="Y20">
            <v>2.0104000000000002</v>
          </cell>
          <cell r="Z20">
            <v>2.1356999999999999</v>
          </cell>
          <cell r="AA20">
            <v>2.2627999999999999</v>
          </cell>
          <cell r="AB20">
            <v>2.3915000000000002</v>
          </cell>
          <cell r="AC20">
            <v>2.5217000000000001</v>
          </cell>
          <cell r="AD20">
            <v>2.6532</v>
          </cell>
          <cell r="AE20">
            <v>2.786</v>
          </cell>
          <cell r="AF20">
            <v>2.9199000000000002</v>
          </cell>
          <cell r="AG20">
            <v>3.0548000000000002</v>
          </cell>
          <cell r="AH20">
            <v>3.1905999999999999</v>
          </cell>
          <cell r="AI20">
            <v>3.3273000000000001</v>
          </cell>
          <cell r="AJ20">
            <v>3.4647000000000001</v>
          </cell>
          <cell r="AK20">
            <v>3.6027999999999998</v>
          </cell>
          <cell r="AL20">
            <v>3.7414000000000001</v>
          </cell>
          <cell r="AM20">
            <v>3.8805999999999998</v>
          </cell>
          <cell r="AN20">
            <v>4.0202</v>
          </cell>
          <cell r="AO20">
            <v>4.1600999999999999</v>
          </cell>
          <cell r="AP20">
            <v>4.3003999999999998</v>
          </cell>
          <cell r="AQ20">
            <v>4.4409000000000001</v>
          </cell>
          <cell r="AR20">
            <v>4.5815999999999999</v>
          </cell>
          <cell r="AS20">
            <v>4.7224000000000004</v>
          </cell>
          <cell r="AT20">
            <v>4.8632999999999997</v>
          </cell>
          <cell r="AU20">
            <v>5.0042</v>
          </cell>
          <cell r="AV20">
            <v>5.1449999999999996</v>
          </cell>
          <cell r="AW20">
            <v>5.2858000000000001</v>
          </cell>
        </row>
        <row r="21">
          <cell r="B21">
            <v>3.8800000000000001E-2</v>
          </cell>
          <cell r="C21">
            <v>6.8500000000000005E-2</v>
          </cell>
          <cell r="D21">
            <v>0.10589999999999999</v>
          </cell>
          <cell r="E21">
            <v>0.1507</v>
          </cell>
          <cell r="F21">
            <v>0.20250000000000001</v>
          </cell>
          <cell r="G21">
            <v>0.26100000000000001</v>
          </cell>
          <cell r="H21">
            <v>0.32579999999999998</v>
          </cell>
          <cell r="I21">
            <v>0.39650000000000002</v>
          </cell>
          <cell r="J21">
            <v>0.47289999999999999</v>
          </cell>
          <cell r="K21">
            <v>0.55459999999999998</v>
          </cell>
          <cell r="L21">
            <v>0.64119999999999999</v>
          </cell>
          <cell r="M21">
            <v>0.73260000000000003</v>
          </cell>
          <cell r="N21">
            <v>0.82850000000000001</v>
          </cell>
          <cell r="O21">
            <v>0.92849999999999999</v>
          </cell>
          <cell r="P21">
            <v>1.0324</v>
          </cell>
          <cell r="Q21">
            <v>1.1400999999999999</v>
          </cell>
          <cell r="R21">
            <v>1.2511000000000001</v>
          </cell>
          <cell r="S21">
            <v>1.3653999999999999</v>
          </cell>
          <cell r="T21">
            <v>1.4827999999999999</v>
          </cell>
          <cell r="U21">
            <v>1.6029</v>
          </cell>
          <cell r="V21">
            <v>1.7257</v>
          </cell>
          <cell r="W21">
            <v>1.8509</v>
          </cell>
          <cell r="X21">
            <v>1.9784999999999999</v>
          </cell>
          <cell r="Y21">
            <v>2.1080999999999999</v>
          </cell>
          <cell r="Z21">
            <v>2.2397</v>
          </cell>
          <cell r="AA21">
            <v>2.3731</v>
          </cell>
          <cell r="AB21">
            <v>2.5082</v>
          </cell>
          <cell r="AC21">
            <v>2.6448</v>
          </cell>
          <cell r="AD21">
            <v>2.7827999999999999</v>
          </cell>
          <cell r="AE21">
            <v>2.9220999999999999</v>
          </cell>
          <cell r="AF21">
            <v>3.0626000000000002</v>
          </cell>
          <cell r="AG21">
            <v>3.2040999999999999</v>
          </cell>
          <cell r="AH21">
            <v>3.3466</v>
          </cell>
          <cell r="AI21">
            <v>3.4899</v>
          </cell>
          <cell r="AJ21">
            <v>3.6339999999999999</v>
          </cell>
          <cell r="AK21">
            <v>3.7787000000000002</v>
          </cell>
          <cell r="AL21">
            <v>3.9241000000000001</v>
          </cell>
          <cell r="AM21">
            <v>4.0698999999999996</v>
          </cell>
          <cell r="AN21">
            <v>4.2161999999999997</v>
          </cell>
          <cell r="AO21">
            <v>4.3627000000000002</v>
          </cell>
          <cell r="AP21">
            <v>4.5095999999999998</v>
          </cell>
          <cell r="AQ21">
            <v>4.6566999999999998</v>
          </cell>
          <cell r="AR21">
            <v>4.8038999999999996</v>
          </cell>
          <cell r="AS21">
            <v>4.9512</v>
          </cell>
          <cell r="AT21">
            <v>5.0986000000000002</v>
          </cell>
          <cell r="AU21">
            <v>5.2458999999999998</v>
          </cell>
          <cell r="AV21">
            <v>5.3930999999999996</v>
          </cell>
          <cell r="AW21">
            <v>5.5403000000000002</v>
          </cell>
        </row>
        <row r="22">
          <cell r="B22">
            <v>4.0500000000000001E-2</v>
          </cell>
          <cell r="C22">
            <v>7.1400000000000005E-2</v>
          </cell>
          <cell r="D22">
            <v>0.1104</v>
          </cell>
          <cell r="E22">
            <v>0.15720000000000001</v>
          </cell>
          <cell r="F22">
            <v>0.2114</v>
          </cell>
          <cell r="G22">
            <v>0.27250000000000002</v>
          </cell>
          <cell r="H22">
            <v>0.3402</v>
          </cell>
          <cell r="I22">
            <v>0.41410000000000002</v>
          </cell>
          <cell r="J22">
            <v>0.49399999999999999</v>
          </cell>
          <cell r="K22">
            <v>0.57940000000000003</v>
          </cell>
          <cell r="L22">
            <v>0.67010000000000003</v>
          </cell>
          <cell r="M22">
            <v>0.76570000000000005</v>
          </cell>
          <cell r="N22">
            <v>0.86599999999999999</v>
          </cell>
          <cell r="O22">
            <v>0.97070000000000001</v>
          </cell>
          <cell r="P22">
            <v>1.0794999999999999</v>
          </cell>
          <cell r="Q22">
            <v>1.1921999999999999</v>
          </cell>
          <cell r="R22">
            <v>1.3085</v>
          </cell>
          <cell r="S22">
            <v>1.4281999999999999</v>
          </cell>
          <cell r="T22">
            <v>1.5510999999999999</v>
          </cell>
          <cell r="U22">
            <v>1.6769000000000001</v>
          </cell>
          <cell r="V22">
            <v>1.8055000000000001</v>
          </cell>
          <cell r="W22">
            <v>1.9367000000000001</v>
          </cell>
          <cell r="X22">
            <v>2.0703</v>
          </cell>
          <cell r="Y22">
            <v>2.2061000000000002</v>
          </cell>
          <cell r="Z22">
            <v>2.3439999999999999</v>
          </cell>
          <cell r="AA22">
            <v>2.4836999999999998</v>
          </cell>
          <cell r="AB22">
            <v>2.6252</v>
          </cell>
          <cell r="AC22">
            <v>2.7683</v>
          </cell>
          <cell r="AD22">
            <v>2.9129</v>
          </cell>
          <cell r="AE22">
            <v>3.0588000000000002</v>
          </cell>
          <cell r="AF22">
            <v>3.2059000000000002</v>
          </cell>
          <cell r="AG22">
            <v>3.3540999999999999</v>
          </cell>
          <cell r="AH22">
            <v>3.5032999999999999</v>
          </cell>
          <cell r="AI22">
            <v>3.6534</v>
          </cell>
          <cell r="AJ22">
            <v>3.8041999999999998</v>
          </cell>
          <cell r="AK22">
            <v>3.9557000000000002</v>
          </cell>
          <cell r="AL22">
            <v>4.1078000000000001</v>
          </cell>
          <cell r="AM22">
            <v>4.2603</v>
          </cell>
          <cell r="AN22">
            <v>4.4132999999999996</v>
          </cell>
          <cell r="AO22">
            <v>4.5666000000000002</v>
          </cell>
          <cell r="AP22">
            <v>4.7202000000000002</v>
          </cell>
          <cell r="AQ22">
            <v>4.8738999999999999</v>
          </cell>
          <cell r="AR22">
            <v>5.0278</v>
          </cell>
          <cell r="AS22">
            <v>5.1817000000000002</v>
          </cell>
          <cell r="AT22">
            <v>5.3356000000000003</v>
          </cell>
          <cell r="AU22">
            <v>5.4894999999999996</v>
          </cell>
          <cell r="AV22">
            <v>5.6432000000000002</v>
          </cell>
          <cell r="AW22">
            <v>5.7967000000000004</v>
          </cell>
        </row>
        <row r="23">
          <cell r="B23">
            <v>4.2099999999999999E-2</v>
          </cell>
          <cell r="C23">
            <v>7.4300000000000005E-2</v>
          </cell>
          <cell r="D23">
            <v>0.115</v>
          </cell>
          <cell r="E23">
            <v>0.1638</v>
          </cell>
          <cell r="F23">
            <v>0.22020000000000001</v>
          </cell>
          <cell r="G23">
            <v>0.28389999999999999</v>
          </cell>
          <cell r="H23">
            <v>0.35460000000000003</v>
          </cell>
          <cell r="I23">
            <v>0.43169999999999997</v>
          </cell>
          <cell r="J23">
            <v>0.51500000000000001</v>
          </cell>
          <cell r="K23">
            <v>0.60419999999999996</v>
          </cell>
          <cell r="L23">
            <v>0.69889999999999997</v>
          </cell>
          <cell r="M23">
            <v>0.79879999999999995</v>
          </cell>
          <cell r="N23">
            <v>0.90349999999999997</v>
          </cell>
          <cell r="O23">
            <v>1.0128999999999999</v>
          </cell>
          <cell r="P23">
            <v>1.1266</v>
          </cell>
          <cell r="Q23">
            <v>1.2443</v>
          </cell>
          <cell r="R23">
            <v>1.3658999999999999</v>
          </cell>
          <cell r="S23">
            <v>1.4910000000000001</v>
          </cell>
          <cell r="T23">
            <v>1.6194999999999999</v>
          </cell>
          <cell r="U23">
            <v>1.7511000000000001</v>
          </cell>
          <cell r="V23">
            <v>1.8855</v>
          </cell>
          <cell r="W23">
            <v>2.0226999999999999</v>
          </cell>
          <cell r="X23">
            <v>2.1623999999999999</v>
          </cell>
          <cell r="Y23">
            <v>2.3043999999999998</v>
          </cell>
          <cell r="Z23">
            <v>2.4485999999999999</v>
          </cell>
          <cell r="AA23">
            <v>2.5947</v>
          </cell>
          <cell r="AB23">
            <v>2.7427000000000001</v>
          </cell>
          <cell r="AC23">
            <v>2.8923000000000001</v>
          </cell>
          <cell r="AD23">
            <v>3.0434999999999999</v>
          </cell>
          <cell r="AE23">
            <v>3.1960000000000002</v>
          </cell>
          <cell r="AF23">
            <v>3.3498000000000001</v>
          </cell>
          <cell r="AG23">
            <v>3.5047999999999999</v>
          </cell>
          <cell r="AH23">
            <v>3.6606999999999998</v>
          </cell>
          <cell r="AI23">
            <v>3.8174999999999999</v>
          </cell>
          <cell r="AJ23">
            <v>3.9752000000000001</v>
          </cell>
          <cell r="AK23">
            <v>4.1334999999999997</v>
          </cell>
          <cell r="AL23">
            <v>4.2923999999999998</v>
          </cell>
          <cell r="AM23">
            <v>4.4518000000000004</v>
          </cell>
          <cell r="AN23">
            <v>4.6115000000000004</v>
          </cell>
          <cell r="AO23">
            <v>4.7716000000000003</v>
          </cell>
          <cell r="AP23">
            <v>4.9320000000000004</v>
          </cell>
          <cell r="AQ23">
            <v>5.0925000000000002</v>
          </cell>
          <cell r="AR23">
            <v>5.2530999999999999</v>
          </cell>
          <cell r="AS23">
            <v>5.4137000000000004</v>
          </cell>
          <cell r="AT23">
            <v>5.5742000000000003</v>
          </cell>
          <cell r="AU23">
            <v>5.7347000000000001</v>
          </cell>
          <cell r="AV23">
            <v>5.8948999999999998</v>
          </cell>
          <cell r="AW23">
            <v>6.0548999999999999</v>
          </cell>
        </row>
        <row r="24">
          <cell r="B24">
            <v>4.3799999999999999E-2</v>
          </cell>
          <cell r="C24">
            <v>7.7299999999999994E-2</v>
          </cell>
          <cell r="D24">
            <v>0.1196</v>
          </cell>
          <cell r="E24">
            <v>0.17030000000000001</v>
          </cell>
          <cell r="F24">
            <v>0.2291</v>
          </cell>
          <cell r="G24">
            <v>0.2954</v>
          </cell>
          <cell r="H24">
            <v>0.36899999999999999</v>
          </cell>
          <cell r="I24">
            <v>0.44929999999999998</v>
          </cell>
          <cell r="J24">
            <v>0.53610000000000002</v>
          </cell>
          <cell r="K24">
            <v>0.62909999999999999</v>
          </cell>
          <cell r="L24">
            <v>0.7278</v>
          </cell>
          <cell r="M24">
            <v>0.83189999999999997</v>
          </cell>
          <cell r="N24">
            <v>0.94110000000000005</v>
          </cell>
          <cell r="O24">
            <v>1.0551999999999999</v>
          </cell>
          <cell r="P24">
            <v>1.1738</v>
          </cell>
          <cell r="Q24">
            <v>1.2966</v>
          </cell>
          <cell r="R24">
            <v>1.4234</v>
          </cell>
          <cell r="S24">
            <v>1.554</v>
          </cell>
          <cell r="T24">
            <v>1.6880999999999999</v>
          </cell>
          <cell r="U24">
            <v>1.8253999999999999</v>
          </cell>
          <cell r="V24">
            <v>1.9657</v>
          </cell>
          <cell r="W24">
            <v>2.1089000000000002</v>
          </cell>
          <cell r="X24">
            <v>2.2547000000000001</v>
          </cell>
          <cell r="Y24">
            <v>2.403</v>
          </cell>
          <cell r="Z24">
            <v>2.5535000000000001</v>
          </cell>
          <cell r="AA24">
            <v>2.706</v>
          </cell>
          <cell r="AB24">
            <v>2.8605</v>
          </cell>
          <cell r="AC24">
            <v>3.0167000000000002</v>
          </cell>
          <cell r="AD24">
            <v>3.1745000000000001</v>
          </cell>
          <cell r="AE24">
            <v>3.3336999999999999</v>
          </cell>
          <cell r="AF24">
            <v>3.4943</v>
          </cell>
          <cell r="AG24">
            <v>3.6560000000000001</v>
          </cell>
          <cell r="AH24">
            <v>3.8187000000000002</v>
          </cell>
          <cell r="AI24">
            <v>3.9824000000000002</v>
          </cell>
          <cell r="AJ24">
            <v>4.1468999999999996</v>
          </cell>
          <cell r="AK24">
            <v>4.3121</v>
          </cell>
          <cell r="AL24">
            <v>4.4778000000000002</v>
          </cell>
          <cell r="AM24">
            <v>4.6440999999999999</v>
          </cell>
          <cell r="AN24">
            <v>4.8108000000000004</v>
          </cell>
          <cell r="AO24">
            <v>4.9776999999999996</v>
          </cell>
          <cell r="AP24">
            <v>5.1448999999999998</v>
          </cell>
          <cell r="AQ24">
            <v>5.3121999999999998</v>
          </cell>
          <cell r="AR24">
            <v>5.4795999999999996</v>
          </cell>
          <cell r="AS24">
            <v>5.6470000000000002</v>
          </cell>
          <cell r="AT24">
            <v>5.8141999999999996</v>
          </cell>
          <cell r="AU24">
            <v>5.9813000000000001</v>
          </cell>
          <cell r="AV24">
            <v>6.1482999999999999</v>
          </cell>
          <cell r="AW24">
            <v>6.3148999999999997</v>
          </cell>
        </row>
        <row r="25">
          <cell r="B25">
            <v>4.5400000000000003E-2</v>
          </cell>
          <cell r="C25">
            <v>8.0199999999999994E-2</v>
          </cell>
          <cell r="D25">
            <v>0.1242</v>
          </cell>
          <cell r="E25">
            <v>0.1769</v>
          </cell>
          <cell r="F25">
            <v>0.2379</v>
          </cell>
          <cell r="G25">
            <v>0.30690000000000001</v>
          </cell>
          <cell r="H25">
            <v>0.38340000000000002</v>
          </cell>
          <cell r="I25">
            <v>0.46689999999999998</v>
          </cell>
          <cell r="J25">
            <v>0.55730000000000002</v>
          </cell>
          <cell r="K25">
            <v>0.65390000000000004</v>
          </cell>
          <cell r="L25">
            <v>0.75660000000000005</v>
          </cell>
          <cell r="M25">
            <v>0.86499999999999999</v>
          </cell>
          <cell r="N25">
            <v>0.97870000000000001</v>
          </cell>
          <cell r="O25">
            <v>1.0974999999999999</v>
          </cell>
          <cell r="P25">
            <v>1.2210000000000001</v>
          </cell>
          <cell r="Q25">
            <v>1.3489</v>
          </cell>
          <cell r="R25">
            <v>1.4810000000000001</v>
          </cell>
          <cell r="S25">
            <v>1.6171</v>
          </cell>
          <cell r="T25">
            <v>1.7566999999999999</v>
          </cell>
          <cell r="U25">
            <v>1.8997999999999999</v>
          </cell>
          <cell r="V25">
            <v>2.0461</v>
          </cell>
          <cell r="W25">
            <v>2.1953</v>
          </cell>
          <cell r="X25">
            <v>2.3473000000000002</v>
          </cell>
          <cell r="Y25">
            <v>2.5017999999999998</v>
          </cell>
          <cell r="Z25">
            <v>2.6585999999999999</v>
          </cell>
          <cell r="AA25">
            <v>2.8176000000000001</v>
          </cell>
          <cell r="AB25">
            <v>2.9786000000000001</v>
          </cell>
          <cell r="AC25">
            <v>3.1414</v>
          </cell>
          <cell r="AD25">
            <v>3.3058999999999998</v>
          </cell>
          <cell r="AE25">
            <v>3.4719000000000002</v>
          </cell>
          <cell r="AF25">
            <v>3.6392000000000002</v>
          </cell>
          <cell r="AG25">
            <v>3.8077000000000001</v>
          </cell>
          <cell r="AH25">
            <v>3.9773000000000001</v>
          </cell>
          <cell r="AI25">
            <v>4.1478999999999999</v>
          </cell>
          <cell r="AJ25">
            <v>4.3193000000000001</v>
          </cell>
          <cell r="AK25">
            <v>4.4913999999999996</v>
          </cell>
          <cell r="AL25">
            <v>4.6641000000000004</v>
          </cell>
          <cell r="AM25">
            <v>4.8372999999999999</v>
          </cell>
          <cell r="AN25">
            <v>5.0109000000000004</v>
          </cell>
          <cell r="AO25">
            <v>5.1848000000000001</v>
          </cell>
          <cell r="AP25">
            <v>5.3589000000000002</v>
          </cell>
          <cell r="AQ25">
            <v>5.5331000000000001</v>
          </cell>
          <cell r="AR25">
            <v>5.7073</v>
          </cell>
          <cell r="AS25">
            <v>5.8815</v>
          </cell>
          <cell r="AT25">
            <v>6.0556000000000001</v>
          </cell>
          <cell r="AU25">
            <v>6.2294999999999998</v>
          </cell>
          <cell r="AV25">
            <v>6.4031000000000002</v>
          </cell>
          <cell r="AW25">
            <v>6.5763999999999996</v>
          </cell>
        </row>
        <row r="26">
          <cell r="B26">
            <v>4.7100000000000003E-2</v>
          </cell>
          <cell r="C26">
            <v>8.3099999999999993E-2</v>
          </cell>
          <cell r="D26">
            <v>0.12870000000000001</v>
          </cell>
          <cell r="E26">
            <v>0.18340000000000001</v>
          </cell>
          <cell r="F26">
            <v>0.24679999999999999</v>
          </cell>
          <cell r="G26">
            <v>0.31840000000000002</v>
          </cell>
          <cell r="H26">
            <v>0.39779999999999999</v>
          </cell>
          <cell r="I26">
            <v>0.48459999999999998</v>
          </cell>
          <cell r="J26">
            <v>0.57840000000000003</v>
          </cell>
          <cell r="K26">
            <v>0.67879999999999996</v>
          </cell>
          <cell r="L26">
            <v>0.78549999999999998</v>
          </cell>
          <cell r="M26">
            <v>0.8982</v>
          </cell>
          <cell r="N26">
            <v>1.0164</v>
          </cell>
          <cell r="O26">
            <v>1.1398999999999999</v>
          </cell>
          <cell r="P26">
            <v>1.2683</v>
          </cell>
          <cell r="Q26">
            <v>1.4013</v>
          </cell>
          <cell r="R26">
            <v>1.5387</v>
          </cell>
          <cell r="S26">
            <v>1.6801999999999999</v>
          </cell>
          <cell r="T26">
            <v>1.8254999999999999</v>
          </cell>
          <cell r="U26">
            <v>1.9743999999999999</v>
          </cell>
          <cell r="V26">
            <v>2.1265999999999998</v>
          </cell>
          <cell r="W26">
            <v>2.2818000000000001</v>
          </cell>
          <cell r="X26">
            <v>2.44</v>
          </cell>
          <cell r="Y26">
            <v>2.6006999999999998</v>
          </cell>
          <cell r="Z26">
            <v>2.7639999999999998</v>
          </cell>
          <cell r="AA26">
            <v>2.9295</v>
          </cell>
          <cell r="AB26">
            <v>3.097</v>
          </cell>
          <cell r="AC26">
            <v>3.2665000000000002</v>
          </cell>
          <cell r="AD26">
            <v>3.4377</v>
          </cell>
          <cell r="AE26">
            <v>3.6103999999999998</v>
          </cell>
          <cell r="AF26">
            <v>3.7846000000000002</v>
          </cell>
          <cell r="AG26">
            <v>3.96</v>
          </cell>
          <cell r="AH26">
            <v>4.1364999999999998</v>
          </cell>
          <cell r="AI26">
            <v>4.3140000000000001</v>
          </cell>
          <cell r="AJ26">
            <v>4.4923000000000002</v>
          </cell>
          <cell r="AK26">
            <v>4.6714000000000002</v>
          </cell>
          <cell r="AL26">
            <v>4.8510999999999997</v>
          </cell>
          <cell r="AM26">
            <v>5.0312999999999999</v>
          </cell>
          <cell r="AN26">
            <v>5.2118000000000002</v>
          </cell>
          <cell r="AO26">
            <v>5.3926999999999996</v>
          </cell>
          <cell r="AP26">
            <v>5.5738000000000003</v>
          </cell>
          <cell r="AQ26">
            <v>5.7549000000000001</v>
          </cell>
          <cell r="AR26">
            <v>5.9360999999999997</v>
          </cell>
          <cell r="AS26">
            <v>6.1172000000000004</v>
          </cell>
          <cell r="AT26">
            <v>6.2980999999999998</v>
          </cell>
          <cell r="AU26">
            <v>6.4787999999999997</v>
          </cell>
          <cell r="AV26">
            <v>6.6593</v>
          </cell>
          <cell r="AW26">
            <v>6.8392999999999997</v>
          </cell>
        </row>
        <row r="27">
          <cell r="B27">
            <v>4.87E-2</v>
          </cell>
          <cell r="C27">
            <v>8.6099999999999996E-2</v>
          </cell>
          <cell r="D27">
            <v>0.1333</v>
          </cell>
          <cell r="E27">
            <v>0.19</v>
          </cell>
          <cell r="F27">
            <v>0.25559999999999999</v>
          </cell>
          <cell r="G27">
            <v>0.32979999999999998</v>
          </cell>
          <cell r="H27">
            <v>0.41220000000000001</v>
          </cell>
          <cell r="I27">
            <v>0.50219999999999998</v>
          </cell>
          <cell r="J27">
            <v>0.59950000000000003</v>
          </cell>
          <cell r="K27">
            <v>0.70369999999999999</v>
          </cell>
          <cell r="L27">
            <v>0.8145</v>
          </cell>
          <cell r="M27">
            <v>0.93140000000000001</v>
          </cell>
          <cell r="N27">
            <v>1.0541</v>
          </cell>
          <cell r="O27">
            <v>1.1822999999999999</v>
          </cell>
          <cell r="P27">
            <v>1.3156000000000001</v>
          </cell>
          <cell r="Q27">
            <v>1.4538</v>
          </cell>
          <cell r="R27">
            <v>1.5965</v>
          </cell>
          <cell r="S27">
            <v>1.7434000000000001</v>
          </cell>
          <cell r="T27">
            <v>1.8944000000000001</v>
          </cell>
          <cell r="U27">
            <v>2.0489999999999999</v>
          </cell>
          <cell r="V27">
            <v>2.2071999999999998</v>
          </cell>
          <cell r="W27">
            <v>2.3685</v>
          </cell>
          <cell r="X27">
            <v>2.5327999999999999</v>
          </cell>
          <cell r="Y27">
            <v>2.6999</v>
          </cell>
          <cell r="Z27">
            <v>2.8696000000000002</v>
          </cell>
          <cell r="AA27">
            <v>3.0415999999999999</v>
          </cell>
          <cell r="AB27">
            <v>3.2157</v>
          </cell>
          <cell r="AC27">
            <v>3.3919000000000001</v>
          </cell>
          <cell r="AD27">
            <v>3.5697999999999999</v>
          </cell>
          <cell r="AE27">
            <v>3.7492999999999999</v>
          </cell>
          <cell r="AF27">
            <v>3.9302999999999999</v>
          </cell>
          <cell r="AG27">
            <v>4.1125999999999996</v>
          </cell>
          <cell r="AH27">
            <v>4.2961</v>
          </cell>
          <cell r="AI27">
            <v>4.4805000000000001</v>
          </cell>
          <cell r="AJ27">
            <v>4.6658999999999997</v>
          </cell>
          <cell r="AK27">
            <v>4.8520000000000003</v>
          </cell>
          <cell r="AL27">
            <v>5.0387000000000004</v>
          </cell>
          <cell r="AM27">
            <v>5.2259000000000002</v>
          </cell>
          <cell r="AN27">
            <v>5.4135</v>
          </cell>
          <cell r="AO27">
            <v>5.6013999999999999</v>
          </cell>
          <cell r="AP27">
            <v>5.7895000000000003</v>
          </cell>
          <cell r="AQ27">
            <v>5.9776999999999996</v>
          </cell>
          <cell r="AR27">
            <v>6.1658999999999997</v>
          </cell>
          <cell r="AS27">
            <v>6.3539000000000003</v>
          </cell>
          <cell r="AT27">
            <v>6.5418000000000003</v>
          </cell>
          <cell r="AU27">
            <v>6.7294</v>
          </cell>
          <cell r="AV27">
            <v>6.9166999999999996</v>
          </cell>
          <cell r="AW27">
            <v>7.1036000000000001</v>
          </cell>
        </row>
        <row r="28">
          <cell r="B28">
            <v>5.04E-2</v>
          </cell>
          <cell r="C28">
            <v>8.8999999999999996E-2</v>
          </cell>
          <cell r="D28">
            <v>0.13789999999999999</v>
          </cell>
          <cell r="E28">
            <v>0.19650000000000001</v>
          </cell>
          <cell r="F28">
            <v>0.26450000000000001</v>
          </cell>
          <cell r="G28">
            <v>0.34129999999999999</v>
          </cell>
          <cell r="H28">
            <v>0.42659999999999998</v>
          </cell>
          <cell r="I28">
            <v>0.51980000000000004</v>
          </cell>
          <cell r="J28">
            <v>0.62060000000000004</v>
          </cell>
          <cell r="K28">
            <v>0.72860000000000003</v>
          </cell>
          <cell r="L28">
            <v>0.84340000000000004</v>
          </cell>
          <cell r="M28">
            <v>0.96460000000000001</v>
          </cell>
          <cell r="N28">
            <v>1.0918000000000001</v>
          </cell>
          <cell r="O28">
            <v>1.2246999999999999</v>
          </cell>
          <cell r="P28">
            <v>1.363</v>
          </cell>
          <cell r="Q28">
            <v>1.5063</v>
          </cell>
          <cell r="R28">
            <v>1.6543000000000001</v>
          </cell>
          <cell r="S28">
            <v>1.8068</v>
          </cell>
          <cell r="T28">
            <v>1.9634</v>
          </cell>
          <cell r="U28">
            <v>2.1238000000000001</v>
          </cell>
          <cell r="V28">
            <v>2.2879</v>
          </cell>
          <cell r="W28">
            <v>2.4552999999999998</v>
          </cell>
          <cell r="X28">
            <v>2.6259000000000001</v>
          </cell>
          <cell r="Y28">
            <v>2.7993000000000001</v>
          </cell>
          <cell r="Z28">
            <v>2.9754</v>
          </cell>
          <cell r="AA28">
            <v>3.1539000000000001</v>
          </cell>
          <cell r="AB28">
            <v>3.3347000000000002</v>
          </cell>
          <cell r="AC28">
            <v>3.5175000000000001</v>
          </cell>
          <cell r="AD28">
            <v>3.7021999999999999</v>
          </cell>
          <cell r="AE28">
            <v>3.8885999999999998</v>
          </cell>
          <cell r="AF28">
            <v>4.0765000000000002</v>
          </cell>
          <cell r="AG28">
            <v>4.2656999999999998</v>
          </cell>
          <cell r="AH28">
            <v>4.4561000000000002</v>
          </cell>
          <cell r="AI28">
            <v>4.6475999999999997</v>
          </cell>
          <cell r="AJ28">
            <v>4.84</v>
          </cell>
          <cell r="AK28">
            <v>5.0331999999999999</v>
          </cell>
          <cell r="AL28">
            <v>5.2270000000000003</v>
          </cell>
          <cell r="AM28">
            <v>5.4212999999999996</v>
          </cell>
          <cell r="AN28">
            <v>5.6159999999999997</v>
          </cell>
          <cell r="AO28">
            <v>5.8109999999999999</v>
          </cell>
          <cell r="AP28">
            <v>6.0061</v>
          </cell>
          <cell r="AQ28">
            <v>6.2013999999999996</v>
          </cell>
          <cell r="AR28">
            <v>6.3966000000000003</v>
          </cell>
          <cell r="AS28">
            <v>6.5915999999999997</v>
          </cell>
          <cell r="AT28">
            <v>6.7865000000000002</v>
          </cell>
          <cell r="AU28">
            <v>6.9810999999999996</v>
          </cell>
          <cell r="AV28">
            <v>7.1753</v>
          </cell>
          <cell r="AW28">
            <v>7.3689999999999998</v>
          </cell>
        </row>
        <row r="29">
          <cell r="B29">
            <v>5.1999999999999998E-2</v>
          </cell>
          <cell r="C29">
            <v>9.1999999999999998E-2</v>
          </cell>
          <cell r="D29">
            <v>0.14249999999999999</v>
          </cell>
          <cell r="E29">
            <v>0.2031</v>
          </cell>
          <cell r="F29">
            <v>0.27339999999999998</v>
          </cell>
          <cell r="G29">
            <v>0.3528</v>
          </cell>
          <cell r="H29">
            <v>0.441</v>
          </cell>
          <cell r="I29">
            <v>0.53749999999999998</v>
          </cell>
          <cell r="J29">
            <v>0.64180000000000004</v>
          </cell>
          <cell r="K29">
            <v>0.75360000000000005</v>
          </cell>
          <cell r="L29">
            <v>0.87239999999999995</v>
          </cell>
          <cell r="M29">
            <v>0.99780000000000002</v>
          </cell>
          <cell r="N29">
            <v>1.1294999999999999</v>
          </cell>
          <cell r="O29">
            <v>1.2672000000000001</v>
          </cell>
          <cell r="P29">
            <v>1.4104000000000001</v>
          </cell>
          <cell r="Q29">
            <v>1.5588</v>
          </cell>
          <cell r="R29">
            <v>1.7121999999999999</v>
          </cell>
          <cell r="S29">
            <v>1.8701000000000001</v>
          </cell>
          <cell r="T29">
            <v>2.0324</v>
          </cell>
          <cell r="U29">
            <v>2.1987000000000001</v>
          </cell>
          <cell r="V29">
            <v>2.3687</v>
          </cell>
          <cell r="W29">
            <v>2.5423</v>
          </cell>
          <cell r="X29">
            <v>2.7189999999999999</v>
          </cell>
          <cell r="Y29">
            <v>2.8988</v>
          </cell>
          <cell r="Z29">
            <v>3.0813999999999999</v>
          </cell>
          <cell r="AA29">
            <v>3.2664</v>
          </cell>
          <cell r="AB29">
            <v>3.4539</v>
          </cell>
          <cell r="AC29">
            <v>3.6434000000000002</v>
          </cell>
          <cell r="AD29">
            <v>3.8349000000000002</v>
          </cell>
          <cell r="AE29">
            <v>4.0281000000000002</v>
          </cell>
          <cell r="AF29">
            <v>4.2229000000000001</v>
          </cell>
          <cell r="AG29">
            <v>4.4192</v>
          </cell>
          <cell r="AH29">
            <v>4.6166</v>
          </cell>
          <cell r="AI29">
            <v>4.8151000000000002</v>
          </cell>
          <cell r="AJ29">
            <v>5.0145999999999997</v>
          </cell>
          <cell r="AK29">
            <v>5.2149000000000001</v>
          </cell>
          <cell r="AL29">
            <v>5.4157999999999999</v>
          </cell>
          <cell r="AM29">
            <v>5.6172000000000004</v>
          </cell>
          <cell r="AN29">
            <v>5.8190999999999997</v>
          </cell>
          <cell r="AO29">
            <v>6.0212000000000003</v>
          </cell>
          <cell r="AP29">
            <v>6.2234999999999996</v>
          </cell>
          <cell r="AQ29">
            <v>6.4257999999999997</v>
          </cell>
          <cell r="AR29">
            <v>6.6280999999999999</v>
          </cell>
          <cell r="AS29">
            <v>6.8303000000000003</v>
          </cell>
          <cell r="AT29">
            <v>7.0321999999999996</v>
          </cell>
          <cell r="AU29">
            <v>7.2337999999999996</v>
          </cell>
          <cell r="AV29">
            <v>7.4349999999999996</v>
          </cell>
          <cell r="AW29">
            <v>7.6356999999999999</v>
          </cell>
        </row>
        <row r="30">
          <cell r="B30">
            <v>5.3699999999999998E-2</v>
          </cell>
          <cell r="C30">
            <v>9.4899999999999998E-2</v>
          </cell>
          <cell r="D30">
            <v>0.14699999999999999</v>
          </cell>
          <cell r="E30">
            <v>0.2097</v>
          </cell>
          <cell r="F30">
            <v>0.28220000000000001</v>
          </cell>
          <cell r="G30">
            <v>0.36430000000000001</v>
          </cell>
          <cell r="H30">
            <v>0.45540000000000003</v>
          </cell>
          <cell r="I30">
            <v>0.55510000000000004</v>
          </cell>
          <cell r="J30">
            <v>0.66290000000000004</v>
          </cell>
          <cell r="K30">
            <v>0.77849999999999997</v>
          </cell>
          <cell r="L30">
            <v>0.90129999999999999</v>
          </cell>
          <cell r="M30">
            <v>1.0309999999999999</v>
          </cell>
          <cell r="N30">
            <v>1.1673</v>
          </cell>
          <cell r="O30">
            <v>1.3097000000000001</v>
          </cell>
          <cell r="P30">
            <v>1.4578</v>
          </cell>
          <cell r="Q30">
            <v>1.6113999999999999</v>
          </cell>
          <cell r="R30">
            <v>1.7701</v>
          </cell>
          <cell r="S30">
            <v>1.9336</v>
          </cell>
          <cell r="T30">
            <v>2.1015000000000001</v>
          </cell>
          <cell r="U30">
            <v>2.2736000000000001</v>
          </cell>
          <cell r="V30">
            <v>2.4497</v>
          </cell>
          <cell r="W30">
            <v>2.6293000000000002</v>
          </cell>
          <cell r="X30">
            <v>2.8123</v>
          </cell>
          <cell r="Y30">
            <v>2.9984999999999999</v>
          </cell>
          <cell r="Z30">
            <v>3.1875</v>
          </cell>
          <cell r="AA30">
            <v>3.3792</v>
          </cell>
          <cell r="AB30">
            <v>3.5733000000000001</v>
          </cell>
          <cell r="AC30">
            <v>3.7696000000000001</v>
          </cell>
          <cell r="AD30">
            <v>3.9679000000000002</v>
          </cell>
          <cell r="AE30">
            <v>4.1680000000000001</v>
          </cell>
          <cell r="AF30">
            <v>4.3697999999999997</v>
          </cell>
          <cell r="AG30">
            <v>4.5730000000000004</v>
          </cell>
          <cell r="AH30">
            <v>4.7774999999999999</v>
          </cell>
          <cell r="AI30">
            <v>4.9831000000000003</v>
          </cell>
          <cell r="AJ30">
            <v>5.1897000000000002</v>
          </cell>
          <cell r="AK30">
            <v>5.3971</v>
          </cell>
          <cell r="AL30">
            <v>5.6051000000000002</v>
          </cell>
          <cell r="AM30">
            <v>5.8137999999999996</v>
          </cell>
          <cell r="AN30">
            <v>6.0228000000000002</v>
          </cell>
          <cell r="AO30">
            <v>6.2321</v>
          </cell>
          <cell r="AP30">
            <v>6.4414999999999996</v>
          </cell>
          <cell r="AQ30">
            <v>6.6509999999999998</v>
          </cell>
          <cell r="AR30">
            <v>6.8605</v>
          </cell>
          <cell r="AS30">
            <v>7.0697999999999999</v>
          </cell>
          <cell r="AT30">
            <v>7.2788000000000004</v>
          </cell>
          <cell r="AU30">
            <v>7.4874000000000001</v>
          </cell>
          <cell r="AV30">
            <v>7.6957000000000004</v>
          </cell>
          <cell r="AW30">
            <v>7.9034000000000004</v>
          </cell>
        </row>
        <row r="31">
          <cell r="B31">
            <v>5.5399999999999998E-2</v>
          </cell>
          <cell r="C31">
            <v>9.7799999999999998E-2</v>
          </cell>
          <cell r="D31">
            <v>0.15160000000000001</v>
          </cell>
          <cell r="E31">
            <v>0.2162</v>
          </cell>
          <cell r="F31">
            <v>0.29110000000000003</v>
          </cell>
          <cell r="G31">
            <v>0.37580000000000002</v>
          </cell>
          <cell r="H31">
            <v>0.4698</v>
          </cell>
          <cell r="I31">
            <v>0.57279999999999998</v>
          </cell>
          <cell r="J31">
            <v>0.68410000000000004</v>
          </cell>
          <cell r="K31">
            <v>0.8034</v>
          </cell>
          <cell r="L31">
            <v>0.93030000000000002</v>
          </cell>
          <cell r="M31">
            <v>1.0643</v>
          </cell>
          <cell r="N31">
            <v>1.2051000000000001</v>
          </cell>
          <cell r="O31">
            <v>1.3522000000000001</v>
          </cell>
          <cell r="P31">
            <v>1.5053000000000001</v>
          </cell>
          <cell r="Q31">
            <v>1.6639999999999999</v>
          </cell>
          <cell r="R31">
            <v>1.8281000000000001</v>
          </cell>
          <cell r="S31">
            <v>1.9971000000000001</v>
          </cell>
          <cell r="T31">
            <v>2.1707000000000001</v>
          </cell>
          <cell r="U31">
            <v>2.3487</v>
          </cell>
          <cell r="V31">
            <v>2.5306999999999999</v>
          </cell>
          <cell r="W31">
            <v>2.7164999999999999</v>
          </cell>
          <cell r="X31">
            <v>2.9058000000000002</v>
          </cell>
          <cell r="Y31">
            <v>3.0983000000000001</v>
          </cell>
          <cell r="Z31">
            <v>3.2938000000000001</v>
          </cell>
          <cell r="AA31">
            <v>3.4921000000000002</v>
          </cell>
          <cell r="AB31">
            <v>3.6928000000000001</v>
          </cell>
          <cell r="AC31">
            <v>3.8959000000000001</v>
          </cell>
          <cell r="AD31">
            <v>4.1010999999999997</v>
          </cell>
          <cell r="AE31">
            <v>4.3080999999999996</v>
          </cell>
          <cell r="AF31">
            <v>4.5168999999999997</v>
          </cell>
          <cell r="AG31">
            <v>4.7271000000000001</v>
          </cell>
          <cell r="AH31">
            <v>4.9386999999999999</v>
          </cell>
          <cell r="AI31">
            <v>5.1513999999999998</v>
          </cell>
          <cell r="AJ31">
            <v>5.3651999999999997</v>
          </cell>
          <cell r="AK31">
            <v>5.5796999999999999</v>
          </cell>
          <cell r="AL31">
            <v>5.7949999999999999</v>
          </cell>
          <cell r="AM31">
            <v>6.0107999999999997</v>
          </cell>
          <cell r="AN31">
            <v>6.2270000000000003</v>
          </cell>
          <cell r="AO31">
            <v>6.4436</v>
          </cell>
          <cell r="AP31">
            <v>6.6601999999999997</v>
          </cell>
          <cell r="AQ31">
            <v>6.8769</v>
          </cell>
          <cell r="AR31">
            <v>7.0936000000000003</v>
          </cell>
          <cell r="AS31">
            <v>7.31</v>
          </cell>
          <cell r="AT31">
            <v>7.5262000000000002</v>
          </cell>
          <cell r="AU31">
            <v>7.742</v>
          </cell>
          <cell r="AV31">
            <v>7.9573</v>
          </cell>
          <cell r="AW31">
            <v>8.1720000000000006</v>
          </cell>
        </row>
        <row r="32">
          <cell r="B32">
            <v>5.7000000000000002E-2</v>
          </cell>
          <cell r="C32">
            <v>0.1008</v>
          </cell>
          <cell r="D32">
            <v>0.15620000000000001</v>
          </cell>
          <cell r="E32">
            <v>0.2228</v>
          </cell>
          <cell r="F32">
            <v>0.3</v>
          </cell>
          <cell r="G32">
            <v>0.38729999999999998</v>
          </cell>
          <cell r="H32">
            <v>0.48430000000000001</v>
          </cell>
          <cell r="I32">
            <v>0.59040000000000004</v>
          </cell>
          <cell r="J32">
            <v>0.70530000000000004</v>
          </cell>
          <cell r="K32">
            <v>0.82840000000000003</v>
          </cell>
          <cell r="L32">
            <v>0.95930000000000004</v>
          </cell>
          <cell r="M32">
            <v>1.0975999999999999</v>
          </cell>
          <cell r="N32">
            <v>1.2428999999999999</v>
          </cell>
          <cell r="O32">
            <v>1.3947000000000001</v>
          </cell>
          <cell r="P32">
            <v>1.5528</v>
          </cell>
          <cell r="Q32">
            <v>1.7166999999999999</v>
          </cell>
          <cell r="R32">
            <v>1.8861000000000001</v>
          </cell>
          <cell r="S32">
            <v>2.0606</v>
          </cell>
          <cell r="T32">
            <v>2.2399</v>
          </cell>
          <cell r="U32">
            <v>2.4238</v>
          </cell>
          <cell r="V32">
            <v>2.6118000000000001</v>
          </cell>
          <cell r="W32">
            <v>2.8037999999999998</v>
          </cell>
          <cell r="X32">
            <v>2.9992999999999999</v>
          </cell>
          <cell r="Y32">
            <v>3.1981999999999999</v>
          </cell>
          <cell r="Z32">
            <v>3.4003000000000001</v>
          </cell>
          <cell r="AA32">
            <v>3.6051000000000002</v>
          </cell>
          <cell r="AB32">
            <v>3.8126000000000002</v>
          </cell>
          <cell r="AC32">
            <v>4.0225</v>
          </cell>
          <cell r="AD32">
            <v>4.2344999999999997</v>
          </cell>
          <cell r="AE32">
            <v>4.4485000000000001</v>
          </cell>
          <cell r="AF32">
            <v>4.6642000000000001</v>
          </cell>
          <cell r="AG32">
            <v>4.8815999999999997</v>
          </cell>
          <cell r="AH32">
            <v>5.1002000000000001</v>
          </cell>
          <cell r="AI32">
            <v>5.3201000000000001</v>
          </cell>
          <cell r="AJ32">
            <v>5.5410000000000004</v>
          </cell>
          <cell r="AK32">
            <v>5.7628000000000004</v>
          </cell>
          <cell r="AL32">
            <v>5.9852999999999996</v>
          </cell>
          <cell r="AM32">
            <v>6.2084000000000001</v>
          </cell>
          <cell r="AN32">
            <v>6.4318</v>
          </cell>
          <cell r="AO32">
            <v>6.6555999999999997</v>
          </cell>
          <cell r="AP32">
            <v>6.8795000000000002</v>
          </cell>
          <cell r="AQ32">
            <v>7.1035000000000004</v>
          </cell>
          <cell r="AR32">
            <v>7.3273999999999999</v>
          </cell>
          <cell r="AS32">
            <v>7.5510999999999999</v>
          </cell>
          <cell r="AT32">
            <v>7.7744</v>
          </cell>
          <cell r="AU32">
            <v>7.9973999999999998</v>
          </cell>
          <cell r="AV32">
            <v>8.2197999999999993</v>
          </cell>
          <cell r="AW32">
            <v>8.4417000000000009</v>
          </cell>
        </row>
      </sheetData>
      <sheetData sheetId="3" refreshError="1">
        <row r="2">
          <cell r="B2">
            <v>6.7000000000000002E-3</v>
          </cell>
          <cell r="C2">
            <v>1.1599999999999999E-2</v>
          </cell>
          <cell r="D2">
            <v>1.7600000000000001E-2</v>
          </cell>
          <cell r="E2">
            <v>2.47E-2</v>
          </cell>
          <cell r="F2">
            <v>3.2800000000000003E-2</v>
          </cell>
          <cell r="G2">
            <v>4.1799999999999997E-2</v>
          </cell>
          <cell r="H2">
            <v>5.1700000000000003E-2</v>
          </cell>
          <cell r="I2">
            <v>6.2600000000000003E-2</v>
          </cell>
          <cell r="J2">
            <v>7.4499999999999997E-2</v>
          </cell>
          <cell r="K2">
            <v>8.7300000000000003E-2</v>
          </cell>
          <cell r="L2">
            <v>0.10100000000000001</v>
          </cell>
          <cell r="M2">
            <v>0.1157</v>
          </cell>
          <cell r="N2">
            <v>0.13150000000000001</v>
          </cell>
          <cell r="O2">
            <v>0.14829999999999999</v>
          </cell>
          <cell r="P2">
            <v>0.16619999999999999</v>
          </cell>
          <cell r="Q2">
            <v>0.18529999999999999</v>
          </cell>
          <cell r="R2">
            <v>0.2056</v>
          </cell>
          <cell r="S2">
            <v>0.2271</v>
          </cell>
          <cell r="T2">
            <v>0.24990000000000001</v>
          </cell>
          <cell r="U2">
            <v>0.27410000000000001</v>
          </cell>
          <cell r="V2">
            <v>0.29970000000000002</v>
          </cell>
          <cell r="W2">
            <v>0.32679999999999998</v>
          </cell>
          <cell r="X2">
            <v>0.35539999999999999</v>
          </cell>
          <cell r="Y2">
            <v>0.38579999999999998</v>
          </cell>
          <cell r="Z2">
            <v>0.4178</v>
          </cell>
          <cell r="AA2">
            <v>0.45169999999999999</v>
          </cell>
          <cell r="AB2">
            <v>0.4874</v>
          </cell>
          <cell r="AC2">
            <v>0.5252</v>
          </cell>
          <cell r="AD2">
            <v>0.56499999999999995</v>
          </cell>
          <cell r="AE2">
            <v>0.60699999999999998</v>
          </cell>
          <cell r="AF2">
            <v>0.65129999999999999</v>
          </cell>
          <cell r="AG2">
            <v>0.69799999999999995</v>
          </cell>
          <cell r="AH2">
            <v>0.74729999999999996</v>
          </cell>
          <cell r="AI2">
            <v>0.79910000000000003</v>
          </cell>
          <cell r="AJ2">
            <v>0.85370000000000001</v>
          </cell>
          <cell r="AK2">
            <v>0.91120000000000001</v>
          </cell>
          <cell r="AL2">
            <v>0.97170000000000001</v>
          </cell>
          <cell r="AM2">
            <v>1.0354000000000001</v>
          </cell>
          <cell r="AN2">
            <v>1.1024</v>
          </cell>
          <cell r="AO2">
            <v>1.1729000000000001</v>
          </cell>
          <cell r="AP2">
            <v>1.2468999999999999</v>
          </cell>
          <cell r="AQ2">
            <v>1.3248</v>
          </cell>
          <cell r="AR2">
            <v>1.4066000000000001</v>
          </cell>
          <cell r="AS2">
            <v>1.4925999999999999</v>
          </cell>
          <cell r="AT2">
            <v>1.5829</v>
          </cell>
          <cell r="AU2">
            <v>1.6777</v>
          </cell>
          <cell r="AV2">
            <v>1.7773000000000001</v>
          </cell>
          <cell r="AW2">
            <v>1.8817999999999999</v>
          </cell>
        </row>
        <row r="3">
          <cell r="B3">
            <v>8.3000000000000001E-3</v>
          </cell>
          <cell r="C3">
            <v>1.43E-2</v>
          </cell>
          <cell r="D3">
            <v>2.18E-2</v>
          </cell>
          <cell r="E3">
            <v>3.0499999999999999E-2</v>
          </cell>
          <cell r="F3">
            <v>4.0500000000000001E-2</v>
          </cell>
          <cell r="G3">
            <v>5.1700000000000003E-2</v>
          </cell>
          <cell r="H3">
            <v>6.4000000000000001E-2</v>
          </cell>
          <cell r="I3">
            <v>7.7499999999999999E-2</v>
          </cell>
          <cell r="J3">
            <v>9.1999999999999998E-2</v>
          </cell>
          <cell r="K3">
            <v>0.1076</v>
          </cell>
          <cell r="L3">
            <v>0.1242</v>
          </cell>
          <cell r="M3">
            <v>0.14199999999999999</v>
          </cell>
          <cell r="N3">
            <v>0.16089999999999999</v>
          </cell>
          <cell r="O3">
            <v>0.18090000000000001</v>
          </cell>
          <cell r="P3">
            <v>0.20200000000000001</v>
          </cell>
          <cell r="Q3">
            <v>0.2243</v>
          </cell>
          <cell r="R3">
            <v>0.24779999999999999</v>
          </cell>
          <cell r="S3">
            <v>0.27260000000000001</v>
          </cell>
          <cell r="T3">
            <v>0.29870000000000002</v>
          </cell>
          <cell r="U3">
            <v>0.3261</v>
          </cell>
          <cell r="V3">
            <v>0.35489999999999999</v>
          </cell>
          <cell r="W3">
            <v>0.3851</v>
          </cell>
          <cell r="X3">
            <v>0.4168</v>
          </cell>
          <cell r="Y3">
            <v>0.4501</v>
          </cell>
          <cell r="Z3">
            <v>0.48499999999999999</v>
          </cell>
          <cell r="AA3">
            <v>0.52149999999999996</v>
          </cell>
          <cell r="AB3">
            <v>0.55979999999999996</v>
          </cell>
          <cell r="AC3">
            <v>0.59989999999999999</v>
          </cell>
          <cell r="AD3">
            <v>0.64180000000000004</v>
          </cell>
          <cell r="AE3">
            <v>0.68579999999999997</v>
          </cell>
          <cell r="AF3">
            <v>0.73170000000000002</v>
          </cell>
          <cell r="AG3">
            <v>0.77980000000000005</v>
          </cell>
          <cell r="AH3">
            <v>0.83009999999999995</v>
          </cell>
          <cell r="AI3">
            <v>0.88260000000000005</v>
          </cell>
          <cell r="AJ3">
            <v>0.93759999999999999</v>
          </cell>
          <cell r="AK3">
            <v>0.995</v>
          </cell>
          <cell r="AL3">
            <v>1.0549999999999999</v>
          </cell>
          <cell r="AM3">
            <v>1.1176999999999999</v>
          </cell>
          <cell r="AN3">
            <v>1.1831</v>
          </cell>
          <cell r="AO3">
            <v>1.2514000000000001</v>
          </cell>
          <cell r="AP3">
            <v>1.3228</v>
          </cell>
          <cell r="AQ3">
            <v>1.3973</v>
          </cell>
          <cell r="AR3">
            <v>1.4750000000000001</v>
          </cell>
          <cell r="AS3">
            <v>1.5561</v>
          </cell>
          <cell r="AT3">
            <v>1.6407</v>
          </cell>
          <cell r="AU3">
            <v>1.7289000000000001</v>
          </cell>
          <cell r="AV3">
            <v>1.821</v>
          </cell>
          <cell r="AW3">
            <v>1.9169</v>
          </cell>
        </row>
        <row r="4">
          <cell r="B4">
            <v>9.7999999999999997E-3</v>
          </cell>
          <cell r="C4">
            <v>1.7000000000000001E-2</v>
          </cell>
          <cell r="D4">
            <v>2.5899999999999999E-2</v>
          </cell>
          <cell r="E4">
            <v>3.6400000000000002E-2</v>
          </cell>
          <cell r="F4">
            <v>4.8399999999999999E-2</v>
          </cell>
          <cell r="G4">
            <v>6.1800000000000001E-2</v>
          </cell>
          <cell r="H4">
            <v>7.6600000000000001E-2</v>
          </cell>
          <cell r="I4">
            <v>9.2600000000000002E-2</v>
          </cell>
          <cell r="J4">
            <v>0.1099</v>
          </cell>
          <cell r="K4">
            <v>0.1285</v>
          </cell>
          <cell r="L4">
            <v>0.1482</v>
          </cell>
          <cell r="M4">
            <v>0.16919999999999999</v>
          </cell>
          <cell r="N4">
            <v>0.1913</v>
          </cell>
          <cell r="O4">
            <v>0.2147</v>
          </cell>
          <cell r="P4">
            <v>0.23930000000000001</v>
          </cell>
          <cell r="Q4">
            <v>0.2651</v>
          </cell>
          <cell r="R4">
            <v>0.29220000000000002</v>
          </cell>
          <cell r="S4">
            <v>0.32050000000000001</v>
          </cell>
          <cell r="T4">
            <v>0.35010000000000002</v>
          </cell>
          <cell r="U4">
            <v>0.38109999999999999</v>
          </cell>
          <cell r="V4">
            <v>0.41339999999999999</v>
          </cell>
          <cell r="W4">
            <v>0.4471</v>
          </cell>
          <cell r="X4">
            <v>0.48230000000000001</v>
          </cell>
          <cell r="Y4">
            <v>0.51900000000000002</v>
          </cell>
          <cell r="Z4">
            <v>0.55710000000000004</v>
          </cell>
          <cell r="AA4">
            <v>0.59689999999999999</v>
          </cell>
          <cell r="AB4">
            <v>0.63829999999999998</v>
          </cell>
          <cell r="AC4">
            <v>0.68130000000000002</v>
          </cell>
          <cell r="AD4">
            <v>0.72609999999999997</v>
          </cell>
          <cell r="AE4">
            <v>0.77270000000000005</v>
          </cell>
          <cell r="AF4">
            <v>0.82110000000000005</v>
          </cell>
          <cell r="AG4">
            <v>0.87139999999999995</v>
          </cell>
          <cell r="AH4">
            <v>0.92369999999999997</v>
          </cell>
          <cell r="AI4">
            <v>0.97809999999999997</v>
          </cell>
          <cell r="AJ4">
            <v>1.0345</v>
          </cell>
          <cell r="AK4">
            <v>1.0931999999999999</v>
          </cell>
          <cell r="AL4">
            <v>1.1540999999999999</v>
          </cell>
          <cell r="AM4">
            <v>1.2173</v>
          </cell>
          <cell r="AN4">
            <v>1.2828999999999999</v>
          </cell>
          <cell r="AO4">
            <v>1.351</v>
          </cell>
          <cell r="AP4">
            <v>1.4218</v>
          </cell>
          <cell r="AQ4">
            <v>1.4951000000000001</v>
          </cell>
          <cell r="AR4">
            <v>1.5711999999999999</v>
          </cell>
          <cell r="AS4">
            <v>1.6501999999999999</v>
          </cell>
          <cell r="AT4">
            <v>1.7321</v>
          </cell>
          <cell r="AU4">
            <v>1.8169999999999999</v>
          </cell>
          <cell r="AV4">
            <v>1.9051</v>
          </cell>
          <cell r="AW4">
            <v>1.9964</v>
          </cell>
        </row>
        <row r="5">
          <cell r="B5">
            <v>1.1299999999999999E-2</v>
          </cell>
          <cell r="C5">
            <v>1.9699999999999999E-2</v>
          </cell>
          <cell r="D5">
            <v>3.0099999999999998E-2</v>
          </cell>
          <cell r="E5">
            <v>4.2299999999999997E-2</v>
          </cell>
          <cell r="F5">
            <v>5.6399999999999999E-2</v>
          </cell>
          <cell r="G5">
            <v>7.2099999999999997E-2</v>
          </cell>
          <cell r="H5">
            <v>8.9300000000000004E-2</v>
          </cell>
          <cell r="I5">
            <v>0.1081</v>
          </cell>
          <cell r="J5">
            <v>0.1283</v>
          </cell>
          <cell r="K5">
            <v>0.14990000000000001</v>
          </cell>
          <cell r="L5">
            <v>0.17280000000000001</v>
          </cell>
          <cell r="M5">
            <v>0.1971</v>
          </cell>
          <cell r="N5">
            <v>0.22270000000000001</v>
          </cell>
          <cell r="O5">
            <v>0.24970000000000001</v>
          </cell>
          <cell r="P5">
            <v>0.27789999999999998</v>
          </cell>
          <cell r="Q5">
            <v>0.30740000000000001</v>
          </cell>
          <cell r="R5">
            <v>0.3382</v>
          </cell>
          <cell r="S5">
            <v>0.37040000000000001</v>
          </cell>
          <cell r="T5">
            <v>0.40379999999999999</v>
          </cell>
          <cell r="U5">
            <v>0.43859999999999999</v>
          </cell>
          <cell r="V5">
            <v>0.4748</v>
          </cell>
          <cell r="W5">
            <v>0.51239999999999997</v>
          </cell>
          <cell r="X5">
            <v>0.5514</v>
          </cell>
          <cell r="Y5">
            <v>0.59179999999999999</v>
          </cell>
          <cell r="Z5">
            <v>0.63370000000000004</v>
          </cell>
          <cell r="AA5">
            <v>0.67710000000000004</v>
          </cell>
          <cell r="AB5">
            <v>0.72209999999999996</v>
          </cell>
          <cell r="AC5">
            <v>0.76859999999999995</v>
          </cell>
          <cell r="AD5">
            <v>0.81679999999999997</v>
          </cell>
          <cell r="AE5">
            <v>0.86660000000000004</v>
          </cell>
          <cell r="AF5">
            <v>0.91810000000000003</v>
          </cell>
          <cell r="AG5">
            <v>0.97150000000000003</v>
          </cell>
          <cell r="AH5">
            <v>1.0266</v>
          </cell>
          <cell r="AI5">
            <v>1.0835999999999999</v>
          </cell>
          <cell r="AJ5">
            <v>1.1424000000000001</v>
          </cell>
          <cell r="AK5">
            <v>1.2033</v>
          </cell>
          <cell r="AL5">
            <v>1.2662</v>
          </cell>
          <cell r="AM5">
            <v>1.3310999999999999</v>
          </cell>
          <cell r="AN5">
            <v>1.3982000000000001</v>
          </cell>
          <cell r="AO5">
            <v>1.4675</v>
          </cell>
          <cell r="AP5">
            <v>1.5390999999999999</v>
          </cell>
          <cell r="AQ5">
            <v>1.613</v>
          </cell>
          <cell r="AR5">
            <v>1.6893</v>
          </cell>
          <cell r="AS5">
            <v>1.768</v>
          </cell>
          <cell r="AT5">
            <v>1.8492999999999999</v>
          </cell>
          <cell r="AU5">
            <v>1.9332</v>
          </cell>
          <cell r="AV5">
            <v>2.0198</v>
          </cell>
          <cell r="AW5">
            <v>2.1091000000000002</v>
          </cell>
        </row>
        <row r="6">
          <cell r="B6">
            <v>1.2800000000000001E-2</v>
          </cell>
          <cell r="C6">
            <v>2.24E-2</v>
          </cell>
          <cell r="D6">
            <v>3.4299999999999997E-2</v>
          </cell>
          <cell r="E6">
            <v>4.8300000000000003E-2</v>
          </cell>
          <cell r="F6">
            <v>6.4399999999999999E-2</v>
          </cell>
          <cell r="G6">
            <v>8.2400000000000001E-2</v>
          </cell>
          <cell r="H6">
            <v>0.1022</v>
          </cell>
          <cell r="I6">
            <v>0.1237</v>
          </cell>
          <cell r="J6">
            <v>0.1469</v>
          </cell>
          <cell r="K6">
            <v>0.1716</v>
          </cell>
          <cell r="L6">
            <v>0.19789999999999999</v>
          </cell>
          <cell r="M6">
            <v>0.22570000000000001</v>
          </cell>
          <cell r="N6">
            <v>0.25490000000000002</v>
          </cell>
          <cell r="O6">
            <v>0.28549999999999998</v>
          </cell>
          <cell r="P6">
            <v>0.3175</v>
          </cell>
          <cell r="Q6">
            <v>0.35089999999999999</v>
          </cell>
          <cell r="R6">
            <v>0.38569999999999999</v>
          </cell>
          <cell r="S6">
            <v>0.4219</v>
          </cell>
          <cell r="T6">
            <v>0.45939999999999998</v>
          </cell>
          <cell r="U6">
            <v>0.49830000000000002</v>
          </cell>
          <cell r="V6">
            <v>0.53859999999999997</v>
          </cell>
          <cell r="W6">
            <v>0.58030000000000004</v>
          </cell>
          <cell r="X6">
            <v>0.62339999999999995</v>
          </cell>
          <cell r="Y6">
            <v>0.66790000000000005</v>
          </cell>
          <cell r="Z6">
            <v>0.71389999999999998</v>
          </cell>
          <cell r="AA6">
            <v>0.76129999999999998</v>
          </cell>
          <cell r="AB6">
            <v>0.81030000000000002</v>
          </cell>
          <cell r="AC6">
            <v>0.86080000000000001</v>
          </cell>
          <cell r="AD6">
            <v>0.91279999999999994</v>
          </cell>
          <cell r="AE6">
            <v>0.96640000000000004</v>
          </cell>
          <cell r="AF6">
            <v>1.0216000000000001</v>
          </cell>
          <cell r="AG6">
            <v>1.0785</v>
          </cell>
          <cell r="AH6">
            <v>1.137</v>
          </cell>
          <cell r="AI6">
            <v>1.1973</v>
          </cell>
          <cell r="AJ6">
            <v>1.2593000000000001</v>
          </cell>
          <cell r="AK6">
            <v>1.3231999999999999</v>
          </cell>
          <cell r="AL6">
            <v>1.3888</v>
          </cell>
          <cell r="AM6">
            <v>1.4563999999999999</v>
          </cell>
          <cell r="AN6">
            <v>1.5259</v>
          </cell>
          <cell r="AO6">
            <v>1.5973999999999999</v>
          </cell>
          <cell r="AP6">
            <v>1.6709000000000001</v>
          </cell>
          <cell r="AQ6">
            <v>1.7464999999999999</v>
          </cell>
          <cell r="AR6">
            <v>1.8242</v>
          </cell>
          <cell r="AS6">
            <v>1.9040999999999999</v>
          </cell>
          <cell r="AT6">
            <v>1.9863</v>
          </cell>
          <cell r="AU6">
            <v>2.0707</v>
          </cell>
          <cell r="AV6">
            <v>2.1575000000000002</v>
          </cell>
          <cell r="AW6">
            <v>2.2467000000000001</v>
          </cell>
        </row>
        <row r="7">
          <cell r="B7">
            <v>1.44E-2</v>
          </cell>
          <cell r="C7">
            <v>2.5100000000000001E-2</v>
          </cell>
          <cell r="D7">
            <v>3.85E-2</v>
          </cell>
          <cell r="E7">
            <v>5.4300000000000001E-2</v>
          </cell>
          <cell r="F7">
            <v>7.2499999999999995E-2</v>
          </cell>
          <cell r="G7">
            <v>9.2799999999999994E-2</v>
          </cell>
          <cell r="H7">
            <v>0.1152</v>
          </cell>
          <cell r="I7">
            <v>0.1396</v>
          </cell>
          <cell r="J7">
            <v>0.16569999999999999</v>
          </cell>
          <cell r="K7">
            <v>0.19370000000000001</v>
          </cell>
          <cell r="L7">
            <v>0.22339999999999999</v>
          </cell>
          <cell r="M7">
            <v>0.25469999999999998</v>
          </cell>
          <cell r="N7">
            <v>0.28760000000000002</v>
          </cell>
          <cell r="O7">
            <v>0.32200000000000001</v>
          </cell>
          <cell r="P7">
            <v>0.35799999999999998</v>
          </cell>
          <cell r="Q7">
            <v>0.39539999999999997</v>
          </cell>
          <cell r="R7">
            <v>0.43430000000000002</v>
          </cell>
          <cell r="S7">
            <v>0.47470000000000001</v>
          </cell>
          <cell r="T7">
            <v>0.51649999999999996</v>
          </cell>
          <cell r="U7">
            <v>0.55969999999999998</v>
          </cell>
          <cell r="V7">
            <v>0.60440000000000005</v>
          </cell>
          <cell r="W7">
            <v>0.65039999999999998</v>
          </cell>
          <cell r="X7">
            <v>0.69789999999999996</v>
          </cell>
          <cell r="Y7">
            <v>0.74680000000000002</v>
          </cell>
          <cell r="Z7">
            <v>0.79720000000000002</v>
          </cell>
          <cell r="AA7">
            <v>0.84899999999999998</v>
          </cell>
          <cell r="AB7">
            <v>0.90229999999999999</v>
          </cell>
          <cell r="AC7">
            <v>0.95699999999999996</v>
          </cell>
          <cell r="AD7">
            <v>1.0133000000000001</v>
          </cell>
          <cell r="AE7">
            <v>1.0710999999999999</v>
          </cell>
          <cell r="AF7">
            <v>1.1304000000000001</v>
          </cell>
          <cell r="AG7">
            <v>1.1913</v>
          </cell>
          <cell r="AH7">
            <v>1.2537</v>
          </cell>
          <cell r="AI7">
            <v>1.3178000000000001</v>
          </cell>
          <cell r="AJ7">
            <v>1.3835999999999999</v>
          </cell>
          <cell r="AK7">
            <v>1.4510000000000001</v>
          </cell>
          <cell r="AL7">
            <v>1.5201</v>
          </cell>
          <cell r="AM7">
            <v>1.591</v>
          </cell>
          <cell r="AN7">
            <v>1.6636</v>
          </cell>
          <cell r="AO7">
            <v>1.7381</v>
          </cell>
          <cell r="AP7">
            <v>1.8144</v>
          </cell>
          <cell r="AQ7">
            <v>1.8925000000000001</v>
          </cell>
          <cell r="AR7">
            <v>1.9726999999999999</v>
          </cell>
          <cell r="AS7">
            <v>2.0547</v>
          </cell>
          <cell r="AT7">
            <v>2.1387999999999998</v>
          </cell>
          <cell r="AU7">
            <v>2.2248999999999999</v>
          </cell>
          <cell r="AV7">
            <v>2.3130999999999999</v>
          </cell>
          <cell r="AW7">
            <v>2.4035000000000002</v>
          </cell>
        </row>
        <row r="8">
          <cell r="B8">
            <v>1.5900000000000001E-2</v>
          </cell>
          <cell r="C8">
            <v>2.7799999999999998E-2</v>
          </cell>
          <cell r="D8">
            <v>4.2700000000000002E-2</v>
          </cell>
          <cell r="E8">
            <v>6.0400000000000002E-2</v>
          </cell>
          <cell r="F8">
            <v>8.0600000000000005E-2</v>
          </cell>
          <cell r="G8">
            <v>0.1033</v>
          </cell>
          <cell r="H8">
            <v>0.1283</v>
          </cell>
          <cell r="I8">
            <v>0.1555</v>
          </cell>
          <cell r="J8">
            <v>0.18479999999999999</v>
          </cell>
          <cell r="K8">
            <v>0.216</v>
          </cell>
          <cell r="L8">
            <v>0.24909999999999999</v>
          </cell>
          <cell r="M8">
            <v>0.28410000000000002</v>
          </cell>
          <cell r="N8">
            <v>0.32079999999999997</v>
          </cell>
          <cell r="O8">
            <v>0.35909999999999997</v>
          </cell>
          <cell r="P8">
            <v>0.3992</v>
          </cell>
          <cell r="Q8">
            <v>0.44080000000000003</v>
          </cell>
          <cell r="R8">
            <v>0.48399999999999999</v>
          </cell>
          <cell r="S8">
            <v>0.52869999999999995</v>
          </cell>
          <cell r="T8">
            <v>0.57489999999999997</v>
          </cell>
          <cell r="U8">
            <v>0.62260000000000004</v>
          </cell>
          <cell r="V8">
            <v>0.67179999999999995</v>
          </cell>
          <cell r="W8">
            <v>0.72240000000000004</v>
          </cell>
          <cell r="X8">
            <v>0.77449999999999997</v>
          </cell>
          <cell r="Y8">
            <v>0.82809999999999995</v>
          </cell>
          <cell r="Z8">
            <v>0.8831</v>
          </cell>
          <cell r="AA8">
            <v>0.9395</v>
          </cell>
          <cell r="AB8">
            <v>0.99739999999999995</v>
          </cell>
          <cell r="AC8">
            <v>1.0567</v>
          </cell>
          <cell r="AD8">
            <v>1.1175999999999999</v>
          </cell>
          <cell r="AE8">
            <v>1.1798999999999999</v>
          </cell>
          <cell r="AF8">
            <v>1.2436</v>
          </cell>
          <cell r="AG8">
            <v>1.3089</v>
          </cell>
          <cell r="AH8">
            <v>1.3756999999999999</v>
          </cell>
          <cell r="AI8">
            <v>1.4440999999999999</v>
          </cell>
          <cell r="AJ8">
            <v>1.514</v>
          </cell>
          <cell r="AK8">
            <v>1.5854999999999999</v>
          </cell>
          <cell r="AL8">
            <v>1.6585000000000001</v>
          </cell>
          <cell r="AM8">
            <v>1.7332000000000001</v>
          </cell>
          <cell r="AN8">
            <v>1.8096000000000001</v>
          </cell>
          <cell r="AO8">
            <v>1.8875999999999999</v>
          </cell>
          <cell r="AP8">
            <v>1.9673</v>
          </cell>
          <cell r="AQ8">
            <v>2.0488</v>
          </cell>
          <cell r="AR8">
            <v>2.1320000000000001</v>
          </cell>
          <cell r="AS8">
            <v>2.2170000000000001</v>
          </cell>
          <cell r="AT8">
            <v>2.3037999999999998</v>
          </cell>
          <cell r="AU8">
            <v>2.3925000000000001</v>
          </cell>
          <cell r="AV8">
            <v>2.4830000000000001</v>
          </cell>
          <cell r="AW8">
            <v>2.5754999999999999</v>
          </cell>
        </row>
        <row r="9">
          <cell r="B9">
            <v>1.7399999999999999E-2</v>
          </cell>
          <cell r="C9">
            <v>3.0499999999999999E-2</v>
          </cell>
          <cell r="D9">
            <v>4.6899999999999997E-2</v>
          </cell>
          <cell r="E9">
            <v>6.6400000000000001E-2</v>
          </cell>
          <cell r="F9">
            <v>8.8800000000000004E-2</v>
          </cell>
          <cell r="G9">
            <v>0.1139</v>
          </cell>
          <cell r="H9">
            <v>0.14149999999999999</v>
          </cell>
          <cell r="I9">
            <v>0.1716</v>
          </cell>
          <cell r="J9">
            <v>0.20399999999999999</v>
          </cell>
          <cell r="K9">
            <v>0.23849999999999999</v>
          </cell>
          <cell r="L9">
            <v>0.2752</v>
          </cell>
          <cell r="M9">
            <v>0.31380000000000002</v>
          </cell>
          <cell r="N9">
            <v>0.35439999999999999</v>
          </cell>
          <cell r="O9">
            <v>0.39679999999999999</v>
          </cell>
          <cell r="P9">
            <v>0.44090000000000001</v>
          </cell>
          <cell r="Q9">
            <v>0.48680000000000001</v>
          </cell>
          <cell r="R9">
            <v>0.53439999999999999</v>
          </cell>
          <cell r="S9">
            <v>0.58360000000000001</v>
          </cell>
          <cell r="T9">
            <v>0.63439999999999996</v>
          </cell>
          <cell r="U9">
            <v>0.68669999999999998</v>
          </cell>
          <cell r="V9">
            <v>0.74060000000000004</v>
          </cell>
          <cell r="W9">
            <v>0.79600000000000004</v>
          </cell>
          <cell r="X9">
            <v>0.85289999999999999</v>
          </cell>
          <cell r="Y9">
            <v>0.9113</v>
          </cell>
          <cell r="Z9">
            <v>0.97109999999999996</v>
          </cell>
          <cell r="AA9">
            <v>1.0324</v>
          </cell>
          <cell r="AB9">
            <v>1.0952</v>
          </cell>
          <cell r="AC9">
            <v>1.1594</v>
          </cell>
          <cell r="AD9">
            <v>1.2250000000000001</v>
          </cell>
          <cell r="AE9">
            <v>1.2921</v>
          </cell>
          <cell r="AF9">
            <v>1.3607</v>
          </cell>
          <cell r="AG9">
            <v>1.4307000000000001</v>
          </cell>
          <cell r="AH9">
            <v>1.5022</v>
          </cell>
          <cell r="AI9">
            <v>1.5750999999999999</v>
          </cell>
          <cell r="AJ9">
            <v>1.6496</v>
          </cell>
          <cell r="AK9">
            <v>1.7255</v>
          </cell>
          <cell r="AL9">
            <v>1.8029999999999999</v>
          </cell>
          <cell r="AM9">
            <v>1.8819999999999999</v>
          </cell>
          <cell r="AN9">
            <v>1.9624999999999999</v>
          </cell>
          <cell r="AO9">
            <v>2.0446</v>
          </cell>
          <cell r="AP9">
            <v>2.1282000000000001</v>
          </cell>
          <cell r="AQ9">
            <v>2.2134999999999998</v>
          </cell>
          <cell r="AR9">
            <v>2.3003999999999998</v>
          </cell>
          <cell r="AS9">
            <v>2.3889</v>
          </cell>
          <cell r="AT9">
            <v>2.4790999999999999</v>
          </cell>
          <cell r="AU9">
            <v>2.5710000000000002</v>
          </cell>
          <cell r="AV9">
            <v>2.6646000000000001</v>
          </cell>
          <cell r="AW9">
            <v>2.76</v>
          </cell>
        </row>
        <row r="10">
          <cell r="B10">
            <v>1.9E-2</v>
          </cell>
          <cell r="C10">
            <v>3.3300000000000003E-2</v>
          </cell>
          <cell r="D10">
            <v>5.1200000000000002E-2</v>
          </cell>
          <cell r="E10">
            <v>7.2499999999999995E-2</v>
          </cell>
          <cell r="F10">
            <v>9.7000000000000003E-2</v>
          </cell>
          <cell r="G10">
            <v>0.1244</v>
          </cell>
          <cell r="H10">
            <v>0.15479999999999999</v>
          </cell>
          <cell r="I10">
            <v>0.18779999999999999</v>
          </cell>
          <cell r="J10">
            <v>0.2233</v>
          </cell>
          <cell r="K10">
            <v>0.26119999999999999</v>
          </cell>
          <cell r="L10">
            <v>0.3014</v>
          </cell>
          <cell r="M10">
            <v>0.34379999999999999</v>
          </cell>
          <cell r="N10">
            <v>0.38829999999999998</v>
          </cell>
          <cell r="O10">
            <v>0.43480000000000002</v>
          </cell>
          <cell r="P10">
            <v>0.48320000000000002</v>
          </cell>
          <cell r="Q10">
            <v>0.53349999999999997</v>
          </cell>
          <cell r="R10">
            <v>0.58550000000000002</v>
          </cell>
          <cell r="S10">
            <v>0.63929999999999998</v>
          </cell>
          <cell r="T10">
            <v>0.69479999999999997</v>
          </cell>
          <cell r="U10">
            <v>0.75190000000000001</v>
          </cell>
          <cell r="V10">
            <v>0.81069999999999998</v>
          </cell>
          <cell r="W10">
            <v>0.871</v>
          </cell>
          <cell r="X10">
            <v>0.93279999999999996</v>
          </cell>
          <cell r="Y10">
            <v>0.99619999999999997</v>
          </cell>
          <cell r="Z10">
            <v>1.0610999999999999</v>
          </cell>
          <cell r="AA10">
            <v>1.1274999999999999</v>
          </cell>
          <cell r="AB10">
            <v>1.1953</v>
          </cell>
          <cell r="AC10">
            <v>1.2645999999999999</v>
          </cell>
          <cell r="AD10">
            <v>1.3352999999999999</v>
          </cell>
          <cell r="AE10">
            <v>1.4074</v>
          </cell>
          <cell r="AF10">
            <v>1.4810000000000001</v>
          </cell>
          <cell r="AG10">
            <v>1.556</v>
          </cell>
          <cell r="AH10">
            <v>1.6325000000000001</v>
          </cell>
          <cell r="AI10">
            <v>1.7102999999999999</v>
          </cell>
          <cell r="AJ10">
            <v>1.7896000000000001</v>
          </cell>
          <cell r="AK10">
            <v>1.8704000000000001</v>
          </cell>
          <cell r="AL10">
            <v>1.9525999999999999</v>
          </cell>
          <cell r="AM10">
            <v>2.0362</v>
          </cell>
          <cell r="AN10">
            <v>2.1213000000000002</v>
          </cell>
          <cell r="AO10">
            <v>2.2079</v>
          </cell>
          <cell r="AP10">
            <v>2.2959000000000001</v>
          </cell>
          <cell r="AQ10">
            <v>2.3854000000000002</v>
          </cell>
          <cell r="AR10">
            <v>2.4765000000000001</v>
          </cell>
          <cell r="AS10">
            <v>2.569</v>
          </cell>
          <cell r="AT10">
            <v>2.6631</v>
          </cell>
          <cell r="AU10">
            <v>2.7587999999999999</v>
          </cell>
          <cell r="AV10">
            <v>2.8559999999999999</v>
          </cell>
          <cell r="AW10">
            <v>2.9548000000000001</v>
          </cell>
        </row>
        <row r="11">
          <cell r="B11">
            <v>2.0500000000000001E-2</v>
          </cell>
          <cell r="C11">
            <v>3.5999999999999997E-2</v>
          </cell>
          <cell r="D11">
            <v>5.5399999999999998E-2</v>
          </cell>
          <cell r="E11">
            <v>7.8600000000000003E-2</v>
          </cell>
          <cell r="F11">
            <v>0.1052</v>
          </cell>
          <cell r="G11">
            <v>0.1351</v>
          </cell>
          <cell r="H11">
            <v>0.1681</v>
          </cell>
          <cell r="I11">
            <v>0.20399999999999999</v>
          </cell>
          <cell r="J11">
            <v>0.2427</v>
          </cell>
          <cell r="K11">
            <v>0.28399999999999997</v>
          </cell>
          <cell r="L11">
            <v>0.32779999999999998</v>
          </cell>
          <cell r="M11">
            <v>0.374</v>
          </cell>
          <cell r="N11">
            <v>0.42249999999999999</v>
          </cell>
          <cell r="O11">
            <v>0.47310000000000002</v>
          </cell>
          <cell r="P11">
            <v>0.52590000000000003</v>
          </cell>
          <cell r="Q11">
            <v>0.5806</v>
          </cell>
          <cell r="R11">
            <v>0.63719999999999999</v>
          </cell>
          <cell r="S11">
            <v>0.69569999999999999</v>
          </cell>
          <cell r="T11">
            <v>0.75600000000000001</v>
          </cell>
          <cell r="U11">
            <v>0.81799999999999995</v>
          </cell>
          <cell r="V11">
            <v>0.88170000000000004</v>
          </cell>
          <cell r="W11">
            <v>0.94710000000000005</v>
          </cell>
          <cell r="X11">
            <v>1.0141</v>
          </cell>
          <cell r="Y11">
            <v>1.0826</v>
          </cell>
          <cell r="Z11">
            <v>1.1527000000000001</v>
          </cell>
          <cell r="AA11">
            <v>1.2242999999999999</v>
          </cell>
          <cell r="AB11">
            <v>1.2974000000000001</v>
          </cell>
          <cell r="AC11">
            <v>1.3718999999999999</v>
          </cell>
          <cell r="AD11">
            <v>1.4479</v>
          </cell>
          <cell r="AE11">
            <v>1.5253000000000001</v>
          </cell>
          <cell r="AF11">
            <v>1.6042000000000001</v>
          </cell>
          <cell r="AG11">
            <v>1.6843999999999999</v>
          </cell>
          <cell r="AH11">
            <v>1.7661</v>
          </cell>
          <cell r="AI11">
            <v>1.8491</v>
          </cell>
          <cell r="AJ11">
            <v>1.9335</v>
          </cell>
          <cell r="AK11">
            <v>2.0194000000000001</v>
          </cell>
          <cell r="AL11">
            <v>2.1065999999999998</v>
          </cell>
          <cell r="AM11">
            <v>2.1951999999999998</v>
          </cell>
          <cell r="AN11">
            <v>2.2852000000000001</v>
          </cell>
          <cell r="AO11">
            <v>2.3765999999999998</v>
          </cell>
          <cell r="AP11">
            <v>2.4693000000000001</v>
          </cell>
          <cell r="AQ11">
            <v>2.5634999999999999</v>
          </cell>
          <cell r="AR11">
            <v>2.6591</v>
          </cell>
          <cell r="AS11">
            <v>2.7561</v>
          </cell>
          <cell r="AT11">
            <v>2.8544999999999998</v>
          </cell>
          <cell r="AU11">
            <v>2.9544000000000001</v>
          </cell>
          <cell r="AV11">
            <v>3.0556999999999999</v>
          </cell>
          <cell r="AW11">
            <v>3.1585000000000001</v>
          </cell>
        </row>
        <row r="12">
          <cell r="B12">
            <v>2.1999999999999999E-2</v>
          </cell>
          <cell r="C12">
            <v>3.8699999999999998E-2</v>
          </cell>
          <cell r="D12">
            <v>5.9700000000000003E-2</v>
          </cell>
          <cell r="E12">
            <v>8.4599999999999995E-2</v>
          </cell>
          <cell r="F12">
            <v>0.1134</v>
          </cell>
          <cell r="G12">
            <v>0.1457</v>
          </cell>
          <cell r="H12">
            <v>0.18140000000000001</v>
          </cell>
          <cell r="I12">
            <v>0.2203</v>
          </cell>
          <cell r="J12">
            <v>0.26219999999999999</v>
          </cell>
          <cell r="K12">
            <v>0.30690000000000001</v>
          </cell>
          <cell r="L12">
            <v>0.35439999999999999</v>
          </cell>
          <cell r="M12">
            <v>0.40439999999999998</v>
          </cell>
          <cell r="N12">
            <v>0.45700000000000002</v>
          </cell>
          <cell r="O12">
            <v>0.51180000000000003</v>
          </cell>
          <cell r="P12">
            <v>0.56889999999999996</v>
          </cell>
          <cell r="Q12">
            <v>0.62809999999999999</v>
          </cell>
          <cell r="R12">
            <v>0.68940000000000001</v>
          </cell>
          <cell r="S12">
            <v>0.75270000000000004</v>
          </cell>
          <cell r="T12">
            <v>0.81789999999999996</v>
          </cell>
          <cell r="U12">
            <v>0.88490000000000002</v>
          </cell>
          <cell r="V12">
            <v>0.95369999999999999</v>
          </cell>
          <cell r="W12">
            <v>1.0242</v>
          </cell>
          <cell r="X12">
            <v>1.0964</v>
          </cell>
          <cell r="Y12">
            <v>1.1702999999999999</v>
          </cell>
          <cell r="Z12">
            <v>1.2457</v>
          </cell>
          <cell r="AA12">
            <v>1.3226</v>
          </cell>
          <cell r="AB12">
            <v>1.4011</v>
          </cell>
          <cell r="AC12">
            <v>1.4811000000000001</v>
          </cell>
          <cell r="AD12">
            <v>1.5626</v>
          </cell>
          <cell r="AE12">
            <v>1.6455</v>
          </cell>
          <cell r="AF12">
            <v>1.7298</v>
          </cell>
          <cell r="AG12">
            <v>1.8154999999999999</v>
          </cell>
          <cell r="AH12">
            <v>1.9025000000000001</v>
          </cell>
          <cell r="AI12">
            <v>1.9910000000000001</v>
          </cell>
          <cell r="AJ12">
            <v>2.0808</v>
          </cell>
          <cell r="AK12">
            <v>2.1720000000000002</v>
          </cell>
          <cell r="AL12">
            <v>2.2645</v>
          </cell>
          <cell r="AM12">
            <v>2.3582999999999998</v>
          </cell>
          <cell r="AN12">
            <v>2.4535</v>
          </cell>
          <cell r="AO12">
            <v>2.5499999999999998</v>
          </cell>
          <cell r="AP12">
            <v>2.6478000000000002</v>
          </cell>
          <cell r="AQ12">
            <v>2.7469999999999999</v>
          </cell>
          <cell r="AR12">
            <v>2.8473999999999999</v>
          </cell>
          <cell r="AS12">
            <v>2.9491999999999998</v>
          </cell>
          <cell r="AT12">
            <v>3.0524</v>
          </cell>
          <cell r="AU12">
            <v>3.1568000000000001</v>
          </cell>
          <cell r="AV12">
            <v>3.2625999999999999</v>
          </cell>
          <cell r="AW12">
            <v>3.3698000000000001</v>
          </cell>
        </row>
        <row r="13">
          <cell r="B13">
            <v>2.3599999999999999E-2</v>
          </cell>
          <cell r="C13">
            <v>4.1500000000000002E-2</v>
          </cell>
          <cell r="D13">
            <v>6.3899999999999998E-2</v>
          </cell>
          <cell r="E13">
            <v>9.0700000000000003E-2</v>
          </cell>
          <cell r="F13">
            <v>0.1216</v>
          </cell>
          <cell r="G13">
            <v>0.15640000000000001</v>
          </cell>
          <cell r="H13">
            <v>0.1948</v>
          </cell>
          <cell r="I13">
            <v>0.2366</v>
          </cell>
          <cell r="J13">
            <v>0.28170000000000001</v>
          </cell>
          <cell r="K13">
            <v>0.33</v>
          </cell>
          <cell r="L13">
            <v>0.38109999999999999</v>
          </cell>
          <cell r="M13">
            <v>0.435</v>
          </cell>
          <cell r="N13">
            <v>0.49159999999999998</v>
          </cell>
          <cell r="O13">
            <v>0.55069999999999997</v>
          </cell>
          <cell r="P13">
            <v>0.61219999999999997</v>
          </cell>
          <cell r="Q13">
            <v>0.67600000000000005</v>
          </cell>
          <cell r="R13">
            <v>0.74199999999999999</v>
          </cell>
          <cell r="S13">
            <v>0.81020000000000003</v>
          </cell>
          <cell r="T13">
            <v>0.88029999999999997</v>
          </cell>
          <cell r="U13">
            <v>0.95240000000000002</v>
          </cell>
          <cell r="V13">
            <v>1.0264</v>
          </cell>
          <cell r="W13">
            <v>1.1022000000000001</v>
          </cell>
          <cell r="X13">
            <v>1.1798</v>
          </cell>
          <cell r="Y13">
            <v>1.2589999999999999</v>
          </cell>
          <cell r="Z13">
            <v>1.3399000000000001</v>
          </cell>
          <cell r="AA13">
            <v>1.4224000000000001</v>
          </cell>
          <cell r="AB13">
            <v>1.5064</v>
          </cell>
          <cell r="AC13">
            <v>1.5920000000000001</v>
          </cell>
          <cell r="AD13">
            <v>1.6791</v>
          </cell>
          <cell r="AE13">
            <v>1.7676000000000001</v>
          </cell>
          <cell r="AF13">
            <v>1.8574999999999999</v>
          </cell>
          <cell r="AG13">
            <v>1.9488000000000001</v>
          </cell>
          <cell r="AH13">
            <v>2.0415999999999999</v>
          </cell>
          <cell r="AI13">
            <v>2.1356000000000002</v>
          </cell>
          <cell r="AJ13">
            <v>2.2309999999999999</v>
          </cell>
          <cell r="AK13">
            <v>2.3277000000000001</v>
          </cell>
          <cell r="AL13">
            <v>2.4258000000000002</v>
          </cell>
          <cell r="AM13">
            <v>2.5251000000000001</v>
          </cell>
          <cell r="AN13">
            <v>2.6257000000000001</v>
          </cell>
          <cell r="AO13">
            <v>2.7275999999999998</v>
          </cell>
          <cell r="AP13">
            <v>2.8307000000000002</v>
          </cell>
          <cell r="AQ13">
            <v>2.9350999999999998</v>
          </cell>
          <cell r="AR13">
            <v>3.0407000000000002</v>
          </cell>
          <cell r="AS13">
            <v>3.1476000000000002</v>
          </cell>
          <cell r="AT13">
            <v>3.2557999999999998</v>
          </cell>
          <cell r="AU13">
            <v>3.3652000000000002</v>
          </cell>
          <cell r="AV13">
            <v>3.4758</v>
          </cell>
          <cell r="AW13">
            <v>3.5876999999999999</v>
          </cell>
        </row>
        <row r="14">
          <cell r="B14">
            <v>2.5100000000000001E-2</v>
          </cell>
          <cell r="C14">
            <v>4.4200000000000003E-2</v>
          </cell>
          <cell r="D14">
            <v>6.8199999999999997E-2</v>
          </cell>
          <cell r="E14">
            <v>9.6799999999999997E-2</v>
          </cell>
          <cell r="F14">
            <v>0.12989999999999999</v>
          </cell>
          <cell r="G14">
            <v>0.1671</v>
          </cell>
          <cell r="H14">
            <v>0.2082</v>
          </cell>
          <cell r="I14">
            <v>0.253</v>
          </cell>
          <cell r="J14">
            <v>0.3014</v>
          </cell>
          <cell r="K14">
            <v>0.35310000000000002</v>
          </cell>
          <cell r="L14">
            <v>0.40789999999999998</v>
          </cell>
          <cell r="M14">
            <v>0.4657</v>
          </cell>
          <cell r="N14">
            <v>0.52639999999999998</v>
          </cell>
          <cell r="O14">
            <v>0.58979999999999999</v>
          </cell>
          <cell r="P14">
            <v>0.65580000000000005</v>
          </cell>
          <cell r="Q14">
            <v>0.72430000000000005</v>
          </cell>
          <cell r="R14">
            <v>0.79510000000000003</v>
          </cell>
          <cell r="S14">
            <v>0.86809999999999998</v>
          </cell>
          <cell r="T14">
            <v>0.94330000000000003</v>
          </cell>
          <cell r="U14">
            <v>1.0206</v>
          </cell>
          <cell r="V14">
            <v>1.0998000000000001</v>
          </cell>
          <cell r="W14">
            <v>1.181</v>
          </cell>
          <cell r="X14">
            <v>1.264</v>
          </cell>
          <cell r="Y14">
            <v>1.3487</v>
          </cell>
          <cell r="Z14">
            <v>1.4352</v>
          </cell>
          <cell r="AA14">
            <v>1.5233000000000001</v>
          </cell>
          <cell r="AB14">
            <v>1.6131</v>
          </cell>
          <cell r="AC14">
            <v>1.7042999999999999</v>
          </cell>
          <cell r="AD14">
            <v>1.7971999999999999</v>
          </cell>
          <cell r="AE14">
            <v>1.8914</v>
          </cell>
          <cell r="AF14">
            <v>1.9872000000000001</v>
          </cell>
          <cell r="AG14">
            <v>2.0842999999999998</v>
          </cell>
          <cell r="AH14">
            <v>2.1827999999999999</v>
          </cell>
          <cell r="AI14">
            <v>2.2827000000000002</v>
          </cell>
          <cell r="AJ14">
            <v>2.3837999999999999</v>
          </cell>
          <cell r="AK14">
            <v>2.4863</v>
          </cell>
          <cell r="AL14">
            <v>2.59</v>
          </cell>
          <cell r="AM14">
            <v>2.6951000000000001</v>
          </cell>
          <cell r="AN14">
            <v>2.8012999999999999</v>
          </cell>
          <cell r="AO14">
            <v>2.9087999999999998</v>
          </cell>
          <cell r="AP14">
            <v>3.0175000000000001</v>
          </cell>
          <cell r="AQ14">
            <v>3.1274000000000002</v>
          </cell>
          <cell r="AR14">
            <v>3.2383999999999999</v>
          </cell>
          <cell r="AS14">
            <v>3.3506999999999998</v>
          </cell>
          <cell r="AT14">
            <v>3.4641000000000002</v>
          </cell>
          <cell r="AU14">
            <v>3.5788000000000002</v>
          </cell>
          <cell r="AV14">
            <v>3.6945000000000001</v>
          </cell>
          <cell r="AW14">
            <v>3.8113999999999999</v>
          </cell>
        </row>
        <row r="15">
          <cell r="B15">
            <v>2.6700000000000002E-2</v>
          </cell>
          <cell r="C15">
            <v>4.6899999999999997E-2</v>
          </cell>
          <cell r="D15">
            <v>7.2499999999999995E-2</v>
          </cell>
          <cell r="E15">
            <v>0.10290000000000001</v>
          </cell>
          <cell r="F15">
            <v>0.1381</v>
          </cell>
          <cell r="G15">
            <v>0.17780000000000001</v>
          </cell>
          <cell r="H15">
            <v>0.22159999999999999</v>
          </cell>
          <cell r="I15">
            <v>0.26939999999999997</v>
          </cell>
          <cell r="J15">
            <v>0.32100000000000001</v>
          </cell>
          <cell r="K15">
            <v>0.37619999999999998</v>
          </cell>
          <cell r="L15">
            <v>0.43480000000000002</v>
          </cell>
          <cell r="M15">
            <v>0.49659999999999999</v>
          </cell>
          <cell r="N15">
            <v>0.56140000000000001</v>
          </cell>
          <cell r="O15">
            <v>0.62909999999999999</v>
          </cell>
          <cell r="P15">
            <v>0.6996</v>
          </cell>
          <cell r="Q15">
            <v>0.77280000000000004</v>
          </cell>
          <cell r="R15">
            <v>0.84840000000000004</v>
          </cell>
          <cell r="S15">
            <v>0.9264</v>
          </cell>
          <cell r="T15">
            <v>1.0066999999999999</v>
          </cell>
          <cell r="U15">
            <v>1.0891999999999999</v>
          </cell>
          <cell r="V15">
            <v>1.1738</v>
          </cell>
          <cell r="W15">
            <v>1.2604</v>
          </cell>
          <cell r="X15">
            <v>1.3489</v>
          </cell>
          <cell r="Y15">
            <v>1.4393</v>
          </cell>
          <cell r="Z15">
            <v>1.5314000000000001</v>
          </cell>
          <cell r="AA15">
            <v>1.6253</v>
          </cell>
          <cell r="AB15">
            <v>1.7208000000000001</v>
          </cell>
          <cell r="AC15">
            <v>1.8180000000000001</v>
          </cell>
          <cell r="AD15">
            <v>1.9167000000000001</v>
          </cell>
          <cell r="AE15">
            <v>2.0169000000000001</v>
          </cell>
          <cell r="AF15">
            <v>2.1185</v>
          </cell>
          <cell r="AG15">
            <v>2.2216</v>
          </cell>
          <cell r="AH15">
            <v>2.3260000000000001</v>
          </cell>
          <cell r="AI15">
            <v>2.4318</v>
          </cell>
          <cell r="AJ15">
            <v>2.5390000000000001</v>
          </cell>
          <cell r="AK15">
            <v>2.6474000000000002</v>
          </cell>
          <cell r="AL15">
            <v>2.7570000000000001</v>
          </cell>
          <cell r="AM15">
            <v>2.8679000000000001</v>
          </cell>
          <cell r="AN15">
            <v>2.98</v>
          </cell>
          <cell r="AO15">
            <v>3.0933000000000002</v>
          </cell>
          <cell r="AP15">
            <v>3.2077</v>
          </cell>
          <cell r="AQ15">
            <v>3.3233000000000001</v>
          </cell>
          <cell r="AR15">
            <v>3.4401000000000002</v>
          </cell>
          <cell r="AS15">
            <v>3.5579000000000001</v>
          </cell>
          <cell r="AT15">
            <v>3.6768999999999998</v>
          </cell>
          <cell r="AU15">
            <v>3.7970000000000002</v>
          </cell>
          <cell r="AV15">
            <v>3.9180999999999999</v>
          </cell>
          <cell r="AW15">
            <v>4.0404</v>
          </cell>
        </row>
        <row r="16">
          <cell r="B16">
            <v>2.8199999999999999E-2</v>
          </cell>
          <cell r="C16">
            <v>4.9700000000000001E-2</v>
          </cell>
          <cell r="D16">
            <v>7.6700000000000004E-2</v>
          </cell>
          <cell r="E16">
            <v>0.1091</v>
          </cell>
          <cell r="F16">
            <v>0.1464</v>
          </cell>
          <cell r="G16">
            <v>0.1885</v>
          </cell>
          <cell r="H16">
            <v>0.2351</v>
          </cell>
          <cell r="I16">
            <v>0.28589999999999999</v>
          </cell>
          <cell r="J16">
            <v>0.34079999999999999</v>
          </cell>
          <cell r="K16">
            <v>0.39950000000000002</v>
          </cell>
          <cell r="L16">
            <v>0.46179999999999999</v>
          </cell>
          <cell r="M16">
            <v>0.52749999999999997</v>
          </cell>
          <cell r="N16">
            <v>0.59650000000000003</v>
          </cell>
          <cell r="O16">
            <v>0.66859999999999997</v>
          </cell>
          <cell r="P16">
            <v>0.74370000000000003</v>
          </cell>
          <cell r="Q16">
            <v>0.82150000000000001</v>
          </cell>
          <cell r="R16">
            <v>0.90200000000000002</v>
          </cell>
          <cell r="S16">
            <v>0.98509999999999998</v>
          </cell>
          <cell r="T16">
            <v>1.0705</v>
          </cell>
          <cell r="U16">
            <v>1.1583000000000001</v>
          </cell>
          <cell r="V16">
            <v>1.2483</v>
          </cell>
          <cell r="W16">
            <v>1.3404</v>
          </cell>
          <cell r="X16">
            <v>1.4345000000000001</v>
          </cell>
          <cell r="Y16">
            <v>1.5306</v>
          </cell>
          <cell r="Z16">
            <v>1.6285000000000001</v>
          </cell>
          <cell r="AA16">
            <v>1.7282</v>
          </cell>
          <cell r="AB16">
            <v>1.8297000000000001</v>
          </cell>
          <cell r="AC16">
            <v>1.9328000000000001</v>
          </cell>
          <cell r="AD16">
            <v>2.0373999999999999</v>
          </cell>
          <cell r="AE16">
            <v>2.1436999999999999</v>
          </cell>
          <cell r="AF16">
            <v>2.2513999999999998</v>
          </cell>
          <cell r="AG16">
            <v>2.3605</v>
          </cell>
          <cell r="AH16">
            <v>2.4710999999999999</v>
          </cell>
          <cell r="AI16">
            <v>2.5829</v>
          </cell>
          <cell r="AJ16">
            <v>2.6962000000000002</v>
          </cell>
          <cell r="AK16">
            <v>2.8106</v>
          </cell>
          <cell r="AL16">
            <v>2.9264000000000001</v>
          </cell>
          <cell r="AM16">
            <v>3.0432999999999999</v>
          </cell>
          <cell r="AN16">
            <v>3.1614</v>
          </cell>
          <cell r="AO16">
            <v>3.2806999999999999</v>
          </cell>
          <cell r="AP16">
            <v>3.4011</v>
          </cell>
          <cell r="AQ16">
            <v>3.5226000000000002</v>
          </cell>
          <cell r="AR16">
            <v>3.6452</v>
          </cell>
          <cell r="AS16">
            <v>3.7688999999999999</v>
          </cell>
          <cell r="AT16">
            <v>3.8936000000000002</v>
          </cell>
          <cell r="AU16">
            <v>4.0194000000000001</v>
          </cell>
          <cell r="AV16">
            <v>4.1460999999999997</v>
          </cell>
          <cell r="AW16">
            <v>4.2739000000000003</v>
          </cell>
        </row>
        <row r="17">
          <cell r="B17">
            <v>2.9700000000000001E-2</v>
          </cell>
          <cell r="C17">
            <v>5.2400000000000002E-2</v>
          </cell>
          <cell r="D17">
            <v>8.1000000000000003E-2</v>
          </cell>
          <cell r="E17">
            <v>0.1152</v>
          </cell>
          <cell r="F17">
            <v>0.1547</v>
          </cell>
          <cell r="G17">
            <v>0.19919999999999999</v>
          </cell>
          <cell r="H17">
            <v>0.2485</v>
          </cell>
          <cell r="I17">
            <v>0.3024</v>
          </cell>
          <cell r="J17">
            <v>0.36049999999999999</v>
          </cell>
          <cell r="K17">
            <v>0.42270000000000002</v>
          </cell>
          <cell r="L17">
            <v>0.48880000000000001</v>
          </cell>
          <cell r="M17">
            <v>0.5585</v>
          </cell>
          <cell r="N17">
            <v>0.63170000000000004</v>
          </cell>
          <cell r="O17">
            <v>0.70820000000000005</v>
          </cell>
          <cell r="P17">
            <v>0.78790000000000004</v>
          </cell>
          <cell r="Q17">
            <v>0.87050000000000005</v>
          </cell>
          <cell r="R17">
            <v>0.95589999999999997</v>
          </cell>
          <cell r="S17">
            <v>1.044</v>
          </cell>
          <cell r="T17">
            <v>1.1347</v>
          </cell>
          <cell r="U17">
            <v>1.2278</v>
          </cell>
          <cell r="V17">
            <v>1.3232999999999999</v>
          </cell>
          <cell r="W17">
            <v>1.421</v>
          </cell>
          <cell r="X17">
            <v>1.5207999999999999</v>
          </cell>
          <cell r="Y17">
            <v>1.6226</v>
          </cell>
          <cell r="Z17">
            <v>1.7263999999999999</v>
          </cell>
          <cell r="AA17">
            <v>1.8320000000000001</v>
          </cell>
          <cell r="AB17">
            <v>1.9394</v>
          </cell>
          <cell r="AC17">
            <v>2.0486</v>
          </cell>
          <cell r="AD17">
            <v>2.1593</v>
          </cell>
          <cell r="AE17">
            <v>2.2717000000000001</v>
          </cell>
          <cell r="AF17">
            <v>2.3856000000000002</v>
          </cell>
          <cell r="AG17">
            <v>2.5009000000000001</v>
          </cell>
          <cell r="AH17">
            <v>2.6177000000000001</v>
          </cell>
          <cell r="AI17">
            <v>2.7357999999999998</v>
          </cell>
          <cell r="AJ17">
            <v>2.8552</v>
          </cell>
          <cell r="AK17">
            <v>2.9759000000000002</v>
          </cell>
          <cell r="AL17">
            <v>3.0979000000000001</v>
          </cell>
          <cell r="AM17">
            <v>3.2210000000000001</v>
          </cell>
          <cell r="AN17">
            <v>3.3452999999999999</v>
          </cell>
          <cell r="AO17">
            <v>3.4706999999999999</v>
          </cell>
          <cell r="AP17">
            <v>3.5973000000000002</v>
          </cell>
          <cell r="AQ17">
            <v>3.7248999999999999</v>
          </cell>
          <cell r="AR17">
            <v>3.8534999999999999</v>
          </cell>
          <cell r="AS17">
            <v>3.9832000000000001</v>
          </cell>
          <cell r="AT17">
            <v>4.1138000000000003</v>
          </cell>
          <cell r="AU17">
            <v>4.2454999999999998</v>
          </cell>
          <cell r="AV17">
            <v>4.3780999999999999</v>
          </cell>
          <cell r="AW17">
            <v>4.5115999999999996</v>
          </cell>
        </row>
        <row r="18">
          <cell r="B18">
            <v>3.1300000000000001E-2</v>
          </cell>
          <cell r="C18">
            <v>5.5100000000000003E-2</v>
          </cell>
          <cell r="D18">
            <v>8.5300000000000001E-2</v>
          </cell>
          <cell r="E18">
            <v>0.12130000000000001</v>
          </cell>
          <cell r="F18">
            <v>0.16300000000000001</v>
          </cell>
          <cell r="G18">
            <v>0.21</v>
          </cell>
          <cell r="H18">
            <v>0.26200000000000001</v>
          </cell>
          <cell r="I18">
            <v>0.31890000000000002</v>
          </cell>
          <cell r="J18">
            <v>0.38030000000000003</v>
          </cell>
          <cell r="K18">
            <v>0.4461</v>
          </cell>
          <cell r="L18">
            <v>0.51590000000000003</v>
          </cell>
          <cell r="M18">
            <v>0.5897</v>
          </cell>
          <cell r="N18">
            <v>0.66710000000000003</v>
          </cell>
          <cell r="O18">
            <v>0.748</v>
          </cell>
          <cell r="P18">
            <v>0.83220000000000005</v>
          </cell>
          <cell r="Q18">
            <v>0.91959999999999997</v>
          </cell>
          <cell r="R18">
            <v>1.01</v>
          </cell>
          <cell r="S18">
            <v>1.1032</v>
          </cell>
          <cell r="T18">
            <v>1.1992</v>
          </cell>
          <cell r="U18">
            <v>1.2977000000000001</v>
          </cell>
          <cell r="V18">
            <v>1.3987000000000001</v>
          </cell>
          <cell r="W18">
            <v>1.502</v>
          </cell>
          <cell r="X18">
            <v>1.6074999999999999</v>
          </cell>
          <cell r="Y18">
            <v>1.7152000000000001</v>
          </cell>
          <cell r="Z18">
            <v>1.8249</v>
          </cell>
          <cell r="AA18">
            <v>1.9365000000000001</v>
          </cell>
          <cell r="AB18">
            <v>2.0499999999999998</v>
          </cell>
          <cell r="AC18">
            <v>2.1652999999999998</v>
          </cell>
          <cell r="AD18">
            <v>2.2823000000000002</v>
          </cell>
          <cell r="AE18">
            <v>2.4009</v>
          </cell>
          <cell r="AF18">
            <v>2.5209999999999999</v>
          </cell>
          <cell r="AG18">
            <v>2.6425999999999998</v>
          </cell>
          <cell r="AH18">
            <v>2.7656999999999998</v>
          </cell>
          <cell r="AI18">
            <v>2.8902000000000001</v>
          </cell>
          <cell r="AJ18">
            <v>3.0158999999999998</v>
          </cell>
          <cell r="AK18">
            <v>3.1429999999999998</v>
          </cell>
          <cell r="AL18">
            <v>3.2713000000000001</v>
          </cell>
          <cell r="AM18">
            <v>3.4007999999999998</v>
          </cell>
          <cell r="AN18">
            <v>3.5314000000000001</v>
          </cell>
          <cell r="AO18">
            <v>3.6631</v>
          </cell>
          <cell r="AP18">
            <v>3.7959000000000001</v>
          </cell>
          <cell r="AQ18">
            <v>3.9298000000000002</v>
          </cell>
          <cell r="AR18">
            <v>4.0646000000000004</v>
          </cell>
          <cell r="AS18">
            <v>4.2004999999999999</v>
          </cell>
          <cell r="AT18">
            <v>4.3372999999999999</v>
          </cell>
          <cell r="AU18">
            <v>4.4749999999999996</v>
          </cell>
          <cell r="AV18">
            <v>4.6135999999999999</v>
          </cell>
          <cell r="AW18">
            <v>4.7530999999999999</v>
          </cell>
        </row>
        <row r="19">
          <cell r="B19">
            <v>3.2800000000000003E-2</v>
          </cell>
          <cell r="C19">
            <v>5.79E-2</v>
          </cell>
          <cell r="D19">
            <v>8.9499999999999996E-2</v>
          </cell>
          <cell r="E19">
            <v>0.12740000000000001</v>
          </cell>
          <cell r="F19">
            <v>0.17119999999999999</v>
          </cell>
          <cell r="G19">
            <v>0.22070000000000001</v>
          </cell>
          <cell r="H19">
            <v>0.27550000000000002</v>
          </cell>
          <cell r="I19">
            <v>0.33539999999999998</v>
          </cell>
          <cell r="J19">
            <v>0.4002</v>
          </cell>
          <cell r="K19">
            <v>0.46949999999999997</v>
          </cell>
          <cell r="L19">
            <v>0.54310000000000003</v>
          </cell>
          <cell r="M19">
            <v>0.62080000000000002</v>
          </cell>
          <cell r="N19">
            <v>0.70250000000000001</v>
          </cell>
          <cell r="O19">
            <v>0.78779999999999994</v>
          </cell>
          <cell r="P19">
            <v>0.87670000000000003</v>
          </cell>
          <cell r="Q19">
            <v>0.96889999999999998</v>
          </cell>
          <cell r="R19">
            <v>1.0643</v>
          </cell>
          <cell r="S19">
            <v>1.1627000000000001</v>
          </cell>
          <cell r="T19">
            <v>1.2639</v>
          </cell>
          <cell r="U19">
            <v>1.3678999999999999</v>
          </cell>
          <cell r="V19">
            <v>1.4743999999999999</v>
          </cell>
          <cell r="W19">
            <v>1.5833999999999999</v>
          </cell>
          <cell r="X19">
            <v>1.6948000000000001</v>
          </cell>
          <cell r="Y19">
            <v>1.8083</v>
          </cell>
          <cell r="Z19">
            <v>1.9239999999999999</v>
          </cell>
          <cell r="AA19">
            <v>2.0417000000000001</v>
          </cell>
          <cell r="AB19">
            <v>2.1614</v>
          </cell>
          <cell r="AC19">
            <v>2.2829000000000002</v>
          </cell>
          <cell r="AD19">
            <v>2.4060999999999999</v>
          </cell>
          <cell r="AE19">
            <v>2.5310000000000001</v>
          </cell>
          <cell r="AF19">
            <v>2.6575000000000002</v>
          </cell>
          <cell r="AG19">
            <v>2.7854999999999999</v>
          </cell>
          <cell r="AH19">
            <v>2.915</v>
          </cell>
          <cell r="AI19">
            <v>3.0459000000000001</v>
          </cell>
          <cell r="AJ19">
            <v>3.1781999999999999</v>
          </cell>
          <cell r="AK19">
            <v>3.3117000000000001</v>
          </cell>
          <cell r="AL19">
            <v>3.4464999999999999</v>
          </cell>
          <cell r="AM19">
            <v>3.5823999999999998</v>
          </cell>
          <cell r="AN19">
            <v>3.7195</v>
          </cell>
          <cell r="AO19">
            <v>3.8576999999999999</v>
          </cell>
          <cell r="AP19">
            <v>3.9969000000000001</v>
          </cell>
          <cell r="AQ19">
            <v>4.1371000000000002</v>
          </cell>
          <cell r="AR19">
            <v>4.2784000000000004</v>
          </cell>
          <cell r="AS19">
            <v>4.4204999999999997</v>
          </cell>
          <cell r="AT19">
            <v>4.5636000000000001</v>
          </cell>
          <cell r="AU19">
            <v>4.7076000000000002</v>
          </cell>
          <cell r="AV19">
            <v>4.8524000000000003</v>
          </cell>
          <cell r="AW19">
            <v>4.9980000000000002</v>
          </cell>
        </row>
        <row r="20">
          <cell r="B20">
            <v>3.44E-2</v>
          </cell>
          <cell r="C20">
            <v>6.0600000000000001E-2</v>
          </cell>
          <cell r="D20">
            <v>9.3799999999999994E-2</v>
          </cell>
          <cell r="E20">
            <v>0.13350000000000001</v>
          </cell>
          <cell r="F20">
            <v>0.17949999999999999</v>
          </cell>
          <cell r="G20">
            <v>0.23150000000000001</v>
          </cell>
          <cell r="H20">
            <v>0.28910000000000002</v>
          </cell>
          <cell r="I20">
            <v>0.35199999999999998</v>
          </cell>
          <cell r="J20">
            <v>0.42</v>
          </cell>
          <cell r="K20">
            <v>0.4929</v>
          </cell>
          <cell r="L20">
            <v>0.57030000000000003</v>
          </cell>
          <cell r="M20">
            <v>0.65210000000000001</v>
          </cell>
          <cell r="N20">
            <v>0.73799999999999999</v>
          </cell>
          <cell r="O20">
            <v>0.82779999999999998</v>
          </cell>
          <cell r="P20">
            <v>0.92130000000000001</v>
          </cell>
          <cell r="Q20">
            <v>1.0184</v>
          </cell>
          <cell r="R20">
            <v>1.1188</v>
          </cell>
          <cell r="S20">
            <v>1.2222999999999999</v>
          </cell>
          <cell r="T20">
            <v>1.3289</v>
          </cell>
          <cell r="U20">
            <v>1.4383999999999999</v>
          </cell>
          <cell r="V20">
            <v>1.5505</v>
          </cell>
          <cell r="W20">
            <v>1.6653</v>
          </cell>
          <cell r="X20">
            <v>1.7824</v>
          </cell>
          <cell r="Y20">
            <v>1.9019999999999999</v>
          </cell>
          <cell r="Z20">
            <v>2.0236999999999998</v>
          </cell>
          <cell r="AA20">
            <v>2.1476000000000002</v>
          </cell>
          <cell r="AB20">
            <v>2.2734000000000001</v>
          </cell>
          <cell r="AC20">
            <v>2.4011999999999998</v>
          </cell>
          <cell r="AD20">
            <v>2.5308000000000002</v>
          </cell>
          <cell r="AE20">
            <v>2.6621000000000001</v>
          </cell>
          <cell r="AF20">
            <v>2.7949999999999999</v>
          </cell>
          <cell r="AG20">
            <v>2.9295</v>
          </cell>
          <cell r="AH20">
            <v>3.0655999999999999</v>
          </cell>
          <cell r="AI20">
            <v>3.2029999999999998</v>
          </cell>
          <cell r="AJ20">
            <v>3.3418000000000001</v>
          </cell>
          <cell r="AK20">
            <v>3.4819</v>
          </cell>
          <cell r="AL20">
            <v>3.6233</v>
          </cell>
          <cell r="AM20">
            <v>3.7658</v>
          </cell>
          <cell r="AN20">
            <v>3.9094000000000002</v>
          </cell>
          <cell r="AO20">
            <v>4.0541999999999998</v>
          </cell>
          <cell r="AP20">
            <v>4.2</v>
          </cell>
          <cell r="AQ20">
            <v>4.3467000000000002</v>
          </cell>
          <cell r="AR20">
            <v>4.4945000000000004</v>
          </cell>
          <cell r="AS20">
            <v>4.6430999999999996</v>
          </cell>
          <cell r="AT20">
            <v>4.7926000000000002</v>
          </cell>
          <cell r="AU20">
            <v>4.9428999999999998</v>
          </cell>
          <cell r="AV20">
            <v>5.0941000000000001</v>
          </cell>
          <cell r="AW20">
            <v>5.2460000000000004</v>
          </cell>
        </row>
        <row r="21">
          <cell r="B21">
            <v>3.5900000000000001E-2</v>
          </cell>
          <cell r="C21">
            <v>6.3399999999999998E-2</v>
          </cell>
          <cell r="D21">
            <v>9.8100000000000007E-2</v>
          </cell>
          <cell r="E21">
            <v>0.13969999999999999</v>
          </cell>
          <cell r="F21">
            <v>0.18779999999999999</v>
          </cell>
          <cell r="G21">
            <v>0.2422</v>
          </cell>
          <cell r="H21">
            <v>0.30259999999999998</v>
          </cell>
          <cell r="I21">
            <v>0.36859999999999998</v>
          </cell>
          <cell r="J21">
            <v>0.43990000000000001</v>
          </cell>
          <cell r="K21">
            <v>0.51629999999999998</v>
          </cell>
          <cell r="L21">
            <v>0.59760000000000002</v>
          </cell>
          <cell r="M21">
            <v>0.68340000000000001</v>
          </cell>
          <cell r="N21">
            <v>0.77359999999999995</v>
          </cell>
          <cell r="O21">
            <v>0.8679</v>
          </cell>
          <cell r="P21">
            <v>0.96609999999999996</v>
          </cell>
          <cell r="Q21">
            <v>1.0680000000000001</v>
          </cell>
          <cell r="R21">
            <v>1.1734</v>
          </cell>
          <cell r="S21">
            <v>1.2822</v>
          </cell>
          <cell r="T21">
            <v>1.3940999999999999</v>
          </cell>
          <cell r="U21">
            <v>1.5091000000000001</v>
          </cell>
          <cell r="V21">
            <v>1.6269</v>
          </cell>
          <cell r="W21">
            <v>1.7474000000000001</v>
          </cell>
          <cell r="X21">
            <v>1.8705000000000001</v>
          </cell>
          <cell r="Y21">
            <v>1.996</v>
          </cell>
          <cell r="Z21">
            <v>2.1238999999999999</v>
          </cell>
          <cell r="AA21">
            <v>2.2538999999999998</v>
          </cell>
          <cell r="AB21">
            <v>2.3860999999999999</v>
          </cell>
          <cell r="AC21">
            <v>2.5202</v>
          </cell>
          <cell r="AD21">
            <v>2.6562000000000001</v>
          </cell>
          <cell r="AE21">
            <v>2.794</v>
          </cell>
          <cell r="AF21">
            <v>2.9333999999999998</v>
          </cell>
          <cell r="AG21">
            <v>3.0745</v>
          </cell>
          <cell r="AH21">
            <v>3.2172000000000001</v>
          </cell>
          <cell r="AI21">
            <v>3.3612000000000002</v>
          </cell>
          <cell r="AJ21">
            <v>3.5066999999999999</v>
          </cell>
          <cell r="AK21">
            <v>3.6535000000000002</v>
          </cell>
          <cell r="AL21">
            <v>3.8014999999999999</v>
          </cell>
          <cell r="AM21">
            <v>3.9506999999999999</v>
          </cell>
          <cell r="AN21">
            <v>4.1010999999999997</v>
          </cell>
          <cell r="AO21">
            <v>4.2525000000000004</v>
          </cell>
          <cell r="AP21">
            <v>4.4048999999999996</v>
          </cell>
          <cell r="AQ21">
            <v>4.5583</v>
          </cell>
          <cell r="AR21">
            <v>4.7126999999999999</v>
          </cell>
          <cell r="AS21">
            <v>4.8678999999999997</v>
          </cell>
          <cell r="AT21">
            <v>5.024</v>
          </cell>
          <cell r="AU21">
            <v>5.1809000000000003</v>
          </cell>
          <cell r="AV21">
            <v>5.3384999999999998</v>
          </cell>
          <cell r="AW21">
            <v>5.4969000000000001</v>
          </cell>
        </row>
        <row r="22">
          <cell r="B22">
            <v>3.7400000000000003E-2</v>
          </cell>
          <cell r="C22">
            <v>6.6100000000000006E-2</v>
          </cell>
          <cell r="D22">
            <v>0.1023</v>
          </cell>
          <cell r="E22">
            <v>0.14580000000000001</v>
          </cell>
          <cell r="F22">
            <v>0.1961</v>
          </cell>
          <cell r="G22">
            <v>0.253</v>
          </cell>
          <cell r="H22">
            <v>0.31609999999999999</v>
          </cell>
          <cell r="I22">
            <v>0.38519999999999999</v>
          </cell>
          <cell r="J22">
            <v>0.45979999999999999</v>
          </cell>
          <cell r="K22">
            <v>0.53979999999999995</v>
          </cell>
          <cell r="L22">
            <v>0.62490000000000001</v>
          </cell>
          <cell r="M22">
            <v>0.71479999999999999</v>
          </cell>
          <cell r="N22">
            <v>0.80920000000000003</v>
          </cell>
          <cell r="O22">
            <v>0.90800000000000003</v>
          </cell>
          <cell r="P22">
            <v>1.0108999999999999</v>
          </cell>
          <cell r="Q22">
            <v>1.1176999999999999</v>
          </cell>
          <cell r="R22">
            <v>1.2282</v>
          </cell>
          <cell r="S22">
            <v>1.3422000000000001</v>
          </cell>
          <cell r="T22">
            <v>1.4596</v>
          </cell>
          <cell r="U22">
            <v>1.5801000000000001</v>
          </cell>
          <cell r="V22">
            <v>1.7036</v>
          </cell>
          <cell r="W22">
            <v>1.8299000000000001</v>
          </cell>
          <cell r="X22">
            <v>1.9589000000000001</v>
          </cell>
          <cell r="Y22">
            <v>2.0905</v>
          </cell>
          <cell r="Z22">
            <v>2.2244999999999999</v>
          </cell>
          <cell r="AA22">
            <v>2.3607999999999998</v>
          </cell>
          <cell r="AB22">
            <v>2.4992999999999999</v>
          </cell>
          <cell r="AC22">
            <v>2.6398000000000001</v>
          </cell>
          <cell r="AD22">
            <v>2.7823000000000002</v>
          </cell>
          <cell r="AE22">
            <v>2.9266000000000001</v>
          </cell>
          <cell r="AF22">
            <v>3.0727000000000002</v>
          </cell>
          <cell r="AG22">
            <v>3.2204000000000002</v>
          </cell>
          <cell r="AH22">
            <v>3.3696999999999999</v>
          </cell>
          <cell r="AI22">
            <v>3.5205000000000002</v>
          </cell>
          <cell r="AJ22">
            <v>3.6726999999999999</v>
          </cell>
          <cell r="AK22">
            <v>3.8262999999999998</v>
          </cell>
          <cell r="AL22">
            <v>3.9811000000000001</v>
          </cell>
          <cell r="AM22">
            <v>4.1371000000000002</v>
          </cell>
          <cell r="AN22">
            <v>4.2942</v>
          </cell>
          <cell r="AO22">
            <v>4.4523999999999999</v>
          </cell>
          <cell r="AP22">
            <v>4.6116000000000001</v>
          </cell>
          <cell r="AQ22">
            <v>4.7717999999999998</v>
          </cell>
          <cell r="AR22">
            <v>4.9329000000000001</v>
          </cell>
          <cell r="AS22">
            <v>5.0948000000000002</v>
          </cell>
          <cell r="AT22">
            <v>5.2576000000000001</v>
          </cell>
          <cell r="AU22">
            <v>5.4211</v>
          </cell>
          <cell r="AV22">
            <v>5.5853999999999999</v>
          </cell>
          <cell r="AW22">
            <v>5.7503000000000002</v>
          </cell>
        </row>
        <row r="23">
          <cell r="B23">
            <v>3.9E-2</v>
          </cell>
          <cell r="C23">
            <v>6.88E-2</v>
          </cell>
          <cell r="D23">
            <v>0.1066</v>
          </cell>
          <cell r="E23">
            <v>0.15190000000000001</v>
          </cell>
          <cell r="F23">
            <v>0.2044</v>
          </cell>
          <cell r="G23">
            <v>0.26379999999999998</v>
          </cell>
          <cell r="H23">
            <v>0.32969999999999999</v>
          </cell>
          <cell r="I23">
            <v>0.40179999999999999</v>
          </cell>
          <cell r="J23">
            <v>0.47970000000000002</v>
          </cell>
          <cell r="K23">
            <v>0.56330000000000002</v>
          </cell>
          <cell r="L23">
            <v>0.6522</v>
          </cell>
          <cell r="M23">
            <v>0.74619999999999997</v>
          </cell>
          <cell r="N23">
            <v>0.84489999999999998</v>
          </cell>
          <cell r="O23">
            <v>0.94820000000000004</v>
          </cell>
          <cell r="P23">
            <v>1.0558000000000001</v>
          </cell>
          <cell r="Q23">
            <v>1.1675</v>
          </cell>
          <cell r="R23">
            <v>1.2830999999999999</v>
          </cell>
          <cell r="S23">
            <v>1.4024000000000001</v>
          </cell>
          <cell r="T23">
            <v>1.5251999999999999</v>
          </cell>
          <cell r="U23">
            <v>1.6513</v>
          </cell>
          <cell r="V23">
            <v>1.7805</v>
          </cell>
          <cell r="W23">
            <v>1.9127000000000001</v>
          </cell>
          <cell r="X23">
            <v>2.0476999999999999</v>
          </cell>
          <cell r="Y23">
            <v>2.1854</v>
          </cell>
          <cell r="Z23">
            <v>2.3254999999999999</v>
          </cell>
          <cell r="AA23">
            <v>2.4681000000000002</v>
          </cell>
          <cell r="AB23">
            <v>2.613</v>
          </cell>
          <cell r="AC23">
            <v>2.76</v>
          </cell>
          <cell r="AD23">
            <v>2.9089999999999998</v>
          </cell>
          <cell r="AE23">
            <v>3.0598999999999998</v>
          </cell>
          <cell r="AF23">
            <v>3.2126999999999999</v>
          </cell>
          <cell r="AG23">
            <v>3.3671000000000002</v>
          </cell>
          <cell r="AH23">
            <v>3.5232000000000001</v>
          </cell>
          <cell r="AI23">
            <v>3.6808000000000001</v>
          </cell>
          <cell r="AJ23">
            <v>3.8397999999999999</v>
          </cell>
          <cell r="AK23">
            <v>4.0002000000000004</v>
          </cell>
          <cell r="AL23">
            <v>4.1619000000000002</v>
          </cell>
          <cell r="AM23">
            <v>4.3247</v>
          </cell>
          <cell r="AN23">
            <v>4.4886999999999997</v>
          </cell>
          <cell r="AO23">
            <v>4.6538000000000004</v>
          </cell>
          <cell r="AP23">
            <v>4.8198999999999996</v>
          </cell>
          <cell r="AQ23">
            <v>4.9870000000000001</v>
          </cell>
          <cell r="AR23">
            <v>5.1548999999999996</v>
          </cell>
          <cell r="AS23">
            <v>5.3236999999999997</v>
          </cell>
          <cell r="AT23">
            <v>5.4932999999999996</v>
          </cell>
          <cell r="AU23">
            <v>5.6635999999999997</v>
          </cell>
          <cell r="AV23">
            <v>5.8346</v>
          </cell>
          <cell r="AW23">
            <v>6.0061999999999998</v>
          </cell>
        </row>
        <row r="24">
          <cell r="B24">
            <v>4.0500000000000001E-2</v>
          </cell>
          <cell r="C24">
            <v>7.1599999999999997E-2</v>
          </cell>
          <cell r="D24">
            <v>0.1109</v>
          </cell>
          <cell r="E24">
            <v>0.15809999999999999</v>
          </cell>
          <cell r="F24">
            <v>0.2127</v>
          </cell>
          <cell r="G24">
            <v>0.27460000000000001</v>
          </cell>
          <cell r="H24">
            <v>0.34320000000000001</v>
          </cell>
          <cell r="I24">
            <v>0.41839999999999999</v>
          </cell>
          <cell r="J24">
            <v>0.49969999999999998</v>
          </cell>
          <cell r="K24">
            <v>0.58679999999999999</v>
          </cell>
          <cell r="L24">
            <v>0.67959999999999998</v>
          </cell>
          <cell r="M24">
            <v>0.77759999999999996</v>
          </cell>
          <cell r="N24">
            <v>0.88070000000000004</v>
          </cell>
          <cell r="O24">
            <v>0.98850000000000005</v>
          </cell>
          <cell r="P24">
            <v>1.1008</v>
          </cell>
          <cell r="Q24">
            <v>1.2175</v>
          </cell>
          <cell r="R24">
            <v>1.3382000000000001</v>
          </cell>
          <cell r="S24">
            <v>1.4626999999999999</v>
          </cell>
          <cell r="T24">
            <v>1.5909</v>
          </cell>
          <cell r="U24">
            <v>1.7225999999999999</v>
          </cell>
          <cell r="V24">
            <v>1.8575999999999999</v>
          </cell>
          <cell r="W24">
            <v>1.9957</v>
          </cell>
          <cell r="X24">
            <v>2.1366999999999998</v>
          </cell>
          <cell r="Y24">
            <v>2.2805</v>
          </cell>
          <cell r="Z24">
            <v>2.427</v>
          </cell>
          <cell r="AA24">
            <v>2.5758999999999999</v>
          </cell>
          <cell r="AB24">
            <v>2.7271999999999998</v>
          </cell>
          <cell r="AC24">
            <v>2.8807</v>
          </cell>
          <cell r="AD24">
            <v>3.0363000000000002</v>
          </cell>
          <cell r="AE24">
            <v>3.1939000000000002</v>
          </cell>
          <cell r="AF24">
            <v>3.3534000000000002</v>
          </cell>
          <cell r="AG24">
            <v>3.5146000000000002</v>
          </cell>
          <cell r="AH24">
            <v>3.6775000000000002</v>
          </cell>
          <cell r="AI24">
            <v>3.8418999999999999</v>
          </cell>
          <cell r="AJ24">
            <v>4.0077999999999996</v>
          </cell>
          <cell r="AK24">
            <v>4.1752000000000002</v>
          </cell>
          <cell r="AL24">
            <v>4.3437999999999999</v>
          </cell>
          <cell r="AM24">
            <v>4.5136000000000003</v>
          </cell>
          <cell r="AN24">
            <v>4.6845999999999997</v>
          </cell>
          <cell r="AO24">
            <v>4.8567</v>
          </cell>
          <cell r="AP24">
            <v>5.0297000000000001</v>
          </cell>
          <cell r="AQ24">
            <v>5.2037000000000004</v>
          </cell>
          <cell r="AR24">
            <v>5.3785999999999996</v>
          </cell>
          <cell r="AS24">
            <v>5.5542999999999996</v>
          </cell>
          <cell r="AT24">
            <v>5.7308000000000003</v>
          </cell>
          <cell r="AU24">
            <v>5.9080000000000004</v>
          </cell>
          <cell r="AV24">
            <v>6.0857999999999999</v>
          </cell>
          <cell r="AW24">
            <v>6.2643000000000004</v>
          </cell>
        </row>
        <row r="25">
          <cell r="B25">
            <v>4.2099999999999999E-2</v>
          </cell>
          <cell r="C25">
            <v>7.4300000000000005E-2</v>
          </cell>
          <cell r="D25">
            <v>0.1152</v>
          </cell>
          <cell r="E25">
            <v>0.16420000000000001</v>
          </cell>
          <cell r="F25">
            <v>0.22109999999999999</v>
          </cell>
          <cell r="G25">
            <v>0.28539999999999999</v>
          </cell>
          <cell r="H25">
            <v>0.35680000000000001</v>
          </cell>
          <cell r="I25">
            <v>0.435</v>
          </cell>
          <cell r="J25">
            <v>0.51959999999999995</v>
          </cell>
          <cell r="K25">
            <v>0.61040000000000005</v>
          </cell>
          <cell r="L25">
            <v>0.70699999999999996</v>
          </cell>
          <cell r="M25">
            <v>0.80910000000000004</v>
          </cell>
          <cell r="N25">
            <v>0.91649999999999998</v>
          </cell>
          <cell r="O25">
            <v>1.0287999999999999</v>
          </cell>
          <cell r="P25">
            <v>1.1458999999999999</v>
          </cell>
          <cell r="Q25">
            <v>1.2675000000000001</v>
          </cell>
          <cell r="R25">
            <v>1.3933</v>
          </cell>
          <cell r="S25">
            <v>1.5232000000000001</v>
          </cell>
          <cell r="T25">
            <v>1.6569</v>
          </cell>
          <cell r="U25">
            <v>1.7942</v>
          </cell>
          <cell r="V25">
            <v>1.9349000000000001</v>
          </cell>
          <cell r="W25">
            <v>2.0789</v>
          </cell>
          <cell r="X25">
            <v>2.226</v>
          </cell>
          <cell r="Y25">
            <v>2.3759999999999999</v>
          </cell>
          <cell r="Z25">
            <v>2.5287000000000002</v>
          </cell>
          <cell r="AA25">
            <v>2.6840000000000002</v>
          </cell>
          <cell r="AB25">
            <v>2.8418000000000001</v>
          </cell>
          <cell r="AC25">
            <v>3.0019</v>
          </cell>
          <cell r="AD25">
            <v>3.1640999999999999</v>
          </cell>
          <cell r="AE25">
            <v>3.3283999999999998</v>
          </cell>
          <cell r="AF25">
            <v>3.4946999999999999</v>
          </cell>
          <cell r="AG25">
            <v>3.6627000000000001</v>
          </cell>
          <cell r="AH25">
            <v>3.8325</v>
          </cell>
          <cell r="AI25">
            <v>4.0038999999999998</v>
          </cell>
          <cell r="AJ25">
            <v>4.1768000000000001</v>
          </cell>
          <cell r="AK25">
            <v>4.3510999999999997</v>
          </cell>
          <cell r="AL25">
            <v>4.5266999999999999</v>
          </cell>
          <cell r="AM25">
            <v>4.7035999999999998</v>
          </cell>
          <cell r="AN25">
            <v>4.8815999999999997</v>
          </cell>
          <cell r="AO25">
            <v>5.0606999999999998</v>
          </cell>
          <cell r="AP25">
            <v>5.2408999999999999</v>
          </cell>
          <cell r="AQ25">
            <v>5.4218999999999999</v>
          </cell>
          <cell r="AR25">
            <v>5.6039000000000003</v>
          </cell>
          <cell r="AS25">
            <v>5.7866</v>
          </cell>
          <cell r="AT25">
            <v>5.9701000000000004</v>
          </cell>
          <cell r="AU25">
            <v>6.1542000000000003</v>
          </cell>
          <cell r="AV25">
            <v>6.3390000000000004</v>
          </cell>
          <cell r="AW25">
            <v>6.5244</v>
          </cell>
        </row>
        <row r="26">
          <cell r="B26">
            <v>4.36E-2</v>
          </cell>
          <cell r="C26">
            <v>7.7100000000000002E-2</v>
          </cell>
          <cell r="D26">
            <v>0.11940000000000001</v>
          </cell>
          <cell r="E26">
            <v>0.17030000000000001</v>
          </cell>
          <cell r="F26">
            <v>0.22939999999999999</v>
          </cell>
          <cell r="G26">
            <v>0.29620000000000002</v>
          </cell>
          <cell r="H26">
            <v>0.37040000000000001</v>
          </cell>
          <cell r="I26">
            <v>0.4516</v>
          </cell>
          <cell r="J26">
            <v>0.53959999999999997</v>
          </cell>
          <cell r="K26">
            <v>0.63400000000000001</v>
          </cell>
          <cell r="L26">
            <v>0.73440000000000005</v>
          </cell>
          <cell r="M26">
            <v>0.84060000000000001</v>
          </cell>
          <cell r="N26">
            <v>0.95230000000000004</v>
          </cell>
          <cell r="O26">
            <v>1.0691999999999999</v>
          </cell>
          <cell r="P26">
            <v>1.1910000000000001</v>
          </cell>
          <cell r="Q26">
            <v>1.3176000000000001</v>
          </cell>
          <cell r="R26">
            <v>1.4486000000000001</v>
          </cell>
          <cell r="S26">
            <v>1.5838000000000001</v>
          </cell>
          <cell r="T26">
            <v>1.7229000000000001</v>
          </cell>
          <cell r="U26">
            <v>1.8658999999999999</v>
          </cell>
          <cell r="V26">
            <v>2.0125000000000002</v>
          </cell>
          <cell r="W26">
            <v>2.1623999999999999</v>
          </cell>
          <cell r="X26">
            <v>2.3155999999999999</v>
          </cell>
          <cell r="Y26">
            <v>2.4716999999999998</v>
          </cell>
          <cell r="Z26">
            <v>2.6307999999999998</v>
          </cell>
          <cell r="AA26">
            <v>2.7925</v>
          </cell>
          <cell r="AB26">
            <v>2.9567999999999999</v>
          </cell>
          <cell r="AC26">
            <v>3.1234999999999999</v>
          </cell>
          <cell r="AD26">
            <v>3.2924000000000002</v>
          </cell>
          <cell r="AE26">
            <v>3.4634999999999998</v>
          </cell>
          <cell r="AF26">
            <v>3.6366000000000001</v>
          </cell>
          <cell r="AG26">
            <v>3.8115000000000001</v>
          </cell>
          <cell r="AH26">
            <v>3.9883000000000002</v>
          </cell>
          <cell r="AI26">
            <v>4.1665999999999999</v>
          </cell>
          <cell r="AJ26">
            <v>4.3464999999999998</v>
          </cell>
          <cell r="AK26">
            <v>4.5278999999999998</v>
          </cell>
          <cell r="AL26">
            <v>4.7106000000000003</v>
          </cell>
          <cell r="AM26">
            <v>4.8945999999999996</v>
          </cell>
          <cell r="AN26">
            <v>5.0797999999999996</v>
          </cell>
          <cell r="AO26">
            <v>5.266</v>
          </cell>
          <cell r="AP26">
            <v>5.4532999999999996</v>
          </cell>
          <cell r="AQ26">
            <v>5.6414999999999997</v>
          </cell>
          <cell r="AR26">
            <v>5.8304999999999998</v>
          </cell>
          <cell r="AS26">
            <v>6.0204000000000004</v>
          </cell>
          <cell r="AT26">
            <v>6.2110000000000003</v>
          </cell>
          <cell r="AU26">
            <v>6.4021999999999997</v>
          </cell>
          <cell r="AV26">
            <v>6.5941000000000001</v>
          </cell>
          <cell r="AW26">
            <v>6.7865000000000002</v>
          </cell>
        </row>
        <row r="27">
          <cell r="B27">
            <v>4.5100000000000001E-2</v>
          </cell>
          <cell r="C27">
            <v>7.9799999999999996E-2</v>
          </cell>
          <cell r="D27">
            <v>0.1237</v>
          </cell>
          <cell r="E27">
            <v>0.17649999999999999</v>
          </cell>
          <cell r="F27">
            <v>0.23769999999999999</v>
          </cell>
          <cell r="G27">
            <v>0.307</v>
          </cell>
          <cell r="H27">
            <v>0.38400000000000001</v>
          </cell>
          <cell r="I27">
            <v>0.46829999999999999</v>
          </cell>
          <cell r="J27">
            <v>0.55959999999999999</v>
          </cell>
          <cell r="K27">
            <v>0.65759999999999996</v>
          </cell>
          <cell r="L27">
            <v>0.76190000000000002</v>
          </cell>
          <cell r="M27">
            <v>0.87219999999999998</v>
          </cell>
          <cell r="N27">
            <v>0.98819999999999997</v>
          </cell>
          <cell r="O27">
            <v>1.1095999999999999</v>
          </cell>
          <cell r="P27">
            <v>1.2363</v>
          </cell>
          <cell r="Q27">
            <v>1.3677999999999999</v>
          </cell>
          <cell r="R27">
            <v>1.5039</v>
          </cell>
          <cell r="S27">
            <v>1.6444000000000001</v>
          </cell>
          <cell r="T27">
            <v>1.7890999999999999</v>
          </cell>
          <cell r="U27">
            <v>1.9378</v>
          </cell>
          <cell r="V27">
            <v>2.0901999999999998</v>
          </cell>
          <cell r="W27">
            <v>2.2461000000000002</v>
          </cell>
          <cell r="X27">
            <v>2.4053</v>
          </cell>
          <cell r="Y27">
            <v>2.5678000000000001</v>
          </cell>
          <cell r="Z27">
            <v>2.7330999999999999</v>
          </cell>
          <cell r="AA27">
            <v>2.9013</v>
          </cell>
          <cell r="AB27">
            <v>3.0722</v>
          </cell>
          <cell r="AC27">
            <v>3.2454999999999998</v>
          </cell>
          <cell r="AD27">
            <v>3.4211999999999998</v>
          </cell>
          <cell r="AE27">
            <v>3.5991</v>
          </cell>
          <cell r="AF27">
            <v>3.7789999999999999</v>
          </cell>
          <cell r="AG27">
            <v>3.9609000000000001</v>
          </cell>
          <cell r="AH27">
            <v>4.1445999999999996</v>
          </cell>
          <cell r="AI27">
            <v>4.3300999999999998</v>
          </cell>
          <cell r="AJ27">
            <v>4.5171000000000001</v>
          </cell>
          <cell r="AK27">
            <v>4.7055999999999996</v>
          </cell>
          <cell r="AL27">
            <v>4.8954000000000004</v>
          </cell>
          <cell r="AM27">
            <v>5.0865999999999998</v>
          </cell>
          <cell r="AN27">
            <v>5.2789000000000001</v>
          </cell>
          <cell r="AO27">
            <v>5.4724000000000004</v>
          </cell>
          <cell r="AP27">
            <v>5.6669</v>
          </cell>
          <cell r="AQ27">
            <v>5.8623000000000003</v>
          </cell>
          <cell r="AR27">
            <v>6.0585000000000004</v>
          </cell>
          <cell r="AS27">
            <v>6.2556000000000003</v>
          </cell>
          <cell r="AT27">
            <v>6.4534000000000002</v>
          </cell>
          <cell r="AU27">
            <v>6.6517999999999997</v>
          </cell>
          <cell r="AV27">
            <v>6.8507999999999996</v>
          </cell>
          <cell r="AW27">
            <v>7.0503</v>
          </cell>
        </row>
        <row r="28">
          <cell r="B28">
            <v>4.6699999999999998E-2</v>
          </cell>
          <cell r="C28">
            <v>8.2600000000000007E-2</v>
          </cell>
          <cell r="D28">
            <v>0.128</v>
          </cell>
          <cell r="E28">
            <v>0.18260000000000001</v>
          </cell>
          <cell r="F28">
            <v>0.246</v>
          </cell>
          <cell r="G28">
            <v>0.31780000000000003</v>
          </cell>
          <cell r="H28">
            <v>0.39750000000000002</v>
          </cell>
          <cell r="I28">
            <v>0.4849</v>
          </cell>
          <cell r="J28">
            <v>0.5796</v>
          </cell>
          <cell r="K28">
            <v>0.68120000000000003</v>
          </cell>
          <cell r="L28">
            <v>0.7893</v>
          </cell>
          <cell r="M28">
            <v>0.90369999999999995</v>
          </cell>
          <cell r="N28">
            <v>1.0241</v>
          </cell>
          <cell r="O28">
            <v>1.1500999999999999</v>
          </cell>
          <cell r="P28">
            <v>1.2815000000000001</v>
          </cell>
          <cell r="Q28">
            <v>1.4179999999999999</v>
          </cell>
          <cell r="R28">
            <v>1.5592999999999999</v>
          </cell>
          <cell r="S28">
            <v>1.7052</v>
          </cell>
          <cell r="T28">
            <v>1.8554999999999999</v>
          </cell>
          <cell r="U28">
            <v>2.0097999999999998</v>
          </cell>
          <cell r="V28">
            <v>2.1680000000000001</v>
          </cell>
          <cell r="W28">
            <v>2.3298999999999999</v>
          </cell>
          <cell r="X28">
            <v>2.4952999999999999</v>
          </cell>
          <cell r="Y28">
            <v>2.6640000000000001</v>
          </cell>
          <cell r="Z28">
            <v>2.8357999999999999</v>
          </cell>
          <cell r="AA28">
            <v>3.0104000000000002</v>
          </cell>
          <cell r="AB28">
            <v>3.1879</v>
          </cell>
          <cell r="AC28">
            <v>3.3679000000000001</v>
          </cell>
          <cell r="AD28">
            <v>3.5503999999999998</v>
          </cell>
          <cell r="AE28">
            <v>3.7351000000000001</v>
          </cell>
          <cell r="AF28">
            <v>3.9220000000000002</v>
          </cell>
          <cell r="AG28">
            <v>4.1109</v>
          </cell>
          <cell r="AH28">
            <v>4.3015999999999996</v>
          </cell>
          <cell r="AI28">
            <v>4.4941000000000004</v>
          </cell>
          <cell r="AJ28">
            <v>4.6882999999999999</v>
          </cell>
          <cell r="AK28">
            <v>4.8840000000000003</v>
          </cell>
          <cell r="AL28">
            <v>5.0810000000000004</v>
          </cell>
          <cell r="AM28">
            <v>5.2793999999999999</v>
          </cell>
          <cell r="AN28">
            <v>5.4790000000000001</v>
          </cell>
          <cell r="AO28">
            <v>5.6798000000000002</v>
          </cell>
          <cell r="AP28">
            <v>5.8815</v>
          </cell>
          <cell r="AQ28">
            <v>6.0842000000000001</v>
          </cell>
          <cell r="AR28">
            <v>6.2877999999999998</v>
          </cell>
          <cell r="AS28">
            <v>6.4920999999999998</v>
          </cell>
          <cell r="AT28">
            <v>6.6970999999999998</v>
          </cell>
          <cell r="AU28">
            <v>6.9028</v>
          </cell>
          <cell r="AV28">
            <v>7.109</v>
          </cell>
          <cell r="AW28">
            <v>7.3158000000000003</v>
          </cell>
        </row>
        <row r="29">
          <cell r="B29">
            <v>4.82E-2</v>
          </cell>
          <cell r="C29">
            <v>8.5300000000000001E-2</v>
          </cell>
          <cell r="D29">
            <v>0.1323</v>
          </cell>
          <cell r="E29">
            <v>0.1888</v>
          </cell>
          <cell r="F29">
            <v>0.25430000000000003</v>
          </cell>
          <cell r="G29">
            <v>0.3286</v>
          </cell>
          <cell r="H29">
            <v>0.41110000000000002</v>
          </cell>
          <cell r="I29">
            <v>0.50160000000000005</v>
          </cell>
          <cell r="J29">
            <v>0.59960000000000002</v>
          </cell>
          <cell r="K29">
            <v>0.70479999999999998</v>
          </cell>
          <cell r="L29">
            <v>0.81679999999999997</v>
          </cell>
          <cell r="M29">
            <v>0.93530000000000002</v>
          </cell>
          <cell r="N29">
            <v>1.0601</v>
          </cell>
          <cell r="O29">
            <v>1.1907000000000001</v>
          </cell>
          <cell r="P29">
            <v>1.3268</v>
          </cell>
          <cell r="Q29">
            <v>1.4682999999999999</v>
          </cell>
          <cell r="R29">
            <v>1.6148</v>
          </cell>
          <cell r="S29">
            <v>1.7661</v>
          </cell>
          <cell r="T29">
            <v>1.9218999999999999</v>
          </cell>
          <cell r="U29">
            <v>2.0819000000000001</v>
          </cell>
          <cell r="V29">
            <v>2.246</v>
          </cell>
          <cell r="W29">
            <v>2.4140000000000001</v>
          </cell>
          <cell r="X29">
            <v>2.5855000000000001</v>
          </cell>
          <cell r="Y29">
            <v>2.7605</v>
          </cell>
          <cell r="Z29">
            <v>2.9386000000000001</v>
          </cell>
          <cell r="AA29">
            <v>3.1198000000000001</v>
          </cell>
          <cell r="AB29">
            <v>3.3039000000000001</v>
          </cell>
          <cell r="AC29">
            <v>3.4906000000000001</v>
          </cell>
          <cell r="AD29">
            <v>3.6798999999999999</v>
          </cell>
          <cell r="AE29">
            <v>3.8715000000000002</v>
          </cell>
          <cell r="AF29">
            <v>4.0654000000000003</v>
          </cell>
          <cell r="AG29">
            <v>4.2613000000000003</v>
          </cell>
          <cell r="AH29">
            <v>4.4592000000000001</v>
          </cell>
          <cell r="AI29">
            <v>4.6588000000000003</v>
          </cell>
          <cell r="AJ29">
            <v>4.8601999999999999</v>
          </cell>
          <cell r="AK29">
            <v>5.0631000000000004</v>
          </cell>
          <cell r="AL29">
            <v>5.2674000000000003</v>
          </cell>
          <cell r="AM29">
            <v>5.4730999999999996</v>
          </cell>
          <cell r="AN29">
            <v>5.68</v>
          </cell>
          <cell r="AO29">
            <v>5.8880999999999997</v>
          </cell>
          <cell r="AP29">
            <v>6.0972</v>
          </cell>
          <cell r="AQ29">
            <v>6.3071999999999999</v>
          </cell>
          <cell r="AR29">
            <v>6.5180999999999996</v>
          </cell>
          <cell r="AS29">
            <v>6.7298</v>
          </cell>
          <cell r="AT29">
            <v>6.9421999999999997</v>
          </cell>
          <cell r="AU29">
            <v>7.1551999999999998</v>
          </cell>
          <cell r="AV29">
            <v>7.3686999999999996</v>
          </cell>
          <cell r="AW29">
            <v>7.5827999999999998</v>
          </cell>
        </row>
        <row r="30">
          <cell r="B30">
            <v>4.9799999999999997E-2</v>
          </cell>
          <cell r="C30">
            <v>8.7999999999999995E-2</v>
          </cell>
          <cell r="D30">
            <v>0.1366</v>
          </cell>
          <cell r="E30">
            <v>0.19489999999999999</v>
          </cell>
          <cell r="F30">
            <v>0.2626</v>
          </cell>
          <cell r="G30">
            <v>0.33939999999999998</v>
          </cell>
          <cell r="H30">
            <v>0.42470000000000002</v>
          </cell>
          <cell r="I30">
            <v>0.51829999999999998</v>
          </cell>
          <cell r="J30">
            <v>0.61960000000000004</v>
          </cell>
          <cell r="K30">
            <v>0.72840000000000005</v>
          </cell>
          <cell r="L30">
            <v>0.84430000000000005</v>
          </cell>
          <cell r="M30">
            <v>0.96699999999999997</v>
          </cell>
          <cell r="N30">
            <v>1.0960000000000001</v>
          </cell>
          <cell r="O30">
            <v>1.2312000000000001</v>
          </cell>
          <cell r="P30">
            <v>1.3722000000000001</v>
          </cell>
          <cell r="Q30">
            <v>1.5186999999999999</v>
          </cell>
          <cell r="R30">
            <v>1.6704000000000001</v>
          </cell>
          <cell r="S30">
            <v>1.827</v>
          </cell>
          <cell r="T30">
            <v>1.9883999999999999</v>
          </cell>
          <cell r="U30">
            <v>2.1541999999999999</v>
          </cell>
          <cell r="V30">
            <v>2.3241999999999998</v>
          </cell>
          <cell r="W30">
            <v>2.4982000000000002</v>
          </cell>
          <cell r="X30">
            <v>2.6758999999999999</v>
          </cell>
          <cell r="Y30">
            <v>2.8571</v>
          </cell>
          <cell r="Z30">
            <v>3.0417000000000001</v>
          </cell>
          <cell r="AA30">
            <v>3.2294999999999998</v>
          </cell>
          <cell r="AB30">
            <v>3.4201999999999999</v>
          </cell>
          <cell r="AC30">
            <v>3.6137000000000001</v>
          </cell>
          <cell r="AD30">
            <v>3.8098000000000001</v>
          </cell>
          <cell r="AE30">
            <v>4.0084</v>
          </cell>
          <cell r="AF30">
            <v>4.2092000000000001</v>
          </cell>
          <cell r="AG30">
            <v>4.4122000000000003</v>
          </cell>
          <cell r="AH30">
            <v>4.6172000000000004</v>
          </cell>
          <cell r="AI30">
            <v>4.8240999999999996</v>
          </cell>
          <cell r="AJ30">
            <v>5.0326000000000004</v>
          </cell>
          <cell r="AK30">
            <v>5.2427999999999999</v>
          </cell>
          <cell r="AL30">
            <v>5.4545000000000003</v>
          </cell>
          <cell r="AM30">
            <v>5.6676000000000002</v>
          </cell>
          <cell r="AN30">
            <v>5.8818999999999999</v>
          </cell>
          <cell r="AO30">
            <v>6.0972999999999997</v>
          </cell>
          <cell r="AP30">
            <v>6.3137999999999996</v>
          </cell>
          <cell r="AQ30">
            <v>6.5312999999999999</v>
          </cell>
          <cell r="AR30">
            <v>6.7496</v>
          </cell>
          <cell r="AS30">
            <v>6.9687000000000001</v>
          </cell>
          <cell r="AT30">
            <v>7.1885000000000003</v>
          </cell>
          <cell r="AU30">
            <v>7.4089</v>
          </cell>
          <cell r="AV30">
            <v>7.6298000000000004</v>
          </cell>
          <cell r="AW30">
            <v>7.8512000000000004</v>
          </cell>
        </row>
        <row r="31">
          <cell r="B31">
            <v>5.1299999999999998E-2</v>
          </cell>
          <cell r="C31">
            <v>9.0800000000000006E-2</v>
          </cell>
          <cell r="D31">
            <v>0.14080000000000001</v>
          </cell>
          <cell r="E31">
            <v>0.20100000000000001</v>
          </cell>
          <cell r="F31">
            <v>0.27100000000000002</v>
          </cell>
          <cell r="G31">
            <v>0.35020000000000001</v>
          </cell>
          <cell r="H31">
            <v>0.43830000000000002</v>
          </cell>
          <cell r="I31">
            <v>0.53490000000000004</v>
          </cell>
          <cell r="J31">
            <v>0.63959999999999995</v>
          </cell>
          <cell r="K31">
            <v>0.75209999999999999</v>
          </cell>
          <cell r="L31">
            <v>0.87180000000000002</v>
          </cell>
          <cell r="M31">
            <v>0.99860000000000004</v>
          </cell>
          <cell r="N31">
            <v>1.1321000000000001</v>
          </cell>
          <cell r="O31">
            <v>1.2718</v>
          </cell>
          <cell r="P31">
            <v>1.4176</v>
          </cell>
          <cell r="Q31">
            <v>1.5690999999999999</v>
          </cell>
          <cell r="R31">
            <v>1.726</v>
          </cell>
          <cell r="S31">
            <v>1.8880999999999999</v>
          </cell>
          <cell r="T31">
            <v>2.0550000000000002</v>
          </cell>
          <cell r="U31">
            <v>2.2265999999999999</v>
          </cell>
          <cell r="V31">
            <v>2.4024999999999999</v>
          </cell>
          <cell r="W31">
            <v>2.5825</v>
          </cell>
          <cell r="X31">
            <v>2.7664</v>
          </cell>
          <cell r="Y31">
            <v>2.9540000000000002</v>
          </cell>
          <cell r="Z31">
            <v>3.1450999999999998</v>
          </cell>
          <cell r="AA31">
            <v>3.3393999999999999</v>
          </cell>
          <cell r="AB31">
            <v>3.5367999999999999</v>
          </cell>
          <cell r="AC31">
            <v>3.7370999999999999</v>
          </cell>
          <cell r="AD31">
            <v>3.9401000000000002</v>
          </cell>
          <cell r="AE31">
            <v>4.1456</v>
          </cell>
          <cell r="AF31">
            <v>4.3535000000000004</v>
          </cell>
          <cell r="AG31">
            <v>4.5636000000000001</v>
          </cell>
          <cell r="AH31">
            <v>4.7756999999999996</v>
          </cell>
          <cell r="AI31">
            <v>4.9897999999999998</v>
          </cell>
          <cell r="AJ31">
            <v>5.2057000000000002</v>
          </cell>
          <cell r="AK31">
            <v>5.4231999999999996</v>
          </cell>
          <cell r="AL31">
            <v>5.6422999999999996</v>
          </cell>
          <cell r="AM31">
            <v>5.8627000000000002</v>
          </cell>
          <cell r="AN31">
            <v>6.0843999999999996</v>
          </cell>
          <cell r="AO31">
            <v>6.3072999999999997</v>
          </cell>
          <cell r="AP31">
            <v>6.5312999999999999</v>
          </cell>
          <cell r="AQ31">
            <v>6.7563000000000004</v>
          </cell>
          <cell r="AR31">
            <v>6.9821</v>
          </cell>
          <cell r="AS31">
            <v>7.2085999999999997</v>
          </cell>
          <cell r="AT31">
            <v>7.4359000000000002</v>
          </cell>
          <cell r="AU31">
            <v>7.6638000000000002</v>
          </cell>
          <cell r="AV31">
            <v>7.8921999999999999</v>
          </cell>
          <cell r="AW31">
            <v>8.1210000000000004</v>
          </cell>
        </row>
        <row r="32">
          <cell r="B32">
            <v>5.28E-2</v>
          </cell>
          <cell r="C32">
            <v>9.35E-2</v>
          </cell>
          <cell r="D32">
            <v>0.14510000000000001</v>
          </cell>
          <cell r="E32">
            <v>0.2072</v>
          </cell>
          <cell r="F32">
            <v>0.27929999999999999</v>
          </cell>
          <cell r="G32">
            <v>0.36099999999999999</v>
          </cell>
          <cell r="H32">
            <v>0.45190000000000002</v>
          </cell>
          <cell r="I32">
            <v>0.55159999999999998</v>
          </cell>
          <cell r="J32">
            <v>0.65969999999999995</v>
          </cell>
          <cell r="K32">
            <v>0.77569999999999995</v>
          </cell>
          <cell r="L32">
            <v>0.89939999999999998</v>
          </cell>
          <cell r="M32">
            <v>1.0303</v>
          </cell>
          <cell r="N32">
            <v>1.1680999999999999</v>
          </cell>
          <cell r="O32">
            <v>1.3125</v>
          </cell>
          <cell r="P32">
            <v>1.4631000000000001</v>
          </cell>
          <cell r="Q32">
            <v>1.6195999999999999</v>
          </cell>
          <cell r="R32">
            <v>1.7817000000000001</v>
          </cell>
          <cell r="S32">
            <v>1.9492</v>
          </cell>
          <cell r="T32">
            <v>2.1217000000000001</v>
          </cell>
          <cell r="U32">
            <v>2.2989999999999999</v>
          </cell>
          <cell r="V32">
            <v>2.4807999999999999</v>
          </cell>
          <cell r="W32">
            <v>2.6669</v>
          </cell>
          <cell r="X32">
            <v>2.8571</v>
          </cell>
          <cell r="Y32">
            <v>3.0510000000000002</v>
          </cell>
          <cell r="Z32">
            <v>3.2486000000000002</v>
          </cell>
          <cell r="AA32">
            <v>3.4495</v>
          </cell>
          <cell r="AB32">
            <v>3.6536</v>
          </cell>
          <cell r="AC32">
            <v>3.8607</v>
          </cell>
          <cell r="AD32">
            <v>4.0705999999999998</v>
          </cell>
          <cell r="AE32">
            <v>4.2831000000000001</v>
          </cell>
          <cell r="AF32">
            <v>4.4981</v>
          </cell>
          <cell r="AG32">
            <v>4.7153</v>
          </cell>
          <cell r="AH32">
            <v>4.9347000000000003</v>
          </cell>
          <cell r="AI32">
            <v>5.1561000000000003</v>
          </cell>
          <cell r="AJ32">
            <v>5.3792999999999997</v>
          </cell>
          <cell r="AK32">
            <v>5.6041999999999996</v>
          </cell>
          <cell r="AL32">
            <v>5.8305999999999996</v>
          </cell>
          <cell r="AM32">
            <v>6.0585000000000004</v>
          </cell>
          <cell r="AN32">
            <v>6.2877000000000001</v>
          </cell>
          <cell r="AO32">
            <v>6.5182000000000002</v>
          </cell>
          <cell r="AP32">
            <v>6.7496</v>
          </cell>
          <cell r="AQ32">
            <v>6.9821</v>
          </cell>
          <cell r="AR32">
            <v>7.2154999999999996</v>
          </cell>
          <cell r="AS32">
            <v>7.4496000000000002</v>
          </cell>
          <cell r="AT32">
            <v>7.6844000000000001</v>
          </cell>
          <cell r="AU32">
            <v>7.9198000000000004</v>
          </cell>
          <cell r="AV32">
            <v>8.1556999999999995</v>
          </cell>
          <cell r="AW32">
            <v>8.3919999999999995</v>
          </cell>
        </row>
      </sheetData>
      <sheetData sheetId="4" refreshError="1"/>
      <sheetData sheetId="5" refreshError="1">
        <row r="2">
          <cell r="B2">
            <v>7.9000000000000008E-3</v>
          </cell>
          <cell r="C2">
            <v>1.3100000000000001E-2</v>
          </cell>
          <cell r="D2">
            <v>1.95E-2</v>
          </cell>
          <cell r="E2">
            <v>2.69E-2</v>
          </cell>
          <cell r="F2">
            <v>3.5299999999999998E-2</v>
          </cell>
          <cell r="G2">
            <v>4.4600000000000001E-2</v>
          </cell>
          <cell r="H2">
            <v>5.4899999999999997E-2</v>
          </cell>
          <cell r="I2">
            <v>6.6000000000000003E-2</v>
          </cell>
          <cell r="J2">
            <v>7.8100000000000003E-2</v>
          </cell>
          <cell r="K2">
            <v>9.11E-2</v>
          </cell>
          <cell r="L2">
            <v>0.105</v>
          </cell>
          <cell r="M2">
            <v>0.1198</v>
          </cell>
          <cell r="N2">
            <v>0.1356</v>
          </cell>
          <cell r="O2">
            <v>0.15229999999999999</v>
          </cell>
          <cell r="P2">
            <v>0.17</v>
          </cell>
          <cell r="Q2">
            <v>0.1888</v>
          </cell>
          <cell r="R2">
            <v>0.20849999999999999</v>
          </cell>
          <cell r="S2">
            <v>0.2293</v>
          </cell>
          <cell r="T2">
            <v>0.25130000000000002</v>
          </cell>
          <cell r="U2">
            <v>0.27429999999999999</v>
          </cell>
          <cell r="V2">
            <v>0.29859999999999998</v>
          </cell>
          <cell r="W2">
            <v>0.3241</v>
          </cell>
          <cell r="X2">
            <v>0.3508</v>
          </cell>
          <cell r="Y2">
            <v>0.37890000000000001</v>
          </cell>
          <cell r="Z2">
            <v>0.4083</v>
          </cell>
          <cell r="AA2">
            <v>0.43919999999999998</v>
          </cell>
          <cell r="AB2">
            <v>0.47149999999999997</v>
          </cell>
          <cell r="AC2">
            <v>0.50529999999999997</v>
          </cell>
          <cell r="AD2">
            <v>0.54079999999999995</v>
          </cell>
          <cell r="AE2">
            <v>0.57789999999999997</v>
          </cell>
          <cell r="AF2">
            <v>0.61670000000000003</v>
          </cell>
          <cell r="AG2">
            <v>0.6573</v>
          </cell>
          <cell r="AH2">
            <v>0.69979999999999998</v>
          </cell>
          <cell r="AI2">
            <v>0.74419999999999997</v>
          </cell>
          <cell r="AJ2">
            <v>0.79059999999999997</v>
          </cell>
          <cell r="AK2">
            <v>0.83919999999999995</v>
          </cell>
          <cell r="AL2">
            <v>0.88990000000000002</v>
          </cell>
          <cell r="AM2">
            <v>0.94279999999999997</v>
          </cell>
          <cell r="AN2">
            <v>0.99809999999999999</v>
          </cell>
          <cell r="AO2">
            <v>1.0559000000000001</v>
          </cell>
          <cell r="AP2">
            <v>1.1162000000000001</v>
          </cell>
          <cell r="AQ2">
            <v>1.1792</v>
          </cell>
          <cell r="AR2">
            <v>1.2448999999999999</v>
          </cell>
          <cell r="AS2">
            <v>1.3134999999999999</v>
          </cell>
          <cell r="AT2">
            <v>1.385</v>
          </cell>
          <cell r="AU2">
            <v>1.4597</v>
          </cell>
          <cell r="AV2">
            <v>1.5375000000000001</v>
          </cell>
          <cell r="AW2">
            <v>1.6187</v>
          </cell>
        </row>
        <row r="3">
          <cell r="B3">
            <v>9.5999999999999992E-3</v>
          </cell>
          <cell r="C3">
            <v>1.6E-2</v>
          </cell>
          <cell r="D3">
            <v>2.3699999999999999E-2</v>
          </cell>
          <cell r="E3">
            <v>3.27E-2</v>
          </cell>
          <cell r="F3">
            <v>4.2999999999999997E-2</v>
          </cell>
          <cell r="G3">
            <v>5.4300000000000001E-2</v>
          </cell>
          <cell r="H3">
            <v>6.6799999999999998E-2</v>
          </cell>
          <cell r="I3">
            <v>8.0399999999999999E-2</v>
          </cell>
          <cell r="J3">
            <v>9.5100000000000004E-2</v>
          </cell>
          <cell r="K3">
            <v>0.1108</v>
          </cell>
          <cell r="L3">
            <v>0.12759999999999999</v>
          </cell>
          <cell r="M3">
            <v>0.14549999999999999</v>
          </cell>
          <cell r="N3">
            <v>0.16439999999999999</v>
          </cell>
          <cell r="O3">
            <v>0.18429999999999999</v>
          </cell>
          <cell r="P3">
            <v>0.2054</v>
          </cell>
          <cell r="Q3">
            <v>0.2276</v>
          </cell>
          <cell r="R3">
            <v>0.25090000000000001</v>
          </cell>
          <cell r="S3">
            <v>0.27529999999999999</v>
          </cell>
          <cell r="T3">
            <v>0.3009</v>
          </cell>
          <cell r="U3">
            <v>0.32779999999999998</v>
          </cell>
          <cell r="V3">
            <v>0.35580000000000001</v>
          </cell>
          <cell r="W3">
            <v>0.3851</v>
          </cell>
          <cell r="X3">
            <v>0.41570000000000001</v>
          </cell>
          <cell r="Y3">
            <v>0.4476</v>
          </cell>
          <cell r="Z3">
            <v>0.48089999999999999</v>
          </cell>
          <cell r="AA3">
            <v>0.51570000000000005</v>
          </cell>
          <cell r="AB3">
            <v>0.55179999999999996</v>
          </cell>
          <cell r="AC3">
            <v>0.58950000000000002</v>
          </cell>
          <cell r="AD3">
            <v>0.62880000000000003</v>
          </cell>
          <cell r="AE3">
            <v>0.66959999999999997</v>
          </cell>
          <cell r="AF3">
            <v>0.71209999999999996</v>
          </cell>
          <cell r="AG3">
            <v>0.75629999999999997</v>
          </cell>
          <cell r="AH3">
            <v>0.80230000000000001</v>
          </cell>
          <cell r="AI3">
            <v>0.85009999999999997</v>
          </cell>
          <cell r="AJ3">
            <v>0.89980000000000004</v>
          </cell>
          <cell r="AK3">
            <v>0.95140000000000002</v>
          </cell>
          <cell r="AL3">
            <v>1.0051000000000001</v>
          </cell>
          <cell r="AM3">
            <v>1.0608</v>
          </cell>
          <cell r="AN3">
            <v>1.1187</v>
          </cell>
          <cell r="AO3">
            <v>1.1788000000000001</v>
          </cell>
          <cell r="AP3">
            <v>1.2413000000000001</v>
          </cell>
          <cell r="AQ3">
            <v>1.3061</v>
          </cell>
          <cell r="AR3">
            <v>1.3734</v>
          </cell>
          <cell r="AS3">
            <v>1.4432</v>
          </cell>
          <cell r="AT3">
            <v>1.5156000000000001</v>
          </cell>
          <cell r="AU3">
            <v>1.5908</v>
          </cell>
          <cell r="AV3">
            <v>1.6688000000000001</v>
          </cell>
          <cell r="AW3">
            <v>1.7497</v>
          </cell>
        </row>
        <row r="4">
          <cell r="B4">
            <v>1.12E-2</v>
          </cell>
          <cell r="C4">
            <v>1.8800000000000001E-2</v>
          </cell>
          <cell r="D4">
            <v>2.7900000000000001E-2</v>
          </cell>
          <cell r="E4">
            <v>3.8600000000000002E-2</v>
          </cell>
          <cell r="F4">
            <v>5.0700000000000002E-2</v>
          </cell>
          <cell r="G4">
            <v>6.4100000000000004E-2</v>
          </cell>
          <cell r="H4">
            <v>7.8899999999999998E-2</v>
          </cell>
          <cell r="I4">
            <v>9.5000000000000001E-2</v>
          </cell>
          <cell r="J4">
            <v>0.11219999999999999</v>
          </cell>
          <cell r="K4">
            <v>0.1308</v>
          </cell>
          <cell r="L4">
            <v>0.15049999999999999</v>
          </cell>
          <cell r="M4">
            <v>0.1714</v>
          </cell>
          <cell r="N4">
            <v>0.19359999999999999</v>
          </cell>
          <cell r="O4">
            <v>0.21690000000000001</v>
          </cell>
          <cell r="P4">
            <v>0.24149999999999999</v>
          </cell>
          <cell r="Q4">
            <v>0.26719999999999999</v>
          </cell>
          <cell r="R4">
            <v>0.29420000000000002</v>
          </cell>
          <cell r="S4">
            <v>0.32240000000000002</v>
          </cell>
          <cell r="T4">
            <v>0.35189999999999999</v>
          </cell>
          <cell r="U4">
            <v>0.3826</v>
          </cell>
          <cell r="V4">
            <v>0.41470000000000001</v>
          </cell>
          <cell r="W4">
            <v>0.44800000000000001</v>
          </cell>
          <cell r="X4">
            <v>0.48280000000000001</v>
          </cell>
          <cell r="Y4">
            <v>0.51880000000000004</v>
          </cell>
          <cell r="Z4">
            <v>0.55630000000000002</v>
          </cell>
          <cell r="AA4">
            <v>0.59519999999999995</v>
          </cell>
          <cell r="AB4">
            <v>0.63560000000000005</v>
          </cell>
          <cell r="AC4">
            <v>0.67759999999999998</v>
          </cell>
          <cell r="AD4">
            <v>0.72099999999999997</v>
          </cell>
          <cell r="AE4">
            <v>0.7661</v>
          </cell>
          <cell r="AF4">
            <v>0.81269999999999998</v>
          </cell>
          <cell r="AG4">
            <v>0.86109999999999998</v>
          </cell>
          <cell r="AH4">
            <v>0.91120000000000001</v>
          </cell>
          <cell r="AI4">
            <v>0.96299999999999997</v>
          </cell>
          <cell r="AJ4">
            <v>1.0165999999999999</v>
          </cell>
          <cell r="AK4">
            <v>1.0722</v>
          </cell>
          <cell r="AL4">
            <v>1.1295999999999999</v>
          </cell>
          <cell r="AM4">
            <v>1.1890000000000001</v>
          </cell>
          <cell r="AN4">
            <v>1.2504999999999999</v>
          </cell>
          <cell r="AO4">
            <v>1.3140000000000001</v>
          </cell>
          <cell r="AP4">
            <v>1.3796999999999999</v>
          </cell>
          <cell r="AQ4">
            <v>1.4477</v>
          </cell>
          <cell r="AR4">
            <v>1.5179</v>
          </cell>
          <cell r="AS4">
            <v>1.5904</v>
          </cell>
          <cell r="AT4">
            <v>1.6654</v>
          </cell>
          <cell r="AU4">
            <v>1.7427999999999999</v>
          </cell>
          <cell r="AV4">
            <v>1.8228</v>
          </cell>
          <cell r="AW4">
            <v>1.9055</v>
          </cell>
        </row>
        <row r="5">
          <cell r="B5">
            <v>1.29E-2</v>
          </cell>
          <cell r="C5">
            <v>2.1600000000000001E-2</v>
          </cell>
          <cell r="D5">
            <v>3.2199999999999999E-2</v>
          </cell>
          <cell r="E5">
            <v>4.4499999999999998E-2</v>
          </cell>
          <cell r="F5">
            <v>5.8400000000000001E-2</v>
          </cell>
          <cell r="G5">
            <v>7.3999999999999996E-2</v>
          </cell>
          <cell r="H5">
            <v>9.0999999999999998E-2</v>
          </cell>
          <cell r="I5">
            <v>0.1096</v>
          </cell>
          <cell r="J5">
            <v>0.1295</v>
          </cell>
          <cell r="K5">
            <v>0.15090000000000001</v>
          </cell>
          <cell r="L5">
            <v>0.1736</v>
          </cell>
          <cell r="M5">
            <v>0.19769999999999999</v>
          </cell>
          <cell r="N5">
            <v>0.22320000000000001</v>
          </cell>
          <cell r="O5">
            <v>0.24990000000000001</v>
          </cell>
          <cell r="P5">
            <v>0.27800000000000002</v>
          </cell>
          <cell r="Q5">
            <v>0.3075</v>
          </cell>
          <cell r="R5">
            <v>0.33829999999999999</v>
          </cell>
          <cell r="S5">
            <v>0.37040000000000001</v>
          </cell>
          <cell r="T5">
            <v>0.40389999999999998</v>
          </cell>
          <cell r="U5">
            <v>0.43869999999999998</v>
          </cell>
          <cell r="V5">
            <v>0.47489999999999999</v>
          </cell>
          <cell r="W5">
            <v>0.51249999999999996</v>
          </cell>
          <cell r="X5">
            <v>0.55159999999999998</v>
          </cell>
          <cell r="Y5">
            <v>0.59199999999999997</v>
          </cell>
          <cell r="Z5">
            <v>0.63390000000000002</v>
          </cell>
          <cell r="AA5">
            <v>0.67730000000000001</v>
          </cell>
          <cell r="AB5">
            <v>0.72219999999999995</v>
          </cell>
          <cell r="AC5">
            <v>0.76870000000000005</v>
          </cell>
          <cell r="AD5">
            <v>0.81669999999999998</v>
          </cell>
          <cell r="AE5">
            <v>0.86629999999999996</v>
          </cell>
          <cell r="AF5">
            <v>0.91749999999999998</v>
          </cell>
          <cell r="AG5">
            <v>0.97050000000000003</v>
          </cell>
          <cell r="AH5">
            <v>1.0250999999999999</v>
          </cell>
          <cell r="AI5">
            <v>1.0814999999999999</v>
          </cell>
          <cell r="AJ5">
            <v>1.1395999999999999</v>
          </cell>
          <cell r="AK5">
            <v>1.1996</v>
          </cell>
          <cell r="AL5">
            <v>1.2615000000000001</v>
          </cell>
          <cell r="AM5">
            <v>1.3252999999999999</v>
          </cell>
          <cell r="AN5">
            <v>1.391</v>
          </cell>
          <cell r="AO5">
            <v>1.4587000000000001</v>
          </cell>
          <cell r="AP5">
            <v>1.5286</v>
          </cell>
          <cell r="AQ5">
            <v>1.6005</v>
          </cell>
          <cell r="AR5">
            <v>1.6746000000000001</v>
          </cell>
          <cell r="AS5">
            <v>1.7508999999999999</v>
          </cell>
          <cell r="AT5">
            <v>1.8294999999999999</v>
          </cell>
          <cell r="AU5">
            <v>1.9104000000000001</v>
          </cell>
          <cell r="AV5">
            <v>1.9937</v>
          </cell>
          <cell r="AW5">
            <v>2.0794999999999999</v>
          </cell>
        </row>
        <row r="6">
          <cell r="B6">
            <v>1.46E-2</v>
          </cell>
          <cell r="C6">
            <v>2.4400000000000002E-2</v>
          </cell>
          <cell r="D6">
            <v>3.6400000000000002E-2</v>
          </cell>
          <cell r="E6">
            <v>5.04E-2</v>
          </cell>
          <cell r="F6">
            <v>6.6199999999999995E-2</v>
          </cell>
          <cell r="G6">
            <v>8.3799999999999999E-2</v>
          </cell>
          <cell r="H6">
            <v>0.1032</v>
          </cell>
          <cell r="I6">
            <v>0.1242</v>
          </cell>
          <cell r="J6">
            <v>0.1469</v>
          </cell>
          <cell r="K6">
            <v>0.1711</v>
          </cell>
          <cell r="L6">
            <v>0.19689999999999999</v>
          </cell>
          <cell r="M6">
            <v>0.22420000000000001</v>
          </cell>
          <cell r="N6">
            <v>0.253</v>
          </cell>
          <cell r="O6">
            <v>0.2833</v>
          </cell>
          <cell r="P6">
            <v>0.315</v>
          </cell>
          <cell r="Q6">
            <v>0.34820000000000001</v>
          </cell>
          <cell r="R6">
            <v>0.38290000000000002</v>
          </cell>
          <cell r="S6">
            <v>0.41909999999999997</v>
          </cell>
          <cell r="T6">
            <v>0.45660000000000001</v>
          </cell>
          <cell r="U6">
            <v>0.49569999999999997</v>
          </cell>
          <cell r="V6">
            <v>0.53620000000000001</v>
          </cell>
          <cell r="W6">
            <v>0.57820000000000005</v>
          </cell>
          <cell r="X6">
            <v>0.62170000000000003</v>
          </cell>
          <cell r="Y6">
            <v>0.66679999999999995</v>
          </cell>
          <cell r="Z6">
            <v>0.71330000000000005</v>
          </cell>
          <cell r="AA6">
            <v>0.76139999999999997</v>
          </cell>
          <cell r="AB6">
            <v>0.81100000000000005</v>
          </cell>
          <cell r="AC6">
            <v>0.86219999999999997</v>
          </cell>
          <cell r="AD6">
            <v>0.91510000000000002</v>
          </cell>
          <cell r="AE6">
            <v>0.96960000000000002</v>
          </cell>
          <cell r="AF6">
            <v>1.0257000000000001</v>
          </cell>
          <cell r="AG6">
            <v>1.0834999999999999</v>
          </cell>
          <cell r="AH6">
            <v>1.1431</v>
          </cell>
          <cell r="AI6">
            <v>1.2043999999999999</v>
          </cell>
          <cell r="AJ6">
            <v>1.2674000000000001</v>
          </cell>
          <cell r="AK6">
            <v>1.3323</v>
          </cell>
          <cell r="AL6">
            <v>1.3991</v>
          </cell>
          <cell r="AM6">
            <v>1.4677</v>
          </cell>
          <cell r="AN6">
            <v>1.5383</v>
          </cell>
          <cell r="AO6">
            <v>1.6108</v>
          </cell>
          <cell r="AP6">
            <v>1.6854</v>
          </cell>
          <cell r="AQ6">
            <v>1.762</v>
          </cell>
          <cell r="AR6">
            <v>1.8407</v>
          </cell>
          <cell r="AS6">
            <v>1.9215</v>
          </cell>
          <cell r="AT6">
            <v>2.0045999999999999</v>
          </cell>
          <cell r="AU6">
            <v>2.0897999999999999</v>
          </cell>
          <cell r="AV6">
            <v>2.1774</v>
          </cell>
          <cell r="AW6">
            <v>2.2673000000000001</v>
          </cell>
        </row>
        <row r="7">
          <cell r="B7">
            <v>1.6199999999999999E-2</v>
          </cell>
          <cell r="C7">
            <v>2.7199999999999998E-2</v>
          </cell>
          <cell r="D7">
            <v>4.0599999999999997E-2</v>
          </cell>
          <cell r="E7">
            <v>5.6300000000000003E-2</v>
          </cell>
          <cell r="F7">
            <v>7.3999999999999996E-2</v>
          </cell>
          <cell r="G7">
            <v>9.3700000000000006E-2</v>
          </cell>
          <cell r="H7">
            <v>0.1154</v>
          </cell>
          <cell r="I7">
            <v>0.13900000000000001</v>
          </cell>
          <cell r="J7">
            <v>0.1643</v>
          </cell>
          <cell r="K7">
            <v>0.1915</v>
          </cell>
          <cell r="L7">
            <v>0.2203</v>
          </cell>
          <cell r="M7">
            <v>0.25090000000000001</v>
          </cell>
          <cell r="N7">
            <v>0.28310000000000002</v>
          </cell>
          <cell r="O7">
            <v>0.31690000000000002</v>
          </cell>
          <cell r="P7">
            <v>0.3523</v>
          </cell>
          <cell r="Q7">
            <v>0.38940000000000002</v>
          </cell>
          <cell r="R7">
            <v>0.42799999999999999</v>
          </cell>
          <cell r="S7">
            <v>0.46829999999999999</v>
          </cell>
          <cell r="T7">
            <v>0.5101</v>
          </cell>
          <cell r="U7">
            <v>0.5534</v>
          </cell>
          <cell r="V7">
            <v>0.59840000000000004</v>
          </cell>
          <cell r="W7">
            <v>0.64490000000000003</v>
          </cell>
          <cell r="X7">
            <v>0.69299999999999995</v>
          </cell>
          <cell r="Y7">
            <v>0.74280000000000002</v>
          </cell>
          <cell r="Z7">
            <v>0.79410000000000003</v>
          </cell>
          <cell r="AA7">
            <v>0.84699999999999998</v>
          </cell>
          <cell r="AB7">
            <v>0.90159999999999996</v>
          </cell>
          <cell r="AC7">
            <v>0.95779999999999998</v>
          </cell>
          <cell r="AD7">
            <v>1.0157</v>
          </cell>
          <cell r="AE7">
            <v>1.0751999999999999</v>
          </cell>
          <cell r="AF7">
            <v>1.1365000000000001</v>
          </cell>
          <cell r="AG7">
            <v>1.1995</v>
          </cell>
          <cell r="AH7">
            <v>1.2642</v>
          </cell>
          <cell r="AI7">
            <v>1.3308</v>
          </cell>
          <cell r="AJ7">
            <v>1.3991</v>
          </cell>
          <cell r="AK7">
            <v>1.4692000000000001</v>
          </cell>
          <cell r="AL7">
            <v>1.5411999999999999</v>
          </cell>
          <cell r="AM7">
            <v>1.6151</v>
          </cell>
          <cell r="AN7">
            <v>1.6910000000000001</v>
          </cell>
          <cell r="AO7">
            <v>1.7686999999999999</v>
          </cell>
          <cell r="AP7">
            <v>1.8485</v>
          </cell>
          <cell r="AQ7">
            <v>1.9302999999999999</v>
          </cell>
          <cell r="AR7">
            <v>2.0141</v>
          </cell>
          <cell r="AS7">
            <v>2.1000999999999999</v>
          </cell>
          <cell r="AT7">
            <v>2.1882000000000001</v>
          </cell>
          <cell r="AU7">
            <v>2.2784</v>
          </cell>
          <cell r="AV7">
            <v>2.3708999999999998</v>
          </cell>
          <cell r="AW7">
            <v>2.4657</v>
          </cell>
        </row>
        <row r="8">
          <cell r="B8">
            <v>1.7899999999999999E-2</v>
          </cell>
          <cell r="C8">
            <v>3.0099999999999998E-2</v>
          </cell>
          <cell r="D8">
            <v>4.4900000000000002E-2</v>
          </cell>
          <cell r="E8">
            <v>6.2100000000000002E-2</v>
          </cell>
          <cell r="F8">
            <v>8.1799999999999998E-2</v>
          </cell>
          <cell r="G8">
            <v>0.1036</v>
          </cell>
          <cell r="H8">
            <v>0.12770000000000001</v>
          </cell>
          <cell r="I8">
            <v>0.1537</v>
          </cell>
          <cell r="J8">
            <v>0.18179999999999999</v>
          </cell>
          <cell r="K8">
            <v>0.21190000000000001</v>
          </cell>
          <cell r="L8">
            <v>0.24379999999999999</v>
          </cell>
          <cell r="M8">
            <v>0.2777</v>
          </cell>
          <cell r="N8">
            <v>0.31330000000000002</v>
          </cell>
          <cell r="O8">
            <v>0.35070000000000001</v>
          </cell>
          <cell r="P8">
            <v>0.38990000000000002</v>
          </cell>
          <cell r="Q8">
            <v>0.43080000000000002</v>
          </cell>
          <cell r="R8">
            <v>0.47349999999999998</v>
          </cell>
          <cell r="S8">
            <v>0.51790000000000003</v>
          </cell>
          <cell r="T8">
            <v>0.56399999999999995</v>
          </cell>
          <cell r="U8">
            <v>0.61180000000000001</v>
          </cell>
          <cell r="V8">
            <v>0.66120000000000001</v>
          </cell>
          <cell r="W8">
            <v>0.71240000000000003</v>
          </cell>
          <cell r="X8">
            <v>0.76519999999999999</v>
          </cell>
          <cell r="Y8">
            <v>0.81979999999999997</v>
          </cell>
          <cell r="Z8">
            <v>0.876</v>
          </cell>
          <cell r="AA8">
            <v>0.93389999999999995</v>
          </cell>
          <cell r="AB8">
            <v>0.99360000000000004</v>
          </cell>
          <cell r="AC8">
            <v>1.0548999999999999</v>
          </cell>
          <cell r="AD8">
            <v>1.1180000000000001</v>
          </cell>
          <cell r="AE8">
            <v>1.1829000000000001</v>
          </cell>
          <cell r="AF8">
            <v>1.2495000000000001</v>
          </cell>
          <cell r="AG8">
            <v>1.3179000000000001</v>
          </cell>
          <cell r="AH8">
            <v>1.3879999999999999</v>
          </cell>
          <cell r="AI8">
            <v>1.46</v>
          </cell>
          <cell r="AJ8">
            <v>1.5338000000000001</v>
          </cell>
          <cell r="AK8">
            <v>1.6094999999999999</v>
          </cell>
          <cell r="AL8">
            <v>1.6871</v>
          </cell>
          <cell r="AM8">
            <v>1.7665999999999999</v>
          </cell>
          <cell r="AN8">
            <v>1.8480000000000001</v>
          </cell>
          <cell r="AO8">
            <v>1.9313</v>
          </cell>
          <cell r="AP8">
            <v>2.0167000000000002</v>
          </cell>
          <cell r="AQ8">
            <v>2.1040999999999999</v>
          </cell>
          <cell r="AR8">
            <v>2.1934999999999998</v>
          </cell>
          <cell r="AS8">
            <v>2.2850000000000001</v>
          </cell>
          <cell r="AT8">
            <v>2.3786</v>
          </cell>
          <cell r="AU8">
            <v>2.4742999999999999</v>
          </cell>
          <cell r="AV8">
            <v>2.5722999999999998</v>
          </cell>
          <cell r="AW8">
            <v>2.6724000000000001</v>
          </cell>
        </row>
        <row r="9">
          <cell r="B9">
            <v>1.9599999999999999E-2</v>
          </cell>
          <cell r="C9">
            <v>3.2899999999999999E-2</v>
          </cell>
          <cell r="D9">
            <v>4.9099999999999998E-2</v>
          </cell>
          <cell r="E9">
            <v>6.8099999999999994E-2</v>
          </cell>
          <cell r="F9">
            <v>8.9599999999999999E-2</v>
          </cell>
          <cell r="G9">
            <v>0.11360000000000001</v>
          </cell>
          <cell r="H9">
            <v>0.1399</v>
          </cell>
          <cell r="I9">
            <v>0.1686</v>
          </cell>
          <cell r="J9">
            <v>0.19939999999999999</v>
          </cell>
          <cell r="K9">
            <v>0.2324</v>
          </cell>
          <cell r="L9">
            <v>0.26740000000000003</v>
          </cell>
          <cell r="M9">
            <v>0.30459999999999998</v>
          </cell>
          <cell r="N9">
            <v>0.34360000000000002</v>
          </cell>
          <cell r="O9">
            <v>0.38469999999999999</v>
          </cell>
          <cell r="P9">
            <v>0.42770000000000002</v>
          </cell>
          <cell r="Q9">
            <v>0.47260000000000002</v>
          </cell>
          <cell r="R9">
            <v>0.51929999999999998</v>
          </cell>
          <cell r="S9">
            <v>0.56789999999999996</v>
          </cell>
          <cell r="T9">
            <v>0.61829999999999996</v>
          </cell>
          <cell r="U9">
            <v>0.67059999999999997</v>
          </cell>
          <cell r="V9">
            <v>0.72460000000000002</v>
          </cell>
          <cell r="W9">
            <v>0.78049999999999997</v>
          </cell>
          <cell r="X9">
            <v>0.83819999999999995</v>
          </cell>
          <cell r="Y9">
            <v>0.89759999999999995</v>
          </cell>
          <cell r="Z9">
            <v>0.95889999999999997</v>
          </cell>
          <cell r="AA9">
            <v>1.0219</v>
          </cell>
          <cell r="AB9">
            <v>1.0867</v>
          </cell>
          <cell r="AC9">
            <v>1.1534</v>
          </cell>
          <cell r="AD9">
            <v>1.2218</v>
          </cell>
          <cell r="AE9">
            <v>1.2921</v>
          </cell>
          <cell r="AF9">
            <v>1.3642000000000001</v>
          </cell>
          <cell r="AG9">
            <v>1.4381999999999999</v>
          </cell>
          <cell r="AH9">
            <v>1.514</v>
          </cell>
          <cell r="AI9">
            <v>1.5915999999999999</v>
          </cell>
          <cell r="AJ9">
            <v>1.6712</v>
          </cell>
          <cell r="AK9">
            <v>1.7525999999999999</v>
          </cell>
          <cell r="AL9">
            <v>1.8360000000000001</v>
          </cell>
          <cell r="AM9">
            <v>1.9213</v>
          </cell>
          <cell r="AN9">
            <v>2.0085000000000002</v>
          </cell>
          <cell r="AO9">
            <v>2.0977999999999999</v>
          </cell>
          <cell r="AP9">
            <v>2.1890000000000001</v>
          </cell>
          <cell r="AQ9">
            <v>2.2823000000000002</v>
          </cell>
          <cell r="AR9">
            <v>2.3776000000000002</v>
          </cell>
          <cell r="AS9">
            <v>2.4750000000000001</v>
          </cell>
          <cell r="AT9">
            <v>2.5745</v>
          </cell>
          <cell r="AU9">
            <v>2.6762000000000001</v>
          </cell>
          <cell r="AV9">
            <v>2.78</v>
          </cell>
          <cell r="AW9">
            <v>2.8860000000000001</v>
          </cell>
        </row>
        <row r="10">
          <cell r="B10">
            <v>2.1299999999999999E-2</v>
          </cell>
          <cell r="C10">
            <v>3.5700000000000003E-2</v>
          </cell>
          <cell r="D10">
            <v>5.3400000000000003E-2</v>
          </cell>
          <cell r="E10">
            <v>7.3999999999999996E-2</v>
          </cell>
          <cell r="F10">
            <v>9.74E-2</v>
          </cell>
          <cell r="G10">
            <v>0.1235</v>
          </cell>
          <cell r="H10">
            <v>0.1522</v>
          </cell>
          <cell r="I10">
            <v>0.18340000000000001</v>
          </cell>
          <cell r="J10">
            <v>0.217</v>
          </cell>
          <cell r="K10">
            <v>0.25290000000000001</v>
          </cell>
          <cell r="L10">
            <v>0.29110000000000003</v>
          </cell>
          <cell r="M10">
            <v>0.33150000000000002</v>
          </cell>
          <cell r="N10">
            <v>0.37409999999999999</v>
          </cell>
          <cell r="O10">
            <v>0.41880000000000001</v>
          </cell>
          <cell r="P10">
            <v>0.46560000000000001</v>
          </cell>
          <cell r="Q10">
            <v>0.51449999999999996</v>
          </cell>
          <cell r="R10">
            <v>0.56530000000000002</v>
          </cell>
          <cell r="S10">
            <v>0.61819999999999997</v>
          </cell>
          <cell r="T10">
            <v>0.67300000000000004</v>
          </cell>
          <cell r="U10">
            <v>0.7298</v>
          </cell>
          <cell r="V10">
            <v>0.78849999999999998</v>
          </cell>
          <cell r="W10">
            <v>0.84909999999999997</v>
          </cell>
          <cell r="X10">
            <v>0.91169999999999995</v>
          </cell>
          <cell r="Y10">
            <v>0.97609999999999997</v>
          </cell>
          <cell r="Z10">
            <v>1.0425</v>
          </cell>
          <cell r="AA10">
            <v>1.1108</v>
          </cell>
          <cell r="AB10">
            <v>1.1809000000000001</v>
          </cell>
          <cell r="AC10">
            <v>1.2528999999999999</v>
          </cell>
          <cell r="AD10">
            <v>1.3269</v>
          </cell>
          <cell r="AE10">
            <v>1.4027000000000001</v>
          </cell>
          <cell r="AF10">
            <v>1.4803999999999999</v>
          </cell>
          <cell r="AG10">
            <v>1.5601</v>
          </cell>
          <cell r="AH10">
            <v>1.6416999999999999</v>
          </cell>
          <cell r="AI10">
            <v>1.7252000000000001</v>
          </cell>
          <cell r="AJ10">
            <v>1.8106</v>
          </cell>
          <cell r="AK10">
            <v>1.8979999999999999</v>
          </cell>
          <cell r="AL10">
            <v>1.9873000000000001</v>
          </cell>
          <cell r="AM10">
            <v>2.0787</v>
          </cell>
          <cell r="AN10">
            <v>2.1720000000000002</v>
          </cell>
          <cell r="AO10">
            <v>2.2673999999999999</v>
          </cell>
          <cell r="AP10">
            <v>2.3647999999999998</v>
          </cell>
          <cell r="AQ10">
            <v>2.4641999999999999</v>
          </cell>
          <cell r="AR10">
            <v>2.5657000000000001</v>
          </cell>
          <cell r="AS10">
            <v>2.6692999999999998</v>
          </cell>
          <cell r="AT10">
            <v>2.7751000000000001</v>
          </cell>
          <cell r="AU10">
            <v>2.8828999999999998</v>
          </cell>
          <cell r="AV10">
            <v>2.9929000000000001</v>
          </cell>
          <cell r="AW10">
            <v>3.1052</v>
          </cell>
        </row>
        <row r="11">
          <cell r="B11">
            <v>2.29E-2</v>
          </cell>
          <cell r="C11">
            <v>3.8600000000000002E-2</v>
          </cell>
          <cell r="D11">
            <v>5.7599999999999998E-2</v>
          </cell>
          <cell r="E11">
            <v>7.9899999999999999E-2</v>
          </cell>
          <cell r="F11">
            <v>0.1052</v>
          </cell>
          <cell r="G11">
            <v>0.13339999999999999</v>
          </cell>
          <cell r="H11">
            <v>0.16450000000000001</v>
          </cell>
          <cell r="I11">
            <v>0.19819999999999999</v>
          </cell>
          <cell r="J11">
            <v>0.2346</v>
          </cell>
          <cell r="K11">
            <v>0.27350000000000002</v>
          </cell>
          <cell r="L11">
            <v>0.31480000000000002</v>
          </cell>
          <cell r="M11">
            <v>0.35859999999999997</v>
          </cell>
          <cell r="N11">
            <v>0.4047</v>
          </cell>
          <cell r="O11">
            <v>0.4531</v>
          </cell>
          <cell r="P11">
            <v>0.50370000000000004</v>
          </cell>
          <cell r="Q11">
            <v>0.55649999999999999</v>
          </cell>
          <cell r="R11">
            <v>0.61150000000000004</v>
          </cell>
          <cell r="S11">
            <v>0.66869999999999996</v>
          </cell>
          <cell r="T11">
            <v>0.72799999999999998</v>
          </cell>
          <cell r="U11">
            <v>0.7893</v>
          </cell>
          <cell r="V11">
            <v>0.85270000000000001</v>
          </cell>
          <cell r="W11">
            <v>0.91820000000000002</v>
          </cell>
          <cell r="X11">
            <v>0.98570000000000002</v>
          </cell>
          <cell r="Y11">
            <v>1.0552999999999999</v>
          </cell>
          <cell r="Z11">
            <v>1.1268</v>
          </cell>
          <cell r="AA11">
            <v>1.2002999999999999</v>
          </cell>
          <cell r="AB11">
            <v>1.2759</v>
          </cell>
          <cell r="AC11">
            <v>1.3533999999999999</v>
          </cell>
          <cell r="AD11">
            <v>1.4329000000000001</v>
          </cell>
          <cell r="AE11">
            <v>1.5144</v>
          </cell>
          <cell r="AF11">
            <v>1.5979000000000001</v>
          </cell>
          <cell r="AG11">
            <v>1.6834</v>
          </cell>
          <cell r="AH11">
            <v>1.7708999999999999</v>
          </cell>
          <cell r="AI11">
            <v>1.8603000000000001</v>
          </cell>
          <cell r="AJ11">
            <v>1.9518</v>
          </cell>
          <cell r="AK11">
            <v>2.0453000000000001</v>
          </cell>
          <cell r="AL11">
            <v>2.1408</v>
          </cell>
          <cell r="AM11">
            <v>2.2383999999999999</v>
          </cell>
          <cell r="AN11">
            <v>2.3380000000000001</v>
          </cell>
          <cell r="AO11">
            <v>2.4397000000000002</v>
          </cell>
          <cell r="AP11">
            <v>2.5434000000000001</v>
          </cell>
          <cell r="AQ11">
            <v>2.6492</v>
          </cell>
          <cell r="AR11">
            <v>2.7570999999999999</v>
          </cell>
          <cell r="AS11">
            <v>2.8672</v>
          </cell>
          <cell r="AT11">
            <v>2.9794</v>
          </cell>
          <cell r="AU11">
            <v>3.0937000000000001</v>
          </cell>
          <cell r="AV11">
            <v>3.2103000000000002</v>
          </cell>
          <cell r="AW11">
            <v>3.3290000000000002</v>
          </cell>
        </row>
        <row r="12">
          <cell r="B12">
            <v>2.46E-2</v>
          </cell>
          <cell r="C12">
            <v>4.1399999999999999E-2</v>
          </cell>
          <cell r="D12">
            <v>6.1800000000000001E-2</v>
          </cell>
          <cell r="E12">
            <v>8.5800000000000001E-2</v>
          </cell>
          <cell r="F12">
            <v>0.113</v>
          </cell>
          <cell r="G12">
            <v>0.1434</v>
          </cell>
          <cell r="H12">
            <v>0.17680000000000001</v>
          </cell>
          <cell r="I12">
            <v>0.21310000000000001</v>
          </cell>
          <cell r="J12">
            <v>0.25219999999999998</v>
          </cell>
          <cell r="K12">
            <v>0.29409999999999997</v>
          </cell>
          <cell r="L12">
            <v>0.33860000000000001</v>
          </cell>
          <cell r="M12">
            <v>0.38569999999999999</v>
          </cell>
          <cell r="N12">
            <v>0.43530000000000002</v>
          </cell>
          <cell r="O12">
            <v>0.4874</v>
          </cell>
          <cell r="P12">
            <v>0.54190000000000005</v>
          </cell>
          <cell r="Q12">
            <v>0.5988</v>
          </cell>
          <cell r="R12">
            <v>0.65800000000000003</v>
          </cell>
          <cell r="S12">
            <v>0.71940000000000004</v>
          </cell>
          <cell r="T12">
            <v>0.78320000000000001</v>
          </cell>
          <cell r="U12">
            <v>0.84909999999999997</v>
          </cell>
          <cell r="V12">
            <v>0.9173</v>
          </cell>
          <cell r="W12">
            <v>0.98770000000000002</v>
          </cell>
          <cell r="X12">
            <v>1.0602</v>
          </cell>
          <cell r="Y12">
            <v>1.1348</v>
          </cell>
          <cell r="Z12">
            <v>1.2116</v>
          </cell>
          <cell r="AA12">
            <v>1.2905</v>
          </cell>
          <cell r="AB12">
            <v>1.3714999999999999</v>
          </cell>
          <cell r="AC12">
            <v>1.4545999999999999</v>
          </cell>
          <cell r="AD12">
            <v>1.5398000000000001</v>
          </cell>
          <cell r="AE12">
            <v>1.6271</v>
          </cell>
          <cell r="AF12">
            <v>1.7163999999999999</v>
          </cell>
          <cell r="AG12">
            <v>1.8078000000000001</v>
          </cell>
          <cell r="AH12">
            <v>1.9013</v>
          </cell>
          <cell r="AI12">
            <v>1.9968999999999999</v>
          </cell>
          <cell r="AJ12">
            <v>2.0945</v>
          </cell>
          <cell r="AK12">
            <v>2.1943000000000001</v>
          </cell>
          <cell r="AL12">
            <v>2.2961</v>
          </cell>
          <cell r="AM12">
            <v>2.4</v>
          </cell>
          <cell r="AN12">
            <v>2.5061</v>
          </cell>
          <cell r="AO12">
            <v>2.6141999999999999</v>
          </cell>
          <cell r="AP12">
            <v>2.7244999999999999</v>
          </cell>
          <cell r="AQ12">
            <v>2.8369</v>
          </cell>
          <cell r="AR12">
            <v>2.9514</v>
          </cell>
          <cell r="AS12">
            <v>3.0680999999999998</v>
          </cell>
          <cell r="AT12">
            <v>3.1869999999999998</v>
          </cell>
          <cell r="AU12">
            <v>3.3079999999999998</v>
          </cell>
          <cell r="AV12">
            <v>3.4312999999999998</v>
          </cell>
          <cell r="AW12">
            <v>3.5568</v>
          </cell>
        </row>
        <row r="13">
          <cell r="B13">
            <v>2.63E-2</v>
          </cell>
          <cell r="C13">
            <v>4.4200000000000003E-2</v>
          </cell>
          <cell r="D13">
            <v>6.6100000000000006E-2</v>
          </cell>
          <cell r="E13">
            <v>9.1700000000000004E-2</v>
          </cell>
          <cell r="F13">
            <v>0.1208</v>
          </cell>
          <cell r="G13">
            <v>0.15329999999999999</v>
          </cell>
          <cell r="H13">
            <v>0.18909999999999999</v>
          </cell>
          <cell r="I13">
            <v>0.22800000000000001</v>
          </cell>
          <cell r="J13">
            <v>0.26989999999999997</v>
          </cell>
          <cell r="K13">
            <v>0.31469999999999998</v>
          </cell>
          <cell r="L13">
            <v>0.3624</v>
          </cell>
          <cell r="M13">
            <v>0.41289999999999999</v>
          </cell>
          <cell r="N13">
            <v>0.46600000000000003</v>
          </cell>
          <cell r="O13">
            <v>0.52180000000000004</v>
          </cell>
          <cell r="P13">
            <v>0.58020000000000005</v>
          </cell>
          <cell r="Q13">
            <v>0.6411</v>
          </cell>
          <cell r="R13">
            <v>0.70450000000000002</v>
          </cell>
          <cell r="S13">
            <v>0.77029999999999998</v>
          </cell>
          <cell r="T13">
            <v>0.83860000000000001</v>
          </cell>
          <cell r="U13">
            <v>0.90920000000000001</v>
          </cell>
          <cell r="V13">
            <v>0.98219999999999996</v>
          </cell>
          <cell r="W13">
            <v>1.0573999999999999</v>
          </cell>
          <cell r="X13">
            <v>1.135</v>
          </cell>
          <cell r="Y13">
            <v>1.2149000000000001</v>
          </cell>
          <cell r="Z13">
            <v>1.2968999999999999</v>
          </cell>
          <cell r="AA13">
            <v>1.3812</v>
          </cell>
          <cell r="AB13">
            <v>1.4678</v>
          </cell>
          <cell r="AC13">
            <v>1.5565</v>
          </cell>
          <cell r="AD13">
            <v>1.6474</v>
          </cell>
          <cell r="AE13">
            <v>1.7404999999999999</v>
          </cell>
          <cell r="AF13">
            <v>1.8358000000000001</v>
          </cell>
          <cell r="AG13">
            <v>1.9333</v>
          </cell>
          <cell r="AH13">
            <v>2.0329000000000002</v>
          </cell>
          <cell r="AI13">
            <v>2.1345999999999998</v>
          </cell>
          <cell r="AJ13">
            <v>2.2385999999999999</v>
          </cell>
          <cell r="AK13">
            <v>2.3447</v>
          </cell>
          <cell r="AL13">
            <v>2.4529000000000001</v>
          </cell>
          <cell r="AM13">
            <v>2.5632999999999999</v>
          </cell>
          <cell r="AN13">
            <v>2.6758999999999999</v>
          </cell>
          <cell r="AO13">
            <v>2.7907000000000002</v>
          </cell>
          <cell r="AP13">
            <v>2.9076</v>
          </cell>
          <cell r="AQ13">
            <v>3.0266999999999999</v>
          </cell>
          <cell r="AR13">
            <v>3.1480999999999999</v>
          </cell>
          <cell r="AS13">
            <v>3.2715999999999998</v>
          </cell>
          <cell r="AT13">
            <v>3.3973</v>
          </cell>
          <cell r="AU13">
            <v>3.5253000000000001</v>
          </cell>
          <cell r="AV13">
            <v>3.6555</v>
          </cell>
          <cell r="AW13">
            <v>3.7879999999999998</v>
          </cell>
        </row>
        <row r="14">
          <cell r="B14">
            <v>2.8000000000000001E-2</v>
          </cell>
          <cell r="C14">
            <v>4.7E-2</v>
          </cell>
          <cell r="D14">
            <v>7.0300000000000001E-2</v>
          </cell>
          <cell r="E14">
            <v>9.7600000000000006E-2</v>
          </cell>
          <cell r="F14">
            <v>0.12870000000000001</v>
          </cell>
          <cell r="G14">
            <v>0.1633</v>
          </cell>
          <cell r="H14">
            <v>0.2014</v>
          </cell>
          <cell r="I14">
            <v>0.2429</v>
          </cell>
          <cell r="J14">
            <v>0.28760000000000002</v>
          </cell>
          <cell r="K14">
            <v>0.33539999999999998</v>
          </cell>
          <cell r="L14">
            <v>0.38629999999999998</v>
          </cell>
          <cell r="M14">
            <v>0.44009999999999999</v>
          </cell>
          <cell r="N14">
            <v>0.49680000000000002</v>
          </cell>
          <cell r="O14">
            <v>0.55630000000000002</v>
          </cell>
          <cell r="P14">
            <v>0.61860000000000004</v>
          </cell>
          <cell r="Q14">
            <v>0.6835</v>
          </cell>
          <cell r="R14">
            <v>0.75119999999999998</v>
          </cell>
          <cell r="S14">
            <v>0.82140000000000002</v>
          </cell>
          <cell r="T14">
            <v>0.89419999999999999</v>
          </cell>
          <cell r="U14">
            <v>0.96950000000000003</v>
          </cell>
          <cell r="V14">
            <v>1.0472999999999999</v>
          </cell>
          <cell r="W14">
            <v>1.1274999999999999</v>
          </cell>
          <cell r="X14">
            <v>1.2101999999999999</v>
          </cell>
          <cell r="Y14">
            <v>1.2951999999999999</v>
          </cell>
          <cell r="Z14">
            <v>1.3826000000000001</v>
          </cell>
          <cell r="AA14">
            <v>1.4723999999999999</v>
          </cell>
          <cell r="AB14">
            <v>1.5645</v>
          </cell>
          <cell r="AC14">
            <v>1.659</v>
          </cell>
          <cell r="AD14">
            <v>1.7557</v>
          </cell>
          <cell r="AE14">
            <v>1.8547</v>
          </cell>
          <cell r="AF14">
            <v>1.956</v>
          </cell>
          <cell r="AG14">
            <v>2.0594999999999999</v>
          </cell>
          <cell r="AH14">
            <v>2.1652999999999998</v>
          </cell>
          <cell r="AI14">
            <v>2.2734000000000001</v>
          </cell>
          <cell r="AJ14">
            <v>2.3837000000000002</v>
          </cell>
          <cell r="AK14">
            <v>2.4963000000000002</v>
          </cell>
          <cell r="AL14">
            <v>2.6110000000000002</v>
          </cell>
          <cell r="AM14">
            <v>2.7281</v>
          </cell>
          <cell r="AN14">
            <v>2.8473000000000002</v>
          </cell>
          <cell r="AO14">
            <v>2.9687999999999999</v>
          </cell>
          <cell r="AP14">
            <v>3.0926</v>
          </cell>
          <cell r="AQ14">
            <v>3.2185999999999999</v>
          </cell>
          <cell r="AR14">
            <v>3.3468</v>
          </cell>
          <cell r="AS14">
            <v>3.4773000000000001</v>
          </cell>
          <cell r="AT14">
            <v>3.6101000000000001</v>
          </cell>
          <cell r="AU14">
            <v>3.7450999999999999</v>
          </cell>
          <cell r="AV14">
            <v>3.8824999999999998</v>
          </cell>
          <cell r="AW14">
            <v>4.0221</v>
          </cell>
        </row>
        <row r="15">
          <cell r="B15">
            <v>2.9600000000000001E-2</v>
          </cell>
          <cell r="C15">
            <v>4.99E-2</v>
          </cell>
          <cell r="D15">
            <v>7.46E-2</v>
          </cell>
          <cell r="E15">
            <v>0.10349999999999999</v>
          </cell>
          <cell r="F15">
            <v>0.13650000000000001</v>
          </cell>
          <cell r="G15">
            <v>0.17330000000000001</v>
          </cell>
          <cell r="H15">
            <v>0.21379999999999999</v>
          </cell>
          <cell r="I15">
            <v>0.25779999999999997</v>
          </cell>
          <cell r="J15">
            <v>0.30530000000000002</v>
          </cell>
          <cell r="K15">
            <v>0.35610000000000003</v>
          </cell>
          <cell r="L15">
            <v>0.41010000000000002</v>
          </cell>
          <cell r="M15">
            <v>0.46729999999999999</v>
          </cell>
          <cell r="N15">
            <v>0.52759999999999996</v>
          </cell>
          <cell r="O15">
            <v>0.59079999999999999</v>
          </cell>
          <cell r="P15">
            <v>0.65700000000000003</v>
          </cell>
          <cell r="Q15">
            <v>0.72609999999999997</v>
          </cell>
          <cell r="R15">
            <v>0.79790000000000005</v>
          </cell>
          <cell r="S15">
            <v>0.87260000000000004</v>
          </cell>
          <cell r="T15">
            <v>0.94989999999999997</v>
          </cell>
          <cell r="U15">
            <v>1.0299</v>
          </cell>
          <cell r="V15">
            <v>1.1125</v>
          </cell>
          <cell r="W15">
            <v>1.1978</v>
          </cell>
          <cell r="X15">
            <v>1.2856000000000001</v>
          </cell>
          <cell r="Y15">
            <v>1.3758999999999999</v>
          </cell>
          <cell r="Z15">
            <v>1.4686999999999999</v>
          </cell>
          <cell r="AA15">
            <v>1.5640000000000001</v>
          </cell>
          <cell r="AB15">
            <v>1.6617</v>
          </cell>
          <cell r="AC15">
            <v>1.7619</v>
          </cell>
          <cell r="AD15">
            <v>1.8645</v>
          </cell>
          <cell r="AE15">
            <v>1.9695</v>
          </cell>
          <cell r="AF15">
            <v>2.0768</v>
          </cell>
          <cell r="AG15">
            <v>2.1865999999999999</v>
          </cell>
          <cell r="AH15">
            <v>2.2986</v>
          </cell>
          <cell r="AI15">
            <v>2.4131</v>
          </cell>
          <cell r="AJ15">
            <v>2.5297999999999998</v>
          </cell>
          <cell r="AK15">
            <v>2.6488999999999998</v>
          </cell>
          <cell r="AL15">
            <v>2.7703000000000002</v>
          </cell>
          <cell r="AM15">
            <v>2.8940999999999999</v>
          </cell>
          <cell r="AN15">
            <v>3.0200999999999998</v>
          </cell>
          <cell r="AO15">
            <v>3.1484999999999999</v>
          </cell>
          <cell r="AP15">
            <v>3.2791000000000001</v>
          </cell>
          <cell r="AQ15">
            <v>3.4121000000000001</v>
          </cell>
          <cell r="AR15">
            <v>3.5474000000000001</v>
          </cell>
          <cell r="AS15">
            <v>3.6850000000000001</v>
          </cell>
          <cell r="AT15">
            <v>3.8250000000000002</v>
          </cell>
          <cell r="AU15">
            <v>3.9672000000000001</v>
          </cell>
          <cell r="AV15">
            <v>4.1117999999999997</v>
          </cell>
          <cell r="AW15">
            <v>4.2587000000000002</v>
          </cell>
        </row>
        <row r="16">
          <cell r="B16">
            <v>3.1300000000000001E-2</v>
          </cell>
          <cell r="C16">
            <v>5.2699999999999997E-2</v>
          </cell>
          <cell r="D16">
            <v>7.8799999999999995E-2</v>
          </cell>
          <cell r="E16">
            <v>0.1094</v>
          </cell>
          <cell r="F16">
            <v>0.14430000000000001</v>
          </cell>
          <cell r="G16">
            <v>0.1832</v>
          </cell>
          <cell r="H16">
            <v>0.2261</v>
          </cell>
          <cell r="I16">
            <v>0.2727</v>
          </cell>
          <cell r="J16">
            <v>0.32300000000000001</v>
          </cell>
          <cell r="K16">
            <v>0.37680000000000002</v>
          </cell>
          <cell r="L16">
            <v>0.434</v>
          </cell>
          <cell r="M16">
            <v>0.49459999999999998</v>
          </cell>
          <cell r="N16">
            <v>0.55840000000000001</v>
          </cell>
          <cell r="O16">
            <v>0.62539999999999996</v>
          </cell>
          <cell r="P16">
            <v>0.69550000000000001</v>
          </cell>
          <cell r="Q16">
            <v>0.76870000000000005</v>
          </cell>
          <cell r="R16">
            <v>0.8448</v>
          </cell>
          <cell r="S16">
            <v>0.92379999999999995</v>
          </cell>
          <cell r="T16">
            <v>1.0058</v>
          </cell>
          <cell r="U16">
            <v>1.0905</v>
          </cell>
          <cell r="V16">
            <v>1.1779999999999999</v>
          </cell>
          <cell r="W16">
            <v>1.2683</v>
          </cell>
          <cell r="X16">
            <v>1.3612</v>
          </cell>
          <cell r="Y16">
            <v>1.4568000000000001</v>
          </cell>
          <cell r="Z16">
            <v>1.5550999999999999</v>
          </cell>
          <cell r="AA16">
            <v>1.6558999999999999</v>
          </cell>
          <cell r="AB16">
            <v>1.7593000000000001</v>
          </cell>
          <cell r="AC16">
            <v>1.8653</v>
          </cell>
          <cell r="AD16">
            <v>1.9738</v>
          </cell>
          <cell r="AE16">
            <v>2.0848</v>
          </cell>
          <cell r="AF16">
            <v>2.1983000000000001</v>
          </cell>
          <cell r="AG16">
            <v>2.3142</v>
          </cell>
          <cell r="AH16">
            <v>2.4327000000000001</v>
          </cell>
          <cell r="AI16">
            <v>2.5535000000000001</v>
          </cell>
          <cell r="AJ16">
            <v>2.6768000000000001</v>
          </cell>
          <cell r="AK16">
            <v>2.8025000000000002</v>
          </cell>
          <cell r="AL16">
            <v>2.9306000000000001</v>
          </cell>
          <cell r="AM16">
            <v>3.0611000000000002</v>
          </cell>
          <cell r="AN16">
            <v>3.1941000000000002</v>
          </cell>
          <cell r="AO16">
            <v>3.3294000000000001</v>
          </cell>
          <cell r="AP16">
            <v>3.4670999999999998</v>
          </cell>
          <cell r="AQ16">
            <v>3.6071</v>
          </cell>
          <cell r="AR16">
            <v>3.7496</v>
          </cell>
          <cell r="AS16">
            <v>3.8944000000000001</v>
          </cell>
          <cell r="AT16">
            <v>4.0415999999999999</v>
          </cell>
          <cell r="AU16">
            <v>4.1913</v>
          </cell>
          <cell r="AV16">
            <v>4.3432000000000004</v>
          </cell>
          <cell r="AW16">
            <v>4.4976000000000003</v>
          </cell>
        </row>
        <row r="17">
          <cell r="B17">
            <v>3.3000000000000002E-2</v>
          </cell>
          <cell r="C17">
            <v>5.5500000000000001E-2</v>
          </cell>
          <cell r="D17">
            <v>8.3099999999999993E-2</v>
          </cell>
          <cell r="E17">
            <v>0.1154</v>
          </cell>
          <cell r="F17">
            <v>0.15210000000000001</v>
          </cell>
          <cell r="G17">
            <v>0.19320000000000001</v>
          </cell>
          <cell r="H17">
            <v>0.2384</v>
          </cell>
          <cell r="I17">
            <v>0.28760000000000002</v>
          </cell>
          <cell r="J17">
            <v>0.3407</v>
          </cell>
          <cell r="K17">
            <v>0.39750000000000002</v>
          </cell>
          <cell r="L17">
            <v>0.45789999999999997</v>
          </cell>
          <cell r="M17">
            <v>0.52190000000000003</v>
          </cell>
          <cell r="N17">
            <v>0.58930000000000005</v>
          </cell>
          <cell r="O17">
            <v>0.66010000000000002</v>
          </cell>
          <cell r="P17">
            <v>0.73409999999999997</v>
          </cell>
          <cell r="Q17">
            <v>0.81130000000000002</v>
          </cell>
          <cell r="R17">
            <v>0.89170000000000005</v>
          </cell>
          <cell r="S17">
            <v>0.97519999999999996</v>
          </cell>
          <cell r="T17">
            <v>1.0617000000000001</v>
          </cell>
          <cell r="U17">
            <v>1.1512</v>
          </cell>
          <cell r="V17">
            <v>1.2436</v>
          </cell>
          <cell r="W17">
            <v>1.3389</v>
          </cell>
          <cell r="X17">
            <v>1.4370000000000001</v>
          </cell>
          <cell r="Y17">
            <v>1.538</v>
          </cell>
          <cell r="Z17">
            <v>1.6416999999999999</v>
          </cell>
          <cell r="AA17">
            <v>1.7481</v>
          </cell>
          <cell r="AB17">
            <v>1.8572</v>
          </cell>
          <cell r="AC17">
            <v>1.9690000000000001</v>
          </cell>
          <cell r="AD17">
            <v>2.0834999999999999</v>
          </cell>
          <cell r="AE17">
            <v>2.2006000000000001</v>
          </cell>
          <cell r="AF17">
            <v>2.3201999999999998</v>
          </cell>
          <cell r="AG17">
            <v>2.4424999999999999</v>
          </cell>
          <cell r="AH17">
            <v>2.5672999999999999</v>
          </cell>
          <cell r="AI17">
            <v>2.6945999999999999</v>
          </cell>
          <cell r="AJ17">
            <v>2.8245</v>
          </cell>
          <cell r="AK17">
            <v>2.9569000000000001</v>
          </cell>
          <cell r="AL17">
            <v>3.0918000000000001</v>
          </cell>
          <cell r="AM17">
            <v>3.2292000000000001</v>
          </cell>
          <cell r="AN17">
            <v>3.3691</v>
          </cell>
          <cell r="AO17">
            <v>3.5114000000000001</v>
          </cell>
          <cell r="AP17">
            <v>3.6562000000000001</v>
          </cell>
          <cell r="AQ17">
            <v>3.8035000000000001</v>
          </cell>
          <cell r="AR17">
            <v>3.9531999999999998</v>
          </cell>
          <cell r="AS17">
            <v>4.1052999999999997</v>
          </cell>
          <cell r="AT17">
            <v>4.26</v>
          </cell>
          <cell r="AU17">
            <v>4.4169999999999998</v>
          </cell>
          <cell r="AV17">
            <v>4.5765000000000002</v>
          </cell>
          <cell r="AW17">
            <v>4.7385000000000002</v>
          </cell>
        </row>
        <row r="18">
          <cell r="B18">
            <v>3.4700000000000002E-2</v>
          </cell>
          <cell r="C18">
            <v>5.8400000000000001E-2</v>
          </cell>
          <cell r="D18">
            <v>8.7300000000000003E-2</v>
          </cell>
          <cell r="E18">
            <v>0.12130000000000001</v>
          </cell>
          <cell r="F18">
            <v>0.16</v>
          </cell>
          <cell r="G18">
            <v>0.20319999999999999</v>
          </cell>
          <cell r="H18">
            <v>0.25080000000000002</v>
          </cell>
          <cell r="I18">
            <v>0.30259999999999998</v>
          </cell>
          <cell r="J18">
            <v>0.3584</v>
          </cell>
          <cell r="K18">
            <v>0.41820000000000002</v>
          </cell>
          <cell r="L18">
            <v>0.4819</v>
          </cell>
          <cell r="M18">
            <v>0.54920000000000002</v>
          </cell>
          <cell r="N18">
            <v>0.62019999999999997</v>
          </cell>
          <cell r="O18">
            <v>0.69469999999999998</v>
          </cell>
          <cell r="P18">
            <v>0.77270000000000005</v>
          </cell>
          <cell r="Q18">
            <v>0.85409999999999997</v>
          </cell>
          <cell r="R18">
            <v>0.93879999999999997</v>
          </cell>
          <cell r="S18">
            <v>1.0266999999999999</v>
          </cell>
          <cell r="T18">
            <v>1.1177999999999999</v>
          </cell>
          <cell r="U18">
            <v>1.212</v>
          </cell>
          <cell r="V18">
            <v>1.3093999999999999</v>
          </cell>
          <cell r="W18">
            <v>1.4097</v>
          </cell>
          <cell r="X18">
            <v>1.5130999999999999</v>
          </cell>
          <cell r="Y18">
            <v>1.6194</v>
          </cell>
          <cell r="Z18">
            <v>1.7284999999999999</v>
          </cell>
          <cell r="AA18">
            <v>1.8406</v>
          </cell>
          <cell r="AB18">
            <v>1.9555</v>
          </cell>
          <cell r="AC18">
            <v>2.0731000000000002</v>
          </cell>
          <cell r="AD18">
            <v>2.1936</v>
          </cell>
          <cell r="AE18">
            <v>2.3168000000000002</v>
          </cell>
          <cell r="AF18">
            <v>2.4426000000000001</v>
          </cell>
          <cell r="AG18">
            <v>2.5712000000000002</v>
          </cell>
          <cell r="AH18">
            <v>2.7025000000000001</v>
          </cell>
          <cell r="AI18">
            <v>2.8363999999999998</v>
          </cell>
          <cell r="AJ18">
            <v>2.9729000000000001</v>
          </cell>
          <cell r="AK18">
            <v>3.1120000000000001</v>
          </cell>
          <cell r="AL18">
            <v>3.2538</v>
          </cell>
          <cell r="AM18">
            <v>3.3980999999999999</v>
          </cell>
          <cell r="AN18">
            <v>3.5449999999999999</v>
          </cell>
          <cell r="AO18">
            <v>3.6943999999999999</v>
          </cell>
          <cell r="AP18">
            <v>3.8464</v>
          </cell>
          <cell r="AQ18">
            <v>4.0010000000000003</v>
          </cell>
          <cell r="AR18">
            <v>4.1580000000000004</v>
          </cell>
          <cell r="AS18">
            <v>4.3175999999999997</v>
          </cell>
          <cell r="AT18">
            <v>4.4797000000000002</v>
          </cell>
          <cell r="AU18">
            <v>4.6443000000000003</v>
          </cell>
          <cell r="AV18">
            <v>4.8113999999999999</v>
          </cell>
          <cell r="AW18">
            <v>4.9810999999999996</v>
          </cell>
        </row>
        <row r="19">
          <cell r="B19">
            <v>3.6299999999999999E-2</v>
          </cell>
          <cell r="C19">
            <v>6.1199999999999997E-2</v>
          </cell>
          <cell r="D19">
            <v>9.1600000000000001E-2</v>
          </cell>
          <cell r="E19">
            <v>0.12720000000000001</v>
          </cell>
          <cell r="F19">
            <v>0.1678</v>
          </cell>
          <cell r="G19">
            <v>0.2132</v>
          </cell>
          <cell r="H19">
            <v>0.2631</v>
          </cell>
          <cell r="I19">
            <v>0.3175</v>
          </cell>
          <cell r="J19">
            <v>0.37619999999999998</v>
          </cell>
          <cell r="K19">
            <v>0.439</v>
          </cell>
          <cell r="L19">
            <v>0.50580000000000003</v>
          </cell>
          <cell r="M19">
            <v>0.5766</v>
          </cell>
          <cell r="N19">
            <v>0.65110000000000001</v>
          </cell>
          <cell r="O19">
            <v>0.72940000000000005</v>
          </cell>
          <cell r="P19">
            <v>0.81140000000000001</v>
          </cell>
          <cell r="Q19">
            <v>0.89690000000000003</v>
          </cell>
          <cell r="R19">
            <v>0.98580000000000001</v>
          </cell>
          <cell r="S19">
            <v>1.0782</v>
          </cell>
          <cell r="T19">
            <v>1.1739999999999999</v>
          </cell>
          <cell r="U19">
            <v>1.2729999999999999</v>
          </cell>
          <cell r="V19">
            <v>1.3752</v>
          </cell>
          <cell r="W19">
            <v>1.4806999999999999</v>
          </cell>
          <cell r="X19">
            <v>1.5892999999999999</v>
          </cell>
          <cell r="Y19">
            <v>1.7009000000000001</v>
          </cell>
          <cell r="Z19">
            <v>1.8156000000000001</v>
          </cell>
          <cell r="AA19">
            <v>1.9333</v>
          </cell>
          <cell r="AB19">
            <v>2.0539000000000001</v>
          </cell>
          <cell r="AC19">
            <v>2.1775000000000002</v>
          </cell>
          <cell r="AD19">
            <v>2.3039999999999998</v>
          </cell>
          <cell r="AE19">
            <v>2.4333</v>
          </cell>
          <cell r="AF19">
            <v>2.5655000000000001</v>
          </cell>
          <cell r="AG19">
            <v>2.7004000000000001</v>
          </cell>
          <cell r="AH19">
            <v>2.8382000000000001</v>
          </cell>
          <cell r="AI19">
            <v>2.9786999999999999</v>
          </cell>
          <cell r="AJ19">
            <v>3.1219000000000001</v>
          </cell>
          <cell r="AK19">
            <v>3.2677999999999998</v>
          </cell>
          <cell r="AL19">
            <v>3.4165000000000001</v>
          </cell>
          <cell r="AM19">
            <v>3.5678000000000001</v>
          </cell>
          <cell r="AN19">
            <v>3.7216999999999998</v>
          </cell>
          <cell r="AO19">
            <v>3.8784000000000001</v>
          </cell>
          <cell r="AP19">
            <v>4.0376000000000003</v>
          </cell>
          <cell r="AQ19">
            <v>4.1994999999999996</v>
          </cell>
          <cell r="AR19">
            <v>4.3639999999999999</v>
          </cell>
          <cell r="AS19">
            <v>4.5309999999999997</v>
          </cell>
          <cell r="AT19">
            <v>4.7007000000000003</v>
          </cell>
          <cell r="AU19">
            <v>4.8730000000000002</v>
          </cell>
          <cell r="AV19">
            <v>5.0477999999999996</v>
          </cell>
          <cell r="AW19">
            <v>5.2252999999999998</v>
          </cell>
        </row>
        <row r="20">
          <cell r="B20">
            <v>3.7999999999999999E-2</v>
          </cell>
          <cell r="C20">
            <v>6.4000000000000001E-2</v>
          </cell>
          <cell r="D20">
            <v>9.5799999999999996E-2</v>
          </cell>
          <cell r="E20">
            <v>0.1331</v>
          </cell>
          <cell r="F20">
            <v>0.17560000000000001</v>
          </cell>
          <cell r="G20">
            <v>0.22320000000000001</v>
          </cell>
          <cell r="H20">
            <v>0.27550000000000002</v>
          </cell>
          <cell r="I20">
            <v>0.33250000000000002</v>
          </cell>
          <cell r="J20">
            <v>0.39389999999999997</v>
          </cell>
          <cell r="K20">
            <v>0.4597</v>
          </cell>
          <cell r="L20">
            <v>0.52980000000000005</v>
          </cell>
          <cell r="M20">
            <v>0.60389999999999999</v>
          </cell>
          <cell r="N20">
            <v>0.68210000000000004</v>
          </cell>
          <cell r="O20">
            <v>0.76419999999999999</v>
          </cell>
          <cell r="P20">
            <v>0.85009999999999997</v>
          </cell>
          <cell r="Q20">
            <v>0.93969999999999998</v>
          </cell>
          <cell r="R20">
            <v>1.0329999999999999</v>
          </cell>
          <cell r="S20">
            <v>1.1297999999999999</v>
          </cell>
          <cell r="T20">
            <v>1.2302</v>
          </cell>
          <cell r="U20">
            <v>1.3340000000000001</v>
          </cell>
          <cell r="V20">
            <v>1.4412</v>
          </cell>
          <cell r="W20">
            <v>1.5518000000000001</v>
          </cell>
          <cell r="X20">
            <v>1.6656</v>
          </cell>
          <cell r="Y20">
            <v>1.7826</v>
          </cell>
          <cell r="Z20">
            <v>1.9028</v>
          </cell>
          <cell r="AA20">
            <v>2.0261999999999998</v>
          </cell>
          <cell r="AB20">
            <v>2.1526999999999998</v>
          </cell>
          <cell r="AC20">
            <v>2.2822</v>
          </cell>
          <cell r="AD20">
            <v>2.4146999999999998</v>
          </cell>
          <cell r="AE20">
            <v>2.5501999999999998</v>
          </cell>
          <cell r="AF20">
            <v>2.6886000000000001</v>
          </cell>
          <cell r="AG20">
            <v>2.83</v>
          </cell>
          <cell r="AH20">
            <v>2.9742999999999999</v>
          </cell>
          <cell r="AI20">
            <v>3.1214</v>
          </cell>
          <cell r="AJ20">
            <v>3.2713999999999999</v>
          </cell>
          <cell r="AK20">
            <v>3.4241999999999999</v>
          </cell>
          <cell r="AL20">
            <v>3.5798000000000001</v>
          </cell>
          <cell r="AM20">
            <v>3.7381000000000002</v>
          </cell>
          <cell r="AN20">
            <v>3.8992</v>
          </cell>
          <cell r="AO20">
            <v>4.0631000000000004</v>
          </cell>
          <cell r="AP20">
            <v>4.2297000000000002</v>
          </cell>
          <cell r="AQ20">
            <v>4.3989000000000003</v>
          </cell>
          <cell r="AR20">
            <v>4.5709</v>
          </cell>
          <cell r="AS20">
            <v>4.7455999999999996</v>
          </cell>
          <cell r="AT20">
            <v>4.9229000000000003</v>
          </cell>
          <cell r="AU20">
            <v>5.1029</v>
          </cell>
          <cell r="AV20">
            <v>5.2854999999999999</v>
          </cell>
          <cell r="AW20">
            <v>5.4707999999999997</v>
          </cell>
        </row>
        <row r="21">
          <cell r="B21">
            <v>3.9699999999999999E-2</v>
          </cell>
          <cell r="C21">
            <v>6.6900000000000001E-2</v>
          </cell>
          <cell r="D21">
            <v>0.10009999999999999</v>
          </cell>
          <cell r="E21">
            <v>0.1391</v>
          </cell>
          <cell r="F21">
            <v>0.1835</v>
          </cell>
          <cell r="G21">
            <v>0.2331</v>
          </cell>
          <cell r="H21">
            <v>0.2878</v>
          </cell>
          <cell r="I21">
            <v>0.34739999999999999</v>
          </cell>
          <cell r="J21">
            <v>0.41170000000000001</v>
          </cell>
          <cell r="K21">
            <v>0.48049999999999998</v>
          </cell>
          <cell r="L21">
            <v>0.55369999999999997</v>
          </cell>
          <cell r="M21">
            <v>0.63129999999999997</v>
          </cell>
          <cell r="N21">
            <v>0.71309999999999996</v>
          </cell>
          <cell r="O21">
            <v>0.79890000000000005</v>
          </cell>
          <cell r="P21">
            <v>0.88880000000000003</v>
          </cell>
          <cell r="Q21">
            <v>0.98250000000000004</v>
          </cell>
          <cell r="R21">
            <v>1.0801000000000001</v>
          </cell>
          <cell r="S21">
            <v>1.1815</v>
          </cell>
          <cell r="T21">
            <v>1.2865</v>
          </cell>
          <cell r="U21">
            <v>1.3951</v>
          </cell>
          <cell r="V21">
            <v>1.5073000000000001</v>
          </cell>
          <cell r="W21">
            <v>1.623</v>
          </cell>
          <cell r="X21">
            <v>1.742</v>
          </cell>
          <cell r="Y21">
            <v>1.8645</v>
          </cell>
          <cell r="Z21">
            <v>1.9903</v>
          </cell>
          <cell r="AA21">
            <v>2.1193</v>
          </cell>
          <cell r="AB21">
            <v>2.2515999999999998</v>
          </cell>
          <cell r="AC21">
            <v>2.387</v>
          </cell>
          <cell r="AD21">
            <v>2.5255999999999998</v>
          </cell>
          <cell r="AE21">
            <v>2.6674000000000002</v>
          </cell>
          <cell r="AF21">
            <v>2.8121</v>
          </cell>
          <cell r="AG21">
            <v>2.96</v>
          </cell>
          <cell r="AH21">
            <v>3.1107999999999998</v>
          </cell>
          <cell r="AI21">
            <v>3.2646000000000002</v>
          </cell>
          <cell r="AJ21">
            <v>3.4214000000000002</v>
          </cell>
          <cell r="AK21">
            <v>3.581</v>
          </cell>
          <cell r="AL21">
            <v>3.7435999999999998</v>
          </cell>
          <cell r="AM21">
            <v>3.9091</v>
          </cell>
          <cell r="AN21">
            <v>4.0773999999999999</v>
          </cell>
          <cell r="AO21">
            <v>4.2484999999999999</v>
          </cell>
          <cell r="AP21">
            <v>4.4225000000000003</v>
          </cell>
          <cell r="AQ21">
            <v>4.5991999999999997</v>
          </cell>
          <cell r="AR21">
            <v>4.7788000000000004</v>
          </cell>
          <cell r="AS21">
            <v>4.9611000000000001</v>
          </cell>
          <cell r="AT21">
            <v>5.1460999999999997</v>
          </cell>
          <cell r="AU21">
            <v>5.3338999999999999</v>
          </cell>
          <cell r="AV21">
            <v>5.5244</v>
          </cell>
          <cell r="AW21">
            <v>5.7176</v>
          </cell>
        </row>
        <row r="22">
          <cell r="B22">
            <v>4.1399999999999999E-2</v>
          </cell>
          <cell r="C22">
            <v>6.9699999999999998E-2</v>
          </cell>
          <cell r="D22">
            <v>0.1043</v>
          </cell>
          <cell r="E22">
            <v>0.14499999999999999</v>
          </cell>
          <cell r="F22">
            <v>0.1913</v>
          </cell>
          <cell r="G22">
            <v>0.24310000000000001</v>
          </cell>
          <cell r="H22">
            <v>0.30020000000000002</v>
          </cell>
          <cell r="I22">
            <v>0.3624</v>
          </cell>
          <cell r="J22">
            <v>0.4294</v>
          </cell>
          <cell r="K22">
            <v>0.50129999999999997</v>
          </cell>
          <cell r="L22">
            <v>0.57769999999999999</v>
          </cell>
          <cell r="M22">
            <v>0.65869999999999995</v>
          </cell>
          <cell r="N22">
            <v>0.74409999999999998</v>
          </cell>
          <cell r="O22">
            <v>0.8337</v>
          </cell>
          <cell r="P22">
            <v>0.92749999999999999</v>
          </cell>
          <cell r="Q22">
            <v>1.0254000000000001</v>
          </cell>
          <cell r="R22">
            <v>1.1274</v>
          </cell>
          <cell r="S22">
            <v>1.2332000000000001</v>
          </cell>
          <cell r="T22">
            <v>1.3429</v>
          </cell>
          <cell r="U22">
            <v>1.4562999999999999</v>
          </cell>
          <cell r="V22">
            <v>1.5734999999999999</v>
          </cell>
          <cell r="W22">
            <v>1.6941999999999999</v>
          </cell>
          <cell r="X22">
            <v>1.8186</v>
          </cell>
          <cell r="Y22">
            <v>1.9464999999999999</v>
          </cell>
          <cell r="Z22">
            <v>2.0777999999999999</v>
          </cell>
          <cell r="AA22">
            <v>2.2126000000000001</v>
          </cell>
          <cell r="AB22">
            <v>2.3506999999999998</v>
          </cell>
          <cell r="AC22">
            <v>2.4921000000000002</v>
          </cell>
          <cell r="AD22">
            <v>2.6368</v>
          </cell>
          <cell r="AE22">
            <v>2.7848000000000002</v>
          </cell>
          <cell r="AF22">
            <v>2.9359000000000002</v>
          </cell>
          <cell r="AG22">
            <v>3.0901999999999998</v>
          </cell>
          <cell r="AH22">
            <v>3.2477</v>
          </cell>
          <cell r="AI22">
            <v>3.4081999999999999</v>
          </cell>
          <cell r="AJ22">
            <v>3.5718000000000001</v>
          </cell>
          <cell r="AK22">
            <v>3.7383999999999999</v>
          </cell>
          <cell r="AL22">
            <v>3.9079999999999999</v>
          </cell>
          <cell r="AM22">
            <v>4.0805999999999996</v>
          </cell>
          <cell r="AN22">
            <v>4.2561</v>
          </cell>
          <cell r="AO22">
            <v>4.4345999999999997</v>
          </cell>
          <cell r="AP22">
            <v>4.6159999999999997</v>
          </cell>
          <cell r="AQ22">
            <v>4.8003</v>
          </cell>
          <cell r="AR22">
            <v>4.9874000000000001</v>
          </cell>
          <cell r="AS22">
            <v>5.1773999999999996</v>
          </cell>
          <cell r="AT22">
            <v>5.3701999999999996</v>
          </cell>
          <cell r="AU22">
            <v>5.5659000000000001</v>
          </cell>
          <cell r="AV22">
            <v>5.7644000000000002</v>
          </cell>
          <cell r="AW22">
            <v>5.9656000000000002</v>
          </cell>
        </row>
        <row r="23">
          <cell r="B23">
            <v>4.2999999999999997E-2</v>
          </cell>
          <cell r="C23">
            <v>7.2499999999999995E-2</v>
          </cell>
          <cell r="D23">
            <v>0.1086</v>
          </cell>
          <cell r="E23">
            <v>0.15090000000000001</v>
          </cell>
          <cell r="F23">
            <v>0.19919999999999999</v>
          </cell>
          <cell r="G23">
            <v>0.25309999999999999</v>
          </cell>
          <cell r="H23">
            <v>0.31259999999999999</v>
          </cell>
          <cell r="I23">
            <v>0.37730000000000002</v>
          </cell>
          <cell r="J23">
            <v>0.44719999999999999</v>
          </cell>
          <cell r="K23">
            <v>0.52200000000000002</v>
          </cell>
          <cell r="L23">
            <v>0.60170000000000001</v>
          </cell>
          <cell r="M23">
            <v>0.68610000000000004</v>
          </cell>
          <cell r="N23">
            <v>0.77510000000000001</v>
          </cell>
          <cell r="O23">
            <v>0.86850000000000005</v>
          </cell>
          <cell r="P23">
            <v>0.96630000000000005</v>
          </cell>
          <cell r="Q23">
            <v>1.0684</v>
          </cell>
          <cell r="R23">
            <v>1.1746000000000001</v>
          </cell>
          <cell r="S23">
            <v>1.2849999999999999</v>
          </cell>
          <cell r="T23">
            <v>1.3993</v>
          </cell>
          <cell r="U23">
            <v>1.5176000000000001</v>
          </cell>
          <cell r="V23">
            <v>1.6396999999999999</v>
          </cell>
          <cell r="W23">
            <v>1.7656000000000001</v>
          </cell>
          <cell r="X23">
            <v>1.8953</v>
          </cell>
          <cell r="Y23">
            <v>2.0286</v>
          </cell>
          <cell r="Z23">
            <v>2.1655000000000002</v>
          </cell>
          <cell r="AA23">
            <v>2.306</v>
          </cell>
          <cell r="AB23">
            <v>2.4500000000000002</v>
          </cell>
          <cell r="AC23">
            <v>2.5973999999999999</v>
          </cell>
          <cell r="AD23">
            <v>2.7483</v>
          </cell>
          <cell r="AE23">
            <v>2.9024999999999999</v>
          </cell>
          <cell r="AF23">
            <v>3.06</v>
          </cell>
          <cell r="AG23">
            <v>3.2208000000000001</v>
          </cell>
          <cell r="AH23">
            <v>3.3849</v>
          </cell>
          <cell r="AI23">
            <v>3.5520999999999998</v>
          </cell>
          <cell r="AJ23">
            <v>3.7225999999999999</v>
          </cell>
          <cell r="AK23">
            <v>3.8961000000000001</v>
          </cell>
          <cell r="AL23">
            <v>4.0728</v>
          </cell>
          <cell r="AM23">
            <v>4.2526000000000002</v>
          </cell>
          <cell r="AN23">
            <v>4.4353999999999996</v>
          </cell>
          <cell r="AO23">
            <v>4.6212999999999997</v>
          </cell>
          <cell r="AP23">
            <v>4.8102</v>
          </cell>
          <cell r="AQ23">
            <v>5.0019999999999998</v>
          </cell>
          <cell r="AR23">
            <v>5.1967999999999996</v>
          </cell>
          <cell r="AS23">
            <v>5.3945999999999996</v>
          </cell>
          <cell r="AT23">
            <v>5.5952000000000002</v>
          </cell>
          <cell r="AU23">
            <v>5.7988</v>
          </cell>
          <cell r="AV23">
            <v>6.0053000000000001</v>
          </cell>
          <cell r="AW23">
            <v>6.2145999999999999</v>
          </cell>
        </row>
        <row r="24">
          <cell r="B24">
            <v>4.4699999999999997E-2</v>
          </cell>
          <cell r="C24">
            <v>7.5300000000000006E-2</v>
          </cell>
          <cell r="D24">
            <v>0.1128</v>
          </cell>
          <cell r="E24">
            <v>0.15679999999999999</v>
          </cell>
          <cell r="F24">
            <v>0.20699999999999999</v>
          </cell>
          <cell r="G24">
            <v>0.2631</v>
          </cell>
          <cell r="H24">
            <v>0.32490000000000002</v>
          </cell>
          <cell r="I24">
            <v>0.39229999999999998</v>
          </cell>
          <cell r="J24">
            <v>0.46500000000000002</v>
          </cell>
          <cell r="K24">
            <v>0.54279999999999995</v>
          </cell>
          <cell r="L24">
            <v>0.62570000000000003</v>
          </cell>
          <cell r="M24">
            <v>0.71350000000000002</v>
          </cell>
          <cell r="N24">
            <v>0.80610000000000004</v>
          </cell>
          <cell r="O24">
            <v>0.90329999999999999</v>
          </cell>
          <cell r="P24">
            <v>1.0051000000000001</v>
          </cell>
          <cell r="Q24">
            <v>1.1113</v>
          </cell>
          <cell r="R24">
            <v>1.2219</v>
          </cell>
          <cell r="S24">
            <v>1.3368</v>
          </cell>
          <cell r="T24">
            <v>1.4558</v>
          </cell>
          <cell r="U24">
            <v>1.5789</v>
          </cell>
          <cell r="V24">
            <v>1.706</v>
          </cell>
          <cell r="W24">
            <v>1.8371</v>
          </cell>
          <cell r="X24">
            <v>1.972</v>
          </cell>
          <cell r="Y24">
            <v>2.1107999999999998</v>
          </cell>
          <cell r="Z24">
            <v>2.2532999999999999</v>
          </cell>
          <cell r="AA24">
            <v>2.3996</v>
          </cell>
          <cell r="AB24">
            <v>2.5493999999999999</v>
          </cell>
          <cell r="AC24">
            <v>2.7029000000000001</v>
          </cell>
          <cell r="AD24">
            <v>2.8599000000000001</v>
          </cell>
          <cell r="AE24">
            <v>3.0204</v>
          </cell>
          <cell r="AF24">
            <v>3.1842999999999999</v>
          </cell>
          <cell r="AG24">
            <v>3.3515999999999999</v>
          </cell>
          <cell r="AH24">
            <v>3.5223</v>
          </cell>
          <cell r="AI24">
            <v>3.6964000000000001</v>
          </cell>
          <cell r="AJ24">
            <v>3.8736999999999999</v>
          </cell>
          <cell r="AK24">
            <v>4.0542999999999996</v>
          </cell>
          <cell r="AL24">
            <v>4.2381000000000002</v>
          </cell>
          <cell r="AM24">
            <v>4.4250999999999996</v>
          </cell>
          <cell r="AN24">
            <v>4.6151999999999997</v>
          </cell>
          <cell r="AO24">
            <v>4.8085000000000004</v>
          </cell>
          <cell r="AP24">
            <v>5.0049000000000001</v>
          </cell>
          <cell r="AQ24">
            <v>5.2042999999999999</v>
          </cell>
          <cell r="AR24">
            <v>5.4069000000000003</v>
          </cell>
          <cell r="AS24">
            <v>5.6124000000000001</v>
          </cell>
          <cell r="AT24">
            <v>5.8209999999999997</v>
          </cell>
          <cell r="AU24">
            <v>6.0324999999999998</v>
          </cell>
          <cell r="AV24">
            <v>6.2470999999999997</v>
          </cell>
          <cell r="AW24">
            <v>6.4645000000000001</v>
          </cell>
        </row>
        <row r="25">
          <cell r="B25">
            <v>4.6399999999999997E-2</v>
          </cell>
          <cell r="C25">
            <v>7.8200000000000006E-2</v>
          </cell>
          <cell r="D25">
            <v>0.1171</v>
          </cell>
          <cell r="E25">
            <v>0.16270000000000001</v>
          </cell>
          <cell r="F25">
            <v>0.21479999999999999</v>
          </cell>
          <cell r="G25">
            <v>0.27310000000000001</v>
          </cell>
          <cell r="H25">
            <v>0.33729999999999999</v>
          </cell>
          <cell r="I25">
            <v>0.40720000000000001</v>
          </cell>
          <cell r="J25">
            <v>0.48270000000000002</v>
          </cell>
          <cell r="K25">
            <v>0.56359999999999999</v>
          </cell>
          <cell r="L25">
            <v>0.64970000000000006</v>
          </cell>
          <cell r="M25">
            <v>0.74099999999999999</v>
          </cell>
          <cell r="N25">
            <v>0.83709999999999996</v>
          </cell>
          <cell r="O25">
            <v>0.93820000000000003</v>
          </cell>
          <cell r="P25">
            <v>1.0439000000000001</v>
          </cell>
          <cell r="Q25">
            <v>1.1543000000000001</v>
          </cell>
          <cell r="R25">
            <v>1.2692000000000001</v>
          </cell>
          <cell r="S25">
            <v>1.3886000000000001</v>
          </cell>
          <cell r="T25">
            <v>1.5123</v>
          </cell>
          <cell r="U25">
            <v>1.6402000000000001</v>
          </cell>
          <cell r="V25">
            <v>1.7724</v>
          </cell>
          <cell r="W25">
            <v>1.9086000000000001</v>
          </cell>
          <cell r="X25">
            <v>2.0489000000000002</v>
          </cell>
          <cell r="Y25">
            <v>2.1930999999999998</v>
          </cell>
          <cell r="Z25">
            <v>2.3412999999999999</v>
          </cell>
          <cell r="AA25">
            <v>2.4931999999999999</v>
          </cell>
          <cell r="AB25">
            <v>2.649</v>
          </cell>
          <cell r="AC25">
            <v>2.8085</v>
          </cell>
          <cell r="AD25">
            <v>2.9716999999999998</v>
          </cell>
          <cell r="AE25">
            <v>3.1383999999999999</v>
          </cell>
          <cell r="AF25">
            <v>3.3088000000000002</v>
          </cell>
          <cell r="AG25">
            <v>3.4826999999999999</v>
          </cell>
          <cell r="AH25">
            <v>3.6600999999999999</v>
          </cell>
          <cell r="AI25">
            <v>3.8409</v>
          </cell>
          <cell r="AJ25">
            <v>4.0251999999999999</v>
          </cell>
          <cell r="AK25">
            <v>4.2127999999999997</v>
          </cell>
          <cell r="AL25">
            <v>4.4036999999999997</v>
          </cell>
          <cell r="AM25">
            <v>4.5979000000000001</v>
          </cell>
          <cell r="AN25">
            <v>4.7953999999999999</v>
          </cell>
          <cell r="AO25">
            <v>4.9962</v>
          </cell>
          <cell r="AP25">
            <v>5.2000999999999999</v>
          </cell>
          <cell r="AQ25">
            <v>5.4073000000000002</v>
          </cell>
          <cell r="AR25">
            <v>5.6174999999999997</v>
          </cell>
          <cell r="AS25">
            <v>5.8308999999999997</v>
          </cell>
          <cell r="AT25">
            <v>6.0473999999999997</v>
          </cell>
          <cell r="AU25">
            <v>6.2670000000000003</v>
          </cell>
          <cell r="AV25">
            <v>6.4897</v>
          </cell>
          <cell r="AW25">
            <v>6.7153</v>
          </cell>
        </row>
        <row r="26">
          <cell r="B26">
            <v>4.8099999999999997E-2</v>
          </cell>
          <cell r="C26">
            <v>8.1000000000000003E-2</v>
          </cell>
          <cell r="D26">
            <v>0.12130000000000001</v>
          </cell>
          <cell r="E26">
            <v>0.16869999999999999</v>
          </cell>
          <cell r="F26">
            <v>0.22270000000000001</v>
          </cell>
          <cell r="G26">
            <v>0.28310000000000002</v>
          </cell>
          <cell r="H26">
            <v>0.34970000000000001</v>
          </cell>
          <cell r="I26">
            <v>0.42220000000000002</v>
          </cell>
          <cell r="J26">
            <v>0.50049999999999994</v>
          </cell>
          <cell r="K26">
            <v>0.58440000000000003</v>
          </cell>
          <cell r="L26">
            <v>0.67369999999999997</v>
          </cell>
          <cell r="M26">
            <v>0.76839999999999997</v>
          </cell>
          <cell r="N26">
            <v>0.86819999999999997</v>
          </cell>
          <cell r="O26">
            <v>0.97299999999999998</v>
          </cell>
          <cell r="P26">
            <v>1.0828</v>
          </cell>
          <cell r="Q26">
            <v>1.1973</v>
          </cell>
          <cell r="R26">
            <v>1.3166</v>
          </cell>
          <cell r="S26">
            <v>1.4404999999999999</v>
          </cell>
          <cell r="T26">
            <v>1.5688</v>
          </cell>
          <cell r="U26">
            <v>1.7016</v>
          </cell>
          <cell r="V26">
            <v>1.8388</v>
          </cell>
          <cell r="W26">
            <v>1.9802</v>
          </cell>
          <cell r="X26">
            <v>2.1257999999999999</v>
          </cell>
          <cell r="Y26">
            <v>2.2755000000000001</v>
          </cell>
          <cell r="Z26">
            <v>2.4293</v>
          </cell>
          <cell r="AA26">
            <v>2.5870000000000002</v>
          </cell>
          <cell r="AB26">
            <v>2.7486999999999999</v>
          </cell>
          <cell r="AC26">
            <v>2.9142000000000001</v>
          </cell>
          <cell r="AD26">
            <v>3.0836000000000001</v>
          </cell>
          <cell r="AE26">
            <v>3.2566999999999999</v>
          </cell>
          <cell r="AF26">
            <v>3.4335</v>
          </cell>
          <cell r="AG26">
            <v>3.6139999999999999</v>
          </cell>
          <cell r="AH26">
            <v>3.7980999999999998</v>
          </cell>
          <cell r="AI26">
            <v>3.9857</v>
          </cell>
          <cell r="AJ26">
            <v>4.1768999999999998</v>
          </cell>
          <cell r="AK26">
            <v>4.3715999999999999</v>
          </cell>
          <cell r="AL26">
            <v>4.5697000000000001</v>
          </cell>
          <cell r="AM26">
            <v>4.7712000000000003</v>
          </cell>
          <cell r="AN26">
            <v>4.9760999999999997</v>
          </cell>
          <cell r="AO26">
            <v>5.1843000000000004</v>
          </cell>
          <cell r="AP26">
            <v>5.3959000000000001</v>
          </cell>
          <cell r="AQ26">
            <v>5.6106999999999996</v>
          </cell>
          <cell r="AR26">
            <v>5.8288000000000002</v>
          </cell>
          <cell r="AS26">
            <v>6.05</v>
          </cell>
          <cell r="AT26">
            <v>6.2744999999999997</v>
          </cell>
          <cell r="AU26">
            <v>6.5022000000000002</v>
          </cell>
          <cell r="AV26">
            <v>6.7329999999999997</v>
          </cell>
          <cell r="AW26">
            <v>6.9668999999999999</v>
          </cell>
        </row>
        <row r="27">
          <cell r="B27">
            <v>4.9700000000000001E-2</v>
          </cell>
          <cell r="C27">
            <v>8.3799999999999999E-2</v>
          </cell>
          <cell r="D27">
            <v>0.12559999999999999</v>
          </cell>
          <cell r="E27">
            <v>0.17460000000000001</v>
          </cell>
          <cell r="F27">
            <v>0.23050000000000001</v>
          </cell>
          <cell r="G27">
            <v>0.29310000000000003</v>
          </cell>
          <cell r="H27">
            <v>0.36199999999999999</v>
          </cell>
          <cell r="I27">
            <v>0.43719999999999998</v>
          </cell>
          <cell r="J27">
            <v>0.51829999999999998</v>
          </cell>
          <cell r="K27">
            <v>0.60519999999999996</v>
          </cell>
          <cell r="L27">
            <v>0.69779999999999998</v>
          </cell>
          <cell r="M27">
            <v>0.79579999999999995</v>
          </cell>
          <cell r="N27">
            <v>0.8992</v>
          </cell>
          <cell r="O27">
            <v>1.0079</v>
          </cell>
          <cell r="P27">
            <v>1.1215999999999999</v>
          </cell>
          <cell r="Q27">
            <v>1.2403999999999999</v>
          </cell>
          <cell r="R27">
            <v>1.3640000000000001</v>
          </cell>
          <cell r="S27">
            <v>1.4923999999999999</v>
          </cell>
          <cell r="T27">
            <v>1.6254</v>
          </cell>
          <cell r="U27">
            <v>1.7630999999999999</v>
          </cell>
          <cell r="V27">
            <v>1.9053</v>
          </cell>
          <cell r="W27">
            <v>2.0518000000000001</v>
          </cell>
          <cell r="X27">
            <v>2.2027999999999999</v>
          </cell>
          <cell r="Y27">
            <v>2.3580000000000001</v>
          </cell>
          <cell r="Z27">
            <v>2.5173999999999999</v>
          </cell>
          <cell r="AA27">
            <v>2.6808999999999998</v>
          </cell>
          <cell r="AB27">
            <v>2.8485</v>
          </cell>
          <cell r="AC27">
            <v>3.0200999999999998</v>
          </cell>
          <cell r="AD27">
            <v>3.1957</v>
          </cell>
          <cell r="AE27">
            <v>3.3751000000000002</v>
          </cell>
          <cell r="AF27">
            <v>3.5583999999999998</v>
          </cell>
          <cell r="AG27">
            <v>3.7454999999999998</v>
          </cell>
          <cell r="AH27">
            <v>3.9363000000000001</v>
          </cell>
          <cell r="AI27">
            <v>4.1307999999999998</v>
          </cell>
          <cell r="AJ27">
            <v>4.3289</v>
          </cell>
          <cell r="AK27">
            <v>4.5307000000000004</v>
          </cell>
          <cell r="AL27">
            <v>4.7359999999999998</v>
          </cell>
          <cell r="AM27">
            <v>4.9447999999999999</v>
          </cell>
          <cell r="AN27">
            <v>5.1570999999999998</v>
          </cell>
          <cell r="AO27">
            <v>5.3728999999999996</v>
          </cell>
          <cell r="AP27">
            <v>5.5919999999999996</v>
          </cell>
          <cell r="AQ27">
            <v>5.8146000000000004</v>
          </cell>
          <cell r="AR27">
            <v>6.0404999999999998</v>
          </cell>
          <cell r="AS27">
            <v>6.2697000000000003</v>
          </cell>
          <cell r="AT27">
            <v>6.5022000000000002</v>
          </cell>
          <cell r="AU27">
            <v>6.7380000000000004</v>
          </cell>
          <cell r="AV27">
            <v>6.9770000000000003</v>
          </cell>
          <cell r="AW27">
            <v>7.2191999999999998</v>
          </cell>
        </row>
        <row r="28">
          <cell r="B28">
            <v>5.1400000000000001E-2</v>
          </cell>
          <cell r="C28">
            <v>8.6699999999999999E-2</v>
          </cell>
          <cell r="D28">
            <v>0.1298</v>
          </cell>
          <cell r="E28">
            <v>0.18049999999999999</v>
          </cell>
          <cell r="F28">
            <v>0.2384</v>
          </cell>
          <cell r="G28">
            <v>0.30309999999999998</v>
          </cell>
          <cell r="H28">
            <v>0.37440000000000001</v>
          </cell>
          <cell r="I28">
            <v>0.4521</v>
          </cell>
          <cell r="J28">
            <v>0.53610000000000002</v>
          </cell>
          <cell r="K28">
            <v>0.626</v>
          </cell>
          <cell r="L28">
            <v>0.7218</v>
          </cell>
          <cell r="M28">
            <v>0.82330000000000003</v>
          </cell>
          <cell r="N28">
            <v>0.93030000000000002</v>
          </cell>
          <cell r="O28">
            <v>1.0427999999999999</v>
          </cell>
          <cell r="P28">
            <v>1.1605000000000001</v>
          </cell>
          <cell r="Q28">
            <v>1.2834000000000001</v>
          </cell>
          <cell r="R28">
            <v>1.4114</v>
          </cell>
          <cell r="S28">
            <v>1.5443</v>
          </cell>
          <cell r="T28">
            <v>1.6820999999999999</v>
          </cell>
          <cell r="U28">
            <v>1.8246</v>
          </cell>
          <cell r="V28">
            <v>1.9718</v>
          </cell>
          <cell r="W28">
            <v>2.1236000000000002</v>
          </cell>
          <cell r="X28">
            <v>2.2797999999999998</v>
          </cell>
          <cell r="Y28">
            <v>2.4405000000000001</v>
          </cell>
          <cell r="Z28">
            <v>2.6055999999999999</v>
          </cell>
          <cell r="AA28">
            <v>2.7749000000000001</v>
          </cell>
          <cell r="AB28">
            <v>2.9483999999999999</v>
          </cell>
          <cell r="AC28">
            <v>3.1261000000000001</v>
          </cell>
          <cell r="AD28">
            <v>3.3079000000000001</v>
          </cell>
          <cell r="AE28">
            <v>3.4937</v>
          </cell>
          <cell r="AF28">
            <v>3.6835</v>
          </cell>
          <cell r="AG28">
            <v>3.8772000000000002</v>
          </cell>
          <cell r="AH28">
            <v>4.0747</v>
          </cell>
          <cell r="AI28">
            <v>4.2760999999999996</v>
          </cell>
          <cell r="AJ28">
            <v>4.4812000000000003</v>
          </cell>
          <cell r="AK28">
            <v>4.6900000000000004</v>
          </cell>
          <cell r="AL28">
            <v>4.9025999999999996</v>
          </cell>
          <cell r="AM28">
            <v>5.1186999999999996</v>
          </cell>
          <cell r="AN28">
            <v>5.3384999999999998</v>
          </cell>
          <cell r="AO28">
            <v>5.5617999999999999</v>
          </cell>
          <cell r="AP28">
            <v>5.7885999999999997</v>
          </cell>
          <cell r="AQ28">
            <v>6.0189000000000004</v>
          </cell>
          <cell r="AR28">
            <v>6.2526999999999999</v>
          </cell>
          <cell r="AS28">
            <v>6.4898999999999996</v>
          </cell>
          <cell r="AT28">
            <v>6.7304000000000004</v>
          </cell>
          <cell r="AU28">
            <v>6.9744000000000002</v>
          </cell>
          <cell r="AV28">
            <v>7.2215999999999996</v>
          </cell>
          <cell r="AW28">
            <v>7.4722</v>
          </cell>
        </row>
        <row r="29">
          <cell r="B29">
            <v>5.3100000000000001E-2</v>
          </cell>
          <cell r="C29">
            <v>8.9499999999999996E-2</v>
          </cell>
          <cell r="D29">
            <v>0.1341</v>
          </cell>
          <cell r="E29">
            <v>0.18640000000000001</v>
          </cell>
          <cell r="F29">
            <v>0.2462</v>
          </cell>
          <cell r="G29">
            <v>0.31309999999999999</v>
          </cell>
          <cell r="H29">
            <v>0.38679999999999998</v>
          </cell>
          <cell r="I29">
            <v>0.46710000000000002</v>
          </cell>
          <cell r="J29">
            <v>0.55379999999999996</v>
          </cell>
          <cell r="K29">
            <v>0.64680000000000004</v>
          </cell>
          <cell r="L29">
            <v>0.74580000000000002</v>
          </cell>
          <cell r="M29">
            <v>0.85070000000000001</v>
          </cell>
          <cell r="N29">
            <v>0.96140000000000003</v>
          </cell>
          <cell r="O29">
            <v>1.0777000000000001</v>
          </cell>
          <cell r="P29">
            <v>1.1994</v>
          </cell>
          <cell r="Q29">
            <v>1.3265</v>
          </cell>
          <cell r="R29">
            <v>1.4588000000000001</v>
          </cell>
          <cell r="S29">
            <v>1.5963000000000001</v>
          </cell>
          <cell r="T29">
            <v>1.7386999999999999</v>
          </cell>
          <cell r="U29">
            <v>1.8861000000000001</v>
          </cell>
          <cell r="V29">
            <v>2.0383</v>
          </cell>
          <cell r="W29">
            <v>2.1953</v>
          </cell>
          <cell r="X29">
            <v>2.3569</v>
          </cell>
          <cell r="Y29">
            <v>2.5230999999999999</v>
          </cell>
          <cell r="Z29">
            <v>2.6939000000000002</v>
          </cell>
          <cell r="AA29">
            <v>2.8690000000000002</v>
          </cell>
          <cell r="AB29">
            <v>3.0485000000000002</v>
          </cell>
          <cell r="AC29">
            <v>3.2322000000000002</v>
          </cell>
          <cell r="AD29">
            <v>3.4201999999999999</v>
          </cell>
          <cell r="AE29">
            <v>3.6124000000000001</v>
          </cell>
          <cell r="AF29">
            <v>3.8087</v>
          </cell>
          <cell r="AG29">
            <v>4.0090000000000003</v>
          </cell>
          <cell r="AH29">
            <v>4.2133000000000003</v>
          </cell>
          <cell r="AI29">
            <v>4.4215</v>
          </cell>
          <cell r="AJ29">
            <v>4.6337000000000002</v>
          </cell>
          <cell r="AK29">
            <v>4.8495999999999997</v>
          </cell>
          <cell r="AL29">
            <v>5.0693999999999999</v>
          </cell>
          <cell r="AM29">
            <v>5.2929000000000004</v>
          </cell>
          <cell r="AN29">
            <v>5.5202</v>
          </cell>
          <cell r="AO29">
            <v>5.7510000000000003</v>
          </cell>
          <cell r="AP29">
            <v>5.9855999999999998</v>
          </cell>
          <cell r="AQ29">
            <v>6.2237</v>
          </cell>
          <cell r="AR29">
            <v>6.4653</v>
          </cell>
          <cell r="AS29">
            <v>6.7104999999999997</v>
          </cell>
          <cell r="AT29">
            <v>6.9592000000000001</v>
          </cell>
          <cell r="AU29">
            <v>7.2112999999999996</v>
          </cell>
          <cell r="AV29">
            <v>7.4668000000000001</v>
          </cell>
          <cell r="AW29">
            <v>7.7256999999999998</v>
          </cell>
        </row>
        <row r="30">
          <cell r="B30">
            <v>5.4800000000000001E-2</v>
          </cell>
          <cell r="C30">
            <v>9.2299999999999993E-2</v>
          </cell>
          <cell r="D30">
            <v>0.1384</v>
          </cell>
          <cell r="E30">
            <v>0.19239999999999999</v>
          </cell>
          <cell r="F30">
            <v>0.254</v>
          </cell>
          <cell r="G30">
            <v>0.3231</v>
          </cell>
          <cell r="H30">
            <v>0.39910000000000001</v>
          </cell>
          <cell r="I30">
            <v>0.48209999999999997</v>
          </cell>
          <cell r="J30">
            <v>0.5716</v>
          </cell>
          <cell r="K30">
            <v>0.66759999999999997</v>
          </cell>
          <cell r="L30">
            <v>0.76990000000000003</v>
          </cell>
          <cell r="M30">
            <v>0.87819999999999998</v>
          </cell>
          <cell r="N30">
            <v>0.99250000000000005</v>
          </cell>
          <cell r="O30">
            <v>1.1126</v>
          </cell>
          <cell r="P30">
            <v>1.2383</v>
          </cell>
          <cell r="Q30">
            <v>1.3695999999999999</v>
          </cell>
          <cell r="R30">
            <v>1.5063</v>
          </cell>
          <cell r="S30">
            <v>1.6482000000000001</v>
          </cell>
          <cell r="T30">
            <v>1.7954000000000001</v>
          </cell>
          <cell r="U30">
            <v>1.9477</v>
          </cell>
          <cell r="V30">
            <v>2.1049000000000002</v>
          </cell>
          <cell r="W30">
            <v>2.2671000000000001</v>
          </cell>
          <cell r="X30">
            <v>2.4340999999999999</v>
          </cell>
          <cell r="Y30">
            <v>2.6057999999999999</v>
          </cell>
          <cell r="Z30">
            <v>2.7822</v>
          </cell>
          <cell r="AA30">
            <v>2.9630999999999998</v>
          </cell>
          <cell r="AB30">
            <v>3.1486000000000001</v>
          </cell>
          <cell r="AC30">
            <v>3.3384999999999998</v>
          </cell>
          <cell r="AD30">
            <v>3.5327000000000002</v>
          </cell>
          <cell r="AE30">
            <v>3.7311999999999999</v>
          </cell>
          <cell r="AF30">
            <v>3.9340000000000002</v>
          </cell>
          <cell r="AG30">
            <v>4.141</v>
          </cell>
          <cell r="AH30">
            <v>4.3521000000000001</v>
          </cell>
          <cell r="AI30">
            <v>4.5671999999999997</v>
          </cell>
          <cell r="AJ30">
            <v>4.7864000000000004</v>
          </cell>
          <cell r="AK30">
            <v>5.0095000000000001</v>
          </cell>
          <cell r="AL30">
            <v>5.2365000000000004</v>
          </cell>
          <cell r="AM30">
            <v>5.4673999999999996</v>
          </cell>
          <cell r="AN30">
            <v>5.7020999999999997</v>
          </cell>
          <cell r="AO30">
            <v>5.9405999999999999</v>
          </cell>
          <cell r="AP30">
            <v>6.1829000000000001</v>
          </cell>
          <cell r="AQ30">
            <v>6.4287999999999998</v>
          </cell>
          <cell r="AR30">
            <v>6.6783999999999999</v>
          </cell>
          <cell r="AS30">
            <v>6.9316000000000004</v>
          </cell>
          <cell r="AT30">
            <v>7.1883999999999997</v>
          </cell>
          <cell r="AU30">
            <v>7.4486999999999997</v>
          </cell>
          <cell r="AV30">
            <v>7.7126000000000001</v>
          </cell>
          <cell r="AW30">
            <v>7.9798999999999998</v>
          </cell>
        </row>
        <row r="31">
          <cell r="B31">
            <v>5.6399999999999999E-2</v>
          </cell>
          <cell r="C31">
            <v>9.5200000000000007E-2</v>
          </cell>
          <cell r="D31">
            <v>0.1426</v>
          </cell>
          <cell r="E31">
            <v>0.1983</v>
          </cell>
          <cell r="F31">
            <v>0.26190000000000002</v>
          </cell>
          <cell r="G31">
            <v>0.33300000000000002</v>
          </cell>
          <cell r="H31">
            <v>0.41149999999999998</v>
          </cell>
          <cell r="I31">
            <v>0.497</v>
          </cell>
          <cell r="J31">
            <v>0.58940000000000003</v>
          </cell>
          <cell r="K31">
            <v>0.68840000000000001</v>
          </cell>
          <cell r="L31">
            <v>0.79390000000000005</v>
          </cell>
          <cell r="M31">
            <v>0.90569999999999995</v>
          </cell>
          <cell r="N31">
            <v>1.0236000000000001</v>
          </cell>
          <cell r="O31">
            <v>1.1475</v>
          </cell>
          <cell r="P31">
            <v>1.2771999999999999</v>
          </cell>
          <cell r="Q31">
            <v>1.4127000000000001</v>
          </cell>
          <cell r="R31">
            <v>1.5537000000000001</v>
          </cell>
          <cell r="S31">
            <v>1.7001999999999999</v>
          </cell>
          <cell r="T31">
            <v>1.8521000000000001</v>
          </cell>
          <cell r="U31">
            <v>2.0093000000000001</v>
          </cell>
          <cell r="V31">
            <v>2.1716000000000002</v>
          </cell>
          <cell r="W31">
            <v>2.339</v>
          </cell>
          <cell r="X31">
            <v>2.5112999999999999</v>
          </cell>
          <cell r="Y31">
            <v>2.6886000000000001</v>
          </cell>
          <cell r="Z31">
            <v>2.8706</v>
          </cell>
          <cell r="AA31">
            <v>3.0573999999999999</v>
          </cell>
          <cell r="AB31">
            <v>3.2488000000000001</v>
          </cell>
          <cell r="AC31">
            <v>3.4447999999999999</v>
          </cell>
          <cell r="AD31">
            <v>3.6453000000000002</v>
          </cell>
          <cell r="AE31">
            <v>3.8502000000000001</v>
          </cell>
          <cell r="AF31">
            <v>4.0594999999999999</v>
          </cell>
          <cell r="AG31">
            <v>4.2731000000000003</v>
          </cell>
          <cell r="AH31">
            <v>4.4909999999999997</v>
          </cell>
          <cell r="AI31">
            <v>4.7130000000000001</v>
          </cell>
          <cell r="AJ31">
            <v>4.9391999999999996</v>
          </cell>
          <cell r="AK31">
            <v>5.1695000000000002</v>
          </cell>
          <cell r="AL31">
            <v>5.4038000000000004</v>
          </cell>
          <cell r="AM31">
            <v>5.6421000000000001</v>
          </cell>
          <cell r="AN31">
            <v>5.8844000000000003</v>
          </cell>
          <cell r="AO31">
            <v>6.1304999999999996</v>
          </cell>
          <cell r="AP31">
            <v>6.3804999999999996</v>
          </cell>
          <cell r="AQ31">
            <v>6.6341999999999999</v>
          </cell>
          <cell r="AR31">
            <v>6.8917999999999999</v>
          </cell>
          <cell r="AS31">
            <v>7.1529999999999996</v>
          </cell>
          <cell r="AT31">
            <v>7.4180000000000001</v>
          </cell>
          <cell r="AU31">
            <v>7.6866000000000003</v>
          </cell>
          <cell r="AV31">
            <v>7.9588000000000001</v>
          </cell>
          <cell r="AW31">
            <v>8.2345000000000006</v>
          </cell>
        </row>
        <row r="32">
          <cell r="B32">
            <v>5.8099999999999999E-2</v>
          </cell>
          <cell r="C32">
            <v>9.8000000000000004E-2</v>
          </cell>
          <cell r="D32">
            <v>0.1469</v>
          </cell>
          <cell r="E32">
            <v>0.20419999999999999</v>
          </cell>
          <cell r="F32">
            <v>0.2697</v>
          </cell>
          <cell r="G32">
            <v>0.34300000000000003</v>
          </cell>
          <cell r="H32">
            <v>0.4239</v>
          </cell>
          <cell r="I32">
            <v>0.51200000000000001</v>
          </cell>
          <cell r="J32">
            <v>0.60719999999999996</v>
          </cell>
          <cell r="K32">
            <v>0.70930000000000004</v>
          </cell>
          <cell r="L32">
            <v>0.81799999999999995</v>
          </cell>
          <cell r="M32">
            <v>0.93320000000000003</v>
          </cell>
          <cell r="N32">
            <v>1.0547</v>
          </cell>
          <cell r="O32">
            <v>1.1823999999999999</v>
          </cell>
          <cell r="P32">
            <v>1.3161</v>
          </cell>
          <cell r="Q32">
            <v>1.4558</v>
          </cell>
          <cell r="R32">
            <v>1.6012</v>
          </cell>
          <cell r="S32">
            <v>1.7523</v>
          </cell>
          <cell r="T32">
            <v>1.9089</v>
          </cell>
          <cell r="U32">
            <v>2.0709</v>
          </cell>
          <cell r="V32">
            <v>2.2383000000000002</v>
          </cell>
          <cell r="W32">
            <v>2.4108000000000001</v>
          </cell>
          <cell r="X32">
            <v>2.5886</v>
          </cell>
          <cell r="Y32">
            <v>2.7713000000000001</v>
          </cell>
          <cell r="Z32">
            <v>2.9590999999999998</v>
          </cell>
          <cell r="AA32">
            <v>3.1516999999999999</v>
          </cell>
          <cell r="AB32">
            <v>3.3491</v>
          </cell>
          <cell r="AC32">
            <v>3.5512000000000001</v>
          </cell>
          <cell r="AD32">
            <v>3.7578999999999998</v>
          </cell>
          <cell r="AE32">
            <v>3.9693000000000001</v>
          </cell>
          <cell r="AF32">
            <v>4.1851000000000003</v>
          </cell>
          <cell r="AG32">
            <v>4.4054000000000002</v>
          </cell>
          <cell r="AH32">
            <v>4.6300999999999997</v>
          </cell>
          <cell r="AI32">
            <v>4.8590999999999998</v>
          </cell>
          <cell r="AJ32">
            <v>5.0922999999999998</v>
          </cell>
          <cell r="AK32">
            <v>5.3297999999999996</v>
          </cell>
          <cell r="AL32">
            <v>5.5713999999999997</v>
          </cell>
          <cell r="AM32">
            <v>5.8170999999999999</v>
          </cell>
          <cell r="AN32">
            <v>6.0669000000000004</v>
          </cell>
          <cell r="AO32">
            <v>6.3205999999999998</v>
          </cell>
          <cell r="AP32">
            <v>6.5784000000000002</v>
          </cell>
          <cell r="AQ32">
            <v>6.84</v>
          </cell>
          <cell r="AR32">
            <v>7.1055000000000001</v>
          </cell>
          <cell r="AS32">
            <v>7.3747999999999996</v>
          </cell>
          <cell r="AT32">
            <v>7.6479999999999997</v>
          </cell>
          <cell r="AU32">
            <v>7.9248000000000003</v>
          </cell>
          <cell r="AV32">
            <v>8.2053999999999991</v>
          </cell>
          <cell r="AW32">
            <v>8.4896999999999991</v>
          </cell>
        </row>
      </sheetData>
      <sheetData sheetId="6" refreshError="1">
        <row r="2">
          <cell r="B2">
            <v>8.8000000000000005E-3</v>
          </cell>
          <cell r="C2">
            <v>1.41E-2</v>
          </cell>
          <cell r="D2">
            <v>2.0400000000000001E-2</v>
          </cell>
          <cell r="E2">
            <v>2.75E-2</v>
          </cell>
          <cell r="F2">
            <v>3.5299999999999998E-2</v>
          </cell>
          <cell r="G2">
            <v>4.3900000000000002E-2</v>
          </cell>
          <cell r="H2">
            <v>5.33E-2</v>
          </cell>
          <cell r="I2">
            <v>6.3399999999999998E-2</v>
          </cell>
          <cell r="J2">
            <v>7.4300000000000005E-2</v>
          </cell>
          <cell r="K2">
            <v>8.5999999999999993E-2</v>
          </cell>
          <cell r="L2">
            <v>9.8599999999999993E-2</v>
          </cell>
          <cell r="M2">
            <v>0.112</v>
          </cell>
          <cell r="N2">
            <v>0.12640000000000001</v>
          </cell>
          <cell r="O2">
            <v>0.14169999999999999</v>
          </cell>
          <cell r="P2">
            <v>0.15809999999999999</v>
          </cell>
          <cell r="Q2">
            <v>0.17549999999999999</v>
          </cell>
          <cell r="R2">
            <v>0.19420000000000001</v>
          </cell>
          <cell r="S2">
            <v>0.214</v>
          </cell>
          <cell r="T2">
            <v>0.23519999999999999</v>
          </cell>
          <cell r="U2">
            <v>0.25769999999999998</v>
          </cell>
          <cell r="V2">
            <v>0.28170000000000001</v>
          </cell>
          <cell r="W2">
            <v>0.30719999999999997</v>
          </cell>
          <cell r="X2">
            <v>0.33439999999999998</v>
          </cell>
          <cell r="Y2">
            <v>0.3634</v>
          </cell>
          <cell r="Z2">
            <v>0.39419999999999999</v>
          </cell>
          <cell r="AA2">
            <v>0.4269</v>
          </cell>
          <cell r="AB2">
            <v>0.4617</v>
          </cell>
          <cell r="AC2">
            <v>0.49880000000000002</v>
          </cell>
          <cell r="AD2">
            <v>0.53810000000000002</v>
          </cell>
          <cell r="AE2">
            <v>0.57989999999999997</v>
          </cell>
          <cell r="AF2">
            <v>0.62429999999999997</v>
          </cell>
          <cell r="AG2">
            <v>0.67149999999999999</v>
          </cell>
          <cell r="AH2">
            <v>0.72160000000000002</v>
          </cell>
          <cell r="AI2">
            <v>0.77480000000000004</v>
          </cell>
          <cell r="AJ2">
            <v>0.83120000000000005</v>
          </cell>
          <cell r="AK2">
            <v>0.89119999999999999</v>
          </cell>
          <cell r="AL2">
            <v>0.95469999999999999</v>
          </cell>
          <cell r="AM2">
            <v>1.0221</v>
          </cell>
          <cell r="AN2">
            <v>1.0935999999999999</v>
          </cell>
          <cell r="AO2">
            <v>1.1694</v>
          </cell>
          <cell r="AP2">
            <v>1.2498</v>
          </cell>
          <cell r="AQ2">
            <v>1.3349</v>
          </cell>
          <cell r="AR2">
            <v>1.4251</v>
          </cell>
          <cell r="AS2">
            <v>1.5206999999999999</v>
          </cell>
          <cell r="AT2">
            <v>1.6218999999999999</v>
          </cell>
          <cell r="AU2">
            <v>1.7291000000000001</v>
          </cell>
          <cell r="AV2">
            <v>1.8426</v>
          </cell>
          <cell r="AW2">
            <v>1.9628000000000001</v>
          </cell>
        </row>
        <row r="3">
          <cell r="B3">
            <v>1.0800000000000001E-2</v>
          </cell>
          <cell r="C3">
            <v>1.7399999999999999E-2</v>
          </cell>
          <cell r="D3">
            <v>2.5100000000000001E-2</v>
          </cell>
          <cell r="E3">
            <v>3.39E-2</v>
          </cell>
          <cell r="F3">
            <v>4.3700000000000003E-2</v>
          </cell>
          <cell r="G3">
            <v>5.4300000000000001E-2</v>
          </cell>
          <cell r="H3">
            <v>6.5799999999999997E-2</v>
          </cell>
          <cell r="I3">
            <v>7.8299999999999995E-2</v>
          </cell>
          <cell r="J3">
            <v>9.1600000000000001E-2</v>
          </cell>
          <cell r="K3">
            <v>0.10580000000000001</v>
          </cell>
          <cell r="L3">
            <v>0.12089999999999999</v>
          </cell>
          <cell r="M3">
            <v>0.13700000000000001</v>
          </cell>
          <cell r="N3">
            <v>0.15409999999999999</v>
          </cell>
          <cell r="O3">
            <v>0.17219999999999999</v>
          </cell>
          <cell r="P3">
            <v>0.19139999999999999</v>
          </cell>
          <cell r="Q3">
            <v>0.2117</v>
          </cell>
          <cell r="R3">
            <v>0.23319999999999999</v>
          </cell>
          <cell r="S3">
            <v>0.25590000000000002</v>
          </cell>
          <cell r="T3">
            <v>0.28000000000000003</v>
          </cell>
          <cell r="U3">
            <v>0.30530000000000002</v>
          </cell>
          <cell r="V3">
            <v>0.3322</v>
          </cell>
          <cell r="W3">
            <v>0.36049999999999999</v>
          </cell>
          <cell r="X3">
            <v>0.39040000000000002</v>
          </cell>
          <cell r="Y3">
            <v>0.42199999999999999</v>
          </cell>
          <cell r="Z3">
            <v>0.45540000000000003</v>
          </cell>
          <cell r="AA3">
            <v>0.49059999999999998</v>
          </cell>
          <cell r="AB3">
            <v>0.52769999999999995</v>
          </cell>
          <cell r="AC3">
            <v>0.56689999999999996</v>
          </cell>
          <cell r="AD3">
            <v>0.60829999999999995</v>
          </cell>
          <cell r="AE3">
            <v>0.65190000000000003</v>
          </cell>
          <cell r="AF3">
            <v>0.69789999999999996</v>
          </cell>
          <cell r="AG3">
            <v>0.74639999999999995</v>
          </cell>
          <cell r="AH3">
            <v>0.79759999999999998</v>
          </cell>
          <cell r="AI3">
            <v>0.85150000000000003</v>
          </cell>
          <cell r="AJ3">
            <v>0.9083</v>
          </cell>
          <cell r="AK3">
            <v>0.96819999999999995</v>
          </cell>
          <cell r="AL3">
            <v>1.0313000000000001</v>
          </cell>
          <cell r="AM3">
            <v>1.0978000000000001</v>
          </cell>
          <cell r="AN3">
            <v>1.1677999999999999</v>
          </cell>
          <cell r="AO3">
            <v>1.2416</v>
          </cell>
          <cell r="AP3">
            <v>1.3192999999999999</v>
          </cell>
          <cell r="AQ3">
            <v>1.4011</v>
          </cell>
          <cell r="AR3">
            <v>1.4872000000000001</v>
          </cell>
          <cell r="AS3">
            <v>1.5778000000000001</v>
          </cell>
          <cell r="AT3">
            <v>1.6732</v>
          </cell>
          <cell r="AU3">
            <v>1.7735000000000001</v>
          </cell>
          <cell r="AV3">
            <v>1.8792</v>
          </cell>
          <cell r="AW3">
            <v>1.9903</v>
          </cell>
        </row>
        <row r="4">
          <cell r="B4">
            <v>1.2699999999999999E-2</v>
          </cell>
          <cell r="C4">
            <v>2.06E-2</v>
          </cell>
          <cell r="D4">
            <v>2.9899999999999999E-2</v>
          </cell>
          <cell r="E4">
            <v>4.0399999999999998E-2</v>
          </cell>
          <cell r="F4">
            <v>5.21E-2</v>
          </cell>
          <cell r="G4">
            <v>6.4899999999999999E-2</v>
          </cell>
          <cell r="H4">
            <v>7.8600000000000003E-2</v>
          </cell>
          <cell r="I4">
            <v>9.35E-2</v>
          </cell>
          <cell r="J4">
            <v>0.10929999999999999</v>
          </cell>
          <cell r="K4">
            <v>0.12609999999999999</v>
          </cell>
          <cell r="L4">
            <v>0.14399999999999999</v>
          </cell>
          <cell r="M4">
            <v>0.16289999999999999</v>
          </cell>
          <cell r="N4">
            <v>0.18290000000000001</v>
          </cell>
          <cell r="O4">
            <v>0.2039</v>
          </cell>
          <cell r="P4">
            <v>0.2261</v>
          </cell>
          <cell r="Q4">
            <v>0.2495</v>
          </cell>
          <cell r="R4">
            <v>0.27400000000000002</v>
          </cell>
          <cell r="S4">
            <v>0.29980000000000001</v>
          </cell>
          <cell r="T4">
            <v>0.32700000000000001</v>
          </cell>
          <cell r="U4">
            <v>0.35549999999999998</v>
          </cell>
          <cell r="V4">
            <v>0.38540000000000002</v>
          </cell>
          <cell r="W4">
            <v>0.41689999999999999</v>
          </cell>
          <cell r="X4">
            <v>0.44979999999999998</v>
          </cell>
          <cell r="Y4">
            <v>0.48449999999999999</v>
          </cell>
          <cell r="Z4">
            <v>0.52080000000000004</v>
          </cell>
          <cell r="AA4">
            <v>0.55889999999999995</v>
          </cell>
          <cell r="AB4">
            <v>0.5988</v>
          </cell>
          <cell r="AC4">
            <v>0.64070000000000005</v>
          </cell>
          <cell r="AD4">
            <v>0.68469999999999998</v>
          </cell>
          <cell r="AE4">
            <v>0.73080000000000001</v>
          </cell>
          <cell r="AF4">
            <v>0.77910000000000001</v>
          </cell>
          <cell r="AG4">
            <v>0.82969999999999999</v>
          </cell>
          <cell r="AH4">
            <v>0.88280000000000003</v>
          </cell>
          <cell r="AI4">
            <v>0.93840000000000001</v>
          </cell>
          <cell r="AJ4">
            <v>0.99670000000000003</v>
          </cell>
          <cell r="AK4">
            <v>1.0578000000000001</v>
          </cell>
          <cell r="AL4">
            <v>1.1216999999999999</v>
          </cell>
          <cell r="AM4">
            <v>1.1888000000000001</v>
          </cell>
          <cell r="AN4">
            <v>1.2589999999999999</v>
          </cell>
          <cell r="AO4">
            <v>1.3325</v>
          </cell>
          <cell r="AP4">
            <v>1.4096</v>
          </cell>
          <cell r="AQ4">
            <v>1.4902</v>
          </cell>
          <cell r="AR4">
            <v>1.5746</v>
          </cell>
          <cell r="AS4">
            <v>1.6631</v>
          </cell>
          <cell r="AT4">
            <v>1.7556</v>
          </cell>
          <cell r="AU4">
            <v>1.8525</v>
          </cell>
          <cell r="AV4">
            <v>1.9539</v>
          </cell>
          <cell r="AW4">
            <v>2.06</v>
          </cell>
        </row>
        <row r="5">
          <cell r="B5">
            <v>1.47E-2</v>
          </cell>
          <cell r="C5">
            <v>2.3900000000000001E-2</v>
          </cell>
          <cell r="D5">
            <v>3.4700000000000002E-2</v>
          </cell>
          <cell r="E5">
            <v>4.7E-2</v>
          </cell>
          <cell r="F5">
            <v>6.0699999999999997E-2</v>
          </cell>
          <cell r="G5">
            <v>7.5600000000000001E-2</v>
          </cell>
          <cell r="H5">
            <v>9.1700000000000004E-2</v>
          </cell>
          <cell r="I5">
            <v>0.1089</v>
          </cell>
          <cell r="J5">
            <v>0.12740000000000001</v>
          </cell>
          <cell r="K5">
            <v>0.1469</v>
          </cell>
          <cell r="L5">
            <v>0.1676</v>
          </cell>
          <cell r="M5">
            <v>0.1895</v>
          </cell>
          <cell r="N5">
            <v>0.21240000000000001</v>
          </cell>
          <cell r="O5">
            <v>0.2366</v>
          </cell>
          <cell r="P5">
            <v>0.26190000000000002</v>
          </cell>
          <cell r="Q5">
            <v>0.28849999999999998</v>
          </cell>
          <cell r="R5">
            <v>0.31640000000000001</v>
          </cell>
          <cell r="S5">
            <v>0.34549999999999997</v>
          </cell>
          <cell r="T5">
            <v>0.376</v>
          </cell>
          <cell r="U5">
            <v>0.40789999999999998</v>
          </cell>
          <cell r="V5">
            <v>0.44119999999999998</v>
          </cell>
          <cell r="W5">
            <v>0.47599999999999998</v>
          </cell>
          <cell r="X5">
            <v>0.51239999999999997</v>
          </cell>
          <cell r="Y5">
            <v>0.5504</v>
          </cell>
          <cell r="Z5">
            <v>0.59</v>
          </cell>
          <cell r="AA5">
            <v>0.63139999999999996</v>
          </cell>
          <cell r="AB5">
            <v>0.67459999999999998</v>
          </cell>
          <cell r="AC5">
            <v>0.71970000000000001</v>
          </cell>
          <cell r="AD5">
            <v>0.76670000000000005</v>
          </cell>
          <cell r="AE5">
            <v>0.81579999999999997</v>
          </cell>
          <cell r="AF5">
            <v>0.86709999999999998</v>
          </cell>
          <cell r="AG5">
            <v>0.92049999999999998</v>
          </cell>
          <cell r="AH5">
            <v>0.97619999999999996</v>
          </cell>
          <cell r="AI5">
            <v>1.0344</v>
          </cell>
          <cell r="AJ5">
            <v>1.095</v>
          </cell>
          <cell r="AK5">
            <v>1.1581999999999999</v>
          </cell>
          <cell r="AL5">
            <v>1.2241</v>
          </cell>
          <cell r="AM5">
            <v>1.2928999999999999</v>
          </cell>
          <cell r="AN5">
            <v>1.3645</v>
          </cell>
          <cell r="AO5">
            <v>1.4393</v>
          </cell>
          <cell r="AP5">
            <v>1.5172000000000001</v>
          </cell>
          <cell r="AQ5">
            <v>1.5983000000000001</v>
          </cell>
          <cell r="AR5">
            <v>1.6830000000000001</v>
          </cell>
          <cell r="AS5">
            <v>1.7712000000000001</v>
          </cell>
          <cell r="AT5">
            <v>1.8631</v>
          </cell>
          <cell r="AU5">
            <v>1.9589000000000001</v>
          </cell>
          <cell r="AV5">
            <v>2.0587</v>
          </cell>
          <cell r="AW5">
            <v>2.1625999999999999</v>
          </cell>
        </row>
        <row r="6">
          <cell r="B6">
            <v>1.67E-2</v>
          </cell>
          <cell r="C6">
            <v>2.7199999999999998E-2</v>
          </cell>
          <cell r="D6">
            <v>3.9600000000000003E-2</v>
          </cell>
          <cell r="E6">
            <v>5.3600000000000002E-2</v>
          </cell>
          <cell r="F6">
            <v>6.93E-2</v>
          </cell>
          <cell r="G6">
            <v>8.6400000000000005E-2</v>
          </cell>
          <cell r="H6">
            <v>0.1048</v>
          </cell>
          <cell r="I6">
            <v>0.1246</v>
          </cell>
          <cell r="J6">
            <v>0.1457</v>
          </cell>
          <cell r="K6">
            <v>0.1681</v>
          </cell>
          <cell r="L6">
            <v>0.19170000000000001</v>
          </cell>
          <cell r="M6">
            <v>0.21659999999999999</v>
          </cell>
          <cell r="N6">
            <v>0.2427</v>
          </cell>
          <cell r="O6">
            <v>0.27010000000000001</v>
          </cell>
          <cell r="P6">
            <v>0.29880000000000001</v>
          </cell>
          <cell r="Q6">
            <v>0.32869999999999999</v>
          </cell>
          <cell r="R6">
            <v>0.36</v>
          </cell>
          <cell r="S6">
            <v>0.39269999999999999</v>
          </cell>
          <cell r="T6">
            <v>0.42670000000000002</v>
          </cell>
          <cell r="U6">
            <v>0.4622</v>
          </cell>
          <cell r="V6">
            <v>0.49909999999999999</v>
          </cell>
          <cell r="W6">
            <v>0.53749999999999998</v>
          </cell>
          <cell r="X6">
            <v>0.5776</v>
          </cell>
          <cell r="Y6">
            <v>0.61919999999999997</v>
          </cell>
          <cell r="Z6">
            <v>0.66249999999999998</v>
          </cell>
          <cell r="AA6">
            <v>0.70750000000000002</v>
          </cell>
          <cell r="AB6">
            <v>0.75439999999999996</v>
          </cell>
          <cell r="AC6">
            <v>0.80300000000000005</v>
          </cell>
          <cell r="AD6">
            <v>0.85360000000000003</v>
          </cell>
          <cell r="AE6">
            <v>0.90620000000000001</v>
          </cell>
          <cell r="AF6">
            <v>0.96079999999999999</v>
          </cell>
          <cell r="AG6">
            <v>1.0176000000000001</v>
          </cell>
          <cell r="AH6">
            <v>1.0766</v>
          </cell>
          <cell r="AI6">
            <v>1.1378999999999999</v>
          </cell>
          <cell r="AJ6">
            <v>1.2015</v>
          </cell>
          <cell r="AK6">
            <v>1.2677</v>
          </cell>
          <cell r="AL6">
            <v>1.3364</v>
          </cell>
          <cell r="AM6">
            <v>1.4077</v>
          </cell>
          <cell r="AN6">
            <v>1.4818</v>
          </cell>
          <cell r="AO6">
            <v>1.5587</v>
          </cell>
          <cell r="AP6">
            <v>1.6386000000000001</v>
          </cell>
          <cell r="AQ6">
            <v>1.7216</v>
          </cell>
          <cell r="AR6">
            <v>1.8077000000000001</v>
          </cell>
          <cell r="AS6">
            <v>1.8972</v>
          </cell>
          <cell r="AT6">
            <v>1.99</v>
          </cell>
          <cell r="AU6">
            <v>2.0863999999999998</v>
          </cell>
          <cell r="AV6">
            <v>2.1865000000000001</v>
          </cell>
          <cell r="AW6">
            <v>2.2904</v>
          </cell>
        </row>
        <row r="7">
          <cell r="B7">
            <v>1.8700000000000001E-2</v>
          </cell>
          <cell r="C7">
            <v>3.0499999999999999E-2</v>
          </cell>
          <cell r="D7">
            <v>4.4400000000000002E-2</v>
          </cell>
          <cell r="E7">
            <v>6.0299999999999999E-2</v>
          </cell>
          <cell r="F7">
            <v>7.7899999999999997E-2</v>
          </cell>
          <cell r="G7">
            <v>9.7299999999999998E-2</v>
          </cell>
          <cell r="H7">
            <v>0.1181</v>
          </cell>
          <cell r="I7">
            <v>0.14050000000000001</v>
          </cell>
          <cell r="J7">
            <v>0.1643</v>
          </cell>
          <cell r="K7">
            <v>0.18959999999999999</v>
          </cell>
          <cell r="L7">
            <v>0.2162</v>
          </cell>
          <cell r="M7">
            <v>0.2442</v>
          </cell>
          <cell r="N7">
            <v>0.27350000000000002</v>
          </cell>
          <cell r="O7">
            <v>0.30430000000000001</v>
          </cell>
          <cell r="P7">
            <v>0.33639999999999998</v>
          </cell>
          <cell r="Q7">
            <v>0.36980000000000002</v>
          </cell>
          <cell r="R7">
            <v>0.4047</v>
          </cell>
          <cell r="S7">
            <v>0.441</v>
          </cell>
          <cell r="T7">
            <v>0.4788</v>
          </cell>
          <cell r="U7">
            <v>0.51800000000000002</v>
          </cell>
          <cell r="V7">
            <v>0.55879999999999996</v>
          </cell>
          <cell r="W7">
            <v>0.60109999999999997</v>
          </cell>
          <cell r="X7">
            <v>0.64500000000000002</v>
          </cell>
          <cell r="Y7">
            <v>0.6905</v>
          </cell>
          <cell r="Z7">
            <v>0.73780000000000001</v>
          </cell>
          <cell r="AA7">
            <v>0.78669999999999995</v>
          </cell>
          <cell r="AB7">
            <v>0.83750000000000002</v>
          </cell>
          <cell r="AC7">
            <v>0.8901</v>
          </cell>
          <cell r="AD7">
            <v>0.94450000000000001</v>
          </cell>
          <cell r="AE7">
            <v>1.0009999999999999</v>
          </cell>
          <cell r="AF7">
            <v>1.0595000000000001</v>
          </cell>
          <cell r="AG7">
            <v>1.1200000000000001</v>
          </cell>
          <cell r="AH7">
            <v>1.1827000000000001</v>
          </cell>
          <cell r="AI7">
            <v>1.2477</v>
          </cell>
          <cell r="AJ7">
            <v>1.3149</v>
          </cell>
          <cell r="AK7">
            <v>1.3846000000000001</v>
          </cell>
          <cell r="AL7">
            <v>1.4565999999999999</v>
          </cell>
          <cell r="AM7">
            <v>1.5313000000000001</v>
          </cell>
          <cell r="AN7">
            <v>1.6085</v>
          </cell>
          <cell r="AO7">
            <v>1.6884999999999999</v>
          </cell>
          <cell r="AP7">
            <v>1.7713000000000001</v>
          </cell>
          <cell r="AQ7">
            <v>1.8569</v>
          </cell>
          <cell r="AR7">
            <v>1.9456</v>
          </cell>
          <cell r="AS7">
            <v>2.0373999999999999</v>
          </cell>
          <cell r="AT7">
            <v>2.1322999999999999</v>
          </cell>
          <cell r="AU7">
            <v>2.2305999999999999</v>
          </cell>
          <cell r="AV7">
            <v>2.3323</v>
          </cell>
          <cell r="AW7">
            <v>2.4376000000000002</v>
          </cell>
        </row>
        <row r="8">
          <cell r="B8">
            <v>2.07E-2</v>
          </cell>
          <cell r="C8">
            <v>3.3799999999999997E-2</v>
          </cell>
          <cell r="D8">
            <v>4.9299999999999997E-2</v>
          </cell>
          <cell r="E8">
            <v>6.7000000000000004E-2</v>
          </cell>
          <cell r="F8">
            <v>8.6699999999999999E-2</v>
          </cell>
          <cell r="G8">
            <v>0.1082</v>
          </cell>
          <cell r="H8">
            <v>0.13150000000000001</v>
          </cell>
          <cell r="I8">
            <v>0.1565</v>
          </cell>
          <cell r="J8">
            <v>0.18310000000000001</v>
          </cell>
          <cell r="K8">
            <v>0.21129999999999999</v>
          </cell>
          <cell r="L8">
            <v>0.24099999999999999</v>
          </cell>
          <cell r="M8">
            <v>0.27210000000000001</v>
          </cell>
          <cell r="N8">
            <v>0.30480000000000002</v>
          </cell>
          <cell r="O8">
            <v>0.33900000000000002</v>
          </cell>
          <cell r="P8">
            <v>0.37459999999999999</v>
          </cell>
          <cell r="Q8">
            <v>0.41170000000000001</v>
          </cell>
          <cell r="R8">
            <v>0.45029999999999998</v>
          </cell>
          <cell r="S8">
            <v>0.4904</v>
          </cell>
          <cell r="T8">
            <v>0.53210000000000002</v>
          </cell>
          <cell r="U8">
            <v>0.57520000000000004</v>
          </cell>
          <cell r="V8">
            <v>0.62</v>
          </cell>
          <cell r="W8">
            <v>0.6663</v>
          </cell>
          <cell r="X8">
            <v>0.71430000000000005</v>
          </cell>
          <cell r="Y8">
            <v>0.76400000000000001</v>
          </cell>
          <cell r="Z8">
            <v>0.81540000000000001</v>
          </cell>
          <cell r="AA8">
            <v>0.86850000000000005</v>
          </cell>
          <cell r="AB8">
            <v>0.9234</v>
          </cell>
          <cell r="AC8">
            <v>0.98019999999999996</v>
          </cell>
          <cell r="AD8">
            <v>1.0388999999999999</v>
          </cell>
          <cell r="AE8">
            <v>1.0994999999999999</v>
          </cell>
          <cell r="AF8">
            <v>1.1621999999999999</v>
          </cell>
          <cell r="AG8">
            <v>1.2269000000000001</v>
          </cell>
          <cell r="AH8">
            <v>1.2937000000000001</v>
          </cell>
          <cell r="AI8">
            <v>1.3628</v>
          </cell>
          <cell r="AJ8">
            <v>1.4340999999999999</v>
          </cell>
          <cell r="AK8">
            <v>1.5077</v>
          </cell>
          <cell r="AL8">
            <v>1.5837000000000001</v>
          </cell>
          <cell r="AM8">
            <v>1.6620999999999999</v>
          </cell>
          <cell r="AN8">
            <v>1.7431000000000001</v>
          </cell>
          <cell r="AO8">
            <v>1.8267</v>
          </cell>
          <cell r="AP8">
            <v>1.9131</v>
          </cell>
          <cell r="AQ8">
            <v>2.0022000000000002</v>
          </cell>
          <cell r="AR8">
            <v>2.0941000000000001</v>
          </cell>
          <cell r="AS8">
            <v>2.1890000000000001</v>
          </cell>
          <cell r="AT8">
            <v>2.2869999999999999</v>
          </cell>
          <cell r="AU8">
            <v>2.3881000000000001</v>
          </cell>
          <cell r="AV8">
            <v>2.4925000000000002</v>
          </cell>
          <cell r="AW8">
            <v>2.6000999999999999</v>
          </cell>
        </row>
        <row r="9">
          <cell r="B9">
            <v>2.2700000000000001E-2</v>
          </cell>
          <cell r="C9">
            <v>3.7100000000000001E-2</v>
          </cell>
          <cell r="D9">
            <v>5.4199999999999998E-2</v>
          </cell>
          <cell r="E9">
            <v>7.3700000000000002E-2</v>
          </cell>
          <cell r="F9">
            <v>9.5399999999999999E-2</v>
          </cell>
          <cell r="G9">
            <v>0.1192</v>
          </cell>
          <cell r="H9">
            <v>0.14499999999999999</v>
          </cell>
          <cell r="I9">
            <v>0.1726</v>
          </cell>
          <cell r="J9">
            <v>0.20200000000000001</v>
          </cell>
          <cell r="K9">
            <v>0.23319999999999999</v>
          </cell>
          <cell r="L9">
            <v>0.26600000000000001</v>
          </cell>
          <cell r="M9">
            <v>0.3004</v>
          </cell>
          <cell r="N9">
            <v>0.33650000000000002</v>
          </cell>
          <cell r="O9">
            <v>0.37419999999999998</v>
          </cell>
          <cell r="P9">
            <v>0.41339999999999999</v>
          </cell>
          <cell r="Q9">
            <v>0.45429999999999998</v>
          </cell>
          <cell r="R9">
            <v>0.49669999999999997</v>
          </cell>
          <cell r="S9">
            <v>0.54069999999999996</v>
          </cell>
          <cell r="T9">
            <v>0.58630000000000004</v>
          </cell>
          <cell r="U9">
            <v>0.63360000000000005</v>
          </cell>
          <cell r="V9">
            <v>0.6825</v>
          </cell>
          <cell r="W9">
            <v>0.73299999999999998</v>
          </cell>
          <cell r="X9">
            <v>0.7853</v>
          </cell>
          <cell r="Y9">
            <v>0.83930000000000005</v>
          </cell>
          <cell r="Z9">
            <v>0.89500000000000002</v>
          </cell>
          <cell r="AA9">
            <v>0.95250000000000001</v>
          </cell>
          <cell r="AB9">
            <v>1.0118</v>
          </cell>
          <cell r="AC9">
            <v>1.0730999999999999</v>
          </cell>
          <cell r="AD9">
            <v>1.1362000000000001</v>
          </cell>
          <cell r="AE9">
            <v>1.2013</v>
          </cell>
          <cell r="AF9">
            <v>1.2684</v>
          </cell>
          <cell r="AG9">
            <v>1.3375999999999999</v>
          </cell>
          <cell r="AH9">
            <v>1.4089</v>
          </cell>
          <cell r="AI9">
            <v>1.4823</v>
          </cell>
          <cell r="AJ9">
            <v>1.5580000000000001</v>
          </cell>
          <cell r="AK9">
            <v>1.6359999999999999</v>
          </cell>
          <cell r="AL9">
            <v>1.7162999999999999</v>
          </cell>
          <cell r="AM9">
            <v>1.7990999999999999</v>
          </cell>
          <cell r="AN9">
            <v>1.8843000000000001</v>
          </cell>
          <cell r="AO9">
            <v>1.9721</v>
          </cell>
          <cell r="AP9">
            <v>2.0625</v>
          </cell>
          <cell r="AQ9">
            <v>2.1556000000000002</v>
          </cell>
          <cell r="AR9">
            <v>2.2515000000000001</v>
          </cell>
          <cell r="AS9">
            <v>2.3502000000000001</v>
          </cell>
          <cell r="AT9">
            <v>2.4519000000000002</v>
          </cell>
          <cell r="AU9">
            <v>2.5565000000000002</v>
          </cell>
          <cell r="AV9">
            <v>2.6642999999999999</v>
          </cell>
          <cell r="AW9">
            <v>2.7753000000000001</v>
          </cell>
        </row>
        <row r="10">
          <cell r="B10">
            <v>2.47E-2</v>
          </cell>
          <cell r="C10">
            <v>4.0399999999999998E-2</v>
          </cell>
          <cell r="D10">
            <v>5.91E-2</v>
          </cell>
          <cell r="E10">
            <v>8.0399999999999999E-2</v>
          </cell>
          <cell r="F10">
            <v>0.1042</v>
          </cell>
          <cell r="G10">
            <v>0.1303</v>
          </cell>
          <cell r="H10">
            <v>0.1585</v>
          </cell>
          <cell r="I10">
            <v>0.1888</v>
          </cell>
          <cell r="J10">
            <v>0.22109999999999999</v>
          </cell>
          <cell r="K10">
            <v>0.25519999999999998</v>
          </cell>
          <cell r="L10">
            <v>0.29120000000000001</v>
          </cell>
          <cell r="M10">
            <v>0.32900000000000001</v>
          </cell>
          <cell r="N10">
            <v>0.36849999999999999</v>
          </cell>
          <cell r="O10">
            <v>0.40970000000000001</v>
          </cell>
          <cell r="P10">
            <v>0.45269999999999999</v>
          </cell>
          <cell r="Q10">
            <v>0.49740000000000001</v>
          </cell>
          <cell r="R10">
            <v>0.54369999999999996</v>
          </cell>
          <cell r="S10">
            <v>0.5917</v>
          </cell>
          <cell r="T10">
            <v>0.64149999999999996</v>
          </cell>
          <cell r="U10">
            <v>0.69289999999999996</v>
          </cell>
          <cell r="V10">
            <v>0.74609999999999999</v>
          </cell>
          <cell r="W10">
            <v>0.80100000000000005</v>
          </cell>
          <cell r="X10">
            <v>0.85760000000000003</v>
          </cell>
          <cell r="Y10">
            <v>0.91610000000000003</v>
          </cell>
          <cell r="Z10">
            <v>0.97629999999999995</v>
          </cell>
          <cell r="AA10">
            <v>1.0384</v>
          </cell>
          <cell r="AB10">
            <v>1.1023000000000001</v>
          </cell>
          <cell r="AC10">
            <v>1.1681999999999999</v>
          </cell>
          <cell r="AD10">
            <v>1.236</v>
          </cell>
          <cell r="AE10">
            <v>1.3058000000000001</v>
          </cell>
          <cell r="AF10">
            <v>1.3775999999999999</v>
          </cell>
          <cell r="AG10">
            <v>1.4515</v>
          </cell>
          <cell r="AH10">
            <v>1.5275000000000001</v>
          </cell>
          <cell r="AI10">
            <v>1.6056999999999999</v>
          </cell>
          <cell r="AJ10">
            <v>1.6860999999999999</v>
          </cell>
          <cell r="AK10">
            <v>1.7687999999999999</v>
          </cell>
          <cell r="AL10">
            <v>1.8537999999999999</v>
          </cell>
          <cell r="AM10">
            <v>1.9412</v>
          </cell>
          <cell r="AN10">
            <v>2.0310999999999999</v>
          </cell>
          <cell r="AO10">
            <v>2.1234999999999999</v>
          </cell>
          <cell r="AP10">
            <v>2.2183999999999999</v>
          </cell>
          <cell r="AQ10">
            <v>2.3159999999999998</v>
          </cell>
          <cell r="AR10">
            <v>2.4163000000000001</v>
          </cell>
          <cell r="AS10">
            <v>2.5192999999999999</v>
          </cell>
          <cell r="AT10">
            <v>2.6252</v>
          </cell>
          <cell r="AU10">
            <v>2.7341000000000002</v>
          </cell>
          <cell r="AV10">
            <v>2.8458999999999999</v>
          </cell>
          <cell r="AW10">
            <v>2.9609000000000001</v>
          </cell>
        </row>
        <row r="11">
          <cell r="B11">
            <v>2.6700000000000002E-2</v>
          </cell>
          <cell r="C11">
            <v>4.3700000000000003E-2</v>
          </cell>
          <cell r="D11">
            <v>6.4000000000000001E-2</v>
          </cell>
          <cell r="E11">
            <v>8.72E-2</v>
          </cell>
          <cell r="F11">
            <v>0.113</v>
          </cell>
          <cell r="G11">
            <v>0.1414</v>
          </cell>
          <cell r="H11">
            <v>0.1721</v>
          </cell>
          <cell r="I11">
            <v>0.2051</v>
          </cell>
          <cell r="J11">
            <v>0.2402</v>
          </cell>
          <cell r="K11">
            <v>0.27739999999999998</v>
          </cell>
          <cell r="L11">
            <v>0.31659999999999999</v>
          </cell>
          <cell r="M11">
            <v>0.35770000000000002</v>
          </cell>
          <cell r="N11">
            <v>0.40079999999999999</v>
          </cell>
          <cell r="O11">
            <v>0.4456</v>
          </cell>
          <cell r="P11">
            <v>0.4924</v>
          </cell>
          <cell r="Q11">
            <v>0.54090000000000005</v>
          </cell>
          <cell r="R11">
            <v>0.59119999999999995</v>
          </cell>
          <cell r="S11">
            <v>0.64339999999999997</v>
          </cell>
          <cell r="T11">
            <v>0.69730000000000003</v>
          </cell>
          <cell r="U11">
            <v>0.75309999999999999</v>
          </cell>
          <cell r="V11">
            <v>0.81059999999999999</v>
          </cell>
          <cell r="W11">
            <v>0.87</v>
          </cell>
          <cell r="X11">
            <v>0.93120000000000003</v>
          </cell>
          <cell r="Y11">
            <v>0.99419999999999997</v>
          </cell>
          <cell r="Z11">
            <v>1.0590999999999999</v>
          </cell>
          <cell r="AA11">
            <v>1.1258999999999999</v>
          </cell>
          <cell r="AB11">
            <v>1.1946000000000001</v>
          </cell>
          <cell r="AC11">
            <v>1.2653000000000001</v>
          </cell>
          <cell r="AD11">
            <v>1.3380000000000001</v>
          </cell>
          <cell r="AE11">
            <v>1.4127000000000001</v>
          </cell>
          <cell r="AF11">
            <v>1.4894000000000001</v>
          </cell>
          <cell r="AG11">
            <v>1.5683</v>
          </cell>
          <cell r="AH11">
            <v>1.6493</v>
          </cell>
          <cell r="AI11">
            <v>1.7323999999999999</v>
          </cell>
          <cell r="AJ11">
            <v>1.8178000000000001</v>
          </cell>
          <cell r="AK11">
            <v>1.9055</v>
          </cell>
          <cell r="AL11">
            <v>1.9955000000000001</v>
          </cell>
          <cell r="AM11">
            <v>2.0878999999999999</v>
          </cell>
          <cell r="AN11">
            <v>2.1827000000000001</v>
          </cell>
          <cell r="AO11">
            <v>2.2799999999999998</v>
          </cell>
          <cell r="AP11">
            <v>2.3799000000000001</v>
          </cell>
          <cell r="AQ11">
            <v>2.4823</v>
          </cell>
          <cell r="AR11">
            <v>2.5874000000000001</v>
          </cell>
          <cell r="AS11">
            <v>2.6953</v>
          </cell>
          <cell r="AT11">
            <v>2.8058999999999998</v>
          </cell>
          <cell r="AU11">
            <v>2.9194</v>
          </cell>
          <cell r="AV11">
            <v>3.0358000000000001</v>
          </cell>
          <cell r="AW11">
            <v>3.1553</v>
          </cell>
        </row>
        <row r="12">
          <cell r="B12">
            <v>2.87E-2</v>
          </cell>
          <cell r="C12">
            <v>4.7100000000000003E-2</v>
          </cell>
          <cell r="D12">
            <v>6.8900000000000003E-2</v>
          </cell>
          <cell r="E12">
            <v>9.3899999999999997E-2</v>
          </cell>
          <cell r="F12">
            <v>0.12180000000000001</v>
          </cell>
          <cell r="G12">
            <v>0.1525</v>
          </cell>
          <cell r="H12">
            <v>0.18579999999999999</v>
          </cell>
          <cell r="I12">
            <v>0.22140000000000001</v>
          </cell>
          <cell r="J12">
            <v>0.25950000000000001</v>
          </cell>
          <cell r="K12">
            <v>0.29970000000000002</v>
          </cell>
          <cell r="L12">
            <v>0.3422</v>
          </cell>
          <cell r="M12">
            <v>0.38669999999999999</v>
          </cell>
          <cell r="N12">
            <v>0.43319999999999997</v>
          </cell>
          <cell r="O12">
            <v>0.48180000000000001</v>
          </cell>
          <cell r="P12">
            <v>0.53239999999999998</v>
          </cell>
          <cell r="Q12">
            <v>0.58489999999999998</v>
          </cell>
          <cell r="R12">
            <v>0.63929999999999998</v>
          </cell>
          <cell r="S12">
            <v>0.6956</v>
          </cell>
          <cell r="T12">
            <v>0.75380000000000003</v>
          </cell>
          <cell r="U12">
            <v>0.81389999999999996</v>
          </cell>
          <cell r="V12">
            <v>0.876</v>
          </cell>
          <cell r="W12">
            <v>0.93989999999999996</v>
          </cell>
          <cell r="X12">
            <v>1.0057</v>
          </cell>
          <cell r="Y12">
            <v>1.0734999999999999</v>
          </cell>
          <cell r="Z12">
            <v>1.1432</v>
          </cell>
          <cell r="AA12">
            <v>1.2149000000000001</v>
          </cell>
          <cell r="AB12">
            <v>1.2885</v>
          </cell>
          <cell r="AC12">
            <v>1.3642000000000001</v>
          </cell>
          <cell r="AD12">
            <v>1.4419</v>
          </cell>
          <cell r="AE12">
            <v>1.5217000000000001</v>
          </cell>
          <cell r="AF12">
            <v>1.6034999999999999</v>
          </cell>
          <cell r="AG12">
            <v>1.6875</v>
          </cell>
          <cell r="AH12">
            <v>1.7737000000000001</v>
          </cell>
          <cell r="AI12">
            <v>1.8621000000000001</v>
          </cell>
          <cell r="AJ12">
            <v>1.9527000000000001</v>
          </cell>
          <cell r="AK12">
            <v>2.0455999999999999</v>
          </cell>
          <cell r="AL12">
            <v>2.1408</v>
          </cell>
          <cell r="AM12">
            <v>2.2385000000000002</v>
          </cell>
          <cell r="AN12">
            <v>2.3384999999999998</v>
          </cell>
          <cell r="AO12">
            <v>2.4411</v>
          </cell>
          <cell r="AP12">
            <v>2.5461</v>
          </cell>
          <cell r="AQ12">
            <v>2.6537999999999999</v>
          </cell>
          <cell r="AR12">
            <v>2.7641</v>
          </cell>
          <cell r="AS12">
            <v>2.8771</v>
          </cell>
          <cell r="AT12">
            <v>2.9927999999999999</v>
          </cell>
          <cell r="AU12">
            <v>3.1114000000000002</v>
          </cell>
          <cell r="AV12">
            <v>3.2328999999999999</v>
          </cell>
          <cell r="AW12">
            <v>3.3572000000000002</v>
          </cell>
        </row>
        <row r="13">
          <cell r="B13">
            <v>3.0700000000000002E-2</v>
          </cell>
          <cell r="C13">
            <v>5.04E-2</v>
          </cell>
          <cell r="D13">
            <v>7.3800000000000004E-2</v>
          </cell>
          <cell r="E13">
            <v>0.1007</v>
          </cell>
          <cell r="F13">
            <v>0.13070000000000001</v>
          </cell>
          <cell r="G13">
            <v>0.16370000000000001</v>
          </cell>
          <cell r="H13">
            <v>0.19939999999999999</v>
          </cell>
          <cell r="I13">
            <v>0.2379</v>
          </cell>
          <cell r="J13">
            <v>0.27879999999999999</v>
          </cell>
          <cell r="K13">
            <v>0.3221</v>
          </cell>
          <cell r="L13">
            <v>0.36780000000000002</v>
          </cell>
          <cell r="M13">
            <v>0.4158</v>
          </cell>
          <cell r="N13">
            <v>0.46589999999999998</v>
          </cell>
          <cell r="O13">
            <v>0.51819999999999999</v>
          </cell>
          <cell r="P13">
            <v>0.57269999999999999</v>
          </cell>
          <cell r="Q13">
            <v>0.62909999999999999</v>
          </cell>
          <cell r="R13">
            <v>0.68769999999999998</v>
          </cell>
          <cell r="S13">
            <v>0.74829999999999997</v>
          </cell>
          <cell r="T13">
            <v>0.81079999999999997</v>
          </cell>
          <cell r="U13">
            <v>0.87539999999999996</v>
          </cell>
          <cell r="V13">
            <v>0.94199999999999995</v>
          </cell>
          <cell r="W13">
            <v>1.0105999999999999</v>
          </cell>
          <cell r="X13">
            <v>1.0811999999999999</v>
          </cell>
          <cell r="Y13">
            <v>1.1537999999999999</v>
          </cell>
          <cell r="Z13">
            <v>1.2283999999999999</v>
          </cell>
          <cell r="AA13">
            <v>1.3050999999999999</v>
          </cell>
          <cell r="AB13">
            <v>1.3837999999999999</v>
          </cell>
          <cell r="AC13">
            <v>1.4645999999999999</v>
          </cell>
          <cell r="AD13">
            <v>1.5475000000000001</v>
          </cell>
          <cell r="AE13">
            <v>1.6325000000000001</v>
          </cell>
          <cell r="AF13">
            <v>1.7196</v>
          </cell>
          <cell r="AG13">
            <v>1.8089</v>
          </cell>
          <cell r="AH13">
            <v>1.9004000000000001</v>
          </cell>
          <cell r="AI13">
            <v>1.9942</v>
          </cell>
          <cell r="AJ13">
            <v>2.0903</v>
          </cell>
          <cell r="AK13">
            <v>2.1886000000000001</v>
          </cell>
          <cell r="AL13">
            <v>2.2892999999999999</v>
          </cell>
          <cell r="AM13">
            <v>2.3925000000000001</v>
          </cell>
          <cell r="AN13">
            <v>2.4980000000000002</v>
          </cell>
          <cell r="AO13">
            <v>2.6061000000000001</v>
          </cell>
          <cell r="AP13">
            <v>2.7166000000000001</v>
          </cell>
          <cell r="AQ13">
            <v>2.8298000000000001</v>
          </cell>
          <cell r="AR13">
            <v>2.9456000000000002</v>
          </cell>
          <cell r="AS13">
            <v>3.0640000000000001</v>
          </cell>
          <cell r="AT13">
            <v>3.1852</v>
          </cell>
          <cell r="AU13">
            <v>3.3092000000000001</v>
          </cell>
          <cell r="AV13">
            <v>3.4361000000000002</v>
          </cell>
          <cell r="AW13">
            <v>3.5657999999999999</v>
          </cell>
        </row>
        <row r="14">
          <cell r="B14">
            <v>3.27E-2</v>
          </cell>
          <cell r="C14">
            <v>5.3699999999999998E-2</v>
          </cell>
          <cell r="D14">
            <v>7.8700000000000006E-2</v>
          </cell>
          <cell r="E14">
            <v>0.1074</v>
          </cell>
          <cell r="F14">
            <v>0.13950000000000001</v>
          </cell>
          <cell r="G14">
            <v>0.17480000000000001</v>
          </cell>
          <cell r="H14">
            <v>0.21310000000000001</v>
          </cell>
          <cell r="I14">
            <v>0.25430000000000003</v>
          </cell>
          <cell r="J14">
            <v>0.29820000000000002</v>
          </cell>
          <cell r="K14">
            <v>0.34460000000000002</v>
          </cell>
          <cell r="L14">
            <v>0.39360000000000001</v>
          </cell>
          <cell r="M14">
            <v>0.44500000000000001</v>
          </cell>
          <cell r="N14">
            <v>0.49880000000000002</v>
          </cell>
          <cell r="O14">
            <v>0.55489999999999995</v>
          </cell>
          <cell r="P14">
            <v>0.61319999999999997</v>
          </cell>
          <cell r="Q14">
            <v>0.67369999999999997</v>
          </cell>
          <cell r="R14">
            <v>0.73650000000000004</v>
          </cell>
          <cell r="S14">
            <v>0.80130000000000001</v>
          </cell>
          <cell r="T14">
            <v>0.86839999999999995</v>
          </cell>
          <cell r="U14">
            <v>0.9375</v>
          </cell>
          <cell r="V14">
            <v>1.0086999999999999</v>
          </cell>
          <cell r="W14">
            <v>1.0820000000000001</v>
          </cell>
          <cell r="X14">
            <v>1.1575</v>
          </cell>
          <cell r="Y14">
            <v>1.2350000000000001</v>
          </cell>
          <cell r="Z14">
            <v>1.3146</v>
          </cell>
          <cell r="AA14">
            <v>1.3964000000000001</v>
          </cell>
          <cell r="AB14">
            <v>1.4802999999999999</v>
          </cell>
          <cell r="AC14">
            <v>1.5663</v>
          </cell>
          <cell r="AD14">
            <v>1.6545000000000001</v>
          </cell>
          <cell r="AE14">
            <v>1.7448999999999999</v>
          </cell>
          <cell r="AF14">
            <v>1.8373999999999999</v>
          </cell>
          <cell r="AG14">
            <v>1.9321999999999999</v>
          </cell>
          <cell r="AH14">
            <v>2.0293000000000001</v>
          </cell>
          <cell r="AI14">
            <v>2.1286</v>
          </cell>
          <cell r="AJ14">
            <v>2.2303000000000002</v>
          </cell>
          <cell r="AK14">
            <v>2.3342999999999998</v>
          </cell>
          <cell r="AL14">
            <v>2.4407000000000001</v>
          </cell>
          <cell r="AM14">
            <v>2.5495000000000001</v>
          </cell>
          <cell r="AN14">
            <v>2.6608000000000001</v>
          </cell>
          <cell r="AO14">
            <v>2.7745000000000002</v>
          </cell>
          <cell r="AP14">
            <v>2.8908999999999998</v>
          </cell>
          <cell r="AQ14">
            <v>3.0097999999999998</v>
          </cell>
          <cell r="AR14">
            <v>3.1313</v>
          </cell>
          <cell r="AS14">
            <v>3.2555000000000001</v>
          </cell>
          <cell r="AT14">
            <v>3.3824999999999998</v>
          </cell>
          <cell r="AU14">
            <v>3.5122</v>
          </cell>
          <cell r="AV14">
            <v>3.6448</v>
          </cell>
          <cell r="AW14">
            <v>3.7801999999999998</v>
          </cell>
        </row>
        <row r="15">
          <cell r="B15">
            <v>3.4700000000000002E-2</v>
          </cell>
          <cell r="C15">
            <v>5.7000000000000002E-2</v>
          </cell>
          <cell r="D15">
            <v>8.3599999999999994E-2</v>
          </cell>
          <cell r="E15">
            <v>0.1142</v>
          </cell>
          <cell r="F15">
            <v>0.1484</v>
          </cell>
          <cell r="G15">
            <v>0.186</v>
          </cell>
          <cell r="H15">
            <v>0.22689999999999999</v>
          </cell>
          <cell r="I15">
            <v>0.27079999999999999</v>
          </cell>
          <cell r="J15">
            <v>0.31759999999999999</v>
          </cell>
          <cell r="K15">
            <v>0.36720000000000003</v>
          </cell>
          <cell r="L15">
            <v>0.41949999999999998</v>
          </cell>
          <cell r="M15">
            <v>0.47439999999999999</v>
          </cell>
          <cell r="N15">
            <v>0.53180000000000005</v>
          </cell>
          <cell r="O15">
            <v>0.5917</v>
          </cell>
          <cell r="P15">
            <v>0.65400000000000003</v>
          </cell>
          <cell r="Q15">
            <v>0.71860000000000002</v>
          </cell>
          <cell r="R15">
            <v>0.78559999999999997</v>
          </cell>
          <cell r="S15">
            <v>0.8548</v>
          </cell>
          <cell r="T15">
            <v>0.92630000000000001</v>
          </cell>
          <cell r="U15">
            <v>1</v>
          </cell>
          <cell r="V15">
            <v>1.0759000000000001</v>
          </cell>
          <cell r="W15">
            <v>1.1540999999999999</v>
          </cell>
          <cell r="X15">
            <v>1.2344999999999999</v>
          </cell>
          <cell r="Y15">
            <v>1.3169999999999999</v>
          </cell>
          <cell r="Z15">
            <v>1.4016999999999999</v>
          </cell>
          <cell r="AA15">
            <v>1.4886999999999999</v>
          </cell>
          <cell r="AB15">
            <v>1.5779000000000001</v>
          </cell>
          <cell r="AC15">
            <v>1.6692</v>
          </cell>
          <cell r="AD15">
            <v>1.7627999999999999</v>
          </cell>
          <cell r="AE15">
            <v>1.8587</v>
          </cell>
          <cell r="AF15">
            <v>1.9568000000000001</v>
          </cell>
          <cell r="AG15">
            <v>2.0573000000000001</v>
          </cell>
          <cell r="AH15">
            <v>2.16</v>
          </cell>
          <cell r="AI15">
            <v>2.2650000000000001</v>
          </cell>
          <cell r="AJ15">
            <v>2.3725000000000001</v>
          </cell>
          <cell r="AK15">
            <v>2.4823</v>
          </cell>
          <cell r="AL15">
            <v>2.5945</v>
          </cell>
          <cell r="AM15">
            <v>2.7092000000000001</v>
          </cell>
          <cell r="AN15">
            <v>2.8264</v>
          </cell>
          <cell r="AO15">
            <v>2.9460999999999999</v>
          </cell>
          <cell r="AP15">
            <v>3.0684</v>
          </cell>
          <cell r="AQ15">
            <v>3.1932999999999998</v>
          </cell>
          <cell r="AR15">
            <v>3.3208000000000002</v>
          </cell>
          <cell r="AS15">
            <v>3.4510000000000001</v>
          </cell>
          <cell r="AT15">
            <v>3.5840000000000001</v>
          </cell>
          <cell r="AU15">
            <v>3.7197</v>
          </cell>
          <cell r="AV15">
            <v>3.8582999999999998</v>
          </cell>
          <cell r="AW15">
            <v>3.9996999999999998</v>
          </cell>
        </row>
        <row r="16">
          <cell r="B16">
            <v>3.6700000000000003E-2</v>
          </cell>
          <cell r="C16">
            <v>6.0299999999999999E-2</v>
          </cell>
          <cell r="D16">
            <v>8.8599999999999998E-2</v>
          </cell>
          <cell r="E16">
            <v>0.121</v>
          </cell>
          <cell r="F16">
            <v>0.1573</v>
          </cell>
          <cell r="G16">
            <v>0.1973</v>
          </cell>
          <cell r="H16">
            <v>0.24060000000000001</v>
          </cell>
          <cell r="I16">
            <v>0.2873</v>
          </cell>
          <cell r="J16">
            <v>0.33710000000000001</v>
          </cell>
          <cell r="K16">
            <v>0.38979999999999998</v>
          </cell>
          <cell r="L16">
            <v>0.44550000000000001</v>
          </cell>
          <cell r="M16">
            <v>0.50390000000000001</v>
          </cell>
          <cell r="N16">
            <v>0.56489999999999996</v>
          </cell>
          <cell r="O16">
            <v>0.62870000000000004</v>
          </cell>
          <cell r="P16">
            <v>0.69489999999999996</v>
          </cell>
          <cell r="Q16">
            <v>0.76370000000000005</v>
          </cell>
          <cell r="R16">
            <v>0.83489999999999998</v>
          </cell>
          <cell r="S16">
            <v>0.90859999999999996</v>
          </cell>
          <cell r="T16">
            <v>0.98460000000000003</v>
          </cell>
          <cell r="U16">
            <v>1.0629999999999999</v>
          </cell>
          <cell r="V16">
            <v>1.1436999999999999</v>
          </cell>
          <cell r="W16">
            <v>1.2266999999999999</v>
          </cell>
          <cell r="X16">
            <v>1.3121</v>
          </cell>
          <cell r="Y16">
            <v>1.3996999999999999</v>
          </cell>
          <cell r="Z16">
            <v>1.4896</v>
          </cell>
          <cell r="AA16">
            <v>1.5819000000000001</v>
          </cell>
          <cell r="AB16">
            <v>1.6763999999999999</v>
          </cell>
          <cell r="AC16">
            <v>1.7732000000000001</v>
          </cell>
          <cell r="AD16">
            <v>1.8724000000000001</v>
          </cell>
          <cell r="AE16">
            <v>1.9738</v>
          </cell>
          <cell r="AF16">
            <v>2.0775999999999999</v>
          </cell>
          <cell r="AG16">
            <v>2.1838000000000002</v>
          </cell>
          <cell r="AH16">
            <v>2.2923</v>
          </cell>
          <cell r="AI16">
            <v>2.4033000000000002</v>
          </cell>
          <cell r="AJ16">
            <v>2.5165999999999999</v>
          </cell>
          <cell r="AK16">
            <v>2.6324000000000001</v>
          </cell>
          <cell r="AL16">
            <v>2.7505999999999999</v>
          </cell>
          <cell r="AM16">
            <v>2.8714</v>
          </cell>
          <cell r="AN16">
            <v>2.9946000000000002</v>
          </cell>
          <cell r="AO16">
            <v>3.1204999999999998</v>
          </cell>
          <cell r="AP16">
            <v>3.2488999999999999</v>
          </cell>
          <cell r="AQ16">
            <v>3.38</v>
          </cell>
          <cell r="AR16">
            <v>3.5137</v>
          </cell>
          <cell r="AS16">
            <v>3.6501999999999999</v>
          </cell>
          <cell r="AT16">
            <v>3.7894000000000001</v>
          </cell>
          <cell r="AU16">
            <v>3.9312999999999998</v>
          </cell>
          <cell r="AV16">
            <v>4.0762</v>
          </cell>
          <cell r="AW16">
            <v>4.2237999999999998</v>
          </cell>
        </row>
        <row r="17">
          <cell r="B17">
            <v>3.8699999999999998E-2</v>
          </cell>
          <cell r="C17">
            <v>6.3700000000000007E-2</v>
          </cell>
          <cell r="D17">
            <v>9.35E-2</v>
          </cell>
          <cell r="E17">
            <v>0.1278</v>
          </cell>
          <cell r="F17">
            <v>0.16619999999999999</v>
          </cell>
          <cell r="G17">
            <v>0.20849999999999999</v>
          </cell>
          <cell r="H17">
            <v>0.25440000000000002</v>
          </cell>
          <cell r="I17">
            <v>0.3039</v>
          </cell>
          <cell r="J17">
            <v>0.35659999999999997</v>
          </cell>
          <cell r="K17">
            <v>0.41249999999999998</v>
          </cell>
          <cell r="L17">
            <v>0.47149999999999997</v>
          </cell>
          <cell r="M17">
            <v>0.53339999999999999</v>
          </cell>
          <cell r="N17">
            <v>0.59819999999999995</v>
          </cell>
          <cell r="O17">
            <v>0.66579999999999995</v>
          </cell>
          <cell r="P17">
            <v>0.73599999999999999</v>
          </cell>
          <cell r="Q17">
            <v>0.80900000000000005</v>
          </cell>
          <cell r="R17">
            <v>0.88449999999999995</v>
          </cell>
          <cell r="S17">
            <v>0.96260000000000001</v>
          </cell>
          <cell r="T17">
            <v>1.0431999999999999</v>
          </cell>
          <cell r="U17">
            <v>1.1263000000000001</v>
          </cell>
          <cell r="V17">
            <v>1.2118</v>
          </cell>
          <cell r="W17">
            <v>1.2998000000000001</v>
          </cell>
          <cell r="X17">
            <v>1.3902000000000001</v>
          </cell>
          <cell r="Y17">
            <v>1.4830000000000001</v>
          </cell>
          <cell r="Z17">
            <v>1.5782</v>
          </cell>
          <cell r="AA17">
            <v>1.6758</v>
          </cell>
          <cell r="AB17">
            <v>1.7758</v>
          </cell>
          <cell r="AC17">
            <v>1.8782000000000001</v>
          </cell>
          <cell r="AD17">
            <v>1.9829000000000001</v>
          </cell>
          <cell r="AE17">
            <v>2.0901000000000001</v>
          </cell>
          <cell r="AF17">
            <v>2.1997</v>
          </cell>
          <cell r="AG17">
            <v>2.3117000000000001</v>
          </cell>
          <cell r="AH17">
            <v>2.4262000000000001</v>
          </cell>
          <cell r="AI17">
            <v>2.5430999999999999</v>
          </cell>
          <cell r="AJ17">
            <v>2.6625000000000001</v>
          </cell>
          <cell r="AK17">
            <v>2.7843</v>
          </cell>
          <cell r="AL17">
            <v>2.9087000000000001</v>
          </cell>
          <cell r="AM17">
            <v>3.0356999999999998</v>
          </cell>
          <cell r="AN17">
            <v>3.1652</v>
          </cell>
          <cell r="AO17">
            <v>3.2974000000000001</v>
          </cell>
          <cell r="AP17">
            <v>3.4321000000000002</v>
          </cell>
          <cell r="AQ17">
            <v>3.5695000000000001</v>
          </cell>
          <cell r="AR17">
            <v>3.7097000000000002</v>
          </cell>
          <cell r="AS17">
            <v>3.8525</v>
          </cell>
          <cell r="AT17">
            <v>3.9982000000000002</v>
          </cell>
          <cell r="AU17">
            <v>4.1466000000000003</v>
          </cell>
          <cell r="AV17">
            <v>4.2979000000000003</v>
          </cell>
          <cell r="AW17">
            <v>4.4520999999999997</v>
          </cell>
        </row>
        <row r="18">
          <cell r="B18">
            <v>4.07E-2</v>
          </cell>
          <cell r="C18">
            <v>6.7000000000000004E-2</v>
          </cell>
          <cell r="D18">
            <v>9.8400000000000001E-2</v>
          </cell>
          <cell r="E18">
            <v>0.1346</v>
          </cell>
          <cell r="F18">
            <v>0.17510000000000001</v>
          </cell>
          <cell r="G18">
            <v>0.21970000000000001</v>
          </cell>
          <cell r="H18">
            <v>0.26819999999999999</v>
          </cell>
          <cell r="I18">
            <v>0.32040000000000002</v>
          </cell>
          <cell r="J18">
            <v>0.37609999999999999</v>
          </cell>
          <cell r="K18">
            <v>0.43519999999999998</v>
          </cell>
          <cell r="L18">
            <v>0.49759999999999999</v>
          </cell>
          <cell r="M18">
            <v>0.56299999999999994</v>
          </cell>
          <cell r="N18">
            <v>0.63149999999999995</v>
          </cell>
          <cell r="O18">
            <v>0.70299999999999996</v>
          </cell>
          <cell r="P18">
            <v>0.77729999999999999</v>
          </cell>
          <cell r="Q18">
            <v>0.85440000000000005</v>
          </cell>
          <cell r="R18">
            <v>0.93430000000000002</v>
          </cell>
          <cell r="S18">
            <v>1.0168999999999999</v>
          </cell>
          <cell r="T18">
            <v>1.1021000000000001</v>
          </cell>
          <cell r="U18">
            <v>1.19</v>
          </cell>
          <cell r="V18">
            <v>1.2804</v>
          </cell>
          <cell r="W18">
            <v>1.3733</v>
          </cell>
          <cell r="X18">
            <v>1.4689000000000001</v>
          </cell>
          <cell r="Y18">
            <v>1.5669</v>
          </cell>
          <cell r="Z18">
            <v>1.6674</v>
          </cell>
          <cell r="AA18">
            <v>1.7704</v>
          </cell>
          <cell r="AB18">
            <v>1.8759999999999999</v>
          </cell>
          <cell r="AC18">
            <v>1.984</v>
          </cell>
          <cell r="AD18">
            <v>2.0943999999999998</v>
          </cell>
          <cell r="AE18">
            <v>2.2073999999999998</v>
          </cell>
          <cell r="AF18">
            <v>2.3229000000000002</v>
          </cell>
          <cell r="AG18">
            <v>2.4407999999999999</v>
          </cell>
          <cell r="AH18">
            <v>2.5613000000000001</v>
          </cell>
          <cell r="AI18">
            <v>2.6842999999999999</v>
          </cell>
          <cell r="AJ18">
            <v>2.8098999999999998</v>
          </cell>
          <cell r="AK18">
            <v>2.9380000000000002</v>
          </cell>
          <cell r="AL18">
            <v>3.0687000000000002</v>
          </cell>
          <cell r="AM18">
            <v>3.202</v>
          </cell>
          <cell r="AN18">
            <v>3.3378999999999999</v>
          </cell>
          <cell r="AO18">
            <v>3.4765000000000001</v>
          </cell>
          <cell r="AP18">
            <v>3.6177000000000001</v>
          </cell>
          <cell r="AQ18">
            <v>3.7616999999999998</v>
          </cell>
          <cell r="AR18">
            <v>3.9083999999999999</v>
          </cell>
          <cell r="AS18">
            <v>4.0578000000000003</v>
          </cell>
          <cell r="AT18">
            <v>4.2100999999999997</v>
          </cell>
          <cell r="AU18">
            <v>4.3651999999999997</v>
          </cell>
          <cell r="AV18">
            <v>4.5231000000000003</v>
          </cell>
          <cell r="AW18">
            <v>4.6840000000000002</v>
          </cell>
        </row>
        <row r="19">
          <cell r="B19">
            <v>4.2700000000000002E-2</v>
          </cell>
          <cell r="C19">
            <v>7.0300000000000001E-2</v>
          </cell>
          <cell r="D19">
            <v>0.1033</v>
          </cell>
          <cell r="E19">
            <v>0.14130000000000001</v>
          </cell>
          <cell r="F19">
            <v>0.184</v>
          </cell>
          <cell r="G19">
            <v>0.23100000000000001</v>
          </cell>
          <cell r="H19">
            <v>0.28199999999999997</v>
          </cell>
          <cell r="I19">
            <v>0.33700000000000002</v>
          </cell>
          <cell r="J19">
            <v>0.3957</v>
          </cell>
          <cell r="K19">
            <v>0.45800000000000002</v>
          </cell>
          <cell r="L19">
            <v>0.52370000000000005</v>
          </cell>
          <cell r="M19">
            <v>0.59279999999999999</v>
          </cell>
          <cell r="N19">
            <v>0.66500000000000004</v>
          </cell>
          <cell r="O19">
            <v>0.74029999999999996</v>
          </cell>
          <cell r="P19">
            <v>0.81869999999999998</v>
          </cell>
          <cell r="Q19">
            <v>0.90010000000000001</v>
          </cell>
          <cell r="R19">
            <v>0.98429999999999995</v>
          </cell>
          <cell r="S19">
            <v>1.0713999999999999</v>
          </cell>
          <cell r="T19">
            <v>1.1613</v>
          </cell>
          <cell r="U19">
            <v>1.2539</v>
          </cell>
          <cell r="V19">
            <v>1.3492999999999999</v>
          </cell>
          <cell r="W19">
            <v>1.4473</v>
          </cell>
          <cell r="X19">
            <v>1.548</v>
          </cell>
          <cell r="Y19">
            <v>1.6513</v>
          </cell>
          <cell r="Z19">
            <v>1.7572000000000001</v>
          </cell>
          <cell r="AA19">
            <v>1.8656999999999999</v>
          </cell>
          <cell r="AB19">
            <v>1.9767999999999999</v>
          </cell>
          <cell r="AC19">
            <v>2.0905</v>
          </cell>
          <cell r="AD19">
            <v>2.2067999999999999</v>
          </cell>
          <cell r="AE19">
            <v>2.3256000000000001</v>
          </cell>
          <cell r="AF19">
            <v>2.4470999999999998</v>
          </cell>
          <cell r="AG19">
            <v>2.5710999999999999</v>
          </cell>
          <cell r="AH19">
            <v>2.6977000000000002</v>
          </cell>
          <cell r="AI19">
            <v>2.8269000000000002</v>
          </cell>
          <cell r="AJ19">
            <v>2.9586999999999999</v>
          </cell>
          <cell r="AK19">
            <v>3.0931999999999999</v>
          </cell>
          <cell r="AL19">
            <v>3.2303000000000002</v>
          </cell>
          <cell r="AM19">
            <v>3.3700999999999999</v>
          </cell>
          <cell r="AN19">
            <v>3.5125000000000002</v>
          </cell>
          <cell r="AO19">
            <v>3.6576</v>
          </cell>
          <cell r="AP19">
            <v>3.8054999999999999</v>
          </cell>
          <cell r="AQ19">
            <v>3.9561000000000002</v>
          </cell>
          <cell r="AR19">
            <v>4.1096000000000004</v>
          </cell>
          <cell r="AS19">
            <v>4.2657999999999996</v>
          </cell>
          <cell r="AT19">
            <v>4.4248000000000003</v>
          </cell>
          <cell r="AU19">
            <v>4.5867000000000004</v>
          </cell>
          <cell r="AV19">
            <v>4.7515999999999998</v>
          </cell>
          <cell r="AW19">
            <v>4.9192999999999998</v>
          </cell>
        </row>
        <row r="20">
          <cell r="B20">
            <v>4.4699999999999997E-2</v>
          </cell>
          <cell r="C20">
            <v>7.3599999999999999E-2</v>
          </cell>
          <cell r="D20">
            <v>0.10829999999999999</v>
          </cell>
          <cell r="E20">
            <v>0.14810000000000001</v>
          </cell>
          <cell r="F20">
            <v>0.19289999999999999</v>
          </cell>
          <cell r="G20">
            <v>0.2422</v>
          </cell>
          <cell r="H20">
            <v>0.2959</v>
          </cell>
          <cell r="I20">
            <v>0.35360000000000003</v>
          </cell>
          <cell r="J20">
            <v>0.41539999999999999</v>
          </cell>
          <cell r="K20">
            <v>0.48080000000000001</v>
          </cell>
          <cell r="L20">
            <v>0.54990000000000006</v>
          </cell>
          <cell r="M20">
            <v>0.62250000000000005</v>
          </cell>
          <cell r="N20">
            <v>0.69850000000000001</v>
          </cell>
          <cell r="O20">
            <v>0.77780000000000005</v>
          </cell>
          <cell r="P20">
            <v>0.86029999999999995</v>
          </cell>
          <cell r="Q20">
            <v>0.94589999999999996</v>
          </cell>
          <cell r="R20">
            <v>1.0345</v>
          </cell>
          <cell r="S20">
            <v>1.1261000000000001</v>
          </cell>
          <cell r="T20">
            <v>1.2206999999999999</v>
          </cell>
          <cell r="U20">
            <v>1.3182</v>
          </cell>
          <cell r="V20">
            <v>1.4185000000000001</v>
          </cell>
          <cell r="W20">
            <v>1.5216000000000001</v>
          </cell>
          <cell r="X20">
            <v>1.6274999999999999</v>
          </cell>
          <cell r="Y20">
            <v>1.7361</v>
          </cell>
          <cell r="Z20">
            <v>1.8474999999999999</v>
          </cell>
          <cell r="AA20">
            <v>1.9615</v>
          </cell>
          <cell r="AB20">
            <v>2.0783</v>
          </cell>
          <cell r="AC20">
            <v>2.1978</v>
          </cell>
          <cell r="AD20">
            <v>2.3199000000000001</v>
          </cell>
          <cell r="AE20">
            <v>2.4447000000000001</v>
          </cell>
          <cell r="AF20">
            <v>2.5722</v>
          </cell>
          <cell r="AG20">
            <v>2.7023999999999999</v>
          </cell>
          <cell r="AH20">
            <v>2.8351999999999999</v>
          </cell>
          <cell r="AI20">
            <v>2.9706999999999999</v>
          </cell>
          <cell r="AJ20">
            <v>3.1089000000000002</v>
          </cell>
          <cell r="AK20">
            <v>3.2498</v>
          </cell>
          <cell r="AL20">
            <v>3.3934000000000002</v>
          </cell>
          <cell r="AM20">
            <v>3.5396999999999998</v>
          </cell>
          <cell r="AN20">
            <v>3.6888000000000001</v>
          </cell>
          <cell r="AO20">
            <v>3.8407</v>
          </cell>
          <cell r="AP20">
            <v>3.9952999999999999</v>
          </cell>
          <cell r="AQ20">
            <v>4.1527000000000003</v>
          </cell>
          <cell r="AR20">
            <v>4.3129999999999997</v>
          </cell>
          <cell r="AS20">
            <v>4.4760999999999997</v>
          </cell>
          <cell r="AT20">
            <v>4.6421000000000001</v>
          </cell>
          <cell r="AU20">
            <v>4.8109999999999999</v>
          </cell>
          <cell r="AV20">
            <v>4.9828999999999999</v>
          </cell>
          <cell r="AW20">
            <v>5.1577000000000002</v>
          </cell>
        </row>
        <row r="21">
          <cell r="B21">
            <v>4.6699999999999998E-2</v>
          </cell>
          <cell r="C21">
            <v>7.6999999999999999E-2</v>
          </cell>
          <cell r="D21">
            <v>0.1132</v>
          </cell>
          <cell r="E21">
            <v>0.15490000000000001</v>
          </cell>
          <cell r="F21">
            <v>0.20180000000000001</v>
          </cell>
          <cell r="G21">
            <v>0.2535</v>
          </cell>
          <cell r="H21">
            <v>0.30969999999999998</v>
          </cell>
          <cell r="I21">
            <v>0.37030000000000002</v>
          </cell>
          <cell r="J21">
            <v>0.435</v>
          </cell>
          <cell r="K21">
            <v>0.50370000000000004</v>
          </cell>
          <cell r="L21">
            <v>0.57620000000000005</v>
          </cell>
          <cell r="M21">
            <v>0.65239999999999998</v>
          </cell>
          <cell r="N21">
            <v>0.73209999999999997</v>
          </cell>
          <cell r="O21">
            <v>0.81530000000000002</v>
          </cell>
          <cell r="P21">
            <v>0.90190000000000003</v>
          </cell>
          <cell r="Q21">
            <v>0.99180000000000001</v>
          </cell>
          <cell r="R21">
            <v>1.0848</v>
          </cell>
          <cell r="S21">
            <v>1.181</v>
          </cell>
          <cell r="T21">
            <v>1.2803</v>
          </cell>
          <cell r="U21">
            <v>1.3826000000000001</v>
          </cell>
          <cell r="V21">
            <v>1.4879</v>
          </cell>
          <cell r="W21">
            <v>1.5962000000000001</v>
          </cell>
          <cell r="X21">
            <v>1.7073</v>
          </cell>
          <cell r="Y21">
            <v>1.8212999999999999</v>
          </cell>
          <cell r="Z21">
            <v>1.9381999999999999</v>
          </cell>
          <cell r="AA21">
            <v>2.0579000000000001</v>
          </cell>
          <cell r="AB21">
            <v>2.1804000000000001</v>
          </cell>
          <cell r="AC21">
            <v>2.3056999999999999</v>
          </cell>
          <cell r="AD21">
            <v>2.4337</v>
          </cell>
          <cell r="AE21">
            <v>2.5646</v>
          </cell>
          <cell r="AF21">
            <v>2.6981999999999999</v>
          </cell>
          <cell r="AG21">
            <v>2.8344999999999998</v>
          </cell>
          <cell r="AH21">
            <v>2.9737</v>
          </cell>
          <cell r="AI21">
            <v>3.1156000000000001</v>
          </cell>
          <cell r="AJ21">
            <v>3.2602000000000002</v>
          </cell>
          <cell r="AK21">
            <v>3.4077000000000002</v>
          </cell>
          <cell r="AL21">
            <v>3.5579000000000001</v>
          </cell>
          <cell r="AM21">
            <v>3.7109000000000001</v>
          </cell>
          <cell r="AN21">
            <v>3.8668</v>
          </cell>
          <cell r="AO21">
            <v>4.0254000000000003</v>
          </cell>
          <cell r="AP21">
            <v>4.1868999999999996</v>
          </cell>
          <cell r="AQ21">
            <v>4.3513000000000002</v>
          </cell>
          <cell r="AR21">
            <v>4.5186000000000002</v>
          </cell>
          <cell r="AS21">
            <v>4.6886999999999999</v>
          </cell>
          <cell r="AT21">
            <v>4.8617999999999997</v>
          </cell>
          <cell r="AU21">
            <v>5.0377999999999998</v>
          </cell>
          <cell r="AV21">
            <v>5.2168999999999999</v>
          </cell>
          <cell r="AW21">
            <v>5.3989000000000003</v>
          </cell>
        </row>
        <row r="22">
          <cell r="B22">
            <v>4.87E-2</v>
          </cell>
          <cell r="C22">
            <v>8.0299999999999996E-2</v>
          </cell>
          <cell r="D22">
            <v>0.1181</v>
          </cell>
          <cell r="E22">
            <v>0.16170000000000001</v>
          </cell>
          <cell r="F22">
            <v>0.2107</v>
          </cell>
          <cell r="G22">
            <v>0.26479999999999998</v>
          </cell>
          <cell r="H22">
            <v>0.3236</v>
          </cell>
          <cell r="I22">
            <v>0.38690000000000002</v>
          </cell>
          <cell r="J22">
            <v>0.45469999999999999</v>
          </cell>
          <cell r="K22">
            <v>0.52659999999999996</v>
          </cell>
          <cell r="L22">
            <v>0.60250000000000004</v>
          </cell>
          <cell r="M22">
            <v>0.68220000000000003</v>
          </cell>
          <cell r="N22">
            <v>0.76580000000000004</v>
          </cell>
          <cell r="O22">
            <v>0.85289999999999999</v>
          </cell>
          <cell r="P22">
            <v>0.94359999999999999</v>
          </cell>
          <cell r="Q22">
            <v>1.0378000000000001</v>
          </cell>
          <cell r="R22">
            <v>1.1353</v>
          </cell>
          <cell r="S22">
            <v>1.2361</v>
          </cell>
          <cell r="T22">
            <v>1.3401000000000001</v>
          </cell>
          <cell r="U22">
            <v>1.4474</v>
          </cell>
          <cell r="V22">
            <v>1.5577000000000001</v>
          </cell>
          <cell r="W22">
            <v>1.6711</v>
          </cell>
          <cell r="X22">
            <v>1.7875000000000001</v>
          </cell>
          <cell r="Y22">
            <v>1.907</v>
          </cell>
          <cell r="Z22">
            <v>2.0293999999999999</v>
          </cell>
          <cell r="AA22">
            <v>2.1547000000000001</v>
          </cell>
          <cell r="AB22">
            <v>2.2829999999999999</v>
          </cell>
          <cell r="AC22">
            <v>2.4142000000000001</v>
          </cell>
          <cell r="AD22">
            <v>2.5482</v>
          </cell>
          <cell r="AE22">
            <v>2.6850999999999998</v>
          </cell>
          <cell r="AF22">
            <v>2.8249</v>
          </cell>
          <cell r="AG22">
            <v>2.9676</v>
          </cell>
          <cell r="AH22">
            <v>3.1131000000000002</v>
          </cell>
          <cell r="AI22">
            <v>3.2614000000000001</v>
          </cell>
          <cell r="AJ22">
            <v>3.4125999999999999</v>
          </cell>
          <cell r="AK22">
            <v>3.5667</v>
          </cell>
          <cell r="AL22">
            <v>3.7235999999999998</v>
          </cell>
          <cell r="AM22">
            <v>3.8834</v>
          </cell>
          <cell r="AN22">
            <v>4.0461</v>
          </cell>
          <cell r="AO22">
            <v>4.2117000000000004</v>
          </cell>
          <cell r="AP22">
            <v>4.3802000000000003</v>
          </cell>
          <cell r="AQ22">
            <v>4.5515999999999996</v>
          </cell>
          <cell r="AR22">
            <v>4.726</v>
          </cell>
          <cell r="AS22">
            <v>4.9032999999999998</v>
          </cell>
          <cell r="AT22">
            <v>5.0835999999999997</v>
          </cell>
          <cell r="AU22">
            <v>5.2668999999999997</v>
          </cell>
          <cell r="AV22">
            <v>5.4532999999999996</v>
          </cell>
          <cell r="AW22">
            <v>5.6426999999999996</v>
          </cell>
        </row>
        <row r="23">
          <cell r="B23">
            <v>5.0700000000000002E-2</v>
          </cell>
          <cell r="C23">
            <v>8.3599999999999994E-2</v>
          </cell>
          <cell r="D23">
            <v>0.1231</v>
          </cell>
          <cell r="E23">
            <v>0.1686</v>
          </cell>
          <cell r="F23">
            <v>0.21959999999999999</v>
          </cell>
          <cell r="G23">
            <v>0.27600000000000002</v>
          </cell>
          <cell r="H23">
            <v>0.33739999999999998</v>
          </cell>
          <cell r="I23">
            <v>0.40360000000000001</v>
          </cell>
          <cell r="J23">
            <v>0.4743</v>
          </cell>
          <cell r="K23">
            <v>0.54949999999999999</v>
          </cell>
          <cell r="L23">
            <v>0.62880000000000003</v>
          </cell>
          <cell r="M23">
            <v>0.71220000000000006</v>
          </cell>
          <cell r="N23">
            <v>0.79949999999999999</v>
          </cell>
          <cell r="O23">
            <v>0.89059999999999995</v>
          </cell>
          <cell r="P23">
            <v>0.98550000000000004</v>
          </cell>
          <cell r="Q23">
            <v>1.0839000000000001</v>
          </cell>
          <cell r="R23">
            <v>1.1859</v>
          </cell>
          <cell r="S23">
            <v>1.2912999999999999</v>
          </cell>
          <cell r="T23">
            <v>1.4000999999999999</v>
          </cell>
          <cell r="U23">
            <v>1.5123</v>
          </cell>
          <cell r="V23">
            <v>1.6276999999999999</v>
          </cell>
          <cell r="W23">
            <v>1.7463</v>
          </cell>
          <cell r="X23">
            <v>1.8680000000000001</v>
          </cell>
          <cell r="Y23">
            <v>1.9928999999999999</v>
          </cell>
          <cell r="Z23">
            <v>2.1208999999999998</v>
          </cell>
          <cell r="AA23">
            <v>2.2519999999999998</v>
          </cell>
          <cell r="AB23">
            <v>2.3860999999999999</v>
          </cell>
          <cell r="AC23">
            <v>2.5232000000000001</v>
          </cell>
          <cell r="AD23">
            <v>2.6633</v>
          </cell>
          <cell r="AE23">
            <v>2.8062999999999998</v>
          </cell>
          <cell r="AF23">
            <v>2.9523999999999999</v>
          </cell>
          <cell r="AG23">
            <v>3.1013999999999999</v>
          </cell>
          <cell r="AH23">
            <v>3.2532999999999999</v>
          </cell>
          <cell r="AI23">
            <v>3.4081999999999999</v>
          </cell>
          <cell r="AJ23">
            <v>3.5659999999999998</v>
          </cell>
          <cell r="AK23">
            <v>3.7267999999999999</v>
          </cell>
          <cell r="AL23">
            <v>3.8904999999999998</v>
          </cell>
          <cell r="AM23">
            <v>4.0571999999999999</v>
          </cell>
          <cell r="AN23">
            <v>4.2268999999999997</v>
          </cell>
          <cell r="AO23">
            <v>4.3994999999999997</v>
          </cell>
          <cell r="AP23">
            <v>4.5750000000000002</v>
          </cell>
          <cell r="AQ23">
            <v>4.7535999999999996</v>
          </cell>
          <cell r="AR23">
            <v>4.9352</v>
          </cell>
          <cell r="AS23">
            <v>5.1197999999999997</v>
          </cell>
          <cell r="AT23">
            <v>5.3075000000000001</v>
          </cell>
          <cell r="AU23">
            <v>5.4981999999999998</v>
          </cell>
          <cell r="AV23">
            <v>5.6919000000000004</v>
          </cell>
          <cell r="AW23">
            <v>5.8887999999999998</v>
          </cell>
        </row>
        <row r="24">
          <cell r="B24">
            <v>5.2699999999999997E-2</v>
          </cell>
          <cell r="C24">
            <v>8.6999999999999994E-2</v>
          </cell>
          <cell r="D24">
            <v>0.128</v>
          </cell>
          <cell r="E24">
            <v>0.1754</v>
          </cell>
          <cell r="F24">
            <v>0.2286</v>
          </cell>
          <cell r="G24">
            <v>0.2873</v>
          </cell>
          <cell r="H24">
            <v>0.3513</v>
          </cell>
          <cell r="I24">
            <v>0.42030000000000001</v>
          </cell>
          <cell r="J24">
            <v>0.49399999999999999</v>
          </cell>
          <cell r="K24">
            <v>0.57240000000000002</v>
          </cell>
          <cell r="L24">
            <v>0.65510000000000002</v>
          </cell>
          <cell r="M24">
            <v>0.74209999999999998</v>
          </cell>
          <cell r="N24">
            <v>0.83330000000000004</v>
          </cell>
          <cell r="O24">
            <v>0.9284</v>
          </cell>
          <cell r="P24">
            <v>1.0274000000000001</v>
          </cell>
          <cell r="Q24">
            <v>1.1301000000000001</v>
          </cell>
          <cell r="R24">
            <v>1.2365999999999999</v>
          </cell>
          <cell r="S24">
            <v>1.3467</v>
          </cell>
          <cell r="T24">
            <v>1.4602999999999999</v>
          </cell>
          <cell r="U24">
            <v>1.5773999999999999</v>
          </cell>
          <cell r="V24">
            <v>1.6978</v>
          </cell>
          <cell r="W24">
            <v>1.8217000000000001</v>
          </cell>
          <cell r="X24">
            <v>1.9488000000000001</v>
          </cell>
          <cell r="Y24">
            <v>2.0792000000000002</v>
          </cell>
          <cell r="Z24">
            <v>2.2128000000000001</v>
          </cell>
          <cell r="AA24">
            <v>2.3496000000000001</v>
          </cell>
          <cell r="AB24">
            <v>2.4895999999999998</v>
          </cell>
          <cell r="AC24">
            <v>2.6326999999999998</v>
          </cell>
          <cell r="AD24">
            <v>2.7787999999999999</v>
          </cell>
          <cell r="AE24">
            <v>2.9281000000000001</v>
          </cell>
          <cell r="AF24">
            <v>3.0804999999999998</v>
          </cell>
          <cell r="AG24">
            <v>3.2359</v>
          </cell>
          <cell r="AH24">
            <v>3.3942999999999999</v>
          </cell>
          <cell r="AI24">
            <v>3.5558000000000001</v>
          </cell>
          <cell r="AJ24">
            <v>3.7202999999999999</v>
          </cell>
          <cell r="AK24">
            <v>3.8879000000000001</v>
          </cell>
          <cell r="AL24">
            <v>4.0585000000000004</v>
          </cell>
          <cell r="AM24">
            <v>4.2321</v>
          </cell>
          <cell r="AN24">
            <v>4.4088000000000003</v>
          </cell>
          <cell r="AO24">
            <v>4.5884999999999998</v>
          </cell>
          <cell r="AP24">
            <v>4.7713000000000001</v>
          </cell>
          <cell r="AQ24">
            <v>4.9570999999999996</v>
          </cell>
          <cell r="AR24">
            <v>5.1459999999999999</v>
          </cell>
          <cell r="AS24">
            <v>5.3380000000000001</v>
          </cell>
          <cell r="AT24">
            <v>5.5331000000000001</v>
          </cell>
          <cell r="AU24">
            <v>5.7313000000000001</v>
          </cell>
          <cell r="AV24">
            <v>5.9326999999999996</v>
          </cell>
          <cell r="AW24">
            <v>6.1372</v>
          </cell>
        </row>
        <row r="25">
          <cell r="B25">
            <v>5.4699999999999999E-2</v>
          </cell>
          <cell r="C25">
            <v>9.0300000000000005E-2</v>
          </cell>
          <cell r="D25">
            <v>0.13300000000000001</v>
          </cell>
          <cell r="E25">
            <v>0.1822</v>
          </cell>
          <cell r="F25">
            <v>0.23749999999999999</v>
          </cell>
          <cell r="G25">
            <v>0.29859999999999998</v>
          </cell>
          <cell r="H25">
            <v>0.36520000000000002</v>
          </cell>
          <cell r="I25">
            <v>0.437</v>
          </cell>
          <cell r="J25">
            <v>0.51380000000000003</v>
          </cell>
          <cell r="K25">
            <v>0.59530000000000005</v>
          </cell>
          <cell r="L25">
            <v>0.68149999999999999</v>
          </cell>
          <cell r="M25">
            <v>0.77210000000000001</v>
          </cell>
          <cell r="N25">
            <v>0.86709999999999998</v>
          </cell>
          <cell r="O25">
            <v>0.96619999999999995</v>
          </cell>
          <cell r="P25">
            <v>1.0692999999999999</v>
          </cell>
          <cell r="Q25">
            <v>1.1765000000000001</v>
          </cell>
          <cell r="R25">
            <v>1.2874000000000001</v>
          </cell>
          <cell r="S25">
            <v>1.4021999999999999</v>
          </cell>
          <cell r="T25">
            <v>1.5206</v>
          </cell>
          <cell r="U25">
            <v>1.6426000000000001</v>
          </cell>
          <cell r="V25">
            <v>1.7682</v>
          </cell>
          <cell r="W25">
            <v>1.8973</v>
          </cell>
          <cell r="X25">
            <v>2.0297999999999998</v>
          </cell>
          <cell r="Y25">
            <v>2.1657999999999999</v>
          </cell>
          <cell r="Z25">
            <v>2.3050000000000002</v>
          </cell>
          <cell r="AA25">
            <v>2.4476</v>
          </cell>
          <cell r="AB25">
            <v>2.5935000000000001</v>
          </cell>
          <cell r="AC25">
            <v>2.7425999999999999</v>
          </cell>
          <cell r="AD25">
            <v>2.8948999999999998</v>
          </cell>
          <cell r="AE25">
            <v>3.0503999999999998</v>
          </cell>
          <cell r="AF25">
            <v>3.2092000000000001</v>
          </cell>
          <cell r="AG25">
            <v>3.371</v>
          </cell>
          <cell r="AH25">
            <v>3.536</v>
          </cell>
          <cell r="AI25">
            <v>3.7042000000000002</v>
          </cell>
          <cell r="AJ25">
            <v>3.8755000000000002</v>
          </cell>
          <cell r="AK25">
            <v>4.0499000000000001</v>
          </cell>
          <cell r="AL25">
            <v>4.2275</v>
          </cell>
          <cell r="AM25">
            <v>4.4081000000000001</v>
          </cell>
          <cell r="AN25">
            <v>4.5918999999999999</v>
          </cell>
          <cell r="AO25">
            <v>4.7788000000000004</v>
          </cell>
          <cell r="AP25">
            <v>4.9687999999999999</v>
          </cell>
          <cell r="AQ25">
            <v>5.1619999999999999</v>
          </cell>
          <cell r="AR25">
            <v>5.3582999999999998</v>
          </cell>
          <cell r="AS25">
            <v>5.5578000000000003</v>
          </cell>
          <cell r="AT25">
            <v>5.7605000000000004</v>
          </cell>
          <cell r="AU25">
            <v>5.9663000000000004</v>
          </cell>
          <cell r="AV25">
            <v>6.1753</v>
          </cell>
          <cell r="AW25">
            <v>6.3875999999999999</v>
          </cell>
        </row>
        <row r="26">
          <cell r="B26">
            <v>5.67E-2</v>
          </cell>
          <cell r="C26">
            <v>9.3600000000000003E-2</v>
          </cell>
          <cell r="D26">
            <v>0.13789999999999999</v>
          </cell>
          <cell r="E26">
            <v>0.189</v>
          </cell>
          <cell r="F26">
            <v>0.24640000000000001</v>
          </cell>
          <cell r="G26">
            <v>0.30990000000000001</v>
          </cell>
          <cell r="H26">
            <v>0.37909999999999999</v>
          </cell>
          <cell r="I26">
            <v>0.45369999999999999</v>
          </cell>
          <cell r="J26">
            <v>0.53349999999999997</v>
          </cell>
          <cell r="K26">
            <v>0.61829999999999996</v>
          </cell>
          <cell r="L26">
            <v>0.70789999999999997</v>
          </cell>
          <cell r="M26">
            <v>0.80220000000000002</v>
          </cell>
          <cell r="N26">
            <v>0.90090000000000003</v>
          </cell>
          <cell r="O26">
            <v>1.004</v>
          </cell>
          <cell r="P26">
            <v>1.1113999999999999</v>
          </cell>
          <cell r="Q26">
            <v>1.2228000000000001</v>
          </cell>
          <cell r="R26">
            <v>1.3383</v>
          </cell>
          <cell r="S26">
            <v>1.4577</v>
          </cell>
          <cell r="T26">
            <v>1.581</v>
          </cell>
          <cell r="U26">
            <v>1.708</v>
          </cell>
          <cell r="V26">
            <v>1.8388</v>
          </cell>
          <cell r="W26">
            <v>1.9731000000000001</v>
          </cell>
          <cell r="X26">
            <v>2.1111</v>
          </cell>
          <cell r="Y26">
            <v>2.2526000000000002</v>
          </cell>
          <cell r="Z26">
            <v>2.3975</v>
          </cell>
          <cell r="AA26">
            <v>2.5459999999999998</v>
          </cell>
          <cell r="AB26">
            <v>2.6978</v>
          </cell>
          <cell r="AC26">
            <v>2.8529</v>
          </cell>
          <cell r="AD26">
            <v>3.0114000000000001</v>
          </cell>
          <cell r="AE26">
            <v>3.1732999999999998</v>
          </cell>
          <cell r="AF26">
            <v>3.3384</v>
          </cell>
          <cell r="AG26">
            <v>3.5068000000000001</v>
          </cell>
          <cell r="AH26">
            <v>3.6783999999999999</v>
          </cell>
          <cell r="AI26">
            <v>3.8532999999999999</v>
          </cell>
          <cell r="AJ26">
            <v>4.0313999999999997</v>
          </cell>
          <cell r="AK26">
            <v>4.2127999999999997</v>
          </cell>
          <cell r="AL26">
            <v>4.3973000000000004</v>
          </cell>
          <cell r="AM26">
            <v>4.5850999999999997</v>
          </cell>
          <cell r="AN26">
            <v>4.7759999999999998</v>
          </cell>
          <cell r="AO26">
            <v>4.9702000000000002</v>
          </cell>
          <cell r="AP26">
            <v>5.1676000000000002</v>
          </cell>
          <cell r="AQ26">
            <v>5.3681999999999999</v>
          </cell>
          <cell r="AR26">
            <v>5.5720000000000001</v>
          </cell>
          <cell r="AS26">
            <v>5.7790999999999997</v>
          </cell>
          <cell r="AT26">
            <v>5.9893999999999998</v>
          </cell>
          <cell r="AU26">
            <v>6.2028999999999996</v>
          </cell>
          <cell r="AV26">
            <v>6.4196999999999997</v>
          </cell>
          <cell r="AW26">
            <v>6.6398000000000001</v>
          </cell>
        </row>
        <row r="27">
          <cell r="B27">
            <v>5.8700000000000002E-2</v>
          </cell>
          <cell r="C27">
            <v>9.7000000000000003E-2</v>
          </cell>
          <cell r="D27">
            <v>0.14280000000000001</v>
          </cell>
          <cell r="E27">
            <v>0.1958</v>
          </cell>
          <cell r="F27">
            <v>0.25540000000000002</v>
          </cell>
          <cell r="G27">
            <v>0.32119999999999999</v>
          </cell>
          <cell r="H27">
            <v>0.39300000000000002</v>
          </cell>
          <cell r="I27">
            <v>0.47039999999999998</v>
          </cell>
          <cell r="J27">
            <v>0.55330000000000001</v>
          </cell>
          <cell r="K27">
            <v>0.64129999999999998</v>
          </cell>
          <cell r="L27">
            <v>0.73440000000000005</v>
          </cell>
          <cell r="M27">
            <v>0.83230000000000004</v>
          </cell>
          <cell r="N27">
            <v>0.93479999999999996</v>
          </cell>
          <cell r="O27">
            <v>1.042</v>
          </cell>
          <cell r="P27">
            <v>1.1535</v>
          </cell>
          <cell r="Q27">
            <v>1.2693000000000001</v>
          </cell>
          <cell r="R27">
            <v>1.3893</v>
          </cell>
          <cell r="S27">
            <v>1.5134000000000001</v>
          </cell>
          <cell r="T27">
            <v>1.6415999999999999</v>
          </cell>
          <cell r="U27">
            <v>1.7736000000000001</v>
          </cell>
          <cell r="V27">
            <v>1.9095</v>
          </cell>
          <cell r="W27">
            <v>2.0491999999999999</v>
          </cell>
          <cell r="X27">
            <v>2.1926000000000001</v>
          </cell>
          <cell r="Y27">
            <v>2.3395999999999999</v>
          </cell>
          <cell r="Z27">
            <v>2.4903</v>
          </cell>
          <cell r="AA27">
            <v>2.6446000000000001</v>
          </cell>
          <cell r="AB27">
            <v>2.8024</v>
          </cell>
          <cell r="AC27">
            <v>2.9636999999999998</v>
          </cell>
          <cell r="AD27">
            <v>3.1284000000000001</v>
          </cell>
          <cell r="AE27">
            <v>3.2966000000000002</v>
          </cell>
          <cell r="AF27">
            <v>3.4681000000000002</v>
          </cell>
          <cell r="AG27">
            <v>3.6431</v>
          </cell>
          <cell r="AH27">
            <v>3.8214000000000001</v>
          </cell>
          <cell r="AI27">
            <v>4.0030999999999999</v>
          </cell>
          <cell r="AJ27">
            <v>4.1881000000000004</v>
          </cell>
          <cell r="AK27">
            <v>4.3764000000000003</v>
          </cell>
          <cell r="AL27">
            <v>4.5679999999999996</v>
          </cell>
          <cell r="AM27">
            <v>4.7629000000000001</v>
          </cell>
          <cell r="AN27">
            <v>4.9611999999999998</v>
          </cell>
          <cell r="AO27">
            <v>5.1627000000000001</v>
          </cell>
          <cell r="AP27">
            <v>5.3674999999999997</v>
          </cell>
          <cell r="AQ27">
            <v>5.5755999999999997</v>
          </cell>
          <cell r="AR27">
            <v>5.7869999999999999</v>
          </cell>
          <cell r="AS27">
            <v>6.0016999999999996</v>
          </cell>
          <cell r="AT27">
            <v>6.2198000000000002</v>
          </cell>
          <cell r="AU27">
            <v>6.4410999999999996</v>
          </cell>
          <cell r="AV27">
            <v>6.6657999999999999</v>
          </cell>
          <cell r="AW27">
            <v>6.8937999999999997</v>
          </cell>
        </row>
        <row r="28">
          <cell r="B28">
            <v>6.0699999999999997E-2</v>
          </cell>
          <cell r="C28">
            <v>0.1003</v>
          </cell>
          <cell r="D28">
            <v>0.14779999999999999</v>
          </cell>
          <cell r="E28">
            <v>0.2026</v>
          </cell>
          <cell r="F28">
            <v>0.26429999999999998</v>
          </cell>
          <cell r="G28">
            <v>0.33250000000000002</v>
          </cell>
          <cell r="H28">
            <v>0.40689999999999998</v>
          </cell>
          <cell r="I28">
            <v>0.48709999999999998</v>
          </cell>
          <cell r="J28">
            <v>0.57299999999999995</v>
          </cell>
          <cell r="K28">
            <v>0.6643</v>
          </cell>
          <cell r="L28">
            <v>0.76080000000000003</v>
          </cell>
          <cell r="M28">
            <v>0.86240000000000006</v>
          </cell>
          <cell r="N28">
            <v>0.96879999999999999</v>
          </cell>
          <cell r="O28">
            <v>1.0799000000000001</v>
          </cell>
          <cell r="P28">
            <v>1.1956</v>
          </cell>
          <cell r="Q28">
            <v>1.3158000000000001</v>
          </cell>
          <cell r="R28">
            <v>1.4403999999999999</v>
          </cell>
          <cell r="S28">
            <v>1.5691999999999999</v>
          </cell>
          <cell r="T28">
            <v>1.7021999999999999</v>
          </cell>
          <cell r="U28">
            <v>1.8392999999999999</v>
          </cell>
          <cell r="V28">
            <v>1.9803999999999999</v>
          </cell>
          <cell r="W28">
            <v>2.1254</v>
          </cell>
          <cell r="X28">
            <v>2.2742</v>
          </cell>
          <cell r="Y28">
            <v>2.4268999999999998</v>
          </cell>
          <cell r="Z28">
            <v>2.5834000000000001</v>
          </cell>
          <cell r="AA28">
            <v>2.7435</v>
          </cell>
          <cell r="AB28">
            <v>2.9073000000000002</v>
          </cell>
          <cell r="AC28">
            <v>3.0747</v>
          </cell>
          <cell r="AD28">
            <v>3.2456999999999998</v>
          </cell>
          <cell r="AE28">
            <v>3.4203000000000001</v>
          </cell>
          <cell r="AF28">
            <v>3.5983999999999998</v>
          </cell>
          <cell r="AG28">
            <v>3.7799</v>
          </cell>
          <cell r="AH28">
            <v>3.9649999999999999</v>
          </cell>
          <cell r="AI28">
            <v>4.1535000000000002</v>
          </cell>
          <cell r="AJ28">
            <v>4.3453999999999997</v>
          </cell>
          <cell r="AK28">
            <v>4.5407000000000002</v>
          </cell>
          <cell r="AL28">
            <v>4.7394999999999996</v>
          </cell>
          <cell r="AM28">
            <v>4.9416000000000002</v>
          </cell>
          <cell r="AN28">
            <v>5.1471999999999998</v>
          </cell>
          <cell r="AO28">
            <v>5.3560999999999996</v>
          </cell>
          <cell r="AP28">
            <v>5.5683999999999996</v>
          </cell>
          <cell r="AQ28">
            <v>5.7840999999999996</v>
          </cell>
          <cell r="AR28">
            <v>6.0031999999999996</v>
          </cell>
          <cell r="AS28">
            <v>6.2256999999999998</v>
          </cell>
          <cell r="AT28">
            <v>6.4515000000000002</v>
          </cell>
          <cell r="AU28">
            <v>6.6807999999999996</v>
          </cell>
          <cell r="AV28">
            <v>6.9134000000000002</v>
          </cell>
          <cell r="AW28">
            <v>7.1494999999999997</v>
          </cell>
        </row>
        <row r="29">
          <cell r="B29">
            <v>6.2700000000000006E-2</v>
          </cell>
          <cell r="C29">
            <v>0.1036</v>
          </cell>
          <cell r="D29">
            <v>0.1527</v>
          </cell>
          <cell r="E29">
            <v>0.2094</v>
          </cell>
          <cell r="F29">
            <v>0.2732</v>
          </cell>
          <cell r="G29">
            <v>0.34379999999999999</v>
          </cell>
          <cell r="H29">
            <v>0.42080000000000001</v>
          </cell>
          <cell r="I29">
            <v>0.50390000000000001</v>
          </cell>
          <cell r="J29">
            <v>0.59279999999999999</v>
          </cell>
          <cell r="K29">
            <v>0.68730000000000002</v>
          </cell>
          <cell r="L29">
            <v>0.7873</v>
          </cell>
          <cell r="M29">
            <v>0.89249999999999996</v>
          </cell>
          <cell r="N29">
            <v>1.0026999999999999</v>
          </cell>
          <cell r="O29">
            <v>1.1178999999999999</v>
          </cell>
          <cell r="P29">
            <v>1.2379</v>
          </cell>
          <cell r="Q29">
            <v>1.3624000000000001</v>
          </cell>
          <cell r="R29">
            <v>1.4916</v>
          </cell>
          <cell r="S29">
            <v>1.6251</v>
          </cell>
          <cell r="T29">
            <v>1.7629999999999999</v>
          </cell>
          <cell r="U29">
            <v>1.9051</v>
          </cell>
          <cell r="V29">
            <v>2.0514000000000001</v>
          </cell>
          <cell r="W29">
            <v>2.2017000000000002</v>
          </cell>
          <cell r="X29">
            <v>2.3561000000000001</v>
          </cell>
          <cell r="Y29">
            <v>2.5144000000000002</v>
          </cell>
          <cell r="Z29">
            <v>2.6766000000000001</v>
          </cell>
          <cell r="AA29">
            <v>2.8426999999999998</v>
          </cell>
          <cell r="AB29">
            <v>3.0125000000000002</v>
          </cell>
          <cell r="AC29">
            <v>3.1861000000000002</v>
          </cell>
          <cell r="AD29">
            <v>3.3633999999999999</v>
          </cell>
          <cell r="AE29">
            <v>3.5444</v>
          </cell>
          <cell r="AF29">
            <v>3.7290000000000001</v>
          </cell>
          <cell r="AG29">
            <v>3.9171999999999998</v>
          </cell>
          <cell r="AH29">
            <v>4.109</v>
          </cell>
          <cell r="AI29">
            <v>4.3044000000000002</v>
          </cell>
          <cell r="AJ29">
            <v>4.5033000000000003</v>
          </cell>
          <cell r="AK29">
            <v>4.7057000000000002</v>
          </cell>
          <cell r="AL29">
            <v>4.9116999999999997</v>
          </cell>
          <cell r="AM29">
            <v>5.1211000000000002</v>
          </cell>
          <cell r="AN29">
            <v>5.3339999999999996</v>
          </cell>
          <cell r="AO29">
            <v>5.5503999999999998</v>
          </cell>
          <cell r="AP29">
            <v>5.7702999999999998</v>
          </cell>
          <cell r="AQ29">
            <v>5.9936999999999996</v>
          </cell>
          <cell r="AR29">
            <v>6.2205000000000004</v>
          </cell>
          <cell r="AS29">
            <v>6.4508000000000001</v>
          </cell>
          <cell r="AT29">
            <v>6.6844999999999999</v>
          </cell>
          <cell r="AU29">
            <v>6.9217000000000004</v>
          </cell>
          <cell r="AV29">
            <v>7.1623999999999999</v>
          </cell>
          <cell r="AW29">
            <v>7.4066000000000001</v>
          </cell>
        </row>
        <row r="30">
          <cell r="B30">
            <v>6.4799999999999996E-2</v>
          </cell>
          <cell r="C30">
            <v>0.107</v>
          </cell>
          <cell r="D30">
            <v>0.15770000000000001</v>
          </cell>
          <cell r="E30">
            <v>0.2162</v>
          </cell>
          <cell r="F30">
            <v>0.28220000000000001</v>
          </cell>
          <cell r="G30">
            <v>0.35510000000000003</v>
          </cell>
          <cell r="H30">
            <v>0.43469999999999998</v>
          </cell>
          <cell r="I30">
            <v>0.52059999999999995</v>
          </cell>
          <cell r="J30">
            <v>0.61260000000000003</v>
          </cell>
          <cell r="K30">
            <v>0.71040000000000003</v>
          </cell>
          <cell r="L30">
            <v>0.81379999999999997</v>
          </cell>
          <cell r="M30">
            <v>0.92259999999999998</v>
          </cell>
          <cell r="N30">
            <v>1.0367</v>
          </cell>
          <cell r="O30">
            <v>1.1558999999999999</v>
          </cell>
          <cell r="P30">
            <v>1.2801</v>
          </cell>
          <cell r="Q30">
            <v>1.4091</v>
          </cell>
          <cell r="R30">
            <v>1.5427999999999999</v>
          </cell>
          <cell r="S30">
            <v>1.6811</v>
          </cell>
          <cell r="T30">
            <v>1.8238000000000001</v>
          </cell>
          <cell r="U30">
            <v>1.9710000000000001</v>
          </cell>
          <cell r="V30">
            <v>2.1225000000000001</v>
          </cell>
          <cell r="W30">
            <v>2.2782</v>
          </cell>
          <cell r="X30">
            <v>2.4380999999999999</v>
          </cell>
          <cell r="Y30">
            <v>2.6021000000000001</v>
          </cell>
          <cell r="Z30">
            <v>2.7700999999999998</v>
          </cell>
          <cell r="AA30">
            <v>2.9420999999999999</v>
          </cell>
          <cell r="AB30">
            <v>3.1179999999999999</v>
          </cell>
          <cell r="AC30">
            <v>3.2978000000000001</v>
          </cell>
          <cell r="AD30">
            <v>3.4815</v>
          </cell>
          <cell r="AE30">
            <v>3.6688999999999998</v>
          </cell>
          <cell r="AF30">
            <v>3.8601000000000001</v>
          </cell>
          <cell r="AG30">
            <v>4.0549999999999997</v>
          </cell>
          <cell r="AH30">
            <v>4.2535999999999996</v>
          </cell>
          <cell r="AI30">
            <v>4.4558999999999997</v>
          </cell>
          <cell r="AJ30">
            <v>4.6618000000000004</v>
          </cell>
          <cell r="AK30">
            <v>4.8714000000000004</v>
          </cell>
          <cell r="AL30">
            <v>5.0846</v>
          </cell>
          <cell r="AM30">
            <v>5.3013000000000003</v>
          </cell>
          <cell r="AN30">
            <v>5.5217000000000001</v>
          </cell>
          <cell r="AO30">
            <v>5.7455999999999996</v>
          </cell>
          <cell r="AP30">
            <v>5.9730999999999996</v>
          </cell>
          <cell r="AQ30">
            <v>6.2042000000000002</v>
          </cell>
          <cell r="AR30">
            <v>6.4387999999999996</v>
          </cell>
          <cell r="AS30">
            <v>6.6769999999999996</v>
          </cell>
          <cell r="AT30">
            <v>6.9187000000000003</v>
          </cell>
          <cell r="AU30">
            <v>7.1639999999999997</v>
          </cell>
          <cell r="AV30">
            <v>7.4127999999999998</v>
          </cell>
          <cell r="AW30">
            <v>7.6651999999999996</v>
          </cell>
        </row>
        <row r="31">
          <cell r="B31">
            <v>6.6799999999999998E-2</v>
          </cell>
          <cell r="C31">
            <v>0.1103</v>
          </cell>
          <cell r="D31">
            <v>0.16259999999999999</v>
          </cell>
          <cell r="E31">
            <v>0.223</v>
          </cell>
          <cell r="F31">
            <v>0.29110000000000003</v>
          </cell>
          <cell r="G31">
            <v>0.3664</v>
          </cell>
          <cell r="H31">
            <v>0.4486</v>
          </cell>
          <cell r="I31">
            <v>0.5373</v>
          </cell>
          <cell r="J31">
            <v>0.63239999999999996</v>
          </cell>
          <cell r="K31">
            <v>0.73340000000000005</v>
          </cell>
          <cell r="L31">
            <v>0.84030000000000005</v>
          </cell>
          <cell r="M31">
            <v>0.95279999999999998</v>
          </cell>
          <cell r="N31">
            <v>1.0708</v>
          </cell>
          <cell r="O31">
            <v>1.194</v>
          </cell>
          <cell r="P31">
            <v>1.3224</v>
          </cell>
          <cell r="Q31">
            <v>1.4558</v>
          </cell>
          <cell r="R31">
            <v>1.5941000000000001</v>
          </cell>
          <cell r="S31">
            <v>1.7371000000000001</v>
          </cell>
          <cell r="T31">
            <v>1.8848</v>
          </cell>
          <cell r="U31">
            <v>2.0369999999999999</v>
          </cell>
          <cell r="V31">
            <v>2.1938</v>
          </cell>
          <cell r="W31">
            <v>2.3549000000000002</v>
          </cell>
          <cell r="X31">
            <v>2.5203000000000002</v>
          </cell>
          <cell r="Y31">
            <v>2.69</v>
          </cell>
          <cell r="Z31">
            <v>2.8637999999999999</v>
          </cell>
          <cell r="AA31">
            <v>3.0417999999999998</v>
          </cell>
          <cell r="AB31">
            <v>3.2238000000000002</v>
          </cell>
          <cell r="AC31">
            <v>3.4098000000000002</v>
          </cell>
          <cell r="AD31">
            <v>3.5998000000000001</v>
          </cell>
          <cell r="AE31">
            <v>3.7936999999999999</v>
          </cell>
          <cell r="AF31">
            <v>3.9914999999999998</v>
          </cell>
          <cell r="AG31">
            <v>4.1932</v>
          </cell>
          <cell r="AH31">
            <v>4.3986000000000001</v>
          </cell>
          <cell r="AI31">
            <v>4.6078999999999999</v>
          </cell>
          <cell r="AJ31">
            <v>4.8209</v>
          </cell>
          <cell r="AK31">
            <v>5.0376000000000003</v>
          </cell>
          <cell r="AL31">
            <v>5.2580999999999998</v>
          </cell>
          <cell r="AM31">
            <v>5.4823000000000004</v>
          </cell>
          <cell r="AN31">
            <v>5.7100999999999997</v>
          </cell>
          <cell r="AO31">
            <v>5.9416000000000002</v>
          </cell>
          <cell r="AP31">
            <v>6.1768000000000001</v>
          </cell>
          <cell r="AQ31">
            <v>6.4156000000000004</v>
          </cell>
          <cell r="AR31">
            <v>6.6581000000000001</v>
          </cell>
          <cell r="AS31">
            <v>6.9042000000000003</v>
          </cell>
          <cell r="AT31">
            <v>7.1539999999999999</v>
          </cell>
          <cell r="AU31">
            <v>7.4074</v>
          </cell>
          <cell r="AV31">
            <v>7.6643999999999997</v>
          </cell>
          <cell r="AW31">
            <v>7.9250999999999996</v>
          </cell>
        </row>
        <row r="32">
          <cell r="B32">
            <v>6.88E-2</v>
          </cell>
          <cell r="C32">
            <v>0.11360000000000001</v>
          </cell>
          <cell r="D32">
            <v>0.16750000000000001</v>
          </cell>
          <cell r="E32">
            <v>0.22989999999999999</v>
          </cell>
          <cell r="F32">
            <v>0.30009999999999998</v>
          </cell>
          <cell r="G32">
            <v>0.37780000000000002</v>
          </cell>
          <cell r="H32">
            <v>0.46250000000000002</v>
          </cell>
          <cell r="I32">
            <v>0.55410000000000004</v>
          </cell>
          <cell r="J32">
            <v>0.6522</v>
          </cell>
          <cell r="K32">
            <v>0.75649999999999995</v>
          </cell>
          <cell r="L32">
            <v>0.86680000000000001</v>
          </cell>
          <cell r="M32">
            <v>0.98299999999999998</v>
          </cell>
          <cell r="N32">
            <v>1.1048</v>
          </cell>
          <cell r="O32">
            <v>1.2321</v>
          </cell>
          <cell r="P32">
            <v>1.3647</v>
          </cell>
          <cell r="Q32">
            <v>1.5025999999999999</v>
          </cell>
          <cell r="R32">
            <v>1.6454</v>
          </cell>
          <cell r="S32">
            <v>1.7931999999999999</v>
          </cell>
          <cell r="T32">
            <v>1.9458</v>
          </cell>
          <cell r="U32">
            <v>2.1032000000000002</v>
          </cell>
          <cell r="V32">
            <v>2.2650999999999999</v>
          </cell>
          <cell r="W32">
            <v>2.4316</v>
          </cell>
          <cell r="X32">
            <v>2.6025999999999998</v>
          </cell>
          <cell r="Y32">
            <v>2.778</v>
          </cell>
          <cell r="Z32">
            <v>2.9577</v>
          </cell>
          <cell r="AA32">
            <v>3.1415999999999999</v>
          </cell>
          <cell r="AB32">
            <v>3.3298000000000001</v>
          </cell>
          <cell r="AC32">
            <v>3.5219999999999998</v>
          </cell>
          <cell r="AD32">
            <v>3.7183999999999999</v>
          </cell>
          <cell r="AE32">
            <v>3.9188999999999998</v>
          </cell>
          <cell r="AF32">
            <v>4.1233000000000004</v>
          </cell>
          <cell r="AG32">
            <v>4.3316999999999997</v>
          </cell>
          <cell r="AH32">
            <v>4.5441000000000003</v>
          </cell>
          <cell r="AI32">
            <v>4.7603</v>
          </cell>
          <cell r="AJ32">
            <v>4.9804000000000004</v>
          </cell>
          <cell r="AK32">
            <v>5.2043999999999997</v>
          </cell>
          <cell r="AL32">
            <v>5.4321999999999999</v>
          </cell>
          <cell r="AM32">
            <v>5.6638000000000002</v>
          </cell>
          <cell r="AN32">
            <v>5.8992000000000004</v>
          </cell>
          <cell r="AO32">
            <v>6.1383999999999999</v>
          </cell>
          <cell r="AP32">
            <v>6.3813000000000004</v>
          </cell>
          <cell r="AQ32">
            <v>6.6279000000000003</v>
          </cell>
          <cell r="AR32">
            <v>6.8784000000000001</v>
          </cell>
          <cell r="AS32">
            <v>7.1325000000000003</v>
          </cell>
          <cell r="AT32">
            <v>7.3903999999999996</v>
          </cell>
          <cell r="AU32">
            <v>7.6519000000000004</v>
          </cell>
          <cell r="AV32">
            <v>7.9173</v>
          </cell>
          <cell r="AW32">
            <v>8.1862999999999992</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겉표지"/>
      <sheetName val="표지"/>
      <sheetName val="목차"/>
      <sheetName val="위치도"/>
      <sheetName val="현장사진"/>
      <sheetName val="현장사진 (2)"/>
      <sheetName val="설계설명서"/>
      <sheetName val="자료"/>
      <sheetName val="작업기간"/>
      <sheetName val="예정공정표"/>
      <sheetName val="공종별소용인원산출-관리소만들기"/>
      <sheetName val="공종별소용인원산출내역서"/>
      <sheetName val="소반별집계"/>
      <sheetName val="필지별내역서"/>
      <sheetName val="지역코드"/>
      <sheetName val="업무코드(보호해제-0000)"/>
      <sheetName val="원가계산서"/>
      <sheetName val="설계내역총괄표"/>
      <sheetName val="설계내역서(식재작업)"/>
      <sheetName val="설계내역서(예정지정리)"/>
      <sheetName val="자재내역서"/>
      <sheetName val="시방서"/>
      <sheetName val="안전보건관리"/>
      <sheetName val="MSDS1"/>
      <sheetName val="MSDS2"/>
      <sheetName val="소반별시방서"/>
      <sheetName val="묘목수급현황"/>
      <sheetName val="단가산출서"/>
      <sheetName val="묘목소운반"/>
      <sheetName val="묘목가식"/>
      <sheetName val="소운반단산-경운기참고용"/>
      <sheetName val="경운기"/>
      <sheetName val="대운반(헛개나무1-0)양구"/>
      <sheetName val="대운반(자작나무1-0용)원주"/>
      <sheetName val="GPS좌표 "/>
      <sheetName val="소나무류반출금지"/>
      <sheetName val="조사야장"/>
      <sheetName val="야장집계"/>
      <sheetName val="수정야장"/>
      <sheetName val="설계입력"/>
      <sheetName val="cad"/>
      <sheetName val="이름표모음"/>
      <sheetName val="거리톤화물"/>
      <sheetName val="수간재적표"/>
      <sheetName val="유류대"/>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ow r="4">
          <cell r="P4">
            <v>177259</v>
          </cell>
          <cell r="Q4">
            <v>169183</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refreshError="1"/>
      <sheetData sheetId="26" refreshError="1"/>
      <sheetData sheetId="27" refreshError="1"/>
      <sheetData sheetId="28" refreshError="1"/>
      <sheetData sheetId="29" refreshError="1"/>
      <sheetData sheetId="30">
        <row r="10">
          <cell r="AM10">
            <v>8.3800000000000008</v>
          </cell>
        </row>
      </sheetData>
      <sheetData sheetId="31" refreshError="1"/>
      <sheetData sheetId="32" refreshError="1"/>
      <sheetData sheetId="33" refreshError="1"/>
      <sheetData sheetId="34" refreshError="1"/>
      <sheetData sheetId="35" refreshError="1"/>
      <sheetData sheetId="36" refreshError="1"/>
      <sheetData sheetId="37" refreshError="1"/>
      <sheetData sheetId="38">
        <row r="11">
          <cell r="K11" t="str">
            <v>신갈외</v>
          </cell>
          <cell r="L11" t="str">
            <v>낙엽송</v>
          </cell>
          <cell r="M11" t="str">
            <v>x</v>
          </cell>
          <cell r="N11" t="str">
            <v>x</v>
          </cell>
        </row>
        <row r="12">
          <cell r="J12" t="str">
            <v>7-0-5-48</v>
          </cell>
          <cell r="K12">
            <v>0</v>
          </cell>
          <cell r="L12">
            <v>0</v>
          </cell>
          <cell r="M12">
            <v>0</v>
          </cell>
          <cell r="N12">
            <v>0</v>
          </cell>
        </row>
        <row r="13">
          <cell r="J13" t="str">
            <v>7-0-5-410</v>
          </cell>
          <cell r="K13">
            <v>0</v>
          </cell>
          <cell r="L13">
            <v>0</v>
          </cell>
          <cell r="M13">
            <v>0</v>
          </cell>
          <cell r="N13">
            <v>0</v>
          </cell>
        </row>
        <row r="14">
          <cell r="J14" t="str">
            <v>7-0-5-412</v>
          </cell>
          <cell r="K14">
            <v>0</v>
          </cell>
          <cell r="L14">
            <v>0</v>
          </cell>
          <cell r="M14">
            <v>0</v>
          </cell>
          <cell r="N14">
            <v>0</v>
          </cell>
        </row>
        <row r="15">
          <cell r="J15" t="str">
            <v>7-0-5-414</v>
          </cell>
          <cell r="K15">
            <v>1</v>
          </cell>
          <cell r="L15">
            <v>0</v>
          </cell>
          <cell r="M15">
            <v>0</v>
          </cell>
          <cell r="N15">
            <v>0</v>
          </cell>
        </row>
        <row r="16">
          <cell r="J16" t="str">
            <v>7-0-5-416</v>
          </cell>
          <cell r="K16">
            <v>1</v>
          </cell>
          <cell r="L16">
            <v>0</v>
          </cell>
          <cell r="M16">
            <v>0</v>
          </cell>
          <cell r="N16">
            <v>0</v>
          </cell>
        </row>
        <row r="17">
          <cell r="J17" t="str">
            <v>7-0-5-418</v>
          </cell>
          <cell r="K17">
            <v>0</v>
          </cell>
          <cell r="L17">
            <v>0</v>
          </cell>
          <cell r="M17">
            <v>0</v>
          </cell>
          <cell r="N17">
            <v>0</v>
          </cell>
        </row>
        <row r="18">
          <cell r="J18" t="str">
            <v>7-0-5-420</v>
          </cell>
          <cell r="K18">
            <v>0</v>
          </cell>
          <cell r="L18">
            <v>0</v>
          </cell>
          <cell r="M18">
            <v>0</v>
          </cell>
          <cell r="N18">
            <v>0</v>
          </cell>
        </row>
        <row r="19">
          <cell r="J19" t="str">
            <v>7-0-5-422</v>
          </cell>
          <cell r="K19">
            <v>0</v>
          </cell>
          <cell r="L19">
            <v>0</v>
          </cell>
          <cell r="M19">
            <v>0</v>
          </cell>
          <cell r="N19">
            <v>0</v>
          </cell>
        </row>
        <row r="20">
          <cell r="J20" t="str">
            <v>7-0-5-424</v>
          </cell>
          <cell r="K20">
            <v>0</v>
          </cell>
          <cell r="L20">
            <v>0</v>
          </cell>
          <cell r="M20">
            <v>0</v>
          </cell>
          <cell r="N20">
            <v>0</v>
          </cell>
        </row>
        <row r="21">
          <cell r="J21" t="str">
            <v>7-0-5-426</v>
          </cell>
          <cell r="K21">
            <v>0</v>
          </cell>
          <cell r="L21">
            <v>0</v>
          </cell>
          <cell r="M21">
            <v>0</v>
          </cell>
          <cell r="N21">
            <v>0</v>
          </cell>
        </row>
        <row r="22">
          <cell r="J22" t="str">
            <v>7-0-5-428</v>
          </cell>
          <cell r="K22">
            <v>0</v>
          </cell>
          <cell r="L22">
            <v>0</v>
          </cell>
          <cell r="M22">
            <v>0</v>
          </cell>
          <cell r="N22">
            <v>0</v>
          </cell>
        </row>
        <row r="23">
          <cell r="J23" t="str">
            <v>7-0-5-430</v>
          </cell>
          <cell r="K23">
            <v>0</v>
          </cell>
          <cell r="L23">
            <v>1</v>
          </cell>
          <cell r="M23">
            <v>0</v>
          </cell>
          <cell r="N23">
            <v>0</v>
          </cell>
        </row>
        <row r="24">
          <cell r="J24" t="str">
            <v>7-0-5-432</v>
          </cell>
          <cell r="K24">
            <v>0</v>
          </cell>
          <cell r="L24">
            <v>0</v>
          </cell>
          <cell r="M24">
            <v>0</v>
          </cell>
          <cell r="N24">
            <v>0</v>
          </cell>
        </row>
        <row r="25">
          <cell r="J25" t="str">
            <v>7-0-5-434</v>
          </cell>
          <cell r="K25">
            <v>0</v>
          </cell>
          <cell r="L25">
            <v>0</v>
          </cell>
          <cell r="M25">
            <v>0</v>
          </cell>
          <cell r="N25">
            <v>0</v>
          </cell>
        </row>
        <row r="26">
          <cell r="J26" t="str">
            <v>7-0-5-436</v>
          </cell>
          <cell r="K26">
            <v>0</v>
          </cell>
          <cell r="L26">
            <v>0</v>
          </cell>
          <cell r="M26">
            <v>0</v>
          </cell>
          <cell r="N26">
            <v>0</v>
          </cell>
        </row>
        <row r="27">
          <cell r="J27" t="str">
            <v>7-0-5-438</v>
          </cell>
          <cell r="K27">
            <v>0</v>
          </cell>
          <cell r="L27">
            <v>0</v>
          </cell>
          <cell r="M27">
            <v>0</v>
          </cell>
          <cell r="N27">
            <v>0</v>
          </cell>
        </row>
        <row r="28">
          <cell r="J28" t="str">
            <v>7-0-5-440</v>
          </cell>
          <cell r="K28">
            <v>1</v>
          </cell>
          <cell r="L28">
            <v>0</v>
          </cell>
          <cell r="M28">
            <v>0</v>
          </cell>
          <cell r="N28">
            <v>0</v>
          </cell>
        </row>
        <row r="29">
          <cell r="J29" t="str">
            <v>7-0-5-442</v>
          </cell>
          <cell r="K29">
            <v>0</v>
          </cell>
          <cell r="L29">
            <v>0</v>
          </cell>
          <cell r="M29">
            <v>0</v>
          </cell>
          <cell r="N29">
            <v>0</v>
          </cell>
        </row>
        <row r="30">
          <cell r="J30" t="str">
            <v>7-0-5-444</v>
          </cell>
          <cell r="K30">
            <v>0</v>
          </cell>
          <cell r="L30">
            <v>0</v>
          </cell>
          <cell r="M30">
            <v>0</v>
          </cell>
          <cell r="N30">
            <v>0</v>
          </cell>
        </row>
        <row r="31">
          <cell r="J31" t="str">
            <v>7-0-5-446</v>
          </cell>
          <cell r="K31">
            <v>0</v>
          </cell>
          <cell r="L31">
            <v>0</v>
          </cell>
          <cell r="M31">
            <v>0</v>
          </cell>
          <cell r="N31">
            <v>0</v>
          </cell>
        </row>
        <row r="32">
          <cell r="J32" t="str">
            <v>7-0-5-448</v>
          </cell>
          <cell r="K32">
            <v>0</v>
          </cell>
          <cell r="L32">
            <v>0</v>
          </cell>
          <cell r="M32">
            <v>0</v>
          </cell>
          <cell r="N32">
            <v>0</v>
          </cell>
        </row>
        <row r="33">
          <cell r="J33" t="str">
            <v>7-0-5-450</v>
          </cell>
          <cell r="K33">
            <v>0</v>
          </cell>
          <cell r="L33">
            <v>0</v>
          </cell>
          <cell r="M33">
            <v>0</v>
          </cell>
          <cell r="N33">
            <v>0</v>
          </cell>
        </row>
        <row r="45">
          <cell r="K45" t="str">
            <v>신갈외</v>
          </cell>
          <cell r="L45" t="str">
            <v>x</v>
          </cell>
          <cell r="M45" t="str">
            <v>x</v>
          </cell>
          <cell r="N45" t="str">
            <v>x</v>
          </cell>
        </row>
        <row r="46">
          <cell r="J46" t="str">
            <v>7-0-5-48</v>
          </cell>
          <cell r="K46">
            <v>0</v>
          </cell>
          <cell r="L46">
            <v>0</v>
          </cell>
          <cell r="M46">
            <v>0</v>
          </cell>
          <cell r="N46">
            <v>0</v>
          </cell>
        </row>
        <row r="47">
          <cell r="J47" t="str">
            <v>7-0-5-410</v>
          </cell>
          <cell r="K47">
            <v>0</v>
          </cell>
          <cell r="L47">
            <v>0</v>
          </cell>
          <cell r="M47">
            <v>0</v>
          </cell>
          <cell r="N47">
            <v>0</v>
          </cell>
        </row>
        <row r="48">
          <cell r="J48" t="str">
            <v>7-0-5-412</v>
          </cell>
          <cell r="K48">
            <v>0</v>
          </cell>
          <cell r="L48">
            <v>0</v>
          </cell>
          <cell r="M48">
            <v>0</v>
          </cell>
          <cell r="N48">
            <v>0</v>
          </cell>
        </row>
        <row r="49">
          <cell r="J49" t="str">
            <v>7-0-5-414</v>
          </cell>
          <cell r="K49">
            <v>0</v>
          </cell>
          <cell r="L49">
            <v>0</v>
          </cell>
          <cell r="M49">
            <v>0</v>
          </cell>
          <cell r="N49">
            <v>0</v>
          </cell>
        </row>
        <row r="50">
          <cell r="J50" t="str">
            <v>7-0-5-416</v>
          </cell>
          <cell r="K50">
            <v>0</v>
          </cell>
          <cell r="L50">
            <v>0</v>
          </cell>
          <cell r="M50">
            <v>0</v>
          </cell>
          <cell r="N50">
            <v>0</v>
          </cell>
        </row>
        <row r="51">
          <cell r="J51" t="str">
            <v>7-0-5-418</v>
          </cell>
          <cell r="K51">
            <v>0</v>
          </cell>
          <cell r="L51">
            <v>0</v>
          </cell>
          <cell r="M51">
            <v>0</v>
          </cell>
          <cell r="N51">
            <v>0</v>
          </cell>
        </row>
        <row r="52">
          <cell r="J52" t="str">
            <v>7-0-5-420</v>
          </cell>
          <cell r="K52">
            <v>0</v>
          </cell>
          <cell r="L52">
            <v>0</v>
          </cell>
          <cell r="M52">
            <v>0</v>
          </cell>
          <cell r="N52">
            <v>0</v>
          </cell>
        </row>
        <row r="53">
          <cell r="J53" t="str">
            <v>7-0-5-422</v>
          </cell>
          <cell r="K53">
            <v>0</v>
          </cell>
          <cell r="L53">
            <v>0</v>
          </cell>
          <cell r="M53">
            <v>0</v>
          </cell>
          <cell r="N53">
            <v>0</v>
          </cell>
        </row>
        <row r="54">
          <cell r="J54" t="str">
            <v>7-0-5-424</v>
          </cell>
          <cell r="K54">
            <v>0</v>
          </cell>
          <cell r="L54">
            <v>0</v>
          </cell>
          <cell r="M54">
            <v>0</v>
          </cell>
          <cell r="N54">
            <v>0</v>
          </cell>
        </row>
        <row r="55">
          <cell r="J55" t="str">
            <v>7-0-5-426</v>
          </cell>
          <cell r="K55">
            <v>0</v>
          </cell>
          <cell r="L55">
            <v>0</v>
          </cell>
          <cell r="M55">
            <v>0</v>
          </cell>
          <cell r="N55">
            <v>0</v>
          </cell>
        </row>
        <row r="56">
          <cell r="J56" t="str">
            <v>7-0-5-428</v>
          </cell>
          <cell r="K56">
            <v>0</v>
          </cell>
          <cell r="L56">
            <v>0</v>
          </cell>
          <cell r="M56">
            <v>0</v>
          </cell>
          <cell r="N56">
            <v>0</v>
          </cell>
        </row>
        <row r="57">
          <cell r="J57" t="str">
            <v>7-0-5-430</v>
          </cell>
          <cell r="K57">
            <v>0</v>
          </cell>
          <cell r="L57">
            <v>0</v>
          </cell>
          <cell r="M57">
            <v>0</v>
          </cell>
          <cell r="N57">
            <v>0</v>
          </cell>
        </row>
        <row r="58">
          <cell r="J58" t="str">
            <v>7-0-5-432</v>
          </cell>
          <cell r="K58">
            <v>0</v>
          </cell>
          <cell r="L58">
            <v>0</v>
          </cell>
          <cell r="M58">
            <v>0</v>
          </cell>
          <cell r="N58">
            <v>0</v>
          </cell>
        </row>
        <row r="59">
          <cell r="J59" t="str">
            <v>7-0-5-434</v>
          </cell>
          <cell r="K59">
            <v>0</v>
          </cell>
          <cell r="L59">
            <v>0</v>
          </cell>
          <cell r="M59">
            <v>0</v>
          </cell>
          <cell r="N59">
            <v>0</v>
          </cell>
        </row>
        <row r="60">
          <cell r="J60" t="str">
            <v>7-0-5-436</v>
          </cell>
          <cell r="K60">
            <v>0</v>
          </cell>
          <cell r="L60">
            <v>0</v>
          </cell>
          <cell r="M60">
            <v>0</v>
          </cell>
          <cell r="N60">
            <v>0</v>
          </cell>
        </row>
        <row r="61">
          <cell r="J61" t="str">
            <v>7-0-5-438</v>
          </cell>
          <cell r="K61">
            <v>0</v>
          </cell>
          <cell r="L61">
            <v>0</v>
          </cell>
          <cell r="M61">
            <v>0</v>
          </cell>
          <cell r="N61">
            <v>0</v>
          </cell>
        </row>
        <row r="62">
          <cell r="J62" t="str">
            <v>7-0-5-440</v>
          </cell>
          <cell r="K62">
            <v>0</v>
          </cell>
          <cell r="L62">
            <v>0</v>
          </cell>
          <cell r="M62">
            <v>0</v>
          </cell>
          <cell r="N62">
            <v>0</v>
          </cell>
        </row>
        <row r="63">
          <cell r="J63" t="str">
            <v>7-0-5-442</v>
          </cell>
          <cell r="K63">
            <v>0</v>
          </cell>
          <cell r="L63">
            <v>0</v>
          </cell>
          <cell r="M63">
            <v>0</v>
          </cell>
          <cell r="N63">
            <v>0</v>
          </cell>
        </row>
        <row r="64">
          <cell r="J64" t="str">
            <v>7-0-5-444</v>
          </cell>
          <cell r="K64">
            <v>1</v>
          </cell>
          <cell r="L64">
            <v>0</v>
          </cell>
          <cell r="M64">
            <v>0</v>
          </cell>
          <cell r="N64">
            <v>0</v>
          </cell>
        </row>
        <row r="65">
          <cell r="J65" t="str">
            <v>7-0-5-446</v>
          </cell>
          <cell r="K65">
            <v>0</v>
          </cell>
          <cell r="L65">
            <v>0</v>
          </cell>
          <cell r="M65">
            <v>0</v>
          </cell>
          <cell r="N65">
            <v>0</v>
          </cell>
        </row>
        <row r="66">
          <cell r="J66" t="str">
            <v>7-0-5-448</v>
          </cell>
          <cell r="K66">
            <v>0</v>
          </cell>
          <cell r="L66">
            <v>0</v>
          </cell>
          <cell r="M66">
            <v>0</v>
          </cell>
          <cell r="N66">
            <v>0</v>
          </cell>
        </row>
        <row r="67">
          <cell r="J67" t="str">
            <v>7-0-5-450</v>
          </cell>
          <cell r="K67">
            <v>1</v>
          </cell>
          <cell r="L67">
            <v>0</v>
          </cell>
          <cell r="M67">
            <v>0</v>
          </cell>
          <cell r="N67">
            <v>0</v>
          </cell>
        </row>
        <row r="79">
          <cell r="K79" t="str">
            <v>신갈외</v>
          </cell>
          <cell r="L79" t="str">
            <v>x</v>
          </cell>
          <cell r="M79" t="str">
            <v>x</v>
          </cell>
          <cell r="N79" t="str">
            <v>x</v>
          </cell>
        </row>
        <row r="80">
          <cell r="J80" t="str">
            <v>7-0-5-48</v>
          </cell>
          <cell r="K80">
            <v>0</v>
          </cell>
          <cell r="L80">
            <v>0</v>
          </cell>
          <cell r="M80">
            <v>0</v>
          </cell>
          <cell r="N80">
            <v>0</v>
          </cell>
        </row>
        <row r="81">
          <cell r="J81" t="str">
            <v>7-0-5-410</v>
          </cell>
          <cell r="K81">
            <v>0</v>
          </cell>
          <cell r="L81">
            <v>0</v>
          </cell>
          <cell r="M81">
            <v>0</v>
          </cell>
          <cell r="N81">
            <v>0</v>
          </cell>
        </row>
        <row r="82">
          <cell r="J82" t="str">
            <v>7-0-5-412</v>
          </cell>
          <cell r="K82">
            <v>0</v>
          </cell>
          <cell r="L82">
            <v>0</v>
          </cell>
          <cell r="M82">
            <v>0</v>
          </cell>
          <cell r="N82">
            <v>0</v>
          </cell>
        </row>
        <row r="83">
          <cell r="J83" t="str">
            <v>7-0-5-414</v>
          </cell>
          <cell r="K83">
            <v>0</v>
          </cell>
          <cell r="L83">
            <v>0</v>
          </cell>
          <cell r="M83">
            <v>0</v>
          </cell>
          <cell r="N83">
            <v>0</v>
          </cell>
        </row>
        <row r="84">
          <cell r="J84" t="str">
            <v>7-0-5-416</v>
          </cell>
          <cell r="K84">
            <v>0</v>
          </cell>
          <cell r="L84">
            <v>0</v>
          </cell>
          <cell r="M84">
            <v>0</v>
          </cell>
          <cell r="N84">
            <v>0</v>
          </cell>
        </row>
        <row r="85">
          <cell r="J85" t="str">
            <v>7-0-5-418</v>
          </cell>
          <cell r="K85">
            <v>1</v>
          </cell>
          <cell r="L85">
            <v>0</v>
          </cell>
          <cell r="M85">
            <v>0</v>
          </cell>
          <cell r="N85">
            <v>0</v>
          </cell>
        </row>
        <row r="86">
          <cell r="J86" t="str">
            <v>7-0-5-420</v>
          </cell>
          <cell r="K86">
            <v>0</v>
          </cell>
          <cell r="L86">
            <v>0</v>
          </cell>
          <cell r="M86">
            <v>0</v>
          </cell>
          <cell r="N86">
            <v>0</v>
          </cell>
        </row>
        <row r="87">
          <cell r="J87" t="str">
            <v>7-0-5-422</v>
          </cell>
          <cell r="K87">
            <v>0</v>
          </cell>
          <cell r="L87">
            <v>0</v>
          </cell>
          <cell r="M87">
            <v>0</v>
          </cell>
          <cell r="N87">
            <v>0</v>
          </cell>
        </row>
        <row r="88">
          <cell r="J88" t="str">
            <v>7-0-5-424</v>
          </cell>
          <cell r="K88">
            <v>0</v>
          </cell>
          <cell r="L88">
            <v>0</v>
          </cell>
          <cell r="M88">
            <v>0</v>
          </cell>
          <cell r="N88">
            <v>0</v>
          </cell>
        </row>
        <row r="89">
          <cell r="J89" t="str">
            <v>7-0-5-426</v>
          </cell>
          <cell r="K89">
            <v>0</v>
          </cell>
          <cell r="L89">
            <v>0</v>
          </cell>
          <cell r="M89">
            <v>0</v>
          </cell>
          <cell r="N89">
            <v>0</v>
          </cell>
        </row>
        <row r="90">
          <cell r="J90" t="str">
            <v>7-0-5-428</v>
          </cell>
          <cell r="K90">
            <v>1</v>
          </cell>
          <cell r="L90">
            <v>0</v>
          </cell>
          <cell r="M90">
            <v>0</v>
          </cell>
          <cell r="N90">
            <v>0</v>
          </cell>
        </row>
        <row r="91">
          <cell r="J91" t="str">
            <v>7-0-5-430</v>
          </cell>
          <cell r="K91">
            <v>0</v>
          </cell>
          <cell r="L91">
            <v>0</v>
          </cell>
          <cell r="M91">
            <v>0</v>
          </cell>
          <cell r="N91">
            <v>0</v>
          </cell>
        </row>
        <row r="92">
          <cell r="J92" t="str">
            <v>7-0-5-432</v>
          </cell>
          <cell r="K92">
            <v>0</v>
          </cell>
          <cell r="L92">
            <v>0</v>
          </cell>
          <cell r="M92">
            <v>0</v>
          </cell>
          <cell r="N92">
            <v>0</v>
          </cell>
        </row>
        <row r="93">
          <cell r="J93" t="str">
            <v>7-0-5-434</v>
          </cell>
          <cell r="K93">
            <v>1</v>
          </cell>
          <cell r="L93">
            <v>0</v>
          </cell>
          <cell r="M93">
            <v>0</v>
          </cell>
          <cell r="N93">
            <v>0</v>
          </cell>
        </row>
        <row r="94">
          <cell r="J94" t="str">
            <v>7-0-5-436</v>
          </cell>
          <cell r="K94">
            <v>0</v>
          </cell>
          <cell r="L94">
            <v>0</v>
          </cell>
          <cell r="M94">
            <v>0</v>
          </cell>
          <cell r="N94">
            <v>0</v>
          </cell>
        </row>
        <row r="95">
          <cell r="J95" t="str">
            <v>7-0-5-438</v>
          </cell>
          <cell r="K95">
            <v>0</v>
          </cell>
          <cell r="L95">
            <v>0</v>
          </cell>
          <cell r="M95">
            <v>0</v>
          </cell>
          <cell r="N95">
            <v>0</v>
          </cell>
        </row>
        <row r="96">
          <cell r="J96" t="str">
            <v>7-0-5-440</v>
          </cell>
          <cell r="K96">
            <v>0</v>
          </cell>
          <cell r="L96">
            <v>0</v>
          </cell>
          <cell r="M96">
            <v>0</v>
          </cell>
          <cell r="N96">
            <v>0</v>
          </cell>
        </row>
        <row r="97">
          <cell r="J97" t="str">
            <v>7-0-5-442</v>
          </cell>
          <cell r="K97">
            <v>0</v>
          </cell>
          <cell r="L97">
            <v>0</v>
          </cell>
          <cell r="M97">
            <v>0</v>
          </cell>
          <cell r="N97">
            <v>0</v>
          </cell>
        </row>
        <row r="98">
          <cell r="J98" t="str">
            <v>7-0-5-444</v>
          </cell>
          <cell r="K98">
            <v>0</v>
          </cell>
          <cell r="L98">
            <v>0</v>
          </cell>
          <cell r="M98">
            <v>0</v>
          </cell>
          <cell r="N98">
            <v>0</v>
          </cell>
        </row>
        <row r="99">
          <cell r="J99" t="str">
            <v>7-0-5-446</v>
          </cell>
          <cell r="K99">
            <v>0</v>
          </cell>
          <cell r="L99">
            <v>0</v>
          </cell>
          <cell r="M99">
            <v>0</v>
          </cell>
          <cell r="N99">
            <v>0</v>
          </cell>
        </row>
        <row r="100">
          <cell r="J100" t="str">
            <v>7-0-5-448</v>
          </cell>
          <cell r="K100">
            <v>0</v>
          </cell>
          <cell r="L100">
            <v>0</v>
          </cell>
          <cell r="M100">
            <v>0</v>
          </cell>
          <cell r="N100">
            <v>0</v>
          </cell>
        </row>
        <row r="101">
          <cell r="J101" t="str">
            <v>7-0-5-450</v>
          </cell>
          <cell r="K101">
            <v>0</v>
          </cell>
          <cell r="L101">
            <v>0</v>
          </cell>
          <cell r="M101">
            <v>0</v>
          </cell>
          <cell r="N101">
            <v>0</v>
          </cell>
        </row>
        <row r="113">
          <cell r="K113" t="str">
            <v>낙엽송</v>
          </cell>
          <cell r="L113" t="str">
            <v>x</v>
          </cell>
          <cell r="M113" t="str">
            <v>x</v>
          </cell>
          <cell r="N113" t="str">
            <v>x</v>
          </cell>
        </row>
        <row r="114">
          <cell r="J114" t="str">
            <v>7-0-8-18</v>
          </cell>
          <cell r="K114">
            <v>0</v>
          </cell>
          <cell r="L114">
            <v>0</v>
          </cell>
          <cell r="M114">
            <v>0</v>
          </cell>
          <cell r="N114">
            <v>0</v>
          </cell>
        </row>
        <row r="115">
          <cell r="J115" t="str">
            <v>7-0-8-110</v>
          </cell>
          <cell r="K115">
            <v>0</v>
          </cell>
          <cell r="L115">
            <v>0</v>
          </cell>
          <cell r="M115">
            <v>0</v>
          </cell>
          <cell r="N115">
            <v>0</v>
          </cell>
        </row>
        <row r="116">
          <cell r="J116" t="str">
            <v>7-0-8-112</v>
          </cell>
          <cell r="K116">
            <v>0</v>
          </cell>
          <cell r="L116">
            <v>0</v>
          </cell>
          <cell r="M116">
            <v>0</v>
          </cell>
          <cell r="N116">
            <v>0</v>
          </cell>
        </row>
        <row r="117">
          <cell r="J117" t="str">
            <v>7-0-8-114</v>
          </cell>
          <cell r="K117">
            <v>0</v>
          </cell>
          <cell r="L117">
            <v>0</v>
          </cell>
          <cell r="M117">
            <v>0</v>
          </cell>
          <cell r="N117">
            <v>0</v>
          </cell>
        </row>
        <row r="118">
          <cell r="J118" t="str">
            <v>7-0-8-116</v>
          </cell>
          <cell r="K118">
            <v>0</v>
          </cell>
          <cell r="L118">
            <v>0</v>
          </cell>
          <cell r="M118">
            <v>0</v>
          </cell>
          <cell r="N118">
            <v>0</v>
          </cell>
        </row>
        <row r="119">
          <cell r="J119" t="str">
            <v>7-0-8-118</v>
          </cell>
          <cell r="K119">
            <v>0</v>
          </cell>
          <cell r="L119">
            <v>0</v>
          </cell>
          <cell r="M119">
            <v>0</v>
          </cell>
          <cell r="N119">
            <v>0</v>
          </cell>
        </row>
        <row r="120">
          <cell r="J120" t="str">
            <v>7-0-8-120</v>
          </cell>
          <cell r="K120">
            <v>0</v>
          </cell>
          <cell r="L120">
            <v>0</v>
          </cell>
          <cell r="M120">
            <v>0</v>
          </cell>
          <cell r="N120">
            <v>0</v>
          </cell>
        </row>
        <row r="121">
          <cell r="J121" t="str">
            <v>7-0-8-122</v>
          </cell>
          <cell r="K121">
            <v>0</v>
          </cell>
          <cell r="L121">
            <v>0</v>
          </cell>
          <cell r="M121">
            <v>0</v>
          </cell>
          <cell r="N121">
            <v>0</v>
          </cell>
        </row>
        <row r="122">
          <cell r="J122" t="str">
            <v>7-0-8-124</v>
          </cell>
          <cell r="K122">
            <v>0</v>
          </cell>
          <cell r="L122">
            <v>0</v>
          </cell>
          <cell r="M122">
            <v>0</v>
          </cell>
          <cell r="N122">
            <v>0</v>
          </cell>
        </row>
        <row r="123">
          <cell r="J123" t="str">
            <v>7-0-8-126</v>
          </cell>
          <cell r="K123">
            <v>0</v>
          </cell>
          <cell r="L123">
            <v>0</v>
          </cell>
          <cell r="M123">
            <v>0</v>
          </cell>
          <cell r="N123">
            <v>0</v>
          </cell>
        </row>
        <row r="124">
          <cell r="J124" t="str">
            <v>7-0-8-128</v>
          </cell>
          <cell r="K124">
            <v>0</v>
          </cell>
          <cell r="L124">
            <v>0</v>
          </cell>
          <cell r="M124">
            <v>0</v>
          </cell>
          <cell r="N124">
            <v>0</v>
          </cell>
        </row>
        <row r="125">
          <cell r="J125" t="str">
            <v>7-0-8-130</v>
          </cell>
          <cell r="K125">
            <v>0</v>
          </cell>
          <cell r="L125">
            <v>0</v>
          </cell>
          <cell r="M125">
            <v>0</v>
          </cell>
          <cell r="N125">
            <v>0</v>
          </cell>
        </row>
        <row r="126">
          <cell r="J126" t="str">
            <v>7-0-8-132</v>
          </cell>
          <cell r="K126">
            <v>0</v>
          </cell>
          <cell r="L126">
            <v>0</v>
          </cell>
          <cell r="M126">
            <v>0</v>
          </cell>
          <cell r="N126">
            <v>0</v>
          </cell>
        </row>
        <row r="127">
          <cell r="J127" t="str">
            <v>7-0-8-134</v>
          </cell>
          <cell r="K127">
            <v>0</v>
          </cell>
          <cell r="L127">
            <v>0</v>
          </cell>
          <cell r="M127">
            <v>0</v>
          </cell>
          <cell r="N127">
            <v>0</v>
          </cell>
        </row>
        <row r="128">
          <cell r="J128" t="str">
            <v>7-0-8-136</v>
          </cell>
          <cell r="K128">
            <v>0</v>
          </cell>
          <cell r="L128">
            <v>0</v>
          </cell>
          <cell r="M128">
            <v>0</v>
          </cell>
          <cell r="N128">
            <v>0</v>
          </cell>
        </row>
        <row r="129">
          <cell r="J129" t="str">
            <v>7-0-8-138</v>
          </cell>
          <cell r="K129">
            <v>0</v>
          </cell>
          <cell r="L129">
            <v>0</v>
          </cell>
          <cell r="M129">
            <v>0</v>
          </cell>
          <cell r="N129">
            <v>0</v>
          </cell>
        </row>
        <row r="130">
          <cell r="J130" t="str">
            <v>7-0-8-140</v>
          </cell>
          <cell r="K130">
            <v>0</v>
          </cell>
          <cell r="L130">
            <v>0</v>
          </cell>
          <cell r="M130">
            <v>0</v>
          </cell>
          <cell r="N130">
            <v>0</v>
          </cell>
        </row>
        <row r="131">
          <cell r="J131" t="str">
            <v>7-0-8-142</v>
          </cell>
          <cell r="K131">
            <v>0</v>
          </cell>
          <cell r="L131">
            <v>0</v>
          </cell>
          <cell r="M131">
            <v>0</v>
          </cell>
          <cell r="N131">
            <v>0</v>
          </cell>
        </row>
        <row r="132">
          <cell r="J132" t="str">
            <v>7-0-8-144</v>
          </cell>
          <cell r="K132">
            <v>0</v>
          </cell>
          <cell r="L132">
            <v>0</v>
          </cell>
          <cell r="M132">
            <v>0</v>
          </cell>
          <cell r="N132">
            <v>0</v>
          </cell>
        </row>
        <row r="133">
          <cell r="J133" t="str">
            <v>7-0-8-146</v>
          </cell>
          <cell r="K133">
            <v>1</v>
          </cell>
          <cell r="L133">
            <v>0</v>
          </cell>
          <cell r="M133">
            <v>0</v>
          </cell>
          <cell r="N133">
            <v>0</v>
          </cell>
        </row>
        <row r="134">
          <cell r="J134" t="str">
            <v>7-0-8-148</v>
          </cell>
          <cell r="K134">
            <v>1</v>
          </cell>
          <cell r="L134">
            <v>0</v>
          </cell>
          <cell r="M134">
            <v>0</v>
          </cell>
          <cell r="N134">
            <v>0</v>
          </cell>
        </row>
        <row r="135">
          <cell r="J135" t="str">
            <v>7-0-8-150</v>
          </cell>
          <cell r="K135">
            <v>0</v>
          </cell>
          <cell r="L135">
            <v>0</v>
          </cell>
          <cell r="M135">
            <v>0</v>
          </cell>
          <cell r="N135">
            <v>0</v>
          </cell>
        </row>
        <row r="147">
          <cell r="K147" t="str">
            <v>신갈외</v>
          </cell>
          <cell r="L147" t="str">
            <v>x</v>
          </cell>
          <cell r="M147" t="str">
            <v>x</v>
          </cell>
          <cell r="N147" t="str">
            <v>x</v>
          </cell>
        </row>
        <row r="148">
          <cell r="J148" t="str">
            <v>7-0-8-18</v>
          </cell>
          <cell r="K148">
            <v>0</v>
          </cell>
          <cell r="L148">
            <v>0</v>
          </cell>
          <cell r="M148">
            <v>0</v>
          </cell>
          <cell r="N148">
            <v>0</v>
          </cell>
        </row>
        <row r="149">
          <cell r="J149" t="str">
            <v>7-0-8-110</v>
          </cell>
          <cell r="K149">
            <v>0</v>
          </cell>
          <cell r="L149">
            <v>0</v>
          </cell>
          <cell r="M149">
            <v>0</v>
          </cell>
          <cell r="N149">
            <v>0</v>
          </cell>
        </row>
        <row r="150">
          <cell r="J150" t="str">
            <v>7-0-8-112</v>
          </cell>
          <cell r="K150">
            <v>0</v>
          </cell>
          <cell r="L150">
            <v>0</v>
          </cell>
          <cell r="M150">
            <v>0</v>
          </cell>
          <cell r="N150">
            <v>0</v>
          </cell>
        </row>
        <row r="151">
          <cell r="J151" t="str">
            <v>7-0-8-114</v>
          </cell>
          <cell r="K151">
            <v>0</v>
          </cell>
          <cell r="L151">
            <v>0</v>
          </cell>
          <cell r="M151">
            <v>0</v>
          </cell>
          <cell r="N151">
            <v>0</v>
          </cell>
        </row>
        <row r="152">
          <cell r="J152" t="str">
            <v>7-0-8-116</v>
          </cell>
          <cell r="K152">
            <v>0</v>
          </cell>
          <cell r="L152">
            <v>0</v>
          </cell>
          <cell r="M152">
            <v>0</v>
          </cell>
          <cell r="N152">
            <v>0</v>
          </cell>
        </row>
        <row r="153">
          <cell r="J153" t="str">
            <v>7-0-8-118</v>
          </cell>
          <cell r="K153">
            <v>0</v>
          </cell>
          <cell r="L153">
            <v>0</v>
          </cell>
          <cell r="M153">
            <v>0</v>
          </cell>
          <cell r="N153">
            <v>0</v>
          </cell>
        </row>
        <row r="154">
          <cell r="J154" t="str">
            <v>7-0-8-120</v>
          </cell>
          <cell r="K154">
            <v>0</v>
          </cell>
          <cell r="L154">
            <v>0</v>
          </cell>
          <cell r="M154">
            <v>0</v>
          </cell>
          <cell r="N154">
            <v>0</v>
          </cell>
        </row>
        <row r="155">
          <cell r="J155" t="str">
            <v>7-0-8-122</v>
          </cell>
          <cell r="K155">
            <v>0</v>
          </cell>
          <cell r="L155">
            <v>0</v>
          </cell>
          <cell r="M155">
            <v>0</v>
          </cell>
          <cell r="N155">
            <v>0</v>
          </cell>
        </row>
        <row r="156">
          <cell r="J156" t="str">
            <v>7-0-8-124</v>
          </cell>
          <cell r="K156">
            <v>0</v>
          </cell>
          <cell r="L156">
            <v>0</v>
          </cell>
          <cell r="M156">
            <v>0</v>
          </cell>
          <cell r="N156">
            <v>0</v>
          </cell>
        </row>
        <row r="157">
          <cell r="J157" t="str">
            <v>7-0-8-126</v>
          </cell>
          <cell r="K157">
            <v>0</v>
          </cell>
          <cell r="L157">
            <v>0</v>
          </cell>
          <cell r="M157">
            <v>0</v>
          </cell>
          <cell r="N157">
            <v>0</v>
          </cell>
        </row>
        <row r="158">
          <cell r="J158" t="str">
            <v>7-0-8-128</v>
          </cell>
          <cell r="K158">
            <v>0</v>
          </cell>
          <cell r="L158">
            <v>0</v>
          </cell>
          <cell r="M158">
            <v>0</v>
          </cell>
          <cell r="N158">
            <v>0</v>
          </cell>
        </row>
        <row r="159">
          <cell r="J159" t="str">
            <v>7-0-8-130</v>
          </cell>
          <cell r="K159">
            <v>0</v>
          </cell>
          <cell r="L159">
            <v>0</v>
          </cell>
          <cell r="M159">
            <v>0</v>
          </cell>
          <cell r="N159">
            <v>0</v>
          </cell>
        </row>
        <row r="160">
          <cell r="J160" t="str">
            <v>7-0-8-132</v>
          </cell>
          <cell r="K160">
            <v>0</v>
          </cell>
          <cell r="L160">
            <v>0</v>
          </cell>
          <cell r="M160">
            <v>0</v>
          </cell>
          <cell r="N160">
            <v>0</v>
          </cell>
        </row>
        <row r="161">
          <cell r="J161" t="str">
            <v>7-0-8-134</v>
          </cell>
          <cell r="K161">
            <v>0</v>
          </cell>
          <cell r="L161">
            <v>0</v>
          </cell>
          <cell r="M161">
            <v>0</v>
          </cell>
          <cell r="N161">
            <v>0</v>
          </cell>
        </row>
        <row r="162">
          <cell r="J162" t="str">
            <v>7-0-8-136</v>
          </cell>
          <cell r="K162">
            <v>0</v>
          </cell>
          <cell r="L162">
            <v>0</v>
          </cell>
          <cell r="M162">
            <v>0</v>
          </cell>
          <cell r="N162">
            <v>0</v>
          </cell>
        </row>
        <row r="163">
          <cell r="J163" t="str">
            <v>7-0-8-138</v>
          </cell>
          <cell r="K163">
            <v>0</v>
          </cell>
          <cell r="L163">
            <v>0</v>
          </cell>
          <cell r="M163">
            <v>0</v>
          </cell>
          <cell r="N163">
            <v>0</v>
          </cell>
        </row>
        <row r="164">
          <cell r="J164" t="str">
            <v>7-0-8-140</v>
          </cell>
          <cell r="K164">
            <v>0</v>
          </cell>
          <cell r="L164">
            <v>0</v>
          </cell>
          <cell r="M164">
            <v>0</v>
          </cell>
          <cell r="N164">
            <v>0</v>
          </cell>
        </row>
        <row r="165">
          <cell r="J165" t="str">
            <v>7-0-8-142</v>
          </cell>
          <cell r="K165">
            <v>1</v>
          </cell>
          <cell r="L165">
            <v>0</v>
          </cell>
          <cell r="M165">
            <v>0</v>
          </cell>
          <cell r="N165">
            <v>0</v>
          </cell>
        </row>
        <row r="166">
          <cell r="J166" t="str">
            <v>7-0-8-144</v>
          </cell>
          <cell r="K166">
            <v>0</v>
          </cell>
          <cell r="L166">
            <v>0</v>
          </cell>
          <cell r="M166">
            <v>0</v>
          </cell>
          <cell r="N166">
            <v>0</v>
          </cell>
        </row>
        <row r="167">
          <cell r="J167" t="str">
            <v>7-0-8-146</v>
          </cell>
          <cell r="K167">
            <v>0</v>
          </cell>
          <cell r="L167">
            <v>0</v>
          </cell>
          <cell r="M167">
            <v>0</v>
          </cell>
          <cell r="N167">
            <v>0</v>
          </cell>
        </row>
        <row r="168">
          <cell r="J168" t="str">
            <v>7-0-8-148</v>
          </cell>
          <cell r="K168">
            <v>0</v>
          </cell>
          <cell r="L168">
            <v>0</v>
          </cell>
          <cell r="M168">
            <v>0</v>
          </cell>
          <cell r="N168">
            <v>0</v>
          </cell>
        </row>
        <row r="169">
          <cell r="J169" t="str">
            <v>7-0-8-150</v>
          </cell>
          <cell r="K169">
            <v>0</v>
          </cell>
          <cell r="L169">
            <v>0</v>
          </cell>
          <cell r="M169">
            <v>0</v>
          </cell>
          <cell r="N169">
            <v>0</v>
          </cell>
        </row>
        <row r="181">
          <cell r="K181" t="str">
            <v>신갈외</v>
          </cell>
          <cell r="L181" t="str">
            <v>x</v>
          </cell>
          <cell r="M181" t="str">
            <v>x</v>
          </cell>
          <cell r="N181" t="str">
            <v>x</v>
          </cell>
        </row>
        <row r="182">
          <cell r="J182" t="str">
            <v>7-0-8-18</v>
          </cell>
          <cell r="K182">
            <v>0</v>
          </cell>
          <cell r="L182">
            <v>0</v>
          </cell>
          <cell r="M182">
            <v>0</v>
          </cell>
          <cell r="N182">
            <v>0</v>
          </cell>
        </row>
        <row r="183">
          <cell r="J183" t="str">
            <v>7-0-8-110</v>
          </cell>
          <cell r="K183">
            <v>0</v>
          </cell>
          <cell r="L183">
            <v>0</v>
          </cell>
          <cell r="M183">
            <v>0</v>
          </cell>
          <cell r="N183">
            <v>0</v>
          </cell>
        </row>
        <row r="184">
          <cell r="J184" t="str">
            <v>7-0-8-112</v>
          </cell>
          <cell r="K184">
            <v>1</v>
          </cell>
          <cell r="L184">
            <v>0</v>
          </cell>
          <cell r="M184">
            <v>0</v>
          </cell>
          <cell r="N184">
            <v>0</v>
          </cell>
        </row>
        <row r="185">
          <cell r="J185" t="str">
            <v>7-0-8-114</v>
          </cell>
          <cell r="K185">
            <v>2</v>
          </cell>
          <cell r="L185">
            <v>0</v>
          </cell>
          <cell r="M185">
            <v>0</v>
          </cell>
          <cell r="N185">
            <v>0</v>
          </cell>
        </row>
        <row r="186">
          <cell r="J186" t="str">
            <v>7-0-8-116</v>
          </cell>
          <cell r="K186">
            <v>0</v>
          </cell>
          <cell r="L186">
            <v>0</v>
          </cell>
          <cell r="M186">
            <v>0</v>
          </cell>
          <cell r="N186">
            <v>0</v>
          </cell>
        </row>
        <row r="187">
          <cell r="J187" t="str">
            <v>7-0-8-118</v>
          </cell>
          <cell r="K187">
            <v>0</v>
          </cell>
          <cell r="L187">
            <v>0</v>
          </cell>
          <cell r="M187">
            <v>0</v>
          </cell>
          <cell r="N187">
            <v>0</v>
          </cell>
        </row>
        <row r="188">
          <cell r="J188" t="str">
            <v>7-0-8-120</v>
          </cell>
          <cell r="K188">
            <v>0</v>
          </cell>
          <cell r="L188">
            <v>0</v>
          </cell>
          <cell r="M188">
            <v>0</v>
          </cell>
          <cell r="N188">
            <v>0</v>
          </cell>
        </row>
        <row r="189">
          <cell r="J189" t="str">
            <v>7-0-8-122</v>
          </cell>
          <cell r="K189">
            <v>0</v>
          </cell>
          <cell r="L189">
            <v>0</v>
          </cell>
          <cell r="M189">
            <v>0</v>
          </cell>
          <cell r="N189">
            <v>0</v>
          </cell>
        </row>
        <row r="190">
          <cell r="J190" t="str">
            <v>7-0-8-124</v>
          </cell>
          <cell r="K190">
            <v>0</v>
          </cell>
          <cell r="L190">
            <v>0</v>
          </cell>
          <cell r="M190">
            <v>0</v>
          </cell>
          <cell r="N190">
            <v>0</v>
          </cell>
        </row>
        <row r="191">
          <cell r="J191" t="str">
            <v>7-0-8-126</v>
          </cell>
          <cell r="K191">
            <v>0</v>
          </cell>
          <cell r="L191">
            <v>0</v>
          </cell>
          <cell r="M191">
            <v>0</v>
          </cell>
          <cell r="N191">
            <v>0</v>
          </cell>
        </row>
        <row r="192">
          <cell r="J192" t="str">
            <v>7-0-8-128</v>
          </cell>
          <cell r="K192">
            <v>0</v>
          </cell>
          <cell r="L192">
            <v>0</v>
          </cell>
          <cell r="M192">
            <v>0</v>
          </cell>
          <cell r="N192">
            <v>0</v>
          </cell>
        </row>
        <row r="193">
          <cell r="J193" t="str">
            <v>7-0-8-130</v>
          </cell>
          <cell r="K193">
            <v>0</v>
          </cell>
          <cell r="L193">
            <v>0</v>
          </cell>
          <cell r="M193">
            <v>0</v>
          </cell>
          <cell r="N193">
            <v>0</v>
          </cell>
        </row>
        <row r="194">
          <cell r="J194" t="str">
            <v>7-0-8-132</v>
          </cell>
          <cell r="K194">
            <v>0</v>
          </cell>
          <cell r="L194">
            <v>0</v>
          </cell>
          <cell r="M194">
            <v>0</v>
          </cell>
          <cell r="N194">
            <v>0</v>
          </cell>
        </row>
        <row r="195">
          <cell r="J195" t="str">
            <v>7-0-8-134</v>
          </cell>
          <cell r="K195">
            <v>0</v>
          </cell>
          <cell r="L195">
            <v>0</v>
          </cell>
          <cell r="M195">
            <v>0</v>
          </cell>
          <cell r="N195">
            <v>0</v>
          </cell>
        </row>
        <row r="196">
          <cell r="J196" t="str">
            <v>7-0-8-136</v>
          </cell>
          <cell r="K196">
            <v>0</v>
          </cell>
          <cell r="L196">
            <v>0</v>
          </cell>
          <cell r="M196">
            <v>0</v>
          </cell>
          <cell r="N196">
            <v>0</v>
          </cell>
        </row>
        <row r="197">
          <cell r="J197" t="str">
            <v>7-0-8-138</v>
          </cell>
          <cell r="K197">
            <v>0</v>
          </cell>
          <cell r="L197">
            <v>0</v>
          </cell>
          <cell r="M197">
            <v>0</v>
          </cell>
          <cell r="N197">
            <v>0</v>
          </cell>
        </row>
        <row r="198">
          <cell r="J198" t="str">
            <v>7-0-8-140</v>
          </cell>
          <cell r="K198">
            <v>0</v>
          </cell>
          <cell r="L198">
            <v>0</v>
          </cell>
          <cell r="M198">
            <v>0</v>
          </cell>
          <cell r="N198">
            <v>0</v>
          </cell>
        </row>
        <row r="199">
          <cell r="J199" t="str">
            <v>7-0-8-142</v>
          </cell>
          <cell r="K199">
            <v>0</v>
          </cell>
          <cell r="L199">
            <v>0</v>
          </cell>
          <cell r="M199">
            <v>0</v>
          </cell>
          <cell r="N199">
            <v>0</v>
          </cell>
        </row>
        <row r="200">
          <cell r="J200" t="str">
            <v>7-0-8-144</v>
          </cell>
          <cell r="K200">
            <v>0</v>
          </cell>
          <cell r="L200">
            <v>0</v>
          </cell>
          <cell r="M200">
            <v>0</v>
          </cell>
          <cell r="N200">
            <v>0</v>
          </cell>
        </row>
        <row r="201">
          <cell r="J201" t="str">
            <v>7-0-8-146</v>
          </cell>
          <cell r="K201">
            <v>0</v>
          </cell>
          <cell r="L201">
            <v>0</v>
          </cell>
          <cell r="M201">
            <v>0</v>
          </cell>
          <cell r="N201">
            <v>0</v>
          </cell>
        </row>
        <row r="202">
          <cell r="J202" t="str">
            <v>7-0-8-148</v>
          </cell>
          <cell r="K202">
            <v>0</v>
          </cell>
          <cell r="L202">
            <v>0</v>
          </cell>
          <cell r="M202">
            <v>0</v>
          </cell>
          <cell r="N202">
            <v>0</v>
          </cell>
        </row>
        <row r="203">
          <cell r="J203" t="str">
            <v>7-0-8-150</v>
          </cell>
          <cell r="K203">
            <v>0</v>
          </cell>
          <cell r="L203">
            <v>0</v>
          </cell>
          <cell r="M203">
            <v>0</v>
          </cell>
          <cell r="N203">
            <v>0</v>
          </cell>
        </row>
        <row r="215">
          <cell r="K215" t="str">
            <v>낙엽송</v>
          </cell>
          <cell r="L215" t="str">
            <v>x</v>
          </cell>
          <cell r="M215" t="str">
            <v>x</v>
          </cell>
          <cell r="N215" t="str">
            <v>x</v>
          </cell>
        </row>
        <row r="216">
          <cell r="J216" t="str">
            <v>7-0-8-18</v>
          </cell>
          <cell r="K216">
            <v>0</v>
          </cell>
          <cell r="L216">
            <v>0</v>
          </cell>
          <cell r="M216">
            <v>0</v>
          </cell>
          <cell r="N216">
            <v>0</v>
          </cell>
        </row>
        <row r="217">
          <cell r="J217" t="str">
            <v>7-0-8-110</v>
          </cell>
          <cell r="K217">
            <v>0</v>
          </cell>
          <cell r="L217">
            <v>0</v>
          </cell>
          <cell r="M217">
            <v>0</v>
          </cell>
          <cell r="N217">
            <v>0</v>
          </cell>
        </row>
        <row r="218">
          <cell r="J218" t="str">
            <v>7-0-8-112</v>
          </cell>
          <cell r="K218">
            <v>0</v>
          </cell>
          <cell r="L218">
            <v>0</v>
          </cell>
          <cell r="M218">
            <v>0</v>
          </cell>
          <cell r="N218">
            <v>0</v>
          </cell>
        </row>
        <row r="219">
          <cell r="J219" t="str">
            <v>7-0-8-114</v>
          </cell>
          <cell r="K219">
            <v>0</v>
          </cell>
          <cell r="L219">
            <v>0</v>
          </cell>
          <cell r="M219">
            <v>0</v>
          </cell>
          <cell r="N219">
            <v>0</v>
          </cell>
        </row>
        <row r="220">
          <cell r="J220" t="str">
            <v>7-0-8-116</v>
          </cell>
          <cell r="K220">
            <v>0</v>
          </cell>
          <cell r="L220">
            <v>0</v>
          </cell>
          <cell r="M220">
            <v>0</v>
          </cell>
          <cell r="N220">
            <v>0</v>
          </cell>
        </row>
        <row r="221">
          <cell r="J221" t="str">
            <v>7-0-8-118</v>
          </cell>
          <cell r="K221">
            <v>0</v>
          </cell>
          <cell r="L221">
            <v>0</v>
          </cell>
          <cell r="M221">
            <v>0</v>
          </cell>
          <cell r="N221">
            <v>0</v>
          </cell>
        </row>
        <row r="222">
          <cell r="J222" t="str">
            <v>7-0-8-120</v>
          </cell>
          <cell r="K222">
            <v>0</v>
          </cell>
          <cell r="L222">
            <v>0</v>
          </cell>
          <cell r="M222">
            <v>0</v>
          </cell>
          <cell r="N222">
            <v>0</v>
          </cell>
        </row>
        <row r="223">
          <cell r="J223" t="str">
            <v>7-0-8-122</v>
          </cell>
          <cell r="K223">
            <v>0</v>
          </cell>
          <cell r="L223">
            <v>0</v>
          </cell>
          <cell r="M223">
            <v>0</v>
          </cell>
          <cell r="N223">
            <v>0</v>
          </cell>
        </row>
        <row r="224">
          <cell r="J224" t="str">
            <v>7-0-8-124</v>
          </cell>
          <cell r="K224">
            <v>1</v>
          </cell>
          <cell r="L224">
            <v>0</v>
          </cell>
          <cell r="M224">
            <v>0</v>
          </cell>
          <cell r="N224">
            <v>0</v>
          </cell>
        </row>
        <row r="225">
          <cell r="J225" t="str">
            <v>7-0-8-126</v>
          </cell>
          <cell r="K225">
            <v>0</v>
          </cell>
          <cell r="L225">
            <v>0</v>
          </cell>
          <cell r="M225">
            <v>0</v>
          </cell>
          <cell r="N225">
            <v>0</v>
          </cell>
        </row>
        <row r="226">
          <cell r="J226" t="str">
            <v>7-0-8-128</v>
          </cell>
          <cell r="K226">
            <v>0</v>
          </cell>
          <cell r="L226">
            <v>0</v>
          </cell>
          <cell r="M226">
            <v>0</v>
          </cell>
          <cell r="N226">
            <v>0</v>
          </cell>
        </row>
        <row r="227">
          <cell r="J227" t="str">
            <v>7-0-8-130</v>
          </cell>
          <cell r="K227">
            <v>0</v>
          </cell>
          <cell r="L227">
            <v>0</v>
          </cell>
          <cell r="M227">
            <v>0</v>
          </cell>
          <cell r="N227">
            <v>0</v>
          </cell>
        </row>
        <row r="228">
          <cell r="J228" t="str">
            <v>7-0-8-132</v>
          </cell>
          <cell r="K228">
            <v>0</v>
          </cell>
          <cell r="L228">
            <v>0</v>
          </cell>
          <cell r="M228">
            <v>0</v>
          </cell>
          <cell r="N228">
            <v>0</v>
          </cell>
        </row>
        <row r="229">
          <cell r="J229" t="str">
            <v>7-0-8-134</v>
          </cell>
          <cell r="K229">
            <v>0</v>
          </cell>
          <cell r="L229">
            <v>0</v>
          </cell>
          <cell r="M229">
            <v>0</v>
          </cell>
          <cell r="N229">
            <v>0</v>
          </cell>
        </row>
        <row r="230">
          <cell r="J230" t="str">
            <v>7-0-8-136</v>
          </cell>
          <cell r="K230">
            <v>0</v>
          </cell>
          <cell r="L230">
            <v>0</v>
          </cell>
          <cell r="M230">
            <v>0</v>
          </cell>
          <cell r="N230">
            <v>0</v>
          </cell>
        </row>
        <row r="231">
          <cell r="J231" t="str">
            <v>7-0-8-138</v>
          </cell>
          <cell r="K231">
            <v>2</v>
          </cell>
          <cell r="L231">
            <v>0</v>
          </cell>
          <cell r="M231">
            <v>0</v>
          </cell>
          <cell r="N231">
            <v>0</v>
          </cell>
        </row>
        <row r="232">
          <cell r="J232" t="str">
            <v>7-0-8-140</v>
          </cell>
          <cell r="K232">
            <v>0</v>
          </cell>
          <cell r="L232">
            <v>0</v>
          </cell>
          <cell r="M232">
            <v>0</v>
          </cell>
          <cell r="N232">
            <v>0</v>
          </cell>
        </row>
        <row r="233">
          <cell r="J233" t="str">
            <v>7-0-8-142</v>
          </cell>
          <cell r="K233">
            <v>0</v>
          </cell>
          <cell r="L233">
            <v>0</v>
          </cell>
          <cell r="M233">
            <v>0</v>
          </cell>
          <cell r="N233">
            <v>0</v>
          </cell>
        </row>
        <row r="234">
          <cell r="J234" t="str">
            <v>7-0-8-144</v>
          </cell>
          <cell r="K234">
            <v>0</v>
          </cell>
          <cell r="L234">
            <v>0</v>
          </cell>
          <cell r="M234">
            <v>0</v>
          </cell>
          <cell r="N234">
            <v>0</v>
          </cell>
        </row>
        <row r="235">
          <cell r="J235" t="str">
            <v>7-0-8-146</v>
          </cell>
          <cell r="K235">
            <v>0</v>
          </cell>
          <cell r="L235">
            <v>0</v>
          </cell>
          <cell r="M235">
            <v>0</v>
          </cell>
          <cell r="N235">
            <v>0</v>
          </cell>
        </row>
        <row r="236">
          <cell r="J236" t="str">
            <v>7-0-8-148</v>
          </cell>
          <cell r="K236">
            <v>0</v>
          </cell>
          <cell r="L236">
            <v>0</v>
          </cell>
          <cell r="M236">
            <v>0</v>
          </cell>
          <cell r="N236">
            <v>0</v>
          </cell>
        </row>
        <row r="237">
          <cell r="J237" t="str">
            <v>7-0-8-150</v>
          </cell>
          <cell r="K237">
            <v>0</v>
          </cell>
          <cell r="L237">
            <v>0</v>
          </cell>
          <cell r="M237">
            <v>0</v>
          </cell>
          <cell r="N237">
            <v>0</v>
          </cell>
        </row>
        <row r="249">
          <cell r="K249" t="str">
            <v>소나무</v>
          </cell>
          <cell r="L249" t="str">
            <v>x</v>
          </cell>
          <cell r="M249" t="str">
            <v>x</v>
          </cell>
          <cell r="N249" t="str">
            <v>x</v>
          </cell>
        </row>
        <row r="250">
          <cell r="J250" t="str">
            <v>7-0-8-18</v>
          </cell>
          <cell r="K250">
            <v>0</v>
          </cell>
          <cell r="L250">
            <v>0</v>
          </cell>
          <cell r="M250">
            <v>0</v>
          </cell>
          <cell r="N250">
            <v>0</v>
          </cell>
        </row>
        <row r="251">
          <cell r="J251" t="str">
            <v>7-0-8-110</v>
          </cell>
          <cell r="K251">
            <v>0</v>
          </cell>
          <cell r="L251">
            <v>0</v>
          </cell>
          <cell r="M251">
            <v>0</v>
          </cell>
          <cell r="N251">
            <v>0</v>
          </cell>
        </row>
        <row r="252">
          <cell r="J252" t="str">
            <v>7-0-8-112</v>
          </cell>
          <cell r="K252">
            <v>0</v>
          </cell>
          <cell r="L252">
            <v>0</v>
          </cell>
          <cell r="M252">
            <v>0</v>
          </cell>
          <cell r="N252">
            <v>0</v>
          </cell>
        </row>
        <row r="253">
          <cell r="J253" t="str">
            <v>7-0-8-114</v>
          </cell>
          <cell r="K253">
            <v>0</v>
          </cell>
          <cell r="L253">
            <v>0</v>
          </cell>
          <cell r="M253">
            <v>0</v>
          </cell>
          <cell r="N253">
            <v>0</v>
          </cell>
        </row>
        <row r="254">
          <cell r="J254" t="str">
            <v>7-0-8-116</v>
          </cell>
          <cell r="K254">
            <v>1</v>
          </cell>
          <cell r="L254">
            <v>0</v>
          </cell>
          <cell r="M254">
            <v>0</v>
          </cell>
          <cell r="N254">
            <v>0</v>
          </cell>
        </row>
        <row r="255">
          <cell r="J255" t="str">
            <v>7-0-8-118</v>
          </cell>
          <cell r="K255">
            <v>0</v>
          </cell>
          <cell r="L255">
            <v>0</v>
          </cell>
          <cell r="M255">
            <v>0</v>
          </cell>
          <cell r="N255">
            <v>0</v>
          </cell>
        </row>
        <row r="256">
          <cell r="J256" t="str">
            <v>7-0-8-120</v>
          </cell>
          <cell r="K256">
            <v>0</v>
          </cell>
          <cell r="L256">
            <v>0</v>
          </cell>
          <cell r="M256">
            <v>0</v>
          </cell>
          <cell r="N256">
            <v>0</v>
          </cell>
        </row>
        <row r="257">
          <cell r="J257" t="str">
            <v>7-0-8-122</v>
          </cell>
          <cell r="K257">
            <v>0</v>
          </cell>
          <cell r="L257">
            <v>0</v>
          </cell>
          <cell r="M257">
            <v>0</v>
          </cell>
          <cell r="N257">
            <v>0</v>
          </cell>
        </row>
        <row r="258">
          <cell r="J258" t="str">
            <v>7-0-8-124</v>
          </cell>
          <cell r="K258">
            <v>0</v>
          </cell>
          <cell r="L258">
            <v>0</v>
          </cell>
          <cell r="M258">
            <v>0</v>
          </cell>
          <cell r="N258">
            <v>0</v>
          </cell>
        </row>
        <row r="259">
          <cell r="J259" t="str">
            <v>7-0-8-126</v>
          </cell>
          <cell r="K259">
            <v>0</v>
          </cell>
          <cell r="L259">
            <v>0</v>
          </cell>
          <cell r="M259">
            <v>0</v>
          </cell>
          <cell r="N259">
            <v>0</v>
          </cell>
        </row>
        <row r="260">
          <cell r="J260" t="str">
            <v>7-0-8-128</v>
          </cell>
          <cell r="K260">
            <v>0</v>
          </cell>
          <cell r="L260">
            <v>0</v>
          </cell>
          <cell r="M260">
            <v>0</v>
          </cell>
          <cell r="N260">
            <v>0</v>
          </cell>
        </row>
        <row r="261">
          <cell r="J261" t="str">
            <v>7-0-8-130</v>
          </cell>
          <cell r="K261">
            <v>0</v>
          </cell>
          <cell r="L261">
            <v>0</v>
          </cell>
          <cell r="M261">
            <v>0</v>
          </cell>
          <cell r="N261">
            <v>0</v>
          </cell>
        </row>
        <row r="262">
          <cell r="J262" t="str">
            <v>7-0-8-132</v>
          </cell>
          <cell r="K262">
            <v>0</v>
          </cell>
          <cell r="L262">
            <v>0</v>
          </cell>
          <cell r="M262">
            <v>0</v>
          </cell>
          <cell r="N262">
            <v>0</v>
          </cell>
        </row>
        <row r="263">
          <cell r="J263" t="str">
            <v>7-0-8-134</v>
          </cell>
          <cell r="K263">
            <v>0</v>
          </cell>
          <cell r="L263">
            <v>0</v>
          </cell>
          <cell r="M263">
            <v>0</v>
          </cell>
          <cell r="N263">
            <v>0</v>
          </cell>
        </row>
        <row r="264">
          <cell r="J264" t="str">
            <v>7-0-8-136</v>
          </cell>
          <cell r="K264">
            <v>0</v>
          </cell>
          <cell r="L264">
            <v>0</v>
          </cell>
          <cell r="M264">
            <v>0</v>
          </cell>
          <cell r="N264">
            <v>0</v>
          </cell>
        </row>
        <row r="265">
          <cell r="J265" t="str">
            <v>7-0-8-138</v>
          </cell>
          <cell r="K265">
            <v>0</v>
          </cell>
          <cell r="L265">
            <v>0</v>
          </cell>
          <cell r="M265">
            <v>0</v>
          </cell>
          <cell r="N265">
            <v>0</v>
          </cell>
        </row>
        <row r="266">
          <cell r="J266" t="str">
            <v>7-0-8-140</v>
          </cell>
          <cell r="K266">
            <v>0</v>
          </cell>
          <cell r="L266">
            <v>0</v>
          </cell>
          <cell r="M266">
            <v>0</v>
          </cell>
          <cell r="N266">
            <v>0</v>
          </cell>
        </row>
        <row r="267">
          <cell r="J267" t="str">
            <v>7-0-8-142</v>
          </cell>
          <cell r="K267">
            <v>0</v>
          </cell>
          <cell r="L267">
            <v>0</v>
          </cell>
          <cell r="M267">
            <v>0</v>
          </cell>
          <cell r="N267">
            <v>0</v>
          </cell>
        </row>
        <row r="268">
          <cell r="J268" t="str">
            <v>7-0-8-144</v>
          </cell>
          <cell r="K268">
            <v>1</v>
          </cell>
          <cell r="L268">
            <v>0</v>
          </cell>
          <cell r="M268">
            <v>0</v>
          </cell>
          <cell r="N268">
            <v>0</v>
          </cell>
        </row>
        <row r="269">
          <cell r="J269" t="str">
            <v>7-0-8-146</v>
          </cell>
          <cell r="K269">
            <v>1</v>
          </cell>
          <cell r="L269">
            <v>0</v>
          </cell>
          <cell r="M269">
            <v>0</v>
          </cell>
          <cell r="N269">
            <v>0</v>
          </cell>
        </row>
        <row r="270">
          <cell r="J270" t="str">
            <v>7-0-8-148</v>
          </cell>
          <cell r="K270">
            <v>0</v>
          </cell>
          <cell r="L270">
            <v>0</v>
          </cell>
          <cell r="M270">
            <v>0</v>
          </cell>
          <cell r="N270">
            <v>0</v>
          </cell>
        </row>
        <row r="271">
          <cell r="J271" t="str">
            <v>7-0-8-150</v>
          </cell>
          <cell r="K271">
            <v>0</v>
          </cell>
          <cell r="L271">
            <v>0</v>
          </cell>
          <cell r="M271">
            <v>0</v>
          </cell>
          <cell r="N271">
            <v>0</v>
          </cell>
        </row>
        <row r="283">
          <cell r="K283" t="str">
            <v>소나무</v>
          </cell>
          <cell r="L283" t="str">
            <v>신갈외</v>
          </cell>
          <cell r="M283" t="str">
            <v>x</v>
          </cell>
          <cell r="N283" t="str">
            <v>x</v>
          </cell>
        </row>
        <row r="284">
          <cell r="J284" t="str">
            <v>7-0-8-18</v>
          </cell>
          <cell r="K284">
            <v>0</v>
          </cell>
          <cell r="L284">
            <v>0</v>
          </cell>
          <cell r="M284">
            <v>0</v>
          </cell>
          <cell r="N284">
            <v>0</v>
          </cell>
        </row>
        <row r="285">
          <cell r="J285" t="str">
            <v>7-0-8-110</v>
          </cell>
          <cell r="K285">
            <v>0</v>
          </cell>
          <cell r="L285">
            <v>0</v>
          </cell>
          <cell r="M285">
            <v>0</v>
          </cell>
          <cell r="N285">
            <v>0</v>
          </cell>
        </row>
        <row r="286">
          <cell r="J286" t="str">
            <v>7-0-8-112</v>
          </cell>
          <cell r="K286">
            <v>0</v>
          </cell>
          <cell r="L286">
            <v>0</v>
          </cell>
          <cell r="M286">
            <v>0</v>
          </cell>
          <cell r="N286">
            <v>0</v>
          </cell>
        </row>
        <row r="287">
          <cell r="J287" t="str">
            <v>7-0-8-114</v>
          </cell>
          <cell r="K287">
            <v>0</v>
          </cell>
          <cell r="L287">
            <v>0</v>
          </cell>
          <cell r="M287">
            <v>0</v>
          </cell>
          <cell r="N287">
            <v>0</v>
          </cell>
        </row>
        <row r="288">
          <cell r="J288" t="str">
            <v>7-0-8-116</v>
          </cell>
          <cell r="K288">
            <v>0</v>
          </cell>
          <cell r="L288">
            <v>0</v>
          </cell>
          <cell r="M288">
            <v>0</v>
          </cell>
          <cell r="N288">
            <v>0</v>
          </cell>
        </row>
        <row r="289">
          <cell r="J289" t="str">
            <v>7-0-8-118</v>
          </cell>
          <cell r="K289">
            <v>0</v>
          </cell>
          <cell r="L289">
            <v>0</v>
          </cell>
          <cell r="M289">
            <v>0</v>
          </cell>
          <cell r="N289">
            <v>0</v>
          </cell>
        </row>
        <row r="290">
          <cell r="J290" t="str">
            <v>7-0-8-120</v>
          </cell>
          <cell r="K290">
            <v>1</v>
          </cell>
          <cell r="L290">
            <v>0</v>
          </cell>
          <cell r="M290">
            <v>0</v>
          </cell>
          <cell r="N290">
            <v>0</v>
          </cell>
        </row>
        <row r="291">
          <cell r="J291" t="str">
            <v>7-0-8-122</v>
          </cell>
          <cell r="K291">
            <v>0</v>
          </cell>
          <cell r="L291">
            <v>0</v>
          </cell>
          <cell r="M291">
            <v>0</v>
          </cell>
          <cell r="N291">
            <v>0</v>
          </cell>
        </row>
        <row r="292">
          <cell r="J292" t="str">
            <v>7-0-8-124</v>
          </cell>
          <cell r="K292">
            <v>0</v>
          </cell>
          <cell r="L292">
            <v>1</v>
          </cell>
          <cell r="M292">
            <v>0</v>
          </cell>
          <cell r="N292">
            <v>0</v>
          </cell>
        </row>
        <row r="293">
          <cell r="J293" t="str">
            <v>7-0-8-126</v>
          </cell>
          <cell r="K293">
            <v>0</v>
          </cell>
          <cell r="L293">
            <v>0</v>
          </cell>
          <cell r="M293">
            <v>0</v>
          </cell>
          <cell r="N293">
            <v>0</v>
          </cell>
        </row>
        <row r="294">
          <cell r="J294" t="str">
            <v>7-0-8-128</v>
          </cell>
          <cell r="K294">
            <v>0</v>
          </cell>
          <cell r="L294">
            <v>0</v>
          </cell>
          <cell r="M294">
            <v>0</v>
          </cell>
          <cell r="N294">
            <v>0</v>
          </cell>
        </row>
        <row r="295">
          <cell r="J295" t="str">
            <v>7-0-8-130</v>
          </cell>
          <cell r="K295">
            <v>0</v>
          </cell>
          <cell r="L295">
            <v>0</v>
          </cell>
          <cell r="M295">
            <v>0</v>
          </cell>
          <cell r="N295">
            <v>0</v>
          </cell>
        </row>
        <row r="296">
          <cell r="J296" t="str">
            <v>7-0-8-132</v>
          </cell>
          <cell r="K296">
            <v>0</v>
          </cell>
          <cell r="L296">
            <v>0</v>
          </cell>
          <cell r="M296">
            <v>0</v>
          </cell>
          <cell r="N296">
            <v>0</v>
          </cell>
        </row>
        <row r="297">
          <cell r="J297" t="str">
            <v>7-0-8-134</v>
          </cell>
          <cell r="K297">
            <v>0</v>
          </cell>
          <cell r="L297">
            <v>0</v>
          </cell>
          <cell r="M297">
            <v>0</v>
          </cell>
          <cell r="N297">
            <v>0</v>
          </cell>
        </row>
        <row r="298">
          <cell r="J298" t="str">
            <v>7-0-8-136</v>
          </cell>
          <cell r="K298">
            <v>0</v>
          </cell>
          <cell r="L298">
            <v>0</v>
          </cell>
          <cell r="M298">
            <v>0</v>
          </cell>
          <cell r="N298">
            <v>0</v>
          </cell>
        </row>
        <row r="299">
          <cell r="J299" t="str">
            <v>7-0-8-138</v>
          </cell>
          <cell r="K299">
            <v>0</v>
          </cell>
          <cell r="L299">
            <v>0</v>
          </cell>
          <cell r="M299">
            <v>0</v>
          </cell>
          <cell r="N299">
            <v>0</v>
          </cell>
        </row>
        <row r="300">
          <cell r="J300" t="str">
            <v>7-0-8-140</v>
          </cell>
          <cell r="K300">
            <v>0</v>
          </cell>
          <cell r="L300">
            <v>0</v>
          </cell>
          <cell r="M300">
            <v>0</v>
          </cell>
          <cell r="N300">
            <v>0</v>
          </cell>
        </row>
        <row r="301">
          <cell r="J301" t="str">
            <v>7-0-8-142</v>
          </cell>
          <cell r="K301">
            <v>0</v>
          </cell>
          <cell r="L301">
            <v>0</v>
          </cell>
          <cell r="M301">
            <v>0</v>
          </cell>
          <cell r="N301">
            <v>0</v>
          </cell>
        </row>
        <row r="302">
          <cell r="J302" t="str">
            <v>7-0-8-144</v>
          </cell>
          <cell r="K302">
            <v>0</v>
          </cell>
          <cell r="L302">
            <v>0</v>
          </cell>
          <cell r="M302">
            <v>0</v>
          </cell>
          <cell r="N302">
            <v>0</v>
          </cell>
        </row>
        <row r="303">
          <cell r="J303" t="str">
            <v>7-0-8-146</v>
          </cell>
          <cell r="K303">
            <v>0</v>
          </cell>
          <cell r="L303">
            <v>1</v>
          </cell>
          <cell r="M303">
            <v>0</v>
          </cell>
          <cell r="N303">
            <v>0</v>
          </cell>
        </row>
        <row r="304">
          <cell r="J304" t="str">
            <v>7-0-8-148</v>
          </cell>
          <cell r="K304">
            <v>0</v>
          </cell>
          <cell r="L304">
            <v>0</v>
          </cell>
          <cell r="M304">
            <v>0</v>
          </cell>
          <cell r="N304">
            <v>0</v>
          </cell>
        </row>
        <row r="305">
          <cell r="J305" t="str">
            <v>7-0-8-150</v>
          </cell>
          <cell r="K305">
            <v>0</v>
          </cell>
          <cell r="L305">
            <v>0</v>
          </cell>
          <cell r="M305">
            <v>0</v>
          </cell>
          <cell r="N305">
            <v>0</v>
          </cell>
        </row>
        <row r="317">
          <cell r="K317" t="str">
            <v>신갈외</v>
          </cell>
          <cell r="L317" t="str">
            <v>x</v>
          </cell>
          <cell r="M317" t="str">
            <v>x</v>
          </cell>
          <cell r="N317" t="str">
            <v>x</v>
          </cell>
        </row>
        <row r="318">
          <cell r="J318" t="str">
            <v>7-0-8-18</v>
          </cell>
          <cell r="K318">
            <v>0</v>
          </cell>
          <cell r="L318">
            <v>0</v>
          </cell>
          <cell r="M318">
            <v>0</v>
          </cell>
          <cell r="N318">
            <v>0</v>
          </cell>
        </row>
        <row r="319">
          <cell r="J319" t="str">
            <v>7-0-8-110</v>
          </cell>
          <cell r="K319">
            <v>0</v>
          </cell>
          <cell r="L319">
            <v>0</v>
          </cell>
          <cell r="M319">
            <v>0</v>
          </cell>
          <cell r="N319">
            <v>0</v>
          </cell>
        </row>
        <row r="320">
          <cell r="J320" t="str">
            <v>7-0-8-112</v>
          </cell>
          <cell r="K320">
            <v>0</v>
          </cell>
          <cell r="L320">
            <v>0</v>
          </cell>
          <cell r="M320">
            <v>0</v>
          </cell>
          <cell r="N320">
            <v>0</v>
          </cell>
        </row>
        <row r="321">
          <cell r="J321" t="str">
            <v>7-0-8-114</v>
          </cell>
          <cell r="K321">
            <v>0</v>
          </cell>
          <cell r="L321">
            <v>0</v>
          </cell>
          <cell r="M321">
            <v>0</v>
          </cell>
          <cell r="N321">
            <v>0</v>
          </cell>
        </row>
        <row r="322">
          <cell r="J322" t="str">
            <v>7-0-8-116</v>
          </cell>
          <cell r="K322">
            <v>0</v>
          </cell>
          <cell r="L322">
            <v>0</v>
          </cell>
          <cell r="M322">
            <v>0</v>
          </cell>
          <cell r="N322">
            <v>0</v>
          </cell>
        </row>
        <row r="323">
          <cell r="J323" t="str">
            <v>7-0-8-118</v>
          </cell>
          <cell r="K323">
            <v>0</v>
          </cell>
          <cell r="L323">
            <v>0</v>
          </cell>
          <cell r="M323">
            <v>0</v>
          </cell>
          <cell r="N323">
            <v>0</v>
          </cell>
        </row>
        <row r="324">
          <cell r="J324" t="str">
            <v>7-0-8-120</v>
          </cell>
          <cell r="K324">
            <v>1</v>
          </cell>
          <cell r="L324">
            <v>0</v>
          </cell>
          <cell r="M324">
            <v>0</v>
          </cell>
          <cell r="N324">
            <v>0</v>
          </cell>
        </row>
        <row r="325">
          <cell r="J325" t="str">
            <v>7-0-8-122</v>
          </cell>
          <cell r="K325">
            <v>0</v>
          </cell>
          <cell r="L325">
            <v>0</v>
          </cell>
          <cell r="M325">
            <v>0</v>
          </cell>
          <cell r="N325">
            <v>0</v>
          </cell>
        </row>
        <row r="326">
          <cell r="J326" t="str">
            <v>7-0-8-124</v>
          </cell>
          <cell r="K326">
            <v>0</v>
          </cell>
          <cell r="L326">
            <v>0</v>
          </cell>
          <cell r="M326">
            <v>0</v>
          </cell>
          <cell r="N326">
            <v>0</v>
          </cell>
        </row>
        <row r="327">
          <cell r="J327" t="str">
            <v>7-0-8-126</v>
          </cell>
          <cell r="K327">
            <v>0</v>
          </cell>
          <cell r="L327">
            <v>0</v>
          </cell>
          <cell r="M327">
            <v>0</v>
          </cell>
          <cell r="N327">
            <v>0</v>
          </cell>
        </row>
        <row r="328">
          <cell r="J328" t="str">
            <v>7-0-8-128</v>
          </cell>
          <cell r="K328">
            <v>0</v>
          </cell>
          <cell r="L328">
            <v>0</v>
          </cell>
          <cell r="M328">
            <v>0</v>
          </cell>
          <cell r="N328">
            <v>0</v>
          </cell>
        </row>
        <row r="329">
          <cell r="J329" t="str">
            <v>7-0-8-130</v>
          </cell>
          <cell r="K329">
            <v>0</v>
          </cell>
          <cell r="L329">
            <v>0</v>
          </cell>
          <cell r="M329">
            <v>0</v>
          </cell>
          <cell r="N329">
            <v>0</v>
          </cell>
        </row>
        <row r="330">
          <cell r="J330" t="str">
            <v>7-0-8-132</v>
          </cell>
          <cell r="K330">
            <v>0</v>
          </cell>
          <cell r="L330">
            <v>0</v>
          </cell>
          <cell r="M330">
            <v>0</v>
          </cell>
          <cell r="N330">
            <v>0</v>
          </cell>
        </row>
        <row r="331">
          <cell r="J331" t="str">
            <v>7-0-8-134</v>
          </cell>
          <cell r="K331">
            <v>0</v>
          </cell>
          <cell r="L331">
            <v>0</v>
          </cell>
          <cell r="M331">
            <v>0</v>
          </cell>
          <cell r="N331">
            <v>0</v>
          </cell>
        </row>
        <row r="332">
          <cell r="J332" t="str">
            <v>7-0-8-136</v>
          </cell>
          <cell r="K332">
            <v>0</v>
          </cell>
          <cell r="L332">
            <v>0</v>
          </cell>
          <cell r="M332">
            <v>0</v>
          </cell>
          <cell r="N332">
            <v>0</v>
          </cell>
        </row>
        <row r="333">
          <cell r="J333" t="str">
            <v>7-0-8-138</v>
          </cell>
          <cell r="K333">
            <v>0</v>
          </cell>
          <cell r="L333">
            <v>0</v>
          </cell>
          <cell r="M333">
            <v>0</v>
          </cell>
          <cell r="N333">
            <v>0</v>
          </cell>
        </row>
        <row r="334">
          <cell r="J334" t="str">
            <v>7-0-8-140</v>
          </cell>
          <cell r="K334">
            <v>0</v>
          </cell>
          <cell r="L334">
            <v>0</v>
          </cell>
          <cell r="M334">
            <v>0</v>
          </cell>
          <cell r="N334">
            <v>0</v>
          </cell>
        </row>
        <row r="335">
          <cell r="J335" t="str">
            <v>7-0-8-142</v>
          </cell>
          <cell r="K335">
            <v>0</v>
          </cell>
          <cell r="L335">
            <v>0</v>
          </cell>
          <cell r="M335">
            <v>0</v>
          </cell>
          <cell r="N335">
            <v>0</v>
          </cell>
        </row>
        <row r="336">
          <cell r="J336" t="str">
            <v>7-0-8-144</v>
          </cell>
          <cell r="K336">
            <v>0</v>
          </cell>
          <cell r="L336">
            <v>0</v>
          </cell>
          <cell r="M336">
            <v>0</v>
          </cell>
          <cell r="N336">
            <v>0</v>
          </cell>
        </row>
        <row r="337">
          <cell r="J337" t="str">
            <v>7-0-8-146</v>
          </cell>
          <cell r="K337">
            <v>0</v>
          </cell>
          <cell r="L337">
            <v>0</v>
          </cell>
          <cell r="M337">
            <v>0</v>
          </cell>
          <cell r="N337">
            <v>0</v>
          </cell>
        </row>
        <row r="338">
          <cell r="J338" t="str">
            <v>7-0-8-148</v>
          </cell>
          <cell r="K338">
            <v>0</v>
          </cell>
          <cell r="L338">
            <v>0</v>
          </cell>
          <cell r="M338">
            <v>0</v>
          </cell>
          <cell r="N338">
            <v>0</v>
          </cell>
        </row>
        <row r="339">
          <cell r="J339" t="str">
            <v>7-0-8-150</v>
          </cell>
          <cell r="K339">
            <v>0</v>
          </cell>
          <cell r="L339">
            <v>0</v>
          </cell>
          <cell r="M339">
            <v>0</v>
          </cell>
          <cell r="N339">
            <v>0</v>
          </cell>
        </row>
        <row r="351">
          <cell r="K351" t="str">
            <v>낙엽송</v>
          </cell>
          <cell r="L351" t="str">
            <v>x</v>
          </cell>
          <cell r="M351" t="str">
            <v>x</v>
          </cell>
          <cell r="N351" t="str">
            <v>x</v>
          </cell>
        </row>
        <row r="352">
          <cell r="J352" t="str">
            <v>7-0-8-18</v>
          </cell>
          <cell r="K352">
            <v>0</v>
          </cell>
          <cell r="L352">
            <v>0</v>
          </cell>
          <cell r="M352">
            <v>0</v>
          </cell>
          <cell r="N352">
            <v>0</v>
          </cell>
        </row>
        <row r="353">
          <cell r="J353" t="str">
            <v>7-0-8-110</v>
          </cell>
          <cell r="K353">
            <v>0</v>
          </cell>
          <cell r="L353">
            <v>0</v>
          </cell>
          <cell r="M353">
            <v>0</v>
          </cell>
          <cell r="N353">
            <v>0</v>
          </cell>
        </row>
        <row r="354">
          <cell r="J354" t="str">
            <v>7-0-8-112</v>
          </cell>
          <cell r="K354">
            <v>0</v>
          </cell>
          <cell r="L354">
            <v>0</v>
          </cell>
          <cell r="M354">
            <v>0</v>
          </cell>
          <cell r="N354">
            <v>0</v>
          </cell>
        </row>
        <row r="355">
          <cell r="J355" t="str">
            <v>7-0-8-114</v>
          </cell>
          <cell r="K355">
            <v>0</v>
          </cell>
          <cell r="L355">
            <v>0</v>
          </cell>
          <cell r="M355">
            <v>0</v>
          </cell>
          <cell r="N355">
            <v>0</v>
          </cell>
        </row>
        <row r="356">
          <cell r="J356" t="str">
            <v>7-0-8-116</v>
          </cell>
          <cell r="K356">
            <v>0</v>
          </cell>
          <cell r="L356">
            <v>0</v>
          </cell>
          <cell r="M356">
            <v>0</v>
          </cell>
          <cell r="N356">
            <v>0</v>
          </cell>
        </row>
        <row r="357">
          <cell r="J357" t="str">
            <v>7-0-8-118</v>
          </cell>
          <cell r="K357">
            <v>0</v>
          </cell>
          <cell r="L357">
            <v>0</v>
          </cell>
          <cell r="M357">
            <v>0</v>
          </cell>
          <cell r="N357">
            <v>0</v>
          </cell>
        </row>
        <row r="358">
          <cell r="J358" t="str">
            <v>7-0-8-120</v>
          </cell>
          <cell r="K358">
            <v>0</v>
          </cell>
          <cell r="L358">
            <v>0</v>
          </cell>
          <cell r="M358">
            <v>0</v>
          </cell>
          <cell r="N358">
            <v>0</v>
          </cell>
        </row>
        <row r="359">
          <cell r="J359" t="str">
            <v>7-0-8-122</v>
          </cell>
          <cell r="K359">
            <v>0</v>
          </cell>
          <cell r="L359">
            <v>0</v>
          </cell>
          <cell r="M359">
            <v>0</v>
          </cell>
          <cell r="N359">
            <v>0</v>
          </cell>
        </row>
        <row r="360">
          <cell r="J360" t="str">
            <v>7-0-8-124</v>
          </cell>
          <cell r="K360">
            <v>0</v>
          </cell>
          <cell r="L360">
            <v>0</v>
          </cell>
          <cell r="M360">
            <v>0</v>
          </cell>
          <cell r="N360">
            <v>0</v>
          </cell>
        </row>
        <row r="361">
          <cell r="J361" t="str">
            <v>7-0-8-126</v>
          </cell>
          <cell r="K361">
            <v>0</v>
          </cell>
          <cell r="L361">
            <v>0</v>
          </cell>
          <cell r="M361">
            <v>0</v>
          </cell>
          <cell r="N361">
            <v>0</v>
          </cell>
        </row>
        <row r="362">
          <cell r="J362" t="str">
            <v>7-0-8-128</v>
          </cell>
          <cell r="K362">
            <v>0</v>
          </cell>
          <cell r="L362">
            <v>0</v>
          </cell>
          <cell r="M362">
            <v>0</v>
          </cell>
          <cell r="N362">
            <v>0</v>
          </cell>
        </row>
        <row r="363">
          <cell r="J363" t="str">
            <v>7-0-8-130</v>
          </cell>
          <cell r="K363">
            <v>0</v>
          </cell>
          <cell r="L363">
            <v>0</v>
          </cell>
          <cell r="M363">
            <v>0</v>
          </cell>
          <cell r="N363">
            <v>0</v>
          </cell>
        </row>
        <row r="364">
          <cell r="J364" t="str">
            <v>7-0-8-132</v>
          </cell>
          <cell r="K364">
            <v>0</v>
          </cell>
          <cell r="L364">
            <v>0</v>
          </cell>
          <cell r="M364">
            <v>0</v>
          </cell>
          <cell r="N364">
            <v>0</v>
          </cell>
        </row>
        <row r="365">
          <cell r="J365" t="str">
            <v>7-0-8-134</v>
          </cell>
          <cell r="K365">
            <v>0</v>
          </cell>
          <cell r="L365">
            <v>0</v>
          </cell>
          <cell r="M365">
            <v>0</v>
          </cell>
          <cell r="N365">
            <v>0</v>
          </cell>
        </row>
        <row r="366">
          <cell r="J366" t="str">
            <v>7-0-8-136</v>
          </cell>
          <cell r="K366">
            <v>0</v>
          </cell>
          <cell r="L366">
            <v>0</v>
          </cell>
          <cell r="M366">
            <v>0</v>
          </cell>
          <cell r="N366">
            <v>0</v>
          </cell>
        </row>
        <row r="367">
          <cell r="J367" t="str">
            <v>7-0-8-138</v>
          </cell>
          <cell r="K367">
            <v>0</v>
          </cell>
          <cell r="L367">
            <v>0</v>
          </cell>
          <cell r="M367">
            <v>0</v>
          </cell>
          <cell r="N367">
            <v>0</v>
          </cell>
        </row>
        <row r="368">
          <cell r="J368" t="str">
            <v>7-0-8-140</v>
          </cell>
          <cell r="K368">
            <v>1</v>
          </cell>
          <cell r="L368">
            <v>0</v>
          </cell>
          <cell r="M368">
            <v>0</v>
          </cell>
          <cell r="N368">
            <v>0</v>
          </cell>
        </row>
        <row r="369">
          <cell r="J369" t="str">
            <v>7-0-8-142</v>
          </cell>
          <cell r="K369">
            <v>1</v>
          </cell>
          <cell r="L369">
            <v>0</v>
          </cell>
          <cell r="M369">
            <v>0</v>
          </cell>
          <cell r="N369">
            <v>0</v>
          </cell>
        </row>
        <row r="370">
          <cell r="J370" t="str">
            <v>7-0-8-144</v>
          </cell>
          <cell r="K370">
            <v>0</v>
          </cell>
          <cell r="L370">
            <v>0</v>
          </cell>
          <cell r="M370">
            <v>0</v>
          </cell>
          <cell r="N370">
            <v>0</v>
          </cell>
        </row>
        <row r="371">
          <cell r="J371" t="str">
            <v>7-0-8-146</v>
          </cell>
          <cell r="K371">
            <v>0</v>
          </cell>
          <cell r="L371">
            <v>0</v>
          </cell>
          <cell r="M371">
            <v>0</v>
          </cell>
          <cell r="N371">
            <v>0</v>
          </cell>
        </row>
        <row r="372">
          <cell r="J372" t="str">
            <v>7-0-8-148</v>
          </cell>
          <cell r="K372">
            <v>0</v>
          </cell>
          <cell r="L372">
            <v>0</v>
          </cell>
          <cell r="M372">
            <v>0</v>
          </cell>
          <cell r="N372">
            <v>0</v>
          </cell>
        </row>
        <row r="373">
          <cell r="J373" t="str">
            <v>7-0-8-150</v>
          </cell>
          <cell r="K373">
            <v>0</v>
          </cell>
          <cell r="L373">
            <v>0</v>
          </cell>
          <cell r="M373">
            <v>0</v>
          </cell>
          <cell r="N373">
            <v>0</v>
          </cell>
        </row>
        <row r="385">
          <cell r="K385" t="str">
            <v>낙엽송</v>
          </cell>
          <cell r="L385" t="str">
            <v>x</v>
          </cell>
          <cell r="M385" t="str">
            <v>x</v>
          </cell>
          <cell r="N385" t="str">
            <v>x</v>
          </cell>
        </row>
        <row r="386">
          <cell r="J386" t="str">
            <v>7-0-8-18</v>
          </cell>
          <cell r="K386">
            <v>0</v>
          </cell>
          <cell r="L386">
            <v>0</v>
          </cell>
          <cell r="M386">
            <v>0</v>
          </cell>
          <cell r="N386">
            <v>0</v>
          </cell>
        </row>
        <row r="387">
          <cell r="J387" t="str">
            <v>7-0-8-110</v>
          </cell>
          <cell r="K387">
            <v>0</v>
          </cell>
          <cell r="L387">
            <v>0</v>
          </cell>
          <cell r="M387">
            <v>0</v>
          </cell>
          <cell r="N387">
            <v>0</v>
          </cell>
        </row>
        <row r="388">
          <cell r="J388" t="str">
            <v>7-0-8-112</v>
          </cell>
          <cell r="K388">
            <v>0</v>
          </cell>
          <cell r="L388">
            <v>0</v>
          </cell>
          <cell r="M388">
            <v>0</v>
          </cell>
          <cell r="N388">
            <v>0</v>
          </cell>
        </row>
        <row r="389">
          <cell r="J389" t="str">
            <v>7-0-8-114</v>
          </cell>
          <cell r="K389">
            <v>0</v>
          </cell>
          <cell r="L389">
            <v>0</v>
          </cell>
          <cell r="M389">
            <v>0</v>
          </cell>
          <cell r="N389">
            <v>0</v>
          </cell>
        </row>
        <row r="390">
          <cell r="J390" t="str">
            <v>7-0-8-116</v>
          </cell>
          <cell r="K390">
            <v>0</v>
          </cell>
          <cell r="L390">
            <v>0</v>
          </cell>
          <cell r="M390">
            <v>0</v>
          </cell>
          <cell r="N390">
            <v>0</v>
          </cell>
        </row>
        <row r="391">
          <cell r="J391" t="str">
            <v>7-0-8-118</v>
          </cell>
          <cell r="K391">
            <v>0</v>
          </cell>
          <cell r="L391">
            <v>0</v>
          </cell>
          <cell r="M391">
            <v>0</v>
          </cell>
          <cell r="N391">
            <v>0</v>
          </cell>
        </row>
        <row r="392">
          <cell r="J392" t="str">
            <v>7-0-8-120</v>
          </cell>
          <cell r="K392">
            <v>0</v>
          </cell>
          <cell r="L392">
            <v>0</v>
          </cell>
          <cell r="M392">
            <v>0</v>
          </cell>
          <cell r="N392">
            <v>0</v>
          </cell>
        </row>
        <row r="393">
          <cell r="J393" t="str">
            <v>7-0-8-122</v>
          </cell>
          <cell r="K393">
            <v>0</v>
          </cell>
          <cell r="L393">
            <v>0</v>
          </cell>
          <cell r="M393">
            <v>0</v>
          </cell>
          <cell r="N393">
            <v>0</v>
          </cell>
        </row>
        <row r="394">
          <cell r="J394" t="str">
            <v>7-0-8-124</v>
          </cell>
          <cell r="K394">
            <v>0</v>
          </cell>
          <cell r="L394">
            <v>0</v>
          </cell>
          <cell r="M394">
            <v>0</v>
          </cell>
          <cell r="N394">
            <v>0</v>
          </cell>
        </row>
        <row r="395">
          <cell r="J395" t="str">
            <v>7-0-8-126</v>
          </cell>
          <cell r="K395">
            <v>0</v>
          </cell>
          <cell r="L395">
            <v>0</v>
          </cell>
          <cell r="M395">
            <v>0</v>
          </cell>
          <cell r="N395">
            <v>0</v>
          </cell>
        </row>
        <row r="396">
          <cell r="J396" t="str">
            <v>7-0-8-128</v>
          </cell>
          <cell r="K396">
            <v>0</v>
          </cell>
          <cell r="L396">
            <v>0</v>
          </cell>
          <cell r="M396">
            <v>0</v>
          </cell>
          <cell r="N396">
            <v>0</v>
          </cell>
        </row>
        <row r="397">
          <cell r="J397" t="str">
            <v>7-0-8-130</v>
          </cell>
          <cell r="K397">
            <v>0</v>
          </cell>
          <cell r="L397">
            <v>0</v>
          </cell>
          <cell r="M397">
            <v>0</v>
          </cell>
          <cell r="N397">
            <v>0</v>
          </cell>
        </row>
        <row r="398">
          <cell r="J398" t="str">
            <v>7-0-8-132</v>
          </cell>
          <cell r="K398">
            <v>0</v>
          </cell>
          <cell r="L398">
            <v>0</v>
          </cell>
          <cell r="M398">
            <v>0</v>
          </cell>
          <cell r="N398">
            <v>0</v>
          </cell>
        </row>
        <row r="399">
          <cell r="J399" t="str">
            <v>7-0-8-134</v>
          </cell>
          <cell r="K399">
            <v>0</v>
          </cell>
          <cell r="L399">
            <v>0</v>
          </cell>
          <cell r="M399">
            <v>0</v>
          </cell>
          <cell r="N399">
            <v>0</v>
          </cell>
        </row>
        <row r="400">
          <cell r="J400" t="str">
            <v>7-0-8-136</v>
          </cell>
          <cell r="K400">
            <v>1</v>
          </cell>
          <cell r="L400">
            <v>0</v>
          </cell>
          <cell r="M400">
            <v>0</v>
          </cell>
          <cell r="N400">
            <v>0</v>
          </cell>
        </row>
        <row r="401">
          <cell r="J401" t="str">
            <v>7-0-8-138</v>
          </cell>
          <cell r="K401">
            <v>0</v>
          </cell>
          <cell r="L401">
            <v>0</v>
          </cell>
          <cell r="M401">
            <v>0</v>
          </cell>
          <cell r="N401">
            <v>0</v>
          </cell>
        </row>
        <row r="402">
          <cell r="J402" t="str">
            <v>7-0-8-140</v>
          </cell>
          <cell r="K402">
            <v>0</v>
          </cell>
          <cell r="L402">
            <v>0</v>
          </cell>
          <cell r="M402">
            <v>0</v>
          </cell>
          <cell r="N402">
            <v>0</v>
          </cell>
        </row>
        <row r="403">
          <cell r="J403" t="str">
            <v>7-0-8-142</v>
          </cell>
          <cell r="K403">
            <v>0</v>
          </cell>
          <cell r="L403">
            <v>0</v>
          </cell>
          <cell r="M403">
            <v>0</v>
          </cell>
          <cell r="N403">
            <v>0</v>
          </cell>
        </row>
        <row r="404">
          <cell r="J404" t="str">
            <v>7-0-8-144</v>
          </cell>
          <cell r="K404">
            <v>1</v>
          </cell>
          <cell r="L404">
            <v>0</v>
          </cell>
          <cell r="M404">
            <v>0</v>
          </cell>
          <cell r="N404">
            <v>0</v>
          </cell>
        </row>
        <row r="405">
          <cell r="J405" t="str">
            <v>7-0-8-146</v>
          </cell>
          <cell r="K405">
            <v>0</v>
          </cell>
          <cell r="L405">
            <v>0</v>
          </cell>
          <cell r="M405">
            <v>0</v>
          </cell>
          <cell r="N405">
            <v>0</v>
          </cell>
        </row>
        <row r="406">
          <cell r="J406" t="str">
            <v>7-0-8-148</v>
          </cell>
          <cell r="K406">
            <v>0</v>
          </cell>
          <cell r="L406">
            <v>0</v>
          </cell>
          <cell r="M406">
            <v>0</v>
          </cell>
          <cell r="N406">
            <v>0</v>
          </cell>
        </row>
        <row r="407">
          <cell r="J407" t="str">
            <v>7-0-8-150</v>
          </cell>
          <cell r="K407">
            <v>0</v>
          </cell>
          <cell r="L407">
            <v>0</v>
          </cell>
          <cell r="M407">
            <v>0</v>
          </cell>
          <cell r="N407">
            <v>0</v>
          </cell>
        </row>
        <row r="419">
          <cell r="K419" t="str">
            <v>낙엽송</v>
          </cell>
          <cell r="L419" t="str">
            <v>신갈외</v>
          </cell>
          <cell r="M419" t="str">
            <v>x</v>
          </cell>
          <cell r="N419" t="str">
            <v>x</v>
          </cell>
        </row>
        <row r="420">
          <cell r="J420" t="str">
            <v>7-0-8-18</v>
          </cell>
          <cell r="K420">
            <v>0</v>
          </cell>
          <cell r="L420">
            <v>0</v>
          </cell>
          <cell r="M420">
            <v>0</v>
          </cell>
          <cell r="N420">
            <v>0</v>
          </cell>
        </row>
        <row r="421">
          <cell r="J421" t="str">
            <v>7-0-8-110</v>
          </cell>
          <cell r="K421">
            <v>0</v>
          </cell>
          <cell r="L421">
            <v>0</v>
          </cell>
          <cell r="M421">
            <v>0</v>
          </cell>
          <cell r="N421">
            <v>0</v>
          </cell>
        </row>
        <row r="422">
          <cell r="J422" t="str">
            <v>7-0-8-112</v>
          </cell>
          <cell r="K422">
            <v>0</v>
          </cell>
          <cell r="L422">
            <v>0</v>
          </cell>
          <cell r="M422">
            <v>0</v>
          </cell>
          <cell r="N422">
            <v>0</v>
          </cell>
        </row>
        <row r="423">
          <cell r="J423" t="str">
            <v>7-0-8-114</v>
          </cell>
          <cell r="K423">
            <v>0</v>
          </cell>
          <cell r="L423">
            <v>0</v>
          </cell>
          <cell r="M423">
            <v>0</v>
          </cell>
          <cell r="N423">
            <v>0</v>
          </cell>
        </row>
        <row r="424">
          <cell r="J424" t="str">
            <v>7-0-8-116</v>
          </cell>
          <cell r="K424">
            <v>0</v>
          </cell>
          <cell r="L424">
            <v>0</v>
          </cell>
          <cell r="M424">
            <v>0</v>
          </cell>
          <cell r="N424">
            <v>0</v>
          </cell>
        </row>
        <row r="425">
          <cell r="J425" t="str">
            <v>7-0-8-118</v>
          </cell>
          <cell r="K425">
            <v>0</v>
          </cell>
          <cell r="L425">
            <v>0</v>
          </cell>
          <cell r="M425">
            <v>0</v>
          </cell>
          <cell r="N425">
            <v>0</v>
          </cell>
        </row>
        <row r="426">
          <cell r="J426" t="str">
            <v>7-0-8-120</v>
          </cell>
          <cell r="K426">
            <v>0</v>
          </cell>
          <cell r="L426">
            <v>0</v>
          </cell>
          <cell r="M426">
            <v>0</v>
          </cell>
          <cell r="N426">
            <v>0</v>
          </cell>
        </row>
        <row r="427">
          <cell r="J427" t="str">
            <v>7-0-8-122</v>
          </cell>
          <cell r="K427">
            <v>0</v>
          </cell>
          <cell r="L427">
            <v>0</v>
          </cell>
          <cell r="M427">
            <v>0</v>
          </cell>
          <cell r="N427">
            <v>0</v>
          </cell>
        </row>
        <row r="428">
          <cell r="J428" t="str">
            <v>7-0-8-124</v>
          </cell>
          <cell r="K428">
            <v>0</v>
          </cell>
          <cell r="L428">
            <v>0</v>
          </cell>
          <cell r="M428">
            <v>0</v>
          </cell>
          <cell r="N428">
            <v>0</v>
          </cell>
        </row>
        <row r="429">
          <cell r="J429" t="str">
            <v>7-0-8-126</v>
          </cell>
          <cell r="K429">
            <v>0</v>
          </cell>
          <cell r="L429">
            <v>0</v>
          </cell>
          <cell r="M429">
            <v>0</v>
          </cell>
          <cell r="N429">
            <v>0</v>
          </cell>
        </row>
        <row r="430">
          <cell r="J430" t="str">
            <v>7-0-8-128</v>
          </cell>
          <cell r="K430">
            <v>0</v>
          </cell>
          <cell r="L430">
            <v>0</v>
          </cell>
          <cell r="M430">
            <v>0</v>
          </cell>
          <cell r="N430">
            <v>0</v>
          </cell>
        </row>
        <row r="431">
          <cell r="J431" t="str">
            <v>7-0-8-130</v>
          </cell>
          <cell r="K431">
            <v>0</v>
          </cell>
          <cell r="L431">
            <v>1</v>
          </cell>
          <cell r="M431">
            <v>0</v>
          </cell>
          <cell r="N431">
            <v>0</v>
          </cell>
        </row>
        <row r="432">
          <cell r="J432" t="str">
            <v>7-0-8-132</v>
          </cell>
          <cell r="K432">
            <v>0</v>
          </cell>
          <cell r="L432">
            <v>0</v>
          </cell>
          <cell r="M432">
            <v>0</v>
          </cell>
          <cell r="N432">
            <v>0</v>
          </cell>
        </row>
        <row r="433">
          <cell r="J433" t="str">
            <v>7-0-8-134</v>
          </cell>
          <cell r="K433">
            <v>1</v>
          </cell>
          <cell r="L433">
            <v>0</v>
          </cell>
          <cell r="M433">
            <v>0</v>
          </cell>
          <cell r="N433">
            <v>0</v>
          </cell>
        </row>
        <row r="434">
          <cell r="J434" t="str">
            <v>7-0-8-136</v>
          </cell>
          <cell r="K434">
            <v>0</v>
          </cell>
          <cell r="L434">
            <v>0</v>
          </cell>
          <cell r="M434">
            <v>0</v>
          </cell>
          <cell r="N434">
            <v>0</v>
          </cell>
        </row>
        <row r="435">
          <cell r="J435" t="str">
            <v>7-0-8-138</v>
          </cell>
          <cell r="K435">
            <v>0</v>
          </cell>
          <cell r="L435">
            <v>0</v>
          </cell>
          <cell r="M435">
            <v>0</v>
          </cell>
          <cell r="N435">
            <v>0</v>
          </cell>
        </row>
        <row r="436">
          <cell r="J436" t="str">
            <v>7-0-8-140</v>
          </cell>
          <cell r="K436">
            <v>0</v>
          </cell>
          <cell r="L436">
            <v>0</v>
          </cell>
          <cell r="M436">
            <v>0</v>
          </cell>
          <cell r="N436">
            <v>0</v>
          </cell>
        </row>
        <row r="437">
          <cell r="J437" t="str">
            <v>7-0-8-142</v>
          </cell>
          <cell r="K437">
            <v>0</v>
          </cell>
          <cell r="L437">
            <v>0</v>
          </cell>
          <cell r="M437">
            <v>0</v>
          </cell>
          <cell r="N437">
            <v>0</v>
          </cell>
        </row>
        <row r="438">
          <cell r="J438" t="str">
            <v>7-0-8-144</v>
          </cell>
          <cell r="K438">
            <v>1</v>
          </cell>
          <cell r="L438">
            <v>0</v>
          </cell>
          <cell r="M438">
            <v>0</v>
          </cell>
          <cell r="N438">
            <v>0</v>
          </cell>
        </row>
        <row r="439">
          <cell r="J439" t="str">
            <v>7-0-8-146</v>
          </cell>
          <cell r="K439">
            <v>0</v>
          </cell>
          <cell r="L439">
            <v>0</v>
          </cell>
          <cell r="M439">
            <v>0</v>
          </cell>
          <cell r="N439">
            <v>0</v>
          </cell>
        </row>
        <row r="440">
          <cell r="J440" t="str">
            <v>7-0-8-148</v>
          </cell>
          <cell r="K440">
            <v>0</v>
          </cell>
          <cell r="L440">
            <v>0</v>
          </cell>
          <cell r="M440">
            <v>0</v>
          </cell>
          <cell r="N440">
            <v>0</v>
          </cell>
        </row>
        <row r="441">
          <cell r="J441" t="str">
            <v>7-0-8-150</v>
          </cell>
          <cell r="K441">
            <v>0</v>
          </cell>
          <cell r="L441">
            <v>0</v>
          </cell>
          <cell r="M441">
            <v>0</v>
          </cell>
          <cell r="N441">
            <v>0</v>
          </cell>
        </row>
        <row r="453">
          <cell r="K453" t="str">
            <v>낙엽송</v>
          </cell>
          <cell r="L453" t="str">
            <v>신갈외</v>
          </cell>
          <cell r="M453" t="str">
            <v>x</v>
          </cell>
          <cell r="N453" t="str">
            <v>x</v>
          </cell>
        </row>
        <row r="454">
          <cell r="J454" t="str">
            <v>7-0-8-18</v>
          </cell>
          <cell r="K454">
            <v>0</v>
          </cell>
          <cell r="L454">
            <v>0</v>
          </cell>
          <cell r="M454">
            <v>0</v>
          </cell>
          <cell r="N454">
            <v>0</v>
          </cell>
        </row>
        <row r="455">
          <cell r="J455" t="str">
            <v>7-0-8-110</v>
          </cell>
          <cell r="K455">
            <v>0</v>
          </cell>
          <cell r="L455">
            <v>0</v>
          </cell>
          <cell r="M455">
            <v>0</v>
          </cell>
          <cell r="N455">
            <v>0</v>
          </cell>
        </row>
        <row r="456">
          <cell r="J456" t="str">
            <v>7-0-8-112</v>
          </cell>
          <cell r="K456">
            <v>0</v>
          </cell>
          <cell r="L456">
            <v>0</v>
          </cell>
          <cell r="M456">
            <v>0</v>
          </cell>
          <cell r="N456">
            <v>0</v>
          </cell>
        </row>
        <row r="457">
          <cell r="J457" t="str">
            <v>7-0-8-114</v>
          </cell>
          <cell r="K457">
            <v>0</v>
          </cell>
          <cell r="L457">
            <v>1</v>
          </cell>
          <cell r="M457">
            <v>0</v>
          </cell>
          <cell r="N457">
            <v>0</v>
          </cell>
        </row>
        <row r="458">
          <cell r="J458" t="str">
            <v>7-0-8-116</v>
          </cell>
          <cell r="K458">
            <v>0</v>
          </cell>
          <cell r="L458">
            <v>0</v>
          </cell>
          <cell r="M458">
            <v>0</v>
          </cell>
          <cell r="N458">
            <v>0</v>
          </cell>
        </row>
        <row r="459">
          <cell r="J459" t="str">
            <v>7-0-8-118</v>
          </cell>
          <cell r="K459">
            <v>0</v>
          </cell>
          <cell r="L459">
            <v>0</v>
          </cell>
          <cell r="M459">
            <v>0</v>
          </cell>
          <cell r="N459">
            <v>0</v>
          </cell>
        </row>
        <row r="460">
          <cell r="J460" t="str">
            <v>7-0-8-120</v>
          </cell>
          <cell r="K460">
            <v>0</v>
          </cell>
          <cell r="L460">
            <v>0</v>
          </cell>
          <cell r="M460">
            <v>0</v>
          </cell>
          <cell r="N460">
            <v>0</v>
          </cell>
        </row>
        <row r="461">
          <cell r="J461" t="str">
            <v>7-0-8-122</v>
          </cell>
          <cell r="K461">
            <v>0</v>
          </cell>
          <cell r="L461">
            <v>0</v>
          </cell>
          <cell r="M461">
            <v>0</v>
          </cell>
          <cell r="N461">
            <v>0</v>
          </cell>
        </row>
        <row r="462">
          <cell r="J462" t="str">
            <v>7-0-8-124</v>
          </cell>
          <cell r="K462">
            <v>0</v>
          </cell>
          <cell r="L462">
            <v>0</v>
          </cell>
          <cell r="M462">
            <v>0</v>
          </cell>
          <cell r="N462">
            <v>0</v>
          </cell>
        </row>
        <row r="463">
          <cell r="J463" t="str">
            <v>7-0-8-126</v>
          </cell>
          <cell r="K463">
            <v>0</v>
          </cell>
          <cell r="L463">
            <v>0</v>
          </cell>
          <cell r="M463">
            <v>0</v>
          </cell>
          <cell r="N463">
            <v>0</v>
          </cell>
        </row>
        <row r="464">
          <cell r="J464" t="str">
            <v>7-0-8-128</v>
          </cell>
          <cell r="K464">
            <v>0</v>
          </cell>
          <cell r="L464">
            <v>0</v>
          </cell>
          <cell r="M464">
            <v>0</v>
          </cell>
          <cell r="N464">
            <v>0</v>
          </cell>
        </row>
        <row r="465">
          <cell r="J465" t="str">
            <v>7-0-8-130</v>
          </cell>
          <cell r="K465">
            <v>1</v>
          </cell>
          <cell r="L465">
            <v>0</v>
          </cell>
          <cell r="M465">
            <v>0</v>
          </cell>
          <cell r="N465">
            <v>0</v>
          </cell>
        </row>
        <row r="466">
          <cell r="J466" t="str">
            <v>7-0-8-132</v>
          </cell>
          <cell r="K466">
            <v>0</v>
          </cell>
          <cell r="L466">
            <v>0</v>
          </cell>
          <cell r="M466">
            <v>0</v>
          </cell>
          <cell r="N466">
            <v>0</v>
          </cell>
        </row>
        <row r="467">
          <cell r="J467" t="str">
            <v>7-0-8-134</v>
          </cell>
          <cell r="K467">
            <v>0</v>
          </cell>
          <cell r="L467">
            <v>0</v>
          </cell>
          <cell r="M467">
            <v>0</v>
          </cell>
          <cell r="N467">
            <v>0</v>
          </cell>
        </row>
        <row r="468">
          <cell r="J468" t="str">
            <v>7-0-8-136</v>
          </cell>
          <cell r="K468">
            <v>0</v>
          </cell>
          <cell r="L468">
            <v>0</v>
          </cell>
          <cell r="M468">
            <v>0</v>
          </cell>
          <cell r="N468">
            <v>0</v>
          </cell>
        </row>
        <row r="469">
          <cell r="J469" t="str">
            <v>7-0-8-138</v>
          </cell>
          <cell r="K469">
            <v>0</v>
          </cell>
          <cell r="L469">
            <v>0</v>
          </cell>
          <cell r="M469">
            <v>0</v>
          </cell>
          <cell r="N469">
            <v>0</v>
          </cell>
        </row>
        <row r="470">
          <cell r="J470" t="str">
            <v>7-0-8-140</v>
          </cell>
          <cell r="K470">
            <v>0</v>
          </cell>
          <cell r="L470">
            <v>0</v>
          </cell>
          <cell r="M470">
            <v>0</v>
          </cell>
          <cell r="N470">
            <v>0</v>
          </cell>
        </row>
        <row r="471">
          <cell r="J471" t="str">
            <v>7-0-8-142</v>
          </cell>
          <cell r="K471">
            <v>1</v>
          </cell>
          <cell r="L471">
            <v>0</v>
          </cell>
          <cell r="M471">
            <v>0</v>
          </cell>
          <cell r="N471">
            <v>0</v>
          </cell>
        </row>
        <row r="472">
          <cell r="J472" t="str">
            <v>7-0-8-144</v>
          </cell>
          <cell r="K472">
            <v>0</v>
          </cell>
          <cell r="L472">
            <v>0</v>
          </cell>
          <cell r="M472">
            <v>0</v>
          </cell>
          <cell r="N472">
            <v>0</v>
          </cell>
        </row>
        <row r="473">
          <cell r="J473" t="str">
            <v>7-0-8-146</v>
          </cell>
          <cell r="K473">
            <v>1</v>
          </cell>
          <cell r="L473">
            <v>0</v>
          </cell>
          <cell r="M473">
            <v>0</v>
          </cell>
          <cell r="N473">
            <v>0</v>
          </cell>
        </row>
        <row r="474">
          <cell r="J474" t="str">
            <v>7-0-8-148</v>
          </cell>
          <cell r="K474">
            <v>0</v>
          </cell>
          <cell r="L474">
            <v>0</v>
          </cell>
          <cell r="M474">
            <v>0</v>
          </cell>
          <cell r="N474">
            <v>0</v>
          </cell>
        </row>
        <row r="475">
          <cell r="J475" t="str">
            <v>7-0-8-150</v>
          </cell>
          <cell r="K475">
            <v>0</v>
          </cell>
          <cell r="L475">
            <v>0</v>
          </cell>
          <cell r="M475">
            <v>0</v>
          </cell>
          <cell r="N475">
            <v>0</v>
          </cell>
        </row>
        <row r="487">
          <cell r="K487" t="str">
            <v>낙엽송</v>
          </cell>
          <cell r="L487" t="str">
            <v>신갈외</v>
          </cell>
          <cell r="M487" t="str">
            <v>x</v>
          </cell>
          <cell r="N487" t="str">
            <v>x</v>
          </cell>
        </row>
        <row r="488">
          <cell r="J488" t="str">
            <v>7-0-8-18</v>
          </cell>
          <cell r="K488">
            <v>0</v>
          </cell>
          <cell r="L488">
            <v>0</v>
          </cell>
          <cell r="M488">
            <v>0</v>
          </cell>
          <cell r="N488">
            <v>0</v>
          </cell>
        </row>
        <row r="489">
          <cell r="J489" t="str">
            <v>7-0-8-110</v>
          </cell>
          <cell r="K489">
            <v>0</v>
          </cell>
          <cell r="L489">
            <v>0</v>
          </cell>
          <cell r="M489">
            <v>0</v>
          </cell>
          <cell r="N489">
            <v>0</v>
          </cell>
        </row>
        <row r="490">
          <cell r="J490" t="str">
            <v>7-0-8-112</v>
          </cell>
          <cell r="K490">
            <v>0</v>
          </cell>
          <cell r="L490">
            <v>1</v>
          </cell>
          <cell r="M490">
            <v>0</v>
          </cell>
          <cell r="N490">
            <v>0</v>
          </cell>
        </row>
        <row r="491">
          <cell r="J491" t="str">
            <v>7-0-8-114</v>
          </cell>
          <cell r="K491">
            <v>0</v>
          </cell>
          <cell r="L491">
            <v>0</v>
          </cell>
          <cell r="M491">
            <v>0</v>
          </cell>
          <cell r="N491">
            <v>0</v>
          </cell>
        </row>
        <row r="492">
          <cell r="J492" t="str">
            <v>7-0-8-116</v>
          </cell>
          <cell r="K492">
            <v>0</v>
          </cell>
          <cell r="L492">
            <v>1</v>
          </cell>
          <cell r="M492">
            <v>0</v>
          </cell>
          <cell r="N492">
            <v>0</v>
          </cell>
        </row>
        <row r="493">
          <cell r="J493" t="str">
            <v>7-0-8-118</v>
          </cell>
          <cell r="K493">
            <v>0</v>
          </cell>
          <cell r="L493">
            <v>0</v>
          </cell>
          <cell r="M493">
            <v>0</v>
          </cell>
          <cell r="N493">
            <v>0</v>
          </cell>
        </row>
        <row r="494">
          <cell r="J494" t="str">
            <v>7-0-8-120</v>
          </cell>
          <cell r="K494">
            <v>0</v>
          </cell>
          <cell r="L494">
            <v>0</v>
          </cell>
          <cell r="M494">
            <v>0</v>
          </cell>
          <cell r="N494">
            <v>0</v>
          </cell>
        </row>
        <row r="495">
          <cell r="J495" t="str">
            <v>7-0-8-122</v>
          </cell>
          <cell r="K495">
            <v>0</v>
          </cell>
          <cell r="L495">
            <v>0</v>
          </cell>
          <cell r="M495">
            <v>0</v>
          </cell>
          <cell r="N495">
            <v>0</v>
          </cell>
        </row>
        <row r="496">
          <cell r="J496" t="str">
            <v>7-0-8-124</v>
          </cell>
          <cell r="K496">
            <v>0</v>
          </cell>
          <cell r="L496">
            <v>0</v>
          </cell>
          <cell r="M496">
            <v>0</v>
          </cell>
          <cell r="N496">
            <v>0</v>
          </cell>
        </row>
        <row r="497">
          <cell r="J497" t="str">
            <v>7-0-8-126</v>
          </cell>
          <cell r="K497">
            <v>0</v>
          </cell>
          <cell r="L497">
            <v>0</v>
          </cell>
          <cell r="M497">
            <v>0</v>
          </cell>
          <cell r="N497">
            <v>0</v>
          </cell>
        </row>
        <row r="498">
          <cell r="J498" t="str">
            <v>7-0-8-128</v>
          </cell>
          <cell r="K498">
            <v>0</v>
          </cell>
          <cell r="L498">
            <v>0</v>
          </cell>
          <cell r="M498">
            <v>0</v>
          </cell>
          <cell r="N498">
            <v>0</v>
          </cell>
        </row>
        <row r="499">
          <cell r="J499" t="str">
            <v>7-0-8-130</v>
          </cell>
          <cell r="K499">
            <v>0</v>
          </cell>
          <cell r="L499">
            <v>0</v>
          </cell>
          <cell r="M499">
            <v>0</v>
          </cell>
          <cell r="N499">
            <v>0</v>
          </cell>
        </row>
        <row r="500">
          <cell r="J500" t="str">
            <v>7-0-8-132</v>
          </cell>
          <cell r="K500">
            <v>0</v>
          </cell>
          <cell r="L500">
            <v>0</v>
          </cell>
          <cell r="M500">
            <v>0</v>
          </cell>
          <cell r="N500">
            <v>0</v>
          </cell>
        </row>
        <row r="501">
          <cell r="J501" t="str">
            <v>7-0-8-134</v>
          </cell>
          <cell r="K501">
            <v>0</v>
          </cell>
          <cell r="L501">
            <v>0</v>
          </cell>
          <cell r="M501">
            <v>0</v>
          </cell>
          <cell r="N501">
            <v>0</v>
          </cell>
        </row>
        <row r="502">
          <cell r="J502" t="str">
            <v>7-0-8-136</v>
          </cell>
          <cell r="K502">
            <v>0</v>
          </cell>
          <cell r="L502">
            <v>0</v>
          </cell>
          <cell r="M502">
            <v>0</v>
          </cell>
          <cell r="N502">
            <v>0</v>
          </cell>
        </row>
        <row r="503">
          <cell r="J503" t="str">
            <v>7-0-8-138</v>
          </cell>
          <cell r="K503">
            <v>0</v>
          </cell>
          <cell r="L503">
            <v>0</v>
          </cell>
          <cell r="M503">
            <v>0</v>
          </cell>
          <cell r="N503">
            <v>0</v>
          </cell>
        </row>
        <row r="504">
          <cell r="J504" t="str">
            <v>7-0-8-140</v>
          </cell>
          <cell r="K504">
            <v>0</v>
          </cell>
          <cell r="L504">
            <v>0</v>
          </cell>
          <cell r="M504">
            <v>0</v>
          </cell>
          <cell r="N504">
            <v>0</v>
          </cell>
        </row>
        <row r="505">
          <cell r="J505" t="str">
            <v>7-0-8-142</v>
          </cell>
          <cell r="K505">
            <v>1</v>
          </cell>
          <cell r="L505">
            <v>0</v>
          </cell>
          <cell r="M505">
            <v>0</v>
          </cell>
          <cell r="N505">
            <v>0</v>
          </cell>
        </row>
        <row r="506">
          <cell r="J506" t="str">
            <v>7-0-8-144</v>
          </cell>
          <cell r="K506">
            <v>1</v>
          </cell>
          <cell r="L506">
            <v>0</v>
          </cell>
          <cell r="M506">
            <v>0</v>
          </cell>
          <cell r="N506">
            <v>0</v>
          </cell>
        </row>
        <row r="507">
          <cell r="J507" t="str">
            <v>7-0-8-146</v>
          </cell>
          <cell r="K507">
            <v>0</v>
          </cell>
          <cell r="L507">
            <v>0</v>
          </cell>
          <cell r="M507">
            <v>0</v>
          </cell>
          <cell r="N507">
            <v>0</v>
          </cell>
        </row>
        <row r="508">
          <cell r="J508" t="str">
            <v>7-0-8-148</v>
          </cell>
          <cell r="K508">
            <v>0</v>
          </cell>
          <cell r="L508">
            <v>0</v>
          </cell>
          <cell r="M508">
            <v>0</v>
          </cell>
          <cell r="N508">
            <v>0</v>
          </cell>
        </row>
        <row r="509">
          <cell r="J509" t="str">
            <v>7-0-8-150</v>
          </cell>
          <cell r="K509">
            <v>0</v>
          </cell>
          <cell r="L509">
            <v>0</v>
          </cell>
          <cell r="M509">
            <v>0</v>
          </cell>
          <cell r="N509">
            <v>0</v>
          </cell>
        </row>
        <row r="521">
          <cell r="K521" t="str">
            <v>낙엽송</v>
          </cell>
          <cell r="L521" t="str">
            <v>x</v>
          </cell>
          <cell r="M521" t="str">
            <v>x</v>
          </cell>
          <cell r="N521" t="str">
            <v>x</v>
          </cell>
        </row>
        <row r="522">
          <cell r="J522" t="str">
            <v>7-0-8-18</v>
          </cell>
          <cell r="K522">
            <v>0</v>
          </cell>
          <cell r="L522">
            <v>0</v>
          </cell>
          <cell r="M522">
            <v>0</v>
          </cell>
          <cell r="N522">
            <v>0</v>
          </cell>
        </row>
        <row r="523">
          <cell r="J523" t="str">
            <v>7-0-8-110</v>
          </cell>
          <cell r="K523">
            <v>0</v>
          </cell>
          <cell r="L523">
            <v>0</v>
          </cell>
          <cell r="M523">
            <v>0</v>
          </cell>
          <cell r="N523">
            <v>0</v>
          </cell>
        </row>
        <row r="524">
          <cell r="J524" t="str">
            <v>7-0-8-112</v>
          </cell>
          <cell r="K524">
            <v>0</v>
          </cell>
          <cell r="L524">
            <v>0</v>
          </cell>
          <cell r="M524">
            <v>0</v>
          </cell>
          <cell r="N524">
            <v>0</v>
          </cell>
        </row>
        <row r="525">
          <cell r="J525" t="str">
            <v>7-0-8-114</v>
          </cell>
          <cell r="K525">
            <v>0</v>
          </cell>
          <cell r="L525">
            <v>0</v>
          </cell>
          <cell r="M525">
            <v>0</v>
          </cell>
          <cell r="N525">
            <v>0</v>
          </cell>
        </row>
        <row r="526">
          <cell r="J526" t="str">
            <v>7-0-8-116</v>
          </cell>
          <cell r="K526">
            <v>0</v>
          </cell>
          <cell r="L526">
            <v>0</v>
          </cell>
          <cell r="M526">
            <v>0</v>
          </cell>
          <cell r="N526">
            <v>0</v>
          </cell>
        </row>
        <row r="527">
          <cell r="J527" t="str">
            <v>7-0-8-118</v>
          </cell>
          <cell r="K527">
            <v>0</v>
          </cell>
          <cell r="L527">
            <v>0</v>
          </cell>
          <cell r="M527">
            <v>0</v>
          </cell>
          <cell r="N527">
            <v>0</v>
          </cell>
        </row>
        <row r="528">
          <cell r="J528" t="str">
            <v>7-0-8-120</v>
          </cell>
          <cell r="K528">
            <v>0</v>
          </cell>
          <cell r="L528">
            <v>0</v>
          </cell>
          <cell r="M528">
            <v>0</v>
          </cell>
          <cell r="N528">
            <v>0</v>
          </cell>
        </row>
        <row r="529">
          <cell r="J529" t="str">
            <v>7-0-8-122</v>
          </cell>
          <cell r="K529">
            <v>0</v>
          </cell>
          <cell r="L529">
            <v>0</v>
          </cell>
          <cell r="M529">
            <v>0</v>
          </cell>
          <cell r="N529">
            <v>0</v>
          </cell>
        </row>
        <row r="530">
          <cell r="J530" t="str">
            <v>7-0-8-124</v>
          </cell>
          <cell r="K530">
            <v>0</v>
          </cell>
          <cell r="L530">
            <v>0</v>
          </cell>
          <cell r="M530">
            <v>0</v>
          </cell>
          <cell r="N530">
            <v>0</v>
          </cell>
        </row>
        <row r="531">
          <cell r="J531" t="str">
            <v>7-0-8-126</v>
          </cell>
          <cell r="K531">
            <v>0</v>
          </cell>
          <cell r="L531">
            <v>0</v>
          </cell>
          <cell r="M531">
            <v>0</v>
          </cell>
          <cell r="N531">
            <v>0</v>
          </cell>
        </row>
        <row r="532">
          <cell r="J532" t="str">
            <v>7-0-8-128</v>
          </cell>
          <cell r="K532">
            <v>0</v>
          </cell>
          <cell r="L532">
            <v>0</v>
          </cell>
          <cell r="M532">
            <v>0</v>
          </cell>
          <cell r="N532">
            <v>0</v>
          </cell>
        </row>
        <row r="533">
          <cell r="J533" t="str">
            <v>7-0-8-130</v>
          </cell>
          <cell r="K533">
            <v>0</v>
          </cell>
          <cell r="L533">
            <v>0</v>
          </cell>
          <cell r="M533">
            <v>0</v>
          </cell>
          <cell r="N533">
            <v>0</v>
          </cell>
        </row>
        <row r="534">
          <cell r="J534" t="str">
            <v>7-0-8-132</v>
          </cell>
          <cell r="K534">
            <v>0</v>
          </cell>
          <cell r="L534">
            <v>0</v>
          </cell>
          <cell r="M534">
            <v>0</v>
          </cell>
          <cell r="N534">
            <v>0</v>
          </cell>
        </row>
        <row r="535">
          <cell r="J535" t="str">
            <v>7-0-8-134</v>
          </cell>
          <cell r="K535">
            <v>0</v>
          </cell>
          <cell r="L535">
            <v>0</v>
          </cell>
          <cell r="M535">
            <v>0</v>
          </cell>
          <cell r="N535">
            <v>0</v>
          </cell>
        </row>
        <row r="536">
          <cell r="J536" t="str">
            <v>7-0-8-136</v>
          </cell>
          <cell r="K536">
            <v>0</v>
          </cell>
          <cell r="L536">
            <v>0</v>
          </cell>
          <cell r="M536">
            <v>0</v>
          </cell>
          <cell r="N536">
            <v>0</v>
          </cell>
        </row>
        <row r="537">
          <cell r="J537" t="str">
            <v>7-0-8-138</v>
          </cell>
          <cell r="K537">
            <v>0</v>
          </cell>
          <cell r="L537">
            <v>0</v>
          </cell>
          <cell r="M537">
            <v>0</v>
          </cell>
          <cell r="N537">
            <v>0</v>
          </cell>
        </row>
        <row r="538">
          <cell r="J538" t="str">
            <v>7-0-8-140</v>
          </cell>
          <cell r="K538">
            <v>0</v>
          </cell>
          <cell r="L538">
            <v>0</v>
          </cell>
          <cell r="M538">
            <v>0</v>
          </cell>
          <cell r="N538">
            <v>0</v>
          </cell>
        </row>
        <row r="539">
          <cell r="J539" t="str">
            <v>7-0-8-142</v>
          </cell>
          <cell r="K539">
            <v>1</v>
          </cell>
          <cell r="L539">
            <v>0</v>
          </cell>
          <cell r="M539">
            <v>0</v>
          </cell>
          <cell r="N539">
            <v>0</v>
          </cell>
        </row>
        <row r="540">
          <cell r="J540" t="str">
            <v>7-0-8-144</v>
          </cell>
          <cell r="K540">
            <v>0</v>
          </cell>
          <cell r="L540">
            <v>0</v>
          </cell>
          <cell r="M540">
            <v>0</v>
          </cell>
          <cell r="N540">
            <v>0</v>
          </cell>
        </row>
        <row r="541">
          <cell r="J541" t="str">
            <v>7-0-8-146</v>
          </cell>
          <cell r="K541">
            <v>0</v>
          </cell>
          <cell r="L541">
            <v>0</v>
          </cell>
          <cell r="M541">
            <v>0</v>
          </cell>
          <cell r="N541">
            <v>0</v>
          </cell>
        </row>
        <row r="542">
          <cell r="J542" t="str">
            <v>7-0-8-148</v>
          </cell>
          <cell r="K542">
            <v>1</v>
          </cell>
          <cell r="L542">
            <v>0</v>
          </cell>
          <cell r="M542">
            <v>0</v>
          </cell>
          <cell r="N542">
            <v>0</v>
          </cell>
        </row>
        <row r="543">
          <cell r="J543" t="str">
            <v>7-0-8-150</v>
          </cell>
          <cell r="K543">
            <v>0</v>
          </cell>
          <cell r="L543">
            <v>0</v>
          </cell>
          <cell r="M543">
            <v>0</v>
          </cell>
          <cell r="N543">
            <v>0</v>
          </cell>
        </row>
        <row r="555">
          <cell r="K555" t="str">
            <v>낙엽송</v>
          </cell>
          <cell r="L555" t="str">
            <v>신갈외</v>
          </cell>
          <cell r="M555" t="str">
            <v>x</v>
          </cell>
          <cell r="N555" t="str">
            <v>x</v>
          </cell>
        </row>
        <row r="556">
          <cell r="J556" t="str">
            <v>7-0-8-18</v>
          </cell>
          <cell r="K556">
            <v>0</v>
          </cell>
          <cell r="L556">
            <v>0</v>
          </cell>
          <cell r="M556">
            <v>0</v>
          </cell>
          <cell r="N556">
            <v>0</v>
          </cell>
        </row>
        <row r="557">
          <cell r="J557" t="str">
            <v>7-0-8-110</v>
          </cell>
          <cell r="K557">
            <v>0</v>
          </cell>
          <cell r="L557">
            <v>0</v>
          </cell>
          <cell r="M557">
            <v>0</v>
          </cell>
          <cell r="N557">
            <v>0</v>
          </cell>
        </row>
        <row r="558">
          <cell r="J558" t="str">
            <v>7-0-8-112</v>
          </cell>
          <cell r="K558">
            <v>0</v>
          </cell>
          <cell r="L558">
            <v>0</v>
          </cell>
          <cell r="M558">
            <v>0</v>
          </cell>
          <cell r="N558">
            <v>0</v>
          </cell>
        </row>
        <row r="559">
          <cell r="J559" t="str">
            <v>7-0-8-114</v>
          </cell>
          <cell r="K559">
            <v>0</v>
          </cell>
          <cell r="L559">
            <v>0</v>
          </cell>
          <cell r="M559">
            <v>0</v>
          </cell>
          <cell r="N559">
            <v>0</v>
          </cell>
        </row>
        <row r="560">
          <cell r="J560" t="str">
            <v>7-0-8-116</v>
          </cell>
          <cell r="K560">
            <v>0</v>
          </cell>
          <cell r="L560">
            <v>0</v>
          </cell>
          <cell r="M560">
            <v>0</v>
          </cell>
          <cell r="N560">
            <v>0</v>
          </cell>
        </row>
        <row r="561">
          <cell r="J561" t="str">
            <v>7-0-8-118</v>
          </cell>
          <cell r="K561">
            <v>0</v>
          </cell>
          <cell r="L561">
            <v>0</v>
          </cell>
          <cell r="M561">
            <v>0</v>
          </cell>
          <cell r="N561">
            <v>0</v>
          </cell>
        </row>
        <row r="562">
          <cell r="J562" t="str">
            <v>7-0-8-120</v>
          </cell>
          <cell r="K562">
            <v>0</v>
          </cell>
          <cell r="L562">
            <v>1</v>
          </cell>
          <cell r="M562">
            <v>0</v>
          </cell>
          <cell r="N562">
            <v>0</v>
          </cell>
        </row>
        <row r="563">
          <cell r="J563" t="str">
            <v>7-0-8-122</v>
          </cell>
          <cell r="K563">
            <v>0</v>
          </cell>
          <cell r="L563">
            <v>0</v>
          </cell>
          <cell r="M563">
            <v>0</v>
          </cell>
          <cell r="N563">
            <v>0</v>
          </cell>
        </row>
        <row r="564">
          <cell r="J564" t="str">
            <v>7-0-8-124</v>
          </cell>
          <cell r="K564">
            <v>0</v>
          </cell>
          <cell r="L564">
            <v>0</v>
          </cell>
          <cell r="M564">
            <v>0</v>
          </cell>
          <cell r="N564">
            <v>0</v>
          </cell>
        </row>
        <row r="565">
          <cell r="J565" t="str">
            <v>7-0-8-126</v>
          </cell>
          <cell r="K565">
            <v>1</v>
          </cell>
          <cell r="L565">
            <v>0</v>
          </cell>
          <cell r="M565">
            <v>0</v>
          </cell>
          <cell r="N565">
            <v>0</v>
          </cell>
        </row>
        <row r="566">
          <cell r="J566" t="str">
            <v>7-0-8-128</v>
          </cell>
          <cell r="K566">
            <v>1</v>
          </cell>
          <cell r="L566">
            <v>0</v>
          </cell>
          <cell r="M566">
            <v>0</v>
          </cell>
          <cell r="N566">
            <v>0</v>
          </cell>
        </row>
        <row r="567">
          <cell r="J567" t="str">
            <v>7-0-8-130</v>
          </cell>
          <cell r="K567">
            <v>0</v>
          </cell>
          <cell r="L567">
            <v>0</v>
          </cell>
          <cell r="M567">
            <v>0</v>
          </cell>
          <cell r="N567">
            <v>0</v>
          </cell>
        </row>
        <row r="568">
          <cell r="J568" t="str">
            <v>7-0-8-132</v>
          </cell>
          <cell r="K568">
            <v>0</v>
          </cell>
          <cell r="L568">
            <v>0</v>
          </cell>
          <cell r="M568">
            <v>0</v>
          </cell>
          <cell r="N568">
            <v>0</v>
          </cell>
        </row>
        <row r="569">
          <cell r="J569" t="str">
            <v>7-0-8-134</v>
          </cell>
          <cell r="K569">
            <v>0</v>
          </cell>
          <cell r="L569">
            <v>0</v>
          </cell>
          <cell r="M569">
            <v>0</v>
          </cell>
          <cell r="N569">
            <v>0</v>
          </cell>
        </row>
        <row r="570">
          <cell r="J570" t="str">
            <v>7-0-8-136</v>
          </cell>
          <cell r="K570">
            <v>0</v>
          </cell>
          <cell r="L570">
            <v>0</v>
          </cell>
          <cell r="M570">
            <v>0</v>
          </cell>
          <cell r="N570">
            <v>0</v>
          </cell>
        </row>
        <row r="571">
          <cell r="J571" t="str">
            <v>7-0-8-138</v>
          </cell>
          <cell r="K571">
            <v>0</v>
          </cell>
          <cell r="L571">
            <v>0</v>
          </cell>
          <cell r="M571">
            <v>0</v>
          </cell>
          <cell r="N571">
            <v>0</v>
          </cell>
        </row>
        <row r="572">
          <cell r="J572" t="str">
            <v>7-0-8-140</v>
          </cell>
          <cell r="K572">
            <v>0</v>
          </cell>
          <cell r="L572">
            <v>0</v>
          </cell>
          <cell r="M572">
            <v>0</v>
          </cell>
          <cell r="N572">
            <v>0</v>
          </cell>
        </row>
        <row r="573">
          <cell r="J573" t="str">
            <v>7-0-8-142</v>
          </cell>
          <cell r="K573">
            <v>0</v>
          </cell>
          <cell r="L573">
            <v>0</v>
          </cell>
          <cell r="M573">
            <v>0</v>
          </cell>
          <cell r="N573">
            <v>0</v>
          </cell>
        </row>
        <row r="574">
          <cell r="J574" t="str">
            <v>7-0-8-144</v>
          </cell>
          <cell r="K574">
            <v>0</v>
          </cell>
          <cell r="L574">
            <v>0</v>
          </cell>
          <cell r="M574">
            <v>0</v>
          </cell>
          <cell r="N574">
            <v>0</v>
          </cell>
        </row>
        <row r="575">
          <cell r="J575" t="str">
            <v>7-0-8-146</v>
          </cell>
          <cell r="K575">
            <v>0</v>
          </cell>
          <cell r="L575">
            <v>0</v>
          </cell>
          <cell r="M575">
            <v>0</v>
          </cell>
          <cell r="N575">
            <v>0</v>
          </cell>
        </row>
        <row r="576">
          <cell r="J576" t="str">
            <v>7-0-8-148</v>
          </cell>
          <cell r="K576">
            <v>0</v>
          </cell>
          <cell r="L576">
            <v>0</v>
          </cell>
          <cell r="M576">
            <v>0</v>
          </cell>
          <cell r="N576">
            <v>0</v>
          </cell>
        </row>
        <row r="577">
          <cell r="J577" t="str">
            <v>7-0-8-150</v>
          </cell>
          <cell r="K577">
            <v>0</v>
          </cell>
          <cell r="L577">
            <v>0</v>
          </cell>
          <cell r="M577">
            <v>0</v>
          </cell>
          <cell r="N577">
            <v>0</v>
          </cell>
        </row>
        <row r="589">
          <cell r="K589" t="str">
            <v>낙엽송</v>
          </cell>
          <cell r="L589" t="str">
            <v>x</v>
          </cell>
          <cell r="M589" t="str">
            <v>x</v>
          </cell>
          <cell r="N589" t="str">
            <v>x</v>
          </cell>
        </row>
        <row r="590">
          <cell r="J590" t="str">
            <v>7-0-8-18</v>
          </cell>
          <cell r="K590">
            <v>0</v>
          </cell>
          <cell r="L590">
            <v>0</v>
          </cell>
          <cell r="M590">
            <v>0</v>
          </cell>
          <cell r="N590">
            <v>0</v>
          </cell>
        </row>
        <row r="591">
          <cell r="J591" t="str">
            <v>7-0-8-110</v>
          </cell>
          <cell r="K591">
            <v>0</v>
          </cell>
          <cell r="L591">
            <v>0</v>
          </cell>
          <cell r="M591">
            <v>0</v>
          </cell>
          <cell r="N591">
            <v>0</v>
          </cell>
        </row>
        <row r="592">
          <cell r="J592" t="str">
            <v>7-0-8-112</v>
          </cell>
          <cell r="K592">
            <v>0</v>
          </cell>
          <cell r="L592">
            <v>0</v>
          </cell>
          <cell r="M592">
            <v>0</v>
          </cell>
          <cell r="N592">
            <v>0</v>
          </cell>
        </row>
        <row r="593">
          <cell r="J593" t="str">
            <v>7-0-8-114</v>
          </cell>
          <cell r="K593">
            <v>0</v>
          </cell>
          <cell r="L593">
            <v>0</v>
          </cell>
          <cell r="M593">
            <v>0</v>
          </cell>
          <cell r="N593">
            <v>0</v>
          </cell>
        </row>
        <row r="594">
          <cell r="J594" t="str">
            <v>7-0-8-116</v>
          </cell>
          <cell r="K594">
            <v>0</v>
          </cell>
          <cell r="L594">
            <v>0</v>
          </cell>
          <cell r="M594">
            <v>0</v>
          </cell>
          <cell r="N594">
            <v>0</v>
          </cell>
        </row>
        <row r="595">
          <cell r="J595" t="str">
            <v>7-0-8-118</v>
          </cell>
          <cell r="K595">
            <v>0</v>
          </cell>
          <cell r="L595">
            <v>0</v>
          </cell>
          <cell r="M595">
            <v>0</v>
          </cell>
          <cell r="N595">
            <v>0</v>
          </cell>
        </row>
        <row r="596">
          <cell r="J596" t="str">
            <v>7-0-8-120</v>
          </cell>
          <cell r="K596">
            <v>0</v>
          </cell>
          <cell r="L596">
            <v>0</v>
          </cell>
          <cell r="M596">
            <v>0</v>
          </cell>
          <cell r="N596">
            <v>0</v>
          </cell>
        </row>
        <row r="597">
          <cell r="J597" t="str">
            <v>7-0-8-122</v>
          </cell>
          <cell r="K597">
            <v>0</v>
          </cell>
          <cell r="L597">
            <v>0</v>
          </cell>
          <cell r="M597">
            <v>0</v>
          </cell>
          <cell r="N597">
            <v>0</v>
          </cell>
        </row>
        <row r="598">
          <cell r="J598" t="str">
            <v>7-0-8-124</v>
          </cell>
          <cell r="K598">
            <v>0</v>
          </cell>
          <cell r="L598">
            <v>0</v>
          </cell>
          <cell r="M598">
            <v>0</v>
          </cell>
          <cell r="N598">
            <v>0</v>
          </cell>
        </row>
        <row r="599">
          <cell r="J599" t="str">
            <v>7-0-8-126</v>
          </cell>
          <cell r="K599">
            <v>0</v>
          </cell>
          <cell r="L599">
            <v>0</v>
          </cell>
          <cell r="M599">
            <v>0</v>
          </cell>
          <cell r="N599">
            <v>0</v>
          </cell>
        </row>
        <row r="600">
          <cell r="J600" t="str">
            <v>7-0-8-128</v>
          </cell>
          <cell r="K600">
            <v>0</v>
          </cell>
          <cell r="L600">
            <v>0</v>
          </cell>
          <cell r="M600">
            <v>0</v>
          </cell>
          <cell r="N600">
            <v>0</v>
          </cell>
        </row>
        <row r="601">
          <cell r="J601" t="str">
            <v>7-0-8-130</v>
          </cell>
          <cell r="K601">
            <v>0</v>
          </cell>
          <cell r="L601">
            <v>0</v>
          </cell>
          <cell r="M601">
            <v>0</v>
          </cell>
          <cell r="N601">
            <v>0</v>
          </cell>
        </row>
        <row r="602">
          <cell r="J602" t="str">
            <v>7-0-8-132</v>
          </cell>
          <cell r="K602">
            <v>1</v>
          </cell>
          <cell r="L602">
            <v>0</v>
          </cell>
          <cell r="M602">
            <v>0</v>
          </cell>
          <cell r="N602">
            <v>0</v>
          </cell>
        </row>
        <row r="603">
          <cell r="J603" t="str">
            <v>7-0-8-134</v>
          </cell>
          <cell r="K603">
            <v>0</v>
          </cell>
          <cell r="L603">
            <v>0</v>
          </cell>
          <cell r="M603">
            <v>0</v>
          </cell>
          <cell r="N603">
            <v>0</v>
          </cell>
        </row>
        <row r="604">
          <cell r="J604" t="str">
            <v>7-0-8-136</v>
          </cell>
          <cell r="K604">
            <v>1</v>
          </cell>
          <cell r="L604">
            <v>0</v>
          </cell>
          <cell r="M604">
            <v>0</v>
          </cell>
          <cell r="N604">
            <v>0</v>
          </cell>
        </row>
        <row r="605">
          <cell r="J605" t="str">
            <v>7-0-8-138</v>
          </cell>
          <cell r="K605">
            <v>0</v>
          </cell>
          <cell r="L605">
            <v>0</v>
          </cell>
          <cell r="M605">
            <v>0</v>
          </cell>
          <cell r="N605">
            <v>0</v>
          </cell>
        </row>
        <row r="606">
          <cell r="J606" t="str">
            <v>7-0-8-140</v>
          </cell>
          <cell r="K606">
            <v>0</v>
          </cell>
          <cell r="L606">
            <v>0</v>
          </cell>
          <cell r="M606">
            <v>0</v>
          </cell>
          <cell r="N606">
            <v>0</v>
          </cell>
        </row>
        <row r="607">
          <cell r="J607" t="str">
            <v>7-0-8-142</v>
          </cell>
          <cell r="K607">
            <v>0</v>
          </cell>
          <cell r="L607">
            <v>0</v>
          </cell>
          <cell r="M607">
            <v>0</v>
          </cell>
          <cell r="N607">
            <v>0</v>
          </cell>
        </row>
        <row r="608">
          <cell r="J608" t="str">
            <v>7-0-8-144</v>
          </cell>
          <cell r="K608">
            <v>0</v>
          </cell>
          <cell r="L608">
            <v>0</v>
          </cell>
          <cell r="M608">
            <v>0</v>
          </cell>
          <cell r="N608">
            <v>0</v>
          </cell>
        </row>
        <row r="609">
          <cell r="J609" t="str">
            <v>7-0-8-146</v>
          </cell>
          <cell r="K609">
            <v>0</v>
          </cell>
          <cell r="L609">
            <v>0</v>
          </cell>
          <cell r="M609">
            <v>0</v>
          </cell>
          <cell r="N609">
            <v>0</v>
          </cell>
        </row>
        <row r="610">
          <cell r="J610" t="str">
            <v>7-0-8-148</v>
          </cell>
          <cell r="K610">
            <v>0</v>
          </cell>
          <cell r="L610">
            <v>0</v>
          </cell>
          <cell r="M610">
            <v>0</v>
          </cell>
          <cell r="N610">
            <v>0</v>
          </cell>
        </row>
        <row r="611">
          <cell r="J611" t="str">
            <v>7-0-8-150</v>
          </cell>
          <cell r="K611">
            <v>0</v>
          </cell>
          <cell r="L611">
            <v>0</v>
          </cell>
          <cell r="M611">
            <v>0</v>
          </cell>
          <cell r="N611">
            <v>0</v>
          </cell>
        </row>
        <row r="623">
          <cell r="K623" t="str">
            <v>낙엽송</v>
          </cell>
          <cell r="L623" t="str">
            <v>신갈외</v>
          </cell>
          <cell r="M623" t="str">
            <v>x</v>
          </cell>
          <cell r="N623" t="str">
            <v>x</v>
          </cell>
        </row>
        <row r="624">
          <cell r="J624" t="str">
            <v>7-0-8-18</v>
          </cell>
          <cell r="K624">
            <v>0</v>
          </cell>
          <cell r="L624">
            <v>0</v>
          </cell>
          <cell r="M624">
            <v>0</v>
          </cell>
          <cell r="N624">
            <v>0</v>
          </cell>
        </row>
        <row r="625">
          <cell r="J625" t="str">
            <v>7-0-8-110</v>
          </cell>
          <cell r="K625">
            <v>0</v>
          </cell>
          <cell r="L625">
            <v>0</v>
          </cell>
          <cell r="M625">
            <v>0</v>
          </cell>
          <cell r="N625">
            <v>0</v>
          </cell>
        </row>
        <row r="626">
          <cell r="J626" t="str">
            <v>7-0-8-112</v>
          </cell>
          <cell r="K626">
            <v>0</v>
          </cell>
          <cell r="L626">
            <v>0</v>
          </cell>
          <cell r="M626">
            <v>0</v>
          </cell>
          <cell r="N626">
            <v>0</v>
          </cell>
        </row>
        <row r="627">
          <cell r="J627" t="str">
            <v>7-0-8-114</v>
          </cell>
          <cell r="K627">
            <v>0</v>
          </cell>
          <cell r="L627">
            <v>0</v>
          </cell>
          <cell r="M627">
            <v>0</v>
          </cell>
          <cell r="N627">
            <v>0</v>
          </cell>
        </row>
        <row r="628">
          <cell r="J628" t="str">
            <v>7-0-8-116</v>
          </cell>
          <cell r="K628">
            <v>0</v>
          </cell>
          <cell r="L628">
            <v>1</v>
          </cell>
          <cell r="M628">
            <v>0</v>
          </cell>
          <cell r="N628">
            <v>0</v>
          </cell>
        </row>
        <row r="629">
          <cell r="J629" t="str">
            <v>7-0-8-118</v>
          </cell>
          <cell r="K629">
            <v>0</v>
          </cell>
          <cell r="L629">
            <v>0</v>
          </cell>
          <cell r="M629">
            <v>0</v>
          </cell>
          <cell r="N629">
            <v>0</v>
          </cell>
        </row>
        <row r="630">
          <cell r="J630" t="str">
            <v>7-0-8-120</v>
          </cell>
          <cell r="K630">
            <v>0</v>
          </cell>
          <cell r="L630">
            <v>0</v>
          </cell>
          <cell r="M630">
            <v>0</v>
          </cell>
          <cell r="N630">
            <v>0</v>
          </cell>
        </row>
        <row r="631">
          <cell r="J631" t="str">
            <v>7-0-8-122</v>
          </cell>
          <cell r="K631">
            <v>0</v>
          </cell>
          <cell r="L631">
            <v>0</v>
          </cell>
          <cell r="M631">
            <v>0</v>
          </cell>
          <cell r="N631">
            <v>0</v>
          </cell>
        </row>
        <row r="632">
          <cell r="J632" t="str">
            <v>7-0-8-124</v>
          </cell>
          <cell r="K632">
            <v>0</v>
          </cell>
          <cell r="L632">
            <v>0</v>
          </cell>
          <cell r="M632">
            <v>0</v>
          </cell>
          <cell r="N632">
            <v>0</v>
          </cell>
        </row>
        <row r="633">
          <cell r="J633" t="str">
            <v>7-0-8-126</v>
          </cell>
          <cell r="K633">
            <v>0</v>
          </cell>
          <cell r="L633">
            <v>0</v>
          </cell>
          <cell r="M633">
            <v>0</v>
          </cell>
          <cell r="N633">
            <v>0</v>
          </cell>
        </row>
        <row r="634">
          <cell r="J634" t="str">
            <v>7-0-8-128</v>
          </cell>
          <cell r="K634">
            <v>0</v>
          </cell>
          <cell r="L634">
            <v>0</v>
          </cell>
          <cell r="M634">
            <v>0</v>
          </cell>
          <cell r="N634">
            <v>0</v>
          </cell>
        </row>
        <row r="635">
          <cell r="J635" t="str">
            <v>7-0-8-130</v>
          </cell>
          <cell r="K635">
            <v>0</v>
          </cell>
          <cell r="L635">
            <v>0</v>
          </cell>
          <cell r="M635">
            <v>0</v>
          </cell>
          <cell r="N635">
            <v>0</v>
          </cell>
        </row>
        <row r="636">
          <cell r="J636" t="str">
            <v>7-0-8-132</v>
          </cell>
          <cell r="K636">
            <v>1</v>
          </cell>
          <cell r="L636">
            <v>0</v>
          </cell>
          <cell r="M636">
            <v>0</v>
          </cell>
          <cell r="N636">
            <v>0</v>
          </cell>
        </row>
        <row r="637">
          <cell r="J637" t="str">
            <v>7-0-8-134</v>
          </cell>
          <cell r="K637">
            <v>0</v>
          </cell>
          <cell r="L637">
            <v>0</v>
          </cell>
          <cell r="M637">
            <v>0</v>
          </cell>
          <cell r="N637">
            <v>0</v>
          </cell>
        </row>
        <row r="638">
          <cell r="J638" t="str">
            <v>7-0-8-136</v>
          </cell>
          <cell r="K638">
            <v>0</v>
          </cell>
          <cell r="L638">
            <v>0</v>
          </cell>
          <cell r="M638">
            <v>0</v>
          </cell>
          <cell r="N638">
            <v>0</v>
          </cell>
        </row>
        <row r="639">
          <cell r="J639" t="str">
            <v>7-0-8-138</v>
          </cell>
          <cell r="K639">
            <v>0</v>
          </cell>
          <cell r="L639">
            <v>0</v>
          </cell>
          <cell r="M639">
            <v>0</v>
          </cell>
          <cell r="N639">
            <v>0</v>
          </cell>
        </row>
        <row r="640">
          <cell r="J640" t="str">
            <v>7-0-8-140</v>
          </cell>
          <cell r="K640">
            <v>1</v>
          </cell>
          <cell r="L640">
            <v>0</v>
          </cell>
          <cell r="M640">
            <v>0</v>
          </cell>
          <cell r="N640">
            <v>0</v>
          </cell>
        </row>
        <row r="641">
          <cell r="J641" t="str">
            <v>7-0-8-142</v>
          </cell>
          <cell r="K641">
            <v>0</v>
          </cell>
          <cell r="L641">
            <v>0</v>
          </cell>
          <cell r="M641">
            <v>0</v>
          </cell>
          <cell r="N641">
            <v>0</v>
          </cell>
        </row>
        <row r="642">
          <cell r="J642" t="str">
            <v>7-0-8-144</v>
          </cell>
          <cell r="K642">
            <v>0</v>
          </cell>
          <cell r="L642">
            <v>0</v>
          </cell>
          <cell r="M642">
            <v>0</v>
          </cell>
          <cell r="N642">
            <v>0</v>
          </cell>
        </row>
        <row r="643">
          <cell r="J643" t="str">
            <v>7-0-8-146</v>
          </cell>
          <cell r="K643">
            <v>0</v>
          </cell>
          <cell r="L643">
            <v>0</v>
          </cell>
          <cell r="M643">
            <v>0</v>
          </cell>
          <cell r="N643">
            <v>0</v>
          </cell>
        </row>
        <row r="644">
          <cell r="J644" t="str">
            <v>7-0-8-148</v>
          </cell>
          <cell r="K644">
            <v>0</v>
          </cell>
          <cell r="L644">
            <v>0</v>
          </cell>
          <cell r="M644">
            <v>0</v>
          </cell>
          <cell r="N644">
            <v>0</v>
          </cell>
        </row>
        <row r="645">
          <cell r="J645" t="str">
            <v>7-0-8-150</v>
          </cell>
          <cell r="K645">
            <v>0</v>
          </cell>
          <cell r="L645">
            <v>0</v>
          </cell>
          <cell r="M645">
            <v>0</v>
          </cell>
          <cell r="N645">
            <v>0</v>
          </cell>
        </row>
        <row r="657">
          <cell r="K657" t="str">
            <v>낙엽송</v>
          </cell>
          <cell r="L657" t="str">
            <v>x</v>
          </cell>
          <cell r="M657" t="str">
            <v>x</v>
          </cell>
          <cell r="N657" t="str">
            <v>x</v>
          </cell>
        </row>
        <row r="658">
          <cell r="J658" t="str">
            <v>7-0-8-18</v>
          </cell>
          <cell r="K658">
            <v>0</v>
          </cell>
          <cell r="L658">
            <v>0</v>
          </cell>
          <cell r="M658">
            <v>0</v>
          </cell>
          <cell r="N658">
            <v>0</v>
          </cell>
        </row>
        <row r="659">
          <cell r="J659" t="str">
            <v>7-0-8-110</v>
          </cell>
          <cell r="K659">
            <v>0</v>
          </cell>
          <cell r="L659">
            <v>0</v>
          </cell>
          <cell r="M659">
            <v>0</v>
          </cell>
          <cell r="N659">
            <v>0</v>
          </cell>
        </row>
        <row r="660">
          <cell r="J660" t="str">
            <v>7-0-8-112</v>
          </cell>
          <cell r="K660">
            <v>0</v>
          </cell>
          <cell r="L660">
            <v>0</v>
          </cell>
          <cell r="M660">
            <v>0</v>
          </cell>
          <cell r="N660">
            <v>0</v>
          </cell>
        </row>
        <row r="661">
          <cell r="J661" t="str">
            <v>7-0-8-114</v>
          </cell>
          <cell r="K661">
            <v>0</v>
          </cell>
          <cell r="L661">
            <v>0</v>
          </cell>
          <cell r="M661">
            <v>0</v>
          </cell>
          <cell r="N661">
            <v>0</v>
          </cell>
        </row>
        <row r="662">
          <cell r="J662" t="str">
            <v>7-0-8-116</v>
          </cell>
          <cell r="K662">
            <v>0</v>
          </cell>
          <cell r="L662">
            <v>0</v>
          </cell>
          <cell r="M662">
            <v>0</v>
          </cell>
          <cell r="N662">
            <v>0</v>
          </cell>
        </row>
        <row r="663">
          <cell r="J663" t="str">
            <v>7-0-8-118</v>
          </cell>
          <cell r="K663">
            <v>0</v>
          </cell>
          <cell r="L663">
            <v>0</v>
          </cell>
          <cell r="M663">
            <v>0</v>
          </cell>
          <cell r="N663">
            <v>0</v>
          </cell>
        </row>
        <row r="664">
          <cell r="J664" t="str">
            <v>7-0-8-120</v>
          </cell>
          <cell r="K664">
            <v>0</v>
          </cell>
          <cell r="L664">
            <v>0</v>
          </cell>
          <cell r="M664">
            <v>0</v>
          </cell>
          <cell r="N664">
            <v>0</v>
          </cell>
        </row>
        <row r="665">
          <cell r="J665" t="str">
            <v>7-0-8-122</v>
          </cell>
          <cell r="K665">
            <v>0</v>
          </cell>
          <cell r="L665">
            <v>0</v>
          </cell>
          <cell r="M665">
            <v>0</v>
          </cell>
          <cell r="N665">
            <v>0</v>
          </cell>
        </row>
        <row r="666">
          <cell r="J666" t="str">
            <v>7-0-8-124</v>
          </cell>
          <cell r="K666">
            <v>0</v>
          </cell>
          <cell r="L666">
            <v>0</v>
          </cell>
          <cell r="M666">
            <v>0</v>
          </cell>
          <cell r="N666">
            <v>0</v>
          </cell>
        </row>
        <row r="667">
          <cell r="J667" t="str">
            <v>7-0-8-126</v>
          </cell>
          <cell r="K667">
            <v>0</v>
          </cell>
          <cell r="L667">
            <v>0</v>
          </cell>
          <cell r="M667">
            <v>0</v>
          </cell>
          <cell r="N667">
            <v>0</v>
          </cell>
        </row>
        <row r="668">
          <cell r="J668" t="str">
            <v>7-0-8-128</v>
          </cell>
          <cell r="K668">
            <v>0</v>
          </cell>
          <cell r="L668">
            <v>0</v>
          </cell>
          <cell r="M668">
            <v>0</v>
          </cell>
          <cell r="N668">
            <v>0</v>
          </cell>
        </row>
        <row r="669">
          <cell r="J669" t="str">
            <v>7-0-8-130</v>
          </cell>
          <cell r="K669">
            <v>0</v>
          </cell>
          <cell r="L669">
            <v>0</v>
          </cell>
          <cell r="M669">
            <v>0</v>
          </cell>
          <cell r="N669">
            <v>0</v>
          </cell>
        </row>
        <row r="670">
          <cell r="J670" t="str">
            <v>7-0-8-132</v>
          </cell>
          <cell r="K670">
            <v>0</v>
          </cell>
          <cell r="L670">
            <v>0</v>
          </cell>
          <cell r="M670">
            <v>0</v>
          </cell>
          <cell r="N670">
            <v>0</v>
          </cell>
        </row>
        <row r="671">
          <cell r="J671" t="str">
            <v>7-0-8-134</v>
          </cell>
          <cell r="K671">
            <v>0</v>
          </cell>
          <cell r="L671">
            <v>0</v>
          </cell>
          <cell r="M671">
            <v>0</v>
          </cell>
          <cell r="N671">
            <v>0</v>
          </cell>
        </row>
        <row r="672">
          <cell r="J672" t="str">
            <v>7-0-8-136</v>
          </cell>
          <cell r="K672">
            <v>0</v>
          </cell>
          <cell r="L672">
            <v>0</v>
          </cell>
          <cell r="M672">
            <v>0</v>
          </cell>
          <cell r="N672">
            <v>0</v>
          </cell>
        </row>
        <row r="673">
          <cell r="J673" t="str">
            <v>7-0-8-138</v>
          </cell>
          <cell r="K673">
            <v>1</v>
          </cell>
          <cell r="L673">
            <v>0</v>
          </cell>
          <cell r="M673">
            <v>0</v>
          </cell>
          <cell r="N673">
            <v>0</v>
          </cell>
        </row>
        <row r="674">
          <cell r="J674" t="str">
            <v>7-0-8-140</v>
          </cell>
          <cell r="K674">
            <v>1</v>
          </cell>
          <cell r="L674">
            <v>0</v>
          </cell>
          <cell r="M674">
            <v>0</v>
          </cell>
          <cell r="N674">
            <v>0</v>
          </cell>
        </row>
        <row r="675">
          <cell r="J675" t="str">
            <v>7-0-8-142</v>
          </cell>
          <cell r="K675">
            <v>1</v>
          </cell>
          <cell r="L675">
            <v>0</v>
          </cell>
          <cell r="M675">
            <v>0</v>
          </cell>
          <cell r="N675">
            <v>0</v>
          </cell>
        </row>
        <row r="676">
          <cell r="J676" t="str">
            <v>7-0-8-144</v>
          </cell>
          <cell r="K676">
            <v>0</v>
          </cell>
          <cell r="L676">
            <v>0</v>
          </cell>
          <cell r="M676">
            <v>0</v>
          </cell>
          <cell r="N676">
            <v>0</v>
          </cell>
        </row>
        <row r="677">
          <cell r="J677" t="str">
            <v>7-0-8-146</v>
          </cell>
          <cell r="K677">
            <v>0</v>
          </cell>
          <cell r="L677">
            <v>0</v>
          </cell>
          <cell r="M677">
            <v>0</v>
          </cell>
          <cell r="N677">
            <v>0</v>
          </cell>
        </row>
        <row r="678">
          <cell r="J678" t="str">
            <v>7-0-8-148</v>
          </cell>
          <cell r="K678">
            <v>0</v>
          </cell>
          <cell r="L678">
            <v>0</v>
          </cell>
          <cell r="M678">
            <v>0</v>
          </cell>
          <cell r="N678">
            <v>0</v>
          </cell>
        </row>
        <row r="679">
          <cell r="J679" t="str">
            <v>7-0-8-150</v>
          </cell>
          <cell r="K679">
            <v>0</v>
          </cell>
          <cell r="L679">
            <v>0</v>
          </cell>
          <cell r="M679">
            <v>0</v>
          </cell>
          <cell r="N679">
            <v>0</v>
          </cell>
        </row>
        <row r="691">
          <cell r="K691" t="str">
            <v>낙엽송</v>
          </cell>
          <cell r="L691" t="str">
            <v>신갈외</v>
          </cell>
          <cell r="M691" t="str">
            <v>x</v>
          </cell>
          <cell r="N691" t="str">
            <v>x</v>
          </cell>
        </row>
        <row r="692">
          <cell r="J692" t="str">
            <v>7-0-8-18</v>
          </cell>
          <cell r="K692">
            <v>0</v>
          </cell>
          <cell r="L692">
            <v>0</v>
          </cell>
          <cell r="M692">
            <v>0</v>
          </cell>
          <cell r="N692">
            <v>0</v>
          </cell>
        </row>
        <row r="693">
          <cell r="J693" t="str">
            <v>7-0-8-110</v>
          </cell>
          <cell r="K693">
            <v>0</v>
          </cell>
          <cell r="L693">
            <v>0</v>
          </cell>
          <cell r="M693">
            <v>0</v>
          </cell>
          <cell r="N693">
            <v>0</v>
          </cell>
        </row>
        <row r="694">
          <cell r="J694" t="str">
            <v>7-0-8-112</v>
          </cell>
          <cell r="K694">
            <v>0</v>
          </cell>
          <cell r="L694">
            <v>0</v>
          </cell>
          <cell r="M694">
            <v>0</v>
          </cell>
          <cell r="N694">
            <v>0</v>
          </cell>
        </row>
        <row r="695">
          <cell r="J695" t="str">
            <v>7-0-8-114</v>
          </cell>
          <cell r="K695">
            <v>0</v>
          </cell>
          <cell r="L695">
            <v>1</v>
          </cell>
          <cell r="M695">
            <v>0</v>
          </cell>
          <cell r="N695">
            <v>0</v>
          </cell>
        </row>
        <row r="696">
          <cell r="J696" t="str">
            <v>7-0-8-116</v>
          </cell>
          <cell r="K696">
            <v>0</v>
          </cell>
          <cell r="L696">
            <v>0</v>
          </cell>
          <cell r="M696">
            <v>0</v>
          </cell>
          <cell r="N696">
            <v>0</v>
          </cell>
        </row>
        <row r="697">
          <cell r="J697" t="str">
            <v>7-0-8-118</v>
          </cell>
          <cell r="K697">
            <v>0</v>
          </cell>
          <cell r="L697">
            <v>0</v>
          </cell>
          <cell r="M697">
            <v>0</v>
          </cell>
          <cell r="N697">
            <v>0</v>
          </cell>
        </row>
        <row r="698">
          <cell r="J698" t="str">
            <v>7-0-8-120</v>
          </cell>
          <cell r="K698">
            <v>0</v>
          </cell>
          <cell r="L698">
            <v>0</v>
          </cell>
          <cell r="M698">
            <v>0</v>
          </cell>
          <cell r="N698">
            <v>0</v>
          </cell>
        </row>
        <row r="699">
          <cell r="J699" t="str">
            <v>7-0-8-122</v>
          </cell>
          <cell r="K699">
            <v>0</v>
          </cell>
          <cell r="L699">
            <v>0</v>
          </cell>
          <cell r="M699">
            <v>0</v>
          </cell>
          <cell r="N699">
            <v>0</v>
          </cell>
        </row>
        <row r="700">
          <cell r="J700" t="str">
            <v>7-0-8-124</v>
          </cell>
          <cell r="K700">
            <v>0</v>
          </cell>
          <cell r="L700">
            <v>0</v>
          </cell>
          <cell r="M700">
            <v>0</v>
          </cell>
          <cell r="N700">
            <v>0</v>
          </cell>
        </row>
        <row r="701">
          <cell r="J701" t="str">
            <v>7-0-8-126</v>
          </cell>
          <cell r="K701">
            <v>0</v>
          </cell>
          <cell r="L701">
            <v>0</v>
          </cell>
          <cell r="M701">
            <v>0</v>
          </cell>
          <cell r="N701">
            <v>0</v>
          </cell>
        </row>
        <row r="702">
          <cell r="J702" t="str">
            <v>7-0-8-128</v>
          </cell>
          <cell r="K702">
            <v>0</v>
          </cell>
          <cell r="L702">
            <v>0</v>
          </cell>
          <cell r="M702">
            <v>0</v>
          </cell>
          <cell r="N702">
            <v>0</v>
          </cell>
        </row>
        <row r="703">
          <cell r="J703" t="str">
            <v>7-0-8-130</v>
          </cell>
          <cell r="K703">
            <v>0</v>
          </cell>
          <cell r="L703">
            <v>0</v>
          </cell>
          <cell r="M703">
            <v>0</v>
          </cell>
          <cell r="N703">
            <v>0</v>
          </cell>
        </row>
        <row r="704">
          <cell r="J704" t="str">
            <v>7-0-8-132</v>
          </cell>
          <cell r="K704">
            <v>0</v>
          </cell>
          <cell r="L704">
            <v>0</v>
          </cell>
          <cell r="M704">
            <v>0</v>
          </cell>
          <cell r="N704">
            <v>0</v>
          </cell>
        </row>
        <row r="705">
          <cell r="J705" t="str">
            <v>7-0-8-134</v>
          </cell>
          <cell r="K705">
            <v>0</v>
          </cell>
          <cell r="L705">
            <v>0</v>
          </cell>
          <cell r="M705">
            <v>0</v>
          </cell>
          <cell r="N705">
            <v>0</v>
          </cell>
        </row>
        <row r="706">
          <cell r="J706" t="str">
            <v>7-0-8-136</v>
          </cell>
          <cell r="K706">
            <v>0</v>
          </cell>
          <cell r="L706">
            <v>0</v>
          </cell>
          <cell r="M706">
            <v>0</v>
          </cell>
          <cell r="N706">
            <v>0</v>
          </cell>
        </row>
        <row r="707">
          <cell r="J707" t="str">
            <v>7-0-8-138</v>
          </cell>
          <cell r="K707">
            <v>0</v>
          </cell>
          <cell r="L707">
            <v>0</v>
          </cell>
          <cell r="M707">
            <v>0</v>
          </cell>
          <cell r="N707">
            <v>0</v>
          </cell>
        </row>
        <row r="708">
          <cell r="J708" t="str">
            <v>7-0-8-140</v>
          </cell>
          <cell r="K708">
            <v>0</v>
          </cell>
          <cell r="L708">
            <v>0</v>
          </cell>
          <cell r="M708">
            <v>0</v>
          </cell>
          <cell r="N708">
            <v>0</v>
          </cell>
        </row>
        <row r="709">
          <cell r="J709" t="str">
            <v>7-0-8-142</v>
          </cell>
          <cell r="K709">
            <v>1</v>
          </cell>
          <cell r="L709">
            <v>0</v>
          </cell>
          <cell r="M709">
            <v>0</v>
          </cell>
          <cell r="N709">
            <v>0</v>
          </cell>
        </row>
        <row r="710">
          <cell r="J710" t="str">
            <v>7-0-8-144</v>
          </cell>
          <cell r="K710">
            <v>0</v>
          </cell>
          <cell r="L710">
            <v>0</v>
          </cell>
          <cell r="M710">
            <v>0</v>
          </cell>
          <cell r="N710">
            <v>0</v>
          </cell>
        </row>
        <row r="711">
          <cell r="J711" t="str">
            <v>7-0-8-146</v>
          </cell>
          <cell r="K711">
            <v>0</v>
          </cell>
          <cell r="L711">
            <v>0</v>
          </cell>
          <cell r="M711">
            <v>0</v>
          </cell>
          <cell r="N711">
            <v>0</v>
          </cell>
        </row>
        <row r="712">
          <cell r="J712" t="str">
            <v>7-0-8-148</v>
          </cell>
          <cell r="K712">
            <v>0</v>
          </cell>
          <cell r="L712">
            <v>0</v>
          </cell>
          <cell r="M712">
            <v>0</v>
          </cell>
          <cell r="N712">
            <v>0</v>
          </cell>
        </row>
        <row r="713">
          <cell r="J713" t="str">
            <v>7-0-8-150</v>
          </cell>
          <cell r="K713">
            <v>0</v>
          </cell>
          <cell r="L713">
            <v>0</v>
          </cell>
          <cell r="M713">
            <v>0</v>
          </cell>
          <cell r="N713">
            <v>0</v>
          </cell>
        </row>
        <row r="725">
          <cell r="K725" t="str">
            <v>낙엽송</v>
          </cell>
          <cell r="L725" t="str">
            <v>x</v>
          </cell>
          <cell r="M725" t="str">
            <v>x</v>
          </cell>
          <cell r="N725" t="str">
            <v>x</v>
          </cell>
        </row>
        <row r="726">
          <cell r="J726" t="str">
            <v>7-0-8-18</v>
          </cell>
          <cell r="K726">
            <v>0</v>
          </cell>
          <cell r="L726">
            <v>0</v>
          </cell>
          <cell r="M726">
            <v>0</v>
          </cell>
          <cell r="N726">
            <v>0</v>
          </cell>
        </row>
        <row r="727">
          <cell r="J727" t="str">
            <v>7-0-8-110</v>
          </cell>
          <cell r="K727">
            <v>0</v>
          </cell>
          <cell r="L727">
            <v>0</v>
          </cell>
          <cell r="M727">
            <v>0</v>
          </cell>
          <cell r="N727">
            <v>0</v>
          </cell>
        </row>
        <row r="728">
          <cell r="J728" t="str">
            <v>7-0-8-112</v>
          </cell>
          <cell r="K728">
            <v>0</v>
          </cell>
          <cell r="L728">
            <v>0</v>
          </cell>
          <cell r="M728">
            <v>0</v>
          </cell>
          <cell r="N728">
            <v>0</v>
          </cell>
        </row>
        <row r="729">
          <cell r="J729" t="str">
            <v>7-0-8-114</v>
          </cell>
          <cell r="K729">
            <v>0</v>
          </cell>
          <cell r="L729">
            <v>0</v>
          </cell>
          <cell r="M729">
            <v>0</v>
          </cell>
          <cell r="N729">
            <v>0</v>
          </cell>
        </row>
        <row r="730">
          <cell r="J730" t="str">
            <v>7-0-8-116</v>
          </cell>
          <cell r="K730">
            <v>0</v>
          </cell>
          <cell r="L730">
            <v>0</v>
          </cell>
          <cell r="M730">
            <v>0</v>
          </cell>
          <cell r="N730">
            <v>0</v>
          </cell>
        </row>
        <row r="731">
          <cell r="J731" t="str">
            <v>7-0-8-118</v>
          </cell>
          <cell r="K731">
            <v>0</v>
          </cell>
          <cell r="L731">
            <v>0</v>
          </cell>
          <cell r="M731">
            <v>0</v>
          </cell>
          <cell r="N731">
            <v>0</v>
          </cell>
        </row>
        <row r="732">
          <cell r="J732" t="str">
            <v>7-0-8-120</v>
          </cell>
          <cell r="K732">
            <v>0</v>
          </cell>
          <cell r="L732">
            <v>0</v>
          </cell>
          <cell r="M732">
            <v>0</v>
          </cell>
          <cell r="N732">
            <v>0</v>
          </cell>
        </row>
        <row r="733">
          <cell r="J733" t="str">
            <v>7-0-8-122</v>
          </cell>
          <cell r="K733">
            <v>0</v>
          </cell>
          <cell r="L733">
            <v>0</v>
          </cell>
          <cell r="M733">
            <v>0</v>
          </cell>
          <cell r="N733">
            <v>0</v>
          </cell>
        </row>
        <row r="734">
          <cell r="J734" t="str">
            <v>7-0-8-124</v>
          </cell>
          <cell r="K734">
            <v>0</v>
          </cell>
          <cell r="L734">
            <v>0</v>
          </cell>
          <cell r="M734">
            <v>0</v>
          </cell>
          <cell r="N734">
            <v>0</v>
          </cell>
        </row>
        <row r="735">
          <cell r="J735" t="str">
            <v>7-0-8-126</v>
          </cell>
          <cell r="K735">
            <v>0</v>
          </cell>
          <cell r="L735">
            <v>0</v>
          </cell>
          <cell r="M735">
            <v>0</v>
          </cell>
          <cell r="N735">
            <v>0</v>
          </cell>
        </row>
        <row r="736">
          <cell r="J736" t="str">
            <v>7-0-8-128</v>
          </cell>
          <cell r="K736">
            <v>0</v>
          </cell>
          <cell r="L736">
            <v>0</v>
          </cell>
          <cell r="M736">
            <v>0</v>
          </cell>
          <cell r="N736">
            <v>0</v>
          </cell>
        </row>
        <row r="737">
          <cell r="J737" t="str">
            <v>7-0-8-130</v>
          </cell>
          <cell r="K737">
            <v>0</v>
          </cell>
          <cell r="L737">
            <v>0</v>
          </cell>
          <cell r="M737">
            <v>0</v>
          </cell>
          <cell r="N737">
            <v>0</v>
          </cell>
        </row>
        <row r="738">
          <cell r="J738" t="str">
            <v>7-0-8-132</v>
          </cell>
          <cell r="K738">
            <v>0</v>
          </cell>
          <cell r="L738">
            <v>0</v>
          </cell>
          <cell r="M738">
            <v>0</v>
          </cell>
          <cell r="N738">
            <v>0</v>
          </cell>
        </row>
        <row r="739">
          <cell r="J739" t="str">
            <v>7-0-8-134</v>
          </cell>
          <cell r="K739">
            <v>2</v>
          </cell>
          <cell r="L739">
            <v>0</v>
          </cell>
          <cell r="M739">
            <v>0</v>
          </cell>
          <cell r="N739">
            <v>0</v>
          </cell>
        </row>
        <row r="740">
          <cell r="J740" t="str">
            <v>7-0-8-136</v>
          </cell>
          <cell r="K740">
            <v>0</v>
          </cell>
          <cell r="L740">
            <v>0</v>
          </cell>
          <cell r="M740">
            <v>0</v>
          </cell>
          <cell r="N740">
            <v>0</v>
          </cell>
        </row>
        <row r="741">
          <cell r="J741" t="str">
            <v>7-0-8-138</v>
          </cell>
          <cell r="K741">
            <v>0</v>
          </cell>
          <cell r="L741">
            <v>0</v>
          </cell>
          <cell r="M741">
            <v>0</v>
          </cell>
          <cell r="N741">
            <v>0</v>
          </cell>
        </row>
        <row r="742">
          <cell r="J742" t="str">
            <v>7-0-8-140</v>
          </cell>
          <cell r="K742">
            <v>1</v>
          </cell>
          <cell r="L742">
            <v>0</v>
          </cell>
          <cell r="M742">
            <v>0</v>
          </cell>
          <cell r="N742">
            <v>0</v>
          </cell>
        </row>
        <row r="743">
          <cell r="J743" t="str">
            <v>7-0-8-142</v>
          </cell>
          <cell r="K743">
            <v>1</v>
          </cell>
          <cell r="L743">
            <v>0</v>
          </cell>
          <cell r="M743">
            <v>0</v>
          </cell>
          <cell r="N743">
            <v>0</v>
          </cell>
        </row>
        <row r="744">
          <cell r="J744" t="str">
            <v>7-0-8-144</v>
          </cell>
          <cell r="K744">
            <v>0</v>
          </cell>
          <cell r="L744">
            <v>0</v>
          </cell>
          <cell r="M744">
            <v>0</v>
          </cell>
          <cell r="N744">
            <v>0</v>
          </cell>
        </row>
        <row r="745">
          <cell r="J745" t="str">
            <v>7-0-8-146</v>
          </cell>
          <cell r="K745">
            <v>0</v>
          </cell>
          <cell r="L745">
            <v>0</v>
          </cell>
          <cell r="M745">
            <v>0</v>
          </cell>
          <cell r="N745">
            <v>0</v>
          </cell>
        </row>
        <row r="746">
          <cell r="J746" t="str">
            <v>7-0-8-148</v>
          </cell>
          <cell r="K746">
            <v>1</v>
          </cell>
          <cell r="L746">
            <v>0</v>
          </cell>
          <cell r="M746">
            <v>0</v>
          </cell>
          <cell r="N746">
            <v>0</v>
          </cell>
        </row>
        <row r="747">
          <cell r="J747" t="str">
            <v>7-0-8-150</v>
          </cell>
          <cell r="K747">
            <v>0</v>
          </cell>
          <cell r="L747">
            <v>0</v>
          </cell>
          <cell r="M747">
            <v>0</v>
          </cell>
          <cell r="N747">
            <v>0</v>
          </cell>
        </row>
        <row r="759">
          <cell r="K759" t="str">
            <v>굴참</v>
          </cell>
          <cell r="L759" t="str">
            <v>신갈외</v>
          </cell>
          <cell r="M759" t="str">
            <v>x</v>
          </cell>
          <cell r="N759" t="str">
            <v>x</v>
          </cell>
        </row>
        <row r="760">
          <cell r="J760" t="str">
            <v>8-0-10-08</v>
          </cell>
          <cell r="K760">
            <v>0</v>
          </cell>
          <cell r="L760">
            <v>0</v>
          </cell>
          <cell r="M760">
            <v>0</v>
          </cell>
          <cell r="N760">
            <v>0</v>
          </cell>
        </row>
        <row r="761">
          <cell r="J761" t="str">
            <v>8-0-10-010</v>
          </cell>
          <cell r="K761">
            <v>0</v>
          </cell>
          <cell r="L761">
            <v>0</v>
          </cell>
          <cell r="M761">
            <v>0</v>
          </cell>
          <cell r="N761">
            <v>0</v>
          </cell>
        </row>
        <row r="762">
          <cell r="J762" t="str">
            <v>8-0-10-012</v>
          </cell>
          <cell r="K762">
            <v>0</v>
          </cell>
          <cell r="L762">
            <v>0</v>
          </cell>
          <cell r="M762">
            <v>0</v>
          </cell>
          <cell r="N762">
            <v>0</v>
          </cell>
        </row>
        <row r="763">
          <cell r="J763" t="str">
            <v>8-0-10-014</v>
          </cell>
          <cell r="K763">
            <v>0</v>
          </cell>
          <cell r="L763">
            <v>0</v>
          </cell>
          <cell r="M763">
            <v>0</v>
          </cell>
          <cell r="N763">
            <v>0</v>
          </cell>
        </row>
        <row r="764">
          <cell r="J764" t="str">
            <v>8-0-10-016</v>
          </cell>
          <cell r="K764">
            <v>0</v>
          </cell>
          <cell r="L764">
            <v>2</v>
          </cell>
          <cell r="M764">
            <v>0</v>
          </cell>
          <cell r="N764">
            <v>0</v>
          </cell>
        </row>
        <row r="765">
          <cell r="J765" t="str">
            <v>8-0-10-018</v>
          </cell>
          <cell r="K765">
            <v>0</v>
          </cell>
          <cell r="L765">
            <v>0</v>
          </cell>
          <cell r="M765">
            <v>0</v>
          </cell>
          <cell r="N765">
            <v>0</v>
          </cell>
        </row>
        <row r="766">
          <cell r="J766" t="str">
            <v>8-0-10-020</v>
          </cell>
          <cell r="K766">
            <v>0</v>
          </cell>
          <cell r="L766">
            <v>0</v>
          </cell>
          <cell r="M766">
            <v>0</v>
          </cell>
          <cell r="N766">
            <v>0</v>
          </cell>
        </row>
        <row r="767">
          <cell r="J767" t="str">
            <v>8-0-10-022</v>
          </cell>
          <cell r="K767">
            <v>0</v>
          </cell>
          <cell r="L767">
            <v>0</v>
          </cell>
          <cell r="M767">
            <v>0</v>
          </cell>
          <cell r="N767">
            <v>0</v>
          </cell>
        </row>
        <row r="768">
          <cell r="J768" t="str">
            <v>8-0-10-024</v>
          </cell>
          <cell r="K768">
            <v>0</v>
          </cell>
          <cell r="L768">
            <v>0</v>
          </cell>
          <cell r="M768">
            <v>0</v>
          </cell>
          <cell r="N768">
            <v>0</v>
          </cell>
        </row>
        <row r="769">
          <cell r="J769" t="str">
            <v>8-0-10-026</v>
          </cell>
          <cell r="K769">
            <v>1</v>
          </cell>
          <cell r="L769">
            <v>0</v>
          </cell>
          <cell r="M769">
            <v>0</v>
          </cell>
          <cell r="N769">
            <v>0</v>
          </cell>
        </row>
        <row r="770">
          <cell r="J770" t="str">
            <v>8-0-10-028</v>
          </cell>
          <cell r="K770">
            <v>1</v>
          </cell>
          <cell r="L770">
            <v>0</v>
          </cell>
          <cell r="M770">
            <v>0</v>
          </cell>
          <cell r="N770">
            <v>0</v>
          </cell>
        </row>
        <row r="771">
          <cell r="J771" t="str">
            <v>8-0-10-030</v>
          </cell>
          <cell r="K771">
            <v>0</v>
          </cell>
          <cell r="L771">
            <v>0</v>
          </cell>
          <cell r="M771">
            <v>0</v>
          </cell>
          <cell r="N771">
            <v>0</v>
          </cell>
        </row>
        <row r="772">
          <cell r="J772" t="str">
            <v>8-0-10-032</v>
          </cell>
          <cell r="K772">
            <v>0</v>
          </cell>
          <cell r="L772">
            <v>0</v>
          </cell>
          <cell r="M772">
            <v>0</v>
          </cell>
          <cell r="N772">
            <v>0</v>
          </cell>
        </row>
        <row r="773">
          <cell r="J773" t="str">
            <v>8-0-10-034</v>
          </cell>
          <cell r="K773">
            <v>0</v>
          </cell>
          <cell r="L773">
            <v>0</v>
          </cell>
          <cell r="M773">
            <v>0</v>
          </cell>
          <cell r="N773">
            <v>0</v>
          </cell>
        </row>
        <row r="774">
          <cell r="J774" t="str">
            <v>8-0-10-036</v>
          </cell>
          <cell r="K774">
            <v>0</v>
          </cell>
          <cell r="L774">
            <v>0</v>
          </cell>
          <cell r="M774">
            <v>0</v>
          </cell>
          <cell r="N774">
            <v>0</v>
          </cell>
        </row>
        <row r="775">
          <cell r="J775" t="str">
            <v>8-0-10-038</v>
          </cell>
          <cell r="K775">
            <v>0</v>
          </cell>
          <cell r="L775">
            <v>0</v>
          </cell>
          <cell r="M775">
            <v>0</v>
          </cell>
          <cell r="N775">
            <v>0</v>
          </cell>
        </row>
        <row r="776">
          <cell r="J776" t="str">
            <v>8-0-10-040</v>
          </cell>
          <cell r="K776">
            <v>0</v>
          </cell>
          <cell r="L776">
            <v>0</v>
          </cell>
          <cell r="M776">
            <v>0</v>
          </cell>
          <cell r="N776">
            <v>0</v>
          </cell>
        </row>
        <row r="777">
          <cell r="J777" t="str">
            <v>8-0-10-042</v>
          </cell>
          <cell r="K777">
            <v>0</v>
          </cell>
          <cell r="L777">
            <v>0</v>
          </cell>
          <cell r="M777">
            <v>0</v>
          </cell>
          <cell r="N777">
            <v>0</v>
          </cell>
        </row>
        <row r="778">
          <cell r="J778" t="str">
            <v>8-0-10-044</v>
          </cell>
          <cell r="K778">
            <v>0</v>
          </cell>
          <cell r="L778">
            <v>0</v>
          </cell>
          <cell r="M778">
            <v>0</v>
          </cell>
          <cell r="N778">
            <v>0</v>
          </cell>
        </row>
        <row r="779">
          <cell r="J779" t="str">
            <v>8-0-10-046</v>
          </cell>
          <cell r="K779">
            <v>0</v>
          </cell>
          <cell r="L779">
            <v>0</v>
          </cell>
          <cell r="M779">
            <v>0</v>
          </cell>
          <cell r="N779">
            <v>0</v>
          </cell>
        </row>
        <row r="780">
          <cell r="J780" t="str">
            <v>8-0-10-048</v>
          </cell>
          <cell r="K780">
            <v>0</v>
          </cell>
          <cell r="L780">
            <v>0</v>
          </cell>
          <cell r="M780">
            <v>0</v>
          </cell>
          <cell r="N780">
            <v>0</v>
          </cell>
        </row>
        <row r="781">
          <cell r="J781" t="str">
            <v>8-0-10-050</v>
          </cell>
          <cell r="K781">
            <v>0</v>
          </cell>
          <cell r="L781">
            <v>0</v>
          </cell>
          <cell r="M781">
            <v>0</v>
          </cell>
          <cell r="N781">
            <v>0</v>
          </cell>
        </row>
        <row r="793">
          <cell r="K793" t="str">
            <v>소나무</v>
          </cell>
          <cell r="L793" t="str">
            <v>신갈외</v>
          </cell>
          <cell r="M793" t="str">
            <v>x</v>
          </cell>
          <cell r="N793" t="str">
            <v>x</v>
          </cell>
        </row>
        <row r="794">
          <cell r="J794" t="str">
            <v>8-0-10-08</v>
          </cell>
          <cell r="K794">
            <v>0</v>
          </cell>
          <cell r="L794">
            <v>0</v>
          </cell>
          <cell r="M794">
            <v>0</v>
          </cell>
          <cell r="N794">
            <v>0</v>
          </cell>
        </row>
        <row r="795">
          <cell r="J795" t="str">
            <v>8-0-10-010</v>
          </cell>
          <cell r="K795">
            <v>0</v>
          </cell>
          <cell r="L795">
            <v>0</v>
          </cell>
          <cell r="M795">
            <v>0</v>
          </cell>
          <cell r="N795">
            <v>0</v>
          </cell>
        </row>
        <row r="796">
          <cell r="J796" t="str">
            <v>8-0-10-012</v>
          </cell>
          <cell r="K796">
            <v>0</v>
          </cell>
          <cell r="L796">
            <v>0</v>
          </cell>
          <cell r="M796">
            <v>0</v>
          </cell>
          <cell r="N796">
            <v>0</v>
          </cell>
        </row>
        <row r="797">
          <cell r="J797" t="str">
            <v>8-0-10-014</v>
          </cell>
          <cell r="K797">
            <v>0</v>
          </cell>
          <cell r="L797">
            <v>0</v>
          </cell>
          <cell r="M797">
            <v>0</v>
          </cell>
          <cell r="N797">
            <v>0</v>
          </cell>
        </row>
        <row r="798">
          <cell r="J798" t="str">
            <v>8-0-10-016</v>
          </cell>
          <cell r="K798">
            <v>0</v>
          </cell>
          <cell r="L798">
            <v>1</v>
          </cell>
          <cell r="M798">
            <v>0</v>
          </cell>
          <cell r="N798">
            <v>0</v>
          </cell>
        </row>
        <row r="799">
          <cell r="J799" t="str">
            <v>8-0-10-018</v>
          </cell>
          <cell r="K799">
            <v>0</v>
          </cell>
          <cell r="L799">
            <v>0</v>
          </cell>
          <cell r="M799">
            <v>0</v>
          </cell>
          <cell r="N799">
            <v>0</v>
          </cell>
        </row>
        <row r="800">
          <cell r="J800" t="str">
            <v>8-0-10-020</v>
          </cell>
          <cell r="K800">
            <v>0</v>
          </cell>
          <cell r="L800">
            <v>0</v>
          </cell>
          <cell r="M800">
            <v>0</v>
          </cell>
          <cell r="N800">
            <v>0</v>
          </cell>
        </row>
        <row r="801">
          <cell r="J801" t="str">
            <v>8-0-10-022</v>
          </cell>
          <cell r="K801">
            <v>0</v>
          </cell>
          <cell r="L801">
            <v>0</v>
          </cell>
          <cell r="M801">
            <v>0</v>
          </cell>
          <cell r="N801">
            <v>0</v>
          </cell>
        </row>
        <row r="802">
          <cell r="J802" t="str">
            <v>8-0-10-024</v>
          </cell>
          <cell r="K802">
            <v>0</v>
          </cell>
          <cell r="L802">
            <v>0</v>
          </cell>
          <cell r="M802">
            <v>0</v>
          </cell>
          <cell r="N802">
            <v>0</v>
          </cell>
        </row>
        <row r="803">
          <cell r="J803" t="str">
            <v>8-0-10-026</v>
          </cell>
          <cell r="K803">
            <v>0</v>
          </cell>
          <cell r="L803">
            <v>0</v>
          </cell>
          <cell r="M803">
            <v>0</v>
          </cell>
          <cell r="N803">
            <v>0</v>
          </cell>
        </row>
        <row r="804">
          <cell r="J804" t="str">
            <v>8-0-10-028</v>
          </cell>
          <cell r="K804">
            <v>0</v>
          </cell>
          <cell r="L804">
            <v>0</v>
          </cell>
          <cell r="M804">
            <v>0</v>
          </cell>
          <cell r="N804">
            <v>0</v>
          </cell>
        </row>
        <row r="805">
          <cell r="J805" t="str">
            <v>8-0-10-030</v>
          </cell>
          <cell r="K805">
            <v>0</v>
          </cell>
          <cell r="L805">
            <v>0</v>
          </cell>
          <cell r="M805">
            <v>0</v>
          </cell>
          <cell r="N805">
            <v>0</v>
          </cell>
        </row>
        <row r="806">
          <cell r="J806" t="str">
            <v>8-0-10-032</v>
          </cell>
          <cell r="K806">
            <v>0</v>
          </cell>
          <cell r="L806">
            <v>0</v>
          </cell>
          <cell r="M806">
            <v>0</v>
          </cell>
          <cell r="N806">
            <v>0</v>
          </cell>
        </row>
        <row r="807">
          <cell r="J807" t="str">
            <v>8-0-10-034</v>
          </cell>
          <cell r="K807">
            <v>0</v>
          </cell>
          <cell r="L807">
            <v>0</v>
          </cell>
          <cell r="M807">
            <v>0</v>
          </cell>
          <cell r="N807">
            <v>0</v>
          </cell>
        </row>
        <row r="808">
          <cell r="J808" t="str">
            <v>8-0-10-036</v>
          </cell>
          <cell r="K808">
            <v>0</v>
          </cell>
          <cell r="L808">
            <v>0</v>
          </cell>
          <cell r="M808">
            <v>0</v>
          </cell>
          <cell r="N808">
            <v>0</v>
          </cell>
        </row>
        <row r="809">
          <cell r="J809" t="str">
            <v>8-0-10-038</v>
          </cell>
          <cell r="K809">
            <v>0</v>
          </cell>
          <cell r="L809">
            <v>0</v>
          </cell>
          <cell r="M809">
            <v>0</v>
          </cell>
          <cell r="N809">
            <v>0</v>
          </cell>
        </row>
        <row r="810">
          <cell r="J810" t="str">
            <v>8-0-10-040</v>
          </cell>
          <cell r="K810">
            <v>0</v>
          </cell>
          <cell r="L810">
            <v>0</v>
          </cell>
          <cell r="M810">
            <v>0</v>
          </cell>
          <cell r="N810">
            <v>0</v>
          </cell>
        </row>
        <row r="811">
          <cell r="J811" t="str">
            <v>8-0-10-042</v>
          </cell>
          <cell r="K811">
            <v>0</v>
          </cell>
          <cell r="L811">
            <v>0</v>
          </cell>
          <cell r="M811">
            <v>0</v>
          </cell>
          <cell r="N811">
            <v>0</v>
          </cell>
        </row>
        <row r="812">
          <cell r="J812" t="str">
            <v>8-0-10-044</v>
          </cell>
          <cell r="K812">
            <v>0</v>
          </cell>
          <cell r="L812">
            <v>0</v>
          </cell>
          <cell r="M812">
            <v>0</v>
          </cell>
          <cell r="N812">
            <v>0</v>
          </cell>
        </row>
        <row r="813">
          <cell r="J813" t="str">
            <v>8-0-10-046</v>
          </cell>
          <cell r="K813">
            <v>1</v>
          </cell>
          <cell r="L813">
            <v>0</v>
          </cell>
          <cell r="M813">
            <v>0</v>
          </cell>
          <cell r="N813">
            <v>0</v>
          </cell>
        </row>
        <row r="814">
          <cell r="J814" t="str">
            <v>8-0-10-048</v>
          </cell>
          <cell r="K814">
            <v>1</v>
          </cell>
          <cell r="L814">
            <v>0</v>
          </cell>
          <cell r="M814">
            <v>0</v>
          </cell>
          <cell r="N814">
            <v>0</v>
          </cell>
        </row>
        <row r="815">
          <cell r="J815" t="str">
            <v>8-0-10-050</v>
          </cell>
          <cell r="K815">
            <v>0</v>
          </cell>
          <cell r="L815">
            <v>0</v>
          </cell>
          <cell r="M815">
            <v>0</v>
          </cell>
          <cell r="N815">
            <v>0</v>
          </cell>
        </row>
        <row r="827">
          <cell r="K827" t="str">
            <v>낙엽송</v>
          </cell>
          <cell r="L827" t="str">
            <v>신갈외</v>
          </cell>
          <cell r="M827" t="str">
            <v>x</v>
          </cell>
          <cell r="N827" t="str">
            <v>x</v>
          </cell>
        </row>
        <row r="828">
          <cell r="J828" t="str">
            <v>8-0-10-08</v>
          </cell>
          <cell r="K828">
            <v>0</v>
          </cell>
          <cell r="L828">
            <v>0</v>
          </cell>
          <cell r="M828">
            <v>0</v>
          </cell>
          <cell r="N828">
            <v>0</v>
          </cell>
        </row>
        <row r="829">
          <cell r="J829" t="str">
            <v>8-0-10-010</v>
          </cell>
          <cell r="K829">
            <v>0</v>
          </cell>
          <cell r="L829">
            <v>0</v>
          </cell>
          <cell r="M829">
            <v>0</v>
          </cell>
          <cell r="N829">
            <v>0</v>
          </cell>
        </row>
        <row r="830">
          <cell r="J830" t="str">
            <v>8-0-10-012</v>
          </cell>
          <cell r="K830">
            <v>0</v>
          </cell>
          <cell r="L830">
            <v>1</v>
          </cell>
          <cell r="M830">
            <v>0</v>
          </cell>
          <cell r="N830">
            <v>0</v>
          </cell>
        </row>
        <row r="831">
          <cell r="J831" t="str">
            <v>8-0-10-014</v>
          </cell>
          <cell r="K831">
            <v>0</v>
          </cell>
          <cell r="L831">
            <v>0</v>
          </cell>
          <cell r="M831">
            <v>0</v>
          </cell>
          <cell r="N831">
            <v>0</v>
          </cell>
        </row>
        <row r="832">
          <cell r="J832" t="str">
            <v>8-0-10-016</v>
          </cell>
          <cell r="K832">
            <v>0</v>
          </cell>
          <cell r="L832">
            <v>0</v>
          </cell>
          <cell r="M832">
            <v>0</v>
          </cell>
          <cell r="N832">
            <v>0</v>
          </cell>
        </row>
        <row r="833">
          <cell r="J833" t="str">
            <v>8-0-10-018</v>
          </cell>
          <cell r="K833">
            <v>0</v>
          </cell>
          <cell r="L833">
            <v>0</v>
          </cell>
          <cell r="M833">
            <v>0</v>
          </cell>
          <cell r="N833">
            <v>0</v>
          </cell>
        </row>
        <row r="834">
          <cell r="J834" t="str">
            <v>8-0-10-020</v>
          </cell>
          <cell r="K834">
            <v>0</v>
          </cell>
          <cell r="L834">
            <v>0</v>
          </cell>
          <cell r="M834">
            <v>0</v>
          </cell>
          <cell r="N834">
            <v>0</v>
          </cell>
        </row>
        <row r="835">
          <cell r="J835" t="str">
            <v>8-0-10-022</v>
          </cell>
          <cell r="K835">
            <v>0</v>
          </cell>
          <cell r="L835">
            <v>0</v>
          </cell>
          <cell r="M835">
            <v>0</v>
          </cell>
          <cell r="N835">
            <v>0</v>
          </cell>
        </row>
        <row r="836">
          <cell r="J836" t="str">
            <v>8-0-10-024</v>
          </cell>
          <cell r="K836">
            <v>0</v>
          </cell>
          <cell r="L836">
            <v>0</v>
          </cell>
          <cell r="M836">
            <v>0</v>
          </cell>
          <cell r="N836">
            <v>0</v>
          </cell>
        </row>
        <row r="837">
          <cell r="J837" t="str">
            <v>8-0-10-026</v>
          </cell>
          <cell r="K837">
            <v>1</v>
          </cell>
          <cell r="L837">
            <v>0</v>
          </cell>
          <cell r="M837">
            <v>0</v>
          </cell>
          <cell r="N837">
            <v>0</v>
          </cell>
        </row>
        <row r="838">
          <cell r="J838" t="str">
            <v>8-0-10-028</v>
          </cell>
          <cell r="K838">
            <v>0</v>
          </cell>
          <cell r="L838">
            <v>0</v>
          </cell>
          <cell r="M838">
            <v>0</v>
          </cell>
          <cell r="N838">
            <v>0</v>
          </cell>
        </row>
        <row r="839">
          <cell r="J839" t="str">
            <v>8-0-10-030</v>
          </cell>
          <cell r="K839">
            <v>0</v>
          </cell>
          <cell r="L839">
            <v>0</v>
          </cell>
          <cell r="M839">
            <v>0</v>
          </cell>
          <cell r="N839">
            <v>0</v>
          </cell>
        </row>
        <row r="840">
          <cell r="J840" t="str">
            <v>8-0-10-032</v>
          </cell>
          <cell r="K840">
            <v>0</v>
          </cell>
          <cell r="L840">
            <v>0</v>
          </cell>
          <cell r="M840">
            <v>0</v>
          </cell>
          <cell r="N840">
            <v>0</v>
          </cell>
        </row>
        <row r="841">
          <cell r="J841" t="str">
            <v>8-0-10-034</v>
          </cell>
          <cell r="K841">
            <v>1</v>
          </cell>
          <cell r="L841">
            <v>0</v>
          </cell>
          <cell r="M841">
            <v>0</v>
          </cell>
          <cell r="N841">
            <v>0</v>
          </cell>
        </row>
        <row r="842">
          <cell r="J842" t="str">
            <v>8-0-10-036</v>
          </cell>
          <cell r="K842">
            <v>0</v>
          </cell>
          <cell r="L842">
            <v>0</v>
          </cell>
          <cell r="M842">
            <v>0</v>
          </cell>
          <cell r="N842">
            <v>0</v>
          </cell>
        </row>
        <row r="843">
          <cell r="J843" t="str">
            <v>8-0-10-038</v>
          </cell>
          <cell r="K843">
            <v>0</v>
          </cell>
          <cell r="L843">
            <v>0</v>
          </cell>
          <cell r="M843">
            <v>0</v>
          </cell>
          <cell r="N843">
            <v>0</v>
          </cell>
        </row>
        <row r="844">
          <cell r="J844" t="str">
            <v>8-0-10-040</v>
          </cell>
          <cell r="K844">
            <v>0</v>
          </cell>
          <cell r="L844">
            <v>0</v>
          </cell>
          <cell r="M844">
            <v>0</v>
          </cell>
          <cell r="N844">
            <v>0</v>
          </cell>
        </row>
        <row r="845">
          <cell r="J845" t="str">
            <v>8-0-10-042</v>
          </cell>
          <cell r="K845">
            <v>0</v>
          </cell>
          <cell r="L845">
            <v>0</v>
          </cell>
          <cell r="M845">
            <v>0</v>
          </cell>
          <cell r="N845">
            <v>0</v>
          </cell>
        </row>
        <row r="846">
          <cell r="J846" t="str">
            <v>8-0-10-044</v>
          </cell>
          <cell r="K846">
            <v>0</v>
          </cell>
          <cell r="L846">
            <v>0</v>
          </cell>
          <cell r="M846">
            <v>0</v>
          </cell>
          <cell r="N846">
            <v>0</v>
          </cell>
        </row>
        <row r="847">
          <cell r="J847" t="str">
            <v>8-0-10-046</v>
          </cell>
          <cell r="K847">
            <v>0</v>
          </cell>
          <cell r="L847">
            <v>0</v>
          </cell>
          <cell r="M847">
            <v>0</v>
          </cell>
          <cell r="N847">
            <v>0</v>
          </cell>
        </row>
        <row r="848">
          <cell r="J848" t="str">
            <v>8-0-10-048</v>
          </cell>
          <cell r="K848">
            <v>0</v>
          </cell>
          <cell r="L848">
            <v>0</v>
          </cell>
          <cell r="M848">
            <v>0</v>
          </cell>
          <cell r="N848">
            <v>0</v>
          </cell>
        </row>
        <row r="849">
          <cell r="J849" t="str">
            <v>8-0-10-050</v>
          </cell>
          <cell r="K849">
            <v>0</v>
          </cell>
          <cell r="L849">
            <v>0</v>
          </cell>
          <cell r="M849">
            <v>0</v>
          </cell>
          <cell r="N849">
            <v>0</v>
          </cell>
        </row>
        <row r="861">
          <cell r="K861" t="str">
            <v>낙엽송</v>
          </cell>
          <cell r="L861" t="str">
            <v>신갈외</v>
          </cell>
          <cell r="M861" t="str">
            <v>x</v>
          </cell>
          <cell r="N861" t="str">
            <v>x</v>
          </cell>
        </row>
        <row r="862">
          <cell r="J862" t="str">
            <v>8-0-10-08</v>
          </cell>
          <cell r="K862">
            <v>0</v>
          </cell>
          <cell r="L862">
            <v>0</v>
          </cell>
          <cell r="M862">
            <v>0</v>
          </cell>
          <cell r="N862">
            <v>0</v>
          </cell>
        </row>
        <row r="863">
          <cell r="J863" t="str">
            <v>8-0-10-010</v>
          </cell>
          <cell r="K863">
            <v>0</v>
          </cell>
          <cell r="L863">
            <v>0</v>
          </cell>
          <cell r="M863">
            <v>0</v>
          </cell>
          <cell r="N863">
            <v>0</v>
          </cell>
        </row>
        <row r="864">
          <cell r="J864" t="str">
            <v>8-0-10-012</v>
          </cell>
          <cell r="K864">
            <v>0</v>
          </cell>
          <cell r="L864">
            <v>0</v>
          </cell>
          <cell r="M864">
            <v>0</v>
          </cell>
          <cell r="N864">
            <v>0</v>
          </cell>
        </row>
        <row r="865">
          <cell r="J865" t="str">
            <v>8-0-10-014</v>
          </cell>
          <cell r="K865">
            <v>0</v>
          </cell>
          <cell r="L865">
            <v>0</v>
          </cell>
          <cell r="M865">
            <v>0</v>
          </cell>
          <cell r="N865">
            <v>0</v>
          </cell>
        </row>
        <row r="866">
          <cell r="J866" t="str">
            <v>8-0-10-016</v>
          </cell>
          <cell r="K866">
            <v>0</v>
          </cell>
          <cell r="L866">
            <v>0</v>
          </cell>
          <cell r="M866">
            <v>0</v>
          </cell>
          <cell r="N866">
            <v>0</v>
          </cell>
        </row>
        <row r="867">
          <cell r="J867" t="str">
            <v>8-0-10-018</v>
          </cell>
          <cell r="K867">
            <v>0</v>
          </cell>
          <cell r="L867">
            <v>1</v>
          </cell>
          <cell r="M867">
            <v>0</v>
          </cell>
          <cell r="N867">
            <v>0</v>
          </cell>
        </row>
        <row r="868">
          <cell r="J868" t="str">
            <v>8-0-10-020</v>
          </cell>
          <cell r="K868">
            <v>0</v>
          </cell>
          <cell r="L868">
            <v>0</v>
          </cell>
          <cell r="M868">
            <v>0</v>
          </cell>
          <cell r="N868">
            <v>0</v>
          </cell>
        </row>
        <row r="869">
          <cell r="J869" t="str">
            <v>8-0-10-022</v>
          </cell>
          <cell r="K869">
            <v>1</v>
          </cell>
          <cell r="L869">
            <v>0</v>
          </cell>
          <cell r="M869">
            <v>0</v>
          </cell>
          <cell r="N869">
            <v>0</v>
          </cell>
        </row>
        <row r="870">
          <cell r="J870" t="str">
            <v>8-0-10-024</v>
          </cell>
          <cell r="K870">
            <v>0</v>
          </cell>
          <cell r="L870">
            <v>0</v>
          </cell>
          <cell r="M870">
            <v>0</v>
          </cell>
          <cell r="N870">
            <v>0</v>
          </cell>
        </row>
        <row r="871">
          <cell r="J871" t="str">
            <v>8-0-10-026</v>
          </cell>
          <cell r="K871">
            <v>0</v>
          </cell>
          <cell r="L871">
            <v>0</v>
          </cell>
          <cell r="M871">
            <v>0</v>
          </cell>
          <cell r="N871">
            <v>0</v>
          </cell>
        </row>
        <row r="872">
          <cell r="J872" t="str">
            <v>8-0-10-028</v>
          </cell>
          <cell r="K872">
            <v>0</v>
          </cell>
          <cell r="L872">
            <v>0</v>
          </cell>
          <cell r="M872">
            <v>0</v>
          </cell>
          <cell r="N872">
            <v>0</v>
          </cell>
        </row>
        <row r="873">
          <cell r="J873" t="str">
            <v>8-0-10-030</v>
          </cell>
          <cell r="K873">
            <v>0</v>
          </cell>
          <cell r="L873">
            <v>0</v>
          </cell>
          <cell r="M873">
            <v>0</v>
          </cell>
          <cell r="N873">
            <v>0</v>
          </cell>
        </row>
        <row r="874">
          <cell r="J874" t="str">
            <v>8-0-10-032</v>
          </cell>
          <cell r="K874">
            <v>1</v>
          </cell>
          <cell r="L874">
            <v>0</v>
          </cell>
          <cell r="M874">
            <v>0</v>
          </cell>
          <cell r="N874">
            <v>0</v>
          </cell>
        </row>
        <row r="875">
          <cell r="J875" t="str">
            <v>8-0-10-034</v>
          </cell>
          <cell r="K875">
            <v>1</v>
          </cell>
          <cell r="L875">
            <v>0</v>
          </cell>
          <cell r="M875">
            <v>0</v>
          </cell>
          <cell r="N875">
            <v>0</v>
          </cell>
        </row>
        <row r="876">
          <cell r="J876" t="str">
            <v>8-0-10-036</v>
          </cell>
          <cell r="K876">
            <v>0</v>
          </cell>
          <cell r="L876">
            <v>0</v>
          </cell>
          <cell r="M876">
            <v>0</v>
          </cell>
          <cell r="N876">
            <v>0</v>
          </cell>
        </row>
        <row r="877">
          <cell r="J877" t="str">
            <v>8-0-10-038</v>
          </cell>
          <cell r="K877">
            <v>0</v>
          </cell>
          <cell r="L877">
            <v>0</v>
          </cell>
          <cell r="M877">
            <v>0</v>
          </cell>
          <cell r="N877">
            <v>0</v>
          </cell>
        </row>
        <row r="878">
          <cell r="J878" t="str">
            <v>8-0-10-040</v>
          </cell>
          <cell r="K878">
            <v>0</v>
          </cell>
          <cell r="L878">
            <v>0</v>
          </cell>
          <cell r="M878">
            <v>0</v>
          </cell>
          <cell r="N878">
            <v>0</v>
          </cell>
        </row>
        <row r="879">
          <cell r="J879" t="str">
            <v>8-0-10-042</v>
          </cell>
          <cell r="K879">
            <v>0</v>
          </cell>
          <cell r="L879">
            <v>0</v>
          </cell>
          <cell r="M879">
            <v>0</v>
          </cell>
          <cell r="N879">
            <v>0</v>
          </cell>
        </row>
        <row r="880">
          <cell r="J880" t="str">
            <v>8-0-10-044</v>
          </cell>
          <cell r="K880">
            <v>0</v>
          </cell>
          <cell r="L880">
            <v>0</v>
          </cell>
          <cell r="M880">
            <v>0</v>
          </cell>
          <cell r="N880">
            <v>0</v>
          </cell>
        </row>
        <row r="881">
          <cell r="J881" t="str">
            <v>8-0-10-046</v>
          </cell>
          <cell r="K881">
            <v>0</v>
          </cell>
          <cell r="L881">
            <v>0</v>
          </cell>
          <cell r="M881">
            <v>0</v>
          </cell>
          <cell r="N881">
            <v>0</v>
          </cell>
        </row>
        <row r="882">
          <cell r="J882" t="str">
            <v>8-0-10-048</v>
          </cell>
          <cell r="K882">
            <v>0</v>
          </cell>
          <cell r="L882">
            <v>0</v>
          </cell>
          <cell r="M882">
            <v>0</v>
          </cell>
          <cell r="N882">
            <v>0</v>
          </cell>
        </row>
        <row r="883">
          <cell r="J883" t="str">
            <v>8-0-10-050</v>
          </cell>
          <cell r="K883">
            <v>0</v>
          </cell>
          <cell r="L883">
            <v>0</v>
          </cell>
          <cell r="M883">
            <v>0</v>
          </cell>
          <cell r="N883">
            <v>0</v>
          </cell>
        </row>
        <row r="895">
          <cell r="K895" t="str">
            <v>낙엽송</v>
          </cell>
          <cell r="L895" t="str">
            <v>x</v>
          </cell>
          <cell r="M895" t="str">
            <v>x</v>
          </cell>
          <cell r="N895" t="str">
            <v>x</v>
          </cell>
        </row>
        <row r="896">
          <cell r="J896" t="str">
            <v>8-0-10-08</v>
          </cell>
          <cell r="K896">
            <v>0</v>
          </cell>
          <cell r="L896">
            <v>0</v>
          </cell>
          <cell r="M896">
            <v>0</v>
          </cell>
          <cell r="N896">
            <v>0</v>
          </cell>
        </row>
        <row r="897">
          <cell r="J897" t="str">
            <v>8-0-10-010</v>
          </cell>
          <cell r="K897">
            <v>0</v>
          </cell>
          <cell r="L897">
            <v>0</v>
          </cell>
          <cell r="M897">
            <v>0</v>
          </cell>
          <cell r="N897">
            <v>0</v>
          </cell>
        </row>
        <row r="898">
          <cell r="J898" t="str">
            <v>8-0-10-012</v>
          </cell>
          <cell r="K898">
            <v>0</v>
          </cell>
          <cell r="L898">
            <v>0</v>
          </cell>
          <cell r="M898">
            <v>0</v>
          </cell>
          <cell r="N898">
            <v>0</v>
          </cell>
        </row>
        <row r="899">
          <cell r="J899" t="str">
            <v>8-0-10-014</v>
          </cell>
          <cell r="K899">
            <v>0</v>
          </cell>
          <cell r="L899">
            <v>0</v>
          </cell>
          <cell r="M899">
            <v>0</v>
          </cell>
          <cell r="N899">
            <v>0</v>
          </cell>
        </row>
        <row r="900">
          <cell r="J900" t="str">
            <v>8-0-10-016</v>
          </cell>
          <cell r="K900">
            <v>0</v>
          </cell>
          <cell r="L900">
            <v>0</v>
          </cell>
          <cell r="M900">
            <v>0</v>
          </cell>
          <cell r="N900">
            <v>0</v>
          </cell>
        </row>
        <row r="901">
          <cell r="J901" t="str">
            <v>8-0-10-018</v>
          </cell>
          <cell r="K901">
            <v>0</v>
          </cell>
          <cell r="L901">
            <v>0</v>
          </cell>
          <cell r="M901">
            <v>0</v>
          </cell>
          <cell r="N901">
            <v>0</v>
          </cell>
        </row>
        <row r="902">
          <cell r="J902" t="str">
            <v>8-0-10-020</v>
          </cell>
          <cell r="K902">
            <v>0</v>
          </cell>
          <cell r="L902">
            <v>0</v>
          </cell>
          <cell r="M902">
            <v>0</v>
          </cell>
          <cell r="N902">
            <v>0</v>
          </cell>
        </row>
        <row r="903">
          <cell r="J903" t="str">
            <v>8-0-10-022</v>
          </cell>
          <cell r="K903">
            <v>0</v>
          </cell>
          <cell r="L903">
            <v>0</v>
          </cell>
          <cell r="M903">
            <v>0</v>
          </cell>
          <cell r="N903">
            <v>0</v>
          </cell>
        </row>
        <row r="904">
          <cell r="J904" t="str">
            <v>8-0-10-024</v>
          </cell>
          <cell r="K904">
            <v>0</v>
          </cell>
          <cell r="L904">
            <v>0</v>
          </cell>
          <cell r="M904">
            <v>0</v>
          </cell>
          <cell r="N904">
            <v>0</v>
          </cell>
        </row>
        <row r="905">
          <cell r="J905" t="str">
            <v>8-0-10-026</v>
          </cell>
          <cell r="K905">
            <v>0</v>
          </cell>
          <cell r="L905">
            <v>0</v>
          </cell>
          <cell r="M905">
            <v>0</v>
          </cell>
          <cell r="N905">
            <v>0</v>
          </cell>
        </row>
        <row r="906">
          <cell r="J906" t="str">
            <v>8-0-10-028</v>
          </cell>
          <cell r="K906">
            <v>0</v>
          </cell>
          <cell r="L906">
            <v>0</v>
          </cell>
          <cell r="M906">
            <v>0</v>
          </cell>
          <cell r="N906">
            <v>0</v>
          </cell>
        </row>
        <row r="907">
          <cell r="J907" t="str">
            <v>8-0-10-030</v>
          </cell>
          <cell r="K907">
            <v>0</v>
          </cell>
          <cell r="L907">
            <v>0</v>
          </cell>
          <cell r="M907">
            <v>0</v>
          </cell>
          <cell r="N907">
            <v>0</v>
          </cell>
        </row>
        <row r="908">
          <cell r="J908" t="str">
            <v>8-0-10-032</v>
          </cell>
          <cell r="K908">
            <v>0</v>
          </cell>
          <cell r="L908">
            <v>0</v>
          </cell>
          <cell r="M908">
            <v>0</v>
          </cell>
          <cell r="N908">
            <v>0</v>
          </cell>
        </row>
        <row r="909">
          <cell r="J909" t="str">
            <v>8-0-10-034</v>
          </cell>
          <cell r="K909">
            <v>0</v>
          </cell>
          <cell r="L909">
            <v>0</v>
          </cell>
          <cell r="M909">
            <v>0</v>
          </cell>
          <cell r="N909">
            <v>0</v>
          </cell>
        </row>
        <row r="910">
          <cell r="J910" t="str">
            <v>8-0-10-036</v>
          </cell>
          <cell r="K910">
            <v>0</v>
          </cell>
          <cell r="L910">
            <v>0</v>
          </cell>
          <cell r="M910">
            <v>0</v>
          </cell>
          <cell r="N910">
            <v>0</v>
          </cell>
        </row>
        <row r="911">
          <cell r="J911" t="str">
            <v>8-0-10-038</v>
          </cell>
          <cell r="K911">
            <v>1</v>
          </cell>
          <cell r="L911">
            <v>0</v>
          </cell>
          <cell r="M911">
            <v>0</v>
          </cell>
          <cell r="N911">
            <v>0</v>
          </cell>
        </row>
        <row r="912">
          <cell r="J912" t="str">
            <v>8-0-10-040</v>
          </cell>
          <cell r="K912">
            <v>1</v>
          </cell>
          <cell r="L912">
            <v>0</v>
          </cell>
          <cell r="M912">
            <v>0</v>
          </cell>
          <cell r="N912">
            <v>0</v>
          </cell>
        </row>
        <row r="913">
          <cell r="J913" t="str">
            <v>8-0-10-042</v>
          </cell>
          <cell r="K913">
            <v>0</v>
          </cell>
          <cell r="L913">
            <v>0</v>
          </cell>
          <cell r="M913">
            <v>0</v>
          </cell>
          <cell r="N913">
            <v>0</v>
          </cell>
        </row>
        <row r="914">
          <cell r="J914" t="str">
            <v>8-0-10-044</v>
          </cell>
          <cell r="K914">
            <v>0</v>
          </cell>
          <cell r="L914">
            <v>0</v>
          </cell>
          <cell r="M914">
            <v>0</v>
          </cell>
          <cell r="N914">
            <v>0</v>
          </cell>
        </row>
        <row r="915">
          <cell r="J915" t="str">
            <v>8-0-10-046</v>
          </cell>
          <cell r="K915">
            <v>0</v>
          </cell>
          <cell r="L915">
            <v>0</v>
          </cell>
          <cell r="M915">
            <v>0</v>
          </cell>
          <cell r="N915">
            <v>0</v>
          </cell>
        </row>
        <row r="916">
          <cell r="J916" t="str">
            <v>8-0-10-048</v>
          </cell>
          <cell r="K916">
            <v>1</v>
          </cell>
          <cell r="L916">
            <v>0</v>
          </cell>
          <cell r="M916">
            <v>0</v>
          </cell>
          <cell r="N916">
            <v>0</v>
          </cell>
        </row>
        <row r="917">
          <cell r="J917" t="str">
            <v>8-0-10-050</v>
          </cell>
          <cell r="K917">
            <v>0</v>
          </cell>
          <cell r="L917">
            <v>0</v>
          </cell>
          <cell r="M917">
            <v>0</v>
          </cell>
          <cell r="N917">
            <v>0</v>
          </cell>
        </row>
        <row r="929">
          <cell r="K929" t="str">
            <v>낙엽송</v>
          </cell>
          <cell r="L929" t="str">
            <v>소나무</v>
          </cell>
          <cell r="M929" t="str">
            <v>신갈외</v>
          </cell>
          <cell r="N929" t="str">
            <v>x</v>
          </cell>
        </row>
        <row r="930">
          <cell r="J930" t="str">
            <v>8-0-10-08</v>
          </cell>
          <cell r="K930">
            <v>0</v>
          </cell>
          <cell r="L930">
            <v>0</v>
          </cell>
          <cell r="M930">
            <v>0</v>
          </cell>
          <cell r="N930">
            <v>0</v>
          </cell>
        </row>
        <row r="931">
          <cell r="J931" t="str">
            <v>8-0-10-010</v>
          </cell>
          <cell r="K931">
            <v>0</v>
          </cell>
          <cell r="L931">
            <v>0</v>
          </cell>
          <cell r="M931">
            <v>0</v>
          </cell>
          <cell r="N931">
            <v>0</v>
          </cell>
        </row>
        <row r="932">
          <cell r="J932" t="str">
            <v>8-0-10-012</v>
          </cell>
          <cell r="K932">
            <v>0</v>
          </cell>
          <cell r="L932">
            <v>0</v>
          </cell>
          <cell r="M932">
            <v>0</v>
          </cell>
          <cell r="N932">
            <v>0</v>
          </cell>
        </row>
        <row r="933">
          <cell r="J933" t="str">
            <v>8-0-10-014</v>
          </cell>
          <cell r="K933">
            <v>0</v>
          </cell>
          <cell r="L933">
            <v>0</v>
          </cell>
          <cell r="M933">
            <v>0</v>
          </cell>
          <cell r="N933">
            <v>0</v>
          </cell>
        </row>
        <row r="934">
          <cell r="J934" t="str">
            <v>8-0-10-016</v>
          </cell>
          <cell r="K934">
            <v>0</v>
          </cell>
          <cell r="L934">
            <v>0</v>
          </cell>
          <cell r="M934">
            <v>0</v>
          </cell>
          <cell r="N934">
            <v>0</v>
          </cell>
        </row>
        <row r="935">
          <cell r="J935" t="str">
            <v>8-0-10-018</v>
          </cell>
          <cell r="K935">
            <v>0</v>
          </cell>
          <cell r="L935">
            <v>0</v>
          </cell>
          <cell r="M935">
            <v>0</v>
          </cell>
          <cell r="N935">
            <v>0</v>
          </cell>
        </row>
        <row r="936">
          <cell r="J936" t="str">
            <v>8-0-10-020</v>
          </cell>
          <cell r="K936">
            <v>0</v>
          </cell>
          <cell r="L936">
            <v>0</v>
          </cell>
          <cell r="M936">
            <v>0</v>
          </cell>
          <cell r="N936">
            <v>0</v>
          </cell>
        </row>
        <row r="937">
          <cell r="J937" t="str">
            <v>8-0-10-022</v>
          </cell>
          <cell r="K937">
            <v>0</v>
          </cell>
          <cell r="L937">
            <v>0</v>
          </cell>
          <cell r="M937">
            <v>0</v>
          </cell>
          <cell r="N937">
            <v>0</v>
          </cell>
        </row>
        <row r="938">
          <cell r="J938" t="str">
            <v>8-0-10-024</v>
          </cell>
          <cell r="K938">
            <v>0</v>
          </cell>
          <cell r="L938">
            <v>0</v>
          </cell>
          <cell r="M938">
            <v>0</v>
          </cell>
          <cell r="N938">
            <v>0</v>
          </cell>
        </row>
        <row r="939">
          <cell r="J939" t="str">
            <v>8-0-10-026</v>
          </cell>
          <cell r="K939">
            <v>0</v>
          </cell>
          <cell r="L939">
            <v>0</v>
          </cell>
          <cell r="M939">
            <v>0</v>
          </cell>
          <cell r="N939">
            <v>0</v>
          </cell>
        </row>
        <row r="940">
          <cell r="J940" t="str">
            <v>8-0-10-028</v>
          </cell>
          <cell r="K940">
            <v>0</v>
          </cell>
          <cell r="L940">
            <v>0</v>
          </cell>
          <cell r="M940">
            <v>0</v>
          </cell>
          <cell r="N940">
            <v>0</v>
          </cell>
        </row>
        <row r="941">
          <cell r="J941" t="str">
            <v>8-0-10-030</v>
          </cell>
          <cell r="K941">
            <v>0</v>
          </cell>
          <cell r="L941">
            <v>0</v>
          </cell>
          <cell r="M941">
            <v>0</v>
          </cell>
          <cell r="N941">
            <v>0</v>
          </cell>
        </row>
        <row r="942">
          <cell r="J942" t="str">
            <v>8-0-10-032</v>
          </cell>
          <cell r="K942">
            <v>0</v>
          </cell>
          <cell r="L942">
            <v>0</v>
          </cell>
          <cell r="M942">
            <v>1</v>
          </cell>
          <cell r="N942">
            <v>0</v>
          </cell>
        </row>
        <row r="943">
          <cell r="J943" t="str">
            <v>8-0-10-034</v>
          </cell>
          <cell r="K943">
            <v>0</v>
          </cell>
          <cell r="L943">
            <v>0</v>
          </cell>
          <cell r="M943">
            <v>0</v>
          </cell>
          <cell r="N943">
            <v>0</v>
          </cell>
        </row>
        <row r="944">
          <cell r="J944" t="str">
            <v>8-0-10-036</v>
          </cell>
          <cell r="K944">
            <v>0</v>
          </cell>
          <cell r="L944">
            <v>0</v>
          </cell>
          <cell r="M944">
            <v>0</v>
          </cell>
          <cell r="N944">
            <v>0</v>
          </cell>
        </row>
        <row r="945">
          <cell r="J945" t="str">
            <v>8-0-10-038</v>
          </cell>
          <cell r="K945">
            <v>0</v>
          </cell>
          <cell r="L945">
            <v>1</v>
          </cell>
          <cell r="M945">
            <v>0</v>
          </cell>
          <cell r="N945">
            <v>0</v>
          </cell>
        </row>
        <row r="946">
          <cell r="J946" t="str">
            <v>8-0-10-040</v>
          </cell>
          <cell r="K946">
            <v>0</v>
          </cell>
          <cell r="L946">
            <v>0</v>
          </cell>
          <cell r="M946">
            <v>0</v>
          </cell>
          <cell r="N946">
            <v>0</v>
          </cell>
        </row>
        <row r="947">
          <cell r="J947" t="str">
            <v>8-0-10-042</v>
          </cell>
          <cell r="K947">
            <v>0</v>
          </cell>
          <cell r="L947">
            <v>0</v>
          </cell>
          <cell r="M947">
            <v>0</v>
          </cell>
          <cell r="N947">
            <v>0</v>
          </cell>
        </row>
        <row r="948">
          <cell r="J948" t="str">
            <v>8-0-10-044</v>
          </cell>
          <cell r="K948">
            <v>0</v>
          </cell>
          <cell r="L948">
            <v>0</v>
          </cell>
          <cell r="M948">
            <v>0</v>
          </cell>
          <cell r="N948">
            <v>0</v>
          </cell>
        </row>
        <row r="949">
          <cell r="J949" t="str">
            <v>8-0-10-046</v>
          </cell>
          <cell r="K949">
            <v>1</v>
          </cell>
          <cell r="L949">
            <v>0</v>
          </cell>
          <cell r="M949">
            <v>0</v>
          </cell>
          <cell r="N949">
            <v>0</v>
          </cell>
        </row>
        <row r="950">
          <cell r="J950" t="str">
            <v>8-0-10-048</v>
          </cell>
          <cell r="K950">
            <v>0</v>
          </cell>
          <cell r="L950">
            <v>0</v>
          </cell>
          <cell r="M950">
            <v>0</v>
          </cell>
          <cell r="N950">
            <v>0</v>
          </cell>
        </row>
        <row r="951">
          <cell r="J951" t="str">
            <v>8-0-10-050</v>
          </cell>
          <cell r="K951">
            <v>0</v>
          </cell>
          <cell r="L951">
            <v>0</v>
          </cell>
          <cell r="M951">
            <v>0</v>
          </cell>
          <cell r="N951">
            <v>0</v>
          </cell>
        </row>
        <row r="963">
          <cell r="K963" t="str">
            <v>낙엽송</v>
          </cell>
          <cell r="L963" t="str">
            <v>신갈외</v>
          </cell>
          <cell r="M963" t="str">
            <v>x</v>
          </cell>
          <cell r="N963" t="str">
            <v>x</v>
          </cell>
        </row>
        <row r="964">
          <cell r="J964" t="str">
            <v>8-0-10-08</v>
          </cell>
          <cell r="K964">
            <v>0</v>
          </cell>
          <cell r="L964">
            <v>0</v>
          </cell>
          <cell r="M964">
            <v>0</v>
          </cell>
          <cell r="N964">
            <v>0</v>
          </cell>
        </row>
        <row r="965">
          <cell r="J965" t="str">
            <v>8-0-10-010</v>
          </cell>
          <cell r="K965">
            <v>0</v>
          </cell>
          <cell r="L965">
            <v>0</v>
          </cell>
          <cell r="M965">
            <v>0</v>
          </cell>
          <cell r="N965">
            <v>0</v>
          </cell>
        </row>
        <row r="966">
          <cell r="J966" t="str">
            <v>8-0-10-012</v>
          </cell>
          <cell r="K966">
            <v>0</v>
          </cell>
          <cell r="L966">
            <v>0</v>
          </cell>
          <cell r="M966">
            <v>0</v>
          </cell>
          <cell r="N966">
            <v>0</v>
          </cell>
        </row>
        <row r="967">
          <cell r="J967" t="str">
            <v>8-0-10-014</v>
          </cell>
          <cell r="K967">
            <v>0</v>
          </cell>
          <cell r="L967">
            <v>0</v>
          </cell>
          <cell r="M967">
            <v>0</v>
          </cell>
          <cell r="N967">
            <v>0</v>
          </cell>
        </row>
        <row r="968">
          <cell r="J968" t="str">
            <v>8-0-10-016</v>
          </cell>
          <cell r="K968">
            <v>0</v>
          </cell>
          <cell r="L968">
            <v>0</v>
          </cell>
          <cell r="M968">
            <v>0</v>
          </cell>
          <cell r="N968">
            <v>0</v>
          </cell>
        </row>
        <row r="969">
          <cell r="J969" t="str">
            <v>8-0-10-018</v>
          </cell>
          <cell r="K969">
            <v>0</v>
          </cell>
          <cell r="L969">
            <v>0</v>
          </cell>
          <cell r="M969">
            <v>0</v>
          </cell>
          <cell r="N969">
            <v>0</v>
          </cell>
        </row>
        <row r="970">
          <cell r="J970" t="str">
            <v>8-0-10-020</v>
          </cell>
          <cell r="K970">
            <v>0</v>
          </cell>
          <cell r="L970">
            <v>0</v>
          </cell>
          <cell r="M970">
            <v>0</v>
          </cell>
          <cell r="N970">
            <v>0</v>
          </cell>
        </row>
        <row r="971">
          <cell r="J971" t="str">
            <v>8-0-10-022</v>
          </cell>
          <cell r="K971">
            <v>0</v>
          </cell>
          <cell r="L971">
            <v>0</v>
          </cell>
          <cell r="M971">
            <v>0</v>
          </cell>
          <cell r="N971">
            <v>0</v>
          </cell>
        </row>
        <row r="972">
          <cell r="J972" t="str">
            <v>8-0-10-024</v>
          </cell>
          <cell r="K972">
            <v>0</v>
          </cell>
          <cell r="L972">
            <v>0</v>
          </cell>
          <cell r="M972">
            <v>0</v>
          </cell>
          <cell r="N972">
            <v>0</v>
          </cell>
        </row>
        <row r="973">
          <cell r="J973" t="str">
            <v>8-0-10-026</v>
          </cell>
          <cell r="K973">
            <v>0</v>
          </cell>
          <cell r="L973">
            <v>0</v>
          </cell>
          <cell r="M973">
            <v>0</v>
          </cell>
          <cell r="N973">
            <v>0</v>
          </cell>
        </row>
        <row r="974">
          <cell r="J974" t="str">
            <v>8-0-10-028</v>
          </cell>
          <cell r="K974">
            <v>0</v>
          </cell>
          <cell r="L974">
            <v>0</v>
          </cell>
          <cell r="M974">
            <v>0</v>
          </cell>
          <cell r="N974">
            <v>0</v>
          </cell>
        </row>
        <row r="975">
          <cell r="J975" t="str">
            <v>8-0-10-030</v>
          </cell>
          <cell r="K975">
            <v>0</v>
          </cell>
          <cell r="L975">
            <v>1</v>
          </cell>
          <cell r="M975">
            <v>0</v>
          </cell>
          <cell r="N975">
            <v>0</v>
          </cell>
        </row>
        <row r="976">
          <cell r="J976" t="str">
            <v>8-0-10-032</v>
          </cell>
          <cell r="K976">
            <v>0</v>
          </cell>
          <cell r="L976">
            <v>0</v>
          </cell>
          <cell r="M976">
            <v>0</v>
          </cell>
          <cell r="N976">
            <v>0</v>
          </cell>
        </row>
        <row r="977">
          <cell r="J977" t="str">
            <v>8-0-10-034</v>
          </cell>
          <cell r="K977">
            <v>0</v>
          </cell>
          <cell r="L977">
            <v>0</v>
          </cell>
          <cell r="M977">
            <v>0</v>
          </cell>
          <cell r="N977">
            <v>0</v>
          </cell>
        </row>
        <row r="978">
          <cell r="J978" t="str">
            <v>8-0-10-036</v>
          </cell>
          <cell r="K978">
            <v>0</v>
          </cell>
          <cell r="L978">
            <v>0</v>
          </cell>
          <cell r="M978">
            <v>0</v>
          </cell>
          <cell r="N978">
            <v>0</v>
          </cell>
        </row>
        <row r="979">
          <cell r="J979" t="str">
            <v>8-0-10-038</v>
          </cell>
          <cell r="K979">
            <v>0</v>
          </cell>
          <cell r="L979">
            <v>0</v>
          </cell>
          <cell r="M979">
            <v>0</v>
          </cell>
          <cell r="N979">
            <v>0</v>
          </cell>
        </row>
        <row r="980">
          <cell r="J980" t="str">
            <v>8-0-10-040</v>
          </cell>
          <cell r="K980">
            <v>0</v>
          </cell>
          <cell r="L980">
            <v>0</v>
          </cell>
          <cell r="M980">
            <v>0</v>
          </cell>
          <cell r="N980">
            <v>0</v>
          </cell>
        </row>
        <row r="981">
          <cell r="J981" t="str">
            <v>8-0-10-042</v>
          </cell>
          <cell r="K981">
            <v>0</v>
          </cell>
          <cell r="L981">
            <v>0</v>
          </cell>
          <cell r="M981">
            <v>0</v>
          </cell>
          <cell r="N981">
            <v>0</v>
          </cell>
        </row>
        <row r="982">
          <cell r="J982" t="str">
            <v>8-0-10-044</v>
          </cell>
          <cell r="K982">
            <v>0</v>
          </cell>
          <cell r="L982">
            <v>0</v>
          </cell>
          <cell r="M982">
            <v>0</v>
          </cell>
          <cell r="N982">
            <v>0</v>
          </cell>
        </row>
        <row r="983">
          <cell r="J983" t="str">
            <v>8-0-10-046</v>
          </cell>
          <cell r="K983">
            <v>0</v>
          </cell>
          <cell r="L983">
            <v>0</v>
          </cell>
          <cell r="M983">
            <v>0</v>
          </cell>
          <cell r="N983">
            <v>0</v>
          </cell>
        </row>
        <row r="984">
          <cell r="J984" t="str">
            <v>8-0-10-048</v>
          </cell>
          <cell r="K984">
            <v>0</v>
          </cell>
          <cell r="L984">
            <v>0</v>
          </cell>
          <cell r="M984">
            <v>0</v>
          </cell>
          <cell r="N984">
            <v>0</v>
          </cell>
        </row>
        <row r="985">
          <cell r="J985" t="str">
            <v>8-0-10-050</v>
          </cell>
          <cell r="K985">
            <v>1</v>
          </cell>
          <cell r="L985">
            <v>0</v>
          </cell>
          <cell r="M985">
            <v>0</v>
          </cell>
          <cell r="N985">
            <v>0</v>
          </cell>
        </row>
        <row r="997">
          <cell r="K997" t="str">
            <v>굴참</v>
          </cell>
          <cell r="L997" t="str">
            <v>신갈외</v>
          </cell>
          <cell r="M997" t="str">
            <v>x</v>
          </cell>
          <cell r="N997" t="str">
            <v>x</v>
          </cell>
        </row>
        <row r="998">
          <cell r="J998" t="str">
            <v>8-0-10-08</v>
          </cell>
          <cell r="K998">
            <v>0</v>
          </cell>
          <cell r="L998">
            <v>0</v>
          </cell>
          <cell r="M998">
            <v>0</v>
          </cell>
          <cell r="N998">
            <v>0</v>
          </cell>
        </row>
        <row r="999">
          <cell r="J999" t="str">
            <v>8-0-10-010</v>
          </cell>
          <cell r="K999">
            <v>0</v>
          </cell>
          <cell r="L999">
            <v>0</v>
          </cell>
          <cell r="M999">
            <v>0</v>
          </cell>
          <cell r="N999">
            <v>0</v>
          </cell>
        </row>
        <row r="1000">
          <cell r="J1000" t="str">
            <v>8-0-10-012</v>
          </cell>
          <cell r="K1000">
            <v>0</v>
          </cell>
          <cell r="L1000">
            <v>0</v>
          </cell>
          <cell r="M1000">
            <v>0</v>
          </cell>
          <cell r="N1000">
            <v>0</v>
          </cell>
        </row>
        <row r="1001">
          <cell r="J1001" t="str">
            <v>8-0-10-014</v>
          </cell>
          <cell r="K1001">
            <v>0</v>
          </cell>
          <cell r="L1001">
            <v>1</v>
          </cell>
          <cell r="M1001">
            <v>0</v>
          </cell>
          <cell r="N1001">
            <v>0</v>
          </cell>
        </row>
        <row r="1002">
          <cell r="J1002" t="str">
            <v>8-0-10-016</v>
          </cell>
          <cell r="K1002">
            <v>0</v>
          </cell>
          <cell r="L1002">
            <v>0</v>
          </cell>
          <cell r="M1002">
            <v>0</v>
          </cell>
          <cell r="N1002">
            <v>0</v>
          </cell>
        </row>
        <row r="1003">
          <cell r="J1003" t="str">
            <v>8-0-10-018</v>
          </cell>
          <cell r="K1003">
            <v>0</v>
          </cell>
          <cell r="L1003">
            <v>0</v>
          </cell>
          <cell r="M1003">
            <v>0</v>
          </cell>
          <cell r="N1003">
            <v>0</v>
          </cell>
        </row>
        <row r="1004">
          <cell r="J1004" t="str">
            <v>8-0-10-020</v>
          </cell>
          <cell r="K1004">
            <v>0</v>
          </cell>
          <cell r="L1004">
            <v>0</v>
          </cell>
          <cell r="M1004">
            <v>0</v>
          </cell>
          <cell r="N1004">
            <v>0</v>
          </cell>
        </row>
        <row r="1005">
          <cell r="J1005" t="str">
            <v>8-0-10-022</v>
          </cell>
          <cell r="K1005">
            <v>0</v>
          </cell>
          <cell r="L1005">
            <v>0</v>
          </cell>
          <cell r="M1005">
            <v>0</v>
          </cell>
          <cell r="N1005">
            <v>0</v>
          </cell>
        </row>
        <row r="1006">
          <cell r="J1006" t="str">
            <v>8-0-10-024</v>
          </cell>
          <cell r="K1006">
            <v>0</v>
          </cell>
          <cell r="L1006">
            <v>0</v>
          </cell>
          <cell r="M1006">
            <v>0</v>
          </cell>
          <cell r="N1006">
            <v>0</v>
          </cell>
        </row>
        <row r="1007">
          <cell r="J1007" t="str">
            <v>8-0-10-026</v>
          </cell>
          <cell r="K1007">
            <v>0</v>
          </cell>
          <cell r="L1007">
            <v>0</v>
          </cell>
          <cell r="M1007">
            <v>0</v>
          </cell>
          <cell r="N1007">
            <v>0</v>
          </cell>
        </row>
        <row r="1008">
          <cell r="J1008" t="str">
            <v>8-0-10-028</v>
          </cell>
          <cell r="K1008">
            <v>0</v>
          </cell>
          <cell r="L1008">
            <v>0</v>
          </cell>
          <cell r="M1008">
            <v>0</v>
          </cell>
          <cell r="N1008">
            <v>0</v>
          </cell>
        </row>
        <row r="1009">
          <cell r="J1009" t="str">
            <v>8-0-10-030</v>
          </cell>
          <cell r="K1009">
            <v>1</v>
          </cell>
          <cell r="L1009">
            <v>0</v>
          </cell>
          <cell r="M1009">
            <v>0</v>
          </cell>
          <cell r="N1009">
            <v>0</v>
          </cell>
        </row>
        <row r="1010">
          <cell r="J1010" t="str">
            <v>8-0-10-032</v>
          </cell>
          <cell r="K1010">
            <v>0</v>
          </cell>
          <cell r="L1010">
            <v>1</v>
          </cell>
          <cell r="M1010">
            <v>0</v>
          </cell>
          <cell r="N1010">
            <v>0</v>
          </cell>
        </row>
        <row r="1011">
          <cell r="J1011" t="str">
            <v>8-0-10-034</v>
          </cell>
          <cell r="K1011">
            <v>0</v>
          </cell>
          <cell r="L1011">
            <v>0</v>
          </cell>
          <cell r="M1011">
            <v>0</v>
          </cell>
          <cell r="N1011">
            <v>0</v>
          </cell>
        </row>
        <row r="1012">
          <cell r="J1012" t="str">
            <v>8-0-10-036</v>
          </cell>
          <cell r="K1012">
            <v>0</v>
          </cell>
          <cell r="L1012">
            <v>0</v>
          </cell>
          <cell r="M1012">
            <v>0</v>
          </cell>
          <cell r="N1012">
            <v>0</v>
          </cell>
        </row>
        <row r="1013">
          <cell r="J1013" t="str">
            <v>8-0-10-038</v>
          </cell>
          <cell r="K1013">
            <v>0</v>
          </cell>
          <cell r="L1013">
            <v>0</v>
          </cell>
          <cell r="M1013">
            <v>0</v>
          </cell>
          <cell r="N1013">
            <v>0</v>
          </cell>
        </row>
        <row r="1014">
          <cell r="J1014" t="str">
            <v>8-0-10-040</v>
          </cell>
          <cell r="K1014">
            <v>1</v>
          </cell>
          <cell r="L1014">
            <v>0</v>
          </cell>
          <cell r="M1014">
            <v>0</v>
          </cell>
          <cell r="N1014">
            <v>0</v>
          </cell>
        </row>
        <row r="1015">
          <cell r="J1015" t="str">
            <v>8-0-10-042</v>
          </cell>
          <cell r="K1015">
            <v>0</v>
          </cell>
          <cell r="L1015">
            <v>0</v>
          </cell>
          <cell r="M1015">
            <v>0</v>
          </cell>
          <cell r="N1015">
            <v>0</v>
          </cell>
        </row>
        <row r="1016">
          <cell r="J1016" t="str">
            <v>8-0-10-044</v>
          </cell>
          <cell r="K1016">
            <v>0</v>
          </cell>
          <cell r="L1016">
            <v>0</v>
          </cell>
          <cell r="M1016">
            <v>0</v>
          </cell>
          <cell r="N1016">
            <v>0</v>
          </cell>
        </row>
        <row r="1017">
          <cell r="J1017" t="str">
            <v>8-0-10-046</v>
          </cell>
          <cell r="K1017">
            <v>0</v>
          </cell>
          <cell r="L1017">
            <v>0</v>
          </cell>
          <cell r="M1017">
            <v>0</v>
          </cell>
          <cell r="N1017">
            <v>0</v>
          </cell>
        </row>
        <row r="1018">
          <cell r="J1018" t="str">
            <v>8-0-10-048</v>
          </cell>
          <cell r="K1018">
            <v>0</v>
          </cell>
          <cell r="L1018">
            <v>0</v>
          </cell>
          <cell r="M1018">
            <v>0</v>
          </cell>
          <cell r="N1018">
            <v>0</v>
          </cell>
        </row>
        <row r="1019">
          <cell r="J1019" t="str">
            <v>8-0-10-050</v>
          </cell>
          <cell r="K1019">
            <v>0</v>
          </cell>
          <cell r="L1019">
            <v>0</v>
          </cell>
          <cell r="M1019">
            <v>0</v>
          </cell>
          <cell r="N1019">
            <v>0</v>
          </cell>
        </row>
        <row r="1031">
          <cell r="K1031" t="str">
            <v>소나무</v>
          </cell>
          <cell r="L1031" t="str">
            <v>x</v>
          </cell>
          <cell r="M1031" t="str">
            <v>x</v>
          </cell>
          <cell r="N1031" t="str">
            <v>x</v>
          </cell>
        </row>
        <row r="1032">
          <cell r="J1032" t="str">
            <v>38-0-2-38</v>
          </cell>
          <cell r="K1032">
            <v>0</v>
          </cell>
          <cell r="L1032">
            <v>0</v>
          </cell>
          <cell r="M1032">
            <v>0</v>
          </cell>
          <cell r="N1032">
            <v>0</v>
          </cell>
        </row>
        <row r="1033">
          <cell r="J1033" t="str">
            <v>38-0-2-310</v>
          </cell>
          <cell r="K1033">
            <v>0</v>
          </cell>
          <cell r="L1033">
            <v>0</v>
          </cell>
          <cell r="M1033">
            <v>0</v>
          </cell>
          <cell r="N1033">
            <v>0</v>
          </cell>
        </row>
        <row r="1034">
          <cell r="J1034" t="str">
            <v>38-0-2-312</v>
          </cell>
          <cell r="K1034">
            <v>0</v>
          </cell>
          <cell r="L1034">
            <v>0</v>
          </cell>
          <cell r="M1034">
            <v>0</v>
          </cell>
          <cell r="N1034">
            <v>0</v>
          </cell>
        </row>
        <row r="1035">
          <cell r="J1035" t="str">
            <v>38-0-2-314</v>
          </cell>
          <cell r="K1035">
            <v>0</v>
          </cell>
          <cell r="L1035">
            <v>0</v>
          </cell>
          <cell r="M1035">
            <v>0</v>
          </cell>
          <cell r="N1035">
            <v>0</v>
          </cell>
        </row>
        <row r="1036">
          <cell r="J1036" t="str">
            <v>38-0-2-316</v>
          </cell>
          <cell r="K1036">
            <v>0</v>
          </cell>
          <cell r="L1036">
            <v>0</v>
          </cell>
          <cell r="M1036">
            <v>0</v>
          </cell>
          <cell r="N1036">
            <v>0</v>
          </cell>
        </row>
        <row r="1037">
          <cell r="J1037" t="str">
            <v>38-0-2-318</v>
          </cell>
          <cell r="K1037">
            <v>0</v>
          </cell>
          <cell r="L1037">
            <v>0</v>
          </cell>
          <cell r="M1037">
            <v>0</v>
          </cell>
          <cell r="N1037">
            <v>0</v>
          </cell>
        </row>
        <row r="1038">
          <cell r="J1038" t="str">
            <v>38-0-2-320</v>
          </cell>
          <cell r="K1038">
            <v>0</v>
          </cell>
          <cell r="L1038">
            <v>0</v>
          </cell>
          <cell r="M1038">
            <v>0</v>
          </cell>
          <cell r="N1038">
            <v>0</v>
          </cell>
        </row>
        <row r="1039">
          <cell r="J1039" t="str">
            <v>38-0-2-322</v>
          </cell>
          <cell r="K1039">
            <v>0</v>
          </cell>
          <cell r="L1039">
            <v>0</v>
          </cell>
          <cell r="M1039">
            <v>0</v>
          </cell>
          <cell r="N1039">
            <v>0</v>
          </cell>
        </row>
        <row r="1040">
          <cell r="J1040" t="str">
            <v>38-0-2-324</v>
          </cell>
          <cell r="K1040">
            <v>0</v>
          </cell>
          <cell r="L1040">
            <v>0</v>
          </cell>
          <cell r="M1040">
            <v>0</v>
          </cell>
          <cell r="N1040">
            <v>0</v>
          </cell>
        </row>
        <row r="1041">
          <cell r="J1041" t="str">
            <v>38-0-2-326</v>
          </cell>
          <cell r="K1041">
            <v>0</v>
          </cell>
          <cell r="L1041">
            <v>0</v>
          </cell>
          <cell r="M1041">
            <v>0</v>
          </cell>
          <cell r="N1041">
            <v>0</v>
          </cell>
        </row>
        <row r="1042">
          <cell r="J1042" t="str">
            <v>38-0-2-328</v>
          </cell>
          <cell r="K1042">
            <v>0</v>
          </cell>
          <cell r="L1042">
            <v>0</v>
          </cell>
          <cell r="M1042">
            <v>0</v>
          </cell>
          <cell r="N1042">
            <v>0</v>
          </cell>
        </row>
        <row r="1043">
          <cell r="J1043" t="str">
            <v>38-0-2-330</v>
          </cell>
          <cell r="K1043">
            <v>1</v>
          </cell>
          <cell r="L1043">
            <v>0</v>
          </cell>
          <cell r="M1043">
            <v>0</v>
          </cell>
          <cell r="N1043">
            <v>0</v>
          </cell>
        </row>
        <row r="1044">
          <cell r="J1044" t="str">
            <v>38-0-2-332</v>
          </cell>
          <cell r="K1044">
            <v>0</v>
          </cell>
          <cell r="L1044">
            <v>0</v>
          </cell>
          <cell r="M1044">
            <v>0</v>
          </cell>
          <cell r="N1044">
            <v>0</v>
          </cell>
        </row>
        <row r="1045">
          <cell r="J1045" t="str">
            <v>38-0-2-334</v>
          </cell>
          <cell r="K1045">
            <v>0</v>
          </cell>
          <cell r="L1045">
            <v>0</v>
          </cell>
          <cell r="M1045">
            <v>0</v>
          </cell>
          <cell r="N1045">
            <v>0</v>
          </cell>
        </row>
        <row r="1046">
          <cell r="J1046" t="str">
            <v>38-0-2-336</v>
          </cell>
          <cell r="K1046">
            <v>1</v>
          </cell>
          <cell r="L1046">
            <v>0</v>
          </cell>
          <cell r="M1046">
            <v>0</v>
          </cell>
          <cell r="N1046">
            <v>0</v>
          </cell>
        </row>
        <row r="1047">
          <cell r="J1047" t="str">
            <v>38-0-2-338</v>
          </cell>
          <cell r="K1047">
            <v>0</v>
          </cell>
          <cell r="L1047">
            <v>0</v>
          </cell>
          <cell r="M1047">
            <v>0</v>
          </cell>
          <cell r="N1047">
            <v>0</v>
          </cell>
        </row>
        <row r="1048">
          <cell r="J1048" t="str">
            <v>38-0-2-340</v>
          </cell>
          <cell r="K1048">
            <v>1</v>
          </cell>
          <cell r="L1048">
            <v>0</v>
          </cell>
          <cell r="M1048">
            <v>0</v>
          </cell>
          <cell r="N1048">
            <v>0</v>
          </cell>
        </row>
        <row r="1049">
          <cell r="J1049" t="str">
            <v>38-0-2-342</v>
          </cell>
          <cell r="K1049">
            <v>0</v>
          </cell>
          <cell r="L1049">
            <v>0</v>
          </cell>
          <cell r="M1049">
            <v>0</v>
          </cell>
          <cell r="N1049">
            <v>0</v>
          </cell>
        </row>
        <row r="1050">
          <cell r="J1050" t="str">
            <v>38-0-2-344</v>
          </cell>
          <cell r="K1050">
            <v>0</v>
          </cell>
          <cell r="L1050">
            <v>0</v>
          </cell>
          <cell r="M1050">
            <v>0</v>
          </cell>
          <cell r="N1050">
            <v>0</v>
          </cell>
        </row>
        <row r="1051">
          <cell r="J1051" t="str">
            <v>38-0-2-346</v>
          </cell>
          <cell r="K1051">
            <v>0</v>
          </cell>
          <cell r="L1051">
            <v>0</v>
          </cell>
          <cell r="M1051">
            <v>0</v>
          </cell>
          <cell r="N1051">
            <v>0</v>
          </cell>
        </row>
        <row r="1052">
          <cell r="J1052" t="str">
            <v>38-0-2-348</v>
          </cell>
          <cell r="K1052">
            <v>0</v>
          </cell>
          <cell r="L1052">
            <v>0</v>
          </cell>
          <cell r="M1052">
            <v>0</v>
          </cell>
          <cell r="N1052">
            <v>0</v>
          </cell>
        </row>
        <row r="1053">
          <cell r="J1053" t="str">
            <v>38-0-2-350</v>
          </cell>
          <cell r="K1053">
            <v>0</v>
          </cell>
          <cell r="L1053">
            <v>0</v>
          </cell>
          <cell r="M1053">
            <v>0</v>
          </cell>
          <cell r="N1053">
            <v>0</v>
          </cell>
        </row>
        <row r="1065">
          <cell r="K1065" t="str">
            <v>소나무</v>
          </cell>
          <cell r="L1065" t="str">
            <v>신갈외</v>
          </cell>
          <cell r="M1065" t="str">
            <v>x</v>
          </cell>
          <cell r="N1065" t="str">
            <v>x</v>
          </cell>
        </row>
        <row r="1066">
          <cell r="J1066" t="str">
            <v>38-0-2-38</v>
          </cell>
          <cell r="K1066">
            <v>0</v>
          </cell>
          <cell r="L1066">
            <v>0</v>
          </cell>
          <cell r="M1066">
            <v>0</v>
          </cell>
          <cell r="N1066">
            <v>0</v>
          </cell>
        </row>
        <row r="1067">
          <cell r="J1067" t="str">
            <v>38-0-2-310</v>
          </cell>
          <cell r="K1067">
            <v>0</v>
          </cell>
          <cell r="L1067">
            <v>0</v>
          </cell>
          <cell r="M1067">
            <v>0</v>
          </cell>
          <cell r="N1067">
            <v>0</v>
          </cell>
        </row>
        <row r="1068">
          <cell r="J1068" t="str">
            <v>38-0-2-312</v>
          </cell>
          <cell r="K1068">
            <v>0</v>
          </cell>
          <cell r="L1068">
            <v>0</v>
          </cell>
          <cell r="M1068">
            <v>0</v>
          </cell>
          <cell r="N1068">
            <v>0</v>
          </cell>
        </row>
        <row r="1069">
          <cell r="J1069" t="str">
            <v>38-0-2-314</v>
          </cell>
          <cell r="K1069">
            <v>0</v>
          </cell>
          <cell r="L1069">
            <v>0</v>
          </cell>
          <cell r="M1069">
            <v>0</v>
          </cell>
          <cell r="N1069">
            <v>0</v>
          </cell>
        </row>
        <row r="1070">
          <cell r="J1070" t="str">
            <v>38-0-2-316</v>
          </cell>
          <cell r="K1070">
            <v>0</v>
          </cell>
          <cell r="L1070">
            <v>1</v>
          </cell>
          <cell r="M1070">
            <v>0</v>
          </cell>
          <cell r="N1070">
            <v>0</v>
          </cell>
        </row>
        <row r="1071">
          <cell r="J1071" t="str">
            <v>38-0-2-318</v>
          </cell>
          <cell r="K1071">
            <v>0</v>
          </cell>
          <cell r="L1071">
            <v>0</v>
          </cell>
          <cell r="M1071">
            <v>0</v>
          </cell>
          <cell r="N1071">
            <v>0</v>
          </cell>
        </row>
        <row r="1072">
          <cell r="J1072" t="str">
            <v>38-0-2-320</v>
          </cell>
          <cell r="K1072">
            <v>0</v>
          </cell>
          <cell r="L1072">
            <v>0</v>
          </cell>
          <cell r="M1072">
            <v>0</v>
          </cell>
          <cell r="N1072">
            <v>0</v>
          </cell>
        </row>
        <row r="1073">
          <cell r="J1073" t="str">
            <v>38-0-2-322</v>
          </cell>
          <cell r="K1073">
            <v>0</v>
          </cell>
          <cell r="L1073">
            <v>0</v>
          </cell>
          <cell r="M1073">
            <v>0</v>
          </cell>
          <cell r="N1073">
            <v>0</v>
          </cell>
        </row>
        <row r="1074">
          <cell r="J1074" t="str">
            <v>38-0-2-324</v>
          </cell>
          <cell r="K1074">
            <v>0</v>
          </cell>
          <cell r="L1074">
            <v>0</v>
          </cell>
          <cell r="M1074">
            <v>0</v>
          </cell>
          <cell r="N1074">
            <v>0</v>
          </cell>
        </row>
        <row r="1075">
          <cell r="J1075" t="str">
            <v>38-0-2-326</v>
          </cell>
          <cell r="K1075">
            <v>0</v>
          </cell>
          <cell r="L1075">
            <v>0</v>
          </cell>
          <cell r="M1075">
            <v>0</v>
          </cell>
          <cell r="N1075">
            <v>0</v>
          </cell>
        </row>
        <row r="1076">
          <cell r="J1076" t="str">
            <v>38-0-2-328</v>
          </cell>
          <cell r="K1076">
            <v>0</v>
          </cell>
          <cell r="L1076">
            <v>0</v>
          </cell>
          <cell r="M1076">
            <v>0</v>
          </cell>
          <cell r="N1076">
            <v>0</v>
          </cell>
        </row>
        <row r="1077">
          <cell r="J1077" t="str">
            <v>38-0-2-330</v>
          </cell>
          <cell r="K1077">
            <v>0</v>
          </cell>
          <cell r="L1077">
            <v>0</v>
          </cell>
          <cell r="M1077">
            <v>0</v>
          </cell>
          <cell r="N1077">
            <v>0</v>
          </cell>
        </row>
        <row r="1078">
          <cell r="J1078" t="str">
            <v>38-0-2-332</v>
          </cell>
          <cell r="K1078">
            <v>0</v>
          </cell>
          <cell r="L1078">
            <v>1</v>
          </cell>
          <cell r="M1078">
            <v>0</v>
          </cell>
          <cell r="N1078">
            <v>0</v>
          </cell>
        </row>
        <row r="1079">
          <cell r="J1079" t="str">
            <v>38-0-2-334</v>
          </cell>
          <cell r="K1079">
            <v>0</v>
          </cell>
          <cell r="L1079">
            <v>0</v>
          </cell>
          <cell r="M1079">
            <v>0</v>
          </cell>
          <cell r="N1079">
            <v>0</v>
          </cell>
        </row>
        <row r="1080">
          <cell r="J1080" t="str">
            <v>38-0-2-336</v>
          </cell>
          <cell r="K1080">
            <v>0</v>
          </cell>
          <cell r="L1080">
            <v>0</v>
          </cell>
          <cell r="M1080">
            <v>0</v>
          </cell>
          <cell r="N1080">
            <v>0</v>
          </cell>
        </row>
        <row r="1081">
          <cell r="J1081" t="str">
            <v>38-0-2-338</v>
          </cell>
          <cell r="K1081">
            <v>0</v>
          </cell>
          <cell r="L1081">
            <v>0</v>
          </cell>
          <cell r="M1081">
            <v>0</v>
          </cell>
          <cell r="N1081">
            <v>0</v>
          </cell>
        </row>
        <row r="1082">
          <cell r="J1082" t="str">
            <v>38-0-2-340</v>
          </cell>
          <cell r="K1082">
            <v>0</v>
          </cell>
          <cell r="L1082">
            <v>1</v>
          </cell>
          <cell r="M1082">
            <v>0</v>
          </cell>
          <cell r="N1082">
            <v>0</v>
          </cell>
        </row>
        <row r="1083">
          <cell r="J1083" t="str">
            <v>38-0-2-342</v>
          </cell>
          <cell r="K1083">
            <v>1</v>
          </cell>
          <cell r="L1083">
            <v>0</v>
          </cell>
          <cell r="M1083">
            <v>0</v>
          </cell>
          <cell r="N1083">
            <v>0</v>
          </cell>
        </row>
        <row r="1084">
          <cell r="J1084" t="str">
            <v>38-0-2-344</v>
          </cell>
          <cell r="K1084">
            <v>0</v>
          </cell>
          <cell r="L1084">
            <v>0</v>
          </cell>
          <cell r="M1084">
            <v>0</v>
          </cell>
          <cell r="N1084">
            <v>0</v>
          </cell>
        </row>
        <row r="1085">
          <cell r="J1085" t="str">
            <v>38-0-2-346</v>
          </cell>
          <cell r="K1085">
            <v>0</v>
          </cell>
          <cell r="L1085">
            <v>0</v>
          </cell>
          <cell r="M1085">
            <v>0</v>
          </cell>
          <cell r="N1085">
            <v>0</v>
          </cell>
        </row>
        <row r="1086">
          <cell r="J1086" t="str">
            <v>38-0-2-348</v>
          </cell>
          <cell r="K1086">
            <v>0</v>
          </cell>
          <cell r="L1086">
            <v>0</v>
          </cell>
          <cell r="M1086">
            <v>0</v>
          </cell>
          <cell r="N1086">
            <v>0</v>
          </cell>
        </row>
        <row r="1087">
          <cell r="J1087" t="str">
            <v>38-0-2-350</v>
          </cell>
          <cell r="K1087">
            <v>0</v>
          </cell>
          <cell r="L1087">
            <v>0</v>
          </cell>
          <cell r="M1087">
            <v>0</v>
          </cell>
          <cell r="N1087">
            <v>0</v>
          </cell>
        </row>
        <row r="1099">
          <cell r="K1099" t="str">
            <v>소나무</v>
          </cell>
          <cell r="L1099" t="str">
            <v>신갈외</v>
          </cell>
          <cell r="M1099" t="str">
            <v>x</v>
          </cell>
          <cell r="N1099" t="str">
            <v>x</v>
          </cell>
        </row>
        <row r="1100">
          <cell r="J1100" t="str">
            <v>57-0-2-38</v>
          </cell>
          <cell r="K1100">
            <v>0</v>
          </cell>
          <cell r="L1100">
            <v>0</v>
          </cell>
          <cell r="M1100">
            <v>0</v>
          </cell>
          <cell r="N1100">
            <v>0</v>
          </cell>
        </row>
        <row r="1101">
          <cell r="J1101" t="str">
            <v>57-0-2-310</v>
          </cell>
          <cell r="K1101">
            <v>0</v>
          </cell>
          <cell r="L1101">
            <v>0</v>
          </cell>
          <cell r="M1101">
            <v>0</v>
          </cell>
          <cell r="N1101">
            <v>0</v>
          </cell>
        </row>
        <row r="1102">
          <cell r="J1102" t="str">
            <v>57-0-2-312</v>
          </cell>
          <cell r="K1102">
            <v>0</v>
          </cell>
          <cell r="L1102">
            <v>0</v>
          </cell>
          <cell r="M1102">
            <v>0</v>
          </cell>
          <cell r="N1102">
            <v>0</v>
          </cell>
        </row>
        <row r="1103">
          <cell r="J1103" t="str">
            <v>57-0-2-314</v>
          </cell>
          <cell r="K1103">
            <v>0</v>
          </cell>
          <cell r="L1103">
            <v>0</v>
          </cell>
          <cell r="M1103">
            <v>0</v>
          </cell>
          <cell r="N1103">
            <v>0</v>
          </cell>
        </row>
        <row r="1104">
          <cell r="J1104" t="str">
            <v>57-0-2-316</v>
          </cell>
          <cell r="K1104">
            <v>0</v>
          </cell>
          <cell r="L1104">
            <v>0</v>
          </cell>
          <cell r="M1104">
            <v>0</v>
          </cell>
          <cell r="N1104">
            <v>0</v>
          </cell>
        </row>
        <row r="1105">
          <cell r="J1105" t="str">
            <v>57-0-2-318</v>
          </cell>
          <cell r="K1105">
            <v>0</v>
          </cell>
          <cell r="L1105">
            <v>0</v>
          </cell>
          <cell r="M1105">
            <v>0</v>
          </cell>
          <cell r="N1105">
            <v>0</v>
          </cell>
        </row>
        <row r="1106">
          <cell r="J1106" t="str">
            <v>57-0-2-320</v>
          </cell>
          <cell r="K1106">
            <v>0</v>
          </cell>
          <cell r="L1106">
            <v>0</v>
          </cell>
          <cell r="M1106">
            <v>0</v>
          </cell>
          <cell r="N1106">
            <v>0</v>
          </cell>
        </row>
        <row r="1107">
          <cell r="J1107" t="str">
            <v>57-0-2-322</v>
          </cell>
          <cell r="K1107">
            <v>0</v>
          </cell>
          <cell r="L1107">
            <v>0</v>
          </cell>
          <cell r="M1107">
            <v>0</v>
          </cell>
          <cell r="N1107">
            <v>0</v>
          </cell>
        </row>
        <row r="1108">
          <cell r="J1108" t="str">
            <v>57-0-2-324</v>
          </cell>
          <cell r="K1108">
            <v>0</v>
          </cell>
          <cell r="L1108">
            <v>0</v>
          </cell>
          <cell r="M1108">
            <v>0</v>
          </cell>
          <cell r="N1108">
            <v>0</v>
          </cell>
        </row>
        <row r="1109">
          <cell r="J1109" t="str">
            <v>57-0-2-326</v>
          </cell>
          <cell r="K1109">
            <v>0</v>
          </cell>
          <cell r="L1109">
            <v>0</v>
          </cell>
          <cell r="M1109">
            <v>0</v>
          </cell>
          <cell r="N1109">
            <v>0</v>
          </cell>
        </row>
        <row r="1110">
          <cell r="J1110" t="str">
            <v>57-0-2-328</v>
          </cell>
          <cell r="K1110">
            <v>0</v>
          </cell>
          <cell r="L1110">
            <v>0</v>
          </cell>
          <cell r="M1110">
            <v>0</v>
          </cell>
          <cell r="N1110">
            <v>0</v>
          </cell>
        </row>
        <row r="1111">
          <cell r="J1111" t="str">
            <v>57-0-2-330</v>
          </cell>
          <cell r="K1111">
            <v>0</v>
          </cell>
          <cell r="L1111">
            <v>0</v>
          </cell>
          <cell r="M1111">
            <v>0</v>
          </cell>
          <cell r="N1111">
            <v>0</v>
          </cell>
        </row>
        <row r="1112">
          <cell r="J1112" t="str">
            <v>57-0-2-332</v>
          </cell>
          <cell r="K1112">
            <v>0</v>
          </cell>
          <cell r="L1112">
            <v>1</v>
          </cell>
          <cell r="M1112">
            <v>0</v>
          </cell>
          <cell r="N1112">
            <v>0</v>
          </cell>
        </row>
        <row r="1113">
          <cell r="J1113" t="str">
            <v>57-0-2-334</v>
          </cell>
          <cell r="K1113">
            <v>0</v>
          </cell>
          <cell r="L1113">
            <v>0</v>
          </cell>
          <cell r="M1113">
            <v>0</v>
          </cell>
          <cell r="N1113">
            <v>0</v>
          </cell>
        </row>
        <row r="1114">
          <cell r="J1114" t="str">
            <v>57-0-2-336</v>
          </cell>
          <cell r="K1114">
            <v>0</v>
          </cell>
          <cell r="L1114">
            <v>0</v>
          </cell>
          <cell r="M1114">
            <v>0</v>
          </cell>
          <cell r="N1114">
            <v>0</v>
          </cell>
        </row>
        <row r="1115">
          <cell r="J1115" t="str">
            <v>57-0-2-338</v>
          </cell>
          <cell r="K1115">
            <v>0</v>
          </cell>
          <cell r="L1115">
            <v>0</v>
          </cell>
          <cell r="M1115">
            <v>0</v>
          </cell>
          <cell r="N1115">
            <v>0</v>
          </cell>
        </row>
        <row r="1116">
          <cell r="J1116" t="str">
            <v>57-0-2-340</v>
          </cell>
          <cell r="K1116">
            <v>0</v>
          </cell>
          <cell r="L1116">
            <v>0</v>
          </cell>
          <cell r="M1116">
            <v>0</v>
          </cell>
          <cell r="N1116">
            <v>0</v>
          </cell>
        </row>
        <row r="1117">
          <cell r="J1117" t="str">
            <v>57-0-2-342</v>
          </cell>
          <cell r="K1117">
            <v>0</v>
          </cell>
          <cell r="L1117">
            <v>0</v>
          </cell>
          <cell r="M1117">
            <v>0</v>
          </cell>
          <cell r="N1117">
            <v>0</v>
          </cell>
        </row>
        <row r="1118">
          <cell r="J1118" t="str">
            <v>57-0-2-344</v>
          </cell>
          <cell r="K1118">
            <v>0</v>
          </cell>
          <cell r="L1118">
            <v>0</v>
          </cell>
          <cell r="M1118">
            <v>0</v>
          </cell>
          <cell r="N1118">
            <v>0</v>
          </cell>
        </row>
        <row r="1119">
          <cell r="J1119" t="str">
            <v>57-0-2-346</v>
          </cell>
          <cell r="K1119">
            <v>1</v>
          </cell>
          <cell r="L1119">
            <v>0</v>
          </cell>
          <cell r="M1119">
            <v>0</v>
          </cell>
          <cell r="N1119">
            <v>0</v>
          </cell>
        </row>
        <row r="1120">
          <cell r="J1120" t="str">
            <v>57-0-2-348</v>
          </cell>
          <cell r="K1120">
            <v>0</v>
          </cell>
          <cell r="L1120">
            <v>0</v>
          </cell>
          <cell r="M1120">
            <v>0</v>
          </cell>
          <cell r="N1120">
            <v>0</v>
          </cell>
        </row>
        <row r="1121">
          <cell r="J1121" t="str">
            <v>57-0-2-350</v>
          </cell>
          <cell r="K1121">
            <v>0</v>
          </cell>
          <cell r="L1121">
            <v>0</v>
          </cell>
          <cell r="M1121">
            <v>0</v>
          </cell>
          <cell r="N1121">
            <v>0</v>
          </cell>
        </row>
        <row r="1133">
          <cell r="K1133" t="str">
            <v>신갈외</v>
          </cell>
          <cell r="L1133" t="str">
            <v>x</v>
          </cell>
          <cell r="M1133" t="str">
            <v>x</v>
          </cell>
          <cell r="N1133" t="str">
            <v>x</v>
          </cell>
        </row>
        <row r="1134">
          <cell r="J1134" t="str">
            <v>57-0-2-38</v>
          </cell>
          <cell r="K1134">
            <v>0</v>
          </cell>
          <cell r="L1134">
            <v>0</v>
          </cell>
          <cell r="M1134">
            <v>0</v>
          </cell>
          <cell r="N1134">
            <v>0</v>
          </cell>
        </row>
        <row r="1135">
          <cell r="J1135" t="str">
            <v>57-0-2-310</v>
          </cell>
          <cell r="K1135">
            <v>0</v>
          </cell>
          <cell r="L1135">
            <v>0</v>
          </cell>
          <cell r="M1135">
            <v>0</v>
          </cell>
          <cell r="N1135">
            <v>0</v>
          </cell>
        </row>
        <row r="1136">
          <cell r="J1136" t="str">
            <v>57-0-2-312</v>
          </cell>
          <cell r="K1136">
            <v>0</v>
          </cell>
          <cell r="L1136">
            <v>0</v>
          </cell>
          <cell r="M1136">
            <v>0</v>
          </cell>
          <cell r="N1136">
            <v>0</v>
          </cell>
        </row>
        <row r="1137">
          <cell r="J1137" t="str">
            <v>57-0-2-314</v>
          </cell>
          <cell r="K1137">
            <v>0</v>
          </cell>
          <cell r="L1137">
            <v>0</v>
          </cell>
          <cell r="M1137">
            <v>0</v>
          </cell>
          <cell r="N1137">
            <v>0</v>
          </cell>
        </row>
        <row r="1138">
          <cell r="J1138" t="str">
            <v>57-0-2-316</v>
          </cell>
          <cell r="K1138">
            <v>0</v>
          </cell>
          <cell r="L1138">
            <v>0</v>
          </cell>
          <cell r="M1138">
            <v>0</v>
          </cell>
          <cell r="N1138">
            <v>0</v>
          </cell>
        </row>
        <row r="1139">
          <cell r="J1139" t="str">
            <v>57-0-2-318</v>
          </cell>
          <cell r="K1139">
            <v>0</v>
          </cell>
          <cell r="L1139">
            <v>0</v>
          </cell>
          <cell r="M1139">
            <v>0</v>
          </cell>
          <cell r="N1139">
            <v>0</v>
          </cell>
        </row>
        <row r="1140">
          <cell r="J1140" t="str">
            <v>57-0-2-320</v>
          </cell>
          <cell r="K1140">
            <v>0</v>
          </cell>
          <cell r="L1140">
            <v>0</v>
          </cell>
          <cell r="M1140">
            <v>0</v>
          </cell>
          <cell r="N1140">
            <v>0</v>
          </cell>
        </row>
        <row r="1141">
          <cell r="J1141" t="str">
            <v>57-0-2-322</v>
          </cell>
          <cell r="K1141">
            <v>0</v>
          </cell>
          <cell r="L1141">
            <v>0</v>
          </cell>
          <cell r="M1141">
            <v>0</v>
          </cell>
          <cell r="N1141">
            <v>0</v>
          </cell>
        </row>
        <row r="1142">
          <cell r="J1142" t="str">
            <v>57-0-2-324</v>
          </cell>
          <cell r="K1142">
            <v>0</v>
          </cell>
          <cell r="L1142">
            <v>0</v>
          </cell>
          <cell r="M1142">
            <v>0</v>
          </cell>
          <cell r="N1142">
            <v>0</v>
          </cell>
        </row>
        <row r="1143">
          <cell r="J1143" t="str">
            <v>57-0-2-326</v>
          </cell>
          <cell r="K1143">
            <v>0</v>
          </cell>
          <cell r="L1143">
            <v>0</v>
          </cell>
          <cell r="M1143">
            <v>0</v>
          </cell>
          <cell r="N1143">
            <v>0</v>
          </cell>
        </row>
        <row r="1144">
          <cell r="J1144" t="str">
            <v>57-0-2-328</v>
          </cell>
          <cell r="K1144">
            <v>0</v>
          </cell>
          <cell r="L1144">
            <v>0</v>
          </cell>
          <cell r="M1144">
            <v>0</v>
          </cell>
          <cell r="N1144">
            <v>0</v>
          </cell>
        </row>
        <row r="1145">
          <cell r="J1145" t="str">
            <v>57-0-2-330</v>
          </cell>
          <cell r="K1145">
            <v>0</v>
          </cell>
          <cell r="L1145">
            <v>0</v>
          </cell>
          <cell r="M1145">
            <v>0</v>
          </cell>
          <cell r="N1145">
            <v>0</v>
          </cell>
        </row>
        <row r="1146">
          <cell r="J1146" t="str">
            <v>57-0-2-332</v>
          </cell>
          <cell r="K1146">
            <v>0</v>
          </cell>
          <cell r="L1146">
            <v>0</v>
          </cell>
          <cell r="M1146">
            <v>0</v>
          </cell>
          <cell r="N1146">
            <v>0</v>
          </cell>
        </row>
        <row r="1147">
          <cell r="J1147" t="str">
            <v>57-0-2-334</v>
          </cell>
          <cell r="K1147">
            <v>1</v>
          </cell>
          <cell r="L1147">
            <v>0</v>
          </cell>
          <cell r="M1147">
            <v>0</v>
          </cell>
          <cell r="N1147">
            <v>0</v>
          </cell>
        </row>
        <row r="1148">
          <cell r="J1148" t="str">
            <v>57-0-2-336</v>
          </cell>
          <cell r="K1148">
            <v>0</v>
          </cell>
          <cell r="L1148">
            <v>0</v>
          </cell>
          <cell r="M1148">
            <v>0</v>
          </cell>
          <cell r="N1148">
            <v>0</v>
          </cell>
        </row>
        <row r="1149">
          <cell r="J1149" t="str">
            <v>57-0-2-338</v>
          </cell>
          <cell r="K1149">
            <v>0</v>
          </cell>
          <cell r="L1149">
            <v>0</v>
          </cell>
          <cell r="M1149">
            <v>0</v>
          </cell>
          <cell r="N1149">
            <v>0</v>
          </cell>
        </row>
        <row r="1150">
          <cell r="J1150" t="str">
            <v>57-0-2-340</v>
          </cell>
          <cell r="K1150">
            <v>0</v>
          </cell>
          <cell r="L1150">
            <v>0</v>
          </cell>
          <cell r="M1150">
            <v>0</v>
          </cell>
          <cell r="N1150">
            <v>0</v>
          </cell>
        </row>
        <row r="1151">
          <cell r="J1151" t="str">
            <v>57-0-2-342</v>
          </cell>
          <cell r="K1151">
            <v>0</v>
          </cell>
          <cell r="L1151">
            <v>0</v>
          </cell>
          <cell r="M1151">
            <v>0</v>
          </cell>
          <cell r="N1151">
            <v>0</v>
          </cell>
        </row>
        <row r="1152">
          <cell r="J1152" t="str">
            <v>57-0-2-344</v>
          </cell>
          <cell r="K1152">
            <v>0</v>
          </cell>
          <cell r="L1152">
            <v>0</v>
          </cell>
          <cell r="M1152">
            <v>0</v>
          </cell>
          <cell r="N1152">
            <v>0</v>
          </cell>
        </row>
        <row r="1153">
          <cell r="J1153" t="str">
            <v>57-0-2-346</v>
          </cell>
          <cell r="K1153">
            <v>0</v>
          </cell>
          <cell r="L1153">
            <v>0</v>
          </cell>
          <cell r="M1153">
            <v>0</v>
          </cell>
          <cell r="N1153">
            <v>0</v>
          </cell>
        </row>
        <row r="1154">
          <cell r="J1154" t="str">
            <v>57-0-2-348</v>
          </cell>
          <cell r="K1154">
            <v>1</v>
          </cell>
          <cell r="L1154">
            <v>0</v>
          </cell>
          <cell r="M1154">
            <v>0</v>
          </cell>
          <cell r="N1154">
            <v>0</v>
          </cell>
        </row>
        <row r="1155">
          <cell r="J1155" t="str">
            <v>57-0-2-350</v>
          </cell>
          <cell r="K1155">
            <v>0</v>
          </cell>
          <cell r="L1155">
            <v>0</v>
          </cell>
          <cell r="M1155">
            <v>0</v>
          </cell>
          <cell r="N1155">
            <v>0</v>
          </cell>
        </row>
        <row r="1167">
          <cell r="K1167" t="str">
            <v>소나무</v>
          </cell>
          <cell r="L1167" t="str">
            <v>x</v>
          </cell>
          <cell r="M1167" t="str">
            <v>x</v>
          </cell>
          <cell r="N1167" t="str">
            <v>x</v>
          </cell>
        </row>
        <row r="1168">
          <cell r="J1168" t="str">
            <v>57-0-2-38</v>
          </cell>
          <cell r="K1168">
            <v>0</v>
          </cell>
          <cell r="L1168">
            <v>0</v>
          </cell>
          <cell r="M1168">
            <v>0</v>
          </cell>
          <cell r="N1168">
            <v>0</v>
          </cell>
        </row>
        <row r="1169">
          <cell r="J1169" t="str">
            <v>57-0-2-310</v>
          </cell>
          <cell r="K1169">
            <v>0</v>
          </cell>
          <cell r="L1169">
            <v>0</v>
          </cell>
          <cell r="M1169">
            <v>0</v>
          </cell>
          <cell r="N1169">
            <v>0</v>
          </cell>
        </row>
        <row r="1170">
          <cell r="J1170" t="str">
            <v>57-0-2-312</v>
          </cell>
          <cell r="K1170">
            <v>0</v>
          </cell>
          <cell r="L1170">
            <v>0</v>
          </cell>
          <cell r="M1170">
            <v>0</v>
          </cell>
          <cell r="N1170">
            <v>0</v>
          </cell>
        </row>
        <row r="1171">
          <cell r="J1171" t="str">
            <v>57-0-2-314</v>
          </cell>
          <cell r="K1171">
            <v>0</v>
          </cell>
          <cell r="L1171">
            <v>0</v>
          </cell>
          <cell r="M1171">
            <v>0</v>
          </cell>
          <cell r="N1171">
            <v>0</v>
          </cell>
        </row>
        <row r="1172">
          <cell r="J1172" t="str">
            <v>57-0-2-316</v>
          </cell>
          <cell r="K1172">
            <v>0</v>
          </cell>
          <cell r="L1172">
            <v>0</v>
          </cell>
          <cell r="M1172">
            <v>0</v>
          </cell>
          <cell r="N1172">
            <v>0</v>
          </cell>
        </row>
        <row r="1173">
          <cell r="J1173" t="str">
            <v>57-0-2-318</v>
          </cell>
          <cell r="K1173">
            <v>0</v>
          </cell>
          <cell r="L1173">
            <v>0</v>
          </cell>
          <cell r="M1173">
            <v>0</v>
          </cell>
          <cell r="N1173">
            <v>0</v>
          </cell>
        </row>
        <row r="1174">
          <cell r="J1174" t="str">
            <v>57-0-2-320</v>
          </cell>
          <cell r="K1174">
            <v>0</v>
          </cell>
          <cell r="L1174">
            <v>0</v>
          </cell>
          <cell r="M1174">
            <v>0</v>
          </cell>
          <cell r="N1174">
            <v>0</v>
          </cell>
        </row>
        <row r="1175">
          <cell r="J1175" t="str">
            <v>57-0-2-322</v>
          </cell>
          <cell r="K1175">
            <v>0</v>
          </cell>
          <cell r="L1175">
            <v>0</v>
          </cell>
          <cell r="M1175">
            <v>0</v>
          </cell>
          <cell r="N1175">
            <v>0</v>
          </cell>
        </row>
        <row r="1176">
          <cell r="J1176" t="str">
            <v>57-0-2-324</v>
          </cell>
          <cell r="K1176">
            <v>0</v>
          </cell>
          <cell r="L1176">
            <v>0</v>
          </cell>
          <cell r="M1176">
            <v>0</v>
          </cell>
          <cell r="N1176">
            <v>0</v>
          </cell>
        </row>
        <row r="1177">
          <cell r="J1177" t="str">
            <v>57-0-2-326</v>
          </cell>
          <cell r="K1177">
            <v>0</v>
          </cell>
          <cell r="L1177">
            <v>0</v>
          </cell>
          <cell r="M1177">
            <v>0</v>
          </cell>
          <cell r="N1177">
            <v>0</v>
          </cell>
        </row>
        <row r="1178">
          <cell r="J1178" t="str">
            <v>57-0-2-328</v>
          </cell>
          <cell r="K1178">
            <v>0</v>
          </cell>
          <cell r="L1178">
            <v>0</v>
          </cell>
          <cell r="M1178">
            <v>0</v>
          </cell>
          <cell r="N1178">
            <v>0</v>
          </cell>
        </row>
        <row r="1179">
          <cell r="J1179" t="str">
            <v>57-0-2-330</v>
          </cell>
          <cell r="K1179">
            <v>0</v>
          </cell>
          <cell r="L1179">
            <v>0</v>
          </cell>
          <cell r="M1179">
            <v>0</v>
          </cell>
          <cell r="N1179">
            <v>0</v>
          </cell>
        </row>
        <row r="1180">
          <cell r="J1180" t="str">
            <v>57-0-2-332</v>
          </cell>
          <cell r="K1180">
            <v>0</v>
          </cell>
          <cell r="L1180">
            <v>0</v>
          </cell>
          <cell r="M1180">
            <v>0</v>
          </cell>
          <cell r="N1180">
            <v>0</v>
          </cell>
        </row>
        <row r="1181">
          <cell r="J1181" t="str">
            <v>57-0-2-334</v>
          </cell>
          <cell r="K1181">
            <v>0</v>
          </cell>
          <cell r="L1181">
            <v>0</v>
          </cell>
          <cell r="M1181">
            <v>0</v>
          </cell>
          <cell r="N1181">
            <v>0</v>
          </cell>
        </row>
        <row r="1182">
          <cell r="J1182" t="str">
            <v>57-0-2-336</v>
          </cell>
          <cell r="K1182">
            <v>0</v>
          </cell>
          <cell r="L1182">
            <v>0</v>
          </cell>
          <cell r="M1182">
            <v>0</v>
          </cell>
          <cell r="N1182">
            <v>0</v>
          </cell>
        </row>
        <row r="1183">
          <cell r="J1183" t="str">
            <v>57-0-2-338</v>
          </cell>
          <cell r="K1183">
            <v>0</v>
          </cell>
          <cell r="L1183">
            <v>0</v>
          </cell>
          <cell r="M1183">
            <v>0</v>
          </cell>
          <cell r="N1183">
            <v>0</v>
          </cell>
        </row>
        <row r="1184">
          <cell r="J1184" t="str">
            <v>57-0-2-340</v>
          </cell>
          <cell r="K1184">
            <v>0</v>
          </cell>
          <cell r="L1184">
            <v>0</v>
          </cell>
          <cell r="M1184">
            <v>0</v>
          </cell>
          <cell r="N1184">
            <v>0</v>
          </cell>
        </row>
        <row r="1185">
          <cell r="J1185" t="str">
            <v>57-0-2-342</v>
          </cell>
          <cell r="K1185">
            <v>0</v>
          </cell>
          <cell r="L1185">
            <v>0</v>
          </cell>
          <cell r="M1185">
            <v>0</v>
          </cell>
          <cell r="N1185">
            <v>0</v>
          </cell>
        </row>
        <row r="1186">
          <cell r="J1186" t="str">
            <v>57-0-2-344</v>
          </cell>
          <cell r="K1186">
            <v>1</v>
          </cell>
          <cell r="L1186">
            <v>0</v>
          </cell>
          <cell r="M1186">
            <v>0</v>
          </cell>
          <cell r="N1186">
            <v>0</v>
          </cell>
        </row>
        <row r="1187">
          <cell r="J1187" t="str">
            <v>57-0-2-346</v>
          </cell>
          <cell r="K1187">
            <v>0</v>
          </cell>
          <cell r="L1187">
            <v>0</v>
          </cell>
          <cell r="M1187">
            <v>0</v>
          </cell>
          <cell r="N1187">
            <v>0</v>
          </cell>
        </row>
        <row r="1188">
          <cell r="J1188" t="str">
            <v>57-0-2-348</v>
          </cell>
          <cell r="K1188">
            <v>0</v>
          </cell>
          <cell r="L1188">
            <v>0</v>
          </cell>
          <cell r="M1188">
            <v>0</v>
          </cell>
          <cell r="N1188">
            <v>0</v>
          </cell>
        </row>
        <row r="1189">
          <cell r="J1189" t="str">
            <v>57-0-2-350</v>
          </cell>
          <cell r="K1189">
            <v>1</v>
          </cell>
          <cell r="L1189">
            <v>0</v>
          </cell>
          <cell r="M1189">
            <v>0</v>
          </cell>
          <cell r="N1189">
            <v>0</v>
          </cell>
        </row>
        <row r="1201">
          <cell r="K1201" t="str">
            <v>굴참</v>
          </cell>
          <cell r="L1201" t="str">
            <v>x</v>
          </cell>
          <cell r="M1201" t="str">
            <v>x</v>
          </cell>
          <cell r="N1201" t="str">
            <v>x</v>
          </cell>
        </row>
        <row r="1202">
          <cell r="J1202" t="str">
            <v>57-0-2-38</v>
          </cell>
          <cell r="K1202">
            <v>0</v>
          </cell>
          <cell r="L1202">
            <v>0</v>
          </cell>
          <cell r="M1202">
            <v>0</v>
          </cell>
          <cell r="N1202">
            <v>0</v>
          </cell>
        </row>
        <row r="1203">
          <cell r="J1203" t="str">
            <v>57-0-2-310</v>
          </cell>
          <cell r="K1203">
            <v>0</v>
          </cell>
          <cell r="L1203">
            <v>0</v>
          </cell>
          <cell r="M1203">
            <v>0</v>
          </cell>
          <cell r="N1203">
            <v>0</v>
          </cell>
        </row>
        <row r="1204">
          <cell r="J1204" t="str">
            <v>57-0-2-312</v>
          </cell>
          <cell r="K1204">
            <v>0</v>
          </cell>
          <cell r="L1204">
            <v>0</v>
          </cell>
          <cell r="M1204">
            <v>0</v>
          </cell>
          <cell r="N1204">
            <v>0</v>
          </cell>
        </row>
        <row r="1205">
          <cell r="J1205" t="str">
            <v>57-0-2-314</v>
          </cell>
          <cell r="K1205">
            <v>0</v>
          </cell>
          <cell r="L1205">
            <v>0</v>
          </cell>
          <cell r="M1205">
            <v>0</v>
          </cell>
          <cell r="N1205">
            <v>0</v>
          </cell>
        </row>
        <row r="1206">
          <cell r="J1206" t="str">
            <v>57-0-2-316</v>
          </cell>
          <cell r="K1206">
            <v>0</v>
          </cell>
          <cell r="L1206">
            <v>0</v>
          </cell>
          <cell r="M1206">
            <v>0</v>
          </cell>
          <cell r="N1206">
            <v>0</v>
          </cell>
        </row>
        <row r="1207">
          <cell r="J1207" t="str">
            <v>57-0-2-318</v>
          </cell>
          <cell r="K1207">
            <v>0</v>
          </cell>
          <cell r="L1207">
            <v>0</v>
          </cell>
          <cell r="M1207">
            <v>0</v>
          </cell>
          <cell r="N1207">
            <v>0</v>
          </cell>
        </row>
        <row r="1208">
          <cell r="J1208" t="str">
            <v>57-0-2-320</v>
          </cell>
          <cell r="K1208">
            <v>0</v>
          </cell>
          <cell r="L1208">
            <v>0</v>
          </cell>
          <cell r="M1208">
            <v>0</v>
          </cell>
          <cell r="N1208">
            <v>0</v>
          </cell>
        </row>
        <row r="1209">
          <cell r="J1209" t="str">
            <v>57-0-2-322</v>
          </cell>
          <cell r="K1209">
            <v>0</v>
          </cell>
          <cell r="L1209">
            <v>0</v>
          </cell>
          <cell r="M1209">
            <v>0</v>
          </cell>
          <cell r="N1209">
            <v>0</v>
          </cell>
        </row>
        <row r="1210">
          <cell r="J1210" t="str">
            <v>57-0-2-324</v>
          </cell>
          <cell r="K1210">
            <v>1</v>
          </cell>
          <cell r="L1210">
            <v>0</v>
          </cell>
          <cell r="M1210">
            <v>0</v>
          </cell>
          <cell r="N1210">
            <v>0</v>
          </cell>
        </row>
        <row r="1211">
          <cell r="J1211" t="str">
            <v>57-0-2-326</v>
          </cell>
          <cell r="K1211">
            <v>2</v>
          </cell>
          <cell r="L1211">
            <v>0</v>
          </cell>
          <cell r="M1211">
            <v>0</v>
          </cell>
          <cell r="N1211">
            <v>0</v>
          </cell>
        </row>
        <row r="1212">
          <cell r="J1212" t="str">
            <v>57-0-2-328</v>
          </cell>
          <cell r="K1212">
            <v>0</v>
          </cell>
          <cell r="L1212">
            <v>0</v>
          </cell>
          <cell r="M1212">
            <v>0</v>
          </cell>
          <cell r="N1212">
            <v>0</v>
          </cell>
        </row>
        <row r="1213">
          <cell r="J1213" t="str">
            <v>57-0-2-330</v>
          </cell>
          <cell r="K1213">
            <v>1</v>
          </cell>
          <cell r="L1213">
            <v>0</v>
          </cell>
          <cell r="M1213">
            <v>0</v>
          </cell>
          <cell r="N1213">
            <v>0</v>
          </cell>
        </row>
        <row r="1214">
          <cell r="J1214" t="str">
            <v>57-0-2-332</v>
          </cell>
          <cell r="K1214">
            <v>0</v>
          </cell>
          <cell r="L1214">
            <v>0</v>
          </cell>
          <cell r="M1214">
            <v>0</v>
          </cell>
          <cell r="N1214">
            <v>0</v>
          </cell>
        </row>
        <row r="1215">
          <cell r="J1215" t="str">
            <v>57-0-2-334</v>
          </cell>
          <cell r="K1215">
            <v>0</v>
          </cell>
          <cell r="L1215">
            <v>0</v>
          </cell>
          <cell r="M1215">
            <v>0</v>
          </cell>
          <cell r="N1215">
            <v>0</v>
          </cell>
        </row>
        <row r="1216">
          <cell r="J1216" t="str">
            <v>57-0-2-336</v>
          </cell>
          <cell r="K1216">
            <v>0</v>
          </cell>
          <cell r="L1216">
            <v>0</v>
          </cell>
          <cell r="M1216">
            <v>0</v>
          </cell>
          <cell r="N1216">
            <v>0</v>
          </cell>
        </row>
        <row r="1217">
          <cell r="J1217" t="str">
            <v>57-0-2-338</v>
          </cell>
          <cell r="K1217">
            <v>0</v>
          </cell>
          <cell r="L1217">
            <v>0</v>
          </cell>
          <cell r="M1217">
            <v>0</v>
          </cell>
          <cell r="N1217">
            <v>0</v>
          </cell>
        </row>
        <row r="1218">
          <cell r="J1218" t="str">
            <v>57-0-2-340</v>
          </cell>
          <cell r="K1218">
            <v>0</v>
          </cell>
          <cell r="L1218">
            <v>0</v>
          </cell>
          <cell r="M1218">
            <v>0</v>
          </cell>
          <cell r="N1218">
            <v>0</v>
          </cell>
        </row>
        <row r="1219">
          <cell r="J1219" t="str">
            <v>57-0-2-342</v>
          </cell>
          <cell r="K1219">
            <v>0</v>
          </cell>
          <cell r="L1219">
            <v>0</v>
          </cell>
          <cell r="M1219">
            <v>0</v>
          </cell>
          <cell r="N1219">
            <v>0</v>
          </cell>
        </row>
        <row r="1220">
          <cell r="J1220" t="str">
            <v>57-0-2-344</v>
          </cell>
          <cell r="K1220">
            <v>0</v>
          </cell>
          <cell r="L1220">
            <v>0</v>
          </cell>
          <cell r="M1220">
            <v>0</v>
          </cell>
          <cell r="N1220">
            <v>0</v>
          </cell>
        </row>
        <row r="1221">
          <cell r="J1221" t="str">
            <v>57-0-2-346</v>
          </cell>
          <cell r="K1221">
            <v>0</v>
          </cell>
          <cell r="L1221">
            <v>0</v>
          </cell>
          <cell r="M1221">
            <v>0</v>
          </cell>
          <cell r="N1221">
            <v>0</v>
          </cell>
        </row>
        <row r="1222">
          <cell r="J1222" t="str">
            <v>57-0-2-348</v>
          </cell>
          <cell r="K1222">
            <v>0</v>
          </cell>
          <cell r="L1222">
            <v>0</v>
          </cell>
          <cell r="M1222">
            <v>0</v>
          </cell>
          <cell r="N1222">
            <v>0</v>
          </cell>
        </row>
        <row r="1223">
          <cell r="J1223" t="str">
            <v>57-0-2-350</v>
          </cell>
          <cell r="K1223">
            <v>0</v>
          </cell>
          <cell r="L1223">
            <v>0</v>
          </cell>
          <cell r="M1223">
            <v>0</v>
          </cell>
          <cell r="N1223">
            <v>0</v>
          </cell>
        </row>
        <row r="1235">
          <cell r="K1235" t="str">
            <v>소나무</v>
          </cell>
          <cell r="L1235" t="str">
            <v>x</v>
          </cell>
          <cell r="M1235" t="str">
            <v>x</v>
          </cell>
          <cell r="N1235" t="str">
            <v>x</v>
          </cell>
        </row>
        <row r="1236">
          <cell r="J1236" t="str">
            <v>57-0-2-38</v>
          </cell>
          <cell r="K1236">
            <v>0</v>
          </cell>
          <cell r="L1236">
            <v>0</v>
          </cell>
          <cell r="M1236">
            <v>0</v>
          </cell>
          <cell r="N1236">
            <v>0</v>
          </cell>
        </row>
        <row r="1237">
          <cell r="J1237" t="str">
            <v>57-0-2-310</v>
          </cell>
          <cell r="K1237">
            <v>0</v>
          </cell>
          <cell r="L1237">
            <v>0</v>
          </cell>
          <cell r="M1237">
            <v>0</v>
          </cell>
          <cell r="N1237">
            <v>0</v>
          </cell>
        </row>
        <row r="1238">
          <cell r="J1238" t="str">
            <v>57-0-2-312</v>
          </cell>
          <cell r="K1238">
            <v>0</v>
          </cell>
          <cell r="L1238">
            <v>0</v>
          </cell>
          <cell r="M1238">
            <v>0</v>
          </cell>
          <cell r="N1238">
            <v>0</v>
          </cell>
        </row>
        <row r="1239">
          <cell r="J1239" t="str">
            <v>57-0-2-314</v>
          </cell>
          <cell r="K1239">
            <v>0</v>
          </cell>
          <cell r="L1239">
            <v>0</v>
          </cell>
          <cell r="M1239">
            <v>0</v>
          </cell>
          <cell r="N1239">
            <v>0</v>
          </cell>
        </row>
        <row r="1240">
          <cell r="J1240" t="str">
            <v>57-0-2-316</v>
          </cell>
          <cell r="K1240">
            <v>0</v>
          </cell>
          <cell r="L1240">
            <v>0</v>
          </cell>
          <cell r="M1240">
            <v>0</v>
          </cell>
          <cell r="N1240">
            <v>0</v>
          </cell>
        </row>
        <row r="1241">
          <cell r="J1241" t="str">
            <v>57-0-2-318</v>
          </cell>
          <cell r="K1241">
            <v>0</v>
          </cell>
          <cell r="L1241">
            <v>0</v>
          </cell>
          <cell r="M1241">
            <v>0</v>
          </cell>
          <cell r="N1241">
            <v>0</v>
          </cell>
        </row>
        <row r="1242">
          <cell r="J1242" t="str">
            <v>57-0-2-320</v>
          </cell>
          <cell r="K1242">
            <v>0</v>
          </cell>
          <cell r="L1242">
            <v>0</v>
          </cell>
          <cell r="M1242">
            <v>0</v>
          </cell>
          <cell r="N1242">
            <v>0</v>
          </cell>
        </row>
        <row r="1243">
          <cell r="J1243" t="str">
            <v>57-0-2-322</v>
          </cell>
          <cell r="K1243">
            <v>0</v>
          </cell>
          <cell r="L1243">
            <v>0</v>
          </cell>
          <cell r="M1243">
            <v>0</v>
          </cell>
          <cell r="N1243">
            <v>0</v>
          </cell>
        </row>
        <row r="1244">
          <cell r="J1244" t="str">
            <v>57-0-2-324</v>
          </cell>
          <cell r="K1244">
            <v>0</v>
          </cell>
          <cell r="L1244">
            <v>0</v>
          </cell>
          <cell r="M1244">
            <v>0</v>
          </cell>
          <cell r="N1244">
            <v>0</v>
          </cell>
        </row>
        <row r="1245">
          <cell r="J1245" t="str">
            <v>57-0-2-326</v>
          </cell>
          <cell r="K1245">
            <v>0</v>
          </cell>
          <cell r="L1245">
            <v>0</v>
          </cell>
          <cell r="M1245">
            <v>0</v>
          </cell>
          <cell r="N1245">
            <v>0</v>
          </cell>
        </row>
        <row r="1246">
          <cell r="J1246" t="str">
            <v>57-0-2-328</v>
          </cell>
          <cell r="K1246">
            <v>0</v>
          </cell>
          <cell r="L1246">
            <v>0</v>
          </cell>
          <cell r="M1246">
            <v>0</v>
          </cell>
          <cell r="N1246">
            <v>0</v>
          </cell>
        </row>
        <row r="1247">
          <cell r="J1247" t="str">
            <v>57-0-2-330</v>
          </cell>
          <cell r="K1247">
            <v>0</v>
          </cell>
          <cell r="L1247">
            <v>0</v>
          </cell>
          <cell r="M1247">
            <v>0</v>
          </cell>
          <cell r="N1247">
            <v>0</v>
          </cell>
        </row>
        <row r="1248">
          <cell r="J1248" t="str">
            <v>57-0-2-332</v>
          </cell>
          <cell r="K1248">
            <v>0</v>
          </cell>
          <cell r="L1248">
            <v>0</v>
          </cell>
          <cell r="M1248">
            <v>0</v>
          </cell>
          <cell r="N1248">
            <v>0</v>
          </cell>
        </row>
        <row r="1249">
          <cell r="J1249" t="str">
            <v>57-0-2-334</v>
          </cell>
          <cell r="K1249">
            <v>0</v>
          </cell>
          <cell r="L1249">
            <v>0</v>
          </cell>
          <cell r="M1249">
            <v>0</v>
          </cell>
          <cell r="N1249">
            <v>0</v>
          </cell>
        </row>
        <row r="1250">
          <cell r="J1250" t="str">
            <v>57-0-2-336</v>
          </cell>
          <cell r="K1250">
            <v>0</v>
          </cell>
          <cell r="L1250">
            <v>0</v>
          </cell>
          <cell r="M1250">
            <v>0</v>
          </cell>
          <cell r="N1250">
            <v>0</v>
          </cell>
        </row>
        <row r="1251">
          <cell r="J1251" t="str">
            <v>57-0-2-338</v>
          </cell>
          <cell r="K1251">
            <v>0</v>
          </cell>
          <cell r="L1251">
            <v>0</v>
          </cell>
          <cell r="M1251">
            <v>0</v>
          </cell>
          <cell r="N1251">
            <v>0</v>
          </cell>
        </row>
        <row r="1252">
          <cell r="J1252" t="str">
            <v>57-0-2-340</v>
          </cell>
          <cell r="K1252">
            <v>2</v>
          </cell>
          <cell r="L1252">
            <v>0</v>
          </cell>
          <cell r="M1252">
            <v>0</v>
          </cell>
          <cell r="N1252">
            <v>0</v>
          </cell>
        </row>
        <row r="1253">
          <cell r="J1253" t="str">
            <v>57-0-2-342</v>
          </cell>
          <cell r="K1253">
            <v>0</v>
          </cell>
          <cell r="L1253">
            <v>0</v>
          </cell>
          <cell r="M1253">
            <v>0</v>
          </cell>
          <cell r="N1253">
            <v>0</v>
          </cell>
        </row>
        <row r="1254">
          <cell r="J1254" t="str">
            <v>57-0-2-344</v>
          </cell>
          <cell r="K1254">
            <v>0</v>
          </cell>
          <cell r="L1254">
            <v>0</v>
          </cell>
          <cell r="M1254">
            <v>0</v>
          </cell>
          <cell r="N1254">
            <v>0</v>
          </cell>
        </row>
        <row r="1255">
          <cell r="J1255" t="str">
            <v>57-0-2-346</v>
          </cell>
          <cell r="K1255">
            <v>0</v>
          </cell>
          <cell r="L1255">
            <v>0</v>
          </cell>
          <cell r="M1255">
            <v>0</v>
          </cell>
          <cell r="N1255">
            <v>0</v>
          </cell>
        </row>
        <row r="1256">
          <cell r="J1256" t="str">
            <v>57-0-2-348</v>
          </cell>
          <cell r="K1256">
            <v>0</v>
          </cell>
          <cell r="L1256">
            <v>0</v>
          </cell>
          <cell r="M1256">
            <v>0</v>
          </cell>
          <cell r="N1256">
            <v>0</v>
          </cell>
        </row>
        <row r="1257">
          <cell r="J1257" t="str">
            <v>57-0-2-350</v>
          </cell>
          <cell r="K1257">
            <v>0</v>
          </cell>
          <cell r="L1257">
            <v>0</v>
          </cell>
          <cell r="M1257">
            <v>0</v>
          </cell>
          <cell r="N1257">
            <v>0</v>
          </cell>
        </row>
        <row r="1269">
          <cell r="K1269" t="str">
            <v>x</v>
          </cell>
          <cell r="L1269" t="str">
            <v>x</v>
          </cell>
          <cell r="M1269" t="str">
            <v>x</v>
          </cell>
          <cell r="N1269" t="str">
            <v>x</v>
          </cell>
        </row>
        <row r="1270">
          <cell r="J1270" t="str">
            <v>08</v>
          </cell>
          <cell r="K1270">
            <v>0</v>
          </cell>
          <cell r="L1270">
            <v>0</v>
          </cell>
          <cell r="M1270">
            <v>0</v>
          </cell>
          <cell r="N1270">
            <v>0</v>
          </cell>
        </row>
        <row r="1271">
          <cell r="J1271" t="str">
            <v>010</v>
          </cell>
          <cell r="K1271">
            <v>0</v>
          </cell>
          <cell r="L1271">
            <v>0</v>
          </cell>
          <cell r="M1271">
            <v>0</v>
          </cell>
          <cell r="N1271">
            <v>0</v>
          </cell>
        </row>
        <row r="1272">
          <cell r="J1272" t="str">
            <v>012</v>
          </cell>
          <cell r="K1272">
            <v>0</v>
          </cell>
          <cell r="L1272">
            <v>0</v>
          </cell>
          <cell r="M1272">
            <v>0</v>
          </cell>
          <cell r="N1272">
            <v>0</v>
          </cell>
        </row>
        <row r="1273">
          <cell r="J1273" t="str">
            <v>014</v>
          </cell>
          <cell r="K1273">
            <v>0</v>
          </cell>
          <cell r="L1273">
            <v>0</v>
          </cell>
          <cell r="M1273">
            <v>0</v>
          </cell>
          <cell r="N1273">
            <v>0</v>
          </cell>
        </row>
        <row r="1274">
          <cell r="J1274" t="str">
            <v>016</v>
          </cell>
          <cell r="K1274">
            <v>0</v>
          </cell>
          <cell r="L1274">
            <v>0</v>
          </cell>
          <cell r="M1274">
            <v>0</v>
          </cell>
          <cell r="N1274">
            <v>0</v>
          </cell>
        </row>
        <row r="1275">
          <cell r="J1275" t="str">
            <v>018</v>
          </cell>
          <cell r="K1275">
            <v>0</v>
          </cell>
          <cell r="L1275">
            <v>0</v>
          </cell>
          <cell r="M1275">
            <v>0</v>
          </cell>
          <cell r="N1275">
            <v>0</v>
          </cell>
        </row>
        <row r="1276">
          <cell r="J1276" t="str">
            <v>020</v>
          </cell>
          <cell r="K1276">
            <v>0</v>
          </cell>
          <cell r="L1276">
            <v>0</v>
          </cell>
          <cell r="M1276">
            <v>0</v>
          </cell>
          <cell r="N1276">
            <v>0</v>
          </cell>
        </row>
        <row r="1277">
          <cell r="J1277" t="str">
            <v>022</v>
          </cell>
          <cell r="K1277">
            <v>0</v>
          </cell>
          <cell r="L1277">
            <v>0</v>
          </cell>
          <cell r="M1277">
            <v>0</v>
          </cell>
          <cell r="N1277">
            <v>0</v>
          </cell>
        </row>
        <row r="1278">
          <cell r="J1278" t="str">
            <v>024</v>
          </cell>
          <cell r="K1278">
            <v>0</v>
          </cell>
          <cell r="L1278">
            <v>0</v>
          </cell>
          <cell r="M1278">
            <v>0</v>
          </cell>
          <cell r="N1278">
            <v>0</v>
          </cell>
        </row>
        <row r="1279">
          <cell r="J1279" t="str">
            <v>026</v>
          </cell>
          <cell r="K1279">
            <v>0</v>
          </cell>
          <cell r="L1279">
            <v>0</v>
          </cell>
          <cell r="M1279">
            <v>0</v>
          </cell>
          <cell r="N1279">
            <v>0</v>
          </cell>
        </row>
        <row r="1280">
          <cell r="J1280" t="str">
            <v>028</v>
          </cell>
          <cell r="K1280">
            <v>0</v>
          </cell>
          <cell r="L1280">
            <v>0</v>
          </cell>
          <cell r="M1280">
            <v>0</v>
          </cell>
          <cell r="N1280">
            <v>0</v>
          </cell>
        </row>
        <row r="1281">
          <cell r="J1281" t="str">
            <v>030</v>
          </cell>
          <cell r="K1281">
            <v>0</v>
          </cell>
          <cell r="L1281">
            <v>0</v>
          </cell>
          <cell r="M1281">
            <v>0</v>
          </cell>
          <cell r="N1281">
            <v>0</v>
          </cell>
        </row>
        <row r="1282">
          <cell r="J1282" t="str">
            <v>032</v>
          </cell>
          <cell r="K1282">
            <v>0</v>
          </cell>
          <cell r="L1282">
            <v>0</v>
          </cell>
          <cell r="M1282">
            <v>0</v>
          </cell>
          <cell r="N1282">
            <v>0</v>
          </cell>
        </row>
        <row r="1283">
          <cell r="J1283" t="str">
            <v>034</v>
          </cell>
          <cell r="K1283">
            <v>0</v>
          </cell>
          <cell r="L1283">
            <v>0</v>
          </cell>
          <cell r="M1283">
            <v>0</v>
          </cell>
          <cell r="N1283">
            <v>0</v>
          </cell>
        </row>
        <row r="1284">
          <cell r="J1284" t="str">
            <v>036</v>
          </cell>
          <cell r="K1284">
            <v>0</v>
          </cell>
          <cell r="L1284">
            <v>0</v>
          </cell>
          <cell r="M1284">
            <v>0</v>
          </cell>
          <cell r="N1284">
            <v>0</v>
          </cell>
        </row>
        <row r="1285">
          <cell r="J1285" t="str">
            <v>038</v>
          </cell>
          <cell r="K1285">
            <v>0</v>
          </cell>
          <cell r="L1285">
            <v>0</v>
          </cell>
          <cell r="M1285">
            <v>0</v>
          </cell>
          <cell r="N1285">
            <v>0</v>
          </cell>
        </row>
        <row r="1286">
          <cell r="J1286" t="str">
            <v>040</v>
          </cell>
          <cell r="K1286">
            <v>0</v>
          </cell>
          <cell r="L1286">
            <v>0</v>
          </cell>
          <cell r="M1286">
            <v>0</v>
          </cell>
          <cell r="N1286">
            <v>0</v>
          </cell>
        </row>
        <row r="1287">
          <cell r="J1287" t="str">
            <v>042</v>
          </cell>
          <cell r="K1287">
            <v>0</v>
          </cell>
          <cell r="L1287">
            <v>0</v>
          </cell>
          <cell r="M1287">
            <v>0</v>
          </cell>
          <cell r="N1287">
            <v>0</v>
          </cell>
        </row>
        <row r="1288">
          <cell r="J1288" t="str">
            <v>044</v>
          </cell>
          <cell r="K1288">
            <v>0</v>
          </cell>
          <cell r="L1288">
            <v>0</v>
          </cell>
          <cell r="M1288">
            <v>0</v>
          </cell>
          <cell r="N1288">
            <v>0</v>
          </cell>
        </row>
        <row r="1289">
          <cell r="J1289" t="str">
            <v>046</v>
          </cell>
          <cell r="K1289">
            <v>0</v>
          </cell>
          <cell r="L1289">
            <v>0</v>
          </cell>
          <cell r="M1289">
            <v>0</v>
          </cell>
          <cell r="N1289">
            <v>0</v>
          </cell>
        </row>
        <row r="1290">
          <cell r="J1290" t="str">
            <v>048</v>
          </cell>
          <cell r="K1290">
            <v>0</v>
          </cell>
          <cell r="L1290">
            <v>0</v>
          </cell>
          <cell r="M1290">
            <v>0</v>
          </cell>
          <cell r="N1290">
            <v>0</v>
          </cell>
        </row>
        <row r="1291">
          <cell r="J1291" t="str">
            <v>050</v>
          </cell>
          <cell r="K1291">
            <v>0</v>
          </cell>
          <cell r="L1291">
            <v>0</v>
          </cell>
          <cell r="M1291">
            <v>0</v>
          </cell>
          <cell r="N1291">
            <v>0</v>
          </cell>
        </row>
        <row r="1303">
          <cell r="K1303" t="str">
            <v>x</v>
          </cell>
          <cell r="L1303" t="str">
            <v>x</v>
          </cell>
          <cell r="M1303" t="str">
            <v>x</v>
          </cell>
          <cell r="N1303" t="str">
            <v>x</v>
          </cell>
        </row>
        <row r="1304">
          <cell r="J1304" t="str">
            <v>08</v>
          </cell>
          <cell r="K1304">
            <v>0</v>
          </cell>
          <cell r="L1304">
            <v>0</v>
          </cell>
          <cell r="M1304">
            <v>0</v>
          </cell>
          <cell r="N1304">
            <v>0</v>
          </cell>
        </row>
        <row r="1305">
          <cell r="J1305" t="str">
            <v>010</v>
          </cell>
          <cell r="K1305">
            <v>0</v>
          </cell>
          <cell r="L1305">
            <v>0</v>
          </cell>
          <cell r="M1305">
            <v>0</v>
          </cell>
          <cell r="N1305">
            <v>0</v>
          </cell>
        </row>
        <row r="1306">
          <cell r="J1306" t="str">
            <v>012</v>
          </cell>
          <cell r="K1306">
            <v>0</v>
          </cell>
          <cell r="L1306">
            <v>0</v>
          </cell>
          <cell r="M1306">
            <v>0</v>
          </cell>
          <cell r="N1306">
            <v>0</v>
          </cell>
        </row>
        <row r="1307">
          <cell r="J1307" t="str">
            <v>014</v>
          </cell>
          <cell r="K1307">
            <v>0</v>
          </cell>
          <cell r="L1307">
            <v>0</v>
          </cell>
          <cell r="M1307">
            <v>0</v>
          </cell>
          <cell r="N1307">
            <v>0</v>
          </cell>
        </row>
        <row r="1308">
          <cell r="J1308" t="str">
            <v>016</v>
          </cell>
          <cell r="K1308">
            <v>0</v>
          </cell>
          <cell r="L1308">
            <v>0</v>
          </cell>
          <cell r="M1308">
            <v>0</v>
          </cell>
          <cell r="N1308">
            <v>0</v>
          </cell>
        </row>
        <row r="1309">
          <cell r="J1309" t="str">
            <v>018</v>
          </cell>
          <cell r="K1309">
            <v>0</v>
          </cell>
          <cell r="L1309">
            <v>0</v>
          </cell>
          <cell r="M1309">
            <v>0</v>
          </cell>
          <cell r="N1309">
            <v>0</v>
          </cell>
        </row>
        <row r="1310">
          <cell r="J1310" t="str">
            <v>020</v>
          </cell>
          <cell r="K1310">
            <v>0</v>
          </cell>
          <cell r="L1310">
            <v>0</v>
          </cell>
          <cell r="M1310">
            <v>0</v>
          </cell>
          <cell r="N1310">
            <v>0</v>
          </cell>
        </row>
        <row r="1311">
          <cell r="J1311" t="str">
            <v>022</v>
          </cell>
          <cell r="K1311">
            <v>0</v>
          </cell>
          <cell r="L1311">
            <v>0</v>
          </cell>
          <cell r="M1311">
            <v>0</v>
          </cell>
          <cell r="N1311">
            <v>0</v>
          </cell>
        </row>
        <row r="1312">
          <cell r="J1312" t="str">
            <v>024</v>
          </cell>
          <cell r="K1312">
            <v>0</v>
          </cell>
          <cell r="L1312">
            <v>0</v>
          </cell>
          <cell r="M1312">
            <v>0</v>
          </cell>
          <cell r="N1312">
            <v>0</v>
          </cell>
        </row>
        <row r="1313">
          <cell r="J1313" t="str">
            <v>026</v>
          </cell>
          <cell r="K1313">
            <v>0</v>
          </cell>
          <cell r="L1313">
            <v>0</v>
          </cell>
          <cell r="M1313">
            <v>0</v>
          </cell>
          <cell r="N1313">
            <v>0</v>
          </cell>
        </row>
        <row r="1314">
          <cell r="J1314" t="str">
            <v>028</v>
          </cell>
          <cell r="K1314">
            <v>0</v>
          </cell>
          <cell r="L1314">
            <v>0</v>
          </cell>
          <cell r="M1314">
            <v>0</v>
          </cell>
          <cell r="N1314">
            <v>0</v>
          </cell>
        </row>
        <row r="1315">
          <cell r="J1315" t="str">
            <v>030</v>
          </cell>
          <cell r="K1315">
            <v>0</v>
          </cell>
          <cell r="L1315">
            <v>0</v>
          </cell>
          <cell r="M1315">
            <v>0</v>
          </cell>
          <cell r="N1315">
            <v>0</v>
          </cell>
        </row>
        <row r="1316">
          <cell r="J1316" t="str">
            <v>032</v>
          </cell>
          <cell r="K1316">
            <v>0</v>
          </cell>
          <cell r="L1316">
            <v>0</v>
          </cell>
          <cell r="M1316">
            <v>0</v>
          </cell>
          <cell r="N1316">
            <v>0</v>
          </cell>
        </row>
        <row r="1317">
          <cell r="J1317" t="str">
            <v>034</v>
          </cell>
          <cell r="K1317">
            <v>0</v>
          </cell>
          <cell r="L1317">
            <v>0</v>
          </cell>
          <cell r="M1317">
            <v>0</v>
          </cell>
          <cell r="N1317">
            <v>0</v>
          </cell>
        </row>
        <row r="1318">
          <cell r="J1318" t="str">
            <v>036</v>
          </cell>
          <cell r="K1318">
            <v>0</v>
          </cell>
          <cell r="L1318">
            <v>0</v>
          </cell>
          <cell r="M1318">
            <v>0</v>
          </cell>
          <cell r="N1318">
            <v>0</v>
          </cell>
        </row>
        <row r="1319">
          <cell r="J1319" t="str">
            <v>038</v>
          </cell>
          <cell r="K1319">
            <v>0</v>
          </cell>
          <cell r="L1319">
            <v>0</v>
          </cell>
          <cell r="M1319">
            <v>0</v>
          </cell>
          <cell r="N1319">
            <v>0</v>
          </cell>
        </row>
        <row r="1320">
          <cell r="J1320" t="str">
            <v>040</v>
          </cell>
          <cell r="K1320">
            <v>0</v>
          </cell>
          <cell r="L1320">
            <v>0</v>
          </cell>
          <cell r="M1320">
            <v>0</v>
          </cell>
          <cell r="N1320">
            <v>0</v>
          </cell>
        </row>
        <row r="1321">
          <cell r="J1321" t="str">
            <v>042</v>
          </cell>
          <cell r="K1321">
            <v>0</v>
          </cell>
          <cell r="L1321">
            <v>0</v>
          </cell>
          <cell r="M1321">
            <v>0</v>
          </cell>
          <cell r="N1321">
            <v>0</v>
          </cell>
        </row>
        <row r="1322">
          <cell r="J1322" t="str">
            <v>044</v>
          </cell>
          <cell r="K1322">
            <v>0</v>
          </cell>
          <cell r="L1322">
            <v>0</v>
          </cell>
          <cell r="M1322">
            <v>0</v>
          </cell>
          <cell r="N1322">
            <v>0</v>
          </cell>
        </row>
        <row r="1323">
          <cell r="J1323" t="str">
            <v>046</v>
          </cell>
          <cell r="K1323">
            <v>0</v>
          </cell>
          <cell r="L1323">
            <v>0</v>
          </cell>
          <cell r="M1323">
            <v>0</v>
          </cell>
          <cell r="N1323">
            <v>0</v>
          </cell>
        </row>
        <row r="1324">
          <cell r="J1324" t="str">
            <v>048</v>
          </cell>
          <cell r="K1324">
            <v>0</v>
          </cell>
          <cell r="L1324">
            <v>0</v>
          </cell>
          <cell r="M1324">
            <v>0</v>
          </cell>
          <cell r="N1324">
            <v>0</v>
          </cell>
        </row>
        <row r="1325">
          <cell r="J1325" t="str">
            <v>050</v>
          </cell>
          <cell r="K1325">
            <v>0</v>
          </cell>
          <cell r="L1325">
            <v>0</v>
          </cell>
          <cell r="M1325">
            <v>0</v>
          </cell>
          <cell r="N1325">
            <v>0</v>
          </cell>
        </row>
        <row r="1337">
          <cell r="K1337" t="str">
            <v>x</v>
          </cell>
          <cell r="L1337" t="str">
            <v>x</v>
          </cell>
          <cell r="M1337" t="str">
            <v>x</v>
          </cell>
          <cell r="N1337" t="str">
            <v>x</v>
          </cell>
        </row>
        <row r="1338">
          <cell r="J1338" t="str">
            <v>08</v>
          </cell>
          <cell r="K1338">
            <v>0</v>
          </cell>
          <cell r="L1338">
            <v>0</v>
          </cell>
          <cell r="M1338">
            <v>0</v>
          </cell>
          <cell r="N1338">
            <v>0</v>
          </cell>
        </row>
        <row r="1339">
          <cell r="J1339" t="str">
            <v>010</v>
          </cell>
          <cell r="K1339">
            <v>0</v>
          </cell>
          <cell r="L1339">
            <v>0</v>
          </cell>
          <cell r="M1339">
            <v>0</v>
          </cell>
          <cell r="N1339">
            <v>0</v>
          </cell>
        </row>
        <row r="1340">
          <cell r="J1340" t="str">
            <v>012</v>
          </cell>
          <cell r="K1340">
            <v>0</v>
          </cell>
          <cell r="L1340">
            <v>0</v>
          </cell>
          <cell r="M1340">
            <v>0</v>
          </cell>
          <cell r="N1340">
            <v>0</v>
          </cell>
        </row>
        <row r="1341">
          <cell r="J1341" t="str">
            <v>014</v>
          </cell>
          <cell r="K1341">
            <v>0</v>
          </cell>
          <cell r="L1341">
            <v>0</v>
          </cell>
          <cell r="M1341">
            <v>0</v>
          </cell>
          <cell r="N1341">
            <v>0</v>
          </cell>
        </row>
        <row r="1342">
          <cell r="J1342" t="str">
            <v>016</v>
          </cell>
          <cell r="K1342">
            <v>0</v>
          </cell>
          <cell r="L1342">
            <v>0</v>
          </cell>
          <cell r="M1342">
            <v>0</v>
          </cell>
          <cell r="N1342">
            <v>0</v>
          </cell>
        </row>
        <row r="1343">
          <cell r="J1343" t="str">
            <v>018</v>
          </cell>
          <cell r="K1343">
            <v>0</v>
          </cell>
          <cell r="L1343">
            <v>0</v>
          </cell>
          <cell r="M1343">
            <v>0</v>
          </cell>
          <cell r="N1343">
            <v>0</v>
          </cell>
        </row>
        <row r="1344">
          <cell r="J1344" t="str">
            <v>020</v>
          </cell>
          <cell r="K1344">
            <v>0</v>
          </cell>
          <cell r="L1344">
            <v>0</v>
          </cell>
          <cell r="M1344">
            <v>0</v>
          </cell>
          <cell r="N1344">
            <v>0</v>
          </cell>
        </row>
        <row r="1345">
          <cell r="J1345" t="str">
            <v>022</v>
          </cell>
          <cell r="K1345">
            <v>0</v>
          </cell>
          <cell r="L1345">
            <v>0</v>
          </cell>
          <cell r="M1345">
            <v>0</v>
          </cell>
          <cell r="N1345">
            <v>0</v>
          </cell>
        </row>
        <row r="1346">
          <cell r="J1346" t="str">
            <v>024</v>
          </cell>
          <cell r="K1346">
            <v>0</v>
          </cell>
          <cell r="L1346">
            <v>0</v>
          </cell>
          <cell r="M1346">
            <v>0</v>
          </cell>
          <cell r="N1346">
            <v>0</v>
          </cell>
        </row>
        <row r="1347">
          <cell r="J1347" t="str">
            <v>026</v>
          </cell>
          <cell r="K1347">
            <v>0</v>
          </cell>
          <cell r="L1347">
            <v>0</v>
          </cell>
          <cell r="M1347">
            <v>0</v>
          </cell>
          <cell r="N1347">
            <v>0</v>
          </cell>
        </row>
        <row r="1348">
          <cell r="J1348" t="str">
            <v>028</v>
          </cell>
          <cell r="K1348">
            <v>0</v>
          </cell>
          <cell r="L1348">
            <v>0</v>
          </cell>
          <cell r="M1348">
            <v>0</v>
          </cell>
          <cell r="N1348">
            <v>0</v>
          </cell>
        </row>
        <row r="1349">
          <cell r="J1349" t="str">
            <v>030</v>
          </cell>
          <cell r="K1349">
            <v>0</v>
          </cell>
          <cell r="L1349">
            <v>0</v>
          </cell>
          <cell r="M1349">
            <v>0</v>
          </cell>
          <cell r="N1349">
            <v>0</v>
          </cell>
        </row>
        <row r="1350">
          <cell r="J1350" t="str">
            <v>032</v>
          </cell>
          <cell r="K1350">
            <v>0</v>
          </cell>
          <cell r="L1350">
            <v>0</v>
          </cell>
          <cell r="M1350">
            <v>0</v>
          </cell>
          <cell r="N1350">
            <v>0</v>
          </cell>
        </row>
        <row r="1351">
          <cell r="J1351" t="str">
            <v>034</v>
          </cell>
          <cell r="K1351">
            <v>0</v>
          </cell>
          <cell r="L1351">
            <v>0</v>
          </cell>
          <cell r="M1351">
            <v>0</v>
          </cell>
          <cell r="N1351">
            <v>0</v>
          </cell>
        </row>
        <row r="1352">
          <cell r="J1352" t="str">
            <v>036</v>
          </cell>
          <cell r="K1352">
            <v>0</v>
          </cell>
          <cell r="L1352">
            <v>0</v>
          </cell>
          <cell r="M1352">
            <v>0</v>
          </cell>
          <cell r="N1352">
            <v>0</v>
          </cell>
        </row>
        <row r="1353">
          <cell r="J1353" t="str">
            <v>038</v>
          </cell>
          <cell r="K1353">
            <v>0</v>
          </cell>
          <cell r="L1353">
            <v>0</v>
          </cell>
          <cell r="M1353">
            <v>0</v>
          </cell>
          <cell r="N1353">
            <v>0</v>
          </cell>
        </row>
        <row r="1354">
          <cell r="J1354" t="str">
            <v>040</v>
          </cell>
          <cell r="K1354">
            <v>0</v>
          </cell>
          <cell r="L1354">
            <v>0</v>
          </cell>
          <cell r="M1354">
            <v>0</v>
          </cell>
          <cell r="N1354">
            <v>0</v>
          </cell>
        </row>
        <row r="1355">
          <cell r="J1355" t="str">
            <v>042</v>
          </cell>
          <cell r="K1355">
            <v>0</v>
          </cell>
          <cell r="L1355">
            <v>0</v>
          </cell>
          <cell r="M1355">
            <v>0</v>
          </cell>
          <cell r="N1355">
            <v>0</v>
          </cell>
        </row>
        <row r="1356">
          <cell r="J1356" t="str">
            <v>044</v>
          </cell>
          <cell r="K1356">
            <v>0</v>
          </cell>
          <cell r="L1356">
            <v>0</v>
          </cell>
          <cell r="M1356">
            <v>0</v>
          </cell>
          <cell r="N1356">
            <v>0</v>
          </cell>
        </row>
        <row r="1357">
          <cell r="J1357" t="str">
            <v>046</v>
          </cell>
          <cell r="K1357">
            <v>0</v>
          </cell>
          <cell r="L1357">
            <v>0</v>
          </cell>
          <cell r="M1357">
            <v>0</v>
          </cell>
          <cell r="N1357">
            <v>0</v>
          </cell>
        </row>
        <row r="1358">
          <cell r="J1358" t="str">
            <v>048</v>
          </cell>
          <cell r="K1358">
            <v>0</v>
          </cell>
          <cell r="L1358">
            <v>0</v>
          </cell>
          <cell r="M1358">
            <v>0</v>
          </cell>
          <cell r="N1358">
            <v>0</v>
          </cell>
        </row>
        <row r="1359">
          <cell r="J1359" t="str">
            <v>050</v>
          </cell>
          <cell r="K1359">
            <v>0</v>
          </cell>
          <cell r="L1359">
            <v>0</v>
          </cell>
          <cell r="M1359">
            <v>0</v>
          </cell>
          <cell r="N1359">
            <v>0</v>
          </cell>
        </row>
      </sheetData>
      <sheetData sheetId="39" refreshError="1"/>
      <sheetData sheetId="40" refreshError="1"/>
      <sheetData sheetId="41">
        <row r="1">
          <cell r="B1" t="str">
            <v>소나무</v>
          </cell>
          <cell r="C1" t="str">
            <v>신갈외</v>
          </cell>
          <cell r="D1" t="str">
            <v>낙엽송</v>
          </cell>
          <cell r="E1" t="str">
            <v>잣나무</v>
          </cell>
          <cell r="F1" t="str">
            <v>굴참</v>
          </cell>
          <cell r="G1" t="str">
            <v>현사시</v>
          </cell>
          <cell r="H1" t="str">
            <v>자작</v>
          </cell>
          <cell r="K1">
            <v>0.10000000000000009</v>
          </cell>
          <cell r="L1" t="str">
            <v>100㎥/ha 이상</v>
          </cell>
        </row>
        <row r="2">
          <cell r="A2">
            <v>8</v>
          </cell>
          <cell r="B2">
            <v>6</v>
          </cell>
          <cell r="C2">
            <v>5</v>
          </cell>
          <cell r="D2">
            <v>10</v>
          </cell>
          <cell r="E2">
            <v>6</v>
          </cell>
          <cell r="F2">
            <v>7</v>
          </cell>
          <cell r="G2">
            <v>11</v>
          </cell>
          <cell r="H2">
            <v>7</v>
          </cell>
          <cell r="K2">
            <v>5.0000000000000044E-2</v>
          </cell>
          <cell r="L2" t="str">
            <v>50㎥/ha ∼ 100㎥/ha 미만</v>
          </cell>
        </row>
        <row r="3">
          <cell r="A3">
            <v>10</v>
          </cell>
          <cell r="B3">
            <v>7</v>
          </cell>
          <cell r="C3">
            <v>6</v>
          </cell>
          <cell r="D3">
            <v>11</v>
          </cell>
          <cell r="E3">
            <v>7</v>
          </cell>
          <cell r="F3">
            <v>8</v>
          </cell>
          <cell r="G3">
            <v>11</v>
          </cell>
          <cell r="H3">
            <v>8</v>
          </cell>
          <cell r="K3">
            <v>0</v>
          </cell>
          <cell r="L3" t="str">
            <v>50㎥/ha 미만</v>
          </cell>
        </row>
        <row r="4">
          <cell r="A4">
            <v>12</v>
          </cell>
          <cell r="B4">
            <v>7</v>
          </cell>
          <cell r="C4">
            <v>6</v>
          </cell>
          <cell r="D4">
            <v>11</v>
          </cell>
          <cell r="E4">
            <v>8</v>
          </cell>
          <cell r="F4">
            <v>9</v>
          </cell>
          <cell r="G4">
            <v>12</v>
          </cell>
          <cell r="H4">
            <v>9</v>
          </cell>
        </row>
        <row r="5">
          <cell r="A5">
            <v>14</v>
          </cell>
          <cell r="B5">
            <v>8</v>
          </cell>
          <cell r="C5">
            <v>7</v>
          </cell>
          <cell r="D5">
            <v>12</v>
          </cell>
          <cell r="E5">
            <v>9</v>
          </cell>
          <cell r="F5">
            <v>9</v>
          </cell>
          <cell r="G5">
            <v>13</v>
          </cell>
          <cell r="H5">
            <v>9</v>
          </cell>
        </row>
        <row r="6">
          <cell r="A6">
            <v>16</v>
          </cell>
          <cell r="B6">
            <v>9</v>
          </cell>
          <cell r="C6">
            <v>8</v>
          </cell>
          <cell r="D6">
            <v>13</v>
          </cell>
          <cell r="E6">
            <v>10</v>
          </cell>
          <cell r="F6">
            <v>10</v>
          </cell>
          <cell r="G6">
            <v>14</v>
          </cell>
          <cell r="H6">
            <v>10</v>
          </cell>
        </row>
        <row r="7">
          <cell r="A7">
            <v>18</v>
          </cell>
          <cell r="B7">
            <v>9</v>
          </cell>
          <cell r="C7">
            <v>8</v>
          </cell>
          <cell r="D7">
            <v>14</v>
          </cell>
          <cell r="E7">
            <v>10</v>
          </cell>
          <cell r="F7">
            <v>10</v>
          </cell>
          <cell r="G7">
            <v>15</v>
          </cell>
          <cell r="H7">
            <v>10</v>
          </cell>
        </row>
        <row r="8">
          <cell r="A8">
            <v>20</v>
          </cell>
          <cell r="B8">
            <v>10</v>
          </cell>
          <cell r="C8">
            <v>9</v>
          </cell>
          <cell r="D8">
            <v>15</v>
          </cell>
          <cell r="E8">
            <v>11</v>
          </cell>
          <cell r="F8">
            <v>11</v>
          </cell>
          <cell r="G8">
            <v>16</v>
          </cell>
          <cell r="H8">
            <v>11</v>
          </cell>
        </row>
        <row r="9">
          <cell r="A9">
            <v>22</v>
          </cell>
          <cell r="B9">
            <v>10</v>
          </cell>
          <cell r="C9">
            <v>10</v>
          </cell>
          <cell r="D9">
            <v>16</v>
          </cell>
          <cell r="E9">
            <v>12</v>
          </cell>
          <cell r="F9">
            <v>12</v>
          </cell>
          <cell r="G9">
            <v>16</v>
          </cell>
          <cell r="H9">
            <v>12</v>
          </cell>
        </row>
        <row r="10">
          <cell r="A10">
            <v>24</v>
          </cell>
          <cell r="B10">
            <v>11</v>
          </cell>
          <cell r="C10">
            <v>10</v>
          </cell>
          <cell r="D10">
            <v>16</v>
          </cell>
          <cell r="E10">
            <v>12</v>
          </cell>
          <cell r="F10">
            <v>13</v>
          </cell>
          <cell r="G10">
            <v>17</v>
          </cell>
          <cell r="H10">
            <v>13</v>
          </cell>
        </row>
        <row r="11">
          <cell r="A11">
            <v>26</v>
          </cell>
          <cell r="B11">
            <v>12</v>
          </cell>
          <cell r="C11">
            <v>11</v>
          </cell>
          <cell r="D11">
            <v>17</v>
          </cell>
          <cell r="E11">
            <v>13</v>
          </cell>
          <cell r="F11">
            <v>14</v>
          </cell>
          <cell r="G11">
            <v>18</v>
          </cell>
          <cell r="H11">
            <v>14</v>
          </cell>
        </row>
        <row r="12">
          <cell r="A12">
            <v>28</v>
          </cell>
          <cell r="B12">
            <v>13</v>
          </cell>
          <cell r="C12">
            <v>11</v>
          </cell>
          <cell r="D12">
            <v>18</v>
          </cell>
          <cell r="E12">
            <v>14</v>
          </cell>
          <cell r="F12">
            <v>14</v>
          </cell>
          <cell r="G12">
            <v>19</v>
          </cell>
          <cell r="H12">
            <v>14</v>
          </cell>
          <cell r="K12">
            <v>0.10000000000000009</v>
          </cell>
          <cell r="L12" t="str">
            <v>2.5㎞ 이상</v>
          </cell>
        </row>
        <row r="13">
          <cell r="A13">
            <v>30</v>
          </cell>
          <cell r="B13">
            <v>14</v>
          </cell>
          <cell r="C13">
            <v>12</v>
          </cell>
          <cell r="D13">
            <v>19</v>
          </cell>
          <cell r="E13">
            <v>15</v>
          </cell>
          <cell r="F13">
            <v>15</v>
          </cell>
          <cell r="G13">
            <v>19</v>
          </cell>
          <cell r="H13">
            <v>15</v>
          </cell>
          <cell r="K13">
            <v>5.0000000000000044E-2</v>
          </cell>
          <cell r="L13" t="str">
            <v>1.3㎞∼2.5㎞ 미만</v>
          </cell>
        </row>
        <row r="14">
          <cell r="A14">
            <v>32</v>
          </cell>
          <cell r="B14">
            <v>14</v>
          </cell>
          <cell r="C14">
            <v>12</v>
          </cell>
          <cell r="D14">
            <v>19</v>
          </cell>
          <cell r="E14">
            <v>15</v>
          </cell>
          <cell r="F14">
            <v>16</v>
          </cell>
          <cell r="G14">
            <v>20</v>
          </cell>
          <cell r="H14">
            <v>16</v>
          </cell>
          <cell r="K14">
            <v>0</v>
          </cell>
          <cell r="L14" t="str">
            <v>1.3㎞ 미만</v>
          </cell>
        </row>
        <row r="15">
          <cell r="A15">
            <v>34</v>
          </cell>
          <cell r="B15">
            <v>15</v>
          </cell>
          <cell r="C15">
            <v>13</v>
          </cell>
          <cell r="D15">
            <v>20</v>
          </cell>
          <cell r="E15">
            <v>15</v>
          </cell>
          <cell r="F15">
            <v>16</v>
          </cell>
          <cell r="G15">
            <v>21</v>
          </cell>
          <cell r="H15">
            <v>16</v>
          </cell>
          <cell r="K15">
            <v>0.10000000000000009</v>
          </cell>
          <cell r="L15" t="str">
            <v>개벌지 크기가 700㎡
(또는 벌채폭 30m) 이하</v>
          </cell>
        </row>
        <row r="16">
          <cell r="A16">
            <v>36</v>
          </cell>
          <cell r="B16">
            <v>16</v>
          </cell>
          <cell r="C16">
            <v>13</v>
          </cell>
          <cell r="D16">
            <v>21</v>
          </cell>
          <cell r="E16">
            <v>16</v>
          </cell>
          <cell r="F16">
            <v>16</v>
          </cell>
          <cell r="G16">
            <v>21</v>
          </cell>
          <cell r="H16">
            <v>16</v>
          </cell>
          <cell r="K16">
            <v>5.0000000000000044E-2</v>
          </cell>
          <cell r="L16" t="str">
            <v>개벌지 크기가 3,000㎡
(또는 벌채폭 60m) 이하</v>
          </cell>
        </row>
        <row r="17">
          <cell r="A17">
            <v>38</v>
          </cell>
          <cell r="B17">
            <v>16</v>
          </cell>
          <cell r="C17">
            <v>13</v>
          </cell>
          <cell r="D17">
            <v>21</v>
          </cell>
          <cell r="E17">
            <v>17</v>
          </cell>
          <cell r="F17">
            <v>17</v>
          </cell>
          <cell r="G17">
            <v>22</v>
          </cell>
          <cell r="H17">
            <v>17</v>
          </cell>
          <cell r="K17">
            <v>0</v>
          </cell>
          <cell r="L17" t="str">
            <v>개벌지 크기가 3,000㎡이상</v>
          </cell>
        </row>
        <row r="18">
          <cell r="A18">
            <v>40</v>
          </cell>
          <cell r="B18">
            <v>16</v>
          </cell>
          <cell r="C18">
            <v>14</v>
          </cell>
          <cell r="D18">
            <v>22</v>
          </cell>
          <cell r="E18">
            <v>17</v>
          </cell>
          <cell r="F18">
            <v>17</v>
          </cell>
          <cell r="G18">
            <v>22</v>
          </cell>
          <cell r="H18">
            <v>17</v>
          </cell>
        </row>
        <row r="19">
          <cell r="A19">
            <v>42</v>
          </cell>
          <cell r="B19">
            <v>17</v>
          </cell>
          <cell r="C19">
            <v>14</v>
          </cell>
          <cell r="D19">
            <v>22</v>
          </cell>
          <cell r="E19">
            <v>17</v>
          </cell>
          <cell r="F19">
            <v>17</v>
          </cell>
          <cell r="G19">
            <v>23</v>
          </cell>
          <cell r="H19">
            <v>17</v>
          </cell>
          <cell r="K19">
            <v>0.10000000000000009</v>
          </cell>
          <cell r="L19" t="str">
            <v>돌함량이 30% 이상이고, 나무
뿌리가 밀 하게 분포할 경우</v>
          </cell>
        </row>
        <row r="20">
          <cell r="A20">
            <v>44</v>
          </cell>
          <cell r="B20">
            <v>17</v>
          </cell>
          <cell r="C20">
            <v>14</v>
          </cell>
          <cell r="D20">
            <v>23</v>
          </cell>
          <cell r="E20">
            <v>18</v>
          </cell>
          <cell r="F20">
            <v>18</v>
          </cell>
          <cell r="G20">
            <v>23</v>
          </cell>
          <cell r="H20">
            <v>18</v>
          </cell>
          <cell r="K20">
            <v>5.0000000000000044E-2</v>
          </cell>
          <cell r="L20" t="str">
            <v>돌함량이 10~30% 이고, 나무
뿌리가 보통정도로 분포</v>
          </cell>
        </row>
        <row r="21">
          <cell r="A21">
            <v>46</v>
          </cell>
          <cell r="B21">
            <v>17</v>
          </cell>
          <cell r="C21">
            <v>15</v>
          </cell>
          <cell r="D21">
            <v>23</v>
          </cell>
          <cell r="E21">
            <v>18</v>
          </cell>
          <cell r="F21">
            <v>18</v>
          </cell>
          <cell r="G21">
            <v>24</v>
          </cell>
          <cell r="H21">
            <v>18</v>
          </cell>
          <cell r="K21">
            <v>0</v>
          </cell>
          <cell r="L21" t="str">
            <v>식혈시 장애물이 거의 없음</v>
          </cell>
        </row>
        <row r="22">
          <cell r="A22">
            <v>48</v>
          </cell>
          <cell r="B22">
            <v>18</v>
          </cell>
          <cell r="C22">
            <v>15</v>
          </cell>
          <cell r="D22">
            <v>24</v>
          </cell>
          <cell r="E22">
            <v>18</v>
          </cell>
          <cell r="F22">
            <v>18</v>
          </cell>
          <cell r="G22">
            <v>24</v>
          </cell>
          <cell r="H22">
            <v>18</v>
          </cell>
          <cell r="K22">
            <v>0.10000000000000009</v>
          </cell>
          <cell r="L22" t="str">
            <v>급경사(30º 초과)</v>
          </cell>
        </row>
        <row r="23">
          <cell r="A23">
            <v>50</v>
          </cell>
          <cell r="B23">
            <v>18</v>
          </cell>
          <cell r="C23">
            <v>16</v>
          </cell>
          <cell r="D23">
            <v>24</v>
          </cell>
          <cell r="E23">
            <v>18</v>
          </cell>
          <cell r="F23">
            <v>18</v>
          </cell>
          <cell r="G23">
            <v>25</v>
          </cell>
          <cell r="H23">
            <v>18</v>
          </cell>
          <cell r="K23">
            <v>5.0000000000000044E-2</v>
          </cell>
          <cell r="L23" t="str">
            <v>중경사(15~30º)</v>
          </cell>
        </row>
        <row r="24">
          <cell r="K24">
            <v>0</v>
          </cell>
          <cell r="L24" t="str">
            <v>완경사(15º 미만)</v>
          </cell>
        </row>
        <row r="28">
          <cell r="K28">
            <v>5.0000000000000044E-2</v>
          </cell>
          <cell r="L28" t="str">
            <v xml:space="preserve">산불피해목 벌채 및 정리 </v>
          </cell>
        </row>
        <row r="29">
          <cell r="K29">
            <v>0</v>
          </cell>
          <cell r="L29" t="str">
            <v>산불미피해지</v>
          </cell>
        </row>
      </sheetData>
      <sheetData sheetId="42">
        <row r="1">
          <cell r="Y1">
            <v>10</v>
          </cell>
          <cell r="Z1">
            <v>1</v>
          </cell>
        </row>
        <row r="2">
          <cell r="Y2">
            <v>20</v>
          </cell>
          <cell r="Z2">
            <v>2</v>
          </cell>
        </row>
        <row r="3">
          <cell r="Y3">
            <v>30</v>
          </cell>
          <cell r="Z3">
            <v>3</v>
          </cell>
        </row>
        <row r="4">
          <cell r="Y4">
            <v>40</v>
          </cell>
          <cell r="Z4">
            <v>4</v>
          </cell>
        </row>
        <row r="5">
          <cell r="Y5">
            <v>50</v>
          </cell>
          <cell r="Z5">
            <v>5</v>
          </cell>
        </row>
        <row r="6">
          <cell r="Y6">
            <v>60</v>
          </cell>
          <cell r="Z6">
            <v>6</v>
          </cell>
        </row>
        <row r="7">
          <cell r="Y7">
            <v>70</v>
          </cell>
          <cell r="Z7">
            <v>7</v>
          </cell>
        </row>
        <row r="8">
          <cell r="Y8">
            <v>80</v>
          </cell>
          <cell r="Z8">
            <v>8</v>
          </cell>
        </row>
        <row r="9">
          <cell r="Y9">
            <v>90</v>
          </cell>
          <cell r="Z9">
            <v>9</v>
          </cell>
        </row>
        <row r="10">
          <cell r="Y10">
            <v>100</v>
          </cell>
          <cell r="Z10">
            <v>10</v>
          </cell>
        </row>
        <row r="11">
          <cell r="Y11">
            <v>110</v>
          </cell>
          <cell r="Z11">
            <v>11</v>
          </cell>
        </row>
        <row r="12">
          <cell r="Y12">
            <v>120</v>
          </cell>
          <cell r="Z12">
            <v>12</v>
          </cell>
        </row>
        <row r="13">
          <cell r="Y13">
            <v>130</v>
          </cell>
          <cell r="Z13">
            <v>13</v>
          </cell>
        </row>
        <row r="14">
          <cell r="Y14">
            <v>140</v>
          </cell>
          <cell r="Z14">
            <v>14</v>
          </cell>
        </row>
        <row r="15">
          <cell r="Y15">
            <v>150</v>
          </cell>
          <cell r="Z15">
            <v>15</v>
          </cell>
        </row>
        <row r="16">
          <cell r="Y16">
            <v>160</v>
          </cell>
          <cell r="Z16">
            <v>16</v>
          </cell>
        </row>
        <row r="17">
          <cell r="Y17">
            <v>170</v>
          </cell>
          <cell r="Z17">
            <v>17</v>
          </cell>
        </row>
        <row r="18">
          <cell r="Y18">
            <v>180</v>
          </cell>
          <cell r="Z18">
            <v>18</v>
          </cell>
        </row>
        <row r="19">
          <cell r="Y19">
            <v>190</v>
          </cell>
          <cell r="Z19">
            <v>19</v>
          </cell>
        </row>
        <row r="20">
          <cell r="Y20">
            <v>200</v>
          </cell>
          <cell r="Z20">
            <v>20</v>
          </cell>
        </row>
        <row r="21">
          <cell r="Y21">
            <v>210</v>
          </cell>
          <cell r="Z21">
            <v>21</v>
          </cell>
        </row>
        <row r="22">
          <cell r="Y22">
            <v>220</v>
          </cell>
          <cell r="Z22">
            <v>22</v>
          </cell>
        </row>
        <row r="23">
          <cell r="Y23">
            <v>230</v>
          </cell>
          <cell r="Z23">
            <v>23</v>
          </cell>
        </row>
        <row r="24">
          <cell r="Y24">
            <v>240</v>
          </cell>
          <cell r="Z24">
            <v>24</v>
          </cell>
        </row>
        <row r="25">
          <cell r="Y25">
            <v>250</v>
          </cell>
          <cell r="Z25">
            <v>25</v>
          </cell>
        </row>
        <row r="26">
          <cell r="Y26">
            <v>260</v>
          </cell>
          <cell r="Z26">
            <v>26</v>
          </cell>
        </row>
        <row r="27">
          <cell r="Y27">
            <v>270</v>
          </cell>
          <cell r="Z27">
            <v>27</v>
          </cell>
        </row>
        <row r="28">
          <cell r="Y28">
            <v>280</v>
          </cell>
          <cell r="Z28">
            <v>28</v>
          </cell>
        </row>
        <row r="29">
          <cell r="Y29">
            <v>290</v>
          </cell>
          <cell r="Z29">
            <v>29</v>
          </cell>
        </row>
        <row r="30">
          <cell r="Y30">
            <v>300</v>
          </cell>
          <cell r="Z30">
            <v>30</v>
          </cell>
        </row>
        <row r="31">
          <cell r="Y31">
            <v>310</v>
          </cell>
          <cell r="Z31">
            <v>31</v>
          </cell>
        </row>
        <row r="32">
          <cell r="Y32">
            <v>320</v>
          </cell>
          <cell r="Z32">
            <v>32</v>
          </cell>
        </row>
        <row r="33">
          <cell r="Y33">
            <v>330</v>
          </cell>
          <cell r="Z33">
            <v>33</v>
          </cell>
        </row>
        <row r="34">
          <cell r="Y34">
            <v>340</v>
          </cell>
          <cell r="Z34">
            <v>34</v>
          </cell>
        </row>
        <row r="35">
          <cell r="Y35">
            <v>350</v>
          </cell>
          <cell r="Z35">
            <v>35</v>
          </cell>
        </row>
        <row r="36">
          <cell r="Y36">
            <v>360</v>
          </cell>
          <cell r="Z36">
            <v>36</v>
          </cell>
        </row>
        <row r="37">
          <cell r="Y37">
            <v>370</v>
          </cell>
          <cell r="Z37">
            <v>37</v>
          </cell>
        </row>
        <row r="38">
          <cell r="Y38">
            <v>380</v>
          </cell>
          <cell r="Z38">
            <v>38</v>
          </cell>
        </row>
        <row r="39">
          <cell r="Y39">
            <v>390</v>
          </cell>
          <cell r="Z39">
            <v>39</v>
          </cell>
        </row>
        <row r="40">
          <cell r="Y40">
            <v>400</v>
          </cell>
          <cell r="Z40">
            <v>40</v>
          </cell>
        </row>
        <row r="41">
          <cell r="Y41">
            <v>410</v>
          </cell>
          <cell r="Z41">
            <v>41</v>
          </cell>
        </row>
        <row r="42">
          <cell r="Y42">
            <v>420</v>
          </cell>
          <cell r="Z42">
            <v>42</v>
          </cell>
        </row>
        <row r="43">
          <cell r="Y43">
            <v>430</v>
          </cell>
          <cell r="Z43">
            <v>43</v>
          </cell>
        </row>
        <row r="44">
          <cell r="Y44">
            <v>440</v>
          </cell>
          <cell r="Z44">
            <v>44</v>
          </cell>
        </row>
        <row r="45">
          <cell r="Y45">
            <v>450</v>
          </cell>
          <cell r="Z45">
            <v>45</v>
          </cell>
        </row>
        <row r="46">
          <cell r="Y46">
            <v>460</v>
          </cell>
          <cell r="Z46">
            <v>46</v>
          </cell>
        </row>
        <row r="47">
          <cell r="Y47">
            <v>470</v>
          </cell>
          <cell r="Z47">
            <v>47</v>
          </cell>
        </row>
        <row r="48">
          <cell r="Y48">
            <v>480</v>
          </cell>
          <cell r="Z48">
            <v>48</v>
          </cell>
        </row>
        <row r="49">
          <cell r="Y49">
            <v>490</v>
          </cell>
          <cell r="Z49">
            <v>49</v>
          </cell>
        </row>
        <row r="50">
          <cell r="Y50">
            <v>500</v>
          </cell>
          <cell r="Z50">
            <v>50</v>
          </cell>
        </row>
        <row r="51">
          <cell r="Y51">
            <v>510</v>
          </cell>
          <cell r="Z51">
            <v>51</v>
          </cell>
        </row>
        <row r="52">
          <cell r="Y52">
            <v>2</v>
          </cell>
          <cell r="Z52">
            <v>1</v>
          </cell>
        </row>
        <row r="53">
          <cell r="Y53">
            <v>2.5</v>
          </cell>
          <cell r="Z53">
            <v>2</v>
          </cell>
        </row>
        <row r="54">
          <cell r="Y54">
            <v>3</v>
          </cell>
          <cell r="Z54">
            <v>3</v>
          </cell>
        </row>
        <row r="55">
          <cell r="Y55">
            <v>3.5</v>
          </cell>
          <cell r="Z55">
            <v>4</v>
          </cell>
        </row>
        <row r="56">
          <cell r="Y56">
            <v>4</v>
          </cell>
          <cell r="Z56">
            <v>5</v>
          </cell>
        </row>
        <row r="57">
          <cell r="Y57">
            <v>4.5</v>
          </cell>
          <cell r="Z57">
            <v>6</v>
          </cell>
        </row>
        <row r="58">
          <cell r="Y58">
            <v>5</v>
          </cell>
          <cell r="Z58">
            <v>7</v>
          </cell>
        </row>
        <row r="59">
          <cell r="Y59">
            <v>5.5</v>
          </cell>
          <cell r="Z59">
            <v>8</v>
          </cell>
        </row>
        <row r="60">
          <cell r="Y60">
            <v>6</v>
          </cell>
          <cell r="Z60">
            <v>9</v>
          </cell>
        </row>
        <row r="61">
          <cell r="Y61">
            <v>6.5</v>
          </cell>
          <cell r="Z61">
            <v>10</v>
          </cell>
        </row>
        <row r="62">
          <cell r="Y62">
            <v>7</v>
          </cell>
          <cell r="Z62">
            <v>11</v>
          </cell>
        </row>
        <row r="63">
          <cell r="Y63">
            <v>7.5</v>
          </cell>
          <cell r="Z63">
            <v>12</v>
          </cell>
        </row>
        <row r="64">
          <cell r="Y64">
            <v>8</v>
          </cell>
          <cell r="Z64">
            <v>13</v>
          </cell>
        </row>
        <row r="65">
          <cell r="Y65">
            <v>8.5</v>
          </cell>
          <cell r="Z65">
            <v>14</v>
          </cell>
        </row>
        <row r="66">
          <cell r="Y66">
            <v>9</v>
          </cell>
          <cell r="Z66">
            <v>15</v>
          </cell>
        </row>
        <row r="67">
          <cell r="Y67">
            <v>9.5</v>
          </cell>
          <cell r="Z67">
            <v>16</v>
          </cell>
        </row>
        <row r="68">
          <cell r="Y68">
            <v>10</v>
          </cell>
          <cell r="Z68">
            <v>17</v>
          </cell>
        </row>
        <row r="69">
          <cell r="Y69">
            <v>10.5</v>
          </cell>
          <cell r="Z69">
            <v>18</v>
          </cell>
        </row>
        <row r="70">
          <cell r="Y70">
            <v>11</v>
          </cell>
          <cell r="Z70">
            <v>19</v>
          </cell>
        </row>
        <row r="71">
          <cell r="Y71">
            <v>11.5</v>
          </cell>
          <cell r="Z71">
            <v>20</v>
          </cell>
        </row>
        <row r="72">
          <cell r="Y72">
            <v>12</v>
          </cell>
          <cell r="Z72">
            <v>21</v>
          </cell>
        </row>
      </sheetData>
      <sheetData sheetId="43" refreshError="1"/>
      <sheetData sheetId="44"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특별시방서"/>
      <sheetName val="설계서갑지"/>
      <sheetName val="총괄서"/>
      <sheetName val="내역서"/>
      <sheetName val="관급자재대"/>
      <sheetName val="사급자재대"/>
      <sheetName val="강원소나무"/>
      <sheetName val="낙엽송"/>
      <sheetName val="상수리"/>
      <sheetName val="신갈"/>
      <sheetName val="잣나무"/>
      <sheetName val="99노임기준"/>
      <sheetName val="일위대가"/>
      <sheetName val="단가 "/>
      <sheetName val="노임"/>
      <sheetName val="화서초교주변노후관교체"/>
      <sheetName val="면간거리&amp;사거리"/>
      <sheetName val="단위수량산출"/>
      <sheetName val="수량산출"/>
      <sheetName val="데이타"/>
      <sheetName val="식재인부"/>
      <sheetName val="자재단가"/>
      <sheetName val="식재"/>
      <sheetName val="시설물"/>
      <sheetName val="식재출력용"/>
      <sheetName val="유지관리"/>
      <sheetName val="단가"/>
      <sheetName val="BID"/>
      <sheetName val="개비온집계"/>
      <sheetName val="개비온 단위"/>
      <sheetName val="인자기준_2007"/>
      <sheetName val="할인_할증률산정"/>
      <sheetName val="금액단가표"/>
      <sheetName val="자료기입"/>
      <sheetName val="예정공정표(장기간)"/>
      <sheetName val="수량"/>
      <sheetName val="식재수량표"/>
      <sheetName val="노임단가"/>
      <sheetName val="1공구"/>
      <sheetName val="토적표(1)"/>
      <sheetName val="수간보호"/>
      <sheetName val="별표집계"/>
      <sheetName val="수량산출(음암)"/>
      <sheetName val="개산공사비"/>
      <sheetName val="산출내역서집계표"/>
      <sheetName val="구체"/>
      <sheetName val="좌측날개벽"/>
      <sheetName val="우측날개벽"/>
      <sheetName val="입찰안"/>
      <sheetName val="1차증가원가계산"/>
      <sheetName val="가시설단위수량"/>
      <sheetName val="SORCE1"/>
      <sheetName val="단위수량"/>
      <sheetName val="말뚝지지력산정"/>
      <sheetName val="Y-WORK"/>
      <sheetName val="마산방향철근집계"/>
      <sheetName val="진주방향"/>
      <sheetName val="마산방향"/>
      <sheetName val="토공"/>
      <sheetName val="역T형교대(말뚝기초)"/>
      <sheetName val="내역"/>
      <sheetName val="H-PILE수량집계"/>
      <sheetName val="토적기초"/>
      <sheetName val="A-4"/>
      <sheetName val="산출내역서2"/>
      <sheetName val="산출내역서1"/>
      <sheetName val="00노임기준"/>
      <sheetName val="간지"/>
      <sheetName val="요율"/>
      <sheetName val="자재대"/>
      <sheetName val="토적표"/>
      <sheetName val="배수공수집"/>
      <sheetName val="지점별강우량"/>
      <sheetName val="산출1"/>
      <sheetName val="담장산출"/>
      <sheetName val="정공공사"/>
      <sheetName val="대창(함평)"/>
      <sheetName val="대창(장성)"/>
      <sheetName val="대창(함평)-창열"/>
      <sheetName val="제잡비계산"/>
      <sheetName val="data"/>
      <sheetName val="노무비"/>
      <sheetName val="예총"/>
      <sheetName val="7급줄떼"/>
      <sheetName val="본체"/>
      <sheetName val="1-1"/>
      <sheetName val="단가대비표"/>
      <sheetName val="용수량(생활용수)"/>
      <sheetName val="#REF"/>
      <sheetName val="내역서2안"/>
      <sheetName val="부대공수량산출"/>
      <sheetName val="장비종합부표"/>
      <sheetName val="집계표_식재"/>
      <sheetName val="부표"/>
      <sheetName val="구조물철거타공정이월"/>
      <sheetName val="세월교산출기초"/>
      <sheetName val="수량산출표"/>
      <sheetName val="날개벽"/>
      <sheetName val="일위총괄표"/>
      <sheetName val="A2"/>
      <sheetName val="총괄내역서"/>
      <sheetName val="Sheet3"/>
      <sheetName val="집계표"/>
      <sheetName val="거래처관리"/>
      <sheetName val="COVER"/>
      <sheetName val="댐구조도"/>
      <sheetName val="자재단가조사표-수목"/>
      <sheetName val="총괄표"/>
      <sheetName val="base"/>
      <sheetName val="계획금액"/>
      <sheetName val="분석대장"/>
      <sheetName val="깨기집계"/>
      <sheetName val="자재집계표"/>
      <sheetName val="토적"/>
      <sheetName val="DATA 입력란"/>
      <sheetName val="setup"/>
      <sheetName val="Sheet1"/>
      <sheetName val="T13(P68~72,78)"/>
      <sheetName val="강교(Sub)"/>
      <sheetName val="철콘견적"/>
      <sheetName val="일반토공견적"/>
      <sheetName val="DATE"/>
      <sheetName val="건축내역"/>
      <sheetName val="각형맨홀"/>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sheetName val="내역서"/>
      <sheetName val="내역1"/>
      <sheetName val="1-1"/>
      <sheetName val="1-2"/>
      <sheetName val="내역2"/>
      <sheetName val="종합계획"/>
      <sheetName val="측량수량산출"/>
      <sheetName val="표석수량"/>
      <sheetName val="설계기준"/>
      <sheetName val="환경"/>
      <sheetName val="환경표지"/>
      <sheetName val="환경단가1"/>
      <sheetName val="환경단가2"/>
      <sheetName val="임금"/>
      <sheetName val="별표집계"/>
      <sheetName val="용수량(생활용수)"/>
    </sheetNames>
    <sheetDataSet>
      <sheetData sheetId="0" refreshError="1"/>
      <sheetData sheetId="1"/>
      <sheetData sheetId="2"/>
      <sheetData sheetId="3" refreshError="1"/>
      <sheetData sheetId="4" refreshError="1"/>
      <sheetData sheetId="5"/>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목차"/>
      <sheetName val="산출1"/>
      <sheetName val="산출2"/>
      <sheetName val="laroux"/>
      <sheetName val="관급자재대"/>
      <sheetName val="수량산출"/>
      <sheetName val="정공공사"/>
      <sheetName val="데이타"/>
      <sheetName val="식재인부"/>
      <sheetName val="1공구"/>
      <sheetName val="일위대가"/>
      <sheetName val="06 일위대가목록"/>
      <sheetName val="강원소나무"/>
      <sheetName val="낙엽송"/>
      <sheetName val="상수리"/>
      <sheetName val="신갈"/>
      <sheetName val="잣나무"/>
      <sheetName val="일위대가목록"/>
      <sheetName val="산출내역서2"/>
      <sheetName val="산출내역서1"/>
      <sheetName val="인자기준_2007"/>
      <sheetName val="할인_할증률산정"/>
      <sheetName val="금액단가표"/>
      <sheetName val="자료기입"/>
      <sheetName val="예정공정표(장기간)"/>
      <sheetName val="수량"/>
      <sheetName val="날개벽"/>
      <sheetName val="토목공사일반"/>
      <sheetName val="H-PILE수량집계"/>
      <sheetName val="지점별강우량"/>
      <sheetName val="거래처관리"/>
    </sheetNames>
    <sheetDataSet>
      <sheetData sheetId="0" refreshError="1"/>
      <sheetData sheetId="1" refreshError="1">
        <row r="723">
          <cell r="A723">
            <v>17</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요소"/>
      <sheetName val="수종1"/>
      <sheetName val="수간재적표"/>
      <sheetName val="수종"/>
      <sheetName val="0.겉표지"/>
      <sheetName val="표지목차"/>
      <sheetName val="1.위치"/>
      <sheetName val="2.사진"/>
      <sheetName val="원가"/>
      <sheetName val="총괄내역서"/>
      <sheetName val="소반별내역"/>
      <sheetName val="단1"/>
      <sheetName val="단2"/>
      <sheetName val="단3"/>
      <sheetName val="단4"/>
      <sheetName val="산1"/>
      <sheetName val="산3"/>
      <sheetName val="자료"/>
      <sheetName val="작업기간"/>
      <sheetName val="작업로내역"/>
      <sheetName val="작업로단가"/>
      <sheetName val="작업로기초"/>
      <sheetName val="단5"/>
      <sheetName val="단6"/>
      <sheetName val="단7"/>
      <sheetName val="단8"/>
      <sheetName val="단9"/>
      <sheetName val="단10"/>
      <sheetName val="단11"/>
      <sheetName val="작업로단가2"/>
      <sheetName val="작업로단가3"/>
      <sheetName val="4.예정공정표"/>
      <sheetName val="4-1.공정별소요인력"/>
      <sheetName val="대상지-제본용"/>
      <sheetName val="집1"/>
      <sheetName val="집2"/>
      <sheetName val="집3"/>
      <sheetName val="집4"/>
      <sheetName val="집5"/>
      <sheetName val="집6"/>
      <sheetName val="집7"/>
      <sheetName val="집8"/>
      <sheetName val="집9"/>
      <sheetName val="집10"/>
      <sheetName val="집11"/>
      <sheetName val="대상지"/>
      <sheetName val="설명서"/>
      <sheetName val="매1"/>
      <sheetName val="매2"/>
      <sheetName val="매3"/>
      <sheetName val="매4"/>
      <sheetName val="매5"/>
      <sheetName val="매6"/>
      <sheetName val="매7"/>
      <sheetName val="매8"/>
      <sheetName val="매9"/>
      <sheetName val="매10"/>
      <sheetName val="매11"/>
      <sheetName val="시1"/>
      <sheetName val="시2"/>
      <sheetName val="시3"/>
      <sheetName val="시4"/>
      <sheetName val="시5"/>
      <sheetName val="시6"/>
      <sheetName val="시7"/>
      <sheetName val="시8"/>
      <sheetName val="시9"/>
      <sheetName val="시10"/>
      <sheetName val="시11"/>
      <sheetName val="수량"/>
      <sheetName val="12.GPS"/>
      <sheetName val="재선충"/>
      <sheetName val="일반"/>
      <sheetName val="특별"/>
      <sheetName val="전문"/>
      <sheetName val="c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4">
          <cell r="B14">
            <v>148510</v>
          </cell>
        </row>
        <row r="15">
          <cell r="B15">
            <v>187435</v>
          </cell>
        </row>
        <row r="16">
          <cell r="B16">
            <v>229676</v>
          </cell>
        </row>
        <row r="17">
          <cell r="B17">
            <v>183146</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요소"/>
      <sheetName val="수종1"/>
      <sheetName val="수간재적표"/>
      <sheetName val="수종"/>
      <sheetName val="0.겉표지"/>
      <sheetName val="표지목차"/>
      <sheetName val="1.위치"/>
      <sheetName val="2.사진"/>
      <sheetName val="2.사진 (2)"/>
      <sheetName val="3.설명서"/>
      <sheetName val="자료"/>
      <sheetName val="4.예정공정표"/>
      <sheetName val="작업기간"/>
      <sheetName val="4-1.공정별소요인력"/>
      <sheetName val="5.대상지"/>
      <sheetName val="6.원가"/>
      <sheetName val="7.총괄내역서"/>
      <sheetName val="소반별내역"/>
      <sheetName val="작업로내역"/>
      <sheetName val="단1"/>
      <sheetName val="단2"/>
      <sheetName val="단3"/>
      <sheetName val="단4"/>
      <sheetName val="단5"/>
      <sheetName val="단6"/>
      <sheetName val="단7"/>
      <sheetName val="산1"/>
      <sheetName val="산2"/>
      <sheetName val="산3"/>
      <sheetName val="산4"/>
      <sheetName val="산5"/>
      <sheetName val="산6"/>
      <sheetName val="산7"/>
      <sheetName val="작업로단가"/>
      <sheetName val="작업로단가1"/>
      <sheetName val="작업로기초"/>
      <sheetName val="일반"/>
      <sheetName val="특별"/>
      <sheetName val="전문"/>
      <sheetName val="안전보건관리"/>
      <sheetName val="MSDS1"/>
      <sheetName val="MSDS2"/>
      <sheetName val="시1"/>
      <sheetName val="시2"/>
      <sheetName val="시3"/>
      <sheetName val="시4"/>
      <sheetName val="시5"/>
      <sheetName val="시6"/>
      <sheetName val="시7"/>
      <sheetName val="11.수량"/>
      <sheetName val="12.GPS"/>
      <sheetName val="집1"/>
      <sheetName val="매1"/>
      <sheetName val="집2"/>
      <sheetName val="매2"/>
      <sheetName val="집3"/>
      <sheetName val="매3"/>
      <sheetName val="집4"/>
      <sheetName val="매4"/>
      <sheetName val="집5"/>
      <sheetName val="매5"/>
      <sheetName val="집6"/>
      <sheetName val="매6"/>
      <sheetName val="집7"/>
      <sheetName val="매7"/>
      <sheetName val="재선충"/>
      <sheetName val="c1"/>
    </sheetNames>
    <sheetDataSet>
      <sheetData sheetId="0">
        <row r="10">
          <cell r="D10" t="str">
            <v>합계</v>
          </cell>
        </row>
      </sheetData>
      <sheetData sheetId="1"/>
      <sheetData sheetId="2"/>
      <sheetData sheetId="3"/>
      <sheetData sheetId="4"/>
      <sheetData sheetId="5"/>
      <sheetData sheetId="6"/>
      <sheetData sheetId="7"/>
      <sheetData sheetId="8"/>
      <sheetData sheetId="9"/>
      <sheetData sheetId="10">
        <row r="14">
          <cell r="B14">
            <v>153671</v>
          </cell>
        </row>
        <row r="15">
          <cell r="B15">
            <v>192375</v>
          </cell>
        </row>
        <row r="16">
          <cell r="B16">
            <v>230245</v>
          </cell>
        </row>
        <row r="17">
          <cell r="B17">
            <v>183146</v>
          </cell>
        </row>
        <row r="26">
          <cell r="B26">
            <v>1674</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목록표"/>
      <sheetName val="설계요소"/>
      <sheetName val="표지"/>
      <sheetName val="0.겉"/>
      <sheetName val="표지목차"/>
      <sheetName val="1"/>
      <sheetName val="1.위치"/>
      <sheetName val="2"/>
      <sheetName val="사진"/>
      <sheetName val="3"/>
      <sheetName val="설명"/>
      <sheetName val="3-1.자료"/>
      <sheetName val="4"/>
      <sheetName val="4.공정표"/>
      <sheetName val="4-1.기간"/>
      <sheetName val="5"/>
      <sheetName val="필지별"/>
      <sheetName val="임소반"/>
      <sheetName val="5.필지"/>
      <sheetName val="5-1.소반"/>
      <sheetName val="6"/>
      <sheetName val="6.1"/>
      <sheetName val="일시"/>
      <sheetName val="6.2"/>
      <sheetName val="특시"/>
      <sheetName val="6.3"/>
      <sheetName val="전시"/>
      <sheetName val="6.4"/>
      <sheetName val="안시"/>
      <sheetName val="MSDS1"/>
      <sheetName val="MSDS2"/>
      <sheetName val="7"/>
      <sheetName val="시1"/>
      <sheetName val="시2"/>
      <sheetName val="시3"/>
      <sheetName val="시4"/>
      <sheetName val="시5"/>
      <sheetName val="8"/>
      <sheetName val="8.원가"/>
      <sheetName val="8.원가계산서 (수의계약)"/>
      <sheetName val="9"/>
      <sheetName val="9.총괄"/>
      <sheetName val="내역-덩굴"/>
      <sheetName val="내역서(천연림)"/>
      <sheetName val="내역서(솎아베기)"/>
      <sheetName val="내역서(어린나무)"/>
      <sheetName val="임내정리"/>
      <sheetName val="내역서(모두베기)"/>
      <sheetName val="내역서(산물수집)"/>
      <sheetName val="10"/>
      <sheetName val="단1"/>
      <sheetName val="단가산출서(1-2)"/>
      <sheetName val="단가산출서(1-3)"/>
      <sheetName val="단가산출서(1-4)"/>
      <sheetName val="단가산출서(1-5)"/>
      <sheetName val="단가산출서2-0"/>
      <sheetName val="단2"/>
      <sheetName val="단3"/>
      <sheetName val="단4"/>
      <sheetName val="단5"/>
      <sheetName val="11"/>
      <sheetName val="11.1수량"/>
      <sheetName val="11.1수량산출서 (산물수집)"/>
      <sheetName val="12"/>
      <sheetName val="12.GPS"/>
      <sheetName val="13"/>
      <sheetName val="13.1"/>
      <sheetName val="14."/>
      <sheetName val="표집1"/>
      <sheetName val="표준지2-0"/>
      <sheetName val="견적"/>
      <sheetName val="표집2"/>
      <sheetName val="표집3"/>
      <sheetName val="표집4"/>
      <sheetName val="표집5"/>
      <sheetName val="야1"/>
      <sheetName val="야2"/>
      <sheetName val="야3"/>
      <sheetName val="야4"/>
      <sheetName val="야5"/>
      <sheetName val="c1"/>
      <sheetName val="재선충(소,잣임지만적용)"/>
      <sheetName val="6.시방서간지"/>
      <sheetName val="14.설계도면간지(합본)"/>
      <sheetName val="6-가.일반시방서간지"/>
      <sheetName val="6-나.특별시방서간지"/>
      <sheetName val="6-다.전문시방서간지"/>
    </sheetNames>
    <sheetDataSet>
      <sheetData sheetId="0">
        <row r="1">
          <cell r="B1" t="str">
            <v>완(15도 이하)</v>
          </cell>
        </row>
        <row r="2">
          <cell r="B2" t="str">
            <v>중(15-30도이하)</v>
          </cell>
        </row>
        <row r="3">
          <cell r="B3" t="str">
            <v>급(30도 초과)</v>
          </cell>
        </row>
        <row r="4">
          <cell r="B4" t="str">
            <v>개소당 3ha 이상</v>
          </cell>
        </row>
        <row r="5">
          <cell r="B5" t="str">
            <v>개소당 평균면적이 1-3ha 미만</v>
          </cell>
        </row>
        <row r="6">
          <cell r="B6" t="str">
            <v>개소당 평균면적이 1ha 미만</v>
          </cell>
        </row>
        <row r="7">
          <cell r="B7" t="str">
            <v>1월-5월</v>
          </cell>
        </row>
        <row r="8">
          <cell r="B8" t="str">
            <v>10월-12월</v>
          </cell>
        </row>
        <row r="9">
          <cell r="B9" t="str">
            <v>6월-9월</v>
          </cell>
        </row>
        <row r="10">
          <cell r="B10" t="str">
            <v>과소(20% 이하만 피복)</v>
          </cell>
        </row>
        <row r="11">
          <cell r="B11" t="str">
            <v>소(20% 이하만 피복)</v>
          </cell>
        </row>
        <row r="12">
          <cell r="B12" t="str">
            <v>보통(41%-60% 피복)</v>
          </cell>
        </row>
        <row r="13">
          <cell r="B13" t="str">
            <v>밀(61%-80% 피복)</v>
          </cell>
        </row>
        <row r="14">
          <cell r="B14" t="str">
            <v>과밀(81% 초과 피복)</v>
          </cell>
        </row>
        <row r="15">
          <cell r="B15" t="str">
            <v>보행이 용이하다.</v>
          </cell>
        </row>
        <row r="16">
          <cell r="B16" t="str">
            <v>보행하는데 약간의 어려움이 있다.</v>
          </cell>
        </row>
        <row r="17">
          <cell r="B17" t="str">
            <v>식생을 제거하지 않고 보행이 곤란하다.</v>
          </cell>
        </row>
        <row r="18">
          <cell r="B18" t="str">
            <v>장애물이 거의 없음</v>
          </cell>
        </row>
        <row r="19">
          <cell r="B19" t="str">
            <v>돌 등 장애물 함량이 10%-30%인 지역</v>
          </cell>
        </row>
        <row r="20">
          <cell r="B20" t="str">
            <v>돌 등 장애물 함량이 30% 이상인 지역</v>
          </cell>
        </row>
      </sheetData>
      <sheetData sheetId="1">
        <row r="3">
          <cell r="B3" t="str">
            <v>-3임반</v>
          </cell>
        </row>
        <row r="4">
          <cell r="C4" t="str">
            <v>화천군산림조합</v>
          </cell>
        </row>
        <row r="5">
          <cell r="C5" t="str">
            <v>강원도 화천군 하남면 논미리 산203-1 외 14필지</v>
          </cell>
        </row>
        <row r="7">
          <cell r="C7" t="str">
            <v>산림경영기술고급  박영돈</v>
          </cell>
        </row>
        <row r="9">
          <cell r="C9">
            <v>44827</v>
          </cell>
          <cell r="D9">
            <v>37.299999999999997</v>
          </cell>
        </row>
        <row r="10">
          <cell r="B10" t="str">
            <v xml:space="preserve">3-0임반1-0소반 </v>
          </cell>
          <cell r="C10" t="str">
            <v>화천 하남 논미</v>
          </cell>
          <cell r="D10">
            <v>9.5</v>
          </cell>
          <cell r="E10" t="str">
            <v xml:space="preserve">비닐랩밀봉 </v>
          </cell>
          <cell r="F10" t="str">
            <v>중(15-30도이하)</v>
          </cell>
          <cell r="G10" t="str">
            <v>개소당 3ha 이상</v>
          </cell>
          <cell r="H10" t="str">
            <v>10월-12월</v>
          </cell>
          <cell r="J10" t="str">
            <v>보행이 용이하다.</v>
          </cell>
          <cell r="K10" t="str">
            <v>장애물이 거의 없음</v>
          </cell>
        </row>
        <row r="11">
          <cell r="B11" t="str">
            <v xml:space="preserve">3-0임반2-0소반 </v>
          </cell>
          <cell r="C11" t="str">
            <v>화천 하남 논미</v>
          </cell>
          <cell r="D11">
            <v>6.3</v>
          </cell>
          <cell r="E11" t="str">
            <v xml:space="preserve">비닐랩밀봉 </v>
          </cell>
          <cell r="F11" t="str">
            <v>중(15-30도이하)</v>
          </cell>
          <cell r="G11" t="str">
            <v>개소당 3ha 이상</v>
          </cell>
          <cell r="H11" t="str">
            <v>10월-12월</v>
          </cell>
          <cell r="J11" t="str">
            <v>보행이 용이하다.</v>
          </cell>
          <cell r="K11" t="str">
            <v>장애물이 거의 없음</v>
          </cell>
        </row>
        <row r="12">
          <cell r="B12" t="str">
            <v xml:space="preserve">3-0임반3-0소반 </v>
          </cell>
          <cell r="C12" t="str">
            <v>화천 하남 논미</v>
          </cell>
          <cell r="D12">
            <v>0.4</v>
          </cell>
          <cell r="E12" t="str">
            <v xml:space="preserve">비닐랩밀봉 </v>
          </cell>
          <cell r="F12" t="str">
            <v>중(15-30도이하)</v>
          </cell>
          <cell r="G12" t="str">
            <v>개소당 3ha 이상</v>
          </cell>
          <cell r="H12" t="str">
            <v>10월-12월</v>
          </cell>
          <cell r="J12" t="str">
            <v>보행이 용이하다.</v>
          </cell>
          <cell r="K12" t="str">
            <v>장애물이 거의 없음</v>
          </cell>
        </row>
        <row r="13">
          <cell r="B13" t="str">
            <v xml:space="preserve">3-0임반4-0소반 </v>
          </cell>
          <cell r="C13" t="str">
            <v>화천 하남 서오지</v>
          </cell>
          <cell r="D13">
            <v>15.1</v>
          </cell>
          <cell r="E13" t="str">
            <v xml:space="preserve">비닐랩밀봉 </v>
          </cell>
          <cell r="F13" t="str">
            <v>중(15-30도이하)</v>
          </cell>
          <cell r="G13" t="str">
            <v>개소당 3ha 이상</v>
          </cell>
          <cell r="H13" t="str">
            <v>10월-12월</v>
          </cell>
          <cell r="J13" t="str">
            <v>보행이 용이하다.</v>
          </cell>
          <cell r="K13" t="str">
            <v>장애물이 거의 없음</v>
          </cell>
        </row>
        <row r="14">
          <cell r="B14" t="str">
            <v xml:space="preserve">3-0임반5-0소반 </v>
          </cell>
          <cell r="C14" t="str">
            <v>화천 하남 원천</v>
          </cell>
          <cell r="D14">
            <v>6</v>
          </cell>
          <cell r="E14" t="str">
            <v xml:space="preserve">비닐랩밀봉 </v>
          </cell>
          <cell r="F14" t="str">
            <v>중(15-30도이하)</v>
          </cell>
          <cell r="G14" t="str">
            <v>개소당 3ha 이상</v>
          </cell>
          <cell r="H14" t="str">
            <v>10월-12월</v>
          </cell>
          <cell r="J14" t="str">
            <v>보행이 용이하다.</v>
          </cell>
          <cell r="K14" t="str">
            <v>장애물이 거의 없음</v>
          </cell>
        </row>
        <row r="15">
          <cell r="B15" t="str">
            <v xml:space="preserve">임반소반 </v>
          </cell>
          <cell r="C15" t="str">
            <v xml:space="preserve">  </v>
          </cell>
          <cell r="D15">
            <v>0</v>
          </cell>
          <cell r="E15" t="str">
            <v xml:space="preserve">비닐랩밀봉 </v>
          </cell>
          <cell r="F15" t="str">
            <v>중(15-30도이하)</v>
          </cell>
          <cell r="G15" t="str">
            <v>개소당 3ha 이상</v>
          </cell>
          <cell r="H15" t="str">
            <v>10월-12월</v>
          </cell>
          <cell r="J15" t="str">
            <v>보행이 용이하다.</v>
          </cell>
          <cell r="K15" t="str">
            <v>돌 등 장애물 함량이 10%-30%인 지역</v>
          </cell>
        </row>
        <row r="16">
          <cell r="B16" t="str">
            <v xml:space="preserve">임반소반 </v>
          </cell>
          <cell r="C16" t="str">
            <v xml:space="preserve">  </v>
          </cell>
          <cell r="D16">
            <v>0</v>
          </cell>
          <cell r="E16" t="str">
            <v xml:space="preserve">비닐랩밀봉 </v>
          </cell>
          <cell r="F16" t="str">
            <v>중(15-30도이하)</v>
          </cell>
          <cell r="G16" t="str">
            <v>개소당 3ha 이상</v>
          </cell>
          <cell r="H16" t="str">
            <v>10월-12월</v>
          </cell>
          <cell r="J16" t="str">
            <v>보행이 용이하다.</v>
          </cell>
          <cell r="K16" t="str">
            <v>돌 등 장애물 함량이 10%-30%인 지역</v>
          </cell>
        </row>
        <row r="17">
          <cell r="B17" t="str">
            <v xml:space="preserve">임반소반 </v>
          </cell>
          <cell r="C17" t="str">
            <v xml:space="preserve">  </v>
          </cell>
          <cell r="D17">
            <v>0</v>
          </cell>
          <cell r="E17" t="str">
            <v xml:space="preserve">비닐랩밀봉 </v>
          </cell>
          <cell r="F17" t="str">
            <v>중(15-30도이하)</v>
          </cell>
          <cell r="G17" t="str">
            <v>개소당 3ha 이상</v>
          </cell>
          <cell r="H17" t="str">
            <v>10월-12월</v>
          </cell>
          <cell r="J17" t="str">
            <v>보행이 용이하다.</v>
          </cell>
          <cell r="K17" t="str">
            <v>돌 등 장애물 함량이 10%-30%인 지역</v>
          </cell>
        </row>
        <row r="18">
          <cell r="B18" t="str">
            <v xml:space="preserve">임반소반 </v>
          </cell>
          <cell r="C18" t="str">
            <v xml:space="preserve">  </v>
          </cell>
          <cell r="D18">
            <v>0</v>
          </cell>
          <cell r="E18" t="str">
            <v xml:space="preserve">비닐랩밀봉 </v>
          </cell>
          <cell r="F18" t="str">
            <v>중(15-30도이하)</v>
          </cell>
          <cell r="G18" t="str">
            <v>개소당 3ha 이상</v>
          </cell>
          <cell r="H18" t="str">
            <v>10월-12월</v>
          </cell>
          <cell r="J18" t="str">
            <v>보행이 용이하다.</v>
          </cell>
          <cell r="K18" t="str">
            <v>돌 등 장애물 함량이 10%-30%인 지역</v>
          </cell>
        </row>
        <row r="21">
          <cell r="C21">
            <v>219920</v>
          </cell>
        </row>
        <row r="22">
          <cell r="C22">
            <v>230245</v>
          </cell>
        </row>
        <row r="29">
          <cell r="C29">
            <v>17</v>
          </cell>
        </row>
      </sheetData>
      <sheetData sheetId="2"/>
      <sheetData sheetId="3"/>
      <sheetData sheetId="4"/>
      <sheetData sheetId="5"/>
      <sheetData sheetId="6"/>
      <sheetData sheetId="7"/>
      <sheetData sheetId="8"/>
      <sheetData sheetId="9"/>
      <sheetData sheetId="10"/>
      <sheetData sheetId="11"/>
      <sheetData sheetId="12"/>
      <sheetData sheetId="13"/>
      <sheetData sheetId="14">
        <row r="32">
          <cell r="V32">
            <v>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노임단가"/>
      <sheetName val="Sheet1"/>
      <sheetName val="overflow"/>
      <sheetName val="유수지 준설"/>
      <sheetName val="지원사업"/>
      <sheetName val="토적표"/>
      <sheetName val="소내준설"/>
      <sheetName val="준설공사"/>
      <sheetName val="물처리실"/>
      <sheetName val="유수지 돌쌓기"/>
      <sheetName val="사택포장"/>
      <sheetName val="펌프"/>
      <sheetName val="통신"/>
      <sheetName val="전용선로"/>
      <sheetName val="발전본관 주변 정비공사"/>
      <sheetName val="tea tank"/>
      <sheetName val="발전본관주변"/>
      <sheetName val="intake 방호옹벽"/>
      <sheetName val="군선교 pem관"/>
      <sheetName val="검사정 설치"/>
      <sheetName val="검사정 부표"/>
      <sheetName val="Sheet23"/>
      <sheetName val="Sheet24"/>
      <sheetName val="Sheet25"/>
      <sheetName val="Sheet26"/>
      <sheetName val="Sheet27"/>
      <sheetName val="Sheet28"/>
      <sheetName val="Sheet29"/>
      <sheetName val="Sheet30"/>
      <sheetName val="7급줄떼"/>
      <sheetName val="4공철탑검토"/>
      <sheetName val="수목단가"/>
      <sheetName val="시설수량표"/>
      <sheetName val="식재수량표"/>
      <sheetName val="일위목록"/>
      <sheetName val="자재단가"/>
      <sheetName val="00상노임"/>
      <sheetName val="기별수량산출서"/>
      <sheetName val="재료비단가"/>
      <sheetName val="98설계"/>
      <sheetName val="면간거리&amp;사거리"/>
      <sheetName val="준공머리"/>
      <sheetName val="공사예산하조서(O.K)"/>
      <sheetName val="변경품셈"/>
      <sheetName val="총괄내역서"/>
      <sheetName val="증감대비"/>
      <sheetName val="별표집계"/>
      <sheetName val="설계기준"/>
      <sheetName val="내역1"/>
      <sheetName val="인부노임단가"/>
      <sheetName val="건설산출"/>
      <sheetName val="공종단가"/>
      <sheetName val="건축명"/>
      <sheetName val="기계명"/>
      <sheetName val="전기명"/>
      <sheetName val="토목명"/>
      <sheetName val="강원소나무"/>
      <sheetName val="낙엽송"/>
      <sheetName val="상수리"/>
      <sheetName val="신갈"/>
      <sheetName val="잣나무"/>
      <sheetName val="건설기계"/>
      <sheetName val="노임"/>
      <sheetName val="단가산출"/>
      <sheetName val="사급자재"/>
      <sheetName val="일위대가"/>
      <sheetName val="산출1"/>
      <sheetName val="수량산출"/>
      <sheetName val="입찰안"/>
      <sheetName val="공예을"/>
      <sheetName val="노임단가(직종번호 순)"/>
      <sheetName val="단가입력창"/>
      <sheetName val="산출명세"/>
      <sheetName val="수량산출표"/>
      <sheetName val="댐구조도"/>
      <sheetName val="세월교산출기초"/>
      <sheetName val="데이타"/>
      <sheetName val="식재인부"/>
      <sheetName val="노무비단가"/>
      <sheetName val="2-1. 경관조명 내역총괄표"/>
      <sheetName val="말뚝물량"/>
      <sheetName val="일위대가표"/>
      <sheetName val="단가"/>
      <sheetName val="수량집"/>
      <sheetName val="조명시설"/>
      <sheetName val="터파기및재료"/>
      <sheetName val="관급자재대"/>
      <sheetName val="노임자재단가"/>
      <sheetName val="기자재수량"/>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금액내역서"/>
      <sheetName val="01"/>
      <sheetName val="6PILE  (돌출)"/>
      <sheetName val="수목표준대가"/>
      <sheetName val="현장관리비 산출내역"/>
      <sheetName val="총괄"/>
      <sheetName val="을"/>
      <sheetName val="원내역"/>
      <sheetName val="상 부"/>
      <sheetName val="내역서01"/>
      <sheetName val="입찰안"/>
      <sheetName val="시설일위"/>
      <sheetName val="설계개요"/>
      <sheetName val="집수정(600-700)"/>
      <sheetName val="일위대가(가설)"/>
      <sheetName val="노무"/>
      <sheetName val="토공사"/>
      <sheetName val="토공집계표"/>
      <sheetName val="PRICE"/>
      <sheetName val="DATA"/>
      <sheetName val="계정"/>
      <sheetName val="woo(mac)"/>
      <sheetName val="SG"/>
      <sheetName val="001"/>
      <sheetName val="1.설계조건"/>
      <sheetName val="수목데이타 "/>
      <sheetName val="교각계산"/>
      <sheetName val="IW-LIST"/>
      <sheetName val="연돌일위집계"/>
      <sheetName val="cable-data"/>
      <sheetName val="하수급견적대비"/>
      <sheetName val="현장관리비_산출내역"/>
      <sheetName val="상_부"/>
      <sheetName val="현장관리비_산출내역1"/>
      <sheetName val="상_부1"/>
      <sheetName val="S0"/>
      <sheetName val="0226"/>
      <sheetName val="결과조달"/>
      <sheetName val="충주"/>
      <sheetName val="노단"/>
      <sheetName val="Sheet1"/>
      <sheetName val="기기리스트"/>
      <sheetName val="간접비"/>
      <sheetName val="최적단면"/>
      <sheetName val="원형1호맨홀토공수량"/>
      <sheetName val="일위대가(계측기설치)"/>
      <sheetName val="GI-LIST"/>
      <sheetName val="일위대가목차"/>
      <sheetName val="ExcelObject"/>
      <sheetName val="1TL종점(1)"/>
      <sheetName val="부대공Ⅱ"/>
      <sheetName val="설계가"/>
      <sheetName val="EQ-R1"/>
      <sheetName val="이름표지정"/>
      <sheetName val="일위대가(여기까지)"/>
      <sheetName val="품셈"/>
      <sheetName val="1.경관조명산출"/>
      <sheetName val="1.경관조명산출집계"/>
      <sheetName val="조명시설"/>
      <sheetName val="2.대외공문"/>
      <sheetName val="목표세부명세"/>
      <sheetName val="Eq. Mobilization"/>
      <sheetName val="Pier 3"/>
      <sheetName val="#REF"/>
      <sheetName val="A-4"/>
      <sheetName val="입찰내역 발주처 양식"/>
      <sheetName val="토공실행"/>
      <sheetName val="노임단가"/>
      <sheetName val="실행대비"/>
      <sheetName val="인건비"/>
      <sheetName val="Sheet4"/>
      <sheetName val="계수시트"/>
      <sheetName val="원가계산서"/>
      <sheetName val="건축내역"/>
      <sheetName val="MAT_N048"/>
      <sheetName val="대전21토목내역서"/>
      <sheetName val="전차선로 물량표"/>
      <sheetName val="수로단위수량"/>
      <sheetName val="제출내역 (2)"/>
      <sheetName val="Sheet1 (2)"/>
      <sheetName val="제수변수량"/>
      <sheetName val="96노임기준"/>
      <sheetName val="내역"/>
      <sheetName val="공문"/>
      <sheetName val="낙찰표"/>
      <sheetName val="ⴭⴭⴭⴭⴭ"/>
      <sheetName val="총괄내역서"/>
      <sheetName val="list"/>
      <sheetName val="BID"/>
      <sheetName val="기계경비일람"/>
      <sheetName val="노임"/>
      <sheetName val="공사비증감"/>
      <sheetName val="집계표"/>
      <sheetName val="설계"/>
      <sheetName val="데이타"/>
      <sheetName val="일위대가"/>
      <sheetName val="●내역"/>
      <sheetName val="건축단가"/>
      <sheetName val="일위목록"/>
      <sheetName val="예가표"/>
      <sheetName val="갑지"/>
      <sheetName val="PAINT"/>
      <sheetName val="일위대가 (PM)"/>
      <sheetName val="배수내역(98년도분)"/>
      <sheetName val="P.M 별"/>
      <sheetName val="1ST"/>
      <sheetName val="타견적(을)"/>
      <sheetName val="건축2"/>
      <sheetName val="기성내역1"/>
      <sheetName val="CAL"/>
      <sheetName val="DATE"/>
      <sheetName val="투찰"/>
      <sheetName val="신규일위대가"/>
      <sheetName val="설계조건"/>
      <sheetName val="설계산출표지"/>
      <sheetName val="유림골조"/>
      <sheetName val="공통비(전체)"/>
      <sheetName val="토목공사"/>
      <sheetName val="새공통(96임금인상기준)"/>
      <sheetName val="비교1"/>
      <sheetName val="유림총괄"/>
      <sheetName val="단가표"/>
      <sheetName val="충돌 내용"/>
      <sheetName val="수량산출서LP-GA"/>
      <sheetName val="산출서집계LP-GA"/>
      <sheetName val="수량산출서LP-GB"/>
      <sheetName val="PAD TR보호대기초"/>
      <sheetName val="가로등기초"/>
      <sheetName val="HANDHOLE(2)"/>
      <sheetName val=" 내역"/>
      <sheetName val="골막이(야매)"/>
      <sheetName val="현장관리비"/>
      <sheetName val="TARGET"/>
      <sheetName val="무근깨기"/>
      <sheetName val="터파기및재료"/>
      <sheetName val="공종별자재"/>
      <sheetName val="가락화장을지"/>
      <sheetName val="Sheet9"/>
      <sheetName val="전기자료"/>
      <sheetName val="Sheet14"/>
      <sheetName val="Sheet10"/>
      <sheetName val="Sheet13"/>
      <sheetName val="방음벽기초"/>
      <sheetName val="내역서"/>
      <sheetName val="냉천부속동"/>
      <sheetName val="일위대가표"/>
      <sheetName val="지장물C"/>
      <sheetName val="예정(3)"/>
      <sheetName val="대로근거"/>
      <sheetName val="ABUT수량-A1"/>
      <sheetName val="공사비예산서(토목분)"/>
      <sheetName val="구조물철거타공정이월"/>
      <sheetName val="단면 (2)"/>
      <sheetName val="Total"/>
      <sheetName val="설계명세서"/>
      <sheetName val="예산명세서"/>
      <sheetName val="자료입력"/>
      <sheetName val="대비"/>
      <sheetName val="차액보증"/>
      <sheetName val="COVER"/>
      <sheetName val="경비실"/>
      <sheetName val="U-TYPE(1)"/>
      <sheetName val="조경"/>
      <sheetName val="건축"/>
      <sheetName val="예산변경사항"/>
      <sheetName val="5)수리분석내역 "/>
      <sheetName val="직접경비"/>
      <sheetName val="직접인건비"/>
      <sheetName val="FAB별"/>
      <sheetName val="EP0618"/>
      <sheetName val="일위(PN)"/>
      <sheetName val="견적990322"/>
      <sheetName val="기둥강재집계"/>
      <sheetName val="경산"/>
      <sheetName val="9GNG운반"/>
      <sheetName val="실행내역"/>
      <sheetName val="실행내역 "/>
      <sheetName val="1호맨홀토공"/>
      <sheetName val="견적의뢰"/>
      <sheetName val="가공비"/>
      <sheetName val="자재단가"/>
      <sheetName val="자재단가비교표"/>
      <sheetName val="Sheet2"/>
      <sheetName val="단면가정"/>
      <sheetName val="산출2-기기동력"/>
      <sheetName val="산출내역서"/>
      <sheetName val="맨홀수량산출"/>
      <sheetName val="실행철강하도"/>
      <sheetName val="HVAC"/>
      <sheetName val="날개벽"/>
      <sheetName val="품셈TABLE"/>
      <sheetName val="건축집계"/>
      <sheetName val="산출근거"/>
      <sheetName val="주공 갑지"/>
      <sheetName val="unitpric"/>
      <sheetName val="단위수량"/>
      <sheetName val="5월"/>
      <sheetName val="공종단가"/>
      <sheetName val="BOX"/>
      <sheetName val="중기산출근거"/>
      <sheetName val="일위대가_목록"/>
      <sheetName val="공통가설"/>
      <sheetName val="database"/>
      <sheetName val="현장경비"/>
      <sheetName val="방배동내역(리라)"/>
      <sheetName val="건축원가"/>
      <sheetName val="건축공사실행"/>
      <sheetName val="건축공사집계표"/>
      <sheetName val="방배동내역 (총괄)"/>
      <sheetName val="부대공사총괄"/>
      <sheetName val="가격조사서"/>
      <sheetName val="특수선일위대가"/>
      <sheetName val="O-단가조사서"/>
      <sheetName val="archi(본사)"/>
      <sheetName val="DATA-UPS"/>
      <sheetName val="Sheet1_(2)"/>
      <sheetName val="Eq__Mobilization"/>
      <sheetName val="1_설계조건"/>
      <sheetName val="수목데이타_"/>
      <sheetName val="정부노임단가"/>
      <sheetName val="소일위대가코드표"/>
      <sheetName val="단위단가"/>
      <sheetName val="식재인부"/>
      <sheetName val="빗물받이(910-510-410)"/>
      <sheetName val="실행내역(현대)"/>
      <sheetName val="아울렛박스"/>
      <sheetName val="토공수량"/>
      <sheetName val="교대"/>
      <sheetName val="역T형"/>
      <sheetName val="가도공"/>
      <sheetName val="인부노임"/>
      <sheetName val="수량산출"/>
      <sheetName val="바닥판"/>
      <sheetName val="직재"/>
      <sheetName val="적용노임"/>
      <sheetName val="단가산출목록"/>
      <sheetName val="공사비증감대비표"/>
      <sheetName val="식당동(010424)"/>
      <sheetName val="항목(1)"/>
      <sheetName val="BOOK4"/>
      <sheetName val="SLAB근거-1"/>
      <sheetName val="깨기"/>
      <sheetName val="코드표"/>
      <sheetName val="본선 토공 분배표"/>
      <sheetName val="시중노임(공사)"/>
      <sheetName val="손익현황"/>
      <sheetName val="현황CODE"/>
      <sheetName val="동원(3)"/>
      <sheetName val="말고개터널조명전압강하"/>
      <sheetName val="간접경상비"/>
      <sheetName val="대치판정"/>
      <sheetName val="변경집계표"/>
      <sheetName val="Requirement(Work Crew)"/>
      <sheetName val="지수"/>
      <sheetName val="_x0002__x0000__x0000__x0000__x0010_ü"/>
      <sheetName val="_x0000__x0000__x0000__x0001__x0000__x0000__x0008_¬©º(Ì_x000b__x0000__x0000_ExcelObject_x0008__x0000__x0001_1_x0000_"/>
      <sheetName val="노견단위수량"/>
      <sheetName val="설계내역"/>
      <sheetName val="단위중량"/>
      <sheetName val="evaluate"/>
      <sheetName val="EQT-ESTN"/>
      <sheetName val="견적조건"/>
      <sheetName val="바닥판(1)"/>
      <sheetName val="횡배수관토공수량"/>
      <sheetName val="기계경비(시간당)"/>
      <sheetName val="램머"/>
      <sheetName val="부하계산서"/>
      <sheetName val="J直材4"/>
      <sheetName val="금융비용"/>
      <sheetName val="D-3109"/>
      <sheetName val="교각1"/>
      <sheetName val="표지"/>
      <sheetName val="10월"/>
      <sheetName val="Config"/>
      <sheetName val="자판실행"/>
      <sheetName val="DHEQSUPT"/>
      <sheetName val="단중"/>
      <sheetName val="품셈표"/>
      <sheetName val="해전배수"/>
      <sheetName val="사업분석"/>
      <sheetName val="해평견적"/>
      <sheetName val="9월"/>
      <sheetName val="배수내역"/>
      <sheetName val="금융"/>
      <sheetName val="우수공"/>
      <sheetName val="BOX-1510"/>
      <sheetName val="AHU집계"/>
      <sheetName val="공조기휀"/>
      <sheetName val="공조기"/>
      <sheetName val="1층 (보온-2)"/>
      <sheetName val="1층(앵글)"/>
      <sheetName val="2층(앵글+EA) "/>
      <sheetName val="4층(앵글+EA) "/>
      <sheetName val="2층(앵글) "/>
      <sheetName val="1층 (비보온) "/>
      <sheetName val="ROOF층"/>
      <sheetName val="1층 ORG(sts) "/>
      <sheetName val="2층 ORG(sts)"/>
      <sheetName val="ROOF층 ORG(sts) "/>
      <sheetName val="4층 ORG(sts) "/>
      <sheetName val="사통"/>
      <sheetName val="주요공사"/>
      <sheetName val="부하(성남)"/>
      <sheetName val="참고자료"/>
      <sheetName val="COL"/>
      <sheetName val="견적서"/>
      <sheetName val="특별교실"/>
      <sheetName val="공사내역"/>
      <sheetName val="연결관산출조서"/>
      <sheetName val="말뚝지지력산정"/>
      <sheetName val="안산기계장치"/>
      <sheetName val="물가자료"/>
      <sheetName val="2공구산출내역"/>
      <sheetName val="금액총괄표"/>
      <sheetName val="NOMUBI"/>
      <sheetName val="단가 및 재료비"/>
      <sheetName val="중기사용료산출근거"/>
      <sheetName val="sw1"/>
      <sheetName val="기계총괄"/>
      <sheetName val="기계"/>
      <sheetName val="설비"/>
      <sheetName val="시운전비"/>
      <sheetName val="기자재"/>
      <sheetName val="기1"/>
      <sheetName val="기2"/>
      <sheetName val="기3"/>
      <sheetName val="기4"/>
      <sheetName val="기5"/>
      <sheetName val="기6"/>
      <sheetName val="기7"/>
      <sheetName val="기8"/>
      <sheetName val="기9"/>
      <sheetName val="기10"/>
      <sheetName val="기11"/>
      <sheetName val="기12"/>
      <sheetName val="기자재설치"/>
      <sheetName val="기설1"/>
      <sheetName val="기설2"/>
      <sheetName val="기설3"/>
      <sheetName val="기설4"/>
      <sheetName val="기설5"/>
      <sheetName val="기설6"/>
      <sheetName val="기설7"/>
      <sheetName val="기설8"/>
      <sheetName val="기설9"/>
      <sheetName val="기설10"/>
      <sheetName val="기설11"/>
      <sheetName val="기설12"/>
      <sheetName val="배관자재"/>
      <sheetName val="배관1"/>
      <sheetName val="배관2"/>
      <sheetName val="배관3"/>
      <sheetName val="배관4"/>
      <sheetName val="배관5"/>
      <sheetName val="배관6"/>
      <sheetName val="배관7"/>
      <sheetName val="배관8"/>
      <sheetName val="배관9"/>
      <sheetName val="배관10"/>
      <sheetName val="배관11"/>
      <sheetName val="배관12"/>
      <sheetName val="배관설치"/>
      <sheetName val="배설1"/>
      <sheetName val="배설2 "/>
      <sheetName val="배설3 "/>
      <sheetName val="배설4 "/>
      <sheetName val="배설5 "/>
      <sheetName val="배설6 "/>
      <sheetName val="배설7"/>
      <sheetName val="배설8 "/>
      <sheetName val="배설9"/>
      <sheetName val="배설10 "/>
      <sheetName val="배설11"/>
      <sheetName val="배설12"/>
      <sheetName val="철거배관"/>
      <sheetName val="배관단가"/>
      <sheetName val="기자재단가비교"/>
      <sheetName val="일위(1)"/>
      <sheetName val="일위(2)"/>
      <sheetName val="기기설치 (2)"/>
      <sheetName val="104동"/>
      <sheetName val="정렬"/>
      <sheetName val="misc"/>
      <sheetName val="본사업"/>
      <sheetName val="정SW(원)"/>
      <sheetName val="발신정보"/>
      <sheetName val="백암비스타내역"/>
      <sheetName val="laroux"/>
      <sheetName val="단가조사서"/>
      <sheetName val="장비단가비교표"/>
      <sheetName val="산출서"/>
      <sheetName val="SUPPORT산출서"/>
      <sheetName val="support집계"/>
      <sheetName val="WALKWAY 집계"/>
      <sheetName val="HOISTRAIL집계"/>
      <sheetName val="2공구관급"/>
      <sheetName val="2공구도급"/>
      <sheetName val="VXXXXXX"/>
      <sheetName val="기자재단가"/>
      <sheetName val="단가구분"/>
      <sheetName val="PCODE"/>
      <sheetName val="XXXXXX"/>
      <sheetName val="년차사용내역"/>
      <sheetName val="전기1과자료"/>
      <sheetName val="각서(교통사고)"/>
      <sheetName val="개별계획서"/>
      <sheetName val="공사내용"/>
      <sheetName val="증설CM보수"/>
      <sheetName val="용접기현황"/>
      <sheetName val="무전기"/>
      <sheetName val="경위서"/>
      <sheetName val="작업일지"/>
      <sheetName val="일지"/>
      <sheetName val="월간공정"/>
      <sheetName val="계측관리(가로)"/>
      <sheetName val="당직표"/>
      <sheetName val="안전관리과일지"/>
      <sheetName val="공사현황보고"/>
      <sheetName val="배관자재 단가조사서"/>
      <sheetName val="시운전비(계약직)"/>
      <sheetName val="000000"/>
      <sheetName val="VXXXX"/>
      <sheetName val="사급자재대"/>
      <sheetName val="단가비교"/>
      <sheetName val="4. 배관공사"/>
      <sheetName val="3.시운전비"/>
      <sheetName val="설치공사"/>
      <sheetName val="원가계산"/>
      <sheetName val="총괄내역"/>
      <sheetName val="수량산출서"/>
      <sheetName val="산출내역"/>
      <sheetName val="토목"/>
      <sheetName val="품질관리비"/>
      <sheetName val="기계 "/>
      <sheetName val="ELECTRIC"/>
      <sheetName val="CTEMCOST"/>
      <sheetName val="SCHEDULE"/>
      <sheetName val="침출배관"/>
      <sheetName val="WORK"/>
      <sheetName val="집계"/>
      <sheetName val="?????"/>
      <sheetName val="원가계산서 (학교별)"/>
      <sheetName val="M-MG1"/>
      <sheetName val="SILICATE"/>
      <sheetName val="성곽내역서"/>
      <sheetName val="화재 탐지 설비"/>
      <sheetName val="NO.4 Lowrise Office(lev6 to28)"/>
      <sheetName val="TK(일원)"/>
      <sheetName val="설산1.나"/>
      <sheetName val="본사S"/>
      <sheetName val="wall"/>
      <sheetName val="세원견적서"/>
      <sheetName val="국내"/>
      <sheetName val="현금"/>
      <sheetName val="본부별사업계획2차"/>
      <sheetName val="분양가표"/>
      <sheetName val="PROJECT BRIEF"/>
      <sheetName val="총누계"/>
      <sheetName val="일반"/>
      <sheetName val="서울지역"/>
      <sheetName val="동부지역"/>
      <sheetName val="서부지역"/>
      <sheetName val="중부지역"/>
      <sheetName val="영남지역"/>
      <sheetName val="남부지역"/>
      <sheetName val="할증 "/>
      <sheetName val="3.공통공사대비"/>
      <sheetName val="터널조도"/>
      <sheetName val="8.자재"/>
      <sheetName val="발전기"/>
      <sheetName val="간선"/>
      <sheetName val="건축내역서"/>
      <sheetName val="설비내역서"/>
      <sheetName val="전기내역서"/>
      <sheetName val="설계예산2"/>
      <sheetName val="상_부2"/>
      <sheetName val="현장관리비_산출내역2"/>
      <sheetName val="1_설계조건1"/>
      <sheetName val="수목데이타_1"/>
      <sheetName val="Pier_3"/>
      <sheetName val="2_대외공문"/>
      <sheetName val="Sheet1_(2)1"/>
      <sheetName val="입찰내역_발주처_양식"/>
      <sheetName val="6PILE__(돌출)"/>
      <sheetName val="일위대가_(PM)"/>
      <sheetName val="1_경관조명산출"/>
      <sheetName val="1_경관조명산출집계"/>
      <sheetName val="Eq__Mobilization1"/>
      <sheetName val="전차선로_물량표"/>
      <sheetName val="제출내역_(2)"/>
      <sheetName val="P_M_별"/>
      <sheetName val="충돌_내용"/>
      <sheetName val="PAD_TR보호대기초"/>
      <sheetName val="_내역"/>
      <sheetName val="실행내역_"/>
      <sheetName val="단면_(2)"/>
      <sheetName val="방배동내역_(총괄)"/>
      <sheetName val="주공_갑지"/>
      <sheetName val="Sheet3"/>
      <sheetName val="사방댐터파기"/>
      <sheetName val="방배동내역(한영)"/>
      <sheetName val="날개벽(시점좌측)"/>
      <sheetName val="안정계산"/>
      <sheetName val="단면검토"/>
      <sheetName val="input"/>
      <sheetName val="1호인버트수량"/>
      <sheetName val="석축설면"/>
      <sheetName val="법면단"/>
      <sheetName val="침사지재료단위"/>
      <sheetName val="관로수량집계표"/>
      <sheetName val="관로수량총괄집계표"/>
      <sheetName val="2.군관리계획-개요"/>
      <sheetName val="8.PILE  (돌출)"/>
      <sheetName val="중로근거"/>
      <sheetName val="경상직원"/>
      <sheetName val="가시설흙막이"/>
      <sheetName val="일위"/>
      <sheetName val="CIVIL4"/>
      <sheetName val="내 역 서(총괄)"/>
      <sheetName val="LOPCALC"/>
      <sheetName val="주beam"/>
      <sheetName val="부속동"/>
      <sheetName val="토목주소"/>
      <sheetName val="프랜트면허"/>
      <sheetName val="밸브설치"/>
      <sheetName val="지수결과표-3"/>
      <sheetName val="2000년1차"/>
      <sheetName val="¿ø°¡°è»ê¼­"/>
      <sheetName val="±Ý¾×ÃÑ°ýÇ¥"/>
      <sheetName val="±Ý¾×³»¿ª¼­"/>
      <sheetName val="´Ü°¡Á¶»ç¼­"/>
      <sheetName val="Àåºñ´Ü°¡ºñ±³Ç¥"/>
      <sheetName val="ÀÏÀ§´ë°¡¸ñÂ÷"/>
      <sheetName val="ÀÏÀ§´ë°¡"/>
      <sheetName val="»êÃâ¼­"/>
      <sheetName val="Áý°èÇ¥"/>
      <sheetName val="SUPPORT»êÃâ¼­"/>
      <sheetName val="supportÁý°è"/>
      <sheetName val="WALKWAY Áý°è"/>
      <sheetName val="HOISTRAILÁý°è"/>
      <sheetName val="2°ø±¸°ü±Þ"/>
      <sheetName val="2°ø±¸µµ±Þ"/>
      <sheetName val="³»¿ª¼­"/>
      <sheetName val="±âÀÚÀç´Ü°¡"/>
      <sheetName val="¹è°ü´Ü°¡"/>
      <sheetName val="ÀÏÀ§´ë°¡Ç¥"/>
      <sheetName val="´Ü°¡Ç¥"/>
      <sheetName val="´Ü°¡±¸ºÐ"/>
      <sheetName val="³âÂ÷»ç¿ë³»¿ª"/>
      <sheetName val="Àü±â1°úÀÚ·á"/>
      <sheetName val="°¢¼­(±³Åë»ç°í)"/>
      <sheetName val="°³º°°èÈ¹¼­"/>
      <sheetName val="°ø»ç³»¿ë"/>
      <sheetName val="Áõ¼³CMº¸¼ö"/>
      <sheetName val="¿ëÁ¢±âÇöÈ²"/>
      <sheetName val="¹«Àü±â"/>
      <sheetName val="°æÀ§¼­"/>
      <sheetName val="ÀÛ¾÷ÀÏÁö"/>
      <sheetName val="ÀÏÁö"/>
      <sheetName val="¿ù°£°øÁ¤"/>
      <sheetName val="°èÃø°ü¸®(°¡·Î)"/>
      <sheetName val="´çÁ÷Ç¥"/>
      <sheetName val="¾ÈÀü°ü¸®°úÀÏÁö"/>
      <sheetName val="°ø»çÇöÈ²º¸°í"/>
      <sheetName val="ÀÎ°Çºñ"/>
      <sheetName val="¹è°üÀÚÀç ´Ü°¡Á¶»ç¼­"/>
      <sheetName val="¼ö·®»êÃâ¼­"/>
      <sheetName val="»êÃâ³»¿ª"/>
      <sheetName val="Åä¸ñ"/>
      <sheetName val="Ç°Áú°ü¸®ºñ"/>
      <sheetName val="°ÇÃà"/>
      <sheetName val="±â°è "/>
      <sheetName val="¼³Ä¡°ø»ç"/>
      <sheetName val="»ç±ÞÀÚÀç´ë"/>
      <sheetName val="´Ü°¡ºñ±³"/>
      <sheetName val="4. ¹è°ü°ø»ç"/>
      <sheetName val="3.½Ã¿îÀüºñ"/>
      <sheetName val="¿ø°¡°è»ê"/>
      <sheetName val="ÃÑ°ý³»¿ª"/>
      <sheetName val="½Ã¿îÀüºñ(°è¾àÁ÷)"/>
      <sheetName val="Ä§Ãâ¹è°ü"/>
      <sheetName val="°á°úÁ¶´Þ"/>
      <sheetName val="½ÇÇàÃ¶°­ÇÏµµ"/>
      <sheetName val="¼³°è"/>
      <sheetName val="°ßÀû¼­"/>
      <sheetName val="¿¬µ¹ÀÏÀ§Áý°è"/>
      <sheetName val="IMP(MAIN)"/>
      <sheetName val="IMP (REACTOR)"/>
      <sheetName val="전기공사"/>
      <sheetName val="실행"/>
      <sheetName val="중기일위대가"/>
      <sheetName val="단가비교표"/>
      <sheetName val="버스운행안내"/>
      <sheetName val="예방접종계획"/>
      <sheetName val="근태계획서"/>
      <sheetName val="노무비목록표"/>
      <sheetName val="자재단가대비표"/>
      <sheetName val="중기목록표"/>
      <sheetName val="기계경비"/>
      <sheetName val="단가산출근거목록표"/>
      <sheetName val="내역산근"/>
      <sheetName val="총괄내역서 (2)"/>
      <sheetName val="내역서 (2)"/>
      <sheetName val="일위대가목록표"/>
      <sheetName val="일위대가 (2)"/>
      <sheetName val="내역산근 (2)"/>
      <sheetName val="공사비명세서"/>
      <sheetName val="변경실행"/>
      <sheetName val="철골공사"/>
      <sheetName val="구성비"/>
      <sheetName val="공사비집계"/>
      <sheetName val="노무비"/>
      <sheetName val="모래운반"/>
      <sheetName val="단가산출2"/>
      <sheetName val="고창방향"/>
      <sheetName val="기초일위"/>
      <sheetName val="조명일위"/>
      <sheetName val="장비경비"/>
      <sheetName val="형민조경 (2)"/>
    </sheetNames>
    <sheetDataSet>
      <sheetData sheetId="0" refreshError="1">
        <row r="4">
          <cell r="D4" t="str">
            <v>대</v>
          </cell>
        </row>
        <row r="5">
          <cell r="D5" t="str">
            <v>대</v>
          </cell>
        </row>
        <row r="6">
          <cell r="D6" t="str">
            <v>대</v>
          </cell>
        </row>
        <row r="7">
          <cell r="D7" t="str">
            <v>대</v>
          </cell>
        </row>
        <row r="8">
          <cell r="D8" t="str">
            <v>대</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sheetData sheetId="212"/>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sheetData sheetId="416"/>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sheetData sheetId="433"/>
      <sheetData sheetId="434"/>
      <sheetData sheetId="435"/>
      <sheetData sheetId="436"/>
      <sheetData sheetId="437" refreshError="1"/>
      <sheetData sheetId="438" refreshError="1"/>
      <sheetData sheetId="439" refreshError="1"/>
      <sheetData sheetId="440" refreshError="1"/>
      <sheetData sheetId="441" refreshError="1"/>
      <sheetData sheetId="442" refreshError="1"/>
      <sheetData sheetId="443" refreshError="1"/>
      <sheetData sheetId="444"/>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sheetData sheetId="613" refreshError="1"/>
      <sheetData sheetId="614" refreshError="1"/>
      <sheetData sheetId="615" refreshError="1"/>
      <sheetData sheetId="616" refreshError="1"/>
      <sheetData sheetId="617" refreshError="1"/>
      <sheetData sheetId="618"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세금계산서관리"/>
      <sheetName val="세금계산서(매출)"/>
      <sheetName val="세금계산서(매입)"/>
      <sheetName val="거래처자료등록"/>
      <sheetName val="사업자세금계산서(목록)"/>
      <sheetName val="사업자세금계산서(총액)"/>
      <sheetName val="개인세금계산서(목록)"/>
      <sheetName val="개인세금계산서(총액)"/>
      <sheetName val="계산서(비과세총액)"/>
      <sheetName val="입금표자동작성"/>
      <sheetName val="입금표직접작성"/>
      <sheetName val="거래명세서자동출력"/>
      <sheetName val="거래명세서입력하기"/>
      <sheetName val="라벨(사업장주소택배)"/>
      <sheetName val="라벨(기타주소택배)"/>
      <sheetName val="라벨(매입사업자번호)"/>
      <sheetName val="라벨(매출사업자번호)"/>
      <sheetName val="라벨(사업장주소우편)"/>
      <sheetName val="라벨(기타주소우편)"/>
      <sheetName val="우편봉투(인쇄용)"/>
      <sheetName val="우편봉투(일반용)"/>
      <sheetName val="존칭어목록등록"/>
      <sheetName val="회사기본자료"/>
      <sheetName val="세무서코드"/>
      <sheetName val="신고분기설정참고"/>
      <sheetName val="우편번호"/>
      <sheetName val="설명"/>
    </sheetNames>
    <sheetDataSet>
      <sheetData sheetId="0"/>
      <sheetData sheetId="1"/>
      <sheetData sheetId="2"/>
      <sheetData sheetId="3">
        <row r="6">
          <cell r="A6" t="str">
            <v>(유)무림건설</v>
          </cell>
        </row>
        <row r="7">
          <cell r="A7" t="str">
            <v>(주)대승디엔아이</v>
          </cell>
        </row>
        <row r="8">
          <cell r="A8" t="str">
            <v>상토</v>
          </cell>
        </row>
        <row r="9">
          <cell r="A9" t="str">
            <v>창명산업건설</v>
          </cell>
        </row>
        <row r="10">
          <cell r="A10" t="str">
            <v>강</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2">
          <cell r="C2" t="str">
            <v>2000년 1기 예정</v>
          </cell>
          <cell r="D2" t="str">
            <v>영수</v>
          </cell>
          <cell r="E2" t="str">
            <v>건설</v>
          </cell>
          <cell r="F2" t="str">
            <v>가구</v>
          </cell>
          <cell r="G2" t="str">
            <v>강원은행</v>
          </cell>
          <cell r="I2" t="str">
            <v>건설공무</v>
          </cell>
          <cell r="J2" t="str">
            <v>일반</v>
          </cell>
        </row>
        <row r="3">
          <cell r="C3" t="str">
            <v>2000년 1기 예정</v>
          </cell>
          <cell r="D3" t="str">
            <v>청구</v>
          </cell>
          <cell r="E3" t="str">
            <v>서비스</v>
          </cell>
          <cell r="F3" t="str">
            <v>강구조물</v>
          </cell>
          <cell r="G3" t="str">
            <v>경기은행</v>
          </cell>
          <cell r="I3" t="str">
            <v>톱</v>
          </cell>
          <cell r="J3">
            <v>350</v>
          </cell>
        </row>
        <row r="4">
          <cell r="C4" t="str">
            <v>2000년 1기 확정</v>
          </cell>
          <cell r="F4" t="str">
            <v>건설자재</v>
          </cell>
          <cell r="G4" t="str">
            <v>경남은행</v>
          </cell>
          <cell r="I4" t="str">
            <v>망치</v>
          </cell>
          <cell r="J4">
            <v>400</v>
          </cell>
        </row>
        <row r="5">
          <cell r="C5" t="str">
            <v>2000년 1기 확정</v>
          </cell>
          <cell r="F5" t="str">
            <v>건축공사</v>
          </cell>
          <cell r="G5" t="str">
            <v>광주은행</v>
          </cell>
        </row>
        <row r="6">
          <cell r="C6" t="str">
            <v>2000년 2기 예정</v>
          </cell>
          <cell r="D6" t="str">
            <v>결제</v>
          </cell>
          <cell r="F6" t="str">
            <v>건축물조립</v>
          </cell>
          <cell r="G6" t="str">
            <v>국민은행</v>
          </cell>
        </row>
        <row r="7">
          <cell r="C7" t="str">
            <v>2000년 2기 예정</v>
          </cell>
          <cell r="D7" t="str">
            <v>미결</v>
          </cell>
          <cell r="F7" t="str">
            <v>건축자재</v>
          </cell>
          <cell r="G7" t="str">
            <v>기업은행</v>
          </cell>
        </row>
        <row r="8">
          <cell r="C8" t="str">
            <v>2000년 2기 확정</v>
          </cell>
          <cell r="F8" t="str">
            <v>건축자재판매</v>
          </cell>
          <cell r="G8" t="str">
            <v>농협</v>
          </cell>
        </row>
        <row r="9">
          <cell r="C9" t="str">
            <v>2000년 2기 확정</v>
          </cell>
          <cell r="F9" t="str">
            <v>구조보강</v>
          </cell>
          <cell r="G9" t="str">
            <v>대구은행</v>
          </cell>
        </row>
        <row r="10">
          <cell r="C10" t="str">
            <v>2001년 1기 예정</v>
          </cell>
          <cell r="D10" t="str">
            <v>송금</v>
          </cell>
          <cell r="F10" t="str">
            <v>기계설비공사</v>
          </cell>
          <cell r="G10" t="str">
            <v>보람은행</v>
          </cell>
        </row>
        <row r="11">
          <cell r="C11" t="str">
            <v>2001년 1기 예정</v>
          </cell>
          <cell r="D11" t="str">
            <v>현금</v>
          </cell>
          <cell r="F11" t="str">
            <v>난방</v>
          </cell>
          <cell r="G11" t="str">
            <v>부산은행</v>
          </cell>
        </row>
        <row r="12">
          <cell r="C12" t="str">
            <v>2001년 1기 확정</v>
          </cell>
          <cell r="D12" t="str">
            <v>기타</v>
          </cell>
          <cell r="F12" t="str">
            <v>내장공사</v>
          </cell>
          <cell r="G12" t="str">
            <v>산업은행</v>
          </cell>
        </row>
        <row r="13">
          <cell r="C13" t="str">
            <v>2001년 1기 확정</v>
          </cell>
          <cell r="F13" t="str">
            <v>도장</v>
          </cell>
          <cell r="G13" t="str">
            <v>서울은행</v>
          </cell>
        </row>
        <row r="14">
          <cell r="C14" t="str">
            <v>2001년 2기 예정</v>
          </cell>
          <cell r="F14" t="str">
            <v>미장방수</v>
          </cell>
          <cell r="G14" t="str">
            <v>수협</v>
          </cell>
        </row>
        <row r="15">
          <cell r="C15" t="str">
            <v>2001년 2기 예정</v>
          </cell>
          <cell r="F15" t="str">
            <v>배관</v>
          </cell>
          <cell r="G15" t="str">
            <v>시티은행</v>
          </cell>
        </row>
        <row r="16">
          <cell r="C16" t="str">
            <v>2001년 2기 확정</v>
          </cell>
          <cell r="F16" t="str">
            <v>보링</v>
          </cell>
          <cell r="G16" t="str">
            <v>신한은행</v>
          </cell>
        </row>
        <row r="17">
          <cell r="C17" t="str">
            <v>2001년 2기 확정</v>
          </cell>
          <cell r="F17" t="str">
            <v>비계</v>
          </cell>
          <cell r="G17" t="str">
            <v>외환은행</v>
          </cell>
        </row>
        <row r="18">
          <cell r="C18" t="str">
            <v>2002년 1기 예정</v>
          </cell>
          <cell r="F18" t="str">
            <v>비계구조물해체</v>
          </cell>
          <cell r="G18" t="str">
            <v>우체국</v>
          </cell>
        </row>
        <row r="19">
          <cell r="C19" t="str">
            <v>2002년 1기 예정</v>
          </cell>
          <cell r="F19" t="str">
            <v>사업경영및관리자문</v>
          </cell>
          <cell r="G19" t="str">
            <v>장기신용은행</v>
          </cell>
        </row>
        <row r="20">
          <cell r="C20" t="str">
            <v>2002년 1기 확정</v>
          </cell>
          <cell r="F20" t="str">
            <v>산업설비</v>
          </cell>
          <cell r="G20" t="str">
            <v>전북은행</v>
          </cell>
        </row>
        <row r="21">
          <cell r="C21" t="str">
            <v>2002년 1기 확정</v>
          </cell>
          <cell r="F21" t="str">
            <v>상하수도</v>
          </cell>
          <cell r="G21" t="str">
            <v>제일은행</v>
          </cell>
        </row>
        <row r="22">
          <cell r="C22" t="str">
            <v>2002년 2기 예정</v>
          </cell>
          <cell r="F22" t="str">
            <v>석공</v>
          </cell>
          <cell r="G22" t="str">
            <v>제주은행</v>
          </cell>
        </row>
        <row r="23">
          <cell r="C23" t="str">
            <v>2002년 2기 예정</v>
          </cell>
          <cell r="F23" t="str">
            <v>석재</v>
          </cell>
          <cell r="G23" t="str">
            <v>조흥은행</v>
          </cell>
        </row>
        <row r="24">
          <cell r="C24" t="str">
            <v>2002년 2기 확정</v>
          </cell>
          <cell r="F24" t="str">
            <v>설비공사</v>
          </cell>
          <cell r="G24" t="str">
            <v>주택은행</v>
          </cell>
        </row>
        <row r="25">
          <cell r="C25" t="str">
            <v>2002년 2기 확정</v>
          </cell>
          <cell r="F25" t="str">
            <v>소방설비공사</v>
          </cell>
          <cell r="G25" t="str">
            <v>축협</v>
          </cell>
        </row>
        <row r="26">
          <cell r="C26" t="str">
            <v>2003년 1기 예정</v>
          </cell>
          <cell r="F26" t="str">
            <v>수도공사</v>
          </cell>
          <cell r="G26" t="str">
            <v>평화은행</v>
          </cell>
        </row>
        <row r="27">
          <cell r="C27" t="str">
            <v>2003년 1기 예정</v>
          </cell>
          <cell r="F27" t="str">
            <v>수중</v>
          </cell>
          <cell r="G27" t="str">
            <v>한빛은행</v>
          </cell>
        </row>
        <row r="28">
          <cell r="C28" t="str">
            <v>2003년 1기 확정</v>
          </cell>
          <cell r="F28" t="str">
            <v>승강기</v>
          </cell>
        </row>
        <row r="29">
          <cell r="C29" t="str">
            <v>2003년 1기 확정</v>
          </cell>
          <cell r="F29" t="str">
            <v>시설물유지</v>
          </cell>
        </row>
        <row r="30">
          <cell r="C30" t="str">
            <v>2003년 2기 예정</v>
          </cell>
          <cell r="F30" t="str">
            <v>실내건축</v>
          </cell>
        </row>
        <row r="31">
          <cell r="C31" t="str">
            <v>2003년 2기 예정</v>
          </cell>
          <cell r="F31" t="str">
            <v>실내장식</v>
          </cell>
        </row>
        <row r="32">
          <cell r="C32" t="str">
            <v>2003년 2기 확정</v>
          </cell>
          <cell r="F32" t="str">
            <v>알미늄</v>
          </cell>
        </row>
        <row r="33">
          <cell r="C33" t="str">
            <v>2003년 2기 확정</v>
          </cell>
          <cell r="F33" t="str">
            <v>오폐수처리시설시공</v>
          </cell>
        </row>
        <row r="34">
          <cell r="C34" t="str">
            <v>2004년 1기 예정</v>
          </cell>
          <cell r="F34" t="str">
            <v>온실</v>
          </cell>
        </row>
        <row r="35">
          <cell r="C35" t="str">
            <v>2004년 1기 예정</v>
          </cell>
          <cell r="F35" t="str">
            <v>유리</v>
          </cell>
        </row>
        <row r="36">
          <cell r="C36" t="str">
            <v>2004년 1기 확정</v>
          </cell>
          <cell r="F36" t="str">
            <v>의장공사</v>
          </cell>
        </row>
        <row r="37">
          <cell r="C37" t="str">
            <v>2004년 1기 확정</v>
          </cell>
          <cell r="F37" t="str">
            <v>일반건축공사</v>
          </cell>
        </row>
        <row r="38">
          <cell r="C38" t="str">
            <v>2004년 2기 예정</v>
          </cell>
          <cell r="F38" t="str">
            <v>일반공사</v>
          </cell>
        </row>
        <row r="39">
          <cell r="C39" t="str">
            <v>2004년 2기 예정</v>
          </cell>
          <cell r="F39" t="str">
            <v>일반토목공사</v>
          </cell>
        </row>
        <row r="40">
          <cell r="C40" t="str">
            <v>2004년 2기 확정</v>
          </cell>
          <cell r="F40" t="str">
            <v>장비임대</v>
          </cell>
        </row>
        <row r="41">
          <cell r="C41" t="str">
            <v>2004년 2기 확정</v>
          </cell>
          <cell r="F41" t="str">
            <v>전기공사</v>
          </cell>
        </row>
        <row r="42">
          <cell r="C42" t="str">
            <v>2005년 1기 예정</v>
          </cell>
          <cell r="F42" t="str">
            <v>전기통신공사</v>
          </cell>
        </row>
        <row r="43">
          <cell r="C43" t="str">
            <v>2005년 1기 예정</v>
          </cell>
          <cell r="F43" t="str">
            <v>조경공사</v>
          </cell>
        </row>
        <row r="44">
          <cell r="C44" t="str">
            <v>2005년 1기 확정</v>
          </cell>
          <cell r="F44" t="str">
            <v>조경설계</v>
          </cell>
        </row>
        <row r="45">
          <cell r="C45" t="str">
            <v>2005년 1기 확정</v>
          </cell>
          <cell r="F45" t="str">
            <v>조경시설물</v>
          </cell>
        </row>
        <row r="46">
          <cell r="C46" t="str">
            <v>2005년 2기 예정</v>
          </cell>
          <cell r="F46" t="str">
            <v>조경식재</v>
          </cell>
        </row>
        <row r="47">
          <cell r="C47" t="str">
            <v>2005년 2기 예정</v>
          </cell>
          <cell r="F47" t="str">
            <v>조적</v>
          </cell>
        </row>
        <row r="48">
          <cell r="C48" t="str">
            <v>2005년 2기 확정</v>
          </cell>
          <cell r="F48" t="str">
            <v>주택</v>
          </cell>
        </row>
        <row r="49">
          <cell r="C49" t="str">
            <v>2005년 2기 확정</v>
          </cell>
          <cell r="F49" t="str">
            <v>주택사업</v>
          </cell>
        </row>
        <row r="50">
          <cell r="F50" t="str">
            <v>주택신축판매</v>
          </cell>
        </row>
        <row r="51">
          <cell r="F51" t="str">
            <v>준설</v>
          </cell>
        </row>
        <row r="52">
          <cell r="F52" t="str">
            <v>지붕</v>
          </cell>
        </row>
        <row r="53">
          <cell r="F53" t="str">
            <v>지하수설비공사</v>
          </cell>
        </row>
        <row r="54">
          <cell r="F54" t="str">
            <v>창호</v>
          </cell>
        </row>
        <row r="55">
          <cell r="F55" t="str">
            <v>철강재설치공사</v>
          </cell>
        </row>
        <row r="56">
          <cell r="F56" t="str">
            <v>철구조물</v>
          </cell>
        </row>
        <row r="57">
          <cell r="F57" t="str">
            <v>철도궤도</v>
          </cell>
        </row>
        <row r="58">
          <cell r="F58" t="str">
            <v>철물</v>
          </cell>
        </row>
        <row r="59">
          <cell r="F59" t="str">
            <v>철콘</v>
          </cell>
        </row>
        <row r="60">
          <cell r="F60" t="str">
            <v>테라조타일</v>
          </cell>
        </row>
        <row r="61">
          <cell r="F61" t="str">
            <v>토공</v>
          </cell>
        </row>
        <row r="62">
          <cell r="F62" t="str">
            <v>토목건축공사업</v>
          </cell>
        </row>
        <row r="63">
          <cell r="F63" t="str">
            <v>토목공사</v>
          </cell>
        </row>
        <row r="64">
          <cell r="F64" t="str">
            <v>토사석채취</v>
          </cell>
        </row>
        <row r="65">
          <cell r="F65" t="str">
            <v>특수방수</v>
          </cell>
        </row>
        <row r="66">
          <cell r="F66" t="str">
            <v>특수철강구조물</v>
          </cell>
        </row>
        <row r="67">
          <cell r="F67" t="str">
            <v>포장</v>
          </cell>
        </row>
      </sheetData>
      <sheetData sheetId="25"/>
      <sheetData sheetId="26"/>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환경기계공정표 (3)"/>
      <sheetName val="공정표(군산자동차)"/>
      <sheetName val="골조시행"/>
      <sheetName val="건축집계합계"/>
      <sheetName val="당정동공통이수"/>
      <sheetName val="토사(PE)"/>
      <sheetName val="노임단가"/>
      <sheetName val="단가(자재)"/>
      <sheetName val="단가(노임)"/>
      <sheetName val="기초목록"/>
      <sheetName val="데이타"/>
      <sheetName val="식재인부"/>
      <sheetName val="날개벽수량표"/>
      <sheetName val="수량산출"/>
      <sheetName val="분전반계산서(석관)"/>
      <sheetName val="일위대가표"/>
      <sheetName val="단가"/>
      <sheetName val="일위대가목차"/>
      <sheetName val="횡배수관"/>
      <sheetName val="실행"/>
      <sheetName val="조명시설"/>
      <sheetName val="H-PILE수량집계"/>
      <sheetName val="해평견적"/>
      <sheetName val="원가"/>
      <sheetName val="6PILE  (돌출)"/>
      <sheetName val="세목전체"/>
      <sheetName val="총괄내역서"/>
      <sheetName val="가시설수량"/>
      <sheetName val="가시설단위수량"/>
      <sheetName val="SORCE1"/>
      <sheetName val="단위수량"/>
      <sheetName val="단가산출서"/>
      <sheetName val="전기"/>
      <sheetName val="노임단가 (2)"/>
      <sheetName val="토적집계(1,2공구)"/>
      <sheetName val="견적단가"/>
      <sheetName val="자재단가"/>
      <sheetName val="금액내역서"/>
      <sheetName val="산출내역서집계표"/>
      <sheetName val="기계"/>
      <sheetName val="거리톤화물"/>
      <sheetName val="이름표모음"/>
      <sheetName val="공종별소용인원산출내역서"/>
      <sheetName val="수정야장"/>
      <sheetName val="소운반단산-경운기참고용"/>
    </sheetNames>
    <sheetDataSet>
      <sheetData sheetId="0">
        <row r="1">
          <cell r="D1" t="str">
            <v xml:space="preserve">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요소"/>
      <sheetName val="수종1"/>
      <sheetName val="수간재적표"/>
      <sheetName val="수종"/>
      <sheetName val="0.겉표지"/>
      <sheetName val="표지목차"/>
      <sheetName val="1.위치"/>
      <sheetName val="2.사진"/>
      <sheetName val="2.사진 (2)"/>
      <sheetName val="3.설명서"/>
      <sheetName val="자료"/>
      <sheetName val="4.예정공정표"/>
      <sheetName val="작업기간"/>
      <sheetName val="4-1.공정별소요인력"/>
      <sheetName val="5.대상지"/>
      <sheetName val="6.원가"/>
      <sheetName val="7.총괄내역서"/>
      <sheetName val="소반별내역"/>
      <sheetName val="작업로내역"/>
      <sheetName val="단1"/>
      <sheetName val="단2"/>
      <sheetName val="단3"/>
      <sheetName val="단4"/>
      <sheetName val="단5"/>
      <sheetName val="단6"/>
      <sheetName val="단7"/>
      <sheetName val="산1"/>
      <sheetName val="산2"/>
      <sheetName val="산3"/>
      <sheetName val="산4"/>
      <sheetName val="산5"/>
      <sheetName val="산6"/>
      <sheetName val="산7"/>
      <sheetName val="작업로단가"/>
      <sheetName val="작업로단가1"/>
      <sheetName val="작업로기초"/>
      <sheetName val="일반"/>
      <sheetName val="특별"/>
      <sheetName val="전문"/>
      <sheetName val="안전보건관리"/>
      <sheetName val="MSDS1"/>
      <sheetName val="MSDS2"/>
      <sheetName val="시1"/>
      <sheetName val="시2"/>
      <sheetName val="시3"/>
      <sheetName val="시4"/>
      <sheetName val="시5"/>
      <sheetName val="시6"/>
      <sheetName val="시7"/>
      <sheetName val="11.수량"/>
      <sheetName val="12.GPS"/>
      <sheetName val="집1"/>
      <sheetName val="매1"/>
      <sheetName val="집2"/>
      <sheetName val="매2"/>
      <sheetName val="집3"/>
      <sheetName val="매3"/>
      <sheetName val="집4"/>
      <sheetName val="매4"/>
      <sheetName val="집5"/>
      <sheetName val="매5"/>
      <sheetName val="집6"/>
      <sheetName val="매6"/>
      <sheetName val="집7"/>
      <sheetName val="매7"/>
      <sheetName val="재선충"/>
      <sheetName val="c1"/>
    </sheetNames>
    <sheetDataSet>
      <sheetData sheetId="0"/>
      <sheetData sheetId="1"/>
      <sheetData sheetId="2"/>
      <sheetData sheetId="3"/>
      <sheetData sheetId="4"/>
      <sheetData sheetId="5"/>
      <sheetData sheetId="6"/>
      <sheetData sheetId="7"/>
      <sheetData sheetId="8"/>
      <sheetData sheetId="9"/>
      <sheetData sheetId="10">
        <row r="14">
          <cell r="B14">
            <v>157068</v>
          </cell>
        </row>
        <row r="17">
          <cell r="B17">
            <v>202067</v>
          </cell>
        </row>
        <row r="26">
          <cell r="B26">
            <v>1653</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sheetName val="속지"/>
      <sheetName val="목차"/>
      <sheetName val="1.사업설명서"/>
      <sheetName val="위치도"/>
      <sheetName val="현장사진"/>
      <sheetName val="설계설명서"/>
      <sheetName val="적용기준"/>
      <sheetName val="예정공정표"/>
      <sheetName val="예정공정인원산출"/>
      <sheetName val="2.시방서"/>
      <sheetName val="일반,특별시방서"/>
      <sheetName val="특별시방서(덩굴)"/>
      <sheetName val="소반별시방서"/>
      <sheetName val="3.임소반"/>
      <sheetName val="임소반내역서"/>
      <sheetName val="4.사업비"/>
      <sheetName val="원가계산"/>
      <sheetName val="설계내역서(2회차)"/>
      <sheetName val="설계내역서"/>
      <sheetName val="5.단가산출서"/>
      <sheetName val="단가산출서(덩굴제거)"/>
      <sheetName val="단가산출서(잡목제거)"/>
      <sheetName val="단가산출서(풀베기)"/>
      <sheetName val="6.표준지조사"/>
      <sheetName val="표준지조사집계표"/>
      <sheetName val="덩굴제거설계표준지"/>
      <sheetName val="7.제경비적용"/>
      <sheetName val="제경비"/>
      <sheetName val="노임,자재단가"/>
      <sheetName val="8.설계도면"/>
      <sheetName val="간지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5">
          <cell r="B5">
            <v>166063</v>
          </cell>
        </row>
        <row r="17">
          <cell r="E17">
            <v>4000</v>
          </cell>
        </row>
        <row r="18">
          <cell r="E18">
            <v>2545</v>
          </cell>
        </row>
        <row r="20">
          <cell r="E20">
            <v>500000</v>
          </cell>
        </row>
      </sheetData>
      <sheetData sheetId="30"/>
      <sheetData sheetId="3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일위대가"/>
      <sheetName val="설명서"/>
      <sheetName val="설명서 (2)"/>
      <sheetName val="변경설명서"/>
      <sheetName val="설계서갑지"/>
      <sheetName val="설계서변경갑지"/>
      <sheetName val="예산서"/>
      <sheetName val="예산서 (2)"/>
      <sheetName val="예산서변경"/>
      <sheetName val="예산서변경 (2)"/>
      <sheetName val="공사원가"/>
      <sheetName val="예정공정"/>
      <sheetName val="예정공정 (2)"/>
      <sheetName val="특별시방서"/>
      <sheetName val="일반시방서"/>
      <sheetName val="Sheet10"/>
      <sheetName val="Sheet1"/>
      <sheetName val="자재단가"/>
      <sheetName val="위치도"/>
      <sheetName val="⾐Ǆ⾐ㄨぶ㞄⾀L⾐ㄨぶ_x0008__x0000__x0008__x0000_က_x0000__x0000_՚_x0000_ઋ_x0005__x0000__x0008__x0000__x0006__x0000__x0004__x0000_ু"/>
      <sheetName val="매목조사"/>
      <sheetName val="관급자재대"/>
      <sheetName val="관접합및부설"/>
      <sheetName val="단가"/>
      <sheetName val="노무"/>
      <sheetName val="용역비내역-진짜"/>
      <sheetName val="상호참고자료"/>
      <sheetName val="공사기본내용입력"/>
      <sheetName val="발주처자료입력"/>
      <sheetName val="회사기본자료"/>
      <sheetName val="하자보증자료"/>
      <sheetName val="기술자자료입력"/>
      <sheetName val="2003상반기노임기준"/>
      <sheetName val="tings\PC\My Documents_x0000_=K:=K:\화천"/>
      <sheetName val="산출1"/>
      <sheetName val="한강운반비"/>
      <sheetName val="⾐Ǆ⾐ㄨぶ㞄⾀L⾐ㄨぶ_x0008_"/>
      <sheetName val="가지치기(14경급이상)"/>
      <sheetName val="_x0000_E_x0000_E"/>
      <sheetName val=""/>
      <sheetName val="일위대가표"/>
      <sheetName val="단위단가"/>
      <sheetName val="노임단가"/>
      <sheetName val="산물수집1-0-2"/>
      <sheetName val="장비집계"/>
      <sheetName val="일위대가목록"/>
      <sheetName val="설계내역"/>
      <sheetName val="dddd, dd&quot; de &quot;mmmm&quot; de &quot;yyyy_x0000_&quot;["/>
      <sheetName val="전차선로 물량표"/>
      <sheetName val="#REF"/>
      <sheetName val="자재"/>
      <sheetName val="소운반단가산출서"/>
      <sheetName val="노임자재단가"/>
      <sheetName val="맹아제거 및 백합순따기"/>
      <sheetName val="환경기계공정표 (3)"/>
      <sheetName val="_x0000_C_x0000_c_x0000__x0000_£_x0000_Ã_x0000_ã_x0000_ă_x0000_ģ_x0000_Ń_x0000_ţ_x0000_ƃ_x0000_ƣ_x0000_ǃ_x0000_ǣ_x0000_ȃ_x0000_"/>
      <sheetName val="노단"/>
      <sheetName val="단산"/>
      <sheetName val="명세"/>
      <sheetName val="일대"/>
      <sheetName val="dddd, dd&quot; de &quot;mmmm&quot; de &quot;yyyy"/>
      <sheetName val="53"/>
      <sheetName val="_x0005__x0004_䁀봀࢑뵀࢑뷀"/>
      <sheetName val="토사(PE)"/>
      <sheetName val="내역"/>
      <sheetName val="【Ǆ【ㄨヶ㞄　L【ㄨヶ_x0008__x0000__x0008__x0000_က_x0000__x0000_஖_x0000_ச_xffff__xffff__x0004__x0000__x0003__x0000__x0004__x0000_ «"/>
      <sheetName val="_x0017_ᗩ_x0000_쌀邐f_im.dll_x0000_"/>
      <sheetName val="중사"/>
      <sheetName val="기본단가표"/>
      <sheetName val="조명시설"/>
      <sheetName val="사진"/>
      <sheetName val="data"/>
      <sheetName val="직접경비"/>
      <sheetName val="직접인건비"/>
      <sheetName val="소반시방간지 (2)"/>
      <sheetName val="설계서!!.xls"/>
      <sheetName val="단목"/>
      <sheetName val="내역서"/>
      <sheetName val="표지"/>
      <sheetName val="소구역모두베기"/>
      <sheetName val="원가계산서"/>
      <sheetName val="단가 및 재료비"/>
      <sheetName val="단가산출2"/>
      <sheetName val="단가산출1"/>
      <sheetName val="단가대비표"/>
      <sheetName val="99노임기준"/>
      <sheetName val="우수받이"/>
      <sheetName val="설계서"/>
      <sheetName val="일위산출"/>
      <sheetName val="_______L______________________2"/>
      <sheetName val="tings\PC\My Documents"/>
      <sheetName val="_x0017_ᗩ"/>
      <sheetName val="【Ǆ【ㄨヶ㞄　L【ㄨヶ_x0008_"/>
      <sheetName val="입찰안"/>
      <sheetName val="시중노임단가"/>
      <sheetName val="목차 "/>
      <sheetName val="_x0001__x0004_ࠀ_x0002_"/>
      <sheetName val="용산3(영광)"/>
      <sheetName val="맨홀수량집계"/>
      <sheetName val="설계기준"/>
      <sheetName val="내역1"/>
      <sheetName val="대총괄"/>
      <sheetName val="중기사용료산출근거"/>
      <sheetName val="단가산출"/>
      <sheetName val="데이타"/>
      <sheetName val="5.설계명세서"/>
      <sheetName val="【Ǆ【ㄨヶ㞄　L【ㄨヶ_x0008__x0000__x0008__x0000_က_x0000__x0000__x0000__x0000_࿚_x0006__x0000__x0008__x0000__x0006__x0000__x0004__x0000_︀ഢ"/>
      <sheetName val="【Ǆ【ㄨヶ㞄　L【ㄨヶ_x0008__x0000__x0008__x0000_က_x0000__x0000__x0000__x0000_࿚_x0004__x0000__x0008__x0000__x0006__x0000__x0004__x0000_︀ഢ"/>
      <sheetName val="건설기계"/>
      <sheetName val="사급자재"/>
      <sheetName val="기초단가"/>
      <sheetName val="총괄"/>
      <sheetName val="교통영향-2"/>
      <sheetName val="업무량"/>
      <sheetName val="노임단가 (2)"/>
      <sheetName val="전기"/>
      <sheetName val="자료"/>
      <sheetName val="고시단가"/>
      <sheetName val="Sheet1 (2)"/>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XXX"/>
      <sheetName val="설계내역"/>
      <sheetName val="표지(갑)"/>
      <sheetName val="표지(을)"/>
      <sheetName val="원가계산서"/>
      <sheetName val="총괄내역"/>
      <sheetName val="신정1.2지구내역"/>
      <sheetName val="Sheet1"/>
      <sheetName val="단위수량"/>
      <sheetName val="일위대가목록"/>
      <sheetName val="단재적표"/>
      <sheetName val="일위대가"/>
      <sheetName val="집계"/>
      <sheetName val="기자재수량"/>
      <sheetName val="대창(장성)"/>
      <sheetName val="공통가설"/>
      <sheetName val="데리네이타현황"/>
      <sheetName val="단가산출"/>
      <sheetName val="덕전리"/>
      <sheetName val="일위대가표"/>
      <sheetName val="Sheet1 (2)"/>
      <sheetName val="토공"/>
      <sheetName val="노임단가"/>
      <sheetName val="노임"/>
      <sheetName val="관급자재"/>
      <sheetName val="1"/>
      <sheetName val="data"/>
      <sheetName val="9GNG운반"/>
      <sheetName val="내부마감"/>
      <sheetName val="빗물받이(910-510-410)"/>
      <sheetName val="마산방향"/>
      <sheetName val="진주방향"/>
      <sheetName val="변경내역"/>
      <sheetName val="맨홀수량"/>
      <sheetName val="집계표"/>
      <sheetName val="N賃率-職"/>
      <sheetName val="#REF"/>
      <sheetName val="수량산출"/>
      <sheetName val="골막이(야매)"/>
      <sheetName val="총괄"/>
      <sheetName val="총괄내역서"/>
      <sheetName val="송전재료비"/>
      <sheetName val="구조물토적"/>
      <sheetName val="본부장"/>
      <sheetName val="내역서"/>
      <sheetName val="수자재단위당"/>
      <sheetName val="2공구산출내역"/>
      <sheetName val="7급줄떼"/>
      <sheetName val="사정표"/>
      <sheetName val="총집계표"/>
      <sheetName val="자재단가"/>
      <sheetName val="날개벽수량표"/>
      <sheetName val="입력"/>
      <sheetName val="자재비"/>
      <sheetName val="먼저기록"/>
      <sheetName val="인자기준"/>
      <sheetName val="4.나.고사목 전수조사서"/>
      <sheetName val="수리보고서비"/>
      <sheetName val="토공총괄표"/>
      <sheetName val="물량산출서"/>
      <sheetName val="근로자자료입력"/>
      <sheetName val="참고자료"/>
      <sheetName val="설계요소"/>
      <sheetName val="별표집계"/>
      <sheetName val="수정일위대가"/>
      <sheetName val="예가 (2)"/>
      <sheetName val="일반수량총괄집계"/>
      <sheetName val="간지"/>
      <sheetName val="공예을"/>
      <sheetName val="토목주소"/>
      <sheetName val="인건-측정"/>
      <sheetName val="●수량(침구보관창고-21평)"/>
      <sheetName val="규준틀설치현황"/>
      <sheetName val="70%"/>
      <sheetName val="업무코드(보호해제-0000)"/>
      <sheetName val="수량집계표"/>
      <sheetName val="설계설명서"/>
      <sheetName val="소요인원산출서"/>
      <sheetName val="DATE"/>
      <sheetName val="자가"/>
      <sheetName val="신규식재수량"/>
      <sheetName val="unitpric"/>
      <sheetName val="2003상반기노임기준"/>
      <sheetName val="소분류목록"/>
      <sheetName val="터파기및재료"/>
      <sheetName val="단가 및 재료비"/>
      <sheetName val="시점교대"/>
      <sheetName val="조명시설"/>
      <sheetName val="배수관토공"/>
      <sheetName val="상촌2교-일반수량집계"/>
      <sheetName val="공사개요"/>
      <sheetName val="BID"/>
      <sheetName val="수량산출서-2"/>
      <sheetName val="1차네트공정"/>
      <sheetName val="상하차비용(기계상차)"/>
      <sheetName val="수간보호"/>
      <sheetName val="운반비"/>
      <sheetName val="내역서 (2)"/>
      <sheetName val="2공구자재집"/>
      <sheetName val="3-1.자료"/>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수목(가-마)"/>
      <sheetName val="수목(바-주목)"/>
      <sheetName val="수목(중국단풍-)"/>
      <sheetName val="식재인부"/>
      <sheetName val="지주목수"/>
      <sheetName val="데이타"/>
      <sheetName val="VXXXXX"/>
      <sheetName val="일위대가"/>
      <sheetName val="일위대가(내역)"/>
      <sheetName val="foxz"/>
      <sheetName val="표지"/>
      <sheetName val="실행집계"/>
      <sheetName val="원실행"/>
      <sheetName val="공통가설계"/>
      <sheetName val="공통가설비"/>
      <sheetName val="현관계"/>
      <sheetName val="현관"/>
      <sheetName val="원가LIST"/>
      <sheetName val="월별투입계획"/>
      <sheetName val="[수목일위.XLS][수목일위.XLS]el\설계서\수목일위"/>
      <sheetName val="___"/>
      <sheetName val="현황"/>
      <sheetName val="현황(1공구)"/>
      <sheetName val="현황(2공구)"/>
      <sheetName val="현황(3공구)"/>
      <sheetName val="간지"/>
      <sheetName val="1공구 단가 (정원)"/>
      <sheetName val="1공구 단가 (산광)"/>
      <sheetName val="1공구 단가 (용호)"/>
      <sheetName val="간지 (2)"/>
      <sheetName val="2공구 단가(인성)"/>
      <sheetName val="2공구 단가(대동)"/>
      <sheetName val="2공구 단가(산광)"/>
      <sheetName val="Sheet3"/>
      <sheetName val="터널구조물산근"/>
      <sheetName val="도로구조물산근"/>
      <sheetName val="Sheet1"/>
      <sheetName val="Sheet2"/>
      <sheetName val="터널굴착단산"/>
      <sheetName val="장약패턴90M2"/>
      <sheetName val="토공산근"/>
      <sheetName val="단가산출근거"/>
      <sheetName val="실행내역서"/>
      <sheetName val="1.토공"/>
      <sheetName val="2.배수공"/>
      <sheetName val="3.구조물공"/>
      <sheetName val="4.포장공"/>
      <sheetName val="5부대공"/>
      <sheetName val="6사급자재대"/>
      <sheetName val="공통가설공"/>
      <sheetName val="BASIC1"/>
      <sheetName val="재료비"/>
      <sheetName val="노무비"/>
      <sheetName val="중기비"/>
      <sheetName val="Sheet4"/>
      <sheetName val="설계가"/>
      <sheetName val="구조물공수량명세서"/>
      <sheetName val="공사비"/>
      <sheetName val="단가산출"/>
      <sheetName val="가드레일산근"/>
      <sheetName val="수량집계표"/>
      <sheetName val="수량"/>
      <sheetName val="단가비교"/>
      <sheetName val="적용2002"/>
      <sheetName val="중기"/>
      <sheetName val="설변공종별"/>
      <sheetName val="설변조정내역"/>
      <sheetName val="건기토원가"/>
      <sheetName val="집계표"/>
      <sheetName val="건축원가"/>
      <sheetName val="토목원가"/>
      <sheetName val="기계원가"/>
      <sheetName val="건축집계"/>
      <sheetName val="건축내역"/>
      <sheetName val="토목내역"/>
      <sheetName val="기계내역"/>
      <sheetName val="PACKING LIST"/>
      <sheetName val="조경공사(총괄)"/>
      <sheetName val="내역"/>
      <sheetName val="수목일위"/>
      <sheetName val="기초일위"/>
      <sheetName val="시설일위"/>
      <sheetName val="지주목 및 비료산출기준"/>
      <sheetName val="지주목및비료산출"/>
      <sheetName val="시설물수량산출서"/>
      <sheetName val="노임"/>
      <sheetName val="관접합및부설"/>
      <sheetName val="단가"/>
      <sheetName val="1. 설계예산서"/>
      <sheetName val="2. 목차"/>
      <sheetName val="3.설계설명서"/>
      <sheetName val="4.시방서갑지"/>
      <sheetName val="5.시방서(일반시방서)"/>
      <sheetName val="6.시방서갑지(특기)"/>
      <sheetName val="7.예정공정표"/>
      <sheetName val="예정공정표"/>
      <sheetName val="8. 설계예산서"/>
      <sheetName val="16.설계서용지(갑)"/>
      <sheetName val="17. 내역서갑지"/>
      <sheetName val="원가계산서"/>
      <sheetName val="공종별집계표"/>
      <sheetName val="내 역 서"/>
      <sheetName val="일 위 대 가 표"/>
      <sheetName val="일위대가표(자동제어반제작)"/>
      <sheetName val="수 량 산 출 서"/>
      <sheetName val="계통도갑지"/>
      <sheetName val="전차선로 물량표"/>
      <sheetName val="한강운반비"/>
      <sheetName val="#REF"/>
      <sheetName val="자재"/>
      <sheetName val="공통(20-91)"/>
      <sheetName val="원가"/>
      <sheetName val="수량집계A"/>
      <sheetName val="철근집계A"/>
      <sheetName val="진주방향"/>
      <sheetName val="일위대가표"/>
      <sheetName val="총괄내역서"/>
      <sheetName val="물가시세"/>
      <sheetName val="DATE"/>
      <sheetName val="Total"/>
      <sheetName val="결재판"/>
      <sheetName val="내역서"/>
      <sheetName val="수목데이타"/>
      <sheetName val="1,2공구원가계산서"/>
      <sheetName val="2공구산출내역"/>
      <sheetName val="1공구산출내역서"/>
      <sheetName val="준검 내역서"/>
      <sheetName val="투찰"/>
      <sheetName val="일위대가 "/>
      <sheetName val="AS포장복구 "/>
      <sheetName val="b_balju_cho"/>
      <sheetName val="원가서"/>
      <sheetName val="건축2"/>
      <sheetName val="실행(ALT1)"/>
      <sheetName val="공사비산출내역"/>
      <sheetName val="수량산출"/>
      <sheetName val="별표집계"/>
      <sheetName val="변수값"/>
      <sheetName val="중기상차"/>
      <sheetName val="AS복구"/>
      <sheetName val="중기터파기"/>
      <sheetName val="변경내역"/>
      <sheetName val="견적"/>
      <sheetName val="문학간접"/>
      <sheetName val="간접"/>
      <sheetName val="가설공사비"/>
      <sheetName val="도로구조공사비"/>
      <sheetName val="도로토공공사비"/>
      <sheetName val="여수토공사비"/>
      <sheetName val="1차증가원가계산"/>
      <sheetName val="제출내역 (2)"/>
      <sheetName val="계정"/>
      <sheetName val="관급자재"/>
      <sheetName val="폐기물"/>
      <sheetName val="COVER"/>
      <sheetName val="다공관8"/>
      <sheetName val="다공관12"/>
      <sheetName val="다공관20"/>
      <sheetName val="다공관22"/>
      <sheetName val="영구ANCHOR(1사면)"/>
      <sheetName val="영구ANCHOR(8-2사면)"/>
      <sheetName val="격자블럭공"/>
      <sheetName val="격자블럭호표"/>
      <sheetName val="기초자료"/>
      <sheetName val="장비손료"/>
      <sheetName val="기계경비산출기준"/>
      <sheetName val="제경비율"/>
      <sheetName val="2003상반기노임기준"/>
      <sheetName val="토공"/>
      <sheetName val="조건"/>
      <sheetName val="연습"/>
      <sheetName val="기준액"/>
      <sheetName val="기초단가"/>
      <sheetName val="BOJUNGGM"/>
      <sheetName val="노무"/>
      <sheetName val="실행(표지,갑,을)"/>
      <sheetName val="단가대비표"/>
      <sheetName val="금액"/>
      <sheetName val="nys"/>
      <sheetName val="수량산출서"/>
      <sheetName val="장비집계"/>
      <sheetName val="자재단가조사표-수목"/>
      <sheetName val="계산서(곡선부)"/>
      <sheetName val="포장재료집계표"/>
      <sheetName val="중기조종사 단위단가"/>
      <sheetName val="공사개요"/>
      <sheetName val="시설물일위"/>
      <sheetName val="가설공사"/>
      <sheetName val="단가결정"/>
      <sheetName val="내역아"/>
      <sheetName val="울타리"/>
      <sheetName val="6호기"/>
      <sheetName val="FB25JN"/>
      <sheetName val="공사설명서"/>
      <sheetName val="일위목록"/>
      <sheetName val="토공총괄표"/>
      <sheetName val="가시설"/>
      <sheetName val="카렌스센터계량기설치공사"/>
      <sheetName val="공사요율산출표"/>
      <sheetName val="2000.11월설계내역"/>
      <sheetName val="기본단가표"/>
      <sheetName val="수목표준대가"/>
      <sheetName val="자료"/>
      <sheetName val="데리네이타현황"/>
      <sheetName val="요율"/>
      <sheetName val="노임단가"/>
      <sheetName val="갑지"/>
      <sheetName val="전기일위목록"/>
      <sheetName val="전기대가"/>
      <sheetName val="산출조서표지"/>
      <sheetName val="공량산출"/>
      <sheetName val="단가산출_목록"/>
      <sheetName val="16-1"/>
      <sheetName val="설계서(본관)"/>
      <sheetName val="단위단가"/>
      <sheetName val="공구원가계산"/>
      <sheetName val="골재집계"/>
      <sheetName val="-레미콘집계"/>
      <sheetName val="-몰탈콘크리트"/>
      <sheetName val="자갈,시멘트,모래산출"/>
      <sheetName val="-철근집계"/>
      <sheetName val="포장재료(1)"/>
      <sheetName val="-흄관집계"/>
      <sheetName val="계획금액"/>
      <sheetName val="을지"/>
      <sheetName val="전익자재"/>
      <sheetName val="소비자가"/>
      <sheetName val="버스운행안내"/>
      <sheetName val="근태계획서"/>
      <sheetName val="예방접종계획"/>
      <sheetName val="-치수표(곡선부)"/>
      <sheetName val="단가산출서"/>
      <sheetName val="전체"/>
      <sheetName val="값"/>
      <sheetName val="부대내역"/>
      <sheetName val="원가계산"/>
      <sheetName val="원가계산 (2)"/>
      <sheetName val="제잡비계산"/>
      <sheetName val="iec"/>
      <sheetName val="ks"/>
      <sheetName val="DATA"/>
      <sheetName val="선로정수"/>
      <sheetName val="9811"/>
      <sheetName val="일위산출"/>
      <sheetName val="설명"/>
      <sheetName val="용역비내역-진짜"/>
      <sheetName val="2호맨홀공제수량"/>
      <sheetName val="기타 정보통신공사"/>
      <sheetName val="WORK"/>
      <sheetName val="내역서생태통로"/>
      <sheetName val="원가계산(생태통로)"/>
      <sheetName val="생태통로"/>
      <sheetName val="내역서(석산부지)"/>
      <sheetName val="원가계산(석산부지)"/>
      <sheetName val="석산부지녹화"/>
      <sheetName val="일위대가목록(식재)"/>
      <sheetName val="일위대가 (식재)"/>
      <sheetName val="자재단가(식재)"/>
      <sheetName val="노임단가(식재)"/>
      <sheetName val="70%"/>
      <sheetName val="기초코드"/>
      <sheetName val="건축-물가변동"/>
      <sheetName val="A-4"/>
      <sheetName val="삭제금지단가"/>
      <sheetName val="참조 (2)"/>
      <sheetName val="실행대비"/>
      <sheetName val="세부내역"/>
      <sheetName val="금액내역서"/>
      <sheetName val="경영"/>
      <sheetName val="98년"/>
      <sheetName val="실적"/>
      <sheetName val="신청서"/>
      <sheetName val="수목단가"/>
      <sheetName val="시설수량표"/>
      <sheetName val="식재수량표"/>
      <sheetName val="자재단가"/>
      <sheetName val="도급기성"/>
      <sheetName val="코드"/>
      <sheetName val="콘크스"/>
      <sheetName val="산출기초"/>
      <sheetName val="노임이"/>
      <sheetName val="Recovered_Sheet1"/>
      <sheetName val="수량계표"/>
      <sheetName val="자판실행"/>
      <sheetName val="건축"/>
      <sheetName val="기초입력 DATA"/>
      <sheetName val="Sheet1 (2)"/>
      <sheetName val="배수장토목공사비"/>
      <sheetName val="증감내역서"/>
      <sheetName val="갈현동"/>
      <sheetName val="대비표"/>
      <sheetName val="설계예산서"/>
      <sheetName val="LP-S"/>
      <sheetName val="기준비용"/>
      <sheetName val="식재"/>
      <sheetName val="시설물"/>
      <sheetName val="식재출력용"/>
      <sheetName val="유지관리"/>
      <sheetName val="입찰견적보고서"/>
      <sheetName val="우수받이"/>
      <sheetName val="인건비"/>
      <sheetName val="예산내역서"/>
      <sheetName val="기계경비"/>
      <sheetName val="설계내역"/>
      <sheetName val="월간관리비"/>
      <sheetName val="산출근거"/>
      <sheetName val="재료단가"/>
      <sheetName val="임금단가"/>
      <sheetName val="장비목록표"/>
      <sheetName val="장비운전경비"/>
      <sheetName val="이름표지정"/>
      <sheetName val="전등설비"/>
      <sheetName val="설계"/>
      <sheetName val="11-2.아파트내역"/>
      <sheetName val="총괄"/>
      <sheetName val="포장수량단위"/>
      <sheetName val="집계(공통)"/>
      <sheetName val="집계(건축-총괄)"/>
      <sheetName val="집계(건축-공동주택)"/>
      <sheetName val="집계(건축-업무)"/>
      <sheetName val="집계(건축-지하)"/>
      <sheetName val="집계(건축-근생)"/>
      <sheetName val="내역(건축-공동주택)"/>
      <sheetName val="집계(기계-총괄)"/>
      <sheetName val="집계(기계-공동주택)"/>
      <sheetName val="집계(기계-업무)"/>
      <sheetName val="집계(기계-지하)"/>
      <sheetName val="집계(기계-근생)"/>
      <sheetName val="집계(기계-복리)"/>
      <sheetName val="집계(토목)"/>
      <sheetName val="날개벽"/>
      <sheetName val="암거단위"/>
      <sheetName val="횡 연장"/>
      <sheetName val="중기사용료산출근거"/>
      <sheetName val="단가 및 재료비"/>
      <sheetName val="단가산출2"/>
      <sheetName val="직재"/>
      <sheetName val="재집"/>
      <sheetName val="제경비적용기준"/>
      <sheetName val="공사자료입력"/>
      <sheetName val="적용공정"/>
      <sheetName val="시멘트"/>
      <sheetName val="지급자재"/>
      <sheetName val="가설건물"/>
      <sheetName val="표_재료"/>
      <sheetName val="입력"/>
      <sheetName val="안내"/>
      <sheetName val="골조-APT 갑지"/>
      <sheetName val="1공구원가계산"/>
      <sheetName val="1공구원가계산서"/>
      <sheetName val="골조시행"/>
      <sheetName val="토사(PE)"/>
      <sheetName val="설명서 "/>
      <sheetName val="토목"/>
      <sheetName val="재료값"/>
      <sheetName val="3.바닥판  "/>
      <sheetName val="표지 (2)"/>
      <sheetName val="106C0300"/>
      <sheetName val="입찰"/>
      <sheetName val="현경"/>
      <sheetName val="경비"/>
      <sheetName val="구조물5월기성내역"/>
      <sheetName val="노임,재료비"/>
      <sheetName val="BID"/>
      <sheetName val="터파기및재료"/>
      <sheetName val="설계예산"/>
      <sheetName val="정부노임단가"/>
      <sheetName val="토목검측서"/>
      <sheetName val="CON'C"/>
      <sheetName val="부대tu"/>
      <sheetName val="팔당터널(1공구)"/>
      <sheetName val="총계"/>
      <sheetName val="인건비 "/>
      <sheetName val="CC16-내역서"/>
      <sheetName val="L_RPTB02_01"/>
      <sheetName val="플랜트 설치"/>
      <sheetName val="Sheet5"/>
      <sheetName val="해외(원화)"/>
      <sheetName val="물가대비표"/>
      <sheetName val="6-1. 관개량조서"/>
      <sheetName val="산출(부하간선)"/>
      <sheetName val="1안"/>
      <sheetName val="토목내역서"/>
      <sheetName val="평가데이터"/>
      <sheetName val="연결임시"/>
      <sheetName val="소요자재"/>
      <sheetName val="노무산출서"/>
      <sheetName val="기초1"/>
      <sheetName val="년도별노임표"/>
      <sheetName val="중기목록표"/>
      <sheetName val="FOB발"/>
      <sheetName val="빙장비사양"/>
      <sheetName val="장비사양"/>
      <sheetName val="참조(2)"/>
      <sheetName val="참조"/>
      <sheetName val="심사물량"/>
      <sheetName val="심사계산"/>
      <sheetName val="조명시설"/>
      <sheetName val="30집계표"/>
      <sheetName val="자재단가2007.10"/>
      <sheetName val="자재단가2008.4"/>
      <sheetName val="설계총괄표"/>
      <sheetName val="아파트 내역"/>
      <sheetName val="공통가설"/>
      <sheetName val="CTEMCOST"/>
      <sheetName val="목차"/>
      <sheetName val="산출내역서"/>
      <sheetName val="조경집계표"/>
      <sheetName val="7.원가계산서(품셈)"/>
      <sheetName val="조경내역서"/>
      <sheetName val="수량집계"/>
      <sheetName val="일위대가목록"/>
      <sheetName val="일위대가1"/>
      <sheetName val="단가산출근거 목록표"/>
      <sheetName val="단 가 산 출 근 거"/>
      <sheetName val="중기 목록표"/>
      <sheetName val="시간당 중기사용료"/>
      <sheetName val="노임단가목록"/>
      <sheetName val="환율및 기초자료"/>
      <sheetName val="순공사비내역서"/>
      <sheetName val="일위대가목록표"/>
      <sheetName val="기계경비목록"/>
      <sheetName val="단가산출목록"/>
      <sheetName val="노무비단가"/>
      <sheetName val="단목객토단위수량산출"/>
      <sheetName val="단위수량산출"/>
      <sheetName val="맹암거,초지"/>
      <sheetName val="대상수목수량"/>
      <sheetName val="전기"/>
      <sheetName val="가감수량"/>
      <sheetName val="맨홀수량산출"/>
      <sheetName val="경비_원본"/>
      <sheetName val="산출근거(복구)"/>
      <sheetName val="단가표"/>
      <sheetName val="설계내역서"/>
      <sheetName val="토목(대안)"/>
      <sheetName val="기계경비(시간당)"/>
      <sheetName val="램머"/>
      <sheetName val="설계명세서"/>
      <sheetName val="결재갑지"/>
      <sheetName val="평당공사비산정"/>
      <sheetName val="적용기준"/>
      <sheetName val="건축내역서"/>
      <sheetName val="시중노임단가"/>
      <sheetName val="2000년1차"/>
      <sheetName val="2000전체분"/>
      <sheetName val="참고사항"/>
      <sheetName val="근로자자료입력"/>
      <sheetName val="을-ATYPE"/>
      <sheetName val="내역(APT)"/>
      <sheetName val="세금자료"/>
      <sheetName val="도급"/>
      <sheetName val="고유코드_설계"/>
      <sheetName val="원가data"/>
      <sheetName val="LOOKUP"/>
      <sheetName val="화성태안9공구내역(실행)"/>
      <sheetName val="노임단가표"/>
      <sheetName val="판매시설"/>
      <sheetName val="01"/>
      <sheetName val="장비경비"/>
      <sheetName val="인제내역"/>
      <sheetName val="INDEX  LIST"/>
      <sheetName val="타공종이기"/>
      <sheetName val="표  지"/>
      <sheetName val="전기공사"/>
      <sheetName val="약품설비"/>
      <sheetName val="토공수량"/>
      <sheetName val="00노임기준"/>
      <sheetName val="JOIN(2span)"/>
      <sheetName val="바닥판"/>
      <sheetName val="주빔의 설계"/>
      <sheetName val="철근량산정및사용성검토"/>
      <sheetName val="입력DATA"/>
      <sheetName val="화장실"/>
      <sheetName val="적점"/>
      <sheetName val="말뚝지지력산정"/>
      <sheetName val="실행,원가 최종예상"/>
      <sheetName val="공정표"/>
      <sheetName val="투자비"/>
      <sheetName val="조성원가DATA"/>
      <sheetName val="사업비"/>
      <sheetName val="정화조방수미장"/>
      <sheetName val="1-최종안"/>
      <sheetName val="사업분석-분양가결정"/>
      <sheetName val="매채조회"/>
      <sheetName val="총괄표"/>
      <sheetName val="월별수입"/>
      <sheetName val="아파트"/>
      <sheetName val="21301동"/>
      <sheetName val="지질조사"/>
      <sheetName val="건설기계"/>
      <sheetName val="사급자재"/>
      <sheetName val="2공구하도급내역서"/>
      <sheetName val="내역갑지"/>
      <sheetName val="7.계측제어"/>
      <sheetName val="6.동력"/>
      <sheetName val="13.방송공사"/>
      <sheetName val="15.소방공사"/>
      <sheetName val="12.옥외 방송공사"/>
      <sheetName val="8.옥외 보안등공사"/>
      <sheetName val="9.전등공사"/>
      <sheetName val="4.전력간선공사"/>
      <sheetName val="1.전력인입"/>
      <sheetName val="10.전열 공사"/>
      <sheetName val="11.전화공사"/>
      <sheetName val="5.CABLE TRAY"/>
      <sheetName val="3.피뢰공사"/>
      <sheetName val="14.TV공사"/>
      <sheetName val="기기리스트"/>
      <sheetName val="1.2 동력(철거)"/>
      <sheetName val="1.접지공사"/>
      <sheetName val="일위"/>
      <sheetName val="배수장공사비명세서"/>
      <sheetName val="말고개터널조명전압강하"/>
      <sheetName val="산출내역서집계표"/>
      <sheetName val="99노임기준"/>
      <sheetName val="램프"/>
      <sheetName val="Sheet15"/>
      <sheetName val="화설내"/>
      <sheetName val="철콘"/>
      <sheetName val="단가(자재)"/>
      <sheetName val="단가(노임)"/>
      <sheetName val="기초목록"/>
      <sheetName val="상부공철근집계(ABC)"/>
      <sheetName val="재료"/>
      <sheetName val="케이블트레이"/>
      <sheetName val="7월11일"/>
      <sheetName val="코드표"/>
      <sheetName val="안양동교 1안"/>
      <sheetName val="여과지동"/>
      <sheetName val="부표총괄"/>
      <sheetName val="9509"/>
      <sheetName val="★도급내역(2공구)"/>
      <sheetName val="밸브설치"/>
      <sheetName val="Tool"/>
      <sheetName val="그림"/>
      <sheetName val="일위대가목록표(1)"/>
      <sheetName val="일위대가표(1)"/>
      <sheetName val="일위대가목록표(2)"/>
      <sheetName val="일위대가표(2)"/>
      <sheetName val="자재단가조사서"/>
      <sheetName val="노임단가조사서"/>
      <sheetName val="산근1"/>
      <sheetName val="산근2"/>
      <sheetName val="산근3"/>
      <sheetName val="산근4"/>
      <sheetName val="산근5"/>
      <sheetName val="산근6"/>
      <sheetName val="산근7"/>
      <sheetName val="산근8"/>
      <sheetName val="산근9"/>
      <sheetName val="산근10"/>
      <sheetName val="산근11"/>
      <sheetName val="산근12"/>
      <sheetName val="산근13"/>
      <sheetName val="토목주소"/>
      <sheetName val="프랜트면허"/>
      <sheetName val="내역서1999.8최종"/>
      <sheetName val="날개벽(시점좌측)"/>
      <sheetName val="공사비증감"/>
      <sheetName val="단가일람"/>
      <sheetName val="자재일람"/>
      <sheetName val="조경일람"/>
      <sheetName val="견적율"/>
      <sheetName val="1-4-2.관(약)"/>
      <sheetName val="입찰안"/>
      <sheetName val="BSD (2)"/>
      <sheetName val="AL공사(원)"/>
      <sheetName val="원가계산하도"/>
      <sheetName val="본사공가현황"/>
      <sheetName val="pier(각형)"/>
      <sheetName val="협력업체"/>
      <sheetName val="상호참고자료"/>
      <sheetName val="발주처자료입력"/>
      <sheetName val="회사기본자료"/>
      <sheetName val="하자보증자료"/>
      <sheetName val="기술자관련자료"/>
      <sheetName val="기본정보입력"/>
      <sheetName val="주공 갑지"/>
      <sheetName val="자재 집계표"/>
      <sheetName val="EARTH"/>
      <sheetName val="구체"/>
      <sheetName val="좌측날개벽"/>
      <sheetName val="우측날개벽"/>
      <sheetName val="맨홀수량집계"/>
      <sheetName val="중기집계"/>
      <sheetName val="설계서"/>
      <sheetName val="총괄내역서(설계)"/>
      <sheetName val="수정"/>
      <sheetName val="직원관련자료"/>
      <sheetName val="공사원가계산서"/>
      <sheetName val="건설기계사용료목록"/>
      <sheetName val="중기사용료"/>
      <sheetName val="자재단가조사"/>
      <sheetName val="피해현황"/>
      <sheetName val="설계산출기초"/>
      <sheetName val="기계설비-물가변동"/>
      <sheetName val="단가목록"/>
      <sheetName val="자재목록"/>
      <sheetName val="노임목록"/>
      <sheetName val="계정code"/>
      <sheetName val="소방"/>
      <sheetName val="시공"/>
      <sheetName val="00상노임"/>
      <sheetName val="해평견적"/>
      <sheetName val="신표지1"/>
      <sheetName val="장비투입계획"/>
      <sheetName val="직원투입계획"/>
      <sheetName val="조내역"/>
      <sheetName val="입력란"/>
      <sheetName val="97노임단가"/>
      <sheetName val="배수내역"/>
      <sheetName val="공사진행"/>
      <sheetName val="예가표"/>
      <sheetName val="구조물공"/>
      <sheetName val="부대공"/>
      <sheetName val="배수공"/>
      <sheetName val="포장공"/>
      <sheetName val="[수목일위.XLS][수목일위.XLS]el________2"/>
      <sheetName val="[수목일위.XLS][수목일위.XLS]el________6"/>
      <sheetName val="[수목일위.XLS][수목일위.XLS]el________7"/>
      <sheetName val="원가계산서구조조정"/>
      <sheetName val="98수문일위"/>
      <sheetName val="G.R300경비"/>
      <sheetName val="개별직종노임단가(2005.1)"/>
      <sheetName val="골조물량"/>
      <sheetName val="el\설계서\수목일위_XLS]데이타"/>
      <sheetName val="1공구_단가_(정원)"/>
      <sheetName val="1공구_단가_(산광)"/>
      <sheetName val="1공구_단가_(용호)"/>
      <sheetName val="간지_(2)"/>
      <sheetName val="2공구_단가(인성)"/>
      <sheetName val="2공구_단가(대동)"/>
      <sheetName val="2공구_단가(산광)"/>
      <sheetName val="1_토공"/>
      <sheetName val="2_배수공"/>
      <sheetName val="3_구조물공"/>
      <sheetName val="4_포장공"/>
      <sheetName val="PACKING_LIST"/>
      <sheetName val="지주목_및_비료산출기준"/>
      <sheetName val="el\설계서\수목일위_XLS"/>
      <sheetName val="1__설계예산서"/>
      <sheetName val="2__목차"/>
      <sheetName val="3_설계설명서"/>
      <sheetName val="4_시방서갑지"/>
      <sheetName val="5_시방서(일반시방서)"/>
      <sheetName val="6_시방서갑지(특기)"/>
      <sheetName val="공사별 가중치 산출근거(토목)"/>
      <sheetName val="가중치근거(조경)"/>
      <sheetName val="공사별 가중치 산출근거(건축)"/>
      <sheetName val="[수목일위.XLS][수목일위.XLS]el_______85"/>
      <sheetName val="[수목일위.XLS][수목일위.XLS]el_______86"/>
      <sheetName val="에너지동"/>
      <sheetName val="견적단가"/>
      <sheetName val="경율산정.XLS"/>
      <sheetName val="내역(전체_금차)"/>
      <sheetName val="제경비_전체"/>
      <sheetName val="제경비_금차준공분"/>
      <sheetName val="COST"/>
      <sheetName val="직접경비호표"/>
      <sheetName val="매립"/>
      <sheetName val="접합 및 부설 "/>
      <sheetName val="계측제어설비"/>
      <sheetName val="가로등"/>
      <sheetName val="수목_바_주목_"/>
      <sheetName val="DATA1"/>
      <sheetName val="CABLE SIZE-1"/>
      <sheetName val="설비내역서"/>
      <sheetName val="전기내역서"/>
      <sheetName val="설계변경내역 98"/>
      <sheetName val="시점교대"/>
      <sheetName val="공내역"/>
      <sheetName val="도급예산내역서봉투"/>
      <sheetName val="설계산출표지"/>
      <sheetName val="도급예산내역서총괄표"/>
      <sheetName val="을부담운반비"/>
      <sheetName val="토공(우물통,기타) "/>
      <sheetName val="단위수량산출서"/>
      <sheetName val="관련자료입력"/>
      <sheetName val="1단계"/>
      <sheetName val="기구조직"/>
      <sheetName val="H-PILE수량집계"/>
      <sheetName val="각사별공사비분개 "/>
      <sheetName val="48일위(기존)"/>
      <sheetName val="8설7발"/>
      <sheetName val="지수"/>
      <sheetName val="기술자자료입력"/>
      <sheetName val="백호우계수"/>
      <sheetName val="2.고용보험료산출근거"/>
      <sheetName val="차액보증"/>
      <sheetName val="총집계표"/>
      <sheetName val="일위집계(기존)"/>
      <sheetName val="DANGA"/>
      <sheetName val="ABUT수량-A1"/>
      <sheetName val="현장관리비 산출내역"/>
      <sheetName val="실행철강하도"/>
      <sheetName val="단가입력"/>
      <sheetName val="현장관리비"/>
      <sheetName val="Macro2"/>
      <sheetName val="Macro1"/>
      <sheetName val="D-철근총괄"/>
      <sheetName val="을"/>
      <sheetName val="기본단가"/>
      <sheetName val="7_예정공정표"/>
      <sheetName val="단위수량"/>
      <sheetName val="건설산출"/>
      <sheetName val="토공사(흙막이)"/>
      <sheetName val="E.P.T수량산출서"/>
      <sheetName val="단계별내역 (2)"/>
      <sheetName val="운반비산출"/>
      <sheetName val="대로근거"/>
      <sheetName val="중로근거"/>
      <sheetName val="내역(원)"/>
      <sheetName val="노임(1차)"/>
      <sheetName val="마산방향"/>
      <sheetName val="guard(mac)"/>
      <sheetName val="8__설계예산서"/>
      <sheetName val="16_설계서용지(갑)"/>
      <sheetName val="17__내역서갑지"/>
      <sheetName val="내_역_서"/>
      <sheetName val="일_위_대_가_표"/>
      <sheetName val="수_량_산_출_서"/>
      <sheetName val="전차선로_물량표"/>
      <sheetName val="AS포장복구_"/>
      <sheetName val="일위대가_"/>
      <sheetName val="준검_내역서"/>
      <sheetName val="중기조종사_단위단가"/>
      <sheetName val="제출내역_(2)"/>
      <sheetName val="원가계산_(2)"/>
      <sheetName val="2000_11월설계내역"/>
      <sheetName val="일위대가_(식재)"/>
      <sheetName val="개요"/>
      <sheetName val="인원"/>
      <sheetName val="수량산출(음암)"/>
      <sheetName val="준공정산"/>
      <sheetName val=" 상부공통집계(총괄)"/>
      <sheetName val="1"/>
      <sheetName val="2"/>
      <sheetName val="3"/>
      <sheetName val="4"/>
      <sheetName val="5"/>
      <sheetName val="경비내역(을)-1"/>
      <sheetName val="6PILE  (돌출)"/>
      <sheetName val="실행간접비용"/>
      <sheetName val="COPING"/>
      <sheetName val="INPUT"/>
      <sheetName val="단가산출1"/>
      <sheetName val="관공일위대가"/>
      <sheetName val="총괄 내역서"/>
      <sheetName val="개비온집계"/>
      <sheetName val="개비온 단위"/>
      <sheetName val="인부노임단가"/>
      <sheetName val="환경기계공정표 (3)"/>
      <sheetName val="3차"/>
      <sheetName val="가감수량(2호)"/>
      <sheetName val="맨홀수량산출(2호)"/>
      <sheetName val="48수량"/>
      <sheetName val="49일위"/>
      <sheetName val="22일위"/>
      <sheetName val="49수량"/>
      <sheetName val="취수탑"/>
      <sheetName val="갑지1"/>
      <sheetName val="고시단가"/>
      <sheetName val="쌍송교"/>
      <sheetName val="단가집"/>
      <sheetName val="부안일위"/>
      <sheetName val="참조M"/>
      <sheetName val="비계공사"/>
      <sheetName val="토공연장"/>
      <sheetName val="도급예산내역서총㔀቎"/>
      <sheetName val="조건표"/>
      <sheetName val="직접노무비"/>
      <sheetName val="N賃率-職"/>
      <sheetName val="경율산정"/>
      <sheetName val="위치조서"/>
      <sheetName val="단가및재료비"/>
      <sheetName val="도급예산내역서총/_x0000_"/>
      <sheetName val="도급예산내역서총︀㳕"/>
      <sheetName val="재정비직인"/>
      <sheetName val="재정비내역"/>
      <sheetName val="지적고시내역"/>
      <sheetName val="실행"/>
      <sheetName val="환율"/>
      <sheetName val="단가산출서 (2)"/>
      <sheetName val="상부집계표"/>
      <sheetName val="1호인버트수량"/>
      <sheetName val="교각1"/>
      <sheetName val="단면 (2)"/>
      <sheetName val="설계조건"/>
      <sheetName val="안정계산"/>
      <sheetName val="단면검토"/>
      <sheetName val="피해현황 (수량합계)"/>
      <sheetName val="갑지(추정)"/>
      <sheetName val="투찰내역"/>
      <sheetName val="공사명입력"/>
      <sheetName val="참조_(2)"/>
      <sheetName val="Sheet1_(2)"/>
      <sheetName val="1SPAN"/>
      <sheetName val="기타_정보통신공사"/>
      <sheetName val="기초입력_DATA"/>
      <sheetName val="골조-APT_갑지"/>
      <sheetName val="3_바닥판__"/>
      <sheetName val="설명서_"/>
      <sheetName val="플랜트_설치"/>
      <sheetName val="단가_및_재료비"/>
      <sheetName val="11-2_아파트내역"/>
      <sheetName val="6-1__관개량조서"/>
      <sheetName val="자재단가2007_10"/>
      <sheetName val="자재단가2008_4"/>
      <sheetName val="표지_(2)"/>
      <sheetName val="인건비_"/>
      <sheetName val="아파트_내역"/>
      <sheetName val="7_원가계산서(품셈)"/>
      <sheetName val="단가산출근거_목록표"/>
      <sheetName val="단_가_산_출_근_거"/>
      <sheetName val="중기_목록표"/>
      <sheetName val="시간당_중기사용료"/>
      <sheetName val="환율및_기초자료"/>
      <sheetName val="INDEX__LIST"/>
      <sheetName val="el\설계서\수목일위_XLS]데이타1"/>
      <sheetName val="1공구_단가_(정원)1"/>
      <sheetName val="1공구_단가_(산광)1"/>
      <sheetName val="총괄변경내역서"/>
      <sheetName val="TABLE DB"/>
      <sheetName val="도급예산내역서총︀懕"/>
      <sheetName val="도급예산瀀㊔밀㊔䈀꭪"/>
      <sheetName val="법면단"/>
      <sheetName val="석축설면"/>
      <sheetName val="법면설면"/>
      <sheetName val="석축단"/>
      <sheetName val="법면수집"/>
      <sheetName val="도급예산내역서총㠀ⱴ"/>
      <sheetName val="쌍용 data base"/>
      <sheetName val="LD"/>
      <sheetName val="배수장공사비명헾⿘"/>
      <sheetName val="배수장공사비명쁈."/>
      <sheetName val="도급예산내역서총䠀ㆿ"/>
      <sheetName val="도급예산내역서총䠀⻀"/>
      <sheetName val="도급예산䒿︀鯕ԯ_x0000_"/>
      <sheetName val="도급예산䈀ԯ_x0000_缀_x0000_"/>
      <sheetName val="도급예산᪔Ⰰ᪕䈀ᥪ"/>
      <sheetName val="도급예산내역서총倀䒘"/>
      <sheetName val="99노임단가"/>
      <sheetName val="포장복구집계"/>
      <sheetName val="골막이(야매)"/>
      <sheetName val="관급자재대"/>
      <sheetName val="내역서 제출"/>
      <sheetName val="방수"/>
      <sheetName val="공종별산출내역서"/>
      <sheetName val="건축일위"/>
      <sheetName val="그라우팅일위"/>
      <sheetName val="현장식당(1)"/>
      <sheetName val="동문건설"/>
      <sheetName val="본실행경비"/>
      <sheetName val="연동내역"/>
      <sheetName val="actual"/>
      <sheetName val="구간산출"/>
      <sheetName val="재료수량(1)"/>
      <sheetName val="실행_ALT1_"/>
      <sheetName val="설계예시"/>
      <sheetName val="상반기손익차2총괄"/>
      <sheetName val="토적표"/>
      <sheetName val="배수공수집"/>
      <sheetName val="ITEM"/>
      <sheetName val="예산갑지"/>
      <sheetName val="북제주원가"/>
      <sheetName val="약품공급2"/>
      <sheetName val="단가(긴급전화)"/>
      <sheetName val="unitpric"/>
      <sheetName val="토공사"/>
      <sheetName val="조명율표"/>
      <sheetName val="차도조도계산"/>
      <sheetName val="배수장공사비명菈_x0019_"/>
      <sheetName val="도급예산내역서총저ᦃ"/>
      <sheetName val="도급예산내역서총︀ᣕ"/>
      <sheetName val="도급예산내역서총䈀"/>
      <sheetName val="도급예산䈀ԯ_x0000_缀_x0000_"/>
      <sheetName val="배수장공사비명橂⼢"/>
      <sheetName val="배수장공사비명鐰,"/>
      <sheetName val="도급예산내역서총䈀뭪"/>
      <sheetName val="도급예산䈀_xdf6a_ԯ_x0000_缀_x0000_"/>
      <sheetName val="내역(전0_x0000_á_x0000_"/>
      <sheetName val="Sheet4_x0000__x0000__x0000__x0000__x0000__x0000__x0000__x0010_[수목일위.XLS]가드레일산근_x0000_"/>
      <sheetName val="FCM"/>
      <sheetName val="16_설계서용지(씀逖"/>
      <sheetName val="UPRI"/>
      <sheetName val="세부내역서"/>
      <sheetName val="가설공사내역"/>
      <sheetName val="401"/>
      <sheetName val="시가지우회도로공내역서"/>
      <sheetName val="DC-O-4-S(설명서)"/>
      <sheetName val="단가조사"/>
      <sheetName val="결과조달"/>
      <sheetName val="미사용현황"/>
      <sheetName val="코드시트"/>
      <sheetName val="사용자료"/>
      <sheetName val="설계산출표︀"/>
      <sheetName val="1공구_단가_(용호)1"/>
      <sheetName val="간지_(2)1"/>
      <sheetName val="2공구_단가(인성)1"/>
      <sheetName val="2공구_단가(대동)1"/>
      <sheetName val="배수통관(좌)"/>
      <sheetName val="AL공사(ᰀ፜"/>
      <sheetName val="AL공사(䀀፣"/>
      <sheetName val="구조물철거타공정이월"/>
      <sheetName val="MOTOR"/>
      <sheetName val="16_설계서용지(씀ሖ"/>
      <sheetName val="4.고용보험"/>
      <sheetName val="3.고용보험료산출근거"/>
      <sheetName val="Too_xd89a_"/>
      <sheetName val="설계변경총괄표(계산식)"/>
      <sheetName val="운반"/>
      <sheetName val="견적서"/>
      <sheetName val="단면가정"/>
      <sheetName val="운반자료"/>
      <sheetName val="식재가격"/>
      <sheetName val="공사비 증감 내역서"/>
      <sheetName val="현장경비"/>
      <sheetName val="상촌터널실행"/>
      <sheetName val="구조"/>
      <sheetName val="자재단가비교표"/>
      <sheetName val="내역표지"/>
      <sheetName val="Summary"/>
      <sheetName val="6. 안전관리비"/>
      <sheetName val="정산산출서(배수판)"/>
      <sheetName val="8.설치품셈"/>
      <sheetName val="ⴭⴭⴭⴭ"/>
      <sheetName val="기자재비"/>
      <sheetName val="일위(시설)"/>
      <sheetName val="철거산출근거"/>
      <sheetName val="계약서"/>
      <sheetName val="부대︀"/>
      <sheetName val="대비"/>
      <sheetName val="품셈표"/>
      <sheetName val="자재코드"/>
      <sheetName val="간접비"/>
      <sheetName val="전력"/>
      <sheetName val="회계코드"/>
      <sheetName val="공사코드"/>
      <sheetName val="관리부"/>
      <sheetName val="정산"/>
      <sheetName val="청구분"/>
      <sheetName val="총무부"/>
      <sheetName val="el_설계서_수목일위.XLS_데이타"/>
      <sheetName val="el_설계서_수목일위.XLS"/>
      <sheetName val="9GNG운반"/>
      <sheetName val="증감대비"/>
      <sheetName val="계획"/>
      <sheetName val="사업비변경내역(96.9단가)"/>
      <sheetName val="내역서(전기)"/>
      <sheetName val="조경일0"/>
      <sheetName val="식재총괄"/>
      <sheetName val="기성내역"/>
      <sheetName val="가도공"/>
      <sheetName val="1~9 하중계산"/>
      <sheetName val="실행내역서 "/>
      <sheetName val="목록"/>
      <sheetName val="유동표"/>
      <sheetName val="표__지"/>
      <sheetName val="자재비"/>
      <sheetName val="2)관접합"/>
      <sheetName val="24.보증금(전신전화가입권)"/>
      <sheetName val="제잡비"/>
      <sheetName val="일위-1"/>
      <sheetName val="IHS"/>
      <sheetName val="본실행_x0005__x0000_"/>
      <sheetName val="24.보증금"/>
      <sheetName val="VST재료산출"/>
      <sheetName val="토공실행"/>
      <sheetName val="FTRN20-총괄표"/>
      <sheetName val="C3"/>
      <sheetName val="구리토평1전기"/>
      <sheetName val="Sheet17"/>
      <sheetName val="노무,재료"/>
      <sheetName val="계정c헾】_x0005_"/>
      <sheetName val="2001년계약내력출력분"/>
      <sheetName val="1차기성분내력"/>
      <sheetName val="토공집계"/>
      <sheetName val="중기일위대가"/>
      <sheetName val="4.전기"/>
      <sheetName val="CODE"/>
      <sheetName val="가시설단위수량"/>
      <sheetName val="SORCE1"/>
      <sheetName val="현장경상비"/>
      <sheetName val="전체내역"/>
      <sheetName val="대창(함평)"/>
      <sheetName val="대창(장성)"/>
      <sheetName val="대창(함평)-창열"/>
      <sheetName val="분석대장"/>
      <sheetName val="base"/>
      <sheetName val="총집_x0005__x0000_"/>
      <sheetName val="기본일위"/>
      <sheetName val="패널"/>
      <sheetName val="주빔의_설계"/>
      <sheetName val="CABLE_SIZE-1"/>
      <sheetName val="1-4-2_관(약)"/>
      <sheetName val="자재_집계표"/>
      <sheetName val="횡_연장"/>
      <sheetName val="내역서1999_8최종"/>
      <sheetName val="토적표(2차기성)"/>
      <sheetName val="tggwan(mac)"/>
      <sheetName val="계장 품셈표"/>
      <sheetName val="단가요약"/>
      <sheetName val="방지책개소별명세"/>
      <sheetName val="거래처등록"/>
      <sheetName val="참고자료"/>
      <sheetName val="은행코드"/>
      <sheetName val="변경-C"/>
      <sheetName val="품셈 "/>
      <sheetName val="노임변동률"/>
      <sheetName val="직원헾】_x0005__x0000_"/>
      <sheetName val="1공구_단가_餀ԯ_x0000_"/>
      <sheetName val="공사요율"/>
      <sheetName val="세골재  T2 변경 현황"/>
      <sheetName val="양재동 고향생각"/>
      <sheetName val="마감물량"/>
      <sheetName val="하중조건(평상시)"/>
      <sheetName val="건축공사"/>
      <sheetName val="지수적용공사비내역서"/>
      <sheetName val="주공 _x0005__x0000_"/>
      <sheetName val="고압수량(철거)"/>
      <sheetName val="전체실행"/>
      <sheetName val="설계명세서-2"/>
      <sheetName val="토적집계"/>
      <sheetName val="경산"/>
      <sheetName val="4.설계예산내역서"/>
      <sheetName val="6.관급자재조서"/>
      <sheetName val="품신"/>
      <sheetName val="3.예정공정표"/>
      <sheetName val="7.청제공기계기구조서"/>
      <sheetName val="인건비(10)"/>
      <sheetName val="잡비"/>
      <sheetName val="Sheet4_x0000__x0010_[수목일위.XLS]가드레일산근_x0000_耀_x000f_[수목일"/>
      <sheetName val="주공 _x0010__x0000_"/>
      <sheetName val="공사비_x0010__x0000_"/>
      <sheetName val="공사비׃⿓"/>
      <sheetName val="주공 ׃⿓"/>
      <sheetName val="현장관리׃"/>
      <sheetName val="정보"/>
      <sheetName val="총괄집계표"/>
      <sheetName val="일위대가(가설)"/>
      <sheetName val="직노"/>
      <sheetName val="실행내역"/>
      <sheetName val="도로정위치부표"/>
      <sheetName val="DB구축"/>
      <sheetName val="도로조사부표"/>
      <sheetName val="입력변수"/>
      <sheetName val="기초자료입력"/>
      <sheetName val="토  공"/>
      <sheetName val="A"/>
      <sheetName val="D"/>
      <sheetName val="08공임"/>
      <sheetName val="기중"/>
      <sheetName val="일위2"/>
      <sheetName val="수지표"/>
      <sheetName val="기둥(원형)"/>
      <sheetName val="31.경비기본입력"/>
      <sheetName val="청제공기계일위대가"/>
      <sheetName val="내역을"/>
      <sheetName val="교량하부공"/>
      <sheetName val="마감LIST-1"/>
      <sheetName val="터널조도"/>
      <sheetName val="제안서입력"/>
      <sheetName val="부산4"/>
      <sheetName val="일위稀_x001e_⩿"/>
      <sheetName val="식재일위"/>
      <sheetName val="에너媀͖"/>
      <sheetName val="기술자관련자爈"/>
      <sheetName val="기술자관련자爇"/>
      <sheetName val="조頔ន"/>
      <sheetName val="ELECTRIC"/>
      <sheetName val="수안보-MBR1"/>
      <sheetName val="빙축열"/>
      <sheetName val="일위대가(1)"/>
      <sheetName val="JUCK"/>
      <sheetName val="견적대비표"/>
      <sheetName val="DATA-UPS"/>
      <sheetName val="산근"/>
      <sheetName val="일위대가(긴급전화)"/>
      <sheetName val="긴급전화(단가)"/>
      <sheetName val="제경집계"/>
      <sheetName val="초"/>
      <sheetName val="접속도로1"/>
      <sheetName val="블럭 손익"/>
      <sheetName val="일위대가단가표"/>
      <sheetName val="8.석축단위(H=1.5M)"/>
      <sheetName val="개거산출내역"/>
      <sheetName val="S0"/>
      <sheetName val="가격자료"/>
      <sheetName val="금융비용"/>
      <sheetName val="세부"/>
      <sheetName val="cable-data"/>
      <sheetName val="견"/>
      <sheetName val="공사비명세서"/>
      <sheetName val="5. 현장관리비(new) "/>
      <sheetName val="A LINE"/>
      <sheetName val="AL공사ԯ_x0000_缀"/>
      <sheetName val="공사계획서"/>
      <sheetName val="동해title"/>
      <sheetName val="Sheet6"/>
      <sheetName val="6.송금의뢰내역서"/>
      <sheetName val="기본설정"/>
      <sheetName val="간선계산"/>
      <sheetName val="관리동"/>
      <sheetName val="하수급견적대비"/>
      <sheetName val="발주내역"/>
      <sheetName val="적격"/>
      <sheetName val="소방 하 내역"/>
      <sheetName val="공사비예산서(토목분)"/>
      <sheetName val="기준"/>
      <sheetName val="카펫타일"/>
      <sheetName val="초기화면"/>
      <sheetName val="J直材4"/>
      <sheetName val="좌측_x0000__x0000_"/>
      <sheetName val="재ﻇ"/>
      <sheetName val="발주내역서"/>
      <sheetName val="배수장공사비명_x0000__x0000_"/>
      <sheetName val="ABUT수량-A㔀"/>
      <sheetName val="직접경비"/>
      <sheetName val="직접인건비"/>
      <sheetName val="ABUT수량-Aԇ"/>
      <sheetName val="ABUT수량-Aက"/>
      <sheetName val="5차설계"/>
      <sheetName val="3련 BOX"/>
      <sheetName val="el\설계서\수목︀ᇕ԰_x0000_缀_x0000__x0000__x0000_䘀_xd802_"/>
      <sheetName val="8설7︀"/>
      <sheetName val="인부노임"/>
      <sheetName val="정화조방수미㬁"/>
      <sheetName val="정화조방수미/"/>
      <sheetName val="criteria(enlc)"/>
      <sheetName val="안전건강연금"/>
      <sheetName val="건축실적"/>
      <sheetName val="고용퇴직"/>
      <sheetName val="기계실적"/>
      <sheetName val="물가기준년"/>
      <sheetName val="노임산재"/>
      <sheetName val="장비기준"/>
      <sheetName val="조경수목"/>
      <sheetName val="토목실적"/>
      <sheetName val="setup"/>
      <sheetName val="가격"/>
      <sheetName val="명세서"/>
      <sheetName val="1.1서버도입"/>
      <sheetName val="청천내"/>
      <sheetName val="총괄내역"/>
      <sheetName val="교각계산"/>
      <sheetName val="하자보증자Á"/>
      <sheetName val="도급예산내역서총︀ᇕ"/>
      <sheetName val="배수장공사비명橂】"/>
      <sheetName val="배수장공사비명_x0005__x0000_"/>
      <sheetName val="도급예산䈀湪ԯ_x0000_缀_x0000_"/>
      <sheetName val="배수장공사비명鉰@"/>
      <sheetName val="도급예산쀀នఀប䈀⩪"/>
      <sheetName val="도급예산내역서총ꀀ⪓"/>
      <sheetName val="도급예산내역서총䈀詪"/>
      <sheetName val="도급예산내역서총䈀Ꝫ"/>
      <sheetName val="도급예산내역서총　䊕"/>
      <sheetName val="도급예산내역서총퀀㲔"/>
      <sheetName val="도급예산내역서총瀀䂒"/>
      <sheetName val="도급예산내역서총_x0000_㚘"/>
      <sheetName val="도급예산내역서총䈀啪"/>
      <sheetName val="도급예산내역서총怀᪗"/>
      <sheetName val="00_x0005__x0000_B"/>
      <sheetName val="배수장공사비명橂⿺"/>
      <sheetName val="도급예산䈀頻ԯ_x0000_缀_x0000_"/>
      <sheetName val="도급예산내역서총䈀頻"/>
      <sheetName val="도급예산내역서총耀⮗"/>
      <sheetName val="도급예산내역서총䈀롪"/>
      <sheetName val="䈀祪"/>
      <sheetName val="도급예산내역서총䈀祪"/>
      <sheetName val="도급예산내역서총耀ភ"/>
      <sheetName val="배수장공사비명鞀_x0017_"/>
      <sheetName val="도급예산내역서총耀䂕"/>
      <sheetName val="배수장공사비명門@"/>
      <sheetName val="도급예산0_x0000_뀀_x0005__x0000__x0000_"/>
      <sheetName val="도급예산0_x0000_᠀¿_x0000__x0000_"/>
      <sheetName val="도급예산내역서총鬀ఓ"/>
      <sheetName val="도급예산내역서총鬀툓"/>
      <sheetName val="제경비_x0000__x0000_"/>
      <sheetName val="도급예산내역서총洐쵩"/>
      <sheetName val="도급예산내역서총᠓ᐳ"/>
      <sheetName val="도급예산내역서총蠀䅾"/>
      <sheetName val="도급예산쀯_x0000__x0000__x0000__x0000_"/>
      <sheetName val="배수장공사비명䡲⿛"/>
      <sheetName val="도급예산내역서총蠊ᙌ"/>
      <sheetName val="도급예산내역서총蠌き"/>
      <sheetName val="배수장공사비명䡲ぇ"/>
      <sheetName val="도급예산내역서총0_x0000_"/>
      <sheetName val="배수장공사비명橂⽠"/>
      <sheetName val="매媸"/>
      <sheetName val="내역(전체_금차0"/>
      <sheetName val="도급예산내역서총砀⑋"/>
      <sheetName val="도급예산砀⑋䈀Ꝫԯ_x0000_"/>
      <sheetName val="도급예산내역서총蠀᱌"/>
      <sheetName val="도급예산내역서총䈀ⱪ"/>
      <sheetName val="도급예산내역서총㪖"/>
      <sheetName val="배수장공사비명橂⼯"/>
      <sheetName val="배수장공사비명熠_x001e_"/>
      <sheetName val="배수장공사비명犰*"/>
      <sheetName val="도급예산내역서총瀀⪘"/>
      <sheetName val="도급예산내역서총䈀䅪"/>
      <sheetName val="도급예산내역서총䈀摪"/>
      <sheetName val="도급예산내역서총　Ⲙ"/>
      <sheetName val="배수장공사비명橂⽉"/>
      <sheetName val="도급예산䈀䥪ԯ_x0000_缀_x0000_"/>
      <sheetName val="배수장공사비명閐+"/>
      <sheetName val="도급예산ԯ_x0000_缀_x0000__x0000__x0000_"/>
      <sheetName val="도급예산내역서총က㚕"/>
      <sheetName val="내역(전က㚕尀㚕䈀"/>
      <sheetName val="도급예산倀㞔鰀㞔䈀な"/>
      <sheetName val="도급예산㒐Ⰰ㒑䈀끪"/>
      <sheetName val="도급예산내역서총䈀㑪"/>
      <sheetName val="도급예산䈀꽪ԯ_x0000_缀_x0000_"/>
      <sheetName val="도급예산退ភ_xdc00_ភ䈀⵪"/>
      <sheetName val="도급예산䈀쥪ԯ_x0000_缀_x0000_"/>
      <sheetName val="도급예산내역서총䈀幪"/>
      <sheetName val="도급예산내역서총䈀酪"/>
      <sheetName val="도급예산내역서총퀀ᶐ"/>
      <sheetName val="도급예산내역서총䈀≪"/>
      <sheetName val="도급예산내역서총䈀ꉪ"/>
      <sheetName val="배수장공사비명愵⿀"/>
      <sheetName val="배수장공사비명邰&lt;"/>
      <sheetName val="도급예산내역서총䈀ժ"/>
      <sheetName val="배수장공사비명橂⽭"/>
      <sheetName val="도급예산내역서총䈀䝪"/>
      <sheetName val="배수장공사비명橂⽇"/>
      <sheetName val="도급예산내역서총퀀ᦕ"/>
      <sheetName val="도급예산내역서총᠀㙗"/>
      <sheetName val="도급예산/_x0000_䀀_x0015__x0000__x0000_"/>
      <sheetName val="내역(전/_x0000_쀀¿_x0000_"/>
      <sheetName val="내역(전/_x0000_ꠀ_x0010__x0000_"/>
      <sheetName val="내역(전砝䖋怀䝛䨌"/>
      <sheetName val="내역(전체_금차⠀"/>
      <sheetName val="내역(전체_금차頀"/>
      <sheetName val="배수장공사비명_x0000_"/>
      <sheetName val="배수장공사비명洅⿞"/>
      <sheetName val="배수장공사비명헾⽅"/>
      <sheetName val="도급예산내역서총䈀䭪"/>
      <sheetName val="배수장공사비명鍀/"/>
      <sheetName val="도급예산내역서총䀀⾓"/>
      <sheetName val="도급예산내역서총⠀䑐"/>
      <sheetName val="도급예산내역서총䈀ꍪ"/>
      <sheetName val="도급예산내역서총䈀ﭪ"/>
      <sheetName val="내역(전체_금차蠀"/>
      <sheetName val="내역(전체_금차"/>
      <sheetName val="배수장공사비명釠3"/>
      <sheetName val="배수장공사비명翈±"/>
      <sheetName val="배수장공사비명礊⿏"/>
      <sheetName val="도급예산내역서총䈀"/>
      <sheetName val="도급예산䈀ԯ_x0000_缀_x0000_"/>
      <sheetName val="배수장공사비명橂⿭"/>
      <sheetName val="배수장공사비명橂⼶"/>
      <sheetName val="도급예산ꠊᠹ堀才朁륥"/>
      <sheetName val="내역(전체_금차/"/>
      <sheetName val="도급예산0_x0000_P_x0000__x0000_"/>
      <sheetName val="도급예산/_x0000_퀀ô_x0000__x0000_"/>
      <sheetName val="도급예산頉ᶗ쀀老쀁"/>
      <sheetName val="도급예산/_x0000_退ý_x0000__x0000_"/>
      <sheetName val="배수장공사비명헾〉"/>
      <sheetName val="도급예산내역서총︀䗕"/>
      <sheetName val="도급예산내역서총栀羅"/>
      <sheetName val="도급예산내역서총螄"/>
      <sheetName val="도급예산堀︀釕ԯ_x0000_"/>
      <sheetName val="도급예산내역서총︀껕"/>
      <sheetName val="배수장공사비명헾⽌"/>
      <sheetName val="도급예산내역서총︀⋕"/>
      <sheetName val="도급예산내역서총洌絩"/>
      <sheetName val="노임자재단가"/>
      <sheetName val="noyim"/>
      <sheetName val="중사"/>
      <sheetName val="수량산출표"/>
      <sheetName val="[수목일위.XLS][수목일위.XLS]el________4"/>
      <sheetName val="[수목일위.XLS][수목일위.XLS]el________5"/>
      <sheetName val="[수목일위.XLS][수목일위.XLS]el________3"/>
      <sheetName val="[수목일위.XLS][수목일위.XLS]el_______83"/>
      <sheetName val="[수목일위.XLS][수목일위.XLS]el_______84"/>
      <sheetName val="[수목일위.XLS][수목일위.XLS]el_______40"/>
      <sheetName val="[수목일위.XLS][수목일위.XLS]el_______41"/>
      <sheetName val="[수목일위.XLS][수목일위.XLS]el_______24"/>
      <sheetName val="[수목일위.XLS][수목일위.XLS]el_______38"/>
      <sheetName val="[수목일위.XLS][수목일위.XLS]el_______39"/>
      <sheetName val="[수목일위.XLS][수목일위.XLS]el_______25"/>
      <sheetName val="[수목일위.XLS][수목일위.XLS]el_______18"/>
      <sheetName val="[수목일위.XLS][수목일위.XLS]el_______19"/>
      <sheetName val="[수목일위.XLS][수목일위.XLS]el_______22"/>
      <sheetName val="[수목일위.XLS][수목일위.XLS]el_______23"/>
      <sheetName val="[수목일위.XLS][수목일위.XLS]el________8"/>
      <sheetName val="[수목일위.XLS][수목일위.XLS]el________9"/>
      <sheetName val="[수목일위.XLS][수목일위.XLS]el_______10"/>
      <sheetName val="[수목일위.XLS][수목일위.XLS]el_______11"/>
      <sheetName val="[수목일위.XLS][수목일위.XLS]el_______14"/>
      <sheetName val="[수목일위.XLS][수목일위.XLS]el_______15"/>
      <sheetName val="[수목일위.XLS][수목일위.XLS]el_______16"/>
      <sheetName val="[수목일위.XLS][수목일위.XLS]el_______17"/>
      <sheetName val="[수목일위.XLS][수목일위.XLS]el_______12"/>
      <sheetName val="[수목일위.XLS][수목일위.XLS]el_______13"/>
      <sheetName val="[수목일위.XLS][수목일위.XLS]el_______20"/>
      <sheetName val="[수목일위.XLS][수목일위.XLS]el_______21"/>
      <sheetName val="[수목일위.XLS][수목일위.XLS]el_______28"/>
      <sheetName val="[수목일위.XLS][수목일위.XLS]el_______29"/>
      <sheetName val="[수목일위.XLS][수목일위.XLS]el_______30"/>
      <sheetName val="[수목일위.XLS][수목일위.XLS]el_______31"/>
      <sheetName val="[수목일위.XLS][수목일위.XLS]el_______26"/>
      <sheetName val="[수목일위.XLS][수목일위.XLS]el_______27"/>
      <sheetName val="[수목일위.XLS][수목일위.XLS]el_______32"/>
      <sheetName val="[수목일위.XLS][수목일위.XLS]el_______33"/>
      <sheetName val="[수목일위.XLS][수목일위.XLS]el_______34"/>
      <sheetName val="[수목일위.XLS][수목일위.XLS]el_______35"/>
      <sheetName val="[수목일위.XLS][수목일위.XLS]el_______36"/>
      <sheetName val="[수목일위.XLS][수목일위.XLS]el_______37"/>
      <sheetName val="[수목일위.XLS][수목일위.XLS]el_______42"/>
      <sheetName val="[수목일위.XLS][수목일위.XLS]el_______43"/>
      <sheetName val="[수목일위.XLS][수목일위.XLS]el_______53"/>
      <sheetName val="[수목일위.XLS][수목일위.XLS]el_______54"/>
      <sheetName val="[수목일위.XLS][수목일위.XLS]el_______44"/>
      <sheetName val="[수목일위.XLS][수목일위.XLS]el_______45"/>
      <sheetName val="[수목일위.XLS]el\설계서_x0000_猀¥_x0000__x0000_谁׸_x0000_　"/>
      <sheetName val="[수목일위.XLS][수목일위.XLS]el_______51"/>
      <sheetName val="[수목일위.XLS][수목일위.XLS]el_______52"/>
      <sheetName val="[수목일위.XLS][수목일위.XLS]el_______46"/>
      <sheetName val="[수목일위.XLS][수목일위.XLS]el_______47"/>
      <sheetName val="[수목일위.XLS][수목일위.XLS]el_______48"/>
      <sheetName val="[수목일위.XLS][수목일위.XLS]el_______49"/>
      <sheetName val="[수목일위.XLS][수목일위.XLS]el_______50"/>
      <sheetName val="[수목일위.XLS][수목일위.XLS]el_______65"/>
      <sheetName val="[수목일위.XLS][수목일위.XLS]el_______66"/>
      <sheetName val="[수목일위.XLS][수목일위.XLS]el_______67"/>
      <sheetName val="[수목일위.XLS][수목일위.XLS]el_______68"/>
      <sheetName val="[수목일위.XLS][수목일위.XLS]el_______63"/>
      <sheetName val="[수목일위.XLS][수목일위.XLS]el_______64"/>
      <sheetName val="[수목일위.XLS][수목일위.XLS]el_______55"/>
      <sheetName val="[수목일위.XLS][수목일위.XLS]el_______56"/>
      <sheetName val="[수목일위.XLS][수목일위.XLS]el_______57"/>
      <sheetName val="[수목일위.XLS][수목일위.XLS]el_______58"/>
      <sheetName val="[수목일위.XLS][수목일위.XLS]el_______59"/>
      <sheetName val="[수목일위.XLS][수목일위.XLS]el_______60"/>
      <sheetName val="[수목일위.XLS][수목일위.XLS]el_______61"/>
      <sheetName val="[수목일위.XLS][수목일위.XLS]el_______62"/>
      <sheetName val="[수목일위.XLS][수목일위.XLS]el_______69"/>
      <sheetName val="[수목일위.XLS][수목일위.XLS]el_______70"/>
      <sheetName val="[수목일위.XLS][수목일위.XLS]el_______71"/>
      <sheetName val="[수목일위.XLS][수목일위.XLS]el_______72"/>
      <sheetName val="[수목일위.XLS][수목일위.XLS]el_______73"/>
      <sheetName val="[수목일위.XLS][수목일위.XLS]el_______74"/>
      <sheetName val="[수목일위.XLS][수목일위.XLS]el_______75"/>
      <sheetName val="[수목일위.XLS][수목일위.XLS]el_______76"/>
      <sheetName val="신고분기설정참고"/>
      <sheetName val="거래처자료등록"/>
      <sheetName val="[수목일위.XLS][수목일위.XLS]el_______79"/>
      <sheetName val="[수목일위.XLS][수목일위.XLS]el_______80"/>
      <sheetName val="[수목일위.XLS][수목일위.XLS]el_______81"/>
      <sheetName val="[수목일위.XLS][수목일위.XLS]el_______82"/>
      <sheetName val="[수목일위.XLS][수목일위.XLS]el_______77"/>
      <sheetName val="[수목일위.XLS][수목일위.XLS]el_______78"/>
      <sheetName val="[수목일위.XLS][수목일위.XLS]el_______91"/>
      <sheetName val="[수목일위.XLS][수목일위.XLS]el_______92"/>
      <sheetName val="[수목일위.XLS][수목일위.XLS]el_______87"/>
      <sheetName val="[수목일위.XLS][수목일위.XLS]el_______88"/>
      <sheetName val="[수목일위.XLS][수목일위.XLS]el_______89"/>
      <sheetName val="[수목일위.XLS][수목일위.XLS]el_______90"/>
      <sheetName val="산출1"/>
      <sheetName val="[수목일위.XLS][수목일위.XLS][수목일위.XLS]e"/>
      <sheetName val="[수목일위.XLS]el\설계서\수목일위_XLS]데이타"/>
      <sheetName val="[수목일위.XLS]el\설계서\수목일위_XLS"/>
      <sheetName val="[수목일위.XLS]el\설계서\수목일위_XLS]데이타1"/>
      <sheetName val="[수목일위.XLS]도급예산내역서총/_x0000_"/>
      <sheetName val="[수목일위.XLS]el\설계서\수목︀ᇕ԰_x0000_缀_x0000__x0000__x0000_䘀_xd802_"/>
      <sheetName val="[수목일위.XLS]정화조방수미/"/>
      <sheetName val="수량집"/>
      <sheetName val="06 일위대가목록"/>
      <sheetName val="급여조견표"/>
      <sheetName val="A2"/>
      <sheetName val="대치판정"/>
      <sheetName val="원가계산서_x0005__x0000__x0000_"/>
      <sheetName val="설계내역서 "/>
      <sheetName val="산출2-동력"/>
      <sheetName val="도급내역"/>
      <sheetName val="교대"/>
      <sheetName val="계정c԰_x0000_缀"/>
      <sheetName val="관리,공감"/>
      <sheetName val="BQ(실행)"/>
      <sheetName val="AL공사԰"/>
      <sheetName val="남양구조시험동"/>
      <sheetName val="물량산출"/>
      <sheetName val="도"/>
      <sheetName val="1.취수장"/>
      <sheetName val="귀래 설계 공내역서"/>
      <sheetName val="Scenario"/>
      <sheetName val="실행철강렀቟"/>
      <sheetName val="자재 집_x0005__x0003_"/>
      <sheetName val="_x0000__x0003__x0000__x0004_"/>
      <sheetName val="자재(원원+원대)"/>
      <sheetName val="2BOX본체"/>
      <sheetName val="냉천부속동"/>
      <sheetName val="개산공사비"/>
      <sheetName val="예총"/>
      <sheetName val="I一般比"/>
      <sheetName val="본사인상전"/>
      <sheetName val="댐구조도"/>
      <sheetName val="세월교산출기초"/>
      <sheetName val="경율산정.舓⼱_x0005_"/>
      <sheetName val="경율산정._x0005__x0000_"/>
      <sheetName val="기종별 합계"/>
      <sheetName val="P-산#1-1(WOWA1)"/>
      <sheetName val="SG"/>
      <sheetName val="시점匰,"/>
      <sheetName val="TOTAL_BOQ"/>
      <sheetName val="산북아MS"/>
      <sheetName val="비목군분류일위"/>
      <sheetName val="구헾"/>
      <sheetName val="옹벽"/>
      <sheetName val="단가일ﺭ"/>
      <sheetName val="데리려ଈ타현황"/>
      <sheetName val="J01"/>
      <sheetName val="규격 단가표"/>
      <sheetName val="접지1종"/>
      <sheetName val="8설_x0005__x0000_"/>
      <sheetName val="2공구_단가(산광)1"/>
      <sheetName val="1_토공1"/>
      <sheetName val="2_배수공1"/>
      <sheetName val="3_구조물공1"/>
      <sheetName val="4_포장공1"/>
      <sheetName val="지주목_및_비료산출기준1"/>
      <sheetName val="PACKING_LIST1"/>
      <sheetName val="el\설계서\수목일위_XLS1"/>
      <sheetName val="1__설계예산서1"/>
      <sheetName val="2__목차1"/>
      <sheetName val="3_설계설명서1"/>
      <sheetName val="4_시방서갑지1"/>
      <sheetName val="5_시방서(일반시방서)1"/>
      <sheetName val="6_시방서갑지(특기)1"/>
      <sheetName val="7_예정공정표1"/>
      <sheetName val="8__설계예산서1"/>
      <sheetName val="16_설계서용지(갑)1"/>
      <sheetName val="17__내역서갑지1"/>
      <sheetName val="내_역_서1"/>
      <sheetName val="일_위_대_가_표1"/>
      <sheetName val="수_량_산_출_서1"/>
      <sheetName val="준검_내역서1"/>
      <sheetName val="일위대가_1"/>
      <sheetName val="AS포장복구_1"/>
      <sheetName val="전차선로_물량표1"/>
      <sheetName val="제출내역_(2)1"/>
      <sheetName val="2000_11월설계내역1"/>
      <sheetName val="중기조종사_단위단가1"/>
      <sheetName val="원가계산_(2)1"/>
      <sheetName val="기타_정보통신공사1"/>
      <sheetName val="참조_(2)1"/>
      <sheetName val="기초입력_DATA1"/>
      <sheetName val="Sheet1_(2)1"/>
      <sheetName val="일위대가_(식재)1"/>
      <sheetName val="골조-APT_갑지1"/>
      <sheetName val="설명서_1"/>
      <sheetName val="3_바닥판__1"/>
      <sheetName val="실행,원가_최종예상"/>
      <sheetName val="BSD_(2)"/>
      <sheetName val="현장관리비_산출내역"/>
      <sheetName val="7_계측제어"/>
      <sheetName val="6_동력"/>
      <sheetName val="13_방송공사"/>
      <sheetName val="15_소방공사"/>
      <sheetName val="12_옥외_방송공사"/>
      <sheetName val="8_옥외_보안등공사"/>
      <sheetName val="9_전등공사"/>
      <sheetName val="4_전력간선공사"/>
      <sheetName val="1_전력인입"/>
      <sheetName val="10_전열_공사"/>
      <sheetName val="11_전화공사"/>
      <sheetName val="5_CABLE_TRAY"/>
      <sheetName val="3_피뢰공사"/>
      <sheetName val="14_TV공사"/>
      <sheetName val="1_2_동력(철거)"/>
      <sheetName val="1_접지공사"/>
      <sheetName val="공사별_가중치_산출근거(토목)"/>
      <sheetName val="공사별_가중치_산출근거(건축)"/>
      <sheetName val="G_R300경비"/>
      <sheetName val="안양동교_1안"/>
      <sheetName val="설계변경내역_98"/>
      <sheetName val="각사별공사비분개_"/>
      <sheetName val="개별직종노임단가(2005_1)"/>
      <sheetName val="주공_갑지"/>
      <sheetName val="경율산정_XLS"/>
      <sheetName val="E_P_T수량산출서"/>
      <sheetName val="2_고용보험료산출근거"/>
      <sheetName val="피해현황_(수량합계)"/>
      <sheetName val="6PILE__(돌출)"/>
      <sheetName val="TABLE_DB"/>
      <sheetName val="쌍용_data_base"/>
      <sheetName val="6__안전관리비"/>
      <sheetName val="총괄_내역서"/>
      <sheetName val="단면_(2)"/>
      <sheetName val="단계별내역_(2)"/>
      <sheetName val="개비온_단위"/>
      <sheetName val="접합_및_부설_"/>
      <sheetName val="배수장공사비명菈"/>
      <sheetName val="배수장공사비명쁈_"/>
      <sheetName val="도급예산䈀ԯ缀"/>
      <sheetName val="토공(우물통,기타)_"/>
      <sheetName val="_상부공통집계(총괄)"/>
      <sheetName val="ABUT수량-A԰"/>
      <sheetName val="횡배수관토공수량"/>
      <sheetName val="001"/>
      <sheetName val="(1)본선수량집계"/>
      <sheetName val="견적기준"/>
      <sheetName val="기준표"/>
      <sheetName val="하부철근수량"/>
      <sheetName val="설֮㖮"/>
      <sheetName val="경상비"/>
      <sheetName val="연돌일위집계"/>
      <sheetName val="입력데이터"/>
      <sheetName val="월별수删"/>
      <sheetName val="예산서"/>
      <sheetName val="3.하중산정4.지지력"/>
      <sheetName val="가제당공사비"/>
      <sheetName val="기초처리공사비"/>
      <sheetName val="복통공사비"/>
      <sheetName val="본제당공사비"/>
      <sheetName val="시험비"/>
      <sheetName val="자재대"/>
      <sheetName val="중기운반비"/>
      <sheetName val="진입도로공사비"/>
      <sheetName val="취수탑공사비"/>
      <sheetName val="토취장복구"/>
      <sheetName val="관경별내역서"/>
      <sheetName val="48일위_x0005__x0000__x0000_"/>
      <sheetName val="미원천정비재료집계표"/>
      <sheetName val="권역안내판재료집계표"/>
      <sheetName val="마을쉼터조성재료집계표"/>
      <sheetName val="자재대(물량)"/>
      <sheetName val="부대공사재료집계표"/>
      <sheetName val="경비내역徸〒_x0005__x0000_"/>
      <sheetName val="계정과목"/>
      <sheetName val="현장구분"/>
      <sheetName val="참조-(1)"/>
      <sheetName val="비계缀ᴪ"/>
      <sheetName val="비계ꀀ᩶"/>
      <sheetName val="EL90"/>
      <sheetName val="[수목일위.XLS][수목일위.XLS]el_______93"/>
      <sheetName val="[수목일위.XLS][수목일위.XLS]el_______94"/>
      <sheetName val="[수목일위.XLS][수목일위.XLS]el_______95"/>
      <sheetName val="[수목일위.XLS][수목일위.XLS]el_______96"/>
      <sheetName val="[수목일위.XLS][수목일위.XLS]el______155"/>
      <sheetName val="[수목일위.XLS][수목일위.XLS]el______108"/>
      <sheetName val="[수목일위.XLS][수목일위.XLS]el______109"/>
      <sheetName val="[수목일위.XLS][수목일위.XLS]el______110"/>
      <sheetName val="[수목일위.XLS][수목일위.XLS]el______111"/>
      <sheetName val="자단"/>
      <sheetName val="1.설계조건"/>
      <sheetName val="[수목일위.XLS][수목일위.XLS]el______102"/>
      <sheetName val="[수목일위.XLS][수목일위.XLS]el______103"/>
      <sheetName val="[수목일위.XLS][수목일위.XLS]el______104"/>
      <sheetName val="[수목일위.XLS][수목일위.XLS]el______105"/>
      <sheetName val="[수목일위.XLS][수목일위.XLS]el_______97"/>
      <sheetName val="[수목일위.XLS][수목일위.XLS]el_______98"/>
      <sheetName val="[수목일위.XLS][수목일위.XLS]el_______99"/>
      <sheetName val="[수목일위.XLS][수목일위.XLS]el______100"/>
      <sheetName val="[수목일위.XLS][수목일위.XLS]el______101"/>
      <sheetName val="[수목일위.XLS][수목일위.XLS]el______106"/>
      <sheetName val="[수목일위.XLS][수목일위.XLS]el______107"/>
      <sheetName val="[수목일위.XLS][수목일위.XLS]el______116"/>
      <sheetName val="[수목일위.XLS][수목일위.XLS]el______117"/>
      <sheetName val="[수목일위.XLS][수목일위.XLS]el______112"/>
      <sheetName val="[수목일위.XLS][수목일위.XLS]el______113"/>
      <sheetName val="[수목일위.XLS][수목일위.XLS]el______118"/>
      <sheetName val="[수목일위.XLS][수목일위.XLS]el______119"/>
      <sheetName val="[수목일위.XLS][수목일위.XLS]el______114"/>
      <sheetName val="[수목일위.XLS][수목일위.XLS]el______115"/>
      <sheetName val="[수목일위.XLS][수목일위.XLS]el______120"/>
      <sheetName val="[수목일위.XLS][수목일위.XLS]el______121"/>
      <sheetName val="[수목일위.XLS][수목일위.XLS]el______122"/>
      <sheetName val="[수목일위.XLS][수목일위.XLS]el______123"/>
      <sheetName val="[수목일위.XLS][수목일위.XLS]el______144"/>
      <sheetName val="[수목일위.XLS][수목일위.XLS]el______145"/>
      <sheetName val="[수목일위.XLS][수목일위.XLS]el______140"/>
      <sheetName val="[수목일위.XLS][수목일위.XLS]el______141"/>
      <sheetName val="[수목일위.XLS][수목일위.XLS]el______124"/>
      <sheetName val="[수목일위.XLS][수목일위.XLS]el______125"/>
      <sheetName val="실행내역(10.13)"/>
      <sheetName val="98지급계획"/>
      <sheetName val="우측날개_x0005_"/>
      <sheetName val="우측날개畠"/>
      <sheetName val="원가蠀ᎊ찀ᎊ"/>
      <sheetName val="설계ᎃ"/>
      <sheetName val="일위대가목차"/>
      <sheetName val="슬래브"/>
      <sheetName val="군남내역서"/>
      <sheetName val="FAB별"/>
      <sheetName val="품셈집계표"/>
      <sheetName val="자재조사표"/>
      <sheetName val="5.2.6~7공사요율"/>
      <sheetName val="간선"/>
      <sheetName val="전압"/>
      <sheetName val="조도"/>
      <sheetName val="동력"/>
      <sheetName val="합의경상"/>
      <sheetName val="TYPE집계표"/>
      <sheetName val="el\설계서\수목일︀ᇕ԰_x0000_缀_x0000__x0000__x0000_Ȁ"/>
      <sheetName val="el\설계서\수목일︀ᇕ԰_x0000_缀_x0000__x0000__x0000_焀"/>
      <sheetName val="JUCKEYK"/>
      <sheetName val="기계내역서"/>
      <sheetName val="입력자료"/>
      <sheetName val="시설물단가표"/>
      <sheetName val="노무비단가표"/>
      <sheetName val="용수량(생활용수)"/>
      <sheetName val="연결관암거"/>
      <sheetName val="예산명세서"/>
      <sheetName val="자료입력"/>
      <sheetName val="철근량산정및사용성검⩿"/>
      <sheetName val="세목전체"/>
      <sheetName val="과세내역(세부)"/>
      <sheetName val="장문교(대전)"/>
      <sheetName val="공량(전기)"/>
      <sheetName val="단가적용(터널)"/>
      <sheetName val="단위가격"/>
      <sheetName val="단위가격_할증"/>
      <sheetName val="자재조사표(참고용)"/>
      <sheetName val="일반부표집계표"/>
      <sheetName val="연수동"/>
      <sheetName val="신우"/>
      <sheetName val="단가조건(02년)"/>
      <sheetName val="수로BOX"/>
      <sheetName val="급여준비"/>
      <sheetName val="단가적용"/>
      <sheetName val="에԰_x0000_缀"/>
      <sheetName val="정렬"/>
      <sheetName val="Site Expenses"/>
      <sheetName val="1-4-_x0000__x0000__x0005__x0000_㳀ҙ"/>
      <sheetName val="등가관장표"/>
      <sheetName val="산출내역집계표"/>
      <sheetName val="M-MG1"/>
      <sheetName val="건설剸_x001b_"/>
      <sheetName val="건설丵⼨"/>
      <sheetName val="건설夸'"/>
      <sheetName val="사업총괄"/>
      <sheetName val="woo(mac)"/>
      <sheetName val="우석문틀"/>
      <sheetName val="SCHE"/>
      <sheetName val="슬래브1"/>
      <sheetName val="4_시방서롌቟"/>
      <sheetName val="현장ᘀ᨜԰"/>
      <sheetName val="설계개요"/>
      <sheetName val="00000"/>
      <sheetName val="가실행 내역서"/>
      <sheetName val="99노임기頀"/>
      <sheetName val="99노임기︀"/>
      <sheetName val="날개벽(浜-涤-䟣"/>
      <sheetName val="배수䀀⍭"/>
      <sheetName val="날개벽(䟣⾯_x0005__x0000_"/>
      <sheetName val="배수尀⵭"/>
      <sheetName val="배수　ᵳ"/>
      <sheetName val="날개벽(_x0005__x0000__x0000__x0000_"/>
      <sheetName val="총 원가계산"/>
      <sheetName val="통계연보"/>
      <sheetName val="4_시방서Ռ_x0000_"/>
      <sheetName val="D-䈀ᅪ԰_x0000_"/>
      <sheetName val="품목납기"/>
      <sheetName val="공사비집계표"/>
      <sheetName val="내역1"/>
      <sheetName val="하중계산"/>
      <sheetName val="산출3-전등"/>
      <sheetName val="산출4-조명제어"/>
      <sheetName val="산출5-전열"/>
      <sheetName val="산출7-유도등"/>
      <sheetName val="인공산출"/>
      <sheetName val="가스(내역)"/>
      <sheetName val="el\설계서\수목일︀ᇕ԰_x0000_缀_x0000__x0000__x0000_Ԁ"/>
      <sheetName val="14.TV공_x0005_"/>
      <sheetName val="[수목일위.XLS][수목일위.XLS]el______126"/>
      <sheetName val="[수목일위.XLS][수목일위.XLS]el______127"/>
      <sheetName val="[수목일위.XLS][수목일위.XLS]el______128"/>
      <sheetName val="[수목일위.XLS][수목일위.XLS]el______129"/>
      <sheetName val="[수목일위.XLS][수목일위.XLS]el______130"/>
      <sheetName val="[수목일위.XLS][수목일위.XLS]el______131"/>
      <sheetName val="[수목일위.XLS][수목일위.XLS]el______132"/>
      <sheetName val="[수목일위.XLS][수목일위.XLS]el______133"/>
      <sheetName val="[수목일위.XLS][수목일위.XLS]el______134"/>
      <sheetName val="[수목일위.XLS][수목일위.XLS]el______135"/>
      <sheetName val="[수목일위.XLS][수목일위.XLS]el______136"/>
      <sheetName val="[수목일위.XLS][수목일위.XLS]el______137"/>
      <sheetName val="[수목일위.XLS][수목일위.XLS]el______138"/>
      <sheetName val="[수목일위.XLS][수목일위.XLS]el______139"/>
      <sheetName val="[수목일위.XLS][수목일위.XLS]el______142"/>
      <sheetName val="[수목일위.XLS][수목일위.XLS]el______143"/>
      <sheetName val="[수목일위.XLS][수목일위.XLS]el______150"/>
      <sheetName val="[수목일위.XLS][수목일위.XLS]el______151"/>
      <sheetName val="[수목일위.XLS][수목일위.XLS]el______152"/>
      <sheetName val="[수목일위.XLS][수목일위.XLS]el______153"/>
      <sheetName val="총괄,내역"/>
      <sheetName val="설계기준"/>
      <sheetName val="노단"/>
      <sheetName val="단산"/>
      <sheetName val="명세"/>
      <sheetName val="일대"/>
      <sheetName val="좌측ꙭī_x0000_"/>
      <sheetName val="AL공_x0005__x0000__x0000_疼"/>
      <sheetName val="배수장공사비명冈_x001f_"/>
      <sheetName val="SLAB&quot;1&quot;"/>
      <sheetName val="구ᰚ"/>
      <sheetName val="구曐"/>
      <sheetName val="맨홀謈_x001b_籀ԯ"/>
      <sheetName val="[수목일위.XLS][수목일위.XLS]el______146"/>
      <sheetName val="[수목일위.XLS][수목일위.XLS]el______147"/>
      <sheetName val="[수목일위.XLS][수목일위.XLS]el______148"/>
      <sheetName val="[수목일위.XLS][수목일위.XLS]el______149"/>
      <sheetName val="[수목일위.XLS][수목일위.XLS]el______158"/>
      <sheetName val="[수목일위.XLS][수목일위.XLS]el______159"/>
      <sheetName val="[수목일위.XLS][수목일위.XLS]el______154"/>
      <sheetName val="[수목일위.XLS][수목일위.XLS]el______156"/>
      <sheetName val="[수목일위.XLS][수목일위.XLS]el______157"/>
      <sheetName val="중기집︀"/>
      <sheetName val="중기집堀"/>
      <sheetName val="대창토공"/>
      <sheetName val="RAHMEN"/>
      <sheetName val="변경내역서"/>
      <sheetName val="일위대׈_x0000_缀_x0000__x0000_"/>
      <sheetName val="협력업ׇ"/>
      <sheetName val="단가(자재헾"/>
      <sheetName val="일위대ﻈᇕ԰_x0000_缀"/>
      <sheetName val="pier_x0005__x0000__x0000__x0000_"/>
      <sheetName val="pier畠_x0013_闰〒"/>
      <sheetName val="pier尜_x0013_層_x0013_"/>
      <sheetName val="일위대怀፵ን԰"/>
      <sheetName val="pier徸。_x0005__x0000_"/>
      <sheetName val="PAC"/>
      <sheetName val="[수목일위.XLS][수목일위.XLS]el______208"/>
      <sheetName val="[수목일위.XLS][수목일위.XLS]el______209"/>
      <sheetName val="[수목일위.XLS][수목일위.XLS]el______210"/>
      <sheetName val="[수목일위.XLS][수목일위.XLS]el______211"/>
      <sheetName val="[수목일위.XLS][수목일위.XLS]el______188"/>
      <sheetName val="[수목일위.XLS][수목일위.XLS]el______189"/>
      <sheetName val="[수목일위.XLS][수목일위.XLS]el______184"/>
      <sheetName val="[수목일위.XLS][수목일위.XLS]el______185"/>
      <sheetName val="[수목일위.XLS][수목일위.XLS]el______182"/>
      <sheetName val="[수목일위.XLS][수목일위.XLS]el______183"/>
      <sheetName val="[수목일위.XLS][수목일위.XLS]el______180"/>
      <sheetName val="[수목일위.XLS][수목일위.XLS]el______181"/>
      <sheetName val="[수목일위.XLS][수목일위.XLS]el______178"/>
      <sheetName val="[수목일위.XLS][수목일위.XLS]el______179"/>
      <sheetName val="[수목일위.XLS][수목일위.XLS]el______172"/>
      <sheetName val="[수목일위.XLS][수목일위.XLS]el______173"/>
      <sheetName val="[수목일위.XLS][수목일위.XLS]el______160"/>
      <sheetName val="[수목일위.XLS][수목일위.XLS]el______161"/>
      <sheetName val="[수목일위.XLS][수목일위.XLS]el______162"/>
      <sheetName val="[수목일위.XLS][수목일위.XLS]el______163"/>
      <sheetName val="[수목일위.XLS][수목일위.XLS]el______164"/>
      <sheetName val="[수목일위.XLS][수목일위.XLS]el______165"/>
      <sheetName val="[수목일위.XLS][수목일위.XLS]el______168"/>
      <sheetName val="[수목일위.XLS][수목일위.XLS]el______169"/>
      <sheetName val="[수목일위.XLS][수목일위.XLS]el______166"/>
      <sheetName val="[수목일위.XLS][수목일위.XLS]el______167"/>
      <sheetName val="[수목일위.XLS][수목일위.XLS]el______170"/>
      <sheetName val="[수목일위.XLS][수목일위.XLS]el______171"/>
      <sheetName val="[수목일위.XLS][수목일위.XLS]el______176"/>
      <sheetName val="[수목일위.XLS][수목일위.XLS]el______177"/>
      <sheetName val="[수목일위.XLS][수목일위.XLS]el______174"/>
      <sheetName val="[수목일위.XLS][수목일위.XLS]el______175"/>
      <sheetName val="[수목일위.XLS][수목일위.XLS]el______186"/>
      <sheetName val="[수목일위.XLS][수목일위.XLS]el______187"/>
      <sheetName val="2공구_단가䈀ᅪ԰_x0000_"/>
      <sheetName val="2공구_단가렀቟԰_x0000_"/>
      <sheetName val="공종별수량집계"/>
      <sheetName val="[수목일위.XLS][수목일위.XLS]el______190"/>
      <sheetName val="[수목일위.XLS][수목일위.XLS]el______191"/>
      <sheetName val="[수목일위.XLS][수목일위.XLS]el______192"/>
      <sheetName val="[수목일위.XLS][수목일위.XLS]el______193"/>
      <sheetName val="중간부"/>
      <sheetName val="노무비 근거"/>
      <sheetName val="1공구_단가_გ᭘尀"/>
      <sheetName val="2공구_단가(대_x0000__x0000_"/>
      <sheetName val="2공구_단가(대頀㙿"/>
      <sheetName val="변동인원"/>
      <sheetName val="소야공정계획표"/>
      <sheetName val="U-TYPE(1)"/>
      <sheetName val="자재⸀朋"/>
      <sheetName val="단계별내역 (丵〒"/>
      <sheetName val="8.옥외᐀ባ혀腺԰_x0000_"/>
      <sheetName val="수리보고서비"/>
      <sheetName val="방수-수량산출서"/>
      <sheetName val="잡비계산"/>
      <sheetName val="수량총"/>
      <sheetName val="토공총"/>
      <sheetName val="전계가"/>
      <sheetName val="[수목일위.XLS]el\설계서\수목일︀ᇕ԰_x0000_缀_x0000__x0000__x0000_Ȁ"/>
      <sheetName val="[수목일위.XLS]el\설계서\수목일︀ᇕ԰_x0000_缀_x0000__x0000__x0000_焀"/>
      <sheetName val="내역서1999.咀&amp;哌"/>
      <sheetName val="c_balju"/>
      <sheetName val="을지총괄"/>
      <sheetName val="충주"/>
      <sheetName val="구조_x0005__x0000_"/>
      <sheetName val="배수내_x0005_"/>
      <sheetName val="회사기_x0005__x0000_"/>
      <sheetName val="도배공사언고"/>
      <sheetName val="단가일︀"/>
      <sheetName val="단가일_xd800_"/>
      <sheetName val="보고서"/>
      <sheetName val="안전시설"/>
      <sheetName val="현장관리_x0005_"/>
      <sheetName val="공賌㥛퐀"/>
      <sheetName val="총砀⫵܃"/>
      <sheetName val="3차설계"/>
      <sheetName val="매堀"/>
      <sheetName val="공사기본내용입력"/>
      <sheetName val="산堀᎟"/>
      <sheetName val="9902"/>
      <sheetName val="총공비"/>
      <sheetName val="전기내역1"/>
      <sheetName val="하도급대비"/>
      <sheetName val="설계산출기怀"/>
      <sheetName val="5_시방서(일반시丵〒_x0005_"/>
      <sheetName val="[수목일위.XLS]el\설계서\수목_x0000__x0000_Ǚ_x0000_ⴠ"/>
      <sheetName val="상하차비용(기계상차)"/>
      <sheetName val="운반비"/>
      <sheetName val="하자보증자0"/>
      <sheetName val="[수목일위.XLS][수목일위.XLS]el______목_2"/>
      <sheetName val="[수목일위.XLS][수목일위.XLS]el______목_3"/>
      <sheetName val="[수목일위.XLS][수목일위.XLS]el______206"/>
      <sheetName val="[수목일위.XLS][수목일위.XLS]el______207"/>
      <sheetName val="[수목일위.XLS][수목일위.XLS]el______204"/>
      <sheetName val="[수목일위.XLS][수목일위.XLS]el______205"/>
      <sheetName val="[수목일위.XLS][수목일위.XLS]el______196"/>
      <sheetName val="[수목일위.XLS][수목일위.XLS]el______197"/>
      <sheetName val="[수목일위.XLS][수목일위.XLS]el______194"/>
      <sheetName val="[수목일위.XLS][수목일위.XLS]el______195"/>
      <sheetName val="[수목일위.XLS][수목일위.XLS]el______202"/>
      <sheetName val="[수목일위.XLS][수목일위.XLS]el______203"/>
      <sheetName val="[수목일위.XLS][수목일위.XLS]el______200"/>
      <sheetName val="[수목일위.XLS][수목일위.XLS]el______201"/>
      <sheetName val="[수목일위.XLS][수목일위.XLS]el______198"/>
      <sheetName val="[수목일위.XLS][수목일위.XLS]el______199"/>
      <sheetName val="[수목일위.XLS][수목일위.XLS]el______212"/>
      <sheetName val="[수목일위.XLS][수목일위.XLS]el______213"/>
      <sheetName val="[수목일위.XLS][수목일위.XLS]el______214"/>
      <sheetName val="[수목일위.XLS][수목일위.XLS]el______215"/>
      <sheetName val="[수목일위.XLS][수목일위.XLS]el______272"/>
      <sheetName val="[수목일위.XLS][수목일위.XLS]el______273"/>
      <sheetName val="[수목일위.XLS][수목일위.XLS]el______224"/>
      <sheetName val="[수목일위.XLS][수목일위.XLS]el______225"/>
      <sheetName val="[수목일위.XLS][수목일위.XLS]el______220"/>
      <sheetName val="[수목일위.XLS][수목일위.XLS]el______221"/>
      <sheetName val="[수목일위.XLS][수목일위.XLS]el______218"/>
      <sheetName val="[수목일위.XLS][수목일위.XLS]el______219"/>
      <sheetName val="[수목일위.XLS][수목일위.XLS]el______216"/>
      <sheetName val="[수목일위.XLS][수목일위.XLS]el______217"/>
      <sheetName val="[수목일위.XLS][수목일위.XLS]el______222"/>
      <sheetName val="[수목일위.XLS][수목일위.XLS]el______223"/>
      <sheetName val="[수목일위.XLS][수목일위.XLS]el______226"/>
      <sheetName val="[수목일위.XLS][수목일위.XLS]el______227"/>
      <sheetName val="[수목일위.XLS][수목일위.XLS]el______228"/>
      <sheetName val="[수목일위.XLS][수목일위.XLS]el______229"/>
      <sheetName val="[수목일위.XLS][수목일위.XLS]el______230"/>
      <sheetName val="[수목일위.XLS][수목일위.XLS]el______231"/>
      <sheetName val="[수목일위.XLS][수목일위.XLS]el______270"/>
      <sheetName val="[수목일위.XLS][수목일위.XLS]el______271"/>
      <sheetName val="[수목일위.XLS][수목일위.XLS]el______258"/>
      <sheetName val="[수목일위.XLS][수목일위.XLS]el______259"/>
      <sheetName val="[수목일위.XLS][수목일위.XLS]el______238"/>
      <sheetName val="[수목일위.XLS][수목일위.XLS]el______239"/>
      <sheetName val="[수목일위.XLS][수목일위.XLS]el______234"/>
      <sheetName val="[수목일위.XLS][수목일위.XLS]el______235"/>
      <sheetName val="[수목일위.XLS][수목일위.XLS]el______236"/>
      <sheetName val="[수목일위.XLS][수목일위.XLS]el______237"/>
      <sheetName val="[수목일위.XLS][수목일위.XLS]el______232"/>
      <sheetName val="[수목일위.XLS][수목일위.XLS]el______233"/>
      <sheetName val="[수목일위.XLS][수목일위.XLS]el______240"/>
      <sheetName val="[수목일위.XLS][수목일위.XLS]el______241"/>
      <sheetName val="[수목일위.XLS][수목일위.XLS]el______256"/>
      <sheetName val="[수목일위.XLS][수목일위.XLS]el______257"/>
      <sheetName val="[수목일위.XLS][수목일위.XLS]el______250"/>
      <sheetName val="[수목일위.XLS][수목일위.XLS]el______251"/>
      <sheetName val="[수목일위.XLS][수목일위.XLS]el______248"/>
      <sheetName val="[수목일위.XLS][수목일위.XLS]el______249"/>
      <sheetName val="[수목일위.XLS][수목일위.XLS]el______242"/>
      <sheetName val="[수목일위.XLS][수목일위.XLS]el______243"/>
      <sheetName val="[수목일위.XLS][수목일위.XLS]el______244"/>
      <sheetName val="[수목일위.XLS][수목일위.XLS]el______245"/>
      <sheetName val="[수목일위.XLS][수목일위.XLS]el______246"/>
      <sheetName val="[수목일위.XLS][수목일위.XLS]el______247"/>
      <sheetName val="[수목일위.XLS][수목일위.XLS]el______252"/>
      <sheetName val="[수목일위.XLS][수목일위.XLS]el______253"/>
      <sheetName val="[수목일위.XLS][수목일위.XLS]el______254"/>
      <sheetName val="[수목일위.XLS][수목일위.XLS]el______255"/>
      <sheetName val="[수목일위.XLS][수목일위.XLS]el______266"/>
      <sheetName val="[수목일위.XLS][수목일위.XLS]el______267"/>
      <sheetName val="[수목일위.XLS][수목일위.XLS]el______260"/>
      <sheetName val="[수목일위.XLS][수목일위.XLS]el______261"/>
      <sheetName val="[수목일위.XLS][수목일위.XLS]el______262"/>
      <sheetName val="[수목일위.XLS][수목일위.XLS]el______263"/>
      <sheetName val="[수목일위.XLS][수목일위.XLS]el______264"/>
      <sheetName val="[수목일위.XLS][수목일위.XLS]el______265"/>
      <sheetName val="[수목일위.XLS][수목일위.XLS]el______268"/>
      <sheetName val="[수목일위.XLS][수목일위.XLS]el______269"/>
      <sheetName val="[수목일위.XLS][수목일위.XLS]el______274"/>
      <sheetName val="[수목일위.XLS][수목일위.XLS]el______275"/>
      <sheetName val="[수목일위.XLS][수목일위.XLS]el______286"/>
      <sheetName val="[수목일위.XLS][수목일위.XLS]el______287"/>
      <sheetName val="[수목일위.XLS][수목일위.XLS]el______284"/>
      <sheetName val="[수목일위.XLS][수목일위.XLS]el______285"/>
      <sheetName val="[수목일위.XLS][수목일위.XLS]el______278"/>
      <sheetName val="[수목일위.XLS][수목일위.XLS]el______279"/>
      <sheetName val="ilch"/>
      <sheetName val="와동25-3(변경)"/>
      <sheetName val="입출재고현황 (2)"/>
      <sheetName val="2.고용보׃⿦_x0000__x0000__x0000_"/>
      <sheetName val="하자보증자Ⴡ"/>
      <sheetName val="[수목일위.XLS][수목일위.XLS]el______276"/>
      <sheetName val="[수목일위.XLS][수목일위.XLS]el______277"/>
      <sheetName val="[수목일위.XLS][수목일위.XLS]el______280"/>
      <sheetName val="[수목일위.XLS][수목일위.XLS]el______281"/>
      <sheetName val="[수목일위.XLS][수목일위.XLS]el______282"/>
      <sheetName val="[수목일위.XLS][수목일위.XLS]el______283"/>
      <sheetName val="[수목일위.XLS][수목일위.XLS]el______292"/>
      <sheetName val="[수목일위.XLS][수목일위.XLS]el______293"/>
      <sheetName val="[수목일위.XLS][수목일위.XLS]el______288"/>
      <sheetName val="[수목일위.XLS][수목일위.XLS]el______289"/>
      <sheetName val="[수목일위.XLS][수목일위.XLS]el______290"/>
      <sheetName val="[수목일위.XLS][수목일위.XLS]el______291"/>
      <sheetName val="[수목일위.XLS][수목일위.XLS]el______294"/>
      <sheetName val="[수목일위.XLS][수목일위.XLS]el______295"/>
      <sheetName val="회사기본자԰"/>
      <sheetName val="0319"/>
      <sheetName val="날개벽(시점좌_x0005__x0000_"/>
      <sheetName val="날개벽(시점좌僀_x0013_"/>
      <sheetName val="방호시설검토"/>
      <sheetName val="회사기헾】_x0005_"/>
      <sheetName val="회사기奐'妜"/>
      <sheetName val="총괄_x0000_谂በ"/>
      <sheetName val="입缀숪"/>
      <sheetName val="좌측԰_x0000_缀"/>
      <sheetName val="단가비교표"/>
      <sheetName val="산출내역"/>
      <sheetName val="Factor"/>
      <sheetName val="자재반입현황표"/>
      <sheetName val="골栀᱔렀"/>
      <sheetName val="에너ፈߞ"/>
      <sheetName val="작성"/>
      <sheetName val="AV시스템"/>
      <sheetName val="부_x0000__x0000_"/>
      <sheetName val="T13(P68~72,78)"/>
      <sheetName val="견적의뢰"/>
      <sheetName val="voucher"/>
      <sheetName val="소렀"/>
      <sheetName val="1.2 동력(철ᰀ፜"/>
      <sheetName val="Front"/>
      <sheetName val="wall"/>
      <sheetName val="공조기"/>
      <sheetName val="공조기휀"/>
      <sheetName val="AHU집계"/>
      <sheetName val="공량산출서"/>
      <sheetName val="물가자료"/>
      <sheetName val="구조물"/>
      <sheetName val="공사비총괄표"/>
      <sheetName val="내역서(기계)"/>
      <sheetName val="sw1"/>
      <sheetName val="구분자"/>
      <sheetName val="협력丵⽙"/>
      <sheetName val="D-철근0_x0000_"/>
      <sheetName val="원가계헾】_x0005_"/>
      <sheetName val="산정표"/>
      <sheetName val="조경일壀"/>
      <sheetName val="costing_CV"/>
      <sheetName val="Pipe"/>
      <sheetName val="3차준공"/>
      <sheetName val="수_x0005_"/>
      <sheetName val="수僰"/>
      <sheetName val="h-013211-2"/>
      <sheetName val="수畸"/>
      <sheetName val="수膈"/>
      <sheetName val="현장관ↅ"/>
      <sheetName val="본선토량운반계산서(1)0"/>
      <sheetName val="실䈀"/>
      <sheetName val="재무제표"/>
      <sheetName val="013199"/>
      <sheetName val="계수시트"/>
      <sheetName val="CBD-PRICE"/>
      <sheetName val="수窼"/>
      <sheetName val="현장관謀阪"/>
      <sheetName val="정공공사"/>
      <sheetName val="재료비단가"/>
      <sheetName val="환경일위대가"/>
      <sheetName val="노임단가 (2)"/>
      <sheetName val="금리계산"/>
      <sheetName val="G-IL"/>
      <sheetName val="BU"/>
      <sheetName val="IL"/>
      <sheetName val="EQ-R1"/>
      <sheetName val="기계경비시간당손료목록"/>
      <sheetName val="수원공매수"/>
      <sheetName val="99노徸⼣_x0005_"/>
      <sheetName val="도급원가"/>
      <sheetName val="단가䘭疚"/>
      <sheetName val="단가䘭瞰"/>
      <sheetName val="가시설수량"/>
      <sheetName val="상세"/>
      <sheetName val="일위대가(계측기설치)"/>
      <sheetName val="FCþ"/>
      <sheetName val="현장일보"/>
      <sheetName val="정거장"/>
      <sheetName val="길내기"/>
      <sheetName val="제원및배치"/>
      <sheetName val="우수공"/>
      <sheetName val="CONCRETE"/>
      <sheetName val="맨홀수ׇឃ"/>
      <sheetName val="주공Գ︀ᇕ"/>
      <sheetName val="TYPE-B 평균H"/>
      <sheetName val="조내헾"/>
      <sheetName val="cal"/>
      <sheetName val="8䈀ᅪ԰"/>
      <sheetName val="원가계산서구조조ꠀ"/>
      <sheetName val="원가계산서구조조저"/>
      <sheetName val="원가계산서구조조좬"/>
      <sheetName val="원가계산서구조조ԯ"/>
      <sheetName val="단가일灘"/>
      <sheetName val="단가일茐"/>
      <sheetName val="PACKING_LISþ"/>
      <sheetName val="PACKING_LIS¸"/>
      <sheetName val="단가일헾"/>
      <sheetName val="법면က"/>
      <sheetName val="법면ᰎ"/>
      <sheetName val="법면0"/>
      <sheetName val="법면爈"/>
      <sheetName val="3.피뢰공_x0005_"/>
      <sheetName val="jobhist"/>
      <sheetName val="토缀ᨎ԰"/>
      <sheetName val="직접䈀ᅪ԰_x0000_"/>
      <sheetName val="[수목일위.XLS]el\설계서\수목일︀ᇕ԰_x0000_缀_x0000__x0000__x0000_Ԁ"/>
      <sheetName val="[수목일위.XLS][수목일위.XLS]el______296"/>
      <sheetName val="[수목일위.XLS][수목일위.XLS]el______297"/>
      <sheetName val="[수목일위.XLS][수목일위.XLS]el______298"/>
      <sheetName val="[수목일위.XLS][수목일위.XLS]el______299"/>
      <sheetName val="[수목일위.XLS][수목일위.XLS]el______300"/>
      <sheetName val="[수목일위.XLS][수목일위.XLS]el______301"/>
      <sheetName val="[수목일위.XLS][수목일위.XLS]el______302"/>
      <sheetName val="[수목일위.XLS][수목일위.XLS]el______303"/>
      <sheetName val="협력ԯ_x0000_"/>
      <sheetName val="계정coF_x0000_"/>
      <sheetName val="[수목일위.XLS]el\설계ȃ_x0000_蠀域鴃撼᠀储%_x0000_"/>
      <sheetName val="[수목일위.XLS]el\설계鴃撼᠀储%_x0000__x0000__x0000_刀_x0010_"/>
      <sheetName val="도급예산내역서총頀悂"/>
      <sheetName val="도급예산내역서총︀"/>
      <sheetName val="[수목일위.XLS]el\설계서\수_x0000__x0000__x0000__x0001_Ԁ_x0000__x0000_"/>
      <sheetName val="[수목일위.XLS]el\설계퀃㠀鹿_x001a__x0000__x0000__x0000_砀佌"/>
      <sheetName val="분전반계산서(석관)"/>
      <sheetName val="[수목일위.XLS]el\설계서\수_x0000_鸀ꠀ㇖_xd803_ﾹ쀀"/>
      <sheetName val="[수목일위.XLS][수목일위.XLS]el__계서_수목_8"/>
      <sheetName val="[수목일위.XLS][수목일위.XLS]el__계서_수목_9"/>
      <sheetName val="[수목일위.XLS][수목일위.XLS]el__계서_수목_2"/>
      <sheetName val="[수목일위.XLS][수목일위.XLS]el__계서_수목_3"/>
      <sheetName val="[수목일위.XLS][수목일위.XLS]el__계서_수목_6"/>
      <sheetName val="[수목일위.XLS][수목일위.XLS]el__계서_수목_7"/>
      <sheetName val="[수목일위.XLS][수목일위.XLS]el__계서_수목_4"/>
      <sheetName val="[수목일위.XLS][수목일위.XLS]el__계서_수목_5"/>
      <sheetName val="[수목일위.XLS][수목일위.XLS]el______304"/>
      <sheetName val="[수목일위.XLS][수목일위.XLS]el______305"/>
      <sheetName val="[수목일위.XLS][수목일위.XLS]el______306"/>
      <sheetName val="[수목일위.XLS][수목일위.XLS]el______307"/>
      <sheetName val="[수목일위.XLS][수목일위.XLS]el______310"/>
      <sheetName val="[수목일위.XLS][수목일위.XLS]el______311"/>
      <sheetName val="[수목일위.XLS][수목일위.XLS]el______308"/>
      <sheetName val="[수목일위.XLS][수목일위.XLS]el______309"/>
      <sheetName val="조명일위"/>
      <sheetName val="양촌면도평리"/>
      <sheetName val="재尜"/>
      <sheetName val="00尜_x0013_層"/>
      <sheetName val="조경尜_x0013_"/>
      <sheetName val="재⪋"/>
      <sheetName val="재徸"/>
      <sheetName val="00徸〒_x0005_"/>
      <sheetName val="재丵"/>
      <sheetName val="재_x0005_"/>
      <sheetName val="el_설계서_수목일위_XLS_데이타"/>
      <sheetName val="전기수량집계"/>
      <sheetName val="라.공사비"/>
      <sheetName val="다.도서인쇄비 "/>
      <sheetName val="기성신청"/>
      <sheetName val="원형1호맨홀토공수량"/>
      <sheetName val="송도(A3)-가야"/>
      <sheetName val="신규일위목록"/>
      <sheetName val="빌딩 안내"/>
      <sheetName val="용역단가"/>
      <sheetName val="[수목일위.XLS]el\설계서\수　焄_x0016__x0000__x0000__x0000_氀"/>
      <sheetName val="[수목일위.XLS][수목일위.XLS]el______316"/>
      <sheetName val="[수목일위.XLS][수목일위.XLS]el______317"/>
      <sheetName val="[수목일위.XLS][수목일위.XLS]el______314"/>
      <sheetName val="[수목일위.XLS][수목일위.XLS]el______315"/>
      <sheetName val="[수목일위.XLS][수목일위.XLS]el_설계___목_2"/>
      <sheetName val="[수목일위.XLS][수목일위.XLS]el_설계___목_3"/>
      <sheetName val="내역서(시설)"/>
      <sheetName val="[수목일위.XLS][수목일위.XLS]el_설계____20"/>
      <sheetName val="[수목일위.XLS][수목일위.XLS]el_설계____21"/>
      <sheetName val="[수목일위.XLS][수목일위.XLS]el_설계___목_4"/>
      <sheetName val="[수목일위.XLS][수목일위.XLS]el_설계___목_5"/>
      <sheetName val="[수목일위.XLS][수목일위.XLS]el_설계___목_6"/>
      <sheetName val="[수목일위.XLS][수목일위.XLS]el_설계___목_7"/>
      <sheetName val="[수목일위.XLS][수목일위.XLS]el_설계____14"/>
      <sheetName val="[수목일위.XLS][수목일위.XLS]el_설계____15"/>
      <sheetName val="[수목일위.XLS][수목일위.XLS]el_설계___목_8"/>
      <sheetName val="[수목일위.XLS][수목일위.XLS]el_설계___목_9"/>
      <sheetName val="[수목일위.XLS][수목일위.XLS]el_설계____10"/>
      <sheetName val="[수목일위.XLS][수목일위.XLS]el_설계____11"/>
      <sheetName val="[수목일위.XLS][수목일위.XLS]el_설계____12"/>
      <sheetName val="[수목일위.XLS][수목일위.XLS]el_설계____13"/>
      <sheetName val="[수목일위.XLS][수목일위.XLS]el_설계____16"/>
      <sheetName val="[수목일위.XLS][수목일위.XLS]el_설계____17"/>
      <sheetName val="[수목일위.XLS][수목일위.XLS]el_설계____18"/>
      <sheetName val="[수목일위.XLS][수목일위.XLS]el_설계____19"/>
      <sheetName val="[수목일위.XLS][수목일위.XLS]el_설계____22"/>
      <sheetName val="[수목일위.XLS][수목일위.XLS]el_설계____23"/>
      <sheetName val="[수목일위.XLS][수목일위.XLS]el_설계____26"/>
      <sheetName val="[수목일위.XLS][수목일위.XLS]el_설계____27"/>
      <sheetName val="[수목일위.XLS][수목일위.XLS]el_설계____24"/>
      <sheetName val="[수목일위.XLS][수목일위.XLS]el_설계____25"/>
      <sheetName val="[수목일위.XLS][수목일위.XLS]el_설계____28"/>
      <sheetName val="[수목일위.XLS][수목일위.XLS]el_설계____29"/>
      <sheetName val="[수목일위.XLS][수목일위.XLS]el______312"/>
      <sheetName val="[수목일위.XLS][수목일위.XLS]el______313"/>
      <sheetName val="[수목일위.XLS][수목일위.XLS]el______318"/>
      <sheetName val="[수목일위.XLS][수목일위.XLS]el______319"/>
      <sheetName val="[수목일위.XLS]el\설계서\수_x0000__x0000__x0000__x0000__x0000__x0001__x0000_"/>
      <sheetName val="[수목일위.XLS][수목일위.XLS]el______324"/>
      <sheetName val="[수목일위.XLS][수목일위.XLS]el______325"/>
      <sheetName val="[수목일위.XLS][수목일위.XLS]el______320"/>
      <sheetName val="[수목일위.XLS][수목일위.XLS]el______321"/>
      <sheetName val="[수목일위.XLS][수목일위.XLS]el______330"/>
      <sheetName val="[수목일위.XLS][수목일위.XLS]el______331"/>
      <sheetName val="[수목일위.XLS][수목일위.XLS]el______322"/>
      <sheetName val="[수목일위.XLS][수목일위.XLS]el______323"/>
      <sheetName val="[수목일위.XLS][수목일위.XLS]el______326"/>
      <sheetName val="[수목일위.XLS][수목일위.XLS]el______327"/>
      <sheetName val="[수목일위.XLS][수목일위.XLS]el______328"/>
      <sheetName val="[수목일위.XLS][수목일위.XLS]el______329"/>
      <sheetName val="입찰·"/>
      <sheetName val="[수목일위.XLS][수목일위.XLS]el______332"/>
      <sheetName val="[수목일위.XLS][수목일위.XLS]el______333"/>
      <sheetName val="[수목일위.XLS][수목일위.XLS]el______342"/>
      <sheetName val="[수목일위.XLS][수목일위.XLS]el______343"/>
      <sheetName val="[수목일위.XLS][수목일위.XLS]el______340"/>
      <sheetName val="[수목일위.XLS][수목일위.XLS]el______341"/>
      <sheetName val="포장직선구간"/>
      <sheetName val="4)유동표"/>
      <sheetName val="바닥판(1)"/>
      <sheetName val="골조공사"/>
      <sheetName val="단가비교표(전기)"/>
      <sheetName val="품셈"/>
      <sheetName val="1공구_단䈀챪ԯ_x0000_缀_x0000_"/>
      <sheetName val="철근량산정및사용성검芨"/>
      <sheetName val="철근량산정및사용성검襨"/>
      <sheetName val="철근량산정및사용성검僀"/>
      <sheetName val="철근량산정및锼_x0013_閄_x0013_๿"/>
      <sheetName val="철근량산정및사용성검๿"/>
      <sheetName val="실행,원䀀ኀ㠀ኃᘀ腞"/>
      <sheetName val="철근량산정및사용성검炜"/>
      <sheetName val="철근량산정및사용성锼_x0013_"/>
      <sheetName val="철근량산정및사용성검锼"/>
      <sheetName val="실행,원᐀ባ搀腳԰_x0000_"/>
      <sheetName val="철근량산정및사용성검瓨"/>
      <sheetName val="적ꠀ"/>
      <sheetName val="철근량산정및竈_x0013_笌_x0013_헾"/>
      <sheetName val="상호참고壈᎟"/>
      <sheetName val="상호참고堀᎟"/>
      <sheetName val="내역서1999.8최저"/>
      <sheetName val="상호참고자堀"/>
      <sheetName val="상호참고자ꠀ"/>
      <sheetName val="상호참고자저"/>
      <sheetName val="철근량산정및사용성검齘"/>
      <sheetName val="상호참고죈፺"/>
      <sheetName val="상호참고怀፵"/>
      <sheetName val="실행,원怀፵ቇ԰_x0000_"/>
      <sheetName val="실행,원삾ፐቇ԰_x0000_"/>
      <sheetName val="상호참고ꃈፐ"/>
      <sheetName val="철근량산정및사용성검窨"/>
      <sheetName val="공挔_x0012_"/>
      <sheetName val="철근량산정및사용성검竈"/>
      <sheetName val="개비온집쀀"/>
      <sheetName val="실행,원堀᎟鰀᎟︀ᇕ"/>
      <sheetName val="철근량산정및齘_x0013_龜_x0013_헾"/>
      <sheetName val="공傠_x0013_"/>
      <sheetName val="개비온집ꀀ"/>
      <sheetName val="현장관리窨"/>
      <sheetName val="공窨_x0013_"/>
      <sheetName val="철근량산정및畠_x0013_䌢〚_x0005_"/>
      <sheetName val="실행,원惇፵∀ᩃ԰_x0000_"/>
      <sheetName val="2공구_단가䈀頻ԯ_x0000_"/>
      <sheetName val="직원투_x0000__x0000__x0005_"/>
      <sheetName val="발주처렀቟԰_x0000_"/>
      <sheetName val="99노임기렀"/>
      <sheetName val="날개벽(犜&amp;狤&amp;䟣"/>
      <sheetName val="배수葇"/>
      <sheetName val="상호참고_x0005__x0000_"/>
      <sheetName val="현장_x0005__x0000_"/>
      <sheetName val="배수倀ᝰ"/>
      <sheetName val="잡철물"/>
      <sheetName val="단렀቟԰"/>
      <sheetName val="5_시방서(일반시방㔀቎"/>
      <sheetName val="단퀀ᙕᰀ"/>
      <sheetName val="단ԯ_x0000_缀"/>
      <sheetName val="날개벽(시점԰_x0000_缀"/>
      <sheetName val="안정검토(온1)"/>
      <sheetName val="설명서"/>
      <sheetName val="조도계산서 (도서)"/>
      <sheetName val="2.대외공문"/>
      <sheetName val="변화치수"/>
      <sheetName val="안산기계장치"/>
      <sheetName val="이름표"/>
      <sheetName val="날개벽수량표"/>
      <sheetName val="제품별"/>
      <sheetName val="도급예산䈀ԯ"/>
      <sheetName val="도급예산䈀ԯ"/>
      <sheetName val="도급예산䈀?ԯ"/>
      <sheetName val="내역(전0"/>
      <sheetName val="도급예산䈀湪ԯ"/>
      <sheetName val="00_x0005_"/>
      <sheetName val="도급예산䈀頻ԯ"/>
      <sheetName val="도급예산0"/>
      <sheetName val="슬래브(유곡)"/>
      <sheetName val="6"/>
      <sheetName val="기본1"/>
      <sheetName val="수정일위대가"/>
      <sheetName val="04년부품"/>
      <sheetName val="노임,적용율"/>
      <sheetName val="단가일丵"/>
      <sheetName val="날개벽(䟣⾄_x0005__x0000_"/>
      <sheetName val="간접1"/>
      <sheetName val="개별직종노임단가(2005.1徸"/>
      <sheetName val="전기혼잡제경비(45)"/>
      <sheetName val="合成単価作成表-BLDG"/>
      <sheetName val="인원계획-미화"/>
      <sheetName val="8"/>
      <sheetName val="10"/>
      <sheetName val="12"/>
      <sheetName val="9"/>
      <sheetName val="11"/>
      <sheetName val="수량-가로등"/>
      <sheetName val="최종내역"/>
      <sheetName val="일위대가橂"/>
      <sheetName val="PACKING_LIS_x0005_"/>
      <sheetName val="PACKING_LIS°"/>
      <sheetName val="8.PILE  (돌출)"/>
      <sheetName val="월ԯ_x0000_缀"/>
      <sheetName val="월Ň԰"/>
      <sheetName val="월԰ԯ_x0000_"/>
      <sheetName val="램퀀"/>
      <sheetName val="기䩇ԯ"/>
      <sheetName val="월䩇ԯ"/>
      <sheetName val="월片ԯ"/>
      <sheetName val="월ကᙿ"/>
      <sheetName val="기怀፵ꈀ"/>
      <sheetName val="3단계"/>
      <sheetName val="2단계"/>
      <sheetName val="월԰瀀፮"/>
      <sheetName val="기怀፵"/>
      <sheetName val="기堀᎟鰀"/>
      <sheetName val="월堀᎟鰀"/>
      <sheetName val="재고list"/>
      <sheetName val="1표지-공사시방서"/>
      <sheetName val="2표지-설계내역서"/>
      <sheetName val="관급내역서"/>
      <sheetName val="aiming(일위대가표)"/>
      <sheetName val="산출서"/>
      <sheetName val="F단가비교표"/>
      <sheetName val="3표지-설계도면"/>
      <sheetName val="炷舅?XLS]데이타'!$E$124"/>
      <sheetName val="ls]노임"/>
      <sheetName val="____"/>
      <sheetName val="炷舅?XLS"/>
      <sheetName val="ls"/>
      <sheetName val="소일위대가코드표"/>
      <sheetName val="품셈TABLE"/>
      <sheetName val="Customer Databas"/>
      <sheetName val="원내역"/>
      <sheetName val="공종단가"/>
      <sheetName val="참고"/>
      <sheetName val="장비별표(오거보링)(Ø400)(12M)"/>
      <sheetName val="䈘목(중국단풍-)"/>
      <sheetName val="갑  지"/>
      <sheetName val="unit 4"/>
      <sheetName val="화재 탐지 설비"/>
      <sheetName val="횡배수관재료-"/>
      <sheetName val="계산서(직선부)"/>
      <sheetName val="콘크리트측구연장"/>
      <sheetName val="-배수구조물공토공"/>
      <sheetName val="철근총괄집계표"/>
      <sheetName val="집수정(600-700)"/>
      <sheetName val="빗물받이(910-510-410)"/>
      <sheetName val="우수"/>
      <sheetName val="공종목록표"/>
      <sheetName val="파일의이용"/>
      <sheetName val="설계내역일위"/>
      <sheetName val="EACT10"/>
      <sheetName val="교사기준면적(초등)"/>
      <sheetName val="지주목시비량산출서"/>
      <sheetName val="49"/>
      <sheetName val="견적시담(송포2공구)"/>
      <sheetName val="부하계산서"/>
      <sheetName val="남양내역"/>
      <sheetName val="개인"/>
      <sheetName val="공종별원가계산"/>
      <sheetName val="전주2本1"/>
      <sheetName val="토공산출(주차장)"/>
      <sheetName val="현장관리"/>
      <sheetName val="매입"/>
      <sheetName val="토공산출 (아파트)"/>
      <sheetName val="5 일위목록"/>
      <sheetName val="7 단가조사"/>
      <sheetName val="6 일위대가"/>
      <sheetName val="Mc1"/>
      <sheetName val="10공구일위"/>
      <sheetName val="Ⅶ-2.현장경비산출"/>
      <sheetName val="기계경비적용기준"/>
      <sheetName val="DT"/>
      <sheetName val="롤러"/>
      <sheetName val="펌프차타설"/>
      <sheetName val="시설물기초"/>
      <sheetName val="일위대가-1"/>
      <sheetName val="년도별시공"/>
      <sheetName val="골조대비내역"/>
      <sheetName val="평가내역"/>
      <sheetName val="123"/>
      <sheetName val="현장"/>
      <sheetName val="단가표 (2)"/>
      <sheetName val="1차 내역서"/>
      <sheetName val="대가표(품셈)"/>
      <sheetName val="내역서01"/>
      <sheetName val="GAS"/>
      <sheetName val="토집"/>
      <sheetName val="개소별수량산출"/>
      <sheetName val="근거(기밀댐퍼)"/>
      <sheetName val="일위집계표"/>
      <sheetName val="공통"/>
      <sheetName val="퇴직금(울산천상)"/>
      <sheetName val="4-10"/>
      <sheetName val="설계내"/>
      <sheetName val="제수"/>
      <sheetName val="공기"/>
      <sheetName val="교육종류"/>
      <sheetName val="부대공Ⅱ"/>
      <sheetName val="상 부"/>
      <sheetName val="전선 및 전선관"/>
      <sheetName val="금융"/>
      <sheetName val="DB@Acess"/>
      <sheetName val="Civil"/>
      <sheetName val="22인공"/>
      <sheetName val="부하계산"/>
      <sheetName val="일반부표"/>
      <sheetName val="운동장 (2)"/>
      <sheetName val="시추주상도"/>
      <sheetName val="성곽내역서"/>
      <sheetName val="BH"/>
      <sheetName val="총괄표1"/>
      <sheetName val="Customer_Databas"/>
      <sheetName val="갑__지"/>
      <sheetName val="unit_4"/>
      <sheetName val="화재_탐지_설비"/>
      <sheetName val="토공산출_(아파트)"/>
      <sheetName val="1_설계조건"/>
      <sheetName val="Ⅶ-2_현장경비산출"/>
      <sheetName val="귀래_설계_공내역서"/>
      <sheetName val="5_일위목록"/>
      <sheetName val="7_단가조사"/>
      <sheetName val="6_일위대가"/>
      <sheetName val="전선_및_전선관"/>
      <sheetName val="GAS저장소"/>
      <sheetName val="라인마킹"/>
      <sheetName val="위험물저장소"/>
      <sheetName val="일반창고동"/>
      <sheetName val="기성청구"/>
      <sheetName val="EQUIP-H"/>
      <sheetName val="공통비총괄표"/>
      <sheetName val="주요항목별"/>
      <sheetName val="내역서2안"/>
      <sheetName val="부대공1(65-77,93-95)"/>
      <sheetName val="부대공2(78-"/>
      <sheetName val="배수및구조물공1"/>
      <sheetName val="구조물토공"/>
      <sheetName val="토공2(11~19)"/>
      <sheetName val="배수및구조물공2"/>
      <sheetName val="토공1(1~10,92)"/>
      <sheetName val="토공3(20~31)"/>
      <sheetName val="평교-내역"/>
      <sheetName val="구조물공1(51~56)"/>
      <sheetName val="D&amp;P특기사항"/>
      <sheetName val="우각부보강"/>
      <sheetName val="EQT-ESTN"/>
      <sheetName val="공종집계"/>
      <sheetName val="날개벽(좌,우=60도-4개)"/>
      <sheetName val="03하반기내역서"/>
      <sheetName val="04상반기"/>
      <sheetName val="공작물조직표(용배수)"/>
      <sheetName val=" 견적서"/>
      <sheetName val="인부신상자료"/>
      <sheetName val="퍼스트"/>
      <sheetName val="11월"/>
      <sheetName val="수량계산서 집계표(가설 신설 및 철거-을지로3가 3호선)"/>
      <sheetName val="수량계산서 집계표(신설-을지로3가 3호선)"/>
      <sheetName val="수량계산서 집계표(철거-을지로3가 3호선)"/>
      <sheetName val="bearing"/>
      <sheetName val="단가표_(2)"/>
      <sheetName val="수목데이타 "/>
      <sheetName val="투찰금액"/>
      <sheetName val="평형별수량표"/>
      <sheetName val="가설개략"/>
      <sheetName val="평당"/>
      <sheetName val="매입세"/>
      <sheetName val="창호"/>
      <sheetName val="천방교접속"/>
      <sheetName val="EJ"/>
      <sheetName val="1차_내역서"/>
      <sheetName val="계산내역(설비)"/>
      <sheetName val="가격비"/>
      <sheetName val="炷舅_XLS_데이타'!$E$124"/>
      <sheetName val="ls_노임"/>
      <sheetName val="炷舅_XLS"/>
      <sheetName val="배수판"/>
      <sheetName val="TB-내역서"/>
      <sheetName val="Customer_Databas1"/>
      <sheetName val="표지_(2)1"/>
      <sheetName val="갑__지1"/>
      <sheetName val="unit_41"/>
      <sheetName val="화재_탐지_설비1"/>
      <sheetName val="단가_및_재료비1"/>
      <sheetName val="1_설계조건1"/>
      <sheetName val="Ⅶ-2_현장경비산출1"/>
      <sheetName val="토공산출_(아파트)1"/>
      <sheetName val="5_일위목록1"/>
      <sheetName val="7_단가조사1"/>
      <sheetName val="6_일위대가1"/>
      <sheetName val="E_P_T수량산출서1"/>
      <sheetName val="주관사업"/>
      <sheetName val="PW3"/>
      <sheetName val="PW4"/>
      <sheetName val="SC1"/>
      <sheetName val="PE"/>
      <sheetName val="PM"/>
      <sheetName val="TR"/>
      <sheetName val="교대시점"/>
      <sheetName val="TEL"/>
      <sheetName val="담장산출"/>
      <sheetName val="부하(성남)"/>
      <sheetName val="sub"/>
      <sheetName val="가설"/>
      <sheetName val="구조포설"/>
      <sheetName val="복구"/>
      <sheetName val="부호표"/>
      <sheetName val="기성내역서표지"/>
      <sheetName val="당초내역서"/>
      <sheetName val="Y-WORK"/>
      <sheetName val="절감계산"/>
      <sheetName val="공사"/>
      <sheetName val="04.10건강보험(일용직)"/>
      <sheetName val="변경내역대비표(2)"/>
      <sheetName val="노임,자재"/>
      <sheetName val="5정거장"/>
      <sheetName val="1-3길내기"/>
      <sheetName val="기자재집계"/>
      <sheetName val="에너_x0000__x0000_"/>
      <sheetName val="시행후면적"/>
      <sheetName val="★도급내역졾ᲂఀᲃ툀"/>
      <sheetName val="★도급내역栊⺝︀ԯ"/>
      <sheetName val="참조자료"/>
      <sheetName val="el\설계서\수목︀ᇕ԰"/>
      <sheetName val="제경비"/>
      <sheetName val="도급예산䈀䥪ԯ"/>
      <sheetName val="도급예산ԯ"/>
      <sheetName val="도급예산䈀꽪ԯ"/>
      <sheetName val="도급예산退ភ?ភ䈀⵪"/>
      <sheetName val="도급예산䈀쥪ԯ"/>
      <sheetName val="도급예산/"/>
      <sheetName val="내역(전/"/>
      <sheetName val="도급예산䈀ԯ"/>
      <sheetName val="[수목일위.XLS]도급예산/_x0000_䀀_x0015__x0000__x0000_"/>
      <sheetName val="[수목일위.XLS]내역(전/_x0000_쀀¿_x0000_"/>
      <sheetName val="[수목일위.XLS]내역(전/_x0000_ꠀ_x0010__x0000_"/>
      <sheetName val="[수목일위.XLS]배수장공사비명鍀/"/>
      <sheetName val="[수목일위.XLS]내역(전체_금차/"/>
      <sheetName val="[수목일위.XLS]도급예산/_x0000_퀀ô_x0000__x0000_"/>
      <sheetName val="[수목일위.XLS]도급예산/_x0000_退ý_x0000__x0000_"/>
      <sheetName val="[수목일위.XLS]el\설계서\수목일위_XLS1"/>
      <sheetName val="업무량"/>
      <sheetName val="개별직종노임단가(2003.9)"/>
      <sheetName val="★도급내역︀𥉉ԯ_x0000_缀"/>
      <sheetName val="★도급내역碪᎝밀᎝︀"/>
      <sheetName val="총괄내역서(설계Ԃ"/>
      <sheetName val="★도급내역က_x0000_ꠀ຾Ԃ"/>
      <sheetName val="★도급내역Ԃ⡭䠯#_x0000_"/>
      <sheetName val="1공구_단咀2ꮸ⽇_x0005__x0000_"/>
      <sheetName val="기성2"/>
      <sheetName val="직접㰀᎕萀᎕"/>
      <sheetName val="내역서1999.8최_x0005_"/>
      <sheetName val="산皸_x001b_"/>
      <sheetName val="산碘&quot;"/>
      <sheetName val="산帖め"/>
      <sheetName val="산瞈_x001a_"/>
      <sheetName val="증감대비표"/>
      <sheetName val="2.고용보험㥝〒_x0005__x0000_"/>
      <sheetName val="일대-1"/>
      <sheetName val="2.교량(신설)"/>
      <sheetName val="MRS세부"/>
      <sheetName val="발주처_xdc00_䕫␀䕬"/>
      <sheetName val="철_xdc00_"/>
      <sheetName val="철ᰀ"/>
      <sheetName val="9.전등噪"/>
      <sheetName val="날怀፵"/>
      <sheetName val="램怀"/>
      <sheetName val="램堀"/>
      <sheetName val="월별氀饿"/>
      <sheetName val="기԰_x0000_缀"/>
      <sheetName val="프랜怀፵"/>
      <sheetName val="월԰堀᎟"/>
      <sheetName val="설계산ᛅ〒_x0005_"/>
      <sheetName val="출력X"/>
      <sheetName val="단가산출서(기계)"/>
      <sheetName val="암거(내역)"/>
      <sheetName val="입헾】"/>
      <sheetName val="가중치근거栀⦅가⦅"/>
      <sheetName val="2.고용보험԰_x0000_缀_x0000__x0000_"/>
      <sheetName val="E.P.T수량䈀ᅪ԰"/>
      <sheetName val="철근량산정및_x0005__x0000__x0000__x0000_"/>
      <sheetName val="8ꠀ፺"/>
      <sheetName val="심堀᎟鰀"/>
      <sheetName val="철근량산정및사용성검傠"/>
      <sheetName val="실행,원᐀ባ切腷԰_x0000_"/>
      <sheetName val="심ꀀፐ"/>
      <sheetName val="실행,원저፺ఀ፻︀ᇕ"/>
      <sheetName val="철근량산정및窨_x0013_竬_x0013_헾"/>
      <sheetName val="실행,원ꠀ፺፺︀ᇕ"/>
      <sheetName val="철근량산정및사용ꠀ፺"/>
      <sheetName val="실행,원㔀቎԰_x0000_缀_x0000_"/>
      <sheetName val="8堀᎟鰀"/>
      <sheetName val="바挔_x0012_"/>
      <sheetName val="철근량산정및丵〒_x0005__x0000_"/>
      <sheetName val="D-철근肘_x0013_"/>
      <sheetName val="2.재료비"/>
      <sheetName val="노임단가자료"/>
      <sheetName val="SLIDES"/>
      <sheetName val="[수목일위.XLS_x0000_][수목일위.XLS_x0000_]el\설계서\수목"/>
      <sheetName val="਀"/>
      <sheetName val="ꠀ䶅"/>
      <sheetName val="Ԁ_x0000_"/>
      <sheetName val="堀媁"/>
      <sheetName val="좌측헾】_x0005_"/>
      <sheetName val="좌측Ẩ瘒恌"/>
      <sheetName val="횡배수관"/>
      <sheetName val="7월1"/>
      <sheetName val="용수간선"/>
      <sheetName val="견적揄"/>
      <sheetName val="단  가  대  비  표"/>
      <sheetName val="일  위  대  가  목  록"/>
      <sheetName val="인ꠀ"/>
      <sheetName val="상호참고_x0005_헾"/>
      <sheetName val="산근缀"/>
      <sheetName val="원가계산서墠_x0016_壬_x0016_"/>
      <sheetName val="개墠"/>
      <sheetName val="개嘠"/>
      <sheetName val="공사별 가중치 산출근거(토존❒"/>
      <sheetName val="개勈"/>
      <sheetName val="개嗐"/>
      <sheetName val="AL공渀፷԰_x0000_"/>
      <sheetName val="철근량산정및헾】_x0005__x0000_"/>
      <sheetName val="X17-TOTAL"/>
      <sheetName val="날԰_x0000_"/>
      <sheetName val="상부공"/>
      <sheetName val="용역비내역_진짜"/>
      <sheetName val="기본단헾"/>
      <sheetName val="3.PT개발계획"/>
      <sheetName val="1차네트공정"/>
      <sheetName val="TYPE-1"/>
      <sheetName val="단계별내역 (헾】"/>
      <sheetName val="도급예산헾】_x0005__x0000_"/>
      <sheetName val="배수장공사비명ꀀፐ"/>
      <sheetName val="배수장공사비명䀀፣"/>
      <sheetName val="단계별내역 (贸_x0013_"/>
      <sheetName val="단계별내역 (⩿〚"/>
      <sheetName val="단계별내역 (齘_x0013_"/>
      <sheetName val="단계별내역 (尜_x0013_"/>
      <sheetName val="단계별내역 (徸〒"/>
      <sheetName val="집계"/>
      <sheetName val="단계별내역 (橂】"/>
      <sheetName val="45,46"/>
      <sheetName val="월별수唀"/>
      <sheetName val="월별수徸"/>
      <sheetName val="기안"/>
      <sheetName val="(3.품질관리 시험 총괄표)"/>
      <sheetName val="4차원가계산서"/>
      <sheetName val="수문일1"/>
      <sheetName val="토공정보"/>
      <sheetName val="AL공԰԰"/>
      <sheetName val="테이블"/>
      <sheetName val="단면상수 및 주빔설계"/>
      <sheetName val="XXXXXX"/>
      <sheetName val="투찰판"/>
      <sheetName val="설계내역서 (대안분)"/>
      <sheetName val="토목(대안) (BID)"/>
      <sheetName val="건축집계표"/>
      <sheetName val="설비집계표"/>
      <sheetName val="전기(대안)"/>
      <sheetName val="설계내역서 (원안분)"/>
      <sheetName val="토목(원안)"/>
      <sheetName val="토목(원안) (BID)"/>
      <sheetName val="전기(원안)"/>
      <sheetName val="계약내역서(을지)"/>
      <sheetName val="기술자자료敧ぞ"/>
      <sheetName val="기술자자료游/"/>
      <sheetName val="2공구하_x0005__x0000__x0000__x0000_"/>
      <sheetName val="배수장공사囘$ᯑ⾉"/>
      <sheetName val="TYPE-A"/>
      <sheetName val="준공조서"/>
      <sheetName val="공사준공계"/>
      <sheetName val="준공검사보고서"/>
      <sheetName val="안양동丵〒_x0005__x0000_"/>
      <sheetName val="현장관丵〒"/>
      <sheetName val="돌담교 상부수량"/>
      <sheetName val="장척총괄"/>
      <sheetName val="부대시설"/>
      <sheetName val="기록대장"/>
      <sheetName val="단਀腹԰"/>
      <sheetName val="8설7㖮"/>
      <sheetName val="시점교䈀"/>
      <sheetName val="조도계산서1"/>
      <sheetName val="신항수로관조서"/>
      <sheetName val="신항용수로집계"/>
      <sheetName val="약품劈,"/>
      <sheetName val="배저ᕰ㔀"/>
      <sheetName val="월_x0000__x0000_Ԁ"/>
      <sheetName val="교대(A1)"/>
      <sheetName val="토목莘!"/>
      <sheetName val="정화조방_x0000__x0000__x0005_"/>
      <sheetName val="정화조방_x0000__x0000_ᅠ"/>
      <sheetName val="흥양2교토공집계표"/>
      <sheetName val="중기목록"/>
      <sheetName val="중기내역"/>
      <sheetName val="구역화물"/>
      <sheetName val="건축(을)"/>
      <sheetName val="공정코드"/>
      <sheetName val="기계실 D200"/>
      <sheetName val="전기일위대가"/>
      <sheetName val="공사발의서"/>
      <sheetName val="사전공사"/>
      <sheetName val="동력부하계산"/>
      <sheetName val="ENTRY"/>
      <sheetName val="TRE TABLE"/>
      <sheetName val="가스내역"/>
      <sheetName val="영업.일1"/>
      <sheetName val="단목"/>
      <sheetName val="토목수량"/>
      <sheetName val="Sheet13"/>
      <sheetName val="발전기"/>
      <sheetName val="Sheet14"/>
      <sheetName val="MAIN"/>
      <sheetName val="PAINT"/>
      <sheetName val="대공종"/>
      <sheetName val="2.2.10.샤시등"/>
      <sheetName val="투입비"/>
      <sheetName val="철근량"/>
      <sheetName val="List"/>
      <sheetName val="7"/>
      <sheetName val="발생토"/>
      <sheetName val="각종단가"/>
      <sheetName val="邅☳"/>
      <sheetName val="토공집계표"/>
      <sheetName val="GAEYO"/>
      <sheetName val="영동(D)"/>
      <sheetName val="가격조사서"/>
      <sheetName val="제잡비집계"/>
      <sheetName val="-배수구조물⳵토공"/>
      <sheetName val="D16"/>
      <sheetName val="D25"/>
      <sheetName val="D22"/>
      <sheetName val="인사자료총집계"/>
      <sheetName val="신.분"/>
      <sheetName val="통합내역"/>
      <sheetName val="3.공통공사대비"/>
      <sheetName val="내2"/>
      <sheetName val="투자효율분석"/>
      <sheetName val="오억미만"/>
      <sheetName val="현장조사"/>
      <sheetName val="요약&amp;결과"/>
      <sheetName val="공사원가"/>
      <sheetName val="1.가설"/>
      <sheetName val="4.목공사"/>
      <sheetName val="덕소내역"/>
      <sheetName val="일위대가(건축)"/>
      <sheetName val="암거단위-1련"/>
      <sheetName val="5.전사투자계획종함안"/>
      <sheetName val="이름정의"/>
      <sheetName val="설계변경조서"/>
      <sheetName val="현장관리비 "/>
      <sheetName val="3.바닥판설계"/>
      <sheetName val="Apt내역"/>
      <sheetName val="Ȁ_x0004_夁瓅"/>
      <sheetName val="영창26"/>
      <sheetName val="결재판(삭제하지말아주세요)"/>
      <sheetName val="O＆P"/>
      <sheetName val="일위_파일"/>
      <sheetName val="3BL공동구 수량"/>
      <sheetName val="7단가"/>
      <sheetName val="현장지지물물량"/>
      <sheetName val="월별"/>
      <sheetName val="간선토공재집"/>
      <sheetName val="지선토공재집"/>
      <sheetName val="도시가스현황"/>
      <sheetName val="차수"/>
      <sheetName val="예정(3)"/>
      <sheetName val="자재단가집계"/>
      <sheetName val="목차 "/>
      <sheetName val="계획서"/>
      <sheetName val="연장"/>
      <sheetName val="위치도(점용허가용)"/>
      <sheetName val="자"/>
      <sheetName val="노"/>
      <sheetName val="우배수"/>
      <sheetName val="원형맨홀수량"/>
      <sheetName val="b_balju"/>
      <sheetName val="자재_집계표1"/>
      <sheetName val="귀래_설계_공내역서1"/>
      <sheetName val="전선_및_전선관1"/>
      <sheetName val="2_대외공문"/>
      <sheetName val="상_부"/>
      <sheetName val="운동장_(2)"/>
      <sheetName val="1차_내역서1"/>
      <sheetName val="_견적서"/>
      <sheetName val="수량계산서_집계표(가설_신설_및_철거-을지로3가_3호선)"/>
      <sheetName val="수량계산서_집계표(신설-을지로3가_3호선)"/>
      <sheetName val="수량계산서_집계표(철거-을지로3가_3호선)"/>
      <sheetName val="XREF"/>
      <sheetName val="감가상각누계액"/>
      <sheetName val="분류"/>
      <sheetName val="RAW DATA"/>
      <sheetName val="HVAC"/>
      <sheetName val="타견적(을)"/>
      <sheetName val="부시수량"/>
      <sheetName val="2.가로등(영구)"/>
      <sheetName val="수입"/>
      <sheetName val="관기성공.내"/>
      <sheetName val="기초공"/>
      <sheetName val="자재표"/>
      <sheetName val="수로단위수량"/>
      <sheetName val="단가 산출서(산근#1~#102)"/>
      <sheetName val="신규품셈목차"/>
      <sheetName val="table"/>
      <sheetName val="기계경비일람"/>
      <sheetName val="횡배수관수량집계"/>
      <sheetName val="횡배수관기초"/>
      <sheetName val="포장자재집계표"/>
      <sheetName val="INPUTDATA"/>
      <sheetName val="2000,9월 일위"/>
      <sheetName val="품의서(0217)"/>
      <sheetName val="일위(PN)"/>
      <sheetName val="표지1"/>
      <sheetName val="99년신청"/>
      <sheetName val="#3_일위대가목록"/>
      <sheetName val="1공구내역서(1)"/>
      <sheetName val="Cost bd-&quot;A&quot;"/>
      <sheetName val="날개벽(좌,우=45도,75도)"/>
      <sheetName val="대비표(토공1안)"/>
      <sheetName val="36+45-113-18+19+20I"/>
      <sheetName val="부속동"/>
      <sheetName val="시화점실행"/>
      <sheetName val="샘플표지"/>
      <sheetName val="General Data"/>
      <sheetName val="LF자재단가"/>
      <sheetName val="SUMMARY(S)"/>
      <sheetName val="내역서-전체낙찰율"/>
      <sheetName val="산출2-기기동력"/>
      <sheetName val="직접공사비집계표_7"/>
      <sheetName val="공통가설_8"/>
      <sheetName val="기타시설"/>
      <sheetName val="아파트_9"/>
      <sheetName val="주민복지관"/>
      <sheetName val="지하주차장"/>
      <sheetName val="XL4Poppy"/>
      <sheetName val="변경일위"/>
      <sheetName val="Book1"/>
      <sheetName val="용산1(해보)"/>
      <sheetName val="설비2차"/>
      <sheetName val="물량표"/>
      <sheetName val="별표 "/>
      <sheetName val="환율표"/>
      <sheetName val="노 무 비"/>
      <sheetName val="무시"/>
      <sheetName val="월별입차량"/>
      <sheetName val="EQUIP LIST"/>
      <sheetName val="1안내역"/>
      <sheetName val="공사대장"/>
      <sheetName val="토적계산"/>
      <sheetName val="기타경비"/>
      <sheetName val="잔토처리"/>
      <sheetName val="터파기,되메우기,램머,코아"/>
      <sheetName val="절단,포장깨기"/>
      <sheetName val="관내역"/>
      <sheetName val="고개가설"/>
      <sheetName val="절감계산(보일러)"/>
      <sheetName val="6.가격조사서 "/>
      <sheetName val="건축공사수량"/>
      <sheetName val="DATA_Garak"/>
      <sheetName val="DATA_Total"/>
      <sheetName val="DATA_Kwangju"/>
      <sheetName val="DATA_Daejeon"/>
      <sheetName val="DATA_Sadang"/>
      <sheetName val="DATA_Yangjae"/>
      <sheetName val="DATA_Yoido"/>
      <sheetName val="DATA_Ulsan"/>
      <sheetName val="DATA_Incheon"/>
      <sheetName val="DATA_Jeonju"/>
      <sheetName val="토목-물가"/>
      <sheetName val="F4-F7"/>
      <sheetName val="남양시작동자105노65기1.3화1.2"/>
      <sheetName val="남양시작동010313100%"/>
      <sheetName val="조명율"/>
      <sheetName val="항목등록"/>
      <sheetName val="내역서(기성청구)"/>
      <sheetName val="Macro(차단기)"/>
      <sheetName val="장비가동"/>
      <sheetName val="보차도경계석"/>
      <sheetName val="기타공사"/>
      <sheetName val="단청(제외)"/>
      <sheetName val="목공집계"/>
      <sheetName val="미장(2)"/>
      <sheetName val="지붕(기와)"/>
      <sheetName val="산출내역(K2)"/>
      <sheetName val="6공구(당초)"/>
      <sheetName val="공사비집계"/>
      <sheetName val="설직재-1"/>
      <sheetName val="제직재"/>
      <sheetName val="내역(토목)"/>
      <sheetName val="3연box"/>
      <sheetName val="단 box"/>
      <sheetName val="H-pile(298x299)"/>
      <sheetName val="H-pile(250x250)"/>
      <sheetName val="노임 단가"/>
      <sheetName val="ETC"/>
      <sheetName val="식재일위대가"/>
      <sheetName val="전선관"/>
      <sheetName val="관계주식"/>
      <sheetName val="부표총괄표"/>
      <sheetName val="예산M12A"/>
      <sheetName val="SCHEDULE"/>
      <sheetName val="내역서1"/>
      <sheetName val="일반문틀 설치"/>
      <sheetName val="샌딩 에폭시 도장"/>
      <sheetName val="스텐문틀설치"/>
      <sheetName val="Sheet7(ㅅ)"/>
      <sheetName val="제2~4호표"/>
      <sheetName val="2-나.물가조사서"/>
      <sheetName val="전익정산집계"/>
      <sheetName val="MAT"/>
      <sheetName val="자금청구"/>
      <sheetName val="기성고조서 "/>
      <sheetName val="봉급(직영)"/>
      <sheetName val="200"/>
      <sheetName val="1.설계기준"/>
      <sheetName val="99.12"/>
      <sheetName val="설계기준 및 하중계산"/>
      <sheetName val="일반전기"/>
      <sheetName val="교대철근집계"/>
      <sheetName val="구의33고"/>
      <sheetName val="기성내역서"/>
      <sheetName val="자동제어"/>
      <sheetName val="설계예산2"/>
      <sheetName val="왕십리방향"/>
      <sheetName val="선급금신청서"/>
      <sheetName val="2000_11월씀ԯ_x0000_"/>
      <sheetName val="2000_11월ԯ_x0000_缀_x0000_"/>
      <sheetName val="1-최_x0005__x0000_"/>
      <sheetName val="날㔀੎"/>
      <sheetName val="실행내역서(DCU)"/>
      <sheetName val="산출집계"/>
      <sheetName val="1. 조명내역서(조명설치)"/>
      <sheetName val="2. 조명내역서(조명자재)"/>
      <sheetName val="일위대가집계표"/>
      <sheetName val="조경일԰"/>
      <sheetName val="신︀"/>
      <sheetName val="전기실(고압)"/>
      <sheetName val="98비정기소모"/>
      <sheetName val="단중표"/>
      <sheetName val="1차변경내역서"/>
      <sheetName val="신공항A-9(원가수정)"/>
      <sheetName val="일위대렀቟԰_x0000_缀"/>
      <sheetName val="매채조蠀"/>
      <sheetName val="원가계산서垀_x001b_埌_x001b_"/>
      <sheetName val="원가계산서夸_x0014_丵⾌"/>
      <sheetName val="원가계산서丵』_x0005__x0000_"/>
      <sheetName val="원가계산서劸.丵⾁"/>
      <sheetName val="개呠"/>
      <sheetName val="수량산출रʅ׃⿩"/>
      <sheetName val="Sheet11"/>
      <sheetName val="필터류(발주요구)"/>
      <sheetName val="4차구매요청물품"/>
      <sheetName val="08년+저장품+수급계획"/>
      <sheetName val="UTIMS분석DATA(리셋 등 제외)"/>
      <sheetName val="고장분류"/>
      <sheetName val=" 역별 발생건수"/>
      <sheetName val="유기공정"/>
      <sheetName val="STEEL BOX 단면설계(SEC.8)"/>
      <sheetName val="crude.SLAB RE-bar"/>
      <sheetName val="포장집계"/>
      <sheetName val="포장연장"/>
      <sheetName val="포장수량"/>
      <sheetName val="[수목일위.XLS_x0000_][수목일위.XLS_x0000_][수목일위.XLS"/>
      <sheetName val="[수목일위.XLS"/>
      <sheetName val="입ࣉ쥠"/>
      <sheetName val="개_x0005_"/>
      <sheetName val="MATERIAL"/>
      <sheetName val="하자보증자_x0000_"/>
      <sheetName val="구분표"/>
      <sheetName val="제원입력"/>
      <sheetName val="관련자료詈_x0015_"/>
      <sheetName val="G.R300경׃"/>
      <sheetName val="세부窨_x0013_竬"/>
      <sheetName val="옹벽수량집계표"/>
      <sheetName val="1-4-2_관(약⠀"/>
      <sheetName val="대총괄"/>
      <sheetName val="이름"/>
      <sheetName val="사업분석_x0000__x0000_Ԁ_x0000__x0000_㣾"/>
      <sheetName val="공사내역서"/>
      <sheetName val="포항보고서"/>
      <sheetName val="배관배선내역"/>
      <sheetName val="본사공가᳈፜"/>
      <sheetName val="에너지_x0005_"/>
      <sheetName val="신청내역"/>
      <sheetName val="분석"/>
      <sheetName val="산徸⼷_x0005_"/>
      <sheetName val="단순공사비단가표"/>
      <sheetName val="INDEX"/>
      <sheetName val="셀명"/>
      <sheetName val="산橂】"/>
      <sheetName val="산丵〒"/>
      <sheetName val="산헾】"/>
      <sheetName val="배수Ȁ腳"/>
      <sheetName val="하자보증자ﻁ"/>
      <sheetName val="토공仰0"/>
      <sheetName val="5.자금이체명세서"/>
      <sheetName val="원가계ԯ_x0000_缀"/>
      <sheetName val="단가일䢭"/>
      <sheetName val="6동"/>
      <sheetName val="2006납품"/>
      <sheetName val="⠍⑎"/>
      <sheetName val="복공계산"/>
      <sheetName val="남양주댠가표"/>
      <sheetName val="난방방식분류"/>
      <sheetName val="공사정보입력"/>
      <sheetName val="3.골재원검토의견서 갑지"/>
      <sheetName val="상호참ᰖ〚_x0005_"/>
      <sheetName val="1,2,3,4,5단위수량"/>
      <sheetName val="상호참고헾⾣"/>
      <sheetName val="방배동내역(리라)"/>
      <sheetName val="건축공사집계표"/>
      <sheetName val="방배동내역 (총괄)"/>
      <sheetName val="부대공사총괄"/>
      <sheetName val="조내尜"/>
      <sheetName val="지입집계"/>
      <sheetName val="운怀"/>
      <sheetName val="현장਀腹԰"/>
      <sheetName val="적격심사표"/>
      <sheetName val="구조_x0005_헾"/>
      <sheetName val="CAT_5"/>
      <sheetName val="총괄내역㳕᎕萀᎕缀"/>
      <sheetName val="96작생능"/>
      <sheetName val="개_x0000_"/>
      <sheetName val="원가계산서_x0000__x0000__x0005__x0000_"/>
      <sheetName val="배_x0000__x0000_Ԁ"/>
      <sheetName val="암거橂⽬"/>
      <sheetName val="원가계≎"/>
      <sheetName val="원가계≎"/>
      <sheetName val="원가계⠏ፏ蠀"/>
      <sheetName val="원가계⠙ፏ_x0000_"/>
      <sheetName val="일위집계(苈)헾"/>
      <sheetName val="중기단가"/>
      <sheetName val="8설7헾"/>
      <sheetName val="개소별집계표"/>
      <sheetName val="주요자재집계표"/>
      <sheetName val="인수공규격"/>
      <sheetName val="9GN︀ᇕ԰"/>
      <sheetName val="ROOF(ALKALI)"/>
      <sheetName val="매원개착터널총괄"/>
      <sheetName val="배수︀"/>
      <sheetName val="KP1590_E"/>
      <sheetName val="거래내역"/>
      <sheetName val="수설계"/>
      <sheetName val="건축명"/>
      <sheetName val="기계명"/>
      <sheetName val="전기명"/>
      <sheetName val="토목명"/>
      <sheetName val="★도급내역(2공구԰"/>
      <sheetName val="000000"/>
      <sheetName val="산출근거1"/>
      <sheetName val="전기공사일위대가"/>
      <sheetName val="내역서 "/>
      <sheetName val="견적내역서"/>
      <sheetName val="상호참_x0005__x0000_"/>
      <sheetName val="회사정보"/>
      <sheetName val="친환경주택"/>
      <sheetName val="AL공렀ず氀ぜ"/>
      <sheetName val="AL공렀♗氀♙"/>
      <sheetName val="주공墐;壜"/>
      <sheetName val="2)관渀㡷"/>
      <sheetName val="변경-㔀"/>
      <sheetName val="AL공蠀㥔㔀"/>
      <sheetName val="총원가계산서(요율)"/>
      <sheetName val="자재耀퓬"/>
      <sheetName val="단가일֭"/>
      <sheetName val="총괄내역서(설ԯ_x0000_"/>
      <sheetName val="원가계箌_x0016_篔"/>
      <sheetName val="총괄내역서(설谀ᙻ"/>
      <sheetName val="역T형교대(말뚝기초)"/>
      <sheetName val="고부제"/>
      <sheetName val="삼기제"/>
      <sheetName val="원평천상류2차"/>
      <sheetName val="일반하천실시설계용역"/>
      <sheetName val="조촌제"/>
      <sheetName val="소방 산출서"/>
      <sheetName val="단가일︾"/>
      <sheetName val="횡배위치"/>
      <sheetName val="단가헾⿚"/>
      <sheetName val="건축(산출)"/>
      <sheetName val="토목(산출)"/>
      <sheetName val="기본DATA"/>
      <sheetName val="현금"/>
      <sheetName val="사업분석ﻂ峕ԯ_x0000_缀_x0000_"/>
      <sheetName val="분양가격표"/>
      <sheetName val="조㢸+"/>
      <sheetName val="조_x0000__x0000_"/>
      <sheetName val="일위대가표肀䄹ᬃ"/>
      <sheetName val="단가催릓"/>
      <sheetName val="하자보수율"/>
      <sheetName val="산근1,2"/>
      <sheetName val="대전-교대(A1-A2)"/>
      <sheetName val="총괄서"/>
      <sheetName val="사통"/>
      <sheetName val="내역서19多⿣_x0005__x0000__x0000_"/>
      <sheetName val="배수장공사비명ﺮ폕"/>
      <sheetName val="계정c_x0000__x0000_耠"/>
      <sheetName val="계정c_x0000__x0000_㧘"/>
      <sheetName val="I.설계조건"/>
      <sheetName val="단_x0000__x0000__x0005_"/>
      <sheetName val="2공구_단가(인성︀"/>
      <sheetName val="접속도로"/>
      <sheetName val="산䈀뵪ԯ"/>
      <sheetName val="BOX"/>
      <sheetName val="[수목일위.XLS]기술자자료游/"/>
      <sheetName val="상계견적"/>
      <sheetName val="산근1衲"/>
      <sheetName val="견적서갑지연속"/>
      <sheetName val="4.전력橂⾧_x0005__x0000_"/>
      <sheetName val="단가(자헾】"/>
      <sheetName val="개헾"/>
      <sheetName val="본사공가현헾"/>
      <sheetName val="갑지(추정眨"/>
      <sheetName val="횡芸Â헾"/>
      <sheetName val="주공Գ昀⭝"/>
      <sheetName val="주공頀๔꤂"/>
      <sheetName val="주공Գ_x0000__x0000_"/>
      <sheetName val="주공Գ傡"/>
      <sheetName val="주공恷䇦昂"/>
      <sheetName val="주공Գ_x0001__x0000_"/>
      <sheetName val="주공Գⴀ譆"/>
      <sheetName val="단가목_x0000_"/>
      <sheetName val="설_x0000__x0000_"/>
      <sheetName val="주공_x0000__x0000_쀀"/>
      <sheetName val="단가목撈"/>
      <sheetName val="14.TV헾⽦"/>
      <sheetName val="계약내역"/>
      <sheetName val="건공실"/>
      <sheetName val="을부담운窘_x0013_"/>
      <sheetName val="공용시설내역"/>
      <sheetName val="공사진䈀"/>
      <sheetName val="공사진︀"/>
      <sheetName val="날개벽(TYPE2)"/>
      <sheetName val="하자보증자嘰"/>
      <sheetName val="교통대책내역"/>
      <sheetName val="단가(ﺿ"/>
      <sheetName val="시橂"/>
      <sheetName val="대포2교접속"/>
      <sheetName val="설계서(7)"/>
      <sheetName val="예산서(6)"/>
      <sheetName val="[수목일위.XLS]el\설계서\수_x0000__x0000_Ԁ_x0000_瀀᷹쎤"/>
      <sheetName val="[수목일위.XLS]el\설계서\수_x0000__x0000_Ԁ_x0000_䀀徘쎦"/>
      <sheetName val="[수목일위.XLS]el\설계서\수_x0000__x0000_Ԁ_x0000_ꀀ㛢鴵"/>
      <sheetName val="99노임崆Ē"/>
      <sheetName val="3.고과순"/>
      <sheetName val="월별수"/>
      <sheetName val="1근거"/>
      <sheetName val="가로᳂"/>
      <sheetName val="아耀"/>
      <sheetName val="원가계颙〒_x0005_"/>
      <sheetName val="산근_x0005__x0000_"/>
      <sheetName val="철근량산정및사용성ׂ"/>
      <sheetName val="안정검토"/>
      <sheetName val="type-F"/>
      <sheetName val="통합"/>
      <sheetName val="연결관산출조서"/>
      <sheetName val="출력은 금물"/>
      <sheetName val="8/_x0000_"/>
      <sheetName val="마산방향철근집계"/>
      <sheetName val="옥룡잡비"/>
      <sheetName val="금전출납"/>
      <sheetName val="배헾⿠"/>
      <sheetName val="도로"/>
      <sheetName val="전기공사비총괄"/>
      <sheetName val="내역서-토목"/>
      <sheetName val="4차공사"/>
      <sheetName val="실԰"/>
      <sheetName val="광공업조"/>
      <sheetName val="산출명세"/>
      <sheetName val="단가표 "/>
      <sheetName val="48일㗅቎԰_x0000_缀"/>
      <sheetName val="입찰품의서"/>
      <sheetName val="1-1-2.고순도용접"/>
      <sheetName val="1-5"/>
      <sheetName val="물량산출근거"/>
      <sheetName val="kimre scrubber"/>
      <sheetName val="GRDBS"/>
      <sheetName val="장비"/>
      <sheetName val="업무분장"/>
      <sheetName val="[수목일위.XLS]el\설계서\_x0000__x0000_官_x0000__x0000__x0000_뿭"/>
      <sheetName val="임율"/>
      <sheetName val="시도69호선 도로확포장 전기공사-선화.xlsx"/>
      <sheetName val="RangeObject"/>
      <sheetName val="철집"/>
      <sheetName val="간지 (세)"/>
      <sheetName val="내역(전체_橂⾘_x0005_"/>
      <sheetName val="배수관집계"/>
      <sheetName val="장비일위대가2003상"/>
      <sheetName val="투찰내역서"/>
      <sheetName val="슬래브수량"/>
      <sheetName val="토목颙〒"/>
      <sheetName val="토목헾⾀"/>
      <sheetName val="건설_x0000__x0000_"/>
      <sheetName val="[수목일위.XLS]el\설계서\수목일_x0000_嚣ǉ_x0000__x0000_"/>
      <sheetName val="[수목일위.XLS][수목일위.XLS]el______334"/>
      <sheetName val="[수목일위.XLS][수목일위.XLS]el______335"/>
      <sheetName val="[수목일위.XLS][수목일위.XLS]el______336"/>
      <sheetName val="[수목일위.XLS][수목일위.XLS]el______337"/>
      <sheetName val="[수목일위.XLS][수목일위.XLS]el______338"/>
      <sheetName val="[수목일위.XLS][수목일위.XLS]el______339"/>
      <sheetName val="2공구_단ၒ_x0000__x0000__x0000__x0000_"/>
      <sheetName val="[수목일위.XLS][수목일위.XLS]el______350"/>
      <sheetName val="[수목일위.XLS][수목일위.XLS]el______351"/>
      <sheetName val="[수목일위.XLS][수목일위.XLS]el______348"/>
      <sheetName val="[수목일위.XLS][수목일위.XLS]el______349"/>
      <sheetName val="[수목일위.XLS][수목일위.XLS]el______344"/>
      <sheetName val="[수목일위.XLS][수목일위.XLS]el______345"/>
      <sheetName val="[수목일위.XLS][수목일위.XLS]el______346"/>
      <sheetName val="[수목일위.XLS][수목일위.XLS]el______347"/>
      <sheetName val="[수목일위.XLS][수목일위.XLS]el______352"/>
      <sheetName val="[수목일위.XLS][수목일위.XLS]el______353"/>
      <sheetName val="[수목일위.XLS][수목일위.XLS]el______356"/>
      <sheetName val="[수목일위.XLS][수목일위.XLS]el______357"/>
      <sheetName val="[수목일위.XLS][수목일위.XLS]el______354"/>
      <sheetName val="[수목일위.XLS][수목일위.XLS]el______355"/>
      <sheetName val="[수목일위.XLS]el\설계က鵈_x001d__x0000__x0000__x0000_ᰀ_xde58_؂_x0000_"/>
      <sheetName val="[수목일위.XLS]el\설계퀂觌怀驓_x0014__x0000__x0000__x0000_⠀ᭈ"/>
      <sheetName val="[수목일위.XLS]el\설계서퀂俌뀀뤹_x0015__x0000__x0000__x0000_䠀"/>
      <sheetName val="[수목일위.XLS]el\설계서\수목_x0005__x0000__x0000__x0000__x0000_"/>
      <sheetName val="5.설계명세서"/>
      <sheetName val="[수목일위.XLS][수목일위.XLS]el______385"/>
      <sheetName val="[수목일위.XLS][수목일위.XLS]el______386"/>
      <sheetName val="[수목일위.XLS][수목일위.XLS]el______387"/>
      <sheetName val="[수목일위.XLS][수목일위.XLS]el______388"/>
      <sheetName val="AL공_x0005_헾⿘_x0005_"/>
      <sheetName val="원가계堀ᩘఀ"/>
      <sheetName val="데이터"/>
      <sheetName val="8__⽗가⽙渀"/>
      <sheetName val="원가계 ⱓ氀"/>
      <sheetName val="원가계㔀㹎ԯ"/>
      <sheetName val="자¬"/>
      <sheetName val="[수목일위.XLS]el\설계서\수목일_x0010__x0000_煮࠼׃"/>
      <sheetName val="도급예산내역서총ԯ_x0000_"/>
      <sheetName val="도급예산0_x0000_G_x0000__x0000_"/>
      <sheetName val="도급예산︀跕ԯ_x0000_缀_x0000_"/>
      <sheetName val="도급예산0_x0000_堀6_x0000__x0000_"/>
      <sheetName val="도급예산/_x0000_䠀j_x0000__x0000_"/>
      <sheetName val="도급예산내역서총밅㉤"/>
      <sheetName val="[수목일위.XLS]el\설계서\수목일_x0000__x0000_릠_x0000__x0000_"/>
      <sheetName val="[수목일위.XLS]el\설계서\수목일_x0000__x0000_켘_x0000__x0000_"/>
      <sheetName val="XXXXXXXX"/>
      <sheetName val="배駋ꦘԯ"/>
      <sheetName val="배ﺕ꿕ԯ"/>
      <sheetName val="프랜트면_x0000_"/>
      <sheetName val="15.소방공䊬"/>
      <sheetName val="15.소방공⢬"/>
      <sheetName val="내역(2000년)"/>
      <sheetName val="도급예산내역서총က⩗"/>
      <sheetName val="도급예산내역서총　䁖"/>
      <sheetName val="도급예산내역서총㕒"/>
      <sheetName val="도급예산내역서총렀앟"/>
      <sheetName val="도급예산내역서총退㙓"/>
      <sheetName val="JOIN(2spa㎨_x0013_"/>
      <sheetName val="9.娆ᱣ0_x0000_"/>
      <sheetName val="배수장공사비명ࠀᙖ"/>
      <sheetName val="[수목일위.XLS_x0000_]el\설계서\수목일위.湌õ溔"/>
      <sheetName val="노무비산출"/>
      <sheetName val="설계က_x0000_倀"/>
      <sheetName val="강원소나무"/>
      <sheetName val="낙엽송"/>
      <sheetName val="상수리"/>
      <sheetName val="신갈"/>
      <sheetName val="잣나무"/>
      <sheetName val="준공갑지"/>
      <sheetName val="포장損"/>
      <sheetName val="공사원가산출서"/>
      <sheetName val="[수목일위.XLS][수목일위.XLS]el__계서_수_10"/>
      <sheetName val="[수목일위.XLS][수목일위.XLS]el__계서_수_11"/>
      <sheetName val="직원"/>
      <sheetName val="단가목¾"/>
      <sheetName val="직원_x0000__x0000_讀ɷ"/>
      <sheetName val="직원_x0000__x0000_讀ɱ"/>
      <sheetName val="기술자관련_x0000__x0000_"/>
      <sheetName val="직원뺱oㄈ┄"/>
      <sheetName val="직원뺱oⒼ"/>
      <sheetName val="[수목일위.XLS][수목일위.XLS]el__계서_수_20"/>
      <sheetName val="[수목일위.XLS][수목일위.XLS]el__계서_수_21"/>
      <sheetName val="[수목일위.XLS][수목일위.XLS]el__계서_수_12"/>
      <sheetName val="[수목일위.XLS][수목일위.XLS]el__계서_수_13"/>
      <sheetName val="[수목일위.XLS][수목일위.XLS]el__계서_수_14"/>
      <sheetName val="[수목일위.XLS][수목일위.XLS]el__계서_수_15"/>
      <sheetName val="[수목일위.XLS][수목일위.XLS]el__계서_수_16"/>
      <sheetName val="[수목일위.XLS][수목일위.XLS]el__계서_수_17"/>
      <sheetName val="[수목일위.XLS][수목일위.XLS]el__계서_수_18"/>
      <sheetName val="[수목일위.XLS][수목일위.XLS]el__계서_수_19"/>
      <sheetName val="[수목일위.XLS][수목일위.XLS]el__계서_수_22"/>
      <sheetName val="[수목일위.XLS][수목일위.XLS]el__계서_수_23"/>
      <sheetName val="[수목일위.XLS][수목일위.XLS]el_설____목_2"/>
      <sheetName val="[수목일위.XLS][수목일위.XLS]el_설____목_3"/>
      <sheetName val="맨홀_x0000__x0000_ㅐ_x0000_"/>
      <sheetName val="철근량산정및傠_x0013_䌢〚_x0005_"/>
      <sheetName val="실행,원가 挔_x0012_矺め"/>
      <sheetName val="입력단가"/>
      <sheetName val="출력!내역서"/>
      <sheetName val="공사Ԁ_x0000_"/>
      <sheetName val="3.피뢰공丵"/>
      <sheetName val="★도급내︀"/>
      <sheetName val="기본계획수립-2(backdata)"/>
      <sheetName val="2002이전(backdata)"/>
      <sheetName val="2002년이후(backdata)"/>
      <sheetName val="하천일람(bcakdata)"/>
      <sheetName val="TARGET"/>
      <sheetName val="원가계산서(1공구)"/>
      <sheetName val="골프장예산"/>
      <sheetName val="공사ﻇᇕ԰"/>
      <sheetName val="INDEX__LIST1"/>
      <sheetName val="자재단가2007_101"/>
      <sheetName val="자재단가2008_41"/>
      <sheetName val="6-1__관개량조서1"/>
      <sheetName val="인건비_1"/>
      <sheetName val="표__지1"/>
      <sheetName val="플랜트_설치1"/>
      <sheetName val="11-2_아파트내역1"/>
      <sheetName val="7_원가계산서(품셈)1"/>
      <sheetName val="단가산출근거_목록표1"/>
      <sheetName val="단_가_산_출_근_거1"/>
      <sheetName val="중기_목록표1"/>
      <sheetName val="시간당_중기사용료1"/>
      <sheetName val="환율및_기초자료1"/>
      <sheetName val="횡_연장1"/>
      <sheetName val="내역서1999_8최종1"/>
      <sheetName val="아파트_내역1"/>
      <sheetName val="주빔의_설계1"/>
      <sheetName val="CABLE_SIZE-11"/>
      <sheetName val="1-4-2_관(약)1"/>
      <sheetName val="7_계측제어1"/>
      <sheetName val="6_동력1"/>
      <sheetName val="13_방송공사1"/>
      <sheetName val="15_소방공사1"/>
      <sheetName val="12_옥외_방송공사1"/>
      <sheetName val="8_옥외_보안등공사1"/>
      <sheetName val="9_전등공사1"/>
      <sheetName val="4_전력간선공사1"/>
      <sheetName val="1_전력인입1"/>
      <sheetName val="10_전열_공사1"/>
      <sheetName val="11_전화공사1"/>
      <sheetName val="5_CABLE_TRAY1"/>
      <sheetName val="3_피뢰공사1"/>
      <sheetName val="14_TV공사1"/>
      <sheetName val="1_2_동력(철거)1"/>
      <sheetName val="1_접지공사1"/>
      <sheetName val="실행,원가_최종예상1"/>
      <sheetName val="설계변경내역_981"/>
      <sheetName val="BSD_(2)1"/>
      <sheetName val="주공_갑지1"/>
      <sheetName val="법면_x0000_"/>
      <sheetName val="11공사비요율"/>
      <sheetName val="코스모공장 (어음)"/>
      <sheetName val="CSCHEDUL"/>
      <sheetName val="구조물徸"/>
      <sheetName val="구조물圀"/>
      <sheetName val="구조물吀"/>
      <sheetName val="구조물又"/>
      <sheetName val="[수목일위.XLS][수목일위.XLS]el______363"/>
      <sheetName val="[수목일위.XLS][수목일위.XLS]el______364"/>
      <sheetName val="[수목일위.XLS][수목일위.XLS]el______358"/>
      <sheetName val="[수목일위.XLS][수목일위.XLS]el______359"/>
      <sheetName val="[수목일위.XLS][수목일위.XLS]el______360"/>
      <sheetName val="[수목일위.XLS][수목일위.XLS]el______361"/>
      <sheetName val="[수목일위.XLS][수목일위.XLS]el______362"/>
      <sheetName val="[수목일위.XLS][수목일위.XLS]el______365"/>
      <sheetName val="[수목일위.XLS][수목일위.XLS]el______366"/>
      <sheetName val="[수목일위.XLS][수목일위.XLS]el______367"/>
      <sheetName val="[수목일위.XLS][수목일위.XLS]el______368"/>
      <sheetName val="[수목일위.XLS][수목일위.XLS]el______371"/>
      <sheetName val="[수목일위.XLS][수목일위.XLS]el______372"/>
      <sheetName val="[수목일위.XLS][수목일위.XLS]el______369"/>
      <sheetName val="[수목일위.XLS][수목일위.XLS]el______370"/>
      <sheetName val="[수목일위.XLS][수목일위.XLS]el______373"/>
      <sheetName val="[수목일위.XLS][수목일위.XLS]el______374"/>
      <sheetName val="[수목일위.XLS][수목일위.XLS]el______375"/>
      <sheetName val="[수목일위.XLS][수목일위.XLS]el______376"/>
      <sheetName val="[수목일위.XLS][수목일위.XLS]el______377"/>
      <sheetName val="[수목일위.XLS][수목일위.XLS]el______378"/>
      <sheetName val="AL공사騸+驼"/>
      <sheetName val="AL공_x0005__x0005__x0000_"/>
      <sheetName val="[수목일위.XLS][수목일위.XLS]el______379"/>
      <sheetName val="[수목일위.XLS][수목일위.XLS]el______380"/>
      <sheetName val="[수목일위.XLS][수목일위.XLS]el______381"/>
      <sheetName val="[수목일위.XLS][수목일위.XLS]el______382"/>
      <sheetName val="[수목일위.XLS][수목일위.XLS]el______383"/>
      <sheetName val="[수목일위.XLS][수목일위.XLS]el______384"/>
      <sheetName val="[수목일위.XLS][수목일위.XLS]el______407"/>
      <sheetName val="[수목일위.XLS][수목일위.XLS]el______408"/>
      <sheetName val="[수목일위.XLS][수목일위.XLS]el______393"/>
      <sheetName val="[수목일위.XLS][수목일위.XLS]el______394"/>
      <sheetName val="[수목일위.XLS][수목일위.XLS]el______391"/>
      <sheetName val="[수목일위.XLS][수목일위.XLS]el______392"/>
      <sheetName val="[수목일위.XLS][수목일위.XLS]el______389"/>
      <sheetName val="[수목일위.XLS][수목일위.XLS]el______390"/>
      <sheetName val="[수목일위.XLS][수목일위.XLS]el______399"/>
      <sheetName val="[수목일위.XLS][수목일위.XLS]el______400"/>
      <sheetName val="[수목일위.XLS][수목일위.XLS]el______395"/>
      <sheetName val="[수목일위.XLS][수목일위.XLS]el______396"/>
      <sheetName val="[수목일위.XLS][수목일위.XLS]el______397"/>
      <sheetName val="[수목일위.XLS][수목일위.XLS]el______398"/>
      <sheetName val="[수목일위.XLS][수목일위.XLS]el______403"/>
      <sheetName val="[수목일위.XLS][수목일위.XLS]el______404"/>
      <sheetName val="[수목일위.XLS][수목일위.XLS]el______401"/>
      <sheetName val="[수목일위.XLS][수목일위.XLS]el______402"/>
      <sheetName val="[수목일위.XLS][수목일위.XLS]el______405"/>
      <sheetName val="[수목일위.XLS][수목일위.XLS]el______406"/>
      <sheetName val="[수목일위.XLS][수목일위.XLS]el______409"/>
      <sheetName val="[수목일위.XLS][수목일위.XLS]el______410"/>
      <sheetName val="[수목일위.XLS][수목일위.XLS]el______411"/>
      <sheetName val="[수목일위.XLS][수목일위.XLS]el______412"/>
      <sheetName val="[수목일위.XLS][수목일위.XLS]el______415"/>
      <sheetName val="[수목일위.XLS][수목일위.XLS]el______416"/>
      <sheetName val="[수목일위.XLS][수목일위.XLS]el______417"/>
      <sheetName val="[수목일위.XLS][수목일위.XLS]el______418"/>
      <sheetName val="[수목일위.XLS][수목일위.XLS]el______413"/>
      <sheetName val="[수목일위.XLS][수목일위.XLS]el______414"/>
      <sheetName val="[수목일위.XLS][수목일위.XLS]el______419"/>
      <sheetName val="[수목일위.XLS][수목일위.XLS]el______420"/>
      <sheetName val="[수목일위.XLS][수목일위.XLS]el______449"/>
      <sheetName val="[수목일위.XLS][수목일위.XLS]el______450"/>
      <sheetName val="[수목일위.XLS][수목일위.XLS]el______421"/>
      <sheetName val="[수목일위.XLS][수목일위.XLS]el______422"/>
      <sheetName val="[수목일위.XLS][수목일위.XLS]el______429"/>
      <sheetName val="[수목일위.XLS][수목일위.XLS]el______430"/>
      <sheetName val="[수목일위.XLS][수목일위.XLS]el______427"/>
      <sheetName val="[수목일위.XLS][수목일위.XLS]el______428"/>
      <sheetName val="[수목일위.XLS][수목일위.XLS]el______425"/>
      <sheetName val="[수목일위.XLS][수목일위.XLS]el______426"/>
      <sheetName val="[수목일위.XLS][수목일위.XLS]el______423"/>
      <sheetName val="[수목일위.XLS][수목일위.XLS]el______424"/>
      <sheetName val="[수목일위.XLS][수목일위.XLS]el______431"/>
      <sheetName val="[수목일위.XLS][수목일위.XLS]el______432"/>
      <sheetName val="[수목일위.XLS][수목일위.XLS]el______437"/>
      <sheetName val="[수목일위.XLS][수목일위.XLS]el______438"/>
      <sheetName val="[수목일위.XLS][수목일위.XLS]el______433"/>
      <sheetName val="[수목일위.XLS][수목일위.XLS]el______434"/>
      <sheetName val="[수목일위.XLS][수목일위.XLS]el______435"/>
      <sheetName val="[수목일위.XLS][수목일위.XLS]el______436"/>
      <sheetName val="[수목일위.XLS][수목일위.XLS]el______443"/>
      <sheetName val="[수목일위.XLS][수목일위.XLS]el______444"/>
      <sheetName val="[수목일위.XLS][수목일위.XLS]el______441"/>
      <sheetName val="[수목일위.XLS][수목일위.XLS]el______442"/>
      <sheetName val="[수목일위.XLS][수목일위.XLS]el______439"/>
      <sheetName val="[수목일위.XLS][수목일위.XLS]el______440"/>
      <sheetName val="[수목일위.XLS][수목일위.XLS]el______445"/>
      <sheetName val="[수목일위.XLS][수목일위.XLS]el______446"/>
      <sheetName val="[수목일위.XLS][수목일위.XLS]el______447"/>
      <sheetName val="[수목일위.XLS][수목일위.XLS]el______448"/>
      <sheetName val="건舘ď艜"/>
      <sheetName val="pier(각형铐"/>
      <sheetName val="pier(각형닑"/>
      <sheetName val="9.׍_x0000_缀_x0000_"/>
      <sheetName val="pier(각형_x0005_"/>
      <sheetName val="pier(각형娈"/>
      <sheetName val="9.턀ԯ_x0000_"/>
      <sheetName val="9.꣍⭙턀Ⴒ"/>
      <sheetName val="9.Í_x0000_Ԁ_x0000_"/>
      <sheetName val="9.Í"/>
      <sheetName val="9._x0000__x0000_Ԁ_x0000_"/>
      <sheetName val="9.²_x0000_Ԁ_x0000_"/>
      <sheetName val="[수목일위.XLS]el\설계서\_x0000__x0000_Ā_x0000__x0005__x0000_\_x0000_"/>
      <sheetName val="[수목일위.XLS]el\설계서\_x0000__x0000_Ā_x0000__x0005__x0000_翸_x0000_"/>
      <sheetName val="[수목일위.XLS][수목일위.XLS]el______455"/>
      <sheetName val="[수목일위.XLS][수목일위.XLS]el______456"/>
      <sheetName val="[수목일위.XLS][수목일위.XLS]el______451"/>
      <sheetName val="[수목일위.XLS][수목일위.XLS]el______452"/>
      <sheetName val="[수목일위.XLS][수목일위.XLS]el______453"/>
      <sheetName val="[수목일위.XLS][수목일위.XLS]el______454"/>
      <sheetName val="[수목일위.XLS][수목일위.XLS]el______459"/>
      <sheetName val="[수목일위.XLS][수목일위.XLS]el______460"/>
      <sheetName val="[수목일위.XLS][수목일위.XLS]el______457"/>
      <sheetName val="[수목일위.XLS][수목일위.XLS]el______458"/>
      <sheetName val="[수목일위.XLS][수목일위.XLS]el______461"/>
      <sheetName val="[수목일위.XLS][수목일위.XLS]el______462"/>
      <sheetName val="[수목일위.XLS][수목일위.XLS]el______467"/>
      <sheetName val="[수목일위.XLS][수목일위.XLS]el______468"/>
      <sheetName val="[수목일위.XLS][수목일위.XLS]el______463"/>
      <sheetName val="[수목일위.XLS][수목일위.XLS]el______464"/>
      <sheetName val="[수목일위.XLS][수목일위.XLS]el______465"/>
      <sheetName val="[수목일위.XLS][수목일위.XLS]el______466"/>
      <sheetName val="[수목일위.XLS][수목일위.XLS]el______475"/>
      <sheetName val="[수목일위.XLS][수목일위.XLS]el______476"/>
      <sheetName val="[수목일위.XLS][수목일위.XLS]el______471"/>
      <sheetName val="[수목일위.XLS][수목일위.XLS]el______472"/>
      <sheetName val="[수목일위.XLS][수목일위.XLS]el______469"/>
      <sheetName val="[수목일위.XLS][수목일위.XLS]el______470"/>
      <sheetName val="[수목일위.XLS][수목일위.XLS]el______479"/>
      <sheetName val="[수목일위.XLS][수목일위.XLS]el______480"/>
      <sheetName val="[수목일위.XLS][수목일위.XLS]el______473"/>
      <sheetName val="[수목일위.XLS][수목일위.XLS]el______474"/>
      <sheetName val="[수목일위.XLS][수목일위.XLS]el______481"/>
      <sheetName val="[수목일위.XLS][수목일위.XLS]el______482"/>
      <sheetName val="[수목일위.XLS][수목일위.XLS]el______477"/>
      <sheetName val="[수목일위.XLS][수목일위.XLS]el______478"/>
      <sheetName val="[수목일위.XLS][수목일위.XLS]el______487"/>
      <sheetName val="[수목일위.XLS][수목일위.XLS]el______488"/>
      <sheetName val="[수목일위.XLS][수목일위.XLS]el______497"/>
      <sheetName val="[수목일위.XLS][수목일위.XLS]el______498"/>
      <sheetName val="[수목일위.XLS][수목일위.XLS]el______483"/>
      <sheetName val="[수목일위.XLS][수목일위.XLS]el______484"/>
      <sheetName val="[수목일위.XLS][수목일위.XLS]el______485"/>
      <sheetName val="[수목일위.XLS][수목일위.XLS]el______486"/>
      <sheetName val="[수목일위.XLS][수목일위.XLS]el______489"/>
      <sheetName val="[수목일위.XLS][수목일위.XLS]el______490"/>
      <sheetName val="[수목일위.XLS][수목일위.XLS]el______491"/>
      <sheetName val="[수목일위.XLS][수목일위.XLS]el______492"/>
      <sheetName val="[수목일위.XLS][수목일위.XLS]el______493"/>
      <sheetName val="[수목일위.XLS][수목일위.XLS]el______494"/>
      <sheetName val="[수목일위.XLS][수목일위.XLS]el______495"/>
      <sheetName val="[수목일위.XLS][수목일위.XLS]el______496"/>
      <sheetName val="[수목일위.XLS][수목일위.XLS]el______503"/>
      <sheetName val="[수목일위.XLS][수목일위.XLS]el______504"/>
      <sheetName val="[수목일위.XLS][수목일위.XLS]el______501"/>
      <sheetName val="[수목일위.XLS][수목일위.XLS]el______502"/>
      <sheetName val="[수목일위.XLS][수목일위.XLS]el______499"/>
      <sheetName val="[수목일위.XLS][수목일위.XLS]el______500"/>
      <sheetName val="[수목일위.XLS][수목일위.XLS]el______507"/>
      <sheetName val="[수목일위.XLS][수목일위.XLS]el______508"/>
      <sheetName val="[수목일위.XLS][수목일위.XLS]el______505"/>
      <sheetName val="[수목일위.XLS][수목일위.XLS]el______506"/>
      <sheetName val="[수목일위.XLS][수목일위.XLS]el______509"/>
      <sheetName val="[수목일위.XLS][수목일위.XLS]el______510"/>
      <sheetName val="[수목일위.XLS][수목일위.XLS]el______511"/>
      <sheetName val="[수목일위.XLS][수목일위.XLS]el______512"/>
      <sheetName val="[수목일위.XLS][수목일위.XLS]el______513"/>
      <sheetName val="[수목일위.XLS][수목일위.XLS]el______514"/>
      <sheetName val="엔지니어링요율"/>
      <sheetName val="12.보오링"/>
      <sheetName val="18.공내수압탄성자연"/>
      <sheetName val="총 괄 표"/>
      <sheetName val="[수목일위.XLS][수목일위.XLS]el__계서_수_24"/>
      <sheetName val="[수목일위.XLS][수목일위.XLS]el__계서_수_25"/>
      <sheetName val="미드수량"/>
      <sheetName val="수량산출서(원본)"/>
      <sheetName val="산근/"/>
      <sheetName val="산근_xdc00_"/>
      <sheetName val="계측_x0000_ﴂ㣣"/>
      <sheetName val="[수목일위.XLS]el\설계서\수목鄂㊾꡺_x001b__x0000_"/>
      <sheetName val="[수목일위.XLS]el\설계서\수_x0000__x0000__x0000__x0001_Ԁ_x0000_ﰀ"/>
      <sheetName val="계장_품셈표"/>
      <sheetName val="Sheet4[수목일위_XLS]가드레일산근"/>
      <sheetName val="빌딩_안내"/>
      <sheetName val="실행내역(10_13)"/>
      <sheetName val="02.25"/>
      <sheetName val="날개벽(시헾⽂_x0005__x0000_"/>
      <sheetName val="날개벽(시蕘o헾⿡"/>
      <sheetName val="4.전력_x0000__x0000_鼨ᆉ"/>
      <sheetName val="견적을지"/>
      <sheetName val="대림경상68억"/>
      <sheetName val="갑"/>
      <sheetName val="건축전기약전.소방"/>
      <sheetName val="취합표"/>
      <sheetName val="장비투_x0000__x0000_쀀"/>
      <sheetName val="견䗽睦"/>
      <sheetName val="95년기준조정"/>
      <sheetName val="el\설계서\수목일위_XLS]데이타2"/>
      <sheetName val="1공구_단가_(정원)2"/>
      <sheetName val="1공구_단가_(산광)2"/>
      <sheetName val="1공구_단가_(용호)2"/>
      <sheetName val="간지_(2)2"/>
      <sheetName val="2공구_단가(인성)2"/>
      <sheetName val="8_설치품셈"/>
      <sheetName val="사업비변경내역(96_9단가)"/>
      <sheetName val="본실행"/>
      <sheetName val="24_보증금"/>
      <sheetName val="1~9_하중계산"/>
      <sheetName val="실행내역서_"/>
      <sheetName val="내역서_제출"/>
      <sheetName val="A_LINE"/>
      <sheetName val="Sheet4[수목일위_XLS]가드레일산근耀[수목일"/>
      <sheetName val="4_설계예산내역서"/>
      <sheetName val="6_관급자재조서"/>
      <sheetName val="3_예정공정표"/>
      <sheetName val="7_청제공기계기구조서"/>
      <sheetName val="el_설계서_수목일위_XLS"/>
      <sheetName val="공사비_증감_내역서"/>
      <sheetName val="원가계산서"/>
      <sheetName val="Site_Expenses"/>
      <sheetName val="1-4-㳀ҙ"/>
      <sheetName val="소방_하_내역"/>
      <sheetName val="24_보증금(전신전화가입권)"/>
      <sheetName val="6_송금의뢰내역서"/>
      <sheetName val="토__공"/>
      <sheetName val="세골재__T2_변경_현황"/>
      <sheetName val="건설剸"/>
      <sheetName val="5__현장관리비(new)_"/>
      <sheetName val="품셈_"/>
      <sheetName val="우측날개"/>
      <sheetName val="1_취수장"/>
      <sheetName val="자재_집"/>
      <sheetName val="3_고용보험료산출근거"/>
      <sheetName val="4_고용보험"/>
      <sheetName val="[수목일위.XLS]el\설계서\수목일위_XLS]데이타2"/>
      <sheetName val="단가(긴급전화Ⰰ"/>
      <sheetName val="단가(긴급전화Ԁ"/>
      <sheetName val="단가(긴급전화ԯ"/>
      <sheetName val="단가(긴급전화ׇ"/>
      <sheetName val="단가(긴급전화蠀"/>
      <sheetName val="[수목일위.XLS]산근/"/>
      <sheetName val="[수목일위.XLS][수목일위.XLS]el__계서_수_44"/>
      <sheetName val="[수목일위.XLS][수목일위.XLS]el__계서_수_45"/>
      <sheetName val="[수목일위.XLS][수목일위.XLS]el__계서_수_50"/>
      <sheetName val="[수목일위.XLS][수목일위.XLS]el__계서_수_51"/>
      <sheetName val="[수목일위.XLS][수목일위.XLS]el__계서_수_32"/>
      <sheetName val="[수목일위.XLS][수목일위.XLS]el__계서_수_33"/>
      <sheetName val="[수목일위.XLS][수목일위.XLS]el__계서_수_28"/>
      <sheetName val="[수목일위.XLS][수목일위.XLS]el__계서_수_29"/>
      <sheetName val="[수목일위.XLS][수목일위.XLS]el__계서_수_26"/>
      <sheetName val="[수목일위.XLS][수목일위.XLS]el__계서_수_27"/>
      <sheetName val="[수목일위.XLS][수목일위.XLS]el__계서_수_30"/>
      <sheetName val="[수목일위.XLS][수목일위.XLS]el__계서_수_31"/>
      <sheetName val="[수목일위.XLS][수목일위.XLS]el__계서_수_40"/>
      <sheetName val="[수목일위.XLS][수목일위.XLS]el__계서_수_41"/>
      <sheetName val="[수목일위.XLS][수목일위.XLS]el__계서_수_34"/>
      <sheetName val="[수목일위.XLS][수목일위.XLS]el__계서_수_35"/>
      <sheetName val="[수목일위.XLS][수목일위.XLS]el__계서_수_36"/>
      <sheetName val="[수목일위.XLS][수목일위.XLS]el__계서_수_37"/>
      <sheetName val="[수목일위.XLS][수목일위.XLS]el__계서_수_38"/>
      <sheetName val="[수목일위.XLS][수목일위.XLS]el__계서_수_39"/>
      <sheetName val="[수목일위.XLS][수목일위.XLS]el__계서_수_42"/>
      <sheetName val="[수목일위.XLS][수목일위.XLS]el__계서_수_43"/>
      <sheetName val="[수목일위.XLS][수목일위.XLS]el__계서_수_46"/>
      <sheetName val="[수목일위.XLS][수목일위.XLS]el__계서_수_47"/>
      <sheetName val="[수목일위.XLS][수목일위.XLS]el__계서_수_48"/>
      <sheetName val="[수목일위.XLS][수목일위.XLS]el__계서_수_49"/>
      <sheetName val="[수목일위.XLS][수목일위.XLS]el__계서_수_52"/>
      <sheetName val="[수목일위.XLS][수목일위.XLS]el__계서_수_53"/>
      <sheetName val="[수목일위.XLS][수목일위.XLS]el__계서_수_54"/>
      <sheetName val="[수목일위.XLS][수목일위.XLS]el__계서_수_55"/>
      <sheetName val="[수목일위.XLS]el\설계서刀_x0010__x0000__x0000__x0000__x0000__x0000__x0001_Ԁ"/>
      <sheetName val="[수목일위.XLS][수목일위.XLS]el______목_4"/>
      <sheetName val="[수목일위.XLS][수목일위.XLS]el______목_5"/>
      <sheetName val="[수목일위.XLS][수목일위.XLS]el__계서_수_56"/>
      <sheetName val="[수목일위.XLS][수목일위.XLS]el__계서_수_57"/>
      <sheetName val="[수목일위.XLS][수목일위.XLS]el__계서_수_58"/>
      <sheetName val="[수목일위.XLS][수목일위.XLS]el__계서_수_59"/>
      <sheetName val="[수목일위.XLS][수목일위.XLS]el______515"/>
      <sheetName val="[수목일위.XLS][수목일위.XLS]el______516"/>
      <sheetName val="[수목일위.XLS][수목일위.XLS]el______517"/>
      <sheetName val="[수목일위.XLS][수목일위.XLS]el______518"/>
      <sheetName val="[수목일위.XLS][수목일위.XLS]el______519"/>
      <sheetName val="[수목일위.XLS][수목일위.XLS]el______520"/>
      <sheetName val="[수목일위.XLS][수목일위.XLS]el______521"/>
      <sheetName val="[수목일위.XLS][수목일위.XLS]el______522"/>
      <sheetName val="[수목일위.XLS][수목일위.XLS]el______525"/>
      <sheetName val="[수목일위.XLS][수목일위.XLS]el______526"/>
      <sheetName val="[수목일위.XLS][수목일위.XLS]el______523"/>
      <sheetName val="[수목일위.XLS][수목일위.XLS]el______524"/>
      <sheetName val="[수목일위.XLS][수목일위.XLS]el______527"/>
      <sheetName val="[수목일위.XLS][수목일위.XLS]el______528"/>
      <sheetName val="[수목일위.XLS][수목일위.XLS]el______529"/>
      <sheetName val="[수목일위.XLS][수목일위.XLS]el______530"/>
      <sheetName val="[수목일위.XLS][수목일위.XLS]el______531"/>
      <sheetName val="[수목일위.XLS][수목일위.XLS]el______532"/>
      <sheetName val="[수목일위.XLS]el\설계서 鶉_x0000_꣏⠟艢#"/>
      <sheetName val="[수목일위.XLS][수목일위.XLS]el______533"/>
      <sheetName val="[수목일위.XLS][수목일위.XLS]el______534"/>
      <sheetName val="[수목일위.XLS][수목일위.XLS]el______537"/>
      <sheetName val="[수목일위.XLS][수목일위.XLS]el______538"/>
      <sheetName val="[수목일위.XLS][수목일위.XLS]el______535"/>
      <sheetName val="[수목일위.XLS][수목일위.XLS]el______536"/>
      <sheetName val="el\설계서\수목일위_XLS]_x0000__x0000__x0005_"/>
      <sheetName val="[수목일위.XLS][수목일위.XLS]el_설계____32"/>
      <sheetName val="[수목일위.XLS][수목일위.XLS]el_설계____33"/>
      <sheetName val="[수목일위.XLS][수목일위.XLS]el_설계____30"/>
      <sheetName val="[수목일위.XLS][수목일위.XLS]el_설계____31"/>
      <sheetName val="[수목일위.XLS][수목일위.XLS]el_설계____34"/>
      <sheetName val="[수목일위.XLS][수목일위.XLS]el_설계____35"/>
      <sheetName val="[수목일위.XLS][수목일위.XLS]el_설계____38"/>
      <sheetName val="[수목일위.XLS][수목일위.XLS]el_설계____39"/>
      <sheetName val="[수목일위.XLS][수목일위.XLS]el_설계____36"/>
      <sheetName val="[수목일위.XLS][수목일위.XLS]el_설계____37"/>
      <sheetName val="[수목일위.XLS][수목일위.XLS]el_설계____42"/>
      <sheetName val="[수목일위.XLS][수목일위.XLS]el_설계____43"/>
      <sheetName val="[수목일위.XLS][수목일위.XLS]el_설계____40"/>
      <sheetName val="[수목일위.XLS][수목일위.XLS]el_설계____41"/>
      <sheetName val="[수목일위.XLS][수목일위.XLS]el_설계____44"/>
      <sheetName val="[수목일위.XLS][수목일위.XLS]el_설계____45"/>
      <sheetName val="[수목일위.XLS]el\설계서렀ꬕ_x000e__x0000__x0000__x0000_ﰀ꽙؀"/>
      <sheetName val="[수목일위.XLS][수목일위.XLS]el______539"/>
      <sheetName val="[수목일위.XLS][수목일위.XLS]el______540"/>
      <sheetName val="el\설계서\수목일위_XLS]㾼O"/>
      <sheetName val="[수목일위.XLS]el\설계서\수_x0000__x0000__x0000__x0000__x0000__x0000_Ā"/>
      <sheetName val="[수목일위.XLS]el\설계_x0000__x0000_ᰀ_x0002_　ᄭᲛ_x0002__x0000_⸁"/>
      <sheetName val="조경썿鴅"/>
      <sheetName val="산쌺攅"/>
      <sheetName val="산:_x0000_"/>
      <sheetName val="약품裂Ǚ"/>
      <sheetName val="내역서1999._x0005__x0000_"/>
      <sheetName val="도급예산내역서총ࠁ⸵"/>
      <sheetName val="도급예산내역서총尀䘳"/>
      <sheetName val="5_시방서(일반_x0000__x0000_䫰_x0000_"/>
      <sheetName val="회사기본_x0000__x0000_"/>
      <sheetName val="공사비︀⏕"/>
      <sheetName val="[수목일위.XLS]el\설계서\수목일_x0000__x0000__x0000__x0001_Ԁ"/>
      <sheetName val="거래처관리"/>
      <sheetName val="[수목일위.XLS]el\설계서㴃㲼 ﹮#_x0000__x0000__x0000_刀"/>
      <sheetName val="[수목일위.XLS][수목일위.XLS]el______543"/>
      <sheetName val="[수목일위.XLS][수목일위.XLS]el______544"/>
      <sheetName val="[수목일위.XLS][수목일위.XLS]el______541"/>
      <sheetName val="[수목일위.XLS][수목일위.XLS]el______542"/>
      <sheetName val="[수목일위.XLS]el\설계刀_x0010__x0000__x0000__x0000__x0000__x0000__x0001_Ԁ_x0000_"/>
      <sheetName val="[수목일위.XLS][수목일위.XLS_x0000_]el_______2"/>
      <sheetName val="[수목일위.XLS][수목일위.XLS_x0000_]el_______3"/>
      <sheetName val="내역서적용수량"/>
      <sheetName val="별첨-기계경비 산출목록"/>
      <sheetName val="★도급내԰_x0000__x0000__x0000_Ȁ_x0000_"/>
      <sheetName val="[수목일위.XLS][수목일위.XLS_x0000_]el\설계서\수목일"/>
      <sheetName val="램橂"/>
      <sheetName val="협쌂紅/"/>
      <sheetName val="개비온집저"/>
      <sheetName val="단가(헾】_x0005_"/>
      <sheetName val="단가(竈_x0013_笌"/>
      <sheetName val="단가(헾⾑_x0005_"/>
      <sheetName val="단가(鬘_x001d_헾"/>
      <sheetName val="상호참고저ᚙ"/>
      <sheetName val="단가(肘%헾"/>
      <sheetName val="단가(芈+苌"/>
      <sheetName val="상호참고︀嗕"/>
      <sheetName val="2012노임단가"/>
      <sheetName val="[수목일위.XLS]el\설계서\수䴂멎က6_x0000__x0000_"/>
      <sheetName val="교각 P3"/>
      <sheetName val="슬래브(PF)(하류)"/>
      <sheetName val="[수목일위.XLS][수목일위.XLS]el______547"/>
      <sheetName val="[수목일위.XLS][수목일위.XLS]el______548"/>
      <sheetName val="[수목일위.XLS][수목일위.XLS]el______545"/>
      <sheetName val="[수목일위.XLS][수목일위.XLS]el______546"/>
      <sheetName val="[수목일위.XLS][수목일위.XLS]el______549"/>
      <sheetName val="[수목일위.XLS][수목일위.XLS]el______550"/>
      <sheetName val="입찰碷"/>
      <sheetName val="입찰炷"/>
    </sheetNames>
    <sheetDataSet>
      <sheetData sheetId="0" refreshError="1"/>
      <sheetData sheetId="1" refreshError="1"/>
      <sheetData sheetId="2" refreshError="1"/>
      <sheetData sheetId="3" refreshError="1"/>
      <sheetData sheetId="4" refreshError="1"/>
      <sheetData sheetId="5" refreshError="1">
        <row r="2">
          <cell r="E2">
            <v>23200</v>
          </cell>
        </row>
        <row r="46">
          <cell r="E46">
            <v>16300</v>
          </cell>
        </row>
        <row r="99">
          <cell r="E99">
            <v>35900</v>
          </cell>
        </row>
        <row r="104">
          <cell r="E104">
            <v>114000</v>
          </cell>
        </row>
      </sheetData>
      <sheetData sheetId="6">
        <row r="2">
          <cell r="E2">
            <v>23200</v>
          </cell>
        </row>
      </sheetData>
      <sheetData sheetId="7">
        <row r="2">
          <cell r="E2">
            <v>23200</v>
          </cell>
        </row>
      </sheetData>
      <sheetData sheetId="8">
        <row r="2">
          <cell r="E2">
            <v>23200</v>
          </cell>
        </row>
      </sheetData>
      <sheetData sheetId="9" refreshError="1"/>
      <sheetData sheetId="10">
        <row r="2">
          <cell r="E2">
            <v>23200</v>
          </cell>
        </row>
      </sheetData>
      <sheetData sheetId="11">
        <row r="2">
          <cell r="E2">
            <v>23200</v>
          </cell>
        </row>
      </sheetData>
      <sheetData sheetId="12">
        <row r="2">
          <cell r="E2">
            <v>23200</v>
          </cell>
        </row>
      </sheetData>
      <sheetData sheetId="13">
        <row r="2">
          <cell r="E2">
            <v>23200</v>
          </cell>
        </row>
      </sheetData>
      <sheetData sheetId="14">
        <row r="2">
          <cell r="E2">
            <v>23200</v>
          </cell>
        </row>
      </sheetData>
      <sheetData sheetId="15">
        <row r="2">
          <cell r="E2">
            <v>23200</v>
          </cell>
        </row>
      </sheetData>
      <sheetData sheetId="16">
        <row r="2">
          <cell r="E2">
            <v>23200</v>
          </cell>
        </row>
      </sheetData>
      <sheetData sheetId="17">
        <row r="2">
          <cell r="E2">
            <v>23200</v>
          </cell>
        </row>
      </sheetData>
      <sheetData sheetId="18">
        <row r="2">
          <cell r="E2">
            <v>23200</v>
          </cell>
        </row>
      </sheetData>
      <sheetData sheetId="19" refreshError="1"/>
      <sheetData sheetId="20" refreshError="1"/>
      <sheetData sheetId="21">
        <row r="2">
          <cell r="E2">
            <v>23200</v>
          </cell>
        </row>
      </sheetData>
      <sheetData sheetId="22">
        <row r="2">
          <cell r="E2">
            <v>23200</v>
          </cell>
        </row>
      </sheetData>
      <sheetData sheetId="23">
        <row r="2">
          <cell r="E2">
            <v>23200</v>
          </cell>
        </row>
      </sheetData>
      <sheetData sheetId="24">
        <row r="2">
          <cell r="E2">
            <v>23200</v>
          </cell>
        </row>
      </sheetData>
      <sheetData sheetId="25">
        <row r="2">
          <cell r="E2">
            <v>23200</v>
          </cell>
        </row>
      </sheetData>
      <sheetData sheetId="26">
        <row r="2">
          <cell r="E2">
            <v>23200</v>
          </cell>
        </row>
      </sheetData>
      <sheetData sheetId="27">
        <row r="2">
          <cell r="E2">
            <v>23200</v>
          </cell>
        </row>
      </sheetData>
      <sheetData sheetId="28">
        <row r="2">
          <cell r="E2">
            <v>23200</v>
          </cell>
        </row>
      </sheetData>
      <sheetData sheetId="29">
        <row r="2">
          <cell r="E2">
            <v>23200</v>
          </cell>
        </row>
      </sheetData>
      <sheetData sheetId="30">
        <row r="2">
          <cell r="E2">
            <v>23200</v>
          </cell>
        </row>
      </sheetData>
      <sheetData sheetId="31">
        <row r="2">
          <cell r="E2">
            <v>23200</v>
          </cell>
        </row>
      </sheetData>
      <sheetData sheetId="32">
        <row r="2">
          <cell r="E2">
            <v>23200</v>
          </cell>
        </row>
      </sheetData>
      <sheetData sheetId="33">
        <row r="2">
          <cell r="E2">
            <v>23200</v>
          </cell>
        </row>
      </sheetData>
      <sheetData sheetId="34">
        <row r="2">
          <cell r="E2">
            <v>23200</v>
          </cell>
        </row>
      </sheetData>
      <sheetData sheetId="35">
        <row r="2">
          <cell r="E2">
            <v>23200</v>
          </cell>
        </row>
      </sheetData>
      <sheetData sheetId="36">
        <row r="2">
          <cell r="E2">
            <v>23200</v>
          </cell>
        </row>
      </sheetData>
      <sheetData sheetId="37">
        <row r="2">
          <cell r="E2">
            <v>23200</v>
          </cell>
        </row>
      </sheetData>
      <sheetData sheetId="38" refreshError="1"/>
      <sheetData sheetId="39" refreshError="1"/>
      <sheetData sheetId="40" refreshError="1"/>
      <sheetData sheetId="41" refreshError="1"/>
      <sheetData sheetId="42">
        <row r="2">
          <cell r="E2">
            <v>23200</v>
          </cell>
        </row>
      </sheetData>
      <sheetData sheetId="43" refreshError="1"/>
      <sheetData sheetId="44">
        <row r="2">
          <cell r="E2">
            <v>23200</v>
          </cell>
        </row>
      </sheetData>
      <sheetData sheetId="45">
        <row r="2">
          <cell r="E2">
            <v>23200</v>
          </cell>
        </row>
      </sheetData>
      <sheetData sheetId="46">
        <row r="2">
          <cell r="E2">
            <v>23200</v>
          </cell>
        </row>
      </sheetData>
      <sheetData sheetId="47">
        <row r="2">
          <cell r="E2">
            <v>23200</v>
          </cell>
        </row>
      </sheetData>
      <sheetData sheetId="48">
        <row r="2">
          <cell r="E2">
            <v>23200</v>
          </cell>
        </row>
      </sheetData>
      <sheetData sheetId="49">
        <row r="2">
          <cell r="E2">
            <v>23200</v>
          </cell>
        </row>
      </sheetData>
      <sheetData sheetId="50">
        <row r="2">
          <cell r="E2">
            <v>23200</v>
          </cell>
        </row>
      </sheetData>
      <sheetData sheetId="51">
        <row r="2">
          <cell r="E2">
            <v>23200</v>
          </cell>
        </row>
      </sheetData>
      <sheetData sheetId="52">
        <row r="2">
          <cell r="E2">
            <v>23200</v>
          </cell>
        </row>
      </sheetData>
      <sheetData sheetId="53">
        <row r="2">
          <cell r="E2">
            <v>23200</v>
          </cell>
        </row>
      </sheetData>
      <sheetData sheetId="54">
        <row r="2">
          <cell r="E2">
            <v>23200</v>
          </cell>
        </row>
      </sheetData>
      <sheetData sheetId="55">
        <row r="2">
          <cell r="E2">
            <v>23200</v>
          </cell>
        </row>
      </sheetData>
      <sheetData sheetId="56" refreshError="1"/>
      <sheetData sheetId="57">
        <row r="5">
          <cell r="B5" t="str">
            <v>백-호</v>
          </cell>
        </row>
      </sheetData>
      <sheetData sheetId="58">
        <row r="2">
          <cell r="E2">
            <v>23200</v>
          </cell>
        </row>
      </sheetData>
      <sheetData sheetId="59">
        <row r="2">
          <cell r="E2">
            <v>23200</v>
          </cell>
        </row>
      </sheetData>
      <sheetData sheetId="60">
        <row r="2">
          <cell r="E2">
            <v>23200</v>
          </cell>
        </row>
      </sheetData>
      <sheetData sheetId="61">
        <row r="2">
          <cell r="E2">
            <v>23200</v>
          </cell>
        </row>
      </sheetData>
      <sheetData sheetId="62">
        <row r="2">
          <cell r="E2">
            <v>23200</v>
          </cell>
        </row>
      </sheetData>
      <sheetData sheetId="63">
        <row r="2">
          <cell r="E2">
            <v>23200</v>
          </cell>
        </row>
      </sheetData>
      <sheetData sheetId="64">
        <row r="2">
          <cell r="E2">
            <v>23200</v>
          </cell>
        </row>
      </sheetData>
      <sheetData sheetId="65">
        <row r="2">
          <cell r="E2">
            <v>23200</v>
          </cell>
        </row>
      </sheetData>
      <sheetData sheetId="66">
        <row r="2">
          <cell r="E2">
            <v>23200</v>
          </cell>
        </row>
      </sheetData>
      <sheetData sheetId="67">
        <row r="2">
          <cell r="E2">
            <v>23200</v>
          </cell>
        </row>
      </sheetData>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sheetData sheetId="311" refreshError="1"/>
      <sheetData sheetId="312" refreshError="1"/>
      <sheetData sheetId="313" refreshError="1"/>
      <sheetData sheetId="314" refreshError="1"/>
      <sheetData sheetId="315"/>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sheetData sheetId="330" refreshError="1"/>
      <sheetData sheetId="331" refreshError="1"/>
      <sheetData sheetId="332" refreshError="1"/>
      <sheetData sheetId="333"/>
      <sheetData sheetId="334" refreshError="1"/>
      <sheetData sheetId="335"/>
      <sheetData sheetId="336"/>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sheetData sheetId="484" refreshError="1"/>
      <sheetData sheetId="485" refreshError="1"/>
      <sheetData sheetId="486"/>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sheetData sheetId="524" refreshError="1"/>
      <sheetData sheetId="525" refreshError="1"/>
      <sheetData sheetId="526" refreshError="1"/>
      <sheetData sheetId="527"/>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sheetData sheetId="537"/>
      <sheetData sheetId="538"/>
      <sheetData sheetId="539"/>
      <sheetData sheetId="540"/>
      <sheetData sheetId="541"/>
      <sheetData sheetId="542"/>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sheetData sheetId="556"/>
      <sheetData sheetId="557"/>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sheetData sheetId="609"/>
      <sheetData sheetId="610"/>
      <sheetData sheetId="611"/>
      <sheetData sheetId="612"/>
      <sheetData sheetId="613"/>
      <sheetData sheetId="614"/>
      <sheetData sheetId="615"/>
      <sheetData sheetId="616"/>
      <sheetData sheetId="617"/>
      <sheetData sheetId="618"/>
      <sheetData sheetId="619"/>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ow r="5">
          <cell r="B5" t="str">
            <v>백-호</v>
          </cell>
        </row>
      </sheetData>
      <sheetData sheetId="908"/>
      <sheetData sheetId="909"/>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sheetData sheetId="1272" refreshError="1"/>
      <sheetData sheetId="1273" refreshError="1"/>
      <sheetData sheetId="1274" refreshError="1"/>
      <sheetData sheetId="1275" refreshError="1"/>
      <sheetData sheetId="1276"/>
      <sheetData sheetId="1277" refreshError="1"/>
      <sheetData sheetId="1278" refreshError="1"/>
      <sheetData sheetId="1279"/>
      <sheetData sheetId="1280" refreshError="1"/>
      <sheetData sheetId="1281" refreshError="1"/>
      <sheetData sheetId="1282"/>
      <sheetData sheetId="1283" refreshError="1"/>
      <sheetData sheetId="1284"/>
      <sheetData sheetId="1285" refreshError="1"/>
      <sheetData sheetId="1286"/>
      <sheetData sheetId="1287" refreshError="1"/>
      <sheetData sheetId="1288"/>
      <sheetData sheetId="1289" refreshError="1"/>
      <sheetData sheetId="1290"/>
      <sheetData sheetId="1291" refreshError="1"/>
      <sheetData sheetId="1292"/>
      <sheetData sheetId="1293" refreshError="1"/>
      <sheetData sheetId="1294"/>
      <sheetData sheetId="1295" refreshError="1"/>
      <sheetData sheetId="1296"/>
      <sheetData sheetId="1297" refreshError="1"/>
      <sheetData sheetId="1298" refreshError="1"/>
      <sheetData sheetId="1299" refreshError="1"/>
      <sheetData sheetId="1300" refreshError="1"/>
      <sheetData sheetId="1301" refreshError="1"/>
      <sheetData sheetId="1302"/>
      <sheetData sheetId="1303" refreshError="1"/>
      <sheetData sheetId="1304"/>
      <sheetData sheetId="1305" refreshError="1"/>
      <sheetData sheetId="1306" refreshError="1"/>
      <sheetData sheetId="1307" refreshError="1"/>
      <sheetData sheetId="1308"/>
      <sheetData sheetId="1309" refreshError="1"/>
      <sheetData sheetId="1310" refreshError="1"/>
      <sheetData sheetId="1311" refreshError="1"/>
      <sheetData sheetId="1312" refreshError="1"/>
      <sheetData sheetId="1313" refreshError="1"/>
      <sheetData sheetId="1314"/>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sheetData sheetId="1325" refreshError="1"/>
      <sheetData sheetId="1326"/>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sheetData sheetId="1406" refreshError="1"/>
      <sheetData sheetId="1407"/>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sheetData sheetId="1422"/>
      <sheetData sheetId="1423"/>
      <sheetData sheetId="1424"/>
      <sheetData sheetId="1425"/>
      <sheetData sheetId="1426"/>
      <sheetData sheetId="1427"/>
      <sheetData sheetId="1428"/>
      <sheetData sheetId="1429"/>
      <sheetData sheetId="1430"/>
      <sheetData sheetId="1431"/>
      <sheetData sheetId="1432"/>
      <sheetData sheetId="1433"/>
      <sheetData sheetId="1434"/>
      <sheetData sheetId="1435"/>
      <sheetData sheetId="1436"/>
      <sheetData sheetId="1437"/>
      <sheetData sheetId="1438"/>
      <sheetData sheetId="1439"/>
      <sheetData sheetId="1440"/>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sheetData sheetId="1542" refreshError="1"/>
      <sheetData sheetId="1543" refreshError="1"/>
      <sheetData sheetId="1544" refreshError="1"/>
      <sheetData sheetId="1545" refreshError="1"/>
      <sheetData sheetId="1546" refreshError="1"/>
      <sheetData sheetId="1547" refreshError="1"/>
      <sheetData sheetId="1548" refreshError="1"/>
      <sheetData sheetId="1549"/>
      <sheetData sheetId="1550" refreshError="1"/>
      <sheetData sheetId="1551"/>
      <sheetData sheetId="1552" refreshError="1"/>
      <sheetData sheetId="1553" refreshError="1"/>
      <sheetData sheetId="1554"/>
      <sheetData sheetId="1555" refreshError="1"/>
      <sheetData sheetId="1556"/>
      <sheetData sheetId="1557" refreshError="1"/>
      <sheetData sheetId="1558"/>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sheetData sheetId="1685" refreshError="1"/>
      <sheetData sheetId="1686"/>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sheetData sheetId="1702" refreshError="1"/>
      <sheetData sheetId="1703"/>
      <sheetData sheetId="1704" refreshError="1"/>
      <sheetData sheetId="1705"/>
      <sheetData sheetId="1706" refreshError="1"/>
      <sheetData sheetId="1707" refreshError="1"/>
      <sheetData sheetId="1708"/>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sheetData sheetId="1726" refreshError="1"/>
      <sheetData sheetId="1727"/>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sheetData sheetId="1817" refreshError="1"/>
      <sheetData sheetId="1818"/>
      <sheetData sheetId="1819" refreshError="1"/>
      <sheetData sheetId="1820" refreshError="1"/>
      <sheetData sheetId="1821" refreshError="1"/>
      <sheetData sheetId="1822" refreshError="1"/>
      <sheetData sheetId="1823" refreshError="1"/>
      <sheetData sheetId="1824"/>
      <sheetData sheetId="1825" refreshError="1"/>
      <sheetData sheetId="1826"/>
      <sheetData sheetId="1827" refreshError="1"/>
      <sheetData sheetId="1828" refreshError="1"/>
      <sheetData sheetId="1829" refreshError="1"/>
      <sheetData sheetId="1830"/>
      <sheetData sheetId="1831" refreshError="1"/>
      <sheetData sheetId="1832"/>
      <sheetData sheetId="1833" refreshError="1"/>
      <sheetData sheetId="1834"/>
      <sheetData sheetId="1835" refreshError="1"/>
      <sheetData sheetId="1836"/>
      <sheetData sheetId="1837" refreshError="1"/>
      <sheetData sheetId="1838"/>
      <sheetData sheetId="1839" refreshError="1"/>
      <sheetData sheetId="1840"/>
      <sheetData sheetId="1841" refreshError="1"/>
      <sheetData sheetId="1842"/>
      <sheetData sheetId="1843" refreshError="1"/>
      <sheetData sheetId="1844"/>
      <sheetData sheetId="1845" refreshError="1"/>
      <sheetData sheetId="1846"/>
      <sheetData sheetId="1847" refreshError="1"/>
      <sheetData sheetId="1848"/>
      <sheetData sheetId="1849" refreshError="1"/>
      <sheetData sheetId="1850"/>
      <sheetData sheetId="1851" refreshError="1"/>
      <sheetData sheetId="1852"/>
      <sheetData sheetId="1853" refreshError="1"/>
      <sheetData sheetId="1854"/>
      <sheetData sheetId="1855" refreshError="1"/>
      <sheetData sheetId="1856"/>
      <sheetData sheetId="1857" refreshError="1"/>
      <sheetData sheetId="1858"/>
      <sheetData sheetId="1859" refreshError="1"/>
      <sheetData sheetId="1860"/>
      <sheetData sheetId="1861" refreshError="1"/>
      <sheetData sheetId="1862"/>
      <sheetData sheetId="1863" refreshError="1"/>
      <sheetData sheetId="1864"/>
      <sheetData sheetId="1865" refreshError="1"/>
      <sheetData sheetId="1866"/>
      <sheetData sheetId="1867" refreshError="1"/>
      <sheetData sheetId="1868" refreshError="1"/>
      <sheetData sheetId="1869" refreshError="1"/>
      <sheetData sheetId="1870"/>
      <sheetData sheetId="1871" refreshError="1"/>
      <sheetData sheetId="1872"/>
      <sheetData sheetId="1873" refreshError="1"/>
      <sheetData sheetId="1874"/>
      <sheetData sheetId="1875" refreshError="1"/>
      <sheetData sheetId="1876"/>
      <sheetData sheetId="1877" refreshError="1"/>
      <sheetData sheetId="1878"/>
      <sheetData sheetId="1879" refreshError="1"/>
      <sheetData sheetId="1880"/>
      <sheetData sheetId="1881" refreshError="1"/>
      <sheetData sheetId="1882"/>
      <sheetData sheetId="1883" refreshError="1"/>
      <sheetData sheetId="1884"/>
      <sheetData sheetId="1885" refreshError="1"/>
      <sheetData sheetId="1886"/>
      <sheetData sheetId="1887" refreshError="1"/>
      <sheetData sheetId="1888"/>
      <sheetData sheetId="1889" refreshError="1"/>
      <sheetData sheetId="1890"/>
      <sheetData sheetId="1891" refreshError="1"/>
      <sheetData sheetId="1892"/>
      <sheetData sheetId="1893" refreshError="1"/>
      <sheetData sheetId="1894"/>
      <sheetData sheetId="1895" refreshError="1"/>
      <sheetData sheetId="1896"/>
      <sheetData sheetId="1897" refreshError="1"/>
      <sheetData sheetId="1898"/>
      <sheetData sheetId="1899" refreshError="1"/>
      <sheetData sheetId="1900" refreshError="1"/>
      <sheetData sheetId="1901" refreshError="1"/>
      <sheetData sheetId="1902" refreshError="1"/>
      <sheetData sheetId="1903" refreshError="1"/>
      <sheetData sheetId="1904" refreshError="1"/>
      <sheetData sheetId="1905"/>
      <sheetData sheetId="1906" refreshError="1"/>
      <sheetData sheetId="1907"/>
      <sheetData sheetId="1908" refreshError="1"/>
      <sheetData sheetId="1909"/>
      <sheetData sheetId="1910" refreshError="1"/>
      <sheetData sheetId="1911"/>
      <sheetData sheetId="1912" refreshError="1"/>
      <sheetData sheetId="1913"/>
      <sheetData sheetId="1914" refreshError="1"/>
      <sheetData sheetId="1915"/>
      <sheetData sheetId="1916" refreshError="1"/>
      <sheetData sheetId="1917"/>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sheetData sheetId="2022" refreshError="1"/>
      <sheetData sheetId="2023" refreshError="1"/>
      <sheetData sheetId="2024" refreshError="1"/>
      <sheetData sheetId="2025" refreshError="1"/>
      <sheetData sheetId="2026"/>
      <sheetData sheetId="2027" refreshError="1"/>
      <sheetData sheetId="2028"/>
      <sheetData sheetId="2029" refreshError="1"/>
      <sheetData sheetId="2030"/>
      <sheetData sheetId="2031" refreshError="1"/>
      <sheetData sheetId="2032"/>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sheetData sheetId="2053" refreshError="1"/>
      <sheetData sheetId="2054"/>
      <sheetData sheetId="2055">
        <row r="5">
          <cell r="B5" t="str">
            <v>백-호</v>
          </cell>
        </row>
      </sheetData>
      <sheetData sheetId="2056"/>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sheetData sheetId="2081" refreshError="1"/>
      <sheetData sheetId="2082"/>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sheetData sheetId="2116" refreshError="1"/>
      <sheetData sheetId="2117" refreshError="1"/>
      <sheetData sheetId="2118"/>
      <sheetData sheetId="2119" refreshError="1"/>
      <sheetData sheetId="2120"/>
      <sheetData sheetId="2121" refreshError="1"/>
      <sheetData sheetId="2122"/>
      <sheetData sheetId="2123" refreshError="1"/>
      <sheetData sheetId="2124" refreshError="1"/>
      <sheetData sheetId="2125" refreshError="1"/>
      <sheetData sheetId="2126"/>
      <sheetData sheetId="2127" refreshError="1"/>
      <sheetData sheetId="2128"/>
      <sheetData sheetId="2129" refreshError="1"/>
      <sheetData sheetId="2130" refreshError="1"/>
      <sheetData sheetId="2131"/>
      <sheetData sheetId="2132" refreshError="1"/>
      <sheetData sheetId="2133"/>
      <sheetData sheetId="2134" refreshError="1"/>
      <sheetData sheetId="2135"/>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sheetData sheetId="2206"/>
      <sheetData sheetId="2207"/>
      <sheetData sheetId="2208"/>
      <sheetData sheetId="2209"/>
      <sheetData sheetId="2210"/>
      <sheetData sheetId="221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sheetData sheetId="2459"/>
      <sheetData sheetId="2460"/>
      <sheetData sheetId="2461"/>
      <sheetData sheetId="2462"/>
      <sheetData sheetId="2463"/>
      <sheetData sheetId="2464"/>
      <sheetData sheetId="2465"/>
      <sheetData sheetId="2466"/>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sheetData sheetId="2827" refreshError="1"/>
      <sheetData sheetId="2828"/>
      <sheetData sheetId="2829" refreshError="1"/>
      <sheetData sheetId="2830"/>
      <sheetData sheetId="2831" refreshError="1"/>
      <sheetData sheetId="2832"/>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efreshError="1"/>
      <sheetData sheetId="2853" refreshError="1"/>
      <sheetData sheetId="2854" refreshError="1"/>
      <sheetData sheetId="2855" refreshError="1"/>
      <sheetData sheetId="2856" refreshError="1"/>
      <sheetData sheetId="2857" refreshError="1"/>
      <sheetData sheetId="2858" refreshError="1"/>
      <sheetData sheetId="2859" refreshError="1"/>
      <sheetData sheetId="2860" refreshError="1"/>
      <sheetData sheetId="2861" refreshError="1"/>
      <sheetData sheetId="2862" refreshError="1"/>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refreshError="1"/>
      <sheetData sheetId="2925" refreshError="1"/>
      <sheetData sheetId="2926" refreshError="1"/>
      <sheetData sheetId="2927" refreshError="1"/>
      <sheetData sheetId="2928" refreshError="1"/>
      <sheetData sheetId="2929" refreshError="1"/>
      <sheetData sheetId="2930" refreshError="1"/>
      <sheetData sheetId="2931" refreshError="1"/>
      <sheetData sheetId="2932" refreshError="1"/>
      <sheetData sheetId="2933" refreshError="1"/>
      <sheetData sheetId="2934" refreshError="1"/>
      <sheetData sheetId="2935" refreshError="1"/>
      <sheetData sheetId="2936" refreshError="1"/>
      <sheetData sheetId="2937" refreshError="1"/>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refreshError="1"/>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sheetData sheetId="3128" refreshError="1"/>
      <sheetData sheetId="3129" refreshError="1"/>
      <sheetData sheetId="3130" refreshError="1"/>
      <sheetData sheetId="3131" refreshError="1"/>
      <sheetData sheetId="3132" refreshError="1"/>
      <sheetData sheetId="3133" refreshError="1"/>
      <sheetData sheetId="3134"/>
      <sheetData sheetId="3135" refreshError="1"/>
      <sheetData sheetId="3136"/>
      <sheetData sheetId="3137" refreshError="1"/>
      <sheetData sheetId="3138" refreshError="1"/>
      <sheetData sheetId="3139" refreshError="1"/>
      <sheetData sheetId="3140"/>
      <sheetData sheetId="3141" refreshError="1"/>
      <sheetData sheetId="3142"/>
      <sheetData sheetId="3143" refreshError="1"/>
      <sheetData sheetId="3144" refreshError="1"/>
      <sheetData sheetId="3145" refreshError="1"/>
      <sheetData sheetId="3146" refreshError="1"/>
      <sheetData sheetId="3147" refreshError="1"/>
      <sheetData sheetId="3148" refreshError="1"/>
      <sheetData sheetId="3149"/>
      <sheetData sheetId="3150" refreshError="1"/>
      <sheetData sheetId="3151" refreshError="1"/>
      <sheetData sheetId="3152" refreshError="1"/>
      <sheetData sheetId="3153" refreshError="1"/>
      <sheetData sheetId="3154"/>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ow r="2">
          <cell r="E2">
            <v>23200</v>
          </cell>
        </row>
      </sheetData>
      <sheetData sheetId="3185" refreshError="1"/>
      <sheetData sheetId="3186" refreshError="1"/>
      <sheetData sheetId="3187" refreshError="1"/>
      <sheetData sheetId="3188" refreshError="1"/>
      <sheetData sheetId="3189" refreshError="1"/>
      <sheetData sheetId="3190" refreshError="1"/>
      <sheetData sheetId="319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sheetData sheetId="3288"/>
      <sheetData sheetId="3289" refreshError="1"/>
      <sheetData sheetId="3290"/>
      <sheetData sheetId="3291" refreshError="1"/>
      <sheetData sheetId="3292"/>
      <sheetData sheetId="3293" refreshError="1"/>
      <sheetData sheetId="3294"/>
      <sheetData sheetId="3295" refreshError="1"/>
      <sheetData sheetId="3296"/>
      <sheetData sheetId="3297" refreshError="1"/>
      <sheetData sheetId="3298"/>
      <sheetData sheetId="3299" refreshError="1"/>
      <sheetData sheetId="3300"/>
      <sheetData sheetId="3301" refreshError="1"/>
      <sheetData sheetId="3302" refreshError="1"/>
      <sheetData sheetId="3303" refreshError="1"/>
      <sheetData sheetId="3304"/>
      <sheetData sheetId="3305" refreshError="1"/>
      <sheetData sheetId="3306"/>
      <sheetData sheetId="3307" refreshError="1"/>
      <sheetData sheetId="3308" refreshError="1"/>
      <sheetData sheetId="3309" refreshError="1"/>
      <sheetData sheetId="3310"/>
      <sheetData sheetId="3311" refreshError="1"/>
      <sheetData sheetId="3312"/>
      <sheetData sheetId="3313" refreshError="1"/>
      <sheetData sheetId="3314"/>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sheetData sheetId="3331" refreshError="1"/>
      <sheetData sheetId="3332" refreshError="1"/>
      <sheetData sheetId="3333" refreshError="1"/>
      <sheetData sheetId="3334" refreshError="1"/>
      <sheetData sheetId="3335" refreshError="1"/>
      <sheetData sheetId="3336"/>
      <sheetData sheetId="3337" refreshError="1"/>
      <sheetData sheetId="3338"/>
      <sheetData sheetId="3339" refreshError="1"/>
      <sheetData sheetId="3340"/>
      <sheetData sheetId="3341" refreshError="1"/>
      <sheetData sheetId="3342" refreshError="1"/>
      <sheetData sheetId="3343" refreshError="1"/>
      <sheetData sheetId="3344"/>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ow r="2">
          <cell r="E2">
            <v>23200</v>
          </cell>
        </row>
      </sheetData>
      <sheetData sheetId="3365" refreshError="1"/>
      <sheetData sheetId="3366" refreshError="1"/>
      <sheetData sheetId="3367" refreshError="1"/>
      <sheetData sheetId="3368"/>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refreshError="1"/>
      <sheetData sheetId="3435" refreshError="1"/>
      <sheetData sheetId="3436" refreshError="1"/>
      <sheetData sheetId="3437" refreshError="1"/>
      <sheetData sheetId="3438" refreshError="1"/>
      <sheetData sheetId="3439" refreshError="1"/>
      <sheetData sheetId="3440" refreshError="1"/>
      <sheetData sheetId="3441" refreshError="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sheetData sheetId="3460" refreshError="1"/>
      <sheetData sheetId="3461" refreshError="1"/>
      <sheetData sheetId="3462" refreshError="1"/>
      <sheetData sheetId="3463" refreshError="1"/>
      <sheetData sheetId="3464" refreshError="1"/>
      <sheetData sheetId="3465" refreshError="1"/>
      <sheetData sheetId="3466">
        <row r="46">
          <cell r="E46">
            <v>16300</v>
          </cell>
        </row>
      </sheetData>
      <sheetData sheetId="3467" refreshError="1"/>
      <sheetData sheetId="3468"/>
      <sheetData sheetId="3469"/>
      <sheetData sheetId="3470"/>
      <sheetData sheetId="347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refreshError="1"/>
      <sheetData sheetId="3511" refreshError="1"/>
      <sheetData sheetId="3512" refreshError="1"/>
      <sheetData sheetId="3513" refreshError="1"/>
      <sheetData sheetId="3514" refreshError="1"/>
      <sheetData sheetId="3515" refreshError="1"/>
      <sheetData sheetId="3516" refreshError="1"/>
      <sheetData sheetId="3517" refreshError="1"/>
      <sheetData sheetId="3518" refreshError="1"/>
      <sheetData sheetId="3519" refreshError="1"/>
      <sheetData sheetId="3520" refreshError="1"/>
      <sheetData sheetId="3521" refreshError="1"/>
      <sheetData sheetId="3522" refreshError="1"/>
      <sheetData sheetId="3523" refreshError="1"/>
      <sheetData sheetId="3524" refreshError="1"/>
      <sheetData sheetId="3525" refreshError="1"/>
      <sheetData sheetId="3526" refreshError="1"/>
      <sheetData sheetId="3527" refreshError="1"/>
      <sheetData sheetId="3528"/>
      <sheetData sheetId="3529" refreshError="1"/>
      <sheetData sheetId="3530"/>
      <sheetData sheetId="3531" refreshError="1"/>
      <sheetData sheetId="3532" refreshError="1"/>
      <sheetData sheetId="3533" refreshError="1"/>
      <sheetData sheetId="3534"/>
      <sheetData sheetId="3535" refreshError="1"/>
      <sheetData sheetId="3536"/>
      <sheetData sheetId="3537" refreshError="1"/>
      <sheetData sheetId="3538" refreshError="1"/>
      <sheetData sheetId="3539" refreshError="1"/>
      <sheetData sheetId="3540" refreshError="1"/>
      <sheetData sheetId="3541" refreshError="1"/>
      <sheetData sheetId="3542"/>
      <sheetData sheetId="3543" refreshError="1"/>
      <sheetData sheetId="3544" refreshError="1"/>
      <sheetData sheetId="3545" refreshError="1"/>
      <sheetData sheetId="3546" refreshError="1"/>
      <sheetData sheetId="3547" refreshError="1"/>
      <sheetData sheetId="3548"/>
      <sheetData sheetId="3549" refreshError="1"/>
      <sheetData sheetId="3550"/>
      <sheetData sheetId="3551" refreshError="1"/>
      <sheetData sheetId="3552"/>
      <sheetData sheetId="3553" refreshError="1"/>
      <sheetData sheetId="3554"/>
      <sheetData sheetId="3555" refreshError="1"/>
      <sheetData sheetId="3556"/>
      <sheetData sheetId="3557" refreshError="1"/>
      <sheetData sheetId="3558" refreshError="1"/>
      <sheetData sheetId="3559" refreshError="1"/>
      <sheetData sheetId="3560" refreshError="1"/>
      <sheetData sheetId="3561">
        <row r="2">
          <cell r="E2">
            <v>23200</v>
          </cell>
        </row>
      </sheetData>
      <sheetData sheetId="3562" refreshError="1"/>
      <sheetData sheetId="3563" refreshError="1"/>
      <sheetData sheetId="3564" refreshError="1"/>
      <sheetData sheetId="3565" refreshError="1"/>
      <sheetData sheetId="3566" refreshError="1"/>
      <sheetData sheetId="3567" refreshError="1"/>
      <sheetData sheetId="3568" refreshError="1"/>
      <sheetData sheetId="3569" refreshError="1"/>
      <sheetData sheetId="3570" refreshError="1"/>
      <sheetData sheetId="3571" refreshError="1"/>
      <sheetData sheetId="3572" refreshError="1"/>
      <sheetData sheetId="3573" refreshError="1"/>
      <sheetData sheetId="3574" refreshError="1"/>
      <sheetData sheetId="3575" refreshError="1"/>
      <sheetData sheetId="3576" refreshError="1"/>
      <sheetData sheetId="3577" refreshError="1"/>
      <sheetData sheetId="3578" refreshError="1"/>
      <sheetData sheetId="3579" refreshError="1"/>
      <sheetData sheetId="3580" refreshError="1"/>
      <sheetData sheetId="3581"/>
      <sheetData sheetId="3582" refreshError="1"/>
      <sheetData sheetId="3583" refreshError="1"/>
      <sheetData sheetId="3584"/>
      <sheetData sheetId="3585" refreshError="1"/>
      <sheetData sheetId="3586"/>
      <sheetData sheetId="3587" refreshError="1"/>
      <sheetData sheetId="3588"/>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refreshError="1"/>
      <sheetData sheetId="3600" refreshError="1"/>
      <sheetData sheetId="3601" refreshError="1"/>
      <sheetData sheetId="3602" refreshError="1"/>
      <sheetData sheetId="3603" refreshError="1"/>
      <sheetData sheetId="3604" refreshError="1"/>
      <sheetData sheetId="3605" refreshError="1"/>
      <sheetData sheetId="3606" refreshError="1"/>
      <sheetData sheetId="3607" refreshError="1"/>
      <sheetData sheetId="3608"/>
      <sheetData sheetId="3609" refreshError="1"/>
      <sheetData sheetId="3610" refreshError="1"/>
      <sheetData sheetId="3611" refreshError="1"/>
      <sheetData sheetId="3612" refreshError="1"/>
      <sheetData sheetId="3613" refreshError="1"/>
      <sheetData sheetId="3614" refreshError="1"/>
      <sheetData sheetId="3615" refreshError="1"/>
      <sheetData sheetId="3616" refreshError="1"/>
      <sheetData sheetId="3617" refreshError="1"/>
      <sheetData sheetId="3618" refreshError="1"/>
      <sheetData sheetId="3619" refreshError="1"/>
      <sheetData sheetId="3620" refreshError="1"/>
      <sheetData sheetId="3621" refreshError="1"/>
      <sheetData sheetId="3622" refreshError="1"/>
      <sheetData sheetId="3623" refreshError="1"/>
      <sheetData sheetId="3624" refreshError="1"/>
      <sheetData sheetId="3625" refreshError="1"/>
      <sheetData sheetId="3626"/>
      <sheetData sheetId="3627" refreshError="1"/>
      <sheetData sheetId="3628"/>
      <sheetData sheetId="3629" refreshError="1"/>
      <sheetData sheetId="3630" refreshError="1"/>
      <sheetData sheetId="3631" refreshError="1"/>
      <sheetData sheetId="3632" refreshError="1"/>
      <sheetData sheetId="3633" refreshError="1"/>
      <sheetData sheetId="3634" refreshError="1"/>
      <sheetData sheetId="3635" refreshError="1"/>
      <sheetData sheetId="3636" refreshError="1"/>
      <sheetData sheetId="3637" refreshError="1"/>
      <sheetData sheetId="3638" refreshError="1"/>
      <sheetData sheetId="3639" refreshError="1"/>
      <sheetData sheetId="3640" refreshError="1"/>
      <sheetData sheetId="3641" refreshError="1"/>
      <sheetData sheetId="3642" refreshError="1"/>
      <sheetData sheetId="3643" refreshError="1"/>
      <sheetData sheetId="3644" refreshError="1"/>
      <sheetData sheetId="3645" refreshError="1"/>
      <sheetData sheetId="3646" refreshError="1"/>
      <sheetData sheetId="3647" refreshError="1"/>
      <sheetData sheetId="3648" refreshError="1"/>
      <sheetData sheetId="3649" refreshError="1"/>
      <sheetData sheetId="3650" refreshError="1"/>
      <sheetData sheetId="3651" refreshError="1"/>
      <sheetData sheetId="3652"/>
      <sheetData sheetId="3653" refreshError="1"/>
      <sheetData sheetId="3654"/>
      <sheetData sheetId="3655" refreshError="1"/>
      <sheetData sheetId="3656"/>
      <sheetData sheetId="3657" refreshError="1"/>
      <sheetData sheetId="3658" refreshError="1"/>
      <sheetData sheetId="3659"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총괄표"/>
      <sheetName val="원가계산서"/>
      <sheetName val="설계서용지"/>
      <sheetName val="외과수술산출내역"/>
      <sheetName val="일위대가목록"/>
      <sheetName val="일위대가표"/>
      <sheetName val=" 자재내역"/>
      <sheetName val="자재조서"/>
      <sheetName val="데이타"/>
      <sheetName val="경산"/>
      <sheetName val="내역서적용수량"/>
      <sheetName val="2공구산출내역"/>
      <sheetName val="설계내역서"/>
      <sheetName val="일위대가"/>
      <sheetName val="DATE"/>
      <sheetName val="총괄설계내역서"/>
      <sheetName val="직접재료비 사용내역"/>
      <sheetName val="실행내역서"/>
      <sheetName val="단위수량"/>
      <sheetName val="골막이(야매)"/>
      <sheetName val="06 일위대가목록"/>
      <sheetName val="콘크리트댐수량산출"/>
      <sheetName val="예가평정서표지"/>
      <sheetName val="단가산출"/>
      <sheetName val="공사비"/>
      <sheetName val="단가집계"/>
      <sheetName val="목차"/>
      <sheetName val="기초자료입력"/>
      <sheetName val="단재적표"/>
      <sheetName val="총괄내역"/>
      <sheetName val="내역서"/>
      <sheetName val="원가계산서 "/>
      <sheetName val="산출1"/>
      <sheetName val="08-공사비총괄표"/>
      <sheetName val="17-횡단측량야장"/>
      <sheetName val="동원인원"/>
      <sheetName val="기초일위"/>
      <sheetName val="시설일위"/>
      <sheetName val="조명일위"/>
      <sheetName val="날개벽수량표"/>
      <sheetName val="잡비근거"/>
      <sheetName val="계산서(곡선부)"/>
      <sheetName val="포장재료집계표"/>
      <sheetName val="유림골조"/>
      <sheetName val="Sheet1 (2)"/>
      <sheetName val="TOTAL_BOQ"/>
      <sheetName val="동력부하계산"/>
    </sheetNames>
    <sheetDataSet>
      <sheetData sheetId="0">
        <row r="1">
          <cell r="A1" t="str">
            <v>연 번</v>
          </cell>
        </row>
      </sheetData>
      <sheetData sheetId="1"/>
      <sheetData sheetId="2"/>
      <sheetData sheetId="3" refreshError="1"/>
      <sheetData sheetId="4" refreshError="1">
        <row r="1">
          <cell r="A1" t="str">
            <v>연 번</v>
          </cell>
          <cell r="B1" t="str">
            <v>공  종</v>
          </cell>
          <cell r="C1" t="str">
            <v>규 격</v>
          </cell>
          <cell r="D1" t="str">
            <v>단위</v>
          </cell>
          <cell r="E1" t="str">
            <v>재 료 비</v>
          </cell>
          <cell r="G1" t="str">
            <v>노 무 비</v>
          </cell>
          <cell r="I1" t="str">
            <v>경    비</v>
          </cell>
          <cell r="K1" t="str">
            <v>총    액</v>
          </cell>
          <cell r="M1" t="str">
            <v>비고</v>
          </cell>
        </row>
        <row r="2">
          <cell r="E2" t="str">
            <v>단가</v>
          </cell>
          <cell r="F2" t="str">
            <v>금 액</v>
          </cell>
          <cell r="G2" t="str">
            <v>단가</v>
          </cell>
          <cell r="H2" t="str">
            <v>금 액</v>
          </cell>
          <cell r="I2" t="str">
            <v>단가</v>
          </cell>
          <cell r="J2" t="str">
            <v>금 액</v>
          </cell>
          <cell r="K2" t="str">
            <v>단가</v>
          </cell>
          <cell r="L2" t="str">
            <v>금 액</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증감대비"/>
      <sheetName val="XXXXXX"/>
      <sheetName val="laroux"/>
      <sheetName val="공종단가"/>
      <sheetName val="재료비"/>
      <sheetName val="운반비단가"/>
      <sheetName val="가공송전산출서"/>
      <sheetName val="토목분야산출서"/>
      <sheetName val="직종별노임"/>
      <sheetName val="노임변동률"/>
      <sheetName val="제목"/>
      <sheetName val="일위대가목록"/>
      <sheetName val="경산"/>
      <sheetName val="말뚝물량"/>
      <sheetName val="노임단가"/>
      <sheetName val="기계경비(시간당)"/>
      <sheetName val="램머"/>
      <sheetName val="데이타"/>
      <sheetName val="기초자료입력"/>
      <sheetName val="평가데이터"/>
      <sheetName val="설계내역서"/>
      <sheetName val="일위대가"/>
      <sheetName val="건설산출"/>
      <sheetName val="2-1. 경관조명 내역총괄표"/>
      <sheetName val="별표집계"/>
      <sheetName val="건설기계"/>
      <sheetName val="사급자재"/>
      <sheetName val="실행내역서"/>
      <sheetName val="계수시트"/>
      <sheetName val="원가계산서"/>
      <sheetName val="일위대가표"/>
    </sheetNames>
    <sheetDataSet>
      <sheetData sheetId="0" refreshError="1">
        <row r="1">
          <cell r="A1" t="str">
            <v xml:space="preserve">  ( 총괄분 : 설치 + 제각 )</v>
          </cell>
        </row>
        <row r="2">
          <cell r="A2" t="str">
            <v xml:space="preserve">   구                분</v>
          </cell>
          <cell r="D2" t="str">
            <v>원 예 산</v>
          </cell>
          <cell r="E2" t="str">
            <v>변경예산</v>
          </cell>
          <cell r="F2" t="str">
            <v>증  감</v>
          </cell>
        </row>
        <row r="3">
          <cell r="A3" t="str">
            <v>공</v>
          </cell>
          <cell r="B3" t="str">
            <v xml:space="preserve">  회     사     분</v>
          </cell>
          <cell r="D3">
            <v>129075685</v>
          </cell>
          <cell r="E3">
            <v>129075685</v>
          </cell>
          <cell r="F3">
            <v>0</v>
          </cell>
        </row>
        <row r="4">
          <cell r="A4" t="str">
            <v>사</v>
          </cell>
          <cell r="B4" t="str">
            <v xml:space="preserve">  도     급     분</v>
          </cell>
          <cell r="D4">
            <v>303542220</v>
          </cell>
          <cell r="E4">
            <v>320381868</v>
          </cell>
          <cell r="F4">
            <v>16839648</v>
          </cell>
        </row>
        <row r="5">
          <cell r="A5" t="str">
            <v>비</v>
          </cell>
          <cell r="B5" t="str">
            <v xml:space="preserve">         계</v>
          </cell>
          <cell r="D5">
            <v>432617905</v>
          </cell>
          <cell r="E5">
            <v>449457553</v>
          </cell>
          <cell r="F5">
            <v>16839648</v>
          </cell>
        </row>
        <row r="6">
          <cell r="A6" t="str">
            <v>재</v>
          </cell>
          <cell r="B6" t="str">
            <v xml:space="preserve"> 사  급  재  료  비</v>
          </cell>
          <cell r="D6">
            <v>129075685</v>
          </cell>
          <cell r="E6">
            <v>129075685</v>
          </cell>
          <cell r="F6">
            <v>0</v>
          </cell>
        </row>
        <row r="7">
          <cell r="B7" t="str">
            <v>도</v>
          </cell>
          <cell r="C7" t="str">
            <v>직 접 재 료 비</v>
          </cell>
          <cell r="D7">
            <v>13636220</v>
          </cell>
          <cell r="E7">
            <v>13636220</v>
          </cell>
          <cell r="F7">
            <v>0</v>
          </cell>
        </row>
        <row r="8">
          <cell r="A8" t="str">
            <v>료</v>
          </cell>
          <cell r="B8" t="str">
            <v>급</v>
          </cell>
          <cell r="C8" t="str">
            <v>간 접 재 료 비</v>
          </cell>
          <cell r="D8">
            <v>453233</v>
          </cell>
          <cell r="E8">
            <v>453233</v>
          </cell>
          <cell r="F8">
            <v>0</v>
          </cell>
        </row>
        <row r="9">
          <cell r="B9" t="str">
            <v>재</v>
          </cell>
          <cell r="C9" t="str">
            <v>작 업 부 산 물</v>
          </cell>
          <cell r="D9">
            <v>-12000</v>
          </cell>
          <cell r="E9">
            <v>-12000</v>
          </cell>
          <cell r="F9">
            <v>0</v>
          </cell>
        </row>
        <row r="10">
          <cell r="A10" t="str">
            <v>비</v>
          </cell>
          <cell r="B10" t="str">
            <v>료</v>
          </cell>
          <cell r="C10" t="str">
            <v>계</v>
          </cell>
          <cell r="D10">
            <v>14077453</v>
          </cell>
          <cell r="E10">
            <v>14077453</v>
          </cell>
          <cell r="F10">
            <v>0</v>
          </cell>
        </row>
        <row r="11">
          <cell r="A11" t="str">
            <v>노</v>
          </cell>
          <cell r="B11" t="str">
            <v xml:space="preserve"> 직  접  노  무  비</v>
          </cell>
          <cell r="D11">
            <v>195208255</v>
          </cell>
          <cell r="E11">
            <v>207809168</v>
          </cell>
          <cell r="F11">
            <v>12600913</v>
          </cell>
        </row>
        <row r="12">
          <cell r="A12" t="str">
            <v>무</v>
          </cell>
          <cell r="B12" t="str">
            <v xml:space="preserve"> 간  접  노  무  비</v>
          </cell>
          <cell r="D12">
            <v>27329155</v>
          </cell>
          <cell r="E12">
            <v>29093282</v>
          </cell>
          <cell r="F12">
            <v>1764127</v>
          </cell>
        </row>
        <row r="13">
          <cell r="A13" t="str">
            <v>비</v>
          </cell>
          <cell r="B13" t="str">
            <v xml:space="preserve">         계</v>
          </cell>
          <cell r="D13">
            <v>222537410</v>
          </cell>
          <cell r="E13">
            <v>236902450</v>
          </cell>
          <cell r="F13">
            <v>14365040</v>
          </cell>
        </row>
        <row r="14">
          <cell r="A14" t="str">
            <v xml:space="preserve">    회  사  분  경  비</v>
          </cell>
          <cell r="D14">
            <v>0</v>
          </cell>
          <cell r="E14">
            <v>0</v>
          </cell>
          <cell r="F14">
            <v>0</v>
          </cell>
        </row>
        <row r="15">
          <cell r="B15" t="str">
            <v xml:space="preserve">  기  계    경  비</v>
          </cell>
          <cell r="D15">
            <v>8380223</v>
          </cell>
          <cell r="E15">
            <v>8731134</v>
          </cell>
          <cell r="F15">
            <v>350911</v>
          </cell>
        </row>
        <row r="16">
          <cell r="B16" t="str">
            <v xml:space="preserve">  운     반     비</v>
          </cell>
          <cell r="D16">
            <v>7612330</v>
          </cell>
          <cell r="E16">
            <v>7915712</v>
          </cell>
          <cell r="F16">
            <v>303382</v>
          </cell>
        </row>
        <row r="17">
          <cell r="A17" t="str">
            <v>도</v>
          </cell>
          <cell r="B17" t="str">
            <v xml:space="preserve">  가     설     비</v>
          </cell>
          <cell r="D17">
            <v>417100</v>
          </cell>
          <cell r="E17">
            <v>417100</v>
          </cell>
          <cell r="F17">
            <v>0</v>
          </cell>
        </row>
        <row r="18">
          <cell r="B18" t="str">
            <v xml:space="preserve"> 산  재  보  험  료</v>
          </cell>
          <cell r="D18">
            <v>6231046</v>
          </cell>
          <cell r="E18">
            <v>6633268</v>
          </cell>
          <cell r="F18">
            <v>402222</v>
          </cell>
        </row>
        <row r="19">
          <cell r="A19" t="str">
            <v>급</v>
          </cell>
          <cell r="B19" t="str">
            <v xml:space="preserve"> 안  전  관  리  비</v>
          </cell>
          <cell r="D19">
            <v>3114170</v>
          </cell>
          <cell r="E19">
            <v>3717016</v>
          </cell>
          <cell r="F19">
            <v>602846</v>
          </cell>
        </row>
        <row r="20">
          <cell r="B20" t="str">
            <v xml:space="preserve"> 복  리  후  생  비</v>
          </cell>
          <cell r="D20">
            <v>5671657</v>
          </cell>
          <cell r="E20">
            <v>6015988</v>
          </cell>
          <cell r="F20">
            <v>344331</v>
          </cell>
        </row>
        <row r="21">
          <cell r="A21" t="str">
            <v>경</v>
          </cell>
          <cell r="B21" t="str">
            <v xml:space="preserve"> 소   모   품   비</v>
          </cell>
          <cell r="D21">
            <v>3499533</v>
          </cell>
          <cell r="E21">
            <v>3711991</v>
          </cell>
          <cell r="F21">
            <v>212458</v>
          </cell>
        </row>
        <row r="22">
          <cell r="B22" t="str">
            <v xml:space="preserve"> 여 비,교 통,통 신</v>
          </cell>
          <cell r="D22">
            <v>989050</v>
          </cell>
          <cell r="E22">
            <v>1049095</v>
          </cell>
          <cell r="F22">
            <v>60045</v>
          </cell>
        </row>
        <row r="23">
          <cell r="A23" t="str">
            <v>비</v>
          </cell>
          <cell r="B23" t="str">
            <v xml:space="preserve"> 세  금  과  공  과</v>
          </cell>
          <cell r="D23">
            <v>307599</v>
          </cell>
          <cell r="E23">
            <v>326273</v>
          </cell>
          <cell r="F23">
            <v>18674</v>
          </cell>
        </row>
        <row r="24">
          <cell r="B24" t="str">
            <v xml:space="preserve">  잡     경     비</v>
          </cell>
          <cell r="D24">
            <v>1152803</v>
          </cell>
          <cell r="E24">
            <v>1152803</v>
          </cell>
          <cell r="F24">
            <v>0</v>
          </cell>
        </row>
        <row r="25">
          <cell r="B25" t="str">
            <v xml:space="preserve">         계</v>
          </cell>
          <cell r="D25">
            <v>37375511</v>
          </cell>
          <cell r="E25">
            <v>39670380</v>
          </cell>
          <cell r="F25">
            <v>2294869</v>
          </cell>
        </row>
        <row r="26">
          <cell r="A26" t="str">
            <v xml:space="preserve">  일   반   관   리   비</v>
          </cell>
          <cell r="D26">
            <v>0</v>
          </cell>
          <cell r="E26">
            <v>0</v>
          </cell>
          <cell r="F26">
            <v>0</v>
          </cell>
        </row>
        <row r="27">
          <cell r="A27" t="str">
            <v xml:space="preserve">  이                  윤</v>
          </cell>
          <cell r="D27">
            <v>1957099</v>
          </cell>
          <cell r="E27">
            <v>458303</v>
          </cell>
          <cell r="F27">
            <v>-1498796</v>
          </cell>
        </row>
        <row r="28">
          <cell r="A28" t="str">
            <v xml:space="preserve">  부        가        세</v>
          </cell>
          <cell r="D28">
            <v>27594747</v>
          </cell>
          <cell r="E28">
            <v>29273282</v>
          </cell>
          <cell r="F28">
            <v>1678535</v>
          </cell>
        </row>
        <row r="30">
          <cell r="A30" t="str">
            <v xml:space="preserve">   구                분</v>
          </cell>
          <cell r="D30" t="str">
            <v>원 예 산</v>
          </cell>
          <cell r="E30" t="str">
            <v>변경예산</v>
          </cell>
          <cell r="F30" t="str">
            <v>증  감</v>
          </cell>
        </row>
        <row r="31">
          <cell r="A31" t="str">
            <v>공</v>
          </cell>
          <cell r="B31" t="str">
            <v xml:space="preserve">  회     사     분</v>
          </cell>
          <cell r="D31">
            <v>129075685</v>
          </cell>
          <cell r="E31">
            <v>129075685</v>
          </cell>
          <cell r="F31">
            <v>0</v>
          </cell>
        </row>
        <row r="32">
          <cell r="A32" t="str">
            <v>사</v>
          </cell>
          <cell r="B32" t="str">
            <v xml:space="preserve">  도     급     분</v>
          </cell>
          <cell r="D32">
            <v>34193982</v>
          </cell>
          <cell r="E32">
            <v>29185723</v>
          </cell>
          <cell r="F32">
            <v>-5008259</v>
          </cell>
        </row>
        <row r="33">
          <cell r="A33" t="str">
            <v>비</v>
          </cell>
          <cell r="B33" t="str">
            <v xml:space="preserve">         계</v>
          </cell>
          <cell r="D33">
            <v>163269667</v>
          </cell>
          <cell r="E33">
            <v>158261408</v>
          </cell>
          <cell r="F33">
            <v>-5008259</v>
          </cell>
        </row>
        <row r="34">
          <cell r="A34" t="str">
            <v>재</v>
          </cell>
          <cell r="B34" t="str">
            <v xml:space="preserve"> 사  급  재  료  비</v>
          </cell>
          <cell r="D34">
            <v>129075685</v>
          </cell>
          <cell r="E34">
            <v>129075685</v>
          </cell>
          <cell r="F34">
            <v>0</v>
          </cell>
        </row>
        <row r="35">
          <cell r="B35" t="str">
            <v>도</v>
          </cell>
          <cell r="C35" t="str">
            <v>직 접 재 료 비</v>
          </cell>
          <cell r="D35">
            <v>14082285</v>
          </cell>
          <cell r="E35">
            <v>14082285</v>
          </cell>
          <cell r="F35">
            <v>0</v>
          </cell>
        </row>
        <row r="36">
          <cell r="A36" t="str">
            <v>료</v>
          </cell>
          <cell r="B36" t="str">
            <v>급</v>
          </cell>
          <cell r="C36" t="str">
            <v>간 접 재 료 비</v>
          </cell>
          <cell r="D36">
            <v>446065</v>
          </cell>
          <cell r="E36">
            <v>446065</v>
          </cell>
          <cell r="F36">
            <v>0</v>
          </cell>
        </row>
        <row r="37">
          <cell r="B37" t="str">
            <v>재</v>
          </cell>
          <cell r="C37" t="str">
            <v>작 업 부 산 물</v>
          </cell>
          <cell r="D37">
            <v>-12000</v>
          </cell>
          <cell r="E37">
            <v>-12000</v>
          </cell>
          <cell r="F37">
            <v>0</v>
          </cell>
        </row>
        <row r="38">
          <cell r="A38" t="str">
            <v>비</v>
          </cell>
          <cell r="B38" t="str">
            <v>료</v>
          </cell>
          <cell r="C38" t="str">
            <v>계</v>
          </cell>
          <cell r="D38">
            <v>14516350</v>
          </cell>
          <cell r="E38">
            <v>14516350</v>
          </cell>
          <cell r="F38">
            <v>0</v>
          </cell>
        </row>
        <row r="39">
          <cell r="A39" t="str">
            <v>노</v>
          </cell>
          <cell r="B39" t="str">
            <v xml:space="preserve"> 직  접  노  무  비</v>
          </cell>
          <cell r="D39">
            <v>8431307</v>
          </cell>
          <cell r="E39">
            <v>8431307</v>
          </cell>
          <cell r="F39">
            <v>0</v>
          </cell>
        </row>
        <row r="40">
          <cell r="A40" t="str">
            <v>무</v>
          </cell>
          <cell r="B40" t="str">
            <v xml:space="preserve"> 간  접  노  무  비</v>
          </cell>
          <cell r="D40">
            <v>1180382</v>
          </cell>
          <cell r="E40">
            <v>1180382</v>
          </cell>
          <cell r="F40">
            <v>0</v>
          </cell>
        </row>
        <row r="41">
          <cell r="A41" t="str">
            <v>비</v>
          </cell>
          <cell r="B41" t="str">
            <v xml:space="preserve">         계</v>
          </cell>
          <cell r="D41">
            <v>9611689</v>
          </cell>
          <cell r="E41">
            <v>9611689</v>
          </cell>
          <cell r="F41">
            <v>0</v>
          </cell>
        </row>
        <row r="42">
          <cell r="A42" t="str">
            <v xml:space="preserve">    회  사  분  경  비</v>
          </cell>
          <cell r="D42">
            <v>0</v>
          </cell>
          <cell r="E42">
            <v>0</v>
          </cell>
          <cell r="F42">
            <v>0</v>
          </cell>
        </row>
        <row r="43">
          <cell r="B43" t="str">
            <v xml:space="preserve">  기  계    경  비</v>
          </cell>
          <cell r="D43">
            <v>134069</v>
          </cell>
          <cell r="E43">
            <v>134069</v>
          </cell>
          <cell r="F43">
            <v>0</v>
          </cell>
        </row>
        <row r="44">
          <cell r="B44" t="str">
            <v xml:space="preserve">  운     반     비</v>
          </cell>
          <cell r="D44">
            <v>2854892</v>
          </cell>
          <cell r="E44">
            <v>2854758</v>
          </cell>
          <cell r="F44">
            <v>-134</v>
          </cell>
        </row>
        <row r="45">
          <cell r="A45" t="str">
            <v>도</v>
          </cell>
          <cell r="B45" t="str">
            <v xml:space="preserve">  가     설     비</v>
          </cell>
          <cell r="D45">
            <v>324892</v>
          </cell>
          <cell r="E45">
            <v>0</v>
          </cell>
          <cell r="F45">
            <v>-324892</v>
          </cell>
        </row>
        <row r="46">
          <cell r="B46" t="str">
            <v xml:space="preserve"> 산  재  보  험  료</v>
          </cell>
          <cell r="D46">
            <v>269127</v>
          </cell>
          <cell r="E46">
            <v>269127</v>
          </cell>
          <cell r="F46">
            <v>0</v>
          </cell>
        </row>
        <row r="47">
          <cell r="A47" t="str">
            <v>급</v>
          </cell>
          <cell r="B47" t="str">
            <v xml:space="preserve"> 안  전  관  리  비</v>
          </cell>
          <cell r="D47">
            <v>330467</v>
          </cell>
          <cell r="E47">
            <v>330467</v>
          </cell>
          <cell r="F47">
            <v>0</v>
          </cell>
        </row>
        <row r="48">
          <cell r="B48" t="str">
            <v xml:space="preserve"> 복  리  후  생  비</v>
          </cell>
          <cell r="D48">
            <v>97767</v>
          </cell>
          <cell r="E48">
            <v>560640</v>
          </cell>
          <cell r="F48">
            <v>462873</v>
          </cell>
        </row>
        <row r="49">
          <cell r="A49" t="str">
            <v>경</v>
          </cell>
          <cell r="B49" t="str">
            <v xml:space="preserve"> 소   모   품   비</v>
          </cell>
          <cell r="D49">
            <v>2801737</v>
          </cell>
          <cell r="E49">
            <v>345926</v>
          </cell>
          <cell r="F49">
            <v>-2455811</v>
          </cell>
        </row>
        <row r="50">
          <cell r="B50" t="str">
            <v xml:space="preserve"> 여 비,교 통,통 신</v>
          </cell>
          <cell r="D50">
            <v>782315</v>
          </cell>
          <cell r="E50">
            <v>97767</v>
          </cell>
          <cell r="F50">
            <v>-684548</v>
          </cell>
        </row>
        <row r="51">
          <cell r="A51" t="str">
            <v>비</v>
          </cell>
          <cell r="B51" t="str">
            <v xml:space="preserve"> 세  금  과  공  과</v>
          </cell>
          <cell r="D51">
            <v>243303</v>
          </cell>
          <cell r="E51">
            <v>30406</v>
          </cell>
          <cell r="F51">
            <v>-212897</v>
          </cell>
        </row>
        <row r="52">
          <cell r="B52" t="str">
            <v xml:space="preserve">  잡     경     비</v>
          </cell>
          <cell r="D52">
            <v>1104116</v>
          </cell>
          <cell r="E52">
            <v>324892</v>
          </cell>
          <cell r="F52">
            <v>-779224</v>
          </cell>
        </row>
        <row r="53">
          <cell r="B53" t="str">
            <v xml:space="preserve">         계</v>
          </cell>
          <cell r="D53">
            <v>8942685</v>
          </cell>
          <cell r="E53">
            <v>4948052</v>
          </cell>
          <cell r="F53">
            <v>-3994633</v>
          </cell>
        </row>
        <row r="54">
          <cell r="A54" t="str">
            <v xml:space="preserve">  일   반   관   리   비</v>
          </cell>
          <cell r="D54">
            <v>0</v>
          </cell>
          <cell r="E54">
            <v>0</v>
          </cell>
          <cell r="F54">
            <v>0</v>
          </cell>
        </row>
        <row r="55">
          <cell r="A55" t="str">
            <v xml:space="preserve">  이                  윤</v>
          </cell>
          <cell r="D55">
            <v>1123258</v>
          </cell>
          <cell r="E55">
            <v>109632</v>
          </cell>
          <cell r="F55">
            <v>-1013626</v>
          </cell>
        </row>
        <row r="57">
          <cell r="A57" t="str">
            <v xml:space="preserve">  ( 제각분 )</v>
          </cell>
        </row>
        <row r="58">
          <cell r="A58" t="str">
            <v xml:space="preserve">   구                분</v>
          </cell>
          <cell r="D58" t="str">
            <v>원 예 산</v>
          </cell>
          <cell r="E58" t="str">
            <v>변경예산</v>
          </cell>
          <cell r="F58" t="str">
            <v>증  감</v>
          </cell>
        </row>
        <row r="59">
          <cell r="A59" t="str">
            <v>공</v>
          </cell>
          <cell r="B59" t="str">
            <v xml:space="preserve">  회     사     분</v>
          </cell>
          <cell r="D59">
            <v>0</v>
          </cell>
          <cell r="E59">
            <v>0</v>
          </cell>
          <cell r="F59">
            <v>0</v>
          </cell>
        </row>
        <row r="60">
          <cell r="A60" t="str">
            <v>사</v>
          </cell>
          <cell r="B60" t="str">
            <v xml:space="preserve">  도     급     분</v>
          </cell>
          <cell r="D60">
            <v>57791810</v>
          </cell>
          <cell r="E60">
            <v>262368928</v>
          </cell>
          <cell r="F60">
            <v>204577118</v>
          </cell>
        </row>
        <row r="61">
          <cell r="A61" t="str">
            <v>비</v>
          </cell>
          <cell r="B61" t="str">
            <v xml:space="preserve">         계</v>
          </cell>
          <cell r="D61">
            <v>57791810</v>
          </cell>
          <cell r="E61">
            <v>262368928</v>
          </cell>
          <cell r="F61">
            <v>204577118</v>
          </cell>
        </row>
        <row r="62">
          <cell r="A62" t="str">
            <v>재</v>
          </cell>
          <cell r="B62" t="str">
            <v xml:space="preserve"> 사  급  재  료  비</v>
          </cell>
          <cell r="D62">
            <v>0</v>
          </cell>
          <cell r="E62">
            <v>0</v>
          </cell>
          <cell r="F62">
            <v>0</v>
          </cell>
        </row>
        <row r="63">
          <cell r="B63" t="str">
            <v>도</v>
          </cell>
          <cell r="C63" t="str">
            <v>직 접 재 료 비</v>
          </cell>
          <cell r="D63">
            <v>0</v>
          </cell>
          <cell r="E63">
            <v>0</v>
          </cell>
          <cell r="F63">
            <v>0</v>
          </cell>
        </row>
        <row r="64">
          <cell r="A64" t="str">
            <v>료</v>
          </cell>
          <cell r="B64" t="str">
            <v>급</v>
          </cell>
          <cell r="C64" t="str">
            <v>간 접 재 료 비</v>
          </cell>
          <cell r="D64">
            <v>7168</v>
          </cell>
          <cell r="E64">
            <v>7168</v>
          </cell>
          <cell r="F64">
            <v>0</v>
          </cell>
        </row>
        <row r="65">
          <cell r="B65" t="str">
            <v>재</v>
          </cell>
          <cell r="C65" t="str">
            <v>작 업 부 산 물</v>
          </cell>
          <cell r="D65">
            <v>0</v>
          </cell>
          <cell r="E65">
            <v>0</v>
          </cell>
          <cell r="F65">
            <v>0</v>
          </cell>
        </row>
        <row r="66">
          <cell r="A66" t="str">
            <v>비</v>
          </cell>
          <cell r="B66" t="str">
            <v>료</v>
          </cell>
          <cell r="C66" t="str">
            <v>계</v>
          </cell>
          <cell r="D66">
            <v>7168</v>
          </cell>
          <cell r="E66">
            <v>7168</v>
          </cell>
          <cell r="F66">
            <v>0</v>
          </cell>
        </row>
        <row r="67">
          <cell r="A67" t="str">
            <v>노</v>
          </cell>
          <cell r="B67" t="str">
            <v xml:space="preserve"> 직  접  노  무  비</v>
          </cell>
          <cell r="D67">
            <v>43769223</v>
          </cell>
          <cell r="E67">
            <v>199377861</v>
          </cell>
          <cell r="F67">
            <v>155608638</v>
          </cell>
        </row>
        <row r="68">
          <cell r="A68" t="str">
            <v>무</v>
          </cell>
          <cell r="B68" t="str">
            <v xml:space="preserve"> 간  접  노  무  비</v>
          </cell>
          <cell r="D68">
            <v>6127691</v>
          </cell>
          <cell r="E68">
            <v>27912900</v>
          </cell>
          <cell r="F68">
            <v>21785209</v>
          </cell>
        </row>
        <row r="69">
          <cell r="A69" t="str">
            <v>비</v>
          </cell>
          <cell r="B69" t="str">
            <v xml:space="preserve">         계</v>
          </cell>
          <cell r="D69">
            <v>49896914</v>
          </cell>
          <cell r="E69">
            <v>227290761</v>
          </cell>
          <cell r="F69">
            <v>177393847</v>
          </cell>
        </row>
        <row r="70">
          <cell r="A70" t="str">
            <v xml:space="preserve">    회  사  분  경  비</v>
          </cell>
          <cell r="D70">
            <v>0</v>
          </cell>
          <cell r="E70">
            <v>0</v>
          </cell>
          <cell r="F70">
            <v>0</v>
          </cell>
        </row>
        <row r="71">
          <cell r="B71" t="str">
            <v xml:space="preserve">  기  계    경  비</v>
          </cell>
          <cell r="D71">
            <v>1307921</v>
          </cell>
          <cell r="E71">
            <v>8597065</v>
          </cell>
          <cell r="F71">
            <v>7289144</v>
          </cell>
        </row>
        <row r="72">
          <cell r="B72" t="str">
            <v xml:space="preserve">  운     반     비</v>
          </cell>
          <cell r="D72">
            <v>1947141</v>
          </cell>
          <cell r="E72">
            <v>5060954</v>
          </cell>
          <cell r="F72">
            <v>3113813</v>
          </cell>
        </row>
        <row r="73">
          <cell r="A73" t="str">
            <v>도</v>
          </cell>
          <cell r="B73" t="str">
            <v xml:space="preserve">  가     설     비</v>
          </cell>
          <cell r="D73">
            <v>0</v>
          </cell>
          <cell r="E73">
            <v>417100</v>
          </cell>
          <cell r="F73">
            <v>417100</v>
          </cell>
        </row>
        <row r="74">
          <cell r="B74" t="str">
            <v xml:space="preserve"> 산  재  보  험  료</v>
          </cell>
          <cell r="D74">
            <v>1397113</v>
          </cell>
          <cell r="E74">
            <v>6364141</v>
          </cell>
          <cell r="F74">
            <v>4967028</v>
          </cell>
        </row>
        <row r="75">
          <cell r="A75" t="str">
            <v>급</v>
          </cell>
          <cell r="B75" t="str">
            <v xml:space="preserve"> 안  전  관  리  비</v>
          </cell>
          <cell r="D75">
            <v>651392</v>
          </cell>
          <cell r="E75">
            <v>3386549</v>
          </cell>
          <cell r="F75">
            <v>2735157</v>
          </cell>
        </row>
        <row r="76">
          <cell r="B76" t="str">
            <v xml:space="preserve"> 복  리  후  생  비</v>
          </cell>
          <cell r="D76">
            <v>1196200</v>
          </cell>
          <cell r="E76">
            <v>5455348</v>
          </cell>
          <cell r="F76">
            <v>4259148</v>
          </cell>
        </row>
        <row r="77">
          <cell r="A77" t="str">
            <v>경</v>
          </cell>
          <cell r="B77" t="str">
            <v xml:space="preserve"> 소   모   품   비</v>
          </cell>
          <cell r="D77">
            <v>747064</v>
          </cell>
          <cell r="E77">
            <v>3366065</v>
          </cell>
          <cell r="F77">
            <v>2619001</v>
          </cell>
        </row>
        <row r="78">
          <cell r="B78" t="str">
            <v xml:space="preserve"> 여 비,교 통,통 신</v>
          </cell>
          <cell r="D78">
            <v>208599</v>
          </cell>
          <cell r="E78">
            <v>951328</v>
          </cell>
          <cell r="F78">
            <v>742729</v>
          </cell>
        </row>
        <row r="79">
          <cell r="A79" t="str">
            <v>비</v>
          </cell>
          <cell r="B79" t="str">
            <v xml:space="preserve"> 세  금  과  공  과</v>
          </cell>
          <cell r="D79">
            <v>64875</v>
          </cell>
          <cell r="E79">
            <v>295867</v>
          </cell>
          <cell r="F79">
            <v>230992</v>
          </cell>
        </row>
        <row r="80">
          <cell r="B80" t="str">
            <v xml:space="preserve">  잡     경     비</v>
          </cell>
          <cell r="D80">
            <v>48688</v>
          </cell>
          <cell r="E80">
            <v>827911</v>
          </cell>
          <cell r="F80">
            <v>779223</v>
          </cell>
        </row>
        <row r="81">
          <cell r="B81" t="str">
            <v xml:space="preserve">         계</v>
          </cell>
          <cell r="D81">
            <v>7568993</v>
          </cell>
          <cell r="E81">
            <v>34722328</v>
          </cell>
          <cell r="F81">
            <v>27153335</v>
          </cell>
        </row>
        <row r="82">
          <cell r="A82" t="str">
            <v xml:space="preserve">  일   반   관   리   비</v>
          </cell>
          <cell r="D82">
            <v>0</v>
          </cell>
          <cell r="E82">
            <v>0</v>
          </cell>
          <cell r="F82">
            <v>0</v>
          </cell>
        </row>
        <row r="83">
          <cell r="A83" t="str">
            <v xml:space="preserve">  이                  윤</v>
          </cell>
          <cell r="D83">
            <v>318735</v>
          </cell>
          <cell r="E83">
            <v>348671</v>
          </cell>
          <cell r="F83">
            <v>29936</v>
          </cell>
        </row>
      </sheetData>
      <sheetData sheetId="1" refreshError="1"/>
      <sheetData sheetId="2" refreshError="1"/>
      <sheetData sheetId="3" refreshError="1">
        <row r="2">
          <cell r="C2" t="str">
            <v xml:space="preserve"> </v>
          </cell>
        </row>
        <row r="4">
          <cell r="A4" t="str">
            <v xml:space="preserve">○ '99년 상반기 공종단가  </v>
          </cell>
        </row>
        <row r="5">
          <cell r="A5" t="str">
            <v>번호</v>
          </cell>
          <cell r="B5" t="str">
            <v>단   위   공   종</v>
          </cell>
          <cell r="E5" t="str">
            <v>단위</v>
          </cell>
          <cell r="F5" t="str">
            <v>지세</v>
          </cell>
        </row>
        <row r="6">
          <cell r="B6" t="str">
            <v>대분류</v>
          </cell>
          <cell r="C6" t="str">
            <v>중분류</v>
          </cell>
          <cell r="D6" t="str">
            <v>소분류</v>
          </cell>
        </row>
        <row r="8">
          <cell r="A8">
            <v>1</v>
          </cell>
          <cell r="B8" t="str">
            <v>기초공사</v>
          </cell>
        </row>
        <row r="9">
          <cell r="B9" t="str">
            <v xml:space="preserve">    ­01</v>
          </cell>
          <cell r="C9" t="str">
            <v>시공측량</v>
          </cell>
        </row>
        <row r="10">
          <cell r="B10" t="str">
            <v xml:space="preserve"> </v>
          </cell>
          <cell r="C10" t="str">
            <v xml:space="preserve">   ­001</v>
          </cell>
          <cell r="D10" t="str">
            <v>345kV T/L</v>
          </cell>
          <cell r="E10" t="str">
            <v>km</v>
          </cell>
          <cell r="F10" t="str">
            <v>평탄지</v>
          </cell>
        </row>
        <row r="11">
          <cell r="F11" t="str">
            <v>야산지</v>
          </cell>
        </row>
        <row r="12">
          <cell r="F12" t="str">
            <v>산악지</v>
          </cell>
        </row>
        <row r="13">
          <cell r="C13" t="str">
            <v xml:space="preserve">   ­002</v>
          </cell>
          <cell r="D13" t="str">
            <v>154kV T/L</v>
          </cell>
          <cell r="E13" t="str">
            <v>km</v>
          </cell>
          <cell r="F13" t="str">
            <v>평탄지</v>
          </cell>
        </row>
        <row r="14">
          <cell r="F14" t="str">
            <v>야산지</v>
          </cell>
        </row>
        <row r="15">
          <cell r="F15" t="str">
            <v>산악지</v>
          </cell>
        </row>
        <row r="16">
          <cell r="B16" t="str">
            <v xml:space="preserve">    ­02</v>
          </cell>
          <cell r="C16" t="str">
            <v>운    반</v>
          </cell>
        </row>
        <row r="17">
          <cell r="C17" t="str">
            <v xml:space="preserve">   ­001</v>
          </cell>
          <cell r="D17" t="str">
            <v>모래,자갈</v>
          </cell>
          <cell r="E17" t="str">
            <v>m³</v>
          </cell>
        </row>
        <row r="18">
          <cell r="C18" t="str">
            <v xml:space="preserve">   ­002</v>
          </cell>
          <cell r="D18" t="str">
            <v>시 멘 트</v>
          </cell>
          <cell r="E18" t="str">
            <v>포</v>
          </cell>
        </row>
        <row r="19">
          <cell r="C19" t="str">
            <v xml:space="preserve">   ­003</v>
          </cell>
          <cell r="D19" t="str">
            <v>철근잡자재</v>
          </cell>
          <cell r="E19" t="str">
            <v>톤</v>
          </cell>
        </row>
        <row r="20">
          <cell r="C20" t="str">
            <v xml:space="preserve">   ­004</v>
          </cell>
          <cell r="D20" t="str">
            <v>중기,345kV</v>
          </cell>
          <cell r="E20" t="str">
            <v>km</v>
          </cell>
        </row>
        <row r="21">
          <cell r="C21" t="str">
            <v xml:space="preserve">   ­005</v>
          </cell>
          <cell r="D21" t="str">
            <v>중기,154kV</v>
          </cell>
          <cell r="E21" t="str">
            <v>km</v>
          </cell>
        </row>
        <row r="22">
          <cell r="B22" t="str">
            <v xml:space="preserve">    ­03</v>
          </cell>
          <cell r="C22" t="str">
            <v>터 파 기</v>
          </cell>
        </row>
        <row r="23">
          <cell r="C23" t="str">
            <v xml:space="preserve">   ­001</v>
          </cell>
          <cell r="D23" t="str">
            <v>토 사(07)</v>
          </cell>
          <cell r="E23" t="str">
            <v>m³</v>
          </cell>
          <cell r="F23" t="str">
            <v>평탄지</v>
          </cell>
        </row>
        <row r="24">
          <cell r="C24" t="str">
            <v xml:space="preserve">   ­002</v>
          </cell>
          <cell r="D24" t="str">
            <v>토 사(02)</v>
          </cell>
          <cell r="E24" t="str">
            <v>m³</v>
          </cell>
          <cell r="F24" t="str">
            <v>야산지</v>
          </cell>
        </row>
        <row r="25">
          <cell r="C25" t="str">
            <v xml:space="preserve"> </v>
          </cell>
          <cell r="F25" t="str">
            <v>산악지</v>
          </cell>
        </row>
        <row r="26">
          <cell r="C26" t="str">
            <v xml:space="preserve">   ­003</v>
          </cell>
          <cell r="D26" t="str">
            <v>암 발 파</v>
          </cell>
          <cell r="E26" t="str">
            <v>m³</v>
          </cell>
          <cell r="F26" t="str">
            <v>평탄지</v>
          </cell>
        </row>
        <row r="27">
          <cell r="F27" t="str">
            <v>야산지</v>
          </cell>
        </row>
        <row r="28">
          <cell r="F28" t="str">
            <v>산악지</v>
          </cell>
        </row>
        <row r="29">
          <cell r="C29" t="str">
            <v xml:space="preserve">   ­004</v>
          </cell>
          <cell r="D29" t="str">
            <v>암제거(07)</v>
          </cell>
          <cell r="E29" t="str">
            <v>m³</v>
          </cell>
          <cell r="F29" t="str">
            <v>평탄지</v>
          </cell>
        </row>
        <row r="30">
          <cell r="C30" t="str">
            <v xml:space="preserve">   ­005</v>
          </cell>
          <cell r="D30" t="str">
            <v>암제거(02)</v>
          </cell>
          <cell r="E30" t="str">
            <v>m³</v>
          </cell>
          <cell r="F30" t="str">
            <v>야산지</v>
          </cell>
        </row>
        <row r="31">
          <cell r="F31" t="str">
            <v>산악지</v>
          </cell>
        </row>
        <row r="32">
          <cell r="B32" t="str">
            <v xml:space="preserve">    ­04</v>
          </cell>
          <cell r="C32" t="str">
            <v>잔토처리</v>
          </cell>
        </row>
        <row r="33">
          <cell r="C33" t="str">
            <v xml:space="preserve">   ­001</v>
          </cell>
          <cell r="D33" t="str">
            <v>부지내처리</v>
          </cell>
          <cell r="E33" t="str">
            <v>m³</v>
          </cell>
          <cell r="F33" t="str">
            <v>평탄지</v>
          </cell>
        </row>
        <row r="34">
          <cell r="F34" t="str">
            <v>야산지</v>
          </cell>
        </row>
        <row r="35">
          <cell r="F35" t="str">
            <v>산악지</v>
          </cell>
        </row>
        <row r="36">
          <cell r="D36" t="str">
            <v>외부운반</v>
          </cell>
          <cell r="E36" t="str">
            <v>m³</v>
          </cell>
          <cell r="F36" t="str">
            <v xml:space="preserve">   논</v>
          </cell>
        </row>
        <row r="37">
          <cell r="B37" t="str">
            <v xml:space="preserve">    ­05</v>
          </cell>
          <cell r="C37" t="str">
            <v>되메우기</v>
          </cell>
        </row>
        <row r="38">
          <cell r="C38" t="str">
            <v xml:space="preserve">   ­001</v>
          </cell>
          <cell r="D38" t="str">
            <v>B/H 0.7m³</v>
          </cell>
          <cell r="E38" t="str">
            <v>m³</v>
          </cell>
          <cell r="F38" t="str">
            <v>평탄지</v>
          </cell>
        </row>
        <row r="39">
          <cell r="C39" t="str">
            <v xml:space="preserve">   ­002</v>
          </cell>
          <cell r="D39" t="str">
            <v>B/H 0.2m³</v>
          </cell>
          <cell r="E39" t="str">
            <v>m³</v>
          </cell>
          <cell r="F39" t="str">
            <v>야산지</v>
          </cell>
        </row>
        <row r="40">
          <cell r="F40" t="str">
            <v>산악지</v>
          </cell>
        </row>
        <row r="41">
          <cell r="B41" t="str">
            <v xml:space="preserve">    ­06</v>
          </cell>
          <cell r="C41" t="str">
            <v>콘크리트 타설</v>
          </cell>
        </row>
        <row r="42">
          <cell r="C42" t="str">
            <v xml:space="preserve">   ­001</v>
          </cell>
          <cell r="D42" t="str">
            <v>레 미 콘</v>
          </cell>
          <cell r="E42" t="str">
            <v>m³</v>
          </cell>
          <cell r="F42" t="str">
            <v>평탄지</v>
          </cell>
        </row>
        <row r="44">
          <cell r="C44" t="str">
            <v xml:space="preserve">   ­002</v>
          </cell>
          <cell r="D44" t="str">
            <v>Con,c믹서</v>
          </cell>
          <cell r="E44" t="str">
            <v>m³</v>
          </cell>
          <cell r="F44" t="str">
            <v>평탄지</v>
          </cell>
        </row>
        <row r="45">
          <cell r="F45" t="str">
            <v>야산지</v>
          </cell>
        </row>
        <row r="46">
          <cell r="F46" t="str">
            <v>산악지</v>
          </cell>
        </row>
        <row r="48">
          <cell r="C48" t="str">
            <v xml:space="preserve">   ­003</v>
          </cell>
          <cell r="D48" t="str">
            <v>인력타설</v>
          </cell>
          <cell r="E48" t="str">
            <v>m³</v>
          </cell>
          <cell r="F48" t="str">
            <v>평탄지</v>
          </cell>
        </row>
        <row r="49">
          <cell r="F49" t="str">
            <v>야산지</v>
          </cell>
        </row>
        <row r="50">
          <cell r="F50" t="str">
            <v>산악지</v>
          </cell>
        </row>
        <row r="52">
          <cell r="C52" t="str">
            <v xml:space="preserve">   ­004</v>
          </cell>
          <cell r="D52" t="str">
            <v>콘크리트파쇄</v>
          </cell>
          <cell r="E52" t="str">
            <v>m³</v>
          </cell>
          <cell r="F52" t="str">
            <v>평탄지</v>
          </cell>
        </row>
        <row r="53">
          <cell r="D53" t="str">
            <v>(인력)</v>
          </cell>
          <cell r="F53" t="str">
            <v>야산지</v>
          </cell>
        </row>
        <row r="54">
          <cell r="F54" t="str">
            <v>산악지</v>
          </cell>
        </row>
        <row r="55">
          <cell r="B55" t="str">
            <v xml:space="preserve">    ­07</v>
          </cell>
          <cell r="C55" t="str">
            <v>거 푸 집</v>
          </cell>
        </row>
        <row r="56">
          <cell r="C56" t="str">
            <v xml:space="preserve">   ­001</v>
          </cell>
          <cell r="D56" t="str">
            <v>강재거푸집</v>
          </cell>
          <cell r="E56" t="str">
            <v>m²</v>
          </cell>
          <cell r="F56" t="str">
            <v>평탄지</v>
          </cell>
        </row>
        <row r="57">
          <cell r="F57" t="str">
            <v>야산지</v>
          </cell>
        </row>
        <row r="58">
          <cell r="F58" t="str">
            <v>산악지</v>
          </cell>
        </row>
        <row r="60">
          <cell r="C60" t="str">
            <v xml:space="preserve">   ­002</v>
          </cell>
          <cell r="D60" t="str">
            <v>합판거푸집</v>
          </cell>
          <cell r="E60" t="str">
            <v>m²</v>
          </cell>
          <cell r="F60" t="str">
            <v>평탄지</v>
          </cell>
        </row>
        <row r="61">
          <cell r="F61" t="str">
            <v>야산지</v>
          </cell>
        </row>
        <row r="62">
          <cell r="F62" t="str">
            <v>산악지</v>
          </cell>
        </row>
        <row r="64">
          <cell r="B64" t="str">
            <v xml:space="preserve">    ­08</v>
          </cell>
          <cell r="C64" t="str">
            <v>강관비계</v>
          </cell>
          <cell r="E64" t="str">
            <v>m²</v>
          </cell>
          <cell r="F64" t="str">
            <v>평탄지</v>
          </cell>
        </row>
        <row r="65">
          <cell r="F65" t="str">
            <v>야산지</v>
          </cell>
        </row>
        <row r="66">
          <cell r="F66" t="str">
            <v>산악지</v>
          </cell>
        </row>
        <row r="68">
          <cell r="B68" t="str">
            <v xml:space="preserve">    ­09</v>
          </cell>
          <cell r="C68" t="str">
            <v>철    근</v>
          </cell>
          <cell r="D68" t="str">
            <v>가공및조립</v>
          </cell>
          <cell r="E68" t="str">
            <v>톤</v>
          </cell>
          <cell r="F68" t="str">
            <v>평탄지</v>
          </cell>
        </row>
        <row r="69">
          <cell r="C69" t="str">
            <v>* 계단송(건)620.02-1781('99.6.28) 개정</v>
          </cell>
          <cell r="F69" t="str">
            <v>야산지</v>
          </cell>
        </row>
        <row r="70">
          <cell r="B70" t="str">
            <v xml:space="preserve">    ­10</v>
          </cell>
          <cell r="C70" t="str">
            <v>철근조립(복잡)</v>
          </cell>
          <cell r="E70" t="str">
            <v>톤</v>
          </cell>
          <cell r="F70" t="str">
            <v>산악지</v>
          </cell>
        </row>
        <row r="71">
          <cell r="F71" t="str">
            <v>야산지</v>
          </cell>
        </row>
        <row r="72">
          <cell r="B72" t="str">
            <v xml:space="preserve">    ­10</v>
          </cell>
          <cell r="C72" t="str">
            <v>면고르기</v>
          </cell>
          <cell r="D72" t="str">
            <v>암면고르기</v>
          </cell>
          <cell r="E72" t="str">
            <v>m²</v>
          </cell>
          <cell r="F72" t="str">
            <v>평탄지</v>
          </cell>
        </row>
        <row r="73">
          <cell r="F73" t="str">
            <v>야산지</v>
          </cell>
        </row>
        <row r="74">
          <cell r="B74" t="str">
            <v xml:space="preserve">    ­11</v>
          </cell>
          <cell r="C74" t="str">
            <v>면고르기</v>
          </cell>
          <cell r="D74" t="str">
            <v>암면고르기</v>
          </cell>
          <cell r="E74" t="str">
            <v>m²</v>
          </cell>
          <cell r="F74" t="str">
            <v>산악지</v>
          </cell>
        </row>
        <row r="75">
          <cell r="F75" t="str">
            <v>야산지</v>
          </cell>
        </row>
        <row r="76">
          <cell r="B76" t="str">
            <v xml:space="preserve">    ­11</v>
          </cell>
          <cell r="C76" t="str">
            <v>훼손지복구</v>
          </cell>
          <cell r="D76" t="str">
            <v>잔디,쪽싸리,</v>
          </cell>
          <cell r="F76" t="str">
            <v>평탄지</v>
          </cell>
        </row>
        <row r="77">
          <cell r="D77" t="str">
            <v>떼붙임</v>
          </cell>
          <cell r="F77" t="str">
            <v>야산지</v>
          </cell>
        </row>
        <row r="78">
          <cell r="B78" t="str">
            <v xml:space="preserve">    ­12</v>
          </cell>
          <cell r="C78" t="str">
            <v>훼손지복구</v>
          </cell>
          <cell r="D78" t="str">
            <v>잔디,쪽싸리,</v>
          </cell>
          <cell r="F78" t="str">
            <v>산악지</v>
          </cell>
        </row>
        <row r="79">
          <cell r="B79" t="str">
            <v xml:space="preserve">    ­12</v>
          </cell>
          <cell r="C79" t="str">
            <v>기초각입</v>
          </cell>
          <cell r="D79" t="str">
            <v>떼붙임</v>
          </cell>
          <cell r="F79" t="str">
            <v>야산지</v>
          </cell>
        </row>
        <row r="80">
          <cell r="C80" t="str">
            <v xml:space="preserve">   ­001</v>
          </cell>
          <cell r="D80" t="str">
            <v>345kV T/L</v>
          </cell>
          <cell r="E80" t="str">
            <v>기</v>
          </cell>
          <cell r="F80" t="str">
            <v>평탄지</v>
          </cell>
        </row>
        <row r="81">
          <cell r="B81" t="str">
            <v xml:space="preserve">    ­13</v>
          </cell>
          <cell r="C81" t="str">
            <v>기초각입</v>
          </cell>
          <cell r="E81" t="str">
            <v xml:space="preserve"> </v>
          </cell>
          <cell r="F81" t="str">
            <v>야산지</v>
          </cell>
        </row>
        <row r="82">
          <cell r="C82" t="str">
            <v xml:space="preserve">   ­001</v>
          </cell>
          <cell r="D82" t="str">
            <v>345kV T/L</v>
          </cell>
          <cell r="E82" t="str">
            <v>기</v>
          </cell>
          <cell r="F82" t="str">
            <v>산악지</v>
          </cell>
        </row>
        <row r="83">
          <cell r="C83" t="str">
            <v xml:space="preserve">   ­002</v>
          </cell>
          <cell r="D83" t="str">
            <v>154kV T/L</v>
          </cell>
          <cell r="E83" t="str">
            <v>기</v>
          </cell>
          <cell r="F83" t="str">
            <v>평탄지</v>
          </cell>
        </row>
      </sheetData>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증감대비"/>
      <sheetName val="XXXXXX"/>
      <sheetName val="laroux"/>
      <sheetName val="공종단가"/>
      <sheetName val="재료비"/>
      <sheetName val="운반비단가"/>
      <sheetName val="가공송전산출서"/>
      <sheetName val="토목분야산출서"/>
      <sheetName val="직종별노임"/>
      <sheetName val="노임변동률"/>
      <sheetName val="공정표"/>
      <sheetName val="공정표 (2)"/>
      <sheetName val="공사계획서"/>
      <sheetName val="공사계획서 (2)"/>
      <sheetName val="종합"/>
      <sheetName val="종합 (2)"/>
      <sheetName val="토목집계"/>
      <sheetName val="토목집계 (2)"/>
      <sheetName val="집계"/>
      <sheetName val="집계 (2공구)"/>
      <sheetName val="집계 (2)"/>
      <sheetName val="집계 (3)"/>
      <sheetName val="재료비 (2)"/>
      <sheetName val="재료비 (3)"/>
      <sheetName val="노무비"/>
      <sheetName val="노무비 (2)"/>
      <sheetName val="노무비 (3)"/>
      <sheetName val="경비산출서"/>
      <sheetName val="경비산출서 (2)"/>
      <sheetName val="경비산출서 (3)"/>
      <sheetName val="일반관리비"/>
      <sheetName val="일반관리비 (2)"/>
      <sheetName val="일반관리비 (3)"/>
      <sheetName val="이윤"/>
      <sheetName val="이윤 (2)"/>
      <sheetName val="이윤 (3)"/>
      <sheetName val="수량"/>
      <sheetName val="수량(2)"/>
      <sheetName val="수량(3)"/>
      <sheetName val="전선공리일"/>
      <sheetName val="전선공리일 (2)"/>
      <sheetName val="운반중량"/>
      <sheetName val="삭도운반중량"/>
      <sheetName val="운반중량(2)"/>
      <sheetName val="운반중량(3)"/>
      <sheetName val="운반거리"/>
      <sheetName val="운반거리 (2)"/>
      <sheetName val="운반거리 (3)"/>
      <sheetName val="공구손료"/>
      <sheetName val="공구손료 (2)"/>
      <sheetName val="공구손료(3)"/>
      <sheetName val="매설지선"/>
      <sheetName val="매설지선 (2)"/>
      <sheetName val="철탑발받침"/>
      <sheetName val="철탑발받침 (2)"/>
      <sheetName val="발밭침"/>
      <sheetName val="발밭침 (2)"/>
      <sheetName val="항공재료"/>
      <sheetName val="항공재료 (2)"/>
      <sheetName val="철탑도장"/>
      <sheetName val="철탑도장(2)"/>
      <sheetName val="철탑수량"/>
      <sheetName val="철탑수량 (2)"/>
      <sheetName val="철탑수량 (3)"/>
      <sheetName val="삭도철탑수량"/>
      <sheetName val="전선소요량"/>
      <sheetName val="전선소요량 (2)"/>
      <sheetName val="전선소요량 (3)"/>
      <sheetName val="재료대장"/>
      <sheetName val="Sheet1"/>
      <sheetName val="Sheet1 (2)"/>
      <sheetName val="재료대장 (2)"/>
      <sheetName val="내역서"/>
      <sheetName val="내역서01"/>
      <sheetName val="일위대가목록"/>
      <sheetName val="노임단가"/>
      <sheetName val="건설산출"/>
      <sheetName val="경산"/>
      <sheetName val="데이타"/>
      <sheetName val="일위대가"/>
      <sheetName val="설계기준"/>
      <sheetName val="내역1"/>
      <sheetName val="설비"/>
      <sheetName val="Y-WORK"/>
      <sheetName val="기계경비(시간당)"/>
      <sheetName val="램머"/>
      <sheetName val="설계내역서"/>
      <sheetName val="평가데이터"/>
      <sheetName val="소일위대가코드표"/>
      <sheetName val="직접경비"/>
      <sheetName val="직접인건비"/>
    </sheetNames>
    <sheetDataSet>
      <sheetData sheetId="0">
        <row r="2">
          <cell r="C2" t="str">
            <v/>
          </cell>
        </row>
      </sheetData>
      <sheetData sheetId="1" refreshError="1"/>
      <sheetData sheetId="2" refreshError="1"/>
      <sheetData sheetId="3" refreshError="1">
        <row r="2">
          <cell r="C2" t="str">
            <v xml:space="preserve"> </v>
          </cell>
        </row>
        <row r="4">
          <cell r="A4" t="str">
            <v xml:space="preserve">○ '99년 상반기 공종단가  </v>
          </cell>
        </row>
        <row r="5">
          <cell r="A5" t="str">
            <v>번호</v>
          </cell>
          <cell r="B5" t="str">
            <v>단   위   공   종</v>
          </cell>
          <cell r="E5" t="str">
            <v>단위</v>
          </cell>
          <cell r="F5" t="str">
            <v>지세</v>
          </cell>
        </row>
        <row r="6">
          <cell r="B6" t="str">
            <v>대분류</v>
          </cell>
          <cell r="C6" t="str">
            <v>중분류</v>
          </cell>
          <cell r="D6" t="str">
            <v>소분류</v>
          </cell>
        </row>
        <row r="8">
          <cell r="A8">
            <v>1</v>
          </cell>
          <cell r="B8" t="str">
            <v>기초공사</v>
          </cell>
        </row>
        <row r="9">
          <cell r="B9" t="str">
            <v xml:space="preserve">    ­01</v>
          </cell>
          <cell r="C9" t="str">
            <v>시공측량</v>
          </cell>
        </row>
        <row r="10">
          <cell r="B10" t="str">
            <v xml:space="preserve"> </v>
          </cell>
          <cell r="C10" t="str">
            <v xml:space="preserve">   ­001</v>
          </cell>
          <cell r="D10" t="str">
            <v>345kV T/L</v>
          </cell>
          <cell r="E10" t="str">
            <v>km</v>
          </cell>
          <cell r="F10" t="str">
            <v>평탄지</v>
          </cell>
        </row>
        <row r="11">
          <cell r="F11" t="str">
            <v>야산지</v>
          </cell>
        </row>
        <row r="12">
          <cell r="F12" t="str">
            <v>산악지</v>
          </cell>
        </row>
        <row r="13">
          <cell r="C13" t="str">
            <v xml:space="preserve">   ­002</v>
          </cell>
          <cell r="D13" t="str">
            <v>154kV T/L</v>
          </cell>
          <cell r="E13" t="str">
            <v>km</v>
          </cell>
          <cell r="F13" t="str">
            <v>평탄지</v>
          </cell>
        </row>
        <row r="14">
          <cell r="F14" t="str">
            <v>야산지</v>
          </cell>
        </row>
        <row r="15">
          <cell r="F15" t="str">
            <v>산악지</v>
          </cell>
        </row>
        <row r="16">
          <cell r="B16" t="str">
            <v xml:space="preserve">    ­02</v>
          </cell>
          <cell r="C16" t="str">
            <v>운    반</v>
          </cell>
        </row>
        <row r="17">
          <cell r="C17" t="str">
            <v xml:space="preserve">   ­001</v>
          </cell>
          <cell r="D17" t="str">
            <v>모래,자갈</v>
          </cell>
          <cell r="E17" t="str">
            <v>m³</v>
          </cell>
        </row>
        <row r="18">
          <cell r="C18" t="str">
            <v xml:space="preserve">   ­002</v>
          </cell>
          <cell r="D18" t="str">
            <v>시 멘 트</v>
          </cell>
          <cell r="E18" t="str">
            <v>포</v>
          </cell>
        </row>
        <row r="19">
          <cell r="C19" t="str">
            <v xml:space="preserve">   ­003</v>
          </cell>
          <cell r="D19" t="str">
            <v>철근잡자재</v>
          </cell>
          <cell r="E19" t="str">
            <v>톤</v>
          </cell>
        </row>
        <row r="20">
          <cell r="C20" t="str">
            <v xml:space="preserve">   ­004</v>
          </cell>
          <cell r="D20" t="str">
            <v>중기,345kV</v>
          </cell>
          <cell r="E20" t="str">
            <v>km</v>
          </cell>
        </row>
        <row r="21">
          <cell r="C21" t="str">
            <v xml:space="preserve">   ­005</v>
          </cell>
          <cell r="D21" t="str">
            <v>중기,154kV</v>
          </cell>
          <cell r="E21" t="str">
            <v>km</v>
          </cell>
        </row>
        <row r="22">
          <cell r="B22" t="str">
            <v xml:space="preserve">    ­03</v>
          </cell>
          <cell r="C22" t="str">
            <v>터 파 기</v>
          </cell>
        </row>
        <row r="23">
          <cell r="C23" t="str">
            <v xml:space="preserve">   ­001</v>
          </cell>
          <cell r="D23" t="str">
            <v>토 사(07)</v>
          </cell>
          <cell r="E23" t="str">
            <v>m³</v>
          </cell>
          <cell r="F23" t="str">
            <v>평탄지</v>
          </cell>
        </row>
        <row r="24">
          <cell r="C24" t="str">
            <v xml:space="preserve">   ­002</v>
          </cell>
          <cell r="D24" t="str">
            <v>토 사(02)</v>
          </cell>
          <cell r="E24" t="str">
            <v>m³</v>
          </cell>
          <cell r="F24" t="str">
            <v>야산지</v>
          </cell>
        </row>
        <row r="25">
          <cell r="C25" t="str">
            <v xml:space="preserve"> </v>
          </cell>
          <cell r="F25" t="str">
            <v>산악지</v>
          </cell>
        </row>
        <row r="26">
          <cell r="C26" t="str">
            <v xml:space="preserve">   ­003</v>
          </cell>
          <cell r="D26" t="str">
            <v>암 발 파</v>
          </cell>
          <cell r="E26" t="str">
            <v>m³</v>
          </cell>
          <cell r="F26" t="str">
            <v>평탄지</v>
          </cell>
        </row>
        <row r="27">
          <cell r="F27" t="str">
            <v>야산지</v>
          </cell>
        </row>
        <row r="28">
          <cell r="F28" t="str">
            <v>산악지</v>
          </cell>
        </row>
        <row r="29">
          <cell r="C29" t="str">
            <v xml:space="preserve">   ­004</v>
          </cell>
          <cell r="D29" t="str">
            <v>암제거(07)</v>
          </cell>
          <cell r="E29" t="str">
            <v>m³</v>
          </cell>
          <cell r="F29" t="str">
            <v>평탄지</v>
          </cell>
        </row>
        <row r="30">
          <cell r="C30" t="str">
            <v xml:space="preserve">   ­005</v>
          </cell>
          <cell r="D30" t="str">
            <v>암제거(02)</v>
          </cell>
          <cell r="E30" t="str">
            <v>m³</v>
          </cell>
          <cell r="F30" t="str">
            <v>야산지</v>
          </cell>
        </row>
        <row r="31">
          <cell r="F31" t="str">
            <v>산악지</v>
          </cell>
        </row>
        <row r="32">
          <cell r="B32" t="str">
            <v xml:space="preserve">    ­04</v>
          </cell>
          <cell r="C32" t="str">
            <v>잔토처리</v>
          </cell>
        </row>
        <row r="33">
          <cell r="C33" t="str">
            <v xml:space="preserve">   ­001</v>
          </cell>
          <cell r="D33" t="str">
            <v>부지내처리</v>
          </cell>
          <cell r="E33" t="str">
            <v>m³</v>
          </cell>
          <cell r="F33" t="str">
            <v>평탄지</v>
          </cell>
        </row>
        <row r="34">
          <cell r="F34" t="str">
            <v>야산지</v>
          </cell>
        </row>
        <row r="35">
          <cell r="F35" t="str">
            <v>산악지</v>
          </cell>
        </row>
        <row r="36">
          <cell r="D36" t="str">
            <v>외부운반</v>
          </cell>
          <cell r="E36" t="str">
            <v>m³</v>
          </cell>
          <cell r="F36" t="str">
            <v xml:space="preserve">   논</v>
          </cell>
        </row>
        <row r="37">
          <cell r="B37" t="str">
            <v xml:space="preserve">    ­05</v>
          </cell>
          <cell r="C37" t="str">
            <v>되메우기</v>
          </cell>
        </row>
        <row r="38">
          <cell r="C38" t="str">
            <v xml:space="preserve">   ­001</v>
          </cell>
          <cell r="D38" t="str">
            <v>B/H 0.7m³</v>
          </cell>
          <cell r="E38" t="str">
            <v>m³</v>
          </cell>
          <cell r="F38" t="str">
            <v>평탄지</v>
          </cell>
        </row>
        <row r="39">
          <cell r="C39" t="str">
            <v xml:space="preserve">   ­002</v>
          </cell>
          <cell r="D39" t="str">
            <v>B/H 0.2m³</v>
          </cell>
          <cell r="E39" t="str">
            <v>m³</v>
          </cell>
          <cell r="F39" t="str">
            <v>야산지</v>
          </cell>
        </row>
        <row r="40">
          <cell r="F40" t="str">
            <v>산악지</v>
          </cell>
        </row>
        <row r="41">
          <cell r="B41" t="str">
            <v xml:space="preserve">    ­06</v>
          </cell>
          <cell r="C41" t="str">
            <v>콘크리트 타설</v>
          </cell>
        </row>
        <row r="42">
          <cell r="C42" t="str">
            <v xml:space="preserve">   ­001</v>
          </cell>
          <cell r="D42" t="str">
            <v>레 미 콘</v>
          </cell>
          <cell r="E42" t="str">
            <v>m³</v>
          </cell>
          <cell r="F42" t="str">
            <v>평탄지</v>
          </cell>
        </row>
        <row r="44">
          <cell r="C44" t="str">
            <v xml:space="preserve">   ­002</v>
          </cell>
          <cell r="D44" t="str">
            <v>Con,c믹서</v>
          </cell>
          <cell r="E44" t="str">
            <v>m³</v>
          </cell>
          <cell r="F44" t="str">
            <v>평탄지</v>
          </cell>
        </row>
        <row r="45">
          <cell r="F45" t="str">
            <v>야산지</v>
          </cell>
        </row>
        <row r="46">
          <cell r="F46" t="str">
            <v>산악지</v>
          </cell>
        </row>
        <row r="48">
          <cell r="C48" t="str">
            <v xml:space="preserve">   ­003</v>
          </cell>
          <cell r="D48" t="str">
            <v>인력타설</v>
          </cell>
          <cell r="E48" t="str">
            <v>m³</v>
          </cell>
          <cell r="F48" t="str">
            <v>평탄지</v>
          </cell>
        </row>
        <row r="49">
          <cell r="F49" t="str">
            <v>야산지</v>
          </cell>
        </row>
        <row r="50">
          <cell r="F50" t="str">
            <v>산악지</v>
          </cell>
        </row>
        <row r="52">
          <cell r="C52" t="str">
            <v xml:space="preserve">   ­004</v>
          </cell>
          <cell r="D52" t="str">
            <v>콘크리트파쇄</v>
          </cell>
          <cell r="F52" t="str">
            <v>평탄지</v>
          </cell>
        </row>
        <row r="53">
          <cell r="D53" t="str">
            <v>(인력)</v>
          </cell>
          <cell r="F53" t="str">
            <v>야산지</v>
          </cell>
        </row>
        <row r="54">
          <cell r="F54" t="str">
            <v>산악지</v>
          </cell>
        </row>
        <row r="55">
          <cell r="B55" t="str">
            <v xml:space="preserve">    ­07</v>
          </cell>
          <cell r="C55" t="str">
            <v>거 푸 집</v>
          </cell>
        </row>
        <row r="56">
          <cell r="C56" t="str">
            <v xml:space="preserve">   ­001</v>
          </cell>
          <cell r="D56" t="str">
            <v>강재거푸집</v>
          </cell>
          <cell r="E56" t="str">
            <v>m²</v>
          </cell>
          <cell r="F56" t="str">
            <v>평탄지</v>
          </cell>
        </row>
        <row r="57">
          <cell r="F57" t="str">
            <v>야산지</v>
          </cell>
        </row>
        <row r="58">
          <cell r="F58" t="str">
            <v>산악지</v>
          </cell>
        </row>
        <row r="60">
          <cell r="C60" t="str">
            <v xml:space="preserve">   ­002</v>
          </cell>
          <cell r="D60" t="str">
            <v>합판거푸집</v>
          </cell>
          <cell r="E60" t="str">
            <v>m²</v>
          </cell>
          <cell r="F60" t="str">
            <v>평탄지</v>
          </cell>
        </row>
        <row r="61">
          <cell r="F61" t="str">
            <v>야산지</v>
          </cell>
        </row>
        <row r="62">
          <cell r="F62" t="str">
            <v>산악지</v>
          </cell>
        </row>
        <row r="64">
          <cell r="B64" t="str">
            <v xml:space="preserve">    ­08</v>
          </cell>
          <cell r="C64" t="str">
            <v>강관비계</v>
          </cell>
          <cell r="E64" t="str">
            <v>m²</v>
          </cell>
          <cell r="F64" t="str">
            <v>평탄지</v>
          </cell>
        </row>
        <row r="65">
          <cell r="F65" t="str">
            <v>야산지</v>
          </cell>
        </row>
        <row r="66">
          <cell r="F66" t="str">
            <v>산악지</v>
          </cell>
        </row>
        <row r="68">
          <cell r="B68" t="str">
            <v xml:space="preserve">    ­09</v>
          </cell>
          <cell r="C68" t="str">
            <v>철    근</v>
          </cell>
          <cell r="D68" t="str">
            <v>가공및조립</v>
          </cell>
          <cell r="E68" t="str">
            <v>톤</v>
          </cell>
          <cell r="F68" t="str">
            <v>평탄지</v>
          </cell>
        </row>
        <row r="69">
          <cell r="F69" t="str">
            <v>야산지</v>
          </cell>
        </row>
        <row r="70">
          <cell r="F70" t="str">
            <v>산악지</v>
          </cell>
        </row>
        <row r="72">
          <cell r="B72" t="str">
            <v xml:space="preserve">    ­10</v>
          </cell>
          <cell r="C72" t="str">
            <v>면고르기</v>
          </cell>
          <cell r="D72" t="str">
            <v>암면고르기</v>
          </cell>
          <cell r="E72" t="str">
            <v>m²</v>
          </cell>
          <cell r="F72" t="str">
            <v>평탄지</v>
          </cell>
        </row>
        <row r="73">
          <cell r="F73" t="str">
            <v>야산지</v>
          </cell>
        </row>
        <row r="74">
          <cell r="F74" t="str">
            <v>산악지</v>
          </cell>
        </row>
        <row r="76">
          <cell r="B76" t="str">
            <v xml:space="preserve">    ­11</v>
          </cell>
          <cell r="C76" t="str">
            <v>훼손지복구</v>
          </cell>
          <cell r="D76" t="str">
            <v>잔디,쪽싸리,</v>
          </cell>
          <cell r="F76" t="str">
            <v>평탄지</v>
          </cell>
        </row>
        <row r="77">
          <cell r="D77" t="str">
            <v>떼붙임</v>
          </cell>
          <cell r="F77" t="str">
            <v>야산지</v>
          </cell>
        </row>
        <row r="78">
          <cell r="F78" t="str">
            <v>산악지</v>
          </cell>
        </row>
        <row r="79">
          <cell r="B79" t="str">
            <v xml:space="preserve">    ­12</v>
          </cell>
          <cell r="C79" t="str">
            <v>기초각입</v>
          </cell>
        </row>
        <row r="80">
          <cell r="C80" t="str">
            <v xml:space="preserve">   ­001</v>
          </cell>
          <cell r="D80" t="str">
            <v>345kV T/L</v>
          </cell>
          <cell r="E80" t="str">
            <v>기</v>
          </cell>
          <cell r="F80" t="str">
            <v>평탄지</v>
          </cell>
        </row>
        <row r="81">
          <cell r="E81" t="str">
            <v xml:space="preserve"> </v>
          </cell>
          <cell r="F81" t="str">
            <v>야산지</v>
          </cell>
        </row>
        <row r="82">
          <cell r="F82" t="str">
            <v>산악지</v>
          </cell>
        </row>
        <row r="83">
          <cell r="C83" t="str">
            <v xml:space="preserve">   ­002</v>
          </cell>
          <cell r="D83" t="str">
            <v>154kV T/L</v>
          </cell>
          <cell r="E83" t="str">
            <v>기</v>
          </cell>
          <cell r="F83" t="str">
            <v>평탄지</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견적의뢰"/>
      <sheetName val="건축BM"/>
      <sheetName val="기계BM"/>
      <sheetName val="전기BM"/>
      <sheetName val="매목조사"/>
      <sheetName val="소반별시방서"/>
      <sheetName val="#REF"/>
      <sheetName val="일위대가(계측기설치)"/>
      <sheetName val="낙찰표"/>
      <sheetName val="설계내역"/>
      <sheetName val="4)유동표"/>
      <sheetName val="차선도색현황"/>
      <sheetName val="맨홀토공(3)"/>
      <sheetName val="두산R50 OSCAR"/>
      <sheetName val="Sheet17"/>
      <sheetName val="INPUT"/>
      <sheetName val="말뚝물량"/>
      <sheetName val="품셈(기초)"/>
      <sheetName val="설계내역서(조림)"/>
      <sheetName val="깬잡석1.3"/>
      <sheetName val="덕전리"/>
      <sheetName val="설계설명서"/>
      <sheetName val="평균높이산출근거"/>
      <sheetName val="횡배수관위치조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개소별 계획(신식)"/>
      <sheetName val="예가평정서표지"/>
      <sheetName val="원가결정서"/>
      <sheetName val="원가계산부표"/>
      <sheetName val="현장인도증"/>
      <sheetName val="착수계"/>
      <sheetName val="묘목수불부"/>
      <sheetName val="완료계"/>
      <sheetName val="준공검사조서"/>
      <sheetName val="개소별 내역"/>
      <sheetName val="사업비내역"/>
      <sheetName val="공종단가"/>
      <sheetName val="일위대가목록"/>
      <sheetName val="토사(PE)"/>
      <sheetName val="증감대비"/>
      <sheetName val="환경기계공정표 (3)"/>
      <sheetName val="경산"/>
      <sheetName val="강원소나무"/>
      <sheetName val="낙엽송"/>
      <sheetName val="상수리"/>
      <sheetName val="신갈"/>
      <sheetName val="잣나무"/>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요소"/>
      <sheetName val="수종1"/>
      <sheetName val="수간재적표"/>
      <sheetName val="수종"/>
      <sheetName val="0.겉표지"/>
      <sheetName val="표지목차"/>
      <sheetName val="1.위치"/>
      <sheetName val="2.사진"/>
      <sheetName val="3.설명서"/>
      <sheetName val="자료"/>
      <sheetName val="4.예정공정표"/>
      <sheetName val="작업기간"/>
      <sheetName val="4-1.공정별소요인력"/>
      <sheetName val="5.임소반"/>
      <sheetName val="필지별내역1"/>
      <sheetName val="6.원가"/>
      <sheetName val="6.시공원가"/>
      <sheetName val="6.원가정산"/>
      <sheetName val="7.총괄내역서"/>
      <sheetName val="소반별내역"/>
      <sheetName val="복구내역"/>
      <sheetName val="단1"/>
      <sheetName val="단2"/>
      <sheetName val="단3"/>
      <sheetName val="단4"/>
      <sheetName val="산2"/>
      <sheetName val="산변2"/>
      <sheetName val="산4"/>
      <sheetName val="산변4"/>
      <sheetName val="운재1"/>
      <sheetName val="운재로기초"/>
      <sheetName val="운반2"/>
      <sheetName val="4.라.단가산출서(운반 2.5톤)"/>
      <sheetName val="6.라.중기사용료산정표"/>
      <sheetName val="7.라.중기시간당사용료"/>
      <sheetName val="운반4"/>
      <sheetName val="일위목록"/>
      <sheetName val="일위"/>
      <sheetName val="단가목록"/>
      <sheetName val="단가"/>
      <sheetName val="시1"/>
      <sheetName val="시2"/>
      <sheetName val="시3"/>
      <sheetName val="시4"/>
      <sheetName val="11.수량"/>
      <sheetName val="11.a수량산출서"/>
      <sheetName val="11.수량변"/>
      <sheetName val="12.GPS"/>
      <sheetName val="집1"/>
      <sheetName val="매1"/>
      <sheetName val="사용법"/>
      <sheetName val="집2"/>
      <sheetName val="집변2"/>
      <sheetName val="매2"/>
      <sheetName val="매변2"/>
      <sheetName val="집3"/>
      <sheetName val="매3"/>
      <sheetName val="집4"/>
      <sheetName val="집변4"/>
      <sheetName val="매4"/>
      <sheetName val="매변4"/>
      <sheetName val="재선충"/>
      <sheetName val="공사원가계산서"/>
      <sheetName val="총괄설계내역서"/>
      <sheetName val="환율및기초자료"/>
      <sheetName val="중기목록표"/>
      <sheetName val="중기사용료"/>
      <sheetName val="재료비목록표"/>
      <sheetName val="노무비목록표"/>
      <sheetName val="경비목록표"/>
      <sheetName val="자재단가대비표"/>
      <sheetName val="재료비수량금액집계표"/>
      <sheetName val="노무비수량금액집계표"/>
      <sheetName val="중기시간금액집계표"/>
      <sheetName val="일반"/>
      <sheetName val="특별"/>
      <sheetName val="전문"/>
      <sheetName val="캐1"/>
      <sheetName val="캐2"/>
      <sheetName val="캐3"/>
      <sheetName val="캐변2"/>
      <sheetName val="캐4"/>
      <sheetName val="캐변4"/>
      <sheetName val="c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4">
          <cell r="B14">
            <v>144481</v>
          </cell>
        </row>
        <row r="19">
          <cell r="B19">
            <v>55000000</v>
          </cell>
        </row>
        <row r="20">
          <cell r="B20">
            <v>60000000</v>
          </cell>
        </row>
        <row r="28">
          <cell r="B28">
            <v>178501</v>
          </cell>
        </row>
        <row r="29">
          <cell r="B29">
            <v>4409000</v>
          </cell>
        </row>
        <row r="30">
          <cell r="B30">
            <v>19844000</v>
          </cell>
        </row>
        <row r="31">
          <cell r="B31">
            <v>106357000</v>
          </cell>
        </row>
        <row r="33">
          <cell r="B33">
            <v>6943000</v>
          </cell>
        </row>
      </sheetData>
      <sheetData sheetId="10" refreshError="1"/>
      <sheetData sheetId="11" refreshError="1"/>
      <sheetData sheetId="12" refreshError="1"/>
      <sheetData sheetId="13" refreshError="1"/>
      <sheetData sheetId="14" refreshError="1"/>
      <sheetData sheetId="15">
        <row r="4">
          <cell r="G4">
            <v>99.79</v>
          </cell>
        </row>
        <row r="5">
          <cell r="M5">
            <v>1.4646999999999999</v>
          </cell>
        </row>
        <row r="6">
          <cell r="M6">
            <v>0.89200000000000002</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요소"/>
      <sheetName val="수종1"/>
      <sheetName val="수간재적표"/>
      <sheetName val="수종"/>
      <sheetName val="0.겉표지"/>
      <sheetName val="표지목차"/>
      <sheetName val="1.위치"/>
      <sheetName val="2.사진"/>
      <sheetName val="3.설명서"/>
      <sheetName val="자료"/>
      <sheetName val="4.예정공정표"/>
      <sheetName val="작업기간"/>
      <sheetName val="4-1.공정별소요인력"/>
      <sheetName val="5.임소반"/>
      <sheetName val="필지별내역1"/>
      <sheetName val="6.원가"/>
      <sheetName val="7.총괄내역서"/>
      <sheetName val="소반별내역"/>
      <sheetName val="복구내역"/>
      <sheetName val="단1"/>
      <sheetName val="단2"/>
      <sheetName val="단3"/>
      <sheetName val="단4"/>
      <sheetName val="산2"/>
      <sheetName val="산4"/>
      <sheetName val="운재1"/>
      <sheetName val="운재로기초"/>
      <sheetName val="운반2"/>
      <sheetName val="4.라.단가산출서(운반 2.5톤)"/>
      <sheetName val="6.라.중기사용료산정표"/>
      <sheetName val="7.라.중기시간당사용료"/>
      <sheetName val="운반4"/>
      <sheetName val="일위목록"/>
      <sheetName val="일위"/>
      <sheetName val="단가목록"/>
      <sheetName val="단가"/>
      <sheetName val="시1"/>
      <sheetName val="시2"/>
      <sheetName val="시3"/>
      <sheetName val="시4"/>
      <sheetName val="11.수량"/>
      <sheetName val="11.a수량산출서"/>
      <sheetName val="12.GPS"/>
      <sheetName val="집1"/>
      <sheetName val="매1"/>
      <sheetName val="사용법"/>
      <sheetName val="집2"/>
      <sheetName val="매2"/>
      <sheetName val="집3"/>
      <sheetName val="매3"/>
      <sheetName val="집4"/>
      <sheetName val="매4"/>
      <sheetName val="재선충"/>
      <sheetName val="공사원가계산서"/>
      <sheetName val="총괄설계내역서"/>
      <sheetName val="환율및기초자료"/>
      <sheetName val="중기목록표"/>
      <sheetName val="중기사용료"/>
      <sheetName val="재료비목록표"/>
      <sheetName val="노무비목록표"/>
      <sheetName val="경비목록표"/>
      <sheetName val="자재단가대비표"/>
      <sheetName val="재료비수량금액집계표"/>
      <sheetName val="노무비수량금액집계표"/>
      <sheetName val="중기시간금액집계표"/>
      <sheetName val="일반"/>
      <sheetName val="특별"/>
      <sheetName val="전문"/>
      <sheetName val="캐1"/>
      <sheetName val="캐2"/>
      <sheetName val="캐3"/>
      <sheetName val="캐4"/>
      <sheetName val="c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4">
          <cell r="B14">
            <v>144481</v>
          </cell>
          <cell r="I14">
            <v>162887</v>
          </cell>
        </row>
        <row r="19">
          <cell r="B19">
            <v>55000000</v>
          </cell>
        </row>
        <row r="20">
          <cell r="B20">
            <v>60000000</v>
          </cell>
        </row>
        <row r="28">
          <cell r="B28">
            <v>178501</v>
          </cell>
        </row>
        <row r="29">
          <cell r="B29">
            <v>4409000</v>
          </cell>
        </row>
        <row r="30">
          <cell r="B30">
            <v>19844000</v>
          </cell>
        </row>
        <row r="31">
          <cell r="B31">
            <v>106357000</v>
          </cell>
        </row>
        <row r="33">
          <cell r="B33">
            <v>6943000</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ow r="8">
          <cell r="C8">
            <v>0.2</v>
          </cell>
        </row>
      </sheetData>
      <sheetData sheetId="27" refreshError="1"/>
      <sheetData sheetId="28" refreshError="1"/>
      <sheetData sheetId="29" refreshError="1"/>
      <sheetData sheetId="30" refreshError="1"/>
      <sheetData sheetId="31" refreshError="1"/>
      <sheetData sheetId="32"/>
      <sheetData sheetId="33" refreshError="1"/>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개소별 계획(신식)"/>
      <sheetName val="예가평정서표지"/>
      <sheetName val="원가결정서"/>
      <sheetName val="원가계산부표"/>
      <sheetName val="현장인도증"/>
      <sheetName val="착수계"/>
      <sheetName val="묘목수불부"/>
      <sheetName val="완료계"/>
      <sheetName val="준공검사조서"/>
      <sheetName val="개소별 내역"/>
      <sheetName val="사업비내역"/>
      <sheetName val="공종단가"/>
      <sheetName val="일위대가목록"/>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개소별 계획(신식)"/>
      <sheetName val="예가평정서표지"/>
      <sheetName val="원가결정서"/>
      <sheetName val="원가계산부표"/>
      <sheetName val="현장인도증"/>
      <sheetName val="착수계"/>
      <sheetName val="묘목수불부"/>
      <sheetName val="완료계"/>
      <sheetName val="준공검사조서"/>
      <sheetName val="개소별 내역"/>
      <sheetName val="사업비내역"/>
      <sheetName val="일위대가목록"/>
      <sheetName val="공종단가"/>
      <sheetName val="토사(PE)"/>
      <sheetName val="증감대비"/>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시설일위"/>
      <sheetName val="조명일위"/>
      <sheetName val="기초일위"/>
      <sheetName val="내역서"/>
      <sheetName val="식재수량표"/>
      <sheetName val="시설수량표"/>
      <sheetName val="광조명수량산출"/>
      <sheetName val="주요자재집계"/>
      <sheetName val="주요자재"/>
      <sheetName val="시멘모래"/>
      <sheetName val="관급"/>
      <sheetName val="일위목록"/>
      <sheetName val="식재일위"/>
      <sheetName val="자재단가"/>
      <sheetName val="수목단가"/>
      <sheetName val="노임단가"/>
      <sheetName val="경비목록"/>
      <sheetName val="경비"/>
      <sheetName val="주공일위"/>
      <sheetName val="소일위대가코드표"/>
      <sheetName val="일위대가목록"/>
      <sheetName val="예가평정서표지"/>
      <sheetName val="내역"/>
      <sheetName val="토사(PE)"/>
      <sheetName val="중기조종사 단위단가"/>
      <sheetName val="공종단가"/>
      <sheetName val="데리네이타현황"/>
      <sheetName val="터파기및재료"/>
      <sheetName val="R15"/>
      <sheetName val="용소리교"/>
      <sheetName val="기본단가표"/>
      <sheetName val="경산"/>
      <sheetName val="날개벽수량표"/>
      <sheetName val="암거"/>
      <sheetName val="데이타"/>
      <sheetName val="#REF"/>
      <sheetName val="2000년1차"/>
      <sheetName val="9509"/>
      <sheetName val="기계경비(시간당)"/>
      <sheetName val="램머"/>
      <sheetName val="일위대가"/>
      <sheetName val="노무비단가"/>
      <sheetName val="토공"/>
      <sheetName val="출력X"/>
      <sheetName val="Sheet2"/>
      <sheetName val="Sheet3"/>
      <sheetName val="FACTOR"/>
      <sheetName val="2원료가나다."/>
      <sheetName val="SORCE1"/>
      <sheetName val="기본1"/>
      <sheetName val="수정일위대가"/>
      <sheetName val="연결임시"/>
      <sheetName val="공사설계서"/>
      <sheetName val="TOTAL_BOQ"/>
      <sheetName val="유림골조"/>
      <sheetName val="증감대비"/>
      <sheetName val="대로근거"/>
      <sheetName val="제거량(원목)합산"/>
      <sheetName val="건축내역"/>
      <sheetName val="토적기초"/>
      <sheetName val="설계내역서"/>
      <sheetName val="단위중량"/>
      <sheetName val="범례표"/>
      <sheetName val="골막이(야매)"/>
      <sheetName val="산출내역"/>
      <sheetName val="금액단가표"/>
      <sheetName val="인자기준_2007"/>
      <sheetName val="예정공정표(장기간)"/>
      <sheetName val="수량"/>
      <sheetName val="자료기입"/>
      <sheetName val="할인_할증률산정"/>
      <sheetName val="99노임기준"/>
      <sheetName val="토공(우물통,기타) "/>
      <sheetName val="DATE"/>
      <sheetName val="기성내역서표지"/>
      <sheetName val="내역전기"/>
      <sheetName val="을지"/>
      <sheetName val="수목표준대가"/>
      <sheetName val="unitpric"/>
      <sheetName val="수종선택"/>
      <sheetName val="설계명세"/>
      <sheetName val="투입내역"/>
      <sheetName val="규격"/>
      <sheetName val="수종"/>
      <sheetName val="노임자재단가"/>
      <sheetName val="자료"/>
      <sheetName val="총괄"/>
      <sheetName val="자금신청서"/>
      <sheetName val="설계내역"/>
      <sheetName val="세부내역(직접인건비)"/>
      <sheetName val="세부내역(직접경비)"/>
      <sheetName val="약품공급2"/>
      <sheetName val="기계경비"/>
      <sheetName val="노임"/>
      <sheetName val="일반자재"/>
      <sheetName val="배수공"/>
      <sheetName val="공사기본내용입력"/>
      <sheetName val="산근"/>
      <sheetName val="3BL공동구 수량"/>
      <sheetName val="Y-WORK"/>
      <sheetName val="하중계산"/>
      <sheetName val="단면가정"/>
      <sheetName val="원가총괄"/>
      <sheetName val="갑지"/>
      <sheetName val="환율change"/>
      <sheetName val="진해석동"/>
      <sheetName val="전기일위목록"/>
      <sheetName val="전체"/>
      <sheetName val="집계표"/>
      <sheetName val="개산공사비"/>
      <sheetName val="sw1"/>
      <sheetName val="교통대책내역"/>
      <sheetName val="4.전기"/>
      <sheetName val="내역서01"/>
      <sheetName val="보험료산출"/>
      <sheetName val="J"/>
      <sheetName val="산출내역(4월)"/>
      <sheetName val="산출내역(5월) (2)"/>
      <sheetName val="2호맨홀공제수량"/>
      <sheetName val="우배수"/>
      <sheetName val="슬래브"/>
      <sheetName val="자가"/>
      <sheetName val="중사"/>
      <sheetName val="구천"/>
      <sheetName val="조명시설"/>
      <sheetName val="기초"/>
      <sheetName val="현장관리비"/>
      <sheetName val="노무단가"/>
      <sheetName val="COPING-1"/>
      <sheetName val="역T형교대-2수량"/>
      <sheetName val="기계"/>
      <sheetName val="전기"/>
      <sheetName val="실행간접비용"/>
      <sheetName val="계수시트"/>
      <sheetName val="코드표"/>
      <sheetName val="모래운반"/>
      <sheetName val="ABUT수량-A1"/>
      <sheetName val="역t형"/>
      <sheetName val="기본data"/>
      <sheetName val="1.설계조건"/>
    </sheetNames>
    <sheetDataSet>
      <sheetData sheetId="0" refreshError="1">
        <row r="1">
          <cell r="H1" t="str">
            <v>재  료  비</v>
          </cell>
          <cell r="J1" t="str">
            <v>노  무  비</v>
          </cell>
          <cell r="L1" t="str">
            <v>경     비</v>
          </cell>
        </row>
        <row r="2">
          <cell r="G2" t="str">
            <v>금 액</v>
          </cell>
          <cell r="H2" t="str">
            <v>단 가</v>
          </cell>
          <cell r="I2" t="str">
            <v>금 액</v>
          </cell>
          <cell r="J2" t="str">
            <v>단 가</v>
          </cell>
          <cell r="K2" t="str">
            <v>금 액</v>
          </cell>
          <cell r="L2" t="str">
            <v>단 가</v>
          </cell>
          <cell r="M2" t="str">
            <v>금 액</v>
          </cell>
        </row>
        <row r="3">
          <cell r="G3" t="str">
            <v>m당</v>
          </cell>
          <cell r="H3">
            <v>0</v>
          </cell>
          <cell r="I3" t="str">
            <v xml:space="preserve"> </v>
          </cell>
          <cell r="J3">
            <v>0</v>
          </cell>
          <cell r="K3" t="str">
            <v xml:space="preserve"> </v>
          </cell>
          <cell r="M3" t="str">
            <v xml:space="preserve"> </v>
          </cell>
        </row>
        <row r="4">
          <cell r="G4" t="str">
            <v xml:space="preserve"> </v>
          </cell>
          <cell r="H4">
            <v>0</v>
          </cell>
          <cell r="I4">
            <v>0</v>
          </cell>
          <cell r="J4">
            <v>5928</v>
          </cell>
          <cell r="K4">
            <v>2181.5</v>
          </cell>
          <cell r="L4">
            <v>0</v>
          </cell>
          <cell r="M4">
            <v>0</v>
          </cell>
        </row>
        <row r="5">
          <cell r="G5" t="str">
            <v xml:space="preserve"> </v>
          </cell>
          <cell r="H5">
            <v>0</v>
          </cell>
          <cell r="I5">
            <v>0</v>
          </cell>
          <cell r="J5">
            <v>7410</v>
          </cell>
          <cell r="K5">
            <v>2045.1</v>
          </cell>
          <cell r="L5">
            <v>0</v>
          </cell>
          <cell r="M5">
            <v>0</v>
          </cell>
        </row>
        <row r="6">
          <cell r="G6" t="str">
            <v xml:space="preserve"> </v>
          </cell>
          <cell r="H6">
            <v>0</v>
          </cell>
          <cell r="I6">
            <v>0</v>
          </cell>
          <cell r="J6">
            <v>7780</v>
          </cell>
          <cell r="K6">
            <v>715.7</v>
          </cell>
          <cell r="L6">
            <v>0</v>
          </cell>
          <cell r="M6">
            <v>0</v>
          </cell>
        </row>
        <row r="7">
          <cell r="G7" t="str">
            <v xml:space="preserve"> </v>
          </cell>
          <cell r="H7">
            <v>3377</v>
          </cell>
          <cell r="I7">
            <v>1013.1</v>
          </cell>
          <cell r="J7">
            <v>10908</v>
          </cell>
          <cell r="K7">
            <v>3272.4</v>
          </cell>
          <cell r="L7">
            <v>0</v>
          </cell>
          <cell r="M7">
            <v>0</v>
          </cell>
        </row>
        <row r="8">
          <cell r="G8" t="str">
            <v xml:space="preserve"> </v>
          </cell>
          <cell r="H8">
            <v>39188</v>
          </cell>
          <cell r="I8">
            <v>7053.8</v>
          </cell>
          <cell r="J8">
            <v>19650</v>
          </cell>
          <cell r="K8">
            <v>3537</v>
          </cell>
          <cell r="L8">
            <v>0</v>
          </cell>
          <cell r="M8">
            <v>0</v>
          </cell>
        </row>
        <row r="9">
          <cell r="G9" t="str">
            <v xml:space="preserve"> </v>
          </cell>
          <cell r="H9">
            <v>45177</v>
          </cell>
          <cell r="I9">
            <v>2710.6</v>
          </cell>
          <cell r="J9">
            <v>37052</v>
          </cell>
          <cell r="K9">
            <v>2223.1</v>
          </cell>
          <cell r="L9">
            <v>0</v>
          </cell>
          <cell r="M9">
            <v>0</v>
          </cell>
        </row>
        <row r="10">
          <cell r="H10">
            <v>59000</v>
          </cell>
          <cell r="I10">
            <v>7080</v>
          </cell>
          <cell r="K10">
            <v>0</v>
          </cell>
          <cell r="M10">
            <v>0</v>
          </cell>
        </row>
        <row r="11">
          <cell r="H11">
            <v>85000</v>
          </cell>
          <cell r="I11">
            <v>102000</v>
          </cell>
          <cell r="K11">
            <v>0</v>
          </cell>
          <cell r="M11">
            <v>0</v>
          </cell>
        </row>
        <row r="12">
          <cell r="G12" t="str">
            <v xml:space="preserve"> </v>
          </cell>
          <cell r="H12">
            <v>48.6</v>
          </cell>
          <cell r="I12">
            <v>291.60000000000002</v>
          </cell>
          <cell r="K12">
            <v>0</v>
          </cell>
          <cell r="M12">
            <v>0</v>
          </cell>
        </row>
        <row r="13">
          <cell r="G13" t="str">
            <v xml:space="preserve"> </v>
          </cell>
          <cell r="H13">
            <v>32.6</v>
          </cell>
          <cell r="I13">
            <v>652</v>
          </cell>
          <cell r="K13">
            <v>0</v>
          </cell>
          <cell r="M13">
            <v>0</v>
          </cell>
        </row>
        <row r="14">
          <cell r="G14" t="str">
            <v xml:space="preserve"> </v>
          </cell>
          <cell r="H14">
            <v>10456</v>
          </cell>
          <cell r="I14">
            <v>1254.7</v>
          </cell>
          <cell r="J14">
            <v>6763</v>
          </cell>
          <cell r="K14">
            <v>811.5</v>
          </cell>
          <cell r="L14">
            <v>0</v>
          </cell>
          <cell r="M14">
            <v>0</v>
          </cell>
        </row>
        <row r="15">
          <cell r="H15">
            <v>0</v>
          </cell>
          <cell r="I15">
            <v>0</v>
          </cell>
          <cell r="J15">
            <v>107349</v>
          </cell>
          <cell r="K15">
            <v>128818.8</v>
          </cell>
          <cell r="L15">
            <v>0</v>
          </cell>
          <cell r="M15">
            <v>0</v>
          </cell>
        </row>
        <row r="16">
          <cell r="G16">
            <v>265660</v>
          </cell>
          <cell r="I16">
            <v>122055</v>
          </cell>
          <cell r="K16">
            <v>143605</v>
          </cell>
          <cell r="M16">
            <v>0</v>
          </cell>
        </row>
        <row r="17">
          <cell r="G17">
            <v>0</v>
          </cell>
          <cell r="I17">
            <v>0</v>
          </cell>
          <cell r="K17">
            <v>0</v>
          </cell>
          <cell r="M17">
            <v>0</v>
          </cell>
        </row>
        <row r="18">
          <cell r="G18" t="str">
            <v>m2당</v>
          </cell>
          <cell r="H18">
            <v>0</v>
          </cell>
          <cell r="I18" t="str">
            <v xml:space="preserve"> </v>
          </cell>
          <cell r="J18">
            <v>0</v>
          </cell>
          <cell r="K18" t="str">
            <v xml:space="preserve"> </v>
          </cell>
          <cell r="M18" t="str">
            <v xml:space="preserve"> </v>
          </cell>
        </row>
        <row r="19">
          <cell r="G19" t="str">
            <v xml:space="preserve"> </v>
          </cell>
          <cell r="H19">
            <v>0</v>
          </cell>
          <cell r="I19">
            <v>0</v>
          </cell>
          <cell r="J19">
            <v>5928</v>
          </cell>
          <cell r="K19">
            <v>1363.4</v>
          </cell>
          <cell r="L19">
            <v>0</v>
          </cell>
          <cell r="M19">
            <v>0</v>
          </cell>
        </row>
        <row r="20">
          <cell r="G20" t="str">
            <v xml:space="preserve"> </v>
          </cell>
          <cell r="H20">
            <v>0</v>
          </cell>
          <cell r="I20">
            <v>0</v>
          </cell>
          <cell r="J20">
            <v>7410</v>
          </cell>
          <cell r="K20">
            <v>1704.3</v>
          </cell>
          <cell r="L20">
            <v>0</v>
          </cell>
          <cell r="M20">
            <v>0</v>
          </cell>
        </row>
        <row r="21">
          <cell r="G21" t="str">
            <v xml:space="preserve"> </v>
          </cell>
          <cell r="H21">
            <v>39188</v>
          </cell>
          <cell r="I21">
            <v>5878.2</v>
          </cell>
          <cell r="J21">
            <v>19650</v>
          </cell>
          <cell r="K21">
            <v>2947.5</v>
          </cell>
          <cell r="L21">
            <v>0</v>
          </cell>
          <cell r="M21">
            <v>0</v>
          </cell>
        </row>
        <row r="22">
          <cell r="G22" t="str">
            <v xml:space="preserve"> </v>
          </cell>
          <cell r="H22">
            <v>45177</v>
          </cell>
          <cell r="I22">
            <v>2258.8000000000002</v>
          </cell>
          <cell r="J22">
            <v>37052</v>
          </cell>
          <cell r="K22">
            <v>1852.6</v>
          </cell>
          <cell r="L22">
            <v>0</v>
          </cell>
          <cell r="M22">
            <v>0</v>
          </cell>
        </row>
        <row r="23">
          <cell r="H23">
            <v>59000</v>
          </cell>
          <cell r="I23">
            <v>8850</v>
          </cell>
          <cell r="K23">
            <v>0</v>
          </cell>
          <cell r="M23">
            <v>0</v>
          </cell>
        </row>
        <row r="24">
          <cell r="H24">
            <v>85000</v>
          </cell>
          <cell r="I24">
            <v>85000</v>
          </cell>
          <cell r="K24">
            <v>0</v>
          </cell>
          <cell r="M24">
            <v>0</v>
          </cell>
        </row>
        <row r="25">
          <cell r="G25" t="str">
            <v xml:space="preserve"> </v>
          </cell>
          <cell r="H25">
            <v>48.6</v>
          </cell>
          <cell r="I25">
            <v>486</v>
          </cell>
          <cell r="K25">
            <v>0</v>
          </cell>
          <cell r="M25">
            <v>0</v>
          </cell>
        </row>
        <row r="26">
          <cell r="G26" t="str">
            <v xml:space="preserve"> </v>
          </cell>
          <cell r="H26">
            <v>32.6</v>
          </cell>
          <cell r="I26">
            <v>554.20000000000005</v>
          </cell>
          <cell r="K26">
            <v>0</v>
          </cell>
          <cell r="M26">
            <v>0</v>
          </cell>
        </row>
        <row r="27">
          <cell r="G27" t="str">
            <v xml:space="preserve"> </v>
          </cell>
          <cell r="H27">
            <v>10456</v>
          </cell>
          <cell r="I27">
            <v>1568.4</v>
          </cell>
          <cell r="J27">
            <v>6763</v>
          </cell>
          <cell r="K27">
            <v>1014.4</v>
          </cell>
          <cell r="L27">
            <v>0</v>
          </cell>
          <cell r="M27">
            <v>0</v>
          </cell>
        </row>
        <row r="28">
          <cell r="H28">
            <v>0</v>
          </cell>
          <cell r="I28">
            <v>0</v>
          </cell>
          <cell r="J28">
            <v>107349</v>
          </cell>
          <cell r="K28">
            <v>107349</v>
          </cell>
          <cell r="L28">
            <v>0</v>
          </cell>
          <cell r="M28">
            <v>0</v>
          </cell>
        </row>
        <row r="29">
          <cell r="G29">
            <v>220826</v>
          </cell>
          <cell r="I29">
            <v>104595</v>
          </cell>
          <cell r="K29">
            <v>116231</v>
          </cell>
          <cell r="M29">
            <v>0</v>
          </cell>
        </row>
        <row r="30">
          <cell r="G30">
            <v>0</v>
          </cell>
          <cell r="I30">
            <v>0</v>
          </cell>
          <cell r="K30">
            <v>0</v>
          </cell>
          <cell r="M30">
            <v>0</v>
          </cell>
        </row>
        <row r="31">
          <cell r="G31" t="str">
            <v>개소당</v>
          </cell>
          <cell r="H31">
            <v>0</v>
          </cell>
          <cell r="I31" t="str">
            <v xml:space="preserve"> </v>
          </cell>
          <cell r="J31">
            <v>0</v>
          </cell>
          <cell r="K31" t="str">
            <v xml:space="preserve"> </v>
          </cell>
          <cell r="M31" t="str">
            <v xml:space="preserve"> </v>
          </cell>
        </row>
        <row r="32">
          <cell r="H32">
            <v>2633661</v>
          </cell>
          <cell r="I32">
            <v>2633661</v>
          </cell>
          <cell r="J32">
            <v>2832248</v>
          </cell>
          <cell r="K32">
            <v>2832248</v>
          </cell>
          <cell r="L32">
            <v>5965</v>
          </cell>
          <cell r="M32">
            <v>5965</v>
          </cell>
        </row>
        <row r="33">
          <cell r="G33" t="str">
            <v xml:space="preserve"> </v>
          </cell>
          <cell r="H33">
            <v>51156</v>
          </cell>
          <cell r="I33">
            <v>3586547.1</v>
          </cell>
          <cell r="J33">
            <v>82903</v>
          </cell>
          <cell r="K33">
            <v>5812329.2999999998</v>
          </cell>
          <cell r="L33">
            <v>146</v>
          </cell>
          <cell r="M33">
            <v>10236</v>
          </cell>
        </row>
        <row r="34">
          <cell r="G34">
            <v>14880986</v>
          </cell>
          <cell r="I34">
            <v>6220208</v>
          </cell>
          <cell r="K34">
            <v>8644577</v>
          </cell>
          <cell r="M34">
            <v>16201</v>
          </cell>
        </row>
        <row r="36">
          <cell r="G36" t="str">
            <v>개소당</v>
          </cell>
          <cell r="H36">
            <v>0</v>
          </cell>
          <cell r="I36" t="str">
            <v xml:space="preserve"> </v>
          </cell>
          <cell r="J36">
            <v>0</v>
          </cell>
          <cell r="K36" t="str">
            <v xml:space="preserve"> </v>
          </cell>
          <cell r="M36" t="str">
            <v xml:space="preserve"> </v>
          </cell>
        </row>
        <row r="37">
          <cell r="H37">
            <v>27071</v>
          </cell>
          <cell r="I37">
            <v>2160265.7999999998</v>
          </cell>
          <cell r="J37">
            <v>32105</v>
          </cell>
          <cell r="K37">
            <v>2561979</v>
          </cell>
          <cell r="L37">
            <v>44</v>
          </cell>
          <cell r="M37">
            <v>3511.2</v>
          </cell>
        </row>
        <row r="38">
          <cell r="G38" t="str">
            <v xml:space="preserve"> </v>
          </cell>
          <cell r="H38">
            <v>51156</v>
          </cell>
          <cell r="I38">
            <v>5316643</v>
          </cell>
          <cell r="J38">
            <v>82903</v>
          </cell>
          <cell r="K38">
            <v>8616108.6999999993</v>
          </cell>
          <cell r="L38">
            <v>146</v>
          </cell>
          <cell r="M38">
            <v>15173.7</v>
          </cell>
        </row>
        <row r="39">
          <cell r="G39">
            <v>18673679</v>
          </cell>
          <cell r="I39">
            <v>7476908</v>
          </cell>
          <cell r="K39">
            <v>11178087</v>
          </cell>
          <cell r="M39">
            <v>18684</v>
          </cell>
        </row>
        <row r="41">
          <cell r="G41" t="str">
            <v>개소당</v>
          </cell>
          <cell r="H41">
            <v>0</v>
          </cell>
          <cell r="I41" t="str">
            <v xml:space="preserve"> </v>
          </cell>
          <cell r="J41">
            <v>0</v>
          </cell>
          <cell r="K41" t="str">
            <v xml:space="preserve"> </v>
          </cell>
          <cell r="M41" t="str">
            <v xml:space="preserve"> </v>
          </cell>
        </row>
        <row r="42">
          <cell r="H42">
            <v>135</v>
          </cell>
          <cell r="I42">
            <v>2682.9</v>
          </cell>
          <cell r="J42">
            <v>1882</v>
          </cell>
          <cell r="K42">
            <v>37402.800000000003</v>
          </cell>
          <cell r="L42">
            <v>179</v>
          </cell>
          <cell r="M42">
            <v>3557.4</v>
          </cell>
        </row>
        <row r="43">
          <cell r="G43" t="str">
            <v xml:space="preserve"> </v>
          </cell>
          <cell r="H43">
            <v>0</v>
          </cell>
          <cell r="I43">
            <v>0</v>
          </cell>
          <cell r="J43">
            <v>7410</v>
          </cell>
          <cell r="K43">
            <v>91380.1</v>
          </cell>
          <cell r="L43">
            <v>0</v>
          </cell>
          <cell r="M43">
            <v>0</v>
          </cell>
        </row>
        <row r="44">
          <cell r="G44" t="str">
            <v xml:space="preserve"> </v>
          </cell>
          <cell r="H44">
            <v>0</v>
          </cell>
          <cell r="I44">
            <v>0</v>
          </cell>
          <cell r="J44">
            <v>7780</v>
          </cell>
          <cell r="K44">
            <v>58676.7</v>
          </cell>
          <cell r="L44">
            <v>0</v>
          </cell>
          <cell r="M44">
            <v>0</v>
          </cell>
        </row>
        <row r="45">
          <cell r="H45">
            <v>13500</v>
          </cell>
          <cell r="I45">
            <v>39892.5</v>
          </cell>
          <cell r="J45">
            <v>40757</v>
          </cell>
          <cell r="K45">
            <v>120436.9</v>
          </cell>
          <cell r="L45">
            <v>815</v>
          </cell>
          <cell r="M45">
            <v>2408.3000000000002</v>
          </cell>
        </row>
        <row r="46">
          <cell r="G46" t="str">
            <v xml:space="preserve"> </v>
          </cell>
          <cell r="H46">
            <v>3377</v>
          </cell>
          <cell r="I46">
            <v>21646.5</v>
          </cell>
          <cell r="J46">
            <v>10908</v>
          </cell>
          <cell r="K46">
            <v>69920.2</v>
          </cell>
          <cell r="L46">
            <v>0</v>
          </cell>
          <cell r="M46">
            <v>0</v>
          </cell>
        </row>
        <row r="47">
          <cell r="G47" t="str">
            <v xml:space="preserve"> </v>
          </cell>
          <cell r="H47">
            <v>42127</v>
          </cell>
          <cell r="I47">
            <v>221798.6</v>
          </cell>
          <cell r="J47">
            <v>21677</v>
          </cell>
          <cell r="K47">
            <v>114129.4</v>
          </cell>
          <cell r="L47">
            <v>0</v>
          </cell>
          <cell r="M47">
            <v>0</v>
          </cell>
        </row>
        <row r="48">
          <cell r="G48" t="str">
            <v xml:space="preserve"> </v>
          </cell>
          <cell r="H48">
            <v>320</v>
          </cell>
          <cell r="I48">
            <v>111576.9</v>
          </cell>
          <cell r="K48">
            <v>0</v>
          </cell>
          <cell r="M48">
            <v>0</v>
          </cell>
        </row>
        <row r="49">
          <cell r="G49" t="str">
            <v xml:space="preserve"> </v>
          </cell>
          <cell r="H49">
            <v>4</v>
          </cell>
          <cell r="I49">
            <v>1354</v>
          </cell>
          <cell r="J49">
            <v>656</v>
          </cell>
          <cell r="K49">
            <v>222071</v>
          </cell>
          <cell r="L49">
            <v>0</v>
          </cell>
          <cell r="M49">
            <v>0</v>
          </cell>
        </row>
        <row r="50">
          <cell r="G50" t="str">
            <v xml:space="preserve"> </v>
          </cell>
          <cell r="H50">
            <v>2397</v>
          </cell>
          <cell r="I50">
            <v>75026.100000000006</v>
          </cell>
          <cell r="J50">
            <v>15258</v>
          </cell>
          <cell r="K50">
            <v>477575.4</v>
          </cell>
          <cell r="L50">
            <v>0</v>
          </cell>
          <cell r="M50">
            <v>0</v>
          </cell>
        </row>
        <row r="51">
          <cell r="G51" t="str">
            <v xml:space="preserve"> </v>
          </cell>
          <cell r="H51">
            <v>45177</v>
          </cell>
          <cell r="I51">
            <v>47300.3</v>
          </cell>
          <cell r="J51">
            <v>37052</v>
          </cell>
          <cell r="K51">
            <v>38793.4</v>
          </cell>
          <cell r="L51">
            <v>0</v>
          </cell>
          <cell r="M51">
            <v>0</v>
          </cell>
        </row>
        <row r="52">
          <cell r="G52" t="str">
            <v xml:space="preserve"> </v>
          </cell>
          <cell r="H52">
            <v>53796</v>
          </cell>
          <cell r="I52">
            <v>14094.5</v>
          </cell>
          <cell r="J52">
            <v>37052</v>
          </cell>
          <cell r="K52">
            <v>9707.6</v>
          </cell>
          <cell r="L52">
            <v>0</v>
          </cell>
          <cell r="M52">
            <v>0</v>
          </cell>
        </row>
        <row r="53">
          <cell r="G53" t="str">
            <v xml:space="preserve"> </v>
          </cell>
          <cell r="H53">
            <v>35000</v>
          </cell>
          <cell r="I53">
            <v>1064000</v>
          </cell>
          <cell r="K53">
            <v>0</v>
          </cell>
          <cell r="M53">
            <v>0</v>
          </cell>
        </row>
        <row r="54">
          <cell r="G54" t="str">
            <v xml:space="preserve"> </v>
          </cell>
          <cell r="H54">
            <v>0</v>
          </cell>
          <cell r="I54">
            <v>0</v>
          </cell>
          <cell r="J54">
            <v>54031</v>
          </cell>
          <cell r="K54">
            <v>1492876.5</v>
          </cell>
          <cell r="L54">
            <v>0</v>
          </cell>
          <cell r="M54">
            <v>0</v>
          </cell>
        </row>
        <row r="55">
          <cell r="G55" t="str">
            <v xml:space="preserve"> </v>
          </cell>
          <cell r="H55">
            <v>11500</v>
          </cell>
          <cell r="I55">
            <v>1035000</v>
          </cell>
          <cell r="K55">
            <v>0</v>
          </cell>
          <cell r="M55">
            <v>0</v>
          </cell>
        </row>
        <row r="56">
          <cell r="G56" t="str">
            <v xml:space="preserve"> </v>
          </cell>
          <cell r="I56">
            <v>0</v>
          </cell>
          <cell r="J56">
            <v>51490</v>
          </cell>
          <cell r="K56">
            <v>50666.1</v>
          </cell>
          <cell r="M56">
            <v>0</v>
          </cell>
        </row>
        <row r="57">
          <cell r="G57" t="str">
            <v xml:space="preserve"> </v>
          </cell>
          <cell r="I57">
            <v>0</v>
          </cell>
          <cell r="J57">
            <v>37052</v>
          </cell>
          <cell r="K57">
            <v>48612.2</v>
          </cell>
          <cell r="M57">
            <v>0</v>
          </cell>
        </row>
        <row r="58">
          <cell r="G58" t="str">
            <v xml:space="preserve"> </v>
          </cell>
          <cell r="H58">
            <v>100</v>
          </cell>
          <cell r="I58">
            <v>-710.8</v>
          </cell>
          <cell r="K58">
            <v>0</v>
          </cell>
          <cell r="M58">
            <v>0</v>
          </cell>
        </row>
        <row r="59">
          <cell r="G59">
            <v>5471874</v>
          </cell>
          <cell r="I59">
            <v>2633661</v>
          </cell>
          <cell r="K59">
            <v>2832248</v>
          </cell>
          <cell r="M59">
            <v>5965</v>
          </cell>
        </row>
        <row r="61">
          <cell r="G61" t="str">
            <v>m당</v>
          </cell>
          <cell r="H61">
            <v>0</v>
          </cell>
          <cell r="I61" t="str">
            <v xml:space="preserve"> </v>
          </cell>
          <cell r="J61">
            <v>0</v>
          </cell>
          <cell r="K61" t="str">
            <v xml:space="preserve"> </v>
          </cell>
          <cell r="M61" t="str">
            <v xml:space="preserve"> </v>
          </cell>
        </row>
        <row r="62">
          <cell r="H62">
            <v>0</v>
          </cell>
          <cell r="I62">
            <v>0</v>
          </cell>
          <cell r="J62">
            <v>0</v>
          </cell>
          <cell r="K62">
            <v>0</v>
          </cell>
          <cell r="L62">
            <v>0</v>
          </cell>
          <cell r="M62">
            <v>0</v>
          </cell>
        </row>
        <row r="63">
          <cell r="G63" t="str">
            <v xml:space="preserve"> </v>
          </cell>
          <cell r="H63">
            <v>0</v>
          </cell>
          <cell r="I63">
            <v>0</v>
          </cell>
          <cell r="J63">
            <v>7410</v>
          </cell>
          <cell r="K63">
            <v>1259.7</v>
          </cell>
          <cell r="L63">
            <v>0</v>
          </cell>
          <cell r="M63">
            <v>0</v>
          </cell>
        </row>
        <row r="64">
          <cell r="G64" t="str">
            <v xml:space="preserve"> </v>
          </cell>
          <cell r="H64">
            <v>0</v>
          </cell>
          <cell r="I64">
            <v>0</v>
          </cell>
          <cell r="J64">
            <v>7780</v>
          </cell>
          <cell r="K64">
            <v>311.2</v>
          </cell>
          <cell r="L64">
            <v>0</v>
          </cell>
          <cell r="M64">
            <v>0</v>
          </cell>
        </row>
        <row r="65">
          <cell r="H65">
            <v>13500</v>
          </cell>
          <cell r="I65">
            <v>729</v>
          </cell>
          <cell r="J65">
            <v>40757</v>
          </cell>
          <cell r="K65">
            <v>2200.8000000000002</v>
          </cell>
          <cell r="L65">
            <v>815</v>
          </cell>
          <cell r="M65">
            <v>44</v>
          </cell>
        </row>
        <row r="66">
          <cell r="G66" t="str">
            <v xml:space="preserve"> </v>
          </cell>
          <cell r="H66">
            <v>3377</v>
          </cell>
          <cell r="I66">
            <v>2363.9</v>
          </cell>
          <cell r="J66">
            <v>10908</v>
          </cell>
          <cell r="K66">
            <v>7635.6</v>
          </cell>
          <cell r="L66">
            <v>0</v>
          </cell>
          <cell r="M66">
            <v>0</v>
          </cell>
        </row>
        <row r="67">
          <cell r="G67" t="str">
            <v xml:space="preserve"> </v>
          </cell>
          <cell r="H67">
            <v>42127</v>
          </cell>
          <cell r="I67">
            <v>2148.4</v>
          </cell>
          <cell r="J67">
            <v>21677</v>
          </cell>
          <cell r="K67">
            <v>1105.5</v>
          </cell>
          <cell r="L67">
            <v>0</v>
          </cell>
          <cell r="M67">
            <v>0</v>
          </cell>
        </row>
        <row r="68">
          <cell r="G68" t="str">
            <v xml:space="preserve"> </v>
          </cell>
          <cell r="H68">
            <v>320</v>
          </cell>
          <cell r="I68">
            <v>1246</v>
          </cell>
          <cell r="K68">
            <v>0</v>
          </cell>
          <cell r="M68">
            <v>0</v>
          </cell>
        </row>
        <row r="69">
          <cell r="G69" t="str">
            <v xml:space="preserve"> </v>
          </cell>
          <cell r="H69">
            <v>4</v>
          </cell>
          <cell r="I69">
            <v>15.1</v>
          </cell>
          <cell r="J69">
            <v>656</v>
          </cell>
          <cell r="K69">
            <v>2480.3000000000002</v>
          </cell>
          <cell r="L69">
            <v>0</v>
          </cell>
          <cell r="M69">
            <v>0</v>
          </cell>
        </row>
        <row r="70">
          <cell r="G70" t="str">
            <v xml:space="preserve"> </v>
          </cell>
          <cell r="H70">
            <v>2397</v>
          </cell>
          <cell r="I70">
            <v>719.1</v>
          </cell>
          <cell r="J70">
            <v>15258</v>
          </cell>
          <cell r="K70">
            <v>4577.3999999999996</v>
          </cell>
          <cell r="L70">
            <v>0</v>
          </cell>
          <cell r="M70">
            <v>0</v>
          </cell>
        </row>
        <row r="71">
          <cell r="G71" t="str">
            <v xml:space="preserve"> </v>
          </cell>
          <cell r="H71">
            <v>45177</v>
          </cell>
          <cell r="I71">
            <v>496.9</v>
          </cell>
          <cell r="J71">
            <v>37052</v>
          </cell>
          <cell r="K71">
            <v>407.5</v>
          </cell>
          <cell r="L71">
            <v>0</v>
          </cell>
          <cell r="M71">
            <v>0</v>
          </cell>
        </row>
        <row r="72">
          <cell r="G72" t="str">
            <v xml:space="preserve"> </v>
          </cell>
          <cell r="H72">
            <v>53796</v>
          </cell>
          <cell r="I72">
            <v>161.30000000000001</v>
          </cell>
          <cell r="J72">
            <v>37052</v>
          </cell>
          <cell r="K72">
            <v>111.1</v>
          </cell>
          <cell r="L72">
            <v>0</v>
          </cell>
          <cell r="M72">
            <v>0</v>
          </cell>
        </row>
        <row r="73">
          <cell r="G73" t="str">
            <v xml:space="preserve"> </v>
          </cell>
          <cell r="H73">
            <v>35000</v>
          </cell>
          <cell r="I73">
            <v>7700</v>
          </cell>
          <cell r="K73">
            <v>0</v>
          </cell>
          <cell r="M73">
            <v>0</v>
          </cell>
        </row>
        <row r="74">
          <cell r="G74" t="str">
            <v xml:space="preserve"> </v>
          </cell>
          <cell r="H74">
            <v>0</v>
          </cell>
          <cell r="I74">
            <v>0</v>
          </cell>
          <cell r="J74">
            <v>54031</v>
          </cell>
          <cell r="K74">
            <v>10806.2</v>
          </cell>
          <cell r="L74">
            <v>0</v>
          </cell>
          <cell r="M74">
            <v>0</v>
          </cell>
        </row>
        <row r="75">
          <cell r="G75" t="str">
            <v xml:space="preserve"> </v>
          </cell>
          <cell r="H75">
            <v>11500</v>
          </cell>
          <cell r="I75">
            <v>11500</v>
          </cell>
          <cell r="K75">
            <v>0</v>
          </cell>
          <cell r="M75">
            <v>0</v>
          </cell>
        </row>
        <row r="76">
          <cell r="G76" t="str">
            <v xml:space="preserve"> </v>
          </cell>
          <cell r="I76">
            <v>0</v>
          </cell>
          <cell r="J76">
            <v>51490</v>
          </cell>
          <cell r="K76">
            <v>617.79999999999995</v>
          </cell>
          <cell r="M76">
            <v>0</v>
          </cell>
        </row>
        <row r="77">
          <cell r="G77" t="str">
            <v xml:space="preserve"> </v>
          </cell>
          <cell r="I77">
            <v>0</v>
          </cell>
          <cell r="J77">
            <v>37052</v>
          </cell>
          <cell r="K77">
            <v>592.79999999999995</v>
          </cell>
          <cell r="M77">
            <v>0</v>
          </cell>
        </row>
        <row r="78">
          <cell r="G78" t="str">
            <v xml:space="preserve"> </v>
          </cell>
          <cell r="H78">
            <v>100</v>
          </cell>
          <cell r="I78">
            <v>-7.9</v>
          </cell>
          <cell r="K78">
            <v>0</v>
          </cell>
          <cell r="M78">
            <v>0</v>
          </cell>
        </row>
        <row r="79">
          <cell r="G79">
            <v>59220</v>
          </cell>
          <cell r="I79">
            <v>27071</v>
          </cell>
          <cell r="K79">
            <v>32105</v>
          </cell>
          <cell r="M79">
            <v>44</v>
          </cell>
        </row>
        <row r="81">
          <cell r="G81" t="str">
            <v>m2당</v>
          </cell>
          <cell r="H81">
            <v>0</v>
          </cell>
          <cell r="I81" t="str">
            <v xml:space="preserve"> </v>
          </cell>
          <cell r="J81">
            <v>0</v>
          </cell>
          <cell r="K81" t="str">
            <v xml:space="preserve"> </v>
          </cell>
          <cell r="M81" t="str">
            <v xml:space="preserve"> </v>
          </cell>
        </row>
        <row r="82">
          <cell r="H82">
            <v>14</v>
          </cell>
          <cell r="I82">
            <v>7.8</v>
          </cell>
          <cell r="J82">
            <v>120</v>
          </cell>
          <cell r="K82">
            <v>67.2</v>
          </cell>
          <cell r="L82">
            <v>43</v>
          </cell>
          <cell r="M82">
            <v>24</v>
          </cell>
        </row>
        <row r="83">
          <cell r="G83" t="str">
            <v xml:space="preserve"> </v>
          </cell>
          <cell r="H83">
            <v>0</v>
          </cell>
          <cell r="I83">
            <v>0</v>
          </cell>
          <cell r="J83">
            <v>7410</v>
          </cell>
          <cell r="K83">
            <v>4149.6000000000004</v>
          </cell>
          <cell r="L83">
            <v>0</v>
          </cell>
          <cell r="M83">
            <v>0</v>
          </cell>
        </row>
        <row r="84">
          <cell r="H84">
            <v>13500</v>
          </cell>
          <cell r="I84">
            <v>2025</v>
          </cell>
          <cell r="J84">
            <v>40757</v>
          </cell>
          <cell r="K84">
            <v>6113.5</v>
          </cell>
          <cell r="L84">
            <v>815</v>
          </cell>
          <cell r="M84">
            <v>122.2</v>
          </cell>
        </row>
        <row r="85">
          <cell r="G85" t="str">
            <v xml:space="preserve"> </v>
          </cell>
          <cell r="H85">
            <v>42127</v>
          </cell>
          <cell r="I85">
            <v>4212.7</v>
          </cell>
          <cell r="J85">
            <v>21677</v>
          </cell>
          <cell r="K85">
            <v>2167.6999999999998</v>
          </cell>
          <cell r="L85">
            <v>0</v>
          </cell>
          <cell r="M85">
            <v>0</v>
          </cell>
        </row>
        <row r="86">
          <cell r="G86" t="str">
            <v xml:space="preserve"> </v>
          </cell>
          <cell r="H86">
            <v>320</v>
          </cell>
          <cell r="I86">
            <v>2623.6</v>
          </cell>
          <cell r="K86">
            <v>0</v>
          </cell>
          <cell r="M86">
            <v>0</v>
          </cell>
        </row>
        <row r="87">
          <cell r="G87" t="str">
            <v xml:space="preserve"> </v>
          </cell>
          <cell r="H87">
            <v>4</v>
          </cell>
          <cell r="I87">
            <v>0</v>
          </cell>
          <cell r="J87">
            <v>656</v>
          </cell>
          <cell r="K87">
            <v>5.2</v>
          </cell>
          <cell r="L87">
            <v>0</v>
          </cell>
          <cell r="M87">
            <v>0</v>
          </cell>
        </row>
        <row r="88">
          <cell r="G88" t="str">
            <v xml:space="preserve"> </v>
          </cell>
          <cell r="H88">
            <v>2397</v>
          </cell>
          <cell r="I88">
            <v>2397</v>
          </cell>
          <cell r="J88">
            <v>15258</v>
          </cell>
          <cell r="K88">
            <v>15258</v>
          </cell>
          <cell r="L88">
            <v>0</v>
          </cell>
          <cell r="M88">
            <v>0</v>
          </cell>
        </row>
        <row r="89">
          <cell r="G89" t="str">
            <v xml:space="preserve"> </v>
          </cell>
          <cell r="H89">
            <v>45177</v>
          </cell>
          <cell r="I89">
            <v>1084.2</v>
          </cell>
          <cell r="J89">
            <v>37052</v>
          </cell>
          <cell r="K89">
            <v>889.2</v>
          </cell>
          <cell r="L89">
            <v>0</v>
          </cell>
          <cell r="M89">
            <v>0</v>
          </cell>
        </row>
        <row r="90">
          <cell r="G90" t="str">
            <v xml:space="preserve"> </v>
          </cell>
          <cell r="H90">
            <v>53796</v>
          </cell>
          <cell r="I90">
            <v>322.7</v>
          </cell>
          <cell r="J90">
            <v>37052</v>
          </cell>
          <cell r="K90">
            <v>222.3</v>
          </cell>
          <cell r="L90">
            <v>0</v>
          </cell>
          <cell r="M90">
            <v>0</v>
          </cell>
        </row>
        <row r="91">
          <cell r="G91" t="str">
            <v xml:space="preserve"> </v>
          </cell>
          <cell r="H91">
            <v>35000</v>
          </cell>
          <cell r="I91">
            <v>38500</v>
          </cell>
          <cell r="K91">
            <v>0</v>
          </cell>
          <cell r="M91">
            <v>0</v>
          </cell>
        </row>
        <row r="92">
          <cell r="G92" t="str">
            <v xml:space="preserve"> </v>
          </cell>
          <cell r="H92">
            <v>0</v>
          </cell>
          <cell r="I92">
            <v>0</v>
          </cell>
          <cell r="J92">
            <v>54031</v>
          </cell>
          <cell r="K92">
            <v>54031</v>
          </cell>
          <cell r="L92">
            <v>0</v>
          </cell>
          <cell r="M92">
            <v>0</v>
          </cell>
        </row>
        <row r="93">
          <cell r="G93" t="str">
            <v xml:space="preserve"> </v>
          </cell>
          <cell r="H93">
            <v>100</v>
          </cell>
          <cell r="I93">
            <v>-16.7</v>
          </cell>
          <cell r="K93">
            <v>0</v>
          </cell>
          <cell r="M93">
            <v>0</v>
          </cell>
        </row>
        <row r="94">
          <cell r="G94">
            <v>134205</v>
          </cell>
          <cell r="I94">
            <v>51156</v>
          </cell>
          <cell r="K94">
            <v>82903</v>
          </cell>
          <cell r="M94">
            <v>146</v>
          </cell>
        </row>
        <row r="96">
          <cell r="G96" t="str">
            <v>개소당</v>
          </cell>
          <cell r="H96">
            <v>0</v>
          </cell>
          <cell r="I96" t="str">
            <v xml:space="preserve"> </v>
          </cell>
          <cell r="J96">
            <v>0</v>
          </cell>
          <cell r="K96" t="str">
            <v xml:space="preserve"> </v>
          </cell>
          <cell r="M96" t="str">
            <v xml:space="preserve"> </v>
          </cell>
        </row>
        <row r="97">
          <cell r="G97" t="str">
            <v xml:space="preserve"> </v>
          </cell>
          <cell r="H97">
            <v>0</v>
          </cell>
          <cell r="I97">
            <v>0</v>
          </cell>
          <cell r="J97">
            <v>9263</v>
          </cell>
          <cell r="K97">
            <v>97502.3</v>
          </cell>
          <cell r="L97">
            <v>0</v>
          </cell>
          <cell r="M97">
            <v>0</v>
          </cell>
        </row>
        <row r="98">
          <cell r="G98" t="str">
            <v xml:space="preserve"> </v>
          </cell>
          <cell r="H98">
            <v>0</v>
          </cell>
          <cell r="I98">
            <v>0</v>
          </cell>
          <cell r="J98">
            <v>7410</v>
          </cell>
          <cell r="K98">
            <v>57464.5</v>
          </cell>
          <cell r="L98">
            <v>0</v>
          </cell>
          <cell r="M98">
            <v>0</v>
          </cell>
        </row>
        <row r="99">
          <cell r="G99" t="str">
            <v xml:space="preserve"> </v>
          </cell>
          <cell r="H99">
            <v>0</v>
          </cell>
          <cell r="I99">
            <v>0</v>
          </cell>
          <cell r="J99">
            <v>7780</v>
          </cell>
          <cell r="K99">
            <v>21558.3</v>
          </cell>
          <cell r="L99">
            <v>0</v>
          </cell>
          <cell r="M99">
            <v>0</v>
          </cell>
        </row>
        <row r="100">
          <cell r="H100">
            <v>13500</v>
          </cell>
          <cell r="I100">
            <v>49072.5</v>
          </cell>
          <cell r="J100">
            <v>40757</v>
          </cell>
          <cell r="K100">
            <v>148151.6</v>
          </cell>
          <cell r="L100">
            <v>815</v>
          </cell>
          <cell r="M100">
            <v>2962.5</v>
          </cell>
        </row>
        <row r="101">
          <cell r="G101" t="str">
            <v xml:space="preserve"> </v>
          </cell>
          <cell r="H101">
            <v>3377</v>
          </cell>
          <cell r="I101">
            <v>91938.8</v>
          </cell>
          <cell r="J101">
            <v>10908</v>
          </cell>
          <cell r="K101">
            <v>296970.3</v>
          </cell>
          <cell r="L101">
            <v>0</v>
          </cell>
          <cell r="M101">
            <v>0</v>
          </cell>
        </row>
        <row r="102">
          <cell r="G102" t="str">
            <v xml:space="preserve"> </v>
          </cell>
          <cell r="H102">
            <v>42127</v>
          </cell>
          <cell r="I102">
            <v>352013.2</v>
          </cell>
          <cell r="J102">
            <v>21677</v>
          </cell>
          <cell r="K102">
            <v>181133</v>
          </cell>
          <cell r="L102">
            <v>0</v>
          </cell>
          <cell r="M102">
            <v>0</v>
          </cell>
        </row>
        <row r="103">
          <cell r="G103" t="str">
            <v xml:space="preserve"> </v>
          </cell>
          <cell r="H103">
            <v>320</v>
          </cell>
          <cell r="I103">
            <v>118154.2</v>
          </cell>
          <cell r="K103">
            <v>0</v>
          </cell>
          <cell r="M103">
            <v>0</v>
          </cell>
        </row>
        <row r="104">
          <cell r="G104" t="str">
            <v xml:space="preserve"> </v>
          </cell>
          <cell r="H104">
            <v>4</v>
          </cell>
          <cell r="I104">
            <v>1412</v>
          </cell>
          <cell r="J104">
            <v>656</v>
          </cell>
          <cell r="K104">
            <v>231568</v>
          </cell>
          <cell r="L104">
            <v>0</v>
          </cell>
          <cell r="M104">
            <v>0</v>
          </cell>
        </row>
        <row r="105">
          <cell r="G105" t="str">
            <v xml:space="preserve"> </v>
          </cell>
          <cell r="H105">
            <v>36000</v>
          </cell>
          <cell r="I105">
            <v>2736000</v>
          </cell>
          <cell r="K105">
            <v>0</v>
          </cell>
          <cell r="M105">
            <v>0</v>
          </cell>
        </row>
        <row r="106">
          <cell r="G106" t="str">
            <v xml:space="preserve"> </v>
          </cell>
          <cell r="H106">
            <v>0</v>
          </cell>
          <cell r="I106">
            <v>0</v>
          </cell>
          <cell r="J106">
            <v>792305</v>
          </cell>
          <cell r="K106">
            <v>3452072.8</v>
          </cell>
          <cell r="L106">
            <v>0</v>
          </cell>
          <cell r="M106">
            <v>0</v>
          </cell>
        </row>
        <row r="107">
          <cell r="G107" t="str">
            <v xml:space="preserve"> </v>
          </cell>
          <cell r="H107">
            <v>45177</v>
          </cell>
          <cell r="I107">
            <v>91347.8</v>
          </cell>
          <cell r="J107">
            <v>37052</v>
          </cell>
          <cell r="K107">
            <v>74919.100000000006</v>
          </cell>
          <cell r="L107">
            <v>0</v>
          </cell>
          <cell r="M107">
            <v>0</v>
          </cell>
        </row>
        <row r="108">
          <cell r="G108" t="str">
            <v xml:space="preserve"> </v>
          </cell>
          <cell r="H108">
            <v>53796</v>
          </cell>
          <cell r="I108">
            <v>8499.7000000000007</v>
          </cell>
          <cell r="J108">
            <v>37052</v>
          </cell>
          <cell r="K108">
            <v>5854.2</v>
          </cell>
          <cell r="L108">
            <v>0</v>
          </cell>
          <cell r="M108">
            <v>0</v>
          </cell>
        </row>
        <row r="109">
          <cell r="G109" t="str">
            <v xml:space="preserve"> </v>
          </cell>
          <cell r="H109">
            <v>137349</v>
          </cell>
          <cell r="I109">
            <v>137349</v>
          </cell>
          <cell r="J109">
            <v>150452</v>
          </cell>
          <cell r="K109">
            <v>150452</v>
          </cell>
          <cell r="L109">
            <v>3715</v>
          </cell>
          <cell r="M109">
            <v>3715</v>
          </cell>
        </row>
        <row r="110">
          <cell r="G110" t="str">
            <v xml:space="preserve"> </v>
          </cell>
          <cell r="H110">
            <v>100</v>
          </cell>
          <cell r="I110">
            <v>-742.6</v>
          </cell>
          <cell r="K110">
            <v>0</v>
          </cell>
          <cell r="M110">
            <v>0</v>
          </cell>
        </row>
        <row r="111">
          <cell r="G111">
            <v>8309367</v>
          </cell>
          <cell r="I111">
            <v>3585044</v>
          </cell>
          <cell r="K111">
            <v>4717646</v>
          </cell>
          <cell r="M111">
            <v>6677</v>
          </cell>
        </row>
        <row r="113">
          <cell r="G113" t="str">
            <v>개소당</v>
          </cell>
          <cell r="I113" t="str">
            <v xml:space="preserve"> </v>
          </cell>
          <cell r="J113">
            <v>0</v>
          </cell>
          <cell r="K113" t="str">
            <v xml:space="preserve"> </v>
          </cell>
          <cell r="M113" t="str">
            <v xml:space="preserve"> </v>
          </cell>
        </row>
        <row r="114">
          <cell r="G114" t="str">
            <v xml:space="preserve"> </v>
          </cell>
          <cell r="H114">
            <v>0</v>
          </cell>
          <cell r="I114">
            <v>0</v>
          </cell>
          <cell r="J114">
            <v>9263</v>
          </cell>
          <cell r="K114">
            <v>117992</v>
          </cell>
          <cell r="L114">
            <v>0</v>
          </cell>
          <cell r="M114">
            <v>0</v>
          </cell>
        </row>
        <row r="115">
          <cell r="G115" t="str">
            <v xml:space="preserve"> </v>
          </cell>
          <cell r="H115">
            <v>0</v>
          </cell>
          <cell r="I115">
            <v>0</v>
          </cell>
          <cell r="J115">
            <v>7410</v>
          </cell>
          <cell r="K115">
            <v>71914</v>
          </cell>
          <cell r="L115">
            <v>0</v>
          </cell>
          <cell r="M115">
            <v>0</v>
          </cell>
        </row>
        <row r="116">
          <cell r="G116" t="str">
            <v xml:space="preserve"> </v>
          </cell>
          <cell r="H116">
            <v>0</v>
          </cell>
          <cell r="I116">
            <v>0</v>
          </cell>
          <cell r="J116">
            <v>7780</v>
          </cell>
          <cell r="K116">
            <v>23596.7</v>
          </cell>
          <cell r="L116">
            <v>0</v>
          </cell>
          <cell r="M116">
            <v>0</v>
          </cell>
        </row>
        <row r="117">
          <cell r="H117">
            <v>13500</v>
          </cell>
          <cell r="I117">
            <v>60291</v>
          </cell>
          <cell r="J117">
            <v>40757</v>
          </cell>
          <cell r="K117">
            <v>182020.7</v>
          </cell>
          <cell r="L117">
            <v>815</v>
          </cell>
          <cell r="M117">
            <v>3639.7</v>
          </cell>
        </row>
        <row r="118">
          <cell r="G118" t="str">
            <v xml:space="preserve"> </v>
          </cell>
          <cell r="H118">
            <v>3377</v>
          </cell>
          <cell r="I118">
            <v>110147.6</v>
          </cell>
          <cell r="J118">
            <v>10908</v>
          </cell>
          <cell r="K118">
            <v>355786.2</v>
          </cell>
          <cell r="L118">
            <v>0</v>
          </cell>
          <cell r="M118">
            <v>0</v>
          </cell>
        </row>
        <row r="119">
          <cell r="G119" t="str">
            <v xml:space="preserve"> </v>
          </cell>
          <cell r="H119">
            <v>42127</v>
          </cell>
          <cell r="I119">
            <v>439005.4</v>
          </cell>
          <cell r="J119">
            <v>21677</v>
          </cell>
          <cell r="K119">
            <v>225896</v>
          </cell>
          <cell r="L119">
            <v>0</v>
          </cell>
          <cell r="M119">
            <v>0</v>
          </cell>
        </row>
        <row r="120">
          <cell r="G120" t="str">
            <v xml:space="preserve"> </v>
          </cell>
          <cell r="H120">
            <v>320</v>
          </cell>
          <cell r="I120">
            <v>113200.6</v>
          </cell>
          <cell r="K120">
            <v>0</v>
          </cell>
          <cell r="M120">
            <v>0</v>
          </cell>
        </row>
        <row r="121">
          <cell r="G121" t="str">
            <v xml:space="preserve"> </v>
          </cell>
          <cell r="H121">
            <v>4</v>
          </cell>
          <cell r="I121">
            <v>1756</v>
          </cell>
          <cell r="J121">
            <v>656</v>
          </cell>
          <cell r="K121">
            <v>287984</v>
          </cell>
          <cell r="L121">
            <v>0</v>
          </cell>
          <cell r="M121">
            <v>0</v>
          </cell>
        </row>
        <row r="122">
          <cell r="G122" t="str">
            <v xml:space="preserve"> </v>
          </cell>
          <cell r="H122">
            <v>36000</v>
          </cell>
          <cell r="I122">
            <v>3456000</v>
          </cell>
          <cell r="K122">
            <v>0</v>
          </cell>
          <cell r="M122">
            <v>0</v>
          </cell>
        </row>
        <row r="123">
          <cell r="G123" t="str">
            <v xml:space="preserve"> </v>
          </cell>
          <cell r="H123">
            <v>0</v>
          </cell>
          <cell r="I123">
            <v>0</v>
          </cell>
          <cell r="J123">
            <v>792305</v>
          </cell>
          <cell r="K123">
            <v>4406800.4000000004</v>
          </cell>
          <cell r="L123">
            <v>0</v>
          </cell>
          <cell r="M123">
            <v>0</v>
          </cell>
        </row>
        <row r="124">
          <cell r="G124" t="str">
            <v xml:space="preserve"> </v>
          </cell>
          <cell r="H124">
            <v>45177</v>
          </cell>
          <cell r="I124">
            <v>117415</v>
          </cell>
          <cell r="J124">
            <v>37052</v>
          </cell>
          <cell r="K124">
            <v>96298.1</v>
          </cell>
          <cell r="L124">
            <v>0</v>
          </cell>
          <cell r="M124">
            <v>0</v>
          </cell>
        </row>
        <row r="125">
          <cell r="G125" t="str">
            <v xml:space="preserve"> </v>
          </cell>
          <cell r="H125">
            <v>53796</v>
          </cell>
          <cell r="I125">
            <v>1560</v>
          </cell>
          <cell r="J125">
            <v>37052</v>
          </cell>
          <cell r="K125">
            <v>1074.5</v>
          </cell>
          <cell r="L125">
            <v>0</v>
          </cell>
          <cell r="M125">
            <v>0</v>
          </cell>
        </row>
        <row r="126">
          <cell r="G126" t="str">
            <v xml:space="preserve"> </v>
          </cell>
          <cell r="H126">
            <v>281902</v>
          </cell>
          <cell r="I126">
            <v>281902</v>
          </cell>
          <cell r="J126">
            <v>315520</v>
          </cell>
          <cell r="K126">
            <v>315520</v>
          </cell>
          <cell r="L126">
            <v>7636</v>
          </cell>
          <cell r="M126">
            <v>7636</v>
          </cell>
        </row>
        <row r="127">
          <cell r="G127" t="str">
            <v xml:space="preserve"> </v>
          </cell>
          <cell r="H127">
            <v>100</v>
          </cell>
          <cell r="I127">
            <v>-925.1</v>
          </cell>
          <cell r="K127">
            <v>0</v>
          </cell>
          <cell r="M127">
            <v>0</v>
          </cell>
        </row>
        <row r="128">
          <cell r="G128">
            <v>10676509</v>
          </cell>
          <cell r="I128">
            <v>4580352</v>
          </cell>
          <cell r="K128">
            <v>6084882</v>
          </cell>
          <cell r="M128">
            <v>11275</v>
          </cell>
        </row>
        <row r="131">
          <cell r="G131" t="str">
            <v>개소당</v>
          </cell>
          <cell r="H131">
            <v>0</v>
          </cell>
          <cell r="I131" t="str">
            <v xml:space="preserve"> </v>
          </cell>
          <cell r="J131">
            <v>0</v>
          </cell>
          <cell r="K131" t="str">
            <v xml:space="preserve"> </v>
          </cell>
          <cell r="M131" t="str">
            <v xml:space="preserve"> </v>
          </cell>
        </row>
        <row r="132">
          <cell r="G132" t="str">
            <v xml:space="preserve"> </v>
          </cell>
          <cell r="H132">
            <v>0</v>
          </cell>
          <cell r="I132">
            <v>0</v>
          </cell>
          <cell r="J132">
            <v>9263</v>
          </cell>
          <cell r="K132">
            <v>10207.799999999999</v>
          </cell>
          <cell r="L132">
            <v>0</v>
          </cell>
          <cell r="M132">
            <v>0</v>
          </cell>
        </row>
        <row r="133">
          <cell r="G133" t="str">
            <v xml:space="preserve"> </v>
          </cell>
          <cell r="H133">
            <v>0</v>
          </cell>
          <cell r="I133">
            <v>0</v>
          </cell>
          <cell r="J133">
            <v>7410</v>
          </cell>
          <cell r="K133">
            <v>4742.3999999999996</v>
          </cell>
          <cell r="L133">
            <v>0</v>
          </cell>
          <cell r="M133">
            <v>0</v>
          </cell>
        </row>
        <row r="134">
          <cell r="G134" t="str">
            <v xml:space="preserve"> </v>
          </cell>
          <cell r="H134">
            <v>0</v>
          </cell>
          <cell r="I134">
            <v>0</v>
          </cell>
          <cell r="J134">
            <v>7780</v>
          </cell>
          <cell r="K134">
            <v>3594.3</v>
          </cell>
          <cell r="L134">
            <v>0</v>
          </cell>
          <cell r="M134">
            <v>0</v>
          </cell>
        </row>
        <row r="135">
          <cell r="H135">
            <v>13500</v>
          </cell>
          <cell r="I135">
            <v>8248.5</v>
          </cell>
          <cell r="J135">
            <v>40757</v>
          </cell>
          <cell r="K135">
            <v>24902.5</v>
          </cell>
          <cell r="L135">
            <v>815</v>
          </cell>
          <cell r="M135">
            <v>497.9</v>
          </cell>
        </row>
        <row r="136">
          <cell r="G136" t="str">
            <v xml:space="preserve"> </v>
          </cell>
          <cell r="H136">
            <v>3377</v>
          </cell>
          <cell r="I136">
            <v>14892.5</v>
          </cell>
          <cell r="J136">
            <v>10908</v>
          </cell>
          <cell r="K136">
            <v>48104.2</v>
          </cell>
          <cell r="L136">
            <v>0</v>
          </cell>
          <cell r="M136">
            <v>0</v>
          </cell>
        </row>
        <row r="137">
          <cell r="G137" t="str">
            <v xml:space="preserve"> </v>
          </cell>
          <cell r="H137">
            <v>42127</v>
          </cell>
          <cell r="I137">
            <v>25823.8</v>
          </cell>
          <cell r="J137">
            <v>21677</v>
          </cell>
          <cell r="K137">
            <v>13288</v>
          </cell>
          <cell r="L137">
            <v>0</v>
          </cell>
          <cell r="M137">
            <v>0</v>
          </cell>
        </row>
        <row r="138">
          <cell r="G138" t="str">
            <v xml:space="preserve"> </v>
          </cell>
          <cell r="H138">
            <v>320</v>
          </cell>
          <cell r="I138">
            <v>13642.5</v>
          </cell>
          <cell r="K138">
            <v>0</v>
          </cell>
          <cell r="M138">
            <v>0</v>
          </cell>
        </row>
        <row r="139">
          <cell r="G139" t="str">
            <v xml:space="preserve"> </v>
          </cell>
          <cell r="H139">
            <v>4</v>
          </cell>
          <cell r="I139">
            <v>165.5</v>
          </cell>
          <cell r="J139">
            <v>656</v>
          </cell>
          <cell r="K139">
            <v>27153.1</v>
          </cell>
          <cell r="L139">
            <v>0</v>
          </cell>
          <cell r="M139">
            <v>0</v>
          </cell>
        </row>
        <row r="140">
          <cell r="G140" t="str">
            <v xml:space="preserve"> </v>
          </cell>
          <cell r="H140">
            <v>31653</v>
          </cell>
          <cell r="I140">
            <v>84830</v>
          </cell>
          <cell r="J140">
            <v>9466</v>
          </cell>
          <cell r="K140">
            <v>25368.799999999999</v>
          </cell>
          <cell r="L140">
            <v>0</v>
          </cell>
          <cell r="M140">
            <v>0</v>
          </cell>
        </row>
        <row r="141">
          <cell r="G141" t="str">
            <v xml:space="preserve"> </v>
          </cell>
          <cell r="H141">
            <v>42211</v>
          </cell>
          <cell r="I141">
            <v>62050.1</v>
          </cell>
          <cell r="J141">
            <v>8780</v>
          </cell>
          <cell r="K141">
            <v>12906.6</v>
          </cell>
          <cell r="L141">
            <v>0</v>
          </cell>
          <cell r="M141">
            <v>0</v>
          </cell>
        </row>
        <row r="142">
          <cell r="G142" t="str">
            <v xml:space="preserve"> </v>
          </cell>
          <cell r="H142">
            <v>100</v>
          </cell>
          <cell r="I142">
            <v>-86.8</v>
          </cell>
          <cell r="K142">
            <v>0</v>
          </cell>
          <cell r="M142">
            <v>0</v>
          </cell>
        </row>
        <row r="143">
          <cell r="G143">
            <v>380330</v>
          </cell>
          <cell r="I143">
            <v>209566</v>
          </cell>
          <cell r="K143">
            <v>170267</v>
          </cell>
          <cell r="M143">
            <v>497</v>
          </cell>
        </row>
        <row r="145">
          <cell r="G145" t="str">
            <v>개소당</v>
          </cell>
          <cell r="H145">
            <v>0</v>
          </cell>
          <cell r="I145" t="str">
            <v xml:space="preserve"> </v>
          </cell>
          <cell r="J145">
            <v>0</v>
          </cell>
          <cell r="K145" t="str">
            <v xml:space="preserve"> </v>
          </cell>
          <cell r="M145" t="str">
            <v xml:space="preserve"> </v>
          </cell>
        </row>
        <row r="146">
          <cell r="G146" t="str">
            <v xml:space="preserve"> </v>
          </cell>
          <cell r="H146">
            <v>0</v>
          </cell>
          <cell r="I146">
            <v>0</v>
          </cell>
          <cell r="J146">
            <v>9263</v>
          </cell>
          <cell r="K146">
            <v>7419.6</v>
          </cell>
          <cell r="L146">
            <v>0</v>
          </cell>
          <cell r="M146">
            <v>0</v>
          </cell>
        </row>
        <row r="147">
          <cell r="G147" t="str">
            <v xml:space="preserve"> </v>
          </cell>
          <cell r="H147">
            <v>0</v>
          </cell>
          <cell r="I147">
            <v>0</v>
          </cell>
          <cell r="J147">
            <v>7410</v>
          </cell>
          <cell r="K147">
            <v>3445.6</v>
          </cell>
          <cell r="L147">
            <v>0</v>
          </cell>
          <cell r="M147">
            <v>0</v>
          </cell>
        </row>
        <row r="148">
          <cell r="G148" t="str">
            <v xml:space="preserve"> </v>
          </cell>
          <cell r="H148">
            <v>0</v>
          </cell>
          <cell r="I148">
            <v>0</v>
          </cell>
          <cell r="J148">
            <v>7780</v>
          </cell>
          <cell r="K148">
            <v>2614</v>
          </cell>
          <cell r="L148">
            <v>0</v>
          </cell>
          <cell r="M148">
            <v>0</v>
          </cell>
        </row>
        <row r="149">
          <cell r="H149">
            <v>13500</v>
          </cell>
          <cell r="I149">
            <v>21303</v>
          </cell>
          <cell r="J149">
            <v>40757</v>
          </cell>
          <cell r="K149">
            <v>64314.5</v>
          </cell>
          <cell r="L149">
            <v>815</v>
          </cell>
          <cell r="M149">
            <v>1286</v>
          </cell>
        </row>
        <row r="150">
          <cell r="G150" t="str">
            <v xml:space="preserve"> </v>
          </cell>
          <cell r="H150">
            <v>3377</v>
          </cell>
          <cell r="I150">
            <v>23402.6</v>
          </cell>
          <cell r="J150">
            <v>10908</v>
          </cell>
          <cell r="K150">
            <v>75592.399999999994</v>
          </cell>
          <cell r="L150">
            <v>0</v>
          </cell>
          <cell r="M150">
            <v>0</v>
          </cell>
        </row>
        <row r="151">
          <cell r="G151" t="str">
            <v xml:space="preserve"> </v>
          </cell>
          <cell r="H151">
            <v>42127</v>
          </cell>
          <cell r="I151">
            <v>81094.399999999994</v>
          </cell>
          <cell r="J151">
            <v>21677</v>
          </cell>
          <cell r="K151">
            <v>41728.199999999997</v>
          </cell>
          <cell r="L151">
            <v>0</v>
          </cell>
          <cell r="M151">
            <v>0</v>
          </cell>
        </row>
        <row r="152">
          <cell r="G152" t="str">
            <v xml:space="preserve"> </v>
          </cell>
          <cell r="H152">
            <v>320</v>
          </cell>
          <cell r="I152">
            <v>32037.4</v>
          </cell>
          <cell r="K152">
            <v>0</v>
          </cell>
          <cell r="M152">
            <v>0</v>
          </cell>
        </row>
        <row r="153">
          <cell r="G153" t="str">
            <v xml:space="preserve"> </v>
          </cell>
          <cell r="H153">
            <v>4</v>
          </cell>
          <cell r="I153">
            <v>388.8</v>
          </cell>
          <cell r="J153">
            <v>656</v>
          </cell>
          <cell r="K153">
            <v>63763.8</v>
          </cell>
          <cell r="L153">
            <v>0</v>
          </cell>
          <cell r="M153">
            <v>0</v>
          </cell>
        </row>
        <row r="154">
          <cell r="G154" t="str">
            <v xml:space="preserve"> </v>
          </cell>
          <cell r="H154">
            <v>31653</v>
          </cell>
          <cell r="I154">
            <v>277913.3</v>
          </cell>
          <cell r="J154">
            <v>9466</v>
          </cell>
          <cell r="K154">
            <v>83111.399999999994</v>
          </cell>
          <cell r="L154">
            <v>0</v>
          </cell>
          <cell r="M154">
            <v>0</v>
          </cell>
        </row>
        <row r="155">
          <cell r="G155" t="str">
            <v xml:space="preserve"> </v>
          </cell>
          <cell r="H155">
            <v>42211</v>
          </cell>
          <cell r="I155">
            <v>202612.8</v>
          </cell>
          <cell r="J155">
            <v>8780</v>
          </cell>
          <cell r="K155">
            <v>42144</v>
          </cell>
          <cell r="L155">
            <v>0</v>
          </cell>
          <cell r="M155">
            <v>0</v>
          </cell>
        </row>
        <row r="156">
          <cell r="G156" t="str">
            <v xml:space="preserve"> </v>
          </cell>
          <cell r="H156">
            <v>100</v>
          </cell>
          <cell r="I156">
            <v>-204.1</v>
          </cell>
          <cell r="K156">
            <v>0</v>
          </cell>
          <cell r="M156">
            <v>0</v>
          </cell>
        </row>
        <row r="157">
          <cell r="G157">
            <v>1023967</v>
          </cell>
          <cell r="I157">
            <v>638548</v>
          </cell>
          <cell r="K157">
            <v>384133</v>
          </cell>
          <cell r="M157">
            <v>1286</v>
          </cell>
        </row>
        <row r="159">
          <cell r="G159" t="str">
            <v>개소당</v>
          </cell>
          <cell r="H159">
            <v>0</v>
          </cell>
          <cell r="I159" t="str">
            <v xml:space="preserve"> </v>
          </cell>
          <cell r="J159">
            <v>0</v>
          </cell>
          <cell r="K159" t="str">
            <v xml:space="preserve"> </v>
          </cell>
          <cell r="M159" t="str">
            <v xml:space="preserve"> </v>
          </cell>
        </row>
        <row r="160">
          <cell r="G160" t="str">
            <v xml:space="preserve"> </v>
          </cell>
          <cell r="H160">
            <v>0</v>
          </cell>
          <cell r="I160">
            <v>0</v>
          </cell>
          <cell r="J160">
            <v>9263</v>
          </cell>
          <cell r="K160">
            <v>7289.9</v>
          </cell>
          <cell r="L160">
            <v>0</v>
          </cell>
          <cell r="M160">
            <v>0</v>
          </cell>
        </row>
        <row r="161">
          <cell r="G161" t="str">
            <v xml:space="preserve"> </v>
          </cell>
          <cell r="H161">
            <v>0</v>
          </cell>
          <cell r="I161">
            <v>0</v>
          </cell>
          <cell r="J161">
            <v>7410</v>
          </cell>
          <cell r="K161">
            <v>3386.3</v>
          </cell>
          <cell r="L161">
            <v>0</v>
          </cell>
          <cell r="M161">
            <v>0</v>
          </cell>
        </row>
        <row r="162">
          <cell r="G162" t="str">
            <v xml:space="preserve"> </v>
          </cell>
          <cell r="H162">
            <v>0</v>
          </cell>
          <cell r="I162">
            <v>0</v>
          </cell>
          <cell r="J162">
            <v>7780</v>
          </cell>
          <cell r="K162">
            <v>2567.4</v>
          </cell>
          <cell r="L162">
            <v>0</v>
          </cell>
          <cell r="M162">
            <v>0</v>
          </cell>
        </row>
        <row r="163">
          <cell r="H163">
            <v>13500</v>
          </cell>
          <cell r="I163">
            <v>18522</v>
          </cell>
          <cell r="J163">
            <v>40757</v>
          </cell>
          <cell r="K163">
            <v>55918.6</v>
          </cell>
          <cell r="L163">
            <v>815</v>
          </cell>
          <cell r="M163">
            <v>1118.0999999999999</v>
          </cell>
        </row>
        <row r="164">
          <cell r="G164" t="str">
            <v xml:space="preserve"> </v>
          </cell>
          <cell r="H164">
            <v>3377</v>
          </cell>
          <cell r="I164">
            <v>26137.9</v>
          </cell>
          <cell r="J164">
            <v>10908</v>
          </cell>
          <cell r="K164">
            <v>84427.9</v>
          </cell>
          <cell r="L164">
            <v>0</v>
          </cell>
          <cell r="M164">
            <v>0</v>
          </cell>
        </row>
        <row r="165">
          <cell r="G165" t="str">
            <v xml:space="preserve"> </v>
          </cell>
          <cell r="H165">
            <v>42127</v>
          </cell>
          <cell r="I165">
            <v>63569.599999999999</v>
          </cell>
          <cell r="J165">
            <v>21677</v>
          </cell>
          <cell r="K165">
            <v>32710.5</v>
          </cell>
          <cell r="L165">
            <v>0</v>
          </cell>
          <cell r="M165">
            <v>0</v>
          </cell>
        </row>
        <row r="166">
          <cell r="G166" t="str">
            <v xml:space="preserve"> </v>
          </cell>
          <cell r="H166">
            <v>320</v>
          </cell>
          <cell r="I166">
            <v>23940.400000000001</v>
          </cell>
          <cell r="K166">
            <v>0</v>
          </cell>
          <cell r="M166">
            <v>0</v>
          </cell>
        </row>
        <row r="167">
          <cell r="G167" t="str">
            <v xml:space="preserve"> </v>
          </cell>
          <cell r="H167">
            <v>4</v>
          </cell>
          <cell r="I167">
            <v>290.5</v>
          </cell>
          <cell r="J167">
            <v>656</v>
          </cell>
          <cell r="K167">
            <v>47648.5</v>
          </cell>
          <cell r="L167">
            <v>0</v>
          </cell>
          <cell r="M167">
            <v>0</v>
          </cell>
        </row>
        <row r="168">
          <cell r="G168" t="str">
            <v xml:space="preserve"> </v>
          </cell>
          <cell r="H168">
            <v>31653</v>
          </cell>
          <cell r="I168">
            <v>212708.1</v>
          </cell>
          <cell r="J168">
            <v>9466</v>
          </cell>
          <cell r="K168">
            <v>63611.5</v>
          </cell>
          <cell r="L168">
            <v>0</v>
          </cell>
          <cell r="M168">
            <v>0</v>
          </cell>
        </row>
        <row r="169">
          <cell r="G169" t="str">
            <v xml:space="preserve"> </v>
          </cell>
          <cell r="H169">
            <v>42211</v>
          </cell>
          <cell r="I169">
            <v>154914.29999999999</v>
          </cell>
          <cell r="J169">
            <v>8780</v>
          </cell>
          <cell r="K169">
            <v>32222.6</v>
          </cell>
          <cell r="L169">
            <v>0</v>
          </cell>
          <cell r="M169">
            <v>0</v>
          </cell>
        </row>
        <row r="170">
          <cell r="G170" t="str">
            <v xml:space="preserve"> </v>
          </cell>
          <cell r="H170">
            <v>100</v>
          </cell>
          <cell r="I170">
            <v>-152.5</v>
          </cell>
          <cell r="K170">
            <v>0</v>
          </cell>
          <cell r="M170">
            <v>0</v>
          </cell>
        </row>
        <row r="171">
          <cell r="G171">
            <v>830831</v>
          </cell>
          <cell r="I171">
            <v>499930</v>
          </cell>
          <cell r="K171">
            <v>329783</v>
          </cell>
          <cell r="M171">
            <v>1118</v>
          </cell>
        </row>
        <row r="173">
          <cell r="G173" t="str">
            <v>개소당</v>
          </cell>
          <cell r="H173">
            <v>0</v>
          </cell>
          <cell r="I173" t="str">
            <v xml:space="preserve"> </v>
          </cell>
          <cell r="J173">
            <v>0</v>
          </cell>
          <cell r="K173" t="str">
            <v xml:space="preserve"> </v>
          </cell>
          <cell r="M173" t="str">
            <v xml:space="preserve"> </v>
          </cell>
        </row>
        <row r="174">
          <cell r="G174" t="str">
            <v xml:space="preserve"> </v>
          </cell>
          <cell r="H174">
            <v>0</v>
          </cell>
          <cell r="I174">
            <v>0</v>
          </cell>
          <cell r="J174">
            <v>9263</v>
          </cell>
          <cell r="K174">
            <v>4298</v>
          </cell>
          <cell r="L174">
            <v>0</v>
          </cell>
          <cell r="M174">
            <v>0</v>
          </cell>
        </row>
        <row r="175">
          <cell r="G175" t="str">
            <v xml:space="preserve"> </v>
          </cell>
          <cell r="H175">
            <v>0</v>
          </cell>
          <cell r="I175">
            <v>0</v>
          </cell>
          <cell r="J175">
            <v>7410</v>
          </cell>
          <cell r="K175">
            <v>1993.2</v>
          </cell>
          <cell r="L175">
            <v>0</v>
          </cell>
          <cell r="M175">
            <v>0</v>
          </cell>
        </row>
        <row r="176">
          <cell r="G176" t="str">
            <v xml:space="preserve"> </v>
          </cell>
          <cell r="H176">
            <v>0</v>
          </cell>
          <cell r="I176">
            <v>0</v>
          </cell>
          <cell r="J176">
            <v>7780</v>
          </cell>
          <cell r="K176">
            <v>1517.1</v>
          </cell>
          <cell r="L176">
            <v>0</v>
          </cell>
          <cell r="M176">
            <v>0</v>
          </cell>
        </row>
        <row r="177">
          <cell r="H177">
            <v>13500</v>
          </cell>
          <cell r="I177">
            <v>10921.5</v>
          </cell>
          <cell r="J177">
            <v>40757</v>
          </cell>
          <cell r="K177">
            <v>32972.400000000001</v>
          </cell>
          <cell r="L177">
            <v>815</v>
          </cell>
          <cell r="M177">
            <v>659.3</v>
          </cell>
        </row>
        <row r="178">
          <cell r="G178" t="str">
            <v xml:space="preserve"> </v>
          </cell>
          <cell r="H178">
            <v>3377</v>
          </cell>
          <cell r="I178">
            <v>21612.799999999999</v>
          </cell>
          <cell r="J178">
            <v>10908</v>
          </cell>
          <cell r="K178">
            <v>69811.199999999997</v>
          </cell>
          <cell r="L178">
            <v>0</v>
          </cell>
          <cell r="M178">
            <v>0</v>
          </cell>
        </row>
        <row r="179">
          <cell r="G179" t="str">
            <v xml:space="preserve"> </v>
          </cell>
          <cell r="H179">
            <v>42127</v>
          </cell>
          <cell r="I179">
            <v>81094.399999999994</v>
          </cell>
          <cell r="J179">
            <v>21677</v>
          </cell>
          <cell r="K179">
            <v>41728.199999999997</v>
          </cell>
          <cell r="L179">
            <v>0</v>
          </cell>
          <cell r="M179">
            <v>0</v>
          </cell>
        </row>
        <row r="180">
          <cell r="G180" t="str">
            <v xml:space="preserve"> </v>
          </cell>
          <cell r="H180">
            <v>320</v>
          </cell>
          <cell r="I180">
            <v>15856.3</v>
          </cell>
          <cell r="K180">
            <v>0</v>
          </cell>
          <cell r="M180">
            <v>0</v>
          </cell>
        </row>
        <row r="181">
          <cell r="G181" t="str">
            <v xml:space="preserve"> </v>
          </cell>
          <cell r="H181">
            <v>4</v>
          </cell>
          <cell r="I181">
            <v>196.4</v>
          </cell>
          <cell r="J181">
            <v>656</v>
          </cell>
          <cell r="K181">
            <v>32214.799999999999</v>
          </cell>
          <cell r="L181">
            <v>0</v>
          </cell>
          <cell r="M181">
            <v>0</v>
          </cell>
        </row>
        <row r="182">
          <cell r="G182" t="str">
            <v xml:space="preserve"> </v>
          </cell>
          <cell r="H182">
            <v>31653</v>
          </cell>
          <cell r="I182">
            <v>143388</v>
          </cell>
          <cell r="J182">
            <v>9466</v>
          </cell>
          <cell r="K182">
            <v>42880.9</v>
          </cell>
          <cell r="L182">
            <v>0</v>
          </cell>
          <cell r="M182">
            <v>0</v>
          </cell>
        </row>
        <row r="183">
          <cell r="G183" t="str">
            <v xml:space="preserve"> </v>
          </cell>
          <cell r="H183">
            <v>42211</v>
          </cell>
          <cell r="I183">
            <v>104261.1</v>
          </cell>
          <cell r="J183">
            <v>8780</v>
          </cell>
          <cell r="K183">
            <v>21686.6</v>
          </cell>
          <cell r="L183">
            <v>0</v>
          </cell>
          <cell r="M183">
            <v>0</v>
          </cell>
        </row>
        <row r="184">
          <cell r="G184" t="str">
            <v xml:space="preserve"> </v>
          </cell>
          <cell r="H184">
            <v>100</v>
          </cell>
          <cell r="I184">
            <v>-101</v>
          </cell>
          <cell r="K184">
            <v>0</v>
          </cell>
          <cell r="M184">
            <v>0</v>
          </cell>
        </row>
        <row r="185">
          <cell r="G185">
            <v>626990</v>
          </cell>
          <cell r="I185">
            <v>377229</v>
          </cell>
          <cell r="K185">
            <v>249102</v>
          </cell>
          <cell r="M185">
            <v>659</v>
          </cell>
        </row>
        <row r="187">
          <cell r="G187" t="str">
            <v>개소당</v>
          </cell>
          <cell r="H187">
            <v>0</v>
          </cell>
          <cell r="I187" t="str">
            <v xml:space="preserve"> </v>
          </cell>
          <cell r="J187">
            <v>0</v>
          </cell>
          <cell r="K187" t="str">
            <v xml:space="preserve"> </v>
          </cell>
          <cell r="M187" t="str">
            <v xml:space="preserve"> </v>
          </cell>
        </row>
        <row r="188">
          <cell r="G188" t="str">
            <v xml:space="preserve"> </v>
          </cell>
          <cell r="H188">
            <v>0</v>
          </cell>
          <cell r="I188">
            <v>0</v>
          </cell>
          <cell r="J188">
            <v>9263</v>
          </cell>
          <cell r="K188">
            <v>6076.5</v>
          </cell>
          <cell r="L188">
            <v>0</v>
          </cell>
          <cell r="M188">
            <v>0</v>
          </cell>
        </row>
        <row r="189">
          <cell r="G189" t="str">
            <v xml:space="preserve"> </v>
          </cell>
          <cell r="H189">
            <v>0</v>
          </cell>
          <cell r="I189">
            <v>0</v>
          </cell>
          <cell r="J189">
            <v>7410</v>
          </cell>
          <cell r="K189">
            <v>2823.2</v>
          </cell>
          <cell r="L189">
            <v>0</v>
          </cell>
          <cell r="M189">
            <v>0</v>
          </cell>
        </row>
        <row r="190">
          <cell r="G190" t="str">
            <v xml:space="preserve"> </v>
          </cell>
          <cell r="H190">
            <v>0</v>
          </cell>
          <cell r="I190">
            <v>0</v>
          </cell>
          <cell r="J190">
            <v>7780</v>
          </cell>
          <cell r="K190">
            <v>2139.5</v>
          </cell>
          <cell r="L190">
            <v>0</v>
          </cell>
          <cell r="M190">
            <v>0</v>
          </cell>
        </row>
        <row r="191">
          <cell r="H191">
            <v>13500</v>
          </cell>
          <cell r="I191">
            <v>19710</v>
          </cell>
          <cell r="J191">
            <v>40757</v>
          </cell>
          <cell r="K191">
            <v>59505.2</v>
          </cell>
          <cell r="L191">
            <v>815</v>
          </cell>
          <cell r="M191">
            <v>1189.9000000000001</v>
          </cell>
        </row>
        <row r="192">
          <cell r="G192" t="str">
            <v xml:space="preserve"> </v>
          </cell>
          <cell r="H192">
            <v>3377</v>
          </cell>
          <cell r="I192">
            <v>19586.599999999999</v>
          </cell>
          <cell r="J192">
            <v>10908</v>
          </cell>
          <cell r="K192">
            <v>63266.400000000001</v>
          </cell>
          <cell r="L192">
            <v>0</v>
          </cell>
          <cell r="M192">
            <v>0</v>
          </cell>
        </row>
        <row r="193">
          <cell r="G193" t="str">
            <v xml:space="preserve"> </v>
          </cell>
          <cell r="H193">
            <v>42127</v>
          </cell>
          <cell r="I193">
            <v>67403.199999999997</v>
          </cell>
          <cell r="J193">
            <v>21677</v>
          </cell>
          <cell r="K193">
            <v>34683.199999999997</v>
          </cell>
          <cell r="L193">
            <v>0</v>
          </cell>
          <cell r="M193">
            <v>0</v>
          </cell>
        </row>
        <row r="194">
          <cell r="G194" t="str">
            <v xml:space="preserve"> </v>
          </cell>
          <cell r="H194">
            <v>320</v>
          </cell>
          <cell r="I194">
            <v>23185.9</v>
          </cell>
          <cell r="K194">
            <v>0</v>
          </cell>
          <cell r="M194">
            <v>0</v>
          </cell>
        </row>
        <row r="195">
          <cell r="G195" t="str">
            <v xml:space="preserve"> </v>
          </cell>
          <cell r="H195">
            <v>4</v>
          </cell>
          <cell r="I195">
            <v>281.3</v>
          </cell>
          <cell r="J195">
            <v>656</v>
          </cell>
          <cell r="K195">
            <v>46146.9</v>
          </cell>
          <cell r="L195">
            <v>0</v>
          </cell>
          <cell r="M195">
            <v>0</v>
          </cell>
        </row>
        <row r="196">
          <cell r="G196" t="str">
            <v xml:space="preserve"> </v>
          </cell>
          <cell r="H196">
            <v>12480</v>
          </cell>
          <cell r="I196">
            <v>748.8</v>
          </cell>
          <cell r="J196">
            <v>9263</v>
          </cell>
          <cell r="K196">
            <v>555.70000000000005</v>
          </cell>
          <cell r="L196">
            <v>0</v>
          </cell>
          <cell r="M196">
            <v>0</v>
          </cell>
        </row>
        <row r="197">
          <cell r="G197" t="str">
            <v xml:space="preserve"> </v>
          </cell>
          <cell r="H197">
            <v>31653</v>
          </cell>
          <cell r="I197">
            <v>262719.90000000002</v>
          </cell>
          <cell r="J197">
            <v>9466</v>
          </cell>
          <cell r="K197">
            <v>78567.8</v>
          </cell>
          <cell r="L197">
            <v>0</v>
          </cell>
          <cell r="M197">
            <v>0</v>
          </cell>
        </row>
        <row r="198">
          <cell r="G198" t="str">
            <v xml:space="preserve"> </v>
          </cell>
          <cell r="H198">
            <v>42211</v>
          </cell>
          <cell r="I198">
            <v>156602.79999999999</v>
          </cell>
          <cell r="J198">
            <v>8780</v>
          </cell>
          <cell r="K198">
            <v>32573.8</v>
          </cell>
          <cell r="L198">
            <v>0</v>
          </cell>
          <cell r="M198">
            <v>0</v>
          </cell>
        </row>
        <row r="199">
          <cell r="G199" t="str">
            <v xml:space="preserve"> </v>
          </cell>
          <cell r="H199">
            <v>100</v>
          </cell>
          <cell r="I199">
            <v>-147.69999999999999</v>
          </cell>
          <cell r="K199">
            <v>0</v>
          </cell>
          <cell r="M199">
            <v>0</v>
          </cell>
        </row>
        <row r="200">
          <cell r="G200">
            <v>877617</v>
          </cell>
          <cell r="I200">
            <v>550090</v>
          </cell>
          <cell r="K200">
            <v>326338</v>
          </cell>
          <cell r="M200">
            <v>1189</v>
          </cell>
        </row>
        <row r="202">
          <cell r="G202" t="str">
            <v>개소당</v>
          </cell>
          <cell r="H202">
            <v>0</v>
          </cell>
          <cell r="I202" t="str">
            <v xml:space="preserve"> </v>
          </cell>
          <cell r="J202">
            <v>0</v>
          </cell>
          <cell r="K202" t="str">
            <v xml:space="preserve"> </v>
          </cell>
          <cell r="M202" t="str">
            <v xml:space="preserve"> </v>
          </cell>
        </row>
        <row r="203">
          <cell r="G203" t="str">
            <v xml:space="preserve"> </v>
          </cell>
          <cell r="H203">
            <v>0</v>
          </cell>
          <cell r="I203">
            <v>0</v>
          </cell>
          <cell r="J203">
            <v>9263</v>
          </cell>
          <cell r="K203">
            <v>11180.4</v>
          </cell>
          <cell r="L203">
            <v>0</v>
          </cell>
          <cell r="M203">
            <v>0</v>
          </cell>
        </row>
        <row r="204">
          <cell r="G204" t="str">
            <v xml:space="preserve"> </v>
          </cell>
          <cell r="H204">
            <v>0</v>
          </cell>
          <cell r="I204">
            <v>0</v>
          </cell>
          <cell r="J204">
            <v>7410</v>
          </cell>
          <cell r="K204">
            <v>5194.3999999999996</v>
          </cell>
          <cell r="L204">
            <v>0</v>
          </cell>
          <cell r="M204">
            <v>0</v>
          </cell>
        </row>
        <row r="205">
          <cell r="G205" t="str">
            <v xml:space="preserve"> </v>
          </cell>
          <cell r="H205">
            <v>0</v>
          </cell>
          <cell r="I205">
            <v>0</v>
          </cell>
          <cell r="J205">
            <v>7780</v>
          </cell>
          <cell r="K205">
            <v>3936.6</v>
          </cell>
          <cell r="L205">
            <v>0</v>
          </cell>
          <cell r="M205">
            <v>0</v>
          </cell>
        </row>
        <row r="206">
          <cell r="H206">
            <v>13500</v>
          </cell>
          <cell r="I206">
            <v>19710</v>
          </cell>
          <cell r="J206">
            <v>40757</v>
          </cell>
          <cell r="K206">
            <v>59505.2</v>
          </cell>
          <cell r="L206">
            <v>815</v>
          </cell>
          <cell r="M206">
            <v>1189.9000000000001</v>
          </cell>
        </row>
        <row r="207">
          <cell r="G207" t="str">
            <v xml:space="preserve"> </v>
          </cell>
          <cell r="H207">
            <v>3377</v>
          </cell>
          <cell r="I207">
            <v>37721</v>
          </cell>
          <cell r="J207">
            <v>10908</v>
          </cell>
          <cell r="K207">
            <v>121842.3</v>
          </cell>
          <cell r="L207">
            <v>0</v>
          </cell>
          <cell r="M207">
            <v>0</v>
          </cell>
        </row>
        <row r="208">
          <cell r="G208" t="str">
            <v xml:space="preserve"> </v>
          </cell>
          <cell r="H208">
            <v>42127</v>
          </cell>
          <cell r="I208">
            <v>114332.6</v>
          </cell>
          <cell r="J208">
            <v>21677</v>
          </cell>
          <cell r="K208">
            <v>58831.3</v>
          </cell>
          <cell r="L208">
            <v>0</v>
          </cell>
          <cell r="M208">
            <v>0</v>
          </cell>
        </row>
        <row r="209">
          <cell r="G209" t="str">
            <v xml:space="preserve"> </v>
          </cell>
          <cell r="H209">
            <v>320</v>
          </cell>
          <cell r="I209">
            <v>41298.800000000003</v>
          </cell>
          <cell r="K209">
            <v>0</v>
          </cell>
          <cell r="M209">
            <v>0</v>
          </cell>
        </row>
        <row r="210">
          <cell r="G210" t="str">
            <v xml:space="preserve"> </v>
          </cell>
          <cell r="H210">
            <v>4</v>
          </cell>
          <cell r="I210">
            <v>501.2</v>
          </cell>
          <cell r="J210">
            <v>656</v>
          </cell>
          <cell r="K210">
            <v>82196.800000000003</v>
          </cell>
          <cell r="L210">
            <v>0</v>
          </cell>
          <cell r="M210">
            <v>0</v>
          </cell>
        </row>
        <row r="211">
          <cell r="G211" t="str">
            <v xml:space="preserve"> </v>
          </cell>
          <cell r="H211">
            <v>12480</v>
          </cell>
          <cell r="I211">
            <v>773.7</v>
          </cell>
          <cell r="J211">
            <v>9263</v>
          </cell>
          <cell r="K211">
            <v>574.29999999999995</v>
          </cell>
          <cell r="L211">
            <v>0</v>
          </cell>
          <cell r="M211">
            <v>0</v>
          </cell>
        </row>
        <row r="212">
          <cell r="G212" t="str">
            <v xml:space="preserve"> </v>
          </cell>
          <cell r="H212">
            <v>31653</v>
          </cell>
          <cell r="I212">
            <v>422251</v>
          </cell>
          <cell r="J212">
            <v>9466</v>
          </cell>
          <cell r="K212">
            <v>126276.4</v>
          </cell>
          <cell r="L212">
            <v>0</v>
          </cell>
          <cell r="M212">
            <v>0</v>
          </cell>
        </row>
        <row r="213">
          <cell r="G213" t="str">
            <v xml:space="preserve"> </v>
          </cell>
          <cell r="H213">
            <v>42211</v>
          </cell>
          <cell r="I213">
            <v>271838.8</v>
          </cell>
          <cell r="J213">
            <v>8780</v>
          </cell>
          <cell r="K213">
            <v>56543.199999999997</v>
          </cell>
          <cell r="L213">
            <v>0</v>
          </cell>
          <cell r="M213">
            <v>0</v>
          </cell>
        </row>
        <row r="214">
          <cell r="G214" t="str">
            <v xml:space="preserve"> </v>
          </cell>
          <cell r="H214">
            <v>100</v>
          </cell>
          <cell r="I214">
            <v>-263.10000000000002</v>
          </cell>
          <cell r="K214">
            <v>0</v>
          </cell>
          <cell r="M214">
            <v>0</v>
          </cell>
        </row>
        <row r="215">
          <cell r="G215">
            <v>1435433</v>
          </cell>
          <cell r="I215">
            <v>908164</v>
          </cell>
          <cell r="K215">
            <v>526080</v>
          </cell>
          <cell r="M215">
            <v>1189</v>
          </cell>
        </row>
        <row r="217">
          <cell r="G217" t="str">
            <v>개소당</v>
          </cell>
          <cell r="H217">
            <v>0</v>
          </cell>
          <cell r="I217" t="str">
            <v xml:space="preserve"> </v>
          </cell>
          <cell r="J217">
            <v>0</v>
          </cell>
          <cell r="K217" t="str">
            <v xml:space="preserve"> </v>
          </cell>
          <cell r="M217" t="str">
            <v xml:space="preserve"> </v>
          </cell>
        </row>
        <row r="218">
          <cell r="G218" t="str">
            <v xml:space="preserve"> </v>
          </cell>
          <cell r="H218">
            <v>0</v>
          </cell>
          <cell r="I218">
            <v>0</v>
          </cell>
          <cell r="J218">
            <v>9263</v>
          </cell>
          <cell r="K218">
            <v>6317.3</v>
          </cell>
          <cell r="L218">
            <v>0</v>
          </cell>
          <cell r="M218">
            <v>0</v>
          </cell>
        </row>
        <row r="219">
          <cell r="G219" t="str">
            <v xml:space="preserve"> </v>
          </cell>
          <cell r="H219">
            <v>0</v>
          </cell>
          <cell r="I219">
            <v>0</v>
          </cell>
          <cell r="J219">
            <v>7410</v>
          </cell>
          <cell r="K219">
            <v>2934.3</v>
          </cell>
          <cell r="L219">
            <v>0</v>
          </cell>
          <cell r="M219">
            <v>0</v>
          </cell>
        </row>
        <row r="220">
          <cell r="G220" t="str">
            <v xml:space="preserve"> </v>
          </cell>
          <cell r="H220">
            <v>0</v>
          </cell>
          <cell r="I220">
            <v>0</v>
          </cell>
          <cell r="J220">
            <v>7780</v>
          </cell>
          <cell r="K220">
            <v>2225</v>
          </cell>
          <cell r="L220">
            <v>0</v>
          </cell>
          <cell r="M220">
            <v>0</v>
          </cell>
        </row>
        <row r="221">
          <cell r="H221">
            <v>13500</v>
          </cell>
          <cell r="I221">
            <v>25002</v>
          </cell>
          <cell r="J221">
            <v>40757</v>
          </cell>
          <cell r="K221">
            <v>75481.899999999994</v>
          </cell>
          <cell r="L221">
            <v>815</v>
          </cell>
          <cell r="M221">
            <v>1509.3</v>
          </cell>
        </row>
        <row r="222">
          <cell r="G222" t="str">
            <v xml:space="preserve"> </v>
          </cell>
          <cell r="H222">
            <v>3377</v>
          </cell>
          <cell r="I222">
            <v>24213</v>
          </cell>
          <cell r="J222">
            <v>10908</v>
          </cell>
          <cell r="K222">
            <v>78210.3</v>
          </cell>
          <cell r="L222">
            <v>0</v>
          </cell>
          <cell r="M222">
            <v>0</v>
          </cell>
        </row>
        <row r="223">
          <cell r="G223" t="str">
            <v xml:space="preserve"> </v>
          </cell>
          <cell r="H223">
            <v>42127</v>
          </cell>
          <cell r="I223">
            <v>84338.2</v>
          </cell>
          <cell r="J223">
            <v>21677</v>
          </cell>
          <cell r="K223">
            <v>43397.3</v>
          </cell>
          <cell r="L223">
            <v>0</v>
          </cell>
          <cell r="M223">
            <v>0</v>
          </cell>
        </row>
        <row r="224">
          <cell r="G224" t="str">
            <v xml:space="preserve"> </v>
          </cell>
          <cell r="H224">
            <v>320</v>
          </cell>
          <cell r="I224">
            <v>30072.9</v>
          </cell>
          <cell r="K224">
            <v>0</v>
          </cell>
          <cell r="M224">
            <v>0</v>
          </cell>
        </row>
        <row r="225">
          <cell r="G225" t="str">
            <v xml:space="preserve"> </v>
          </cell>
          <cell r="H225">
            <v>4</v>
          </cell>
          <cell r="I225">
            <v>364.9</v>
          </cell>
          <cell r="J225">
            <v>656</v>
          </cell>
          <cell r="K225">
            <v>59854</v>
          </cell>
          <cell r="L225">
            <v>0</v>
          </cell>
          <cell r="M225">
            <v>0</v>
          </cell>
        </row>
        <row r="226">
          <cell r="G226" t="str">
            <v xml:space="preserve"> </v>
          </cell>
          <cell r="H226">
            <v>12480</v>
          </cell>
          <cell r="I226">
            <v>773.7</v>
          </cell>
          <cell r="J226">
            <v>9263</v>
          </cell>
          <cell r="K226">
            <v>574.29999999999995</v>
          </cell>
          <cell r="L226">
            <v>0</v>
          </cell>
          <cell r="M226">
            <v>0</v>
          </cell>
        </row>
        <row r="227">
          <cell r="G227" t="str">
            <v xml:space="preserve"> </v>
          </cell>
          <cell r="H227">
            <v>31653</v>
          </cell>
          <cell r="I227">
            <v>339003.6</v>
          </cell>
          <cell r="J227">
            <v>9466</v>
          </cell>
          <cell r="K227">
            <v>101380.8</v>
          </cell>
          <cell r="L227">
            <v>0</v>
          </cell>
          <cell r="M227">
            <v>0</v>
          </cell>
        </row>
        <row r="228">
          <cell r="G228" t="str">
            <v xml:space="preserve"> </v>
          </cell>
          <cell r="H228">
            <v>42211</v>
          </cell>
          <cell r="I228">
            <v>211055</v>
          </cell>
          <cell r="J228">
            <v>8780</v>
          </cell>
          <cell r="K228">
            <v>43900</v>
          </cell>
          <cell r="L228">
            <v>0</v>
          </cell>
          <cell r="M228">
            <v>0</v>
          </cell>
        </row>
        <row r="229">
          <cell r="G229" t="str">
            <v xml:space="preserve"> </v>
          </cell>
          <cell r="H229">
            <v>100</v>
          </cell>
          <cell r="I229">
            <v>-191.5</v>
          </cell>
          <cell r="K229">
            <v>0</v>
          </cell>
          <cell r="M229">
            <v>0</v>
          </cell>
        </row>
        <row r="230">
          <cell r="G230">
            <v>1130415</v>
          </cell>
          <cell r="I230">
            <v>714631</v>
          </cell>
          <cell r="K230">
            <v>414275</v>
          </cell>
          <cell r="M230">
            <v>1509</v>
          </cell>
        </row>
        <row r="232">
          <cell r="G232" t="str">
            <v>개소당</v>
          </cell>
          <cell r="H232">
            <v>0</v>
          </cell>
          <cell r="I232" t="str">
            <v xml:space="preserve"> </v>
          </cell>
          <cell r="J232">
            <v>0</v>
          </cell>
          <cell r="K232" t="str">
            <v xml:space="preserve"> </v>
          </cell>
          <cell r="M232" t="str">
            <v xml:space="preserve"> </v>
          </cell>
        </row>
        <row r="233">
          <cell r="G233" t="str">
            <v xml:space="preserve"> </v>
          </cell>
          <cell r="H233">
            <v>0</v>
          </cell>
          <cell r="I233">
            <v>0</v>
          </cell>
          <cell r="J233">
            <v>9263</v>
          </cell>
          <cell r="K233">
            <v>6317.3</v>
          </cell>
          <cell r="L233">
            <v>0</v>
          </cell>
          <cell r="M233">
            <v>0</v>
          </cell>
        </row>
        <row r="234">
          <cell r="G234" t="str">
            <v xml:space="preserve"> </v>
          </cell>
          <cell r="H234">
            <v>0</v>
          </cell>
          <cell r="I234">
            <v>0</v>
          </cell>
          <cell r="J234">
            <v>7410</v>
          </cell>
          <cell r="K234">
            <v>2934.3</v>
          </cell>
          <cell r="L234">
            <v>0</v>
          </cell>
          <cell r="M234">
            <v>0</v>
          </cell>
        </row>
        <row r="235">
          <cell r="G235" t="str">
            <v xml:space="preserve"> </v>
          </cell>
          <cell r="H235">
            <v>0</v>
          </cell>
          <cell r="I235">
            <v>0</v>
          </cell>
          <cell r="J235">
            <v>7780</v>
          </cell>
          <cell r="K235">
            <v>2225</v>
          </cell>
          <cell r="L235">
            <v>0</v>
          </cell>
          <cell r="M235">
            <v>0</v>
          </cell>
        </row>
        <row r="236">
          <cell r="H236">
            <v>13500</v>
          </cell>
          <cell r="I236">
            <v>16132.5</v>
          </cell>
          <cell r="J236">
            <v>40757</v>
          </cell>
          <cell r="K236">
            <v>48704.6</v>
          </cell>
          <cell r="L236">
            <v>815</v>
          </cell>
          <cell r="M236">
            <v>973.9</v>
          </cell>
        </row>
        <row r="237">
          <cell r="G237" t="str">
            <v xml:space="preserve"> </v>
          </cell>
          <cell r="H237">
            <v>3377</v>
          </cell>
          <cell r="I237">
            <v>19620.3</v>
          </cell>
          <cell r="J237">
            <v>10908</v>
          </cell>
          <cell r="K237">
            <v>63375.4</v>
          </cell>
          <cell r="L237">
            <v>0</v>
          </cell>
          <cell r="M237">
            <v>0</v>
          </cell>
        </row>
        <row r="238">
          <cell r="G238" t="str">
            <v xml:space="preserve"> </v>
          </cell>
          <cell r="H238">
            <v>42127</v>
          </cell>
          <cell r="I238">
            <v>64622.8</v>
          </cell>
          <cell r="J238">
            <v>21677</v>
          </cell>
          <cell r="K238">
            <v>33252.5</v>
          </cell>
          <cell r="L238">
            <v>0</v>
          </cell>
          <cell r="M238">
            <v>0</v>
          </cell>
        </row>
        <row r="239">
          <cell r="G239" t="str">
            <v xml:space="preserve"> </v>
          </cell>
          <cell r="H239">
            <v>320</v>
          </cell>
          <cell r="I239">
            <v>22710.400000000001</v>
          </cell>
          <cell r="K239">
            <v>0</v>
          </cell>
          <cell r="M239">
            <v>0</v>
          </cell>
        </row>
        <row r="240">
          <cell r="G240" t="str">
            <v xml:space="preserve"> </v>
          </cell>
          <cell r="H240">
            <v>4</v>
          </cell>
          <cell r="I240">
            <v>275.60000000000002</v>
          </cell>
          <cell r="J240">
            <v>656</v>
          </cell>
          <cell r="K240">
            <v>45200.3</v>
          </cell>
          <cell r="L240">
            <v>0</v>
          </cell>
          <cell r="M240">
            <v>0</v>
          </cell>
        </row>
        <row r="241">
          <cell r="G241" t="str">
            <v xml:space="preserve"> </v>
          </cell>
          <cell r="H241">
            <v>31653</v>
          </cell>
          <cell r="I241">
            <v>210492.4</v>
          </cell>
          <cell r="J241">
            <v>9466</v>
          </cell>
          <cell r="K241">
            <v>62948.9</v>
          </cell>
          <cell r="L241">
            <v>0</v>
          </cell>
          <cell r="M241">
            <v>0</v>
          </cell>
        </row>
        <row r="242">
          <cell r="G242" t="str">
            <v xml:space="preserve"> </v>
          </cell>
          <cell r="H242">
            <v>42211</v>
          </cell>
          <cell r="I242">
            <v>153648</v>
          </cell>
          <cell r="J242">
            <v>8780</v>
          </cell>
          <cell r="K242">
            <v>31959.200000000001</v>
          </cell>
          <cell r="L242">
            <v>0</v>
          </cell>
          <cell r="M242">
            <v>0</v>
          </cell>
        </row>
        <row r="243">
          <cell r="G243" t="str">
            <v xml:space="preserve"> </v>
          </cell>
          <cell r="H243">
            <v>100</v>
          </cell>
          <cell r="I243">
            <v>-144.6</v>
          </cell>
          <cell r="K243">
            <v>0</v>
          </cell>
          <cell r="M243">
            <v>0</v>
          </cell>
        </row>
        <row r="244">
          <cell r="G244">
            <v>785247</v>
          </cell>
          <cell r="I244">
            <v>487357</v>
          </cell>
          <cell r="K244">
            <v>296917</v>
          </cell>
          <cell r="M244">
            <v>973</v>
          </cell>
        </row>
        <row r="246">
          <cell r="G246" t="str">
            <v>개소당</v>
          </cell>
          <cell r="H246">
            <v>0</v>
          </cell>
          <cell r="I246" t="str">
            <v xml:space="preserve"> </v>
          </cell>
          <cell r="J246">
            <v>0</v>
          </cell>
          <cell r="K246" t="str">
            <v xml:space="preserve"> </v>
          </cell>
          <cell r="M246" t="str">
            <v xml:space="preserve"> </v>
          </cell>
        </row>
        <row r="247">
          <cell r="G247" t="str">
            <v xml:space="preserve"> </v>
          </cell>
          <cell r="H247">
            <v>0</v>
          </cell>
          <cell r="I247">
            <v>0</v>
          </cell>
          <cell r="J247">
            <v>9263</v>
          </cell>
          <cell r="K247">
            <v>6317.3</v>
          </cell>
          <cell r="L247">
            <v>0</v>
          </cell>
          <cell r="M247">
            <v>0</v>
          </cell>
        </row>
        <row r="248">
          <cell r="G248" t="str">
            <v xml:space="preserve"> </v>
          </cell>
          <cell r="H248">
            <v>0</v>
          </cell>
          <cell r="I248">
            <v>0</v>
          </cell>
          <cell r="J248">
            <v>7410</v>
          </cell>
          <cell r="K248">
            <v>2934.3</v>
          </cell>
          <cell r="L248">
            <v>0</v>
          </cell>
          <cell r="M248">
            <v>0</v>
          </cell>
        </row>
        <row r="249">
          <cell r="G249" t="str">
            <v xml:space="preserve"> </v>
          </cell>
          <cell r="H249">
            <v>0</v>
          </cell>
          <cell r="I249">
            <v>0</v>
          </cell>
          <cell r="J249">
            <v>7780</v>
          </cell>
          <cell r="K249">
            <v>2225</v>
          </cell>
          <cell r="L249">
            <v>0</v>
          </cell>
          <cell r="M249">
            <v>0</v>
          </cell>
        </row>
        <row r="250">
          <cell r="H250">
            <v>13500</v>
          </cell>
          <cell r="I250">
            <v>19953</v>
          </cell>
          <cell r="J250">
            <v>40757</v>
          </cell>
          <cell r="K250">
            <v>60238.8</v>
          </cell>
          <cell r="L250">
            <v>815</v>
          </cell>
          <cell r="M250">
            <v>1204.5</v>
          </cell>
        </row>
        <row r="251">
          <cell r="G251" t="str">
            <v xml:space="preserve"> </v>
          </cell>
          <cell r="H251">
            <v>3377</v>
          </cell>
          <cell r="I251">
            <v>22693.4</v>
          </cell>
          <cell r="J251">
            <v>10908</v>
          </cell>
          <cell r="K251">
            <v>73301.7</v>
          </cell>
          <cell r="L251">
            <v>0</v>
          </cell>
          <cell r="M251">
            <v>0</v>
          </cell>
        </row>
        <row r="252">
          <cell r="G252" t="str">
            <v xml:space="preserve"> </v>
          </cell>
          <cell r="H252">
            <v>42127</v>
          </cell>
          <cell r="I252">
            <v>76671.100000000006</v>
          </cell>
          <cell r="J252">
            <v>21677</v>
          </cell>
          <cell r="K252">
            <v>39452.1</v>
          </cell>
          <cell r="L252">
            <v>0</v>
          </cell>
          <cell r="M252">
            <v>0</v>
          </cell>
        </row>
        <row r="253">
          <cell r="G253" t="str">
            <v xml:space="preserve"> </v>
          </cell>
          <cell r="H253">
            <v>320</v>
          </cell>
          <cell r="I253">
            <v>27842.799999999999</v>
          </cell>
          <cell r="K253">
            <v>0</v>
          </cell>
          <cell r="M253">
            <v>0</v>
          </cell>
        </row>
        <row r="254">
          <cell r="G254" t="str">
            <v xml:space="preserve"> </v>
          </cell>
          <cell r="H254">
            <v>4</v>
          </cell>
          <cell r="I254">
            <v>337.9</v>
          </cell>
          <cell r="J254">
            <v>656</v>
          </cell>
          <cell r="K254">
            <v>55415.6</v>
          </cell>
          <cell r="L254">
            <v>0</v>
          </cell>
          <cell r="M254">
            <v>0</v>
          </cell>
        </row>
        <row r="255">
          <cell r="G255" t="str">
            <v xml:space="preserve"> </v>
          </cell>
          <cell r="H255">
            <v>31653</v>
          </cell>
          <cell r="I255">
            <v>263352.90000000002</v>
          </cell>
          <cell r="J255">
            <v>9466</v>
          </cell>
          <cell r="K255">
            <v>78757.100000000006</v>
          </cell>
          <cell r="L255">
            <v>0</v>
          </cell>
          <cell r="M255">
            <v>0</v>
          </cell>
        </row>
        <row r="256">
          <cell r="G256" t="str">
            <v xml:space="preserve"> </v>
          </cell>
          <cell r="H256">
            <v>42211</v>
          </cell>
          <cell r="I256">
            <v>192060</v>
          </cell>
          <cell r="J256">
            <v>8780</v>
          </cell>
          <cell r="K256">
            <v>39949</v>
          </cell>
          <cell r="L256">
            <v>0</v>
          </cell>
          <cell r="M256">
            <v>0</v>
          </cell>
        </row>
        <row r="257">
          <cell r="G257" t="str">
            <v xml:space="preserve"> </v>
          </cell>
          <cell r="H257">
            <v>100</v>
          </cell>
          <cell r="I257">
            <v>-177.3</v>
          </cell>
          <cell r="K257">
            <v>0</v>
          </cell>
          <cell r="M257">
            <v>0</v>
          </cell>
        </row>
        <row r="258">
          <cell r="G258">
            <v>962527</v>
          </cell>
          <cell r="I258">
            <v>602733</v>
          </cell>
          <cell r="K258">
            <v>358590</v>
          </cell>
          <cell r="M258">
            <v>1204</v>
          </cell>
        </row>
        <row r="260">
          <cell r="G260" t="str">
            <v>개소당</v>
          </cell>
          <cell r="H260">
            <v>0</v>
          </cell>
          <cell r="I260" t="str">
            <v xml:space="preserve"> </v>
          </cell>
          <cell r="J260">
            <v>0</v>
          </cell>
          <cell r="K260" t="str">
            <v xml:space="preserve"> </v>
          </cell>
          <cell r="M260" t="str">
            <v xml:space="preserve"> </v>
          </cell>
        </row>
        <row r="261">
          <cell r="G261" t="str">
            <v xml:space="preserve"> </v>
          </cell>
          <cell r="H261">
            <v>0</v>
          </cell>
          <cell r="I261">
            <v>0</v>
          </cell>
          <cell r="J261">
            <v>9263</v>
          </cell>
          <cell r="K261">
            <v>3566.2</v>
          </cell>
          <cell r="L261">
            <v>0</v>
          </cell>
          <cell r="M261">
            <v>0</v>
          </cell>
        </row>
        <row r="262">
          <cell r="G262" t="str">
            <v xml:space="preserve"> </v>
          </cell>
          <cell r="H262">
            <v>0</v>
          </cell>
          <cell r="I262">
            <v>0</v>
          </cell>
          <cell r="J262">
            <v>7410</v>
          </cell>
          <cell r="K262">
            <v>1548.6</v>
          </cell>
          <cell r="L262">
            <v>0</v>
          </cell>
          <cell r="M262">
            <v>0</v>
          </cell>
        </row>
        <row r="263">
          <cell r="G263" t="str">
            <v xml:space="preserve"> </v>
          </cell>
          <cell r="H263">
            <v>0</v>
          </cell>
          <cell r="I263">
            <v>0</v>
          </cell>
          <cell r="J263">
            <v>7780</v>
          </cell>
          <cell r="K263">
            <v>1369.2</v>
          </cell>
          <cell r="L263">
            <v>0</v>
          </cell>
          <cell r="M263">
            <v>0</v>
          </cell>
        </row>
        <row r="264">
          <cell r="G264" t="str">
            <v xml:space="preserve"> </v>
          </cell>
          <cell r="H264">
            <v>3377</v>
          </cell>
          <cell r="I264">
            <v>4322.5</v>
          </cell>
          <cell r="J264">
            <v>10908</v>
          </cell>
          <cell r="K264">
            <v>13962.2</v>
          </cell>
          <cell r="L264">
            <v>0</v>
          </cell>
          <cell r="M264">
            <v>0</v>
          </cell>
        </row>
        <row r="265">
          <cell r="G265" t="str">
            <v xml:space="preserve"> </v>
          </cell>
          <cell r="H265">
            <v>39188</v>
          </cell>
          <cell r="I265">
            <v>8190.2</v>
          </cell>
          <cell r="J265">
            <v>19650</v>
          </cell>
          <cell r="K265">
            <v>4106.8</v>
          </cell>
          <cell r="L265">
            <v>0</v>
          </cell>
          <cell r="M265">
            <v>0</v>
          </cell>
        </row>
        <row r="266">
          <cell r="H266">
            <v>23000</v>
          </cell>
          <cell r="I266">
            <v>42780</v>
          </cell>
          <cell r="K266">
            <v>0</v>
          </cell>
          <cell r="M266">
            <v>0</v>
          </cell>
        </row>
        <row r="267">
          <cell r="H267">
            <v>133000</v>
          </cell>
          <cell r="I267">
            <v>718200</v>
          </cell>
          <cell r="K267">
            <v>0</v>
          </cell>
          <cell r="M267">
            <v>0</v>
          </cell>
        </row>
        <row r="268">
          <cell r="G268" t="str">
            <v xml:space="preserve"> </v>
          </cell>
          <cell r="H268">
            <v>75.5</v>
          </cell>
          <cell r="I268">
            <v>4530</v>
          </cell>
          <cell r="K268">
            <v>0</v>
          </cell>
          <cell r="M268">
            <v>0</v>
          </cell>
        </row>
        <row r="269">
          <cell r="H269">
            <v>0</v>
          </cell>
          <cell r="I269">
            <v>0</v>
          </cell>
          <cell r="J269">
            <v>107349</v>
          </cell>
          <cell r="K269">
            <v>499172.8</v>
          </cell>
          <cell r="L269">
            <v>0</v>
          </cell>
          <cell r="M269">
            <v>0</v>
          </cell>
        </row>
        <row r="270">
          <cell r="G270">
            <v>1301747</v>
          </cell>
          <cell r="I270">
            <v>778022</v>
          </cell>
          <cell r="K270">
            <v>523725</v>
          </cell>
          <cell r="M270">
            <v>0</v>
          </cell>
        </row>
        <row r="272">
          <cell r="G272" t="str">
            <v>개소당</v>
          </cell>
          <cell r="H272">
            <v>0</v>
          </cell>
          <cell r="I272" t="str">
            <v xml:space="preserve"> </v>
          </cell>
          <cell r="J272">
            <v>0</v>
          </cell>
          <cell r="K272" t="str">
            <v xml:space="preserve"> </v>
          </cell>
          <cell r="M272" t="str">
            <v xml:space="preserve"> </v>
          </cell>
        </row>
        <row r="273">
          <cell r="G273" t="str">
            <v xml:space="preserve"> </v>
          </cell>
          <cell r="H273">
            <v>0</v>
          </cell>
          <cell r="I273">
            <v>0</v>
          </cell>
          <cell r="J273">
            <v>9263</v>
          </cell>
          <cell r="K273">
            <v>7743.8</v>
          </cell>
          <cell r="L273">
            <v>0</v>
          </cell>
          <cell r="M273">
            <v>0</v>
          </cell>
        </row>
        <row r="274">
          <cell r="G274" t="str">
            <v xml:space="preserve"> </v>
          </cell>
          <cell r="H274">
            <v>0</v>
          </cell>
          <cell r="I274">
            <v>0</v>
          </cell>
          <cell r="J274">
            <v>7410</v>
          </cell>
          <cell r="K274">
            <v>4564.5</v>
          </cell>
          <cell r="L274">
            <v>0</v>
          </cell>
          <cell r="M274">
            <v>0</v>
          </cell>
        </row>
        <row r="275">
          <cell r="G275" t="str">
            <v xml:space="preserve"> </v>
          </cell>
          <cell r="H275">
            <v>0</v>
          </cell>
          <cell r="I275">
            <v>0</v>
          </cell>
          <cell r="J275">
            <v>7780</v>
          </cell>
          <cell r="K275">
            <v>1711.6</v>
          </cell>
          <cell r="L275">
            <v>0</v>
          </cell>
          <cell r="M275">
            <v>0</v>
          </cell>
        </row>
        <row r="276">
          <cell r="G276" t="str">
            <v xml:space="preserve"> </v>
          </cell>
          <cell r="H276">
            <v>3377</v>
          </cell>
          <cell r="I276">
            <v>9138.1</v>
          </cell>
          <cell r="J276">
            <v>10908</v>
          </cell>
          <cell r="K276">
            <v>29517</v>
          </cell>
          <cell r="L276">
            <v>0</v>
          </cell>
          <cell r="M276">
            <v>0</v>
          </cell>
        </row>
        <row r="277">
          <cell r="G277" t="str">
            <v xml:space="preserve"> </v>
          </cell>
          <cell r="H277">
            <v>42127</v>
          </cell>
          <cell r="I277">
            <v>14955</v>
          </cell>
          <cell r="J277">
            <v>21677</v>
          </cell>
          <cell r="K277">
            <v>7695.3</v>
          </cell>
          <cell r="L277">
            <v>0</v>
          </cell>
          <cell r="M277">
            <v>0</v>
          </cell>
        </row>
        <row r="278">
          <cell r="G278" t="str">
            <v xml:space="preserve"> </v>
          </cell>
          <cell r="H278">
            <v>42211</v>
          </cell>
          <cell r="I278">
            <v>104261.1</v>
          </cell>
          <cell r="J278">
            <v>8780</v>
          </cell>
          <cell r="K278">
            <v>21686.6</v>
          </cell>
          <cell r="L278">
            <v>0</v>
          </cell>
          <cell r="M278">
            <v>0</v>
          </cell>
        </row>
        <row r="279">
          <cell r="G279" t="str">
            <v xml:space="preserve"> </v>
          </cell>
          <cell r="H279">
            <v>31653</v>
          </cell>
          <cell r="I279">
            <v>61406.8</v>
          </cell>
          <cell r="J279">
            <v>9466</v>
          </cell>
          <cell r="K279">
            <v>18364</v>
          </cell>
          <cell r="L279">
            <v>0</v>
          </cell>
          <cell r="M279">
            <v>0</v>
          </cell>
        </row>
        <row r="280">
          <cell r="G280" t="str">
            <v xml:space="preserve"> </v>
          </cell>
          <cell r="H280">
            <v>10393</v>
          </cell>
          <cell r="I280">
            <v>17148.400000000001</v>
          </cell>
          <cell r="J280">
            <v>20339</v>
          </cell>
          <cell r="K280">
            <v>33559.300000000003</v>
          </cell>
          <cell r="L280">
            <v>0</v>
          </cell>
          <cell r="M280">
            <v>0</v>
          </cell>
        </row>
        <row r="281">
          <cell r="G281" t="str">
            <v xml:space="preserve"> </v>
          </cell>
          <cell r="H281">
            <v>4857</v>
          </cell>
          <cell r="I281">
            <v>3982.7</v>
          </cell>
          <cell r="J281">
            <v>11173</v>
          </cell>
          <cell r="K281">
            <v>9161.7999999999993</v>
          </cell>
          <cell r="L281">
            <v>0</v>
          </cell>
          <cell r="M281">
            <v>0</v>
          </cell>
        </row>
        <row r="282">
          <cell r="G282">
            <v>344895</v>
          </cell>
          <cell r="I282">
            <v>210892</v>
          </cell>
          <cell r="K282">
            <v>134003</v>
          </cell>
          <cell r="M282">
            <v>0</v>
          </cell>
        </row>
        <row r="284">
          <cell r="G284" t="str">
            <v>개소당</v>
          </cell>
          <cell r="H284">
            <v>0</v>
          </cell>
          <cell r="I284" t="str">
            <v xml:space="preserve"> </v>
          </cell>
          <cell r="J284">
            <v>0</v>
          </cell>
          <cell r="K284" t="str">
            <v xml:space="preserve"> </v>
          </cell>
          <cell r="M284" t="str">
            <v xml:space="preserve"> </v>
          </cell>
        </row>
        <row r="285">
          <cell r="G285" t="str">
            <v xml:space="preserve"> </v>
          </cell>
          <cell r="H285">
            <v>0</v>
          </cell>
          <cell r="I285">
            <v>0</v>
          </cell>
          <cell r="J285">
            <v>9263</v>
          </cell>
          <cell r="K285">
            <v>37283.5</v>
          </cell>
          <cell r="L285">
            <v>0</v>
          </cell>
          <cell r="M285">
            <v>0</v>
          </cell>
        </row>
        <row r="286">
          <cell r="G286" t="str">
            <v xml:space="preserve"> </v>
          </cell>
          <cell r="H286">
            <v>0</v>
          </cell>
          <cell r="I286">
            <v>0</v>
          </cell>
          <cell r="J286">
            <v>7410</v>
          </cell>
          <cell r="K286">
            <v>20095.900000000001</v>
          </cell>
          <cell r="L286">
            <v>0</v>
          </cell>
          <cell r="M286">
            <v>0</v>
          </cell>
        </row>
        <row r="287">
          <cell r="G287" t="str">
            <v xml:space="preserve"> </v>
          </cell>
          <cell r="H287">
            <v>0</v>
          </cell>
          <cell r="I287">
            <v>0</v>
          </cell>
          <cell r="J287">
            <v>7780</v>
          </cell>
          <cell r="K287">
            <v>10215.1</v>
          </cell>
          <cell r="L287">
            <v>0</v>
          </cell>
          <cell r="M287">
            <v>0</v>
          </cell>
        </row>
        <row r="288">
          <cell r="H288">
            <v>13500</v>
          </cell>
          <cell r="I288">
            <v>11434.5</v>
          </cell>
          <cell r="J288">
            <v>40757</v>
          </cell>
          <cell r="K288">
            <v>34521.1</v>
          </cell>
          <cell r="L288">
            <v>815</v>
          </cell>
          <cell r="M288">
            <v>690.3</v>
          </cell>
        </row>
        <row r="289">
          <cell r="G289" t="str">
            <v xml:space="preserve"> </v>
          </cell>
          <cell r="H289">
            <v>9734</v>
          </cell>
          <cell r="I289">
            <v>659867.80000000005</v>
          </cell>
          <cell r="J289">
            <v>34089</v>
          </cell>
          <cell r="K289">
            <v>2310893.2999999998</v>
          </cell>
          <cell r="L289">
            <v>0</v>
          </cell>
          <cell r="M289">
            <v>0</v>
          </cell>
        </row>
        <row r="290">
          <cell r="G290" t="str">
            <v xml:space="preserve"> </v>
          </cell>
          <cell r="H290">
            <v>42127</v>
          </cell>
          <cell r="I290">
            <v>337353</v>
          </cell>
          <cell r="J290">
            <v>21677</v>
          </cell>
          <cell r="K290">
            <v>173589.4</v>
          </cell>
          <cell r="L290">
            <v>0</v>
          </cell>
          <cell r="M290">
            <v>0</v>
          </cell>
        </row>
        <row r="291">
          <cell r="G291" t="str">
            <v xml:space="preserve"> </v>
          </cell>
          <cell r="H291">
            <v>320</v>
          </cell>
          <cell r="I291">
            <v>110086.7</v>
          </cell>
          <cell r="K291">
            <v>0</v>
          </cell>
          <cell r="M291">
            <v>0</v>
          </cell>
        </row>
        <row r="292">
          <cell r="G292" t="str">
            <v xml:space="preserve"> </v>
          </cell>
          <cell r="H292">
            <v>4</v>
          </cell>
          <cell r="I292">
            <v>1336</v>
          </cell>
          <cell r="J292">
            <v>656</v>
          </cell>
          <cell r="K292">
            <v>219104.6</v>
          </cell>
          <cell r="L292">
            <v>0</v>
          </cell>
          <cell r="M292">
            <v>0</v>
          </cell>
        </row>
        <row r="293">
          <cell r="G293" t="str">
            <v xml:space="preserve"> </v>
          </cell>
          <cell r="H293">
            <v>100</v>
          </cell>
          <cell r="I293">
            <v>-701.4</v>
          </cell>
          <cell r="K293">
            <v>0</v>
          </cell>
          <cell r="M293">
            <v>0</v>
          </cell>
        </row>
        <row r="294">
          <cell r="G294">
            <v>3925768</v>
          </cell>
          <cell r="I294">
            <v>1119376</v>
          </cell>
          <cell r="K294">
            <v>2805702</v>
          </cell>
          <cell r="M294">
            <v>690</v>
          </cell>
        </row>
        <row r="296">
          <cell r="G296" t="str">
            <v>개소당</v>
          </cell>
          <cell r="H296">
            <v>0</v>
          </cell>
          <cell r="I296" t="str">
            <v xml:space="preserve"> </v>
          </cell>
          <cell r="J296">
            <v>0</v>
          </cell>
          <cell r="K296" t="str">
            <v xml:space="preserve"> </v>
          </cell>
          <cell r="M296" t="str">
            <v xml:space="preserve"> </v>
          </cell>
        </row>
        <row r="297">
          <cell r="G297" t="str">
            <v xml:space="preserve"> </v>
          </cell>
          <cell r="H297">
            <v>0</v>
          </cell>
          <cell r="I297">
            <v>0</v>
          </cell>
          <cell r="J297">
            <v>9263</v>
          </cell>
          <cell r="K297">
            <v>41340.699999999997</v>
          </cell>
          <cell r="L297">
            <v>0</v>
          </cell>
          <cell r="M297">
            <v>0</v>
          </cell>
        </row>
        <row r="298">
          <cell r="G298" t="str">
            <v xml:space="preserve"> </v>
          </cell>
          <cell r="H298">
            <v>0</v>
          </cell>
          <cell r="I298">
            <v>0</v>
          </cell>
          <cell r="J298">
            <v>7410</v>
          </cell>
          <cell r="K298">
            <v>17020.7</v>
          </cell>
          <cell r="L298">
            <v>0</v>
          </cell>
          <cell r="M298">
            <v>0</v>
          </cell>
        </row>
        <row r="299">
          <cell r="G299" t="str">
            <v xml:space="preserve"> </v>
          </cell>
          <cell r="H299">
            <v>0</v>
          </cell>
          <cell r="I299">
            <v>0</v>
          </cell>
          <cell r="J299">
            <v>7780</v>
          </cell>
          <cell r="K299">
            <v>16851.400000000001</v>
          </cell>
          <cell r="L299">
            <v>0</v>
          </cell>
          <cell r="M299">
            <v>0</v>
          </cell>
        </row>
        <row r="300">
          <cell r="H300">
            <v>13500</v>
          </cell>
          <cell r="I300">
            <v>7857</v>
          </cell>
          <cell r="J300">
            <v>40757</v>
          </cell>
          <cell r="K300">
            <v>23720.5</v>
          </cell>
          <cell r="L300">
            <v>815</v>
          </cell>
          <cell r="M300">
            <v>474.3</v>
          </cell>
        </row>
        <row r="301">
          <cell r="G301" t="str">
            <v xml:space="preserve"> </v>
          </cell>
          <cell r="H301">
            <v>9734</v>
          </cell>
          <cell r="I301">
            <v>177645.5</v>
          </cell>
          <cell r="J301">
            <v>34089</v>
          </cell>
          <cell r="K301">
            <v>622124.19999999995</v>
          </cell>
          <cell r="L301">
            <v>0</v>
          </cell>
          <cell r="M301">
            <v>0</v>
          </cell>
        </row>
        <row r="302">
          <cell r="G302" t="str">
            <v xml:space="preserve"> </v>
          </cell>
          <cell r="H302">
            <v>42127</v>
          </cell>
          <cell r="I302">
            <v>100599.2</v>
          </cell>
          <cell r="J302">
            <v>21677</v>
          </cell>
          <cell r="K302">
            <v>51764.6</v>
          </cell>
          <cell r="L302">
            <v>0</v>
          </cell>
          <cell r="M302">
            <v>0</v>
          </cell>
        </row>
        <row r="303">
          <cell r="G303" t="str">
            <v xml:space="preserve"> </v>
          </cell>
          <cell r="H303">
            <v>320</v>
          </cell>
          <cell r="I303">
            <v>34664.300000000003</v>
          </cell>
          <cell r="K303">
            <v>0</v>
          </cell>
          <cell r="M303">
            <v>0</v>
          </cell>
        </row>
        <row r="304">
          <cell r="G304" t="str">
            <v xml:space="preserve"> </v>
          </cell>
          <cell r="H304">
            <v>4</v>
          </cell>
          <cell r="I304">
            <v>420.6</v>
          </cell>
          <cell r="J304">
            <v>656</v>
          </cell>
          <cell r="K304">
            <v>68992.100000000006</v>
          </cell>
          <cell r="L304">
            <v>0</v>
          </cell>
          <cell r="M304">
            <v>0</v>
          </cell>
        </row>
        <row r="305">
          <cell r="G305" t="str">
            <v xml:space="preserve"> </v>
          </cell>
          <cell r="H305">
            <v>100</v>
          </cell>
          <cell r="I305">
            <v>-220.8</v>
          </cell>
          <cell r="K305">
            <v>0</v>
          </cell>
          <cell r="M305">
            <v>0</v>
          </cell>
        </row>
        <row r="306">
          <cell r="G306">
            <v>1163253</v>
          </cell>
          <cell r="I306">
            <v>320965</v>
          </cell>
          <cell r="K306">
            <v>841814</v>
          </cell>
          <cell r="M306">
            <v>474</v>
          </cell>
        </row>
        <row r="308">
          <cell r="G308" t="str">
            <v>개소당</v>
          </cell>
          <cell r="H308">
            <v>0</v>
          </cell>
          <cell r="I308" t="str">
            <v xml:space="preserve"> </v>
          </cell>
          <cell r="J308">
            <v>0</v>
          </cell>
          <cell r="K308" t="str">
            <v xml:space="preserve"> </v>
          </cell>
          <cell r="M308" t="str">
            <v xml:space="preserve"> </v>
          </cell>
        </row>
        <row r="309">
          <cell r="G309" t="str">
            <v xml:space="preserve"> </v>
          </cell>
          <cell r="H309">
            <v>0</v>
          </cell>
          <cell r="I309">
            <v>0</v>
          </cell>
          <cell r="J309">
            <v>9263</v>
          </cell>
          <cell r="K309">
            <v>15534</v>
          </cell>
          <cell r="L309">
            <v>0</v>
          </cell>
          <cell r="M309">
            <v>0</v>
          </cell>
        </row>
        <row r="310">
          <cell r="G310" t="str">
            <v xml:space="preserve"> </v>
          </cell>
          <cell r="H310">
            <v>0</v>
          </cell>
          <cell r="I310">
            <v>0</v>
          </cell>
          <cell r="J310">
            <v>7410</v>
          </cell>
          <cell r="K310">
            <v>5861.3</v>
          </cell>
          <cell r="L310">
            <v>0</v>
          </cell>
          <cell r="M310">
            <v>0</v>
          </cell>
        </row>
        <row r="311">
          <cell r="G311" t="str">
            <v xml:space="preserve"> </v>
          </cell>
          <cell r="H311">
            <v>0</v>
          </cell>
          <cell r="I311">
            <v>0</v>
          </cell>
          <cell r="J311">
            <v>7780</v>
          </cell>
          <cell r="K311">
            <v>6893</v>
          </cell>
          <cell r="L311">
            <v>0</v>
          </cell>
          <cell r="M311">
            <v>0</v>
          </cell>
        </row>
        <row r="312">
          <cell r="H312">
            <v>13500</v>
          </cell>
          <cell r="I312">
            <v>3078</v>
          </cell>
          <cell r="J312">
            <v>40757</v>
          </cell>
          <cell r="K312">
            <v>9292.5</v>
          </cell>
          <cell r="L312">
            <v>815</v>
          </cell>
          <cell r="M312">
            <v>185.8</v>
          </cell>
        </row>
        <row r="313">
          <cell r="G313" t="str">
            <v xml:space="preserve"> </v>
          </cell>
          <cell r="H313">
            <v>3377</v>
          </cell>
          <cell r="I313">
            <v>2566.5</v>
          </cell>
          <cell r="J313">
            <v>10908</v>
          </cell>
          <cell r="K313">
            <v>8290</v>
          </cell>
          <cell r="L313">
            <v>0</v>
          </cell>
          <cell r="M313">
            <v>0</v>
          </cell>
        </row>
        <row r="314">
          <cell r="G314" t="str">
            <v xml:space="preserve"> </v>
          </cell>
          <cell r="H314">
            <v>42127</v>
          </cell>
          <cell r="I314">
            <v>14491.6</v>
          </cell>
          <cell r="J314">
            <v>21677</v>
          </cell>
          <cell r="K314">
            <v>7456.8</v>
          </cell>
          <cell r="L314">
            <v>0</v>
          </cell>
          <cell r="M314">
            <v>0</v>
          </cell>
        </row>
        <row r="315">
          <cell r="G315" t="str">
            <v xml:space="preserve"> </v>
          </cell>
          <cell r="H315">
            <v>26636</v>
          </cell>
          <cell r="I315">
            <v>159816</v>
          </cell>
          <cell r="K315">
            <v>0</v>
          </cell>
          <cell r="M315">
            <v>0</v>
          </cell>
        </row>
        <row r="316">
          <cell r="G316" t="str">
            <v xml:space="preserve"> </v>
          </cell>
          <cell r="H316">
            <v>0</v>
          </cell>
          <cell r="I316">
            <v>0</v>
          </cell>
          <cell r="J316">
            <v>792305</v>
          </cell>
          <cell r="K316">
            <v>285229.8</v>
          </cell>
          <cell r="L316">
            <v>0</v>
          </cell>
          <cell r="M316">
            <v>0</v>
          </cell>
        </row>
        <row r="317">
          <cell r="G317" t="str">
            <v xml:space="preserve"> </v>
          </cell>
          <cell r="H317">
            <v>53796</v>
          </cell>
          <cell r="I317">
            <v>64.5</v>
          </cell>
          <cell r="J317">
            <v>37052</v>
          </cell>
          <cell r="K317">
            <v>44.4</v>
          </cell>
          <cell r="L317">
            <v>0</v>
          </cell>
          <cell r="M317">
            <v>0</v>
          </cell>
        </row>
        <row r="318">
          <cell r="G318">
            <v>518802</v>
          </cell>
          <cell r="I318">
            <v>180016</v>
          </cell>
          <cell r="K318">
            <v>338601</v>
          </cell>
          <cell r="M318">
            <v>185</v>
          </cell>
        </row>
        <row r="320">
          <cell r="G320" t="str">
            <v>개소당</v>
          </cell>
          <cell r="H320">
            <v>0</v>
          </cell>
          <cell r="I320" t="str">
            <v xml:space="preserve"> </v>
          </cell>
          <cell r="J320">
            <v>0</v>
          </cell>
          <cell r="K320" t="str">
            <v xml:space="preserve"> </v>
          </cell>
          <cell r="M320" t="str">
            <v xml:space="preserve"> </v>
          </cell>
        </row>
        <row r="321">
          <cell r="G321" t="str">
            <v xml:space="preserve"> </v>
          </cell>
          <cell r="H321">
            <v>0</v>
          </cell>
          <cell r="I321">
            <v>0</v>
          </cell>
          <cell r="J321">
            <v>9263</v>
          </cell>
          <cell r="K321">
            <v>8735</v>
          </cell>
          <cell r="L321">
            <v>0</v>
          </cell>
          <cell r="M321">
            <v>0</v>
          </cell>
        </row>
        <row r="322">
          <cell r="G322" t="str">
            <v xml:space="preserve"> </v>
          </cell>
          <cell r="H322">
            <v>0</v>
          </cell>
          <cell r="I322">
            <v>0</v>
          </cell>
          <cell r="J322">
            <v>7410</v>
          </cell>
          <cell r="K322">
            <v>3423.4</v>
          </cell>
          <cell r="L322">
            <v>0</v>
          </cell>
          <cell r="M322">
            <v>0</v>
          </cell>
        </row>
        <row r="323">
          <cell r="G323" t="str">
            <v xml:space="preserve"> </v>
          </cell>
          <cell r="H323">
            <v>0</v>
          </cell>
          <cell r="I323">
            <v>0</v>
          </cell>
          <cell r="J323">
            <v>7780</v>
          </cell>
          <cell r="K323">
            <v>3742.1</v>
          </cell>
          <cell r="L323">
            <v>0</v>
          </cell>
          <cell r="M323">
            <v>0</v>
          </cell>
        </row>
        <row r="324">
          <cell r="H324">
            <v>13500</v>
          </cell>
          <cell r="I324">
            <v>3402</v>
          </cell>
          <cell r="J324">
            <v>40757</v>
          </cell>
          <cell r="K324">
            <v>10270.700000000001</v>
          </cell>
          <cell r="L324">
            <v>815</v>
          </cell>
          <cell r="M324">
            <v>205.3</v>
          </cell>
        </row>
        <row r="325">
          <cell r="G325" t="str">
            <v xml:space="preserve"> </v>
          </cell>
          <cell r="H325">
            <v>3377</v>
          </cell>
          <cell r="I325">
            <v>3005.5</v>
          </cell>
          <cell r="J325">
            <v>10908</v>
          </cell>
          <cell r="K325">
            <v>9708.1</v>
          </cell>
          <cell r="L325">
            <v>0</v>
          </cell>
          <cell r="M325">
            <v>0</v>
          </cell>
        </row>
        <row r="326">
          <cell r="G326" t="str">
            <v xml:space="preserve"> </v>
          </cell>
          <cell r="H326">
            <v>42127</v>
          </cell>
          <cell r="I326">
            <v>6445.4</v>
          </cell>
          <cell r="J326">
            <v>21677</v>
          </cell>
          <cell r="K326">
            <v>3316.5</v>
          </cell>
          <cell r="L326">
            <v>0</v>
          </cell>
          <cell r="M326">
            <v>0</v>
          </cell>
        </row>
        <row r="327">
          <cell r="G327" t="str">
            <v xml:space="preserve"> </v>
          </cell>
          <cell r="H327">
            <v>42211</v>
          </cell>
          <cell r="I327">
            <v>118190.8</v>
          </cell>
          <cell r="J327">
            <v>8780</v>
          </cell>
          <cell r="K327">
            <v>24584</v>
          </cell>
          <cell r="L327">
            <v>0</v>
          </cell>
          <cell r="M327">
            <v>0</v>
          </cell>
        </row>
        <row r="328">
          <cell r="G328" t="str">
            <v xml:space="preserve"> </v>
          </cell>
          <cell r="H328">
            <v>31653</v>
          </cell>
          <cell r="I328">
            <v>22790.1</v>
          </cell>
          <cell r="J328">
            <v>9466</v>
          </cell>
          <cell r="K328">
            <v>6815.5</v>
          </cell>
          <cell r="L328">
            <v>0</v>
          </cell>
          <cell r="M328">
            <v>0</v>
          </cell>
        </row>
        <row r="329">
          <cell r="G329" t="str">
            <v xml:space="preserve"> </v>
          </cell>
          <cell r="H329">
            <v>10393</v>
          </cell>
          <cell r="I329">
            <v>19746.7</v>
          </cell>
          <cell r="J329">
            <v>20339</v>
          </cell>
          <cell r="K329">
            <v>38644.1</v>
          </cell>
          <cell r="L329">
            <v>0</v>
          </cell>
          <cell r="M329">
            <v>0</v>
          </cell>
        </row>
        <row r="330">
          <cell r="G330" t="str">
            <v xml:space="preserve"> </v>
          </cell>
          <cell r="H330">
            <v>4857</v>
          </cell>
          <cell r="I330">
            <v>3788.4</v>
          </cell>
          <cell r="J330">
            <v>11173</v>
          </cell>
          <cell r="K330">
            <v>8714.9</v>
          </cell>
          <cell r="L330">
            <v>0</v>
          </cell>
          <cell r="M330">
            <v>0</v>
          </cell>
        </row>
        <row r="331">
          <cell r="G331">
            <v>295527</v>
          </cell>
          <cell r="I331">
            <v>177368</v>
          </cell>
          <cell r="K331">
            <v>117954</v>
          </cell>
          <cell r="M331">
            <v>205</v>
          </cell>
        </row>
        <row r="333">
          <cell r="G333" t="str">
            <v>개소당</v>
          </cell>
          <cell r="H333">
            <v>0</v>
          </cell>
          <cell r="I333" t="str">
            <v xml:space="preserve"> </v>
          </cell>
          <cell r="J333">
            <v>0</v>
          </cell>
          <cell r="K333" t="str">
            <v xml:space="preserve"> </v>
          </cell>
          <cell r="M333" t="str">
            <v xml:space="preserve"> </v>
          </cell>
        </row>
        <row r="334">
          <cell r="G334" t="str">
            <v xml:space="preserve"> </v>
          </cell>
          <cell r="H334">
            <v>0</v>
          </cell>
          <cell r="I334">
            <v>0</v>
          </cell>
          <cell r="J334">
            <v>9263</v>
          </cell>
          <cell r="K334">
            <v>36125.699999999997</v>
          </cell>
          <cell r="L334">
            <v>0</v>
          </cell>
          <cell r="M334">
            <v>0</v>
          </cell>
        </row>
        <row r="335">
          <cell r="G335" t="str">
            <v xml:space="preserve"> </v>
          </cell>
          <cell r="H335">
            <v>0</v>
          </cell>
          <cell r="I335">
            <v>0</v>
          </cell>
          <cell r="J335">
            <v>7410</v>
          </cell>
          <cell r="K335">
            <v>13626.9</v>
          </cell>
          <cell r="L335">
            <v>0</v>
          </cell>
          <cell r="M335">
            <v>0</v>
          </cell>
        </row>
        <row r="336">
          <cell r="G336" t="str">
            <v xml:space="preserve"> </v>
          </cell>
          <cell r="H336">
            <v>0</v>
          </cell>
          <cell r="I336">
            <v>0</v>
          </cell>
          <cell r="J336">
            <v>7780</v>
          </cell>
          <cell r="K336">
            <v>16034.5</v>
          </cell>
          <cell r="L336">
            <v>0</v>
          </cell>
          <cell r="M336">
            <v>0</v>
          </cell>
        </row>
        <row r="337">
          <cell r="H337">
            <v>13500</v>
          </cell>
          <cell r="I337">
            <v>10368</v>
          </cell>
          <cell r="J337">
            <v>40757</v>
          </cell>
          <cell r="K337">
            <v>31301.3</v>
          </cell>
          <cell r="L337">
            <v>815</v>
          </cell>
          <cell r="M337">
            <v>625.9</v>
          </cell>
        </row>
        <row r="338">
          <cell r="G338" t="str">
            <v xml:space="preserve"> </v>
          </cell>
          <cell r="H338">
            <v>9734</v>
          </cell>
          <cell r="I338">
            <v>247340.9</v>
          </cell>
          <cell r="J338">
            <v>34089</v>
          </cell>
          <cell r="K338">
            <v>866201.4</v>
          </cell>
          <cell r="L338">
            <v>0</v>
          </cell>
          <cell r="M338">
            <v>0</v>
          </cell>
        </row>
        <row r="339">
          <cell r="G339" t="str">
            <v xml:space="preserve"> </v>
          </cell>
          <cell r="H339">
            <v>42127</v>
          </cell>
          <cell r="I339">
            <v>132531.5</v>
          </cell>
          <cell r="J339">
            <v>21677</v>
          </cell>
          <cell r="K339">
            <v>68195.8</v>
          </cell>
          <cell r="L339">
            <v>0</v>
          </cell>
          <cell r="M339">
            <v>0</v>
          </cell>
        </row>
        <row r="340">
          <cell r="G340" t="str">
            <v xml:space="preserve"> </v>
          </cell>
          <cell r="H340">
            <v>320</v>
          </cell>
          <cell r="I340">
            <v>44074.5</v>
          </cell>
          <cell r="K340">
            <v>0</v>
          </cell>
          <cell r="M340">
            <v>0</v>
          </cell>
        </row>
        <row r="341">
          <cell r="G341" t="str">
            <v xml:space="preserve"> </v>
          </cell>
          <cell r="H341">
            <v>4</v>
          </cell>
          <cell r="I341">
            <v>534.79999999999995</v>
          </cell>
          <cell r="J341">
            <v>656</v>
          </cell>
          <cell r="K341">
            <v>87721.600000000006</v>
          </cell>
          <cell r="L341">
            <v>0</v>
          </cell>
          <cell r="M341">
            <v>0</v>
          </cell>
        </row>
        <row r="342">
          <cell r="G342" t="str">
            <v xml:space="preserve"> </v>
          </cell>
          <cell r="H342">
            <v>335065</v>
          </cell>
          <cell r="I342">
            <v>335065</v>
          </cell>
          <cell r="J342">
            <v>377947</v>
          </cell>
          <cell r="K342">
            <v>377947</v>
          </cell>
          <cell r="L342">
            <v>8840</v>
          </cell>
          <cell r="M342">
            <v>8840</v>
          </cell>
        </row>
        <row r="343">
          <cell r="G343" t="str">
            <v xml:space="preserve"> </v>
          </cell>
          <cell r="H343">
            <v>100</v>
          </cell>
          <cell r="I343">
            <v>-280.7</v>
          </cell>
          <cell r="K343">
            <v>0</v>
          </cell>
          <cell r="M343">
            <v>0</v>
          </cell>
        </row>
        <row r="344">
          <cell r="G344">
            <v>2276253</v>
          </cell>
          <cell r="I344">
            <v>769634</v>
          </cell>
          <cell r="K344">
            <v>1497154</v>
          </cell>
          <cell r="M344">
            <v>9465</v>
          </cell>
        </row>
        <row r="346">
          <cell r="G346" t="str">
            <v>개소당</v>
          </cell>
          <cell r="H346">
            <v>0</v>
          </cell>
          <cell r="I346" t="str">
            <v xml:space="preserve"> </v>
          </cell>
          <cell r="J346">
            <v>0</v>
          </cell>
          <cell r="K346" t="str">
            <v xml:space="preserve"> </v>
          </cell>
          <cell r="M346" t="str">
            <v xml:space="preserve"> </v>
          </cell>
        </row>
        <row r="347">
          <cell r="G347" t="str">
            <v xml:space="preserve"> </v>
          </cell>
          <cell r="H347">
            <v>0</v>
          </cell>
          <cell r="I347">
            <v>0</v>
          </cell>
          <cell r="J347">
            <v>9263</v>
          </cell>
          <cell r="K347">
            <v>31679.4</v>
          </cell>
          <cell r="L347">
            <v>0</v>
          </cell>
          <cell r="M347">
            <v>0</v>
          </cell>
        </row>
        <row r="348">
          <cell r="G348" t="str">
            <v xml:space="preserve"> </v>
          </cell>
          <cell r="H348">
            <v>0</v>
          </cell>
          <cell r="I348">
            <v>0</v>
          </cell>
          <cell r="J348">
            <v>7410</v>
          </cell>
          <cell r="K348">
            <v>11907.8</v>
          </cell>
          <cell r="L348">
            <v>0</v>
          </cell>
          <cell r="M348">
            <v>0</v>
          </cell>
        </row>
        <row r="349">
          <cell r="G349" t="str">
            <v xml:space="preserve"> </v>
          </cell>
          <cell r="H349">
            <v>0</v>
          </cell>
          <cell r="I349">
            <v>0</v>
          </cell>
          <cell r="J349">
            <v>7780</v>
          </cell>
          <cell r="K349">
            <v>14105.1</v>
          </cell>
          <cell r="L349">
            <v>0</v>
          </cell>
          <cell r="M349">
            <v>0</v>
          </cell>
        </row>
        <row r="350">
          <cell r="H350">
            <v>13500</v>
          </cell>
          <cell r="I350">
            <v>5670</v>
          </cell>
          <cell r="J350">
            <v>40757</v>
          </cell>
          <cell r="K350">
            <v>17117.900000000001</v>
          </cell>
          <cell r="L350">
            <v>815</v>
          </cell>
          <cell r="M350">
            <v>342.3</v>
          </cell>
        </row>
        <row r="351">
          <cell r="G351" t="str">
            <v xml:space="preserve"> </v>
          </cell>
          <cell r="H351">
            <v>9734</v>
          </cell>
          <cell r="I351">
            <v>207528.8</v>
          </cell>
          <cell r="J351">
            <v>34089</v>
          </cell>
          <cell r="K351">
            <v>726777.4</v>
          </cell>
          <cell r="L351">
            <v>0</v>
          </cell>
          <cell r="M351">
            <v>0</v>
          </cell>
        </row>
        <row r="352">
          <cell r="G352" t="str">
            <v xml:space="preserve"> </v>
          </cell>
          <cell r="H352">
            <v>42127</v>
          </cell>
          <cell r="I352">
            <v>111383.7</v>
          </cell>
          <cell r="J352">
            <v>21677</v>
          </cell>
          <cell r="K352">
            <v>57313.9</v>
          </cell>
          <cell r="L352">
            <v>0</v>
          </cell>
          <cell r="M352">
            <v>0</v>
          </cell>
        </row>
        <row r="353">
          <cell r="G353" t="str">
            <v xml:space="preserve"> </v>
          </cell>
          <cell r="H353">
            <v>320</v>
          </cell>
          <cell r="I353">
            <v>37166.400000000001</v>
          </cell>
          <cell r="K353">
            <v>0</v>
          </cell>
          <cell r="M353">
            <v>0</v>
          </cell>
        </row>
        <row r="354">
          <cell r="G354" t="str">
            <v xml:space="preserve"> </v>
          </cell>
          <cell r="H354">
            <v>4</v>
          </cell>
          <cell r="I354">
            <v>451</v>
          </cell>
          <cell r="J354">
            <v>656</v>
          </cell>
          <cell r="K354">
            <v>73972.5</v>
          </cell>
          <cell r="L354">
            <v>0</v>
          </cell>
          <cell r="M354">
            <v>0</v>
          </cell>
        </row>
        <row r="355">
          <cell r="G355" t="str">
            <v xml:space="preserve"> </v>
          </cell>
          <cell r="H355">
            <v>328252</v>
          </cell>
          <cell r="I355">
            <v>328252</v>
          </cell>
          <cell r="J355">
            <v>372443</v>
          </cell>
          <cell r="K355">
            <v>372443</v>
          </cell>
          <cell r="L355">
            <v>8668</v>
          </cell>
          <cell r="M355">
            <v>8668</v>
          </cell>
        </row>
        <row r="356">
          <cell r="G356" t="str">
            <v xml:space="preserve"> </v>
          </cell>
          <cell r="H356">
            <v>100</v>
          </cell>
          <cell r="I356">
            <v>-236.7</v>
          </cell>
          <cell r="K356">
            <v>0</v>
          </cell>
          <cell r="M356">
            <v>0</v>
          </cell>
        </row>
        <row r="357">
          <cell r="G357">
            <v>2004542</v>
          </cell>
          <cell r="I357">
            <v>690215</v>
          </cell>
          <cell r="K357">
            <v>1305317</v>
          </cell>
          <cell r="M357">
            <v>9010</v>
          </cell>
        </row>
        <row r="359">
          <cell r="G359" t="str">
            <v>개소당</v>
          </cell>
          <cell r="H359">
            <v>0</v>
          </cell>
          <cell r="I359" t="str">
            <v xml:space="preserve"> </v>
          </cell>
          <cell r="J359">
            <v>0</v>
          </cell>
          <cell r="K359" t="str">
            <v xml:space="preserve"> </v>
          </cell>
          <cell r="M359" t="str">
            <v xml:space="preserve"> </v>
          </cell>
        </row>
        <row r="360">
          <cell r="G360" t="str">
            <v xml:space="preserve"> </v>
          </cell>
          <cell r="H360">
            <v>0</v>
          </cell>
          <cell r="I360">
            <v>0</v>
          </cell>
          <cell r="J360">
            <v>9263</v>
          </cell>
          <cell r="K360">
            <v>43906.6</v>
          </cell>
          <cell r="L360">
            <v>0</v>
          </cell>
          <cell r="M360">
            <v>0</v>
          </cell>
        </row>
        <row r="361">
          <cell r="G361" t="str">
            <v xml:space="preserve"> </v>
          </cell>
          <cell r="H361">
            <v>0</v>
          </cell>
          <cell r="I361">
            <v>0</v>
          </cell>
          <cell r="J361">
            <v>7410</v>
          </cell>
          <cell r="K361">
            <v>16635.400000000001</v>
          </cell>
          <cell r="L361">
            <v>0</v>
          </cell>
          <cell r="M361">
            <v>0</v>
          </cell>
        </row>
        <row r="362">
          <cell r="G362" t="str">
            <v xml:space="preserve"> </v>
          </cell>
          <cell r="H362">
            <v>0</v>
          </cell>
          <cell r="I362">
            <v>0</v>
          </cell>
          <cell r="J362">
            <v>7780</v>
          </cell>
          <cell r="K362">
            <v>19411.099999999999</v>
          </cell>
          <cell r="L362">
            <v>0</v>
          </cell>
          <cell r="M362">
            <v>0</v>
          </cell>
        </row>
        <row r="363">
          <cell r="H363">
            <v>13500</v>
          </cell>
          <cell r="I363">
            <v>7897.5</v>
          </cell>
          <cell r="J363">
            <v>40757</v>
          </cell>
          <cell r="K363">
            <v>23842.799999999999</v>
          </cell>
          <cell r="L363">
            <v>815</v>
          </cell>
          <cell r="M363">
            <v>476.7</v>
          </cell>
        </row>
        <row r="364">
          <cell r="G364" t="str">
            <v xml:space="preserve"> </v>
          </cell>
          <cell r="H364">
            <v>9734</v>
          </cell>
          <cell r="I364">
            <v>372812.2</v>
          </cell>
          <cell r="J364">
            <v>34089</v>
          </cell>
          <cell r="K364">
            <v>1305608.7</v>
          </cell>
          <cell r="L364">
            <v>0</v>
          </cell>
          <cell r="M364">
            <v>0</v>
          </cell>
        </row>
        <row r="365">
          <cell r="G365" t="str">
            <v xml:space="preserve"> </v>
          </cell>
          <cell r="H365">
            <v>42127</v>
          </cell>
          <cell r="I365">
            <v>181314.6</v>
          </cell>
          <cell r="J365">
            <v>21677</v>
          </cell>
          <cell r="K365">
            <v>93297.8</v>
          </cell>
          <cell r="L365">
            <v>0</v>
          </cell>
          <cell r="M365">
            <v>0</v>
          </cell>
        </row>
        <row r="366">
          <cell r="G366" t="str">
            <v xml:space="preserve"> </v>
          </cell>
          <cell r="H366">
            <v>320</v>
          </cell>
          <cell r="I366">
            <v>62699.8</v>
          </cell>
          <cell r="K366">
            <v>0</v>
          </cell>
          <cell r="M366">
            <v>0</v>
          </cell>
        </row>
        <row r="367">
          <cell r="G367" t="str">
            <v xml:space="preserve"> </v>
          </cell>
          <cell r="H367">
            <v>4</v>
          </cell>
          <cell r="I367">
            <v>760.9</v>
          </cell>
          <cell r="J367">
            <v>656</v>
          </cell>
          <cell r="K367">
            <v>124791.5</v>
          </cell>
          <cell r="L367">
            <v>0</v>
          </cell>
          <cell r="M367">
            <v>0</v>
          </cell>
        </row>
        <row r="368">
          <cell r="G368" t="str">
            <v xml:space="preserve"> </v>
          </cell>
          <cell r="H368">
            <v>346575</v>
          </cell>
          <cell r="I368">
            <v>346575</v>
          </cell>
          <cell r="J368">
            <v>386472</v>
          </cell>
          <cell r="K368">
            <v>386472</v>
          </cell>
          <cell r="L368">
            <v>9098</v>
          </cell>
          <cell r="M368">
            <v>9098</v>
          </cell>
        </row>
        <row r="369">
          <cell r="G369" t="str">
            <v xml:space="preserve"> </v>
          </cell>
          <cell r="H369">
            <v>100</v>
          </cell>
          <cell r="I369">
            <v>-399.4</v>
          </cell>
          <cell r="K369">
            <v>0</v>
          </cell>
          <cell r="M369">
            <v>0</v>
          </cell>
        </row>
        <row r="370">
          <cell r="G370">
            <v>2995199</v>
          </cell>
          <cell r="I370">
            <v>971660</v>
          </cell>
          <cell r="K370">
            <v>2013965</v>
          </cell>
          <cell r="M370">
            <v>9574</v>
          </cell>
        </row>
        <row r="372">
          <cell r="G372" t="str">
            <v>개소당</v>
          </cell>
          <cell r="H372">
            <v>0</v>
          </cell>
          <cell r="I372" t="str">
            <v xml:space="preserve"> </v>
          </cell>
          <cell r="J372">
            <v>0</v>
          </cell>
          <cell r="K372" t="str">
            <v xml:space="preserve"> </v>
          </cell>
          <cell r="M372" t="str">
            <v xml:space="preserve"> </v>
          </cell>
        </row>
        <row r="373">
          <cell r="G373" t="str">
            <v xml:space="preserve"> </v>
          </cell>
          <cell r="H373">
            <v>0</v>
          </cell>
          <cell r="I373">
            <v>0</v>
          </cell>
          <cell r="J373">
            <v>9263</v>
          </cell>
          <cell r="K373">
            <v>12643.9</v>
          </cell>
          <cell r="L373">
            <v>0</v>
          </cell>
          <cell r="M373">
            <v>0</v>
          </cell>
        </row>
        <row r="374">
          <cell r="G374" t="str">
            <v xml:space="preserve"> </v>
          </cell>
          <cell r="H374">
            <v>0</v>
          </cell>
          <cell r="I374">
            <v>0</v>
          </cell>
          <cell r="J374">
            <v>7410</v>
          </cell>
          <cell r="K374">
            <v>6580</v>
          </cell>
          <cell r="L374">
            <v>0</v>
          </cell>
          <cell r="M374">
            <v>0</v>
          </cell>
        </row>
        <row r="375">
          <cell r="G375" t="str">
            <v xml:space="preserve"> </v>
          </cell>
          <cell r="H375">
            <v>0</v>
          </cell>
          <cell r="I375">
            <v>0</v>
          </cell>
          <cell r="J375">
            <v>7780</v>
          </cell>
          <cell r="K375">
            <v>3711</v>
          </cell>
          <cell r="L375">
            <v>0</v>
          </cell>
          <cell r="M375">
            <v>0</v>
          </cell>
        </row>
        <row r="376">
          <cell r="H376">
            <v>13500</v>
          </cell>
          <cell r="I376">
            <v>3739.5</v>
          </cell>
          <cell r="J376">
            <v>40757</v>
          </cell>
          <cell r="K376">
            <v>11289.6</v>
          </cell>
          <cell r="L376">
            <v>815</v>
          </cell>
          <cell r="M376">
            <v>225.7</v>
          </cell>
        </row>
        <row r="377">
          <cell r="G377" t="str">
            <v xml:space="preserve"> </v>
          </cell>
          <cell r="H377">
            <v>9734</v>
          </cell>
          <cell r="I377">
            <v>292506.7</v>
          </cell>
          <cell r="J377">
            <v>34089</v>
          </cell>
          <cell r="K377">
            <v>1024374.4</v>
          </cell>
          <cell r="L377">
            <v>0</v>
          </cell>
          <cell r="M377">
            <v>0</v>
          </cell>
        </row>
        <row r="378">
          <cell r="G378" t="str">
            <v xml:space="preserve"> </v>
          </cell>
          <cell r="H378">
            <v>42127</v>
          </cell>
          <cell r="I378">
            <v>139187.6</v>
          </cell>
          <cell r="J378">
            <v>21677</v>
          </cell>
          <cell r="K378">
            <v>71620.800000000003</v>
          </cell>
          <cell r="L378">
            <v>0</v>
          </cell>
          <cell r="M378">
            <v>0</v>
          </cell>
        </row>
        <row r="379">
          <cell r="G379" t="str">
            <v xml:space="preserve"> </v>
          </cell>
          <cell r="H379">
            <v>320</v>
          </cell>
          <cell r="I379">
            <v>44732.4</v>
          </cell>
          <cell r="K379">
            <v>0</v>
          </cell>
          <cell r="M379">
            <v>0</v>
          </cell>
        </row>
        <row r="380">
          <cell r="G380" t="str">
            <v xml:space="preserve"> </v>
          </cell>
          <cell r="H380">
            <v>4</v>
          </cell>
          <cell r="I380">
            <v>542.79999999999995</v>
          </cell>
          <cell r="J380">
            <v>656</v>
          </cell>
          <cell r="K380">
            <v>89031</v>
          </cell>
          <cell r="L380">
            <v>0</v>
          </cell>
          <cell r="M380">
            <v>0</v>
          </cell>
        </row>
        <row r="381">
          <cell r="G381" t="str">
            <v xml:space="preserve"> </v>
          </cell>
          <cell r="H381">
            <v>100</v>
          </cell>
          <cell r="I381">
            <v>-284.89999999999998</v>
          </cell>
          <cell r="K381">
            <v>0</v>
          </cell>
          <cell r="M381">
            <v>0</v>
          </cell>
        </row>
        <row r="382">
          <cell r="G382">
            <v>1699899</v>
          </cell>
          <cell r="I382">
            <v>480424</v>
          </cell>
          <cell r="K382">
            <v>1219250</v>
          </cell>
          <cell r="M382">
            <v>225</v>
          </cell>
        </row>
        <row r="384">
          <cell r="G384" t="str">
            <v>개소당</v>
          </cell>
          <cell r="H384">
            <v>0</v>
          </cell>
          <cell r="I384" t="str">
            <v xml:space="preserve"> </v>
          </cell>
          <cell r="J384">
            <v>0</v>
          </cell>
          <cell r="K384" t="str">
            <v xml:space="preserve"> </v>
          </cell>
          <cell r="M384" t="str">
            <v xml:space="preserve"> </v>
          </cell>
        </row>
        <row r="385">
          <cell r="G385" t="str">
            <v xml:space="preserve"> </v>
          </cell>
          <cell r="H385">
            <v>0</v>
          </cell>
          <cell r="I385">
            <v>0</v>
          </cell>
          <cell r="J385">
            <v>9263</v>
          </cell>
          <cell r="K385">
            <v>14589.2</v>
          </cell>
          <cell r="L385">
            <v>0</v>
          </cell>
          <cell r="M385">
            <v>0</v>
          </cell>
        </row>
        <row r="386">
          <cell r="G386" t="str">
            <v xml:space="preserve"> </v>
          </cell>
          <cell r="H386">
            <v>0</v>
          </cell>
          <cell r="I386">
            <v>0</v>
          </cell>
          <cell r="J386">
            <v>7410</v>
          </cell>
          <cell r="K386">
            <v>7647.1</v>
          </cell>
          <cell r="L386">
            <v>0</v>
          </cell>
          <cell r="M386">
            <v>0</v>
          </cell>
        </row>
        <row r="387">
          <cell r="G387" t="str">
            <v xml:space="preserve"> </v>
          </cell>
          <cell r="H387">
            <v>0</v>
          </cell>
          <cell r="I387">
            <v>0</v>
          </cell>
          <cell r="J387">
            <v>7780</v>
          </cell>
          <cell r="K387">
            <v>4224.5</v>
          </cell>
          <cell r="L387">
            <v>0</v>
          </cell>
          <cell r="M387">
            <v>0</v>
          </cell>
        </row>
        <row r="388">
          <cell r="H388">
            <v>13500</v>
          </cell>
          <cell r="I388">
            <v>6966</v>
          </cell>
          <cell r="J388">
            <v>40757</v>
          </cell>
          <cell r="K388">
            <v>21030.6</v>
          </cell>
          <cell r="L388">
            <v>815</v>
          </cell>
          <cell r="M388">
            <v>420.5</v>
          </cell>
        </row>
        <row r="389">
          <cell r="G389" t="str">
            <v xml:space="preserve"> </v>
          </cell>
          <cell r="H389">
            <v>9734</v>
          </cell>
          <cell r="I389">
            <v>404253</v>
          </cell>
          <cell r="J389">
            <v>34089</v>
          </cell>
          <cell r="K389">
            <v>1415716.1</v>
          </cell>
          <cell r="L389">
            <v>0</v>
          </cell>
          <cell r="M389">
            <v>0</v>
          </cell>
        </row>
        <row r="390">
          <cell r="G390" t="str">
            <v xml:space="preserve"> </v>
          </cell>
          <cell r="H390">
            <v>42127</v>
          </cell>
          <cell r="I390">
            <v>189402.9</v>
          </cell>
          <cell r="J390">
            <v>21677</v>
          </cell>
          <cell r="K390">
            <v>97459.7</v>
          </cell>
          <cell r="L390">
            <v>0</v>
          </cell>
          <cell r="M390">
            <v>0</v>
          </cell>
        </row>
        <row r="391">
          <cell r="G391" t="str">
            <v xml:space="preserve"> </v>
          </cell>
          <cell r="H391">
            <v>320</v>
          </cell>
          <cell r="I391">
            <v>60802.2</v>
          </cell>
          <cell r="K391">
            <v>0</v>
          </cell>
          <cell r="M391">
            <v>0</v>
          </cell>
        </row>
        <row r="392">
          <cell r="G392" t="str">
            <v xml:space="preserve"> </v>
          </cell>
          <cell r="H392">
            <v>4</v>
          </cell>
          <cell r="I392">
            <v>737.8</v>
          </cell>
          <cell r="J392">
            <v>656</v>
          </cell>
          <cell r="K392">
            <v>121014.2</v>
          </cell>
          <cell r="L392">
            <v>0</v>
          </cell>
          <cell r="M392">
            <v>0</v>
          </cell>
        </row>
        <row r="393">
          <cell r="G393" t="str">
            <v xml:space="preserve"> </v>
          </cell>
          <cell r="H393">
            <v>100</v>
          </cell>
          <cell r="I393">
            <v>-387.3</v>
          </cell>
          <cell r="K393">
            <v>0</v>
          </cell>
          <cell r="M393">
            <v>0</v>
          </cell>
        </row>
        <row r="394">
          <cell r="G394">
            <v>2343875</v>
          </cell>
          <cell r="I394">
            <v>661774</v>
          </cell>
          <cell r="K394">
            <v>1681681</v>
          </cell>
          <cell r="M394">
            <v>420</v>
          </cell>
        </row>
        <row r="396">
          <cell r="G396" t="str">
            <v>개소당</v>
          </cell>
          <cell r="H396">
            <v>0</v>
          </cell>
          <cell r="I396" t="str">
            <v xml:space="preserve"> </v>
          </cell>
          <cell r="J396">
            <v>0</v>
          </cell>
          <cell r="K396" t="str">
            <v xml:space="preserve"> </v>
          </cell>
          <cell r="M396" t="str">
            <v xml:space="preserve"> </v>
          </cell>
        </row>
        <row r="397">
          <cell r="G397" t="str">
            <v xml:space="preserve"> </v>
          </cell>
          <cell r="H397">
            <v>0</v>
          </cell>
          <cell r="I397">
            <v>0</v>
          </cell>
          <cell r="J397">
            <v>9263</v>
          </cell>
          <cell r="K397">
            <v>50900.1</v>
          </cell>
          <cell r="L397">
            <v>0</v>
          </cell>
          <cell r="M397">
            <v>0</v>
          </cell>
        </row>
        <row r="398">
          <cell r="G398" t="str">
            <v xml:space="preserve"> </v>
          </cell>
          <cell r="H398">
            <v>0</v>
          </cell>
          <cell r="I398">
            <v>0</v>
          </cell>
          <cell r="J398">
            <v>7410</v>
          </cell>
          <cell r="K398">
            <v>27387.3</v>
          </cell>
          <cell r="L398">
            <v>0</v>
          </cell>
          <cell r="M398">
            <v>0</v>
          </cell>
        </row>
        <row r="399">
          <cell r="G399" t="str">
            <v xml:space="preserve"> </v>
          </cell>
          <cell r="H399">
            <v>0</v>
          </cell>
          <cell r="I399">
            <v>0</v>
          </cell>
          <cell r="J399">
            <v>7780</v>
          </cell>
          <cell r="K399">
            <v>13996.2</v>
          </cell>
          <cell r="L399">
            <v>0</v>
          </cell>
          <cell r="M399">
            <v>0</v>
          </cell>
        </row>
        <row r="400">
          <cell r="H400">
            <v>13500</v>
          </cell>
          <cell r="I400">
            <v>25110</v>
          </cell>
          <cell r="J400">
            <v>40757</v>
          </cell>
          <cell r="K400">
            <v>75808</v>
          </cell>
          <cell r="L400">
            <v>815</v>
          </cell>
          <cell r="M400">
            <v>1515.9</v>
          </cell>
        </row>
        <row r="401">
          <cell r="G401" t="str">
            <v xml:space="preserve"> </v>
          </cell>
          <cell r="H401">
            <v>9734</v>
          </cell>
          <cell r="I401">
            <v>819992.1</v>
          </cell>
          <cell r="J401">
            <v>34089</v>
          </cell>
          <cell r="K401">
            <v>2871657.3</v>
          </cell>
          <cell r="L401">
            <v>0</v>
          </cell>
          <cell r="M401">
            <v>0</v>
          </cell>
        </row>
        <row r="402">
          <cell r="G402" t="str">
            <v xml:space="preserve"> </v>
          </cell>
          <cell r="H402">
            <v>42127</v>
          </cell>
          <cell r="I402">
            <v>402565.6</v>
          </cell>
          <cell r="J402">
            <v>21677</v>
          </cell>
          <cell r="K402">
            <v>207145.4</v>
          </cell>
          <cell r="L402">
            <v>0</v>
          </cell>
          <cell r="M402">
            <v>0</v>
          </cell>
        </row>
        <row r="403">
          <cell r="G403" t="str">
            <v xml:space="preserve"> </v>
          </cell>
          <cell r="H403">
            <v>320</v>
          </cell>
          <cell r="I403">
            <v>123129.2</v>
          </cell>
          <cell r="K403">
            <v>0</v>
          </cell>
          <cell r="M403">
            <v>0</v>
          </cell>
        </row>
        <row r="404">
          <cell r="G404" t="str">
            <v xml:space="preserve"> </v>
          </cell>
          <cell r="H404">
            <v>4</v>
          </cell>
          <cell r="I404">
            <v>1494.2</v>
          </cell>
          <cell r="J404">
            <v>656</v>
          </cell>
          <cell r="K404">
            <v>245063.2</v>
          </cell>
          <cell r="L404">
            <v>0</v>
          </cell>
          <cell r="M404">
            <v>0</v>
          </cell>
        </row>
        <row r="405">
          <cell r="G405" t="str">
            <v xml:space="preserve"> </v>
          </cell>
          <cell r="H405">
            <v>100</v>
          </cell>
          <cell r="I405">
            <v>-784.5</v>
          </cell>
          <cell r="K405">
            <v>0</v>
          </cell>
          <cell r="M405">
            <v>0</v>
          </cell>
        </row>
        <row r="406">
          <cell r="G406">
            <v>4864978</v>
          </cell>
          <cell r="I406">
            <v>1371506</v>
          </cell>
          <cell r="K406">
            <v>3491957</v>
          </cell>
          <cell r="M406">
            <v>1515</v>
          </cell>
        </row>
        <row r="408">
          <cell r="G408" t="str">
            <v>개소당</v>
          </cell>
          <cell r="H408">
            <v>0</v>
          </cell>
          <cell r="I408" t="str">
            <v xml:space="preserve"> </v>
          </cell>
          <cell r="J408">
            <v>0</v>
          </cell>
          <cell r="K408" t="str">
            <v xml:space="preserve"> </v>
          </cell>
          <cell r="M408" t="str">
            <v xml:space="preserve"> </v>
          </cell>
        </row>
        <row r="409">
          <cell r="G409" t="str">
            <v xml:space="preserve"> </v>
          </cell>
          <cell r="H409">
            <v>0</v>
          </cell>
          <cell r="I409">
            <v>0</v>
          </cell>
          <cell r="J409">
            <v>9263</v>
          </cell>
          <cell r="K409">
            <v>49927.5</v>
          </cell>
          <cell r="L409">
            <v>0</v>
          </cell>
          <cell r="M409">
            <v>0</v>
          </cell>
        </row>
        <row r="410">
          <cell r="G410" t="str">
            <v xml:space="preserve"> </v>
          </cell>
          <cell r="H410">
            <v>0</v>
          </cell>
          <cell r="I410">
            <v>0</v>
          </cell>
          <cell r="J410">
            <v>7410</v>
          </cell>
          <cell r="K410">
            <v>26853.8</v>
          </cell>
          <cell r="L410">
            <v>0</v>
          </cell>
          <cell r="M410">
            <v>0</v>
          </cell>
        </row>
        <row r="411">
          <cell r="G411" t="str">
            <v xml:space="preserve"> </v>
          </cell>
          <cell r="H411">
            <v>0</v>
          </cell>
          <cell r="I411">
            <v>0</v>
          </cell>
          <cell r="J411">
            <v>7780</v>
          </cell>
          <cell r="K411">
            <v>13739.4</v>
          </cell>
          <cell r="L411">
            <v>0</v>
          </cell>
          <cell r="M411">
            <v>0</v>
          </cell>
        </row>
        <row r="412">
          <cell r="H412">
            <v>13500</v>
          </cell>
          <cell r="I412">
            <v>25110</v>
          </cell>
          <cell r="J412">
            <v>40757</v>
          </cell>
          <cell r="K412">
            <v>75808</v>
          </cell>
          <cell r="L412">
            <v>815</v>
          </cell>
          <cell r="M412">
            <v>1515.9</v>
          </cell>
        </row>
        <row r="413">
          <cell r="G413" t="str">
            <v xml:space="preserve"> </v>
          </cell>
          <cell r="H413">
            <v>9734</v>
          </cell>
          <cell r="I413">
            <v>718271.8</v>
          </cell>
          <cell r="J413">
            <v>34089</v>
          </cell>
          <cell r="K413">
            <v>2515427.2999999998</v>
          </cell>
          <cell r="L413">
            <v>0</v>
          </cell>
          <cell r="M413">
            <v>0</v>
          </cell>
        </row>
        <row r="414">
          <cell r="G414" t="str">
            <v xml:space="preserve"> </v>
          </cell>
          <cell r="H414">
            <v>42127</v>
          </cell>
          <cell r="I414">
            <v>348558.7</v>
          </cell>
          <cell r="J414">
            <v>21677</v>
          </cell>
          <cell r="K414">
            <v>179355.4</v>
          </cell>
          <cell r="L414">
            <v>0</v>
          </cell>
          <cell r="M414">
            <v>0</v>
          </cell>
        </row>
        <row r="415">
          <cell r="G415" t="str">
            <v xml:space="preserve"> </v>
          </cell>
          <cell r="H415">
            <v>320</v>
          </cell>
          <cell r="I415">
            <v>115111</v>
          </cell>
          <cell r="K415">
            <v>0</v>
          </cell>
          <cell r="M415">
            <v>0</v>
          </cell>
        </row>
        <row r="416">
          <cell r="G416" t="str">
            <v xml:space="preserve"> </v>
          </cell>
          <cell r="H416">
            <v>4</v>
          </cell>
          <cell r="I416">
            <v>1396.9</v>
          </cell>
          <cell r="J416">
            <v>656</v>
          </cell>
          <cell r="K416">
            <v>229104.7</v>
          </cell>
          <cell r="L416">
            <v>0</v>
          </cell>
          <cell r="M416">
            <v>0</v>
          </cell>
        </row>
        <row r="417">
          <cell r="G417" t="str">
            <v xml:space="preserve"> </v>
          </cell>
          <cell r="H417">
            <v>100</v>
          </cell>
          <cell r="I417">
            <v>-733.4</v>
          </cell>
          <cell r="K417">
            <v>0</v>
          </cell>
          <cell r="M417">
            <v>0</v>
          </cell>
        </row>
        <row r="418">
          <cell r="G418">
            <v>4299446</v>
          </cell>
          <cell r="I418">
            <v>1207715</v>
          </cell>
          <cell r="K418">
            <v>3090216</v>
          </cell>
          <cell r="M418">
            <v>1515</v>
          </cell>
        </row>
        <row r="420">
          <cell r="G420" t="str">
            <v>m당</v>
          </cell>
          <cell r="H420">
            <v>0</v>
          </cell>
          <cell r="I420" t="str">
            <v xml:space="preserve"> </v>
          </cell>
          <cell r="J420">
            <v>0</v>
          </cell>
          <cell r="K420" t="str">
            <v xml:space="preserve"> </v>
          </cell>
          <cell r="M420" t="str">
            <v xml:space="preserve"> </v>
          </cell>
        </row>
        <row r="421">
          <cell r="G421" t="str">
            <v xml:space="preserve"> </v>
          </cell>
          <cell r="H421">
            <v>0</v>
          </cell>
          <cell r="I421">
            <v>0</v>
          </cell>
          <cell r="J421">
            <v>9263</v>
          </cell>
          <cell r="K421">
            <v>11458.3</v>
          </cell>
          <cell r="L421">
            <v>0</v>
          </cell>
          <cell r="M421">
            <v>0</v>
          </cell>
        </row>
        <row r="422">
          <cell r="G422" t="str">
            <v xml:space="preserve"> </v>
          </cell>
          <cell r="H422">
            <v>0</v>
          </cell>
          <cell r="I422">
            <v>0</v>
          </cell>
          <cell r="J422">
            <v>7410</v>
          </cell>
          <cell r="K422">
            <v>3075.1</v>
          </cell>
          <cell r="L422">
            <v>0</v>
          </cell>
          <cell r="M422">
            <v>0</v>
          </cell>
        </row>
        <row r="423">
          <cell r="G423" t="str">
            <v xml:space="preserve"> </v>
          </cell>
          <cell r="H423">
            <v>0</v>
          </cell>
          <cell r="I423">
            <v>0</v>
          </cell>
          <cell r="J423">
            <v>7780</v>
          </cell>
          <cell r="K423">
            <v>6395.1</v>
          </cell>
          <cell r="L423">
            <v>0</v>
          </cell>
          <cell r="M423">
            <v>0</v>
          </cell>
        </row>
        <row r="424">
          <cell r="G424" t="str">
            <v xml:space="preserve"> </v>
          </cell>
          <cell r="H424">
            <v>3377</v>
          </cell>
          <cell r="I424">
            <v>12494.9</v>
          </cell>
          <cell r="J424">
            <v>10908</v>
          </cell>
          <cell r="K424">
            <v>40359.599999999999</v>
          </cell>
          <cell r="L424">
            <v>0</v>
          </cell>
          <cell r="M424">
            <v>0</v>
          </cell>
        </row>
        <row r="425">
          <cell r="G425" t="str">
            <v xml:space="preserve"> </v>
          </cell>
          <cell r="H425">
            <v>27989</v>
          </cell>
          <cell r="I425">
            <v>1763.3</v>
          </cell>
          <cell r="J425">
            <v>133348</v>
          </cell>
          <cell r="K425">
            <v>8400.9</v>
          </cell>
          <cell r="L425">
            <v>0</v>
          </cell>
          <cell r="M425">
            <v>0</v>
          </cell>
        </row>
        <row r="426">
          <cell r="G426" t="str">
            <v xml:space="preserve"> </v>
          </cell>
          <cell r="H426">
            <v>42127</v>
          </cell>
          <cell r="I426">
            <v>17356.3</v>
          </cell>
          <cell r="J426">
            <v>21677</v>
          </cell>
          <cell r="K426">
            <v>8930.9</v>
          </cell>
          <cell r="L426">
            <v>0</v>
          </cell>
          <cell r="M426">
            <v>0</v>
          </cell>
        </row>
        <row r="427">
          <cell r="G427" t="str">
            <v xml:space="preserve"> </v>
          </cell>
          <cell r="H427">
            <v>320</v>
          </cell>
          <cell r="I427">
            <v>7149.4</v>
          </cell>
          <cell r="K427">
            <v>0</v>
          </cell>
          <cell r="M427">
            <v>0</v>
          </cell>
        </row>
        <row r="428">
          <cell r="G428" t="str">
            <v xml:space="preserve"> </v>
          </cell>
          <cell r="H428">
            <v>4</v>
          </cell>
          <cell r="I428">
            <v>86.7</v>
          </cell>
          <cell r="J428">
            <v>656</v>
          </cell>
          <cell r="K428">
            <v>14229.2</v>
          </cell>
          <cell r="L428">
            <v>0</v>
          </cell>
          <cell r="M428">
            <v>0</v>
          </cell>
        </row>
        <row r="429">
          <cell r="G429" t="str">
            <v xml:space="preserve"> </v>
          </cell>
          <cell r="H429">
            <v>2423</v>
          </cell>
          <cell r="I429">
            <v>1986.8</v>
          </cell>
          <cell r="K429">
            <v>0</v>
          </cell>
          <cell r="M429">
            <v>0</v>
          </cell>
        </row>
        <row r="430">
          <cell r="G430" t="str">
            <v xml:space="preserve"> </v>
          </cell>
          <cell r="H430">
            <v>0</v>
          </cell>
          <cell r="I430">
            <v>0</v>
          </cell>
          <cell r="J430">
            <v>54031</v>
          </cell>
          <cell r="K430">
            <v>40523.199999999997</v>
          </cell>
          <cell r="L430">
            <v>0</v>
          </cell>
          <cell r="M430">
            <v>0</v>
          </cell>
        </row>
        <row r="431">
          <cell r="G431" t="str">
            <v xml:space="preserve"> </v>
          </cell>
          <cell r="H431">
            <v>24500</v>
          </cell>
          <cell r="I431">
            <v>20090</v>
          </cell>
          <cell r="K431">
            <v>0</v>
          </cell>
          <cell r="M431">
            <v>0</v>
          </cell>
        </row>
        <row r="432">
          <cell r="G432" t="str">
            <v xml:space="preserve"> </v>
          </cell>
          <cell r="H432">
            <v>0</v>
          </cell>
          <cell r="I432">
            <v>0</v>
          </cell>
          <cell r="J432">
            <v>22887</v>
          </cell>
          <cell r="K432">
            <v>18309.599999999999</v>
          </cell>
          <cell r="L432">
            <v>686</v>
          </cell>
          <cell r="M432">
            <v>548.79999999999995</v>
          </cell>
        </row>
        <row r="433">
          <cell r="G433" t="str">
            <v xml:space="preserve"> </v>
          </cell>
          <cell r="H433">
            <v>45177</v>
          </cell>
          <cell r="I433">
            <v>7725.2</v>
          </cell>
          <cell r="J433">
            <v>37052</v>
          </cell>
          <cell r="K433">
            <v>6335.8</v>
          </cell>
          <cell r="L433">
            <v>0</v>
          </cell>
          <cell r="M433">
            <v>0</v>
          </cell>
        </row>
        <row r="434">
          <cell r="G434" t="str">
            <v xml:space="preserve"> </v>
          </cell>
          <cell r="H434">
            <v>1550</v>
          </cell>
          <cell r="I434">
            <v>30380</v>
          </cell>
          <cell r="K434">
            <v>0</v>
          </cell>
          <cell r="M434">
            <v>0</v>
          </cell>
        </row>
        <row r="435">
          <cell r="G435" t="str">
            <v xml:space="preserve"> </v>
          </cell>
          <cell r="H435">
            <v>456</v>
          </cell>
          <cell r="I435">
            <v>980.4</v>
          </cell>
          <cell r="J435">
            <v>3688</v>
          </cell>
          <cell r="K435">
            <v>7929.2</v>
          </cell>
          <cell r="L435">
            <v>0</v>
          </cell>
          <cell r="M435">
            <v>0</v>
          </cell>
        </row>
        <row r="436">
          <cell r="G436" t="str">
            <v xml:space="preserve"> </v>
          </cell>
          <cell r="H436">
            <v>6300</v>
          </cell>
          <cell r="I436">
            <v>42210</v>
          </cell>
          <cell r="K436">
            <v>0</v>
          </cell>
          <cell r="M436">
            <v>0</v>
          </cell>
        </row>
        <row r="437">
          <cell r="G437" t="str">
            <v xml:space="preserve"> </v>
          </cell>
          <cell r="H437">
            <v>5400</v>
          </cell>
          <cell r="I437">
            <v>73980</v>
          </cell>
          <cell r="K437">
            <v>0</v>
          </cell>
          <cell r="M437">
            <v>0</v>
          </cell>
        </row>
        <row r="438">
          <cell r="G438" t="str">
            <v xml:space="preserve"> </v>
          </cell>
          <cell r="H438">
            <v>1800</v>
          </cell>
          <cell r="I438">
            <v>24660</v>
          </cell>
          <cell r="K438">
            <v>0</v>
          </cell>
          <cell r="M438">
            <v>0</v>
          </cell>
        </row>
        <row r="439">
          <cell r="G439" t="str">
            <v xml:space="preserve"> </v>
          </cell>
          <cell r="H439">
            <v>3600</v>
          </cell>
          <cell r="I439">
            <v>24840</v>
          </cell>
          <cell r="K439">
            <v>0</v>
          </cell>
          <cell r="M439">
            <v>0</v>
          </cell>
        </row>
        <row r="440">
          <cell r="G440" t="str">
            <v xml:space="preserve"> </v>
          </cell>
          <cell r="H440">
            <v>1300</v>
          </cell>
          <cell r="I440">
            <v>22360</v>
          </cell>
          <cell r="K440">
            <v>0</v>
          </cell>
          <cell r="M440">
            <v>0</v>
          </cell>
        </row>
        <row r="441">
          <cell r="G441" t="str">
            <v xml:space="preserve"> </v>
          </cell>
          <cell r="H441">
            <v>1800</v>
          </cell>
          <cell r="I441">
            <v>6120</v>
          </cell>
          <cell r="K441">
            <v>0</v>
          </cell>
          <cell r="M441">
            <v>0</v>
          </cell>
        </row>
        <row r="442">
          <cell r="G442" t="str">
            <v xml:space="preserve"> </v>
          </cell>
          <cell r="H442">
            <v>363</v>
          </cell>
          <cell r="I442">
            <v>363</v>
          </cell>
          <cell r="J442">
            <v>32685</v>
          </cell>
          <cell r="K442">
            <v>32685</v>
          </cell>
          <cell r="L442">
            <v>0</v>
          </cell>
          <cell r="M442">
            <v>0</v>
          </cell>
        </row>
        <row r="443">
          <cell r="G443" t="str">
            <v xml:space="preserve"> </v>
          </cell>
          <cell r="I443">
            <v>0</v>
          </cell>
          <cell r="J443">
            <v>51490</v>
          </cell>
          <cell r="K443">
            <v>1544.7</v>
          </cell>
          <cell r="M443">
            <v>0</v>
          </cell>
        </row>
        <row r="444">
          <cell r="G444" t="str">
            <v xml:space="preserve"> </v>
          </cell>
          <cell r="I444">
            <v>0</v>
          </cell>
          <cell r="J444">
            <v>37052</v>
          </cell>
          <cell r="K444">
            <v>741</v>
          </cell>
          <cell r="M444">
            <v>0</v>
          </cell>
        </row>
        <row r="445">
          <cell r="G445" t="str">
            <v xml:space="preserve"> </v>
          </cell>
          <cell r="H445">
            <v>100</v>
          </cell>
          <cell r="I445">
            <v>-45.5</v>
          </cell>
          <cell r="K445">
            <v>0</v>
          </cell>
          <cell r="M445">
            <v>0</v>
          </cell>
        </row>
        <row r="446">
          <cell r="G446">
            <v>495965</v>
          </cell>
          <cell r="I446">
            <v>294500</v>
          </cell>
          <cell r="K446">
            <v>200917</v>
          </cell>
          <cell r="M446">
            <v>548</v>
          </cell>
        </row>
        <row r="448">
          <cell r="G448" t="str">
            <v>m당</v>
          </cell>
          <cell r="H448">
            <v>0</v>
          </cell>
          <cell r="I448" t="str">
            <v xml:space="preserve"> </v>
          </cell>
          <cell r="J448">
            <v>0</v>
          </cell>
          <cell r="K448" t="str">
            <v xml:space="preserve"> </v>
          </cell>
          <cell r="M448" t="str">
            <v xml:space="preserve"> </v>
          </cell>
        </row>
        <row r="449">
          <cell r="G449" t="str">
            <v xml:space="preserve"> </v>
          </cell>
          <cell r="H449">
            <v>0</v>
          </cell>
          <cell r="I449">
            <v>0</v>
          </cell>
          <cell r="J449">
            <v>9263</v>
          </cell>
          <cell r="K449">
            <v>2084.1</v>
          </cell>
          <cell r="L449">
            <v>0</v>
          </cell>
          <cell r="M449">
            <v>0</v>
          </cell>
        </row>
        <row r="450">
          <cell r="G450" t="str">
            <v xml:space="preserve"> </v>
          </cell>
          <cell r="H450">
            <v>0</v>
          </cell>
          <cell r="I450">
            <v>0</v>
          </cell>
          <cell r="J450">
            <v>7410</v>
          </cell>
          <cell r="K450">
            <v>1296.7</v>
          </cell>
          <cell r="L450">
            <v>0</v>
          </cell>
          <cell r="M450">
            <v>0</v>
          </cell>
        </row>
        <row r="451">
          <cell r="G451" t="str">
            <v xml:space="preserve"> </v>
          </cell>
          <cell r="H451">
            <v>0</v>
          </cell>
          <cell r="I451">
            <v>0</v>
          </cell>
          <cell r="J451">
            <v>7780</v>
          </cell>
          <cell r="K451">
            <v>389</v>
          </cell>
          <cell r="L451">
            <v>0</v>
          </cell>
          <cell r="M451">
            <v>0</v>
          </cell>
        </row>
        <row r="452">
          <cell r="G452" t="str">
            <v xml:space="preserve"> </v>
          </cell>
          <cell r="H452">
            <v>3377</v>
          </cell>
          <cell r="I452">
            <v>1350.8</v>
          </cell>
          <cell r="J452">
            <v>10908</v>
          </cell>
          <cell r="K452">
            <v>4363.2</v>
          </cell>
          <cell r="L452">
            <v>0</v>
          </cell>
          <cell r="M452">
            <v>0</v>
          </cell>
        </row>
        <row r="453">
          <cell r="G453" t="str">
            <v xml:space="preserve"> </v>
          </cell>
          <cell r="H453">
            <v>31004</v>
          </cell>
          <cell r="I453">
            <v>4340.5</v>
          </cell>
          <cell r="J453">
            <v>133348</v>
          </cell>
          <cell r="K453">
            <v>18668.7</v>
          </cell>
          <cell r="L453">
            <v>0</v>
          </cell>
          <cell r="M453">
            <v>0</v>
          </cell>
        </row>
        <row r="454">
          <cell r="G454" t="str">
            <v xml:space="preserve"> </v>
          </cell>
          <cell r="H454">
            <v>138240</v>
          </cell>
          <cell r="I454">
            <v>345600</v>
          </cell>
          <cell r="K454">
            <v>0</v>
          </cell>
          <cell r="M454">
            <v>0</v>
          </cell>
        </row>
        <row r="455">
          <cell r="G455" t="str">
            <v xml:space="preserve"> </v>
          </cell>
          <cell r="H455">
            <v>0</v>
          </cell>
          <cell r="I455">
            <v>0</v>
          </cell>
          <cell r="J455">
            <v>51490</v>
          </cell>
          <cell r="K455">
            <v>58698.6</v>
          </cell>
          <cell r="L455">
            <v>0</v>
          </cell>
          <cell r="M455">
            <v>0</v>
          </cell>
        </row>
        <row r="456">
          <cell r="G456" t="str">
            <v xml:space="preserve"> </v>
          </cell>
          <cell r="H456">
            <v>0</v>
          </cell>
          <cell r="I456">
            <v>0</v>
          </cell>
          <cell r="J456">
            <v>37052</v>
          </cell>
          <cell r="K456">
            <v>56689.5</v>
          </cell>
          <cell r="L456">
            <v>0</v>
          </cell>
          <cell r="M456">
            <v>0</v>
          </cell>
        </row>
        <row r="457">
          <cell r="G457" t="str">
            <v xml:space="preserve"> </v>
          </cell>
          <cell r="H457">
            <v>3260</v>
          </cell>
          <cell r="I457">
            <v>1186.5999999999999</v>
          </cell>
          <cell r="K457">
            <v>0</v>
          </cell>
          <cell r="M457">
            <v>0</v>
          </cell>
        </row>
        <row r="458">
          <cell r="G458" t="str">
            <v xml:space="preserve"> </v>
          </cell>
          <cell r="H458">
            <v>289</v>
          </cell>
          <cell r="I458">
            <v>80.900000000000006</v>
          </cell>
          <cell r="J458">
            <v>1851</v>
          </cell>
          <cell r="K458">
            <v>518.20000000000005</v>
          </cell>
          <cell r="L458">
            <v>62</v>
          </cell>
          <cell r="M458">
            <v>17.3</v>
          </cell>
        </row>
        <row r="459">
          <cell r="G459" t="str">
            <v xml:space="preserve"> </v>
          </cell>
          <cell r="H459">
            <v>10456</v>
          </cell>
          <cell r="I459">
            <v>8364.7999999999993</v>
          </cell>
          <cell r="J459">
            <v>6763</v>
          </cell>
          <cell r="K459">
            <v>5410.4</v>
          </cell>
          <cell r="L459">
            <v>0</v>
          </cell>
          <cell r="M459">
            <v>0</v>
          </cell>
        </row>
        <row r="460">
          <cell r="G460" t="str">
            <v xml:space="preserve"> </v>
          </cell>
          <cell r="H460">
            <v>9540</v>
          </cell>
          <cell r="I460">
            <v>2833.3</v>
          </cell>
          <cell r="J460">
            <v>4816</v>
          </cell>
          <cell r="K460">
            <v>1430.3</v>
          </cell>
          <cell r="L460">
            <v>0</v>
          </cell>
          <cell r="M460">
            <v>0</v>
          </cell>
        </row>
        <row r="461">
          <cell r="G461" t="str">
            <v xml:space="preserve"> </v>
          </cell>
          <cell r="H461">
            <v>10080</v>
          </cell>
          <cell r="I461">
            <v>10080</v>
          </cell>
          <cell r="J461">
            <v>303</v>
          </cell>
          <cell r="K461">
            <v>303</v>
          </cell>
          <cell r="L461">
            <v>0</v>
          </cell>
          <cell r="M461">
            <v>0</v>
          </cell>
        </row>
        <row r="462">
          <cell r="G462" t="str">
            <v xml:space="preserve"> </v>
          </cell>
          <cell r="H462">
            <v>53796</v>
          </cell>
          <cell r="I462">
            <v>107.5</v>
          </cell>
          <cell r="J462">
            <v>37052</v>
          </cell>
          <cell r="K462">
            <v>74.099999999999994</v>
          </cell>
          <cell r="L462">
            <v>0</v>
          </cell>
          <cell r="M462">
            <v>0</v>
          </cell>
        </row>
        <row r="463">
          <cell r="G463" t="str">
            <v xml:space="preserve"> </v>
          </cell>
          <cell r="H463">
            <v>750</v>
          </cell>
          <cell r="I463">
            <v>-44.2</v>
          </cell>
          <cell r="K463">
            <v>0</v>
          </cell>
          <cell r="M463">
            <v>0</v>
          </cell>
        </row>
        <row r="464">
          <cell r="G464">
            <v>523842</v>
          </cell>
          <cell r="I464">
            <v>373900</v>
          </cell>
          <cell r="K464">
            <v>149925</v>
          </cell>
          <cell r="M464">
            <v>17</v>
          </cell>
        </row>
        <row r="466">
          <cell r="G466" t="str">
            <v>m2당</v>
          </cell>
          <cell r="H466">
            <v>0</v>
          </cell>
          <cell r="I466" t="str">
            <v xml:space="preserve"> </v>
          </cell>
          <cell r="J466">
            <v>0</v>
          </cell>
          <cell r="K466" t="str">
            <v xml:space="preserve"> </v>
          </cell>
          <cell r="M466" t="str">
            <v xml:space="preserve"> </v>
          </cell>
        </row>
        <row r="467">
          <cell r="G467" t="str">
            <v xml:space="preserve"> </v>
          </cell>
          <cell r="H467">
            <v>0</v>
          </cell>
          <cell r="I467">
            <v>0</v>
          </cell>
          <cell r="J467">
            <v>5928</v>
          </cell>
          <cell r="K467">
            <v>148.19999999999999</v>
          </cell>
          <cell r="L467">
            <v>0</v>
          </cell>
          <cell r="M467">
            <v>0</v>
          </cell>
        </row>
        <row r="468">
          <cell r="G468" t="str">
            <v xml:space="preserve"> </v>
          </cell>
          <cell r="H468">
            <v>0</v>
          </cell>
          <cell r="I468">
            <v>0</v>
          </cell>
          <cell r="J468">
            <v>7410</v>
          </cell>
          <cell r="K468">
            <v>185.2</v>
          </cell>
          <cell r="L468">
            <v>0</v>
          </cell>
          <cell r="M468">
            <v>0</v>
          </cell>
        </row>
        <row r="469">
          <cell r="G469" t="str">
            <v xml:space="preserve"> </v>
          </cell>
          <cell r="H469">
            <v>14</v>
          </cell>
          <cell r="I469">
            <v>14</v>
          </cell>
          <cell r="J469">
            <v>120</v>
          </cell>
          <cell r="K469">
            <v>120</v>
          </cell>
          <cell r="L469">
            <v>43</v>
          </cell>
          <cell r="M469">
            <v>43</v>
          </cell>
        </row>
        <row r="470">
          <cell r="H470">
            <v>13500</v>
          </cell>
          <cell r="I470">
            <v>2227.5</v>
          </cell>
          <cell r="K470">
            <v>0</v>
          </cell>
          <cell r="M470">
            <v>0</v>
          </cell>
        </row>
        <row r="471">
          <cell r="G471" t="str">
            <v xml:space="preserve"> </v>
          </cell>
          <cell r="H471">
            <v>0</v>
          </cell>
          <cell r="I471">
            <v>0</v>
          </cell>
          <cell r="J471">
            <v>51490</v>
          </cell>
          <cell r="K471">
            <v>51.4</v>
          </cell>
          <cell r="L471">
            <v>0</v>
          </cell>
          <cell r="M471">
            <v>0</v>
          </cell>
        </row>
        <row r="472">
          <cell r="G472" t="str">
            <v xml:space="preserve"> </v>
          </cell>
          <cell r="H472">
            <v>0</v>
          </cell>
          <cell r="I472">
            <v>0</v>
          </cell>
          <cell r="J472">
            <v>37052</v>
          </cell>
          <cell r="K472">
            <v>1111.5</v>
          </cell>
          <cell r="L472">
            <v>0</v>
          </cell>
          <cell r="M472">
            <v>0</v>
          </cell>
        </row>
        <row r="473">
          <cell r="G473" t="str">
            <v xml:space="preserve"> </v>
          </cell>
          <cell r="H473">
            <v>11</v>
          </cell>
          <cell r="I473">
            <v>11</v>
          </cell>
          <cell r="J473">
            <v>90</v>
          </cell>
          <cell r="K473">
            <v>90</v>
          </cell>
          <cell r="L473">
            <v>32</v>
          </cell>
          <cell r="M473">
            <v>32</v>
          </cell>
        </row>
        <row r="474">
          <cell r="G474" t="str">
            <v xml:space="preserve"> </v>
          </cell>
          <cell r="H474">
            <v>12000</v>
          </cell>
          <cell r="I474">
            <v>528</v>
          </cell>
          <cell r="K474">
            <v>0</v>
          </cell>
          <cell r="M474">
            <v>0</v>
          </cell>
        </row>
        <row r="475">
          <cell r="G475" t="str">
            <v xml:space="preserve"> </v>
          </cell>
          <cell r="H475">
            <v>0</v>
          </cell>
          <cell r="I475">
            <v>0</v>
          </cell>
          <cell r="J475">
            <v>37052</v>
          </cell>
          <cell r="K475">
            <v>185.2</v>
          </cell>
          <cell r="L475">
            <v>0</v>
          </cell>
          <cell r="M475">
            <v>0</v>
          </cell>
        </row>
        <row r="476">
          <cell r="H476">
            <v>670</v>
          </cell>
          <cell r="I476">
            <v>27604</v>
          </cell>
          <cell r="K476">
            <v>0</v>
          </cell>
          <cell r="M476">
            <v>0</v>
          </cell>
        </row>
        <row r="477">
          <cell r="G477" t="str">
            <v xml:space="preserve"> </v>
          </cell>
          <cell r="H477">
            <v>0</v>
          </cell>
          <cell r="I477">
            <v>0</v>
          </cell>
          <cell r="J477">
            <v>51490</v>
          </cell>
          <cell r="K477">
            <v>1596.1</v>
          </cell>
          <cell r="L477">
            <v>0</v>
          </cell>
          <cell r="M477">
            <v>0</v>
          </cell>
        </row>
        <row r="478">
          <cell r="G478" t="str">
            <v xml:space="preserve"> </v>
          </cell>
          <cell r="H478">
            <v>0</v>
          </cell>
          <cell r="I478">
            <v>0</v>
          </cell>
          <cell r="J478">
            <v>37052</v>
          </cell>
          <cell r="K478">
            <v>3408.7</v>
          </cell>
          <cell r="L478">
            <v>0</v>
          </cell>
          <cell r="M478">
            <v>0</v>
          </cell>
        </row>
        <row r="479">
          <cell r="G479" t="str">
            <v xml:space="preserve"> </v>
          </cell>
          <cell r="H479">
            <v>15</v>
          </cell>
          <cell r="I479">
            <v>15</v>
          </cell>
          <cell r="J479">
            <v>109</v>
          </cell>
          <cell r="K479">
            <v>109</v>
          </cell>
          <cell r="L479">
            <v>6</v>
          </cell>
          <cell r="M479">
            <v>6</v>
          </cell>
        </row>
        <row r="480">
          <cell r="G480" t="str">
            <v xml:space="preserve"> </v>
          </cell>
          <cell r="H480">
            <v>5004.7999999999993</v>
          </cell>
          <cell r="I480">
            <v>250.2</v>
          </cell>
          <cell r="K480">
            <v>0</v>
          </cell>
          <cell r="L480">
            <v>0</v>
          </cell>
          <cell r="M480">
            <v>0</v>
          </cell>
        </row>
        <row r="481">
          <cell r="G481">
            <v>37735</v>
          </cell>
          <cell r="I481">
            <v>30649</v>
          </cell>
          <cell r="K481">
            <v>7005</v>
          </cell>
          <cell r="M481">
            <v>81</v>
          </cell>
        </row>
        <row r="483">
          <cell r="G483" t="str">
            <v>m2당</v>
          </cell>
          <cell r="H483">
            <v>0</v>
          </cell>
          <cell r="I483" t="str">
            <v xml:space="preserve"> </v>
          </cell>
          <cell r="J483">
            <v>0</v>
          </cell>
          <cell r="K483" t="str">
            <v xml:space="preserve"> </v>
          </cell>
          <cell r="M483" t="str">
            <v xml:space="preserve"> </v>
          </cell>
        </row>
        <row r="484">
          <cell r="G484" t="str">
            <v xml:space="preserve"> </v>
          </cell>
          <cell r="H484">
            <v>0</v>
          </cell>
          <cell r="I484">
            <v>0</v>
          </cell>
          <cell r="J484">
            <v>5928</v>
          </cell>
          <cell r="K484">
            <v>1570.9</v>
          </cell>
          <cell r="L484">
            <v>0</v>
          </cell>
          <cell r="M484">
            <v>0</v>
          </cell>
        </row>
        <row r="485">
          <cell r="G485" t="str">
            <v xml:space="preserve"> </v>
          </cell>
          <cell r="H485">
            <v>0</v>
          </cell>
          <cell r="I485">
            <v>0</v>
          </cell>
          <cell r="J485">
            <v>7410</v>
          </cell>
          <cell r="K485">
            <v>1963.6</v>
          </cell>
          <cell r="L485">
            <v>0</v>
          </cell>
          <cell r="M485">
            <v>0</v>
          </cell>
        </row>
        <row r="486">
          <cell r="G486" t="str">
            <v xml:space="preserve"> </v>
          </cell>
          <cell r="H486">
            <v>14</v>
          </cell>
          <cell r="I486">
            <v>14</v>
          </cell>
          <cell r="J486">
            <v>120</v>
          </cell>
          <cell r="K486">
            <v>120</v>
          </cell>
          <cell r="L486">
            <v>43</v>
          </cell>
          <cell r="M486">
            <v>43</v>
          </cell>
        </row>
        <row r="487">
          <cell r="H487">
            <v>13500</v>
          </cell>
          <cell r="I487">
            <v>405</v>
          </cell>
          <cell r="K487">
            <v>0</v>
          </cell>
          <cell r="M487">
            <v>0</v>
          </cell>
        </row>
        <row r="488">
          <cell r="G488" t="str">
            <v xml:space="preserve"> </v>
          </cell>
          <cell r="H488">
            <v>0</v>
          </cell>
          <cell r="I488">
            <v>0</v>
          </cell>
          <cell r="J488">
            <v>51490</v>
          </cell>
          <cell r="K488">
            <v>8495.7999999999993</v>
          </cell>
          <cell r="L488">
            <v>0</v>
          </cell>
          <cell r="M488">
            <v>0</v>
          </cell>
        </row>
        <row r="489">
          <cell r="G489" t="str">
            <v xml:space="preserve"> </v>
          </cell>
          <cell r="H489">
            <v>0</v>
          </cell>
          <cell r="I489">
            <v>0</v>
          </cell>
          <cell r="J489">
            <v>37052</v>
          </cell>
          <cell r="K489">
            <v>37</v>
          </cell>
          <cell r="L489">
            <v>0</v>
          </cell>
          <cell r="M489">
            <v>0</v>
          </cell>
        </row>
        <row r="490">
          <cell r="G490" t="str">
            <v xml:space="preserve"> </v>
          </cell>
          <cell r="H490">
            <v>11</v>
          </cell>
          <cell r="I490">
            <v>11</v>
          </cell>
          <cell r="J490">
            <v>90</v>
          </cell>
          <cell r="K490">
            <v>90</v>
          </cell>
          <cell r="L490">
            <v>32</v>
          </cell>
          <cell r="M490">
            <v>32</v>
          </cell>
        </row>
        <row r="491">
          <cell r="G491" t="str">
            <v xml:space="preserve"> </v>
          </cell>
          <cell r="H491">
            <v>12000</v>
          </cell>
          <cell r="I491">
            <v>528</v>
          </cell>
          <cell r="K491">
            <v>0</v>
          </cell>
          <cell r="M491">
            <v>0</v>
          </cell>
        </row>
        <row r="492">
          <cell r="G492" t="str">
            <v xml:space="preserve"> </v>
          </cell>
          <cell r="H492">
            <v>0</v>
          </cell>
          <cell r="I492">
            <v>0</v>
          </cell>
          <cell r="J492">
            <v>37052</v>
          </cell>
          <cell r="K492">
            <v>185.2</v>
          </cell>
          <cell r="L492">
            <v>0</v>
          </cell>
          <cell r="M492">
            <v>0</v>
          </cell>
        </row>
        <row r="493">
          <cell r="H493">
            <v>800</v>
          </cell>
          <cell r="I493">
            <v>32960</v>
          </cell>
          <cell r="K493">
            <v>0</v>
          </cell>
          <cell r="M493">
            <v>0</v>
          </cell>
        </row>
        <row r="494">
          <cell r="G494" t="str">
            <v xml:space="preserve"> </v>
          </cell>
          <cell r="H494">
            <v>0</v>
          </cell>
          <cell r="I494">
            <v>0</v>
          </cell>
          <cell r="J494">
            <v>51490</v>
          </cell>
          <cell r="K494">
            <v>1596.1</v>
          </cell>
          <cell r="L494">
            <v>0</v>
          </cell>
          <cell r="M494">
            <v>0</v>
          </cell>
        </row>
        <row r="495">
          <cell r="G495" t="str">
            <v xml:space="preserve"> </v>
          </cell>
          <cell r="H495">
            <v>0</v>
          </cell>
          <cell r="I495">
            <v>0</v>
          </cell>
          <cell r="J495">
            <v>37052</v>
          </cell>
          <cell r="K495">
            <v>3408.7</v>
          </cell>
          <cell r="L495">
            <v>0</v>
          </cell>
          <cell r="M495">
            <v>0</v>
          </cell>
        </row>
        <row r="496">
          <cell r="G496" t="str">
            <v xml:space="preserve"> </v>
          </cell>
          <cell r="H496">
            <v>15</v>
          </cell>
          <cell r="I496">
            <v>15</v>
          </cell>
          <cell r="J496">
            <v>109</v>
          </cell>
          <cell r="K496">
            <v>109</v>
          </cell>
          <cell r="L496">
            <v>6</v>
          </cell>
          <cell r="M496">
            <v>6</v>
          </cell>
        </row>
        <row r="497">
          <cell r="G497" t="str">
            <v xml:space="preserve"> </v>
          </cell>
          <cell r="H497">
            <v>5004.7999999999993</v>
          </cell>
          <cell r="I497">
            <v>250.2</v>
          </cell>
          <cell r="K497">
            <v>0</v>
          </cell>
          <cell r="L497">
            <v>0</v>
          </cell>
          <cell r="M497">
            <v>0</v>
          </cell>
        </row>
        <row r="498">
          <cell r="G498">
            <v>51840</v>
          </cell>
          <cell r="I498">
            <v>34183</v>
          </cell>
          <cell r="K498">
            <v>17576</v>
          </cell>
          <cell r="M498">
            <v>81</v>
          </cell>
        </row>
        <row r="500">
          <cell r="G500" t="str">
            <v>m2당</v>
          </cell>
          <cell r="H500">
            <v>0</v>
          </cell>
          <cell r="I500" t="str">
            <v xml:space="preserve"> </v>
          </cell>
          <cell r="J500">
            <v>0</v>
          </cell>
          <cell r="K500" t="str">
            <v xml:space="preserve"> </v>
          </cell>
          <cell r="M500" t="str">
            <v xml:space="preserve"> </v>
          </cell>
        </row>
        <row r="501">
          <cell r="G501" t="str">
            <v xml:space="preserve"> </v>
          </cell>
          <cell r="H501">
            <v>12000</v>
          </cell>
          <cell r="I501">
            <v>528</v>
          </cell>
          <cell r="K501">
            <v>0</v>
          </cell>
          <cell r="M501">
            <v>0</v>
          </cell>
        </row>
        <row r="502">
          <cell r="G502" t="str">
            <v xml:space="preserve"> </v>
          </cell>
          <cell r="H502">
            <v>0</v>
          </cell>
          <cell r="I502">
            <v>0</v>
          </cell>
          <cell r="J502">
            <v>37052</v>
          </cell>
          <cell r="K502">
            <v>185.2</v>
          </cell>
          <cell r="L502">
            <v>0</v>
          </cell>
          <cell r="M502">
            <v>0</v>
          </cell>
        </row>
        <row r="503">
          <cell r="H503">
            <v>800</v>
          </cell>
          <cell r="I503">
            <v>32960</v>
          </cell>
          <cell r="K503">
            <v>0</v>
          </cell>
          <cell r="M503">
            <v>0</v>
          </cell>
        </row>
        <row r="504">
          <cell r="G504" t="str">
            <v xml:space="preserve"> </v>
          </cell>
          <cell r="H504">
            <v>0</v>
          </cell>
          <cell r="I504">
            <v>0</v>
          </cell>
          <cell r="J504">
            <v>51490</v>
          </cell>
          <cell r="K504">
            <v>1596.1</v>
          </cell>
          <cell r="L504">
            <v>0</v>
          </cell>
          <cell r="M504">
            <v>0</v>
          </cell>
        </row>
        <row r="505">
          <cell r="G505" t="str">
            <v xml:space="preserve"> </v>
          </cell>
          <cell r="H505">
            <v>0</v>
          </cell>
          <cell r="I505">
            <v>0</v>
          </cell>
          <cell r="J505">
            <v>37052</v>
          </cell>
          <cell r="K505">
            <v>3408.7</v>
          </cell>
          <cell r="L505">
            <v>0</v>
          </cell>
          <cell r="M505">
            <v>0</v>
          </cell>
        </row>
        <row r="506">
          <cell r="G506" t="str">
            <v xml:space="preserve"> </v>
          </cell>
          <cell r="H506">
            <v>15</v>
          </cell>
          <cell r="I506">
            <v>15</v>
          </cell>
          <cell r="J506">
            <v>109</v>
          </cell>
          <cell r="K506">
            <v>109</v>
          </cell>
          <cell r="L506">
            <v>6</v>
          </cell>
          <cell r="M506">
            <v>6</v>
          </cell>
        </row>
        <row r="507">
          <cell r="G507" t="str">
            <v xml:space="preserve"> </v>
          </cell>
          <cell r="H507">
            <v>5004.7999999999993</v>
          </cell>
          <cell r="I507">
            <v>250.2</v>
          </cell>
          <cell r="K507">
            <v>0</v>
          </cell>
          <cell r="L507">
            <v>0</v>
          </cell>
          <cell r="M507">
            <v>0</v>
          </cell>
        </row>
        <row r="508">
          <cell r="G508">
            <v>39058</v>
          </cell>
          <cell r="I508">
            <v>33753</v>
          </cell>
          <cell r="K508">
            <v>5299</v>
          </cell>
          <cell r="M508">
            <v>6</v>
          </cell>
        </row>
        <row r="510">
          <cell r="G510" t="str">
            <v>m2당</v>
          </cell>
          <cell r="H510">
            <v>0</v>
          </cell>
          <cell r="I510" t="str">
            <v xml:space="preserve"> </v>
          </cell>
          <cell r="J510">
            <v>0</v>
          </cell>
          <cell r="K510" t="str">
            <v xml:space="preserve"> </v>
          </cell>
          <cell r="M510" t="str">
            <v xml:space="preserve"> </v>
          </cell>
        </row>
        <row r="511">
          <cell r="G511" t="str">
            <v xml:space="preserve"> </v>
          </cell>
          <cell r="H511">
            <v>0</v>
          </cell>
          <cell r="I511">
            <v>0</v>
          </cell>
          <cell r="J511">
            <v>5928</v>
          </cell>
          <cell r="K511">
            <v>1541.2</v>
          </cell>
          <cell r="L511">
            <v>0</v>
          </cell>
          <cell r="M511">
            <v>0</v>
          </cell>
        </row>
        <row r="512">
          <cell r="G512" t="str">
            <v xml:space="preserve"> </v>
          </cell>
          <cell r="H512">
            <v>0</v>
          </cell>
          <cell r="I512">
            <v>0</v>
          </cell>
          <cell r="J512">
            <v>7410</v>
          </cell>
          <cell r="K512">
            <v>1926.6</v>
          </cell>
          <cell r="L512">
            <v>0</v>
          </cell>
          <cell r="M512">
            <v>0</v>
          </cell>
        </row>
        <row r="513">
          <cell r="G513" t="str">
            <v xml:space="preserve"> </v>
          </cell>
          <cell r="H513">
            <v>14</v>
          </cell>
          <cell r="I513">
            <v>14</v>
          </cell>
          <cell r="J513">
            <v>120</v>
          </cell>
          <cell r="K513">
            <v>120</v>
          </cell>
          <cell r="L513">
            <v>43</v>
          </cell>
          <cell r="M513">
            <v>43</v>
          </cell>
        </row>
        <row r="514">
          <cell r="H514">
            <v>13500</v>
          </cell>
          <cell r="I514">
            <v>1485</v>
          </cell>
          <cell r="K514">
            <v>0</v>
          </cell>
          <cell r="M514">
            <v>0</v>
          </cell>
        </row>
        <row r="515">
          <cell r="G515" t="str">
            <v xml:space="preserve"> </v>
          </cell>
          <cell r="H515">
            <v>0</v>
          </cell>
          <cell r="I515">
            <v>0</v>
          </cell>
          <cell r="J515">
            <v>51490</v>
          </cell>
          <cell r="K515">
            <v>51.4</v>
          </cell>
          <cell r="L515">
            <v>0</v>
          </cell>
          <cell r="M515">
            <v>0</v>
          </cell>
        </row>
        <row r="516">
          <cell r="G516" t="str">
            <v xml:space="preserve"> </v>
          </cell>
          <cell r="H516">
            <v>0</v>
          </cell>
          <cell r="I516">
            <v>0</v>
          </cell>
          <cell r="J516">
            <v>37052</v>
          </cell>
          <cell r="K516">
            <v>741</v>
          </cell>
          <cell r="L516">
            <v>0</v>
          </cell>
          <cell r="M516">
            <v>0</v>
          </cell>
        </row>
        <row r="517">
          <cell r="G517" t="str">
            <v xml:space="preserve"> </v>
          </cell>
          <cell r="H517">
            <v>11</v>
          </cell>
          <cell r="I517">
            <v>11</v>
          </cell>
          <cell r="J517">
            <v>90</v>
          </cell>
          <cell r="K517">
            <v>90</v>
          </cell>
          <cell r="L517">
            <v>32</v>
          </cell>
          <cell r="M517">
            <v>32</v>
          </cell>
        </row>
        <row r="518">
          <cell r="G518" t="str">
            <v xml:space="preserve"> </v>
          </cell>
          <cell r="H518">
            <v>42127</v>
          </cell>
          <cell r="I518">
            <v>4212.7</v>
          </cell>
          <cell r="J518">
            <v>21677</v>
          </cell>
          <cell r="K518">
            <v>2167.6999999999998</v>
          </cell>
          <cell r="L518">
            <v>0</v>
          </cell>
          <cell r="M518">
            <v>0</v>
          </cell>
        </row>
        <row r="519">
          <cell r="G519" t="str">
            <v xml:space="preserve"> </v>
          </cell>
          <cell r="H519">
            <v>847</v>
          </cell>
          <cell r="I519">
            <v>847</v>
          </cell>
          <cell r="J519">
            <v>800</v>
          </cell>
          <cell r="K519">
            <v>800</v>
          </cell>
          <cell r="L519">
            <v>0</v>
          </cell>
          <cell r="M519">
            <v>0</v>
          </cell>
        </row>
        <row r="520">
          <cell r="G520" t="str">
            <v xml:space="preserve"> </v>
          </cell>
          <cell r="H520">
            <v>45177</v>
          </cell>
          <cell r="I520">
            <v>1084.2</v>
          </cell>
          <cell r="J520">
            <v>37052</v>
          </cell>
          <cell r="K520">
            <v>889.2</v>
          </cell>
          <cell r="L520">
            <v>0</v>
          </cell>
          <cell r="M520">
            <v>0</v>
          </cell>
        </row>
        <row r="521">
          <cell r="G521" t="str">
            <v xml:space="preserve"> </v>
          </cell>
          <cell r="H521">
            <v>10456</v>
          </cell>
          <cell r="I521">
            <v>62.7</v>
          </cell>
          <cell r="J521">
            <v>6763</v>
          </cell>
          <cell r="K521">
            <v>40.5</v>
          </cell>
          <cell r="L521">
            <v>135</v>
          </cell>
          <cell r="M521">
            <v>0.8</v>
          </cell>
        </row>
        <row r="522">
          <cell r="G522" t="str">
            <v xml:space="preserve"> </v>
          </cell>
          <cell r="H522">
            <v>35000</v>
          </cell>
          <cell r="I522">
            <v>38500</v>
          </cell>
          <cell r="K522">
            <v>0</v>
          </cell>
          <cell r="M522">
            <v>0</v>
          </cell>
        </row>
        <row r="523">
          <cell r="G523" t="str">
            <v xml:space="preserve"> </v>
          </cell>
          <cell r="H523">
            <v>0</v>
          </cell>
          <cell r="I523">
            <v>0</v>
          </cell>
          <cell r="J523">
            <v>41059</v>
          </cell>
          <cell r="K523">
            <v>41059</v>
          </cell>
          <cell r="L523">
            <v>0</v>
          </cell>
          <cell r="M523">
            <v>0</v>
          </cell>
        </row>
        <row r="524">
          <cell r="G524">
            <v>95717</v>
          </cell>
          <cell r="I524">
            <v>46216</v>
          </cell>
          <cell r="K524">
            <v>49426</v>
          </cell>
          <cell r="M524">
            <v>75</v>
          </cell>
        </row>
        <row r="526">
          <cell r="G526" t="str">
            <v>m2당</v>
          </cell>
          <cell r="H526">
            <v>0</v>
          </cell>
          <cell r="I526" t="str">
            <v xml:space="preserve"> </v>
          </cell>
          <cell r="J526">
            <v>0</v>
          </cell>
          <cell r="K526" t="str">
            <v xml:space="preserve"> </v>
          </cell>
          <cell r="M526" t="str">
            <v xml:space="preserve"> </v>
          </cell>
        </row>
        <row r="527">
          <cell r="G527" t="str">
            <v xml:space="preserve"> </v>
          </cell>
          <cell r="H527">
            <v>0</v>
          </cell>
          <cell r="I527">
            <v>0</v>
          </cell>
          <cell r="J527">
            <v>5928</v>
          </cell>
          <cell r="K527">
            <v>1482</v>
          </cell>
          <cell r="L527">
            <v>0</v>
          </cell>
          <cell r="M527">
            <v>0</v>
          </cell>
        </row>
        <row r="528">
          <cell r="G528" t="str">
            <v xml:space="preserve"> </v>
          </cell>
          <cell r="H528">
            <v>0</v>
          </cell>
          <cell r="I528">
            <v>0</v>
          </cell>
          <cell r="J528">
            <v>7410</v>
          </cell>
          <cell r="K528">
            <v>1852.5</v>
          </cell>
          <cell r="L528">
            <v>0</v>
          </cell>
          <cell r="M528">
            <v>0</v>
          </cell>
        </row>
        <row r="529">
          <cell r="G529" t="str">
            <v xml:space="preserve"> </v>
          </cell>
          <cell r="H529">
            <v>14</v>
          </cell>
          <cell r="I529">
            <v>14</v>
          </cell>
          <cell r="J529">
            <v>120</v>
          </cell>
          <cell r="K529">
            <v>120</v>
          </cell>
          <cell r="L529">
            <v>43</v>
          </cell>
          <cell r="M529">
            <v>43</v>
          </cell>
        </row>
        <row r="530">
          <cell r="H530">
            <v>13500</v>
          </cell>
          <cell r="I530">
            <v>1485</v>
          </cell>
          <cell r="K530">
            <v>0</v>
          </cell>
          <cell r="M530">
            <v>0</v>
          </cell>
        </row>
        <row r="531">
          <cell r="G531" t="str">
            <v xml:space="preserve"> </v>
          </cell>
          <cell r="H531">
            <v>0</v>
          </cell>
          <cell r="I531">
            <v>0</v>
          </cell>
          <cell r="J531">
            <v>51490</v>
          </cell>
          <cell r="K531">
            <v>51.4</v>
          </cell>
          <cell r="L531">
            <v>0</v>
          </cell>
          <cell r="M531">
            <v>0</v>
          </cell>
        </row>
        <row r="532">
          <cell r="G532" t="str">
            <v xml:space="preserve"> </v>
          </cell>
          <cell r="H532">
            <v>0</v>
          </cell>
          <cell r="I532">
            <v>0</v>
          </cell>
          <cell r="J532">
            <v>37052</v>
          </cell>
          <cell r="K532">
            <v>741</v>
          </cell>
          <cell r="L532">
            <v>0</v>
          </cell>
          <cell r="M532">
            <v>0</v>
          </cell>
        </row>
        <row r="533">
          <cell r="G533" t="str">
            <v xml:space="preserve"> </v>
          </cell>
          <cell r="H533">
            <v>11</v>
          </cell>
          <cell r="I533">
            <v>11</v>
          </cell>
          <cell r="J533">
            <v>90</v>
          </cell>
          <cell r="K533">
            <v>90</v>
          </cell>
          <cell r="L533">
            <v>32</v>
          </cell>
          <cell r="M533">
            <v>32</v>
          </cell>
        </row>
        <row r="534">
          <cell r="G534" t="str">
            <v xml:space="preserve"> </v>
          </cell>
          <cell r="H534">
            <v>12000</v>
          </cell>
          <cell r="I534">
            <v>660</v>
          </cell>
          <cell r="K534">
            <v>0</v>
          </cell>
          <cell r="M534">
            <v>0</v>
          </cell>
        </row>
        <row r="535">
          <cell r="G535" t="str">
            <v xml:space="preserve"> </v>
          </cell>
          <cell r="H535">
            <v>0</v>
          </cell>
          <cell r="I535">
            <v>0</v>
          </cell>
          <cell r="J535">
            <v>37052</v>
          </cell>
          <cell r="K535">
            <v>259.3</v>
          </cell>
          <cell r="L535">
            <v>0</v>
          </cell>
          <cell r="M535">
            <v>0</v>
          </cell>
        </row>
        <row r="536">
          <cell r="H536">
            <v>1998</v>
          </cell>
          <cell r="I536">
            <v>11588.4</v>
          </cell>
          <cell r="K536">
            <v>0</v>
          </cell>
          <cell r="M536">
            <v>0</v>
          </cell>
        </row>
        <row r="537">
          <cell r="G537" t="str">
            <v xml:space="preserve"> </v>
          </cell>
          <cell r="H537">
            <v>0</v>
          </cell>
          <cell r="I537">
            <v>0</v>
          </cell>
          <cell r="J537">
            <v>51490</v>
          </cell>
          <cell r="K537">
            <v>1596.1</v>
          </cell>
          <cell r="L537">
            <v>0</v>
          </cell>
          <cell r="M537">
            <v>0</v>
          </cell>
        </row>
        <row r="538">
          <cell r="G538" t="str">
            <v xml:space="preserve"> </v>
          </cell>
          <cell r="H538">
            <v>0</v>
          </cell>
          <cell r="I538">
            <v>0</v>
          </cell>
          <cell r="J538">
            <v>37052</v>
          </cell>
          <cell r="K538">
            <v>3408.7</v>
          </cell>
          <cell r="L538">
            <v>0</v>
          </cell>
          <cell r="M538">
            <v>0</v>
          </cell>
        </row>
        <row r="539">
          <cell r="G539" t="str">
            <v xml:space="preserve"> </v>
          </cell>
          <cell r="H539">
            <v>15</v>
          </cell>
          <cell r="I539">
            <v>15</v>
          </cell>
          <cell r="J539">
            <v>109</v>
          </cell>
          <cell r="K539">
            <v>109</v>
          </cell>
          <cell r="L539">
            <v>6</v>
          </cell>
          <cell r="M539">
            <v>6</v>
          </cell>
        </row>
        <row r="540">
          <cell r="G540" t="str">
            <v xml:space="preserve"> </v>
          </cell>
          <cell r="I540">
            <v>0</v>
          </cell>
          <cell r="K540">
            <v>0</v>
          </cell>
          <cell r="M540">
            <v>0</v>
          </cell>
        </row>
        <row r="541">
          <cell r="G541" t="str">
            <v xml:space="preserve"> </v>
          </cell>
          <cell r="H541">
            <v>5004.7999999999993</v>
          </cell>
          <cell r="I541">
            <v>250.2</v>
          </cell>
          <cell r="K541">
            <v>0</v>
          </cell>
          <cell r="L541">
            <v>0</v>
          </cell>
          <cell r="M541">
            <v>0</v>
          </cell>
        </row>
        <row r="542">
          <cell r="G542">
            <v>23814</v>
          </cell>
          <cell r="I542">
            <v>14023</v>
          </cell>
          <cell r="K542">
            <v>9710</v>
          </cell>
          <cell r="M542">
            <v>81</v>
          </cell>
        </row>
        <row r="544">
          <cell r="G544" t="str">
            <v>m2당</v>
          </cell>
          <cell r="H544">
            <v>0</v>
          </cell>
          <cell r="I544" t="str">
            <v xml:space="preserve"> </v>
          </cell>
          <cell r="J544">
            <v>0</v>
          </cell>
          <cell r="K544" t="str">
            <v xml:space="preserve"> </v>
          </cell>
          <cell r="M544" t="str">
            <v xml:space="preserve"> </v>
          </cell>
        </row>
        <row r="545">
          <cell r="G545" t="str">
            <v xml:space="preserve"> </v>
          </cell>
          <cell r="H545">
            <v>0</v>
          </cell>
          <cell r="I545">
            <v>0</v>
          </cell>
          <cell r="J545">
            <v>5928</v>
          </cell>
          <cell r="K545">
            <v>1600.5</v>
          </cell>
          <cell r="L545">
            <v>0</v>
          </cell>
          <cell r="M545">
            <v>0</v>
          </cell>
        </row>
        <row r="546">
          <cell r="G546" t="str">
            <v xml:space="preserve"> </v>
          </cell>
          <cell r="H546">
            <v>0</v>
          </cell>
          <cell r="I546">
            <v>0</v>
          </cell>
          <cell r="J546">
            <v>7410</v>
          </cell>
          <cell r="K546">
            <v>2000.7</v>
          </cell>
          <cell r="L546">
            <v>0</v>
          </cell>
          <cell r="M546">
            <v>0</v>
          </cell>
        </row>
        <row r="547">
          <cell r="G547" t="str">
            <v xml:space="preserve"> </v>
          </cell>
          <cell r="H547">
            <v>14</v>
          </cell>
          <cell r="I547">
            <v>14</v>
          </cell>
          <cell r="J547">
            <v>120</v>
          </cell>
          <cell r="K547">
            <v>120</v>
          </cell>
          <cell r="L547">
            <v>43</v>
          </cell>
          <cell r="M547">
            <v>43</v>
          </cell>
        </row>
        <row r="548">
          <cell r="H548">
            <v>13500</v>
          </cell>
          <cell r="I548">
            <v>1485</v>
          </cell>
          <cell r="K548">
            <v>0</v>
          </cell>
          <cell r="M548">
            <v>0</v>
          </cell>
        </row>
        <row r="549">
          <cell r="G549" t="str">
            <v xml:space="preserve"> </v>
          </cell>
          <cell r="H549">
            <v>0</v>
          </cell>
          <cell r="I549">
            <v>0</v>
          </cell>
          <cell r="J549">
            <v>51490</v>
          </cell>
          <cell r="K549">
            <v>51.4</v>
          </cell>
          <cell r="L549">
            <v>0</v>
          </cell>
          <cell r="M549">
            <v>0</v>
          </cell>
        </row>
        <row r="550">
          <cell r="G550" t="str">
            <v xml:space="preserve"> </v>
          </cell>
          <cell r="H550">
            <v>0</v>
          </cell>
          <cell r="I550">
            <v>0</v>
          </cell>
          <cell r="J550">
            <v>37052</v>
          </cell>
          <cell r="K550">
            <v>741</v>
          </cell>
          <cell r="L550">
            <v>0</v>
          </cell>
          <cell r="M550">
            <v>0</v>
          </cell>
        </row>
        <row r="551">
          <cell r="G551" t="str">
            <v xml:space="preserve"> </v>
          </cell>
          <cell r="H551">
            <v>11</v>
          </cell>
          <cell r="I551">
            <v>11</v>
          </cell>
          <cell r="J551">
            <v>90</v>
          </cell>
          <cell r="K551">
            <v>90</v>
          </cell>
          <cell r="L551">
            <v>32</v>
          </cell>
          <cell r="M551">
            <v>32</v>
          </cell>
        </row>
        <row r="552">
          <cell r="G552" t="str">
            <v xml:space="preserve"> </v>
          </cell>
          <cell r="H552">
            <v>42127</v>
          </cell>
          <cell r="I552">
            <v>4212.7</v>
          </cell>
          <cell r="J552">
            <v>21677</v>
          </cell>
          <cell r="K552">
            <v>2167.6999999999998</v>
          </cell>
          <cell r="L552">
            <v>0</v>
          </cell>
          <cell r="M552">
            <v>0</v>
          </cell>
        </row>
        <row r="553">
          <cell r="G553" t="str">
            <v xml:space="preserve"> </v>
          </cell>
          <cell r="H553">
            <v>847</v>
          </cell>
          <cell r="I553">
            <v>847</v>
          </cell>
          <cell r="J553">
            <v>800</v>
          </cell>
          <cell r="K553">
            <v>800</v>
          </cell>
          <cell r="L553">
            <v>0</v>
          </cell>
          <cell r="M553">
            <v>0</v>
          </cell>
        </row>
        <row r="554">
          <cell r="G554" t="str">
            <v xml:space="preserve"> </v>
          </cell>
          <cell r="H554">
            <v>45177</v>
          </cell>
          <cell r="I554">
            <v>1355.3</v>
          </cell>
          <cell r="J554">
            <v>37052</v>
          </cell>
          <cell r="K554">
            <v>1111.5</v>
          </cell>
          <cell r="L554">
            <v>0</v>
          </cell>
          <cell r="M554">
            <v>0</v>
          </cell>
        </row>
        <row r="555">
          <cell r="G555" t="str">
            <v xml:space="preserve"> </v>
          </cell>
          <cell r="H555">
            <v>53796</v>
          </cell>
          <cell r="I555">
            <v>1075.9000000000001</v>
          </cell>
          <cell r="J555">
            <v>37052</v>
          </cell>
          <cell r="K555">
            <v>741</v>
          </cell>
          <cell r="L555">
            <v>0</v>
          </cell>
          <cell r="M555">
            <v>0</v>
          </cell>
        </row>
        <row r="556">
          <cell r="G556" t="str">
            <v xml:space="preserve"> </v>
          </cell>
          <cell r="H556">
            <v>35000</v>
          </cell>
          <cell r="I556">
            <v>38500</v>
          </cell>
          <cell r="K556">
            <v>0</v>
          </cell>
          <cell r="M556">
            <v>0</v>
          </cell>
        </row>
        <row r="557">
          <cell r="G557" t="str">
            <v xml:space="preserve"> </v>
          </cell>
          <cell r="H557">
            <v>0</v>
          </cell>
          <cell r="I557">
            <v>0</v>
          </cell>
          <cell r="J557">
            <v>41059</v>
          </cell>
          <cell r="K557">
            <v>41059</v>
          </cell>
          <cell r="L557">
            <v>0</v>
          </cell>
          <cell r="M557">
            <v>0</v>
          </cell>
        </row>
        <row r="558">
          <cell r="G558">
            <v>98057</v>
          </cell>
          <cell r="I558">
            <v>47500</v>
          </cell>
          <cell r="K558">
            <v>50482</v>
          </cell>
          <cell r="M558">
            <v>75</v>
          </cell>
        </row>
        <row r="560">
          <cell r="G560" t="str">
            <v>m당</v>
          </cell>
          <cell r="H560">
            <v>0</v>
          </cell>
          <cell r="I560" t="str">
            <v xml:space="preserve"> </v>
          </cell>
          <cell r="J560">
            <v>0</v>
          </cell>
          <cell r="K560" t="str">
            <v xml:space="preserve"> </v>
          </cell>
          <cell r="M560" t="str">
            <v xml:space="preserve"> </v>
          </cell>
        </row>
        <row r="561">
          <cell r="G561" t="str">
            <v xml:space="preserve"> </v>
          </cell>
          <cell r="H561">
            <v>0</v>
          </cell>
          <cell r="I561">
            <v>0</v>
          </cell>
          <cell r="J561">
            <v>5928</v>
          </cell>
          <cell r="K561">
            <v>1404.9</v>
          </cell>
          <cell r="L561">
            <v>0</v>
          </cell>
          <cell r="M561">
            <v>0</v>
          </cell>
        </row>
        <row r="562">
          <cell r="G562" t="str">
            <v xml:space="preserve"> </v>
          </cell>
          <cell r="H562">
            <v>0</v>
          </cell>
          <cell r="I562">
            <v>0</v>
          </cell>
          <cell r="J562">
            <v>7410</v>
          </cell>
          <cell r="K562">
            <v>1756.1</v>
          </cell>
          <cell r="L562">
            <v>0</v>
          </cell>
          <cell r="M562">
            <v>0</v>
          </cell>
        </row>
        <row r="563">
          <cell r="G563" t="str">
            <v xml:space="preserve"> </v>
          </cell>
          <cell r="H563">
            <v>15</v>
          </cell>
          <cell r="I563">
            <v>18.7</v>
          </cell>
          <cell r="J563">
            <v>109</v>
          </cell>
          <cell r="K563">
            <v>136.19999999999999</v>
          </cell>
          <cell r="L563">
            <v>6</v>
          </cell>
          <cell r="M563">
            <v>7.5</v>
          </cell>
        </row>
        <row r="564">
          <cell r="G564" t="str">
            <v xml:space="preserve"> </v>
          </cell>
          <cell r="H564">
            <v>12000</v>
          </cell>
          <cell r="I564">
            <v>660</v>
          </cell>
          <cell r="K564">
            <v>0</v>
          </cell>
          <cell r="M564">
            <v>0</v>
          </cell>
        </row>
        <row r="565">
          <cell r="G565" t="str">
            <v xml:space="preserve"> </v>
          </cell>
          <cell r="H565">
            <v>0</v>
          </cell>
          <cell r="I565">
            <v>0</v>
          </cell>
          <cell r="J565">
            <v>37052</v>
          </cell>
          <cell r="K565">
            <v>259.3</v>
          </cell>
          <cell r="L565">
            <v>0</v>
          </cell>
          <cell r="M565">
            <v>0</v>
          </cell>
        </row>
        <row r="566">
          <cell r="G566" t="str">
            <v xml:space="preserve"> </v>
          </cell>
          <cell r="H566">
            <v>45864</v>
          </cell>
          <cell r="I566">
            <v>96314.4</v>
          </cell>
          <cell r="K566">
            <v>0</v>
          </cell>
          <cell r="M566">
            <v>0</v>
          </cell>
        </row>
        <row r="567">
          <cell r="G567" t="str">
            <v xml:space="preserve"> </v>
          </cell>
          <cell r="H567">
            <v>800</v>
          </cell>
          <cell r="I567">
            <v>6640</v>
          </cell>
          <cell r="K567">
            <v>0</v>
          </cell>
          <cell r="M567">
            <v>0</v>
          </cell>
        </row>
        <row r="568">
          <cell r="G568" t="str">
            <v xml:space="preserve"> </v>
          </cell>
          <cell r="H568">
            <v>320</v>
          </cell>
          <cell r="I568">
            <v>492.1</v>
          </cell>
          <cell r="K568">
            <v>0</v>
          </cell>
          <cell r="M568">
            <v>0</v>
          </cell>
        </row>
        <row r="569">
          <cell r="H569">
            <v>0</v>
          </cell>
          <cell r="I569">
            <v>0</v>
          </cell>
          <cell r="J569">
            <v>107349</v>
          </cell>
          <cell r="K569">
            <v>134186.20000000001</v>
          </cell>
          <cell r="L569">
            <v>0</v>
          </cell>
          <cell r="M569">
            <v>0</v>
          </cell>
        </row>
        <row r="570">
          <cell r="G570">
            <v>241874</v>
          </cell>
          <cell r="I570">
            <v>104125</v>
          </cell>
          <cell r="K570">
            <v>137742</v>
          </cell>
          <cell r="M570">
            <v>7</v>
          </cell>
        </row>
        <row r="572">
          <cell r="G572" t="str">
            <v>m당</v>
          </cell>
          <cell r="H572">
            <v>0</v>
          </cell>
          <cell r="I572" t="str">
            <v xml:space="preserve"> </v>
          </cell>
          <cell r="J572">
            <v>0</v>
          </cell>
          <cell r="K572" t="str">
            <v xml:space="preserve"> </v>
          </cell>
          <cell r="M572" t="str">
            <v xml:space="preserve"> </v>
          </cell>
        </row>
        <row r="573">
          <cell r="G573" t="str">
            <v xml:space="preserve"> </v>
          </cell>
          <cell r="H573">
            <v>0</v>
          </cell>
          <cell r="I573">
            <v>0</v>
          </cell>
          <cell r="J573">
            <v>9263</v>
          </cell>
          <cell r="K573">
            <v>1509.8</v>
          </cell>
          <cell r="L573">
            <v>0</v>
          </cell>
          <cell r="M573">
            <v>0</v>
          </cell>
        </row>
        <row r="574">
          <cell r="G574" t="str">
            <v xml:space="preserve"> </v>
          </cell>
          <cell r="H574">
            <v>0</v>
          </cell>
          <cell r="I574">
            <v>0</v>
          </cell>
          <cell r="J574">
            <v>7410</v>
          </cell>
          <cell r="K574">
            <v>355.6</v>
          </cell>
          <cell r="L574">
            <v>0</v>
          </cell>
          <cell r="M574">
            <v>0</v>
          </cell>
        </row>
        <row r="575">
          <cell r="G575" t="str">
            <v xml:space="preserve"> </v>
          </cell>
          <cell r="H575">
            <v>0</v>
          </cell>
          <cell r="I575">
            <v>0</v>
          </cell>
          <cell r="J575">
            <v>7780</v>
          </cell>
          <cell r="K575">
            <v>894.7</v>
          </cell>
          <cell r="L575">
            <v>0</v>
          </cell>
          <cell r="M575">
            <v>0</v>
          </cell>
        </row>
        <row r="576">
          <cell r="G576" t="str">
            <v xml:space="preserve"> </v>
          </cell>
          <cell r="H576">
            <v>3377</v>
          </cell>
          <cell r="I576">
            <v>675.4</v>
          </cell>
          <cell r="J576">
            <v>10908</v>
          </cell>
          <cell r="K576">
            <v>2181.6</v>
          </cell>
          <cell r="L576">
            <v>0</v>
          </cell>
          <cell r="M576">
            <v>0</v>
          </cell>
        </row>
        <row r="577">
          <cell r="G577" t="str">
            <v xml:space="preserve"> </v>
          </cell>
          <cell r="H577">
            <v>39188</v>
          </cell>
          <cell r="I577">
            <v>979.7</v>
          </cell>
          <cell r="J577">
            <v>19650</v>
          </cell>
          <cell r="K577">
            <v>491.2</v>
          </cell>
          <cell r="L577">
            <v>0</v>
          </cell>
          <cell r="M577">
            <v>0</v>
          </cell>
        </row>
        <row r="578">
          <cell r="G578" t="str">
            <v xml:space="preserve"> </v>
          </cell>
          <cell r="H578">
            <v>45177</v>
          </cell>
          <cell r="I578">
            <v>9</v>
          </cell>
          <cell r="J578">
            <v>37052</v>
          </cell>
          <cell r="K578">
            <v>7.4</v>
          </cell>
          <cell r="L578">
            <v>0</v>
          </cell>
          <cell r="M578">
            <v>0</v>
          </cell>
        </row>
        <row r="579">
          <cell r="G579" t="str">
            <v xml:space="preserve"> </v>
          </cell>
          <cell r="H579">
            <v>6164</v>
          </cell>
          <cell r="I579">
            <v>6287.2</v>
          </cell>
          <cell r="K579">
            <v>0</v>
          </cell>
          <cell r="M579">
            <v>0</v>
          </cell>
        </row>
        <row r="580">
          <cell r="G580" t="str">
            <v xml:space="preserve"> </v>
          </cell>
          <cell r="H580">
            <v>0</v>
          </cell>
          <cell r="I580">
            <v>0</v>
          </cell>
          <cell r="J580">
            <v>51490</v>
          </cell>
          <cell r="K580">
            <v>2574.5</v>
          </cell>
          <cell r="L580">
            <v>0</v>
          </cell>
          <cell r="M580">
            <v>0</v>
          </cell>
        </row>
        <row r="581">
          <cell r="G581" t="str">
            <v xml:space="preserve"> </v>
          </cell>
          <cell r="H581">
            <v>0</v>
          </cell>
          <cell r="I581">
            <v>0</v>
          </cell>
          <cell r="J581">
            <v>37052</v>
          </cell>
          <cell r="K581">
            <v>2593.6</v>
          </cell>
          <cell r="L581">
            <v>0</v>
          </cell>
          <cell r="M581">
            <v>0</v>
          </cell>
        </row>
        <row r="582">
          <cell r="G582">
            <v>18559</v>
          </cell>
          <cell r="I582">
            <v>7951</v>
          </cell>
          <cell r="K582">
            <v>10608</v>
          </cell>
          <cell r="M582">
            <v>0</v>
          </cell>
        </row>
        <row r="584">
          <cell r="G584" t="str">
            <v>m당</v>
          </cell>
          <cell r="H584">
            <v>0</v>
          </cell>
          <cell r="I584" t="str">
            <v xml:space="preserve"> </v>
          </cell>
          <cell r="J584">
            <v>0</v>
          </cell>
          <cell r="K584" t="str">
            <v xml:space="preserve"> </v>
          </cell>
          <cell r="M584" t="str">
            <v xml:space="preserve"> </v>
          </cell>
        </row>
        <row r="585">
          <cell r="G585" t="str">
            <v xml:space="preserve"> </v>
          </cell>
          <cell r="H585">
            <v>0</v>
          </cell>
          <cell r="I585">
            <v>0</v>
          </cell>
          <cell r="J585">
            <v>5928</v>
          </cell>
          <cell r="K585">
            <v>355.6</v>
          </cell>
          <cell r="L585">
            <v>0</v>
          </cell>
          <cell r="M585">
            <v>0</v>
          </cell>
        </row>
        <row r="586">
          <cell r="G586" t="str">
            <v xml:space="preserve"> </v>
          </cell>
          <cell r="H586">
            <v>0</v>
          </cell>
          <cell r="I586">
            <v>0</v>
          </cell>
          <cell r="J586">
            <v>7410</v>
          </cell>
          <cell r="K586">
            <v>148.19999999999999</v>
          </cell>
          <cell r="L586">
            <v>0</v>
          </cell>
          <cell r="M586">
            <v>0</v>
          </cell>
        </row>
        <row r="587">
          <cell r="G587" t="str">
            <v xml:space="preserve"> </v>
          </cell>
          <cell r="H587">
            <v>0</v>
          </cell>
          <cell r="I587">
            <v>0</v>
          </cell>
          <cell r="J587">
            <v>7780</v>
          </cell>
          <cell r="K587">
            <v>311.2</v>
          </cell>
          <cell r="L587">
            <v>0</v>
          </cell>
          <cell r="M587">
            <v>0</v>
          </cell>
        </row>
        <row r="588">
          <cell r="G588" t="str">
            <v xml:space="preserve"> </v>
          </cell>
          <cell r="H588">
            <v>3377</v>
          </cell>
          <cell r="I588">
            <v>506.5</v>
          </cell>
          <cell r="J588">
            <v>10908</v>
          </cell>
          <cell r="K588">
            <v>1636.2</v>
          </cell>
          <cell r="L588">
            <v>0</v>
          </cell>
          <cell r="M588">
            <v>0</v>
          </cell>
        </row>
        <row r="589">
          <cell r="G589" t="str">
            <v xml:space="preserve"> </v>
          </cell>
          <cell r="H589">
            <v>39188</v>
          </cell>
          <cell r="I589">
            <v>470.2</v>
          </cell>
          <cell r="J589">
            <v>19650</v>
          </cell>
          <cell r="K589">
            <v>235.8</v>
          </cell>
          <cell r="L589">
            <v>0</v>
          </cell>
          <cell r="M589">
            <v>0</v>
          </cell>
        </row>
        <row r="590">
          <cell r="G590" t="str">
            <v xml:space="preserve"> </v>
          </cell>
          <cell r="H590">
            <v>45177</v>
          </cell>
          <cell r="I590">
            <v>9</v>
          </cell>
          <cell r="J590">
            <v>37052</v>
          </cell>
          <cell r="K590">
            <v>7.4</v>
          </cell>
          <cell r="L590">
            <v>0</v>
          </cell>
          <cell r="M590">
            <v>0</v>
          </cell>
        </row>
        <row r="591">
          <cell r="G591" t="str">
            <v xml:space="preserve"> </v>
          </cell>
          <cell r="H591">
            <v>11655</v>
          </cell>
          <cell r="I591">
            <v>11888.1</v>
          </cell>
          <cell r="K591">
            <v>0</v>
          </cell>
          <cell r="M591">
            <v>0</v>
          </cell>
        </row>
        <row r="592">
          <cell r="G592" t="str">
            <v xml:space="preserve"> </v>
          </cell>
          <cell r="H592">
            <v>0</v>
          </cell>
          <cell r="I592">
            <v>0</v>
          </cell>
          <cell r="J592">
            <v>51490</v>
          </cell>
          <cell r="K592">
            <v>2574.5</v>
          </cell>
          <cell r="L592">
            <v>0</v>
          </cell>
          <cell r="M592">
            <v>0</v>
          </cell>
        </row>
        <row r="593">
          <cell r="G593" t="str">
            <v xml:space="preserve"> </v>
          </cell>
          <cell r="H593">
            <v>0</v>
          </cell>
          <cell r="I593">
            <v>0</v>
          </cell>
          <cell r="J593">
            <v>37052</v>
          </cell>
          <cell r="K593">
            <v>2593.6</v>
          </cell>
          <cell r="L593">
            <v>0</v>
          </cell>
          <cell r="M593">
            <v>0</v>
          </cell>
        </row>
        <row r="594">
          <cell r="G594">
            <v>20735</v>
          </cell>
          <cell r="I594">
            <v>12873</v>
          </cell>
          <cell r="K594">
            <v>7862</v>
          </cell>
          <cell r="M594">
            <v>0</v>
          </cell>
        </row>
        <row r="596">
          <cell r="G596" t="str">
            <v>개소당</v>
          </cell>
          <cell r="H596">
            <v>0</v>
          </cell>
          <cell r="I596" t="str">
            <v xml:space="preserve"> </v>
          </cell>
          <cell r="J596">
            <v>0</v>
          </cell>
          <cell r="K596" t="str">
            <v xml:space="preserve"> </v>
          </cell>
          <cell r="M596" t="str">
            <v xml:space="preserve"> </v>
          </cell>
        </row>
        <row r="597">
          <cell r="G597" t="str">
            <v xml:space="preserve"> </v>
          </cell>
          <cell r="H597">
            <v>0</v>
          </cell>
          <cell r="I597">
            <v>0</v>
          </cell>
          <cell r="J597">
            <v>5928</v>
          </cell>
          <cell r="K597">
            <v>8536.2999999999993</v>
          </cell>
          <cell r="L597">
            <v>0</v>
          </cell>
          <cell r="M597">
            <v>0</v>
          </cell>
        </row>
        <row r="598">
          <cell r="G598" t="str">
            <v xml:space="preserve"> </v>
          </cell>
          <cell r="H598">
            <v>0</v>
          </cell>
          <cell r="I598">
            <v>0</v>
          </cell>
          <cell r="J598">
            <v>7410</v>
          </cell>
          <cell r="K598">
            <v>7039.5</v>
          </cell>
          <cell r="L598">
            <v>0</v>
          </cell>
          <cell r="M598">
            <v>0</v>
          </cell>
        </row>
        <row r="599">
          <cell r="G599" t="str">
            <v xml:space="preserve"> </v>
          </cell>
          <cell r="H599">
            <v>0</v>
          </cell>
          <cell r="I599">
            <v>0</v>
          </cell>
          <cell r="J599">
            <v>7780</v>
          </cell>
          <cell r="K599">
            <v>3812.2</v>
          </cell>
          <cell r="L599">
            <v>0</v>
          </cell>
          <cell r="M599">
            <v>0</v>
          </cell>
        </row>
        <row r="600">
          <cell r="G600" t="str">
            <v xml:space="preserve"> </v>
          </cell>
          <cell r="H600">
            <v>3377</v>
          </cell>
          <cell r="I600">
            <v>10266</v>
          </cell>
          <cell r="J600">
            <v>10908</v>
          </cell>
          <cell r="K600">
            <v>33160.300000000003</v>
          </cell>
          <cell r="L600">
            <v>0</v>
          </cell>
          <cell r="M600">
            <v>0</v>
          </cell>
        </row>
        <row r="601">
          <cell r="G601" t="str">
            <v xml:space="preserve"> </v>
          </cell>
          <cell r="H601">
            <v>31004</v>
          </cell>
          <cell r="I601">
            <v>23563</v>
          </cell>
          <cell r="J601">
            <v>133348</v>
          </cell>
          <cell r="K601">
            <v>101344.4</v>
          </cell>
          <cell r="L601">
            <v>0</v>
          </cell>
          <cell r="M601">
            <v>0</v>
          </cell>
        </row>
        <row r="602">
          <cell r="G602" t="str">
            <v xml:space="preserve"> </v>
          </cell>
          <cell r="H602">
            <v>138240</v>
          </cell>
          <cell r="I602">
            <v>1105920</v>
          </cell>
          <cell r="K602">
            <v>0</v>
          </cell>
          <cell r="M602">
            <v>0</v>
          </cell>
        </row>
        <row r="603">
          <cell r="G603" t="str">
            <v xml:space="preserve"> </v>
          </cell>
          <cell r="H603">
            <v>0</v>
          </cell>
          <cell r="I603">
            <v>0</v>
          </cell>
          <cell r="J603">
            <v>51490</v>
          </cell>
          <cell r="K603">
            <v>94123.7</v>
          </cell>
          <cell r="L603">
            <v>0</v>
          </cell>
          <cell r="M603">
            <v>0</v>
          </cell>
        </row>
        <row r="604">
          <cell r="G604" t="str">
            <v xml:space="preserve"> </v>
          </cell>
          <cell r="H604">
            <v>0</v>
          </cell>
          <cell r="I604">
            <v>0</v>
          </cell>
          <cell r="J604">
            <v>37052</v>
          </cell>
          <cell r="K604">
            <v>90332.7</v>
          </cell>
          <cell r="L604">
            <v>0</v>
          </cell>
          <cell r="M604">
            <v>0</v>
          </cell>
        </row>
        <row r="605">
          <cell r="G605" t="str">
            <v xml:space="preserve"> </v>
          </cell>
          <cell r="H605">
            <v>53796</v>
          </cell>
          <cell r="I605">
            <v>344.2</v>
          </cell>
          <cell r="J605">
            <v>37052</v>
          </cell>
          <cell r="K605">
            <v>237.1</v>
          </cell>
          <cell r="L605">
            <v>0</v>
          </cell>
          <cell r="M605">
            <v>0</v>
          </cell>
        </row>
        <row r="606">
          <cell r="G606">
            <v>1478679</v>
          </cell>
          <cell r="I606">
            <v>1140093</v>
          </cell>
          <cell r="K606">
            <v>338586</v>
          </cell>
          <cell r="M606">
            <v>0</v>
          </cell>
        </row>
        <row r="607">
          <cell r="G607">
            <v>0</v>
          </cell>
          <cell r="I607">
            <v>0</v>
          </cell>
          <cell r="K607">
            <v>0</v>
          </cell>
          <cell r="M607">
            <v>0</v>
          </cell>
        </row>
        <row r="608">
          <cell r="G608" t="str">
            <v>m당</v>
          </cell>
          <cell r="H608">
            <v>0</v>
          </cell>
          <cell r="I608" t="str">
            <v xml:space="preserve"> </v>
          </cell>
          <cell r="J608">
            <v>0</v>
          </cell>
          <cell r="K608" t="str">
            <v xml:space="preserve"> </v>
          </cell>
          <cell r="M608" t="str">
            <v xml:space="preserve"> </v>
          </cell>
        </row>
        <row r="609">
          <cell r="G609" t="str">
            <v xml:space="preserve"> </v>
          </cell>
          <cell r="H609">
            <v>0</v>
          </cell>
          <cell r="I609">
            <v>0</v>
          </cell>
          <cell r="J609">
            <v>5928</v>
          </cell>
          <cell r="K609">
            <v>711.3</v>
          </cell>
          <cell r="L609">
            <v>0</v>
          </cell>
          <cell r="M609">
            <v>0</v>
          </cell>
        </row>
        <row r="610">
          <cell r="G610" t="str">
            <v xml:space="preserve"> </v>
          </cell>
          <cell r="H610">
            <v>0</v>
          </cell>
          <cell r="I610">
            <v>0</v>
          </cell>
          <cell r="J610">
            <v>7410</v>
          </cell>
          <cell r="K610">
            <v>889.2</v>
          </cell>
          <cell r="L610">
            <v>0</v>
          </cell>
          <cell r="M610">
            <v>0</v>
          </cell>
        </row>
        <row r="611">
          <cell r="G611" t="str">
            <v xml:space="preserve"> </v>
          </cell>
          <cell r="H611">
            <v>95000</v>
          </cell>
          <cell r="I611">
            <v>137370</v>
          </cell>
          <cell r="K611">
            <v>0</v>
          </cell>
          <cell r="M611">
            <v>0</v>
          </cell>
        </row>
        <row r="612">
          <cell r="G612" t="str">
            <v xml:space="preserve"> </v>
          </cell>
          <cell r="H612">
            <v>0</v>
          </cell>
          <cell r="I612">
            <v>0</v>
          </cell>
          <cell r="J612">
            <v>53468</v>
          </cell>
          <cell r="K612">
            <v>193286.8</v>
          </cell>
          <cell r="L612">
            <v>0</v>
          </cell>
          <cell r="M612">
            <v>0</v>
          </cell>
        </row>
        <row r="613">
          <cell r="G613" t="str">
            <v xml:space="preserve"> </v>
          </cell>
          <cell r="H613">
            <v>0</v>
          </cell>
          <cell r="I613">
            <v>0</v>
          </cell>
          <cell r="J613">
            <v>37052</v>
          </cell>
          <cell r="K613">
            <v>133942.9</v>
          </cell>
          <cell r="L613">
            <v>0</v>
          </cell>
          <cell r="M613">
            <v>0</v>
          </cell>
        </row>
        <row r="614">
          <cell r="G614" t="str">
            <v xml:space="preserve"> </v>
          </cell>
          <cell r="I614">
            <v>0</v>
          </cell>
          <cell r="K614">
            <v>0</v>
          </cell>
          <cell r="M614">
            <v>0</v>
          </cell>
        </row>
        <row r="615">
          <cell r="G615">
            <v>466200</v>
          </cell>
          <cell r="I615">
            <v>137370</v>
          </cell>
          <cell r="K615">
            <v>328830</v>
          </cell>
          <cell r="M615">
            <v>0</v>
          </cell>
        </row>
        <row r="616">
          <cell r="G616">
            <v>0</v>
          </cell>
          <cell r="I616">
            <v>0</v>
          </cell>
          <cell r="K616">
            <v>0</v>
          </cell>
          <cell r="M616">
            <v>0</v>
          </cell>
        </row>
        <row r="617">
          <cell r="G617" t="str">
            <v>개소당</v>
          </cell>
        </row>
        <row r="618">
          <cell r="G618" t="str">
            <v xml:space="preserve"> </v>
          </cell>
          <cell r="H618">
            <v>2054</v>
          </cell>
          <cell r="I618">
            <v>72300.800000000003</v>
          </cell>
          <cell r="K618">
            <v>0</v>
          </cell>
          <cell r="M618">
            <v>0</v>
          </cell>
        </row>
        <row r="619">
          <cell r="G619" t="str">
            <v xml:space="preserve"> </v>
          </cell>
          <cell r="H619">
            <v>2232</v>
          </cell>
          <cell r="I619">
            <v>27498.2</v>
          </cell>
          <cell r="K619">
            <v>0</v>
          </cell>
          <cell r="M619">
            <v>0</v>
          </cell>
        </row>
        <row r="620">
          <cell r="G620" t="str">
            <v xml:space="preserve"> </v>
          </cell>
          <cell r="H620">
            <v>1610</v>
          </cell>
          <cell r="I620">
            <v>12880</v>
          </cell>
          <cell r="K620">
            <v>0</v>
          </cell>
          <cell r="M620">
            <v>0</v>
          </cell>
        </row>
        <row r="621">
          <cell r="G621" t="str">
            <v xml:space="preserve"> </v>
          </cell>
          <cell r="H621">
            <v>0</v>
          </cell>
          <cell r="I621">
            <v>0</v>
          </cell>
          <cell r="J621">
            <v>4520</v>
          </cell>
          <cell r="K621">
            <v>36160</v>
          </cell>
          <cell r="L621">
            <v>0</v>
          </cell>
          <cell r="M621">
            <v>0</v>
          </cell>
        </row>
        <row r="622">
          <cell r="G622" t="str">
            <v xml:space="preserve"> </v>
          </cell>
          <cell r="H622">
            <v>404</v>
          </cell>
          <cell r="I622">
            <v>17452.8</v>
          </cell>
          <cell r="J622">
            <v>2591</v>
          </cell>
          <cell r="K622">
            <v>111931.2</v>
          </cell>
          <cell r="L622">
            <v>86</v>
          </cell>
          <cell r="M622">
            <v>3715.2</v>
          </cell>
        </row>
        <row r="623">
          <cell r="G623" t="str">
            <v xml:space="preserve"> </v>
          </cell>
          <cell r="H623">
            <v>269461</v>
          </cell>
          <cell r="I623">
            <v>6467</v>
          </cell>
          <cell r="K623">
            <v>0</v>
          </cell>
          <cell r="M623">
            <v>0</v>
          </cell>
        </row>
        <row r="624">
          <cell r="H624">
            <v>0</v>
          </cell>
          <cell r="I624">
            <v>0</v>
          </cell>
          <cell r="J624">
            <v>107349</v>
          </cell>
          <cell r="K624">
            <v>2361.6</v>
          </cell>
          <cell r="L624">
            <v>0</v>
          </cell>
          <cell r="M624">
            <v>0</v>
          </cell>
        </row>
        <row r="625">
          <cell r="G625" t="str">
            <v xml:space="preserve"> </v>
          </cell>
          <cell r="H625">
            <v>119760</v>
          </cell>
          <cell r="I625">
            <v>2634.7</v>
          </cell>
          <cell r="K625">
            <v>0</v>
          </cell>
          <cell r="M625">
            <v>0</v>
          </cell>
        </row>
        <row r="626">
          <cell r="G626" t="str">
            <v xml:space="preserve"> </v>
          </cell>
          <cell r="H626">
            <v>32</v>
          </cell>
          <cell r="I626">
            <v>384</v>
          </cell>
          <cell r="K626">
            <v>0</v>
          </cell>
          <cell r="M626">
            <v>0</v>
          </cell>
        </row>
        <row r="627">
          <cell r="G627" t="str">
            <v xml:space="preserve"> </v>
          </cell>
          <cell r="H627">
            <v>750</v>
          </cell>
          <cell r="I627">
            <v>-2268</v>
          </cell>
          <cell r="K627">
            <v>0</v>
          </cell>
          <cell r="M627">
            <v>0</v>
          </cell>
        </row>
        <row r="628">
          <cell r="G628">
            <v>291516</v>
          </cell>
          <cell r="H628">
            <v>0</v>
          </cell>
          <cell r="I628">
            <v>137349</v>
          </cell>
          <cell r="J628">
            <v>0</v>
          </cell>
          <cell r="K628">
            <v>150452</v>
          </cell>
          <cell r="M628">
            <v>3715</v>
          </cell>
        </row>
        <row r="629">
          <cell r="M629" t="str">
            <v xml:space="preserve"> </v>
          </cell>
        </row>
        <row r="630">
          <cell r="G630" t="str">
            <v>개소당</v>
          </cell>
        </row>
        <row r="631">
          <cell r="G631" t="str">
            <v xml:space="preserve"> </v>
          </cell>
          <cell r="H631">
            <v>2054</v>
          </cell>
          <cell r="I631">
            <v>162676.79999999999</v>
          </cell>
          <cell r="K631">
            <v>0</v>
          </cell>
          <cell r="M631">
            <v>0</v>
          </cell>
        </row>
        <row r="632">
          <cell r="G632" t="str">
            <v xml:space="preserve"> </v>
          </cell>
          <cell r="H632">
            <v>2232</v>
          </cell>
          <cell r="I632">
            <v>41247.300000000003</v>
          </cell>
          <cell r="K632">
            <v>0</v>
          </cell>
          <cell r="M632">
            <v>0</v>
          </cell>
        </row>
        <row r="633">
          <cell r="G633" t="str">
            <v xml:space="preserve"> </v>
          </cell>
          <cell r="H633">
            <v>1610</v>
          </cell>
          <cell r="I633">
            <v>30590</v>
          </cell>
          <cell r="K633">
            <v>0</v>
          </cell>
          <cell r="M633">
            <v>0</v>
          </cell>
        </row>
        <row r="634">
          <cell r="G634" t="str">
            <v xml:space="preserve"> </v>
          </cell>
          <cell r="H634">
            <v>0</v>
          </cell>
          <cell r="I634">
            <v>0</v>
          </cell>
          <cell r="J634">
            <v>4520</v>
          </cell>
          <cell r="K634">
            <v>81360</v>
          </cell>
          <cell r="L634">
            <v>0</v>
          </cell>
          <cell r="M634">
            <v>0</v>
          </cell>
        </row>
        <row r="635">
          <cell r="G635" t="str">
            <v xml:space="preserve"> </v>
          </cell>
          <cell r="H635">
            <v>404</v>
          </cell>
          <cell r="I635">
            <v>35875.199999999997</v>
          </cell>
          <cell r="J635">
            <v>2591</v>
          </cell>
          <cell r="K635">
            <v>230080.8</v>
          </cell>
          <cell r="L635">
            <v>86</v>
          </cell>
          <cell r="M635">
            <v>7636.8</v>
          </cell>
        </row>
        <row r="636">
          <cell r="G636" t="str">
            <v xml:space="preserve"> </v>
          </cell>
          <cell r="H636">
            <v>269461</v>
          </cell>
          <cell r="I636">
            <v>11047.9</v>
          </cell>
          <cell r="K636">
            <v>0</v>
          </cell>
          <cell r="M636">
            <v>0</v>
          </cell>
        </row>
        <row r="637">
          <cell r="H637">
            <v>0</v>
          </cell>
          <cell r="I637">
            <v>0</v>
          </cell>
          <cell r="J637">
            <v>107349</v>
          </cell>
          <cell r="K637">
            <v>4079.2</v>
          </cell>
          <cell r="L637">
            <v>0</v>
          </cell>
          <cell r="M637">
            <v>0</v>
          </cell>
        </row>
        <row r="638">
          <cell r="G638" t="str">
            <v xml:space="preserve"> </v>
          </cell>
          <cell r="H638">
            <v>119760</v>
          </cell>
          <cell r="I638">
            <v>4550.8</v>
          </cell>
          <cell r="K638">
            <v>0</v>
          </cell>
          <cell r="M638">
            <v>0</v>
          </cell>
        </row>
        <row r="639">
          <cell r="G639" t="str">
            <v xml:space="preserve"> </v>
          </cell>
          <cell r="H639">
            <v>32</v>
          </cell>
          <cell r="I639">
            <v>576</v>
          </cell>
          <cell r="K639">
            <v>0</v>
          </cell>
          <cell r="M639">
            <v>0</v>
          </cell>
        </row>
        <row r="640">
          <cell r="G640" t="str">
            <v xml:space="preserve"> </v>
          </cell>
          <cell r="H640">
            <v>750</v>
          </cell>
          <cell r="I640">
            <v>-4662</v>
          </cell>
          <cell r="K640">
            <v>0</v>
          </cell>
          <cell r="M640">
            <v>0</v>
          </cell>
        </row>
        <row r="641">
          <cell r="G641">
            <v>605058</v>
          </cell>
          <cell r="H641">
            <v>0</v>
          </cell>
          <cell r="I641">
            <v>281902</v>
          </cell>
          <cell r="J641">
            <v>0</v>
          </cell>
          <cell r="K641">
            <v>315520</v>
          </cell>
          <cell r="M641">
            <v>7636</v>
          </cell>
        </row>
        <row r="642">
          <cell r="M642" t="str">
            <v xml:space="preserve"> </v>
          </cell>
        </row>
        <row r="643">
          <cell r="G643" t="str">
            <v>개소당</v>
          </cell>
        </row>
        <row r="644">
          <cell r="G644" t="str">
            <v xml:space="preserve"> </v>
          </cell>
          <cell r="H644">
            <v>2054</v>
          </cell>
          <cell r="I644">
            <v>196567.8</v>
          </cell>
          <cell r="K644">
            <v>0</v>
          </cell>
          <cell r="M644">
            <v>0</v>
          </cell>
        </row>
        <row r="645">
          <cell r="G645" t="str">
            <v xml:space="preserve"> </v>
          </cell>
          <cell r="H645">
            <v>2232</v>
          </cell>
          <cell r="I645">
            <v>38792.1</v>
          </cell>
          <cell r="K645">
            <v>0</v>
          </cell>
          <cell r="M645">
            <v>0</v>
          </cell>
        </row>
        <row r="646">
          <cell r="G646" t="str">
            <v xml:space="preserve"> </v>
          </cell>
          <cell r="H646">
            <v>1610</v>
          </cell>
          <cell r="I646">
            <v>41860</v>
          </cell>
          <cell r="K646">
            <v>0</v>
          </cell>
          <cell r="M646">
            <v>0</v>
          </cell>
        </row>
        <row r="647">
          <cell r="G647" t="str">
            <v xml:space="preserve"> </v>
          </cell>
          <cell r="H647">
            <v>0</v>
          </cell>
          <cell r="I647">
            <v>0</v>
          </cell>
          <cell r="J647">
            <v>4520</v>
          </cell>
          <cell r="K647">
            <v>108480</v>
          </cell>
          <cell r="L647">
            <v>0</v>
          </cell>
          <cell r="M647">
            <v>0</v>
          </cell>
        </row>
        <row r="648">
          <cell r="G648" t="str">
            <v xml:space="preserve"> </v>
          </cell>
          <cell r="H648">
            <v>495</v>
          </cell>
          <cell r="I648">
            <v>9405</v>
          </cell>
          <cell r="K648">
            <v>0</v>
          </cell>
          <cell r="M648">
            <v>0</v>
          </cell>
        </row>
        <row r="649">
          <cell r="G649" t="str">
            <v xml:space="preserve"> </v>
          </cell>
          <cell r="H649">
            <v>404</v>
          </cell>
          <cell r="I649">
            <v>41531.199999999997</v>
          </cell>
          <cell r="J649">
            <v>2591</v>
          </cell>
          <cell r="K649">
            <v>266354.8</v>
          </cell>
          <cell r="L649">
            <v>86</v>
          </cell>
          <cell r="M649">
            <v>8840.7999999999993</v>
          </cell>
        </row>
        <row r="650">
          <cell r="G650" t="str">
            <v xml:space="preserve"> </v>
          </cell>
          <cell r="H650">
            <v>269461</v>
          </cell>
          <cell r="I650">
            <v>8353.2000000000007</v>
          </cell>
          <cell r="K650">
            <v>0</v>
          </cell>
          <cell r="M650">
            <v>0</v>
          </cell>
        </row>
        <row r="651">
          <cell r="H651">
            <v>0</v>
          </cell>
          <cell r="I651">
            <v>0</v>
          </cell>
          <cell r="J651">
            <v>107349</v>
          </cell>
          <cell r="K651">
            <v>3113.1</v>
          </cell>
          <cell r="L651">
            <v>0</v>
          </cell>
          <cell r="M651">
            <v>0</v>
          </cell>
        </row>
        <row r="652">
          <cell r="G652" t="str">
            <v xml:space="preserve"> </v>
          </cell>
          <cell r="H652">
            <v>119760</v>
          </cell>
          <cell r="I652">
            <v>3473</v>
          </cell>
          <cell r="K652">
            <v>0</v>
          </cell>
          <cell r="M652">
            <v>0</v>
          </cell>
        </row>
        <row r="653">
          <cell r="G653" t="str">
            <v xml:space="preserve"> </v>
          </cell>
          <cell r="H653">
            <v>32</v>
          </cell>
          <cell r="I653">
            <v>480</v>
          </cell>
          <cell r="K653">
            <v>0</v>
          </cell>
          <cell r="M653">
            <v>0</v>
          </cell>
        </row>
        <row r="654">
          <cell r="G654" t="str">
            <v xml:space="preserve"> </v>
          </cell>
          <cell r="H654">
            <v>750</v>
          </cell>
          <cell r="I654">
            <v>-5397</v>
          </cell>
          <cell r="K654">
            <v>0</v>
          </cell>
          <cell r="M654">
            <v>0</v>
          </cell>
        </row>
        <row r="655">
          <cell r="G655">
            <v>721852</v>
          </cell>
          <cell r="H655">
            <v>0</v>
          </cell>
          <cell r="I655">
            <v>335065</v>
          </cell>
          <cell r="J655">
            <v>0</v>
          </cell>
          <cell r="K655">
            <v>377947</v>
          </cell>
          <cell r="M655">
            <v>8840</v>
          </cell>
        </row>
        <row r="656">
          <cell r="M656" t="str">
            <v xml:space="preserve"> </v>
          </cell>
        </row>
        <row r="657">
          <cell r="G657" t="str">
            <v>개소당</v>
          </cell>
        </row>
        <row r="658">
          <cell r="G658" t="str">
            <v xml:space="preserve"> </v>
          </cell>
          <cell r="H658">
            <v>2054</v>
          </cell>
          <cell r="I658">
            <v>196567.8</v>
          </cell>
          <cell r="K658">
            <v>0</v>
          </cell>
          <cell r="M658">
            <v>0</v>
          </cell>
        </row>
        <row r="659">
          <cell r="G659" t="str">
            <v xml:space="preserve"> </v>
          </cell>
          <cell r="H659">
            <v>2232</v>
          </cell>
          <cell r="I659">
            <v>33881.699999999997</v>
          </cell>
          <cell r="K659">
            <v>0</v>
          </cell>
          <cell r="M659">
            <v>0</v>
          </cell>
        </row>
        <row r="660">
          <cell r="G660" t="str">
            <v xml:space="preserve"> </v>
          </cell>
          <cell r="H660">
            <v>1610</v>
          </cell>
          <cell r="I660">
            <v>41860</v>
          </cell>
          <cell r="K660">
            <v>0</v>
          </cell>
          <cell r="M660">
            <v>0</v>
          </cell>
        </row>
        <row r="661">
          <cell r="G661" t="str">
            <v xml:space="preserve"> </v>
          </cell>
          <cell r="H661">
            <v>0</v>
          </cell>
          <cell r="I661">
            <v>0</v>
          </cell>
          <cell r="J661">
            <v>4520</v>
          </cell>
          <cell r="K661">
            <v>108480</v>
          </cell>
          <cell r="L661">
            <v>0</v>
          </cell>
          <cell r="M661">
            <v>0</v>
          </cell>
        </row>
        <row r="662">
          <cell r="G662" t="str">
            <v xml:space="preserve"> </v>
          </cell>
          <cell r="H662">
            <v>495</v>
          </cell>
          <cell r="I662">
            <v>9405</v>
          </cell>
          <cell r="K662">
            <v>0</v>
          </cell>
          <cell r="M662">
            <v>0</v>
          </cell>
        </row>
        <row r="663">
          <cell r="G663" t="str">
            <v xml:space="preserve"> </v>
          </cell>
          <cell r="H663">
            <v>404</v>
          </cell>
          <cell r="I663">
            <v>40723.199999999997</v>
          </cell>
          <cell r="J663">
            <v>2591</v>
          </cell>
          <cell r="K663">
            <v>261172.8</v>
          </cell>
          <cell r="L663">
            <v>86</v>
          </cell>
          <cell r="M663">
            <v>8668.7999999999993</v>
          </cell>
        </row>
        <row r="664">
          <cell r="G664" t="str">
            <v xml:space="preserve"> </v>
          </cell>
          <cell r="H664">
            <v>269461</v>
          </cell>
          <cell r="I664">
            <v>7544.9</v>
          </cell>
          <cell r="K664">
            <v>0</v>
          </cell>
          <cell r="M664">
            <v>0</v>
          </cell>
        </row>
        <row r="665">
          <cell r="H665">
            <v>0</v>
          </cell>
          <cell r="I665">
            <v>0</v>
          </cell>
          <cell r="J665">
            <v>107349</v>
          </cell>
          <cell r="K665">
            <v>2791</v>
          </cell>
          <cell r="L665">
            <v>0</v>
          </cell>
          <cell r="M665">
            <v>0</v>
          </cell>
        </row>
        <row r="666">
          <cell r="G666" t="str">
            <v xml:space="preserve"> </v>
          </cell>
          <cell r="H666">
            <v>119760</v>
          </cell>
          <cell r="I666">
            <v>3113.7</v>
          </cell>
          <cell r="K666">
            <v>0</v>
          </cell>
          <cell r="M666">
            <v>0</v>
          </cell>
        </row>
        <row r="667">
          <cell r="G667" t="str">
            <v xml:space="preserve"> </v>
          </cell>
          <cell r="H667">
            <v>32</v>
          </cell>
          <cell r="I667">
            <v>448</v>
          </cell>
          <cell r="K667">
            <v>0</v>
          </cell>
          <cell r="M667">
            <v>0</v>
          </cell>
        </row>
        <row r="668">
          <cell r="G668" t="str">
            <v xml:space="preserve"> </v>
          </cell>
          <cell r="H668">
            <v>750</v>
          </cell>
          <cell r="I668">
            <v>-5292</v>
          </cell>
          <cell r="K668">
            <v>0</v>
          </cell>
          <cell r="M668">
            <v>0</v>
          </cell>
        </row>
        <row r="669">
          <cell r="G669">
            <v>709363</v>
          </cell>
          <cell r="H669">
            <v>0</v>
          </cell>
          <cell r="I669">
            <v>328252</v>
          </cell>
          <cell r="J669">
            <v>0</v>
          </cell>
          <cell r="K669">
            <v>372443</v>
          </cell>
          <cell r="M669">
            <v>8668</v>
          </cell>
        </row>
        <row r="670">
          <cell r="M670" t="str">
            <v xml:space="preserve"> </v>
          </cell>
        </row>
        <row r="671">
          <cell r="G671" t="str">
            <v>개소당</v>
          </cell>
        </row>
        <row r="672">
          <cell r="G672" t="str">
            <v xml:space="preserve"> </v>
          </cell>
          <cell r="H672">
            <v>2054</v>
          </cell>
          <cell r="I672">
            <v>196567.8</v>
          </cell>
          <cell r="K672">
            <v>0</v>
          </cell>
          <cell r="M672">
            <v>0</v>
          </cell>
        </row>
        <row r="673">
          <cell r="G673" t="str">
            <v xml:space="preserve"> </v>
          </cell>
          <cell r="H673">
            <v>2232</v>
          </cell>
          <cell r="I673">
            <v>46157.7</v>
          </cell>
          <cell r="K673">
            <v>0</v>
          </cell>
          <cell r="M673">
            <v>0</v>
          </cell>
        </row>
        <row r="674">
          <cell r="G674" t="str">
            <v xml:space="preserve"> </v>
          </cell>
          <cell r="H674">
            <v>1610</v>
          </cell>
          <cell r="I674">
            <v>41860</v>
          </cell>
          <cell r="K674">
            <v>0</v>
          </cell>
          <cell r="M674">
            <v>0</v>
          </cell>
        </row>
        <row r="675">
          <cell r="G675" t="str">
            <v xml:space="preserve"> </v>
          </cell>
          <cell r="H675">
            <v>0</v>
          </cell>
          <cell r="I675">
            <v>0</v>
          </cell>
          <cell r="J675">
            <v>4520</v>
          </cell>
          <cell r="K675">
            <v>108480</v>
          </cell>
          <cell r="L675">
            <v>0</v>
          </cell>
          <cell r="M675">
            <v>0</v>
          </cell>
        </row>
        <row r="676">
          <cell r="G676" t="str">
            <v xml:space="preserve"> </v>
          </cell>
          <cell r="H676">
            <v>495</v>
          </cell>
          <cell r="I676">
            <v>9405</v>
          </cell>
          <cell r="K676">
            <v>0</v>
          </cell>
          <cell r="M676">
            <v>0</v>
          </cell>
        </row>
        <row r="677">
          <cell r="G677" t="str">
            <v xml:space="preserve"> </v>
          </cell>
          <cell r="H677">
            <v>404</v>
          </cell>
          <cell r="I677">
            <v>42743.199999999997</v>
          </cell>
          <cell r="J677">
            <v>2591</v>
          </cell>
          <cell r="K677">
            <v>274127.8</v>
          </cell>
          <cell r="L677">
            <v>86</v>
          </cell>
          <cell r="M677">
            <v>9098.7999999999993</v>
          </cell>
        </row>
        <row r="678">
          <cell r="G678" t="str">
            <v xml:space="preserve"> </v>
          </cell>
          <cell r="H678">
            <v>269461</v>
          </cell>
          <cell r="I678">
            <v>10508.9</v>
          </cell>
          <cell r="K678">
            <v>0</v>
          </cell>
          <cell r="M678">
            <v>0</v>
          </cell>
        </row>
        <row r="679">
          <cell r="H679">
            <v>0</v>
          </cell>
          <cell r="I679">
            <v>0</v>
          </cell>
          <cell r="J679">
            <v>107349</v>
          </cell>
          <cell r="K679">
            <v>3864.5</v>
          </cell>
          <cell r="L679">
            <v>0</v>
          </cell>
          <cell r="M679">
            <v>0</v>
          </cell>
        </row>
        <row r="680">
          <cell r="G680" t="str">
            <v xml:space="preserve"> </v>
          </cell>
          <cell r="H680">
            <v>119760</v>
          </cell>
          <cell r="I680">
            <v>4311.3</v>
          </cell>
          <cell r="K680">
            <v>0</v>
          </cell>
          <cell r="M680">
            <v>0</v>
          </cell>
        </row>
        <row r="681">
          <cell r="G681" t="str">
            <v xml:space="preserve"> </v>
          </cell>
          <cell r="H681">
            <v>32</v>
          </cell>
          <cell r="I681">
            <v>576</v>
          </cell>
          <cell r="K681">
            <v>0</v>
          </cell>
          <cell r="M681">
            <v>0</v>
          </cell>
        </row>
        <row r="682">
          <cell r="G682" t="str">
            <v xml:space="preserve"> </v>
          </cell>
          <cell r="H682">
            <v>750</v>
          </cell>
          <cell r="I682">
            <v>-5554.5</v>
          </cell>
          <cell r="K682">
            <v>0</v>
          </cell>
          <cell r="M682">
            <v>0</v>
          </cell>
        </row>
        <row r="683">
          <cell r="G683">
            <v>742145</v>
          </cell>
          <cell r="H683">
            <v>0</v>
          </cell>
          <cell r="I683">
            <v>346575</v>
          </cell>
          <cell r="J683">
            <v>0</v>
          </cell>
          <cell r="K683">
            <v>386472</v>
          </cell>
          <cell r="M683">
            <v>9098</v>
          </cell>
        </row>
        <row r="684">
          <cell r="M684" t="str">
            <v xml:space="preserve"> </v>
          </cell>
        </row>
        <row r="685">
          <cell r="G685">
            <v>0</v>
          </cell>
          <cell r="I685">
            <v>0</v>
          </cell>
          <cell r="K685">
            <v>0</v>
          </cell>
          <cell r="M685">
            <v>0</v>
          </cell>
        </row>
        <row r="686">
          <cell r="G686">
            <v>0</v>
          </cell>
          <cell r="I686">
            <v>0</v>
          </cell>
          <cell r="K686">
            <v>0</v>
          </cell>
          <cell r="M686">
            <v>0</v>
          </cell>
        </row>
      </sheetData>
      <sheetData sheetId="1" refreshError="1">
        <row r="1">
          <cell r="B1" t="str">
            <v>공   종</v>
          </cell>
          <cell r="C1" t="str">
            <v>규  격</v>
          </cell>
          <cell r="D1" t="str">
            <v>수 량</v>
          </cell>
          <cell r="E1" t="str">
            <v>단</v>
          </cell>
          <cell r="F1" t="str">
            <v>총     액</v>
          </cell>
          <cell r="H1" t="str">
            <v>재  료  비</v>
          </cell>
          <cell r="J1" t="str">
            <v>노  무  비</v>
          </cell>
          <cell r="L1" t="str">
            <v>경     비</v>
          </cell>
        </row>
        <row r="2">
          <cell r="E2" t="str">
            <v>위</v>
          </cell>
          <cell r="F2" t="str">
            <v>단 가</v>
          </cell>
          <cell r="G2" t="str">
            <v>금 액</v>
          </cell>
          <cell r="H2" t="str">
            <v>단 가</v>
          </cell>
          <cell r="I2" t="str">
            <v>금 액</v>
          </cell>
          <cell r="J2" t="str">
            <v>단 가</v>
          </cell>
          <cell r="K2" t="str">
            <v>금 액</v>
          </cell>
          <cell r="L2" t="str">
            <v>단 가</v>
          </cell>
          <cell r="M2" t="str">
            <v>금 액</v>
          </cell>
        </row>
        <row r="3">
          <cell r="B3">
            <v>146</v>
          </cell>
          <cell r="C3" t="str">
            <v>광섬유조명</v>
          </cell>
          <cell r="G3" t="str">
            <v>식당</v>
          </cell>
          <cell r="M3" t="str">
            <v xml:space="preserve"> </v>
          </cell>
        </row>
        <row r="4">
          <cell r="B4" t="str">
            <v>광섬유설치(측면)</v>
          </cell>
          <cell r="C4" t="str">
            <v>0.75mmx105C</v>
          </cell>
          <cell r="D4">
            <v>365.65000000000003</v>
          </cell>
          <cell r="E4" t="str">
            <v>M</v>
          </cell>
          <cell r="H4">
            <v>70000</v>
          </cell>
          <cell r="I4">
            <v>25595500</v>
          </cell>
          <cell r="J4">
            <v>4859</v>
          </cell>
          <cell r="K4">
            <v>1776693.3</v>
          </cell>
          <cell r="M4">
            <v>0</v>
          </cell>
        </row>
        <row r="5">
          <cell r="B5" t="str">
            <v>트랙설치</v>
          </cell>
          <cell r="C5" t="str">
            <v>TRK125</v>
          </cell>
          <cell r="D5">
            <v>186</v>
          </cell>
          <cell r="E5" t="str">
            <v>M</v>
          </cell>
          <cell r="H5">
            <v>12000</v>
          </cell>
          <cell r="I5">
            <v>2232000</v>
          </cell>
          <cell r="J5">
            <v>7995</v>
          </cell>
          <cell r="K5">
            <v>1487070</v>
          </cell>
          <cell r="M5">
            <v>0</v>
          </cell>
        </row>
        <row r="6">
          <cell r="B6" t="str">
            <v>아크릴트랙설치</v>
          </cell>
          <cell r="C6" t="str">
            <v>30x20</v>
          </cell>
          <cell r="D6">
            <v>90</v>
          </cell>
          <cell r="E6" t="str">
            <v>M</v>
          </cell>
          <cell r="H6">
            <v>25000</v>
          </cell>
          <cell r="I6">
            <v>2250000</v>
          </cell>
          <cell r="J6">
            <v>7995</v>
          </cell>
          <cell r="K6">
            <v>719550</v>
          </cell>
          <cell r="M6">
            <v>0</v>
          </cell>
        </row>
        <row r="7">
          <cell r="B7" t="str">
            <v>조광기설치</v>
          </cell>
          <cell r="C7" t="str">
            <v>HQI-150W</v>
          </cell>
          <cell r="D7">
            <v>4</v>
          </cell>
          <cell r="E7" t="str">
            <v>식</v>
          </cell>
          <cell r="H7">
            <v>1465000</v>
          </cell>
          <cell r="I7">
            <v>5860000</v>
          </cell>
          <cell r="J7">
            <v>105810</v>
          </cell>
          <cell r="K7">
            <v>423240</v>
          </cell>
          <cell r="M7">
            <v>0</v>
          </cell>
        </row>
        <row r="8">
          <cell r="B8" t="str">
            <v>1등용외함설치</v>
          </cell>
          <cell r="C8" t="str">
            <v>500x600x200</v>
          </cell>
          <cell r="D8">
            <v>4</v>
          </cell>
          <cell r="E8" t="str">
            <v>면</v>
          </cell>
          <cell r="H8">
            <v>450000</v>
          </cell>
          <cell r="I8">
            <v>1800000</v>
          </cell>
          <cell r="J8">
            <v>149907</v>
          </cell>
          <cell r="K8">
            <v>599628</v>
          </cell>
          <cell r="M8">
            <v>0</v>
          </cell>
        </row>
        <row r="9">
          <cell r="B9" t="str">
            <v>제어선</v>
          </cell>
          <cell r="D9">
            <v>49.500000000000007</v>
          </cell>
          <cell r="E9" t="str">
            <v>M</v>
          </cell>
          <cell r="H9">
            <v>801</v>
          </cell>
          <cell r="I9">
            <v>39649.5</v>
          </cell>
          <cell r="J9">
            <v>1475</v>
          </cell>
          <cell r="K9">
            <v>73012.5</v>
          </cell>
          <cell r="M9">
            <v>0</v>
          </cell>
        </row>
        <row r="10">
          <cell r="B10" t="str">
            <v>CD 전선관</v>
          </cell>
          <cell r="C10" t="str">
            <v>16mm</v>
          </cell>
          <cell r="D10">
            <v>45.1</v>
          </cell>
          <cell r="E10" t="str">
            <v>M</v>
          </cell>
          <cell r="H10">
            <v>290</v>
          </cell>
          <cell r="I10">
            <v>13079</v>
          </cell>
          <cell r="J10">
            <v>2464</v>
          </cell>
          <cell r="K10">
            <v>111126.39999999999</v>
          </cell>
          <cell r="M10">
            <v>0</v>
          </cell>
        </row>
        <row r="11">
          <cell r="B11" t="str">
            <v>잡자재</v>
          </cell>
          <cell r="C11" t="str">
            <v>재료비의 2.3%</v>
          </cell>
          <cell r="D11">
            <v>1</v>
          </cell>
          <cell r="E11" t="str">
            <v>식</v>
          </cell>
          <cell r="H11">
            <v>37737500</v>
          </cell>
          <cell r="I11">
            <v>867962.5</v>
          </cell>
          <cell r="K11">
            <v>0</v>
          </cell>
          <cell r="M11">
            <v>0</v>
          </cell>
        </row>
        <row r="12">
          <cell r="B12" t="str">
            <v>공구손료</v>
          </cell>
          <cell r="C12" t="str">
            <v>노무비의 3%</v>
          </cell>
          <cell r="D12">
            <v>1</v>
          </cell>
          <cell r="E12" t="str">
            <v>식</v>
          </cell>
          <cell r="J12">
            <v>5190320.2</v>
          </cell>
          <cell r="K12">
            <v>155709.6</v>
          </cell>
          <cell r="M12">
            <v>0</v>
          </cell>
        </row>
        <row r="13">
          <cell r="B13" t="str">
            <v>소계</v>
          </cell>
          <cell r="G13">
            <v>44004220</v>
          </cell>
          <cell r="I13">
            <v>38658191</v>
          </cell>
          <cell r="K13">
            <v>5346029</v>
          </cell>
          <cell r="M13">
            <v>0</v>
          </cell>
        </row>
        <row r="14">
          <cell r="M14">
            <v>0</v>
          </cell>
        </row>
        <row r="15">
          <cell r="B15">
            <v>147</v>
          </cell>
          <cell r="C15" t="str">
            <v>광섬유설치(Line)</v>
          </cell>
          <cell r="G15" t="str">
            <v>m당</v>
          </cell>
          <cell r="M15">
            <v>0</v>
          </cell>
        </row>
        <row r="16">
          <cell r="B16" t="str">
            <v>광섬유(측면)</v>
          </cell>
          <cell r="C16" t="str">
            <v>0.75mmx105C</v>
          </cell>
          <cell r="D16">
            <v>1</v>
          </cell>
          <cell r="E16" t="str">
            <v>M</v>
          </cell>
          <cell r="H16">
            <v>70000</v>
          </cell>
          <cell r="I16">
            <v>70000</v>
          </cell>
          <cell r="K16">
            <v>0</v>
          </cell>
          <cell r="M16">
            <v>0</v>
          </cell>
        </row>
        <row r="17">
          <cell r="B17" t="str">
            <v>광케이블기사</v>
          </cell>
          <cell r="D17">
            <v>0.05</v>
          </cell>
          <cell r="E17" t="str">
            <v>인</v>
          </cell>
          <cell r="I17">
            <v>0</v>
          </cell>
          <cell r="J17">
            <v>97185</v>
          </cell>
          <cell r="K17">
            <v>4859.2</v>
          </cell>
          <cell r="M17">
            <v>0</v>
          </cell>
        </row>
        <row r="18">
          <cell r="B18" t="str">
            <v>소계</v>
          </cell>
          <cell r="G18">
            <v>74859</v>
          </cell>
          <cell r="I18">
            <v>70000</v>
          </cell>
          <cell r="K18">
            <v>4859</v>
          </cell>
          <cell r="M18">
            <v>0</v>
          </cell>
        </row>
        <row r="19">
          <cell r="M19">
            <v>0</v>
          </cell>
        </row>
        <row r="20">
          <cell r="B20">
            <v>148</v>
          </cell>
          <cell r="C20" t="str">
            <v>트랙설치</v>
          </cell>
          <cell r="G20" t="str">
            <v>m당</v>
          </cell>
          <cell r="M20">
            <v>0</v>
          </cell>
        </row>
        <row r="21">
          <cell r="B21" t="str">
            <v>트랙</v>
          </cell>
          <cell r="C21" t="str">
            <v>TRK125</v>
          </cell>
          <cell r="D21">
            <v>1</v>
          </cell>
          <cell r="E21" t="str">
            <v>M</v>
          </cell>
          <cell r="H21">
            <v>12000</v>
          </cell>
          <cell r="I21">
            <v>12000</v>
          </cell>
          <cell r="K21">
            <v>0</v>
          </cell>
          <cell r="M21">
            <v>0</v>
          </cell>
        </row>
        <row r="22">
          <cell r="B22" t="str">
            <v>내선전공</v>
          </cell>
          <cell r="C22" t="str">
            <v>몰딩신설품</v>
          </cell>
          <cell r="D22">
            <v>0.16</v>
          </cell>
          <cell r="E22" t="str">
            <v>인</v>
          </cell>
          <cell r="I22">
            <v>0</v>
          </cell>
          <cell r="J22">
            <v>49969</v>
          </cell>
          <cell r="K22">
            <v>7995</v>
          </cell>
          <cell r="M22">
            <v>0</v>
          </cell>
        </row>
        <row r="23">
          <cell r="B23" t="str">
            <v>내선전공</v>
          </cell>
          <cell r="C23" t="str">
            <v>칼블럭설치</v>
          </cell>
          <cell r="D23">
            <v>2.8000000000000001E-2</v>
          </cell>
          <cell r="E23" t="str">
            <v>인</v>
          </cell>
          <cell r="I23">
            <v>0</v>
          </cell>
          <cell r="J23">
            <v>49969</v>
          </cell>
          <cell r="K23">
            <v>1399.1</v>
          </cell>
          <cell r="M23">
            <v>0</v>
          </cell>
        </row>
        <row r="24">
          <cell r="B24" t="str">
            <v>소계</v>
          </cell>
          <cell r="G24">
            <v>19995</v>
          </cell>
          <cell r="I24">
            <v>12000</v>
          </cell>
          <cell r="K24">
            <v>7995</v>
          </cell>
          <cell r="M24">
            <v>0</v>
          </cell>
        </row>
        <row r="25">
          <cell r="M25">
            <v>0</v>
          </cell>
        </row>
        <row r="26">
          <cell r="B26">
            <v>149</v>
          </cell>
          <cell r="C26" t="str">
            <v>아크릴트랙설치</v>
          </cell>
          <cell r="G26" t="str">
            <v>m당</v>
          </cell>
          <cell r="M26">
            <v>0</v>
          </cell>
        </row>
        <row r="27">
          <cell r="B27" t="str">
            <v>아크릴트랙</v>
          </cell>
          <cell r="C27" t="str">
            <v>30x20</v>
          </cell>
          <cell r="D27">
            <v>1</v>
          </cell>
          <cell r="E27" t="str">
            <v>M</v>
          </cell>
          <cell r="H27">
            <v>25000</v>
          </cell>
          <cell r="I27">
            <v>25000</v>
          </cell>
          <cell r="K27">
            <v>0</v>
          </cell>
          <cell r="M27">
            <v>0</v>
          </cell>
        </row>
        <row r="28">
          <cell r="B28" t="str">
            <v>내선전공</v>
          </cell>
          <cell r="C28" t="str">
            <v>몰딩신설품</v>
          </cell>
          <cell r="D28">
            <v>0.16</v>
          </cell>
          <cell r="E28" t="str">
            <v>인</v>
          </cell>
          <cell r="I28">
            <v>0</v>
          </cell>
          <cell r="J28">
            <v>49969</v>
          </cell>
          <cell r="K28">
            <v>7995</v>
          </cell>
          <cell r="M28">
            <v>0</v>
          </cell>
        </row>
        <row r="29">
          <cell r="B29" t="str">
            <v>소계</v>
          </cell>
          <cell r="G29">
            <v>32995</v>
          </cell>
          <cell r="I29">
            <v>25000</v>
          </cell>
          <cell r="K29">
            <v>7995</v>
          </cell>
          <cell r="M29">
            <v>0</v>
          </cell>
        </row>
        <row r="30">
          <cell r="M30">
            <v>0</v>
          </cell>
        </row>
        <row r="31">
          <cell r="B31">
            <v>150</v>
          </cell>
          <cell r="C31" t="str">
            <v>조광기설치 PL150-SM-4C</v>
          </cell>
          <cell r="G31" t="str">
            <v>식당</v>
          </cell>
          <cell r="M31">
            <v>0</v>
          </cell>
        </row>
        <row r="32">
          <cell r="B32" t="str">
            <v>입광부(COMMON END)</v>
          </cell>
          <cell r="D32">
            <v>1</v>
          </cell>
          <cell r="E32" t="str">
            <v>EA</v>
          </cell>
          <cell r="H32">
            <v>35000</v>
          </cell>
          <cell r="I32">
            <v>35000</v>
          </cell>
          <cell r="K32">
            <v>0</v>
          </cell>
          <cell r="M32">
            <v>0</v>
          </cell>
        </row>
        <row r="33">
          <cell r="B33" t="str">
            <v>조광기</v>
          </cell>
          <cell r="C33" t="str">
            <v>HQI-150W</v>
          </cell>
          <cell r="D33">
            <v>1</v>
          </cell>
          <cell r="E33" t="str">
            <v>EA</v>
          </cell>
          <cell r="H33">
            <v>1280000</v>
          </cell>
          <cell r="I33">
            <v>1280000</v>
          </cell>
          <cell r="K33">
            <v>0</v>
          </cell>
          <cell r="M33">
            <v>0</v>
          </cell>
        </row>
        <row r="34">
          <cell r="B34" t="str">
            <v>동기제어</v>
          </cell>
          <cell r="C34" t="str">
            <v>SM,SY(내장형)</v>
          </cell>
          <cell r="D34">
            <v>1</v>
          </cell>
          <cell r="E34" t="str">
            <v>SET</v>
          </cell>
          <cell r="H34">
            <v>100000</v>
          </cell>
          <cell r="I34">
            <v>100000</v>
          </cell>
          <cell r="K34">
            <v>0</v>
          </cell>
          <cell r="M34">
            <v>0</v>
          </cell>
        </row>
        <row r="35">
          <cell r="B35" t="str">
            <v>Color Wheel</v>
          </cell>
          <cell r="C35" t="str">
            <v>4C</v>
          </cell>
          <cell r="D35">
            <v>1</v>
          </cell>
          <cell r="E35" t="str">
            <v>SET</v>
          </cell>
          <cell r="H35">
            <v>50000</v>
          </cell>
          <cell r="I35">
            <v>50000</v>
          </cell>
          <cell r="K35">
            <v>0</v>
          </cell>
          <cell r="M35">
            <v>0</v>
          </cell>
        </row>
        <row r="36">
          <cell r="B36" t="str">
            <v>광케이블기사</v>
          </cell>
          <cell r="C36" t="str">
            <v>외피접속품</v>
          </cell>
          <cell r="D36">
            <v>0.67</v>
          </cell>
          <cell r="E36" t="str">
            <v>인</v>
          </cell>
          <cell r="I36">
            <v>0</v>
          </cell>
          <cell r="J36">
            <v>97185</v>
          </cell>
          <cell r="K36">
            <v>65113.9</v>
          </cell>
          <cell r="M36">
            <v>0</v>
          </cell>
        </row>
        <row r="37">
          <cell r="B37" t="str">
            <v>특별인부</v>
          </cell>
          <cell r="C37" t="str">
            <v>외피접속품</v>
          </cell>
          <cell r="D37">
            <v>0.31</v>
          </cell>
          <cell r="E37" t="str">
            <v>인</v>
          </cell>
          <cell r="I37">
            <v>0</v>
          </cell>
          <cell r="J37">
            <v>51490</v>
          </cell>
          <cell r="K37">
            <v>15961.9</v>
          </cell>
          <cell r="M37">
            <v>0</v>
          </cell>
        </row>
        <row r="38">
          <cell r="B38" t="str">
            <v>내선전공</v>
          </cell>
          <cell r="C38" t="str">
            <v>투광기부설품</v>
          </cell>
          <cell r="D38">
            <v>0.495</v>
          </cell>
          <cell r="E38" t="str">
            <v>인</v>
          </cell>
          <cell r="I38">
            <v>0</v>
          </cell>
          <cell r="J38">
            <v>49969</v>
          </cell>
          <cell r="K38">
            <v>24734.6</v>
          </cell>
          <cell r="M38">
            <v>0</v>
          </cell>
        </row>
        <row r="39">
          <cell r="B39" t="str">
            <v>소계</v>
          </cell>
          <cell r="G39">
            <v>1570810</v>
          </cell>
          <cell r="I39">
            <v>1465000</v>
          </cell>
          <cell r="K39">
            <v>105810</v>
          </cell>
          <cell r="M39">
            <v>0</v>
          </cell>
        </row>
        <row r="40">
          <cell r="M40">
            <v>0</v>
          </cell>
        </row>
        <row r="41">
          <cell r="B41">
            <v>151</v>
          </cell>
          <cell r="C41" t="str">
            <v>1등용외함설치</v>
          </cell>
          <cell r="G41" t="str">
            <v>면당</v>
          </cell>
          <cell r="M41">
            <v>0</v>
          </cell>
        </row>
        <row r="42">
          <cell r="B42" t="str">
            <v>광원외함(1등용)</v>
          </cell>
          <cell r="C42" t="str">
            <v>500x600x200</v>
          </cell>
          <cell r="D42">
            <v>1</v>
          </cell>
          <cell r="E42" t="str">
            <v>EA</v>
          </cell>
          <cell r="H42">
            <v>450000</v>
          </cell>
          <cell r="I42">
            <v>450000</v>
          </cell>
          <cell r="K42">
            <v>0</v>
          </cell>
          <cell r="M42">
            <v>0</v>
          </cell>
        </row>
        <row r="43">
          <cell r="B43" t="str">
            <v>내선전공</v>
          </cell>
          <cell r="C43" t="str">
            <v>풀박스설치품</v>
          </cell>
          <cell r="D43">
            <v>3</v>
          </cell>
          <cell r="E43" t="str">
            <v>인</v>
          </cell>
          <cell r="I43">
            <v>0</v>
          </cell>
          <cell r="J43">
            <v>49969</v>
          </cell>
          <cell r="K43">
            <v>149907</v>
          </cell>
          <cell r="M43">
            <v>0</v>
          </cell>
        </row>
        <row r="44">
          <cell r="B44" t="str">
            <v>내선전공</v>
          </cell>
          <cell r="C44" t="str">
            <v>앙카볼트설치</v>
          </cell>
          <cell r="D44">
            <v>0.08</v>
          </cell>
          <cell r="E44" t="str">
            <v>인</v>
          </cell>
          <cell r="I44">
            <v>0</v>
          </cell>
          <cell r="J44">
            <v>49969</v>
          </cell>
          <cell r="K44">
            <v>3997.5</v>
          </cell>
          <cell r="M44">
            <v>0</v>
          </cell>
        </row>
        <row r="45">
          <cell r="B45" t="str">
            <v>소계</v>
          </cell>
          <cell r="G45">
            <v>603904</v>
          </cell>
          <cell r="I45">
            <v>450000</v>
          </cell>
          <cell r="K45">
            <v>153904</v>
          </cell>
          <cell r="M45">
            <v>0</v>
          </cell>
        </row>
        <row r="46">
          <cell r="M46">
            <v>0</v>
          </cell>
        </row>
        <row r="47">
          <cell r="B47">
            <v>152</v>
          </cell>
          <cell r="C47" t="str">
            <v>제어케이블신설</v>
          </cell>
          <cell r="G47" t="str">
            <v>m당</v>
          </cell>
          <cell r="M47">
            <v>0</v>
          </cell>
        </row>
        <row r="48">
          <cell r="B48" t="str">
            <v>제어용비닐절연전선(CVV)</v>
          </cell>
          <cell r="C48" t="str">
            <v>3.5㎟,3심</v>
          </cell>
          <cell r="D48">
            <v>1</v>
          </cell>
          <cell r="E48" t="str">
            <v>M</v>
          </cell>
          <cell r="H48">
            <v>801</v>
          </cell>
          <cell r="I48">
            <v>801</v>
          </cell>
          <cell r="K48">
            <v>0</v>
          </cell>
          <cell r="M48">
            <v>0</v>
          </cell>
        </row>
        <row r="49">
          <cell r="B49" t="str">
            <v>저압케이블전공</v>
          </cell>
          <cell r="D49">
            <v>2.1999999999999999E-2</v>
          </cell>
          <cell r="E49" t="str">
            <v>인</v>
          </cell>
          <cell r="I49">
            <v>0</v>
          </cell>
          <cell r="J49">
            <v>67062</v>
          </cell>
          <cell r="K49">
            <v>1475.3</v>
          </cell>
          <cell r="M49">
            <v>0</v>
          </cell>
        </row>
        <row r="50">
          <cell r="B50" t="str">
            <v>소계</v>
          </cell>
          <cell r="G50">
            <v>2276</v>
          </cell>
          <cell r="I50">
            <v>801</v>
          </cell>
          <cell r="K50">
            <v>1475</v>
          </cell>
          <cell r="M50">
            <v>0</v>
          </cell>
        </row>
        <row r="51">
          <cell r="M51">
            <v>0</v>
          </cell>
        </row>
        <row r="52">
          <cell r="B52">
            <v>153</v>
          </cell>
          <cell r="C52" t="str">
            <v>전선관부설</v>
          </cell>
          <cell r="G52" t="str">
            <v>m당</v>
          </cell>
          <cell r="M52">
            <v>0</v>
          </cell>
        </row>
        <row r="53">
          <cell r="B53" t="str">
            <v>합성수지가요관(CD)</v>
          </cell>
          <cell r="C53" t="str">
            <v>16mm</v>
          </cell>
          <cell r="D53">
            <v>1</v>
          </cell>
          <cell r="E53" t="str">
            <v>M</v>
          </cell>
          <cell r="H53">
            <v>242</v>
          </cell>
          <cell r="I53">
            <v>242</v>
          </cell>
          <cell r="K53">
            <v>0</v>
          </cell>
          <cell r="M53">
            <v>0</v>
          </cell>
        </row>
        <row r="54">
          <cell r="B54" t="str">
            <v>전선관 부속품</v>
          </cell>
          <cell r="C54" t="str">
            <v>부속품율 20%</v>
          </cell>
          <cell r="D54">
            <v>0.2</v>
          </cell>
          <cell r="E54" t="str">
            <v>식</v>
          </cell>
          <cell r="H54">
            <v>242</v>
          </cell>
          <cell r="I54">
            <v>48.4</v>
          </cell>
          <cell r="K54">
            <v>0</v>
          </cell>
          <cell r="M54">
            <v>0</v>
          </cell>
        </row>
        <row r="55">
          <cell r="B55" t="str">
            <v>내선전공</v>
          </cell>
          <cell r="D55">
            <v>0.05</v>
          </cell>
          <cell r="E55" t="str">
            <v>인</v>
          </cell>
          <cell r="I55">
            <v>0</v>
          </cell>
          <cell r="J55">
            <v>49296</v>
          </cell>
          <cell r="K55">
            <v>2464.8000000000002</v>
          </cell>
          <cell r="M55">
            <v>0</v>
          </cell>
        </row>
        <row r="56">
          <cell r="B56" t="str">
            <v>소계</v>
          </cell>
          <cell r="G56">
            <v>2754</v>
          </cell>
          <cell r="I56">
            <v>290</v>
          </cell>
          <cell r="K56">
            <v>2464</v>
          </cell>
          <cell r="M56">
            <v>0</v>
          </cell>
        </row>
        <row r="57">
          <cell r="M57">
            <v>0</v>
          </cell>
        </row>
        <row r="58">
          <cell r="G58">
            <v>0</v>
          </cell>
          <cell r="I58">
            <v>0</v>
          </cell>
          <cell r="K58">
            <v>0</v>
          </cell>
          <cell r="M58">
            <v>0</v>
          </cell>
        </row>
        <row r="59">
          <cell r="M59">
            <v>0</v>
          </cell>
        </row>
        <row r="72">
          <cell r="G72">
            <v>0</v>
          </cell>
          <cell r="I72">
            <v>0</v>
          </cell>
          <cell r="K72">
            <v>0</v>
          </cell>
          <cell r="M72">
            <v>0</v>
          </cell>
        </row>
        <row r="73">
          <cell r="G73">
            <v>0</v>
          </cell>
          <cell r="I73">
            <v>0</v>
          </cell>
          <cell r="K73">
            <v>0</v>
          </cell>
          <cell r="M73">
            <v>0</v>
          </cell>
        </row>
      </sheetData>
      <sheetData sheetId="2" refreshError="1">
        <row r="1">
          <cell r="B1" t="str">
            <v>공   종</v>
          </cell>
          <cell r="C1" t="str">
            <v>규  격</v>
          </cell>
          <cell r="D1" t="str">
            <v>수 량</v>
          </cell>
          <cell r="E1" t="str">
            <v>단</v>
          </cell>
          <cell r="F1" t="str">
            <v>총     액</v>
          </cell>
          <cell r="H1" t="str">
            <v>재  료  비</v>
          </cell>
          <cell r="J1" t="str">
            <v>노  무  비</v>
          </cell>
          <cell r="L1" t="str">
            <v>경     비</v>
          </cell>
        </row>
        <row r="2">
          <cell r="E2" t="str">
            <v>위</v>
          </cell>
          <cell r="F2" t="str">
            <v>단 가</v>
          </cell>
          <cell r="G2" t="str">
            <v>금 액</v>
          </cell>
          <cell r="H2" t="str">
            <v>단 가</v>
          </cell>
          <cell r="I2" t="str">
            <v>금 액</v>
          </cell>
          <cell r="J2" t="str">
            <v>단 가</v>
          </cell>
          <cell r="K2" t="str">
            <v>금 액</v>
          </cell>
          <cell r="L2" t="str">
            <v>단 가</v>
          </cell>
          <cell r="M2" t="str">
            <v>금 액</v>
          </cell>
        </row>
        <row r="3">
          <cell r="B3">
            <v>93</v>
          </cell>
          <cell r="C3" t="str">
            <v>터파기 (인력,보통토사,0~1M)</v>
          </cell>
          <cell r="G3" t="str">
            <v>m3당</v>
          </cell>
          <cell r="H3">
            <v>0</v>
          </cell>
          <cell r="I3">
            <v>0</v>
          </cell>
          <cell r="J3">
            <v>0</v>
          </cell>
          <cell r="K3">
            <v>0</v>
          </cell>
          <cell r="M3">
            <v>0</v>
          </cell>
        </row>
        <row r="4">
          <cell r="B4" t="str">
            <v>보통인부</v>
          </cell>
          <cell r="D4">
            <v>0.2</v>
          </cell>
          <cell r="E4" t="str">
            <v>인</v>
          </cell>
          <cell r="G4" t="str">
            <v xml:space="preserve"> </v>
          </cell>
          <cell r="I4">
            <v>0</v>
          </cell>
          <cell r="J4">
            <v>37052</v>
          </cell>
          <cell r="K4">
            <v>7410.4</v>
          </cell>
          <cell r="M4">
            <v>0</v>
          </cell>
        </row>
        <row r="5">
          <cell r="B5" t="str">
            <v>소   계</v>
          </cell>
          <cell r="G5">
            <v>7410</v>
          </cell>
          <cell r="I5">
            <v>0</v>
          </cell>
          <cell r="K5">
            <v>7410</v>
          </cell>
          <cell r="M5">
            <v>0</v>
          </cell>
        </row>
        <row r="6">
          <cell r="G6">
            <v>0</v>
          </cell>
          <cell r="I6">
            <v>0</v>
          </cell>
          <cell r="K6">
            <v>0</v>
          </cell>
          <cell r="M6">
            <v>0</v>
          </cell>
        </row>
        <row r="7">
          <cell r="B7">
            <v>94</v>
          </cell>
          <cell r="C7" t="str">
            <v>터파기 (인력,보통토사,0~1M,협소)</v>
          </cell>
          <cell r="G7" t="str">
            <v>m3당</v>
          </cell>
          <cell r="H7">
            <v>0</v>
          </cell>
          <cell r="I7">
            <v>0</v>
          </cell>
          <cell r="K7">
            <v>0</v>
          </cell>
          <cell r="M7">
            <v>0</v>
          </cell>
        </row>
        <row r="8">
          <cell r="B8" t="str">
            <v>보통인부</v>
          </cell>
          <cell r="D8">
            <v>0.25</v>
          </cell>
          <cell r="E8" t="str">
            <v>인</v>
          </cell>
          <cell r="G8" t="str">
            <v xml:space="preserve"> </v>
          </cell>
          <cell r="I8">
            <v>0</v>
          </cell>
          <cell r="J8">
            <v>37052</v>
          </cell>
          <cell r="K8">
            <v>9263</v>
          </cell>
          <cell r="M8">
            <v>0</v>
          </cell>
        </row>
        <row r="9">
          <cell r="B9" t="str">
            <v>소   계</v>
          </cell>
          <cell r="G9">
            <v>9263</v>
          </cell>
          <cell r="I9">
            <v>0</v>
          </cell>
          <cell r="K9">
            <v>9263</v>
          </cell>
          <cell r="M9">
            <v>0</v>
          </cell>
        </row>
        <row r="10">
          <cell r="G10">
            <v>0</v>
          </cell>
          <cell r="I10">
            <v>0</v>
          </cell>
          <cell r="K10">
            <v>0</v>
          </cell>
          <cell r="M10">
            <v>0</v>
          </cell>
        </row>
        <row r="11">
          <cell r="B11">
            <v>95</v>
          </cell>
          <cell r="C11" t="str">
            <v>절취 (인력,보통토사)</v>
          </cell>
          <cell r="G11" t="str">
            <v>m3당</v>
          </cell>
          <cell r="H11">
            <v>0</v>
          </cell>
          <cell r="I11">
            <v>0</v>
          </cell>
          <cell r="K11">
            <v>0</v>
          </cell>
          <cell r="M11">
            <v>0</v>
          </cell>
        </row>
        <row r="12">
          <cell r="B12" t="str">
            <v>보통인부</v>
          </cell>
          <cell r="D12">
            <v>0.16</v>
          </cell>
          <cell r="E12" t="str">
            <v>인</v>
          </cell>
          <cell r="G12" t="str">
            <v xml:space="preserve"> </v>
          </cell>
          <cell r="I12">
            <v>0</v>
          </cell>
          <cell r="J12">
            <v>37052</v>
          </cell>
          <cell r="K12">
            <v>5928.3</v>
          </cell>
          <cell r="M12">
            <v>0</v>
          </cell>
        </row>
        <row r="13">
          <cell r="B13" t="str">
            <v>소   계</v>
          </cell>
          <cell r="G13">
            <v>5928</v>
          </cell>
          <cell r="I13">
            <v>0</v>
          </cell>
          <cell r="K13">
            <v>5928</v>
          </cell>
          <cell r="M13">
            <v>0</v>
          </cell>
        </row>
        <row r="15">
          <cell r="B15">
            <v>96</v>
          </cell>
          <cell r="C15" t="str">
            <v>잔토처리 (인력,현장내)</v>
          </cell>
          <cell r="G15" t="str">
            <v>m3당</v>
          </cell>
          <cell r="H15">
            <v>0</v>
          </cell>
          <cell r="I15">
            <v>0</v>
          </cell>
          <cell r="K15">
            <v>0</v>
          </cell>
          <cell r="M15">
            <v>0</v>
          </cell>
        </row>
        <row r="16">
          <cell r="B16" t="str">
            <v>보통인부</v>
          </cell>
          <cell r="D16">
            <v>0.2</v>
          </cell>
          <cell r="E16" t="str">
            <v>인</v>
          </cell>
          <cell r="G16" t="str">
            <v xml:space="preserve"> </v>
          </cell>
          <cell r="I16">
            <v>0</v>
          </cell>
          <cell r="J16">
            <v>37052</v>
          </cell>
          <cell r="K16">
            <v>7410.4</v>
          </cell>
          <cell r="M16">
            <v>0</v>
          </cell>
        </row>
        <row r="17">
          <cell r="B17" t="str">
            <v>소   계</v>
          </cell>
          <cell r="G17">
            <v>7410</v>
          </cell>
          <cell r="I17">
            <v>0</v>
          </cell>
          <cell r="K17">
            <v>7410</v>
          </cell>
          <cell r="M17">
            <v>0</v>
          </cell>
        </row>
        <row r="19">
          <cell r="B19">
            <v>97</v>
          </cell>
          <cell r="C19" t="str">
            <v>되메우기 및 다짐 (인력)</v>
          </cell>
          <cell r="G19" t="str">
            <v>m3당</v>
          </cell>
          <cell r="H19">
            <v>0</v>
          </cell>
          <cell r="I19">
            <v>0</v>
          </cell>
          <cell r="K19">
            <v>0</v>
          </cell>
          <cell r="M19">
            <v>0</v>
          </cell>
        </row>
        <row r="20">
          <cell r="B20" t="str">
            <v>보통인부</v>
          </cell>
          <cell r="C20" t="str">
            <v>되메우기</v>
          </cell>
          <cell r="D20">
            <v>0.1</v>
          </cell>
          <cell r="E20" t="str">
            <v>인</v>
          </cell>
          <cell r="G20" t="str">
            <v xml:space="preserve"> </v>
          </cell>
          <cell r="I20">
            <v>0</v>
          </cell>
          <cell r="J20">
            <v>37052</v>
          </cell>
          <cell r="K20">
            <v>3705</v>
          </cell>
          <cell r="M20">
            <v>0</v>
          </cell>
        </row>
        <row r="21">
          <cell r="B21" t="str">
            <v>보통인부</v>
          </cell>
          <cell r="C21" t="str">
            <v>다지기</v>
          </cell>
          <cell r="D21">
            <v>0.11</v>
          </cell>
          <cell r="E21" t="str">
            <v>인</v>
          </cell>
          <cell r="G21" t="str">
            <v xml:space="preserve"> </v>
          </cell>
          <cell r="I21">
            <v>0</v>
          </cell>
          <cell r="J21">
            <v>37052</v>
          </cell>
          <cell r="K21">
            <v>4075.7</v>
          </cell>
          <cell r="M21">
            <v>0</v>
          </cell>
        </row>
        <row r="22">
          <cell r="B22" t="str">
            <v>소   계</v>
          </cell>
          <cell r="G22">
            <v>7780</v>
          </cell>
          <cell r="I22">
            <v>0</v>
          </cell>
          <cell r="K22">
            <v>7780</v>
          </cell>
          <cell r="M22">
            <v>0</v>
          </cell>
        </row>
        <row r="24">
          <cell r="B24">
            <v>98</v>
          </cell>
          <cell r="C24" t="str">
            <v>흙다짐 (인력)</v>
          </cell>
          <cell r="G24" t="str">
            <v>m3당</v>
          </cell>
          <cell r="H24">
            <v>0</v>
          </cell>
          <cell r="I24">
            <v>0</v>
          </cell>
          <cell r="K24">
            <v>0</v>
          </cell>
          <cell r="M24">
            <v>0</v>
          </cell>
        </row>
        <row r="25">
          <cell r="B25" t="str">
            <v>보통인부</v>
          </cell>
          <cell r="C25" t="str">
            <v>다지기</v>
          </cell>
          <cell r="D25">
            <v>0.11</v>
          </cell>
          <cell r="E25" t="str">
            <v>인</v>
          </cell>
          <cell r="G25" t="str">
            <v xml:space="preserve"> </v>
          </cell>
          <cell r="I25">
            <v>0</v>
          </cell>
          <cell r="J25">
            <v>37052</v>
          </cell>
          <cell r="K25">
            <v>4075.7</v>
          </cell>
          <cell r="M25">
            <v>0</v>
          </cell>
        </row>
        <row r="26">
          <cell r="B26" t="str">
            <v>소   계</v>
          </cell>
          <cell r="G26">
            <v>4075</v>
          </cell>
          <cell r="I26">
            <v>0</v>
          </cell>
          <cell r="K26">
            <v>4075</v>
          </cell>
          <cell r="M26">
            <v>0</v>
          </cell>
        </row>
        <row r="28">
          <cell r="B28">
            <v>99</v>
          </cell>
          <cell r="C28" t="str">
            <v>바닥면고르기  (성토면)</v>
          </cell>
          <cell r="G28" t="str">
            <v>m2당</v>
          </cell>
          <cell r="H28">
            <v>0</v>
          </cell>
          <cell r="I28">
            <v>0</v>
          </cell>
          <cell r="K28">
            <v>0</v>
          </cell>
          <cell r="M28">
            <v>0</v>
          </cell>
        </row>
        <row r="29">
          <cell r="B29" t="str">
            <v>보통인부</v>
          </cell>
          <cell r="C29" t="str">
            <v>성토면,사질토</v>
          </cell>
          <cell r="D29">
            <v>1.9E-2</v>
          </cell>
          <cell r="E29" t="str">
            <v>인</v>
          </cell>
          <cell r="G29" t="str">
            <v xml:space="preserve"> </v>
          </cell>
          <cell r="I29">
            <v>0</v>
          </cell>
          <cell r="J29">
            <v>37052</v>
          </cell>
          <cell r="K29">
            <v>703.9</v>
          </cell>
          <cell r="M29">
            <v>0</v>
          </cell>
        </row>
        <row r="30">
          <cell r="B30" t="str">
            <v>소   계</v>
          </cell>
          <cell r="G30">
            <v>703</v>
          </cell>
          <cell r="I30">
            <v>0</v>
          </cell>
          <cell r="K30">
            <v>703</v>
          </cell>
          <cell r="M30">
            <v>0</v>
          </cell>
        </row>
        <row r="31">
          <cell r="G31">
            <v>0</v>
          </cell>
          <cell r="I31">
            <v>0</v>
          </cell>
          <cell r="K31">
            <v>0</v>
          </cell>
          <cell r="M31">
            <v>0</v>
          </cell>
        </row>
        <row r="32">
          <cell r="B32">
            <v>100</v>
          </cell>
          <cell r="C32" t="str">
            <v xml:space="preserve">잡석지정(다짐) </v>
          </cell>
          <cell r="G32" t="str">
            <v>m3당</v>
          </cell>
          <cell r="I32">
            <v>0</v>
          </cell>
          <cell r="K32">
            <v>0</v>
          </cell>
          <cell r="M32">
            <v>0</v>
          </cell>
        </row>
        <row r="33">
          <cell r="B33" t="str">
            <v>자     갈</v>
          </cell>
          <cell r="C33" t="str">
            <v>#467(Φ40mm)</v>
          </cell>
          <cell r="D33">
            <v>0.3</v>
          </cell>
          <cell r="E33" t="str">
            <v>M3</v>
          </cell>
          <cell r="G33" t="str">
            <v xml:space="preserve"> </v>
          </cell>
          <cell r="H33">
            <v>12000</v>
          </cell>
          <cell r="I33">
            <v>3600</v>
          </cell>
          <cell r="K33">
            <v>0</v>
          </cell>
          <cell r="M33">
            <v>0</v>
          </cell>
        </row>
        <row r="34">
          <cell r="B34" t="str">
            <v>잡     석</v>
          </cell>
          <cell r="C34" t="str">
            <v>#467(Φ40mm)</v>
          </cell>
          <cell r="D34">
            <v>1.1000000000000001</v>
          </cell>
          <cell r="E34" t="str">
            <v>M3</v>
          </cell>
          <cell r="G34" t="str">
            <v xml:space="preserve"> </v>
          </cell>
          <cell r="H34">
            <v>9000</v>
          </cell>
          <cell r="I34">
            <v>9900</v>
          </cell>
          <cell r="K34">
            <v>0</v>
          </cell>
          <cell r="M34">
            <v>0</v>
          </cell>
        </row>
        <row r="35">
          <cell r="B35" t="str">
            <v>보통인부</v>
          </cell>
          <cell r="C35" t="str">
            <v>떨공이 다지기</v>
          </cell>
          <cell r="D35">
            <v>1.1000000000000001</v>
          </cell>
          <cell r="E35" t="str">
            <v>인</v>
          </cell>
          <cell r="G35" t="str">
            <v xml:space="preserve"> </v>
          </cell>
          <cell r="I35">
            <v>0</v>
          </cell>
          <cell r="J35">
            <v>37052</v>
          </cell>
          <cell r="K35">
            <v>40757.199999999997</v>
          </cell>
          <cell r="M35">
            <v>0</v>
          </cell>
        </row>
        <row r="36">
          <cell r="B36" t="str">
            <v>기구손료</v>
          </cell>
          <cell r="C36" t="str">
            <v>품의 2%</v>
          </cell>
          <cell r="D36">
            <v>1</v>
          </cell>
          <cell r="E36" t="str">
            <v>식</v>
          </cell>
          <cell r="G36" t="str">
            <v xml:space="preserve"> </v>
          </cell>
          <cell r="I36">
            <v>0</v>
          </cell>
          <cell r="K36">
            <v>0</v>
          </cell>
          <cell r="L36">
            <v>40757</v>
          </cell>
          <cell r="M36">
            <v>815.1</v>
          </cell>
        </row>
        <row r="37">
          <cell r="B37" t="str">
            <v>소   계</v>
          </cell>
          <cell r="G37">
            <v>55072</v>
          </cell>
          <cell r="I37">
            <v>13500</v>
          </cell>
          <cell r="K37">
            <v>40757</v>
          </cell>
          <cell r="M37">
            <v>815</v>
          </cell>
        </row>
        <row r="38">
          <cell r="G38">
            <v>0</v>
          </cell>
          <cell r="I38">
            <v>0</v>
          </cell>
          <cell r="K38">
            <v>0</v>
          </cell>
          <cell r="M38">
            <v>0</v>
          </cell>
        </row>
        <row r="39">
          <cell r="B39">
            <v>101</v>
          </cell>
          <cell r="C39" t="str">
            <v>모래깔기</v>
          </cell>
          <cell r="G39" t="str">
            <v>m3당</v>
          </cell>
          <cell r="I39">
            <v>0</v>
          </cell>
          <cell r="K39">
            <v>0</v>
          </cell>
          <cell r="M39">
            <v>0</v>
          </cell>
        </row>
        <row r="40">
          <cell r="B40" t="str">
            <v>모     래</v>
          </cell>
          <cell r="C40">
            <v>0</v>
          </cell>
          <cell r="D40">
            <v>1.04</v>
          </cell>
          <cell r="E40" t="str">
            <v>M3</v>
          </cell>
          <cell r="G40" t="str">
            <v xml:space="preserve"> </v>
          </cell>
          <cell r="H40">
            <v>12000</v>
          </cell>
          <cell r="I40">
            <v>12480</v>
          </cell>
          <cell r="K40">
            <v>0</v>
          </cell>
          <cell r="M40">
            <v>0</v>
          </cell>
        </row>
        <row r="41">
          <cell r="B41" t="str">
            <v>보통인부</v>
          </cell>
          <cell r="C41" t="str">
            <v xml:space="preserve"> </v>
          </cell>
          <cell r="D41">
            <v>0.25</v>
          </cell>
          <cell r="E41" t="str">
            <v>인</v>
          </cell>
          <cell r="G41" t="str">
            <v xml:space="preserve"> </v>
          </cell>
          <cell r="I41">
            <v>0</v>
          </cell>
          <cell r="J41">
            <v>37052</v>
          </cell>
          <cell r="K41">
            <v>9263</v>
          </cell>
          <cell r="M41">
            <v>0</v>
          </cell>
        </row>
        <row r="42">
          <cell r="B42" t="str">
            <v>소   계</v>
          </cell>
          <cell r="G42">
            <v>21743</v>
          </cell>
          <cell r="I42">
            <v>12480</v>
          </cell>
          <cell r="K42">
            <v>9263</v>
          </cell>
          <cell r="M42">
            <v>0</v>
          </cell>
        </row>
        <row r="44">
          <cell r="G44">
            <v>0</v>
          </cell>
          <cell r="I44">
            <v>0</v>
          </cell>
          <cell r="K44">
            <v>0</v>
          </cell>
          <cell r="M44">
            <v>0</v>
          </cell>
        </row>
        <row r="45">
          <cell r="B45">
            <v>102</v>
          </cell>
          <cell r="C45" t="str">
            <v>몰     탈 (1:1)</v>
          </cell>
          <cell r="G45" t="str">
            <v>m3당</v>
          </cell>
          <cell r="I45">
            <v>0</v>
          </cell>
          <cell r="K45">
            <v>0</v>
          </cell>
          <cell r="M45">
            <v>0</v>
          </cell>
        </row>
        <row r="46">
          <cell r="B46" t="str">
            <v>시 멘 트</v>
          </cell>
          <cell r="C46" t="str">
            <v>40KG/포</v>
          </cell>
          <cell r="D46">
            <v>1093</v>
          </cell>
          <cell r="E46" t="str">
            <v>Kg</v>
          </cell>
          <cell r="G46" t="str">
            <v xml:space="preserve"> </v>
          </cell>
          <cell r="H46">
            <v>62.7</v>
          </cell>
          <cell r="I46">
            <v>68531</v>
          </cell>
          <cell r="J46">
            <v>0</v>
          </cell>
          <cell r="K46">
            <v>0</v>
          </cell>
          <cell r="M46">
            <v>0</v>
          </cell>
        </row>
        <row r="47">
          <cell r="B47" t="str">
            <v>모     래</v>
          </cell>
          <cell r="C47">
            <v>0</v>
          </cell>
          <cell r="D47">
            <v>0.78</v>
          </cell>
          <cell r="E47" t="str">
            <v>M3</v>
          </cell>
          <cell r="G47" t="str">
            <v xml:space="preserve"> </v>
          </cell>
          <cell r="H47">
            <v>12000</v>
          </cell>
          <cell r="I47">
            <v>9360</v>
          </cell>
          <cell r="K47">
            <v>0</v>
          </cell>
          <cell r="M47">
            <v>0</v>
          </cell>
        </row>
        <row r="48">
          <cell r="B48" t="str">
            <v>보통인부</v>
          </cell>
          <cell r="C48" t="str">
            <v xml:space="preserve"> </v>
          </cell>
          <cell r="D48">
            <v>1</v>
          </cell>
          <cell r="E48" t="str">
            <v>인</v>
          </cell>
          <cell r="G48" t="str">
            <v xml:space="preserve"> </v>
          </cell>
          <cell r="I48">
            <v>0</v>
          </cell>
          <cell r="J48">
            <v>37052</v>
          </cell>
          <cell r="K48">
            <v>37052</v>
          </cell>
          <cell r="M48">
            <v>0</v>
          </cell>
        </row>
        <row r="49">
          <cell r="B49" t="str">
            <v>소   계</v>
          </cell>
          <cell r="G49">
            <v>114943</v>
          </cell>
          <cell r="I49">
            <v>77891</v>
          </cell>
          <cell r="K49">
            <v>37052</v>
          </cell>
          <cell r="M49">
            <v>0</v>
          </cell>
        </row>
        <row r="50">
          <cell r="G50">
            <v>0</v>
          </cell>
          <cell r="I50">
            <v>0</v>
          </cell>
          <cell r="K50">
            <v>0</v>
          </cell>
          <cell r="M50">
            <v>0</v>
          </cell>
        </row>
        <row r="51">
          <cell r="B51">
            <v>103</v>
          </cell>
          <cell r="C51" t="str">
            <v>몰     탈 (1:2)</v>
          </cell>
          <cell r="G51" t="str">
            <v>m3당</v>
          </cell>
          <cell r="I51">
            <v>0</v>
          </cell>
          <cell r="K51">
            <v>0</v>
          </cell>
          <cell r="M51">
            <v>0</v>
          </cell>
        </row>
        <row r="52">
          <cell r="B52" t="str">
            <v>시 멘 트</v>
          </cell>
          <cell r="C52" t="str">
            <v>40KG/포</v>
          </cell>
          <cell r="D52">
            <v>680</v>
          </cell>
          <cell r="E52" t="str">
            <v>Kg</v>
          </cell>
          <cell r="G52" t="str">
            <v xml:space="preserve"> </v>
          </cell>
          <cell r="H52">
            <v>62.7</v>
          </cell>
          <cell r="I52">
            <v>42636</v>
          </cell>
          <cell r="K52">
            <v>0</v>
          </cell>
          <cell r="M52">
            <v>0</v>
          </cell>
        </row>
        <row r="53">
          <cell r="B53" t="str">
            <v>모     래</v>
          </cell>
          <cell r="C53">
            <v>0</v>
          </cell>
          <cell r="D53">
            <v>0.93</v>
          </cell>
          <cell r="E53" t="str">
            <v>M3</v>
          </cell>
          <cell r="G53" t="str">
            <v xml:space="preserve"> </v>
          </cell>
          <cell r="H53">
            <v>12000</v>
          </cell>
          <cell r="I53">
            <v>11160</v>
          </cell>
          <cell r="K53">
            <v>0</v>
          </cell>
          <cell r="M53">
            <v>0</v>
          </cell>
        </row>
        <row r="54">
          <cell r="B54" t="str">
            <v>보통인부</v>
          </cell>
          <cell r="C54" t="str">
            <v xml:space="preserve"> </v>
          </cell>
          <cell r="D54">
            <v>1</v>
          </cell>
          <cell r="E54" t="str">
            <v>인</v>
          </cell>
          <cell r="G54" t="str">
            <v xml:space="preserve"> </v>
          </cell>
          <cell r="I54">
            <v>0</v>
          </cell>
          <cell r="J54">
            <v>37052</v>
          </cell>
          <cell r="K54">
            <v>37052</v>
          </cell>
          <cell r="M54">
            <v>0</v>
          </cell>
        </row>
        <row r="55">
          <cell r="B55" t="str">
            <v>소   계</v>
          </cell>
          <cell r="G55">
            <v>90848</v>
          </cell>
          <cell r="I55">
            <v>53796</v>
          </cell>
          <cell r="K55">
            <v>37052</v>
          </cell>
          <cell r="M55">
            <v>0</v>
          </cell>
        </row>
        <row r="56">
          <cell r="G56">
            <v>0</v>
          </cell>
          <cell r="I56">
            <v>0</v>
          </cell>
          <cell r="K56">
            <v>0</v>
          </cell>
          <cell r="M56">
            <v>0</v>
          </cell>
        </row>
        <row r="57">
          <cell r="B57">
            <v>104</v>
          </cell>
          <cell r="C57" t="str">
            <v>몰     탈 (1:3)</v>
          </cell>
          <cell r="G57" t="str">
            <v>m3당</v>
          </cell>
          <cell r="I57">
            <v>0</v>
          </cell>
          <cell r="K57">
            <v>0</v>
          </cell>
          <cell r="M57">
            <v>0</v>
          </cell>
        </row>
        <row r="58">
          <cell r="B58" t="str">
            <v>시 멘 트</v>
          </cell>
          <cell r="C58" t="str">
            <v>40KG/포</v>
          </cell>
          <cell r="D58">
            <v>510</v>
          </cell>
          <cell r="E58" t="str">
            <v>Kg</v>
          </cell>
          <cell r="G58" t="str">
            <v xml:space="preserve"> </v>
          </cell>
          <cell r="H58">
            <v>62.7</v>
          </cell>
          <cell r="I58">
            <v>31977</v>
          </cell>
          <cell r="K58">
            <v>0</v>
          </cell>
          <cell r="M58">
            <v>0</v>
          </cell>
        </row>
        <row r="59">
          <cell r="B59" t="str">
            <v>모     래</v>
          </cell>
          <cell r="C59">
            <v>0</v>
          </cell>
          <cell r="D59">
            <v>1.1000000000000001</v>
          </cell>
          <cell r="E59" t="str">
            <v>M3</v>
          </cell>
          <cell r="G59" t="str">
            <v xml:space="preserve"> </v>
          </cell>
          <cell r="H59">
            <v>12000</v>
          </cell>
          <cell r="I59">
            <v>13200</v>
          </cell>
          <cell r="K59">
            <v>0</v>
          </cell>
          <cell r="M59">
            <v>0</v>
          </cell>
        </row>
        <row r="60">
          <cell r="B60" t="str">
            <v>보통인부</v>
          </cell>
          <cell r="C60" t="str">
            <v xml:space="preserve"> </v>
          </cell>
          <cell r="D60">
            <v>1</v>
          </cell>
          <cell r="E60" t="str">
            <v>인</v>
          </cell>
          <cell r="G60" t="str">
            <v xml:space="preserve"> </v>
          </cell>
          <cell r="I60">
            <v>0</v>
          </cell>
          <cell r="J60">
            <v>37052</v>
          </cell>
          <cell r="K60">
            <v>37052</v>
          </cell>
          <cell r="M60">
            <v>0</v>
          </cell>
        </row>
        <row r="61">
          <cell r="B61" t="str">
            <v>소   계</v>
          </cell>
          <cell r="G61">
            <v>82229</v>
          </cell>
          <cell r="I61">
            <v>45177</v>
          </cell>
          <cell r="K61">
            <v>37052</v>
          </cell>
          <cell r="M61">
            <v>0</v>
          </cell>
        </row>
        <row r="62">
          <cell r="G62">
            <v>0</v>
          </cell>
          <cell r="I62">
            <v>0</v>
          </cell>
          <cell r="K62">
            <v>0</v>
          </cell>
          <cell r="M62">
            <v>0</v>
          </cell>
        </row>
        <row r="63">
          <cell r="B63">
            <v>105</v>
          </cell>
          <cell r="C63" t="str">
            <v>에폭시접합</v>
          </cell>
          <cell r="G63" t="str">
            <v>m2당</v>
          </cell>
          <cell r="I63">
            <v>0</v>
          </cell>
          <cell r="K63">
            <v>0</v>
          </cell>
          <cell r="M63">
            <v>0</v>
          </cell>
        </row>
        <row r="64">
          <cell r="B64" t="str">
            <v>에폭시접착제</v>
          </cell>
          <cell r="C64" t="str">
            <v xml:space="preserve"> </v>
          </cell>
          <cell r="D64">
            <v>1.2</v>
          </cell>
          <cell r="E64" t="str">
            <v>Kg</v>
          </cell>
          <cell r="G64" t="str">
            <v xml:space="preserve"> </v>
          </cell>
          <cell r="H64">
            <v>8500</v>
          </cell>
          <cell r="I64">
            <v>10200</v>
          </cell>
          <cell r="K64">
            <v>0</v>
          </cell>
          <cell r="M64">
            <v>0</v>
          </cell>
        </row>
        <row r="65">
          <cell r="B65" t="str">
            <v>신      너</v>
          </cell>
          <cell r="C65" t="str">
            <v>KSM5319 2종</v>
          </cell>
          <cell r="D65">
            <v>0.2</v>
          </cell>
          <cell r="E65" t="str">
            <v>L</v>
          </cell>
          <cell r="G65" t="str">
            <v xml:space="preserve"> </v>
          </cell>
          <cell r="H65">
            <v>1283</v>
          </cell>
          <cell r="I65">
            <v>256</v>
          </cell>
          <cell r="K65">
            <v>0</v>
          </cell>
          <cell r="M65">
            <v>0</v>
          </cell>
        </row>
        <row r="66">
          <cell r="B66" t="str">
            <v>도장공</v>
          </cell>
          <cell r="C66" t="str">
            <v xml:space="preserve"> </v>
          </cell>
          <cell r="D66">
            <v>0.12</v>
          </cell>
          <cell r="E66" t="str">
            <v>인</v>
          </cell>
          <cell r="G66" t="str">
            <v xml:space="preserve"> </v>
          </cell>
          <cell r="I66">
            <v>0</v>
          </cell>
          <cell r="J66">
            <v>56361</v>
          </cell>
          <cell r="K66">
            <v>6763.3</v>
          </cell>
          <cell r="M66">
            <v>0</v>
          </cell>
        </row>
        <row r="67">
          <cell r="B67" t="str">
            <v>기구손료</v>
          </cell>
          <cell r="C67" t="str">
            <v>노무비의 2%</v>
          </cell>
          <cell r="D67">
            <v>1</v>
          </cell>
          <cell r="E67" t="str">
            <v>식</v>
          </cell>
          <cell r="G67" t="str">
            <v xml:space="preserve"> </v>
          </cell>
          <cell r="I67">
            <v>0</v>
          </cell>
          <cell r="K67">
            <v>0</v>
          </cell>
          <cell r="L67">
            <v>6763</v>
          </cell>
          <cell r="M67">
            <v>135.19999999999999</v>
          </cell>
        </row>
        <row r="68">
          <cell r="B68" t="str">
            <v>소   계</v>
          </cell>
          <cell r="G68">
            <v>17354</v>
          </cell>
          <cell r="I68">
            <v>10456</v>
          </cell>
          <cell r="K68">
            <v>6763</v>
          </cell>
          <cell r="M68">
            <v>135</v>
          </cell>
        </row>
        <row r="69">
          <cell r="G69">
            <v>0</v>
          </cell>
          <cell r="I69">
            <v>0</v>
          </cell>
          <cell r="K69">
            <v>0</v>
          </cell>
          <cell r="M69">
            <v>0</v>
          </cell>
        </row>
        <row r="70">
          <cell r="B70">
            <v>106</v>
          </cell>
          <cell r="C70" t="str">
            <v>에폭시모르터바르기</v>
          </cell>
          <cell r="G70" t="str">
            <v>m2당</v>
          </cell>
          <cell r="I70">
            <v>0</v>
          </cell>
          <cell r="K70">
            <v>0</v>
          </cell>
          <cell r="M70">
            <v>0</v>
          </cell>
        </row>
        <row r="71">
          <cell r="B71" t="str">
            <v>에폭시접착제</v>
          </cell>
          <cell r="C71" t="str">
            <v xml:space="preserve"> </v>
          </cell>
          <cell r="D71">
            <v>1.2</v>
          </cell>
          <cell r="E71" t="str">
            <v>Kg</v>
          </cell>
          <cell r="G71" t="str">
            <v xml:space="preserve"> </v>
          </cell>
          <cell r="H71">
            <v>8500</v>
          </cell>
          <cell r="I71">
            <v>10200</v>
          </cell>
          <cell r="K71">
            <v>0</v>
          </cell>
          <cell r="M71">
            <v>0</v>
          </cell>
        </row>
        <row r="72">
          <cell r="B72" t="str">
            <v>신      너</v>
          </cell>
          <cell r="C72" t="str">
            <v>KSM5319 2종</v>
          </cell>
          <cell r="D72">
            <v>0.2</v>
          </cell>
          <cell r="E72" t="str">
            <v>L</v>
          </cell>
          <cell r="G72" t="str">
            <v xml:space="preserve"> </v>
          </cell>
          <cell r="H72">
            <v>1283</v>
          </cell>
          <cell r="I72">
            <v>256</v>
          </cell>
          <cell r="K72">
            <v>0</v>
          </cell>
          <cell r="M72">
            <v>0</v>
          </cell>
        </row>
        <row r="73">
          <cell r="B73" t="str">
            <v>도장공</v>
          </cell>
          <cell r="C73" t="str">
            <v xml:space="preserve"> </v>
          </cell>
          <cell r="D73">
            <v>0.12</v>
          </cell>
          <cell r="E73" t="str">
            <v>인</v>
          </cell>
          <cell r="G73" t="str">
            <v xml:space="preserve"> </v>
          </cell>
          <cell r="I73">
            <v>0</v>
          </cell>
          <cell r="J73">
            <v>56361</v>
          </cell>
          <cell r="K73">
            <v>6763.3</v>
          </cell>
          <cell r="M73">
            <v>0</v>
          </cell>
        </row>
        <row r="74">
          <cell r="B74" t="str">
            <v>소   계</v>
          </cell>
          <cell r="G74">
            <v>17219</v>
          </cell>
          <cell r="I74">
            <v>10456</v>
          </cell>
          <cell r="K74">
            <v>6763</v>
          </cell>
          <cell r="M74">
            <v>0</v>
          </cell>
        </row>
        <row r="75">
          <cell r="G75">
            <v>0</v>
          </cell>
          <cell r="I75">
            <v>0</v>
          </cell>
          <cell r="K75">
            <v>0</v>
          </cell>
          <cell r="M75">
            <v>0</v>
          </cell>
        </row>
        <row r="76">
          <cell r="B76">
            <v>107</v>
          </cell>
          <cell r="C76" t="str">
            <v>레미콘타설 (25-180-8 철근구조물)</v>
          </cell>
          <cell r="G76" t="str">
            <v>m3당</v>
          </cell>
          <cell r="I76">
            <v>0</v>
          </cell>
          <cell r="K76">
            <v>0</v>
          </cell>
          <cell r="M76">
            <v>0</v>
          </cell>
        </row>
        <row r="77">
          <cell r="B77" t="str">
            <v>레 미 콘</v>
          </cell>
          <cell r="C77" t="str">
            <v>25-180-8</v>
          </cell>
          <cell r="D77">
            <v>1.01</v>
          </cell>
          <cell r="E77" t="str">
            <v>M3</v>
          </cell>
          <cell r="G77" t="str">
            <v xml:space="preserve"> </v>
          </cell>
          <cell r="H77">
            <v>41710</v>
          </cell>
          <cell r="I77">
            <v>42127</v>
          </cell>
          <cell r="K77">
            <v>0</v>
          </cell>
          <cell r="M77">
            <v>0</v>
          </cell>
        </row>
        <row r="78">
          <cell r="B78" t="str">
            <v>콘크리트공</v>
          </cell>
          <cell r="C78" t="str">
            <v xml:space="preserve"> </v>
          </cell>
          <cell r="D78">
            <v>0.17</v>
          </cell>
          <cell r="E78" t="str">
            <v>인</v>
          </cell>
          <cell r="G78" t="str">
            <v xml:space="preserve"> </v>
          </cell>
          <cell r="I78">
            <v>0</v>
          </cell>
          <cell r="J78">
            <v>64308</v>
          </cell>
          <cell r="K78">
            <v>10932.3</v>
          </cell>
          <cell r="M78">
            <v>0</v>
          </cell>
        </row>
        <row r="79">
          <cell r="B79" t="str">
            <v>보통인부</v>
          </cell>
          <cell r="C79" t="str">
            <v xml:space="preserve"> </v>
          </cell>
          <cell r="D79">
            <v>0.28999999999999998</v>
          </cell>
          <cell r="E79" t="str">
            <v>인</v>
          </cell>
          <cell r="G79" t="str">
            <v xml:space="preserve"> </v>
          </cell>
          <cell r="I79">
            <v>0</v>
          </cell>
          <cell r="J79">
            <v>37052</v>
          </cell>
          <cell r="K79">
            <v>10745</v>
          </cell>
          <cell r="M79">
            <v>0</v>
          </cell>
        </row>
        <row r="80">
          <cell r="B80" t="str">
            <v>소   계</v>
          </cell>
          <cell r="G80">
            <v>63804</v>
          </cell>
          <cell r="I80">
            <v>42127</v>
          </cell>
          <cell r="K80">
            <v>21677</v>
          </cell>
          <cell r="M80">
            <v>0</v>
          </cell>
        </row>
        <row r="82">
          <cell r="B82">
            <v>108</v>
          </cell>
          <cell r="C82" t="str">
            <v>레미콘타설 (40-160-8 철근구조물)</v>
          </cell>
          <cell r="G82" t="str">
            <v>m3당</v>
          </cell>
          <cell r="I82">
            <v>0</v>
          </cell>
          <cell r="K82">
            <v>0</v>
          </cell>
          <cell r="M82">
            <v>0</v>
          </cell>
        </row>
        <row r="83">
          <cell r="B83" t="str">
            <v>레 미 콘</v>
          </cell>
          <cell r="C83" t="str">
            <v>40-160-8</v>
          </cell>
          <cell r="D83">
            <v>1.01</v>
          </cell>
          <cell r="E83" t="str">
            <v>M3</v>
          </cell>
          <cell r="G83" t="str">
            <v xml:space="preserve"> </v>
          </cell>
          <cell r="H83">
            <v>38800</v>
          </cell>
          <cell r="I83">
            <v>39188</v>
          </cell>
          <cell r="K83">
            <v>0</v>
          </cell>
          <cell r="M83">
            <v>0</v>
          </cell>
        </row>
        <row r="84">
          <cell r="B84" t="str">
            <v>콘크리트공</v>
          </cell>
          <cell r="C84" t="str">
            <v xml:space="preserve"> </v>
          </cell>
          <cell r="D84">
            <v>0.17</v>
          </cell>
          <cell r="E84" t="str">
            <v>인</v>
          </cell>
          <cell r="G84" t="str">
            <v xml:space="preserve"> </v>
          </cell>
          <cell r="I84">
            <v>0</v>
          </cell>
          <cell r="J84">
            <v>64308</v>
          </cell>
          <cell r="K84">
            <v>10932.3</v>
          </cell>
          <cell r="M84">
            <v>0</v>
          </cell>
        </row>
        <row r="85">
          <cell r="B85" t="str">
            <v>보통인부</v>
          </cell>
          <cell r="C85" t="str">
            <v xml:space="preserve"> </v>
          </cell>
          <cell r="D85">
            <v>0.28999999999999998</v>
          </cell>
          <cell r="E85" t="str">
            <v>인</v>
          </cell>
          <cell r="G85" t="str">
            <v xml:space="preserve"> </v>
          </cell>
          <cell r="I85">
            <v>0</v>
          </cell>
          <cell r="J85">
            <v>37052</v>
          </cell>
          <cell r="K85">
            <v>10745</v>
          </cell>
          <cell r="M85">
            <v>0</v>
          </cell>
        </row>
        <row r="86">
          <cell r="B86" t="str">
            <v>소   계</v>
          </cell>
          <cell r="G86">
            <v>60865</v>
          </cell>
          <cell r="I86">
            <v>39188</v>
          </cell>
          <cell r="K86">
            <v>21677</v>
          </cell>
          <cell r="M86">
            <v>0</v>
          </cell>
        </row>
        <row r="87">
          <cell r="B87">
            <v>109</v>
          </cell>
          <cell r="C87" t="str">
            <v>레미콘타설 (40-160-8 무근구조물)</v>
          </cell>
          <cell r="G87" t="str">
            <v>m3당</v>
          </cell>
          <cell r="I87">
            <v>0</v>
          </cell>
          <cell r="K87">
            <v>0</v>
          </cell>
          <cell r="M87">
            <v>0</v>
          </cell>
        </row>
        <row r="88">
          <cell r="B88" t="str">
            <v>레 미 콘</v>
          </cell>
          <cell r="C88" t="str">
            <v>40-160-8</v>
          </cell>
          <cell r="D88">
            <v>1.01</v>
          </cell>
          <cell r="E88" t="str">
            <v>M3</v>
          </cell>
          <cell r="G88" t="str">
            <v xml:space="preserve"> </v>
          </cell>
          <cell r="H88">
            <v>38800</v>
          </cell>
          <cell r="I88">
            <v>39188</v>
          </cell>
          <cell r="K88">
            <v>0</v>
          </cell>
          <cell r="M88">
            <v>0</v>
          </cell>
        </row>
        <row r="89">
          <cell r="B89" t="str">
            <v>콘크리트공</v>
          </cell>
          <cell r="C89" t="str">
            <v xml:space="preserve"> </v>
          </cell>
          <cell r="D89">
            <v>0.15</v>
          </cell>
          <cell r="E89" t="str">
            <v>인</v>
          </cell>
          <cell r="G89" t="str">
            <v xml:space="preserve"> </v>
          </cell>
          <cell r="I89">
            <v>0</v>
          </cell>
          <cell r="J89">
            <v>64308</v>
          </cell>
          <cell r="K89">
            <v>9646.2000000000007</v>
          </cell>
          <cell r="M89">
            <v>0</v>
          </cell>
        </row>
        <row r="90">
          <cell r="B90" t="str">
            <v>보통인부</v>
          </cell>
          <cell r="C90" t="str">
            <v xml:space="preserve"> </v>
          </cell>
          <cell r="D90">
            <v>0.27</v>
          </cell>
          <cell r="E90" t="str">
            <v>인</v>
          </cell>
          <cell r="G90" t="str">
            <v xml:space="preserve"> </v>
          </cell>
          <cell r="I90">
            <v>0</v>
          </cell>
          <cell r="J90">
            <v>37052</v>
          </cell>
          <cell r="K90">
            <v>10004</v>
          </cell>
          <cell r="M90">
            <v>0</v>
          </cell>
        </row>
        <row r="91">
          <cell r="B91" t="str">
            <v>소   계</v>
          </cell>
          <cell r="G91">
            <v>58838</v>
          </cell>
          <cell r="I91">
            <v>39188</v>
          </cell>
          <cell r="K91">
            <v>19650</v>
          </cell>
          <cell r="M91">
            <v>0</v>
          </cell>
        </row>
        <row r="92">
          <cell r="G92">
            <v>0</v>
          </cell>
          <cell r="I92">
            <v>0</v>
          </cell>
          <cell r="K92">
            <v>0</v>
          </cell>
          <cell r="M92">
            <v>0</v>
          </cell>
        </row>
        <row r="93">
          <cell r="B93">
            <v>110</v>
          </cell>
          <cell r="C93" t="str">
            <v>콘크리트 (인력비빔,5종,소형)</v>
          </cell>
          <cell r="G93" t="str">
            <v>m3당</v>
          </cell>
          <cell r="I93">
            <v>0</v>
          </cell>
          <cell r="K93">
            <v>0</v>
          </cell>
          <cell r="M93">
            <v>0</v>
          </cell>
        </row>
        <row r="94">
          <cell r="B94" t="str">
            <v>시 멘 트</v>
          </cell>
          <cell r="C94" t="str">
            <v>40KG/포</v>
          </cell>
          <cell r="D94">
            <v>211</v>
          </cell>
          <cell r="E94" t="str">
            <v>KG</v>
          </cell>
          <cell r="G94" t="str">
            <v xml:space="preserve"> </v>
          </cell>
          <cell r="H94">
            <v>62.7</v>
          </cell>
          <cell r="I94">
            <v>13229</v>
          </cell>
          <cell r="K94">
            <v>0</v>
          </cell>
          <cell r="M94">
            <v>0</v>
          </cell>
        </row>
        <row r="95">
          <cell r="B95" t="str">
            <v>모     래</v>
          </cell>
          <cell r="C95">
            <v>0</v>
          </cell>
          <cell r="D95">
            <v>0.5</v>
          </cell>
          <cell r="E95" t="str">
            <v>M3</v>
          </cell>
          <cell r="G95" t="str">
            <v xml:space="preserve"> </v>
          </cell>
          <cell r="H95">
            <v>12000</v>
          </cell>
          <cell r="I95">
            <v>6000</v>
          </cell>
          <cell r="K95">
            <v>0</v>
          </cell>
          <cell r="M95">
            <v>0</v>
          </cell>
        </row>
        <row r="96">
          <cell r="B96" t="str">
            <v>자     갈</v>
          </cell>
          <cell r="C96" t="str">
            <v>#467(Φ40mm)</v>
          </cell>
          <cell r="D96">
            <v>0.73</v>
          </cell>
          <cell r="E96" t="str">
            <v>M3</v>
          </cell>
          <cell r="G96" t="str">
            <v xml:space="preserve"> </v>
          </cell>
          <cell r="H96">
            <v>12000</v>
          </cell>
          <cell r="I96">
            <v>8760</v>
          </cell>
          <cell r="K96">
            <v>0</v>
          </cell>
          <cell r="M96">
            <v>0</v>
          </cell>
        </row>
        <row r="97">
          <cell r="B97" t="str">
            <v>콘크리트공</v>
          </cell>
          <cell r="C97" t="str">
            <v xml:space="preserve"> </v>
          </cell>
          <cell r="D97">
            <v>1.29</v>
          </cell>
          <cell r="E97" t="str">
            <v>인</v>
          </cell>
          <cell r="G97" t="str">
            <v xml:space="preserve"> </v>
          </cell>
          <cell r="H97">
            <v>0</v>
          </cell>
          <cell r="I97">
            <v>0</v>
          </cell>
          <cell r="J97">
            <v>64308</v>
          </cell>
          <cell r="K97">
            <v>82957.3</v>
          </cell>
          <cell r="M97">
            <v>0</v>
          </cell>
        </row>
        <row r="98">
          <cell r="B98" t="str">
            <v>보통인부</v>
          </cell>
          <cell r="C98" t="str">
            <v xml:space="preserve"> </v>
          </cell>
          <cell r="D98">
            <v>1.36</v>
          </cell>
          <cell r="E98" t="str">
            <v>인</v>
          </cell>
          <cell r="G98" t="str">
            <v xml:space="preserve"> </v>
          </cell>
          <cell r="I98">
            <v>0</v>
          </cell>
          <cell r="J98">
            <v>37052</v>
          </cell>
          <cell r="K98">
            <v>50390.7</v>
          </cell>
          <cell r="M98">
            <v>0</v>
          </cell>
        </row>
        <row r="99">
          <cell r="B99" t="str">
            <v>소   계</v>
          </cell>
          <cell r="G99">
            <v>161337</v>
          </cell>
          <cell r="I99">
            <v>27989</v>
          </cell>
          <cell r="K99">
            <v>133348</v>
          </cell>
          <cell r="M99">
            <v>0</v>
          </cell>
        </row>
        <row r="101">
          <cell r="B101">
            <v>111</v>
          </cell>
          <cell r="C101" t="str">
            <v>콘크리트 (인력비빔,4종,소형)</v>
          </cell>
          <cell r="G101" t="str">
            <v>m3당</v>
          </cell>
          <cell r="I101">
            <v>0</v>
          </cell>
          <cell r="K101">
            <v>0</v>
          </cell>
          <cell r="M101">
            <v>0</v>
          </cell>
        </row>
        <row r="102">
          <cell r="B102" t="str">
            <v>시 멘 트</v>
          </cell>
          <cell r="C102" t="str">
            <v>40KG/포</v>
          </cell>
          <cell r="D102">
            <v>261</v>
          </cell>
          <cell r="E102" t="str">
            <v>KG</v>
          </cell>
          <cell r="G102" t="str">
            <v xml:space="preserve"> </v>
          </cell>
          <cell r="H102">
            <v>62.7</v>
          </cell>
          <cell r="I102">
            <v>16364</v>
          </cell>
          <cell r="K102">
            <v>0</v>
          </cell>
          <cell r="M102">
            <v>0</v>
          </cell>
        </row>
        <row r="103">
          <cell r="B103" t="str">
            <v>모     래</v>
          </cell>
          <cell r="C103">
            <v>0</v>
          </cell>
          <cell r="D103">
            <v>0.48</v>
          </cell>
          <cell r="E103" t="str">
            <v>M3</v>
          </cell>
          <cell r="G103" t="str">
            <v xml:space="preserve"> </v>
          </cell>
          <cell r="H103">
            <v>12000</v>
          </cell>
          <cell r="I103">
            <v>5760</v>
          </cell>
          <cell r="K103">
            <v>0</v>
          </cell>
          <cell r="M103">
            <v>0</v>
          </cell>
        </row>
        <row r="104">
          <cell r="B104" t="str">
            <v>자     갈</v>
          </cell>
          <cell r="C104" t="str">
            <v>#467(Φ40mm)</v>
          </cell>
          <cell r="D104">
            <v>0.74</v>
          </cell>
          <cell r="E104" t="str">
            <v>M3</v>
          </cell>
          <cell r="G104" t="str">
            <v xml:space="preserve"> </v>
          </cell>
          <cell r="H104">
            <v>12000</v>
          </cell>
          <cell r="I104">
            <v>8880</v>
          </cell>
          <cell r="K104">
            <v>0</v>
          </cell>
          <cell r="M104">
            <v>0</v>
          </cell>
        </row>
        <row r="105">
          <cell r="B105" t="str">
            <v>콘크리트공</v>
          </cell>
          <cell r="C105" t="str">
            <v xml:space="preserve"> </v>
          </cell>
          <cell r="D105">
            <v>1.29</v>
          </cell>
          <cell r="E105" t="str">
            <v>인</v>
          </cell>
          <cell r="G105" t="str">
            <v xml:space="preserve"> </v>
          </cell>
          <cell r="H105">
            <v>0</v>
          </cell>
          <cell r="I105">
            <v>0</v>
          </cell>
          <cell r="J105">
            <v>64308</v>
          </cell>
          <cell r="K105">
            <v>82957.3</v>
          </cell>
          <cell r="M105">
            <v>0</v>
          </cell>
        </row>
        <row r="106">
          <cell r="B106" t="str">
            <v>보통인부</v>
          </cell>
          <cell r="C106" t="str">
            <v xml:space="preserve"> </v>
          </cell>
          <cell r="D106">
            <v>1.36</v>
          </cell>
          <cell r="E106" t="str">
            <v>인</v>
          </cell>
          <cell r="G106" t="str">
            <v xml:space="preserve"> </v>
          </cell>
          <cell r="I106">
            <v>0</v>
          </cell>
          <cell r="J106">
            <v>37052</v>
          </cell>
          <cell r="K106">
            <v>50390.7</v>
          </cell>
          <cell r="M106">
            <v>0</v>
          </cell>
        </row>
        <row r="107">
          <cell r="B107" t="str">
            <v>소   계</v>
          </cell>
          <cell r="G107">
            <v>164352</v>
          </cell>
          <cell r="I107">
            <v>31004</v>
          </cell>
          <cell r="K107">
            <v>133348</v>
          </cell>
          <cell r="M107">
            <v>0</v>
          </cell>
        </row>
        <row r="108">
          <cell r="B108">
            <v>112</v>
          </cell>
          <cell r="C108" t="str">
            <v>거푸집 ( 합판1회 일반구조물)</v>
          </cell>
          <cell r="G108" t="str">
            <v>m2당</v>
          </cell>
          <cell r="I108">
            <v>0</v>
          </cell>
          <cell r="K108">
            <v>0</v>
          </cell>
          <cell r="M108">
            <v>0</v>
          </cell>
        </row>
        <row r="109">
          <cell r="B109" t="str">
            <v>합      판</v>
          </cell>
          <cell r="C109" t="str">
            <v>내수 12MM</v>
          </cell>
          <cell r="D109">
            <v>1.03</v>
          </cell>
          <cell r="E109" t="str">
            <v>M2</v>
          </cell>
          <cell r="G109" t="str">
            <v xml:space="preserve"> </v>
          </cell>
          <cell r="H109">
            <v>5542</v>
          </cell>
          <cell r="I109">
            <v>5708</v>
          </cell>
          <cell r="K109">
            <v>0</v>
          </cell>
          <cell r="M109">
            <v>0</v>
          </cell>
        </row>
        <row r="110">
          <cell r="B110" t="str">
            <v>육송각재</v>
          </cell>
          <cell r="C110" t="str">
            <v>거푸집용</v>
          </cell>
          <cell r="D110">
            <v>3.7999999999999999E-2</v>
          </cell>
          <cell r="E110" t="str">
            <v>M3</v>
          </cell>
          <cell r="G110" t="str">
            <v xml:space="preserve"> </v>
          </cell>
          <cell r="H110">
            <v>204137</v>
          </cell>
          <cell r="I110">
            <v>7757.2</v>
          </cell>
          <cell r="K110">
            <v>0</v>
          </cell>
          <cell r="M110">
            <v>0</v>
          </cell>
        </row>
        <row r="111">
          <cell r="B111" t="str">
            <v>철      선</v>
          </cell>
          <cell r="C111" t="str">
            <v># 8(Φ4.0mm)</v>
          </cell>
          <cell r="D111">
            <v>0.28999999999999998</v>
          </cell>
          <cell r="E111" t="str">
            <v>Kg</v>
          </cell>
          <cell r="G111" t="str">
            <v xml:space="preserve"> </v>
          </cell>
          <cell r="H111">
            <v>503</v>
          </cell>
          <cell r="I111">
            <v>145</v>
          </cell>
          <cell r="K111">
            <v>0</v>
          </cell>
          <cell r="M111">
            <v>0</v>
          </cell>
        </row>
        <row r="112">
          <cell r="B112" t="str">
            <v>철      못</v>
          </cell>
          <cell r="C112" t="str">
            <v>N 75</v>
          </cell>
          <cell r="D112">
            <v>0.2</v>
          </cell>
          <cell r="E112" t="str">
            <v>Kg</v>
          </cell>
          <cell r="G112" t="str">
            <v xml:space="preserve"> </v>
          </cell>
          <cell r="H112">
            <v>552</v>
          </cell>
          <cell r="I112">
            <v>110.4</v>
          </cell>
          <cell r="K112">
            <v>0</v>
          </cell>
          <cell r="M112">
            <v>0</v>
          </cell>
        </row>
        <row r="113">
          <cell r="B113" t="str">
            <v>중      유</v>
          </cell>
          <cell r="C113" t="str">
            <v xml:space="preserve"> </v>
          </cell>
          <cell r="D113">
            <v>0.19</v>
          </cell>
          <cell r="E113" t="str">
            <v>L</v>
          </cell>
          <cell r="G113" t="str">
            <v xml:space="preserve"> </v>
          </cell>
          <cell r="H113">
            <v>278.5</v>
          </cell>
          <cell r="I113">
            <v>52.9</v>
          </cell>
          <cell r="K113">
            <v>0</v>
          </cell>
          <cell r="M113">
            <v>0</v>
          </cell>
        </row>
        <row r="114">
          <cell r="B114" t="str">
            <v>형틀목공</v>
          </cell>
          <cell r="C114" t="str">
            <v xml:space="preserve"> </v>
          </cell>
          <cell r="D114">
            <v>0.28000000000000003</v>
          </cell>
          <cell r="E114" t="str">
            <v>인</v>
          </cell>
          <cell r="G114" t="str">
            <v xml:space="preserve"> </v>
          </cell>
          <cell r="H114">
            <v>0</v>
          </cell>
          <cell r="I114">
            <v>0</v>
          </cell>
          <cell r="J114">
            <v>63219</v>
          </cell>
          <cell r="K114">
            <v>17701.3</v>
          </cell>
          <cell r="M114">
            <v>0</v>
          </cell>
        </row>
        <row r="115">
          <cell r="B115" t="str">
            <v>보통인부</v>
          </cell>
          <cell r="C115" t="str">
            <v xml:space="preserve"> </v>
          </cell>
          <cell r="D115">
            <v>0.23</v>
          </cell>
          <cell r="E115" t="str">
            <v>인</v>
          </cell>
          <cell r="G115" t="str">
            <v xml:space="preserve"> </v>
          </cell>
          <cell r="I115">
            <v>0</v>
          </cell>
          <cell r="J115">
            <v>37052</v>
          </cell>
          <cell r="K115">
            <v>8521.9</v>
          </cell>
          <cell r="M115">
            <v>0</v>
          </cell>
        </row>
        <row r="116">
          <cell r="B116" t="str">
            <v>사 용 고 재</v>
          </cell>
          <cell r="C116" t="str">
            <v>(합판+각재)30%</v>
          </cell>
          <cell r="D116">
            <v>1</v>
          </cell>
          <cell r="E116" t="str">
            <v>식</v>
          </cell>
          <cell r="G116" t="str">
            <v xml:space="preserve"> </v>
          </cell>
          <cell r="H116">
            <v>13465</v>
          </cell>
          <cell r="I116">
            <v>-4039</v>
          </cell>
          <cell r="J116">
            <v>0</v>
          </cell>
          <cell r="K116">
            <v>0</v>
          </cell>
          <cell r="M116">
            <v>0</v>
          </cell>
        </row>
        <row r="117">
          <cell r="B117" t="str">
            <v>소   계</v>
          </cell>
          <cell r="G117">
            <v>35957</v>
          </cell>
          <cell r="I117">
            <v>9734</v>
          </cell>
          <cell r="K117">
            <v>26223</v>
          </cell>
          <cell r="M117">
            <v>0</v>
          </cell>
        </row>
        <row r="119">
          <cell r="B119">
            <v>113</v>
          </cell>
          <cell r="C119" t="str">
            <v>거푸집 ( 합판4회 일반구조물)</v>
          </cell>
          <cell r="G119" t="str">
            <v>m2당</v>
          </cell>
          <cell r="I119">
            <v>0</v>
          </cell>
          <cell r="K119">
            <v>0</v>
          </cell>
          <cell r="M119">
            <v>0</v>
          </cell>
        </row>
        <row r="120">
          <cell r="B120" t="str">
            <v>재   료   비</v>
          </cell>
          <cell r="C120" t="str">
            <v>1회의 40.1%</v>
          </cell>
          <cell r="D120">
            <v>1</v>
          </cell>
          <cell r="E120" t="str">
            <v>식</v>
          </cell>
          <cell r="G120" t="str">
            <v xml:space="preserve"> </v>
          </cell>
          <cell r="H120">
            <v>9734</v>
          </cell>
          <cell r="I120">
            <v>3903.3</v>
          </cell>
          <cell r="J120">
            <v>0</v>
          </cell>
          <cell r="K120">
            <v>0</v>
          </cell>
          <cell r="M120">
            <v>0</v>
          </cell>
        </row>
        <row r="121">
          <cell r="B121" t="str">
            <v>노   무   비</v>
          </cell>
          <cell r="C121" t="str">
            <v>1회의 40%</v>
          </cell>
          <cell r="D121">
            <v>1</v>
          </cell>
          <cell r="E121" t="str">
            <v>식</v>
          </cell>
          <cell r="G121" t="str">
            <v xml:space="preserve"> </v>
          </cell>
          <cell r="H121">
            <v>0</v>
          </cell>
          <cell r="I121">
            <v>0</v>
          </cell>
          <cell r="J121">
            <v>26223</v>
          </cell>
          <cell r="K121">
            <v>10489.2</v>
          </cell>
          <cell r="M121">
            <v>0</v>
          </cell>
        </row>
        <row r="122">
          <cell r="B122" t="str">
            <v>소   계</v>
          </cell>
          <cell r="G122">
            <v>14392</v>
          </cell>
          <cell r="I122">
            <v>3903</v>
          </cell>
          <cell r="K122">
            <v>10489</v>
          </cell>
          <cell r="M122">
            <v>0</v>
          </cell>
        </row>
        <row r="123">
          <cell r="G123">
            <v>0</v>
          </cell>
          <cell r="I123">
            <v>0</v>
          </cell>
          <cell r="K123">
            <v>0</v>
          </cell>
          <cell r="M123">
            <v>0</v>
          </cell>
        </row>
        <row r="124">
          <cell r="B124">
            <v>114</v>
          </cell>
          <cell r="C124" t="str">
            <v>거푸집 ( 합판6회 일반구조물)</v>
          </cell>
          <cell r="G124" t="str">
            <v>m2당</v>
          </cell>
          <cell r="I124">
            <v>0</v>
          </cell>
          <cell r="K124">
            <v>0</v>
          </cell>
          <cell r="M124">
            <v>0</v>
          </cell>
        </row>
        <row r="125">
          <cell r="B125" t="str">
            <v>재   료   비</v>
          </cell>
          <cell r="C125" t="str">
            <v>1회의 34.7%</v>
          </cell>
          <cell r="D125">
            <v>1</v>
          </cell>
          <cell r="E125" t="str">
            <v>식</v>
          </cell>
          <cell r="G125" t="str">
            <v xml:space="preserve"> </v>
          </cell>
          <cell r="H125">
            <v>9734</v>
          </cell>
          <cell r="I125">
            <v>3377.6</v>
          </cell>
          <cell r="J125">
            <v>0</v>
          </cell>
          <cell r="K125">
            <v>0</v>
          </cell>
          <cell r="M125">
            <v>0</v>
          </cell>
        </row>
        <row r="126">
          <cell r="B126" t="str">
            <v>노   무   비</v>
          </cell>
          <cell r="C126" t="str">
            <v>1회의 32%</v>
          </cell>
          <cell r="D126">
            <v>1</v>
          </cell>
          <cell r="E126" t="str">
            <v>식</v>
          </cell>
          <cell r="G126" t="str">
            <v xml:space="preserve"> </v>
          </cell>
          <cell r="H126">
            <v>0</v>
          </cell>
          <cell r="I126">
            <v>0</v>
          </cell>
          <cell r="J126">
            <v>26223</v>
          </cell>
          <cell r="K126">
            <v>8391.2999999999993</v>
          </cell>
          <cell r="M126">
            <v>0</v>
          </cell>
        </row>
        <row r="127">
          <cell r="B127" t="str">
            <v>소   계</v>
          </cell>
          <cell r="G127">
            <v>11768</v>
          </cell>
          <cell r="I127">
            <v>3377</v>
          </cell>
          <cell r="K127">
            <v>8391</v>
          </cell>
          <cell r="M127">
            <v>0</v>
          </cell>
        </row>
        <row r="129">
          <cell r="B129">
            <v>115</v>
          </cell>
          <cell r="C129" t="str">
            <v>거푸집 ( 합판1회 소형구조물)</v>
          </cell>
          <cell r="G129" t="str">
            <v>m2당</v>
          </cell>
          <cell r="I129">
            <v>0</v>
          </cell>
          <cell r="K129">
            <v>0</v>
          </cell>
          <cell r="M129">
            <v>0</v>
          </cell>
        </row>
        <row r="130">
          <cell r="B130" t="str">
            <v>재   료   비</v>
          </cell>
          <cell r="C130" t="str">
            <v>1회일반의 100%</v>
          </cell>
          <cell r="D130">
            <v>1</v>
          </cell>
          <cell r="E130" t="str">
            <v>식</v>
          </cell>
          <cell r="G130" t="str">
            <v xml:space="preserve"> </v>
          </cell>
          <cell r="H130">
            <v>9734</v>
          </cell>
          <cell r="I130">
            <v>9734</v>
          </cell>
          <cell r="J130">
            <v>0</v>
          </cell>
          <cell r="K130">
            <v>0</v>
          </cell>
          <cell r="M130">
            <v>0</v>
          </cell>
        </row>
        <row r="131">
          <cell r="B131" t="str">
            <v>노   무   비</v>
          </cell>
          <cell r="C131" t="str">
            <v>1회일반의 130%</v>
          </cell>
          <cell r="D131">
            <v>1</v>
          </cell>
          <cell r="E131" t="str">
            <v>식</v>
          </cell>
          <cell r="G131" t="str">
            <v xml:space="preserve"> </v>
          </cell>
          <cell r="H131">
            <v>0</v>
          </cell>
          <cell r="I131">
            <v>0</v>
          </cell>
          <cell r="J131">
            <v>26223</v>
          </cell>
          <cell r="K131">
            <v>34089.9</v>
          </cell>
          <cell r="M131">
            <v>0</v>
          </cell>
        </row>
        <row r="132">
          <cell r="B132" t="str">
            <v>소   계</v>
          </cell>
          <cell r="G132">
            <v>43823</v>
          </cell>
          <cell r="I132">
            <v>9734</v>
          </cell>
          <cell r="K132">
            <v>34089</v>
          </cell>
          <cell r="M132">
            <v>0</v>
          </cell>
        </row>
        <row r="133">
          <cell r="G133">
            <v>0</v>
          </cell>
          <cell r="I133">
            <v>0</v>
          </cell>
          <cell r="K133">
            <v>0</v>
          </cell>
          <cell r="M133">
            <v>0</v>
          </cell>
        </row>
        <row r="134">
          <cell r="B134">
            <v>116</v>
          </cell>
          <cell r="C134" t="str">
            <v>거푸집 ( 합판4회 소형구조물)</v>
          </cell>
          <cell r="G134" t="str">
            <v>m2당</v>
          </cell>
          <cell r="I134">
            <v>0</v>
          </cell>
          <cell r="K134">
            <v>0</v>
          </cell>
          <cell r="M134">
            <v>0</v>
          </cell>
        </row>
        <row r="135">
          <cell r="B135" t="str">
            <v>재   료   비</v>
          </cell>
          <cell r="C135" t="str">
            <v>4회일반의 100%</v>
          </cell>
          <cell r="D135">
            <v>1</v>
          </cell>
          <cell r="E135" t="str">
            <v>식</v>
          </cell>
          <cell r="G135" t="str">
            <v xml:space="preserve"> </v>
          </cell>
          <cell r="H135">
            <v>3903</v>
          </cell>
          <cell r="I135">
            <v>3903</v>
          </cell>
          <cell r="J135">
            <v>0</v>
          </cell>
          <cell r="K135">
            <v>0</v>
          </cell>
          <cell r="M135">
            <v>0</v>
          </cell>
        </row>
        <row r="136">
          <cell r="B136" t="str">
            <v>노   무   비</v>
          </cell>
          <cell r="C136" t="str">
            <v>4회일반의 130%</v>
          </cell>
          <cell r="D136">
            <v>1</v>
          </cell>
          <cell r="E136" t="str">
            <v>식</v>
          </cell>
          <cell r="G136" t="str">
            <v xml:space="preserve"> </v>
          </cell>
          <cell r="H136">
            <v>0</v>
          </cell>
          <cell r="I136">
            <v>0</v>
          </cell>
          <cell r="J136">
            <v>10489</v>
          </cell>
          <cell r="K136">
            <v>13635.7</v>
          </cell>
          <cell r="M136">
            <v>0</v>
          </cell>
        </row>
        <row r="137">
          <cell r="B137" t="str">
            <v>소   계</v>
          </cell>
          <cell r="G137">
            <v>17538</v>
          </cell>
          <cell r="I137">
            <v>3903</v>
          </cell>
          <cell r="K137">
            <v>13635</v>
          </cell>
          <cell r="M137">
            <v>0</v>
          </cell>
        </row>
        <row r="138">
          <cell r="G138">
            <v>0</v>
          </cell>
          <cell r="I138">
            <v>0</v>
          </cell>
          <cell r="K138">
            <v>0</v>
          </cell>
          <cell r="M138">
            <v>0</v>
          </cell>
        </row>
        <row r="139">
          <cell r="B139">
            <v>117</v>
          </cell>
          <cell r="C139" t="str">
            <v>거푸집 ( 합판6회 소형구조물)</v>
          </cell>
          <cell r="G139" t="str">
            <v>m2당</v>
          </cell>
          <cell r="I139">
            <v>0</v>
          </cell>
          <cell r="K139">
            <v>0</v>
          </cell>
          <cell r="M139">
            <v>0</v>
          </cell>
        </row>
        <row r="140">
          <cell r="B140" t="str">
            <v>재   료   비</v>
          </cell>
          <cell r="C140" t="str">
            <v>6회일반의 100%</v>
          </cell>
          <cell r="D140">
            <v>1</v>
          </cell>
          <cell r="E140" t="str">
            <v>식</v>
          </cell>
          <cell r="G140" t="str">
            <v xml:space="preserve"> </v>
          </cell>
          <cell r="H140">
            <v>3377</v>
          </cell>
          <cell r="I140">
            <v>3377</v>
          </cell>
          <cell r="J140">
            <v>0</v>
          </cell>
          <cell r="K140">
            <v>0</v>
          </cell>
          <cell r="M140">
            <v>0</v>
          </cell>
        </row>
        <row r="141">
          <cell r="B141" t="str">
            <v>노   무   비</v>
          </cell>
          <cell r="C141" t="str">
            <v>6회일반의 130%</v>
          </cell>
          <cell r="D141">
            <v>1</v>
          </cell>
          <cell r="E141" t="str">
            <v>식</v>
          </cell>
          <cell r="G141" t="str">
            <v xml:space="preserve"> </v>
          </cell>
          <cell r="H141">
            <v>0</v>
          </cell>
          <cell r="I141">
            <v>0</v>
          </cell>
          <cell r="J141">
            <v>8391</v>
          </cell>
          <cell r="K141">
            <v>10908.3</v>
          </cell>
          <cell r="M141">
            <v>0</v>
          </cell>
        </row>
        <row r="142">
          <cell r="B142" t="str">
            <v>소   계</v>
          </cell>
          <cell r="G142">
            <v>14285</v>
          </cell>
          <cell r="I142">
            <v>3377</v>
          </cell>
          <cell r="K142">
            <v>10908</v>
          </cell>
          <cell r="M142">
            <v>0</v>
          </cell>
        </row>
        <row r="143">
          <cell r="G143">
            <v>0</v>
          </cell>
          <cell r="I143">
            <v>0</v>
          </cell>
          <cell r="K143">
            <v>0</v>
          </cell>
          <cell r="M143">
            <v>0</v>
          </cell>
        </row>
        <row r="144">
          <cell r="B144">
            <v>118</v>
          </cell>
          <cell r="C144" t="str">
            <v>철근가공조립 (간단 소형구조물)</v>
          </cell>
          <cell r="G144" t="str">
            <v>kg당</v>
          </cell>
          <cell r="I144">
            <v>0</v>
          </cell>
          <cell r="K144">
            <v>0</v>
          </cell>
          <cell r="M144">
            <v>0</v>
          </cell>
        </row>
        <row r="145">
          <cell r="B145" t="str">
            <v>철      선</v>
          </cell>
          <cell r="C145" t="str">
            <v>#20(Φ0.9mm)</v>
          </cell>
          <cell r="D145">
            <v>5</v>
          </cell>
          <cell r="E145" t="str">
            <v>Kg</v>
          </cell>
          <cell r="G145" t="str">
            <v xml:space="preserve"> </v>
          </cell>
          <cell r="H145">
            <v>616</v>
          </cell>
          <cell r="I145">
            <v>3080</v>
          </cell>
          <cell r="J145">
            <v>0</v>
          </cell>
          <cell r="K145">
            <v>0</v>
          </cell>
          <cell r="M145">
            <v>0</v>
          </cell>
        </row>
        <row r="146">
          <cell r="B146" t="str">
            <v>철근공</v>
          </cell>
          <cell r="C146" t="str">
            <v>2.9*1.5</v>
          </cell>
          <cell r="D146">
            <v>4.3499999999999996</v>
          </cell>
          <cell r="E146" t="str">
            <v>인</v>
          </cell>
          <cell r="G146" t="str">
            <v xml:space="preserve"> </v>
          </cell>
          <cell r="I146">
            <v>0</v>
          </cell>
          <cell r="J146">
            <v>66745</v>
          </cell>
          <cell r="K146">
            <v>290340.7</v>
          </cell>
          <cell r="M146">
            <v>0</v>
          </cell>
        </row>
        <row r="147">
          <cell r="B147" t="str">
            <v>보통인부</v>
          </cell>
          <cell r="C147" t="str">
            <v>1.6*1.5</v>
          </cell>
          <cell r="D147">
            <v>2.4</v>
          </cell>
          <cell r="E147" t="str">
            <v>인</v>
          </cell>
          <cell r="G147" t="str">
            <v xml:space="preserve"> </v>
          </cell>
          <cell r="I147">
            <v>0</v>
          </cell>
          <cell r="J147">
            <v>37052</v>
          </cell>
          <cell r="K147">
            <v>88924.800000000003</v>
          </cell>
          <cell r="M147">
            <v>0</v>
          </cell>
        </row>
        <row r="148">
          <cell r="B148" t="str">
            <v>소   계</v>
          </cell>
          <cell r="G148">
            <v>382345</v>
          </cell>
          <cell r="I148">
            <v>3080</v>
          </cell>
          <cell r="K148">
            <v>379265</v>
          </cell>
          <cell r="M148">
            <v>0</v>
          </cell>
        </row>
        <row r="149">
          <cell r="B149" t="str">
            <v>Kg당</v>
          </cell>
          <cell r="G149">
            <v>382</v>
          </cell>
          <cell r="H149">
            <v>0</v>
          </cell>
          <cell r="I149">
            <v>3</v>
          </cell>
          <cell r="J149">
            <v>0</v>
          </cell>
          <cell r="K149">
            <v>379</v>
          </cell>
          <cell r="M149">
            <v>0</v>
          </cell>
        </row>
        <row r="150">
          <cell r="B150">
            <v>119</v>
          </cell>
          <cell r="C150" t="str">
            <v>철근가공조립 (보통 일반구조물)</v>
          </cell>
          <cell r="G150" t="str">
            <v>kg당</v>
          </cell>
          <cell r="I150">
            <v>0</v>
          </cell>
          <cell r="K150">
            <v>0</v>
          </cell>
          <cell r="M150">
            <v>0</v>
          </cell>
        </row>
        <row r="151">
          <cell r="B151" t="str">
            <v>철      선</v>
          </cell>
          <cell r="C151" t="str">
            <v>#20(Φ0.9mm)</v>
          </cell>
          <cell r="D151">
            <v>6.5</v>
          </cell>
          <cell r="E151" t="str">
            <v>Kg</v>
          </cell>
          <cell r="G151" t="str">
            <v xml:space="preserve"> </v>
          </cell>
          <cell r="H151">
            <v>616</v>
          </cell>
          <cell r="I151">
            <v>4004</v>
          </cell>
          <cell r="J151">
            <v>0</v>
          </cell>
          <cell r="K151">
            <v>0</v>
          </cell>
          <cell r="M151">
            <v>0</v>
          </cell>
        </row>
        <row r="152">
          <cell r="B152" t="str">
            <v>철근공</v>
          </cell>
          <cell r="D152">
            <v>4</v>
          </cell>
          <cell r="E152" t="str">
            <v>인</v>
          </cell>
          <cell r="G152" t="str">
            <v xml:space="preserve"> </v>
          </cell>
          <cell r="I152">
            <v>0</v>
          </cell>
          <cell r="J152">
            <v>66745</v>
          </cell>
          <cell r="K152">
            <v>266980</v>
          </cell>
          <cell r="M152">
            <v>0</v>
          </cell>
        </row>
        <row r="153">
          <cell r="B153" t="str">
            <v>보통인부</v>
          </cell>
          <cell r="D153">
            <v>2.2000000000000002</v>
          </cell>
          <cell r="E153" t="str">
            <v>인</v>
          </cell>
          <cell r="G153" t="str">
            <v xml:space="preserve"> </v>
          </cell>
          <cell r="I153">
            <v>0</v>
          </cell>
          <cell r="J153">
            <v>37052</v>
          </cell>
          <cell r="K153">
            <v>81514.399999999994</v>
          </cell>
          <cell r="M153">
            <v>0</v>
          </cell>
        </row>
        <row r="154">
          <cell r="B154" t="str">
            <v>소   계</v>
          </cell>
          <cell r="G154">
            <v>352498</v>
          </cell>
          <cell r="I154">
            <v>4004</v>
          </cell>
          <cell r="K154">
            <v>348494</v>
          </cell>
          <cell r="M154">
            <v>0</v>
          </cell>
        </row>
        <row r="155">
          <cell r="B155" t="str">
            <v>Kg당</v>
          </cell>
          <cell r="G155">
            <v>352</v>
          </cell>
          <cell r="H155">
            <v>0</v>
          </cell>
          <cell r="I155">
            <v>4</v>
          </cell>
          <cell r="J155">
            <v>0</v>
          </cell>
          <cell r="K155">
            <v>348</v>
          </cell>
          <cell r="M155">
            <v>0</v>
          </cell>
        </row>
        <row r="157">
          <cell r="B157">
            <v>120</v>
          </cell>
          <cell r="C157" t="str">
            <v>철근가공조립 (복잡 소형구조물)</v>
          </cell>
          <cell r="G157" t="str">
            <v>kg당</v>
          </cell>
          <cell r="I157">
            <v>0</v>
          </cell>
          <cell r="K157">
            <v>0</v>
          </cell>
          <cell r="M157">
            <v>0</v>
          </cell>
        </row>
        <row r="158">
          <cell r="B158" t="str">
            <v>철      선</v>
          </cell>
          <cell r="C158" t="str">
            <v>#20(Φ0.9mm)</v>
          </cell>
          <cell r="D158">
            <v>8</v>
          </cell>
          <cell r="E158" t="str">
            <v>Kg</v>
          </cell>
          <cell r="G158" t="str">
            <v xml:space="preserve"> </v>
          </cell>
          <cell r="H158">
            <v>616</v>
          </cell>
          <cell r="I158">
            <v>4928</v>
          </cell>
          <cell r="J158">
            <v>0</v>
          </cell>
          <cell r="K158">
            <v>0</v>
          </cell>
          <cell r="M158">
            <v>0</v>
          </cell>
        </row>
        <row r="159">
          <cell r="B159" t="str">
            <v>철근공</v>
          </cell>
          <cell r="C159" t="str">
            <v>5.0*1.5</v>
          </cell>
          <cell r="D159">
            <v>7.5</v>
          </cell>
          <cell r="E159" t="str">
            <v>인</v>
          </cell>
          <cell r="G159" t="str">
            <v xml:space="preserve"> </v>
          </cell>
          <cell r="I159">
            <v>0</v>
          </cell>
          <cell r="J159">
            <v>66745</v>
          </cell>
          <cell r="K159">
            <v>500587.5</v>
          </cell>
          <cell r="M159">
            <v>0</v>
          </cell>
        </row>
        <row r="160">
          <cell r="B160" t="str">
            <v>보통인부</v>
          </cell>
          <cell r="C160" t="str">
            <v>2.8*1.5</v>
          </cell>
          <cell r="D160">
            <v>4.2</v>
          </cell>
          <cell r="E160" t="str">
            <v>인</v>
          </cell>
          <cell r="G160" t="str">
            <v xml:space="preserve"> </v>
          </cell>
          <cell r="I160">
            <v>0</v>
          </cell>
          <cell r="J160">
            <v>37052</v>
          </cell>
          <cell r="K160">
            <v>155618.4</v>
          </cell>
          <cell r="M160">
            <v>0</v>
          </cell>
        </row>
        <row r="161">
          <cell r="B161" t="str">
            <v>소   계</v>
          </cell>
          <cell r="G161">
            <v>661133</v>
          </cell>
          <cell r="I161">
            <v>4928</v>
          </cell>
          <cell r="K161">
            <v>656205</v>
          </cell>
          <cell r="M161">
            <v>0</v>
          </cell>
        </row>
        <row r="162">
          <cell r="B162" t="str">
            <v>Kg당</v>
          </cell>
          <cell r="G162">
            <v>660</v>
          </cell>
          <cell r="H162">
            <v>0</v>
          </cell>
          <cell r="I162">
            <v>4</v>
          </cell>
          <cell r="J162">
            <v>0</v>
          </cell>
          <cell r="K162">
            <v>656</v>
          </cell>
          <cell r="M162">
            <v>0</v>
          </cell>
        </row>
        <row r="164">
          <cell r="B164">
            <v>121</v>
          </cell>
          <cell r="C164" t="str">
            <v>잡철물 제작설치 ( 철제,간단 )</v>
          </cell>
          <cell r="G164" t="str">
            <v>kg당</v>
          </cell>
          <cell r="H164">
            <v>0</v>
          </cell>
          <cell r="I164">
            <v>0</v>
          </cell>
          <cell r="J164">
            <v>0</v>
          </cell>
          <cell r="K164">
            <v>0</v>
          </cell>
          <cell r="M164">
            <v>0</v>
          </cell>
        </row>
        <row r="165">
          <cell r="B165" t="str">
            <v>용  접  봉</v>
          </cell>
          <cell r="C165" t="str">
            <v>KSE5016 Φ4</v>
          </cell>
          <cell r="D165">
            <v>18.48</v>
          </cell>
          <cell r="E165" t="str">
            <v>Kg</v>
          </cell>
          <cell r="G165" t="str">
            <v xml:space="preserve"> </v>
          </cell>
          <cell r="H165">
            <v>1410</v>
          </cell>
          <cell r="I165">
            <v>26056.799999999999</v>
          </cell>
          <cell r="K165">
            <v>0</v>
          </cell>
          <cell r="M165">
            <v>0</v>
          </cell>
        </row>
        <row r="166">
          <cell r="B166" t="str">
            <v>산      소</v>
          </cell>
          <cell r="C166" t="str">
            <v>공업용 6000L</v>
          </cell>
          <cell r="D166">
            <v>6300</v>
          </cell>
          <cell r="E166" t="str">
            <v>L</v>
          </cell>
          <cell r="G166" t="str">
            <v xml:space="preserve"> </v>
          </cell>
          <cell r="H166">
            <v>1.3</v>
          </cell>
          <cell r="I166">
            <v>8190</v>
          </cell>
          <cell r="K166">
            <v>0</v>
          </cell>
          <cell r="M166">
            <v>0</v>
          </cell>
        </row>
        <row r="167">
          <cell r="B167" t="str">
            <v>아세틸렌</v>
          </cell>
          <cell r="C167" t="str">
            <v>용접용 98%</v>
          </cell>
          <cell r="D167">
            <v>2.8</v>
          </cell>
          <cell r="E167" t="str">
            <v>Kg</v>
          </cell>
          <cell r="G167" t="str">
            <v xml:space="preserve"> </v>
          </cell>
          <cell r="H167">
            <v>10000</v>
          </cell>
          <cell r="I167">
            <v>28000</v>
          </cell>
          <cell r="K167">
            <v>0</v>
          </cell>
          <cell r="M167">
            <v>0</v>
          </cell>
        </row>
        <row r="168">
          <cell r="B168" t="str">
            <v>철공</v>
          </cell>
          <cell r="C168" t="str">
            <v xml:space="preserve"> </v>
          </cell>
          <cell r="D168">
            <v>27.65</v>
          </cell>
          <cell r="E168" t="str">
            <v>인</v>
          </cell>
          <cell r="G168" t="str">
            <v xml:space="preserve"> </v>
          </cell>
          <cell r="I168">
            <v>0</v>
          </cell>
          <cell r="J168">
            <v>68851</v>
          </cell>
          <cell r="K168">
            <v>1903730.1</v>
          </cell>
          <cell r="M168">
            <v>0</v>
          </cell>
        </row>
        <row r="169">
          <cell r="B169" t="str">
            <v>보통인부</v>
          </cell>
          <cell r="C169" t="str">
            <v xml:space="preserve"> </v>
          </cell>
          <cell r="D169">
            <v>0.66</v>
          </cell>
          <cell r="E169" t="str">
            <v>인</v>
          </cell>
          <cell r="G169" t="str">
            <v xml:space="preserve"> </v>
          </cell>
          <cell r="I169">
            <v>0</v>
          </cell>
          <cell r="J169">
            <v>37052</v>
          </cell>
          <cell r="K169">
            <v>24454.3</v>
          </cell>
          <cell r="M169">
            <v>0</v>
          </cell>
        </row>
        <row r="170">
          <cell r="B170" t="str">
            <v>용접공</v>
          </cell>
          <cell r="C170" t="str">
            <v xml:space="preserve"> </v>
          </cell>
          <cell r="D170">
            <v>2.6</v>
          </cell>
          <cell r="E170" t="str">
            <v>인</v>
          </cell>
          <cell r="G170" t="str">
            <v xml:space="preserve"> </v>
          </cell>
          <cell r="I170">
            <v>0</v>
          </cell>
          <cell r="J170">
            <v>60370</v>
          </cell>
          <cell r="K170">
            <v>156962</v>
          </cell>
          <cell r="M170">
            <v>0</v>
          </cell>
        </row>
        <row r="171">
          <cell r="B171" t="str">
            <v>특별인부</v>
          </cell>
          <cell r="C171" t="str">
            <v xml:space="preserve"> </v>
          </cell>
          <cell r="D171">
            <v>0.74</v>
          </cell>
          <cell r="E171" t="str">
            <v>인</v>
          </cell>
          <cell r="G171" t="str">
            <v xml:space="preserve"> </v>
          </cell>
          <cell r="I171">
            <v>0</v>
          </cell>
          <cell r="J171">
            <v>51490</v>
          </cell>
          <cell r="K171">
            <v>38102.6</v>
          </cell>
          <cell r="M171">
            <v>0</v>
          </cell>
        </row>
        <row r="172">
          <cell r="B172" t="str">
            <v>용접기손료</v>
          </cell>
          <cell r="C172" t="str">
            <v>교류200Amp</v>
          </cell>
          <cell r="D172">
            <v>20.83</v>
          </cell>
          <cell r="E172" t="str">
            <v>HR</v>
          </cell>
          <cell r="G172" t="str">
            <v xml:space="preserve"> </v>
          </cell>
          <cell r="I172">
            <v>0</v>
          </cell>
          <cell r="K172">
            <v>0</v>
          </cell>
          <cell r="L172">
            <v>71</v>
          </cell>
          <cell r="M172">
            <v>1478.9</v>
          </cell>
        </row>
        <row r="173">
          <cell r="B173" t="str">
            <v>전기료</v>
          </cell>
          <cell r="C173" t="str">
            <v>임시,저압,을</v>
          </cell>
          <cell r="D173">
            <v>126</v>
          </cell>
          <cell r="E173" t="str">
            <v>KW/H</v>
          </cell>
          <cell r="G173" t="str">
            <v xml:space="preserve"> </v>
          </cell>
          <cell r="I173">
            <v>0</v>
          </cell>
          <cell r="K173">
            <v>0</v>
          </cell>
          <cell r="L173">
            <v>42.3</v>
          </cell>
          <cell r="M173">
            <v>5329.8</v>
          </cell>
        </row>
        <row r="174">
          <cell r="B174" t="str">
            <v>기구손료</v>
          </cell>
          <cell r="C174" t="str">
            <v>품의 3%</v>
          </cell>
          <cell r="D174">
            <v>1</v>
          </cell>
          <cell r="E174" t="str">
            <v>식</v>
          </cell>
          <cell r="G174" t="str">
            <v xml:space="preserve"> </v>
          </cell>
          <cell r="H174">
            <v>0</v>
          </cell>
          <cell r="I174">
            <v>0</v>
          </cell>
          <cell r="K174">
            <v>0</v>
          </cell>
          <cell r="L174">
            <v>2123249</v>
          </cell>
          <cell r="M174">
            <v>63697.4</v>
          </cell>
        </row>
        <row r="175">
          <cell r="B175" t="str">
            <v>소   계</v>
          </cell>
          <cell r="G175">
            <v>2256001</v>
          </cell>
          <cell r="H175">
            <v>0</v>
          </cell>
          <cell r="I175">
            <v>62246</v>
          </cell>
          <cell r="J175">
            <v>0</v>
          </cell>
          <cell r="K175">
            <v>2123249</v>
          </cell>
          <cell r="M175">
            <v>70506</v>
          </cell>
        </row>
        <row r="176">
          <cell r="B176" t="str">
            <v>Kg당</v>
          </cell>
          <cell r="G176">
            <v>2255</v>
          </cell>
          <cell r="H176">
            <v>0</v>
          </cell>
          <cell r="I176">
            <v>62</v>
          </cell>
          <cell r="J176">
            <v>0</v>
          </cell>
          <cell r="K176">
            <v>2123</v>
          </cell>
          <cell r="M176">
            <v>70</v>
          </cell>
        </row>
        <row r="177">
          <cell r="G177">
            <v>0</v>
          </cell>
          <cell r="H177">
            <v>0</v>
          </cell>
          <cell r="I177">
            <v>0</v>
          </cell>
          <cell r="J177">
            <v>0</v>
          </cell>
          <cell r="K177">
            <v>0</v>
          </cell>
          <cell r="M177">
            <v>0</v>
          </cell>
        </row>
        <row r="178">
          <cell r="B178">
            <v>122</v>
          </cell>
          <cell r="C178" t="str">
            <v>잡철물 제작설치 ( 철제,보통 )</v>
          </cell>
          <cell r="G178" t="str">
            <v>kg당</v>
          </cell>
          <cell r="H178">
            <v>0</v>
          </cell>
          <cell r="I178">
            <v>0</v>
          </cell>
          <cell r="J178">
            <v>0</v>
          </cell>
          <cell r="K178">
            <v>0</v>
          </cell>
          <cell r="M178">
            <v>0</v>
          </cell>
        </row>
        <row r="179">
          <cell r="B179" t="str">
            <v>재   료   비</v>
          </cell>
          <cell r="C179" t="str">
            <v>간단의120%</v>
          </cell>
          <cell r="D179">
            <v>1</v>
          </cell>
          <cell r="E179" t="str">
            <v>식</v>
          </cell>
          <cell r="G179" t="str">
            <v xml:space="preserve"> </v>
          </cell>
          <cell r="H179">
            <v>62</v>
          </cell>
          <cell r="I179">
            <v>74.400000000000006</v>
          </cell>
          <cell r="M179">
            <v>0</v>
          </cell>
        </row>
        <row r="180">
          <cell r="B180" t="str">
            <v>노   무   비</v>
          </cell>
          <cell r="C180" t="str">
            <v>간단의120%</v>
          </cell>
          <cell r="D180">
            <v>1</v>
          </cell>
          <cell r="E180" t="str">
            <v>식</v>
          </cell>
          <cell r="G180" t="str">
            <v xml:space="preserve"> </v>
          </cell>
          <cell r="J180">
            <v>2123</v>
          </cell>
          <cell r="K180">
            <v>2547.6</v>
          </cell>
          <cell r="M180">
            <v>0</v>
          </cell>
        </row>
        <row r="181">
          <cell r="B181" t="str">
            <v>경        비</v>
          </cell>
          <cell r="C181" t="str">
            <v>간단의120%</v>
          </cell>
          <cell r="D181">
            <v>1</v>
          </cell>
          <cell r="E181" t="str">
            <v>식</v>
          </cell>
          <cell r="G181" t="str">
            <v xml:space="preserve"> </v>
          </cell>
          <cell r="H181">
            <v>0</v>
          </cell>
          <cell r="I181">
            <v>0</v>
          </cell>
          <cell r="K181">
            <v>0</v>
          </cell>
          <cell r="L181">
            <v>70</v>
          </cell>
          <cell r="M181">
            <v>84</v>
          </cell>
        </row>
        <row r="182">
          <cell r="B182" t="str">
            <v>소   계</v>
          </cell>
          <cell r="G182">
            <v>2705</v>
          </cell>
          <cell r="H182">
            <v>0</v>
          </cell>
          <cell r="I182">
            <v>74</v>
          </cell>
          <cell r="J182">
            <v>0</v>
          </cell>
          <cell r="K182">
            <v>2547</v>
          </cell>
          <cell r="M182">
            <v>84</v>
          </cell>
        </row>
        <row r="184">
          <cell r="B184">
            <v>123</v>
          </cell>
          <cell r="C184" t="str">
            <v>잡철물 제작설치 ( 철제,복잡 )</v>
          </cell>
          <cell r="G184" t="str">
            <v>kg당</v>
          </cell>
          <cell r="H184">
            <v>0</v>
          </cell>
          <cell r="I184">
            <v>0</v>
          </cell>
          <cell r="J184">
            <v>0</v>
          </cell>
          <cell r="K184">
            <v>0</v>
          </cell>
          <cell r="M184">
            <v>0</v>
          </cell>
        </row>
        <row r="185">
          <cell r="B185" t="str">
            <v>재   료   비</v>
          </cell>
          <cell r="C185" t="str">
            <v>간단의140%</v>
          </cell>
          <cell r="D185">
            <v>1</v>
          </cell>
          <cell r="E185" t="str">
            <v>식</v>
          </cell>
          <cell r="G185" t="str">
            <v xml:space="preserve"> </v>
          </cell>
          <cell r="H185">
            <v>62</v>
          </cell>
          <cell r="I185">
            <v>86.8</v>
          </cell>
          <cell r="M185">
            <v>0</v>
          </cell>
        </row>
        <row r="186">
          <cell r="B186" t="str">
            <v>노   무   비</v>
          </cell>
          <cell r="C186" t="str">
            <v>간단의140%</v>
          </cell>
          <cell r="D186">
            <v>1</v>
          </cell>
          <cell r="E186" t="str">
            <v>식</v>
          </cell>
          <cell r="G186" t="str">
            <v xml:space="preserve"> </v>
          </cell>
          <cell r="J186">
            <v>2123</v>
          </cell>
          <cell r="K186">
            <v>2972.2</v>
          </cell>
          <cell r="M186">
            <v>0</v>
          </cell>
        </row>
        <row r="187">
          <cell r="B187" t="str">
            <v>경        비</v>
          </cell>
          <cell r="C187" t="str">
            <v>간단의140%</v>
          </cell>
          <cell r="D187">
            <v>1</v>
          </cell>
          <cell r="E187" t="str">
            <v>식</v>
          </cell>
          <cell r="G187" t="str">
            <v xml:space="preserve"> </v>
          </cell>
          <cell r="H187">
            <v>0</v>
          </cell>
          <cell r="I187">
            <v>0</v>
          </cell>
          <cell r="K187">
            <v>0</v>
          </cell>
          <cell r="L187">
            <v>70</v>
          </cell>
          <cell r="M187">
            <v>98</v>
          </cell>
        </row>
        <row r="188">
          <cell r="B188" t="str">
            <v>소   계</v>
          </cell>
          <cell r="G188">
            <v>3156</v>
          </cell>
          <cell r="H188">
            <v>0</v>
          </cell>
          <cell r="I188">
            <v>86</v>
          </cell>
          <cell r="J188">
            <v>0</v>
          </cell>
          <cell r="K188">
            <v>2972</v>
          </cell>
          <cell r="M188">
            <v>98</v>
          </cell>
        </row>
        <row r="189">
          <cell r="G189">
            <v>0</v>
          </cell>
          <cell r="H189">
            <v>0</v>
          </cell>
          <cell r="I189">
            <v>0</v>
          </cell>
          <cell r="J189">
            <v>0</v>
          </cell>
          <cell r="K189">
            <v>0</v>
          </cell>
          <cell r="M189">
            <v>0</v>
          </cell>
        </row>
        <row r="190">
          <cell r="B190">
            <v>124</v>
          </cell>
          <cell r="C190" t="str">
            <v>잡철물 제작설치 ( 스텐,간단 )</v>
          </cell>
          <cell r="G190" t="str">
            <v>kg당</v>
          </cell>
          <cell r="H190">
            <v>0</v>
          </cell>
          <cell r="I190">
            <v>0</v>
          </cell>
          <cell r="J190">
            <v>0</v>
          </cell>
          <cell r="K190">
            <v>0</v>
          </cell>
          <cell r="M190">
            <v>0</v>
          </cell>
        </row>
        <row r="191">
          <cell r="B191" t="str">
            <v>용  접  봉</v>
          </cell>
          <cell r="C191" t="str">
            <v>AWSE309-16 Φ3.2</v>
          </cell>
          <cell r="D191">
            <v>18.48</v>
          </cell>
          <cell r="E191" t="str">
            <v>Kg</v>
          </cell>
          <cell r="G191" t="str">
            <v xml:space="preserve"> </v>
          </cell>
          <cell r="H191">
            <v>8650</v>
          </cell>
          <cell r="I191">
            <v>159852</v>
          </cell>
          <cell r="K191">
            <v>0</v>
          </cell>
          <cell r="M191">
            <v>0</v>
          </cell>
        </row>
        <row r="192">
          <cell r="B192" t="str">
            <v>아세틸렌</v>
          </cell>
          <cell r="C192" t="str">
            <v>용접용 98%</v>
          </cell>
          <cell r="D192">
            <v>2.8</v>
          </cell>
          <cell r="E192" t="str">
            <v>Kg</v>
          </cell>
          <cell r="G192" t="str">
            <v xml:space="preserve"> </v>
          </cell>
          <cell r="H192">
            <v>10000</v>
          </cell>
          <cell r="I192">
            <v>28000</v>
          </cell>
          <cell r="K192">
            <v>0</v>
          </cell>
          <cell r="M192">
            <v>0</v>
          </cell>
        </row>
        <row r="193">
          <cell r="B193" t="str">
            <v>아  르  곤</v>
          </cell>
          <cell r="C193" t="str">
            <v>99% 공업용</v>
          </cell>
          <cell r="D193">
            <v>23537</v>
          </cell>
          <cell r="E193" t="str">
            <v>L</v>
          </cell>
          <cell r="G193" t="str">
            <v xml:space="preserve"> </v>
          </cell>
          <cell r="H193">
            <v>4.3</v>
          </cell>
          <cell r="I193">
            <v>101209.1</v>
          </cell>
          <cell r="K193">
            <v>0</v>
          </cell>
          <cell r="M193">
            <v>0</v>
          </cell>
        </row>
        <row r="194">
          <cell r="B194" t="str">
            <v>철판공</v>
          </cell>
          <cell r="C194" t="str">
            <v xml:space="preserve"> </v>
          </cell>
          <cell r="D194">
            <v>27.65</v>
          </cell>
          <cell r="E194" t="str">
            <v>인</v>
          </cell>
          <cell r="G194" t="str">
            <v xml:space="preserve"> </v>
          </cell>
          <cell r="I194">
            <v>0</v>
          </cell>
          <cell r="J194">
            <v>59039</v>
          </cell>
          <cell r="K194">
            <v>1632428.3</v>
          </cell>
          <cell r="M194">
            <v>0</v>
          </cell>
        </row>
        <row r="195">
          <cell r="B195" t="str">
            <v>보통인부</v>
          </cell>
          <cell r="C195" t="str">
            <v xml:space="preserve"> </v>
          </cell>
          <cell r="D195">
            <v>0.66</v>
          </cell>
          <cell r="E195" t="str">
            <v>인</v>
          </cell>
          <cell r="G195" t="str">
            <v xml:space="preserve"> </v>
          </cell>
          <cell r="I195">
            <v>0</v>
          </cell>
          <cell r="J195">
            <v>37052</v>
          </cell>
          <cell r="K195">
            <v>24454.3</v>
          </cell>
          <cell r="M195">
            <v>0</v>
          </cell>
        </row>
        <row r="196">
          <cell r="B196" t="str">
            <v>용접공</v>
          </cell>
          <cell r="C196" t="str">
            <v xml:space="preserve"> </v>
          </cell>
          <cell r="D196">
            <v>2.6</v>
          </cell>
          <cell r="E196" t="str">
            <v>인</v>
          </cell>
          <cell r="G196" t="str">
            <v xml:space="preserve"> </v>
          </cell>
          <cell r="I196">
            <v>0</v>
          </cell>
          <cell r="J196">
            <v>60370</v>
          </cell>
          <cell r="K196">
            <v>156962</v>
          </cell>
          <cell r="M196">
            <v>0</v>
          </cell>
        </row>
        <row r="197">
          <cell r="B197" t="str">
            <v>특별인부</v>
          </cell>
          <cell r="C197" t="str">
            <v xml:space="preserve"> </v>
          </cell>
          <cell r="D197">
            <v>0.74</v>
          </cell>
          <cell r="E197" t="str">
            <v>인</v>
          </cell>
          <cell r="G197" t="str">
            <v xml:space="preserve"> </v>
          </cell>
          <cell r="I197">
            <v>0</v>
          </cell>
          <cell r="J197">
            <v>51490</v>
          </cell>
          <cell r="K197">
            <v>38102.6</v>
          </cell>
          <cell r="M197">
            <v>0</v>
          </cell>
        </row>
        <row r="198">
          <cell r="B198" t="str">
            <v>용접기손료</v>
          </cell>
          <cell r="C198" t="str">
            <v>교류200Amp</v>
          </cell>
          <cell r="D198">
            <v>20.83</v>
          </cell>
          <cell r="E198" t="str">
            <v>HR</v>
          </cell>
          <cell r="G198" t="str">
            <v xml:space="preserve"> </v>
          </cell>
          <cell r="I198">
            <v>0</v>
          </cell>
          <cell r="K198">
            <v>0</v>
          </cell>
          <cell r="L198">
            <v>71</v>
          </cell>
          <cell r="M198">
            <v>1478.9</v>
          </cell>
        </row>
        <row r="199">
          <cell r="B199" t="str">
            <v>전기료</v>
          </cell>
          <cell r="C199" t="str">
            <v>임시,저압,을</v>
          </cell>
          <cell r="D199">
            <v>126</v>
          </cell>
          <cell r="E199" t="str">
            <v>KW/H</v>
          </cell>
          <cell r="G199" t="str">
            <v xml:space="preserve"> </v>
          </cell>
          <cell r="I199">
            <v>0</v>
          </cell>
          <cell r="K199">
            <v>0</v>
          </cell>
          <cell r="L199">
            <v>42.3</v>
          </cell>
          <cell r="M199">
            <v>5329.8</v>
          </cell>
        </row>
        <row r="200">
          <cell r="B200" t="str">
            <v>기구손료</v>
          </cell>
          <cell r="C200" t="str">
            <v>품의 3%</v>
          </cell>
          <cell r="D200">
            <v>1</v>
          </cell>
          <cell r="E200" t="str">
            <v>식</v>
          </cell>
          <cell r="G200" t="str">
            <v xml:space="preserve"> </v>
          </cell>
          <cell r="H200">
            <v>0</v>
          </cell>
          <cell r="I200">
            <v>0</v>
          </cell>
          <cell r="K200">
            <v>0</v>
          </cell>
          <cell r="L200">
            <v>1851947</v>
          </cell>
          <cell r="M200">
            <v>55558.400000000001</v>
          </cell>
        </row>
        <row r="201">
          <cell r="B201" t="str">
            <v>소   계</v>
          </cell>
          <cell r="G201">
            <v>2203375</v>
          </cell>
          <cell r="H201">
            <v>0</v>
          </cell>
          <cell r="I201">
            <v>289061</v>
          </cell>
          <cell r="J201">
            <v>0</v>
          </cell>
          <cell r="K201">
            <v>1851947</v>
          </cell>
          <cell r="M201">
            <v>62367</v>
          </cell>
        </row>
        <row r="202">
          <cell r="B202" t="str">
            <v>Kg당</v>
          </cell>
          <cell r="G202">
            <v>2202</v>
          </cell>
          <cell r="H202">
            <v>0</v>
          </cell>
          <cell r="I202">
            <v>289</v>
          </cell>
          <cell r="J202">
            <v>0</v>
          </cell>
          <cell r="K202">
            <v>1851</v>
          </cell>
          <cell r="M202">
            <v>62</v>
          </cell>
        </row>
        <row r="203">
          <cell r="G203">
            <v>0</v>
          </cell>
          <cell r="H203">
            <v>0</v>
          </cell>
          <cell r="I203">
            <v>0</v>
          </cell>
          <cell r="J203">
            <v>0</v>
          </cell>
          <cell r="K203">
            <v>0</v>
          </cell>
          <cell r="M203">
            <v>0</v>
          </cell>
        </row>
        <row r="204">
          <cell r="B204">
            <v>125</v>
          </cell>
          <cell r="C204" t="str">
            <v>잡철물 제작설치 ( 스텐,보통 )</v>
          </cell>
          <cell r="G204" t="str">
            <v>kg당</v>
          </cell>
          <cell r="H204">
            <v>0</v>
          </cell>
          <cell r="I204">
            <v>0</v>
          </cell>
          <cell r="J204">
            <v>0</v>
          </cell>
          <cell r="K204">
            <v>0</v>
          </cell>
          <cell r="M204">
            <v>0</v>
          </cell>
        </row>
        <row r="205">
          <cell r="B205" t="str">
            <v>재   료   비</v>
          </cell>
          <cell r="C205" t="str">
            <v>간단의120%</v>
          </cell>
          <cell r="D205">
            <v>1</v>
          </cell>
          <cell r="E205" t="str">
            <v>식</v>
          </cell>
          <cell r="G205" t="str">
            <v xml:space="preserve"> </v>
          </cell>
          <cell r="H205">
            <v>289</v>
          </cell>
          <cell r="I205">
            <v>346.8</v>
          </cell>
          <cell r="M205">
            <v>0</v>
          </cell>
        </row>
        <row r="206">
          <cell r="B206" t="str">
            <v>노   무   비</v>
          </cell>
          <cell r="C206" t="str">
            <v>간단의120%</v>
          </cell>
          <cell r="D206">
            <v>1</v>
          </cell>
          <cell r="E206" t="str">
            <v>식</v>
          </cell>
          <cell r="G206" t="str">
            <v xml:space="preserve"> </v>
          </cell>
          <cell r="J206">
            <v>1851</v>
          </cell>
          <cell r="K206">
            <v>2221.1999999999998</v>
          </cell>
          <cell r="M206">
            <v>0</v>
          </cell>
        </row>
        <row r="207">
          <cell r="B207" t="str">
            <v>경        비</v>
          </cell>
          <cell r="C207" t="str">
            <v>간단의120%</v>
          </cell>
          <cell r="D207">
            <v>1</v>
          </cell>
          <cell r="E207" t="str">
            <v>식</v>
          </cell>
          <cell r="G207" t="str">
            <v xml:space="preserve"> </v>
          </cell>
          <cell r="H207">
            <v>0</v>
          </cell>
          <cell r="I207">
            <v>0</v>
          </cell>
          <cell r="K207">
            <v>0</v>
          </cell>
          <cell r="L207">
            <v>62</v>
          </cell>
          <cell r="M207">
            <v>74.400000000000006</v>
          </cell>
        </row>
        <row r="208">
          <cell r="B208" t="str">
            <v>소   계</v>
          </cell>
          <cell r="G208">
            <v>2641</v>
          </cell>
          <cell r="H208">
            <v>0</v>
          </cell>
          <cell r="I208">
            <v>346</v>
          </cell>
          <cell r="J208">
            <v>0</v>
          </cell>
          <cell r="K208">
            <v>2221</v>
          </cell>
          <cell r="M208">
            <v>74</v>
          </cell>
        </row>
        <row r="209">
          <cell r="G209">
            <v>0</v>
          </cell>
          <cell r="H209">
            <v>0</v>
          </cell>
          <cell r="I209">
            <v>0</v>
          </cell>
          <cell r="J209">
            <v>0</v>
          </cell>
          <cell r="K209">
            <v>0</v>
          </cell>
          <cell r="M209">
            <v>0</v>
          </cell>
        </row>
        <row r="210">
          <cell r="B210">
            <v>126</v>
          </cell>
          <cell r="C210" t="str">
            <v>잡철물 제작설치 ( 스텐,복잡 )</v>
          </cell>
          <cell r="G210" t="str">
            <v>kg당</v>
          </cell>
          <cell r="H210">
            <v>0</v>
          </cell>
          <cell r="I210">
            <v>0</v>
          </cell>
          <cell r="J210">
            <v>0</v>
          </cell>
          <cell r="K210">
            <v>0</v>
          </cell>
          <cell r="M210">
            <v>0</v>
          </cell>
        </row>
        <row r="211">
          <cell r="B211" t="str">
            <v>재   료   비</v>
          </cell>
          <cell r="C211" t="str">
            <v>간단의140%</v>
          </cell>
          <cell r="D211">
            <v>1</v>
          </cell>
          <cell r="E211" t="str">
            <v>식</v>
          </cell>
          <cell r="G211" t="str">
            <v xml:space="preserve"> </v>
          </cell>
          <cell r="H211">
            <v>289</v>
          </cell>
          <cell r="I211">
            <v>404.6</v>
          </cell>
          <cell r="M211">
            <v>0</v>
          </cell>
        </row>
        <row r="212">
          <cell r="B212" t="str">
            <v>노   무   비</v>
          </cell>
          <cell r="C212" t="str">
            <v>간단의140%</v>
          </cell>
          <cell r="D212">
            <v>1</v>
          </cell>
          <cell r="E212" t="str">
            <v>식</v>
          </cell>
          <cell r="G212" t="str">
            <v xml:space="preserve"> </v>
          </cell>
          <cell r="J212">
            <v>1851</v>
          </cell>
          <cell r="K212">
            <v>2591.4</v>
          </cell>
          <cell r="M212">
            <v>0</v>
          </cell>
        </row>
        <row r="213">
          <cell r="B213" t="str">
            <v>경        비</v>
          </cell>
          <cell r="C213" t="str">
            <v>간단의140%</v>
          </cell>
          <cell r="D213">
            <v>1</v>
          </cell>
          <cell r="E213" t="str">
            <v>식</v>
          </cell>
          <cell r="G213" t="str">
            <v xml:space="preserve"> </v>
          </cell>
          <cell r="H213">
            <v>0</v>
          </cell>
          <cell r="I213">
            <v>0</v>
          </cell>
          <cell r="K213">
            <v>0</v>
          </cell>
          <cell r="L213">
            <v>62</v>
          </cell>
          <cell r="M213">
            <v>86.8</v>
          </cell>
        </row>
        <row r="214">
          <cell r="B214" t="str">
            <v>소   계</v>
          </cell>
          <cell r="G214">
            <v>3081</v>
          </cell>
          <cell r="H214">
            <v>0</v>
          </cell>
          <cell r="I214">
            <v>404</v>
          </cell>
          <cell r="J214">
            <v>0</v>
          </cell>
          <cell r="K214">
            <v>2591</v>
          </cell>
          <cell r="M214">
            <v>86</v>
          </cell>
        </row>
        <row r="215">
          <cell r="G215">
            <v>0</v>
          </cell>
          <cell r="H215">
            <v>0</v>
          </cell>
          <cell r="I215">
            <v>0</v>
          </cell>
          <cell r="J215">
            <v>0</v>
          </cell>
          <cell r="K215">
            <v>0</v>
          </cell>
          <cell r="M215">
            <v>0</v>
          </cell>
        </row>
        <row r="216">
          <cell r="B216">
            <v>127</v>
          </cell>
          <cell r="C216" t="str">
            <v>와이어메쉬 바닥깔기 (#8*150*150)</v>
          </cell>
          <cell r="G216" t="str">
            <v>m2당</v>
          </cell>
          <cell r="I216" t="str">
            <v xml:space="preserve"> </v>
          </cell>
          <cell r="J216">
            <v>0</v>
          </cell>
          <cell r="K216">
            <v>0</v>
          </cell>
          <cell r="M216">
            <v>0</v>
          </cell>
        </row>
        <row r="217">
          <cell r="B217" t="str">
            <v>와이어메쉬</v>
          </cell>
          <cell r="C217" t="str">
            <v>#8x150x150</v>
          </cell>
          <cell r="D217">
            <v>1.1659999999999999</v>
          </cell>
          <cell r="E217" t="str">
            <v>M2</v>
          </cell>
          <cell r="G217" t="str">
            <v xml:space="preserve"> </v>
          </cell>
          <cell r="H217">
            <v>700</v>
          </cell>
          <cell r="I217">
            <v>816.2</v>
          </cell>
          <cell r="K217">
            <v>0</v>
          </cell>
          <cell r="M217">
            <v>0</v>
          </cell>
        </row>
        <row r="218">
          <cell r="B218" t="str">
            <v>철      선</v>
          </cell>
          <cell r="C218" t="str">
            <v>#20(Φ0.9mm)</v>
          </cell>
          <cell r="D218">
            <v>0.05</v>
          </cell>
          <cell r="E218" t="str">
            <v>kg</v>
          </cell>
          <cell r="G218" t="str">
            <v xml:space="preserve"> </v>
          </cell>
          <cell r="H218">
            <v>616</v>
          </cell>
          <cell r="I218">
            <v>30.8</v>
          </cell>
          <cell r="J218">
            <v>0</v>
          </cell>
          <cell r="K218">
            <v>0</v>
          </cell>
          <cell r="M218">
            <v>0</v>
          </cell>
        </row>
        <row r="219">
          <cell r="B219" t="str">
            <v>철근공</v>
          </cell>
          <cell r="D219">
            <v>1.2E-2</v>
          </cell>
          <cell r="E219" t="str">
            <v>인</v>
          </cell>
          <cell r="G219" t="str">
            <v xml:space="preserve"> </v>
          </cell>
          <cell r="I219">
            <v>0</v>
          </cell>
          <cell r="J219">
            <v>66745</v>
          </cell>
          <cell r="K219">
            <v>800.9</v>
          </cell>
          <cell r="M219">
            <v>0</v>
          </cell>
        </row>
        <row r="220">
          <cell r="B220" t="str">
            <v>소    계</v>
          </cell>
          <cell r="G220">
            <v>1647</v>
          </cell>
          <cell r="I220">
            <v>847</v>
          </cell>
          <cell r="K220">
            <v>800</v>
          </cell>
          <cell r="M220">
            <v>0</v>
          </cell>
        </row>
        <row r="221">
          <cell r="G221">
            <v>0</v>
          </cell>
          <cell r="H221">
            <v>0</v>
          </cell>
          <cell r="I221">
            <v>0</v>
          </cell>
          <cell r="J221">
            <v>0</v>
          </cell>
          <cell r="K221">
            <v>0</v>
          </cell>
          <cell r="M221">
            <v>0</v>
          </cell>
        </row>
        <row r="222">
          <cell r="B222">
            <v>128</v>
          </cell>
          <cell r="C222" t="str">
            <v>시멘트액체방수(C종)</v>
          </cell>
          <cell r="G222" t="str">
            <v>m2당</v>
          </cell>
          <cell r="J222">
            <v>0</v>
          </cell>
        </row>
        <row r="223">
          <cell r="B223" t="str">
            <v>시 멘 트</v>
          </cell>
          <cell r="C223" t="str">
            <v>40KG/포</v>
          </cell>
          <cell r="D223">
            <v>13.05</v>
          </cell>
          <cell r="E223" t="str">
            <v>kg</v>
          </cell>
          <cell r="G223" t="str">
            <v xml:space="preserve"> </v>
          </cell>
          <cell r="H223">
            <v>62.7</v>
          </cell>
          <cell r="I223">
            <v>818</v>
          </cell>
          <cell r="K223">
            <v>0</v>
          </cell>
          <cell r="M223">
            <v>0</v>
          </cell>
        </row>
        <row r="224">
          <cell r="B224" t="str">
            <v>모     래</v>
          </cell>
          <cell r="C224">
            <v>0</v>
          </cell>
          <cell r="D224">
            <v>1.7000000000000001E-2</v>
          </cell>
          <cell r="E224" t="str">
            <v>m3</v>
          </cell>
          <cell r="G224" t="str">
            <v xml:space="preserve"> </v>
          </cell>
          <cell r="H224">
            <v>12000</v>
          </cell>
          <cell r="I224">
            <v>204</v>
          </cell>
          <cell r="K224">
            <v>0</v>
          </cell>
          <cell r="M224">
            <v>0</v>
          </cell>
        </row>
        <row r="225">
          <cell r="B225" t="str">
            <v>방  수  액</v>
          </cell>
          <cell r="C225" t="str">
            <v>Prolapin 031</v>
          </cell>
          <cell r="D225">
            <v>0.65500000000000003</v>
          </cell>
          <cell r="E225" t="str">
            <v>ℓ</v>
          </cell>
          <cell r="H225">
            <v>2100</v>
          </cell>
          <cell r="I225">
            <v>1375</v>
          </cell>
        </row>
        <row r="226">
          <cell r="B226" t="str">
            <v>방수공</v>
          </cell>
          <cell r="C226" t="str">
            <v xml:space="preserve"> </v>
          </cell>
          <cell r="D226">
            <v>0.1</v>
          </cell>
          <cell r="E226" t="str">
            <v>인</v>
          </cell>
          <cell r="G226" t="str">
            <v xml:space="preserve"> </v>
          </cell>
          <cell r="I226">
            <v>0</v>
          </cell>
          <cell r="J226">
            <v>48704</v>
          </cell>
          <cell r="K226">
            <v>4870.3999999999996</v>
          </cell>
          <cell r="M226">
            <v>0</v>
          </cell>
        </row>
        <row r="227">
          <cell r="B227" t="str">
            <v>미장공</v>
          </cell>
          <cell r="C227" t="str">
            <v xml:space="preserve"> </v>
          </cell>
          <cell r="D227">
            <v>6.7000000000000004E-2</v>
          </cell>
          <cell r="E227" t="str">
            <v>인</v>
          </cell>
          <cell r="G227" t="str">
            <v xml:space="preserve"> </v>
          </cell>
          <cell r="I227">
            <v>0</v>
          </cell>
          <cell r="J227">
            <v>58263</v>
          </cell>
          <cell r="K227">
            <v>3903.6</v>
          </cell>
          <cell r="M227">
            <v>0</v>
          </cell>
        </row>
        <row r="228">
          <cell r="B228" t="str">
            <v>보통인부</v>
          </cell>
          <cell r="C228" t="str">
            <v xml:space="preserve"> </v>
          </cell>
          <cell r="D228">
            <v>0.17499999999999999</v>
          </cell>
          <cell r="E228" t="str">
            <v>인</v>
          </cell>
          <cell r="G228" t="str">
            <v xml:space="preserve"> </v>
          </cell>
          <cell r="I228">
            <v>0</v>
          </cell>
          <cell r="J228">
            <v>37052</v>
          </cell>
          <cell r="K228">
            <v>6484.1</v>
          </cell>
          <cell r="M228">
            <v>0</v>
          </cell>
        </row>
        <row r="229">
          <cell r="B229" t="str">
            <v>소   계</v>
          </cell>
          <cell r="G229">
            <v>17655</v>
          </cell>
          <cell r="H229">
            <v>0</v>
          </cell>
          <cell r="I229">
            <v>2397</v>
          </cell>
          <cell r="J229">
            <v>0</v>
          </cell>
          <cell r="K229">
            <v>15258</v>
          </cell>
          <cell r="M229">
            <v>0</v>
          </cell>
        </row>
        <row r="231">
          <cell r="B231">
            <v>129</v>
          </cell>
          <cell r="C231" t="str">
            <v>점토벽돌바닥깔기(평깔기,기존형)</v>
          </cell>
          <cell r="G231" t="str">
            <v>m2당</v>
          </cell>
          <cell r="J231">
            <v>0</v>
          </cell>
        </row>
        <row r="232">
          <cell r="B232" t="str">
            <v>점토벽돌</v>
          </cell>
          <cell r="C232" t="str">
            <v>230x114x60</v>
          </cell>
          <cell r="D232">
            <v>43</v>
          </cell>
          <cell r="E232" t="str">
            <v>매</v>
          </cell>
          <cell r="G232" t="str">
            <v xml:space="preserve"> </v>
          </cell>
          <cell r="H232">
            <v>670</v>
          </cell>
          <cell r="I232">
            <v>28810</v>
          </cell>
          <cell r="J232">
            <v>0</v>
          </cell>
          <cell r="K232">
            <v>0</v>
          </cell>
          <cell r="M232">
            <v>0</v>
          </cell>
        </row>
        <row r="233">
          <cell r="B233" t="str">
            <v>몰탈</v>
          </cell>
          <cell r="C233" t="str">
            <v>1:3</v>
          </cell>
          <cell r="D233">
            <v>3.1E-2</v>
          </cell>
          <cell r="E233" t="str">
            <v>M3</v>
          </cell>
          <cell r="G233" t="str">
            <v xml:space="preserve"> </v>
          </cell>
          <cell r="H233">
            <v>45177</v>
          </cell>
          <cell r="I233">
            <v>1400.4</v>
          </cell>
          <cell r="J233">
            <v>37052</v>
          </cell>
          <cell r="K233">
            <v>1148.5999999999999</v>
          </cell>
          <cell r="L233">
            <v>0</v>
          </cell>
          <cell r="M233">
            <v>0</v>
          </cell>
        </row>
        <row r="234">
          <cell r="B234" t="str">
            <v>시 멘 트</v>
          </cell>
          <cell r="C234" t="str">
            <v>40KG/포</v>
          </cell>
          <cell r="D234">
            <v>16.32</v>
          </cell>
          <cell r="E234" t="str">
            <v>kg</v>
          </cell>
          <cell r="G234" t="str">
            <v xml:space="preserve"> </v>
          </cell>
          <cell r="H234">
            <v>62.7</v>
          </cell>
          <cell r="I234">
            <v>1023.2</v>
          </cell>
          <cell r="K234">
            <v>0</v>
          </cell>
          <cell r="M234">
            <v>0</v>
          </cell>
        </row>
        <row r="235">
          <cell r="B235" t="str">
            <v>모     래</v>
          </cell>
          <cell r="C235">
            <v>0</v>
          </cell>
          <cell r="D235">
            <v>3.5000000000000003E-2</v>
          </cell>
          <cell r="E235" t="str">
            <v>m3</v>
          </cell>
          <cell r="G235" t="str">
            <v xml:space="preserve"> </v>
          </cell>
          <cell r="H235">
            <v>12000</v>
          </cell>
          <cell r="I235">
            <v>420</v>
          </cell>
          <cell r="K235">
            <v>0</v>
          </cell>
          <cell r="M235">
            <v>0</v>
          </cell>
        </row>
        <row r="236">
          <cell r="B236" t="str">
            <v>조적공</v>
          </cell>
          <cell r="C236" t="str">
            <v>모로세워깔기</v>
          </cell>
          <cell r="D236">
            <v>0.12</v>
          </cell>
          <cell r="E236" t="str">
            <v>인</v>
          </cell>
          <cell r="G236" t="str">
            <v xml:space="preserve"> </v>
          </cell>
          <cell r="I236">
            <v>0</v>
          </cell>
          <cell r="J236">
            <v>56969</v>
          </cell>
          <cell r="K236">
            <v>6836.2</v>
          </cell>
          <cell r="M236">
            <v>0</v>
          </cell>
        </row>
        <row r="237">
          <cell r="B237" t="str">
            <v>보통인부</v>
          </cell>
          <cell r="C237" t="str">
            <v>"</v>
          </cell>
          <cell r="D237">
            <v>0.04</v>
          </cell>
          <cell r="E237" t="str">
            <v>인</v>
          </cell>
          <cell r="G237" t="str">
            <v xml:space="preserve"> </v>
          </cell>
          <cell r="I237">
            <v>0</v>
          </cell>
          <cell r="J237">
            <v>37052</v>
          </cell>
          <cell r="K237">
            <v>1482</v>
          </cell>
          <cell r="M237">
            <v>0</v>
          </cell>
        </row>
        <row r="238">
          <cell r="B238" t="str">
            <v>소   계</v>
          </cell>
          <cell r="G238">
            <v>41119</v>
          </cell>
          <cell r="H238">
            <v>0</v>
          </cell>
          <cell r="I238">
            <v>31653</v>
          </cell>
          <cell r="J238">
            <v>0</v>
          </cell>
          <cell r="K238">
            <v>9466</v>
          </cell>
          <cell r="M238">
            <v>0</v>
          </cell>
        </row>
        <row r="240">
          <cell r="B240">
            <v>130</v>
          </cell>
          <cell r="C240" t="str">
            <v>벽돌바닥깔기(무늬깔기)</v>
          </cell>
          <cell r="G240" t="str">
            <v>m2당</v>
          </cell>
          <cell r="J240">
            <v>0</v>
          </cell>
        </row>
        <row r="241">
          <cell r="B241" t="str">
            <v>몰탈</v>
          </cell>
          <cell r="C241" t="str">
            <v>1:3</v>
          </cell>
          <cell r="D241">
            <v>4.1000000000000002E-2</v>
          </cell>
          <cell r="E241" t="str">
            <v>M3</v>
          </cell>
          <cell r="G241" t="str">
            <v xml:space="preserve"> </v>
          </cell>
          <cell r="H241">
            <v>45177</v>
          </cell>
          <cell r="I241">
            <v>1852.2</v>
          </cell>
          <cell r="J241">
            <v>37052</v>
          </cell>
          <cell r="K241">
            <v>1519.1</v>
          </cell>
          <cell r="L241">
            <v>0</v>
          </cell>
          <cell r="M241">
            <v>0</v>
          </cell>
        </row>
        <row r="242">
          <cell r="B242" t="str">
            <v>조적공</v>
          </cell>
          <cell r="C242" t="str">
            <v>모로세워깔기</v>
          </cell>
          <cell r="D242">
            <v>0.2</v>
          </cell>
          <cell r="E242" t="str">
            <v>인</v>
          </cell>
          <cell r="G242" t="str">
            <v xml:space="preserve"> </v>
          </cell>
          <cell r="I242">
            <v>0</v>
          </cell>
          <cell r="J242">
            <v>56969</v>
          </cell>
          <cell r="K242">
            <v>11393.8</v>
          </cell>
          <cell r="M242">
            <v>0</v>
          </cell>
        </row>
        <row r="243">
          <cell r="B243" t="str">
            <v>보통인부</v>
          </cell>
          <cell r="C243" t="str">
            <v>"</v>
          </cell>
          <cell r="D243">
            <v>7.0000000000000007E-2</v>
          </cell>
          <cell r="E243" t="str">
            <v>인</v>
          </cell>
          <cell r="G243" t="str">
            <v xml:space="preserve"> </v>
          </cell>
          <cell r="I243">
            <v>0</v>
          </cell>
          <cell r="J243">
            <v>37052</v>
          </cell>
          <cell r="K243">
            <v>2593.6</v>
          </cell>
          <cell r="M243">
            <v>0</v>
          </cell>
        </row>
        <row r="244">
          <cell r="B244" t="str">
            <v>소   계</v>
          </cell>
          <cell r="G244">
            <v>17358</v>
          </cell>
          <cell r="H244">
            <v>0</v>
          </cell>
          <cell r="I244">
            <v>1852</v>
          </cell>
          <cell r="J244">
            <v>0</v>
          </cell>
          <cell r="K244">
            <v>15506</v>
          </cell>
          <cell r="M244">
            <v>0</v>
          </cell>
        </row>
        <row r="246">
          <cell r="B246">
            <v>131</v>
          </cell>
          <cell r="C246" t="str">
            <v>점토벽돌쌓기(0.5B)</v>
          </cell>
          <cell r="G246" t="str">
            <v>m2당</v>
          </cell>
          <cell r="J246">
            <v>0</v>
          </cell>
        </row>
        <row r="247">
          <cell r="B247" t="str">
            <v>점토벽돌</v>
          </cell>
          <cell r="C247" t="str">
            <v>230x114x60</v>
          </cell>
          <cell r="D247">
            <v>61</v>
          </cell>
          <cell r="E247" t="str">
            <v>매</v>
          </cell>
          <cell r="G247" t="str">
            <v xml:space="preserve"> </v>
          </cell>
          <cell r="H247">
            <v>670</v>
          </cell>
          <cell r="I247">
            <v>40870</v>
          </cell>
          <cell r="J247">
            <v>0</v>
          </cell>
          <cell r="K247">
            <v>0</v>
          </cell>
          <cell r="M247">
            <v>0</v>
          </cell>
        </row>
        <row r="248">
          <cell r="B248" t="str">
            <v>몰탈</v>
          </cell>
          <cell r="C248" t="str">
            <v>1:3</v>
          </cell>
          <cell r="D248">
            <v>1.4999999999999999E-2</v>
          </cell>
          <cell r="E248" t="str">
            <v>M3</v>
          </cell>
          <cell r="G248" t="str">
            <v xml:space="preserve"> </v>
          </cell>
          <cell r="H248">
            <v>45177</v>
          </cell>
          <cell r="I248">
            <v>677.6</v>
          </cell>
          <cell r="J248">
            <v>37052</v>
          </cell>
          <cell r="K248">
            <v>555.70000000000005</v>
          </cell>
          <cell r="L248">
            <v>0</v>
          </cell>
          <cell r="M248">
            <v>0</v>
          </cell>
        </row>
        <row r="249">
          <cell r="B249" t="str">
            <v>시 멘 트</v>
          </cell>
          <cell r="C249" t="str">
            <v>40KG/포</v>
          </cell>
          <cell r="D249">
            <v>7.5220000000000002</v>
          </cell>
          <cell r="E249" t="str">
            <v>kg</v>
          </cell>
          <cell r="G249" t="str">
            <v xml:space="preserve"> </v>
          </cell>
          <cell r="H249">
            <v>62.7</v>
          </cell>
          <cell r="I249">
            <v>471.6</v>
          </cell>
          <cell r="K249">
            <v>0</v>
          </cell>
          <cell r="M249">
            <v>0</v>
          </cell>
        </row>
        <row r="250">
          <cell r="B250" t="str">
            <v>모     래</v>
          </cell>
          <cell r="C250">
            <v>0</v>
          </cell>
          <cell r="D250">
            <v>1.6E-2</v>
          </cell>
          <cell r="E250" t="str">
            <v>m3</v>
          </cell>
          <cell r="G250" t="str">
            <v xml:space="preserve"> </v>
          </cell>
          <cell r="H250">
            <v>12000</v>
          </cell>
          <cell r="I250">
            <v>192</v>
          </cell>
          <cell r="K250">
            <v>0</v>
          </cell>
          <cell r="M250">
            <v>0</v>
          </cell>
        </row>
        <row r="251">
          <cell r="B251" t="str">
            <v>조적공</v>
          </cell>
          <cell r="C251" t="str">
            <v>모로세워깔기</v>
          </cell>
          <cell r="D251">
            <v>0.106</v>
          </cell>
          <cell r="E251" t="str">
            <v>인</v>
          </cell>
          <cell r="G251" t="str">
            <v xml:space="preserve"> </v>
          </cell>
          <cell r="I251">
            <v>0</v>
          </cell>
          <cell r="J251">
            <v>56969</v>
          </cell>
          <cell r="K251">
            <v>6038.7</v>
          </cell>
          <cell r="M251">
            <v>0</v>
          </cell>
        </row>
        <row r="252">
          <cell r="B252" t="str">
            <v>보통인부</v>
          </cell>
          <cell r="C252" t="str">
            <v>"</v>
          </cell>
          <cell r="D252">
            <v>5.8999999999999997E-2</v>
          </cell>
          <cell r="E252" t="str">
            <v>인</v>
          </cell>
          <cell r="G252" t="str">
            <v xml:space="preserve"> </v>
          </cell>
          <cell r="I252">
            <v>0</v>
          </cell>
          <cell r="J252">
            <v>37052</v>
          </cell>
          <cell r="K252">
            <v>2186</v>
          </cell>
          <cell r="M252">
            <v>0</v>
          </cell>
        </row>
        <row r="253">
          <cell r="B253" t="str">
            <v>소   계</v>
          </cell>
          <cell r="G253">
            <v>50991</v>
          </cell>
          <cell r="H253">
            <v>0</v>
          </cell>
          <cell r="I253">
            <v>42211</v>
          </cell>
          <cell r="J253">
            <v>0</v>
          </cell>
          <cell r="K253">
            <v>8780</v>
          </cell>
          <cell r="M253">
            <v>0</v>
          </cell>
        </row>
        <row r="255">
          <cell r="B255">
            <v>132</v>
          </cell>
          <cell r="C255" t="str">
            <v>시멘트벽돌쌓기(0.5B,표준형)</v>
          </cell>
          <cell r="G255" t="str">
            <v>m2당</v>
          </cell>
          <cell r="J255">
            <v>0</v>
          </cell>
        </row>
        <row r="256">
          <cell r="B256" t="str">
            <v>시멘트벽돌</v>
          </cell>
          <cell r="C256" t="str">
            <v>190x90x57</v>
          </cell>
          <cell r="D256">
            <v>79</v>
          </cell>
          <cell r="E256" t="str">
            <v>매</v>
          </cell>
          <cell r="G256" t="str">
            <v xml:space="preserve"> </v>
          </cell>
          <cell r="H256">
            <v>40</v>
          </cell>
          <cell r="I256">
            <v>3160</v>
          </cell>
          <cell r="J256">
            <v>0</v>
          </cell>
          <cell r="K256">
            <v>0</v>
          </cell>
          <cell r="M256">
            <v>0</v>
          </cell>
        </row>
        <row r="257">
          <cell r="B257" t="str">
            <v>몰탈</v>
          </cell>
          <cell r="C257" t="str">
            <v>1:3</v>
          </cell>
          <cell r="D257">
            <v>1.9E-2</v>
          </cell>
          <cell r="E257" t="str">
            <v>M3</v>
          </cell>
          <cell r="G257" t="str">
            <v xml:space="preserve"> </v>
          </cell>
          <cell r="H257">
            <v>45177</v>
          </cell>
          <cell r="I257">
            <v>858.3</v>
          </cell>
          <cell r="J257">
            <v>37052</v>
          </cell>
          <cell r="K257">
            <v>703.9</v>
          </cell>
          <cell r="L257">
            <v>0</v>
          </cell>
          <cell r="M257">
            <v>0</v>
          </cell>
        </row>
        <row r="258">
          <cell r="B258" t="str">
            <v>시 멘 트</v>
          </cell>
          <cell r="C258" t="str">
            <v>40KG/포</v>
          </cell>
          <cell r="D258">
            <v>9.5619999999999994</v>
          </cell>
          <cell r="E258" t="str">
            <v>kg</v>
          </cell>
          <cell r="G258" t="str">
            <v xml:space="preserve"> </v>
          </cell>
          <cell r="H258">
            <v>62.7</v>
          </cell>
          <cell r="I258">
            <v>599.5</v>
          </cell>
          <cell r="K258">
            <v>0</v>
          </cell>
          <cell r="M258">
            <v>0</v>
          </cell>
        </row>
        <row r="259">
          <cell r="B259" t="str">
            <v>모     래</v>
          </cell>
          <cell r="C259">
            <v>0</v>
          </cell>
          <cell r="D259">
            <v>0.02</v>
          </cell>
          <cell r="E259" t="str">
            <v>m3</v>
          </cell>
          <cell r="G259" t="str">
            <v xml:space="preserve"> </v>
          </cell>
          <cell r="H259">
            <v>12000</v>
          </cell>
          <cell r="I259">
            <v>240</v>
          </cell>
          <cell r="K259">
            <v>0</v>
          </cell>
          <cell r="M259">
            <v>0</v>
          </cell>
        </row>
        <row r="260">
          <cell r="B260" t="str">
            <v>조적공</v>
          </cell>
          <cell r="C260" t="str">
            <v>모로세워깔기</v>
          </cell>
          <cell r="D260">
            <v>0.13500000000000001</v>
          </cell>
          <cell r="E260" t="str">
            <v>인</v>
          </cell>
          <cell r="G260" t="str">
            <v xml:space="preserve"> </v>
          </cell>
          <cell r="I260">
            <v>0</v>
          </cell>
          <cell r="J260">
            <v>56969</v>
          </cell>
          <cell r="K260">
            <v>7690.8</v>
          </cell>
          <cell r="M260">
            <v>0</v>
          </cell>
        </row>
        <row r="261">
          <cell r="B261" t="str">
            <v>보통인부</v>
          </cell>
          <cell r="C261" t="str">
            <v>"</v>
          </cell>
          <cell r="D261">
            <v>7.4999999999999997E-2</v>
          </cell>
          <cell r="E261" t="str">
            <v>인</v>
          </cell>
          <cell r="G261" t="str">
            <v xml:space="preserve"> </v>
          </cell>
          <cell r="I261">
            <v>0</v>
          </cell>
          <cell r="J261">
            <v>37052</v>
          </cell>
          <cell r="K261">
            <v>2778.9</v>
          </cell>
          <cell r="M261">
            <v>0</v>
          </cell>
        </row>
        <row r="262">
          <cell r="B262" t="str">
            <v>소   계</v>
          </cell>
          <cell r="G262">
            <v>16030</v>
          </cell>
          <cell r="H262">
            <v>0</v>
          </cell>
          <cell r="I262">
            <v>4857</v>
          </cell>
          <cell r="J262">
            <v>0</v>
          </cell>
          <cell r="K262">
            <v>11173</v>
          </cell>
          <cell r="M262">
            <v>0</v>
          </cell>
        </row>
        <row r="264">
          <cell r="B264">
            <v>133</v>
          </cell>
          <cell r="C264" t="str">
            <v>시멘트벽돌쌓기(1.0B,표준형)</v>
          </cell>
          <cell r="G264" t="str">
            <v>m2당</v>
          </cell>
          <cell r="J264">
            <v>0</v>
          </cell>
        </row>
        <row r="265">
          <cell r="B265" t="str">
            <v>시멘트벽돌</v>
          </cell>
          <cell r="C265" t="str">
            <v>190x90x57</v>
          </cell>
          <cell r="D265">
            <v>149</v>
          </cell>
          <cell r="E265" t="str">
            <v>매</v>
          </cell>
          <cell r="G265" t="str">
            <v xml:space="preserve"> </v>
          </cell>
          <cell r="H265">
            <v>40</v>
          </cell>
          <cell r="I265">
            <v>5960</v>
          </cell>
          <cell r="J265">
            <v>0</v>
          </cell>
          <cell r="K265">
            <v>0</v>
          </cell>
          <cell r="M265">
            <v>0</v>
          </cell>
        </row>
        <row r="266">
          <cell r="B266" t="str">
            <v>몰탈</v>
          </cell>
          <cell r="C266" t="str">
            <v>1:3</v>
          </cell>
          <cell r="D266">
            <v>4.9000000000000002E-2</v>
          </cell>
          <cell r="E266" t="str">
            <v>M3</v>
          </cell>
          <cell r="G266" t="str">
            <v xml:space="preserve"> </v>
          </cell>
          <cell r="H266">
            <v>45177</v>
          </cell>
          <cell r="I266">
            <v>2213.6</v>
          </cell>
          <cell r="J266">
            <v>37052</v>
          </cell>
          <cell r="K266">
            <v>1815.5</v>
          </cell>
          <cell r="L266">
            <v>0</v>
          </cell>
          <cell r="M266">
            <v>0</v>
          </cell>
        </row>
        <row r="267">
          <cell r="B267" t="str">
            <v>시 멘 트</v>
          </cell>
          <cell r="C267" t="str">
            <v>40KG/포</v>
          </cell>
          <cell r="D267">
            <v>25.077000000000002</v>
          </cell>
          <cell r="E267" t="str">
            <v>kg</v>
          </cell>
          <cell r="G267" t="str">
            <v xml:space="preserve"> </v>
          </cell>
          <cell r="H267">
            <v>62.7</v>
          </cell>
          <cell r="I267">
            <v>1572.3</v>
          </cell>
          <cell r="K267">
            <v>0</v>
          </cell>
          <cell r="M267">
            <v>0</v>
          </cell>
        </row>
        <row r="268">
          <cell r="B268" t="str">
            <v>모     래</v>
          </cell>
          <cell r="C268">
            <v>0</v>
          </cell>
          <cell r="D268">
            <v>5.3999999999999999E-2</v>
          </cell>
          <cell r="E268" t="str">
            <v>m3</v>
          </cell>
          <cell r="G268" t="str">
            <v xml:space="preserve"> </v>
          </cell>
          <cell r="H268">
            <v>12000</v>
          </cell>
          <cell r="I268">
            <v>648</v>
          </cell>
          <cell r="K268">
            <v>0</v>
          </cell>
          <cell r="M268">
            <v>0</v>
          </cell>
        </row>
        <row r="269">
          <cell r="B269" t="str">
            <v>조적공</v>
          </cell>
          <cell r="C269" t="str">
            <v>모로세워깔기</v>
          </cell>
          <cell r="D269">
            <v>0.23799999999999999</v>
          </cell>
          <cell r="E269" t="str">
            <v>인</v>
          </cell>
          <cell r="G269" t="str">
            <v xml:space="preserve"> </v>
          </cell>
          <cell r="I269">
            <v>0</v>
          </cell>
          <cell r="J269">
            <v>56969</v>
          </cell>
          <cell r="K269">
            <v>13558.6</v>
          </cell>
          <cell r="M269">
            <v>0</v>
          </cell>
        </row>
        <row r="270">
          <cell r="B270" t="str">
            <v>보통인부</v>
          </cell>
          <cell r="C270" t="str">
            <v>"</v>
          </cell>
          <cell r="D270">
            <v>0.13400000000000001</v>
          </cell>
          <cell r="E270" t="str">
            <v>인</v>
          </cell>
          <cell r="G270" t="str">
            <v xml:space="preserve"> </v>
          </cell>
          <cell r="I270">
            <v>0</v>
          </cell>
          <cell r="J270">
            <v>37052</v>
          </cell>
          <cell r="K270">
            <v>4964.8999999999996</v>
          </cell>
          <cell r="M270">
            <v>0</v>
          </cell>
        </row>
        <row r="271">
          <cell r="B271" t="str">
            <v>소   계</v>
          </cell>
          <cell r="G271">
            <v>30732</v>
          </cell>
          <cell r="H271">
            <v>0</v>
          </cell>
          <cell r="I271">
            <v>10393</v>
          </cell>
          <cell r="J271">
            <v>0</v>
          </cell>
          <cell r="K271">
            <v>20339</v>
          </cell>
          <cell r="M271">
            <v>0</v>
          </cell>
        </row>
        <row r="273">
          <cell r="B273">
            <v>134</v>
          </cell>
          <cell r="C273" t="str">
            <v>치장줄눈(1.5B)</v>
          </cell>
          <cell r="G273" t="str">
            <v>m2당</v>
          </cell>
          <cell r="J273">
            <v>0</v>
          </cell>
        </row>
        <row r="274">
          <cell r="B274" t="str">
            <v>몰탈</v>
          </cell>
          <cell r="C274" t="str">
            <v>1:1</v>
          </cell>
          <cell r="D274">
            <v>3.0000000000000001E-3</v>
          </cell>
          <cell r="E274" t="str">
            <v>M3</v>
          </cell>
          <cell r="H274">
            <v>77891</v>
          </cell>
          <cell r="I274">
            <v>233.6</v>
          </cell>
          <cell r="J274">
            <v>37052</v>
          </cell>
          <cell r="K274">
            <v>111.1</v>
          </cell>
          <cell r="L274">
            <v>0</v>
          </cell>
          <cell r="M274">
            <v>0</v>
          </cell>
        </row>
        <row r="275">
          <cell r="B275" t="str">
            <v>시 멘 트</v>
          </cell>
          <cell r="C275" t="str">
            <v>40KG/포</v>
          </cell>
          <cell r="D275">
            <v>3.1789999999999998</v>
          </cell>
          <cell r="E275" t="str">
            <v>kg</v>
          </cell>
          <cell r="G275" t="str">
            <v xml:space="preserve"> </v>
          </cell>
          <cell r="H275">
            <v>62.7</v>
          </cell>
          <cell r="I275">
            <v>199.3</v>
          </cell>
          <cell r="K275">
            <v>0</v>
          </cell>
          <cell r="M275">
            <v>0</v>
          </cell>
        </row>
        <row r="276">
          <cell r="B276" t="str">
            <v>모     래</v>
          </cell>
          <cell r="C276">
            <v>0</v>
          </cell>
          <cell r="D276">
            <v>2E-3</v>
          </cell>
          <cell r="E276" t="str">
            <v>M3</v>
          </cell>
          <cell r="G276" t="str">
            <v xml:space="preserve"> </v>
          </cell>
          <cell r="H276">
            <v>12000</v>
          </cell>
          <cell r="I276">
            <v>24</v>
          </cell>
          <cell r="K276">
            <v>0</v>
          </cell>
          <cell r="M276">
            <v>0</v>
          </cell>
        </row>
        <row r="277">
          <cell r="B277" t="str">
            <v>줄눈공</v>
          </cell>
          <cell r="C277" t="str">
            <v xml:space="preserve"> </v>
          </cell>
          <cell r="D277">
            <v>6.7000000000000004E-2</v>
          </cell>
          <cell r="E277" t="str">
            <v>인</v>
          </cell>
          <cell r="G277" t="str">
            <v xml:space="preserve"> </v>
          </cell>
          <cell r="I277">
            <v>0</v>
          </cell>
          <cell r="J277">
            <v>53392</v>
          </cell>
          <cell r="K277">
            <v>3577.2</v>
          </cell>
          <cell r="M277">
            <v>0</v>
          </cell>
        </row>
        <row r="278">
          <cell r="B278" t="str">
            <v>소   계</v>
          </cell>
          <cell r="G278">
            <v>4144</v>
          </cell>
          <cell r="H278" t="str">
            <v/>
          </cell>
          <cell r="I278">
            <v>456</v>
          </cell>
          <cell r="K278">
            <v>3688</v>
          </cell>
          <cell r="M278">
            <v>0</v>
          </cell>
        </row>
        <row r="279">
          <cell r="H279" t="str">
            <v/>
          </cell>
          <cell r="J279" t="str">
            <v/>
          </cell>
        </row>
        <row r="280">
          <cell r="B280">
            <v>135</v>
          </cell>
          <cell r="C280" t="str">
            <v>타일붙임(바닥,24mm,정사각형,100X100)</v>
          </cell>
          <cell r="G280" t="str">
            <v>m2당</v>
          </cell>
          <cell r="H280" t="str">
            <v/>
          </cell>
        </row>
        <row r="281">
          <cell r="B281" t="str">
            <v>타일공</v>
          </cell>
          <cell r="C281" t="str">
            <v>0.25*80%</v>
          </cell>
          <cell r="D281">
            <v>0.2</v>
          </cell>
          <cell r="E281" t="str">
            <v>인</v>
          </cell>
          <cell r="G281" t="str">
            <v xml:space="preserve"> </v>
          </cell>
          <cell r="J281">
            <v>56154</v>
          </cell>
          <cell r="K281">
            <v>11230.8</v>
          </cell>
          <cell r="M281">
            <v>0</v>
          </cell>
        </row>
        <row r="282">
          <cell r="B282" t="str">
            <v>줄눈공</v>
          </cell>
          <cell r="C282" t="str">
            <v>0.02*80%</v>
          </cell>
          <cell r="D282">
            <v>1.6E-2</v>
          </cell>
          <cell r="E282" t="str">
            <v>인</v>
          </cell>
          <cell r="G282" t="str">
            <v xml:space="preserve"> </v>
          </cell>
          <cell r="J282">
            <v>53392</v>
          </cell>
          <cell r="K282">
            <v>854.2</v>
          </cell>
          <cell r="M282">
            <v>0</v>
          </cell>
        </row>
        <row r="283">
          <cell r="B283" t="str">
            <v>보통인부</v>
          </cell>
          <cell r="C283" t="str">
            <v>붙임,0.12*80%</v>
          </cell>
          <cell r="D283">
            <v>9.6000000000000002E-2</v>
          </cell>
          <cell r="E283" t="str">
            <v>인</v>
          </cell>
          <cell r="G283" t="str">
            <v xml:space="preserve"> </v>
          </cell>
          <cell r="J283">
            <v>37052</v>
          </cell>
          <cell r="K283">
            <v>3556.9</v>
          </cell>
          <cell r="M283">
            <v>0</v>
          </cell>
        </row>
        <row r="284">
          <cell r="B284" t="str">
            <v>보통인부</v>
          </cell>
          <cell r="C284" t="str">
            <v>청소+소운반 0.03*80%+0.06</v>
          </cell>
          <cell r="D284">
            <v>8.4000000000000005E-2</v>
          </cell>
          <cell r="E284" t="str">
            <v>인</v>
          </cell>
          <cell r="G284" t="str">
            <v xml:space="preserve"> </v>
          </cell>
          <cell r="J284">
            <v>37052</v>
          </cell>
          <cell r="K284">
            <v>3112.3</v>
          </cell>
          <cell r="M284">
            <v>0</v>
          </cell>
        </row>
        <row r="285">
          <cell r="B285" t="str">
            <v>공구손료</v>
          </cell>
          <cell r="C285" t="str">
            <v>품의 3%</v>
          </cell>
          <cell r="D285">
            <v>1</v>
          </cell>
          <cell r="E285" t="str">
            <v>식</v>
          </cell>
          <cell r="G285" t="str">
            <v xml:space="preserve"> </v>
          </cell>
          <cell r="I285">
            <v>0</v>
          </cell>
          <cell r="K285">
            <v>0</v>
          </cell>
          <cell r="L285">
            <v>18754</v>
          </cell>
          <cell r="M285">
            <v>562.6</v>
          </cell>
        </row>
        <row r="286">
          <cell r="B286" t="str">
            <v>소   계</v>
          </cell>
          <cell r="G286">
            <v>19316</v>
          </cell>
          <cell r="H286" t="str">
            <v/>
          </cell>
          <cell r="I286">
            <v>0</v>
          </cell>
          <cell r="K286">
            <v>18754</v>
          </cell>
          <cell r="M286">
            <v>562</v>
          </cell>
        </row>
        <row r="287">
          <cell r="H287" t="str">
            <v/>
          </cell>
          <cell r="J287" t="str">
            <v/>
          </cell>
        </row>
        <row r="288">
          <cell r="B288">
            <v>136</v>
          </cell>
          <cell r="C288" t="str">
            <v>타일붙임(벽,24mm,정사각형,100X100)</v>
          </cell>
          <cell r="G288" t="str">
            <v>m2당</v>
          </cell>
          <cell r="H288" t="str">
            <v/>
          </cell>
        </row>
        <row r="289">
          <cell r="B289" t="str">
            <v>타일공</v>
          </cell>
          <cell r="D289">
            <v>0.25</v>
          </cell>
          <cell r="E289" t="str">
            <v>인</v>
          </cell>
          <cell r="G289" t="str">
            <v xml:space="preserve"> </v>
          </cell>
          <cell r="I289">
            <v>0</v>
          </cell>
          <cell r="J289">
            <v>56154</v>
          </cell>
          <cell r="K289">
            <v>14038.5</v>
          </cell>
          <cell r="M289">
            <v>0</v>
          </cell>
        </row>
        <row r="290">
          <cell r="B290" t="str">
            <v>줄눈공</v>
          </cell>
          <cell r="D290">
            <v>0.02</v>
          </cell>
          <cell r="E290" t="str">
            <v>인</v>
          </cell>
          <cell r="G290" t="str">
            <v xml:space="preserve"> </v>
          </cell>
          <cell r="I290">
            <v>0</v>
          </cell>
          <cell r="J290">
            <v>53392</v>
          </cell>
          <cell r="K290">
            <v>1067.8</v>
          </cell>
          <cell r="M290">
            <v>0</v>
          </cell>
        </row>
        <row r="291">
          <cell r="B291" t="str">
            <v>보통인부</v>
          </cell>
          <cell r="C291" t="str">
            <v>붙임</v>
          </cell>
          <cell r="D291">
            <v>0.12</v>
          </cell>
          <cell r="E291" t="str">
            <v>인</v>
          </cell>
          <cell r="G291" t="str">
            <v xml:space="preserve"> </v>
          </cell>
          <cell r="I291">
            <v>0</v>
          </cell>
          <cell r="J291">
            <v>37052</v>
          </cell>
          <cell r="K291">
            <v>4446.2</v>
          </cell>
          <cell r="M291">
            <v>0</v>
          </cell>
        </row>
        <row r="292">
          <cell r="B292" t="str">
            <v>보통인부</v>
          </cell>
          <cell r="C292" t="str">
            <v>청소+소운반</v>
          </cell>
          <cell r="D292">
            <v>0.09</v>
          </cell>
          <cell r="E292" t="str">
            <v>인</v>
          </cell>
          <cell r="G292" t="str">
            <v xml:space="preserve"> </v>
          </cell>
          <cell r="I292">
            <v>0</v>
          </cell>
          <cell r="J292">
            <v>37052</v>
          </cell>
          <cell r="K292">
            <v>3334.6</v>
          </cell>
          <cell r="M292">
            <v>0</v>
          </cell>
        </row>
        <row r="293">
          <cell r="B293" t="str">
            <v>공구손료</v>
          </cell>
          <cell r="C293" t="str">
            <v>품의 3%</v>
          </cell>
          <cell r="D293">
            <v>1</v>
          </cell>
          <cell r="E293" t="str">
            <v>식</v>
          </cell>
          <cell r="G293" t="str">
            <v xml:space="preserve"> </v>
          </cell>
          <cell r="I293">
            <v>0</v>
          </cell>
          <cell r="K293">
            <v>0</v>
          </cell>
          <cell r="L293">
            <v>22887</v>
          </cell>
          <cell r="M293">
            <v>686.6</v>
          </cell>
        </row>
        <row r="294">
          <cell r="B294" t="str">
            <v>소   계</v>
          </cell>
          <cell r="G294">
            <v>23573</v>
          </cell>
          <cell r="H294" t="str">
            <v/>
          </cell>
          <cell r="I294">
            <v>0</v>
          </cell>
          <cell r="K294">
            <v>22887</v>
          </cell>
          <cell r="M294">
            <v>686</v>
          </cell>
        </row>
        <row r="295">
          <cell r="H295" t="str">
            <v/>
          </cell>
          <cell r="J295" t="str">
            <v/>
          </cell>
        </row>
        <row r="296">
          <cell r="B296">
            <v>137</v>
          </cell>
          <cell r="C296" t="str">
            <v>석재판붙임(습식,화강석,바닥)</v>
          </cell>
          <cell r="G296" t="str">
            <v>m2당</v>
          </cell>
          <cell r="J296">
            <v>0</v>
          </cell>
        </row>
        <row r="297">
          <cell r="B297" t="str">
            <v>석공</v>
          </cell>
          <cell r="C297" t="str">
            <v xml:space="preserve"> </v>
          </cell>
          <cell r="D297">
            <v>0.49</v>
          </cell>
          <cell r="E297" t="str">
            <v>인</v>
          </cell>
          <cell r="G297" t="str">
            <v xml:space="preserve"> </v>
          </cell>
          <cell r="I297">
            <v>0</v>
          </cell>
          <cell r="J297">
            <v>64890</v>
          </cell>
          <cell r="K297">
            <v>31796.1</v>
          </cell>
          <cell r="M297">
            <v>0</v>
          </cell>
        </row>
        <row r="298">
          <cell r="B298" t="str">
            <v>보통인부</v>
          </cell>
          <cell r="C298" t="str">
            <v xml:space="preserve"> </v>
          </cell>
          <cell r="D298">
            <v>0.25</v>
          </cell>
          <cell r="E298" t="str">
            <v>인</v>
          </cell>
          <cell r="G298" t="str">
            <v xml:space="preserve"> </v>
          </cell>
          <cell r="I298">
            <v>0</v>
          </cell>
          <cell r="J298">
            <v>37052</v>
          </cell>
          <cell r="K298">
            <v>9263</v>
          </cell>
          <cell r="M298">
            <v>0</v>
          </cell>
        </row>
        <row r="299">
          <cell r="B299" t="str">
            <v>소   계</v>
          </cell>
          <cell r="G299">
            <v>41059</v>
          </cell>
          <cell r="H299">
            <v>0</v>
          </cell>
          <cell r="I299">
            <v>0</v>
          </cell>
          <cell r="J299">
            <v>0</v>
          </cell>
          <cell r="K299">
            <v>41059</v>
          </cell>
          <cell r="M299">
            <v>0</v>
          </cell>
        </row>
        <row r="301">
          <cell r="B301">
            <v>138</v>
          </cell>
          <cell r="C301" t="str">
            <v>석재판붙임(습식,화강석,평벽)</v>
          </cell>
          <cell r="G301" t="str">
            <v>m2당</v>
          </cell>
          <cell r="J301">
            <v>0</v>
          </cell>
        </row>
        <row r="302">
          <cell r="B302" t="str">
            <v>석공</v>
          </cell>
          <cell r="C302" t="str">
            <v xml:space="preserve"> </v>
          </cell>
          <cell r="D302">
            <v>0.56999999999999995</v>
          </cell>
          <cell r="E302" t="str">
            <v>인</v>
          </cell>
          <cell r="G302" t="str">
            <v xml:space="preserve"> </v>
          </cell>
          <cell r="I302">
            <v>0</v>
          </cell>
          <cell r="J302">
            <v>64890</v>
          </cell>
          <cell r="K302">
            <v>36987.300000000003</v>
          </cell>
          <cell r="M302">
            <v>0</v>
          </cell>
        </row>
        <row r="303">
          <cell r="B303" t="str">
            <v>보통인부</v>
          </cell>
          <cell r="C303" t="str">
            <v xml:space="preserve"> </v>
          </cell>
          <cell r="D303">
            <v>0.46</v>
          </cell>
          <cell r="E303" t="str">
            <v>인</v>
          </cell>
          <cell r="G303" t="str">
            <v xml:space="preserve"> </v>
          </cell>
          <cell r="I303">
            <v>0</v>
          </cell>
          <cell r="J303">
            <v>37052</v>
          </cell>
          <cell r="K303">
            <v>17043.900000000001</v>
          </cell>
          <cell r="M303">
            <v>0</v>
          </cell>
        </row>
        <row r="304">
          <cell r="B304" t="str">
            <v>소   계</v>
          </cell>
          <cell r="G304">
            <v>54031</v>
          </cell>
          <cell r="H304">
            <v>0</v>
          </cell>
          <cell r="I304">
            <v>0</v>
          </cell>
          <cell r="J304">
            <v>0</v>
          </cell>
          <cell r="K304">
            <v>54031</v>
          </cell>
          <cell r="M304">
            <v>0</v>
          </cell>
        </row>
        <row r="306">
          <cell r="B306">
            <v>139</v>
          </cell>
          <cell r="C306" t="str">
            <v>화강석설치 (마름돌설치 준용)</v>
          </cell>
          <cell r="G306" t="str">
            <v>M3당</v>
          </cell>
          <cell r="I306" t="str">
            <v xml:space="preserve"> </v>
          </cell>
          <cell r="J306">
            <v>0</v>
          </cell>
          <cell r="K306">
            <v>0</v>
          </cell>
          <cell r="M306">
            <v>0</v>
          </cell>
        </row>
        <row r="307">
          <cell r="B307" t="str">
            <v>석공</v>
          </cell>
          <cell r="C307" t="str">
            <v xml:space="preserve"> </v>
          </cell>
          <cell r="D307">
            <v>6.5</v>
          </cell>
          <cell r="E307" t="str">
            <v>인</v>
          </cell>
          <cell r="G307" t="str">
            <v xml:space="preserve"> </v>
          </cell>
          <cell r="I307">
            <v>0</v>
          </cell>
          <cell r="J307">
            <v>64890</v>
          </cell>
          <cell r="K307">
            <v>421785</v>
          </cell>
          <cell r="M307">
            <v>0</v>
          </cell>
        </row>
        <row r="308">
          <cell r="B308" t="str">
            <v>보통인부</v>
          </cell>
          <cell r="C308" t="str">
            <v xml:space="preserve"> </v>
          </cell>
          <cell r="D308">
            <v>10</v>
          </cell>
          <cell r="E308" t="str">
            <v>인</v>
          </cell>
          <cell r="G308" t="str">
            <v xml:space="preserve"> </v>
          </cell>
          <cell r="I308">
            <v>0</v>
          </cell>
          <cell r="J308">
            <v>37052</v>
          </cell>
          <cell r="K308">
            <v>370520</v>
          </cell>
          <cell r="M308">
            <v>0</v>
          </cell>
        </row>
        <row r="309">
          <cell r="B309" t="str">
            <v>소    계</v>
          </cell>
          <cell r="G309">
            <v>792305</v>
          </cell>
          <cell r="I309">
            <v>0</v>
          </cell>
          <cell r="K309">
            <v>792305</v>
          </cell>
          <cell r="M309">
            <v>0</v>
          </cell>
        </row>
        <row r="310">
          <cell r="B310">
            <v>140</v>
          </cell>
          <cell r="C310" t="str">
            <v>목재가공조립및설치 (보통구조,하)</v>
          </cell>
          <cell r="G310" t="str">
            <v>M2당</v>
          </cell>
          <cell r="I310" t="str">
            <v xml:space="preserve"> </v>
          </cell>
          <cell r="J310">
            <v>0</v>
          </cell>
          <cell r="K310">
            <v>0</v>
          </cell>
          <cell r="M310">
            <v>0</v>
          </cell>
        </row>
        <row r="311">
          <cell r="B311" t="str">
            <v>건축목공</v>
          </cell>
          <cell r="C311" t="str">
            <v xml:space="preserve"> </v>
          </cell>
          <cell r="D311">
            <v>1.65</v>
          </cell>
          <cell r="E311" t="str">
            <v>인</v>
          </cell>
          <cell r="G311" t="str">
            <v xml:space="preserve"> </v>
          </cell>
          <cell r="I311">
            <v>0</v>
          </cell>
          <cell r="J311">
            <v>61692</v>
          </cell>
          <cell r="K311">
            <v>101791.8</v>
          </cell>
          <cell r="M311">
            <v>0</v>
          </cell>
        </row>
        <row r="312">
          <cell r="B312" t="str">
            <v>보통인부</v>
          </cell>
          <cell r="C312" t="str">
            <v xml:space="preserve"> </v>
          </cell>
          <cell r="D312">
            <v>0.15</v>
          </cell>
          <cell r="E312" t="str">
            <v>인</v>
          </cell>
          <cell r="G312" t="str">
            <v xml:space="preserve"> </v>
          </cell>
          <cell r="I312">
            <v>0</v>
          </cell>
          <cell r="J312">
            <v>37052</v>
          </cell>
          <cell r="K312">
            <v>5557.8</v>
          </cell>
          <cell r="M312">
            <v>0</v>
          </cell>
        </row>
        <row r="313">
          <cell r="B313" t="str">
            <v>소    계</v>
          </cell>
          <cell r="G313">
            <v>107349</v>
          </cell>
          <cell r="I313">
            <v>0</v>
          </cell>
          <cell r="K313">
            <v>107349</v>
          </cell>
          <cell r="M313">
            <v>0</v>
          </cell>
        </row>
        <row r="315">
          <cell r="B315">
            <v>141</v>
          </cell>
          <cell r="C315" t="str">
            <v>유공관 접합&amp;부설 (Φ150 소케트접합)</v>
          </cell>
          <cell r="G315" t="str">
            <v>m당</v>
          </cell>
        </row>
        <row r="316">
          <cell r="B316" t="str">
            <v>HDPE유공관</v>
          </cell>
          <cell r="C316" t="str">
            <v>Φ150 x 4M</v>
          </cell>
          <cell r="D316">
            <v>1.05</v>
          </cell>
          <cell r="E316" t="str">
            <v>M</v>
          </cell>
          <cell r="G316" t="str">
            <v xml:space="preserve"> </v>
          </cell>
          <cell r="H316">
            <v>9600</v>
          </cell>
          <cell r="I316">
            <v>10080</v>
          </cell>
          <cell r="K316">
            <v>0</v>
          </cell>
          <cell r="M316">
            <v>0</v>
          </cell>
        </row>
        <row r="317">
          <cell r="B317" t="str">
            <v>배관공</v>
          </cell>
          <cell r="C317" t="str">
            <v xml:space="preserve"> </v>
          </cell>
          <cell r="D317">
            <v>3.0000000000000001E-3</v>
          </cell>
          <cell r="E317" t="str">
            <v>인</v>
          </cell>
          <cell r="G317" t="str">
            <v xml:space="preserve"> </v>
          </cell>
          <cell r="I317">
            <v>0</v>
          </cell>
          <cell r="J317">
            <v>49542</v>
          </cell>
          <cell r="K317">
            <v>148.6</v>
          </cell>
          <cell r="M317">
            <v>0</v>
          </cell>
        </row>
        <row r="318">
          <cell r="B318" t="str">
            <v>특별인부</v>
          </cell>
          <cell r="C318" t="str">
            <v xml:space="preserve"> </v>
          </cell>
          <cell r="D318">
            <v>3.0000000000000001E-3</v>
          </cell>
          <cell r="E318" t="str">
            <v>인</v>
          </cell>
          <cell r="G318" t="str">
            <v xml:space="preserve"> </v>
          </cell>
          <cell r="I318">
            <v>0</v>
          </cell>
          <cell r="J318">
            <v>51490</v>
          </cell>
          <cell r="K318">
            <v>154.4</v>
          </cell>
          <cell r="M318">
            <v>0</v>
          </cell>
        </row>
        <row r="319">
          <cell r="B319" t="str">
            <v>소   계</v>
          </cell>
          <cell r="G319">
            <v>10383</v>
          </cell>
          <cell r="H319">
            <v>0</v>
          </cell>
          <cell r="I319">
            <v>10080</v>
          </cell>
          <cell r="J319">
            <v>0</v>
          </cell>
          <cell r="K319">
            <v>303</v>
          </cell>
          <cell r="M319">
            <v>0</v>
          </cell>
        </row>
        <row r="321">
          <cell r="B321">
            <v>142</v>
          </cell>
          <cell r="C321" t="str">
            <v>유공관 접합&amp;부설 (Φ200 소케트접합)</v>
          </cell>
          <cell r="G321" t="str">
            <v>m당</v>
          </cell>
        </row>
        <row r="322">
          <cell r="B322" t="str">
            <v>HDPE유공관</v>
          </cell>
          <cell r="C322" t="str">
            <v>Φ200 x 4M</v>
          </cell>
          <cell r="D322">
            <v>1.05</v>
          </cell>
          <cell r="E322" t="str">
            <v>M</v>
          </cell>
          <cell r="G322" t="str">
            <v xml:space="preserve"> </v>
          </cell>
          <cell r="H322">
            <v>14400</v>
          </cell>
          <cell r="I322">
            <v>15120</v>
          </cell>
          <cell r="K322">
            <v>0</v>
          </cell>
          <cell r="M322">
            <v>0</v>
          </cell>
        </row>
        <row r="323">
          <cell r="B323" t="str">
            <v>배관공</v>
          </cell>
          <cell r="C323" t="str">
            <v xml:space="preserve"> </v>
          </cell>
          <cell r="D323">
            <v>4.0000000000000001E-3</v>
          </cell>
          <cell r="E323" t="str">
            <v>인</v>
          </cell>
          <cell r="G323" t="str">
            <v xml:space="preserve"> </v>
          </cell>
          <cell r="I323">
            <v>0</v>
          </cell>
          <cell r="J323">
            <v>49542</v>
          </cell>
          <cell r="K323">
            <v>198.1</v>
          </cell>
          <cell r="M323">
            <v>0</v>
          </cell>
        </row>
        <row r="324">
          <cell r="B324" t="str">
            <v>특별인부</v>
          </cell>
          <cell r="C324" t="str">
            <v xml:space="preserve"> </v>
          </cell>
          <cell r="D324">
            <v>4.0000000000000001E-3</v>
          </cell>
          <cell r="E324" t="str">
            <v>인</v>
          </cell>
          <cell r="G324" t="str">
            <v xml:space="preserve"> </v>
          </cell>
          <cell r="I324">
            <v>0</v>
          </cell>
          <cell r="J324">
            <v>51490</v>
          </cell>
          <cell r="K324">
            <v>205.9</v>
          </cell>
          <cell r="M324">
            <v>0</v>
          </cell>
        </row>
        <row r="325">
          <cell r="B325" t="str">
            <v>소   계</v>
          </cell>
          <cell r="G325">
            <v>15524</v>
          </cell>
          <cell r="H325">
            <v>0</v>
          </cell>
          <cell r="I325">
            <v>15120</v>
          </cell>
          <cell r="J325">
            <v>0</v>
          </cell>
          <cell r="K325">
            <v>404</v>
          </cell>
          <cell r="M325">
            <v>0</v>
          </cell>
        </row>
        <row r="327">
          <cell r="B327">
            <v>143</v>
          </cell>
          <cell r="C327" t="str">
            <v>토목섬유부설</v>
          </cell>
          <cell r="G327" t="str">
            <v>M2 당</v>
          </cell>
        </row>
        <row r="328">
          <cell r="B328" t="str">
            <v>토 목  섬 유</v>
          </cell>
          <cell r="C328" t="str">
            <v>TG200</v>
          </cell>
          <cell r="D328">
            <v>1.1000000000000001</v>
          </cell>
          <cell r="E328" t="str">
            <v>M2</v>
          </cell>
          <cell r="G328" t="str">
            <v xml:space="preserve"> </v>
          </cell>
          <cell r="H328">
            <v>800</v>
          </cell>
          <cell r="I328">
            <v>880</v>
          </cell>
          <cell r="K328">
            <v>0</v>
          </cell>
          <cell r="M328">
            <v>0</v>
          </cell>
        </row>
        <row r="329">
          <cell r="B329" t="str">
            <v>보통인부</v>
          </cell>
          <cell r="C329" t="str">
            <v xml:space="preserve"> </v>
          </cell>
          <cell r="D329">
            <v>3.0000000000000001E-3</v>
          </cell>
          <cell r="E329" t="str">
            <v>인</v>
          </cell>
          <cell r="G329" t="str">
            <v xml:space="preserve"> </v>
          </cell>
          <cell r="I329">
            <v>0</v>
          </cell>
          <cell r="J329">
            <v>37052</v>
          </cell>
          <cell r="K329">
            <v>111.1</v>
          </cell>
          <cell r="M329">
            <v>0</v>
          </cell>
        </row>
        <row r="330">
          <cell r="B330" t="str">
            <v>소   계</v>
          </cell>
          <cell r="G330">
            <v>991</v>
          </cell>
          <cell r="H330">
            <v>0</v>
          </cell>
          <cell r="I330">
            <v>880</v>
          </cell>
          <cell r="J330">
            <v>0</v>
          </cell>
          <cell r="K330">
            <v>111</v>
          </cell>
          <cell r="M330">
            <v>0</v>
          </cell>
        </row>
        <row r="331">
          <cell r="B331">
            <v>1</v>
          </cell>
          <cell r="C331" t="str">
            <v>자연석쌓기</v>
          </cell>
          <cell r="G331" t="str">
            <v>ton당</v>
          </cell>
        </row>
        <row r="332">
          <cell r="B332" t="str">
            <v>자   연   석</v>
          </cell>
          <cell r="C332" t="str">
            <v>500x600x700</v>
          </cell>
          <cell r="D332">
            <v>1</v>
          </cell>
          <cell r="E332" t="str">
            <v>ton</v>
          </cell>
          <cell r="G332" t="str">
            <v xml:space="preserve"> </v>
          </cell>
          <cell r="H332">
            <v>95000</v>
          </cell>
          <cell r="I332">
            <v>95000</v>
          </cell>
          <cell r="K332">
            <v>0</v>
          </cell>
          <cell r="M332">
            <v>0</v>
          </cell>
        </row>
        <row r="333">
          <cell r="B333" t="str">
            <v>조경공</v>
          </cell>
          <cell r="C333" t="str">
            <v xml:space="preserve"> </v>
          </cell>
          <cell r="D333">
            <v>2.5</v>
          </cell>
          <cell r="E333" t="str">
            <v>인</v>
          </cell>
          <cell r="G333" t="str">
            <v xml:space="preserve"> </v>
          </cell>
          <cell r="I333">
            <v>0</v>
          </cell>
          <cell r="J333">
            <v>53468</v>
          </cell>
          <cell r="K333">
            <v>133670</v>
          </cell>
          <cell r="M333">
            <v>0</v>
          </cell>
        </row>
        <row r="334">
          <cell r="B334" t="str">
            <v>보통인부</v>
          </cell>
          <cell r="C334" t="str">
            <v xml:space="preserve"> </v>
          </cell>
          <cell r="D334">
            <v>2.5</v>
          </cell>
          <cell r="E334" t="str">
            <v>인</v>
          </cell>
          <cell r="G334" t="str">
            <v xml:space="preserve"> </v>
          </cell>
          <cell r="I334">
            <v>0</v>
          </cell>
          <cell r="J334">
            <v>37052</v>
          </cell>
          <cell r="K334">
            <v>92630</v>
          </cell>
          <cell r="M334">
            <v>0</v>
          </cell>
        </row>
        <row r="335">
          <cell r="B335" t="str">
            <v>소   계</v>
          </cell>
          <cell r="G335">
            <v>321300</v>
          </cell>
          <cell r="H335">
            <v>0</v>
          </cell>
          <cell r="I335">
            <v>95000</v>
          </cell>
          <cell r="J335">
            <v>0</v>
          </cell>
          <cell r="K335">
            <v>226300</v>
          </cell>
          <cell r="M335">
            <v>0</v>
          </cell>
        </row>
        <row r="337">
          <cell r="B337">
            <v>1</v>
          </cell>
          <cell r="C337" t="str">
            <v>자연석놓기</v>
          </cell>
          <cell r="G337" t="str">
            <v>ton당</v>
          </cell>
        </row>
        <row r="338">
          <cell r="B338" t="str">
            <v>자   연   석</v>
          </cell>
          <cell r="C338" t="str">
            <v>500x600x700</v>
          </cell>
          <cell r="D338">
            <v>1</v>
          </cell>
          <cell r="E338" t="str">
            <v>ton</v>
          </cell>
          <cell r="G338" t="str">
            <v xml:space="preserve"> </v>
          </cell>
          <cell r="H338">
            <v>95000</v>
          </cell>
          <cell r="I338">
            <v>95000</v>
          </cell>
          <cell r="K338">
            <v>0</v>
          </cell>
          <cell r="M338">
            <v>0</v>
          </cell>
        </row>
        <row r="339">
          <cell r="B339" t="str">
            <v>조경공</v>
          </cell>
          <cell r="C339" t="str">
            <v xml:space="preserve"> </v>
          </cell>
          <cell r="D339">
            <v>2</v>
          </cell>
          <cell r="E339" t="str">
            <v>인</v>
          </cell>
          <cell r="G339" t="str">
            <v xml:space="preserve"> </v>
          </cell>
          <cell r="I339">
            <v>0</v>
          </cell>
          <cell r="J339">
            <v>53468</v>
          </cell>
          <cell r="K339">
            <v>106936</v>
          </cell>
          <cell r="M339">
            <v>0</v>
          </cell>
        </row>
        <row r="340">
          <cell r="B340" t="str">
            <v>보통인부</v>
          </cell>
          <cell r="C340" t="str">
            <v xml:space="preserve"> </v>
          </cell>
          <cell r="D340">
            <v>2</v>
          </cell>
          <cell r="E340" t="str">
            <v>인</v>
          </cell>
          <cell r="G340" t="str">
            <v xml:space="preserve"> </v>
          </cell>
          <cell r="I340">
            <v>0</v>
          </cell>
          <cell r="J340">
            <v>37052</v>
          </cell>
          <cell r="K340">
            <v>74104</v>
          </cell>
          <cell r="M340">
            <v>0</v>
          </cell>
        </row>
        <row r="341">
          <cell r="B341" t="str">
            <v>소   계</v>
          </cell>
          <cell r="G341">
            <v>276040</v>
          </cell>
          <cell r="H341">
            <v>0</v>
          </cell>
          <cell r="I341">
            <v>95000</v>
          </cell>
          <cell r="J341">
            <v>0</v>
          </cell>
          <cell r="K341">
            <v>181040</v>
          </cell>
          <cell r="M341">
            <v>0</v>
          </cell>
        </row>
        <row r="343">
          <cell r="B343">
            <v>144</v>
          </cell>
          <cell r="C343" t="str">
            <v>잡석뒷채움</v>
          </cell>
          <cell r="G343" t="str">
            <v>m3당</v>
          </cell>
        </row>
        <row r="344">
          <cell r="B344" t="str">
            <v>잡     석</v>
          </cell>
          <cell r="C344" t="str">
            <v>#467(Φ40mm)</v>
          </cell>
          <cell r="D344">
            <v>1.06</v>
          </cell>
          <cell r="E344" t="str">
            <v>m3</v>
          </cell>
          <cell r="G344" t="str">
            <v xml:space="preserve"> </v>
          </cell>
          <cell r="H344">
            <v>9000</v>
          </cell>
          <cell r="I344">
            <v>9540</v>
          </cell>
          <cell r="K344">
            <v>0</v>
          </cell>
          <cell r="M344">
            <v>0</v>
          </cell>
        </row>
        <row r="345">
          <cell r="B345" t="str">
            <v>보통인부</v>
          </cell>
          <cell r="C345" t="str">
            <v xml:space="preserve"> </v>
          </cell>
          <cell r="D345">
            <v>0.13</v>
          </cell>
          <cell r="E345" t="str">
            <v>인</v>
          </cell>
          <cell r="G345" t="str">
            <v xml:space="preserve"> </v>
          </cell>
          <cell r="I345">
            <v>0</v>
          </cell>
          <cell r="J345">
            <v>37052</v>
          </cell>
          <cell r="K345">
            <v>4816.7</v>
          </cell>
          <cell r="M345">
            <v>0</v>
          </cell>
        </row>
        <row r="346">
          <cell r="B346" t="str">
            <v>소   계</v>
          </cell>
          <cell r="G346">
            <v>14356</v>
          </cell>
          <cell r="H346">
            <v>0</v>
          </cell>
          <cell r="I346">
            <v>9540</v>
          </cell>
          <cell r="J346">
            <v>0</v>
          </cell>
          <cell r="K346">
            <v>4816</v>
          </cell>
          <cell r="M346">
            <v>0</v>
          </cell>
        </row>
        <row r="348">
          <cell r="B348">
            <v>145</v>
          </cell>
          <cell r="C348" t="str">
            <v>담장기와잇기</v>
          </cell>
          <cell r="G348" t="str">
            <v>m당</v>
          </cell>
        </row>
        <row r="349">
          <cell r="B349" t="str">
            <v>시 멘 트</v>
          </cell>
          <cell r="C349" t="str">
            <v>40KG/포</v>
          </cell>
          <cell r="D349">
            <v>4.08</v>
          </cell>
          <cell r="E349" t="str">
            <v>kg</v>
          </cell>
          <cell r="G349" t="str">
            <v xml:space="preserve"> </v>
          </cell>
          <cell r="H349">
            <v>62.7</v>
          </cell>
          <cell r="I349">
            <v>255.8</v>
          </cell>
          <cell r="K349">
            <v>0</v>
          </cell>
          <cell r="M349">
            <v>0</v>
          </cell>
        </row>
        <row r="350">
          <cell r="B350" t="str">
            <v>모     래</v>
          </cell>
          <cell r="C350">
            <v>0</v>
          </cell>
          <cell r="D350">
            <v>8.9999999999999993E-3</v>
          </cell>
          <cell r="E350" t="str">
            <v>m3</v>
          </cell>
          <cell r="G350" t="str">
            <v xml:space="preserve"> </v>
          </cell>
          <cell r="H350">
            <v>12000</v>
          </cell>
          <cell r="I350">
            <v>108</v>
          </cell>
          <cell r="K350">
            <v>0</v>
          </cell>
          <cell r="M350">
            <v>0</v>
          </cell>
        </row>
        <row r="351">
          <cell r="B351" t="str">
            <v>한식와공</v>
          </cell>
          <cell r="C351" t="str">
            <v xml:space="preserve"> </v>
          </cell>
          <cell r="D351">
            <v>0.1</v>
          </cell>
          <cell r="E351" t="str">
            <v>인</v>
          </cell>
          <cell r="G351" t="str">
            <v xml:space="preserve"> </v>
          </cell>
          <cell r="I351">
            <v>0</v>
          </cell>
          <cell r="J351">
            <v>138273</v>
          </cell>
          <cell r="K351">
            <v>13827.3</v>
          </cell>
          <cell r="M351">
            <v>0</v>
          </cell>
        </row>
        <row r="352">
          <cell r="B352" t="str">
            <v>한식와공조공</v>
          </cell>
          <cell r="C352" t="str">
            <v xml:space="preserve"> </v>
          </cell>
          <cell r="D352">
            <v>0.13</v>
          </cell>
          <cell r="E352" t="str">
            <v>인</v>
          </cell>
          <cell r="G352" t="str">
            <v xml:space="preserve"> </v>
          </cell>
          <cell r="I352">
            <v>0</v>
          </cell>
          <cell r="J352">
            <v>88063</v>
          </cell>
          <cell r="K352">
            <v>11448.1</v>
          </cell>
          <cell r="M352">
            <v>0</v>
          </cell>
        </row>
        <row r="353">
          <cell r="B353" t="str">
            <v>보통인부</v>
          </cell>
          <cell r="C353" t="str">
            <v xml:space="preserve"> </v>
          </cell>
          <cell r="D353">
            <v>0.2</v>
          </cell>
          <cell r="E353" t="str">
            <v>인</v>
          </cell>
          <cell r="G353" t="str">
            <v xml:space="preserve"> </v>
          </cell>
          <cell r="I353">
            <v>0</v>
          </cell>
          <cell r="J353">
            <v>37052</v>
          </cell>
          <cell r="K353">
            <v>7410.4</v>
          </cell>
          <cell r="M353">
            <v>0</v>
          </cell>
        </row>
        <row r="354">
          <cell r="B354" t="str">
            <v>소   계</v>
          </cell>
          <cell r="G354">
            <v>33048</v>
          </cell>
          <cell r="H354">
            <v>0</v>
          </cell>
          <cell r="I354">
            <v>363</v>
          </cell>
          <cell r="J354">
            <v>0</v>
          </cell>
          <cell r="K354">
            <v>32685</v>
          </cell>
          <cell r="M354">
            <v>0</v>
          </cell>
        </row>
        <row r="355">
          <cell r="M355" t="str">
            <v xml:space="preserve"> </v>
          </cell>
        </row>
        <row r="356">
          <cell r="B356">
            <v>146</v>
          </cell>
          <cell r="C356" t="str">
            <v>앵카볼트설치(볼트경,Φ16)</v>
          </cell>
          <cell r="G356" t="str">
            <v>개소당</v>
          </cell>
        </row>
        <row r="357">
          <cell r="B357" t="str">
            <v>철골공</v>
          </cell>
          <cell r="C357" t="str">
            <v xml:space="preserve"> </v>
          </cell>
          <cell r="D357">
            <v>7.0000000000000007E-2</v>
          </cell>
          <cell r="E357" t="str">
            <v>인</v>
          </cell>
          <cell r="G357" t="str">
            <v xml:space="preserve"> </v>
          </cell>
          <cell r="I357">
            <v>0</v>
          </cell>
          <cell r="J357">
            <v>64572</v>
          </cell>
          <cell r="K357">
            <v>4520</v>
          </cell>
          <cell r="M357">
            <v>0</v>
          </cell>
        </row>
        <row r="358">
          <cell r="B358" t="str">
            <v>소   계</v>
          </cell>
          <cell r="G358">
            <v>4520</v>
          </cell>
          <cell r="H358">
            <v>0</v>
          </cell>
          <cell r="I358">
            <v>0</v>
          </cell>
          <cell r="J358">
            <v>0</v>
          </cell>
          <cell r="K358">
            <v>4520</v>
          </cell>
          <cell r="M358">
            <v>0</v>
          </cell>
        </row>
        <row r="359">
          <cell r="M359" t="str">
            <v xml:space="preserve"> </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sheetData sheetId="137"/>
      <sheetData sheetId="138"/>
      <sheetData sheetId="139"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하도급사항 "/>
      <sheetName val="확약서"/>
      <sheetName val="확약서 (2)"/>
      <sheetName val="부대내역총괄대비"/>
      <sheetName val="굴토+일반토목(원+하)"/>
      <sheetName val="굴토+일반토목(하)"/>
      <sheetName val="철콘(원+하)"/>
      <sheetName val="철콘(하)"/>
      <sheetName val="비계(원+하)"/>
      <sheetName val="철골(원+하)"/>
      <sheetName val="AL창호(원+하)"/>
      <sheetName val="Sheet1"/>
      <sheetName val="Sheet2"/>
      <sheetName val="Sheet3"/>
      <sheetName val="Sheet4"/>
      <sheetName val="굴토(가)"/>
      <sheetName val="일반토목(가)"/>
      <sheetName val="하도급사항(당초)"/>
      <sheetName val="확약서(당초)"/>
      <sheetName val="확약서 (1)(당초)"/>
      <sheetName val="부대내역총괄대비 (당초)"/>
      <sheetName val="기초일위"/>
      <sheetName val="시설일위"/>
      <sheetName val="조명일위"/>
      <sheetName val="금액내역서"/>
      <sheetName val="일위대가"/>
      <sheetName val="06 일위대가목록"/>
      <sheetName val="2공구산출내역"/>
      <sheetName val="건축원가"/>
      <sheetName val="가로등내역서"/>
      <sheetName val="단면"/>
      <sheetName val="건축공사실행"/>
      <sheetName val="말뚝물량"/>
      <sheetName val="메서,변+증"/>
      <sheetName val="기둥(원형)"/>
      <sheetName val="기초공"/>
      <sheetName val="5흙막이"/>
      <sheetName val="수목표준대가"/>
      <sheetName val="수량산출"/>
      <sheetName val="ABUT수량-A1"/>
      <sheetName val="토적기초"/>
      <sheetName val="암거날개벽"/>
      <sheetName val="3수량"/>
    </sheetNames>
    <sheetDataSet>
      <sheetData sheetId="0" refreshError="1">
        <row r="4">
          <cell r="L4" t="str">
            <v>단 가</v>
          </cell>
          <cell r="M4" t="str">
            <v>금 액</v>
          </cell>
          <cell r="N4" t="str">
            <v>단 가</v>
          </cell>
          <cell r="O4" t="str">
            <v>금 액</v>
          </cell>
          <cell r="P4" t="str">
            <v>단 가</v>
          </cell>
          <cell r="Q4" t="str">
            <v>금 액</v>
          </cell>
          <cell r="R4" t="str">
            <v>단 가</v>
          </cell>
          <cell r="S4" t="str">
            <v>금 액</v>
          </cell>
          <cell r="T4" t="str">
            <v>단 가</v>
          </cell>
          <cell r="U4" t="str">
            <v>금 액</v>
          </cell>
        </row>
        <row r="5">
          <cell r="B5" t="str">
            <v>010101</v>
          </cell>
          <cell r="C5">
            <v>2</v>
          </cell>
          <cell r="D5" t="str">
            <v>건축</v>
          </cell>
          <cell r="E5" t="str">
            <v>공통가설</v>
          </cell>
          <cell r="H5" t="str">
            <v>조립식가설울타리</v>
          </cell>
          <cell r="I5" t="str">
            <v>36개월</v>
          </cell>
          <cell r="J5" t="str">
            <v>M</v>
          </cell>
          <cell r="K5" t="str">
            <v>672</v>
          </cell>
          <cell r="L5">
            <v>24000</v>
          </cell>
          <cell r="M5">
            <v>16128000</v>
          </cell>
          <cell r="N5">
            <v>20000</v>
          </cell>
          <cell r="O5">
            <v>13440000</v>
          </cell>
          <cell r="Q5">
            <v>0</v>
          </cell>
          <cell r="R5">
            <v>44000</v>
          </cell>
          <cell r="S5">
            <v>29568000</v>
          </cell>
          <cell r="T5">
            <v>44000</v>
          </cell>
          <cell r="U5">
            <v>29568000</v>
          </cell>
          <cell r="V5">
            <v>1</v>
          </cell>
        </row>
        <row r="6">
          <cell r="B6" t="str">
            <v>010101</v>
          </cell>
          <cell r="C6">
            <v>4</v>
          </cell>
          <cell r="D6" t="str">
            <v>건축</v>
          </cell>
          <cell r="E6" t="str">
            <v>공통가설</v>
          </cell>
          <cell r="H6" t="str">
            <v>가설사무소</v>
          </cell>
          <cell r="I6" t="str">
            <v>조립식36개월</v>
          </cell>
          <cell r="J6" t="str">
            <v>M2</v>
          </cell>
          <cell r="K6" t="str">
            <v>150</v>
          </cell>
          <cell r="L6">
            <v>25000</v>
          </cell>
          <cell r="M6">
            <v>3750000</v>
          </cell>
          <cell r="N6">
            <v>25000</v>
          </cell>
          <cell r="O6">
            <v>3750000</v>
          </cell>
          <cell r="Q6">
            <v>0</v>
          </cell>
          <cell r="R6">
            <v>50000</v>
          </cell>
          <cell r="S6">
            <v>7500000</v>
          </cell>
          <cell r="T6">
            <v>50000</v>
          </cell>
          <cell r="U6">
            <v>7500000</v>
          </cell>
          <cell r="V6">
            <v>1</v>
          </cell>
        </row>
        <row r="7">
          <cell r="B7" t="str">
            <v>010101</v>
          </cell>
          <cell r="C7">
            <v>6</v>
          </cell>
          <cell r="D7" t="str">
            <v>건축</v>
          </cell>
          <cell r="E7" t="str">
            <v>공통가설</v>
          </cell>
          <cell r="H7" t="str">
            <v>가설창고</v>
          </cell>
          <cell r="I7" t="str">
            <v>조립식36개월</v>
          </cell>
          <cell r="J7" t="str">
            <v>M2</v>
          </cell>
          <cell r="K7" t="str">
            <v>60</v>
          </cell>
          <cell r="L7">
            <v>20000</v>
          </cell>
          <cell r="M7">
            <v>1200000</v>
          </cell>
          <cell r="N7">
            <v>20000</v>
          </cell>
          <cell r="O7">
            <v>1200000</v>
          </cell>
          <cell r="Q7">
            <v>0</v>
          </cell>
          <cell r="R7">
            <v>40000</v>
          </cell>
          <cell r="S7">
            <v>2400000</v>
          </cell>
          <cell r="T7">
            <v>40000</v>
          </cell>
          <cell r="U7">
            <v>2400000</v>
          </cell>
          <cell r="V7">
            <v>1</v>
          </cell>
        </row>
        <row r="8">
          <cell r="B8" t="str">
            <v>010101</v>
          </cell>
          <cell r="C8">
            <v>8</v>
          </cell>
          <cell r="D8" t="str">
            <v>건축</v>
          </cell>
          <cell r="E8" t="str">
            <v>공통가설</v>
          </cell>
          <cell r="H8" t="str">
            <v>가설시험실</v>
          </cell>
          <cell r="I8" t="str">
            <v>조립식36개월</v>
          </cell>
          <cell r="J8" t="str">
            <v>M2</v>
          </cell>
          <cell r="K8" t="str">
            <v>100</v>
          </cell>
          <cell r="L8">
            <v>20000</v>
          </cell>
          <cell r="M8">
            <v>2000000</v>
          </cell>
          <cell r="N8">
            <v>20000</v>
          </cell>
          <cell r="O8">
            <v>2000000</v>
          </cell>
          <cell r="Q8">
            <v>0</v>
          </cell>
          <cell r="R8">
            <v>40000</v>
          </cell>
          <cell r="S8">
            <v>4000000</v>
          </cell>
          <cell r="T8">
            <v>40000</v>
          </cell>
          <cell r="U8">
            <v>4000000</v>
          </cell>
          <cell r="V8">
            <v>1</v>
          </cell>
        </row>
        <row r="9">
          <cell r="B9" t="str">
            <v>010101</v>
          </cell>
          <cell r="C9">
            <v>9</v>
          </cell>
          <cell r="D9" t="str">
            <v>건축</v>
          </cell>
          <cell r="E9" t="str">
            <v>공통가설</v>
          </cell>
          <cell r="H9" t="str">
            <v>가설작업헛간</v>
          </cell>
          <cell r="I9" t="str">
            <v>1개년이상</v>
          </cell>
          <cell r="J9" t="str">
            <v>M2</v>
          </cell>
          <cell r="K9" t="str">
            <v>120</v>
          </cell>
          <cell r="L9">
            <v>15000</v>
          </cell>
          <cell r="M9">
            <v>1800000</v>
          </cell>
          <cell r="N9">
            <v>15000</v>
          </cell>
          <cell r="O9">
            <v>1800000</v>
          </cell>
          <cell r="Q9">
            <v>0</v>
          </cell>
          <cell r="R9">
            <v>30000</v>
          </cell>
          <cell r="S9">
            <v>3600000</v>
          </cell>
          <cell r="T9">
            <v>30000</v>
          </cell>
          <cell r="U9">
            <v>3600000</v>
          </cell>
          <cell r="V9">
            <v>1</v>
          </cell>
        </row>
        <row r="10">
          <cell r="B10" t="str">
            <v>010101</v>
          </cell>
          <cell r="C10">
            <v>10</v>
          </cell>
          <cell r="D10" t="str">
            <v>건축</v>
          </cell>
          <cell r="E10" t="str">
            <v>공통가설</v>
          </cell>
          <cell r="H10" t="str">
            <v>FRP 화장실</v>
          </cell>
          <cell r="I10" t="str">
            <v>대,소변겸용</v>
          </cell>
          <cell r="J10" t="str">
            <v>EA</v>
          </cell>
          <cell r="K10" t="str">
            <v>16</v>
          </cell>
          <cell r="L10">
            <v>500000</v>
          </cell>
          <cell r="M10">
            <v>8000000</v>
          </cell>
          <cell r="O10">
            <v>0</v>
          </cell>
          <cell r="Q10">
            <v>0</v>
          </cell>
          <cell r="R10">
            <v>500000</v>
          </cell>
          <cell r="S10">
            <v>8000000</v>
          </cell>
          <cell r="T10">
            <v>500000</v>
          </cell>
          <cell r="U10">
            <v>8000000</v>
          </cell>
          <cell r="V10">
            <v>1</v>
          </cell>
        </row>
        <row r="11">
          <cell r="B11" t="str">
            <v>010101</v>
          </cell>
          <cell r="C11">
            <v>11</v>
          </cell>
          <cell r="D11" t="str">
            <v>건축</v>
          </cell>
          <cell r="E11" t="str">
            <v>공통가설</v>
          </cell>
          <cell r="H11" t="str">
            <v>벽돌벽철거(외부담장)</v>
          </cell>
          <cell r="I11" t="str">
            <v>장비(브레이커)</v>
          </cell>
          <cell r="J11" t="str">
            <v>M3</v>
          </cell>
          <cell r="K11" t="str">
            <v>241</v>
          </cell>
          <cell r="M11">
            <v>0</v>
          </cell>
          <cell r="N11">
            <v>5000</v>
          </cell>
          <cell r="O11">
            <v>1205000</v>
          </cell>
          <cell r="P11">
            <v>10000</v>
          </cell>
          <cell r="Q11">
            <v>2410000</v>
          </cell>
          <cell r="R11">
            <v>15000</v>
          </cell>
          <cell r="S11">
            <v>3615000</v>
          </cell>
          <cell r="T11">
            <v>15000</v>
          </cell>
          <cell r="U11">
            <v>3615000</v>
          </cell>
          <cell r="V11">
            <v>1</v>
          </cell>
        </row>
        <row r="12">
          <cell r="B12" t="str">
            <v>010101</v>
          </cell>
          <cell r="C12">
            <v>12</v>
          </cell>
          <cell r="D12" t="str">
            <v>건축</v>
          </cell>
          <cell r="E12" t="str">
            <v>공통가설</v>
          </cell>
          <cell r="H12" t="str">
            <v>타워크레인손료/12TON 48.3M</v>
          </cell>
          <cell r="I12" t="str">
            <v>END CAPACITY 5.9TON</v>
          </cell>
          <cell r="J12" t="str">
            <v>대월</v>
          </cell>
          <cell r="K12" t="str">
            <v>10</v>
          </cell>
          <cell r="M12">
            <v>0</v>
          </cell>
          <cell r="O12">
            <v>0</v>
          </cell>
          <cell r="P12">
            <v>12000000</v>
          </cell>
          <cell r="Q12">
            <v>120000000</v>
          </cell>
          <cell r="R12">
            <v>12000000</v>
          </cell>
          <cell r="S12">
            <v>120000000</v>
          </cell>
          <cell r="T12">
            <v>12000000</v>
          </cell>
          <cell r="U12">
            <v>120000000</v>
          </cell>
          <cell r="V12">
            <v>1</v>
          </cell>
        </row>
        <row r="13">
          <cell r="B13" t="str">
            <v>010101</v>
          </cell>
          <cell r="C13">
            <v>13</v>
          </cell>
          <cell r="D13" t="str">
            <v>건축</v>
          </cell>
          <cell r="E13" t="str">
            <v>공통가설</v>
          </cell>
          <cell r="H13" t="str">
            <v>타워크레인설치비</v>
          </cell>
          <cell r="I13" t="str">
            <v>END CAPACITY 5.9TON</v>
          </cell>
          <cell r="J13" t="str">
            <v>식</v>
          </cell>
          <cell r="K13" t="str">
            <v>1</v>
          </cell>
          <cell r="L13">
            <v>2000000</v>
          </cell>
          <cell r="M13">
            <v>2000000</v>
          </cell>
          <cell r="N13">
            <v>8000000</v>
          </cell>
          <cell r="O13">
            <v>8000000</v>
          </cell>
          <cell r="P13">
            <v>7000000</v>
          </cell>
          <cell r="Q13">
            <v>7000000</v>
          </cell>
          <cell r="R13">
            <v>17000000</v>
          </cell>
          <cell r="S13">
            <v>17000000</v>
          </cell>
          <cell r="T13">
            <v>17000000</v>
          </cell>
          <cell r="U13">
            <v>17000000</v>
          </cell>
          <cell r="V13">
            <v>1</v>
          </cell>
        </row>
        <row r="14">
          <cell r="B14" t="str">
            <v>010101</v>
          </cell>
          <cell r="C14">
            <v>14</v>
          </cell>
          <cell r="D14" t="str">
            <v>건축</v>
          </cell>
          <cell r="E14" t="str">
            <v>공통가설</v>
          </cell>
          <cell r="H14" t="str">
            <v>타워크레인해체비</v>
          </cell>
          <cell r="I14" t="str">
            <v>END CAPACITY 5.9TON</v>
          </cell>
          <cell r="J14" t="str">
            <v>식</v>
          </cell>
          <cell r="K14" t="str">
            <v>1</v>
          </cell>
          <cell r="L14">
            <v>1000000</v>
          </cell>
          <cell r="M14">
            <v>1000000</v>
          </cell>
          <cell r="N14">
            <v>3000000</v>
          </cell>
          <cell r="O14">
            <v>3000000</v>
          </cell>
          <cell r="P14">
            <v>7000000</v>
          </cell>
          <cell r="Q14">
            <v>7000000</v>
          </cell>
          <cell r="R14">
            <v>11000000</v>
          </cell>
          <cell r="S14">
            <v>11000000</v>
          </cell>
          <cell r="T14">
            <v>11000000</v>
          </cell>
          <cell r="U14">
            <v>11000000</v>
          </cell>
          <cell r="V14">
            <v>1</v>
          </cell>
        </row>
        <row r="15">
          <cell r="B15" t="str">
            <v>010101</v>
          </cell>
          <cell r="C15">
            <v>15</v>
          </cell>
          <cell r="D15" t="str">
            <v>건축</v>
          </cell>
          <cell r="E15" t="str">
            <v>공통가설</v>
          </cell>
          <cell r="H15" t="str">
            <v>타워크레인운반비</v>
          </cell>
          <cell r="I15" t="str">
            <v>END CAPACITY 5.9TON</v>
          </cell>
          <cell r="J15" t="str">
            <v>식</v>
          </cell>
          <cell r="K15" t="str">
            <v>1</v>
          </cell>
          <cell r="M15">
            <v>0</v>
          </cell>
          <cell r="O15">
            <v>0</v>
          </cell>
          <cell r="P15">
            <v>4500000</v>
          </cell>
          <cell r="Q15">
            <v>4500000</v>
          </cell>
          <cell r="R15">
            <v>4500000</v>
          </cell>
          <cell r="S15">
            <v>4500000</v>
          </cell>
          <cell r="T15">
            <v>4500000</v>
          </cell>
          <cell r="U15">
            <v>4500000</v>
          </cell>
          <cell r="V15">
            <v>1</v>
          </cell>
        </row>
        <row r="16">
          <cell r="B16" t="str">
            <v>010101</v>
          </cell>
          <cell r="C16">
            <v>16</v>
          </cell>
          <cell r="D16" t="str">
            <v>건축</v>
          </cell>
          <cell r="E16" t="str">
            <v>공통가설</v>
          </cell>
          <cell r="H16" t="str">
            <v>타워크레인기초앙카</v>
          </cell>
          <cell r="I16" t="str">
            <v>END CAPACITY 5.9TON</v>
          </cell>
          <cell r="J16" t="str">
            <v>식</v>
          </cell>
          <cell r="K16" t="str">
            <v>1</v>
          </cell>
          <cell r="L16">
            <v>4500000</v>
          </cell>
          <cell r="M16">
            <v>4500000</v>
          </cell>
          <cell r="O16">
            <v>0</v>
          </cell>
          <cell r="Q16">
            <v>0</v>
          </cell>
          <cell r="R16">
            <v>4500000</v>
          </cell>
          <cell r="S16">
            <v>4500000</v>
          </cell>
          <cell r="T16">
            <v>4500000</v>
          </cell>
          <cell r="U16">
            <v>4500000</v>
          </cell>
          <cell r="V16">
            <v>1</v>
          </cell>
        </row>
        <row r="17">
          <cell r="B17" t="str">
            <v>010101</v>
          </cell>
          <cell r="C17">
            <v>17</v>
          </cell>
          <cell r="D17" t="str">
            <v>건축</v>
          </cell>
          <cell r="E17" t="str">
            <v>공통가설</v>
          </cell>
          <cell r="H17" t="str">
            <v>타워크레인TELESCOPING/BRACE</v>
          </cell>
          <cell r="I17" t="str">
            <v>END CAPACITY 5.9TON</v>
          </cell>
          <cell r="J17" t="str">
            <v>회</v>
          </cell>
          <cell r="K17" t="str">
            <v>1</v>
          </cell>
          <cell r="L17">
            <v>1500000</v>
          </cell>
          <cell r="M17">
            <v>1500000</v>
          </cell>
          <cell r="N17">
            <v>2000000</v>
          </cell>
          <cell r="O17">
            <v>2000000</v>
          </cell>
          <cell r="Q17">
            <v>0</v>
          </cell>
          <cell r="R17">
            <v>3500000</v>
          </cell>
          <cell r="S17">
            <v>3500000</v>
          </cell>
          <cell r="T17">
            <v>3500000</v>
          </cell>
          <cell r="U17">
            <v>3500000</v>
          </cell>
          <cell r="V17">
            <v>1</v>
          </cell>
        </row>
        <row r="18">
          <cell r="B18" t="str">
            <v>010101</v>
          </cell>
          <cell r="C18">
            <v>18</v>
          </cell>
          <cell r="D18" t="str">
            <v>건축</v>
          </cell>
          <cell r="E18" t="str">
            <v>공통가설</v>
          </cell>
          <cell r="H18" t="str">
            <v>타워크레인추가MAST사용료</v>
          </cell>
          <cell r="I18" t="str">
            <v>END CAPACITY 5.9TON</v>
          </cell>
          <cell r="J18" t="str">
            <v>식</v>
          </cell>
          <cell r="K18" t="str">
            <v>1</v>
          </cell>
          <cell r="L18">
            <v>8000000</v>
          </cell>
          <cell r="M18">
            <v>8000000</v>
          </cell>
          <cell r="O18">
            <v>0</v>
          </cell>
          <cell r="Q18">
            <v>0</v>
          </cell>
          <cell r="R18">
            <v>8000000</v>
          </cell>
          <cell r="S18">
            <v>8000000</v>
          </cell>
          <cell r="T18">
            <v>8000000</v>
          </cell>
          <cell r="U18">
            <v>8000000</v>
          </cell>
          <cell r="V18">
            <v>1</v>
          </cell>
        </row>
        <row r="19">
          <cell r="B19" t="str">
            <v>010101</v>
          </cell>
          <cell r="C19">
            <v>19</v>
          </cell>
          <cell r="D19" t="str">
            <v>건축</v>
          </cell>
          <cell r="E19" t="str">
            <v>공통가설</v>
          </cell>
          <cell r="H19" t="str">
            <v>타워크레인완성검사수수료</v>
          </cell>
          <cell r="I19" t="str">
            <v>END CAPACITY 5.9TON</v>
          </cell>
          <cell r="J19" t="str">
            <v>식</v>
          </cell>
          <cell r="K19" t="str">
            <v>1</v>
          </cell>
          <cell r="L19">
            <v>1000000</v>
          </cell>
          <cell r="M19">
            <v>1000000</v>
          </cell>
          <cell r="O19">
            <v>0</v>
          </cell>
          <cell r="Q19">
            <v>0</v>
          </cell>
          <cell r="R19">
            <v>1000000</v>
          </cell>
          <cell r="S19">
            <v>1000000</v>
          </cell>
          <cell r="T19">
            <v>1000000</v>
          </cell>
          <cell r="U19">
            <v>1000000</v>
          </cell>
          <cell r="V19">
            <v>1</v>
          </cell>
        </row>
        <row r="20">
          <cell r="B20" t="str">
            <v>010101</v>
          </cell>
          <cell r="C20">
            <v>20</v>
          </cell>
          <cell r="D20" t="str">
            <v>건축</v>
          </cell>
          <cell r="E20" t="str">
            <v>공통가설</v>
          </cell>
          <cell r="H20" t="str">
            <v>타워크레인손료/8TON 50M</v>
          </cell>
          <cell r="I20" t="str">
            <v>END CAPACITY 2.2TON</v>
          </cell>
          <cell r="J20" t="str">
            <v>대월</v>
          </cell>
          <cell r="K20" t="str">
            <v>8</v>
          </cell>
          <cell r="M20">
            <v>0</v>
          </cell>
          <cell r="O20">
            <v>0</v>
          </cell>
          <cell r="P20">
            <v>9000000</v>
          </cell>
          <cell r="Q20">
            <v>72000000</v>
          </cell>
          <cell r="R20">
            <v>9000000</v>
          </cell>
          <cell r="S20">
            <v>72000000</v>
          </cell>
          <cell r="T20">
            <v>9000000</v>
          </cell>
          <cell r="U20">
            <v>72000000</v>
          </cell>
          <cell r="V20">
            <v>1</v>
          </cell>
        </row>
        <row r="21">
          <cell r="B21" t="str">
            <v>010101</v>
          </cell>
          <cell r="C21">
            <v>21</v>
          </cell>
          <cell r="D21" t="str">
            <v>건축</v>
          </cell>
          <cell r="E21" t="str">
            <v>공통가설</v>
          </cell>
          <cell r="H21" t="str">
            <v>타워크레인설치비</v>
          </cell>
          <cell r="I21" t="str">
            <v>END CAPACITY 2.2TON</v>
          </cell>
          <cell r="J21" t="str">
            <v>식</v>
          </cell>
          <cell r="K21" t="str">
            <v>1</v>
          </cell>
          <cell r="L21">
            <v>2000000</v>
          </cell>
          <cell r="M21">
            <v>2000000</v>
          </cell>
          <cell r="N21">
            <v>8000000</v>
          </cell>
          <cell r="O21">
            <v>8000000</v>
          </cell>
          <cell r="P21">
            <v>7000000</v>
          </cell>
          <cell r="Q21">
            <v>7000000</v>
          </cell>
          <cell r="R21">
            <v>17000000</v>
          </cell>
          <cell r="S21">
            <v>17000000</v>
          </cell>
          <cell r="T21">
            <v>17000000</v>
          </cell>
          <cell r="U21">
            <v>17000000</v>
          </cell>
          <cell r="V21">
            <v>1</v>
          </cell>
        </row>
        <row r="22">
          <cell r="B22" t="str">
            <v>010101</v>
          </cell>
          <cell r="C22">
            <v>22</v>
          </cell>
          <cell r="D22" t="str">
            <v>건축</v>
          </cell>
          <cell r="E22" t="str">
            <v>공통가설</v>
          </cell>
          <cell r="H22" t="str">
            <v>타워크레인해체비</v>
          </cell>
          <cell r="I22" t="str">
            <v>END CAPACITY 2.2TON</v>
          </cell>
          <cell r="J22" t="str">
            <v>식</v>
          </cell>
          <cell r="K22" t="str">
            <v>1</v>
          </cell>
          <cell r="L22">
            <v>1000000</v>
          </cell>
          <cell r="M22">
            <v>1000000</v>
          </cell>
          <cell r="N22">
            <v>3000000</v>
          </cell>
          <cell r="O22">
            <v>3000000</v>
          </cell>
          <cell r="P22">
            <v>7000000</v>
          </cell>
          <cell r="Q22">
            <v>7000000</v>
          </cell>
          <cell r="R22">
            <v>11000000</v>
          </cell>
          <cell r="S22">
            <v>11000000</v>
          </cell>
          <cell r="T22">
            <v>11000000</v>
          </cell>
          <cell r="U22">
            <v>11000000</v>
          </cell>
          <cell r="V22">
            <v>1</v>
          </cell>
        </row>
        <row r="23">
          <cell r="B23" t="str">
            <v>010101</v>
          </cell>
          <cell r="C23">
            <v>23</v>
          </cell>
          <cell r="D23" t="str">
            <v>건축</v>
          </cell>
          <cell r="E23" t="str">
            <v>공통가설</v>
          </cell>
          <cell r="H23" t="str">
            <v>타워크레인운반비</v>
          </cell>
          <cell r="I23" t="str">
            <v>END CAPACITY 2.2TON</v>
          </cell>
          <cell r="J23" t="str">
            <v>식</v>
          </cell>
          <cell r="K23" t="str">
            <v>1</v>
          </cell>
          <cell r="M23">
            <v>0</v>
          </cell>
          <cell r="O23">
            <v>0</v>
          </cell>
          <cell r="P23">
            <v>4000000</v>
          </cell>
          <cell r="Q23">
            <v>4000000</v>
          </cell>
          <cell r="R23">
            <v>4000000</v>
          </cell>
          <cell r="S23">
            <v>4000000</v>
          </cell>
          <cell r="T23">
            <v>4000000</v>
          </cell>
          <cell r="U23">
            <v>4000000</v>
          </cell>
          <cell r="V23">
            <v>1</v>
          </cell>
        </row>
        <row r="24">
          <cell r="B24" t="str">
            <v>010101</v>
          </cell>
          <cell r="C24">
            <v>24</v>
          </cell>
          <cell r="D24" t="str">
            <v>건축</v>
          </cell>
          <cell r="E24" t="str">
            <v>공통가설</v>
          </cell>
          <cell r="H24" t="str">
            <v>타워크레인기초앙카</v>
          </cell>
          <cell r="I24" t="str">
            <v>END CAPACITY 2.2TON</v>
          </cell>
          <cell r="J24" t="str">
            <v>식</v>
          </cell>
          <cell r="K24" t="str">
            <v>1</v>
          </cell>
          <cell r="L24">
            <v>4000000</v>
          </cell>
          <cell r="M24">
            <v>4000000</v>
          </cell>
          <cell r="O24">
            <v>0</v>
          </cell>
          <cell r="Q24">
            <v>0</v>
          </cell>
          <cell r="R24">
            <v>4000000</v>
          </cell>
          <cell r="S24">
            <v>4000000</v>
          </cell>
          <cell r="T24">
            <v>4000000</v>
          </cell>
          <cell r="U24">
            <v>4000000</v>
          </cell>
          <cell r="V24">
            <v>1</v>
          </cell>
        </row>
        <row r="25">
          <cell r="B25" t="str">
            <v>010101</v>
          </cell>
          <cell r="C25">
            <v>25</v>
          </cell>
          <cell r="D25" t="str">
            <v>건축</v>
          </cell>
          <cell r="E25" t="str">
            <v>공통가설</v>
          </cell>
          <cell r="H25" t="str">
            <v>타워크레인TELESCOPING/BRACE</v>
          </cell>
          <cell r="I25" t="str">
            <v>END CAPACITY 2.2TON</v>
          </cell>
          <cell r="J25" t="str">
            <v>회</v>
          </cell>
          <cell r="K25" t="str">
            <v>1</v>
          </cell>
          <cell r="L25">
            <v>1000000</v>
          </cell>
          <cell r="M25">
            <v>1000000</v>
          </cell>
          <cell r="N25">
            <v>2000000</v>
          </cell>
          <cell r="O25">
            <v>2000000</v>
          </cell>
          <cell r="Q25">
            <v>0</v>
          </cell>
          <cell r="R25">
            <v>3000000</v>
          </cell>
          <cell r="S25">
            <v>3000000</v>
          </cell>
          <cell r="T25">
            <v>3000000</v>
          </cell>
          <cell r="U25">
            <v>3000000</v>
          </cell>
          <cell r="V25">
            <v>1</v>
          </cell>
        </row>
        <row r="26">
          <cell r="B26" t="str">
            <v>010101</v>
          </cell>
          <cell r="C26">
            <v>27</v>
          </cell>
          <cell r="D26" t="str">
            <v>건축</v>
          </cell>
          <cell r="E26" t="str">
            <v>공통가설</v>
          </cell>
          <cell r="H26" t="str">
            <v>타워크레인추가MAST사용료</v>
          </cell>
          <cell r="I26" t="str">
            <v>END CAPACITY 2.2TON</v>
          </cell>
          <cell r="J26" t="str">
            <v>식</v>
          </cell>
          <cell r="K26" t="str">
            <v>1</v>
          </cell>
          <cell r="L26">
            <v>6000000</v>
          </cell>
          <cell r="M26">
            <v>6000000</v>
          </cell>
          <cell r="O26">
            <v>0</v>
          </cell>
          <cell r="Q26">
            <v>0</v>
          </cell>
          <cell r="R26">
            <v>6000000</v>
          </cell>
          <cell r="S26">
            <v>6000000</v>
          </cell>
          <cell r="T26">
            <v>6000000</v>
          </cell>
          <cell r="U26">
            <v>6000000</v>
          </cell>
          <cell r="V26">
            <v>1</v>
          </cell>
        </row>
        <row r="27">
          <cell r="B27" t="str">
            <v>010101</v>
          </cell>
          <cell r="C27">
            <v>28</v>
          </cell>
          <cell r="D27" t="str">
            <v>건축</v>
          </cell>
          <cell r="E27" t="str">
            <v>공통가설</v>
          </cell>
          <cell r="H27" t="str">
            <v>타워크레인완성검사수수료</v>
          </cell>
          <cell r="I27" t="str">
            <v>END CAPACITY 2.2TON</v>
          </cell>
          <cell r="J27" t="str">
            <v>식</v>
          </cell>
          <cell r="K27" t="str">
            <v>1</v>
          </cell>
          <cell r="L27">
            <v>1000000</v>
          </cell>
          <cell r="M27">
            <v>1000000</v>
          </cell>
          <cell r="O27">
            <v>0</v>
          </cell>
          <cell r="Q27">
            <v>0</v>
          </cell>
          <cell r="R27">
            <v>1000000</v>
          </cell>
          <cell r="S27">
            <v>1000000</v>
          </cell>
          <cell r="T27">
            <v>1000000</v>
          </cell>
          <cell r="U27">
            <v>1000000</v>
          </cell>
          <cell r="V27">
            <v>1</v>
          </cell>
        </row>
        <row r="28">
          <cell r="B28" t="str">
            <v>010201</v>
          </cell>
          <cell r="C28">
            <v>1</v>
          </cell>
          <cell r="D28" t="str">
            <v>건축</v>
          </cell>
          <cell r="E28" t="str">
            <v>구청사</v>
          </cell>
          <cell r="F28" t="str">
            <v>가설공사</v>
          </cell>
          <cell r="H28" t="str">
            <v>면적당규준틀</v>
          </cell>
          <cell r="I28" t="str">
            <v>(면적당)</v>
          </cell>
          <cell r="J28" t="str">
            <v>M2</v>
          </cell>
          <cell r="K28" t="str">
            <v>4414</v>
          </cell>
          <cell r="M28">
            <v>0</v>
          </cell>
          <cell r="N28">
            <v>800</v>
          </cell>
          <cell r="O28">
            <v>3531200</v>
          </cell>
          <cell r="Q28">
            <v>0</v>
          </cell>
          <cell r="R28">
            <v>800</v>
          </cell>
          <cell r="S28">
            <v>3531200</v>
          </cell>
          <cell r="T28">
            <v>800</v>
          </cell>
          <cell r="U28">
            <v>3531200</v>
          </cell>
          <cell r="V28">
            <v>1</v>
          </cell>
        </row>
        <row r="29">
          <cell r="B29" t="str">
            <v>010201</v>
          </cell>
          <cell r="C29">
            <v>2</v>
          </cell>
          <cell r="D29" t="str">
            <v>건축</v>
          </cell>
          <cell r="E29" t="str">
            <v>구청사</v>
          </cell>
          <cell r="F29" t="str">
            <v>가설공사</v>
          </cell>
          <cell r="H29" t="str">
            <v>강관동바리</v>
          </cell>
          <cell r="I29" t="str">
            <v>3개월,4.2M이하</v>
          </cell>
          <cell r="J29" t="str">
            <v>M2</v>
          </cell>
          <cell r="K29" t="str">
            <v>8712</v>
          </cell>
          <cell r="L29">
            <v>2000</v>
          </cell>
          <cell r="M29">
            <v>17424000</v>
          </cell>
          <cell r="N29">
            <v>4500</v>
          </cell>
          <cell r="O29">
            <v>39204000</v>
          </cell>
          <cell r="Q29">
            <v>0</v>
          </cell>
          <cell r="R29">
            <v>6500</v>
          </cell>
          <cell r="S29">
            <v>56628000</v>
          </cell>
          <cell r="T29">
            <v>6500</v>
          </cell>
          <cell r="U29">
            <v>56628000</v>
          </cell>
          <cell r="V29">
            <v>1</v>
          </cell>
        </row>
        <row r="30">
          <cell r="B30" t="str">
            <v>010201</v>
          </cell>
          <cell r="C30">
            <v>3</v>
          </cell>
          <cell r="D30" t="str">
            <v>건축</v>
          </cell>
          <cell r="E30" t="str">
            <v>구청사</v>
          </cell>
          <cell r="F30" t="str">
            <v>가설공사</v>
          </cell>
          <cell r="H30" t="str">
            <v>강관동바리</v>
          </cell>
          <cell r="I30" t="str">
            <v>3개월,6.9M이하</v>
          </cell>
          <cell r="J30" t="str">
            <v>M2</v>
          </cell>
          <cell r="K30" t="str">
            <v>14266</v>
          </cell>
          <cell r="L30">
            <v>2500</v>
          </cell>
          <cell r="M30">
            <v>35665000</v>
          </cell>
          <cell r="N30">
            <v>5500</v>
          </cell>
          <cell r="O30">
            <v>78463000</v>
          </cell>
          <cell r="Q30">
            <v>0</v>
          </cell>
          <cell r="R30">
            <v>8000</v>
          </cell>
          <cell r="S30">
            <v>114128000</v>
          </cell>
          <cell r="T30">
            <v>8000</v>
          </cell>
          <cell r="U30">
            <v>114128000</v>
          </cell>
          <cell r="V30">
            <v>1</v>
          </cell>
        </row>
        <row r="31">
          <cell r="B31" t="str">
            <v>010201</v>
          </cell>
          <cell r="C31">
            <v>4</v>
          </cell>
          <cell r="D31" t="str">
            <v>건축</v>
          </cell>
          <cell r="E31" t="str">
            <v>구청사</v>
          </cell>
          <cell r="F31" t="str">
            <v>가설공사</v>
          </cell>
          <cell r="H31" t="str">
            <v>내부수평비계</v>
          </cell>
          <cell r="I31" t="str">
            <v>3개월</v>
          </cell>
          <cell r="J31" t="str">
            <v>M2</v>
          </cell>
          <cell r="K31" t="str">
            <v>22015</v>
          </cell>
          <cell r="L31">
            <v>1000</v>
          </cell>
          <cell r="M31">
            <v>22015000</v>
          </cell>
          <cell r="N31">
            <v>1500</v>
          </cell>
          <cell r="O31">
            <v>33022500</v>
          </cell>
          <cell r="Q31">
            <v>0</v>
          </cell>
          <cell r="R31">
            <v>2500</v>
          </cell>
          <cell r="S31">
            <v>55037500</v>
          </cell>
          <cell r="T31">
            <v>2500</v>
          </cell>
          <cell r="U31">
            <v>55037500</v>
          </cell>
          <cell r="V31">
            <v>1</v>
          </cell>
        </row>
        <row r="32">
          <cell r="B32" t="str">
            <v>010201</v>
          </cell>
          <cell r="C32">
            <v>5</v>
          </cell>
          <cell r="D32" t="str">
            <v>건축</v>
          </cell>
          <cell r="E32" t="str">
            <v>구청사</v>
          </cell>
          <cell r="F32" t="str">
            <v>가설공사</v>
          </cell>
          <cell r="H32" t="str">
            <v>강관비계매기</v>
          </cell>
          <cell r="I32" t="str">
            <v>12개월</v>
          </cell>
          <cell r="J32" t="str">
            <v>M2</v>
          </cell>
          <cell r="K32" t="str">
            <v>12240</v>
          </cell>
          <cell r="L32">
            <v>1000</v>
          </cell>
          <cell r="M32">
            <v>12240000</v>
          </cell>
          <cell r="N32">
            <v>3000</v>
          </cell>
          <cell r="O32">
            <v>36720000</v>
          </cell>
          <cell r="Q32">
            <v>0</v>
          </cell>
          <cell r="R32">
            <v>4000</v>
          </cell>
          <cell r="S32">
            <v>48960000</v>
          </cell>
          <cell r="T32">
            <v>4000</v>
          </cell>
          <cell r="U32">
            <v>48960000</v>
          </cell>
          <cell r="V32">
            <v>1</v>
          </cell>
        </row>
        <row r="33">
          <cell r="B33" t="str">
            <v>010201</v>
          </cell>
          <cell r="C33">
            <v>6</v>
          </cell>
          <cell r="D33" t="str">
            <v>건축</v>
          </cell>
          <cell r="E33" t="str">
            <v>구청사</v>
          </cell>
          <cell r="F33" t="str">
            <v>가설공사</v>
          </cell>
          <cell r="H33" t="str">
            <v>강관비계다리</v>
          </cell>
          <cell r="I33" t="str">
            <v>12개월</v>
          </cell>
          <cell r="J33" t="str">
            <v>M2</v>
          </cell>
          <cell r="K33" t="str">
            <v>108</v>
          </cell>
          <cell r="L33">
            <v>15000</v>
          </cell>
          <cell r="M33">
            <v>1620000</v>
          </cell>
          <cell r="N33">
            <v>18000</v>
          </cell>
          <cell r="O33">
            <v>1944000</v>
          </cell>
          <cell r="Q33">
            <v>0</v>
          </cell>
          <cell r="R33">
            <v>33000</v>
          </cell>
          <cell r="S33">
            <v>3564000</v>
          </cell>
          <cell r="T33">
            <v>33000</v>
          </cell>
          <cell r="U33">
            <v>3564000</v>
          </cell>
          <cell r="V33">
            <v>1</v>
          </cell>
        </row>
        <row r="34">
          <cell r="B34" t="str">
            <v>010201</v>
          </cell>
          <cell r="C34">
            <v>7</v>
          </cell>
          <cell r="D34" t="str">
            <v>건축</v>
          </cell>
          <cell r="E34" t="str">
            <v>구청사</v>
          </cell>
          <cell r="F34" t="str">
            <v>가설공사</v>
          </cell>
          <cell r="H34" t="str">
            <v>보호막설치</v>
          </cell>
          <cell r="I34" t="str">
            <v>PVC코팅</v>
          </cell>
          <cell r="J34" t="str">
            <v>M2</v>
          </cell>
          <cell r="K34" t="str">
            <v>12240</v>
          </cell>
          <cell r="L34">
            <v>1000</v>
          </cell>
          <cell r="M34">
            <v>12240000</v>
          </cell>
          <cell r="N34">
            <v>2000</v>
          </cell>
          <cell r="O34">
            <v>24480000</v>
          </cell>
          <cell r="Q34">
            <v>0</v>
          </cell>
          <cell r="R34">
            <v>3000</v>
          </cell>
          <cell r="S34">
            <v>36720000</v>
          </cell>
          <cell r="T34">
            <v>3000</v>
          </cell>
          <cell r="U34">
            <v>36720000</v>
          </cell>
          <cell r="V34">
            <v>1</v>
          </cell>
        </row>
        <row r="35">
          <cell r="B35" t="str">
            <v>010201</v>
          </cell>
          <cell r="C35">
            <v>8</v>
          </cell>
          <cell r="D35" t="str">
            <v>건축</v>
          </cell>
          <cell r="E35" t="str">
            <v>구청사</v>
          </cell>
          <cell r="F35" t="str">
            <v>가설공사</v>
          </cell>
          <cell r="H35" t="str">
            <v>CONC보양</v>
          </cell>
          <cell r="I35" t="str">
            <v>살수</v>
          </cell>
          <cell r="J35" t="str">
            <v>M2</v>
          </cell>
          <cell r="K35" t="str">
            <v>28340</v>
          </cell>
          <cell r="M35">
            <v>0</v>
          </cell>
          <cell r="N35">
            <v>300</v>
          </cell>
          <cell r="O35">
            <v>8502000</v>
          </cell>
          <cell r="Q35">
            <v>0</v>
          </cell>
          <cell r="R35">
            <v>300</v>
          </cell>
          <cell r="S35">
            <v>8502000</v>
          </cell>
          <cell r="T35">
            <v>300</v>
          </cell>
          <cell r="U35">
            <v>8502000</v>
          </cell>
          <cell r="V35">
            <v>1</v>
          </cell>
        </row>
        <row r="36">
          <cell r="B36" t="str">
            <v>010201</v>
          </cell>
          <cell r="C36">
            <v>9</v>
          </cell>
          <cell r="D36" t="str">
            <v>건축</v>
          </cell>
          <cell r="E36" t="str">
            <v>구청사</v>
          </cell>
          <cell r="F36" t="str">
            <v>가설공사</v>
          </cell>
          <cell r="H36" t="str">
            <v>석재.타일보양</v>
          </cell>
          <cell r="I36" t="str">
            <v>톱밥</v>
          </cell>
          <cell r="J36" t="str">
            <v>M2</v>
          </cell>
          <cell r="K36" t="str">
            <v>5725</v>
          </cell>
          <cell r="L36">
            <v>300</v>
          </cell>
          <cell r="M36">
            <v>1717500</v>
          </cell>
          <cell r="N36">
            <v>300</v>
          </cell>
          <cell r="O36">
            <v>1717500</v>
          </cell>
          <cell r="Q36">
            <v>0</v>
          </cell>
          <cell r="R36">
            <v>600</v>
          </cell>
          <cell r="S36">
            <v>3435000</v>
          </cell>
          <cell r="T36">
            <v>600</v>
          </cell>
          <cell r="U36">
            <v>3435000</v>
          </cell>
          <cell r="V36">
            <v>1</v>
          </cell>
        </row>
        <row r="37">
          <cell r="B37" t="str">
            <v>010201</v>
          </cell>
          <cell r="C37">
            <v>10</v>
          </cell>
          <cell r="D37" t="str">
            <v>건축</v>
          </cell>
          <cell r="E37" t="str">
            <v>구청사</v>
          </cell>
          <cell r="F37" t="str">
            <v>가설공사</v>
          </cell>
          <cell r="H37" t="str">
            <v>먹매김</v>
          </cell>
          <cell r="I37" t="str">
            <v>사무소</v>
          </cell>
          <cell r="J37" t="str">
            <v>M2</v>
          </cell>
          <cell r="K37" t="str">
            <v>24462</v>
          </cell>
          <cell r="M37">
            <v>0</v>
          </cell>
          <cell r="N37">
            <v>700</v>
          </cell>
          <cell r="O37">
            <v>17123400</v>
          </cell>
          <cell r="Q37">
            <v>0</v>
          </cell>
          <cell r="R37">
            <v>700</v>
          </cell>
          <cell r="S37">
            <v>17123400</v>
          </cell>
          <cell r="T37">
            <v>700</v>
          </cell>
          <cell r="U37">
            <v>17123400</v>
          </cell>
          <cell r="V37">
            <v>1</v>
          </cell>
        </row>
        <row r="38">
          <cell r="B38" t="str">
            <v>010201</v>
          </cell>
          <cell r="C38">
            <v>11</v>
          </cell>
          <cell r="D38" t="str">
            <v>건축</v>
          </cell>
          <cell r="E38" t="str">
            <v>구청사</v>
          </cell>
          <cell r="F38" t="str">
            <v>가설공사</v>
          </cell>
          <cell r="H38" t="str">
            <v>건축물현장정리</v>
          </cell>
          <cell r="I38" t="str">
            <v>철골.철근CON조</v>
          </cell>
          <cell r="J38" t="str">
            <v>M2</v>
          </cell>
          <cell r="K38" t="str">
            <v>24462</v>
          </cell>
          <cell r="M38">
            <v>0</v>
          </cell>
          <cell r="N38">
            <v>5500</v>
          </cell>
          <cell r="O38">
            <v>134541000</v>
          </cell>
          <cell r="Q38">
            <v>0</v>
          </cell>
          <cell r="R38">
            <v>5500</v>
          </cell>
          <cell r="S38">
            <v>134541000</v>
          </cell>
          <cell r="T38">
            <v>5500</v>
          </cell>
          <cell r="U38">
            <v>134541000</v>
          </cell>
          <cell r="V38">
            <v>1</v>
          </cell>
        </row>
        <row r="39">
          <cell r="B39" t="str">
            <v>010201</v>
          </cell>
          <cell r="C39">
            <v>12</v>
          </cell>
          <cell r="D39" t="str">
            <v>건축</v>
          </cell>
          <cell r="E39" t="str">
            <v>구청사</v>
          </cell>
          <cell r="F39" t="str">
            <v>가설공사</v>
          </cell>
          <cell r="H39" t="str">
            <v>자재운반용타워손료</v>
          </cell>
          <cell r="I39" t="str">
            <v>1TON/구청사용</v>
          </cell>
          <cell r="J39" t="str">
            <v>대월</v>
          </cell>
          <cell r="K39" t="str">
            <v>10</v>
          </cell>
          <cell r="M39">
            <v>0</v>
          </cell>
          <cell r="O39">
            <v>0</v>
          </cell>
          <cell r="P39">
            <v>3000000</v>
          </cell>
          <cell r="Q39">
            <v>30000000</v>
          </cell>
          <cell r="R39">
            <v>3000000</v>
          </cell>
          <cell r="S39">
            <v>30000000</v>
          </cell>
          <cell r="T39">
            <v>3000000</v>
          </cell>
          <cell r="U39">
            <v>30000000</v>
          </cell>
          <cell r="V39">
            <v>1</v>
          </cell>
        </row>
        <row r="40">
          <cell r="B40" t="str">
            <v>010201</v>
          </cell>
          <cell r="C40">
            <v>13</v>
          </cell>
          <cell r="D40" t="str">
            <v>건축</v>
          </cell>
          <cell r="E40" t="str">
            <v>구청사</v>
          </cell>
          <cell r="F40" t="str">
            <v>가설공사</v>
          </cell>
          <cell r="H40" t="str">
            <v>자재운반용타워설치비</v>
          </cell>
          <cell r="J40" t="str">
            <v>M</v>
          </cell>
          <cell r="K40" t="str">
            <v>70</v>
          </cell>
          <cell r="L40">
            <v>40000</v>
          </cell>
          <cell r="M40">
            <v>2800000</v>
          </cell>
          <cell r="N40">
            <v>40000</v>
          </cell>
          <cell r="O40">
            <v>2800000</v>
          </cell>
          <cell r="Q40">
            <v>0</v>
          </cell>
          <cell r="R40">
            <v>80000</v>
          </cell>
          <cell r="S40">
            <v>5600000</v>
          </cell>
          <cell r="T40">
            <v>80000</v>
          </cell>
          <cell r="U40">
            <v>5600000</v>
          </cell>
          <cell r="V40">
            <v>1</v>
          </cell>
        </row>
        <row r="41">
          <cell r="B41" t="str">
            <v>010201</v>
          </cell>
          <cell r="C41">
            <v>14</v>
          </cell>
          <cell r="D41" t="str">
            <v>건축</v>
          </cell>
          <cell r="E41" t="str">
            <v>구청사</v>
          </cell>
          <cell r="F41" t="str">
            <v>가설공사</v>
          </cell>
          <cell r="H41" t="str">
            <v>자재운반용타워해체비</v>
          </cell>
          <cell r="J41" t="str">
            <v>M</v>
          </cell>
          <cell r="K41" t="str">
            <v>70</v>
          </cell>
          <cell r="L41">
            <v>40000</v>
          </cell>
          <cell r="M41">
            <v>2800000</v>
          </cell>
          <cell r="N41">
            <v>40000</v>
          </cell>
          <cell r="O41">
            <v>2800000</v>
          </cell>
          <cell r="Q41">
            <v>0</v>
          </cell>
          <cell r="R41">
            <v>80000</v>
          </cell>
          <cell r="S41">
            <v>5600000</v>
          </cell>
          <cell r="T41">
            <v>80000</v>
          </cell>
          <cell r="U41">
            <v>5600000</v>
          </cell>
          <cell r="V41">
            <v>1</v>
          </cell>
        </row>
        <row r="42">
          <cell r="B42" t="str">
            <v>010201</v>
          </cell>
          <cell r="C42">
            <v>15</v>
          </cell>
          <cell r="D42" t="str">
            <v>건축</v>
          </cell>
          <cell r="E42" t="str">
            <v>구청사</v>
          </cell>
          <cell r="F42" t="str">
            <v>가설공사</v>
          </cell>
          <cell r="H42" t="str">
            <v>자재운반용타워운반비</v>
          </cell>
          <cell r="J42" t="str">
            <v>식</v>
          </cell>
          <cell r="K42" t="str">
            <v>1</v>
          </cell>
          <cell r="M42">
            <v>0</v>
          </cell>
          <cell r="O42">
            <v>0</v>
          </cell>
          <cell r="P42">
            <v>400000</v>
          </cell>
          <cell r="Q42">
            <v>400000</v>
          </cell>
          <cell r="R42">
            <v>400000</v>
          </cell>
          <cell r="S42">
            <v>400000</v>
          </cell>
          <cell r="T42">
            <v>400000</v>
          </cell>
          <cell r="U42">
            <v>400000</v>
          </cell>
          <cell r="V42">
            <v>1</v>
          </cell>
        </row>
        <row r="43">
          <cell r="B43" t="str">
            <v>010202</v>
          </cell>
          <cell r="C43">
            <v>1</v>
          </cell>
          <cell r="D43" t="str">
            <v>건축</v>
          </cell>
          <cell r="E43" t="str">
            <v>구청사</v>
          </cell>
          <cell r="F43" t="str">
            <v>지정공사</v>
          </cell>
          <cell r="H43" t="str">
            <v>잡석깔기지정</v>
          </cell>
          <cell r="I43" t="str">
            <v>큰달구다지기</v>
          </cell>
          <cell r="J43" t="str">
            <v>M3</v>
          </cell>
          <cell r="K43" t="str">
            <v>883</v>
          </cell>
          <cell r="M43">
            <v>0</v>
          </cell>
          <cell r="N43">
            <v>5000</v>
          </cell>
          <cell r="O43">
            <v>4415000</v>
          </cell>
          <cell r="Q43">
            <v>0</v>
          </cell>
          <cell r="R43">
            <v>5000</v>
          </cell>
          <cell r="S43">
            <v>4415000</v>
          </cell>
          <cell r="T43">
            <v>5000</v>
          </cell>
          <cell r="U43">
            <v>4415000</v>
          </cell>
          <cell r="V43">
            <v>1</v>
          </cell>
        </row>
        <row r="44">
          <cell r="B44" t="str">
            <v>010202</v>
          </cell>
          <cell r="C44">
            <v>2</v>
          </cell>
          <cell r="D44" t="str">
            <v>건축</v>
          </cell>
          <cell r="E44" t="str">
            <v>구청사</v>
          </cell>
          <cell r="F44" t="str">
            <v>지정공사</v>
          </cell>
          <cell r="H44" t="str">
            <v>방습필름설치</v>
          </cell>
          <cell r="I44" t="str">
            <v>T=0.02*2겹  (바닥)</v>
          </cell>
          <cell r="J44" t="str">
            <v>M2</v>
          </cell>
          <cell r="K44" t="str">
            <v>4414</v>
          </cell>
          <cell r="L44">
            <v>100</v>
          </cell>
          <cell r="M44">
            <v>441400</v>
          </cell>
          <cell r="N44">
            <v>100</v>
          </cell>
          <cell r="O44">
            <v>441400</v>
          </cell>
          <cell r="Q44">
            <v>0</v>
          </cell>
          <cell r="R44">
            <v>200</v>
          </cell>
          <cell r="S44">
            <v>882800</v>
          </cell>
          <cell r="T44">
            <v>200</v>
          </cell>
          <cell r="U44">
            <v>882800</v>
          </cell>
          <cell r="V44">
            <v>1</v>
          </cell>
        </row>
        <row r="45">
          <cell r="B45" t="str">
            <v>010202</v>
          </cell>
          <cell r="C45">
            <v>3</v>
          </cell>
          <cell r="D45" t="str">
            <v>건축</v>
          </cell>
          <cell r="E45" t="str">
            <v>구청사</v>
          </cell>
          <cell r="F45" t="str">
            <v>지정공사</v>
          </cell>
          <cell r="H45" t="str">
            <v>ROCK ANCHOR</v>
          </cell>
          <cell r="I45" t="str">
            <v>80TON</v>
          </cell>
          <cell r="J45" t="str">
            <v>공</v>
          </cell>
          <cell r="K45" t="str">
            <v>95</v>
          </cell>
          <cell r="L45">
            <v>450000</v>
          </cell>
          <cell r="M45">
            <v>42750000</v>
          </cell>
          <cell r="N45">
            <v>1500000</v>
          </cell>
          <cell r="O45">
            <v>142500000</v>
          </cell>
          <cell r="P45">
            <v>200000</v>
          </cell>
          <cell r="Q45">
            <v>19000000</v>
          </cell>
          <cell r="R45">
            <v>2150000</v>
          </cell>
          <cell r="S45">
            <v>204250000</v>
          </cell>
          <cell r="T45">
            <v>2150000</v>
          </cell>
          <cell r="U45">
            <v>204250000</v>
          </cell>
          <cell r="V45">
            <v>1</v>
          </cell>
        </row>
        <row r="46">
          <cell r="B46" t="str">
            <v>010203</v>
          </cell>
          <cell r="C46">
            <v>3</v>
          </cell>
          <cell r="D46" t="str">
            <v>건축</v>
          </cell>
          <cell r="E46" t="str">
            <v>구청사</v>
          </cell>
          <cell r="F46" t="str">
            <v>철근콘크리트</v>
          </cell>
          <cell r="H46" t="str">
            <v>펌프카.붐(철근)</v>
          </cell>
          <cell r="I46" t="str">
            <v>100㎥↑(25/20)</v>
          </cell>
          <cell r="J46" t="str">
            <v>M3</v>
          </cell>
          <cell r="K46" t="str">
            <v>14884</v>
          </cell>
          <cell r="L46">
            <v>500</v>
          </cell>
          <cell r="M46">
            <v>7442000</v>
          </cell>
          <cell r="N46">
            <v>3500</v>
          </cell>
          <cell r="O46">
            <v>52094000</v>
          </cell>
          <cell r="P46">
            <v>3500</v>
          </cell>
          <cell r="Q46">
            <v>52094000</v>
          </cell>
          <cell r="R46">
            <v>7500</v>
          </cell>
          <cell r="S46">
            <v>111630000</v>
          </cell>
          <cell r="T46">
            <v>7500</v>
          </cell>
          <cell r="U46">
            <v>111630000</v>
          </cell>
          <cell r="V46">
            <v>1</v>
          </cell>
        </row>
        <row r="47">
          <cell r="B47" t="str">
            <v>010203</v>
          </cell>
          <cell r="C47">
            <v>4</v>
          </cell>
          <cell r="D47" t="str">
            <v>건축</v>
          </cell>
          <cell r="E47" t="str">
            <v>구청사</v>
          </cell>
          <cell r="F47" t="str">
            <v>철근콘크리트</v>
          </cell>
          <cell r="H47" t="str">
            <v>펌프카.붐(무근)</v>
          </cell>
          <cell r="I47" t="str">
            <v>100㎥↑(25/20)</v>
          </cell>
          <cell r="J47" t="str">
            <v>M3</v>
          </cell>
          <cell r="K47" t="str">
            <v>1155</v>
          </cell>
          <cell r="L47">
            <v>500</v>
          </cell>
          <cell r="M47">
            <v>577500</v>
          </cell>
          <cell r="N47">
            <v>4000</v>
          </cell>
          <cell r="O47">
            <v>4620000</v>
          </cell>
          <cell r="P47">
            <v>3500</v>
          </cell>
          <cell r="Q47">
            <v>4042500</v>
          </cell>
          <cell r="R47">
            <v>8000</v>
          </cell>
          <cell r="S47">
            <v>9240000</v>
          </cell>
          <cell r="T47">
            <v>8000</v>
          </cell>
          <cell r="U47">
            <v>9240000</v>
          </cell>
          <cell r="V47">
            <v>1</v>
          </cell>
        </row>
        <row r="48">
          <cell r="B48" t="str">
            <v>010203</v>
          </cell>
          <cell r="C48">
            <v>13</v>
          </cell>
          <cell r="D48" t="str">
            <v>건축</v>
          </cell>
          <cell r="E48" t="str">
            <v>구청사</v>
          </cell>
          <cell r="F48" t="str">
            <v>철근콘크리트</v>
          </cell>
          <cell r="H48" t="str">
            <v>철근가공조립</v>
          </cell>
          <cell r="I48" t="str">
            <v>보통</v>
          </cell>
          <cell r="J48" t="str">
            <v>TON</v>
          </cell>
          <cell r="K48" t="str">
            <v>1679.386</v>
          </cell>
          <cell r="L48">
            <v>10799</v>
          </cell>
          <cell r="M48">
            <v>18135689</v>
          </cell>
          <cell r="N48">
            <v>209201</v>
          </cell>
          <cell r="O48">
            <v>351329230</v>
          </cell>
          <cell r="Q48">
            <v>0</v>
          </cell>
          <cell r="R48">
            <v>220000</v>
          </cell>
          <cell r="S48">
            <v>369464920</v>
          </cell>
          <cell r="T48">
            <v>220000</v>
          </cell>
          <cell r="U48">
            <v>369464920</v>
          </cell>
          <cell r="V48">
            <v>1</v>
          </cell>
        </row>
        <row r="49">
          <cell r="B49" t="str">
            <v>010203</v>
          </cell>
          <cell r="C49">
            <v>14</v>
          </cell>
          <cell r="D49" t="str">
            <v>건축</v>
          </cell>
          <cell r="E49" t="str">
            <v>구청사</v>
          </cell>
          <cell r="F49" t="str">
            <v>철근콘크리트</v>
          </cell>
          <cell r="H49" t="str">
            <v>합판거푸집</v>
          </cell>
          <cell r="I49" t="str">
            <v>원형</v>
          </cell>
          <cell r="J49" t="str">
            <v>M2</v>
          </cell>
          <cell r="K49" t="str">
            <v>125</v>
          </cell>
          <cell r="L49">
            <v>11890</v>
          </cell>
          <cell r="M49">
            <v>1486250</v>
          </cell>
          <cell r="N49">
            <v>27034</v>
          </cell>
          <cell r="O49">
            <v>3379250</v>
          </cell>
          <cell r="Q49">
            <v>0</v>
          </cell>
          <cell r="R49">
            <v>38924</v>
          </cell>
          <cell r="S49">
            <v>4865500</v>
          </cell>
          <cell r="T49">
            <v>38924</v>
          </cell>
          <cell r="U49">
            <v>4865500</v>
          </cell>
          <cell r="V49">
            <v>1</v>
          </cell>
        </row>
        <row r="50">
          <cell r="B50" t="str">
            <v>010203</v>
          </cell>
          <cell r="C50">
            <v>15</v>
          </cell>
          <cell r="D50" t="str">
            <v>건축</v>
          </cell>
          <cell r="E50" t="str">
            <v>구청사</v>
          </cell>
          <cell r="F50" t="str">
            <v>철근콘크리트</v>
          </cell>
          <cell r="H50" t="str">
            <v>합판거푸집</v>
          </cell>
          <cell r="I50" t="str">
            <v>3회</v>
          </cell>
          <cell r="J50" t="str">
            <v>M2</v>
          </cell>
          <cell r="K50" t="str">
            <v>62406</v>
          </cell>
          <cell r="L50">
            <v>6000</v>
          </cell>
          <cell r="M50">
            <v>374436000</v>
          </cell>
          <cell r="N50">
            <v>16000</v>
          </cell>
          <cell r="O50">
            <v>998496000</v>
          </cell>
          <cell r="Q50">
            <v>0</v>
          </cell>
          <cell r="R50">
            <v>22000</v>
          </cell>
          <cell r="S50">
            <v>1372932000</v>
          </cell>
          <cell r="T50">
            <v>22000</v>
          </cell>
          <cell r="U50">
            <v>1372932000</v>
          </cell>
          <cell r="V50">
            <v>1</v>
          </cell>
        </row>
        <row r="51">
          <cell r="B51" t="str">
            <v>010203</v>
          </cell>
          <cell r="C51">
            <v>16</v>
          </cell>
          <cell r="D51" t="str">
            <v>건축</v>
          </cell>
          <cell r="E51" t="str">
            <v>구청사</v>
          </cell>
          <cell r="F51" t="str">
            <v>철근콘크리트</v>
          </cell>
          <cell r="H51" t="str">
            <v>합판거푸집</v>
          </cell>
          <cell r="I51" t="str">
            <v>4회</v>
          </cell>
          <cell r="J51" t="str">
            <v>M2</v>
          </cell>
          <cell r="K51" t="str">
            <v>2064</v>
          </cell>
          <cell r="L51">
            <v>5700</v>
          </cell>
          <cell r="M51">
            <v>11764800</v>
          </cell>
          <cell r="N51">
            <v>16000</v>
          </cell>
          <cell r="O51">
            <v>33024000</v>
          </cell>
          <cell r="Q51">
            <v>0</v>
          </cell>
          <cell r="R51">
            <v>21700</v>
          </cell>
          <cell r="S51">
            <v>44788800</v>
          </cell>
          <cell r="T51">
            <v>21700</v>
          </cell>
          <cell r="U51">
            <v>44788800</v>
          </cell>
          <cell r="V51">
            <v>1</v>
          </cell>
        </row>
        <row r="52">
          <cell r="B52" t="str">
            <v>010203</v>
          </cell>
          <cell r="C52">
            <v>18</v>
          </cell>
          <cell r="D52" t="str">
            <v>건축</v>
          </cell>
          <cell r="E52" t="str">
            <v>구청사</v>
          </cell>
          <cell r="F52" t="str">
            <v>철근콘크리트</v>
          </cell>
          <cell r="H52" t="str">
            <v>진동기손료(엔진식)</v>
          </cell>
          <cell r="J52" t="str">
            <v>M3</v>
          </cell>
          <cell r="K52" t="str">
            <v>14884</v>
          </cell>
          <cell r="M52">
            <v>0</v>
          </cell>
          <cell r="O52">
            <v>0</v>
          </cell>
          <cell r="P52">
            <v>200</v>
          </cell>
          <cell r="Q52">
            <v>2976800</v>
          </cell>
          <cell r="R52">
            <v>200</v>
          </cell>
          <cell r="S52">
            <v>2976800</v>
          </cell>
          <cell r="T52">
            <v>200</v>
          </cell>
          <cell r="U52">
            <v>2976800</v>
          </cell>
          <cell r="V52">
            <v>1</v>
          </cell>
        </row>
        <row r="53">
          <cell r="B53" t="str">
            <v>010204</v>
          </cell>
          <cell r="C53">
            <v>1</v>
          </cell>
          <cell r="D53" t="str">
            <v>건축</v>
          </cell>
          <cell r="E53" t="str">
            <v>구청사</v>
          </cell>
          <cell r="F53" t="str">
            <v>철골공사</v>
          </cell>
          <cell r="H53" t="str">
            <v>BH - 형강(SWS490)</v>
          </cell>
          <cell r="I53" t="str">
            <v>1000*350*20*35</v>
          </cell>
          <cell r="J53" t="str">
            <v>TON</v>
          </cell>
          <cell r="K53" t="str">
            <v>19.952</v>
          </cell>
          <cell r="L53">
            <v>504000</v>
          </cell>
          <cell r="M53">
            <v>10055808</v>
          </cell>
          <cell r="O53">
            <v>0</v>
          </cell>
          <cell r="Q53">
            <v>0</v>
          </cell>
          <cell r="R53">
            <v>504000</v>
          </cell>
          <cell r="S53">
            <v>10055808</v>
          </cell>
          <cell r="T53">
            <v>504000</v>
          </cell>
          <cell r="U53">
            <v>10055808</v>
          </cell>
          <cell r="V53">
            <v>1</v>
          </cell>
        </row>
        <row r="54">
          <cell r="B54" t="str">
            <v>010204</v>
          </cell>
          <cell r="C54">
            <v>2</v>
          </cell>
          <cell r="D54" t="str">
            <v>건축</v>
          </cell>
          <cell r="E54" t="str">
            <v>구청사</v>
          </cell>
          <cell r="F54" t="str">
            <v>철골공사</v>
          </cell>
          <cell r="H54" t="str">
            <v>BH - 형강(SWS490)</v>
          </cell>
          <cell r="I54" t="str">
            <v>350*350*35*35</v>
          </cell>
          <cell r="J54" t="str">
            <v>TON</v>
          </cell>
          <cell r="K54" t="str">
            <v>41.285</v>
          </cell>
          <cell r="L54">
            <v>504000</v>
          </cell>
          <cell r="M54">
            <v>20807640</v>
          </cell>
          <cell r="O54">
            <v>0</v>
          </cell>
          <cell r="Q54">
            <v>0</v>
          </cell>
          <cell r="R54">
            <v>504000</v>
          </cell>
          <cell r="S54">
            <v>20807640</v>
          </cell>
          <cell r="T54">
            <v>504000</v>
          </cell>
          <cell r="U54">
            <v>20807640</v>
          </cell>
          <cell r="V54">
            <v>1</v>
          </cell>
        </row>
        <row r="55">
          <cell r="B55" t="str">
            <v>010204</v>
          </cell>
          <cell r="C55">
            <v>3</v>
          </cell>
          <cell r="D55" t="str">
            <v>건축</v>
          </cell>
          <cell r="E55" t="str">
            <v>구청사</v>
          </cell>
          <cell r="F55" t="str">
            <v>철골공사</v>
          </cell>
          <cell r="H55" t="str">
            <v>BH - 형강(SWS490)</v>
          </cell>
          <cell r="I55" t="str">
            <v>150*75*5.5*9.5</v>
          </cell>
          <cell r="J55" t="str">
            <v>TON</v>
          </cell>
          <cell r="K55" t="str">
            <v>0.056</v>
          </cell>
          <cell r="L55">
            <v>575000</v>
          </cell>
          <cell r="M55">
            <v>32200</v>
          </cell>
          <cell r="O55">
            <v>0</v>
          </cell>
          <cell r="Q55">
            <v>0</v>
          </cell>
          <cell r="R55">
            <v>575000</v>
          </cell>
          <cell r="S55">
            <v>32200</v>
          </cell>
          <cell r="T55">
            <v>575000</v>
          </cell>
          <cell r="U55">
            <v>32200</v>
          </cell>
          <cell r="V55">
            <v>1</v>
          </cell>
        </row>
        <row r="56">
          <cell r="B56" t="str">
            <v>010204</v>
          </cell>
          <cell r="C56">
            <v>7</v>
          </cell>
          <cell r="D56" t="str">
            <v>건축</v>
          </cell>
          <cell r="E56" t="str">
            <v>구청사</v>
          </cell>
          <cell r="F56" t="str">
            <v>철골공사</v>
          </cell>
          <cell r="H56" t="str">
            <v>H - 형강(SS400)</v>
          </cell>
          <cell r="I56" t="str">
            <v>800*300*14*26</v>
          </cell>
          <cell r="J56" t="str">
            <v>TON</v>
          </cell>
          <cell r="K56" t="str">
            <v>9.006</v>
          </cell>
          <cell r="L56">
            <v>445000</v>
          </cell>
          <cell r="M56">
            <v>4007670</v>
          </cell>
          <cell r="O56">
            <v>0</v>
          </cell>
          <cell r="Q56">
            <v>0</v>
          </cell>
          <cell r="R56">
            <v>445000</v>
          </cell>
          <cell r="S56">
            <v>4007670</v>
          </cell>
          <cell r="T56">
            <v>445000</v>
          </cell>
          <cell r="U56">
            <v>4007670</v>
          </cell>
          <cell r="V56">
            <v>1</v>
          </cell>
        </row>
        <row r="57">
          <cell r="B57" t="str">
            <v>010204</v>
          </cell>
          <cell r="C57">
            <v>8</v>
          </cell>
          <cell r="D57" t="str">
            <v>건축</v>
          </cell>
          <cell r="E57" t="str">
            <v>구청사</v>
          </cell>
          <cell r="F57" t="str">
            <v>철골공사</v>
          </cell>
          <cell r="H57" t="str">
            <v>H - 형강(SS400)</v>
          </cell>
          <cell r="I57" t="str">
            <v>700*300*13*24</v>
          </cell>
          <cell r="J57" t="str">
            <v>TON</v>
          </cell>
          <cell r="K57" t="str">
            <v>154.037</v>
          </cell>
          <cell r="L57">
            <v>445000</v>
          </cell>
          <cell r="M57">
            <v>68546465</v>
          </cell>
          <cell r="O57">
            <v>0</v>
          </cell>
          <cell r="Q57">
            <v>0</v>
          </cell>
          <cell r="R57">
            <v>445000</v>
          </cell>
          <cell r="S57">
            <v>68546465</v>
          </cell>
          <cell r="T57">
            <v>445000</v>
          </cell>
          <cell r="U57">
            <v>68546465</v>
          </cell>
          <cell r="V57">
            <v>1</v>
          </cell>
        </row>
        <row r="58">
          <cell r="B58" t="str">
            <v>010204</v>
          </cell>
          <cell r="C58">
            <v>9</v>
          </cell>
          <cell r="D58" t="str">
            <v>건축</v>
          </cell>
          <cell r="E58" t="str">
            <v>구청사</v>
          </cell>
          <cell r="F58" t="str">
            <v>철골공사</v>
          </cell>
          <cell r="H58" t="str">
            <v>H - 형강(SS400)</v>
          </cell>
          <cell r="I58" t="str">
            <v>588*300*12*20</v>
          </cell>
          <cell r="J58" t="str">
            <v>TON</v>
          </cell>
          <cell r="K58" t="str">
            <v>213.424</v>
          </cell>
          <cell r="L58">
            <v>405000</v>
          </cell>
          <cell r="M58">
            <v>86436720</v>
          </cell>
          <cell r="O58">
            <v>0</v>
          </cell>
          <cell r="Q58">
            <v>0</v>
          </cell>
          <cell r="R58">
            <v>405000</v>
          </cell>
          <cell r="S58">
            <v>86436720</v>
          </cell>
          <cell r="T58">
            <v>405000</v>
          </cell>
          <cell r="U58">
            <v>86436720</v>
          </cell>
          <cell r="V58">
            <v>1</v>
          </cell>
        </row>
        <row r="59">
          <cell r="B59" t="str">
            <v>010204</v>
          </cell>
          <cell r="C59">
            <v>10</v>
          </cell>
          <cell r="D59" t="str">
            <v>건축</v>
          </cell>
          <cell r="E59" t="str">
            <v>구청사</v>
          </cell>
          <cell r="F59" t="str">
            <v>철골공사</v>
          </cell>
          <cell r="H59" t="str">
            <v>H - 형강(SS400)</v>
          </cell>
          <cell r="I59" t="str">
            <v>506*201*11*19</v>
          </cell>
          <cell r="J59" t="str">
            <v>TON</v>
          </cell>
          <cell r="K59" t="str">
            <v>0.859</v>
          </cell>
          <cell r="L59">
            <v>405000</v>
          </cell>
          <cell r="M59">
            <v>347895</v>
          </cell>
          <cell r="O59">
            <v>0</v>
          </cell>
          <cell r="Q59">
            <v>0</v>
          </cell>
          <cell r="R59">
            <v>405000</v>
          </cell>
          <cell r="S59">
            <v>347895</v>
          </cell>
          <cell r="T59">
            <v>405000</v>
          </cell>
          <cell r="U59">
            <v>347895</v>
          </cell>
          <cell r="V59">
            <v>1</v>
          </cell>
        </row>
        <row r="60">
          <cell r="B60" t="str">
            <v>010204</v>
          </cell>
          <cell r="C60">
            <v>11</v>
          </cell>
          <cell r="D60" t="str">
            <v>건축</v>
          </cell>
          <cell r="E60" t="str">
            <v>구청사</v>
          </cell>
          <cell r="F60" t="str">
            <v>철골공사</v>
          </cell>
          <cell r="H60" t="str">
            <v>H - 형강(SS400)</v>
          </cell>
          <cell r="I60" t="str">
            <v>500*200*10*16</v>
          </cell>
          <cell r="J60" t="str">
            <v>TON</v>
          </cell>
          <cell r="K60" t="str">
            <v>68.546</v>
          </cell>
          <cell r="L60">
            <v>405000</v>
          </cell>
          <cell r="M60">
            <v>27761130</v>
          </cell>
          <cell r="O60">
            <v>0</v>
          </cell>
          <cell r="Q60">
            <v>0</v>
          </cell>
          <cell r="R60">
            <v>405000</v>
          </cell>
          <cell r="S60">
            <v>27761130</v>
          </cell>
          <cell r="T60">
            <v>405000</v>
          </cell>
          <cell r="U60">
            <v>27761130</v>
          </cell>
          <cell r="V60">
            <v>1</v>
          </cell>
        </row>
        <row r="61">
          <cell r="B61" t="str">
            <v>010204</v>
          </cell>
          <cell r="C61">
            <v>12</v>
          </cell>
          <cell r="D61" t="str">
            <v>건축</v>
          </cell>
          <cell r="E61" t="str">
            <v>구청사</v>
          </cell>
          <cell r="F61" t="str">
            <v>철골공사</v>
          </cell>
          <cell r="H61" t="str">
            <v>H - 형강(SS400)</v>
          </cell>
          <cell r="I61" t="str">
            <v>450*200*9*14</v>
          </cell>
          <cell r="J61" t="str">
            <v>TON</v>
          </cell>
          <cell r="K61" t="str">
            <v>34.679</v>
          </cell>
          <cell r="L61">
            <v>405000</v>
          </cell>
          <cell r="M61">
            <v>14044995</v>
          </cell>
          <cell r="O61">
            <v>0</v>
          </cell>
          <cell r="Q61">
            <v>0</v>
          </cell>
          <cell r="R61">
            <v>405000</v>
          </cell>
          <cell r="S61">
            <v>14044995</v>
          </cell>
          <cell r="T61">
            <v>405000</v>
          </cell>
          <cell r="U61">
            <v>14044995</v>
          </cell>
          <cell r="V61">
            <v>1</v>
          </cell>
        </row>
        <row r="62">
          <cell r="B62" t="str">
            <v>010204</v>
          </cell>
          <cell r="C62">
            <v>13</v>
          </cell>
          <cell r="D62" t="str">
            <v>건축</v>
          </cell>
          <cell r="E62" t="str">
            <v>구청사</v>
          </cell>
          <cell r="F62" t="str">
            <v>철골공사</v>
          </cell>
          <cell r="H62" t="str">
            <v>H - 형강(SWS490)</v>
          </cell>
          <cell r="I62" t="str">
            <v>428*407*20*35</v>
          </cell>
          <cell r="J62" t="str">
            <v>TON</v>
          </cell>
          <cell r="K62" t="str">
            <v>114.056</v>
          </cell>
          <cell r="L62">
            <v>475000</v>
          </cell>
          <cell r="M62">
            <v>54176600</v>
          </cell>
          <cell r="O62">
            <v>0</v>
          </cell>
          <cell r="Q62">
            <v>0</v>
          </cell>
          <cell r="R62">
            <v>475000</v>
          </cell>
          <cell r="S62">
            <v>54176600</v>
          </cell>
          <cell r="T62">
            <v>475000</v>
          </cell>
          <cell r="U62">
            <v>54176600</v>
          </cell>
          <cell r="V62">
            <v>1</v>
          </cell>
        </row>
        <row r="63">
          <cell r="B63" t="str">
            <v>010204</v>
          </cell>
          <cell r="C63">
            <v>14</v>
          </cell>
          <cell r="D63" t="str">
            <v>건축</v>
          </cell>
          <cell r="E63" t="str">
            <v>구청사</v>
          </cell>
          <cell r="F63" t="str">
            <v>철골공사</v>
          </cell>
          <cell r="H63" t="str">
            <v>H - 형강(SWS490)</v>
          </cell>
          <cell r="I63" t="str">
            <v>414*405*18*28</v>
          </cell>
          <cell r="J63" t="str">
            <v>TON</v>
          </cell>
          <cell r="K63" t="str">
            <v>113.183</v>
          </cell>
          <cell r="L63">
            <v>475000</v>
          </cell>
          <cell r="M63">
            <v>53761925</v>
          </cell>
          <cell r="O63">
            <v>0</v>
          </cell>
          <cell r="Q63">
            <v>0</v>
          </cell>
          <cell r="R63">
            <v>475000</v>
          </cell>
          <cell r="S63">
            <v>53761925</v>
          </cell>
          <cell r="T63">
            <v>475000</v>
          </cell>
          <cell r="U63">
            <v>53761925</v>
          </cell>
          <cell r="V63">
            <v>1</v>
          </cell>
        </row>
        <row r="64">
          <cell r="B64" t="str">
            <v>010204</v>
          </cell>
          <cell r="C64">
            <v>15</v>
          </cell>
          <cell r="D64" t="str">
            <v>건축</v>
          </cell>
          <cell r="E64" t="str">
            <v>구청사</v>
          </cell>
          <cell r="F64" t="str">
            <v>철골공사</v>
          </cell>
          <cell r="H64" t="str">
            <v>H - 형강(SWS490)</v>
          </cell>
          <cell r="I64" t="str">
            <v>406*403*16*24</v>
          </cell>
          <cell r="J64" t="str">
            <v>TON</v>
          </cell>
          <cell r="K64" t="str">
            <v>83.006</v>
          </cell>
          <cell r="L64">
            <v>475000</v>
          </cell>
          <cell r="M64">
            <v>39427850</v>
          </cell>
          <cell r="O64">
            <v>0</v>
          </cell>
          <cell r="Q64">
            <v>0</v>
          </cell>
          <cell r="R64">
            <v>475000</v>
          </cell>
          <cell r="S64">
            <v>39427850</v>
          </cell>
          <cell r="T64">
            <v>475000</v>
          </cell>
          <cell r="U64">
            <v>39427850</v>
          </cell>
          <cell r="V64">
            <v>1</v>
          </cell>
        </row>
        <row r="65">
          <cell r="B65" t="str">
            <v>010204</v>
          </cell>
          <cell r="C65">
            <v>16</v>
          </cell>
          <cell r="D65" t="str">
            <v>건축</v>
          </cell>
          <cell r="E65" t="str">
            <v>구청사</v>
          </cell>
          <cell r="F65" t="str">
            <v>철골공사</v>
          </cell>
          <cell r="H65" t="str">
            <v>H - 형강(SS400)</v>
          </cell>
          <cell r="I65" t="str">
            <v>400*200*8*13</v>
          </cell>
          <cell r="J65" t="str">
            <v>TON</v>
          </cell>
          <cell r="K65" t="str">
            <v>138.626</v>
          </cell>
          <cell r="L65">
            <v>405000</v>
          </cell>
          <cell r="M65">
            <v>56143530</v>
          </cell>
          <cell r="O65">
            <v>0</v>
          </cell>
          <cell r="Q65">
            <v>0</v>
          </cell>
          <cell r="R65">
            <v>405000</v>
          </cell>
          <cell r="S65">
            <v>56143530</v>
          </cell>
          <cell r="T65">
            <v>405000</v>
          </cell>
          <cell r="U65">
            <v>56143530</v>
          </cell>
          <cell r="V65">
            <v>1</v>
          </cell>
        </row>
        <row r="66">
          <cell r="B66" t="str">
            <v>010204</v>
          </cell>
          <cell r="C66">
            <v>17</v>
          </cell>
          <cell r="D66" t="str">
            <v>건축</v>
          </cell>
          <cell r="E66" t="str">
            <v>구청사</v>
          </cell>
          <cell r="F66" t="str">
            <v>철골공사</v>
          </cell>
          <cell r="H66" t="str">
            <v>H - 형강(SS400)</v>
          </cell>
          <cell r="I66" t="str">
            <v>340*250*9*14</v>
          </cell>
          <cell r="J66" t="str">
            <v>TON</v>
          </cell>
          <cell r="K66" t="str">
            <v>1.637</v>
          </cell>
          <cell r="L66">
            <v>405000</v>
          </cell>
          <cell r="M66">
            <v>662985</v>
          </cell>
          <cell r="O66">
            <v>0</v>
          </cell>
          <cell r="Q66">
            <v>0</v>
          </cell>
          <cell r="R66">
            <v>405000</v>
          </cell>
          <cell r="S66">
            <v>662985</v>
          </cell>
          <cell r="T66">
            <v>405000</v>
          </cell>
          <cell r="U66">
            <v>662985</v>
          </cell>
          <cell r="V66">
            <v>1</v>
          </cell>
        </row>
        <row r="67">
          <cell r="B67" t="str">
            <v>010204</v>
          </cell>
          <cell r="C67">
            <v>18</v>
          </cell>
          <cell r="D67" t="str">
            <v>건축</v>
          </cell>
          <cell r="E67" t="str">
            <v>구청사</v>
          </cell>
          <cell r="F67" t="str">
            <v>철골공사</v>
          </cell>
          <cell r="H67" t="str">
            <v>H - 형강(SS400)</v>
          </cell>
          <cell r="I67" t="str">
            <v>300*300*10*15</v>
          </cell>
          <cell r="J67" t="str">
            <v>TON</v>
          </cell>
          <cell r="K67" t="str">
            <v>2.432</v>
          </cell>
          <cell r="L67">
            <v>405000</v>
          </cell>
          <cell r="M67">
            <v>984960</v>
          </cell>
          <cell r="O67">
            <v>0</v>
          </cell>
          <cell r="Q67">
            <v>0</v>
          </cell>
          <cell r="R67">
            <v>405000</v>
          </cell>
          <cell r="S67">
            <v>984960</v>
          </cell>
          <cell r="T67">
            <v>405000</v>
          </cell>
          <cell r="U67">
            <v>984960</v>
          </cell>
          <cell r="V67">
            <v>1</v>
          </cell>
        </row>
        <row r="68">
          <cell r="B68" t="str">
            <v>010204</v>
          </cell>
          <cell r="C68">
            <v>19</v>
          </cell>
          <cell r="D68" t="str">
            <v>건축</v>
          </cell>
          <cell r="E68" t="str">
            <v>구청사</v>
          </cell>
          <cell r="F68" t="str">
            <v>철골공사</v>
          </cell>
          <cell r="H68" t="str">
            <v>H - 형강(SS400)</v>
          </cell>
          <cell r="I68" t="str">
            <v>294*200*8*12</v>
          </cell>
          <cell r="J68" t="str">
            <v>TON</v>
          </cell>
          <cell r="K68" t="str">
            <v>4.497</v>
          </cell>
          <cell r="L68">
            <v>405000</v>
          </cell>
          <cell r="M68">
            <v>1821285</v>
          </cell>
          <cell r="O68">
            <v>0</v>
          </cell>
          <cell r="Q68">
            <v>0</v>
          </cell>
          <cell r="R68">
            <v>405000</v>
          </cell>
          <cell r="S68">
            <v>1821285</v>
          </cell>
          <cell r="T68">
            <v>405000</v>
          </cell>
          <cell r="U68">
            <v>1821285</v>
          </cell>
          <cell r="V68">
            <v>1</v>
          </cell>
        </row>
        <row r="69">
          <cell r="B69" t="str">
            <v>010204</v>
          </cell>
          <cell r="C69">
            <v>20</v>
          </cell>
          <cell r="D69" t="str">
            <v>건축</v>
          </cell>
          <cell r="E69" t="str">
            <v>구청사</v>
          </cell>
          <cell r="F69" t="str">
            <v>철골공사</v>
          </cell>
          <cell r="H69" t="str">
            <v>H - 형강(SS400)</v>
          </cell>
          <cell r="I69" t="str">
            <v>250*250*9*14</v>
          </cell>
          <cell r="J69" t="str">
            <v>TON</v>
          </cell>
          <cell r="K69" t="str">
            <v>2.311</v>
          </cell>
          <cell r="L69">
            <v>405000</v>
          </cell>
          <cell r="M69">
            <v>935955</v>
          </cell>
          <cell r="O69">
            <v>0</v>
          </cell>
          <cell r="Q69">
            <v>0</v>
          </cell>
          <cell r="R69">
            <v>405000</v>
          </cell>
          <cell r="S69">
            <v>935955</v>
          </cell>
          <cell r="T69">
            <v>405000</v>
          </cell>
          <cell r="U69">
            <v>935955</v>
          </cell>
          <cell r="V69">
            <v>1</v>
          </cell>
        </row>
        <row r="70">
          <cell r="B70" t="str">
            <v>010204</v>
          </cell>
          <cell r="C70">
            <v>21</v>
          </cell>
          <cell r="D70" t="str">
            <v>건축</v>
          </cell>
          <cell r="E70" t="str">
            <v>구청사</v>
          </cell>
          <cell r="F70" t="str">
            <v>철골공사</v>
          </cell>
          <cell r="H70" t="str">
            <v>H - 형강(SS400)</v>
          </cell>
          <cell r="I70" t="str">
            <v>250*125*6*9</v>
          </cell>
          <cell r="J70" t="str">
            <v>TON</v>
          </cell>
          <cell r="K70" t="str">
            <v>0.076</v>
          </cell>
          <cell r="L70">
            <v>405000</v>
          </cell>
          <cell r="M70">
            <v>30780</v>
          </cell>
          <cell r="O70">
            <v>0</v>
          </cell>
          <cell r="Q70">
            <v>0</v>
          </cell>
          <cell r="R70">
            <v>405000</v>
          </cell>
          <cell r="S70">
            <v>30780</v>
          </cell>
          <cell r="T70">
            <v>405000</v>
          </cell>
          <cell r="U70">
            <v>30780</v>
          </cell>
          <cell r="V70">
            <v>1</v>
          </cell>
        </row>
        <row r="71">
          <cell r="B71" t="str">
            <v>010204</v>
          </cell>
          <cell r="C71">
            <v>22</v>
          </cell>
          <cell r="D71" t="str">
            <v>건축</v>
          </cell>
          <cell r="E71" t="str">
            <v>구청사</v>
          </cell>
          <cell r="F71" t="str">
            <v>철골공사</v>
          </cell>
          <cell r="H71" t="str">
            <v>H - 형강(SS400)</v>
          </cell>
          <cell r="I71" t="str">
            <v>100*100*6*8</v>
          </cell>
          <cell r="J71" t="str">
            <v>TON</v>
          </cell>
          <cell r="K71" t="str">
            <v>0.804</v>
          </cell>
          <cell r="L71">
            <v>405000</v>
          </cell>
          <cell r="M71">
            <v>325620</v>
          </cell>
          <cell r="O71">
            <v>0</v>
          </cell>
          <cell r="Q71">
            <v>0</v>
          </cell>
          <cell r="R71">
            <v>405000</v>
          </cell>
          <cell r="S71">
            <v>325620</v>
          </cell>
          <cell r="T71">
            <v>405000</v>
          </cell>
          <cell r="U71">
            <v>325620</v>
          </cell>
          <cell r="V71">
            <v>1</v>
          </cell>
        </row>
        <row r="72">
          <cell r="B72" t="str">
            <v>010204</v>
          </cell>
          <cell r="C72">
            <v>23</v>
          </cell>
          <cell r="D72" t="str">
            <v>건축</v>
          </cell>
          <cell r="E72" t="str">
            <v>구청사</v>
          </cell>
          <cell r="F72" t="str">
            <v>철골공사</v>
          </cell>
          <cell r="H72" t="str">
            <v>I - 형강(SS400)</v>
          </cell>
          <cell r="I72" t="str">
            <v>148*100*6*9</v>
          </cell>
          <cell r="J72" t="str">
            <v>TON</v>
          </cell>
          <cell r="K72" t="str">
            <v>0.312</v>
          </cell>
          <cell r="L72">
            <v>410000</v>
          </cell>
          <cell r="M72">
            <v>127920</v>
          </cell>
          <cell r="O72">
            <v>0</v>
          </cell>
          <cell r="Q72">
            <v>0</v>
          </cell>
          <cell r="R72">
            <v>410000</v>
          </cell>
          <cell r="S72">
            <v>127920</v>
          </cell>
          <cell r="T72">
            <v>410000</v>
          </cell>
          <cell r="U72">
            <v>127920</v>
          </cell>
          <cell r="V72">
            <v>1</v>
          </cell>
        </row>
        <row r="73">
          <cell r="B73" t="str">
            <v>010204</v>
          </cell>
          <cell r="C73">
            <v>24</v>
          </cell>
          <cell r="D73" t="str">
            <v>건축</v>
          </cell>
          <cell r="E73" t="str">
            <v>구청사</v>
          </cell>
          <cell r="F73" t="str">
            <v>철골공사</v>
          </cell>
          <cell r="H73" t="str">
            <v>T - 형강(SS400)</v>
          </cell>
          <cell r="I73" t="str">
            <v>175*350*12*19</v>
          </cell>
          <cell r="J73" t="str">
            <v>TON</v>
          </cell>
          <cell r="K73" t="str">
            <v>15.169</v>
          </cell>
          <cell r="L73">
            <v>430000</v>
          </cell>
          <cell r="M73">
            <v>6522670</v>
          </cell>
          <cell r="O73">
            <v>0</v>
          </cell>
          <cell r="Q73">
            <v>0</v>
          </cell>
          <cell r="R73">
            <v>430000</v>
          </cell>
          <cell r="S73">
            <v>6522670</v>
          </cell>
          <cell r="T73">
            <v>430000</v>
          </cell>
          <cell r="U73">
            <v>6522670</v>
          </cell>
          <cell r="V73">
            <v>1</v>
          </cell>
        </row>
        <row r="74">
          <cell r="B74" t="str">
            <v>010204</v>
          </cell>
          <cell r="C74">
            <v>25</v>
          </cell>
          <cell r="D74" t="str">
            <v>건축</v>
          </cell>
          <cell r="E74" t="str">
            <v>구청사</v>
          </cell>
          <cell r="F74" t="str">
            <v>철골공사</v>
          </cell>
          <cell r="H74" t="str">
            <v>T - 형강(SS400)</v>
          </cell>
          <cell r="I74" t="str">
            <v>125*255*14*14</v>
          </cell>
          <cell r="J74" t="str">
            <v>TON</v>
          </cell>
          <cell r="K74" t="str">
            <v>4.947</v>
          </cell>
          <cell r="L74">
            <v>430000</v>
          </cell>
          <cell r="M74">
            <v>2127210</v>
          </cell>
          <cell r="O74">
            <v>0</v>
          </cell>
          <cell r="Q74">
            <v>0</v>
          </cell>
          <cell r="R74">
            <v>430000</v>
          </cell>
          <cell r="S74">
            <v>2127210</v>
          </cell>
          <cell r="T74">
            <v>430000</v>
          </cell>
          <cell r="U74">
            <v>2127210</v>
          </cell>
          <cell r="V74">
            <v>1</v>
          </cell>
        </row>
        <row r="75">
          <cell r="B75" t="str">
            <v>010204</v>
          </cell>
          <cell r="C75">
            <v>26</v>
          </cell>
          <cell r="D75" t="str">
            <v>건축</v>
          </cell>
          <cell r="E75" t="str">
            <v>구청사</v>
          </cell>
          <cell r="F75" t="str">
            <v>철골공사</v>
          </cell>
          <cell r="H75" t="str">
            <v>L - 형강(SS400)</v>
          </cell>
          <cell r="I75" t="str">
            <v>100*100*10</v>
          </cell>
          <cell r="J75" t="str">
            <v>TON</v>
          </cell>
          <cell r="K75" t="str">
            <v>1.725</v>
          </cell>
          <cell r="L75">
            <v>390000</v>
          </cell>
          <cell r="M75">
            <v>672750</v>
          </cell>
          <cell r="O75">
            <v>0</v>
          </cell>
          <cell r="Q75">
            <v>0</v>
          </cell>
          <cell r="R75">
            <v>390000</v>
          </cell>
          <cell r="S75">
            <v>672750</v>
          </cell>
          <cell r="T75">
            <v>390000</v>
          </cell>
          <cell r="U75">
            <v>672750</v>
          </cell>
          <cell r="V75">
            <v>1</v>
          </cell>
        </row>
        <row r="76">
          <cell r="B76" t="str">
            <v>010204</v>
          </cell>
          <cell r="C76">
            <v>27</v>
          </cell>
          <cell r="D76" t="str">
            <v>건축</v>
          </cell>
          <cell r="E76" t="str">
            <v>구청사</v>
          </cell>
          <cell r="F76" t="str">
            <v>철골공사</v>
          </cell>
          <cell r="H76" t="str">
            <v>L - 형강(SS400)</v>
          </cell>
          <cell r="I76" t="str">
            <v>100*100*7</v>
          </cell>
          <cell r="J76" t="str">
            <v>TON</v>
          </cell>
          <cell r="K76" t="str">
            <v>0.456</v>
          </cell>
          <cell r="L76">
            <v>390000</v>
          </cell>
          <cell r="M76">
            <v>177840</v>
          </cell>
          <cell r="O76">
            <v>0</v>
          </cell>
          <cell r="Q76">
            <v>0</v>
          </cell>
          <cell r="R76">
            <v>390000</v>
          </cell>
          <cell r="S76">
            <v>177840</v>
          </cell>
          <cell r="T76">
            <v>390000</v>
          </cell>
          <cell r="U76">
            <v>177840</v>
          </cell>
          <cell r="V76">
            <v>1</v>
          </cell>
        </row>
        <row r="77">
          <cell r="B77" t="str">
            <v>010204</v>
          </cell>
          <cell r="C77">
            <v>29</v>
          </cell>
          <cell r="D77" t="str">
            <v>건축</v>
          </cell>
          <cell r="E77" t="str">
            <v>구청사</v>
          </cell>
          <cell r="F77" t="str">
            <v>철골공사</v>
          </cell>
          <cell r="H77" t="str">
            <v>L - 형강(SS400)</v>
          </cell>
          <cell r="I77" t="str">
            <v>50*50*4</v>
          </cell>
          <cell r="J77" t="str">
            <v>TON</v>
          </cell>
          <cell r="K77" t="str">
            <v>0.192</v>
          </cell>
          <cell r="L77">
            <v>345000</v>
          </cell>
          <cell r="M77">
            <v>66240</v>
          </cell>
          <cell r="O77">
            <v>0</v>
          </cell>
          <cell r="Q77">
            <v>0</v>
          </cell>
          <cell r="R77">
            <v>345000</v>
          </cell>
          <cell r="S77">
            <v>66240</v>
          </cell>
          <cell r="T77">
            <v>345000</v>
          </cell>
          <cell r="U77">
            <v>66240</v>
          </cell>
          <cell r="V77">
            <v>1</v>
          </cell>
        </row>
        <row r="78">
          <cell r="B78" t="str">
            <v>010204</v>
          </cell>
          <cell r="C78">
            <v>30</v>
          </cell>
          <cell r="D78" t="str">
            <v>건축</v>
          </cell>
          <cell r="E78" t="str">
            <v>구청사</v>
          </cell>
          <cell r="F78" t="str">
            <v>철골공사</v>
          </cell>
          <cell r="H78" t="str">
            <v>ㅁ- 형강(SS400)</v>
          </cell>
          <cell r="I78" t="str">
            <v>500*200*24</v>
          </cell>
          <cell r="J78" t="str">
            <v>TON</v>
          </cell>
          <cell r="K78" t="str">
            <v>8.125</v>
          </cell>
          <cell r="L78">
            <v>770000</v>
          </cell>
          <cell r="M78">
            <v>6256250</v>
          </cell>
          <cell r="O78">
            <v>0</v>
          </cell>
          <cell r="Q78">
            <v>0</v>
          </cell>
          <cell r="R78">
            <v>770000</v>
          </cell>
          <cell r="S78">
            <v>6256250</v>
          </cell>
          <cell r="T78">
            <v>770000</v>
          </cell>
          <cell r="U78">
            <v>6256250</v>
          </cell>
          <cell r="V78">
            <v>1</v>
          </cell>
        </row>
        <row r="79">
          <cell r="B79" t="str">
            <v>010204</v>
          </cell>
          <cell r="C79">
            <v>31</v>
          </cell>
          <cell r="D79" t="str">
            <v>건축</v>
          </cell>
          <cell r="E79" t="str">
            <v>구청사</v>
          </cell>
          <cell r="F79" t="str">
            <v>철골공사</v>
          </cell>
          <cell r="H79" t="str">
            <v>ㅁ- 형강(SS400)</v>
          </cell>
          <cell r="I79" t="str">
            <v>300~150*150*13</v>
          </cell>
          <cell r="J79" t="str">
            <v>TON</v>
          </cell>
          <cell r="K79" t="str">
            <v>1.547</v>
          </cell>
          <cell r="L79">
            <v>765000</v>
          </cell>
          <cell r="M79">
            <v>1183455</v>
          </cell>
          <cell r="O79">
            <v>0</v>
          </cell>
          <cell r="Q79">
            <v>0</v>
          </cell>
          <cell r="R79">
            <v>765000</v>
          </cell>
          <cell r="S79">
            <v>1183455</v>
          </cell>
          <cell r="T79">
            <v>765000</v>
          </cell>
          <cell r="U79">
            <v>1183455</v>
          </cell>
          <cell r="V79">
            <v>1</v>
          </cell>
        </row>
        <row r="80">
          <cell r="B80" t="str">
            <v>010204</v>
          </cell>
          <cell r="C80">
            <v>32</v>
          </cell>
          <cell r="D80" t="str">
            <v>건축</v>
          </cell>
          <cell r="E80" t="str">
            <v>구청사</v>
          </cell>
          <cell r="F80" t="str">
            <v>철골공사</v>
          </cell>
          <cell r="H80" t="str">
            <v>ㅁ- 형강(SS400)</v>
          </cell>
          <cell r="I80" t="str">
            <v>150*150*9</v>
          </cell>
          <cell r="J80" t="str">
            <v>TON</v>
          </cell>
          <cell r="K80" t="str">
            <v>0.251</v>
          </cell>
          <cell r="L80">
            <v>525000</v>
          </cell>
          <cell r="M80">
            <v>131775</v>
          </cell>
          <cell r="O80">
            <v>0</v>
          </cell>
          <cell r="Q80">
            <v>0</v>
          </cell>
          <cell r="R80">
            <v>525000</v>
          </cell>
          <cell r="S80">
            <v>131775</v>
          </cell>
          <cell r="T80">
            <v>525000</v>
          </cell>
          <cell r="U80">
            <v>131775</v>
          </cell>
          <cell r="V80">
            <v>1</v>
          </cell>
        </row>
        <row r="81">
          <cell r="B81" t="str">
            <v>010204</v>
          </cell>
          <cell r="C81">
            <v>33</v>
          </cell>
          <cell r="D81" t="str">
            <v>건축</v>
          </cell>
          <cell r="E81" t="str">
            <v>구청사</v>
          </cell>
          <cell r="F81" t="str">
            <v>철골공사</v>
          </cell>
          <cell r="H81" t="str">
            <v>ㅁ- 형강(SS400)</v>
          </cell>
          <cell r="I81" t="str">
            <v>100*100*6</v>
          </cell>
          <cell r="J81" t="str">
            <v>TON</v>
          </cell>
          <cell r="K81" t="str">
            <v>1.041</v>
          </cell>
          <cell r="L81">
            <v>465000</v>
          </cell>
          <cell r="M81">
            <v>484065</v>
          </cell>
          <cell r="O81">
            <v>0</v>
          </cell>
          <cell r="Q81">
            <v>0</v>
          </cell>
          <cell r="R81">
            <v>465000</v>
          </cell>
          <cell r="S81">
            <v>484065</v>
          </cell>
          <cell r="T81">
            <v>465000</v>
          </cell>
          <cell r="U81">
            <v>484065</v>
          </cell>
          <cell r="V81">
            <v>1</v>
          </cell>
        </row>
        <row r="82">
          <cell r="B82" t="str">
            <v>010204</v>
          </cell>
          <cell r="C82">
            <v>34</v>
          </cell>
          <cell r="D82" t="str">
            <v>건축</v>
          </cell>
          <cell r="E82" t="str">
            <v>구청사</v>
          </cell>
          <cell r="F82" t="str">
            <v>철골공사</v>
          </cell>
          <cell r="H82" t="str">
            <v>구조용강관(원형)</v>
          </cell>
          <cell r="I82" t="str">
            <v>Φ318.5*6.9T</v>
          </cell>
          <cell r="J82" t="str">
            <v>M</v>
          </cell>
          <cell r="K82" t="str">
            <v>21</v>
          </cell>
          <cell r="L82">
            <v>31500</v>
          </cell>
          <cell r="M82">
            <v>661500</v>
          </cell>
          <cell r="O82">
            <v>0</v>
          </cell>
          <cell r="Q82">
            <v>0</v>
          </cell>
          <cell r="R82">
            <v>31500</v>
          </cell>
          <cell r="S82">
            <v>661500</v>
          </cell>
          <cell r="T82">
            <v>31500</v>
          </cell>
          <cell r="U82">
            <v>661500</v>
          </cell>
          <cell r="V82">
            <v>1</v>
          </cell>
        </row>
        <row r="83">
          <cell r="B83" t="str">
            <v>010204</v>
          </cell>
          <cell r="C83">
            <v>35</v>
          </cell>
          <cell r="D83" t="str">
            <v>건축</v>
          </cell>
          <cell r="E83" t="str">
            <v>구청사</v>
          </cell>
          <cell r="F83" t="str">
            <v>철골공사</v>
          </cell>
          <cell r="H83" t="str">
            <v>구조용강관(원형)</v>
          </cell>
          <cell r="I83" t="str">
            <v>Φ267.4*9T</v>
          </cell>
          <cell r="J83" t="str">
            <v>M</v>
          </cell>
          <cell r="K83" t="str">
            <v>270</v>
          </cell>
          <cell r="L83">
            <v>31500</v>
          </cell>
          <cell r="M83">
            <v>8505000</v>
          </cell>
          <cell r="O83">
            <v>0</v>
          </cell>
          <cell r="Q83">
            <v>0</v>
          </cell>
          <cell r="R83">
            <v>31500</v>
          </cell>
          <cell r="S83">
            <v>8505000</v>
          </cell>
          <cell r="T83">
            <v>31500</v>
          </cell>
          <cell r="U83">
            <v>8505000</v>
          </cell>
          <cell r="V83">
            <v>1</v>
          </cell>
        </row>
        <row r="84">
          <cell r="B84" t="str">
            <v>010204</v>
          </cell>
          <cell r="C84">
            <v>36</v>
          </cell>
          <cell r="D84" t="str">
            <v>건축</v>
          </cell>
          <cell r="E84" t="str">
            <v>구청사</v>
          </cell>
          <cell r="F84" t="str">
            <v>철골공사</v>
          </cell>
          <cell r="H84" t="str">
            <v>구조용강관(원형)</v>
          </cell>
          <cell r="I84" t="str">
            <v>Φ216.3*5.8T</v>
          </cell>
          <cell r="J84" t="str">
            <v>M</v>
          </cell>
          <cell r="K84" t="str">
            <v>5</v>
          </cell>
          <cell r="L84">
            <v>16800</v>
          </cell>
          <cell r="M84">
            <v>84000</v>
          </cell>
          <cell r="O84">
            <v>0</v>
          </cell>
          <cell r="Q84">
            <v>0</v>
          </cell>
          <cell r="R84">
            <v>16800</v>
          </cell>
          <cell r="S84">
            <v>84000</v>
          </cell>
          <cell r="T84">
            <v>16800</v>
          </cell>
          <cell r="U84">
            <v>84000</v>
          </cell>
          <cell r="V84">
            <v>1</v>
          </cell>
        </row>
        <row r="85">
          <cell r="B85" t="str">
            <v>010204</v>
          </cell>
          <cell r="C85">
            <v>37</v>
          </cell>
          <cell r="D85" t="str">
            <v>건축</v>
          </cell>
          <cell r="E85" t="str">
            <v>구청사</v>
          </cell>
          <cell r="F85" t="str">
            <v>철골공사</v>
          </cell>
          <cell r="H85" t="str">
            <v>구조용강관(원형)</v>
          </cell>
          <cell r="I85" t="str">
            <v>Φ216.3*6T</v>
          </cell>
          <cell r="J85" t="str">
            <v>M</v>
          </cell>
          <cell r="K85" t="str">
            <v>644</v>
          </cell>
          <cell r="L85">
            <v>17850</v>
          </cell>
          <cell r="M85">
            <v>11495400</v>
          </cell>
          <cell r="O85">
            <v>0</v>
          </cell>
          <cell r="Q85">
            <v>0</v>
          </cell>
          <cell r="R85">
            <v>17850</v>
          </cell>
          <cell r="S85">
            <v>11495400</v>
          </cell>
          <cell r="T85">
            <v>17850</v>
          </cell>
          <cell r="U85">
            <v>11495400</v>
          </cell>
          <cell r="V85">
            <v>1</v>
          </cell>
        </row>
        <row r="86">
          <cell r="B86" t="str">
            <v>010204</v>
          </cell>
          <cell r="C86">
            <v>38</v>
          </cell>
          <cell r="D86" t="str">
            <v>건축</v>
          </cell>
          <cell r="E86" t="str">
            <v>구청사</v>
          </cell>
          <cell r="F86" t="str">
            <v>철골공사</v>
          </cell>
          <cell r="H86" t="str">
            <v>구조용강관(원형)</v>
          </cell>
          <cell r="I86" t="str">
            <v>Φ165.2*6T</v>
          </cell>
          <cell r="J86" t="str">
            <v>M</v>
          </cell>
          <cell r="K86" t="str">
            <v>191</v>
          </cell>
          <cell r="L86">
            <v>13650</v>
          </cell>
          <cell r="M86">
            <v>2607150</v>
          </cell>
          <cell r="O86">
            <v>0</v>
          </cell>
          <cell r="Q86">
            <v>0</v>
          </cell>
          <cell r="R86">
            <v>13650</v>
          </cell>
          <cell r="S86">
            <v>2607150</v>
          </cell>
          <cell r="T86">
            <v>13650</v>
          </cell>
          <cell r="U86">
            <v>2607150</v>
          </cell>
          <cell r="V86">
            <v>1</v>
          </cell>
        </row>
        <row r="87">
          <cell r="B87" t="str">
            <v>010204</v>
          </cell>
          <cell r="C87">
            <v>39</v>
          </cell>
          <cell r="D87" t="str">
            <v>건축</v>
          </cell>
          <cell r="E87" t="str">
            <v>구청사</v>
          </cell>
          <cell r="F87" t="str">
            <v>철골공사</v>
          </cell>
          <cell r="H87" t="str">
            <v>ROUND-BAR</v>
          </cell>
          <cell r="I87" t="str">
            <v>Φ25</v>
          </cell>
          <cell r="J87" t="str">
            <v>TON</v>
          </cell>
          <cell r="K87" t="str">
            <v>0.244</v>
          </cell>
          <cell r="L87">
            <v>455000</v>
          </cell>
          <cell r="M87">
            <v>111020</v>
          </cell>
          <cell r="O87">
            <v>0</v>
          </cell>
          <cell r="Q87">
            <v>0</v>
          </cell>
          <cell r="R87">
            <v>455000</v>
          </cell>
          <cell r="S87">
            <v>111020</v>
          </cell>
          <cell r="T87">
            <v>455000</v>
          </cell>
          <cell r="U87">
            <v>111020</v>
          </cell>
          <cell r="V87">
            <v>1</v>
          </cell>
        </row>
        <row r="88">
          <cell r="B88" t="str">
            <v>010204</v>
          </cell>
          <cell r="C88">
            <v>40</v>
          </cell>
          <cell r="D88" t="str">
            <v>건축</v>
          </cell>
          <cell r="E88" t="str">
            <v>구청사</v>
          </cell>
          <cell r="F88" t="str">
            <v>철골공사</v>
          </cell>
          <cell r="H88" t="str">
            <v>ROUND-BAR</v>
          </cell>
          <cell r="I88" t="str">
            <v>Φ16</v>
          </cell>
          <cell r="J88" t="str">
            <v>TON</v>
          </cell>
          <cell r="K88" t="str">
            <v>0.037</v>
          </cell>
          <cell r="L88">
            <v>455000</v>
          </cell>
          <cell r="M88">
            <v>16835</v>
          </cell>
          <cell r="O88">
            <v>0</v>
          </cell>
          <cell r="Q88">
            <v>0</v>
          </cell>
          <cell r="R88">
            <v>455000</v>
          </cell>
          <cell r="S88">
            <v>16835</v>
          </cell>
          <cell r="T88">
            <v>455000</v>
          </cell>
          <cell r="U88">
            <v>16835</v>
          </cell>
          <cell r="V88">
            <v>1</v>
          </cell>
        </row>
        <row r="89">
          <cell r="B89" t="str">
            <v>010204</v>
          </cell>
          <cell r="C89">
            <v>41</v>
          </cell>
          <cell r="D89" t="str">
            <v>건축</v>
          </cell>
          <cell r="E89" t="str">
            <v>구청사</v>
          </cell>
          <cell r="F89" t="str">
            <v>철골공사</v>
          </cell>
          <cell r="H89" t="str">
            <v>열연강판(SS400)</v>
          </cell>
          <cell r="I89" t="str">
            <v>T=35</v>
          </cell>
          <cell r="J89" t="str">
            <v>TON</v>
          </cell>
          <cell r="K89" t="str">
            <v>0.929</v>
          </cell>
          <cell r="L89">
            <v>384000</v>
          </cell>
          <cell r="M89">
            <v>356736</v>
          </cell>
          <cell r="O89">
            <v>0</v>
          </cell>
          <cell r="Q89">
            <v>0</v>
          </cell>
          <cell r="R89">
            <v>384000</v>
          </cell>
          <cell r="S89">
            <v>356736</v>
          </cell>
          <cell r="T89">
            <v>384000</v>
          </cell>
          <cell r="U89">
            <v>356736</v>
          </cell>
          <cell r="V89">
            <v>1</v>
          </cell>
        </row>
        <row r="90">
          <cell r="B90" t="str">
            <v>010204</v>
          </cell>
          <cell r="C90">
            <v>42</v>
          </cell>
          <cell r="D90" t="str">
            <v>건축</v>
          </cell>
          <cell r="E90" t="str">
            <v>구청사</v>
          </cell>
          <cell r="F90" t="str">
            <v>철골공사</v>
          </cell>
          <cell r="H90" t="str">
            <v>열연강판(SS400)</v>
          </cell>
          <cell r="I90" t="str">
            <v>T=34</v>
          </cell>
          <cell r="J90" t="str">
            <v>TON</v>
          </cell>
          <cell r="K90" t="str">
            <v>0.962</v>
          </cell>
          <cell r="L90">
            <v>384000</v>
          </cell>
          <cell r="M90">
            <v>369408</v>
          </cell>
          <cell r="O90">
            <v>0</v>
          </cell>
          <cell r="Q90">
            <v>0</v>
          </cell>
          <cell r="R90">
            <v>384000</v>
          </cell>
          <cell r="S90">
            <v>369408</v>
          </cell>
          <cell r="T90">
            <v>384000</v>
          </cell>
          <cell r="U90">
            <v>369408</v>
          </cell>
          <cell r="V90">
            <v>1</v>
          </cell>
        </row>
        <row r="91">
          <cell r="B91" t="str">
            <v>010204</v>
          </cell>
          <cell r="C91">
            <v>43</v>
          </cell>
          <cell r="D91" t="str">
            <v>건축</v>
          </cell>
          <cell r="E91" t="str">
            <v>구청사</v>
          </cell>
          <cell r="F91" t="str">
            <v>철골공사</v>
          </cell>
          <cell r="H91" t="str">
            <v>열연강판(SWS490)</v>
          </cell>
          <cell r="I91" t="str">
            <v>T=30</v>
          </cell>
          <cell r="J91" t="str">
            <v>TON</v>
          </cell>
          <cell r="K91" t="str">
            <v>1.23</v>
          </cell>
          <cell r="L91">
            <v>414000</v>
          </cell>
          <cell r="M91">
            <v>509220</v>
          </cell>
          <cell r="O91">
            <v>0</v>
          </cell>
          <cell r="Q91">
            <v>0</v>
          </cell>
          <cell r="R91">
            <v>414000</v>
          </cell>
          <cell r="S91">
            <v>509220</v>
          </cell>
          <cell r="T91">
            <v>414000</v>
          </cell>
          <cell r="U91">
            <v>509220</v>
          </cell>
          <cell r="V91">
            <v>1</v>
          </cell>
        </row>
        <row r="92">
          <cell r="B92" t="str">
            <v>010204</v>
          </cell>
          <cell r="C92">
            <v>44</v>
          </cell>
          <cell r="D92" t="str">
            <v>건축</v>
          </cell>
          <cell r="E92" t="str">
            <v>구청사</v>
          </cell>
          <cell r="F92" t="str">
            <v>철골공사</v>
          </cell>
          <cell r="H92" t="str">
            <v>열연강판(SS400)</v>
          </cell>
          <cell r="I92" t="str">
            <v>T=30</v>
          </cell>
          <cell r="J92" t="str">
            <v>TON</v>
          </cell>
          <cell r="K92" t="str">
            <v>8.663</v>
          </cell>
          <cell r="L92">
            <v>378000</v>
          </cell>
          <cell r="M92">
            <v>3274614</v>
          </cell>
          <cell r="O92">
            <v>0</v>
          </cell>
          <cell r="Q92">
            <v>0</v>
          </cell>
          <cell r="R92">
            <v>378000</v>
          </cell>
          <cell r="S92">
            <v>3274614</v>
          </cell>
          <cell r="T92">
            <v>378000</v>
          </cell>
          <cell r="U92">
            <v>3274614</v>
          </cell>
          <cell r="V92">
            <v>1</v>
          </cell>
        </row>
        <row r="93">
          <cell r="B93" t="str">
            <v>010204</v>
          </cell>
          <cell r="C93">
            <v>45</v>
          </cell>
          <cell r="D93" t="str">
            <v>건축</v>
          </cell>
          <cell r="E93" t="str">
            <v>구청사</v>
          </cell>
          <cell r="F93" t="str">
            <v>철골공사</v>
          </cell>
          <cell r="H93" t="str">
            <v>열연강판(SS400)</v>
          </cell>
          <cell r="I93" t="str">
            <v>T=26</v>
          </cell>
          <cell r="J93" t="str">
            <v>TON</v>
          </cell>
          <cell r="K93" t="str">
            <v>0.218</v>
          </cell>
          <cell r="L93">
            <v>378000</v>
          </cell>
          <cell r="M93">
            <v>82404</v>
          </cell>
          <cell r="O93">
            <v>0</v>
          </cell>
          <cell r="Q93">
            <v>0</v>
          </cell>
          <cell r="R93">
            <v>378000</v>
          </cell>
          <cell r="S93">
            <v>82404</v>
          </cell>
          <cell r="T93">
            <v>378000</v>
          </cell>
          <cell r="U93">
            <v>82404</v>
          </cell>
          <cell r="V93">
            <v>1</v>
          </cell>
        </row>
        <row r="94">
          <cell r="B94" t="str">
            <v>010204</v>
          </cell>
          <cell r="C94">
            <v>46</v>
          </cell>
          <cell r="D94" t="str">
            <v>건축</v>
          </cell>
          <cell r="E94" t="str">
            <v>구청사</v>
          </cell>
          <cell r="F94" t="str">
            <v>철골공사</v>
          </cell>
          <cell r="H94" t="str">
            <v>열연강판(SWS490)</v>
          </cell>
          <cell r="I94" t="str">
            <v>T=25</v>
          </cell>
          <cell r="J94" t="str">
            <v>TON</v>
          </cell>
          <cell r="K94" t="str">
            <v>0.046</v>
          </cell>
          <cell r="L94">
            <v>405000</v>
          </cell>
          <cell r="M94">
            <v>18630</v>
          </cell>
          <cell r="O94">
            <v>0</v>
          </cell>
          <cell r="Q94">
            <v>0</v>
          </cell>
          <cell r="R94">
            <v>405000</v>
          </cell>
          <cell r="S94">
            <v>18630</v>
          </cell>
          <cell r="T94">
            <v>405000</v>
          </cell>
          <cell r="U94">
            <v>18630</v>
          </cell>
          <cell r="V94">
            <v>1</v>
          </cell>
        </row>
        <row r="95">
          <cell r="B95" t="str">
            <v>010204</v>
          </cell>
          <cell r="C95">
            <v>47</v>
          </cell>
          <cell r="D95" t="str">
            <v>건축</v>
          </cell>
          <cell r="E95" t="str">
            <v>구청사</v>
          </cell>
          <cell r="F95" t="str">
            <v>철골공사</v>
          </cell>
          <cell r="H95" t="str">
            <v>열연강판(SS400)</v>
          </cell>
          <cell r="I95" t="str">
            <v>T=25</v>
          </cell>
          <cell r="J95" t="str">
            <v>TON</v>
          </cell>
          <cell r="K95" t="str">
            <v>0.802</v>
          </cell>
          <cell r="L95">
            <v>378000</v>
          </cell>
          <cell r="M95">
            <v>303156</v>
          </cell>
          <cell r="O95">
            <v>0</v>
          </cell>
          <cell r="Q95">
            <v>0</v>
          </cell>
          <cell r="R95">
            <v>378000</v>
          </cell>
          <cell r="S95">
            <v>303156</v>
          </cell>
          <cell r="T95">
            <v>378000</v>
          </cell>
          <cell r="U95">
            <v>303156</v>
          </cell>
          <cell r="V95">
            <v>1</v>
          </cell>
        </row>
        <row r="96">
          <cell r="B96" t="str">
            <v>010204</v>
          </cell>
          <cell r="C96">
            <v>48</v>
          </cell>
          <cell r="D96" t="str">
            <v>건축</v>
          </cell>
          <cell r="E96" t="str">
            <v>구청사</v>
          </cell>
          <cell r="F96" t="str">
            <v>철골공사</v>
          </cell>
          <cell r="H96" t="str">
            <v>열연강판(SS400)</v>
          </cell>
          <cell r="I96" t="str">
            <v>T=24</v>
          </cell>
          <cell r="J96" t="str">
            <v>TON</v>
          </cell>
          <cell r="K96" t="str">
            <v>38.753</v>
          </cell>
          <cell r="L96">
            <v>378000</v>
          </cell>
          <cell r="M96">
            <v>14648634</v>
          </cell>
          <cell r="O96">
            <v>0</v>
          </cell>
          <cell r="Q96">
            <v>0</v>
          </cell>
          <cell r="R96">
            <v>378000</v>
          </cell>
          <cell r="S96">
            <v>14648634</v>
          </cell>
          <cell r="T96">
            <v>378000</v>
          </cell>
          <cell r="U96">
            <v>14648634</v>
          </cell>
          <cell r="V96">
            <v>1</v>
          </cell>
        </row>
        <row r="97">
          <cell r="B97" t="str">
            <v>010204</v>
          </cell>
          <cell r="C97">
            <v>49</v>
          </cell>
          <cell r="D97" t="str">
            <v>건축</v>
          </cell>
          <cell r="E97" t="str">
            <v>구청사</v>
          </cell>
          <cell r="F97" t="str">
            <v>철골공사</v>
          </cell>
          <cell r="H97" t="str">
            <v>열연강판(SS400)</v>
          </cell>
          <cell r="I97" t="str">
            <v>T=22</v>
          </cell>
          <cell r="J97" t="str">
            <v>TON</v>
          </cell>
          <cell r="K97" t="str">
            <v>8.776</v>
          </cell>
          <cell r="L97">
            <v>378000</v>
          </cell>
          <cell r="M97">
            <v>3317328</v>
          </cell>
          <cell r="O97">
            <v>0</v>
          </cell>
          <cell r="Q97">
            <v>0</v>
          </cell>
          <cell r="R97">
            <v>378000</v>
          </cell>
          <cell r="S97">
            <v>3317328</v>
          </cell>
          <cell r="T97">
            <v>378000</v>
          </cell>
          <cell r="U97">
            <v>3317328</v>
          </cell>
          <cell r="V97">
            <v>1</v>
          </cell>
        </row>
        <row r="98">
          <cell r="B98" t="str">
            <v>010204</v>
          </cell>
          <cell r="C98">
            <v>50</v>
          </cell>
          <cell r="D98" t="str">
            <v>건축</v>
          </cell>
          <cell r="E98" t="str">
            <v>구청사</v>
          </cell>
          <cell r="F98" t="str">
            <v>철골공사</v>
          </cell>
          <cell r="H98" t="str">
            <v>열연강판(SS400)</v>
          </cell>
          <cell r="I98" t="str">
            <v>T=20</v>
          </cell>
          <cell r="J98" t="str">
            <v>TON</v>
          </cell>
          <cell r="K98" t="str">
            <v>11.05</v>
          </cell>
          <cell r="L98">
            <v>375000</v>
          </cell>
          <cell r="M98">
            <v>4143750</v>
          </cell>
          <cell r="O98">
            <v>0</v>
          </cell>
          <cell r="Q98">
            <v>0</v>
          </cell>
          <cell r="R98">
            <v>375000</v>
          </cell>
          <cell r="S98">
            <v>4143750</v>
          </cell>
          <cell r="T98">
            <v>375000</v>
          </cell>
          <cell r="U98">
            <v>4143750</v>
          </cell>
          <cell r="V98">
            <v>1</v>
          </cell>
        </row>
        <row r="99">
          <cell r="B99" t="str">
            <v>010204</v>
          </cell>
          <cell r="C99">
            <v>51</v>
          </cell>
          <cell r="D99" t="str">
            <v>건축</v>
          </cell>
          <cell r="E99" t="str">
            <v>구청사</v>
          </cell>
          <cell r="F99" t="str">
            <v>철골공사</v>
          </cell>
          <cell r="H99" t="str">
            <v>열연강판(SS400)</v>
          </cell>
          <cell r="I99" t="str">
            <v>T=19</v>
          </cell>
          <cell r="J99" t="str">
            <v>TON</v>
          </cell>
          <cell r="K99" t="str">
            <v>7.592</v>
          </cell>
          <cell r="L99">
            <v>375000</v>
          </cell>
          <cell r="M99">
            <v>2847000</v>
          </cell>
          <cell r="O99">
            <v>0</v>
          </cell>
          <cell r="Q99">
            <v>0</v>
          </cell>
          <cell r="R99">
            <v>375000</v>
          </cell>
          <cell r="S99">
            <v>2847000</v>
          </cell>
          <cell r="T99">
            <v>375000</v>
          </cell>
          <cell r="U99">
            <v>2847000</v>
          </cell>
          <cell r="V99">
            <v>1</v>
          </cell>
        </row>
        <row r="100">
          <cell r="B100" t="str">
            <v>010204</v>
          </cell>
          <cell r="C100">
            <v>52</v>
          </cell>
          <cell r="D100" t="str">
            <v>건축</v>
          </cell>
          <cell r="E100" t="str">
            <v>구청사</v>
          </cell>
          <cell r="F100" t="str">
            <v>철골공사</v>
          </cell>
          <cell r="H100" t="str">
            <v>열연강판(SS400)</v>
          </cell>
          <cell r="I100" t="str">
            <v>T=16</v>
          </cell>
          <cell r="J100" t="str">
            <v>TON</v>
          </cell>
          <cell r="K100" t="str">
            <v>22.222</v>
          </cell>
          <cell r="L100">
            <v>375000</v>
          </cell>
          <cell r="M100">
            <v>8333250</v>
          </cell>
          <cell r="O100">
            <v>0</v>
          </cell>
          <cell r="Q100">
            <v>0</v>
          </cell>
          <cell r="R100">
            <v>375000</v>
          </cell>
          <cell r="S100">
            <v>8333250</v>
          </cell>
          <cell r="T100">
            <v>375000</v>
          </cell>
          <cell r="U100">
            <v>8333250</v>
          </cell>
          <cell r="V100">
            <v>1</v>
          </cell>
        </row>
        <row r="101">
          <cell r="B101" t="str">
            <v>010204</v>
          </cell>
          <cell r="C101">
            <v>53</v>
          </cell>
          <cell r="D101" t="str">
            <v>건축</v>
          </cell>
          <cell r="E101" t="str">
            <v>구청사</v>
          </cell>
          <cell r="F101" t="str">
            <v>철골공사</v>
          </cell>
          <cell r="H101" t="str">
            <v>열연강판(SS400)</v>
          </cell>
          <cell r="I101" t="str">
            <v>T=15</v>
          </cell>
          <cell r="J101" t="str">
            <v>TON</v>
          </cell>
          <cell r="K101" t="str">
            <v>1.478</v>
          </cell>
          <cell r="L101">
            <v>375000</v>
          </cell>
          <cell r="M101">
            <v>554250</v>
          </cell>
          <cell r="O101">
            <v>0</v>
          </cell>
          <cell r="Q101">
            <v>0</v>
          </cell>
          <cell r="R101">
            <v>375000</v>
          </cell>
          <cell r="S101">
            <v>554250</v>
          </cell>
          <cell r="T101">
            <v>375000</v>
          </cell>
          <cell r="U101">
            <v>554250</v>
          </cell>
          <cell r="V101">
            <v>1</v>
          </cell>
        </row>
        <row r="102">
          <cell r="B102" t="str">
            <v>010204</v>
          </cell>
          <cell r="C102">
            <v>54</v>
          </cell>
          <cell r="D102" t="str">
            <v>건축</v>
          </cell>
          <cell r="E102" t="str">
            <v>구청사</v>
          </cell>
          <cell r="F102" t="str">
            <v>철골공사</v>
          </cell>
          <cell r="H102" t="str">
            <v>열연강판(SS400)</v>
          </cell>
          <cell r="I102" t="str">
            <v>T=14</v>
          </cell>
          <cell r="J102" t="str">
            <v>TON</v>
          </cell>
          <cell r="K102" t="str">
            <v>0.234</v>
          </cell>
          <cell r="L102">
            <v>375000</v>
          </cell>
          <cell r="M102">
            <v>87750</v>
          </cell>
          <cell r="O102">
            <v>0</v>
          </cell>
          <cell r="Q102">
            <v>0</v>
          </cell>
          <cell r="R102">
            <v>375000</v>
          </cell>
          <cell r="S102">
            <v>87750</v>
          </cell>
          <cell r="T102">
            <v>375000</v>
          </cell>
          <cell r="U102">
            <v>87750</v>
          </cell>
          <cell r="V102">
            <v>1</v>
          </cell>
        </row>
        <row r="103">
          <cell r="B103" t="str">
            <v>010204</v>
          </cell>
          <cell r="C103">
            <v>55</v>
          </cell>
          <cell r="D103" t="str">
            <v>건축</v>
          </cell>
          <cell r="E103" t="str">
            <v>구청사</v>
          </cell>
          <cell r="F103" t="str">
            <v>철골공사</v>
          </cell>
          <cell r="H103" t="str">
            <v>열연강판(SS400)</v>
          </cell>
          <cell r="I103" t="str">
            <v>T=13</v>
          </cell>
          <cell r="J103" t="str">
            <v>TON</v>
          </cell>
          <cell r="K103" t="str">
            <v>24.894</v>
          </cell>
          <cell r="L103">
            <v>375000</v>
          </cell>
          <cell r="M103">
            <v>9335250</v>
          </cell>
          <cell r="O103">
            <v>0</v>
          </cell>
          <cell r="Q103">
            <v>0</v>
          </cell>
          <cell r="R103">
            <v>375000</v>
          </cell>
          <cell r="S103">
            <v>9335250</v>
          </cell>
          <cell r="T103">
            <v>375000</v>
          </cell>
          <cell r="U103">
            <v>9335250</v>
          </cell>
          <cell r="V103">
            <v>1</v>
          </cell>
        </row>
        <row r="104">
          <cell r="B104" t="str">
            <v>010204</v>
          </cell>
          <cell r="C104">
            <v>56</v>
          </cell>
          <cell r="D104" t="str">
            <v>건축</v>
          </cell>
          <cell r="E104" t="str">
            <v>구청사</v>
          </cell>
          <cell r="F104" t="str">
            <v>철골공사</v>
          </cell>
          <cell r="H104" t="str">
            <v>열연강판(SS400)</v>
          </cell>
          <cell r="I104" t="str">
            <v>T=12</v>
          </cell>
          <cell r="J104" t="str">
            <v>TON</v>
          </cell>
          <cell r="K104" t="str">
            <v>7.561</v>
          </cell>
          <cell r="L104">
            <v>375000</v>
          </cell>
          <cell r="M104">
            <v>2835375</v>
          </cell>
          <cell r="O104">
            <v>0</v>
          </cell>
          <cell r="Q104">
            <v>0</v>
          </cell>
          <cell r="R104">
            <v>375000</v>
          </cell>
          <cell r="S104">
            <v>2835375</v>
          </cell>
          <cell r="T104">
            <v>375000</v>
          </cell>
          <cell r="U104">
            <v>2835375</v>
          </cell>
          <cell r="V104">
            <v>1</v>
          </cell>
        </row>
        <row r="105">
          <cell r="B105" t="str">
            <v>010204</v>
          </cell>
          <cell r="C105">
            <v>57</v>
          </cell>
          <cell r="D105" t="str">
            <v>건축</v>
          </cell>
          <cell r="E105" t="str">
            <v>구청사</v>
          </cell>
          <cell r="F105" t="str">
            <v>철골공사</v>
          </cell>
          <cell r="H105" t="str">
            <v>열연강판(SS400)</v>
          </cell>
          <cell r="I105" t="str">
            <v>T=10</v>
          </cell>
          <cell r="J105" t="str">
            <v>TON</v>
          </cell>
          <cell r="K105" t="str">
            <v>8.552</v>
          </cell>
          <cell r="L105">
            <v>375000</v>
          </cell>
          <cell r="M105">
            <v>3207000</v>
          </cell>
          <cell r="O105">
            <v>0</v>
          </cell>
          <cell r="Q105">
            <v>0</v>
          </cell>
          <cell r="R105">
            <v>375000</v>
          </cell>
          <cell r="S105">
            <v>3207000</v>
          </cell>
          <cell r="T105">
            <v>375000</v>
          </cell>
          <cell r="U105">
            <v>3207000</v>
          </cell>
          <cell r="V105">
            <v>1</v>
          </cell>
        </row>
        <row r="106">
          <cell r="B106" t="str">
            <v>010204</v>
          </cell>
          <cell r="C106">
            <v>58</v>
          </cell>
          <cell r="D106" t="str">
            <v>건축</v>
          </cell>
          <cell r="E106" t="str">
            <v>구청사</v>
          </cell>
          <cell r="F106" t="str">
            <v>철골공사</v>
          </cell>
          <cell r="H106" t="str">
            <v>열연강판(SS400)</v>
          </cell>
          <cell r="I106" t="str">
            <v>T=9</v>
          </cell>
          <cell r="J106" t="str">
            <v>TON</v>
          </cell>
          <cell r="K106" t="str">
            <v>0.077</v>
          </cell>
          <cell r="L106">
            <v>380000</v>
          </cell>
          <cell r="M106">
            <v>29260</v>
          </cell>
          <cell r="O106">
            <v>0</v>
          </cell>
          <cell r="Q106">
            <v>0</v>
          </cell>
          <cell r="R106">
            <v>380000</v>
          </cell>
          <cell r="S106">
            <v>29260</v>
          </cell>
          <cell r="T106">
            <v>380000</v>
          </cell>
          <cell r="U106">
            <v>29260</v>
          </cell>
          <cell r="V106">
            <v>1</v>
          </cell>
        </row>
        <row r="107">
          <cell r="B107" t="str">
            <v>010204</v>
          </cell>
          <cell r="C107">
            <v>59</v>
          </cell>
          <cell r="D107" t="str">
            <v>건축</v>
          </cell>
          <cell r="E107" t="str">
            <v>구청사</v>
          </cell>
          <cell r="F107" t="str">
            <v>철골공사</v>
          </cell>
          <cell r="H107" t="str">
            <v>열연강판(SS400)</v>
          </cell>
          <cell r="I107" t="str">
            <v>T=7</v>
          </cell>
          <cell r="J107" t="str">
            <v>TON</v>
          </cell>
          <cell r="K107" t="str">
            <v>0.401</v>
          </cell>
          <cell r="L107">
            <v>390000</v>
          </cell>
          <cell r="M107">
            <v>156390</v>
          </cell>
          <cell r="O107">
            <v>0</v>
          </cell>
          <cell r="Q107">
            <v>0</v>
          </cell>
          <cell r="R107">
            <v>390000</v>
          </cell>
          <cell r="S107">
            <v>156390</v>
          </cell>
          <cell r="T107">
            <v>390000</v>
          </cell>
          <cell r="U107">
            <v>156390</v>
          </cell>
          <cell r="V107">
            <v>1</v>
          </cell>
        </row>
        <row r="108">
          <cell r="B108" t="str">
            <v>010204</v>
          </cell>
          <cell r="C108">
            <v>60</v>
          </cell>
          <cell r="D108" t="str">
            <v>건축</v>
          </cell>
          <cell r="E108" t="str">
            <v>구청사</v>
          </cell>
          <cell r="F108" t="str">
            <v>철골공사</v>
          </cell>
          <cell r="H108" t="str">
            <v>열연강판(SS400)</v>
          </cell>
          <cell r="I108" t="str">
            <v>T=6</v>
          </cell>
          <cell r="J108" t="str">
            <v>TON</v>
          </cell>
          <cell r="K108" t="str">
            <v>6.347</v>
          </cell>
          <cell r="L108">
            <v>390000</v>
          </cell>
          <cell r="M108">
            <v>2475330</v>
          </cell>
          <cell r="O108">
            <v>0</v>
          </cell>
          <cell r="Q108">
            <v>0</v>
          </cell>
          <cell r="R108">
            <v>390000</v>
          </cell>
          <cell r="S108">
            <v>2475330</v>
          </cell>
          <cell r="T108">
            <v>390000</v>
          </cell>
          <cell r="U108">
            <v>2475330</v>
          </cell>
          <cell r="V108">
            <v>1</v>
          </cell>
        </row>
        <row r="109">
          <cell r="B109" t="str">
            <v>010204</v>
          </cell>
          <cell r="C109">
            <v>61</v>
          </cell>
          <cell r="D109" t="str">
            <v>건축</v>
          </cell>
          <cell r="E109" t="str">
            <v>구청사</v>
          </cell>
          <cell r="F109" t="str">
            <v>철골공사</v>
          </cell>
          <cell r="H109" t="str">
            <v>열연강판(SS400)</v>
          </cell>
          <cell r="I109" t="str">
            <v>T=5</v>
          </cell>
          <cell r="J109" t="str">
            <v>TON</v>
          </cell>
          <cell r="K109" t="str">
            <v>5.142</v>
          </cell>
          <cell r="L109">
            <v>390000</v>
          </cell>
          <cell r="M109">
            <v>2005380</v>
          </cell>
          <cell r="O109">
            <v>0</v>
          </cell>
          <cell r="Q109">
            <v>0</v>
          </cell>
          <cell r="R109">
            <v>390000</v>
          </cell>
          <cell r="S109">
            <v>2005380</v>
          </cell>
          <cell r="T109">
            <v>390000</v>
          </cell>
          <cell r="U109">
            <v>2005380</v>
          </cell>
          <cell r="V109">
            <v>1</v>
          </cell>
        </row>
        <row r="110">
          <cell r="B110" t="str">
            <v>010204</v>
          </cell>
          <cell r="C110">
            <v>62</v>
          </cell>
          <cell r="D110" t="str">
            <v>건축</v>
          </cell>
          <cell r="E110" t="str">
            <v>구청사</v>
          </cell>
          <cell r="F110" t="str">
            <v>철골공사</v>
          </cell>
          <cell r="H110" t="str">
            <v>열연강판(SS400)</v>
          </cell>
          <cell r="I110" t="str">
            <v>T=4</v>
          </cell>
          <cell r="J110" t="str">
            <v>TON</v>
          </cell>
          <cell r="K110" t="str">
            <v>0.198</v>
          </cell>
          <cell r="L110">
            <v>405000</v>
          </cell>
          <cell r="M110">
            <v>80190</v>
          </cell>
          <cell r="O110">
            <v>0</v>
          </cell>
          <cell r="Q110">
            <v>0</v>
          </cell>
          <cell r="R110">
            <v>405000</v>
          </cell>
          <cell r="S110">
            <v>80190</v>
          </cell>
          <cell r="T110">
            <v>405000</v>
          </cell>
          <cell r="U110">
            <v>80190</v>
          </cell>
          <cell r="V110">
            <v>1</v>
          </cell>
        </row>
        <row r="111">
          <cell r="B111" t="str">
            <v>010204</v>
          </cell>
          <cell r="C111">
            <v>63</v>
          </cell>
          <cell r="D111" t="str">
            <v>건축</v>
          </cell>
          <cell r="E111" t="str">
            <v>구청사</v>
          </cell>
          <cell r="F111" t="str">
            <v>철골공사</v>
          </cell>
          <cell r="H111" t="str">
            <v>앵커볼트(1")</v>
          </cell>
          <cell r="I111" t="str">
            <v>M25  L800</v>
          </cell>
          <cell r="J111" t="str">
            <v>조</v>
          </cell>
          <cell r="K111" t="str">
            <v>84</v>
          </cell>
          <cell r="L111">
            <v>3360</v>
          </cell>
          <cell r="M111">
            <v>282240</v>
          </cell>
          <cell r="O111">
            <v>0</v>
          </cell>
          <cell r="Q111">
            <v>0</v>
          </cell>
          <cell r="R111">
            <v>3360</v>
          </cell>
          <cell r="S111">
            <v>282240</v>
          </cell>
          <cell r="T111">
            <v>3360</v>
          </cell>
          <cell r="U111">
            <v>282240</v>
          </cell>
          <cell r="V111">
            <v>1</v>
          </cell>
        </row>
        <row r="112">
          <cell r="B112" t="str">
            <v>010204</v>
          </cell>
          <cell r="C112">
            <v>64</v>
          </cell>
          <cell r="D112" t="str">
            <v>건축</v>
          </cell>
          <cell r="E112" t="str">
            <v>구청사</v>
          </cell>
          <cell r="F112" t="str">
            <v>철골공사</v>
          </cell>
          <cell r="H112" t="str">
            <v>앵커볼트(1")</v>
          </cell>
          <cell r="I112" t="str">
            <v>M25  L600</v>
          </cell>
          <cell r="J112" t="str">
            <v>조</v>
          </cell>
          <cell r="K112" t="str">
            <v>42</v>
          </cell>
          <cell r="L112">
            <v>2630</v>
          </cell>
          <cell r="M112">
            <v>110460</v>
          </cell>
          <cell r="O112">
            <v>0</v>
          </cell>
          <cell r="Q112">
            <v>0</v>
          </cell>
          <cell r="R112">
            <v>2630</v>
          </cell>
          <cell r="S112">
            <v>110460</v>
          </cell>
          <cell r="T112">
            <v>2630</v>
          </cell>
          <cell r="U112">
            <v>110460</v>
          </cell>
          <cell r="V112">
            <v>1</v>
          </cell>
        </row>
        <row r="113">
          <cell r="B113" t="str">
            <v>010204</v>
          </cell>
          <cell r="C113">
            <v>65</v>
          </cell>
          <cell r="D113" t="str">
            <v>건축</v>
          </cell>
          <cell r="E113" t="str">
            <v>구청사</v>
          </cell>
          <cell r="F113" t="str">
            <v>철골공사</v>
          </cell>
          <cell r="H113" t="str">
            <v>앵커볼트(1")</v>
          </cell>
          <cell r="I113" t="str">
            <v>M25  L500</v>
          </cell>
          <cell r="J113" t="str">
            <v>조</v>
          </cell>
          <cell r="K113" t="str">
            <v>34</v>
          </cell>
          <cell r="L113">
            <v>2290</v>
          </cell>
          <cell r="M113">
            <v>77860</v>
          </cell>
          <cell r="O113">
            <v>0</v>
          </cell>
          <cell r="Q113">
            <v>0</v>
          </cell>
          <cell r="R113">
            <v>2290</v>
          </cell>
          <cell r="S113">
            <v>77860</v>
          </cell>
          <cell r="T113">
            <v>2290</v>
          </cell>
          <cell r="U113">
            <v>77860</v>
          </cell>
          <cell r="V113">
            <v>1</v>
          </cell>
        </row>
        <row r="114">
          <cell r="B114" t="str">
            <v>010204</v>
          </cell>
          <cell r="C114">
            <v>66</v>
          </cell>
          <cell r="D114" t="str">
            <v>건축</v>
          </cell>
          <cell r="E114" t="str">
            <v>구청사</v>
          </cell>
          <cell r="F114" t="str">
            <v>철골공사</v>
          </cell>
          <cell r="H114" t="str">
            <v>앵커볼트(7/8")</v>
          </cell>
          <cell r="I114" t="str">
            <v>M22  L600</v>
          </cell>
          <cell r="J114" t="str">
            <v>조</v>
          </cell>
          <cell r="K114" t="str">
            <v>68</v>
          </cell>
          <cell r="L114">
            <v>2000</v>
          </cell>
          <cell r="M114">
            <v>136000</v>
          </cell>
          <cell r="O114">
            <v>0</v>
          </cell>
          <cell r="Q114">
            <v>0</v>
          </cell>
          <cell r="R114">
            <v>2000</v>
          </cell>
          <cell r="S114">
            <v>136000</v>
          </cell>
          <cell r="T114">
            <v>2000</v>
          </cell>
          <cell r="U114">
            <v>136000</v>
          </cell>
          <cell r="V114">
            <v>1</v>
          </cell>
        </row>
        <row r="115">
          <cell r="B115" t="str">
            <v>010204</v>
          </cell>
          <cell r="C115">
            <v>67</v>
          </cell>
          <cell r="D115" t="str">
            <v>건축</v>
          </cell>
          <cell r="E115" t="str">
            <v>구청사</v>
          </cell>
          <cell r="F115" t="str">
            <v>철골공사</v>
          </cell>
          <cell r="H115" t="str">
            <v>앵커볼트(7/8")</v>
          </cell>
          <cell r="I115" t="str">
            <v>M22  L400</v>
          </cell>
          <cell r="J115" t="str">
            <v>조</v>
          </cell>
          <cell r="K115" t="str">
            <v>9</v>
          </cell>
          <cell r="L115">
            <v>1470</v>
          </cell>
          <cell r="M115">
            <v>13230</v>
          </cell>
          <cell r="O115">
            <v>0</v>
          </cell>
          <cell r="Q115">
            <v>0</v>
          </cell>
          <cell r="R115">
            <v>1470</v>
          </cell>
          <cell r="S115">
            <v>13230</v>
          </cell>
          <cell r="T115">
            <v>1470</v>
          </cell>
          <cell r="U115">
            <v>13230</v>
          </cell>
          <cell r="V115">
            <v>1</v>
          </cell>
        </row>
        <row r="116">
          <cell r="B116" t="str">
            <v>010204</v>
          </cell>
          <cell r="C116">
            <v>68</v>
          </cell>
          <cell r="D116" t="str">
            <v>건축</v>
          </cell>
          <cell r="E116" t="str">
            <v>구청사</v>
          </cell>
          <cell r="F116" t="str">
            <v>철골공사</v>
          </cell>
          <cell r="H116" t="str">
            <v>앵커볼트설치</v>
          </cell>
          <cell r="I116" t="str">
            <v>∮22-25.주기둥</v>
          </cell>
          <cell r="J116" t="str">
            <v>EA</v>
          </cell>
          <cell r="K116" t="str">
            <v>224</v>
          </cell>
          <cell r="M116">
            <v>0</v>
          </cell>
          <cell r="N116">
            <v>10000</v>
          </cell>
          <cell r="O116">
            <v>2240000</v>
          </cell>
          <cell r="Q116">
            <v>0</v>
          </cell>
          <cell r="R116">
            <v>10000</v>
          </cell>
          <cell r="S116">
            <v>2240000</v>
          </cell>
          <cell r="T116">
            <v>10000</v>
          </cell>
          <cell r="U116">
            <v>2240000</v>
          </cell>
          <cell r="V116">
            <v>1</v>
          </cell>
        </row>
        <row r="117">
          <cell r="B117" t="str">
            <v>010204</v>
          </cell>
          <cell r="C117">
            <v>69</v>
          </cell>
          <cell r="D117" t="str">
            <v>건축</v>
          </cell>
          <cell r="E117" t="str">
            <v>구청사</v>
          </cell>
          <cell r="F117" t="str">
            <v>철골공사</v>
          </cell>
          <cell r="H117" t="str">
            <v>고장력볼트</v>
          </cell>
          <cell r="I117" t="str">
            <v>M22  L120</v>
          </cell>
          <cell r="J117" t="str">
            <v>조</v>
          </cell>
          <cell r="K117" t="str">
            <v>4153</v>
          </cell>
          <cell r="L117">
            <v>670</v>
          </cell>
          <cell r="M117">
            <v>2782510</v>
          </cell>
          <cell r="O117">
            <v>0</v>
          </cell>
          <cell r="Q117">
            <v>0</v>
          </cell>
          <cell r="R117">
            <v>670</v>
          </cell>
          <cell r="S117">
            <v>2782510</v>
          </cell>
          <cell r="T117">
            <v>670</v>
          </cell>
          <cell r="U117">
            <v>2782510</v>
          </cell>
          <cell r="V117">
            <v>1</v>
          </cell>
        </row>
        <row r="118">
          <cell r="B118" t="str">
            <v>010204</v>
          </cell>
          <cell r="C118">
            <v>70</v>
          </cell>
          <cell r="D118" t="str">
            <v>건축</v>
          </cell>
          <cell r="E118" t="str">
            <v>구청사</v>
          </cell>
          <cell r="F118" t="str">
            <v>철골공사</v>
          </cell>
          <cell r="H118" t="str">
            <v>고장력볼트</v>
          </cell>
          <cell r="I118" t="str">
            <v>M22  L105</v>
          </cell>
          <cell r="J118" t="str">
            <v>조</v>
          </cell>
          <cell r="K118" t="str">
            <v>5142</v>
          </cell>
          <cell r="L118">
            <v>630</v>
          </cell>
          <cell r="M118">
            <v>3239460</v>
          </cell>
          <cell r="O118">
            <v>0</v>
          </cell>
          <cell r="Q118">
            <v>0</v>
          </cell>
          <cell r="R118">
            <v>630</v>
          </cell>
          <cell r="S118">
            <v>3239460</v>
          </cell>
          <cell r="T118">
            <v>630</v>
          </cell>
          <cell r="U118">
            <v>3239460</v>
          </cell>
          <cell r="V118">
            <v>1</v>
          </cell>
        </row>
        <row r="119">
          <cell r="B119" t="str">
            <v>010204</v>
          </cell>
          <cell r="C119">
            <v>71</v>
          </cell>
          <cell r="D119" t="str">
            <v>건축</v>
          </cell>
          <cell r="E119" t="str">
            <v>구청사</v>
          </cell>
          <cell r="F119" t="str">
            <v>철골공사</v>
          </cell>
          <cell r="H119" t="str">
            <v>고장력볼트</v>
          </cell>
          <cell r="I119" t="str">
            <v>M22  L100</v>
          </cell>
          <cell r="J119" t="str">
            <v>조</v>
          </cell>
          <cell r="K119" t="str">
            <v>2460</v>
          </cell>
          <cell r="L119">
            <v>610</v>
          </cell>
          <cell r="M119">
            <v>1500600</v>
          </cell>
          <cell r="O119">
            <v>0</v>
          </cell>
          <cell r="Q119">
            <v>0</v>
          </cell>
          <cell r="R119">
            <v>610</v>
          </cell>
          <cell r="S119">
            <v>1500600</v>
          </cell>
          <cell r="T119">
            <v>610</v>
          </cell>
          <cell r="U119">
            <v>1500600</v>
          </cell>
          <cell r="V119">
            <v>1</v>
          </cell>
        </row>
        <row r="120">
          <cell r="B120" t="str">
            <v>010204</v>
          </cell>
          <cell r="C120">
            <v>72</v>
          </cell>
          <cell r="D120" t="str">
            <v>건축</v>
          </cell>
          <cell r="E120" t="str">
            <v>구청사</v>
          </cell>
          <cell r="F120" t="str">
            <v>철골공사</v>
          </cell>
          <cell r="H120" t="str">
            <v>고장력볼트</v>
          </cell>
          <cell r="I120" t="str">
            <v>M22  L70</v>
          </cell>
          <cell r="J120" t="str">
            <v>조</v>
          </cell>
          <cell r="K120" t="str">
            <v>3132</v>
          </cell>
          <cell r="L120">
            <v>530</v>
          </cell>
          <cell r="M120">
            <v>1659960</v>
          </cell>
          <cell r="O120">
            <v>0</v>
          </cell>
          <cell r="Q120">
            <v>0</v>
          </cell>
          <cell r="R120">
            <v>530</v>
          </cell>
          <cell r="S120">
            <v>1659960</v>
          </cell>
          <cell r="T120">
            <v>530</v>
          </cell>
          <cell r="U120">
            <v>1659960</v>
          </cell>
          <cell r="V120">
            <v>1</v>
          </cell>
        </row>
        <row r="121">
          <cell r="B121" t="str">
            <v>010204</v>
          </cell>
          <cell r="C121">
            <v>73</v>
          </cell>
          <cell r="D121" t="str">
            <v>건축</v>
          </cell>
          <cell r="E121" t="str">
            <v>구청사</v>
          </cell>
          <cell r="F121" t="str">
            <v>철골공사</v>
          </cell>
          <cell r="H121" t="str">
            <v>고장력볼트</v>
          </cell>
          <cell r="I121" t="str">
            <v>M22  L90</v>
          </cell>
          <cell r="J121" t="str">
            <v>조</v>
          </cell>
          <cell r="K121" t="str">
            <v>1039</v>
          </cell>
          <cell r="L121">
            <v>580</v>
          </cell>
          <cell r="M121">
            <v>602620</v>
          </cell>
          <cell r="O121">
            <v>0</v>
          </cell>
          <cell r="Q121">
            <v>0</v>
          </cell>
          <cell r="R121">
            <v>580</v>
          </cell>
          <cell r="S121">
            <v>602620</v>
          </cell>
          <cell r="T121">
            <v>580</v>
          </cell>
          <cell r="U121">
            <v>602620</v>
          </cell>
          <cell r="V121">
            <v>1</v>
          </cell>
        </row>
        <row r="122">
          <cell r="B122" t="str">
            <v>010204</v>
          </cell>
          <cell r="C122">
            <v>74</v>
          </cell>
          <cell r="D122" t="str">
            <v>건축</v>
          </cell>
          <cell r="E122" t="str">
            <v>구청사</v>
          </cell>
          <cell r="F122" t="str">
            <v>철골공사</v>
          </cell>
          <cell r="H122" t="str">
            <v>고장력볼트</v>
          </cell>
          <cell r="I122" t="str">
            <v>M22  L65</v>
          </cell>
          <cell r="J122" t="str">
            <v>조</v>
          </cell>
          <cell r="K122" t="str">
            <v>1329</v>
          </cell>
          <cell r="L122">
            <v>510</v>
          </cell>
          <cell r="M122">
            <v>677790</v>
          </cell>
          <cell r="O122">
            <v>0</v>
          </cell>
          <cell r="Q122">
            <v>0</v>
          </cell>
          <cell r="R122">
            <v>510</v>
          </cell>
          <cell r="S122">
            <v>677790</v>
          </cell>
          <cell r="T122">
            <v>510</v>
          </cell>
          <cell r="U122">
            <v>677790</v>
          </cell>
          <cell r="V122">
            <v>1</v>
          </cell>
        </row>
        <row r="123">
          <cell r="B123" t="str">
            <v>010204</v>
          </cell>
          <cell r="C123">
            <v>75</v>
          </cell>
          <cell r="D123" t="str">
            <v>건축</v>
          </cell>
          <cell r="E123" t="str">
            <v>구청사</v>
          </cell>
          <cell r="F123" t="str">
            <v>철골공사</v>
          </cell>
          <cell r="H123" t="str">
            <v>고장력볼트</v>
          </cell>
          <cell r="I123" t="str">
            <v>M22  L60</v>
          </cell>
          <cell r="J123" t="str">
            <v>조</v>
          </cell>
          <cell r="K123" t="str">
            <v>159</v>
          </cell>
          <cell r="L123">
            <v>490</v>
          </cell>
          <cell r="M123">
            <v>77910</v>
          </cell>
          <cell r="O123">
            <v>0</v>
          </cell>
          <cell r="Q123">
            <v>0</v>
          </cell>
          <cell r="R123">
            <v>490</v>
          </cell>
          <cell r="S123">
            <v>77910</v>
          </cell>
          <cell r="T123">
            <v>490</v>
          </cell>
          <cell r="U123">
            <v>77910</v>
          </cell>
          <cell r="V123">
            <v>1</v>
          </cell>
        </row>
        <row r="124">
          <cell r="B124" t="str">
            <v>010204</v>
          </cell>
          <cell r="C124">
            <v>77</v>
          </cell>
          <cell r="D124" t="str">
            <v>건축</v>
          </cell>
          <cell r="E124" t="str">
            <v>구청사</v>
          </cell>
          <cell r="F124" t="str">
            <v>철골공사</v>
          </cell>
          <cell r="H124" t="str">
            <v>고장력볼트</v>
          </cell>
          <cell r="I124" t="str">
            <v>M20  L95</v>
          </cell>
          <cell r="J124" t="str">
            <v>조</v>
          </cell>
          <cell r="K124" t="str">
            <v>1385</v>
          </cell>
          <cell r="L124">
            <v>460</v>
          </cell>
          <cell r="M124">
            <v>637100</v>
          </cell>
          <cell r="O124">
            <v>0</v>
          </cell>
          <cell r="Q124">
            <v>0</v>
          </cell>
          <cell r="R124">
            <v>460</v>
          </cell>
          <cell r="S124">
            <v>637100</v>
          </cell>
          <cell r="T124">
            <v>460</v>
          </cell>
          <cell r="U124">
            <v>637100</v>
          </cell>
          <cell r="V124">
            <v>1</v>
          </cell>
        </row>
        <row r="125">
          <cell r="B125" t="str">
            <v>010204</v>
          </cell>
          <cell r="C125">
            <v>78</v>
          </cell>
          <cell r="D125" t="str">
            <v>건축</v>
          </cell>
          <cell r="E125" t="str">
            <v>구청사</v>
          </cell>
          <cell r="F125" t="str">
            <v>철골공사</v>
          </cell>
          <cell r="H125" t="str">
            <v>고장력볼트</v>
          </cell>
          <cell r="I125" t="str">
            <v>M20  L90</v>
          </cell>
          <cell r="J125" t="str">
            <v>조</v>
          </cell>
          <cell r="K125" t="str">
            <v>7087</v>
          </cell>
          <cell r="L125">
            <v>450</v>
          </cell>
          <cell r="M125">
            <v>3189150</v>
          </cell>
          <cell r="O125">
            <v>0</v>
          </cell>
          <cell r="Q125">
            <v>0</v>
          </cell>
          <cell r="R125">
            <v>450</v>
          </cell>
          <cell r="S125">
            <v>3189150</v>
          </cell>
          <cell r="T125">
            <v>450</v>
          </cell>
          <cell r="U125">
            <v>3189150</v>
          </cell>
          <cell r="V125">
            <v>1</v>
          </cell>
        </row>
        <row r="126">
          <cell r="B126" t="str">
            <v>010204</v>
          </cell>
          <cell r="C126">
            <v>79</v>
          </cell>
          <cell r="D126" t="str">
            <v>건축</v>
          </cell>
          <cell r="E126" t="str">
            <v>구청사</v>
          </cell>
          <cell r="F126" t="str">
            <v>철골공사</v>
          </cell>
          <cell r="H126" t="str">
            <v>고장력볼트</v>
          </cell>
          <cell r="I126" t="str">
            <v>M20  L80</v>
          </cell>
          <cell r="J126" t="str">
            <v>조</v>
          </cell>
          <cell r="K126" t="str">
            <v>9757</v>
          </cell>
          <cell r="L126">
            <v>420</v>
          </cell>
          <cell r="M126">
            <v>4097940</v>
          </cell>
          <cell r="O126">
            <v>0</v>
          </cell>
          <cell r="Q126">
            <v>0</v>
          </cell>
          <cell r="R126">
            <v>420</v>
          </cell>
          <cell r="S126">
            <v>4097940</v>
          </cell>
          <cell r="T126">
            <v>420</v>
          </cell>
          <cell r="U126">
            <v>4097940</v>
          </cell>
          <cell r="V126">
            <v>1</v>
          </cell>
        </row>
        <row r="127">
          <cell r="B127" t="str">
            <v>010204</v>
          </cell>
          <cell r="C127">
            <v>80</v>
          </cell>
          <cell r="D127" t="str">
            <v>건축</v>
          </cell>
          <cell r="E127" t="str">
            <v>구청사</v>
          </cell>
          <cell r="F127" t="str">
            <v>철골공사</v>
          </cell>
          <cell r="H127" t="str">
            <v>고장력볼트</v>
          </cell>
          <cell r="I127" t="str">
            <v>M20  L70</v>
          </cell>
          <cell r="J127" t="str">
            <v>조</v>
          </cell>
          <cell r="K127" t="str">
            <v>3264</v>
          </cell>
          <cell r="L127">
            <v>390</v>
          </cell>
          <cell r="M127">
            <v>1272960</v>
          </cell>
          <cell r="O127">
            <v>0</v>
          </cell>
          <cell r="Q127">
            <v>0</v>
          </cell>
          <cell r="R127">
            <v>390</v>
          </cell>
          <cell r="S127">
            <v>1272960</v>
          </cell>
          <cell r="T127">
            <v>390</v>
          </cell>
          <cell r="U127">
            <v>1272960</v>
          </cell>
          <cell r="V127">
            <v>1</v>
          </cell>
        </row>
        <row r="128">
          <cell r="B128" t="str">
            <v>010204</v>
          </cell>
          <cell r="C128">
            <v>81</v>
          </cell>
          <cell r="D128" t="str">
            <v>건축</v>
          </cell>
          <cell r="E128" t="str">
            <v>구청사</v>
          </cell>
          <cell r="F128" t="str">
            <v>철골공사</v>
          </cell>
          <cell r="H128" t="str">
            <v>고장력볼트</v>
          </cell>
          <cell r="I128" t="str">
            <v>M20  L65</v>
          </cell>
          <cell r="J128" t="str">
            <v>조</v>
          </cell>
          <cell r="K128" t="str">
            <v>289</v>
          </cell>
          <cell r="L128">
            <v>380</v>
          </cell>
          <cell r="M128">
            <v>109820</v>
          </cell>
          <cell r="O128">
            <v>0</v>
          </cell>
          <cell r="Q128">
            <v>0</v>
          </cell>
          <cell r="R128">
            <v>380</v>
          </cell>
          <cell r="S128">
            <v>109820</v>
          </cell>
          <cell r="T128">
            <v>380</v>
          </cell>
          <cell r="U128">
            <v>109820</v>
          </cell>
          <cell r="V128">
            <v>1</v>
          </cell>
        </row>
        <row r="129">
          <cell r="B129" t="str">
            <v>010204</v>
          </cell>
          <cell r="C129">
            <v>82</v>
          </cell>
          <cell r="D129" t="str">
            <v>건축</v>
          </cell>
          <cell r="E129" t="str">
            <v>구청사</v>
          </cell>
          <cell r="F129" t="str">
            <v>철골공사</v>
          </cell>
          <cell r="H129" t="str">
            <v>고장력볼트</v>
          </cell>
          <cell r="I129" t="str">
            <v>M20  L60</v>
          </cell>
          <cell r="J129" t="str">
            <v>조</v>
          </cell>
          <cell r="K129" t="str">
            <v>12626</v>
          </cell>
          <cell r="L129">
            <v>370</v>
          </cell>
          <cell r="M129">
            <v>4671620</v>
          </cell>
          <cell r="O129">
            <v>0</v>
          </cell>
          <cell r="Q129">
            <v>0</v>
          </cell>
          <cell r="R129">
            <v>370</v>
          </cell>
          <cell r="S129">
            <v>4671620</v>
          </cell>
          <cell r="T129">
            <v>370</v>
          </cell>
          <cell r="U129">
            <v>4671620</v>
          </cell>
          <cell r="V129">
            <v>1</v>
          </cell>
        </row>
        <row r="130">
          <cell r="B130" t="str">
            <v>010204</v>
          </cell>
          <cell r="C130">
            <v>83</v>
          </cell>
          <cell r="D130" t="str">
            <v>건축</v>
          </cell>
          <cell r="E130" t="str">
            <v>구청사</v>
          </cell>
          <cell r="F130" t="str">
            <v>철골공사</v>
          </cell>
          <cell r="H130" t="str">
            <v>고장력볼트</v>
          </cell>
          <cell r="I130" t="str">
            <v>M20  L55</v>
          </cell>
          <cell r="J130" t="str">
            <v>조</v>
          </cell>
          <cell r="K130" t="str">
            <v>4238</v>
          </cell>
          <cell r="L130">
            <v>350</v>
          </cell>
          <cell r="M130">
            <v>1483300</v>
          </cell>
          <cell r="O130">
            <v>0</v>
          </cell>
          <cell r="Q130">
            <v>0</v>
          </cell>
          <cell r="R130">
            <v>350</v>
          </cell>
          <cell r="S130">
            <v>1483300</v>
          </cell>
          <cell r="T130">
            <v>350</v>
          </cell>
          <cell r="U130">
            <v>1483300</v>
          </cell>
          <cell r="V130">
            <v>1</v>
          </cell>
        </row>
        <row r="131">
          <cell r="B131" t="str">
            <v>010204</v>
          </cell>
          <cell r="C131">
            <v>89</v>
          </cell>
          <cell r="D131" t="str">
            <v>건축</v>
          </cell>
          <cell r="E131" t="str">
            <v>구청사</v>
          </cell>
          <cell r="F131" t="str">
            <v>철골공사</v>
          </cell>
          <cell r="H131" t="str">
            <v>고장력볼트</v>
          </cell>
          <cell r="I131" t="str">
            <v>M16  L60</v>
          </cell>
          <cell r="J131" t="str">
            <v>조</v>
          </cell>
          <cell r="K131" t="str">
            <v>384</v>
          </cell>
          <cell r="L131">
            <v>230</v>
          </cell>
          <cell r="M131">
            <v>88320</v>
          </cell>
          <cell r="O131">
            <v>0</v>
          </cell>
          <cell r="Q131">
            <v>0</v>
          </cell>
          <cell r="R131">
            <v>230</v>
          </cell>
          <cell r="S131">
            <v>88320</v>
          </cell>
          <cell r="T131">
            <v>230</v>
          </cell>
          <cell r="U131">
            <v>88320</v>
          </cell>
          <cell r="V131">
            <v>1</v>
          </cell>
        </row>
        <row r="132">
          <cell r="B132" t="str">
            <v>010204</v>
          </cell>
          <cell r="C132">
            <v>90</v>
          </cell>
          <cell r="D132" t="str">
            <v>건축</v>
          </cell>
          <cell r="E132" t="str">
            <v>구청사</v>
          </cell>
          <cell r="F132" t="str">
            <v>철골공사</v>
          </cell>
          <cell r="H132" t="str">
            <v>고장력볼트본조임</v>
          </cell>
          <cell r="I132" t="str">
            <v>30본/ton미만,300톤미만</v>
          </cell>
          <cell r="J132" t="str">
            <v>톤</v>
          </cell>
          <cell r="K132" t="str">
            <v>1153.99</v>
          </cell>
          <cell r="M132">
            <v>0</v>
          </cell>
          <cell r="N132">
            <v>5000</v>
          </cell>
          <cell r="O132">
            <v>5769950</v>
          </cell>
          <cell r="Q132">
            <v>0</v>
          </cell>
          <cell r="R132">
            <v>5000</v>
          </cell>
          <cell r="S132">
            <v>5769950</v>
          </cell>
          <cell r="T132">
            <v>5000</v>
          </cell>
          <cell r="U132">
            <v>5769950</v>
          </cell>
          <cell r="V132">
            <v>1</v>
          </cell>
        </row>
        <row r="133">
          <cell r="B133" t="str">
            <v>010204</v>
          </cell>
          <cell r="C133">
            <v>91</v>
          </cell>
          <cell r="D133" t="str">
            <v>건축</v>
          </cell>
          <cell r="E133" t="str">
            <v>구청사</v>
          </cell>
          <cell r="F133" t="str">
            <v>철골공사</v>
          </cell>
          <cell r="H133" t="str">
            <v>STUD볼트</v>
          </cell>
          <cell r="I133" t="str">
            <v>M19 L100</v>
          </cell>
          <cell r="J133" t="str">
            <v>개</v>
          </cell>
          <cell r="K133" t="str">
            <v>56735</v>
          </cell>
          <cell r="L133">
            <v>180</v>
          </cell>
          <cell r="M133">
            <v>10212300</v>
          </cell>
          <cell r="N133">
            <v>360</v>
          </cell>
          <cell r="O133">
            <v>20424600</v>
          </cell>
          <cell r="Q133">
            <v>0</v>
          </cell>
          <cell r="R133">
            <v>540</v>
          </cell>
          <cell r="S133">
            <v>30636900</v>
          </cell>
          <cell r="T133">
            <v>540</v>
          </cell>
          <cell r="U133">
            <v>30636900</v>
          </cell>
          <cell r="V133">
            <v>1</v>
          </cell>
        </row>
        <row r="134">
          <cell r="B134" t="str">
            <v>010204</v>
          </cell>
          <cell r="C134">
            <v>92</v>
          </cell>
          <cell r="D134" t="str">
            <v>건축</v>
          </cell>
          <cell r="E134" t="str">
            <v>구청사</v>
          </cell>
          <cell r="F134" t="str">
            <v>철골공사</v>
          </cell>
          <cell r="H134" t="str">
            <v>STUD볼트</v>
          </cell>
          <cell r="I134" t="str">
            <v>M19 L150</v>
          </cell>
          <cell r="J134" t="str">
            <v>개</v>
          </cell>
          <cell r="K134" t="str">
            <v>61</v>
          </cell>
          <cell r="L134">
            <v>260</v>
          </cell>
          <cell r="M134">
            <v>15860</v>
          </cell>
          <cell r="N134">
            <v>360</v>
          </cell>
          <cell r="O134">
            <v>21960</v>
          </cell>
          <cell r="Q134">
            <v>0</v>
          </cell>
          <cell r="R134">
            <v>620</v>
          </cell>
          <cell r="S134">
            <v>37820</v>
          </cell>
          <cell r="T134">
            <v>620</v>
          </cell>
          <cell r="U134">
            <v>37820</v>
          </cell>
          <cell r="V134">
            <v>1</v>
          </cell>
        </row>
        <row r="135">
          <cell r="B135" t="str">
            <v>010204</v>
          </cell>
          <cell r="C135">
            <v>93</v>
          </cell>
          <cell r="D135" t="str">
            <v>건축</v>
          </cell>
          <cell r="E135" t="str">
            <v>구청사</v>
          </cell>
          <cell r="F135" t="str">
            <v>철골공사</v>
          </cell>
          <cell r="H135" t="str">
            <v>STUD볼트</v>
          </cell>
          <cell r="I135" t="str">
            <v>M19 L300</v>
          </cell>
          <cell r="J135" t="str">
            <v>개</v>
          </cell>
          <cell r="K135" t="str">
            <v>168</v>
          </cell>
          <cell r="L135">
            <v>1200</v>
          </cell>
          <cell r="M135">
            <v>201600</v>
          </cell>
          <cell r="N135">
            <v>360</v>
          </cell>
          <cell r="O135">
            <v>60480</v>
          </cell>
          <cell r="Q135">
            <v>0</v>
          </cell>
          <cell r="R135">
            <v>1560</v>
          </cell>
          <cell r="S135">
            <v>262080</v>
          </cell>
          <cell r="T135">
            <v>1560</v>
          </cell>
          <cell r="U135">
            <v>262080</v>
          </cell>
          <cell r="V135">
            <v>1</v>
          </cell>
        </row>
        <row r="136">
          <cell r="B136" t="str">
            <v>010204</v>
          </cell>
          <cell r="C136">
            <v>94</v>
          </cell>
          <cell r="D136" t="str">
            <v>건축</v>
          </cell>
          <cell r="E136" t="str">
            <v>구청사</v>
          </cell>
          <cell r="F136" t="str">
            <v>철골공사</v>
          </cell>
          <cell r="H136" t="str">
            <v>그라우팅몰탈</v>
          </cell>
          <cell r="J136" t="str">
            <v>M3</v>
          </cell>
          <cell r="K136" t="str">
            <v>0.405</v>
          </cell>
          <cell r="L136">
            <v>700000</v>
          </cell>
          <cell r="M136">
            <v>283500</v>
          </cell>
          <cell r="N136">
            <v>300000</v>
          </cell>
          <cell r="O136">
            <v>121500</v>
          </cell>
          <cell r="Q136">
            <v>0</v>
          </cell>
          <cell r="R136">
            <v>1000000</v>
          </cell>
          <cell r="S136">
            <v>405000</v>
          </cell>
          <cell r="T136">
            <v>1000000</v>
          </cell>
          <cell r="U136">
            <v>405000</v>
          </cell>
          <cell r="V136">
            <v>1</v>
          </cell>
        </row>
        <row r="137">
          <cell r="B137" t="str">
            <v>010204</v>
          </cell>
          <cell r="C137">
            <v>96</v>
          </cell>
          <cell r="D137" t="str">
            <v>건축</v>
          </cell>
          <cell r="E137" t="str">
            <v>구청사</v>
          </cell>
          <cell r="F137" t="str">
            <v>철골공사</v>
          </cell>
          <cell r="H137" t="str">
            <v>내화피복(습식)</v>
          </cell>
          <cell r="I137" t="str">
            <v>1시간20MM</v>
          </cell>
          <cell r="J137" t="str">
            <v>M2</v>
          </cell>
          <cell r="K137" t="str">
            <v>3145</v>
          </cell>
          <cell r="L137">
            <v>5200</v>
          </cell>
          <cell r="M137">
            <v>16354000</v>
          </cell>
          <cell r="N137">
            <v>1800</v>
          </cell>
          <cell r="O137">
            <v>5661000</v>
          </cell>
          <cell r="Q137">
            <v>0</v>
          </cell>
          <cell r="R137">
            <v>7000</v>
          </cell>
          <cell r="S137">
            <v>22015000</v>
          </cell>
          <cell r="T137">
            <v>7000</v>
          </cell>
          <cell r="U137">
            <v>22015000</v>
          </cell>
          <cell r="V137">
            <v>1</v>
          </cell>
        </row>
        <row r="138">
          <cell r="B138" t="str">
            <v>010204</v>
          </cell>
          <cell r="C138">
            <v>97</v>
          </cell>
          <cell r="D138" t="str">
            <v>건축</v>
          </cell>
          <cell r="E138" t="str">
            <v>구청사</v>
          </cell>
          <cell r="F138" t="str">
            <v>철골공사</v>
          </cell>
          <cell r="H138" t="str">
            <v>내화피복(습식)</v>
          </cell>
          <cell r="I138" t="str">
            <v>2시간30MM</v>
          </cell>
          <cell r="J138" t="str">
            <v>M2</v>
          </cell>
          <cell r="K138" t="str">
            <v>6717</v>
          </cell>
          <cell r="L138">
            <v>7300</v>
          </cell>
          <cell r="M138">
            <v>49034100</v>
          </cell>
          <cell r="N138">
            <v>2700</v>
          </cell>
          <cell r="O138">
            <v>18135900</v>
          </cell>
          <cell r="Q138">
            <v>0</v>
          </cell>
          <cell r="R138">
            <v>10000</v>
          </cell>
          <cell r="S138">
            <v>67170000</v>
          </cell>
          <cell r="T138">
            <v>10000</v>
          </cell>
          <cell r="U138">
            <v>67170000</v>
          </cell>
          <cell r="V138">
            <v>1</v>
          </cell>
        </row>
        <row r="139">
          <cell r="B139" t="str">
            <v>010204</v>
          </cell>
          <cell r="C139">
            <v>99</v>
          </cell>
          <cell r="D139" t="str">
            <v>건축</v>
          </cell>
          <cell r="E139" t="str">
            <v>구청사</v>
          </cell>
          <cell r="F139" t="str">
            <v>철골공사</v>
          </cell>
          <cell r="H139" t="str">
            <v>녹막이페인트칠</v>
          </cell>
          <cell r="I139" t="str">
            <v>철부1회 뿜칠</v>
          </cell>
          <cell r="J139" t="str">
            <v>M2</v>
          </cell>
          <cell r="K139" t="str">
            <v>14634</v>
          </cell>
          <cell r="L139">
            <v>650</v>
          </cell>
          <cell r="M139">
            <v>9512100</v>
          </cell>
          <cell r="N139">
            <v>1450</v>
          </cell>
          <cell r="O139">
            <v>21219300</v>
          </cell>
          <cell r="Q139">
            <v>0</v>
          </cell>
          <cell r="R139">
            <v>2100</v>
          </cell>
          <cell r="S139">
            <v>30731400</v>
          </cell>
          <cell r="T139">
            <v>2100</v>
          </cell>
          <cell r="U139">
            <v>30731400</v>
          </cell>
          <cell r="V139">
            <v>1</v>
          </cell>
        </row>
        <row r="140">
          <cell r="B140" t="str">
            <v>010204</v>
          </cell>
          <cell r="C140">
            <v>101</v>
          </cell>
          <cell r="D140" t="str">
            <v>건축</v>
          </cell>
          <cell r="E140" t="str">
            <v>구청사</v>
          </cell>
          <cell r="F140" t="str">
            <v>철골공사</v>
          </cell>
          <cell r="H140" t="str">
            <v>불소도장</v>
          </cell>
          <cell r="I140" t="str">
            <v>철재면</v>
          </cell>
          <cell r="J140" t="str">
            <v>M2</v>
          </cell>
          <cell r="K140" t="str">
            <v>1101</v>
          </cell>
          <cell r="L140">
            <v>8000</v>
          </cell>
          <cell r="M140">
            <v>8808000</v>
          </cell>
          <cell r="N140">
            <v>4000</v>
          </cell>
          <cell r="O140">
            <v>4404000</v>
          </cell>
          <cell r="Q140">
            <v>0</v>
          </cell>
          <cell r="R140">
            <v>12000</v>
          </cell>
          <cell r="S140">
            <v>13212000</v>
          </cell>
          <cell r="T140">
            <v>12000</v>
          </cell>
          <cell r="U140">
            <v>13212000</v>
          </cell>
          <cell r="V140">
            <v>1</v>
          </cell>
        </row>
        <row r="141">
          <cell r="B141" t="str">
            <v>010204</v>
          </cell>
          <cell r="C141">
            <v>102</v>
          </cell>
          <cell r="D141" t="str">
            <v>건축</v>
          </cell>
          <cell r="E141" t="str">
            <v>구청사</v>
          </cell>
          <cell r="F141" t="str">
            <v>철골공사</v>
          </cell>
          <cell r="H141" t="str">
            <v>철골가공조립 (보통)</v>
          </cell>
          <cell r="I141" t="str">
            <v>ROLL 1000~1500</v>
          </cell>
          <cell r="J141" t="str">
            <v>TON</v>
          </cell>
          <cell r="K141" t="str">
            <v>1159.434</v>
          </cell>
          <cell r="L141">
            <v>14521</v>
          </cell>
          <cell r="M141">
            <v>16836141</v>
          </cell>
          <cell r="N141">
            <v>250000</v>
          </cell>
          <cell r="O141">
            <v>289858500</v>
          </cell>
          <cell r="P141">
            <v>11000</v>
          </cell>
          <cell r="Q141">
            <v>12753774</v>
          </cell>
          <cell r="R141">
            <v>275521</v>
          </cell>
          <cell r="S141">
            <v>319448415</v>
          </cell>
          <cell r="T141">
            <v>275521</v>
          </cell>
          <cell r="U141">
            <v>319448415</v>
          </cell>
          <cell r="V141">
            <v>1</v>
          </cell>
        </row>
        <row r="142">
          <cell r="B142" t="str">
            <v>010204</v>
          </cell>
          <cell r="C142">
            <v>103</v>
          </cell>
          <cell r="D142" t="str">
            <v>건축</v>
          </cell>
          <cell r="E142" t="str">
            <v>구청사</v>
          </cell>
          <cell r="F142" t="str">
            <v>철골공사</v>
          </cell>
          <cell r="H142" t="str">
            <v>철골세우기(고층)</v>
          </cell>
          <cell r="J142" t="str">
            <v>TON</v>
          </cell>
          <cell r="K142" t="str">
            <v>1159.434</v>
          </cell>
          <cell r="M142">
            <v>0</v>
          </cell>
          <cell r="N142">
            <v>150000</v>
          </cell>
          <cell r="O142">
            <v>173915100</v>
          </cell>
          <cell r="P142">
            <v>15000</v>
          </cell>
          <cell r="Q142">
            <v>17391510</v>
          </cell>
          <cell r="R142">
            <v>165000</v>
          </cell>
          <cell r="S142">
            <v>191306610</v>
          </cell>
          <cell r="T142">
            <v>165000</v>
          </cell>
          <cell r="U142">
            <v>191306610</v>
          </cell>
          <cell r="V142">
            <v>1</v>
          </cell>
        </row>
        <row r="143">
          <cell r="B143" t="str">
            <v>010205</v>
          </cell>
          <cell r="C143">
            <v>1</v>
          </cell>
          <cell r="D143" t="str">
            <v>건축</v>
          </cell>
          <cell r="E143" t="str">
            <v>구청사</v>
          </cell>
          <cell r="F143" t="str">
            <v>조적공사</v>
          </cell>
          <cell r="H143" t="str">
            <v>시멘트벽돌(서울)</v>
          </cell>
          <cell r="I143" t="str">
            <v>190*90*57</v>
          </cell>
          <cell r="J143" t="str">
            <v>천매</v>
          </cell>
          <cell r="K143" t="str">
            <v>89.226</v>
          </cell>
          <cell r="L143">
            <v>46000</v>
          </cell>
          <cell r="M143">
            <v>4104396</v>
          </cell>
          <cell r="O143">
            <v>0</v>
          </cell>
          <cell r="Q143">
            <v>0</v>
          </cell>
          <cell r="R143">
            <v>46000</v>
          </cell>
          <cell r="S143">
            <v>4104396</v>
          </cell>
          <cell r="T143">
            <v>46000</v>
          </cell>
          <cell r="U143">
            <v>4104396</v>
          </cell>
          <cell r="V143">
            <v>1</v>
          </cell>
        </row>
        <row r="144">
          <cell r="B144" t="str">
            <v>010205</v>
          </cell>
          <cell r="C144">
            <v>2</v>
          </cell>
          <cell r="D144" t="str">
            <v>건축</v>
          </cell>
          <cell r="E144" t="str">
            <v>구청사</v>
          </cell>
          <cell r="F144" t="str">
            <v>조적공사</v>
          </cell>
          <cell r="H144" t="str">
            <v>0.5B벽돌쌓기</v>
          </cell>
          <cell r="I144" t="str">
            <v>10000매이상</v>
          </cell>
          <cell r="J144" t="str">
            <v>천매</v>
          </cell>
          <cell r="K144" t="str">
            <v>33.477</v>
          </cell>
          <cell r="M144">
            <v>0</v>
          </cell>
          <cell r="N144">
            <v>65000</v>
          </cell>
          <cell r="O144">
            <v>2176005</v>
          </cell>
          <cell r="Q144">
            <v>0</v>
          </cell>
          <cell r="R144">
            <v>65000</v>
          </cell>
          <cell r="S144">
            <v>2176005</v>
          </cell>
          <cell r="T144">
            <v>65000</v>
          </cell>
          <cell r="U144">
            <v>2176005</v>
          </cell>
          <cell r="V144">
            <v>1</v>
          </cell>
        </row>
        <row r="145">
          <cell r="B145" t="str">
            <v>010205</v>
          </cell>
          <cell r="C145">
            <v>3</v>
          </cell>
          <cell r="D145" t="str">
            <v>건축</v>
          </cell>
          <cell r="E145" t="str">
            <v>구청사</v>
          </cell>
          <cell r="F145" t="str">
            <v>조적공사</v>
          </cell>
          <cell r="H145" t="str">
            <v>1.0B벽돌쌓기</v>
          </cell>
          <cell r="I145" t="str">
            <v>10000매이상</v>
          </cell>
          <cell r="J145" t="str">
            <v>천매</v>
          </cell>
          <cell r="K145" t="str">
            <v>51.5</v>
          </cell>
          <cell r="M145">
            <v>0</v>
          </cell>
          <cell r="N145">
            <v>65000</v>
          </cell>
          <cell r="O145">
            <v>3347500</v>
          </cell>
          <cell r="Q145">
            <v>0</v>
          </cell>
          <cell r="R145">
            <v>65000</v>
          </cell>
          <cell r="S145">
            <v>3347500</v>
          </cell>
          <cell r="T145">
            <v>65000</v>
          </cell>
          <cell r="U145">
            <v>3347500</v>
          </cell>
          <cell r="V145">
            <v>1</v>
          </cell>
        </row>
        <row r="146">
          <cell r="B146" t="str">
            <v>010205</v>
          </cell>
          <cell r="C146">
            <v>4</v>
          </cell>
          <cell r="D146" t="str">
            <v>건축</v>
          </cell>
          <cell r="E146" t="str">
            <v>구청사</v>
          </cell>
          <cell r="F146" t="str">
            <v>조적공사</v>
          </cell>
          <cell r="H146" t="str">
            <v>벽돌소운반</v>
          </cell>
          <cell r="I146" t="str">
            <v>2층</v>
          </cell>
          <cell r="J146" t="str">
            <v>천매</v>
          </cell>
          <cell r="K146" t="str">
            <v>23.75</v>
          </cell>
          <cell r="M146">
            <v>0</v>
          </cell>
          <cell r="N146">
            <v>14000</v>
          </cell>
          <cell r="O146">
            <v>332500</v>
          </cell>
          <cell r="Q146">
            <v>0</v>
          </cell>
          <cell r="R146">
            <v>14000</v>
          </cell>
          <cell r="S146">
            <v>332500</v>
          </cell>
          <cell r="T146">
            <v>14000</v>
          </cell>
          <cell r="U146">
            <v>332500</v>
          </cell>
          <cell r="V146">
            <v>1</v>
          </cell>
        </row>
        <row r="147">
          <cell r="B147" t="str">
            <v>010205</v>
          </cell>
          <cell r="C147">
            <v>5</v>
          </cell>
          <cell r="D147" t="str">
            <v>건축</v>
          </cell>
          <cell r="E147" t="str">
            <v>구청사</v>
          </cell>
          <cell r="F147" t="str">
            <v>조적공사</v>
          </cell>
          <cell r="H147" t="str">
            <v>벽돌소운반</v>
          </cell>
          <cell r="I147" t="str">
            <v>3층</v>
          </cell>
          <cell r="J147" t="str">
            <v>천매</v>
          </cell>
          <cell r="K147" t="str">
            <v>8.257</v>
          </cell>
          <cell r="M147">
            <v>0</v>
          </cell>
          <cell r="N147">
            <v>14000</v>
          </cell>
          <cell r="O147">
            <v>115598</v>
          </cell>
          <cell r="Q147">
            <v>0</v>
          </cell>
          <cell r="R147">
            <v>14000</v>
          </cell>
          <cell r="S147">
            <v>115598</v>
          </cell>
          <cell r="T147">
            <v>14000</v>
          </cell>
          <cell r="U147">
            <v>115598</v>
          </cell>
          <cell r="V147">
            <v>1</v>
          </cell>
        </row>
        <row r="148">
          <cell r="B148" t="str">
            <v>010205</v>
          </cell>
          <cell r="C148">
            <v>6</v>
          </cell>
          <cell r="D148" t="str">
            <v>건축</v>
          </cell>
          <cell r="E148" t="str">
            <v>구청사</v>
          </cell>
          <cell r="F148" t="str">
            <v>조적공사</v>
          </cell>
          <cell r="H148" t="str">
            <v>벽돌소운반</v>
          </cell>
          <cell r="I148" t="str">
            <v>4층</v>
          </cell>
          <cell r="J148" t="str">
            <v>천매</v>
          </cell>
          <cell r="K148" t="str">
            <v>7.596</v>
          </cell>
          <cell r="M148">
            <v>0</v>
          </cell>
          <cell r="N148">
            <v>14000</v>
          </cell>
          <cell r="O148">
            <v>106344</v>
          </cell>
          <cell r="Q148">
            <v>0</v>
          </cell>
          <cell r="R148">
            <v>14000</v>
          </cell>
          <cell r="S148">
            <v>106344</v>
          </cell>
          <cell r="T148">
            <v>14000</v>
          </cell>
          <cell r="U148">
            <v>106344</v>
          </cell>
          <cell r="V148">
            <v>1</v>
          </cell>
        </row>
        <row r="149">
          <cell r="B149" t="str">
            <v>010205</v>
          </cell>
          <cell r="C149">
            <v>7</v>
          </cell>
          <cell r="D149" t="str">
            <v>건축</v>
          </cell>
          <cell r="E149" t="str">
            <v>구청사</v>
          </cell>
          <cell r="F149" t="str">
            <v>조적공사</v>
          </cell>
          <cell r="H149" t="str">
            <v>벽돌소운반</v>
          </cell>
          <cell r="I149" t="str">
            <v>5층</v>
          </cell>
          <cell r="J149" t="str">
            <v>천매</v>
          </cell>
          <cell r="K149" t="str">
            <v>49.624</v>
          </cell>
          <cell r="M149">
            <v>0</v>
          </cell>
          <cell r="N149">
            <v>14000</v>
          </cell>
          <cell r="O149">
            <v>694736</v>
          </cell>
          <cell r="Q149">
            <v>0</v>
          </cell>
          <cell r="R149">
            <v>14000</v>
          </cell>
          <cell r="S149">
            <v>694736</v>
          </cell>
          <cell r="T149">
            <v>14000</v>
          </cell>
          <cell r="U149">
            <v>694736</v>
          </cell>
          <cell r="V149">
            <v>1</v>
          </cell>
        </row>
        <row r="150">
          <cell r="B150" t="str">
            <v>010205</v>
          </cell>
          <cell r="C150">
            <v>8</v>
          </cell>
          <cell r="D150" t="str">
            <v>건축</v>
          </cell>
          <cell r="E150" t="str">
            <v>구청사</v>
          </cell>
          <cell r="F150" t="str">
            <v>조적공사</v>
          </cell>
          <cell r="H150" t="str">
            <v>암면벽공간설치</v>
          </cell>
          <cell r="I150" t="str">
            <v>홈매트    T:50</v>
          </cell>
          <cell r="J150" t="str">
            <v>M2</v>
          </cell>
          <cell r="K150" t="str">
            <v>780</v>
          </cell>
          <cell r="L150">
            <v>2500</v>
          </cell>
          <cell r="M150">
            <v>1950000</v>
          </cell>
          <cell r="N150">
            <v>1500</v>
          </cell>
          <cell r="O150">
            <v>1170000</v>
          </cell>
          <cell r="Q150">
            <v>0</v>
          </cell>
          <cell r="R150">
            <v>4000</v>
          </cell>
          <cell r="S150">
            <v>3120000</v>
          </cell>
          <cell r="T150">
            <v>4000</v>
          </cell>
          <cell r="U150">
            <v>3120000</v>
          </cell>
          <cell r="V150">
            <v>1</v>
          </cell>
        </row>
        <row r="151">
          <cell r="B151" t="str">
            <v>010205</v>
          </cell>
          <cell r="C151">
            <v>9</v>
          </cell>
          <cell r="D151" t="str">
            <v>건축</v>
          </cell>
          <cell r="E151" t="str">
            <v>구청사</v>
          </cell>
          <cell r="F151" t="str">
            <v>조적공사</v>
          </cell>
          <cell r="H151" t="str">
            <v>블럭보강쌓기</v>
          </cell>
          <cell r="I151" t="str">
            <v>6"</v>
          </cell>
          <cell r="J151" t="str">
            <v>M2</v>
          </cell>
          <cell r="K151" t="str">
            <v>6070</v>
          </cell>
          <cell r="L151">
            <v>7800</v>
          </cell>
          <cell r="M151">
            <v>47346000</v>
          </cell>
          <cell r="N151">
            <v>10000</v>
          </cell>
          <cell r="O151">
            <v>60700000</v>
          </cell>
          <cell r="Q151">
            <v>0</v>
          </cell>
          <cell r="R151">
            <v>17800</v>
          </cell>
          <cell r="S151">
            <v>108046000</v>
          </cell>
          <cell r="T151">
            <v>17800</v>
          </cell>
          <cell r="U151">
            <v>108046000</v>
          </cell>
          <cell r="V151">
            <v>1</v>
          </cell>
        </row>
        <row r="152">
          <cell r="B152" t="str">
            <v>010205</v>
          </cell>
          <cell r="C152">
            <v>10</v>
          </cell>
          <cell r="D152" t="str">
            <v>건축</v>
          </cell>
          <cell r="E152" t="str">
            <v>구청사</v>
          </cell>
          <cell r="F152" t="str">
            <v>조적공사</v>
          </cell>
          <cell r="H152" t="str">
            <v>블럭보강쌓기(한면치장)</v>
          </cell>
          <cell r="I152" t="str">
            <v>6"</v>
          </cell>
          <cell r="J152" t="str">
            <v>M2</v>
          </cell>
          <cell r="K152" t="str">
            <v>710</v>
          </cell>
          <cell r="L152">
            <v>7800</v>
          </cell>
          <cell r="M152">
            <v>5538000</v>
          </cell>
          <cell r="N152">
            <v>11250</v>
          </cell>
          <cell r="O152">
            <v>7987500</v>
          </cell>
          <cell r="Q152">
            <v>0</v>
          </cell>
          <cell r="R152">
            <v>19050</v>
          </cell>
          <cell r="S152">
            <v>13525500</v>
          </cell>
          <cell r="T152">
            <v>19050</v>
          </cell>
          <cell r="U152">
            <v>13525500</v>
          </cell>
          <cell r="V152">
            <v>1</v>
          </cell>
        </row>
        <row r="153">
          <cell r="B153" t="str">
            <v>010205</v>
          </cell>
          <cell r="C153">
            <v>11</v>
          </cell>
          <cell r="D153" t="str">
            <v>건축</v>
          </cell>
          <cell r="E153" t="str">
            <v>구청사</v>
          </cell>
          <cell r="F153" t="str">
            <v>조적공사</v>
          </cell>
          <cell r="H153" t="str">
            <v>블럭보강쌓기(양면치장)</v>
          </cell>
          <cell r="I153" t="str">
            <v>6"</v>
          </cell>
          <cell r="J153" t="str">
            <v>M2</v>
          </cell>
          <cell r="K153" t="str">
            <v>276</v>
          </cell>
          <cell r="L153">
            <v>7800</v>
          </cell>
          <cell r="M153">
            <v>2152800</v>
          </cell>
          <cell r="N153">
            <v>12500</v>
          </cell>
          <cell r="O153">
            <v>3450000</v>
          </cell>
          <cell r="Q153">
            <v>0</v>
          </cell>
          <cell r="R153">
            <v>20300</v>
          </cell>
          <cell r="S153">
            <v>5602800</v>
          </cell>
          <cell r="T153">
            <v>20300</v>
          </cell>
          <cell r="U153">
            <v>5602800</v>
          </cell>
          <cell r="V153">
            <v>1</v>
          </cell>
        </row>
        <row r="154">
          <cell r="B154" t="str">
            <v>010205</v>
          </cell>
          <cell r="C154">
            <v>13</v>
          </cell>
          <cell r="D154" t="str">
            <v>건축</v>
          </cell>
          <cell r="E154" t="str">
            <v>구청사</v>
          </cell>
          <cell r="F154" t="str">
            <v>조적공사</v>
          </cell>
          <cell r="H154" t="str">
            <v>블럭메쉬(6"용)</v>
          </cell>
          <cell r="I154" t="str">
            <v>#8</v>
          </cell>
          <cell r="J154" t="str">
            <v>M</v>
          </cell>
          <cell r="K154" t="str">
            <v>23936</v>
          </cell>
          <cell r="L154">
            <v>300</v>
          </cell>
          <cell r="M154">
            <v>7180800</v>
          </cell>
          <cell r="N154">
            <v>200</v>
          </cell>
          <cell r="O154">
            <v>4787200</v>
          </cell>
          <cell r="Q154">
            <v>0</v>
          </cell>
          <cell r="R154">
            <v>500</v>
          </cell>
          <cell r="S154">
            <v>11968000</v>
          </cell>
          <cell r="T154">
            <v>500</v>
          </cell>
          <cell r="U154">
            <v>11968000</v>
          </cell>
          <cell r="V154">
            <v>1</v>
          </cell>
        </row>
        <row r="155">
          <cell r="B155" t="str">
            <v>010205</v>
          </cell>
          <cell r="C155">
            <v>15</v>
          </cell>
          <cell r="D155" t="str">
            <v>건축</v>
          </cell>
          <cell r="E155" t="str">
            <v>구청사</v>
          </cell>
          <cell r="F155" t="str">
            <v>조적공사</v>
          </cell>
          <cell r="H155" t="str">
            <v>스트롱앵커</v>
          </cell>
          <cell r="I155" t="str">
            <v>3/8"  (M10)</v>
          </cell>
          <cell r="J155" t="str">
            <v>개</v>
          </cell>
          <cell r="K155" t="str">
            <v>4104</v>
          </cell>
          <cell r="L155">
            <v>700</v>
          </cell>
          <cell r="M155">
            <v>2872800</v>
          </cell>
          <cell r="N155">
            <v>800</v>
          </cell>
          <cell r="O155">
            <v>3283200</v>
          </cell>
          <cell r="Q155">
            <v>0</v>
          </cell>
          <cell r="R155">
            <v>1500</v>
          </cell>
          <cell r="S155">
            <v>6156000</v>
          </cell>
          <cell r="T155">
            <v>1500</v>
          </cell>
          <cell r="U155">
            <v>6156000</v>
          </cell>
          <cell r="V155">
            <v>1</v>
          </cell>
        </row>
        <row r="156">
          <cell r="B156" t="str">
            <v>010205</v>
          </cell>
          <cell r="C156">
            <v>16</v>
          </cell>
          <cell r="D156" t="str">
            <v>건축</v>
          </cell>
          <cell r="E156" t="str">
            <v>구청사</v>
          </cell>
          <cell r="F156" t="str">
            <v>조적공사</v>
          </cell>
          <cell r="H156" t="str">
            <v>방습벽점검구</v>
          </cell>
          <cell r="I156" t="str">
            <v>SST 1.2T*390*390</v>
          </cell>
          <cell r="J156" t="str">
            <v>EA</v>
          </cell>
          <cell r="K156" t="str">
            <v>36</v>
          </cell>
          <cell r="L156">
            <v>35000</v>
          </cell>
          <cell r="M156">
            <v>1260000</v>
          </cell>
          <cell r="N156">
            <v>10000</v>
          </cell>
          <cell r="O156">
            <v>360000</v>
          </cell>
          <cell r="Q156">
            <v>0</v>
          </cell>
          <cell r="R156">
            <v>45000</v>
          </cell>
          <cell r="S156">
            <v>1620000</v>
          </cell>
          <cell r="T156">
            <v>45000</v>
          </cell>
          <cell r="U156">
            <v>1620000</v>
          </cell>
          <cell r="V156">
            <v>1</v>
          </cell>
        </row>
        <row r="157">
          <cell r="B157" t="str">
            <v>010205</v>
          </cell>
          <cell r="C157">
            <v>19</v>
          </cell>
          <cell r="D157" t="str">
            <v>건축</v>
          </cell>
          <cell r="E157" t="str">
            <v>구청사</v>
          </cell>
          <cell r="F157" t="str">
            <v>조적공사</v>
          </cell>
          <cell r="H157" t="str">
            <v>인방제작설치</v>
          </cell>
          <cell r="I157" t="str">
            <v>150*200</v>
          </cell>
          <cell r="J157" t="str">
            <v>M</v>
          </cell>
          <cell r="K157" t="str">
            <v>43</v>
          </cell>
          <cell r="L157">
            <v>3000</v>
          </cell>
          <cell r="M157">
            <v>129000</v>
          </cell>
          <cell r="N157">
            <v>6000</v>
          </cell>
          <cell r="O157">
            <v>258000</v>
          </cell>
          <cell r="Q157">
            <v>0</v>
          </cell>
          <cell r="R157">
            <v>9000</v>
          </cell>
          <cell r="S157">
            <v>387000</v>
          </cell>
          <cell r="T157">
            <v>9000</v>
          </cell>
          <cell r="U157">
            <v>387000</v>
          </cell>
          <cell r="V157">
            <v>1</v>
          </cell>
        </row>
        <row r="158">
          <cell r="B158" t="str">
            <v>010205</v>
          </cell>
          <cell r="C158">
            <v>20</v>
          </cell>
          <cell r="D158" t="str">
            <v>건축</v>
          </cell>
          <cell r="E158" t="str">
            <v>구청사</v>
          </cell>
          <cell r="F158" t="str">
            <v>조적공사</v>
          </cell>
          <cell r="H158" t="str">
            <v>인방제작설치</v>
          </cell>
          <cell r="I158" t="str">
            <v>150*390</v>
          </cell>
          <cell r="J158" t="str">
            <v>M</v>
          </cell>
          <cell r="K158" t="str">
            <v>76</v>
          </cell>
          <cell r="L158">
            <v>3500</v>
          </cell>
          <cell r="M158">
            <v>266000</v>
          </cell>
          <cell r="N158">
            <v>7000</v>
          </cell>
          <cell r="O158">
            <v>532000</v>
          </cell>
          <cell r="Q158">
            <v>0</v>
          </cell>
          <cell r="R158">
            <v>10500</v>
          </cell>
          <cell r="S158">
            <v>798000</v>
          </cell>
          <cell r="T158">
            <v>10500</v>
          </cell>
          <cell r="U158">
            <v>798000</v>
          </cell>
          <cell r="V158">
            <v>1</v>
          </cell>
        </row>
        <row r="159">
          <cell r="B159" t="str">
            <v>010205</v>
          </cell>
          <cell r="C159">
            <v>21</v>
          </cell>
          <cell r="D159" t="str">
            <v>건축</v>
          </cell>
          <cell r="E159" t="str">
            <v>구청사</v>
          </cell>
          <cell r="F159" t="str">
            <v>조적공사</v>
          </cell>
          <cell r="H159" t="str">
            <v>방수턱설치</v>
          </cell>
          <cell r="I159" t="str">
            <v>100*150</v>
          </cell>
          <cell r="J159" t="str">
            <v>M</v>
          </cell>
          <cell r="K159" t="str">
            <v>161</v>
          </cell>
          <cell r="L159">
            <v>6000</v>
          </cell>
          <cell r="M159">
            <v>966000</v>
          </cell>
          <cell r="N159">
            <v>7000</v>
          </cell>
          <cell r="O159">
            <v>1127000</v>
          </cell>
          <cell r="Q159">
            <v>0</v>
          </cell>
          <cell r="R159">
            <v>13000</v>
          </cell>
          <cell r="S159">
            <v>2093000</v>
          </cell>
          <cell r="T159">
            <v>13000</v>
          </cell>
          <cell r="U159">
            <v>2093000</v>
          </cell>
          <cell r="V159">
            <v>1</v>
          </cell>
        </row>
        <row r="160">
          <cell r="B160" t="str">
            <v>010205</v>
          </cell>
          <cell r="C160">
            <v>22</v>
          </cell>
          <cell r="D160" t="str">
            <v>건축</v>
          </cell>
          <cell r="E160" t="str">
            <v>구청사</v>
          </cell>
          <cell r="F160" t="str">
            <v>조적공사</v>
          </cell>
          <cell r="H160" t="str">
            <v>방수턱설치</v>
          </cell>
          <cell r="I160" t="str">
            <v>150*300</v>
          </cell>
          <cell r="J160" t="str">
            <v>M</v>
          </cell>
          <cell r="K160" t="str">
            <v>166</v>
          </cell>
          <cell r="L160">
            <v>6000</v>
          </cell>
          <cell r="M160">
            <v>996000</v>
          </cell>
          <cell r="N160">
            <v>8000</v>
          </cell>
          <cell r="O160">
            <v>1328000</v>
          </cell>
          <cell r="Q160">
            <v>0</v>
          </cell>
          <cell r="R160">
            <v>14000</v>
          </cell>
          <cell r="S160">
            <v>2324000</v>
          </cell>
          <cell r="T160">
            <v>14000</v>
          </cell>
          <cell r="U160">
            <v>2324000</v>
          </cell>
          <cell r="V160">
            <v>1</v>
          </cell>
        </row>
        <row r="161">
          <cell r="B161" t="str">
            <v>010205</v>
          </cell>
          <cell r="C161">
            <v>23</v>
          </cell>
          <cell r="D161" t="str">
            <v>건축</v>
          </cell>
          <cell r="E161" t="str">
            <v>구청사</v>
          </cell>
          <cell r="F161" t="str">
            <v>조적공사</v>
          </cell>
          <cell r="H161" t="str">
            <v>방수턱설치</v>
          </cell>
          <cell r="I161" t="str">
            <v>150*400</v>
          </cell>
          <cell r="J161" t="str">
            <v>M</v>
          </cell>
          <cell r="K161" t="str">
            <v>76</v>
          </cell>
          <cell r="L161">
            <v>6000</v>
          </cell>
          <cell r="M161">
            <v>456000</v>
          </cell>
          <cell r="N161">
            <v>9000</v>
          </cell>
          <cell r="O161">
            <v>684000</v>
          </cell>
          <cell r="Q161">
            <v>0</v>
          </cell>
          <cell r="R161">
            <v>15000</v>
          </cell>
          <cell r="S161">
            <v>1140000</v>
          </cell>
          <cell r="T161">
            <v>15000</v>
          </cell>
          <cell r="U161">
            <v>1140000</v>
          </cell>
          <cell r="V161">
            <v>1</v>
          </cell>
        </row>
        <row r="162">
          <cell r="B162" t="str">
            <v>010206</v>
          </cell>
          <cell r="C162">
            <v>2</v>
          </cell>
          <cell r="D162" t="str">
            <v>건축</v>
          </cell>
          <cell r="E162" t="str">
            <v>구청사</v>
          </cell>
          <cell r="F162" t="str">
            <v>방수공사</v>
          </cell>
          <cell r="H162" t="str">
            <v>우레탄방수</v>
          </cell>
          <cell r="I162" t="str">
            <v>비노출,3T</v>
          </cell>
          <cell r="J162" t="str">
            <v>M2</v>
          </cell>
          <cell r="K162" t="str">
            <v>4064</v>
          </cell>
          <cell r="L162">
            <v>12000</v>
          </cell>
          <cell r="M162">
            <v>48768000</v>
          </cell>
          <cell r="N162">
            <v>7000</v>
          </cell>
          <cell r="O162">
            <v>28448000</v>
          </cell>
          <cell r="Q162">
            <v>0</v>
          </cell>
          <cell r="R162">
            <v>19000</v>
          </cell>
          <cell r="S162">
            <v>77216000</v>
          </cell>
          <cell r="T162">
            <v>19000</v>
          </cell>
          <cell r="U162">
            <v>77216000</v>
          </cell>
          <cell r="V162">
            <v>1</v>
          </cell>
        </row>
        <row r="163">
          <cell r="B163" t="str">
            <v>010206</v>
          </cell>
          <cell r="C163">
            <v>3</v>
          </cell>
          <cell r="D163" t="str">
            <v>건축</v>
          </cell>
          <cell r="E163" t="str">
            <v>구청사</v>
          </cell>
          <cell r="F163" t="str">
            <v>방수공사</v>
          </cell>
          <cell r="H163" t="str">
            <v>우레탄방수</v>
          </cell>
          <cell r="I163" t="str">
            <v>노출,3T</v>
          </cell>
          <cell r="J163" t="str">
            <v>M2</v>
          </cell>
          <cell r="K163" t="str">
            <v>747</v>
          </cell>
          <cell r="L163">
            <v>15000</v>
          </cell>
          <cell r="M163">
            <v>11205000</v>
          </cell>
          <cell r="N163">
            <v>8000</v>
          </cell>
          <cell r="O163">
            <v>5976000</v>
          </cell>
          <cell r="Q163">
            <v>0</v>
          </cell>
          <cell r="R163">
            <v>23000</v>
          </cell>
          <cell r="S163">
            <v>17181000</v>
          </cell>
          <cell r="T163">
            <v>23000</v>
          </cell>
          <cell r="U163">
            <v>17181000</v>
          </cell>
          <cell r="V163">
            <v>1</v>
          </cell>
        </row>
        <row r="164">
          <cell r="B164" t="str">
            <v>010206</v>
          </cell>
          <cell r="C164">
            <v>4</v>
          </cell>
          <cell r="D164" t="str">
            <v>건축</v>
          </cell>
          <cell r="E164" t="str">
            <v>구청사</v>
          </cell>
          <cell r="F164" t="str">
            <v>방수공사</v>
          </cell>
          <cell r="H164" t="str">
            <v>고무화아스팔트도막방수</v>
          </cell>
          <cell r="I164" t="str">
            <v>3T</v>
          </cell>
          <cell r="J164" t="str">
            <v>M2</v>
          </cell>
          <cell r="K164" t="str">
            <v>739</v>
          </cell>
          <cell r="L164">
            <v>10000</v>
          </cell>
          <cell r="M164">
            <v>7390000</v>
          </cell>
          <cell r="N164">
            <v>6000</v>
          </cell>
          <cell r="O164">
            <v>4434000</v>
          </cell>
          <cell r="Q164">
            <v>0</v>
          </cell>
          <cell r="R164">
            <v>16000</v>
          </cell>
          <cell r="S164">
            <v>11824000</v>
          </cell>
          <cell r="T164">
            <v>16000</v>
          </cell>
          <cell r="U164">
            <v>11824000</v>
          </cell>
          <cell r="V164">
            <v>1</v>
          </cell>
        </row>
        <row r="165">
          <cell r="B165" t="str">
            <v>010206</v>
          </cell>
          <cell r="C165">
            <v>5</v>
          </cell>
          <cell r="D165" t="str">
            <v>건축</v>
          </cell>
          <cell r="E165" t="str">
            <v>구청사</v>
          </cell>
          <cell r="F165" t="str">
            <v>방수공사</v>
          </cell>
          <cell r="H165" t="str">
            <v>규산질계분말도포방수</v>
          </cell>
          <cell r="I165" t="str">
            <v>지하내외부 및 실내방수</v>
          </cell>
          <cell r="J165" t="str">
            <v>M2</v>
          </cell>
          <cell r="K165" t="str">
            <v>8860</v>
          </cell>
          <cell r="L165">
            <v>4000</v>
          </cell>
          <cell r="M165">
            <v>35440000</v>
          </cell>
          <cell r="N165">
            <v>3000</v>
          </cell>
          <cell r="O165">
            <v>26580000</v>
          </cell>
          <cell r="Q165">
            <v>0</v>
          </cell>
          <cell r="R165">
            <v>7000</v>
          </cell>
          <cell r="S165">
            <v>62020000</v>
          </cell>
          <cell r="T165">
            <v>7000</v>
          </cell>
          <cell r="U165">
            <v>62020000</v>
          </cell>
          <cell r="V165">
            <v>1</v>
          </cell>
        </row>
        <row r="166">
          <cell r="B166" t="str">
            <v>010206</v>
          </cell>
          <cell r="C166">
            <v>6</v>
          </cell>
          <cell r="D166" t="str">
            <v>건축</v>
          </cell>
          <cell r="E166" t="str">
            <v>구청사</v>
          </cell>
          <cell r="F166" t="str">
            <v>방수공사</v>
          </cell>
          <cell r="H166" t="str">
            <v>타르에폭시코팅</v>
          </cell>
          <cell r="I166" t="str">
            <v>정화조</v>
          </cell>
          <cell r="J166" t="str">
            <v>M2</v>
          </cell>
          <cell r="K166" t="str">
            <v>45</v>
          </cell>
          <cell r="L166">
            <v>3500</v>
          </cell>
          <cell r="M166">
            <v>157500</v>
          </cell>
          <cell r="N166">
            <v>2500</v>
          </cell>
          <cell r="O166">
            <v>112500</v>
          </cell>
          <cell r="Q166">
            <v>0</v>
          </cell>
          <cell r="R166">
            <v>6000</v>
          </cell>
          <cell r="S166">
            <v>270000</v>
          </cell>
          <cell r="T166">
            <v>6000</v>
          </cell>
          <cell r="U166">
            <v>270000</v>
          </cell>
          <cell r="V166">
            <v>1</v>
          </cell>
        </row>
        <row r="167">
          <cell r="B167" t="str">
            <v>010206</v>
          </cell>
          <cell r="C167">
            <v>7</v>
          </cell>
          <cell r="D167" t="str">
            <v>건축</v>
          </cell>
          <cell r="E167" t="str">
            <v>구청사</v>
          </cell>
          <cell r="F167" t="str">
            <v>방수공사</v>
          </cell>
          <cell r="H167" t="str">
            <v>방수몰탈바름</v>
          </cell>
          <cell r="I167" t="str">
            <v>바닥21mm.CONC</v>
          </cell>
          <cell r="J167" t="str">
            <v>M2</v>
          </cell>
          <cell r="K167" t="str">
            <v>78</v>
          </cell>
          <cell r="M167">
            <v>0</v>
          </cell>
          <cell r="N167">
            <v>2800</v>
          </cell>
          <cell r="O167">
            <v>218400</v>
          </cell>
          <cell r="Q167">
            <v>0</v>
          </cell>
          <cell r="R167">
            <v>2800</v>
          </cell>
          <cell r="S167">
            <v>218400</v>
          </cell>
          <cell r="T167">
            <v>2800</v>
          </cell>
          <cell r="U167">
            <v>218400</v>
          </cell>
          <cell r="V167">
            <v>1</v>
          </cell>
        </row>
        <row r="168">
          <cell r="B168" t="str">
            <v>010206</v>
          </cell>
          <cell r="C168">
            <v>8</v>
          </cell>
          <cell r="D168" t="str">
            <v>건축</v>
          </cell>
          <cell r="E168" t="str">
            <v>구청사</v>
          </cell>
          <cell r="F168" t="str">
            <v>방수공사</v>
          </cell>
          <cell r="H168" t="str">
            <v>지붕신축줄눈</v>
          </cell>
          <cell r="I168" t="str">
            <v>PVC 80*20(코킹포함)</v>
          </cell>
          <cell r="J168" t="str">
            <v>M</v>
          </cell>
          <cell r="K168" t="str">
            <v>1575</v>
          </cell>
          <cell r="L168">
            <v>3000</v>
          </cell>
          <cell r="M168">
            <v>4725000</v>
          </cell>
          <cell r="N168">
            <v>1000</v>
          </cell>
          <cell r="O168">
            <v>1575000</v>
          </cell>
          <cell r="Q168">
            <v>0</v>
          </cell>
          <cell r="R168">
            <v>4000</v>
          </cell>
          <cell r="S168">
            <v>6300000</v>
          </cell>
          <cell r="T168">
            <v>4000</v>
          </cell>
          <cell r="U168">
            <v>6300000</v>
          </cell>
          <cell r="V168">
            <v>1</v>
          </cell>
        </row>
        <row r="169">
          <cell r="B169" t="str">
            <v>010206</v>
          </cell>
          <cell r="C169">
            <v>9</v>
          </cell>
          <cell r="D169" t="str">
            <v>건축</v>
          </cell>
          <cell r="E169" t="str">
            <v>구청사</v>
          </cell>
          <cell r="F169" t="str">
            <v>방수공사</v>
          </cell>
          <cell r="H169" t="str">
            <v>배수판설치</v>
          </cell>
          <cell r="I169" t="str">
            <v>H:70</v>
          </cell>
          <cell r="J169" t="str">
            <v>M2</v>
          </cell>
          <cell r="K169" t="str">
            <v>1764</v>
          </cell>
          <cell r="L169">
            <v>7000</v>
          </cell>
          <cell r="M169">
            <v>12348000</v>
          </cell>
          <cell r="N169">
            <v>1000</v>
          </cell>
          <cell r="O169">
            <v>1764000</v>
          </cell>
          <cell r="Q169">
            <v>0</v>
          </cell>
          <cell r="R169">
            <v>8000</v>
          </cell>
          <cell r="S169">
            <v>14112000</v>
          </cell>
          <cell r="T169">
            <v>8000</v>
          </cell>
          <cell r="U169">
            <v>14112000</v>
          </cell>
          <cell r="V169">
            <v>1</v>
          </cell>
        </row>
        <row r="170">
          <cell r="B170" t="str">
            <v>010206</v>
          </cell>
          <cell r="C170">
            <v>10</v>
          </cell>
          <cell r="D170" t="str">
            <v>건축</v>
          </cell>
          <cell r="E170" t="str">
            <v>구청사</v>
          </cell>
          <cell r="F170" t="str">
            <v>방수공사</v>
          </cell>
          <cell r="H170" t="str">
            <v>지수판설치</v>
          </cell>
          <cell r="J170" t="str">
            <v>M</v>
          </cell>
          <cell r="K170" t="str">
            <v>366</v>
          </cell>
          <cell r="L170">
            <v>2000</v>
          </cell>
          <cell r="M170">
            <v>732000</v>
          </cell>
          <cell r="N170">
            <v>1000</v>
          </cell>
          <cell r="O170">
            <v>366000</v>
          </cell>
          <cell r="Q170">
            <v>0</v>
          </cell>
          <cell r="R170">
            <v>3000</v>
          </cell>
          <cell r="S170">
            <v>1098000</v>
          </cell>
          <cell r="T170">
            <v>3000</v>
          </cell>
          <cell r="U170">
            <v>1098000</v>
          </cell>
          <cell r="V170">
            <v>1</v>
          </cell>
        </row>
        <row r="171">
          <cell r="B171" t="str">
            <v>010206</v>
          </cell>
          <cell r="C171">
            <v>11</v>
          </cell>
          <cell r="D171" t="str">
            <v>건축</v>
          </cell>
          <cell r="E171" t="str">
            <v>구청사</v>
          </cell>
          <cell r="F171" t="str">
            <v>방수공사</v>
          </cell>
          <cell r="H171" t="str">
            <v>수밀코킹(10mm각),창호코킹</v>
          </cell>
          <cell r="I171" t="str">
            <v>실리콘,SL-819</v>
          </cell>
          <cell r="J171" t="str">
            <v>M</v>
          </cell>
          <cell r="K171" t="str">
            <v>11022</v>
          </cell>
          <cell r="L171">
            <v>500</v>
          </cell>
          <cell r="M171">
            <v>5511000</v>
          </cell>
          <cell r="N171">
            <v>600</v>
          </cell>
          <cell r="O171">
            <v>6613200</v>
          </cell>
          <cell r="Q171">
            <v>0</v>
          </cell>
          <cell r="R171">
            <v>1100</v>
          </cell>
          <cell r="S171">
            <v>12124200</v>
          </cell>
          <cell r="T171">
            <v>1100</v>
          </cell>
          <cell r="U171">
            <v>12124200</v>
          </cell>
          <cell r="V171">
            <v>1</v>
          </cell>
        </row>
        <row r="172">
          <cell r="B172" t="str">
            <v>010206</v>
          </cell>
          <cell r="C172">
            <v>12</v>
          </cell>
          <cell r="D172" t="str">
            <v>건축</v>
          </cell>
          <cell r="E172" t="str">
            <v>구청사</v>
          </cell>
          <cell r="F172" t="str">
            <v>방수공사</v>
          </cell>
          <cell r="H172" t="str">
            <v>수밀코킹(6mm각),세면대주위</v>
          </cell>
          <cell r="I172" t="str">
            <v>실리콘,SL-805</v>
          </cell>
          <cell r="J172" t="str">
            <v>M</v>
          </cell>
          <cell r="K172" t="str">
            <v>118</v>
          </cell>
          <cell r="L172">
            <v>500</v>
          </cell>
          <cell r="M172">
            <v>59000</v>
          </cell>
          <cell r="N172">
            <v>600</v>
          </cell>
          <cell r="O172">
            <v>70800</v>
          </cell>
          <cell r="Q172">
            <v>0</v>
          </cell>
          <cell r="R172">
            <v>1100</v>
          </cell>
          <cell r="S172">
            <v>129800</v>
          </cell>
          <cell r="T172">
            <v>1100</v>
          </cell>
          <cell r="U172">
            <v>129800</v>
          </cell>
          <cell r="V172">
            <v>1</v>
          </cell>
        </row>
        <row r="173">
          <cell r="B173" t="str">
            <v>010206</v>
          </cell>
          <cell r="C173">
            <v>13</v>
          </cell>
          <cell r="D173" t="str">
            <v>건축</v>
          </cell>
          <cell r="E173" t="str">
            <v>구청사</v>
          </cell>
          <cell r="F173" t="str">
            <v>방수공사</v>
          </cell>
          <cell r="H173" t="str">
            <v>수밀코킹(6mm각),거울주위</v>
          </cell>
          <cell r="I173" t="str">
            <v>실리콘,SL-805</v>
          </cell>
          <cell r="J173" t="str">
            <v>M</v>
          </cell>
          <cell r="K173" t="str">
            <v>253</v>
          </cell>
          <cell r="L173">
            <v>500</v>
          </cell>
          <cell r="M173">
            <v>126500</v>
          </cell>
          <cell r="N173">
            <v>600</v>
          </cell>
          <cell r="O173">
            <v>151800</v>
          </cell>
          <cell r="Q173">
            <v>0</v>
          </cell>
          <cell r="R173">
            <v>1100</v>
          </cell>
          <cell r="S173">
            <v>278300</v>
          </cell>
          <cell r="T173">
            <v>1100</v>
          </cell>
          <cell r="U173">
            <v>278300</v>
          </cell>
          <cell r="V173">
            <v>1</v>
          </cell>
        </row>
        <row r="174">
          <cell r="B174" t="str">
            <v>010206</v>
          </cell>
          <cell r="C174">
            <v>14</v>
          </cell>
          <cell r="D174" t="str">
            <v>건축</v>
          </cell>
          <cell r="E174" t="str">
            <v>구청사</v>
          </cell>
          <cell r="F174" t="str">
            <v>방수공사</v>
          </cell>
          <cell r="H174" t="str">
            <v>수밀코킹(6mm각),위생기구주위</v>
          </cell>
          <cell r="I174" t="str">
            <v>실리콘,SL-805</v>
          </cell>
          <cell r="J174" t="str">
            <v>M</v>
          </cell>
          <cell r="K174" t="str">
            <v>326</v>
          </cell>
          <cell r="L174">
            <v>500</v>
          </cell>
          <cell r="M174">
            <v>163000</v>
          </cell>
          <cell r="N174">
            <v>600</v>
          </cell>
          <cell r="O174">
            <v>195600</v>
          </cell>
          <cell r="Q174">
            <v>0</v>
          </cell>
          <cell r="R174">
            <v>1100</v>
          </cell>
          <cell r="S174">
            <v>358600</v>
          </cell>
          <cell r="T174">
            <v>1100</v>
          </cell>
          <cell r="U174">
            <v>358600</v>
          </cell>
          <cell r="V174">
            <v>1</v>
          </cell>
        </row>
        <row r="175">
          <cell r="B175" t="str">
            <v>010207</v>
          </cell>
          <cell r="C175">
            <v>1</v>
          </cell>
          <cell r="D175" t="str">
            <v>건축</v>
          </cell>
          <cell r="E175" t="str">
            <v>구청사</v>
          </cell>
          <cell r="F175" t="str">
            <v>타일공사</v>
          </cell>
          <cell r="H175" t="str">
            <v>자기질타일붙이기</v>
          </cell>
          <cell r="I175" t="str">
            <v>200*200[바닥]</v>
          </cell>
          <cell r="J175" t="str">
            <v>M2</v>
          </cell>
          <cell r="K175" t="str">
            <v>532</v>
          </cell>
          <cell r="L175">
            <v>8500</v>
          </cell>
          <cell r="M175">
            <v>4522000</v>
          </cell>
          <cell r="N175">
            <v>7500</v>
          </cell>
          <cell r="O175">
            <v>3990000</v>
          </cell>
          <cell r="Q175">
            <v>0</v>
          </cell>
          <cell r="R175">
            <v>16000</v>
          </cell>
          <cell r="S175">
            <v>8512000</v>
          </cell>
          <cell r="T175">
            <v>16000</v>
          </cell>
          <cell r="U175">
            <v>8512000</v>
          </cell>
          <cell r="V175">
            <v>1</v>
          </cell>
        </row>
        <row r="176">
          <cell r="B176" t="str">
            <v>010207</v>
          </cell>
          <cell r="C176">
            <v>2</v>
          </cell>
          <cell r="D176" t="str">
            <v>건축</v>
          </cell>
          <cell r="E176" t="str">
            <v>구청사</v>
          </cell>
          <cell r="F176" t="str">
            <v>타일공사</v>
          </cell>
          <cell r="H176" t="str">
            <v>자기질타일붙이기</v>
          </cell>
          <cell r="I176" t="str">
            <v>150*150[벽]</v>
          </cell>
          <cell r="J176" t="str">
            <v>M2</v>
          </cell>
          <cell r="K176" t="str">
            <v>892</v>
          </cell>
          <cell r="L176">
            <v>9500</v>
          </cell>
          <cell r="M176">
            <v>8474000</v>
          </cell>
          <cell r="N176">
            <v>11500</v>
          </cell>
          <cell r="O176">
            <v>10258000</v>
          </cell>
          <cell r="Q176">
            <v>0</v>
          </cell>
          <cell r="R176">
            <v>21000</v>
          </cell>
          <cell r="S176">
            <v>18732000</v>
          </cell>
          <cell r="T176">
            <v>21000</v>
          </cell>
          <cell r="U176">
            <v>18732000</v>
          </cell>
          <cell r="V176">
            <v>1</v>
          </cell>
        </row>
        <row r="177">
          <cell r="B177" t="str">
            <v>010207</v>
          </cell>
          <cell r="C177">
            <v>3</v>
          </cell>
          <cell r="D177" t="str">
            <v>건축</v>
          </cell>
          <cell r="E177" t="str">
            <v>구청사</v>
          </cell>
          <cell r="F177" t="str">
            <v>타일공사</v>
          </cell>
          <cell r="H177" t="str">
            <v>자기질타일붙이기</v>
          </cell>
          <cell r="I177" t="str">
            <v>200*200[벽본드]</v>
          </cell>
          <cell r="J177" t="str">
            <v>M2</v>
          </cell>
          <cell r="K177" t="str">
            <v>1290</v>
          </cell>
          <cell r="L177">
            <v>10500</v>
          </cell>
          <cell r="M177">
            <v>13545000</v>
          </cell>
          <cell r="N177">
            <v>11500</v>
          </cell>
          <cell r="O177">
            <v>14835000</v>
          </cell>
          <cell r="Q177">
            <v>0</v>
          </cell>
          <cell r="R177">
            <v>22000</v>
          </cell>
          <cell r="S177">
            <v>28380000</v>
          </cell>
          <cell r="T177">
            <v>22000</v>
          </cell>
          <cell r="U177">
            <v>28380000</v>
          </cell>
          <cell r="V177">
            <v>1</v>
          </cell>
        </row>
        <row r="178">
          <cell r="B178" t="str">
            <v>010207</v>
          </cell>
          <cell r="C178">
            <v>4</v>
          </cell>
          <cell r="D178" t="str">
            <v>건축</v>
          </cell>
          <cell r="E178" t="str">
            <v>구청사</v>
          </cell>
          <cell r="F178" t="str">
            <v>타일공사</v>
          </cell>
          <cell r="H178" t="str">
            <v>석재타일붙이기</v>
          </cell>
          <cell r="I178" t="str">
            <v>100*100[바닥]</v>
          </cell>
          <cell r="J178" t="str">
            <v>M2</v>
          </cell>
          <cell r="K178" t="str">
            <v>1357</v>
          </cell>
          <cell r="L178">
            <v>16000</v>
          </cell>
          <cell r="M178">
            <v>21712000</v>
          </cell>
          <cell r="N178">
            <v>12500</v>
          </cell>
          <cell r="O178">
            <v>16962500</v>
          </cell>
          <cell r="Q178">
            <v>0</v>
          </cell>
          <cell r="R178">
            <v>28500</v>
          </cell>
          <cell r="S178">
            <v>38674500</v>
          </cell>
          <cell r="T178">
            <v>28500</v>
          </cell>
          <cell r="U178">
            <v>38674500</v>
          </cell>
          <cell r="V178">
            <v>1</v>
          </cell>
        </row>
        <row r="179">
          <cell r="B179" t="str">
            <v>010207</v>
          </cell>
          <cell r="C179">
            <v>5</v>
          </cell>
          <cell r="D179" t="str">
            <v>건축</v>
          </cell>
          <cell r="E179" t="str">
            <v>구청사</v>
          </cell>
          <cell r="F179" t="str">
            <v>타일공사</v>
          </cell>
          <cell r="H179" t="str">
            <v>장애자용안전타일붙이기</v>
          </cell>
          <cell r="I179" t="str">
            <v>300*300[바닥]</v>
          </cell>
          <cell r="J179" t="str">
            <v>M2</v>
          </cell>
          <cell r="K179" t="str">
            <v>22</v>
          </cell>
          <cell r="L179">
            <v>130000</v>
          </cell>
          <cell r="M179">
            <v>2860000</v>
          </cell>
          <cell r="N179">
            <v>8200</v>
          </cell>
          <cell r="O179">
            <v>180400</v>
          </cell>
          <cell r="Q179">
            <v>0</v>
          </cell>
          <cell r="R179">
            <v>138200</v>
          </cell>
          <cell r="S179">
            <v>3040400</v>
          </cell>
          <cell r="T179">
            <v>138200</v>
          </cell>
          <cell r="U179">
            <v>3040400</v>
          </cell>
          <cell r="V179">
            <v>1</v>
          </cell>
        </row>
        <row r="180">
          <cell r="B180" t="str">
            <v>010207</v>
          </cell>
          <cell r="C180">
            <v>8</v>
          </cell>
          <cell r="D180" t="str">
            <v>건축</v>
          </cell>
          <cell r="E180" t="str">
            <v>구청사</v>
          </cell>
          <cell r="F180" t="str">
            <v>타일공사</v>
          </cell>
          <cell r="H180" t="str">
            <v>PVC 코너몰딩</v>
          </cell>
          <cell r="I180" t="str">
            <v>코너수직면</v>
          </cell>
          <cell r="J180" t="str">
            <v>M</v>
          </cell>
          <cell r="K180" t="str">
            <v>315</v>
          </cell>
          <cell r="L180">
            <v>5500</v>
          </cell>
          <cell r="M180">
            <v>1732500</v>
          </cell>
          <cell r="N180">
            <v>400</v>
          </cell>
          <cell r="O180">
            <v>126000</v>
          </cell>
          <cell r="Q180">
            <v>0</v>
          </cell>
          <cell r="R180">
            <v>5900</v>
          </cell>
          <cell r="S180">
            <v>1858500</v>
          </cell>
          <cell r="T180">
            <v>5900</v>
          </cell>
          <cell r="U180">
            <v>1858500</v>
          </cell>
          <cell r="V180">
            <v>1</v>
          </cell>
        </row>
        <row r="181">
          <cell r="B181" t="str">
            <v>010208</v>
          </cell>
          <cell r="C181">
            <v>1</v>
          </cell>
          <cell r="D181" t="str">
            <v>건축</v>
          </cell>
          <cell r="E181" t="str">
            <v>구청사</v>
          </cell>
          <cell r="F181" t="str">
            <v>석공사</v>
          </cell>
          <cell r="H181" t="str">
            <v>화강석붙임(바닥)</v>
          </cell>
          <cell r="I181" t="str">
            <v>수마30mm고흥석</v>
          </cell>
          <cell r="J181" t="str">
            <v>M2</v>
          </cell>
          <cell r="K181" t="str">
            <v>308</v>
          </cell>
          <cell r="L181">
            <v>39400</v>
          </cell>
          <cell r="M181">
            <v>12135200</v>
          </cell>
          <cell r="N181">
            <v>12000</v>
          </cell>
          <cell r="O181">
            <v>3696000</v>
          </cell>
          <cell r="P181">
            <v>2000</v>
          </cell>
          <cell r="Q181">
            <v>616000</v>
          </cell>
          <cell r="R181">
            <v>53400</v>
          </cell>
          <cell r="S181">
            <v>16447200</v>
          </cell>
          <cell r="T181">
            <v>53400</v>
          </cell>
          <cell r="U181">
            <v>16447200</v>
          </cell>
          <cell r="V181">
            <v>1</v>
          </cell>
        </row>
        <row r="182">
          <cell r="B182" t="str">
            <v>010208</v>
          </cell>
          <cell r="C182">
            <v>3</v>
          </cell>
          <cell r="D182" t="str">
            <v>건축</v>
          </cell>
          <cell r="E182" t="str">
            <v>구청사</v>
          </cell>
          <cell r="F182" t="str">
            <v>석공사</v>
          </cell>
          <cell r="H182" t="str">
            <v>화강석붙임(바닥)</v>
          </cell>
          <cell r="I182" t="str">
            <v>수마30mm포천석</v>
          </cell>
          <cell r="J182" t="str">
            <v>M2</v>
          </cell>
          <cell r="K182" t="str">
            <v>2809</v>
          </cell>
          <cell r="L182">
            <v>30000</v>
          </cell>
          <cell r="M182">
            <v>84270000</v>
          </cell>
          <cell r="N182">
            <v>12000</v>
          </cell>
          <cell r="O182">
            <v>33708000</v>
          </cell>
          <cell r="P182">
            <v>1600</v>
          </cell>
          <cell r="Q182">
            <v>4494400</v>
          </cell>
          <cell r="R182">
            <v>43600</v>
          </cell>
          <cell r="S182">
            <v>122472400</v>
          </cell>
          <cell r="T182">
            <v>43600</v>
          </cell>
          <cell r="U182">
            <v>122472400</v>
          </cell>
          <cell r="V182">
            <v>1</v>
          </cell>
        </row>
        <row r="183">
          <cell r="B183" t="str">
            <v>010208</v>
          </cell>
          <cell r="C183">
            <v>4</v>
          </cell>
          <cell r="D183" t="str">
            <v>건축</v>
          </cell>
          <cell r="E183" t="str">
            <v>구청사</v>
          </cell>
          <cell r="F183" t="str">
            <v>석공사</v>
          </cell>
          <cell r="H183" t="str">
            <v>화강석붙임(바닥)</v>
          </cell>
          <cell r="I183" t="str">
            <v>버너30mm포천석</v>
          </cell>
          <cell r="J183" t="str">
            <v>M2</v>
          </cell>
          <cell r="K183" t="str">
            <v>407</v>
          </cell>
          <cell r="L183">
            <v>28900</v>
          </cell>
          <cell r="M183">
            <v>11762300</v>
          </cell>
          <cell r="N183">
            <v>12000</v>
          </cell>
          <cell r="O183">
            <v>4884000</v>
          </cell>
          <cell r="P183">
            <v>1600</v>
          </cell>
          <cell r="Q183">
            <v>651200</v>
          </cell>
          <cell r="R183">
            <v>42500</v>
          </cell>
          <cell r="S183">
            <v>17297500</v>
          </cell>
          <cell r="T183">
            <v>42500</v>
          </cell>
          <cell r="U183">
            <v>17297500</v>
          </cell>
          <cell r="V183">
            <v>1</v>
          </cell>
        </row>
        <row r="184">
          <cell r="B184" t="str">
            <v>010208</v>
          </cell>
          <cell r="C184">
            <v>6</v>
          </cell>
          <cell r="D184" t="str">
            <v>건축</v>
          </cell>
          <cell r="E184" t="str">
            <v>구청사</v>
          </cell>
          <cell r="F184" t="str">
            <v>석공사</v>
          </cell>
          <cell r="H184" t="str">
            <v>화강석붙임(바닥)</v>
          </cell>
          <cell r="I184" t="str">
            <v>수마30mm상주석</v>
          </cell>
          <cell r="J184" t="str">
            <v>M2</v>
          </cell>
          <cell r="K184" t="str">
            <v>290</v>
          </cell>
          <cell r="L184">
            <v>36600</v>
          </cell>
          <cell r="M184">
            <v>10614000</v>
          </cell>
          <cell r="N184">
            <v>12000</v>
          </cell>
          <cell r="O184">
            <v>3480000</v>
          </cell>
          <cell r="P184">
            <v>1900</v>
          </cell>
          <cell r="Q184">
            <v>551000</v>
          </cell>
          <cell r="R184">
            <v>50500</v>
          </cell>
          <cell r="S184">
            <v>14645000</v>
          </cell>
          <cell r="T184">
            <v>50500</v>
          </cell>
          <cell r="U184">
            <v>14645000</v>
          </cell>
          <cell r="V184">
            <v>1</v>
          </cell>
        </row>
        <row r="185">
          <cell r="B185" t="str">
            <v>010208</v>
          </cell>
          <cell r="C185">
            <v>7</v>
          </cell>
          <cell r="D185" t="str">
            <v>건축</v>
          </cell>
          <cell r="E185" t="str">
            <v>구청사</v>
          </cell>
          <cell r="F185" t="str">
            <v>석공사</v>
          </cell>
          <cell r="H185" t="str">
            <v>화강석붙임(벽건식)</v>
          </cell>
          <cell r="I185" t="str">
            <v>수마30mm포천석</v>
          </cell>
          <cell r="J185" t="str">
            <v>M2</v>
          </cell>
          <cell r="K185" t="str">
            <v>2799</v>
          </cell>
          <cell r="L185">
            <v>45000</v>
          </cell>
          <cell r="M185">
            <v>125955000</v>
          </cell>
          <cell r="N185">
            <v>16000</v>
          </cell>
          <cell r="O185">
            <v>44784000</v>
          </cell>
          <cell r="P185">
            <v>2100</v>
          </cell>
          <cell r="Q185">
            <v>5877900</v>
          </cell>
          <cell r="R185">
            <v>63100</v>
          </cell>
          <cell r="S185">
            <v>176616900</v>
          </cell>
          <cell r="T185">
            <v>63100</v>
          </cell>
          <cell r="U185">
            <v>176616900</v>
          </cell>
          <cell r="V185">
            <v>1</v>
          </cell>
        </row>
        <row r="186">
          <cell r="B186" t="str">
            <v>010208</v>
          </cell>
          <cell r="C186">
            <v>8</v>
          </cell>
          <cell r="D186" t="str">
            <v>건축</v>
          </cell>
          <cell r="E186" t="str">
            <v>구청사</v>
          </cell>
          <cell r="F186" t="str">
            <v>석공사</v>
          </cell>
          <cell r="H186" t="str">
            <v>화강석붙임(벽건식)-외벽</v>
          </cell>
          <cell r="I186" t="str">
            <v>버너30mm포천+스치로폴50T</v>
          </cell>
          <cell r="J186" t="str">
            <v>M2</v>
          </cell>
          <cell r="K186" t="str">
            <v>6068</v>
          </cell>
          <cell r="L186">
            <v>48000</v>
          </cell>
          <cell r="M186">
            <v>291264000</v>
          </cell>
          <cell r="N186">
            <v>21000</v>
          </cell>
          <cell r="O186">
            <v>127428000</v>
          </cell>
          <cell r="P186">
            <v>23000</v>
          </cell>
          <cell r="Q186">
            <v>139564000</v>
          </cell>
          <cell r="R186">
            <v>92000</v>
          </cell>
          <cell r="S186">
            <v>558256000</v>
          </cell>
          <cell r="T186">
            <v>92000</v>
          </cell>
          <cell r="U186">
            <v>558256000</v>
          </cell>
          <cell r="V186">
            <v>1</v>
          </cell>
        </row>
        <row r="187">
          <cell r="B187" t="str">
            <v>010208</v>
          </cell>
          <cell r="C187">
            <v>9</v>
          </cell>
          <cell r="D187" t="str">
            <v>건축</v>
          </cell>
          <cell r="E187" t="str">
            <v>구청사</v>
          </cell>
          <cell r="F187" t="str">
            <v>석공사</v>
          </cell>
          <cell r="H187" t="str">
            <v>화강석걸레받이</v>
          </cell>
          <cell r="I187" t="str">
            <v>고흥수마100*30T</v>
          </cell>
          <cell r="J187" t="str">
            <v>M2</v>
          </cell>
          <cell r="K187" t="str">
            <v>190</v>
          </cell>
          <cell r="L187">
            <v>4400</v>
          </cell>
          <cell r="M187">
            <v>836000</v>
          </cell>
          <cell r="N187">
            <v>4000</v>
          </cell>
          <cell r="O187">
            <v>760000</v>
          </cell>
          <cell r="P187">
            <v>300</v>
          </cell>
          <cell r="Q187">
            <v>57000</v>
          </cell>
          <cell r="R187">
            <v>8700</v>
          </cell>
          <cell r="S187">
            <v>1653000</v>
          </cell>
          <cell r="T187">
            <v>8700</v>
          </cell>
          <cell r="U187">
            <v>1653000</v>
          </cell>
          <cell r="V187">
            <v>1</v>
          </cell>
        </row>
        <row r="188">
          <cell r="B188" t="str">
            <v>010208</v>
          </cell>
          <cell r="C188">
            <v>10</v>
          </cell>
          <cell r="D188" t="str">
            <v>건축</v>
          </cell>
          <cell r="E188" t="str">
            <v>구청사</v>
          </cell>
          <cell r="F188" t="str">
            <v>석공사</v>
          </cell>
          <cell r="H188" t="str">
            <v>화강석창대석</v>
          </cell>
          <cell r="I188" t="str">
            <v>포천수마,500*50T</v>
          </cell>
          <cell r="J188" t="str">
            <v>M</v>
          </cell>
          <cell r="K188" t="str">
            <v>15</v>
          </cell>
          <cell r="L188">
            <v>46900</v>
          </cell>
          <cell r="M188">
            <v>703500</v>
          </cell>
          <cell r="N188">
            <v>12000</v>
          </cell>
          <cell r="O188">
            <v>180000</v>
          </cell>
          <cell r="P188">
            <v>2300</v>
          </cell>
          <cell r="Q188">
            <v>34500</v>
          </cell>
          <cell r="R188">
            <v>61200</v>
          </cell>
          <cell r="S188">
            <v>918000</v>
          </cell>
          <cell r="T188">
            <v>61200</v>
          </cell>
          <cell r="U188">
            <v>918000</v>
          </cell>
          <cell r="V188">
            <v>1</v>
          </cell>
        </row>
        <row r="189">
          <cell r="B189" t="str">
            <v>010208</v>
          </cell>
          <cell r="C189">
            <v>11</v>
          </cell>
          <cell r="D189" t="str">
            <v>건축</v>
          </cell>
          <cell r="E189" t="str">
            <v>구청사</v>
          </cell>
          <cell r="F189" t="str">
            <v>석공사</v>
          </cell>
          <cell r="H189" t="str">
            <v>화강석두겁돌</v>
          </cell>
          <cell r="I189" t="str">
            <v>포천버너,500*100T</v>
          </cell>
          <cell r="J189" t="str">
            <v>M</v>
          </cell>
          <cell r="K189" t="str">
            <v>45</v>
          </cell>
          <cell r="L189">
            <v>56600</v>
          </cell>
          <cell r="M189">
            <v>2547000</v>
          </cell>
          <cell r="N189">
            <v>17000</v>
          </cell>
          <cell r="O189">
            <v>765000</v>
          </cell>
          <cell r="P189">
            <v>2900</v>
          </cell>
          <cell r="Q189">
            <v>130500</v>
          </cell>
          <cell r="R189">
            <v>76500</v>
          </cell>
          <cell r="S189">
            <v>3442500</v>
          </cell>
          <cell r="T189">
            <v>76500</v>
          </cell>
          <cell r="U189">
            <v>3442500</v>
          </cell>
          <cell r="V189">
            <v>1</v>
          </cell>
        </row>
        <row r="190">
          <cell r="B190" t="str">
            <v>010208</v>
          </cell>
          <cell r="C190">
            <v>12</v>
          </cell>
          <cell r="D190" t="str">
            <v>건축</v>
          </cell>
          <cell r="E190" t="str">
            <v>구청사</v>
          </cell>
          <cell r="F190" t="str">
            <v>석공사</v>
          </cell>
          <cell r="H190" t="str">
            <v>화강석두겁돌</v>
          </cell>
          <cell r="I190" t="str">
            <v>포천수마,450*100T</v>
          </cell>
          <cell r="J190" t="str">
            <v>M</v>
          </cell>
          <cell r="K190" t="str">
            <v>259</v>
          </cell>
          <cell r="L190">
            <v>58800</v>
          </cell>
          <cell r="M190">
            <v>15229200</v>
          </cell>
          <cell r="N190">
            <v>15000</v>
          </cell>
          <cell r="O190">
            <v>3885000</v>
          </cell>
          <cell r="P190">
            <v>2900</v>
          </cell>
          <cell r="Q190">
            <v>751100</v>
          </cell>
          <cell r="R190">
            <v>76700</v>
          </cell>
          <cell r="S190">
            <v>19865300</v>
          </cell>
          <cell r="T190">
            <v>76700</v>
          </cell>
          <cell r="U190">
            <v>19865300</v>
          </cell>
          <cell r="V190">
            <v>1</v>
          </cell>
        </row>
        <row r="191">
          <cell r="B191" t="str">
            <v>010208</v>
          </cell>
          <cell r="C191">
            <v>13</v>
          </cell>
          <cell r="D191" t="str">
            <v>건축</v>
          </cell>
          <cell r="E191" t="str">
            <v>구청사</v>
          </cell>
          <cell r="F191" t="str">
            <v>석공사</v>
          </cell>
          <cell r="H191" t="str">
            <v>화강석두겁돌</v>
          </cell>
          <cell r="I191" t="str">
            <v>포천버너,300*100T</v>
          </cell>
          <cell r="J191" t="str">
            <v>M</v>
          </cell>
          <cell r="K191" t="str">
            <v>145</v>
          </cell>
          <cell r="L191">
            <v>37000</v>
          </cell>
          <cell r="M191">
            <v>5365000</v>
          </cell>
          <cell r="N191">
            <v>11000</v>
          </cell>
          <cell r="O191">
            <v>1595000</v>
          </cell>
          <cell r="P191">
            <v>1900</v>
          </cell>
          <cell r="Q191">
            <v>275500</v>
          </cell>
          <cell r="R191">
            <v>49900</v>
          </cell>
          <cell r="S191">
            <v>7235500</v>
          </cell>
          <cell r="T191">
            <v>49900</v>
          </cell>
          <cell r="U191">
            <v>7235500</v>
          </cell>
          <cell r="V191">
            <v>1</v>
          </cell>
        </row>
        <row r="192">
          <cell r="B192" t="str">
            <v>010208</v>
          </cell>
          <cell r="C192">
            <v>14</v>
          </cell>
          <cell r="D192" t="str">
            <v>건축</v>
          </cell>
          <cell r="E192" t="str">
            <v>구청사</v>
          </cell>
          <cell r="F192" t="str">
            <v>석공사</v>
          </cell>
          <cell r="H192" t="str">
            <v>화강석재료분리대</v>
          </cell>
          <cell r="I192" t="str">
            <v>포천수마,150*50T</v>
          </cell>
          <cell r="J192" t="str">
            <v>M</v>
          </cell>
          <cell r="K192" t="str">
            <v>31</v>
          </cell>
          <cell r="L192">
            <v>15000</v>
          </cell>
          <cell r="M192">
            <v>465000</v>
          </cell>
          <cell r="N192">
            <v>6000</v>
          </cell>
          <cell r="O192">
            <v>186000</v>
          </cell>
          <cell r="P192">
            <v>800</v>
          </cell>
          <cell r="Q192">
            <v>24800</v>
          </cell>
          <cell r="R192">
            <v>21800</v>
          </cell>
          <cell r="S192">
            <v>675800</v>
          </cell>
          <cell r="T192">
            <v>21800</v>
          </cell>
          <cell r="U192">
            <v>675800</v>
          </cell>
          <cell r="V192">
            <v>1</v>
          </cell>
        </row>
        <row r="193">
          <cell r="B193" t="str">
            <v>010208</v>
          </cell>
          <cell r="C193">
            <v>15</v>
          </cell>
          <cell r="D193" t="str">
            <v>건축</v>
          </cell>
          <cell r="E193" t="str">
            <v>구청사</v>
          </cell>
          <cell r="F193" t="str">
            <v>석공사</v>
          </cell>
          <cell r="H193" t="str">
            <v>화강석코너몰딩</v>
          </cell>
          <cell r="I193" t="str">
            <v>포천버너,200*50T</v>
          </cell>
          <cell r="J193" t="str">
            <v>M</v>
          </cell>
          <cell r="K193" t="str">
            <v>35</v>
          </cell>
          <cell r="L193">
            <v>12500</v>
          </cell>
          <cell r="M193">
            <v>437500</v>
          </cell>
          <cell r="N193">
            <v>6000</v>
          </cell>
          <cell r="O193">
            <v>210000</v>
          </cell>
          <cell r="P193">
            <v>700</v>
          </cell>
          <cell r="Q193">
            <v>24500</v>
          </cell>
          <cell r="R193">
            <v>19200</v>
          </cell>
          <cell r="S193">
            <v>672000</v>
          </cell>
          <cell r="T193">
            <v>19200</v>
          </cell>
          <cell r="U193">
            <v>672000</v>
          </cell>
          <cell r="V193">
            <v>1</v>
          </cell>
        </row>
        <row r="194">
          <cell r="B194" t="str">
            <v>010208</v>
          </cell>
          <cell r="C194">
            <v>16</v>
          </cell>
          <cell r="D194" t="str">
            <v>건축</v>
          </cell>
          <cell r="E194" t="str">
            <v>구청사</v>
          </cell>
          <cell r="F194" t="str">
            <v>석공사</v>
          </cell>
          <cell r="H194" t="str">
            <v>석재코킹</v>
          </cell>
          <cell r="I194" t="str">
            <v>6*6</v>
          </cell>
          <cell r="J194" t="str">
            <v>M</v>
          </cell>
          <cell r="K194" t="str">
            <v>15170</v>
          </cell>
          <cell r="L194">
            <v>1250</v>
          </cell>
          <cell r="M194">
            <v>18962500</v>
          </cell>
          <cell r="O194">
            <v>0</v>
          </cell>
          <cell r="Q194">
            <v>0</v>
          </cell>
          <cell r="R194">
            <v>1250</v>
          </cell>
          <cell r="S194">
            <v>18962500</v>
          </cell>
          <cell r="T194">
            <v>1250</v>
          </cell>
          <cell r="U194">
            <v>18962500</v>
          </cell>
          <cell r="V194">
            <v>1</v>
          </cell>
        </row>
        <row r="195">
          <cell r="B195" t="str">
            <v>010208</v>
          </cell>
          <cell r="C195">
            <v>17</v>
          </cell>
          <cell r="D195" t="str">
            <v>건축</v>
          </cell>
          <cell r="E195" t="str">
            <v>구청사</v>
          </cell>
          <cell r="F195" t="str">
            <v>석공사</v>
          </cell>
          <cell r="H195" t="str">
            <v>석재트러스(내부)</v>
          </cell>
          <cell r="I195" t="str">
            <v>ㅁ100*50*4.5T+C-60*30</v>
          </cell>
          <cell r="J195" t="str">
            <v>M2</v>
          </cell>
          <cell r="K195" t="str">
            <v>1356</v>
          </cell>
          <cell r="L195">
            <v>65000</v>
          </cell>
          <cell r="M195">
            <v>88140000</v>
          </cell>
          <cell r="O195">
            <v>0</v>
          </cell>
          <cell r="Q195">
            <v>0</v>
          </cell>
          <cell r="R195">
            <v>65000</v>
          </cell>
          <cell r="S195">
            <v>88140000</v>
          </cell>
          <cell r="T195">
            <v>65000</v>
          </cell>
          <cell r="U195">
            <v>88140000</v>
          </cell>
          <cell r="V195">
            <v>1</v>
          </cell>
        </row>
        <row r="196">
          <cell r="B196" t="str">
            <v>010208</v>
          </cell>
          <cell r="C196">
            <v>18</v>
          </cell>
          <cell r="D196" t="str">
            <v>건축</v>
          </cell>
          <cell r="E196" t="str">
            <v>구청사</v>
          </cell>
          <cell r="F196" t="str">
            <v>석공사</v>
          </cell>
          <cell r="H196" t="str">
            <v>석재트러스(외부)</v>
          </cell>
          <cell r="I196" t="str">
            <v>ㅁ100*50*3.2T+C-90*45</v>
          </cell>
          <cell r="J196" t="str">
            <v>M2</v>
          </cell>
          <cell r="K196" t="str">
            <v>747</v>
          </cell>
          <cell r="L196">
            <v>60000</v>
          </cell>
          <cell r="M196">
            <v>44820000</v>
          </cell>
          <cell r="O196">
            <v>0</v>
          </cell>
          <cell r="Q196">
            <v>0</v>
          </cell>
          <cell r="R196">
            <v>60000</v>
          </cell>
          <cell r="S196">
            <v>44820000</v>
          </cell>
          <cell r="T196">
            <v>60000</v>
          </cell>
          <cell r="U196">
            <v>44820000</v>
          </cell>
          <cell r="V196">
            <v>1</v>
          </cell>
        </row>
        <row r="197">
          <cell r="B197" t="str">
            <v>010209</v>
          </cell>
          <cell r="C197">
            <v>1</v>
          </cell>
          <cell r="D197" t="str">
            <v>건축</v>
          </cell>
          <cell r="E197" t="str">
            <v>구청사</v>
          </cell>
          <cell r="F197" t="str">
            <v>목공사</v>
          </cell>
          <cell r="H197" t="str">
            <v>내수합판깔기</v>
          </cell>
          <cell r="I197" t="str">
            <v>바닥T=12</v>
          </cell>
          <cell r="J197" t="str">
            <v>M2</v>
          </cell>
          <cell r="K197" t="str">
            <v>1215</v>
          </cell>
          <cell r="L197">
            <v>5830</v>
          </cell>
          <cell r="M197">
            <v>7083450</v>
          </cell>
          <cell r="N197">
            <v>4000</v>
          </cell>
          <cell r="O197">
            <v>4860000</v>
          </cell>
          <cell r="Q197">
            <v>0</v>
          </cell>
          <cell r="R197">
            <v>9830</v>
          </cell>
          <cell r="S197">
            <v>11943450</v>
          </cell>
          <cell r="T197">
            <v>9830</v>
          </cell>
          <cell r="U197">
            <v>11943450</v>
          </cell>
          <cell r="V197">
            <v>1</v>
          </cell>
        </row>
        <row r="198">
          <cell r="B198" t="str">
            <v>010209</v>
          </cell>
          <cell r="C198">
            <v>2</v>
          </cell>
          <cell r="D198" t="str">
            <v>건축</v>
          </cell>
          <cell r="E198" t="str">
            <v>구청사</v>
          </cell>
          <cell r="F198" t="str">
            <v>목공사</v>
          </cell>
          <cell r="H198" t="str">
            <v>걸레받이설치</v>
          </cell>
          <cell r="I198" t="str">
            <v>라왕10*100,크리어락카</v>
          </cell>
          <cell r="J198" t="str">
            <v>M</v>
          </cell>
          <cell r="K198" t="str">
            <v>165</v>
          </cell>
          <cell r="L198">
            <v>2900</v>
          </cell>
          <cell r="M198">
            <v>478500</v>
          </cell>
          <cell r="N198">
            <v>4500</v>
          </cell>
          <cell r="O198">
            <v>742500</v>
          </cell>
          <cell r="Q198">
            <v>0</v>
          </cell>
          <cell r="R198">
            <v>7400</v>
          </cell>
          <cell r="S198">
            <v>1221000</v>
          </cell>
          <cell r="T198">
            <v>7400</v>
          </cell>
          <cell r="U198">
            <v>1221000</v>
          </cell>
          <cell r="V198">
            <v>1</v>
          </cell>
        </row>
        <row r="199">
          <cell r="B199" t="str">
            <v>010209</v>
          </cell>
          <cell r="C199">
            <v>3</v>
          </cell>
          <cell r="D199" t="str">
            <v>건축</v>
          </cell>
          <cell r="E199" t="str">
            <v>구청사</v>
          </cell>
          <cell r="F199" t="str">
            <v>목공사</v>
          </cell>
          <cell r="H199" t="str">
            <v>마루귀틀설치</v>
          </cell>
          <cell r="J199" t="str">
            <v>M</v>
          </cell>
          <cell r="K199" t="str">
            <v>27</v>
          </cell>
          <cell r="L199">
            <v>6100</v>
          </cell>
          <cell r="M199">
            <v>164700</v>
          </cell>
          <cell r="N199">
            <v>4000</v>
          </cell>
          <cell r="O199">
            <v>108000</v>
          </cell>
          <cell r="Q199">
            <v>0</v>
          </cell>
          <cell r="R199">
            <v>10100</v>
          </cell>
          <cell r="S199">
            <v>272700</v>
          </cell>
          <cell r="T199">
            <v>10100</v>
          </cell>
          <cell r="U199">
            <v>272700</v>
          </cell>
          <cell r="V199">
            <v>1</v>
          </cell>
        </row>
        <row r="200">
          <cell r="B200" t="str">
            <v>010209</v>
          </cell>
          <cell r="C200">
            <v>4</v>
          </cell>
          <cell r="D200" t="str">
            <v>건축</v>
          </cell>
          <cell r="E200" t="str">
            <v>구청사</v>
          </cell>
          <cell r="F200" t="str">
            <v>목공사</v>
          </cell>
          <cell r="H200" t="str">
            <v>라왕</v>
          </cell>
          <cell r="I200" t="str">
            <v>각재(창호재)</v>
          </cell>
          <cell r="J200" t="str">
            <v>재</v>
          </cell>
          <cell r="K200" t="str">
            <v>229</v>
          </cell>
          <cell r="L200">
            <v>3400</v>
          </cell>
          <cell r="M200">
            <v>778600</v>
          </cell>
          <cell r="N200">
            <v>800</v>
          </cell>
          <cell r="O200">
            <v>183200</v>
          </cell>
          <cell r="Q200">
            <v>0</v>
          </cell>
          <cell r="R200">
            <v>4200</v>
          </cell>
          <cell r="S200">
            <v>961800</v>
          </cell>
          <cell r="T200">
            <v>4200</v>
          </cell>
          <cell r="U200">
            <v>961800</v>
          </cell>
          <cell r="V200">
            <v>1</v>
          </cell>
        </row>
        <row r="201">
          <cell r="B201" t="str">
            <v>010209</v>
          </cell>
          <cell r="C201">
            <v>5</v>
          </cell>
          <cell r="D201" t="str">
            <v>건축</v>
          </cell>
          <cell r="E201" t="str">
            <v>구청사</v>
          </cell>
          <cell r="F201" t="str">
            <v>목공사</v>
          </cell>
          <cell r="H201" t="str">
            <v>문틀설치</v>
          </cell>
          <cell r="J201" t="str">
            <v>M2</v>
          </cell>
          <cell r="K201" t="str">
            <v>40</v>
          </cell>
          <cell r="M201">
            <v>0</v>
          </cell>
          <cell r="N201">
            <v>9300</v>
          </cell>
          <cell r="O201">
            <v>372000</v>
          </cell>
          <cell r="Q201">
            <v>0</v>
          </cell>
          <cell r="R201">
            <v>9300</v>
          </cell>
          <cell r="S201">
            <v>372000</v>
          </cell>
          <cell r="T201">
            <v>9300</v>
          </cell>
          <cell r="U201">
            <v>372000</v>
          </cell>
          <cell r="V201">
            <v>1</v>
          </cell>
        </row>
        <row r="202">
          <cell r="B202" t="str">
            <v>010210</v>
          </cell>
          <cell r="C202">
            <v>1</v>
          </cell>
          <cell r="D202" t="str">
            <v>건축</v>
          </cell>
          <cell r="E202" t="str">
            <v>구청사</v>
          </cell>
          <cell r="F202" t="str">
            <v>금속공사</v>
          </cell>
          <cell r="H202" t="str">
            <v>경량철골천정틀</v>
          </cell>
          <cell r="I202" t="str">
            <v>M-BAR</v>
          </cell>
          <cell r="J202" t="str">
            <v>M2</v>
          </cell>
          <cell r="K202" t="str">
            <v>6454</v>
          </cell>
          <cell r="L202">
            <v>3811</v>
          </cell>
          <cell r="M202">
            <v>24596194</v>
          </cell>
          <cell r="N202">
            <v>23500</v>
          </cell>
          <cell r="O202">
            <v>151669000</v>
          </cell>
          <cell r="Q202">
            <v>0</v>
          </cell>
          <cell r="R202">
            <v>27311</v>
          </cell>
          <cell r="S202">
            <v>176265194</v>
          </cell>
          <cell r="T202">
            <v>27311</v>
          </cell>
          <cell r="U202">
            <v>176265194</v>
          </cell>
          <cell r="V202">
            <v>1</v>
          </cell>
        </row>
        <row r="203">
          <cell r="B203" t="str">
            <v>010210</v>
          </cell>
          <cell r="C203">
            <v>2</v>
          </cell>
          <cell r="D203" t="str">
            <v>건축</v>
          </cell>
          <cell r="E203" t="str">
            <v>구청사</v>
          </cell>
          <cell r="F203" t="str">
            <v>금속공사</v>
          </cell>
          <cell r="H203" t="str">
            <v>경량철골천정틀</v>
          </cell>
          <cell r="I203" t="str">
            <v>TH-BAR</v>
          </cell>
          <cell r="J203" t="str">
            <v>M2</v>
          </cell>
          <cell r="K203" t="str">
            <v>10841</v>
          </cell>
          <cell r="L203">
            <v>4000</v>
          </cell>
          <cell r="M203">
            <v>43364000</v>
          </cell>
          <cell r="N203">
            <v>24000</v>
          </cell>
          <cell r="O203">
            <v>260184000</v>
          </cell>
          <cell r="Q203">
            <v>0</v>
          </cell>
          <cell r="R203">
            <v>28000</v>
          </cell>
          <cell r="S203">
            <v>303548000</v>
          </cell>
          <cell r="T203">
            <v>28000</v>
          </cell>
          <cell r="U203">
            <v>303548000</v>
          </cell>
          <cell r="V203">
            <v>1</v>
          </cell>
        </row>
        <row r="204">
          <cell r="B204" t="str">
            <v>010210</v>
          </cell>
          <cell r="C204">
            <v>3</v>
          </cell>
          <cell r="D204" t="str">
            <v>건축</v>
          </cell>
          <cell r="E204" t="str">
            <v>구청사</v>
          </cell>
          <cell r="F204" t="str">
            <v>금속공사</v>
          </cell>
          <cell r="H204" t="str">
            <v>AL스판드럴</v>
          </cell>
          <cell r="I204" t="str">
            <v>W100*0.5T 무공</v>
          </cell>
          <cell r="J204" t="str">
            <v>M2</v>
          </cell>
          <cell r="K204" t="str">
            <v>829</v>
          </cell>
          <cell r="L204">
            <v>21000</v>
          </cell>
          <cell r="M204">
            <v>17409000</v>
          </cell>
          <cell r="N204">
            <v>5000</v>
          </cell>
          <cell r="O204">
            <v>4145000</v>
          </cell>
          <cell r="Q204">
            <v>0</v>
          </cell>
          <cell r="R204">
            <v>26000</v>
          </cell>
          <cell r="S204">
            <v>21554000</v>
          </cell>
          <cell r="T204">
            <v>26000</v>
          </cell>
          <cell r="U204">
            <v>21554000</v>
          </cell>
          <cell r="V204">
            <v>1</v>
          </cell>
        </row>
        <row r="205">
          <cell r="B205" t="str">
            <v>010210</v>
          </cell>
          <cell r="C205">
            <v>4</v>
          </cell>
          <cell r="D205" t="str">
            <v>건축</v>
          </cell>
          <cell r="E205" t="str">
            <v>구청사</v>
          </cell>
          <cell r="F205" t="str">
            <v>금속공사</v>
          </cell>
          <cell r="H205" t="str">
            <v>AL 천정재(타일)</v>
          </cell>
          <cell r="I205" t="str">
            <v>T:0.8*600*600</v>
          </cell>
          <cell r="J205" t="str">
            <v>M2</v>
          </cell>
          <cell r="K205" t="str">
            <v>808</v>
          </cell>
          <cell r="L205">
            <v>25000</v>
          </cell>
          <cell r="M205">
            <v>20200000</v>
          </cell>
          <cell r="N205">
            <v>5000</v>
          </cell>
          <cell r="O205">
            <v>4040000</v>
          </cell>
          <cell r="Q205">
            <v>0</v>
          </cell>
          <cell r="R205">
            <v>30000</v>
          </cell>
          <cell r="S205">
            <v>24240000</v>
          </cell>
          <cell r="T205">
            <v>30000</v>
          </cell>
          <cell r="U205">
            <v>24240000</v>
          </cell>
          <cell r="V205">
            <v>1</v>
          </cell>
        </row>
        <row r="206">
          <cell r="B206" t="str">
            <v>010210</v>
          </cell>
          <cell r="C206">
            <v>5</v>
          </cell>
          <cell r="D206" t="str">
            <v>건축</v>
          </cell>
          <cell r="E206" t="str">
            <v>구청사</v>
          </cell>
          <cell r="F206" t="str">
            <v>금속공사</v>
          </cell>
          <cell r="H206" t="str">
            <v>AL SHEET 천정재</v>
          </cell>
          <cell r="I206" t="str">
            <v>T:3 불소수지코팅</v>
          </cell>
          <cell r="J206" t="str">
            <v>M2</v>
          </cell>
          <cell r="K206" t="str">
            <v>150</v>
          </cell>
          <cell r="L206">
            <v>78000</v>
          </cell>
          <cell r="M206">
            <v>11700000</v>
          </cell>
          <cell r="N206">
            <v>15000</v>
          </cell>
          <cell r="O206">
            <v>2250000</v>
          </cell>
          <cell r="Q206">
            <v>0</v>
          </cell>
          <cell r="R206">
            <v>93000</v>
          </cell>
          <cell r="S206">
            <v>13950000</v>
          </cell>
          <cell r="T206">
            <v>93000</v>
          </cell>
          <cell r="U206">
            <v>13950000</v>
          </cell>
          <cell r="V206">
            <v>1</v>
          </cell>
        </row>
        <row r="207">
          <cell r="B207" t="str">
            <v>010210</v>
          </cell>
          <cell r="C207">
            <v>6</v>
          </cell>
          <cell r="D207" t="str">
            <v>건축</v>
          </cell>
          <cell r="E207" t="str">
            <v>구청사</v>
          </cell>
          <cell r="F207" t="str">
            <v>금속공사</v>
          </cell>
          <cell r="H207" t="str">
            <v>AL 그릴</v>
          </cell>
          <cell r="I207" t="str">
            <v>아트리움천장</v>
          </cell>
          <cell r="J207" t="str">
            <v>M2</v>
          </cell>
          <cell r="K207" t="str">
            <v>149</v>
          </cell>
          <cell r="L207">
            <v>120000</v>
          </cell>
          <cell r="M207">
            <v>17880000</v>
          </cell>
          <cell r="N207">
            <v>60000</v>
          </cell>
          <cell r="O207">
            <v>8940000</v>
          </cell>
          <cell r="Q207">
            <v>0</v>
          </cell>
          <cell r="R207">
            <v>180000</v>
          </cell>
          <cell r="S207">
            <v>26820000</v>
          </cell>
          <cell r="T207">
            <v>180000</v>
          </cell>
          <cell r="U207">
            <v>26820000</v>
          </cell>
          <cell r="V207">
            <v>1</v>
          </cell>
        </row>
        <row r="208">
          <cell r="B208" t="str">
            <v>010210</v>
          </cell>
          <cell r="C208">
            <v>8</v>
          </cell>
          <cell r="D208" t="str">
            <v>건축</v>
          </cell>
          <cell r="E208" t="str">
            <v>구청사</v>
          </cell>
          <cell r="F208" t="str">
            <v>금속공사</v>
          </cell>
          <cell r="H208" t="str">
            <v>천정경사철판접기</v>
          </cell>
          <cell r="I208" t="str">
            <v>1.2T</v>
          </cell>
          <cell r="J208" t="str">
            <v>M2</v>
          </cell>
          <cell r="K208" t="str">
            <v>1511</v>
          </cell>
          <cell r="L208">
            <v>24220</v>
          </cell>
          <cell r="M208">
            <v>36596420</v>
          </cell>
          <cell r="N208">
            <v>9410</v>
          </cell>
          <cell r="O208">
            <v>14218510</v>
          </cell>
          <cell r="Q208">
            <v>0</v>
          </cell>
          <cell r="R208">
            <v>33630</v>
          </cell>
          <cell r="S208">
            <v>50814930</v>
          </cell>
          <cell r="T208">
            <v>33630</v>
          </cell>
          <cell r="U208">
            <v>50814930</v>
          </cell>
          <cell r="V208">
            <v>1</v>
          </cell>
        </row>
        <row r="209">
          <cell r="B209" t="str">
            <v>010210</v>
          </cell>
          <cell r="C209">
            <v>9</v>
          </cell>
          <cell r="D209" t="str">
            <v>건축</v>
          </cell>
          <cell r="E209" t="str">
            <v>구청사</v>
          </cell>
          <cell r="F209" t="str">
            <v>금속공사</v>
          </cell>
          <cell r="H209" t="str">
            <v>천정등사이철판</v>
          </cell>
          <cell r="I209" t="str">
            <v>0.8T</v>
          </cell>
          <cell r="J209" t="str">
            <v>M2</v>
          </cell>
          <cell r="K209" t="str">
            <v>690</v>
          </cell>
          <cell r="L209">
            <v>18000</v>
          </cell>
          <cell r="M209">
            <v>12420000</v>
          </cell>
          <cell r="N209">
            <v>2940</v>
          </cell>
          <cell r="O209">
            <v>2028600</v>
          </cell>
          <cell r="Q209">
            <v>0</v>
          </cell>
          <cell r="R209">
            <v>20940</v>
          </cell>
          <cell r="S209">
            <v>14448600</v>
          </cell>
          <cell r="T209">
            <v>20940</v>
          </cell>
          <cell r="U209">
            <v>14448600</v>
          </cell>
          <cell r="V209">
            <v>1</v>
          </cell>
        </row>
        <row r="210">
          <cell r="B210" t="str">
            <v>010210</v>
          </cell>
          <cell r="C210">
            <v>10</v>
          </cell>
          <cell r="D210" t="str">
            <v>건축</v>
          </cell>
          <cell r="E210" t="str">
            <v>구청사</v>
          </cell>
          <cell r="F210" t="str">
            <v>금속공사</v>
          </cell>
          <cell r="H210" t="str">
            <v>몰딩설치</v>
          </cell>
          <cell r="I210" t="str">
            <v>KB142</v>
          </cell>
          <cell r="J210" t="str">
            <v>M</v>
          </cell>
          <cell r="K210" t="str">
            <v>9141</v>
          </cell>
          <cell r="L210">
            <v>1200</v>
          </cell>
          <cell r="M210">
            <v>10969200</v>
          </cell>
          <cell r="N210">
            <v>200</v>
          </cell>
          <cell r="O210">
            <v>1828200</v>
          </cell>
          <cell r="Q210">
            <v>0</v>
          </cell>
          <cell r="R210">
            <v>1400</v>
          </cell>
          <cell r="S210">
            <v>12797400</v>
          </cell>
          <cell r="T210">
            <v>1400</v>
          </cell>
          <cell r="U210">
            <v>12797400</v>
          </cell>
          <cell r="V210">
            <v>1</v>
          </cell>
        </row>
        <row r="211">
          <cell r="B211" t="str">
            <v>010210</v>
          </cell>
          <cell r="C211">
            <v>11</v>
          </cell>
          <cell r="D211" t="str">
            <v>건축</v>
          </cell>
          <cell r="E211" t="str">
            <v>구청사</v>
          </cell>
          <cell r="F211" t="str">
            <v>금속공사</v>
          </cell>
          <cell r="H211" t="str">
            <v>AL 쉬트</v>
          </cell>
          <cell r="I211" t="str">
            <v>T:3</v>
          </cell>
          <cell r="J211" t="str">
            <v>M2</v>
          </cell>
          <cell r="K211" t="str">
            <v>364</v>
          </cell>
          <cell r="L211">
            <v>63750</v>
          </cell>
          <cell r="M211">
            <v>23205000</v>
          </cell>
          <cell r="N211">
            <v>7500</v>
          </cell>
          <cell r="O211">
            <v>2730000</v>
          </cell>
          <cell r="P211">
            <v>3750</v>
          </cell>
          <cell r="Q211">
            <v>1365000</v>
          </cell>
          <cell r="R211">
            <v>75000</v>
          </cell>
          <cell r="S211">
            <v>27300000</v>
          </cell>
          <cell r="T211">
            <v>75000</v>
          </cell>
          <cell r="U211">
            <v>27300000</v>
          </cell>
          <cell r="V211">
            <v>1</v>
          </cell>
        </row>
        <row r="212">
          <cell r="B212" t="str">
            <v>010210</v>
          </cell>
          <cell r="C212">
            <v>12</v>
          </cell>
          <cell r="D212" t="str">
            <v>건축</v>
          </cell>
          <cell r="E212" t="str">
            <v>구청사</v>
          </cell>
          <cell r="F212" t="str">
            <v>금속공사</v>
          </cell>
          <cell r="H212" t="str">
            <v>A.L 쉬트후레싱</v>
          </cell>
          <cell r="I212" t="str">
            <v>(600)*3T</v>
          </cell>
          <cell r="J212" t="str">
            <v>M</v>
          </cell>
          <cell r="K212" t="str">
            <v>157</v>
          </cell>
          <cell r="L212">
            <v>57800</v>
          </cell>
          <cell r="M212">
            <v>9074600</v>
          </cell>
          <cell r="N212">
            <v>6800</v>
          </cell>
          <cell r="O212">
            <v>1067600</v>
          </cell>
          <cell r="P212">
            <v>3400</v>
          </cell>
          <cell r="Q212">
            <v>533800</v>
          </cell>
          <cell r="R212">
            <v>68000</v>
          </cell>
          <cell r="S212">
            <v>10676000</v>
          </cell>
          <cell r="T212">
            <v>68000</v>
          </cell>
          <cell r="U212">
            <v>10676000</v>
          </cell>
          <cell r="V212">
            <v>1</v>
          </cell>
        </row>
        <row r="213">
          <cell r="B213" t="str">
            <v>010210</v>
          </cell>
          <cell r="C213">
            <v>13</v>
          </cell>
          <cell r="D213" t="str">
            <v>건축</v>
          </cell>
          <cell r="E213" t="str">
            <v>구청사</v>
          </cell>
          <cell r="F213" t="str">
            <v>금속공사</v>
          </cell>
          <cell r="H213" t="str">
            <v>와이어메쉬깔기</v>
          </cell>
          <cell r="I213" t="str">
            <v>#8 -150*150</v>
          </cell>
          <cell r="J213" t="str">
            <v>M2</v>
          </cell>
          <cell r="K213" t="str">
            <v>6846</v>
          </cell>
          <cell r="L213">
            <v>650</v>
          </cell>
          <cell r="M213">
            <v>4449900</v>
          </cell>
          <cell r="N213">
            <v>800</v>
          </cell>
          <cell r="O213">
            <v>5476800</v>
          </cell>
          <cell r="Q213">
            <v>0</v>
          </cell>
          <cell r="R213">
            <v>1450</v>
          </cell>
          <cell r="S213">
            <v>9926700</v>
          </cell>
          <cell r="T213">
            <v>1450</v>
          </cell>
          <cell r="U213">
            <v>9926700</v>
          </cell>
          <cell r="V213">
            <v>1</v>
          </cell>
        </row>
        <row r="214">
          <cell r="B214" t="str">
            <v>010210</v>
          </cell>
          <cell r="C214">
            <v>14</v>
          </cell>
          <cell r="D214" t="str">
            <v>건축</v>
          </cell>
          <cell r="E214" t="str">
            <v>구청사</v>
          </cell>
          <cell r="F214" t="str">
            <v>금속공사</v>
          </cell>
          <cell r="H214" t="str">
            <v>ACCESS FLOOR/ST'L CON'C CORE</v>
          </cell>
          <cell r="I214" t="str">
            <v>330H*610*610+전도타일3T</v>
          </cell>
          <cell r="J214" t="str">
            <v>M2</v>
          </cell>
          <cell r="K214" t="str">
            <v>768</v>
          </cell>
          <cell r="L214">
            <v>55000</v>
          </cell>
          <cell r="M214">
            <v>42240000</v>
          </cell>
          <cell r="N214">
            <v>14000</v>
          </cell>
          <cell r="O214">
            <v>10752000</v>
          </cell>
          <cell r="Q214">
            <v>0</v>
          </cell>
          <cell r="R214">
            <v>69000</v>
          </cell>
          <cell r="S214">
            <v>52992000</v>
          </cell>
          <cell r="T214">
            <v>69000</v>
          </cell>
          <cell r="U214">
            <v>52992000</v>
          </cell>
          <cell r="V214">
            <v>1</v>
          </cell>
        </row>
        <row r="215">
          <cell r="B215" t="str">
            <v>010210</v>
          </cell>
          <cell r="C215">
            <v>15</v>
          </cell>
          <cell r="D215" t="str">
            <v>건축</v>
          </cell>
          <cell r="E215" t="str">
            <v>구청사</v>
          </cell>
          <cell r="F215" t="str">
            <v>금속공사</v>
          </cell>
          <cell r="H215" t="str">
            <v>세면대상부조명박스</v>
          </cell>
          <cell r="I215" t="str">
            <v>200*150/루버포함</v>
          </cell>
          <cell r="J215" t="str">
            <v>M</v>
          </cell>
          <cell r="K215" t="str">
            <v>175</v>
          </cell>
          <cell r="L215">
            <v>32000</v>
          </cell>
          <cell r="M215">
            <v>5600000</v>
          </cell>
          <cell r="N215">
            <v>4000</v>
          </cell>
          <cell r="O215">
            <v>700000</v>
          </cell>
          <cell r="Q215">
            <v>0</v>
          </cell>
          <cell r="R215">
            <v>36000</v>
          </cell>
          <cell r="S215">
            <v>6300000</v>
          </cell>
          <cell r="T215">
            <v>36000</v>
          </cell>
          <cell r="U215">
            <v>6300000</v>
          </cell>
          <cell r="V215">
            <v>1</v>
          </cell>
        </row>
        <row r="216">
          <cell r="B216" t="str">
            <v>010210</v>
          </cell>
          <cell r="C216">
            <v>16</v>
          </cell>
          <cell r="D216" t="str">
            <v>건축</v>
          </cell>
          <cell r="E216" t="str">
            <v>구청사</v>
          </cell>
          <cell r="F216" t="str">
            <v>금속공사</v>
          </cell>
          <cell r="H216" t="str">
            <v>철제커텐박스</v>
          </cell>
          <cell r="I216" t="str">
            <v>150*150*150*1.2T분체도장</v>
          </cell>
          <cell r="J216" t="str">
            <v>M</v>
          </cell>
          <cell r="K216" t="str">
            <v>1631</v>
          </cell>
          <cell r="L216">
            <v>14000</v>
          </cell>
          <cell r="M216">
            <v>22834000</v>
          </cell>
          <cell r="N216">
            <v>3000</v>
          </cell>
          <cell r="O216">
            <v>4893000</v>
          </cell>
          <cell r="Q216">
            <v>0</v>
          </cell>
          <cell r="R216">
            <v>17000</v>
          </cell>
          <cell r="S216">
            <v>27727000</v>
          </cell>
          <cell r="T216">
            <v>17000</v>
          </cell>
          <cell r="U216">
            <v>27727000</v>
          </cell>
          <cell r="V216">
            <v>1</v>
          </cell>
        </row>
        <row r="217">
          <cell r="B217" t="str">
            <v>010210</v>
          </cell>
          <cell r="C217">
            <v>17</v>
          </cell>
          <cell r="D217" t="str">
            <v>건축</v>
          </cell>
          <cell r="E217" t="str">
            <v>구청사</v>
          </cell>
          <cell r="F217" t="str">
            <v>금속공사</v>
          </cell>
          <cell r="H217" t="str">
            <v>주계단핸드레일</v>
          </cell>
          <cell r="I217" t="str">
            <v>ㅁ50*30+FB,H:1100</v>
          </cell>
          <cell r="J217" t="str">
            <v>M</v>
          </cell>
          <cell r="K217" t="str">
            <v>477</v>
          </cell>
          <cell r="L217">
            <v>45000</v>
          </cell>
          <cell r="M217">
            <v>21465000</v>
          </cell>
          <cell r="N217">
            <v>30000</v>
          </cell>
          <cell r="O217">
            <v>14310000</v>
          </cell>
          <cell r="P217">
            <v>2800</v>
          </cell>
          <cell r="Q217">
            <v>1335600</v>
          </cell>
          <cell r="R217">
            <v>77800</v>
          </cell>
          <cell r="S217">
            <v>37110600</v>
          </cell>
          <cell r="T217">
            <v>77800</v>
          </cell>
          <cell r="U217">
            <v>37110600</v>
          </cell>
          <cell r="V217">
            <v>1</v>
          </cell>
        </row>
        <row r="218">
          <cell r="B218" t="str">
            <v>010210</v>
          </cell>
          <cell r="C218">
            <v>18</v>
          </cell>
          <cell r="D218" t="str">
            <v>건축</v>
          </cell>
          <cell r="E218" t="str">
            <v>구청사</v>
          </cell>
          <cell r="F218" t="str">
            <v>금속공사</v>
          </cell>
          <cell r="H218" t="str">
            <v>SST핸드레일</v>
          </cell>
          <cell r="I218" t="str">
            <v>Φ50+30,H:900</v>
          </cell>
          <cell r="J218" t="str">
            <v>M</v>
          </cell>
          <cell r="K218" t="str">
            <v>45</v>
          </cell>
          <cell r="L218">
            <v>21450</v>
          </cell>
          <cell r="M218">
            <v>965250</v>
          </cell>
          <cell r="N218">
            <v>15600</v>
          </cell>
          <cell r="O218">
            <v>702000</v>
          </cell>
          <cell r="P218">
            <v>1950</v>
          </cell>
          <cell r="Q218">
            <v>87750</v>
          </cell>
          <cell r="R218">
            <v>39000</v>
          </cell>
          <cell r="S218">
            <v>1755000</v>
          </cell>
          <cell r="T218">
            <v>39000</v>
          </cell>
          <cell r="U218">
            <v>1755000</v>
          </cell>
          <cell r="V218">
            <v>1</v>
          </cell>
        </row>
        <row r="219">
          <cell r="B219" t="str">
            <v>010210</v>
          </cell>
          <cell r="C219">
            <v>20</v>
          </cell>
          <cell r="D219" t="str">
            <v>건축</v>
          </cell>
          <cell r="E219" t="str">
            <v>구청사</v>
          </cell>
          <cell r="F219" t="str">
            <v>금속공사</v>
          </cell>
          <cell r="H219" t="str">
            <v>강화유리핸드레일</v>
          </cell>
          <cell r="I219" t="str">
            <v>T=12,H:900</v>
          </cell>
          <cell r="J219" t="str">
            <v>M</v>
          </cell>
          <cell r="K219" t="str">
            <v>110</v>
          </cell>
          <cell r="L219">
            <v>140000</v>
          </cell>
          <cell r="M219">
            <v>15400000</v>
          </cell>
          <cell r="N219">
            <v>80000</v>
          </cell>
          <cell r="O219">
            <v>8800000</v>
          </cell>
          <cell r="P219">
            <v>9350</v>
          </cell>
          <cell r="Q219">
            <v>1028500</v>
          </cell>
          <cell r="R219">
            <v>229350</v>
          </cell>
          <cell r="S219">
            <v>25228500</v>
          </cell>
          <cell r="T219">
            <v>229350</v>
          </cell>
          <cell r="U219">
            <v>25228500</v>
          </cell>
          <cell r="V219">
            <v>1</v>
          </cell>
        </row>
        <row r="220">
          <cell r="B220" t="str">
            <v>010210</v>
          </cell>
          <cell r="C220">
            <v>21</v>
          </cell>
          <cell r="D220" t="str">
            <v>건축</v>
          </cell>
          <cell r="E220" t="str">
            <v>구청사</v>
          </cell>
          <cell r="F220" t="str">
            <v>금속공사</v>
          </cell>
          <cell r="H220" t="str">
            <v>계단논슬립</v>
          </cell>
          <cell r="I220" t="str">
            <v>스텐 L형 50mm</v>
          </cell>
          <cell r="J220" t="str">
            <v>M</v>
          </cell>
          <cell r="K220" t="str">
            <v>1616</v>
          </cell>
          <cell r="L220">
            <v>3500</v>
          </cell>
          <cell r="M220">
            <v>5656000</v>
          </cell>
          <cell r="N220">
            <v>2000</v>
          </cell>
          <cell r="O220">
            <v>3232000</v>
          </cell>
          <cell r="Q220">
            <v>0</v>
          </cell>
          <cell r="R220">
            <v>5500</v>
          </cell>
          <cell r="S220">
            <v>8888000</v>
          </cell>
          <cell r="T220">
            <v>5500</v>
          </cell>
          <cell r="U220">
            <v>8888000</v>
          </cell>
          <cell r="V220">
            <v>1</v>
          </cell>
        </row>
        <row r="221">
          <cell r="B221" t="str">
            <v>010210</v>
          </cell>
          <cell r="C221">
            <v>22</v>
          </cell>
          <cell r="D221" t="str">
            <v>건축</v>
          </cell>
          <cell r="E221" t="str">
            <v>구청사</v>
          </cell>
          <cell r="F221" t="str">
            <v>금속공사</v>
          </cell>
          <cell r="H221" t="str">
            <v>재료분리대설치(바닥)</v>
          </cell>
          <cell r="I221" t="str">
            <v>1.5T H.L W:50</v>
          </cell>
          <cell r="J221" t="str">
            <v>M</v>
          </cell>
          <cell r="K221" t="str">
            <v>108</v>
          </cell>
          <cell r="L221">
            <v>6050</v>
          </cell>
          <cell r="M221">
            <v>653400</v>
          </cell>
          <cell r="N221">
            <v>4400</v>
          </cell>
          <cell r="O221">
            <v>475200</v>
          </cell>
          <cell r="P221">
            <v>550</v>
          </cell>
          <cell r="Q221">
            <v>59400</v>
          </cell>
          <cell r="R221">
            <v>11000</v>
          </cell>
          <cell r="S221">
            <v>1188000</v>
          </cell>
          <cell r="T221">
            <v>11000</v>
          </cell>
          <cell r="U221">
            <v>1188000</v>
          </cell>
          <cell r="V221">
            <v>1</v>
          </cell>
        </row>
        <row r="222">
          <cell r="B222" t="str">
            <v>010210</v>
          </cell>
          <cell r="C222">
            <v>23</v>
          </cell>
          <cell r="D222" t="str">
            <v>건축</v>
          </cell>
          <cell r="E222" t="str">
            <v>구청사</v>
          </cell>
          <cell r="F222" t="str">
            <v>금속공사</v>
          </cell>
          <cell r="H222" t="str">
            <v>벽코너몰딩설치</v>
          </cell>
          <cell r="I222" t="str">
            <v>260*30*2.3T SST</v>
          </cell>
          <cell r="J222" t="str">
            <v>M</v>
          </cell>
          <cell r="K222" t="str">
            <v>60</v>
          </cell>
          <cell r="L222">
            <v>15000</v>
          </cell>
          <cell r="M222">
            <v>900000</v>
          </cell>
          <cell r="N222">
            <v>6000</v>
          </cell>
          <cell r="O222">
            <v>360000</v>
          </cell>
          <cell r="P222">
            <v>800</v>
          </cell>
          <cell r="Q222">
            <v>48000</v>
          </cell>
          <cell r="R222">
            <v>21800</v>
          </cell>
          <cell r="S222">
            <v>1308000</v>
          </cell>
          <cell r="T222">
            <v>21800</v>
          </cell>
          <cell r="U222">
            <v>1308000</v>
          </cell>
          <cell r="V222">
            <v>1</v>
          </cell>
        </row>
        <row r="223">
          <cell r="B223" t="str">
            <v>010210</v>
          </cell>
          <cell r="C223">
            <v>24</v>
          </cell>
          <cell r="D223" t="str">
            <v>건축</v>
          </cell>
          <cell r="E223" t="str">
            <v>구청사</v>
          </cell>
          <cell r="F223" t="str">
            <v>금속공사</v>
          </cell>
          <cell r="H223" t="str">
            <v>코너비드설치</v>
          </cell>
          <cell r="I223" t="str">
            <v>몰탈용</v>
          </cell>
          <cell r="J223" t="str">
            <v>M</v>
          </cell>
          <cell r="K223" t="str">
            <v>2319</v>
          </cell>
          <cell r="L223">
            <v>450</v>
          </cell>
          <cell r="M223">
            <v>1043550</v>
          </cell>
          <cell r="N223">
            <v>1550</v>
          </cell>
          <cell r="O223">
            <v>3594450</v>
          </cell>
          <cell r="Q223">
            <v>0</v>
          </cell>
          <cell r="R223">
            <v>2000</v>
          </cell>
          <cell r="S223">
            <v>4638000</v>
          </cell>
          <cell r="T223">
            <v>2000</v>
          </cell>
          <cell r="U223">
            <v>4638000</v>
          </cell>
          <cell r="V223">
            <v>1</v>
          </cell>
        </row>
        <row r="224">
          <cell r="B224" t="str">
            <v>010210</v>
          </cell>
          <cell r="C224">
            <v>25</v>
          </cell>
          <cell r="D224" t="str">
            <v>건축</v>
          </cell>
          <cell r="E224" t="str">
            <v>구청사</v>
          </cell>
          <cell r="F224" t="str">
            <v>금속공사</v>
          </cell>
          <cell r="H224" t="str">
            <v>인코너비드설치</v>
          </cell>
          <cell r="I224" t="str">
            <v>몰탈용+코킹</v>
          </cell>
          <cell r="J224" t="str">
            <v>M</v>
          </cell>
          <cell r="K224" t="str">
            <v>1173</v>
          </cell>
          <cell r="L224">
            <v>450</v>
          </cell>
          <cell r="M224">
            <v>527850</v>
          </cell>
          <cell r="N224">
            <v>1550</v>
          </cell>
          <cell r="O224">
            <v>1818150</v>
          </cell>
          <cell r="Q224">
            <v>0</v>
          </cell>
          <cell r="R224">
            <v>2000</v>
          </cell>
          <cell r="S224">
            <v>2346000</v>
          </cell>
          <cell r="T224">
            <v>2000</v>
          </cell>
          <cell r="U224">
            <v>2346000</v>
          </cell>
          <cell r="V224">
            <v>1</v>
          </cell>
        </row>
        <row r="225">
          <cell r="B225" t="str">
            <v>010210</v>
          </cell>
          <cell r="C225">
            <v>26</v>
          </cell>
          <cell r="D225" t="str">
            <v>건축</v>
          </cell>
          <cell r="E225" t="str">
            <v>구청사</v>
          </cell>
          <cell r="F225" t="str">
            <v>금속공사</v>
          </cell>
          <cell r="H225" t="str">
            <v>베이스비드설치</v>
          </cell>
          <cell r="I225" t="str">
            <v>걸레받이</v>
          </cell>
          <cell r="J225" t="str">
            <v>M</v>
          </cell>
          <cell r="K225" t="str">
            <v>1617</v>
          </cell>
          <cell r="L225">
            <v>450</v>
          </cell>
          <cell r="M225">
            <v>727650</v>
          </cell>
          <cell r="N225">
            <v>1550</v>
          </cell>
          <cell r="O225">
            <v>2506350</v>
          </cell>
          <cell r="Q225">
            <v>0</v>
          </cell>
          <cell r="R225">
            <v>2000</v>
          </cell>
          <cell r="S225">
            <v>3234000</v>
          </cell>
          <cell r="T225">
            <v>2000</v>
          </cell>
          <cell r="U225">
            <v>3234000</v>
          </cell>
          <cell r="V225">
            <v>1</v>
          </cell>
        </row>
        <row r="226">
          <cell r="B226" t="str">
            <v>010210</v>
          </cell>
          <cell r="C226">
            <v>27</v>
          </cell>
          <cell r="D226" t="str">
            <v>건축</v>
          </cell>
          <cell r="E226" t="str">
            <v>구청사</v>
          </cell>
          <cell r="F226" t="str">
            <v>금속공사</v>
          </cell>
          <cell r="H226" t="str">
            <v>처마도리비드설치</v>
          </cell>
          <cell r="I226" t="str">
            <v>창호주위</v>
          </cell>
          <cell r="J226" t="str">
            <v>M</v>
          </cell>
          <cell r="K226" t="str">
            <v>848</v>
          </cell>
          <cell r="L226">
            <v>450</v>
          </cell>
          <cell r="M226">
            <v>381600</v>
          </cell>
          <cell r="N226">
            <v>1550</v>
          </cell>
          <cell r="O226">
            <v>1314400</v>
          </cell>
          <cell r="Q226">
            <v>0</v>
          </cell>
          <cell r="R226">
            <v>2000</v>
          </cell>
          <cell r="S226">
            <v>1696000</v>
          </cell>
          <cell r="T226">
            <v>2000</v>
          </cell>
          <cell r="U226">
            <v>1696000</v>
          </cell>
          <cell r="V226">
            <v>1</v>
          </cell>
        </row>
        <row r="227">
          <cell r="B227" t="str">
            <v>010210</v>
          </cell>
          <cell r="C227">
            <v>28</v>
          </cell>
          <cell r="D227" t="str">
            <v>건축</v>
          </cell>
          <cell r="E227" t="str">
            <v>구청사</v>
          </cell>
          <cell r="F227" t="str">
            <v>금속공사</v>
          </cell>
          <cell r="H227" t="str">
            <v>죠인트비드설치</v>
          </cell>
          <cell r="I227" t="str">
            <v>CON'C+조적벽/코킹</v>
          </cell>
          <cell r="J227" t="str">
            <v>M</v>
          </cell>
          <cell r="K227" t="str">
            <v>204</v>
          </cell>
          <cell r="L227">
            <v>450</v>
          </cell>
          <cell r="M227">
            <v>91800</v>
          </cell>
          <cell r="N227">
            <v>1550</v>
          </cell>
          <cell r="O227">
            <v>316200</v>
          </cell>
          <cell r="Q227">
            <v>0</v>
          </cell>
          <cell r="R227">
            <v>2000</v>
          </cell>
          <cell r="S227">
            <v>408000</v>
          </cell>
          <cell r="T227">
            <v>2000</v>
          </cell>
          <cell r="U227">
            <v>408000</v>
          </cell>
          <cell r="V227">
            <v>1</v>
          </cell>
        </row>
        <row r="228">
          <cell r="B228" t="str">
            <v>010210</v>
          </cell>
          <cell r="C228">
            <v>29</v>
          </cell>
          <cell r="D228" t="str">
            <v>건축</v>
          </cell>
          <cell r="E228" t="str">
            <v>구청사</v>
          </cell>
          <cell r="F228" t="str">
            <v>금속공사</v>
          </cell>
          <cell r="H228" t="str">
            <v>게이지비드설치</v>
          </cell>
          <cell r="I228" t="str">
            <v>몰탈용</v>
          </cell>
          <cell r="J228" t="str">
            <v>M</v>
          </cell>
          <cell r="K228" t="str">
            <v>2854</v>
          </cell>
          <cell r="L228">
            <v>450</v>
          </cell>
          <cell r="M228">
            <v>1284300</v>
          </cell>
          <cell r="N228">
            <v>1550</v>
          </cell>
          <cell r="O228">
            <v>4423700</v>
          </cell>
          <cell r="Q228">
            <v>0</v>
          </cell>
          <cell r="R228">
            <v>2000</v>
          </cell>
          <cell r="S228">
            <v>5708000</v>
          </cell>
          <cell r="T228">
            <v>2000</v>
          </cell>
          <cell r="U228">
            <v>5708000</v>
          </cell>
          <cell r="V228">
            <v>1</v>
          </cell>
        </row>
        <row r="229">
          <cell r="B229" t="str">
            <v>010210</v>
          </cell>
          <cell r="C229">
            <v>31</v>
          </cell>
          <cell r="D229" t="str">
            <v>건축</v>
          </cell>
          <cell r="E229" t="str">
            <v>구청사</v>
          </cell>
          <cell r="F229" t="str">
            <v>금속공사</v>
          </cell>
          <cell r="H229" t="str">
            <v>거울후레임</v>
          </cell>
          <cell r="I229" t="str">
            <v>SST</v>
          </cell>
          <cell r="J229" t="str">
            <v>M</v>
          </cell>
          <cell r="K229" t="str">
            <v>258</v>
          </cell>
          <cell r="L229">
            <v>4950</v>
          </cell>
          <cell r="M229">
            <v>1277100</v>
          </cell>
          <cell r="N229">
            <v>3600</v>
          </cell>
          <cell r="O229">
            <v>928800</v>
          </cell>
          <cell r="Q229">
            <v>0</v>
          </cell>
          <cell r="R229">
            <v>8550</v>
          </cell>
          <cell r="S229">
            <v>2205900</v>
          </cell>
          <cell r="T229">
            <v>8550</v>
          </cell>
          <cell r="U229">
            <v>2205900</v>
          </cell>
          <cell r="V229">
            <v>1</v>
          </cell>
        </row>
        <row r="230">
          <cell r="B230" t="str">
            <v>010210</v>
          </cell>
          <cell r="C230">
            <v>32</v>
          </cell>
          <cell r="D230" t="str">
            <v>건축</v>
          </cell>
          <cell r="E230" t="str">
            <v>구청사</v>
          </cell>
          <cell r="F230" t="str">
            <v>금속공사</v>
          </cell>
          <cell r="H230" t="str">
            <v>층별방화구획설치</v>
          </cell>
          <cell r="I230" t="str">
            <v>암면 T=50</v>
          </cell>
          <cell r="J230" t="str">
            <v>M</v>
          </cell>
          <cell r="K230" t="str">
            <v>1281</v>
          </cell>
          <cell r="L230">
            <v>12000</v>
          </cell>
          <cell r="M230">
            <v>15372000</v>
          </cell>
          <cell r="N230">
            <v>5000</v>
          </cell>
          <cell r="O230">
            <v>6405000</v>
          </cell>
          <cell r="P230">
            <v>450</v>
          </cell>
          <cell r="Q230">
            <v>576450</v>
          </cell>
          <cell r="R230">
            <v>17450</v>
          </cell>
          <cell r="S230">
            <v>22353450</v>
          </cell>
          <cell r="T230">
            <v>17450</v>
          </cell>
          <cell r="U230">
            <v>22353450</v>
          </cell>
          <cell r="V230">
            <v>1</v>
          </cell>
        </row>
        <row r="231">
          <cell r="B231" t="str">
            <v>010210</v>
          </cell>
          <cell r="C231">
            <v>33</v>
          </cell>
          <cell r="D231" t="str">
            <v>건축</v>
          </cell>
          <cell r="E231" t="str">
            <v>구청사</v>
          </cell>
          <cell r="F231" t="str">
            <v>금속공사</v>
          </cell>
          <cell r="H231" t="str">
            <v>커튼월배면마감</v>
          </cell>
          <cell r="I231" t="str">
            <v>PL1.2T+G/W50T/은박지</v>
          </cell>
          <cell r="J231" t="str">
            <v>M2</v>
          </cell>
          <cell r="K231" t="str">
            <v>1575</v>
          </cell>
          <cell r="L231">
            <v>23000</v>
          </cell>
          <cell r="M231">
            <v>36225000</v>
          </cell>
          <cell r="N231">
            <v>2800</v>
          </cell>
          <cell r="O231">
            <v>4410000</v>
          </cell>
          <cell r="P231">
            <v>1400</v>
          </cell>
          <cell r="Q231">
            <v>2205000</v>
          </cell>
          <cell r="R231">
            <v>27200</v>
          </cell>
          <cell r="S231">
            <v>42840000</v>
          </cell>
          <cell r="T231">
            <v>27200</v>
          </cell>
          <cell r="U231">
            <v>42840000</v>
          </cell>
          <cell r="V231">
            <v>1</v>
          </cell>
        </row>
        <row r="232">
          <cell r="B232" t="str">
            <v>010210</v>
          </cell>
          <cell r="C232">
            <v>34</v>
          </cell>
          <cell r="D232" t="str">
            <v>건축</v>
          </cell>
          <cell r="E232" t="str">
            <v>구청사</v>
          </cell>
          <cell r="F232" t="str">
            <v>금속공사</v>
          </cell>
          <cell r="H232" t="str">
            <v>스텐레스사다리 A-TYPE 400W</v>
          </cell>
          <cell r="I232" t="str">
            <v>구청사:옥탑점검용 2500H</v>
          </cell>
          <cell r="J232" t="str">
            <v>EA</v>
          </cell>
          <cell r="K232" t="str">
            <v>1</v>
          </cell>
          <cell r="L232">
            <v>97900</v>
          </cell>
          <cell r="M232">
            <v>97900</v>
          </cell>
          <cell r="N232">
            <v>71200</v>
          </cell>
          <cell r="O232">
            <v>71200</v>
          </cell>
          <cell r="P232">
            <v>8900</v>
          </cell>
          <cell r="Q232">
            <v>8900</v>
          </cell>
          <cell r="R232">
            <v>178000</v>
          </cell>
          <cell r="S232">
            <v>178000</v>
          </cell>
          <cell r="T232">
            <v>178000</v>
          </cell>
          <cell r="U232">
            <v>178000</v>
          </cell>
          <cell r="V232">
            <v>1</v>
          </cell>
        </row>
        <row r="233">
          <cell r="B233" t="str">
            <v>010210</v>
          </cell>
          <cell r="C233">
            <v>35</v>
          </cell>
          <cell r="D233" t="str">
            <v>건축</v>
          </cell>
          <cell r="E233" t="str">
            <v>구청사</v>
          </cell>
          <cell r="F233" t="str">
            <v>금속공사</v>
          </cell>
          <cell r="H233" t="str">
            <v>스텐레스사다리 B-TYPE 400W</v>
          </cell>
          <cell r="I233" t="str">
            <v>정화조 1400H</v>
          </cell>
          <cell r="J233" t="str">
            <v>EA</v>
          </cell>
          <cell r="K233" t="str">
            <v>2</v>
          </cell>
          <cell r="L233">
            <v>30800</v>
          </cell>
          <cell r="M233">
            <v>61600</v>
          </cell>
          <cell r="N233">
            <v>22400</v>
          </cell>
          <cell r="O233">
            <v>44800</v>
          </cell>
          <cell r="P233">
            <v>2800</v>
          </cell>
          <cell r="Q233">
            <v>5600</v>
          </cell>
          <cell r="R233">
            <v>56000</v>
          </cell>
          <cell r="S233">
            <v>112000</v>
          </cell>
          <cell r="T233">
            <v>56000</v>
          </cell>
          <cell r="U233">
            <v>112000</v>
          </cell>
          <cell r="V233">
            <v>1</v>
          </cell>
        </row>
        <row r="234">
          <cell r="B234" t="str">
            <v>010210</v>
          </cell>
          <cell r="C234">
            <v>36</v>
          </cell>
          <cell r="D234" t="str">
            <v>건축</v>
          </cell>
          <cell r="E234" t="str">
            <v>구청사</v>
          </cell>
          <cell r="F234" t="str">
            <v>금속공사</v>
          </cell>
          <cell r="H234" t="str">
            <v>장비반입구뚜껑</v>
          </cell>
          <cell r="I234" t="str">
            <v>3600*5300,GRATING</v>
          </cell>
          <cell r="J234" t="str">
            <v>EA</v>
          </cell>
          <cell r="K234" t="str">
            <v>1</v>
          </cell>
          <cell r="L234">
            <v>1711050</v>
          </cell>
          <cell r="M234">
            <v>1711050</v>
          </cell>
          <cell r="N234">
            <v>1244400</v>
          </cell>
          <cell r="O234">
            <v>1244400</v>
          </cell>
          <cell r="P234">
            <v>155550</v>
          </cell>
          <cell r="Q234">
            <v>155550</v>
          </cell>
          <cell r="R234">
            <v>3111000</v>
          </cell>
          <cell r="S234">
            <v>3111000</v>
          </cell>
          <cell r="T234">
            <v>3111000</v>
          </cell>
          <cell r="U234">
            <v>3111000</v>
          </cell>
          <cell r="V234">
            <v>1</v>
          </cell>
        </row>
        <row r="235">
          <cell r="B235" t="str">
            <v>010210</v>
          </cell>
          <cell r="C235">
            <v>37</v>
          </cell>
          <cell r="D235" t="str">
            <v>건축</v>
          </cell>
          <cell r="E235" t="str">
            <v>구청사</v>
          </cell>
          <cell r="F235" t="str">
            <v>금속공사</v>
          </cell>
          <cell r="H235" t="str">
            <v>SUNKEN트렌치</v>
          </cell>
          <cell r="I235" t="str">
            <v>SST W:200</v>
          </cell>
          <cell r="J235" t="str">
            <v>M</v>
          </cell>
          <cell r="K235" t="str">
            <v>104</v>
          </cell>
          <cell r="L235">
            <v>27500</v>
          </cell>
          <cell r="M235">
            <v>2860000</v>
          </cell>
          <cell r="N235">
            <v>20000</v>
          </cell>
          <cell r="O235">
            <v>2080000</v>
          </cell>
          <cell r="P235">
            <v>2500</v>
          </cell>
          <cell r="Q235">
            <v>260000</v>
          </cell>
          <cell r="R235">
            <v>50000</v>
          </cell>
          <cell r="S235">
            <v>5200000</v>
          </cell>
          <cell r="T235">
            <v>50000</v>
          </cell>
          <cell r="U235">
            <v>5200000</v>
          </cell>
          <cell r="V235">
            <v>1</v>
          </cell>
        </row>
        <row r="236">
          <cell r="B236" t="str">
            <v>010210</v>
          </cell>
          <cell r="C236">
            <v>38</v>
          </cell>
          <cell r="D236" t="str">
            <v>건축</v>
          </cell>
          <cell r="E236" t="str">
            <v>구청사</v>
          </cell>
          <cell r="F236" t="str">
            <v>금속공사</v>
          </cell>
          <cell r="H236" t="str">
            <v>주방트렌치</v>
          </cell>
          <cell r="I236" t="str">
            <v>SST W:200</v>
          </cell>
          <cell r="J236" t="str">
            <v>M</v>
          </cell>
          <cell r="K236" t="str">
            <v>61</v>
          </cell>
          <cell r="L236">
            <v>27500</v>
          </cell>
          <cell r="M236">
            <v>1677500</v>
          </cell>
          <cell r="N236">
            <v>20000</v>
          </cell>
          <cell r="O236">
            <v>1220000</v>
          </cell>
          <cell r="P236">
            <v>2500</v>
          </cell>
          <cell r="Q236">
            <v>152500</v>
          </cell>
          <cell r="R236">
            <v>50000</v>
          </cell>
          <cell r="S236">
            <v>3050000</v>
          </cell>
          <cell r="T236">
            <v>50000</v>
          </cell>
          <cell r="U236">
            <v>3050000</v>
          </cell>
          <cell r="V236">
            <v>1</v>
          </cell>
        </row>
        <row r="237">
          <cell r="B237" t="str">
            <v>010210</v>
          </cell>
          <cell r="C237">
            <v>39</v>
          </cell>
          <cell r="D237" t="str">
            <v>건축</v>
          </cell>
          <cell r="E237" t="str">
            <v>구청사</v>
          </cell>
          <cell r="F237" t="str">
            <v>금속공사</v>
          </cell>
          <cell r="H237" t="str">
            <v>주방트렌치</v>
          </cell>
          <cell r="I237" t="str">
            <v>SST W:500</v>
          </cell>
          <cell r="J237" t="str">
            <v>M</v>
          </cell>
          <cell r="K237" t="str">
            <v>7</v>
          </cell>
          <cell r="L237">
            <v>61505</v>
          </cell>
          <cell r="M237">
            <v>430535</v>
          </cell>
          <cell r="N237">
            <v>44400</v>
          </cell>
          <cell r="O237">
            <v>310800</v>
          </cell>
          <cell r="P237">
            <v>5550</v>
          </cell>
          <cell r="Q237">
            <v>38850</v>
          </cell>
          <cell r="R237">
            <v>111455</v>
          </cell>
          <cell r="S237">
            <v>780185</v>
          </cell>
          <cell r="T237">
            <v>111455</v>
          </cell>
          <cell r="U237">
            <v>780185</v>
          </cell>
          <cell r="V237">
            <v>1</v>
          </cell>
        </row>
        <row r="238">
          <cell r="B238" t="str">
            <v>010210</v>
          </cell>
          <cell r="C238">
            <v>40</v>
          </cell>
          <cell r="D238" t="str">
            <v>건축</v>
          </cell>
          <cell r="E238" t="str">
            <v>구청사</v>
          </cell>
          <cell r="F238" t="str">
            <v>금속공사</v>
          </cell>
          <cell r="H238" t="str">
            <v>정화조점검구</v>
          </cell>
          <cell r="I238" t="str">
            <v>STL 620*620</v>
          </cell>
          <cell r="J238" t="str">
            <v>EA</v>
          </cell>
          <cell r="K238" t="str">
            <v>1</v>
          </cell>
          <cell r="L238">
            <v>36850</v>
          </cell>
          <cell r="M238">
            <v>36850</v>
          </cell>
          <cell r="N238">
            <v>26800</v>
          </cell>
          <cell r="O238">
            <v>26800</v>
          </cell>
          <cell r="P238">
            <v>3350</v>
          </cell>
          <cell r="Q238">
            <v>3350</v>
          </cell>
          <cell r="R238">
            <v>67000</v>
          </cell>
          <cell r="S238">
            <v>67000</v>
          </cell>
          <cell r="T238">
            <v>67000</v>
          </cell>
          <cell r="U238">
            <v>67000</v>
          </cell>
          <cell r="V238">
            <v>1</v>
          </cell>
        </row>
        <row r="239">
          <cell r="B239" t="str">
            <v>010210</v>
          </cell>
          <cell r="C239">
            <v>41</v>
          </cell>
          <cell r="D239" t="str">
            <v>건축</v>
          </cell>
          <cell r="E239" t="str">
            <v>구청사</v>
          </cell>
          <cell r="F239" t="str">
            <v>금속공사</v>
          </cell>
          <cell r="H239" t="str">
            <v>배식대설치/식당</v>
          </cell>
          <cell r="I239" t="str">
            <v>SST W:400</v>
          </cell>
          <cell r="J239" t="str">
            <v>M</v>
          </cell>
          <cell r="K239" t="str">
            <v>7</v>
          </cell>
          <cell r="L239">
            <v>88550</v>
          </cell>
          <cell r="M239">
            <v>619850</v>
          </cell>
          <cell r="N239">
            <v>64400</v>
          </cell>
          <cell r="O239">
            <v>450800</v>
          </cell>
          <cell r="P239">
            <v>8050</v>
          </cell>
          <cell r="Q239">
            <v>56350</v>
          </cell>
          <cell r="R239">
            <v>161000</v>
          </cell>
          <cell r="S239">
            <v>1127000</v>
          </cell>
          <cell r="T239">
            <v>161000</v>
          </cell>
          <cell r="U239">
            <v>1127000</v>
          </cell>
          <cell r="V239">
            <v>1</v>
          </cell>
        </row>
        <row r="240">
          <cell r="B240" t="str">
            <v>010210</v>
          </cell>
          <cell r="C240">
            <v>42</v>
          </cell>
          <cell r="D240" t="str">
            <v>건축</v>
          </cell>
          <cell r="E240" t="str">
            <v>구청사</v>
          </cell>
          <cell r="F240" t="str">
            <v>금속공사</v>
          </cell>
          <cell r="H240" t="str">
            <v>휀코일카바</v>
          </cell>
          <cell r="I240" t="str">
            <v>STL 415*700*1.2T</v>
          </cell>
          <cell r="J240" t="str">
            <v>M</v>
          </cell>
          <cell r="K240" t="str">
            <v>1459</v>
          </cell>
          <cell r="L240">
            <v>34000</v>
          </cell>
          <cell r="M240">
            <v>49606000</v>
          </cell>
          <cell r="N240">
            <v>20000</v>
          </cell>
          <cell r="O240">
            <v>29180000</v>
          </cell>
          <cell r="P240">
            <v>2200</v>
          </cell>
          <cell r="Q240">
            <v>3209800</v>
          </cell>
          <cell r="R240">
            <v>56200</v>
          </cell>
          <cell r="S240">
            <v>81995800</v>
          </cell>
          <cell r="T240">
            <v>56200</v>
          </cell>
          <cell r="U240">
            <v>81995800</v>
          </cell>
          <cell r="V240">
            <v>1</v>
          </cell>
        </row>
        <row r="241">
          <cell r="B241" t="str">
            <v>010210</v>
          </cell>
          <cell r="C241">
            <v>43</v>
          </cell>
          <cell r="D241" t="str">
            <v>건축</v>
          </cell>
          <cell r="E241" t="str">
            <v>구청사</v>
          </cell>
          <cell r="F241" t="str">
            <v>금속공사</v>
          </cell>
          <cell r="H241" t="str">
            <v>AL 그레이팅 COVER</v>
          </cell>
          <cell r="I241" t="str">
            <v>COPPER+AL,108*196</v>
          </cell>
          <cell r="J241" t="str">
            <v>M</v>
          </cell>
          <cell r="K241" t="str">
            <v>91</v>
          </cell>
          <cell r="L241">
            <v>35000</v>
          </cell>
          <cell r="M241">
            <v>3185000</v>
          </cell>
          <cell r="N241">
            <v>20000</v>
          </cell>
          <cell r="O241">
            <v>1820000</v>
          </cell>
          <cell r="P241">
            <v>2500</v>
          </cell>
          <cell r="Q241">
            <v>227500</v>
          </cell>
          <cell r="R241">
            <v>57500</v>
          </cell>
          <cell r="S241">
            <v>5232500</v>
          </cell>
          <cell r="T241">
            <v>57500</v>
          </cell>
          <cell r="U241">
            <v>5232500</v>
          </cell>
          <cell r="V241">
            <v>1</v>
          </cell>
        </row>
        <row r="242">
          <cell r="B242" t="str">
            <v>010210</v>
          </cell>
          <cell r="C242">
            <v>45</v>
          </cell>
          <cell r="D242" t="str">
            <v>건축</v>
          </cell>
          <cell r="E242" t="str">
            <v>구청사</v>
          </cell>
          <cell r="F242" t="str">
            <v>금속공사</v>
          </cell>
          <cell r="H242" t="str">
            <v>청소용고리</v>
          </cell>
          <cell r="I242" t="str">
            <v>Φ19 SST</v>
          </cell>
          <cell r="J242" t="str">
            <v>EA</v>
          </cell>
          <cell r="K242" t="str">
            <v>41</v>
          </cell>
          <cell r="L242">
            <v>16500</v>
          </cell>
          <cell r="M242">
            <v>676500</v>
          </cell>
          <cell r="N242">
            <v>12000</v>
          </cell>
          <cell r="O242">
            <v>492000</v>
          </cell>
          <cell r="P242">
            <v>1500</v>
          </cell>
          <cell r="Q242">
            <v>61500</v>
          </cell>
          <cell r="R242">
            <v>30000</v>
          </cell>
          <cell r="S242">
            <v>1230000</v>
          </cell>
          <cell r="T242">
            <v>30000</v>
          </cell>
          <cell r="U242">
            <v>1230000</v>
          </cell>
          <cell r="V242">
            <v>1</v>
          </cell>
        </row>
        <row r="243">
          <cell r="B243" t="str">
            <v>010210</v>
          </cell>
          <cell r="C243">
            <v>46</v>
          </cell>
          <cell r="D243" t="str">
            <v>건축</v>
          </cell>
          <cell r="E243" t="str">
            <v>구청사</v>
          </cell>
          <cell r="F243" t="str">
            <v>금속공사</v>
          </cell>
          <cell r="H243" t="str">
            <v>장애자용손잡이</v>
          </cell>
          <cell r="I243" t="str">
            <v>양변기 KSR-9211</v>
          </cell>
          <cell r="J243" t="str">
            <v>개</v>
          </cell>
          <cell r="K243" t="str">
            <v>2</v>
          </cell>
          <cell r="L243">
            <v>73150</v>
          </cell>
          <cell r="M243">
            <v>146300</v>
          </cell>
          <cell r="N243">
            <v>53200</v>
          </cell>
          <cell r="O243">
            <v>106400</v>
          </cell>
          <cell r="P243">
            <v>6650</v>
          </cell>
          <cell r="Q243">
            <v>13300</v>
          </cell>
          <cell r="R243">
            <v>133000</v>
          </cell>
          <cell r="S243">
            <v>266000</v>
          </cell>
          <cell r="T243">
            <v>133000</v>
          </cell>
          <cell r="U243">
            <v>266000</v>
          </cell>
          <cell r="V243">
            <v>1</v>
          </cell>
        </row>
        <row r="244">
          <cell r="B244" t="str">
            <v>010210</v>
          </cell>
          <cell r="C244">
            <v>47</v>
          </cell>
          <cell r="D244" t="str">
            <v>건축</v>
          </cell>
          <cell r="E244" t="str">
            <v>구청사</v>
          </cell>
          <cell r="F244" t="str">
            <v>금속공사</v>
          </cell>
          <cell r="H244" t="str">
            <v>장애자용손잡이</v>
          </cell>
          <cell r="I244" t="str">
            <v>소변기 KSR-9213</v>
          </cell>
          <cell r="J244" t="str">
            <v>개</v>
          </cell>
          <cell r="K244" t="str">
            <v>1</v>
          </cell>
          <cell r="L244">
            <v>61050</v>
          </cell>
          <cell r="M244">
            <v>61050</v>
          </cell>
          <cell r="N244">
            <v>44400</v>
          </cell>
          <cell r="O244">
            <v>44400</v>
          </cell>
          <cell r="P244">
            <v>5550</v>
          </cell>
          <cell r="Q244">
            <v>5550</v>
          </cell>
          <cell r="R244">
            <v>111000</v>
          </cell>
          <cell r="S244">
            <v>111000</v>
          </cell>
          <cell r="T244">
            <v>111000</v>
          </cell>
          <cell r="U244">
            <v>111000</v>
          </cell>
          <cell r="V244">
            <v>1</v>
          </cell>
        </row>
        <row r="245">
          <cell r="B245" t="str">
            <v>010210</v>
          </cell>
          <cell r="C245">
            <v>48</v>
          </cell>
          <cell r="D245" t="str">
            <v>건축</v>
          </cell>
          <cell r="E245" t="str">
            <v>구청사</v>
          </cell>
          <cell r="F245" t="str">
            <v>금속공사</v>
          </cell>
          <cell r="H245" t="str">
            <v>장애자용손잡이</v>
          </cell>
          <cell r="I245" t="str">
            <v>세면기 KSR-9210</v>
          </cell>
          <cell r="J245" t="str">
            <v>개</v>
          </cell>
          <cell r="K245" t="str">
            <v>2</v>
          </cell>
          <cell r="L245">
            <v>73150</v>
          </cell>
          <cell r="M245">
            <v>146300</v>
          </cell>
          <cell r="N245">
            <v>53200</v>
          </cell>
          <cell r="O245">
            <v>106400</v>
          </cell>
          <cell r="P245">
            <v>6650</v>
          </cell>
          <cell r="Q245">
            <v>13300</v>
          </cell>
          <cell r="R245">
            <v>133000</v>
          </cell>
          <cell r="S245">
            <v>266000</v>
          </cell>
          <cell r="T245">
            <v>133000</v>
          </cell>
          <cell r="U245">
            <v>266000</v>
          </cell>
          <cell r="V245">
            <v>1</v>
          </cell>
        </row>
        <row r="246">
          <cell r="B246" t="str">
            <v>010210</v>
          </cell>
          <cell r="C246">
            <v>49</v>
          </cell>
          <cell r="D246" t="str">
            <v>건축</v>
          </cell>
          <cell r="E246" t="str">
            <v>구청사</v>
          </cell>
          <cell r="F246" t="str">
            <v>금속공사</v>
          </cell>
          <cell r="H246" t="str">
            <v>SUNKEN-1 철제계단</v>
          </cell>
          <cell r="I246" t="str">
            <v>W1500*H6100*L12300</v>
          </cell>
          <cell r="J246" t="str">
            <v>개소</v>
          </cell>
          <cell r="K246" t="str">
            <v>1</v>
          </cell>
          <cell r="L246">
            <v>1833150</v>
          </cell>
          <cell r="M246">
            <v>1833150</v>
          </cell>
          <cell r="N246">
            <v>1333200</v>
          </cell>
          <cell r="O246">
            <v>1333200</v>
          </cell>
          <cell r="P246">
            <v>166650</v>
          </cell>
          <cell r="Q246">
            <v>166650</v>
          </cell>
          <cell r="R246">
            <v>3333000</v>
          </cell>
          <cell r="S246">
            <v>3333000</v>
          </cell>
          <cell r="T246">
            <v>3333000</v>
          </cell>
          <cell r="U246">
            <v>3333000</v>
          </cell>
          <cell r="V246">
            <v>1</v>
          </cell>
        </row>
        <row r="247">
          <cell r="B247" t="str">
            <v>010210</v>
          </cell>
          <cell r="C247">
            <v>53</v>
          </cell>
          <cell r="D247" t="str">
            <v>건축</v>
          </cell>
          <cell r="E247" t="str">
            <v>구청사</v>
          </cell>
          <cell r="F247" t="str">
            <v>금속공사</v>
          </cell>
          <cell r="H247" t="str">
            <v>SUNKEN-2 철제계단</v>
          </cell>
          <cell r="I247" t="str">
            <v>W1500*H6100*L18400</v>
          </cell>
          <cell r="J247" t="str">
            <v>개소</v>
          </cell>
          <cell r="K247" t="str">
            <v>1</v>
          </cell>
          <cell r="L247">
            <v>2750000</v>
          </cell>
          <cell r="M247">
            <v>2750000</v>
          </cell>
          <cell r="N247">
            <v>2000000</v>
          </cell>
          <cell r="O247">
            <v>2000000</v>
          </cell>
          <cell r="P247">
            <v>250000</v>
          </cell>
          <cell r="Q247">
            <v>250000</v>
          </cell>
          <cell r="R247">
            <v>5000000</v>
          </cell>
          <cell r="S247">
            <v>5000000</v>
          </cell>
          <cell r="T247">
            <v>5000000</v>
          </cell>
          <cell r="U247">
            <v>5000000</v>
          </cell>
          <cell r="V247">
            <v>1</v>
          </cell>
        </row>
        <row r="248">
          <cell r="B248" t="str">
            <v>010210</v>
          </cell>
          <cell r="C248">
            <v>57</v>
          </cell>
          <cell r="D248" t="str">
            <v>건축</v>
          </cell>
          <cell r="E248" t="str">
            <v>구청사</v>
          </cell>
          <cell r="F248" t="str">
            <v>금속공사</v>
          </cell>
          <cell r="H248" t="str">
            <v>주출입구캐노피(골조제외)</v>
          </cell>
          <cell r="I248" t="str">
            <v>9200*3850</v>
          </cell>
          <cell r="J248" t="str">
            <v>개소</v>
          </cell>
          <cell r="K248" t="str">
            <v>1</v>
          </cell>
          <cell r="L248">
            <v>12000000</v>
          </cell>
          <cell r="M248">
            <v>12000000</v>
          </cell>
          <cell r="N248">
            <v>3500000</v>
          </cell>
          <cell r="O248">
            <v>3500000</v>
          </cell>
          <cell r="P248">
            <v>1000000</v>
          </cell>
          <cell r="Q248">
            <v>1000000</v>
          </cell>
          <cell r="R248">
            <v>16500000</v>
          </cell>
          <cell r="S248">
            <v>16500000</v>
          </cell>
          <cell r="T248">
            <v>16500000</v>
          </cell>
          <cell r="U248">
            <v>16500000</v>
          </cell>
          <cell r="V248">
            <v>1</v>
          </cell>
        </row>
        <row r="249">
          <cell r="B249" t="str">
            <v>010210</v>
          </cell>
          <cell r="C249">
            <v>58</v>
          </cell>
          <cell r="D249" t="str">
            <v>건축</v>
          </cell>
          <cell r="E249" t="str">
            <v>구청사</v>
          </cell>
          <cell r="F249" t="str">
            <v>금속공사</v>
          </cell>
          <cell r="H249" t="str">
            <v>주출입구캐노피(골조제외)</v>
          </cell>
          <cell r="I249" t="str">
            <v>3700*5000</v>
          </cell>
          <cell r="J249" t="str">
            <v>개소</v>
          </cell>
          <cell r="K249" t="str">
            <v>1</v>
          </cell>
          <cell r="L249">
            <v>5000000</v>
          </cell>
          <cell r="M249">
            <v>5000000</v>
          </cell>
          <cell r="N249">
            <v>2500000</v>
          </cell>
          <cell r="O249">
            <v>2500000</v>
          </cell>
          <cell r="P249">
            <v>500000</v>
          </cell>
          <cell r="Q249">
            <v>500000</v>
          </cell>
          <cell r="R249">
            <v>8000000</v>
          </cell>
          <cell r="S249">
            <v>8000000</v>
          </cell>
          <cell r="T249">
            <v>8000000</v>
          </cell>
          <cell r="U249">
            <v>8000000</v>
          </cell>
          <cell r="V249">
            <v>1</v>
          </cell>
        </row>
        <row r="250">
          <cell r="B250" t="str">
            <v>010210</v>
          </cell>
          <cell r="C250">
            <v>59</v>
          </cell>
          <cell r="D250" t="str">
            <v>건축</v>
          </cell>
          <cell r="E250" t="str">
            <v>구청사</v>
          </cell>
          <cell r="F250" t="str">
            <v>금속공사</v>
          </cell>
          <cell r="H250" t="str">
            <v>알미늄루버캐노피</v>
          </cell>
          <cell r="I250" t="str">
            <v>750W</v>
          </cell>
          <cell r="J250" t="str">
            <v>M</v>
          </cell>
          <cell r="K250" t="str">
            <v>173</v>
          </cell>
          <cell r="L250">
            <v>123000</v>
          </cell>
          <cell r="M250">
            <v>21279000</v>
          </cell>
          <cell r="N250">
            <v>14500</v>
          </cell>
          <cell r="O250">
            <v>2508500</v>
          </cell>
          <cell r="P250">
            <v>7200</v>
          </cell>
          <cell r="Q250">
            <v>1245600</v>
          </cell>
          <cell r="R250">
            <v>144700</v>
          </cell>
          <cell r="S250">
            <v>25033100</v>
          </cell>
          <cell r="T250">
            <v>144700</v>
          </cell>
          <cell r="U250">
            <v>25033100</v>
          </cell>
          <cell r="V250">
            <v>1</v>
          </cell>
        </row>
        <row r="251">
          <cell r="B251" t="str">
            <v>010210</v>
          </cell>
          <cell r="C251">
            <v>61</v>
          </cell>
          <cell r="D251" t="str">
            <v>건축</v>
          </cell>
          <cell r="E251" t="str">
            <v>구청사</v>
          </cell>
          <cell r="F251" t="str">
            <v>금속공사</v>
          </cell>
          <cell r="H251" t="str">
            <v>CAT-WALK/익스팬디드메탈</v>
          </cell>
          <cell r="I251" t="str">
            <v>600W*1800~3000/2.4H</v>
          </cell>
          <cell r="J251" t="str">
            <v>M</v>
          </cell>
          <cell r="K251" t="str">
            <v>132</v>
          </cell>
          <cell r="L251">
            <v>80000</v>
          </cell>
          <cell r="M251">
            <v>10560000</v>
          </cell>
          <cell r="N251">
            <v>70000</v>
          </cell>
          <cell r="O251">
            <v>9240000</v>
          </cell>
          <cell r="P251">
            <v>6000</v>
          </cell>
          <cell r="Q251">
            <v>792000</v>
          </cell>
          <cell r="R251">
            <v>156000</v>
          </cell>
          <cell r="S251">
            <v>20592000</v>
          </cell>
          <cell r="T251">
            <v>156000</v>
          </cell>
          <cell r="U251">
            <v>20592000</v>
          </cell>
          <cell r="V251">
            <v>1</v>
          </cell>
        </row>
        <row r="252">
          <cell r="B252" t="str">
            <v>010211</v>
          </cell>
          <cell r="C252">
            <v>1</v>
          </cell>
          <cell r="D252" t="str">
            <v>건축</v>
          </cell>
          <cell r="E252" t="str">
            <v>구청사</v>
          </cell>
          <cell r="F252" t="str">
            <v>미장공사</v>
          </cell>
          <cell r="H252" t="str">
            <v>몰탈바르기</v>
          </cell>
          <cell r="I252" t="str">
            <v>바닥 30mm</v>
          </cell>
          <cell r="J252" t="str">
            <v>M2</v>
          </cell>
          <cell r="K252" t="str">
            <v>868</v>
          </cell>
          <cell r="M252">
            <v>0</v>
          </cell>
          <cell r="N252">
            <v>3800</v>
          </cell>
          <cell r="O252">
            <v>3298400</v>
          </cell>
          <cell r="Q252">
            <v>0</v>
          </cell>
          <cell r="R252">
            <v>3800</v>
          </cell>
          <cell r="S252">
            <v>3298400</v>
          </cell>
          <cell r="T252">
            <v>3800</v>
          </cell>
          <cell r="U252">
            <v>3298400</v>
          </cell>
          <cell r="V252">
            <v>1</v>
          </cell>
        </row>
        <row r="253">
          <cell r="B253" t="str">
            <v>010211</v>
          </cell>
          <cell r="C253">
            <v>2</v>
          </cell>
          <cell r="D253" t="str">
            <v>건축</v>
          </cell>
          <cell r="E253" t="str">
            <v>구청사</v>
          </cell>
          <cell r="F253" t="str">
            <v>미장공사</v>
          </cell>
          <cell r="H253" t="str">
            <v>몰탈바르기</v>
          </cell>
          <cell r="I253" t="str">
            <v>바닥 28mm</v>
          </cell>
          <cell r="J253" t="str">
            <v>M2</v>
          </cell>
          <cell r="K253" t="str">
            <v>3469</v>
          </cell>
          <cell r="M253">
            <v>0</v>
          </cell>
          <cell r="N253">
            <v>3600</v>
          </cell>
          <cell r="O253">
            <v>12488400</v>
          </cell>
          <cell r="Q253">
            <v>0</v>
          </cell>
          <cell r="R253">
            <v>3600</v>
          </cell>
          <cell r="S253">
            <v>12488400</v>
          </cell>
          <cell r="T253">
            <v>3600</v>
          </cell>
          <cell r="U253">
            <v>12488400</v>
          </cell>
          <cell r="V253">
            <v>1</v>
          </cell>
        </row>
        <row r="254">
          <cell r="B254" t="str">
            <v>010211</v>
          </cell>
          <cell r="C254">
            <v>3</v>
          </cell>
          <cell r="D254" t="str">
            <v>건축</v>
          </cell>
          <cell r="E254" t="str">
            <v>구청사</v>
          </cell>
          <cell r="F254" t="str">
            <v>미장공사</v>
          </cell>
          <cell r="H254" t="str">
            <v>몰탈바르기</v>
          </cell>
          <cell r="I254" t="str">
            <v>바닥 27mm</v>
          </cell>
          <cell r="J254" t="str">
            <v>M2</v>
          </cell>
          <cell r="K254" t="str">
            <v>13582</v>
          </cell>
          <cell r="M254">
            <v>0</v>
          </cell>
          <cell r="N254">
            <v>3500</v>
          </cell>
          <cell r="O254">
            <v>47537000</v>
          </cell>
          <cell r="Q254">
            <v>0</v>
          </cell>
          <cell r="R254">
            <v>3500</v>
          </cell>
          <cell r="S254">
            <v>47537000</v>
          </cell>
          <cell r="T254">
            <v>3500</v>
          </cell>
          <cell r="U254">
            <v>47537000</v>
          </cell>
          <cell r="V254">
            <v>1</v>
          </cell>
        </row>
        <row r="255">
          <cell r="B255" t="str">
            <v>010211</v>
          </cell>
          <cell r="C255">
            <v>4</v>
          </cell>
          <cell r="D255" t="str">
            <v>건축</v>
          </cell>
          <cell r="E255" t="str">
            <v>구청사</v>
          </cell>
          <cell r="F255" t="str">
            <v>미장공사</v>
          </cell>
          <cell r="H255" t="str">
            <v>몰탈바르기</v>
          </cell>
          <cell r="I255" t="str">
            <v>바닥 23mm</v>
          </cell>
          <cell r="J255" t="str">
            <v>M2</v>
          </cell>
          <cell r="K255" t="str">
            <v>243</v>
          </cell>
          <cell r="M255">
            <v>0</v>
          </cell>
          <cell r="N255">
            <v>3100</v>
          </cell>
          <cell r="O255">
            <v>753300</v>
          </cell>
          <cell r="Q255">
            <v>0</v>
          </cell>
          <cell r="R255">
            <v>3100</v>
          </cell>
          <cell r="S255">
            <v>753300</v>
          </cell>
          <cell r="T255">
            <v>3100</v>
          </cell>
          <cell r="U255">
            <v>753300</v>
          </cell>
          <cell r="V255">
            <v>1</v>
          </cell>
        </row>
        <row r="256">
          <cell r="B256" t="str">
            <v>010211</v>
          </cell>
          <cell r="C256">
            <v>5</v>
          </cell>
          <cell r="D256" t="str">
            <v>건축</v>
          </cell>
          <cell r="E256" t="str">
            <v>구청사</v>
          </cell>
          <cell r="F256" t="str">
            <v>미장공사</v>
          </cell>
          <cell r="H256" t="str">
            <v>몰탈바르기</v>
          </cell>
          <cell r="I256" t="str">
            <v>내벽 18mm</v>
          </cell>
          <cell r="J256" t="str">
            <v>M2</v>
          </cell>
          <cell r="K256" t="str">
            <v>12222</v>
          </cell>
          <cell r="M256">
            <v>0</v>
          </cell>
          <cell r="N256">
            <v>9500</v>
          </cell>
          <cell r="O256">
            <v>116109000</v>
          </cell>
          <cell r="Q256">
            <v>0</v>
          </cell>
          <cell r="R256">
            <v>9500</v>
          </cell>
          <cell r="S256">
            <v>116109000</v>
          </cell>
          <cell r="T256">
            <v>9500</v>
          </cell>
          <cell r="U256">
            <v>116109000</v>
          </cell>
          <cell r="V256">
            <v>1</v>
          </cell>
        </row>
        <row r="257">
          <cell r="B257" t="str">
            <v>010211</v>
          </cell>
          <cell r="C257">
            <v>6</v>
          </cell>
          <cell r="D257" t="str">
            <v>건축</v>
          </cell>
          <cell r="E257" t="str">
            <v>구청사</v>
          </cell>
          <cell r="F257" t="str">
            <v>미장공사</v>
          </cell>
          <cell r="H257" t="str">
            <v>몰탈바르기</v>
          </cell>
          <cell r="I257" t="str">
            <v>외벽 24mm</v>
          </cell>
          <cell r="J257" t="str">
            <v>M2</v>
          </cell>
          <cell r="K257" t="str">
            <v>2215</v>
          </cell>
          <cell r="M257">
            <v>0</v>
          </cell>
          <cell r="N257">
            <v>10500</v>
          </cell>
          <cell r="O257">
            <v>23257500</v>
          </cell>
          <cell r="Q257">
            <v>0</v>
          </cell>
          <cell r="R257">
            <v>10500</v>
          </cell>
          <cell r="S257">
            <v>23257500</v>
          </cell>
          <cell r="T257">
            <v>10500</v>
          </cell>
          <cell r="U257">
            <v>23257500</v>
          </cell>
          <cell r="V257">
            <v>1</v>
          </cell>
        </row>
        <row r="258">
          <cell r="B258" t="str">
            <v>010211</v>
          </cell>
          <cell r="C258">
            <v>7</v>
          </cell>
          <cell r="D258" t="str">
            <v>건축</v>
          </cell>
          <cell r="E258" t="str">
            <v>구청사</v>
          </cell>
          <cell r="F258" t="str">
            <v>미장공사</v>
          </cell>
          <cell r="H258" t="str">
            <v>몰탈바르기</v>
          </cell>
          <cell r="I258" t="str">
            <v>천정 15mm</v>
          </cell>
          <cell r="J258" t="str">
            <v>M2</v>
          </cell>
          <cell r="K258" t="str">
            <v>1229</v>
          </cell>
          <cell r="M258">
            <v>0</v>
          </cell>
          <cell r="N258">
            <v>10500</v>
          </cell>
          <cell r="O258">
            <v>12904500</v>
          </cell>
          <cell r="Q258">
            <v>0</v>
          </cell>
          <cell r="R258">
            <v>10500</v>
          </cell>
          <cell r="S258">
            <v>12904500</v>
          </cell>
          <cell r="T258">
            <v>10500</v>
          </cell>
          <cell r="U258">
            <v>12904500</v>
          </cell>
          <cell r="V258">
            <v>1</v>
          </cell>
        </row>
        <row r="259">
          <cell r="B259" t="str">
            <v>010211</v>
          </cell>
          <cell r="C259">
            <v>8</v>
          </cell>
          <cell r="D259" t="str">
            <v>건축</v>
          </cell>
          <cell r="E259" t="str">
            <v>구청사</v>
          </cell>
          <cell r="F259" t="str">
            <v>미장공사</v>
          </cell>
          <cell r="H259" t="str">
            <v>보호몰탈바르기</v>
          </cell>
          <cell r="I259" t="str">
            <v>바닥 30mm</v>
          </cell>
          <cell r="J259" t="str">
            <v>M2</v>
          </cell>
          <cell r="K259" t="str">
            <v>739</v>
          </cell>
          <cell r="M259">
            <v>0</v>
          </cell>
          <cell r="N259">
            <v>2000</v>
          </cell>
          <cell r="O259">
            <v>1478000</v>
          </cell>
          <cell r="Q259">
            <v>0</v>
          </cell>
          <cell r="R259">
            <v>2000</v>
          </cell>
          <cell r="S259">
            <v>1478000</v>
          </cell>
          <cell r="T259">
            <v>2000</v>
          </cell>
          <cell r="U259">
            <v>1478000</v>
          </cell>
          <cell r="V259">
            <v>1</v>
          </cell>
        </row>
        <row r="260">
          <cell r="B260" t="str">
            <v>010211</v>
          </cell>
          <cell r="C260">
            <v>9</v>
          </cell>
          <cell r="D260" t="str">
            <v>건축</v>
          </cell>
          <cell r="E260" t="str">
            <v>구청사</v>
          </cell>
          <cell r="F260" t="str">
            <v>미장공사</v>
          </cell>
          <cell r="H260" t="str">
            <v>보호몰탈바르기</v>
          </cell>
          <cell r="I260" t="str">
            <v>바닥 24mm</v>
          </cell>
          <cell r="J260" t="str">
            <v>M2</v>
          </cell>
          <cell r="K260" t="str">
            <v>10</v>
          </cell>
          <cell r="M260">
            <v>0</v>
          </cell>
          <cell r="N260">
            <v>2000</v>
          </cell>
          <cell r="O260">
            <v>20000</v>
          </cell>
          <cell r="Q260">
            <v>0</v>
          </cell>
          <cell r="R260">
            <v>2000</v>
          </cell>
          <cell r="S260">
            <v>20000</v>
          </cell>
          <cell r="T260">
            <v>2000</v>
          </cell>
          <cell r="U260">
            <v>20000</v>
          </cell>
          <cell r="V260">
            <v>1</v>
          </cell>
        </row>
        <row r="261">
          <cell r="B261" t="str">
            <v>010211</v>
          </cell>
          <cell r="C261">
            <v>11</v>
          </cell>
          <cell r="D261" t="str">
            <v>건축</v>
          </cell>
          <cell r="E261" t="str">
            <v>구청사</v>
          </cell>
          <cell r="F261" t="str">
            <v>미장공사</v>
          </cell>
          <cell r="H261" t="str">
            <v>보호몰탈바르기</v>
          </cell>
          <cell r="I261" t="str">
            <v>내벽 18mm</v>
          </cell>
          <cell r="J261" t="str">
            <v>M2</v>
          </cell>
          <cell r="K261" t="str">
            <v>33</v>
          </cell>
          <cell r="M261">
            <v>0</v>
          </cell>
          <cell r="N261">
            <v>5000</v>
          </cell>
          <cell r="O261">
            <v>165000</v>
          </cell>
          <cell r="Q261">
            <v>0</v>
          </cell>
          <cell r="R261">
            <v>5000</v>
          </cell>
          <cell r="S261">
            <v>165000</v>
          </cell>
          <cell r="T261">
            <v>5000</v>
          </cell>
          <cell r="U261">
            <v>165000</v>
          </cell>
          <cell r="V261">
            <v>1</v>
          </cell>
        </row>
        <row r="262">
          <cell r="B262" t="str">
            <v>010211</v>
          </cell>
          <cell r="C262">
            <v>12</v>
          </cell>
          <cell r="D262" t="str">
            <v>건축</v>
          </cell>
          <cell r="E262" t="str">
            <v>구청사</v>
          </cell>
          <cell r="F262" t="str">
            <v>미장공사</v>
          </cell>
          <cell r="H262" t="str">
            <v>쇠흙손마감</v>
          </cell>
          <cell r="J262" t="str">
            <v>M2</v>
          </cell>
          <cell r="K262" t="str">
            <v>7722</v>
          </cell>
          <cell r="M262">
            <v>0</v>
          </cell>
          <cell r="N262">
            <v>2200</v>
          </cell>
          <cell r="O262">
            <v>16988400</v>
          </cell>
          <cell r="Q262">
            <v>0</v>
          </cell>
          <cell r="R262">
            <v>2200</v>
          </cell>
          <cell r="S262">
            <v>16988400</v>
          </cell>
          <cell r="T262">
            <v>2200</v>
          </cell>
          <cell r="U262">
            <v>16988400</v>
          </cell>
          <cell r="V262">
            <v>1</v>
          </cell>
        </row>
        <row r="263">
          <cell r="B263" t="str">
            <v>010211</v>
          </cell>
          <cell r="C263">
            <v>13</v>
          </cell>
          <cell r="D263" t="str">
            <v>건축</v>
          </cell>
          <cell r="E263" t="str">
            <v>구청사</v>
          </cell>
          <cell r="F263" t="str">
            <v>미장공사</v>
          </cell>
          <cell r="H263" t="str">
            <v>콘크리트면마무리</v>
          </cell>
          <cell r="J263" t="str">
            <v>M2</v>
          </cell>
          <cell r="K263" t="str">
            <v>1419</v>
          </cell>
          <cell r="M263">
            <v>0</v>
          </cell>
          <cell r="N263">
            <v>2300</v>
          </cell>
          <cell r="O263">
            <v>3263700</v>
          </cell>
          <cell r="Q263">
            <v>0</v>
          </cell>
          <cell r="R263">
            <v>2300</v>
          </cell>
          <cell r="S263">
            <v>3263700</v>
          </cell>
          <cell r="T263">
            <v>2300</v>
          </cell>
          <cell r="U263">
            <v>3263700</v>
          </cell>
          <cell r="V263">
            <v>1</v>
          </cell>
        </row>
        <row r="264">
          <cell r="B264" t="str">
            <v>010211</v>
          </cell>
          <cell r="C264">
            <v>14</v>
          </cell>
          <cell r="D264" t="str">
            <v>건축</v>
          </cell>
          <cell r="E264" t="str">
            <v>구청사</v>
          </cell>
          <cell r="F264" t="str">
            <v>미장공사</v>
          </cell>
          <cell r="H264" t="str">
            <v>창틀주위몰탈충진</v>
          </cell>
          <cell r="I264" t="str">
            <v>몰탈마감24mm</v>
          </cell>
          <cell r="J264" t="str">
            <v>M</v>
          </cell>
          <cell r="K264" t="str">
            <v>878</v>
          </cell>
          <cell r="M264">
            <v>0</v>
          </cell>
          <cell r="N264">
            <v>1000</v>
          </cell>
          <cell r="O264">
            <v>878000</v>
          </cell>
          <cell r="Q264">
            <v>0</v>
          </cell>
          <cell r="R264">
            <v>1000</v>
          </cell>
          <cell r="S264">
            <v>878000</v>
          </cell>
          <cell r="T264">
            <v>1000</v>
          </cell>
          <cell r="U264">
            <v>878000</v>
          </cell>
          <cell r="V264">
            <v>1</v>
          </cell>
        </row>
        <row r="265">
          <cell r="B265" t="str">
            <v>010211</v>
          </cell>
          <cell r="C265">
            <v>15</v>
          </cell>
          <cell r="D265" t="str">
            <v>건축</v>
          </cell>
          <cell r="E265" t="str">
            <v>구청사</v>
          </cell>
          <cell r="F265" t="str">
            <v>미장공사</v>
          </cell>
          <cell r="H265" t="str">
            <v>전기판넬히팅/전기공사제외:F7</v>
          </cell>
          <cell r="I265" t="str">
            <v>30T단열+W.M#8+몰24</v>
          </cell>
          <cell r="J265" t="str">
            <v>M2</v>
          </cell>
          <cell r="K265" t="str">
            <v>337</v>
          </cell>
          <cell r="M265">
            <v>0</v>
          </cell>
          <cell r="N265">
            <v>6000</v>
          </cell>
          <cell r="O265">
            <v>2022000</v>
          </cell>
          <cell r="Q265">
            <v>0</v>
          </cell>
          <cell r="R265">
            <v>6000</v>
          </cell>
          <cell r="S265">
            <v>2022000</v>
          </cell>
          <cell r="T265">
            <v>6000</v>
          </cell>
          <cell r="U265">
            <v>2022000</v>
          </cell>
          <cell r="V265">
            <v>1</v>
          </cell>
        </row>
        <row r="266">
          <cell r="B266" t="str">
            <v>010211</v>
          </cell>
          <cell r="C266">
            <v>16</v>
          </cell>
          <cell r="D266" t="str">
            <v>건축</v>
          </cell>
          <cell r="E266" t="str">
            <v>구청사</v>
          </cell>
          <cell r="F266" t="str">
            <v>미장공사</v>
          </cell>
          <cell r="H266" t="str">
            <v>판넬히팅:F8</v>
          </cell>
          <cell r="I266" t="str">
            <v>30T단열+경량기포60+몰38</v>
          </cell>
          <cell r="J266" t="str">
            <v>M2</v>
          </cell>
          <cell r="K266" t="str">
            <v>189</v>
          </cell>
          <cell r="M266">
            <v>0</v>
          </cell>
          <cell r="N266">
            <v>5000</v>
          </cell>
          <cell r="O266">
            <v>945000</v>
          </cell>
          <cell r="Q266">
            <v>0</v>
          </cell>
          <cell r="R266">
            <v>5000</v>
          </cell>
          <cell r="S266">
            <v>945000</v>
          </cell>
          <cell r="T266">
            <v>5000</v>
          </cell>
          <cell r="U266">
            <v>945000</v>
          </cell>
          <cell r="V266">
            <v>1</v>
          </cell>
        </row>
        <row r="267">
          <cell r="B267" t="str">
            <v>010212</v>
          </cell>
          <cell r="C267">
            <v>1</v>
          </cell>
          <cell r="D267" t="str">
            <v>건축</v>
          </cell>
          <cell r="E267" t="str">
            <v>구청사</v>
          </cell>
          <cell r="F267" t="str">
            <v>창호공사</v>
          </cell>
          <cell r="H267" t="str">
            <v>CAWM - 1</v>
          </cell>
          <cell r="I267" t="str">
            <v>50.75*43.2</v>
          </cell>
          <cell r="J267" t="str">
            <v>EA</v>
          </cell>
          <cell r="K267" t="str">
            <v>1</v>
          </cell>
          <cell r="L267">
            <v>180000000</v>
          </cell>
          <cell r="M267">
            <v>180000000</v>
          </cell>
          <cell r="N267">
            <v>18452000</v>
          </cell>
          <cell r="O267">
            <v>18452000</v>
          </cell>
          <cell r="P267">
            <v>9226000</v>
          </cell>
          <cell r="Q267">
            <v>9226000</v>
          </cell>
          <cell r="R267">
            <v>207678000</v>
          </cell>
          <cell r="S267">
            <v>207678000</v>
          </cell>
          <cell r="T267">
            <v>207678000</v>
          </cell>
          <cell r="U267">
            <v>207678000</v>
          </cell>
          <cell r="V267">
            <v>1</v>
          </cell>
        </row>
        <row r="268">
          <cell r="B268" t="str">
            <v>010212</v>
          </cell>
          <cell r="C268">
            <v>2</v>
          </cell>
          <cell r="D268" t="str">
            <v>건축</v>
          </cell>
          <cell r="E268" t="str">
            <v>구청사</v>
          </cell>
          <cell r="F268" t="str">
            <v>창호공사</v>
          </cell>
          <cell r="H268" t="str">
            <v>CAWM - 2</v>
          </cell>
          <cell r="I268" t="str">
            <v>42.813*16.2</v>
          </cell>
          <cell r="J268" t="str">
            <v>EA</v>
          </cell>
          <cell r="K268" t="str">
            <v>1</v>
          </cell>
          <cell r="L268">
            <v>35237000</v>
          </cell>
          <cell r="M268">
            <v>35237000</v>
          </cell>
          <cell r="N268">
            <v>4145000</v>
          </cell>
          <cell r="O268">
            <v>4145000</v>
          </cell>
          <cell r="P268">
            <v>2072000</v>
          </cell>
          <cell r="Q268">
            <v>2072000</v>
          </cell>
          <cell r="R268">
            <v>41454000</v>
          </cell>
          <cell r="S268">
            <v>41454000</v>
          </cell>
          <cell r="T268">
            <v>41454000</v>
          </cell>
          <cell r="U268">
            <v>41454000</v>
          </cell>
          <cell r="V268">
            <v>1</v>
          </cell>
        </row>
        <row r="269">
          <cell r="B269" t="str">
            <v>010212</v>
          </cell>
          <cell r="C269">
            <v>3</v>
          </cell>
          <cell r="D269" t="str">
            <v>건축</v>
          </cell>
          <cell r="E269" t="str">
            <v>구청사</v>
          </cell>
          <cell r="F269" t="str">
            <v>창호공사</v>
          </cell>
          <cell r="H269" t="str">
            <v>CAWM - 3</v>
          </cell>
          <cell r="I269" t="str">
            <v>45.8*64.8</v>
          </cell>
          <cell r="J269" t="str">
            <v>EA</v>
          </cell>
          <cell r="K269" t="str">
            <v>1</v>
          </cell>
          <cell r="L269">
            <v>207882000</v>
          </cell>
          <cell r="M269">
            <v>207882000</v>
          </cell>
          <cell r="N269">
            <v>24456000</v>
          </cell>
          <cell r="O269">
            <v>24456000</v>
          </cell>
          <cell r="P269">
            <v>12228000</v>
          </cell>
          <cell r="Q269">
            <v>12228000</v>
          </cell>
          <cell r="R269">
            <v>244566000</v>
          </cell>
          <cell r="S269">
            <v>244566000</v>
          </cell>
          <cell r="T269">
            <v>244566000</v>
          </cell>
          <cell r="U269">
            <v>244566000</v>
          </cell>
          <cell r="V269">
            <v>1</v>
          </cell>
        </row>
        <row r="270">
          <cell r="B270" t="str">
            <v>010212</v>
          </cell>
          <cell r="C270">
            <v>4</v>
          </cell>
          <cell r="D270" t="str">
            <v>건축</v>
          </cell>
          <cell r="E270" t="str">
            <v>구청사</v>
          </cell>
          <cell r="F270" t="str">
            <v>창호공사</v>
          </cell>
          <cell r="H270" t="str">
            <v>CAWM - 4</v>
          </cell>
          <cell r="I270" t="str">
            <v>46.018*49.2</v>
          </cell>
          <cell r="J270" t="str">
            <v>EA</v>
          </cell>
          <cell r="K270" t="str">
            <v>1</v>
          </cell>
          <cell r="L270">
            <v>130000000</v>
          </cell>
          <cell r="M270">
            <v>130000000</v>
          </cell>
          <cell r="N270">
            <v>13684000</v>
          </cell>
          <cell r="O270">
            <v>13684000</v>
          </cell>
          <cell r="P270">
            <v>6842000</v>
          </cell>
          <cell r="Q270">
            <v>6842000</v>
          </cell>
          <cell r="R270">
            <v>150526000</v>
          </cell>
          <cell r="S270">
            <v>150526000</v>
          </cell>
          <cell r="T270">
            <v>150526000</v>
          </cell>
          <cell r="U270">
            <v>150526000</v>
          </cell>
          <cell r="V270">
            <v>1</v>
          </cell>
        </row>
        <row r="271">
          <cell r="B271" t="str">
            <v>010212</v>
          </cell>
          <cell r="C271">
            <v>5</v>
          </cell>
          <cell r="D271" t="str">
            <v>건축</v>
          </cell>
          <cell r="E271" t="str">
            <v>구청사</v>
          </cell>
          <cell r="F271" t="str">
            <v>창호공사</v>
          </cell>
          <cell r="H271" t="str">
            <v>CAWM - 5</v>
          </cell>
          <cell r="I271" t="str">
            <v>24.25*15.6</v>
          </cell>
          <cell r="J271" t="str">
            <v>EA</v>
          </cell>
          <cell r="K271" t="str">
            <v>1</v>
          </cell>
          <cell r="L271">
            <v>13938000</v>
          </cell>
          <cell r="M271">
            <v>13938000</v>
          </cell>
          <cell r="N271">
            <v>1639000</v>
          </cell>
          <cell r="O271">
            <v>1639000</v>
          </cell>
          <cell r="P271">
            <v>819000</v>
          </cell>
          <cell r="Q271">
            <v>819000</v>
          </cell>
          <cell r="R271">
            <v>16396000</v>
          </cell>
          <cell r="S271">
            <v>16396000</v>
          </cell>
          <cell r="T271">
            <v>16396000</v>
          </cell>
          <cell r="U271">
            <v>16396000</v>
          </cell>
          <cell r="V271">
            <v>1</v>
          </cell>
        </row>
        <row r="272">
          <cell r="B272" t="str">
            <v>010212</v>
          </cell>
          <cell r="C272">
            <v>6</v>
          </cell>
          <cell r="D272" t="str">
            <v>건축</v>
          </cell>
          <cell r="E272" t="str">
            <v>구청사</v>
          </cell>
          <cell r="F272" t="str">
            <v>창호공사</v>
          </cell>
          <cell r="H272" t="str">
            <v>AWM - 1</v>
          </cell>
          <cell r="I272" t="str">
            <v>9.0*4.2</v>
          </cell>
          <cell r="J272" t="str">
            <v>EA</v>
          </cell>
          <cell r="K272" t="str">
            <v>1</v>
          </cell>
          <cell r="L272">
            <v>1537000</v>
          </cell>
          <cell r="M272">
            <v>1537000</v>
          </cell>
          <cell r="N272">
            <v>180000</v>
          </cell>
          <cell r="O272">
            <v>180000</v>
          </cell>
          <cell r="P272">
            <v>90000</v>
          </cell>
          <cell r="Q272">
            <v>90000</v>
          </cell>
          <cell r="R272">
            <v>1807000</v>
          </cell>
          <cell r="S272">
            <v>1807000</v>
          </cell>
          <cell r="T272">
            <v>1807000</v>
          </cell>
          <cell r="U272">
            <v>1807000</v>
          </cell>
          <cell r="V272">
            <v>1</v>
          </cell>
        </row>
        <row r="273">
          <cell r="B273" t="str">
            <v>010212</v>
          </cell>
          <cell r="C273">
            <v>7</v>
          </cell>
          <cell r="D273" t="str">
            <v>건축</v>
          </cell>
          <cell r="E273" t="str">
            <v>구청사</v>
          </cell>
          <cell r="F273" t="str">
            <v>창호공사</v>
          </cell>
          <cell r="H273" t="str">
            <v>AWM - 2</v>
          </cell>
          <cell r="I273" t="str">
            <v>6.6*4.2</v>
          </cell>
          <cell r="J273" t="str">
            <v>EA</v>
          </cell>
          <cell r="K273" t="str">
            <v>2</v>
          </cell>
          <cell r="L273">
            <v>1172000</v>
          </cell>
          <cell r="M273">
            <v>2344000</v>
          </cell>
          <cell r="N273">
            <v>137000</v>
          </cell>
          <cell r="O273">
            <v>274000</v>
          </cell>
          <cell r="P273">
            <v>68000</v>
          </cell>
          <cell r="Q273">
            <v>136000</v>
          </cell>
          <cell r="R273">
            <v>1377000</v>
          </cell>
          <cell r="S273">
            <v>2754000</v>
          </cell>
          <cell r="T273">
            <v>1377000</v>
          </cell>
          <cell r="U273">
            <v>2754000</v>
          </cell>
          <cell r="V273">
            <v>1</v>
          </cell>
        </row>
        <row r="274">
          <cell r="B274" t="str">
            <v>010212</v>
          </cell>
          <cell r="C274">
            <v>8</v>
          </cell>
          <cell r="D274" t="str">
            <v>건축</v>
          </cell>
          <cell r="E274" t="str">
            <v>구청사</v>
          </cell>
          <cell r="F274" t="str">
            <v>창호공사</v>
          </cell>
          <cell r="H274" t="str">
            <v>AWM - 3</v>
          </cell>
          <cell r="I274" t="str">
            <v>5.4*4.2</v>
          </cell>
          <cell r="J274" t="str">
            <v>EA</v>
          </cell>
          <cell r="K274" t="str">
            <v>1</v>
          </cell>
          <cell r="L274">
            <v>1054000</v>
          </cell>
          <cell r="M274">
            <v>1054000</v>
          </cell>
          <cell r="N274">
            <v>124000</v>
          </cell>
          <cell r="O274">
            <v>124000</v>
          </cell>
          <cell r="P274">
            <v>62000</v>
          </cell>
          <cell r="Q274">
            <v>62000</v>
          </cell>
          <cell r="R274">
            <v>1240000</v>
          </cell>
          <cell r="S274">
            <v>1240000</v>
          </cell>
          <cell r="T274">
            <v>1240000</v>
          </cell>
          <cell r="U274">
            <v>1240000</v>
          </cell>
          <cell r="V274">
            <v>1</v>
          </cell>
        </row>
        <row r="275">
          <cell r="B275" t="str">
            <v>010212</v>
          </cell>
          <cell r="C275">
            <v>9</v>
          </cell>
          <cell r="D275" t="str">
            <v>건축</v>
          </cell>
          <cell r="E275" t="str">
            <v>구청사</v>
          </cell>
          <cell r="F275" t="str">
            <v>창호공사</v>
          </cell>
          <cell r="H275" t="str">
            <v>AWM - 4</v>
          </cell>
          <cell r="I275" t="str">
            <v>5.2*4.2</v>
          </cell>
          <cell r="J275" t="str">
            <v>EA</v>
          </cell>
          <cell r="K275" t="str">
            <v>1</v>
          </cell>
          <cell r="L275">
            <v>1128000</v>
          </cell>
          <cell r="M275">
            <v>1128000</v>
          </cell>
          <cell r="N275">
            <v>132000</v>
          </cell>
          <cell r="O275">
            <v>132000</v>
          </cell>
          <cell r="P275">
            <v>66000</v>
          </cell>
          <cell r="Q275">
            <v>66000</v>
          </cell>
          <cell r="R275">
            <v>1326000</v>
          </cell>
          <cell r="S275">
            <v>1326000</v>
          </cell>
          <cell r="T275">
            <v>1326000</v>
          </cell>
          <cell r="U275">
            <v>1326000</v>
          </cell>
          <cell r="V275">
            <v>1</v>
          </cell>
        </row>
        <row r="276">
          <cell r="B276" t="str">
            <v>010212</v>
          </cell>
          <cell r="C276">
            <v>10</v>
          </cell>
          <cell r="D276" t="str">
            <v>건축</v>
          </cell>
          <cell r="E276" t="str">
            <v>구청사</v>
          </cell>
          <cell r="F276" t="str">
            <v>창호공사</v>
          </cell>
          <cell r="H276" t="str">
            <v>AWM - 5</v>
          </cell>
          <cell r="I276" t="str">
            <v>6.0*2.4</v>
          </cell>
          <cell r="J276" t="str">
            <v>EA</v>
          </cell>
          <cell r="K276" t="str">
            <v>1</v>
          </cell>
          <cell r="L276">
            <v>1368000</v>
          </cell>
          <cell r="M276">
            <v>1368000</v>
          </cell>
          <cell r="N276">
            <v>160000</v>
          </cell>
          <cell r="O276">
            <v>160000</v>
          </cell>
          <cell r="P276">
            <v>80000</v>
          </cell>
          <cell r="Q276">
            <v>80000</v>
          </cell>
          <cell r="R276">
            <v>1608000</v>
          </cell>
          <cell r="S276">
            <v>1608000</v>
          </cell>
          <cell r="T276">
            <v>1608000</v>
          </cell>
          <cell r="U276">
            <v>1608000</v>
          </cell>
          <cell r="V276">
            <v>1</v>
          </cell>
        </row>
        <row r="277">
          <cell r="B277" t="str">
            <v>010212</v>
          </cell>
          <cell r="C277">
            <v>11</v>
          </cell>
          <cell r="D277" t="str">
            <v>건축</v>
          </cell>
          <cell r="E277" t="str">
            <v>구청사</v>
          </cell>
          <cell r="F277" t="str">
            <v>창호공사</v>
          </cell>
          <cell r="H277" t="str">
            <v>AWM - 6</v>
          </cell>
          <cell r="I277" t="str">
            <v>5.4*2.4</v>
          </cell>
          <cell r="J277" t="str">
            <v>EA</v>
          </cell>
          <cell r="K277" t="str">
            <v>1</v>
          </cell>
          <cell r="L277">
            <v>1216000</v>
          </cell>
          <cell r="M277">
            <v>1216000</v>
          </cell>
          <cell r="N277">
            <v>143000</v>
          </cell>
          <cell r="O277">
            <v>143000</v>
          </cell>
          <cell r="P277">
            <v>71000</v>
          </cell>
          <cell r="Q277">
            <v>71000</v>
          </cell>
          <cell r="R277">
            <v>1430000</v>
          </cell>
          <cell r="S277">
            <v>1430000</v>
          </cell>
          <cell r="T277">
            <v>1430000</v>
          </cell>
          <cell r="U277">
            <v>1430000</v>
          </cell>
          <cell r="V277">
            <v>1</v>
          </cell>
        </row>
        <row r="278">
          <cell r="B278" t="str">
            <v>010212</v>
          </cell>
          <cell r="C278">
            <v>12</v>
          </cell>
          <cell r="D278" t="str">
            <v>건축</v>
          </cell>
          <cell r="E278" t="str">
            <v>구청사</v>
          </cell>
          <cell r="F278" t="str">
            <v>창호공사</v>
          </cell>
          <cell r="H278" t="str">
            <v>AWM - 7</v>
          </cell>
          <cell r="I278" t="str">
            <v>9.0*2.4</v>
          </cell>
          <cell r="J278" t="str">
            <v>EA</v>
          </cell>
          <cell r="K278" t="str">
            <v>2</v>
          </cell>
          <cell r="L278">
            <v>1998000</v>
          </cell>
          <cell r="M278">
            <v>3996000</v>
          </cell>
          <cell r="N278">
            <v>235000</v>
          </cell>
          <cell r="O278">
            <v>470000</v>
          </cell>
          <cell r="P278">
            <v>117000</v>
          </cell>
          <cell r="Q278">
            <v>234000</v>
          </cell>
          <cell r="R278">
            <v>2350000</v>
          </cell>
          <cell r="S278">
            <v>4700000</v>
          </cell>
          <cell r="T278">
            <v>2350000</v>
          </cell>
          <cell r="U278">
            <v>4700000</v>
          </cell>
          <cell r="V278">
            <v>1</v>
          </cell>
        </row>
        <row r="279">
          <cell r="B279" t="str">
            <v>010212</v>
          </cell>
          <cell r="C279">
            <v>13</v>
          </cell>
          <cell r="D279" t="str">
            <v>건축</v>
          </cell>
          <cell r="E279" t="str">
            <v>구청사</v>
          </cell>
          <cell r="F279" t="str">
            <v>창호공사</v>
          </cell>
          <cell r="H279" t="str">
            <v>AWM - 7A</v>
          </cell>
          <cell r="I279" t="str">
            <v>9.0*2.4</v>
          </cell>
          <cell r="J279" t="str">
            <v>EA</v>
          </cell>
          <cell r="K279" t="str">
            <v>1</v>
          </cell>
          <cell r="L279">
            <v>1998000</v>
          </cell>
          <cell r="M279">
            <v>1998000</v>
          </cell>
          <cell r="N279">
            <v>235000</v>
          </cell>
          <cell r="O279">
            <v>235000</v>
          </cell>
          <cell r="P279">
            <v>117000</v>
          </cell>
          <cell r="Q279">
            <v>117000</v>
          </cell>
          <cell r="R279">
            <v>2350000</v>
          </cell>
          <cell r="S279">
            <v>2350000</v>
          </cell>
          <cell r="T279">
            <v>2350000</v>
          </cell>
          <cell r="U279">
            <v>2350000</v>
          </cell>
          <cell r="V279">
            <v>1</v>
          </cell>
        </row>
        <row r="280">
          <cell r="B280" t="str">
            <v>010212</v>
          </cell>
          <cell r="C280">
            <v>14</v>
          </cell>
          <cell r="D280" t="str">
            <v>건축</v>
          </cell>
          <cell r="E280" t="str">
            <v>구청사</v>
          </cell>
          <cell r="F280" t="str">
            <v>창호공사</v>
          </cell>
          <cell r="H280" t="str">
            <v>AWM - 8</v>
          </cell>
          <cell r="I280" t="str">
            <v>8.4*2.4</v>
          </cell>
          <cell r="J280" t="str">
            <v>EA</v>
          </cell>
          <cell r="K280" t="str">
            <v>2</v>
          </cell>
          <cell r="L280">
            <v>1890000</v>
          </cell>
          <cell r="M280">
            <v>3780000</v>
          </cell>
          <cell r="N280">
            <v>222000</v>
          </cell>
          <cell r="O280">
            <v>444000</v>
          </cell>
          <cell r="P280">
            <v>111000</v>
          </cell>
          <cell r="Q280">
            <v>222000</v>
          </cell>
          <cell r="R280">
            <v>2223000</v>
          </cell>
          <cell r="S280">
            <v>4446000</v>
          </cell>
          <cell r="T280">
            <v>2223000</v>
          </cell>
          <cell r="U280">
            <v>4446000</v>
          </cell>
          <cell r="V280">
            <v>1</v>
          </cell>
        </row>
        <row r="281">
          <cell r="B281" t="str">
            <v>010212</v>
          </cell>
          <cell r="C281">
            <v>15</v>
          </cell>
          <cell r="D281" t="str">
            <v>건축</v>
          </cell>
          <cell r="E281" t="str">
            <v>구청사</v>
          </cell>
          <cell r="F281" t="str">
            <v>창호공사</v>
          </cell>
          <cell r="H281" t="str">
            <v>AWM - 9</v>
          </cell>
          <cell r="I281" t="str">
            <v>6.0*2.4</v>
          </cell>
          <cell r="J281" t="str">
            <v>EA</v>
          </cell>
          <cell r="K281" t="str">
            <v>1</v>
          </cell>
          <cell r="L281">
            <v>1368000</v>
          </cell>
          <cell r="M281">
            <v>1368000</v>
          </cell>
          <cell r="N281">
            <v>160000</v>
          </cell>
          <cell r="O281">
            <v>160000</v>
          </cell>
          <cell r="P281">
            <v>80000</v>
          </cell>
          <cell r="Q281">
            <v>80000</v>
          </cell>
          <cell r="R281">
            <v>1608000</v>
          </cell>
          <cell r="S281">
            <v>1608000</v>
          </cell>
          <cell r="T281">
            <v>1608000</v>
          </cell>
          <cell r="U281">
            <v>1608000</v>
          </cell>
          <cell r="V281">
            <v>1</v>
          </cell>
        </row>
        <row r="282">
          <cell r="B282" t="str">
            <v>010212</v>
          </cell>
          <cell r="C282">
            <v>16</v>
          </cell>
          <cell r="D282" t="str">
            <v>건축</v>
          </cell>
          <cell r="E282" t="str">
            <v>구청사</v>
          </cell>
          <cell r="F282" t="str">
            <v>창호공사</v>
          </cell>
          <cell r="H282" t="str">
            <v>AWM - 10</v>
          </cell>
          <cell r="I282" t="str">
            <v>7.9*2.4</v>
          </cell>
          <cell r="J282" t="str">
            <v>EA</v>
          </cell>
          <cell r="K282" t="str">
            <v>1</v>
          </cell>
          <cell r="L282">
            <v>1829000</v>
          </cell>
          <cell r="M282">
            <v>1829000</v>
          </cell>
          <cell r="N282">
            <v>215000</v>
          </cell>
          <cell r="O282">
            <v>215000</v>
          </cell>
          <cell r="P282">
            <v>107000</v>
          </cell>
          <cell r="Q282">
            <v>107000</v>
          </cell>
          <cell r="R282">
            <v>2151000</v>
          </cell>
          <cell r="S282">
            <v>2151000</v>
          </cell>
          <cell r="T282">
            <v>2151000</v>
          </cell>
          <cell r="U282">
            <v>2151000</v>
          </cell>
          <cell r="V282">
            <v>1</v>
          </cell>
        </row>
        <row r="283">
          <cell r="B283" t="str">
            <v>010212</v>
          </cell>
          <cell r="C283">
            <v>17</v>
          </cell>
          <cell r="D283" t="str">
            <v>건축</v>
          </cell>
          <cell r="E283" t="str">
            <v>구청사</v>
          </cell>
          <cell r="F283" t="str">
            <v>창호공사</v>
          </cell>
          <cell r="H283" t="str">
            <v>AWM - 11</v>
          </cell>
          <cell r="I283" t="str">
            <v>2.4*2.4</v>
          </cell>
          <cell r="J283" t="str">
            <v>EA</v>
          </cell>
          <cell r="K283" t="str">
            <v>30</v>
          </cell>
          <cell r="L283">
            <v>755000</v>
          </cell>
          <cell r="M283">
            <v>22650000</v>
          </cell>
          <cell r="N283">
            <v>88000</v>
          </cell>
          <cell r="O283">
            <v>2640000</v>
          </cell>
          <cell r="P283">
            <v>44000</v>
          </cell>
          <cell r="Q283">
            <v>1320000</v>
          </cell>
          <cell r="R283">
            <v>887000</v>
          </cell>
          <cell r="S283">
            <v>26610000</v>
          </cell>
          <cell r="T283">
            <v>887000</v>
          </cell>
          <cell r="U283">
            <v>26610000</v>
          </cell>
          <cell r="V283">
            <v>1</v>
          </cell>
        </row>
        <row r="284">
          <cell r="B284" t="str">
            <v>010212</v>
          </cell>
          <cell r="C284">
            <v>18</v>
          </cell>
          <cell r="D284" t="str">
            <v>건축</v>
          </cell>
          <cell r="E284" t="str">
            <v>구청사</v>
          </cell>
          <cell r="F284" t="str">
            <v>창호공사</v>
          </cell>
          <cell r="H284" t="str">
            <v>AWM - 12</v>
          </cell>
          <cell r="I284" t="str">
            <v>16.8*8.4</v>
          </cell>
          <cell r="J284" t="str">
            <v>EA</v>
          </cell>
          <cell r="K284" t="str">
            <v>1</v>
          </cell>
          <cell r="L284">
            <v>8737000</v>
          </cell>
          <cell r="M284">
            <v>8737000</v>
          </cell>
          <cell r="N284">
            <v>1027000</v>
          </cell>
          <cell r="O284">
            <v>1027000</v>
          </cell>
          <cell r="P284">
            <v>513000</v>
          </cell>
          <cell r="Q284">
            <v>513000</v>
          </cell>
          <cell r="R284">
            <v>10277000</v>
          </cell>
          <cell r="S284">
            <v>10277000</v>
          </cell>
          <cell r="T284">
            <v>10277000</v>
          </cell>
          <cell r="U284">
            <v>10277000</v>
          </cell>
          <cell r="V284">
            <v>1</v>
          </cell>
        </row>
        <row r="285">
          <cell r="B285" t="str">
            <v>010212</v>
          </cell>
          <cell r="C285">
            <v>19</v>
          </cell>
          <cell r="D285" t="str">
            <v>건축</v>
          </cell>
          <cell r="E285" t="str">
            <v>구청사</v>
          </cell>
          <cell r="F285" t="str">
            <v>창호공사</v>
          </cell>
          <cell r="H285" t="str">
            <v>AWM - 13</v>
          </cell>
          <cell r="I285" t="str">
            <v>14.1*8.4</v>
          </cell>
          <cell r="J285" t="str">
            <v>EA</v>
          </cell>
          <cell r="K285" t="str">
            <v>1</v>
          </cell>
          <cell r="L285">
            <v>7072000</v>
          </cell>
          <cell r="M285">
            <v>7072000</v>
          </cell>
          <cell r="N285">
            <v>832000</v>
          </cell>
          <cell r="O285">
            <v>832000</v>
          </cell>
          <cell r="P285">
            <v>416000</v>
          </cell>
          <cell r="Q285">
            <v>416000</v>
          </cell>
          <cell r="R285">
            <v>8320000</v>
          </cell>
          <cell r="S285">
            <v>8320000</v>
          </cell>
          <cell r="T285">
            <v>8320000</v>
          </cell>
          <cell r="U285">
            <v>8320000</v>
          </cell>
          <cell r="V285">
            <v>1</v>
          </cell>
        </row>
        <row r="286">
          <cell r="B286" t="str">
            <v>010212</v>
          </cell>
          <cell r="C286">
            <v>20</v>
          </cell>
          <cell r="D286" t="str">
            <v>건축</v>
          </cell>
          <cell r="E286" t="str">
            <v>구청사</v>
          </cell>
          <cell r="F286" t="str">
            <v>창호공사</v>
          </cell>
          <cell r="H286" t="str">
            <v>AWM - 14</v>
          </cell>
          <cell r="I286" t="str">
            <v>3.6*14.4</v>
          </cell>
          <cell r="J286" t="str">
            <v>EA</v>
          </cell>
          <cell r="K286" t="str">
            <v>1</v>
          </cell>
          <cell r="L286">
            <v>2920000</v>
          </cell>
          <cell r="M286">
            <v>2920000</v>
          </cell>
          <cell r="N286">
            <v>343000</v>
          </cell>
          <cell r="O286">
            <v>343000</v>
          </cell>
          <cell r="P286">
            <v>171000</v>
          </cell>
          <cell r="Q286">
            <v>171000</v>
          </cell>
          <cell r="R286">
            <v>3434000</v>
          </cell>
          <cell r="S286">
            <v>3434000</v>
          </cell>
          <cell r="T286">
            <v>3434000</v>
          </cell>
          <cell r="U286">
            <v>3434000</v>
          </cell>
          <cell r="V286">
            <v>1</v>
          </cell>
        </row>
        <row r="287">
          <cell r="B287" t="str">
            <v>010212</v>
          </cell>
          <cell r="C287">
            <v>21</v>
          </cell>
          <cell r="D287" t="str">
            <v>건축</v>
          </cell>
          <cell r="E287" t="str">
            <v>구청사</v>
          </cell>
          <cell r="F287" t="str">
            <v>창호공사</v>
          </cell>
          <cell r="H287" t="str">
            <v>AWM - 15</v>
          </cell>
          <cell r="I287" t="str">
            <v>1.25*19.2</v>
          </cell>
          <cell r="J287" t="str">
            <v>EA</v>
          </cell>
          <cell r="K287" t="str">
            <v>2</v>
          </cell>
          <cell r="L287">
            <v>2394000</v>
          </cell>
          <cell r="M287">
            <v>4788000</v>
          </cell>
          <cell r="N287">
            <v>281000</v>
          </cell>
          <cell r="O287">
            <v>562000</v>
          </cell>
          <cell r="P287">
            <v>140000</v>
          </cell>
          <cell r="Q287">
            <v>280000</v>
          </cell>
          <cell r="R287">
            <v>2815000</v>
          </cell>
          <cell r="S287">
            <v>5630000</v>
          </cell>
          <cell r="T287">
            <v>2815000</v>
          </cell>
          <cell r="U287">
            <v>5630000</v>
          </cell>
          <cell r="V287">
            <v>1</v>
          </cell>
        </row>
        <row r="288">
          <cell r="B288" t="str">
            <v>010212</v>
          </cell>
          <cell r="C288">
            <v>22</v>
          </cell>
          <cell r="D288" t="str">
            <v>건축</v>
          </cell>
          <cell r="E288" t="str">
            <v>구청사</v>
          </cell>
          <cell r="F288" t="str">
            <v>창호공사</v>
          </cell>
          <cell r="H288" t="str">
            <v>AWM - 16</v>
          </cell>
          <cell r="I288" t="str">
            <v>1.3*21.6</v>
          </cell>
          <cell r="J288" t="str">
            <v>EA</v>
          </cell>
          <cell r="K288" t="str">
            <v>1</v>
          </cell>
          <cell r="L288">
            <v>1533000</v>
          </cell>
          <cell r="M288">
            <v>1533000</v>
          </cell>
          <cell r="N288">
            <v>180000</v>
          </cell>
          <cell r="O288">
            <v>180000</v>
          </cell>
          <cell r="P288">
            <v>90000</v>
          </cell>
          <cell r="Q288">
            <v>90000</v>
          </cell>
          <cell r="R288">
            <v>1803000</v>
          </cell>
          <cell r="S288">
            <v>1803000</v>
          </cell>
          <cell r="T288">
            <v>1803000</v>
          </cell>
          <cell r="U288">
            <v>1803000</v>
          </cell>
          <cell r="V288">
            <v>1</v>
          </cell>
        </row>
        <row r="289">
          <cell r="B289" t="str">
            <v>010212</v>
          </cell>
          <cell r="C289">
            <v>23</v>
          </cell>
          <cell r="D289" t="str">
            <v>건축</v>
          </cell>
          <cell r="E289" t="str">
            <v>구청사</v>
          </cell>
          <cell r="F289" t="str">
            <v>창호공사</v>
          </cell>
          <cell r="H289" t="str">
            <v>AWM - 17</v>
          </cell>
          <cell r="I289" t="str">
            <v>0.9*1.2</v>
          </cell>
          <cell r="J289" t="str">
            <v>EA</v>
          </cell>
          <cell r="K289" t="str">
            <v>30</v>
          </cell>
          <cell r="L289">
            <v>126000</v>
          </cell>
          <cell r="M289">
            <v>3780000</v>
          </cell>
          <cell r="N289">
            <v>14000</v>
          </cell>
          <cell r="O289">
            <v>420000</v>
          </cell>
          <cell r="P289">
            <v>7000</v>
          </cell>
          <cell r="Q289">
            <v>210000</v>
          </cell>
          <cell r="R289">
            <v>147000</v>
          </cell>
          <cell r="S289">
            <v>4410000</v>
          </cell>
          <cell r="T289">
            <v>147000</v>
          </cell>
          <cell r="U289">
            <v>4410000</v>
          </cell>
          <cell r="V289">
            <v>1</v>
          </cell>
        </row>
        <row r="290">
          <cell r="B290" t="str">
            <v>010212</v>
          </cell>
          <cell r="C290">
            <v>24</v>
          </cell>
          <cell r="D290" t="str">
            <v>건축</v>
          </cell>
          <cell r="E290" t="str">
            <v>구청사</v>
          </cell>
          <cell r="F290" t="str">
            <v>창호공사</v>
          </cell>
          <cell r="H290" t="str">
            <v>AWM - 18</v>
          </cell>
          <cell r="I290" t="str">
            <v>1.2*0.9</v>
          </cell>
          <cell r="J290" t="str">
            <v>EA</v>
          </cell>
          <cell r="K290" t="str">
            <v>3</v>
          </cell>
          <cell r="L290">
            <v>126000</v>
          </cell>
          <cell r="M290">
            <v>378000</v>
          </cell>
          <cell r="N290">
            <v>14000</v>
          </cell>
          <cell r="O290">
            <v>42000</v>
          </cell>
          <cell r="P290">
            <v>7000</v>
          </cell>
          <cell r="Q290">
            <v>21000</v>
          </cell>
          <cell r="R290">
            <v>147000</v>
          </cell>
          <cell r="S290">
            <v>441000</v>
          </cell>
          <cell r="T290">
            <v>147000</v>
          </cell>
          <cell r="U290">
            <v>441000</v>
          </cell>
          <cell r="V290">
            <v>1</v>
          </cell>
        </row>
        <row r="291">
          <cell r="B291" t="str">
            <v>010212</v>
          </cell>
          <cell r="C291">
            <v>25</v>
          </cell>
          <cell r="D291" t="str">
            <v>건축</v>
          </cell>
          <cell r="E291" t="str">
            <v>구청사</v>
          </cell>
          <cell r="F291" t="str">
            <v>창호공사</v>
          </cell>
          <cell r="H291" t="str">
            <v>AWM - 19</v>
          </cell>
          <cell r="I291" t="str">
            <v>10.5*4.8</v>
          </cell>
          <cell r="J291" t="str">
            <v>EA</v>
          </cell>
          <cell r="K291" t="str">
            <v>2</v>
          </cell>
          <cell r="L291">
            <v>3126000</v>
          </cell>
          <cell r="M291">
            <v>6252000</v>
          </cell>
          <cell r="N291">
            <v>367000</v>
          </cell>
          <cell r="O291">
            <v>734000</v>
          </cell>
          <cell r="P291">
            <v>183000</v>
          </cell>
          <cell r="Q291">
            <v>366000</v>
          </cell>
          <cell r="R291">
            <v>3676000</v>
          </cell>
          <cell r="S291">
            <v>7352000</v>
          </cell>
          <cell r="T291">
            <v>3676000</v>
          </cell>
          <cell r="U291">
            <v>7352000</v>
          </cell>
          <cell r="V291">
            <v>1</v>
          </cell>
        </row>
        <row r="292">
          <cell r="B292" t="str">
            <v>010212</v>
          </cell>
          <cell r="C292">
            <v>26</v>
          </cell>
          <cell r="D292" t="str">
            <v>건축</v>
          </cell>
          <cell r="E292" t="str">
            <v>구청사</v>
          </cell>
          <cell r="F292" t="str">
            <v>창호공사</v>
          </cell>
          <cell r="H292" t="str">
            <v>AWM - 20</v>
          </cell>
          <cell r="I292" t="str">
            <v>9.0*2.4</v>
          </cell>
          <cell r="J292" t="str">
            <v>EA</v>
          </cell>
          <cell r="K292" t="str">
            <v>1</v>
          </cell>
          <cell r="L292">
            <v>1503000</v>
          </cell>
          <cell r="M292">
            <v>1503000</v>
          </cell>
          <cell r="N292">
            <v>176000</v>
          </cell>
          <cell r="O292">
            <v>176000</v>
          </cell>
          <cell r="P292">
            <v>88000</v>
          </cell>
          <cell r="Q292">
            <v>88000</v>
          </cell>
          <cell r="R292">
            <v>1767000</v>
          </cell>
          <cell r="S292">
            <v>1767000</v>
          </cell>
          <cell r="T292">
            <v>1767000</v>
          </cell>
          <cell r="U292">
            <v>1767000</v>
          </cell>
          <cell r="V292">
            <v>1</v>
          </cell>
        </row>
        <row r="293">
          <cell r="B293" t="str">
            <v>010212</v>
          </cell>
          <cell r="C293">
            <v>27</v>
          </cell>
          <cell r="D293" t="str">
            <v>건축</v>
          </cell>
          <cell r="E293" t="str">
            <v>구청사</v>
          </cell>
          <cell r="F293" t="str">
            <v>창호공사</v>
          </cell>
          <cell r="H293" t="str">
            <v>AWM - 21</v>
          </cell>
          <cell r="I293" t="str">
            <v>6.6*2.4</v>
          </cell>
          <cell r="J293" t="str">
            <v>EA</v>
          </cell>
          <cell r="K293" t="str">
            <v>1</v>
          </cell>
          <cell r="L293">
            <v>1477000</v>
          </cell>
          <cell r="M293">
            <v>1477000</v>
          </cell>
          <cell r="N293">
            <v>173000</v>
          </cell>
          <cell r="O293">
            <v>173000</v>
          </cell>
          <cell r="P293">
            <v>86000</v>
          </cell>
          <cell r="Q293">
            <v>86000</v>
          </cell>
          <cell r="R293">
            <v>1736000</v>
          </cell>
          <cell r="S293">
            <v>1736000</v>
          </cell>
          <cell r="T293">
            <v>1736000</v>
          </cell>
          <cell r="U293">
            <v>1736000</v>
          </cell>
          <cell r="V293">
            <v>1</v>
          </cell>
        </row>
        <row r="294">
          <cell r="B294" t="str">
            <v>010212</v>
          </cell>
          <cell r="C294">
            <v>28</v>
          </cell>
          <cell r="D294" t="str">
            <v>건축</v>
          </cell>
          <cell r="E294" t="str">
            <v>구청사</v>
          </cell>
          <cell r="F294" t="str">
            <v>창호공사</v>
          </cell>
          <cell r="H294" t="str">
            <v>AWM - 22</v>
          </cell>
          <cell r="I294" t="str">
            <v>4.2*1.2</v>
          </cell>
          <cell r="J294" t="str">
            <v>EA</v>
          </cell>
          <cell r="K294" t="str">
            <v>1</v>
          </cell>
          <cell r="L294">
            <v>578000</v>
          </cell>
          <cell r="M294">
            <v>578000</v>
          </cell>
          <cell r="N294">
            <v>68000</v>
          </cell>
          <cell r="O294">
            <v>68000</v>
          </cell>
          <cell r="P294">
            <v>34000</v>
          </cell>
          <cell r="Q294">
            <v>34000</v>
          </cell>
          <cell r="R294">
            <v>680000</v>
          </cell>
          <cell r="S294">
            <v>680000</v>
          </cell>
          <cell r="T294">
            <v>680000</v>
          </cell>
          <cell r="U294">
            <v>680000</v>
          </cell>
          <cell r="V294">
            <v>1</v>
          </cell>
        </row>
        <row r="295">
          <cell r="B295" t="str">
            <v>010212</v>
          </cell>
          <cell r="C295">
            <v>29</v>
          </cell>
          <cell r="D295" t="str">
            <v>건축</v>
          </cell>
          <cell r="E295" t="str">
            <v>구청사</v>
          </cell>
          <cell r="F295" t="str">
            <v>창호공사</v>
          </cell>
          <cell r="H295" t="str">
            <v>AWB  - 1</v>
          </cell>
          <cell r="I295" t="str">
            <v>4.6*2.4</v>
          </cell>
          <cell r="J295" t="str">
            <v>EA</v>
          </cell>
          <cell r="K295" t="str">
            <v>1</v>
          </cell>
          <cell r="L295">
            <v>1252000</v>
          </cell>
          <cell r="M295">
            <v>1252000</v>
          </cell>
          <cell r="N295">
            <v>147000</v>
          </cell>
          <cell r="O295">
            <v>147000</v>
          </cell>
          <cell r="P295">
            <v>73000</v>
          </cell>
          <cell r="Q295">
            <v>73000</v>
          </cell>
          <cell r="R295">
            <v>1472000</v>
          </cell>
          <cell r="S295">
            <v>1472000</v>
          </cell>
          <cell r="T295">
            <v>1472000</v>
          </cell>
          <cell r="U295">
            <v>1472000</v>
          </cell>
          <cell r="V295">
            <v>1</v>
          </cell>
        </row>
        <row r="296">
          <cell r="B296" t="str">
            <v>010212</v>
          </cell>
          <cell r="C296">
            <v>30</v>
          </cell>
          <cell r="D296" t="str">
            <v>건축</v>
          </cell>
          <cell r="E296" t="str">
            <v>구청사</v>
          </cell>
          <cell r="F296" t="str">
            <v>창호공사</v>
          </cell>
          <cell r="H296" t="str">
            <v>AWB  - 2</v>
          </cell>
          <cell r="I296" t="str">
            <v>2.3*1.8</v>
          </cell>
          <cell r="J296" t="str">
            <v>EA</v>
          </cell>
          <cell r="K296" t="str">
            <v>3</v>
          </cell>
          <cell r="L296">
            <v>595000</v>
          </cell>
          <cell r="M296">
            <v>1785000</v>
          </cell>
          <cell r="N296">
            <v>70000</v>
          </cell>
          <cell r="O296">
            <v>210000</v>
          </cell>
          <cell r="P296">
            <v>35000</v>
          </cell>
          <cell r="Q296">
            <v>105000</v>
          </cell>
          <cell r="R296">
            <v>700000</v>
          </cell>
          <cell r="S296">
            <v>2100000</v>
          </cell>
          <cell r="T296">
            <v>700000</v>
          </cell>
          <cell r="U296">
            <v>2100000</v>
          </cell>
          <cell r="V296">
            <v>1</v>
          </cell>
        </row>
        <row r="297">
          <cell r="B297" t="str">
            <v>010212</v>
          </cell>
          <cell r="C297">
            <v>31</v>
          </cell>
          <cell r="D297" t="str">
            <v>건축</v>
          </cell>
          <cell r="E297" t="str">
            <v>구청사</v>
          </cell>
          <cell r="F297" t="str">
            <v>창호공사</v>
          </cell>
          <cell r="H297" t="str">
            <v>AWB  - 2A</v>
          </cell>
          <cell r="I297" t="str">
            <v>2.35*1.8</v>
          </cell>
          <cell r="J297" t="str">
            <v>EA</v>
          </cell>
          <cell r="K297" t="str">
            <v>1</v>
          </cell>
          <cell r="L297">
            <v>625000</v>
          </cell>
          <cell r="M297">
            <v>625000</v>
          </cell>
          <cell r="N297">
            <v>73000</v>
          </cell>
          <cell r="O297">
            <v>73000</v>
          </cell>
          <cell r="P297">
            <v>36000</v>
          </cell>
          <cell r="Q297">
            <v>36000</v>
          </cell>
          <cell r="R297">
            <v>734000</v>
          </cell>
          <cell r="S297">
            <v>734000</v>
          </cell>
          <cell r="T297">
            <v>734000</v>
          </cell>
          <cell r="U297">
            <v>734000</v>
          </cell>
          <cell r="V297">
            <v>1</v>
          </cell>
        </row>
        <row r="298">
          <cell r="B298" t="str">
            <v>010212</v>
          </cell>
          <cell r="C298">
            <v>32</v>
          </cell>
          <cell r="D298" t="str">
            <v>건축</v>
          </cell>
          <cell r="E298" t="str">
            <v>구청사</v>
          </cell>
          <cell r="F298" t="str">
            <v>창호공사</v>
          </cell>
          <cell r="H298" t="str">
            <v>AWB  - 2B</v>
          </cell>
          <cell r="I298" t="str">
            <v>2.55*1.8</v>
          </cell>
          <cell r="J298" t="str">
            <v>EA</v>
          </cell>
          <cell r="K298" t="str">
            <v>2</v>
          </cell>
          <cell r="L298">
            <v>625000</v>
          </cell>
          <cell r="M298">
            <v>1250000</v>
          </cell>
          <cell r="N298">
            <v>73000</v>
          </cell>
          <cell r="O298">
            <v>146000</v>
          </cell>
          <cell r="P298">
            <v>36000</v>
          </cell>
          <cell r="Q298">
            <v>72000</v>
          </cell>
          <cell r="R298">
            <v>734000</v>
          </cell>
          <cell r="S298">
            <v>1468000</v>
          </cell>
          <cell r="T298">
            <v>734000</v>
          </cell>
          <cell r="U298">
            <v>1468000</v>
          </cell>
          <cell r="V298">
            <v>1</v>
          </cell>
        </row>
        <row r="299">
          <cell r="B299" t="str">
            <v>010212</v>
          </cell>
          <cell r="C299">
            <v>33</v>
          </cell>
          <cell r="D299" t="str">
            <v>건축</v>
          </cell>
          <cell r="E299" t="str">
            <v>구청사</v>
          </cell>
          <cell r="F299" t="str">
            <v>창호공사</v>
          </cell>
          <cell r="H299" t="str">
            <v>AWB  - 2C</v>
          </cell>
          <cell r="I299" t="str">
            <v>2.5*3.0</v>
          </cell>
          <cell r="J299" t="str">
            <v>EA</v>
          </cell>
          <cell r="K299" t="str">
            <v>1</v>
          </cell>
          <cell r="L299">
            <v>706000</v>
          </cell>
          <cell r="M299">
            <v>706000</v>
          </cell>
          <cell r="N299">
            <v>83000</v>
          </cell>
          <cell r="O299">
            <v>83000</v>
          </cell>
          <cell r="P299">
            <v>41000</v>
          </cell>
          <cell r="Q299">
            <v>41000</v>
          </cell>
          <cell r="R299">
            <v>830000</v>
          </cell>
          <cell r="S299">
            <v>830000</v>
          </cell>
          <cell r="T299">
            <v>830000</v>
          </cell>
          <cell r="U299">
            <v>830000</v>
          </cell>
          <cell r="V299">
            <v>1</v>
          </cell>
        </row>
        <row r="300">
          <cell r="B300" t="str">
            <v>010212</v>
          </cell>
          <cell r="C300">
            <v>34</v>
          </cell>
          <cell r="D300" t="str">
            <v>건축</v>
          </cell>
          <cell r="E300" t="str">
            <v>구청사</v>
          </cell>
          <cell r="F300" t="str">
            <v>창호공사</v>
          </cell>
          <cell r="H300" t="str">
            <v>AWB  - 3</v>
          </cell>
          <cell r="I300" t="str">
            <v>5.2*3.0</v>
          </cell>
          <cell r="J300" t="str">
            <v>EA</v>
          </cell>
          <cell r="K300" t="str">
            <v>1</v>
          </cell>
          <cell r="L300">
            <v>1363000</v>
          </cell>
          <cell r="M300">
            <v>1363000</v>
          </cell>
          <cell r="N300">
            <v>160000</v>
          </cell>
          <cell r="O300">
            <v>160000</v>
          </cell>
          <cell r="P300">
            <v>80000</v>
          </cell>
          <cell r="Q300">
            <v>80000</v>
          </cell>
          <cell r="R300">
            <v>1603000</v>
          </cell>
          <cell r="S300">
            <v>1603000</v>
          </cell>
          <cell r="T300">
            <v>1603000</v>
          </cell>
          <cell r="U300">
            <v>1603000</v>
          </cell>
          <cell r="V300">
            <v>1</v>
          </cell>
        </row>
        <row r="301">
          <cell r="B301" t="str">
            <v>010212</v>
          </cell>
          <cell r="C301">
            <v>35</v>
          </cell>
          <cell r="D301" t="str">
            <v>건축</v>
          </cell>
          <cell r="E301" t="str">
            <v>구청사</v>
          </cell>
          <cell r="F301" t="str">
            <v>창호공사</v>
          </cell>
          <cell r="H301" t="str">
            <v>AWB  - 3A</v>
          </cell>
          <cell r="I301" t="str">
            <v>5.2*1.8</v>
          </cell>
          <cell r="J301" t="str">
            <v>EA</v>
          </cell>
          <cell r="K301" t="str">
            <v>1</v>
          </cell>
          <cell r="L301">
            <v>1083000</v>
          </cell>
          <cell r="M301">
            <v>1083000</v>
          </cell>
          <cell r="N301">
            <v>127000</v>
          </cell>
          <cell r="O301">
            <v>127000</v>
          </cell>
          <cell r="P301">
            <v>63000</v>
          </cell>
          <cell r="Q301">
            <v>63000</v>
          </cell>
          <cell r="R301">
            <v>1273000</v>
          </cell>
          <cell r="S301">
            <v>1273000</v>
          </cell>
          <cell r="T301">
            <v>1273000</v>
          </cell>
          <cell r="U301">
            <v>1273000</v>
          </cell>
          <cell r="V301">
            <v>1</v>
          </cell>
        </row>
        <row r="302">
          <cell r="B302" t="str">
            <v>010212</v>
          </cell>
          <cell r="C302">
            <v>36</v>
          </cell>
          <cell r="D302" t="str">
            <v>건축</v>
          </cell>
          <cell r="E302" t="str">
            <v>구청사</v>
          </cell>
          <cell r="F302" t="str">
            <v>창호공사</v>
          </cell>
          <cell r="H302" t="str">
            <v>AWB  - 6</v>
          </cell>
          <cell r="I302" t="str">
            <v>1.2*0.6</v>
          </cell>
          <cell r="J302" t="str">
            <v>EA</v>
          </cell>
          <cell r="K302" t="str">
            <v>15</v>
          </cell>
          <cell r="L302">
            <v>48000</v>
          </cell>
          <cell r="M302">
            <v>720000</v>
          </cell>
          <cell r="N302">
            <v>5700</v>
          </cell>
          <cell r="O302">
            <v>85500</v>
          </cell>
          <cell r="P302">
            <v>2800</v>
          </cell>
          <cell r="Q302">
            <v>42000</v>
          </cell>
          <cell r="R302">
            <v>56500</v>
          </cell>
          <cell r="S302">
            <v>847500</v>
          </cell>
          <cell r="T302">
            <v>56500</v>
          </cell>
          <cell r="U302">
            <v>847500</v>
          </cell>
          <cell r="V302">
            <v>1</v>
          </cell>
        </row>
        <row r="303">
          <cell r="B303" t="str">
            <v>010212</v>
          </cell>
          <cell r="C303">
            <v>37</v>
          </cell>
          <cell r="D303" t="str">
            <v>건축</v>
          </cell>
          <cell r="E303" t="str">
            <v>구청사</v>
          </cell>
          <cell r="F303" t="str">
            <v>창호공사</v>
          </cell>
          <cell r="H303" t="str">
            <v>AWB  - 7</v>
          </cell>
          <cell r="I303" t="str">
            <v>2.0*3.0</v>
          </cell>
          <cell r="J303" t="str">
            <v>EA</v>
          </cell>
          <cell r="K303" t="str">
            <v>1</v>
          </cell>
          <cell r="L303">
            <v>437000</v>
          </cell>
          <cell r="M303">
            <v>437000</v>
          </cell>
          <cell r="N303">
            <v>51000</v>
          </cell>
          <cell r="O303">
            <v>51000</v>
          </cell>
          <cell r="P303">
            <v>25000</v>
          </cell>
          <cell r="Q303">
            <v>25000</v>
          </cell>
          <cell r="R303">
            <v>513000</v>
          </cell>
          <cell r="S303">
            <v>513000</v>
          </cell>
          <cell r="T303">
            <v>513000</v>
          </cell>
          <cell r="U303">
            <v>513000</v>
          </cell>
          <cell r="V303">
            <v>1</v>
          </cell>
        </row>
        <row r="304">
          <cell r="B304" t="str">
            <v>010212</v>
          </cell>
          <cell r="C304">
            <v>38</v>
          </cell>
          <cell r="D304" t="str">
            <v>건축</v>
          </cell>
          <cell r="E304" t="str">
            <v>구청사</v>
          </cell>
          <cell r="F304" t="str">
            <v>창호공사</v>
          </cell>
          <cell r="H304" t="str">
            <v>AWB  - 8</v>
          </cell>
          <cell r="I304" t="str">
            <v>2.0*1.5</v>
          </cell>
          <cell r="J304" t="str">
            <v>EA</v>
          </cell>
          <cell r="K304" t="str">
            <v>1</v>
          </cell>
          <cell r="L304">
            <v>96000</v>
          </cell>
          <cell r="M304">
            <v>96000</v>
          </cell>
          <cell r="N304">
            <v>11000</v>
          </cell>
          <cell r="O304">
            <v>11000</v>
          </cell>
          <cell r="P304">
            <v>5700</v>
          </cell>
          <cell r="Q304">
            <v>5700</v>
          </cell>
          <cell r="R304">
            <v>112700</v>
          </cell>
          <cell r="S304">
            <v>112700</v>
          </cell>
          <cell r="T304">
            <v>112700</v>
          </cell>
          <cell r="U304">
            <v>112700</v>
          </cell>
          <cell r="V304">
            <v>1</v>
          </cell>
        </row>
        <row r="305">
          <cell r="B305" t="str">
            <v>010212</v>
          </cell>
          <cell r="C305">
            <v>39</v>
          </cell>
          <cell r="D305" t="str">
            <v>건축</v>
          </cell>
          <cell r="E305" t="str">
            <v>구청사</v>
          </cell>
          <cell r="F305" t="str">
            <v>창호공사</v>
          </cell>
          <cell r="H305" t="str">
            <v>AGM - 1</v>
          </cell>
          <cell r="I305" t="str">
            <v>2.4*2.4</v>
          </cell>
          <cell r="J305" t="str">
            <v>EA</v>
          </cell>
          <cell r="K305" t="str">
            <v>2</v>
          </cell>
          <cell r="L305">
            <v>574000</v>
          </cell>
          <cell r="M305">
            <v>1148000</v>
          </cell>
          <cell r="N305">
            <v>67000</v>
          </cell>
          <cell r="O305">
            <v>134000</v>
          </cell>
          <cell r="P305">
            <v>33000</v>
          </cell>
          <cell r="Q305">
            <v>66000</v>
          </cell>
          <cell r="R305">
            <v>674000</v>
          </cell>
          <cell r="S305">
            <v>1348000</v>
          </cell>
          <cell r="T305">
            <v>674000</v>
          </cell>
          <cell r="U305">
            <v>1348000</v>
          </cell>
          <cell r="V305">
            <v>1</v>
          </cell>
        </row>
        <row r="306">
          <cell r="B306" t="str">
            <v>010212</v>
          </cell>
          <cell r="C306">
            <v>40</v>
          </cell>
          <cell r="D306" t="str">
            <v>건축</v>
          </cell>
          <cell r="E306" t="str">
            <v>구청사</v>
          </cell>
          <cell r="F306" t="str">
            <v>창호공사</v>
          </cell>
          <cell r="H306" t="str">
            <v>AGM - 2</v>
          </cell>
          <cell r="I306" t="str">
            <v>5.4*1.0</v>
          </cell>
          <cell r="J306" t="str">
            <v>EA</v>
          </cell>
          <cell r="K306" t="str">
            <v>1</v>
          </cell>
          <cell r="L306">
            <v>501000</v>
          </cell>
          <cell r="M306">
            <v>501000</v>
          </cell>
          <cell r="N306">
            <v>59000</v>
          </cell>
          <cell r="O306">
            <v>59000</v>
          </cell>
          <cell r="P306">
            <v>29000</v>
          </cell>
          <cell r="Q306">
            <v>29000</v>
          </cell>
          <cell r="R306">
            <v>589000</v>
          </cell>
          <cell r="S306">
            <v>589000</v>
          </cell>
          <cell r="T306">
            <v>589000</v>
          </cell>
          <cell r="U306">
            <v>589000</v>
          </cell>
          <cell r="V306">
            <v>1</v>
          </cell>
        </row>
        <row r="307">
          <cell r="B307" t="str">
            <v>010212</v>
          </cell>
          <cell r="C307">
            <v>41</v>
          </cell>
          <cell r="D307" t="str">
            <v>건축</v>
          </cell>
          <cell r="E307" t="str">
            <v>구청사</v>
          </cell>
          <cell r="F307" t="str">
            <v>창호공사</v>
          </cell>
          <cell r="H307" t="str">
            <v>AGM - 3</v>
          </cell>
          <cell r="I307" t="str">
            <v>9.0*1.0</v>
          </cell>
          <cell r="J307" t="str">
            <v>EA</v>
          </cell>
          <cell r="K307" t="str">
            <v>2</v>
          </cell>
          <cell r="L307">
            <v>825000</v>
          </cell>
          <cell r="M307">
            <v>1650000</v>
          </cell>
          <cell r="N307">
            <v>97000</v>
          </cell>
          <cell r="O307">
            <v>194000</v>
          </cell>
          <cell r="P307">
            <v>48000</v>
          </cell>
          <cell r="Q307">
            <v>96000</v>
          </cell>
          <cell r="R307">
            <v>970000</v>
          </cell>
          <cell r="S307">
            <v>1940000</v>
          </cell>
          <cell r="T307">
            <v>970000</v>
          </cell>
          <cell r="U307">
            <v>1940000</v>
          </cell>
          <cell r="V307">
            <v>1</v>
          </cell>
        </row>
        <row r="308">
          <cell r="B308" t="str">
            <v>010212</v>
          </cell>
          <cell r="C308">
            <v>42</v>
          </cell>
          <cell r="D308" t="str">
            <v>건축</v>
          </cell>
          <cell r="E308" t="str">
            <v>구청사</v>
          </cell>
          <cell r="F308" t="str">
            <v>창호공사</v>
          </cell>
          <cell r="H308" t="str">
            <v>AGM - 4</v>
          </cell>
          <cell r="I308" t="str">
            <v>9.0*1.0</v>
          </cell>
          <cell r="J308" t="str">
            <v>EA</v>
          </cell>
          <cell r="K308" t="str">
            <v>1</v>
          </cell>
          <cell r="L308">
            <v>825000</v>
          </cell>
          <cell r="M308">
            <v>825000</v>
          </cell>
          <cell r="N308">
            <v>97000</v>
          </cell>
          <cell r="O308">
            <v>97000</v>
          </cell>
          <cell r="P308">
            <v>48000</v>
          </cell>
          <cell r="Q308">
            <v>48000</v>
          </cell>
          <cell r="R308">
            <v>970000</v>
          </cell>
          <cell r="S308">
            <v>970000</v>
          </cell>
          <cell r="T308">
            <v>970000</v>
          </cell>
          <cell r="U308">
            <v>970000</v>
          </cell>
          <cell r="V308">
            <v>1</v>
          </cell>
        </row>
        <row r="309">
          <cell r="B309" t="str">
            <v>010212</v>
          </cell>
          <cell r="C309">
            <v>43</v>
          </cell>
          <cell r="D309" t="str">
            <v>건축</v>
          </cell>
          <cell r="E309" t="str">
            <v>구청사</v>
          </cell>
          <cell r="F309" t="str">
            <v>창호공사</v>
          </cell>
          <cell r="H309" t="str">
            <v>AGM - 5</v>
          </cell>
          <cell r="I309" t="str">
            <v>8.4*1.0</v>
          </cell>
          <cell r="J309" t="str">
            <v>EA</v>
          </cell>
          <cell r="K309" t="str">
            <v>2</v>
          </cell>
          <cell r="L309">
            <v>763000</v>
          </cell>
          <cell r="M309">
            <v>1526000</v>
          </cell>
          <cell r="N309">
            <v>89000</v>
          </cell>
          <cell r="O309">
            <v>178000</v>
          </cell>
          <cell r="P309">
            <v>44000</v>
          </cell>
          <cell r="Q309">
            <v>88000</v>
          </cell>
          <cell r="R309">
            <v>896000</v>
          </cell>
          <cell r="S309">
            <v>1792000</v>
          </cell>
          <cell r="T309">
            <v>896000</v>
          </cell>
          <cell r="U309">
            <v>1792000</v>
          </cell>
          <cell r="V309">
            <v>1</v>
          </cell>
        </row>
        <row r="310">
          <cell r="B310" t="str">
            <v>010212</v>
          </cell>
          <cell r="C310">
            <v>44</v>
          </cell>
          <cell r="D310" t="str">
            <v>건축</v>
          </cell>
          <cell r="E310" t="str">
            <v>구청사</v>
          </cell>
          <cell r="F310" t="str">
            <v>창호공사</v>
          </cell>
          <cell r="H310" t="str">
            <v>AGM - 6</v>
          </cell>
          <cell r="I310" t="str">
            <v>6.0*1.0</v>
          </cell>
          <cell r="J310" t="str">
            <v>EA</v>
          </cell>
          <cell r="K310" t="str">
            <v>1</v>
          </cell>
          <cell r="L310">
            <v>551000</v>
          </cell>
          <cell r="M310">
            <v>551000</v>
          </cell>
          <cell r="N310">
            <v>64000</v>
          </cell>
          <cell r="O310">
            <v>64000</v>
          </cell>
          <cell r="P310">
            <v>32000</v>
          </cell>
          <cell r="Q310">
            <v>32000</v>
          </cell>
          <cell r="R310">
            <v>647000</v>
          </cell>
          <cell r="S310">
            <v>647000</v>
          </cell>
          <cell r="T310">
            <v>647000</v>
          </cell>
          <cell r="U310">
            <v>647000</v>
          </cell>
          <cell r="V310">
            <v>1</v>
          </cell>
        </row>
        <row r="311">
          <cell r="B311" t="str">
            <v>010212</v>
          </cell>
          <cell r="C311">
            <v>45</v>
          </cell>
          <cell r="D311" t="str">
            <v>건축</v>
          </cell>
          <cell r="E311" t="str">
            <v>구청사</v>
          </cell>
          <cell r="F311" t="str">
            <v>창호공사</v>
          </cell>
          <cell r="H311" t="str">
            <v>AGM - 7</v>
          </cell>
          <cell r="I311" t="str">
            <v>7.9*1.0</v>
          </cell>
          <cell r="J311" t="str">
            <v>EA</v>
          </cell>
          <cell r="K311" t="str">
            <v>1</v>
          </cell>
          <cell r="L311">
            <v>724000</v>
          </cell>
          <cell r="M311">
            <v>724000</v>
          </cell>
          <cell r="N311">
            <v>85000</v>
          </cell>
          <cell r="O311">
            <v>85000</v>
          </cell>
          <cell r="P311">
            <v>42000</v>
          </cell>
          <cell r="Q311">
            <v>42000</v>
          </cell>
          <cell r="R311">
            <v>851000</v>
          </cell>
          <cell r="S311">
            <v>851000</v>
          </cell>
          <cell r="T311">
            <v>851000</v>
          </cell>
          <cell r="U311">
            <v>851000</v>
          </cell>
          <cell r="V311">
            <v>1</v>
          </cell>
        </row>
        <row r="312">
          <cell r="B312" t="str">
            <v>010212</v>
          </cell>
          <cell r="C312">
            <v>46</v>
          </cell>
          <cell r="D312" t="str">
            <v>건축</v>
          </cell>
          <cell r="E312" t="str">
            <v>구청사</v>
          </cell>
          <cell r="F312" t="str">
            <v>창호공사</v>
          </cell>
          <cell r="H312" t="str">
            <v>AGM - 8</v>
          </cell>
          <cell r="I312" t="str">
            <v>1.35*1.2</v>
          </cell>
          <cell r="J312" t="str">
            <v>EA</v>
          </cell>
          <cell r="K312" t="str">
            <v>5</v>
          </cell>
          <cell r="L312">
            <v>144000</v>
          </cell>
          <cell r="M312">
            <v>720000</v>
          </cell>
          <cell r="N312">
            <v>16000</v>
          </cell>
          <cell r="O312">
            <v>80000</v>
          </cell>
          <cell r="P312">
            <v>8000</v>
          </cell>
          <cell r="Q312">
            <v>40000</v>
          </cell>
          <cell r="R312">
            <v>168000</v>
          </cell>
          <cell r="S312">
            <v>840000</v>
          </cell>
          <cell r="T312">
            <v>168000</v>
          </cell>
          <cell r="U312">
            <v>840000</v>
          </cell>
          <cell r="V312">
            <v>1</v>
          </cell>
        </row>
        <row r="313">
          <cell r="B313" t="str">
            <v>010212</v>
          </cell>
          <cell r="C313">
            <v>47</v>
          </cell>
          <cell r="D313" t="str">
            <v>건축</v>
          </cell>
          <cell r="E313" t="str">
            <v>구청사</v>
          </cell>
          <cell r="F313" t="str">
            <v>창호공사</v>
          </cell>
          <cell r="H313" t="str">
            <v>AGM - 9</v>
          </cell>
          <cell r="I313" t="str">
            <v>1.35*1.8</v>
          </cell>
          <cell r="J313" t="str">
            <v>EA</v>
          </cell>
          <cell r="K313" t="str">
            <v>1</v>
          </cell>
          <cell r="L313">
            <v>199000</v>
          </cell>
          <cell r="M313">
            <v>199000</v>
          </cell>
          <cell r="N313">
            <v>23000</v>
          </cell>
          <cell r="O313">
            <v>23000</v>
          </cell>
          <cell r="P313">
            <v>11000</v>
          </cell>
          <cell r="Q313">
            <v>11000</v>
          </cell>
          <cell r="R313">
            <v>233000</v>
          </cell>
          <cell r="S313">
            <v>233000</v>
          </cell>
          <cell r="T313">
            <v>233000</v>
          </cell>
          <cell r="U313">
            <v>233000</v>
          </cell>
          <cell r="V313">
            <v>1</v>
          </cell>
        </row>
        <row r="314">
          <cell r="B314" t="str">
            <v>010212</v>
          </cell>
          <cell r="C314">
            <v>48</v>
          </cell>
          <cell r="D314" t="str">
            <v>건축</v>
          </cell>
          <cell r="E314" t="str">
            <v>구청사</v>
          </cell>
          <cell r="F314" t="str">
            <v>창호공사</v>
          </cell>
          <cell r="H314" t="str">
            <v>AGM - 10</v>
          </cell>
          <cell r="I314" t="str">
            <v>1.0*1.6</v>
          </cell>
          <cell r="J314" t="str">
            <v>EA</v>
          </cell>
          <cell r="K314" t="str">
            <v>2</v>
          </cell>
          <cell r="L314">
            <v>145000</v>
          </cell>
          <cell r="M314">
            <v>290000</v>
          </cell>
          <cell r="N314">
            <v>17000</v>
          </cell>
          <cell r="O314">
            <v>34000</v>
          </cell>
          <cell r="P314">
            <v>8500</v>
          </cell>
          <cell r="Q314">
            <v>17000</v>
          </cell>
          <cell r="R314">
            <v>170500</v>
          </cell>
          <cell r="S314">
            <v>341000</v>
          </cell>
          <cell r="T314">
            <v>170500</v>
          </cell>
          <cell r="U314">
            <v>341000</v>
          </cell>
          <cell r="V314">
            <v>1</v>
          </cell>
        </row>
        <row r="315">
          <cell r="B315" t="str">
            <v>010212</v>
          </cell>
          <cell r="C315">
            <v>49</v>
          </cell>
          <cell r="D315" t="str">
            <v>건축</v>
          </cell>
          <cell r="E315" t="str">
            <v>구청사</v>
          </cell>
          <cell r="F315" t="str">
            <v>창호공사</v>
          </cell>
          <cell r="H315" t="str">
            <v>ADB  - 1</v>
          </cell>
          <cell r="I315" t="str">
            <v>1.0*2.2</v>
          </cell>
          <cell r="J315" t="str">
            <v>EA</v>
          </cell>
          <cell r="K315" t="str">
            <v>4</v>
          </cell>
          <cell r="L315">
            <v>113000</v>
          </cell>
          <cell r="M315">
            <v>452000</v>
          </cell>
          <cell r="N315">
            <v>13000</v>
          </cell>
          <cell r="O315">
            <v>52000</v>
          </cell>
          <cell r="P315">
            <v>6600</v>
          </cell>
          <cell r="Q315">
            <v>26400</v>
          </cell>
          <cell r="R315">
            <v>132600</v>
          </cell>
          <cell r="S315">
            <v>530400</v>
          </cell>
          <cell r="T315">
            <v>132600</v>
          </cell>
          <cell r="U315">
            <v>530400</v>
          </cell>
          <cell r="V315">
            <v>1</v>
          </cell>
        </row>
        <row r="316">
          <cell r="B316" t="str">
            <v>010212</v>
          </cell>
          <cell r="C316">
            <v>50</v>
          </cell>
          <cell r="D316" t="str">
            <v>건축</v>
          </cell>
          <cell r="E316" t="str">
            <v>구청사</v>
          </cell>
          <cell r="F316" t="str">
            <v>창호공사</v>
          </cell>
          <cell r="H316" t="str">
            <v>ADB  - 2</v>
          </cell>
          <cell r="I316" t="str">
            <v>2.1*2.2</v>
          </cell>
          <cell r="J316" t="str">
            <v>EA</v>
          </cell>
          <cell r="K316" t="str">
            <v>1</v>
          </cell>
          <cell r="L316">
            <v>147000</v>
          </cell>
          <cell r="M316">
            <v>147000</v>
          </cell>
          <cell r="N316">
            <v>17000</v>
          </cell>
          <cell r="O316">
            <v>17000</v>
          </cell>
          <cell r="P316">
            <v>8000</v>
          </cell>
          <cell r="Q316">
            <v>8000</v>
          </cell>
          <cell r="R316">
            <v>172000</v>
          </cell>
          <cell r="S316">
            <v>172000</v>
          </cell>
          <cell r="T316">
            <v>172000</v>
          </cell>
          <cell r="U316">
            <v>172000</v>
          </cell>
          <cell r="V316">
            <v>1</v>
          </cell>
        </row>
        <row r="317">
          <cell r="B317" t="str">
            <v>010212</v>
          </cell>
          <cell r="C317">
            <v>51</v>
          </cell>
          <cell r="D317" t="str">
            <v>건축</v>
          </cell>
          <cell r="E317" t="str">
            <v>구청사</v>
          </cell>
          <cell r="F317" t="str">
            <v>창호공사</v>
          </cell>
          <cell r="H317" t="str">
            <v>AGB  - 1</v>
          </cell>
          <cell r="I317" t="str">
            <v>1.65*1.8</v>
          </cell>
          <cell r="J317" t="str">
            <v>EA</v>
          </cell>
          <cell r="K317" t="str">
            <v>2</v>
          </cell>
          <cell r="L317">
            <v>233000</v>
          </cell>
          <cell r="M317">
            <v>466000</v>
          </cell>
          <cell r="N317">
            <v>27000</v>
          </cell>
          <cell r="O317">
            <v>54000</v>
          </cell>
          <cell r="P317">
            <v>13000</v>
          </cell>
          <cell r="Q317">
            <v>26000</v>
          </cell>
          <cell r="R317">
            <v>273000</v>
          </cell>
          <cell r="S317">
            <v>546000</v>
          </cell>
          <cell r="T317">
            <v>273000</v>
          </cell>
          <cell r="U317">
            <v>546000</v>
          </cell>
          <cell r="V317">
            <v>1</v>
          </cell>
        </row>
        <row r="318">
          <cell r="B318" t="str">
            <v>010212</v>
          </cell>
          <cell r="C318">
            <v>52</v>
          </cell>
          <cell r="D318" t="str">
            <v>건축</v>
          </cell>
          <cell r="E318" t="str">
            <v>구청사</v>
          </cell>
          <cell r="F318" t="str">
            <v>창호공사</v>
          </cell>
          <cell r="H318" t="str">
            <v>AGB  - 2</v>
          </cell>
          <cell r="I318" t="str">
            <v>2.7*1.8</v>
          </cell>
          <cell r="J318" t="str">
            <v>EA</v>
          </cell>
          <cell r="K318" t="str">
            <v>1</v>
          </cell>
          <cell r="L318">
            <v>385000</v>
          </cell>
          <cell r="M318">
            <v>385000</v>
          </cell>
          <cell r="N318">
            <v>45000</v>
          </cell>
          <cell r="O318">
            <v>45000</v>
          </cell>
          <cell r="P318">
            <v>22000</v>
          </cell>
          <cell r="Q318">
            <v>22000</v>
          </cell>
          <cell r="R318">
            <v>452000</v>
          </cell>
          <cell r="S318">
            <v>452000</v>
          </cell>
          <cell r="T318">
            <v>452000</v>
          </cell>
          <cell r="U318">
            <v>452000</v>
          </cell>
          <cell r="V318">
            <v>1</v>
          </cell>
        </row>
        <row r="319">
          <cell r="B319" t="str">
            <v>010212</v>
          </cell>
          <cell r="C319">
            <v>53</v>
          </cell>
          <cell r="D319" t="str">
            <v>건축</v>
          </cell>
          <cell r="E319" t="str">
            <v>구청사</v>
          </cell>
          <cell r="F319" t="str">
            <v>창호공사</v>
          </cell>
          <cell r="H319" t="str">
            <v>B1FSS - 4</v>
          </cell>
          <cell r="I319" t="str">
            <v>6.75*3.0</v>
          </cell>
          <cell r="J319" t="str">
            <v>EA</v>
          </cell>
          <cell r="K319" t="str">
            <v>1</v>
          </cell>
          <cell r="L319">
            <v>1332100</v>
          </cell>
          <cell r="M319">
            <v>1332100</v>
          </cell>
          <cell r="N319">
            <v>968800</v>
          </cell>
          <cell r="O319">
            <v>968800</v>
          </cell>
          <cell r="P319">
            <v>121100</v>
          </cell>
          <cell r="Q319">
            <v>121100</v>
          </cell>
          <cell r="R319">
            <v>2422000</v>
          </cell>
          <cell r="S319">
            <v>2422000</v>
          </cell>
          <cell r="T319">
            <v>2422000</v>
          </cell>
          <cell r="U319">
            <v>2422000</v>
          </cell>
          <cell r="V319">
            <v>1</v>
          </cell>
        </row>
        <row r="320">
          <cell r="B320" t="str">
            <v>010212</v>
          </cell>
          <cell r="C320">
            <v>54</v>
          </cell>
          <cell r="D320" t="str">
            <v>건축</v>
          </cell>
          <cell r="E320" t="str">
            <v>구청사</v>
          </cell>
          <cell r="F320" t="str">
            <v>창호공사</v>
          </cell>
          <cell r="H320" t="str">
            <v>B1FSS - 5</v>
          </cell>
          <cell r="I320" t="str">
            <v>2.6*3.0</v>
          </cell>
          <cell r="J320" t="str">
            <v>EA</v>
          </cell>
          <cell r="K320" t="str">
            <v>1</v>
          </cell>
          <cell r="L320">
            <v>1081000</v>
          </cell>
          <cell r="M320">
            <v>1081000</v>
          </cell>
          <cell r="N320">
            <v>786000</v>
          </cell>
          <cell r="O320">
            <v>786000</v>
          </cell>
          <cell r="P320">
            <v>98000</v>
          </cell>
          <cell r="Q320">
            <v>98000</v>
          </cell>
          <cell r="R320">
            <v>1965000</v>
          </cell>
          <cell r="S320">
            <v>1965000</v>
          </cell>
          <cell r="T320">
            <v>1965000</v>
          </cell>
          <cell r="U320">
            <v>1965000</v>
          </cell>
          <cell r="V320">
            <v>1</v>
          </cell>
        </row>
        <row r="321">
          <cell r="B321" t="str">
            <v>010212</v>
          </cell>
          <cell r="C321">
            <v>55</v>
          </cell>
          <cell r="D321" t="str">
            <v>건축</v>
          </cell>
          <cell r="E321" t="str">
            <v>구청사</v>
          </cell>
          <cell r="F321" t="str">
            <v>창호공사</v>
          </cell>
          <cell r="H321" t="str">
            <v>B1FSS - 8</v>
          </cell>
          <cell r="I321" t="str">
            <v>6.1*3.0</v>
          </cell>
          <cell r="J321" t="str">
            <v>EA</v>
          </cell>
          <cell r="K321" t="str">
            <v>1</v>
          </cell>
          <cell r="L321">
            <v>1527000</v>
          </cell>
          <cell r="M321">
            <v>1527000</v>
          </cell>
          <cell r="N321">
            <v>1111000</v>
          </cell>
          <cell r="O321">
            <v>1111000</v>
          </cell>
          <cell r="P321">
            <v>138000</v>
          </cell>
          <cell r="Q321">
            <v>138000</v>
          </cell>
          <cell r="R321">
            <v>2776000</v>
          </cell>
          <cell r="S321">
            <v>2776000</v>
          </cell>
          <cell r="T321">
            <v>2776000</v>
          </cell>
          <cell r="U321">
            <v>2776000</v>
          </cell>
          <cell r="V321">
            <v>1</v>
          </cell>
        </row>
        <row r="322">
          <cell r="B322" t="str">
            <v>010212</v>
          </cell>
          <cell r="C322">
            <v>56</v>
          </cell>
          <cell r="D322" t="str">
            <v>건축</v>
          </cell>
          <cell r="E322" t="str">
            <v>구청사</v>
          </cell>
          <cell r="F322" t="str">
            <v>창호공사</v>
          </cell>
          <cell r="H322" t="str">
            <v>B1FSS - 10</v>
          </cell>
          <cell r="I322" t="str">
            <v>3.55*3.0</v>
          </cell>
          <cell r="J322" t="str">
            <v>EA</v>
          </cell>
          <cell r="K322" t="str">
            <v>1</v>
          </cell>
          <cell r="L322">
            <v>831000</v>
          </cell>
          <cell r="M322">
            <v>831000</v>
          </cell>
          <cell r="N322">
            <v>604000</v>
          </cell>
          <cell r="O322">
            <v>604000</v>
          </cell>
          <cell r="P322">
            <v>75000</v>
          </cell>
          <cell r="Q322">
            <v>75000</v>
          </cell>
          <cell r="R322">
            <v>1510000</v>
          </cell>
          <cell r="S322">
            <v>1510000</v>
          </cell>
          <cell r="T322">
            <v>1510000</v>
          </cell>
          <cell r="U322">
            <v>1510000</v>
          </cell>
          <cell r="V322">
            <v>1</v>
          </cell>
        </row>
        <row r="323">
          <cell r="B323" t="str">
            <v>010212</v>
          </cell>
          <cell r="C323">
            <v>57</v>
          </cell>
          <cell r="D323" t="str">
            <v>건축</v>
          </cell>
          <cell r="E323" t="str">
            <v>구청사</v>
          </cell>
          <cell r="F323" t="str">
            <v>창호공사</v>
          </cell>
          <cell r="H323" t="str">
            <v>B1FSS - 11</v>
          </cell>
          <cell r="I323" t="str">
            <v>3.7*2.7</v>
          </cell>
          <cell r="J323" t="str">
            <v>EA</v>
          </cell>
          <cell r="K323" t="str">
            <v>1</v>
          </cell>
          <cell r="L323">
            <v>794000</v>
          </cell>
          <cell r="M323">
            <v>794000</v>
          </cell>
          <cell r="N323">
            <v>577000</v>
          </cell>
          <cell r="O323">
            <v>577000</v>
          </cell>
          <cell r="P323">
            <v>72000</v>
          </cell>
          <cell r="Q323">
            <v>72000</v>
          </cell>
          <cell r="R323">
            <v>1443000</v>
          </cell>
          <cell r="S323">
            <v>1443000</v>
          </cell>
          <cell r="T323">
            <v>1443000</v>
          </cell>
          <cell r="U323">
            <v>1443000</v>
          </cell>
          <cell r="V323">
            <v>1</v>
          </cell>
        </row>
        <row r="324">
          <cell r="B324" t="str">
            <v>010212</v>
          </cell>
          <cell r="C324">
            <v>58</v>
          </cell>
          <cell r="D324" t="str">
            <v>건축</v>
          </cell>
          <cell r="E324" t="str">
            <v>구청사</v>
          </cell>
          <cell r="F324" t="str">
            <v>창호공사</v>
          </cell>
          <cell r="H324" t="str">
            <v>M2FSS - 1</v>
          </cell>
          <cell r="I324" t="str">
            <v>7.3*3.0</v>
          </cell>
          <cell r="J324" t="str">
            <v>EA</v>
          </cell>
          <cell r="K324" t="str">
            <v>1</v>
          </cell>
          <cell r="L324">
            <v>1417000</v>
          </cell>
          <cell r="M324">
            <v>1417000</v>
          </cell>
          <cell r="N324">
            <v>1031000</v>
          </cell>
          <cell r="O324">
            <v>1031000</v>
          </cell>
          <cell r="P324">
            <v>128000</v>
          </cell>
          <cell r="Q324">
            <v>128000</v>
          </cell>
          <cell r="R324">
            <v>2576000</v>
          </cell>
          <cell r="S324">
            <v>2576000</v>
          </cell>
          <cell r="T324">
            <v>2576000</v>
          </cell>
          <cell r="U324">
            <v>2576000</v>
          </cell>
          <cell r="V324">
            <v>1</v>
          </cell>
        </row>
        <row r="325">
          <cell r="B325" t="str">
            <v>010212</v>
          </cell>
          <cell r="C325">
            <v>59</v>
          </cell>
          <cell r="D325" t="str">
            <v>건축</v>
          </cell>
          <cell r="E325" t="str">
            <v>구청사</v>
          </cell>
          <cell r="F325" t="str">
            <v>창호공사</v>
          </cell>
          <cell r="H325" t="str">
            <v>M2FSS - 2</v>
          </cell>
          <cell r="I325" t="str">
            <v>7.3*3.0</v>
          </cell>
          <cell r="J325" t="str">
            <v>EA</v>
          </cell>
          <cell r="K325" t="str">
            <v>1</v>
          </cell>
          <cell r="L325">
            <v>1417000</v>
          </cell>
          <cell r="M325">
            <v>1417000</v>
          </cell>
          <cell r="N325">
            <v>1031000</v>
          </cell>
          <cell r="O325">
            <v>1031000</v>
          </cell>
          <cell r="P325">
            <v>128000</v>
          </cell>
          <cell r="Q325">
            <v>128000</v>
          </cell>
          <cell r="R325">
            <v>2576000</v>
          </cell>
          <cell r="S325">
            <v>2576000</v>
          </cell>
          <cell r="T325">
            <v>2576000</v>
          </cell>
          <cell r="U325">
            <v>2576000</v>
          </cell>
          <cell r="V325">
            <v>1</v>
          </cell>
        </row>
        <row r="326">
          <cell r="B326" t="str">
            <v>010212</v>
          </cell>
          <cell r="C326">
            <v>60</v>
          </cell>
          <cell r="D326" t="str">
            <v>건축</v>
          </cell>
          <cell r="E326" t="str">
            <v>구청사</v>
          </cell>
          <cell r="F326" t="str">
            <v>창호공사</v>
          </cell>
          <cell r="H326" t="str">
            <v>M2FSS - 3</v>
          </cell>
          <cell r="I326" t="str">
            <v>7.3*3.0</v>
          </cell>
          <cell r="J326" t="str">
            <v>EA</v>
          </cell>
          <cell r="K326" t="str">
            <v>1</v>
          </cell>
          <cell r="L326">
            <v>1417000</v>
          </cell>
          <cell r="M326">
            <v>1417000</v>
          </cell>
          <cell r="N326">
            <v>1031000</v>
          </cell>
          <cell r="O326">
            <v>1031000</v>
          </cell>
          <cell r="P326">
            <v>128000</v>
          </cell>
          <cell r="Q326">
            <v>128000</v>
          </cell>
          <cell r="R326">
            <v>2576000</v>
          </cell>
          <cell r="S326">
            <v>2576000</v>
          </cell>
          <cell r="T326">
            <v>2576000</v>
          </cell>
          <cell r="U326">
            <v>2576000</v>
          </cell>
          <cell r="V326">
            <v>1</v>
          </cell>
        </row>
        <row r="327">
          <cell r="B327" t="str">
            <v>010212</v>
          </cell>
          <cell r="C327">
            <v>61</v>
          </cell>
          <cell r="D327" t="str">
            <v>건축</v>
          </cell>
          <cell r="E327" t="str">
            <v>구청사</v>
          </cell>
          <cell r="F327" t="str">
            <v>창호공사</v>
          </cell>
          <cell r="H327" t="str">
            <v>M3FSS - 1</v>
          </cell>
          <cell r="I327" t="str">
            <v>7.3*3.0</v>
          </cell>
          <cell r="J327" t="str">
            <v>EA</v>
          </cell>
          <cell r="K327" t="str">
            <v>1</v>
          </cell>
          <cell r="L327">
            <v>1417000</v>
          </cell>
          <cell r="M327">
            <v>1417000</v>
          </cell>
          <cell r="N327">
            <v>1031000</v>
          </cell>
          <cell r="O327">
            <v>1031000</v>
          </cell>
          <cell r="P327">
            <v>128000</v>
          </cell>
          <cell r="Q327">
            <v>128000</v>
          </cell>
          <cell r="R327">
            <v>2576000</v>
          </cell>
          <cell r="S327">
            <v>2576000</v>
          </cell>
          <cell r="T327">
            <v>2576000</v>
          </cell>
          <cell r="U327">
            <v>2576000</v>
          </cell>
          <cell r="V327">
            <v>1</v>
          </cell>
        </row>
        <row r="328">
          <cell r="B328" t="str">
            <v>010212</v>
          </cell>
          <cell r="C328">
            <v>62</v>
          </cell>
          <cell r="D328" t="str">
            <v>건축</v>
          </cell>
          <cell r="E328" t="str">
            <v>구청사</v>
          </cell>
          <cell r="F328" t="str">
            <v>창호공사</v>
          </cell>
          <cell r="H328" t="str">
            <v>M3FSS - 2</v>
          </cell>
          <cell r="I328" t="str">
            <v>7.3*3.0</v>
          </cell>
          <cell r="J328" t="str">
            <v>EA</v>
          </cell>
          <cell r="K328" t="str">
            <v>1</v>
          </cell>
          <cell r="L328">
            <v>1417000</v>
          </cell>
          <cell r="M328">
            <v>1417000</v>
          </cell>
          <cell r="N328">
            <v>1031000</v>
          </cell>
          <cell r="O328">
            <v>1031000</v>
          </cell>
          <cell r="P328">
            <v>128000</v>
          </cell>
          <cell r="Q328">
            <v>128000</v>
          </cell>
          <cell r="R328">
            <v>2576000</v>
          </cell>
          <cell r="S328">
            <v>2576000</v>
          </cell>
          <cell r="T328">
            <v>2576000</v>
          </cell>
          <cell r="U328">
            <v>2576000</v>
          </cell>
          <cell r="V328">
            <v>1</v>
          </cell>
        </row>
        <row r="329">
          <cell r="B329" t="str">
            <v>010212</v>
          </cell>
          <cell r="C329">
            <v>63</v>
          </cell>
          <cell r="D329" t="str">
            <v>건축</v>
          </cell>
          <cell r="E329" t="str">
            <v>구청사</v>
          </cell>
          <cell r="F329" t="str">
            <v>창호공사</v>
          </cell>
          <cell r="H329" t="str">
            <v>M3FSS - 3</v>
          </cell>
          <cell r="I329" t="str">
            <v>7.3*3.0</v>
          </cell>
          <cell r="J329" t="str">
            <v>EA</v>
          </cell>
          <cell r="K329" t="str">
            <v>1</v>
          </cell>
          <cell r="L329">
            <v>1417000</v>
          </cell>
          <cell r="M329">
            <v>1417000</v>
          </cell>
          <cell r="N329">
            <v>1031000</v>
          </cell>
          <cell r="O329">
            <v>1031000</v>
          </cell>
          <cell r="P329">
            <v>128000</v>
          </cell>
          <cell r="Q329">
            <v>128000</v>
          </cell>
          <cell r="R329">
            <v>2576000</v>
          </cell>
          <cell r="S329">
            <v>2576000</v>
          </cell>
          <cell r="T329">
            <v>2576000</v>
          </cell>
          <cell r="U329">
            <v>2576000</v>
          </cell>
          <cell r="V329">
            <v>1</v>
          </cell>
        </row>
        <row r="330">
          <cell r="B330" t="str">
            <v>010212</v>
          </cell>
          <cell r="C330">
            <v>64</v>
          </cell>
          <cell r="D330" t="str">
            <v>건축</v>
          </cell>
          <cell r="E330" t="str">
            <v>구청사</v>
          </cell>
          <cell r="F330" t="str">
            <v>창호공사</v>
          </cell>
          <cell r="H330" t="str">
            <v>B1SS - 9</v>
          </cell>
          <cell r="I330" t="str">
            <v>3.0*3.0</v>
          </cell>
          <cell r="J330" t="str">
            <v>EA</v>
          </cell>
          <cell r="K330" t="str">
            <v>1</v>
          </cell>
          <cell r="L330">
            <v>672000</v>
          </cell>
          <cell r="M330">
            <v>672000</v>
          </cell>
          <cell r="N330">
            <v>488000</v>
          </cell>
          <cell r="O330">
            <v>488000</v>
          </cell>
          <cell r="P330">
            <v>61000</v>
          </cell>
          <cell r="Q330">
            <v>61000</v>
          </cell>
          <cell r="R330">
            <v>1221000</v>
          </cell>
          <cell r="S330">
            <v>1221000</v>
          </cell>
          <cell r="T330">
            <v>1221000</v>
          </cell>
          <cell r="U330">
            <v>1221000</v>
          </cell>
          <cell r="V330">
            <v>1</v>
          </cell>
        </row>
        <row r="331">
          <cell r="B331" t="str">
            <v>010212</v>
          </cell>
          <cell r="C331">
            <v>65</v>
          </cell>
          <cell r="D331" t="str">
            <v>건축</v>
          </cell>
          <cell r="E331" t="str">
            <v>구청사</v>
          </cell>
          <cell r="F331" t="str">
            <v>창호공사</v>
          </cell>
          <cell r="H331" t="str">
            <v>B2SS - 9</v>
          </cell>
          <cell r="I331" t="str">
            <v>3.0*3.0</v>
          </cell>
          <cell r="J331" t="str">
            <v>EA</v>
          </cell>
          <cell r="K331" t="str">
            <v>1</v>
          </cell>
          <cell r="L331">
            <v>672000</v>
          </cell>
          <cell r="M331">
            <v>672000</v>
          </cell>
          <cell r="N331">
            <v>488000</v>
          </cell>
          <cell r="O331">
            <v>488000</v>
          </cell>
          <cell r="P331">
            <v>61000</v>
          </cell>
          <cell r="Q331">
            <v>61000</v>
          </cell>
          <cell r="R331">
            <v>1221000</v>
          </cell>
          <cell r="S331">
            <v>1221000</v>
          </cell>
          <cell r="T331">
            <v>1221000</v>
          </cell>
          <cell r="U331">
            <v>1221000</v>
          </cell>
          <cell r="V331">
            <v>1</v>
          </cell>
        </row>
        <row r="332">
          <cell r="B332" t="str">
            <v>010212</v>
          </cell>
          <cell r="C332">
            <v>66</v>
          </cell>
          <cell r="D332" t="str">
            <v>건축</v>
          </cell>
          <cell r="E332" t="str">
            <v>구청사</v>
          </cell>
          <cell r="F332" t="str">
            <v>창호공사</v>
          </cell>
          <cell r="H332" t="str">
            <v>FSD - 1 (286mm)</v>
          </cell>
          <cell r="I332" t="str">
            <v>1.0*2.2</v>
          </cell>
          <cell r="J332" t="str">
            <v>EA</v>
          </cell>
          <cell r="K332" t="str">
            <v>1</v>
          </cell>
          <cell r="L332">
            <v>77000</v>
          </cell>
          <cell r="M332">
            <v>77000</v>
          </cell>
          <cell r="N332">
            <v>56000</v>
          </cell>
          <cell r="O332">
            <v>56000</v>
          </cell>
          <cell r="P332">
            <v>7000</v>
          </cell>
          <cell r="Q332">
            <v>7000</v>
          </cell>
          <cell r="R332">
            <v>140000</v>
          </cell>
          <cell r="S332">
            <v>140000</v>
          </cell>
          <cell r="T332">
            <v>140000</v>
          </cell>
          <cell r="U332">
            <v>140000</v>
          </cell>
          <cell r="V332">
            <v>1</v>
          </cell>
        </row>
        <row r="333">
          <cell r="B333" t="str">
            <v>010212</v>
          </cell>
          <cell r="C333">
            <v>67</v>
          </cell>
          <cell r="D333" t="str">
            <v>건축</v>
          </cell>
          <cell r="E333" t="str">
            <v>구청사</v>
          </cell>
          <cell r="F333" t="str">
            <v>창호공사</v>
          </cell>
          <cell r="H333" t="str">
            <v>FSD - 1A (236mm)</v>
          </cell>
          <cell r="I333" t="str">
            <v>1.0*2.2</v>
          </cell>
          <cell r="J333" t="str">
            <v>EA</v>
          </cell>
          <cell r="K333" t="str">
            <v>41</v>
          </cell>
          <cell r="L333">
            <v>76000</v>
          </cell>
          <cell r="M333">
            <v>3116000</v>
          </cell>
          <cell r="N333">
            <v>55000</v>
          </cell>
          <cell r="O333">
            <v>2255000</v>
          </cell>
          <cell r="P333">
            <v>6900</v>
          </cell>
          <cell r="Q333">
            <v>282900</v>
          </cell>
          <cell r="R333">
            <v>137900</v>
          </cell>
          <cell r="S333">
            <v>5653900</v>
          </cell>
          <cell r="T333">
            <v>137900</v>
          </cell>
          <cell r="U333">
            <v>5653900</v>
          </cell>
          <cell r="V333">
            <v>1</v>
          </cell>
        </row>
        <row r="334">
          <cell r="B334" t="str">
            <v>010212</v>
          </cell>
          <cell r="C334">
            <v>68</v>
          </cell>
          <cell r="D334" t="str">
            <v>건축</v>
          </cell>
          <cell r="E334" t="str">
            <v>구청사</v>
          </cell>
          <cell r="F334" t="str">
            <v>창호공사</v>
          </cell>
          <cell r="H334" t="str">
            <v>FSD - 1B (186mm)</v>
          </cell>
          <cell r="I334" t="str">
            <v>1.0*2.2</v>
          </cell>
          <cell r="J334" t="str">
            <v>EA</v>
          </cell>
          <cell r="K334" t="str">
            <v>2</v>
          </cell>
          <cell r="L334">
            <v>75000</v>
          </cell>
          <cell r="M334">
            <v>150000</v>
          </cell>
          <cell r="N334">
            <v>54000</v>
          </cell>
          <cell r="O334">
            <v>108000</v>
          </cell>
          <cell r="P334">
            <v>6800</v>
          </cell>
          <cell r="Q334">
            <v>13600</v>
          </cell>
          <cell r="R334">
            <v>135800</v>
          </cell>
          <cell r="S334">
            <v>271600</v>
          </cell>
          <cell r="T334">
            <v>135800</v>
          </cell>
          <cell r="U334">
            <v>271600</v>
          </cell>
          <cell r="V334">
            <v>1</v>
          </cell>
        </row>
        <row r="335">
          <cell r="B335" t="str">
            <v>010212</v>
          </cell>
          <cell r="C335">
            <v>69</v>
          </cell>
          <cell r="D335" t="str">
            <v>건축</v>
          </cell>
          <cell r="E335" t="str">
            <v>구청사</v>
          </cell>
          <cell r="F335" t="str">
            <v>창호공사</v>
          </cell>
          <cell r="H335" t="str">
            <v>FSD - 1C (168mm)</v>
          </cell>
          <cell r="I335" t="str">
            <v>1.0*2.2</v>
          </cell>
          <cell r="J335" t="str">
            <v>EA</v>
          </cell>
          <cell r="K335" t="str">
            <v>2</v>
          </cell>
          <cell r="L335">
            <v>73000</v>
          </cell>
          <cell r="M335">
            <v>146000</v>
          </cell>
          <cell r="N335">
            <v>53000</v>
          </cell>
          <cell r="O335">
            <v>106000</v>
          </cell>
          <cell r="P335">
            <v>6700</v>
          </cell>
          <cell r="Q335">
            <v>13400</v>
          </cell>
          <cell r="R335">
            <v>132700</v>
          </cell>
          <cell r="S335">
            <v>265400</v>
          </cell>
          <cell r="T335">
            <v>132700</v>
          </cell>
          <cell r="U335">
            <v>265400</v>
          </cell>
          <cell r="V335">
            <v>1</v>
          </cell>
        </row>
        <row r="336">
          <cell r="B336" t="str">
            <v>010212</v>
          </cell>
          <cell r="C336">
            <v>70</v>
          </cell>
          <cell r="D336" t="str">
            <v>건축</v>
          </cell>
          <cell r="E336" t="str">
            <v>구청사</v>
          </cell>
          <cell r="F336" t="str">
            <v>창호공사</v>
          </cell>
          <cell r="H336" t="str">
            <v>FSD - 1D (160mm)</v>
          </cell>
          <cell r="I336" t="str">
            <v>1.0*2.2</v>
          </cell>
          <cell r="J336" t="str">
            <v>EA</v>
          </cell>
          <cell r="K336" t="str">
            <v>6</v>
          </cell>
          <cell r="L336">
            <v>73000</v>
          </cell>
          <cell r="M336">
            <v>438000</v>
          </cell>
          <cell r="N336">
            <v>53000</v>
          </cell>
          <cell r="O336">
            <v>318000</v>
          </cell>
          <cell r="P336">
            <v>6700</v>
          </cell>
          <cell r="Q336">
            <v>40200</v>
          </cell>
          <cell r="R336">
            <v>132700</v>
          </cell>
          <cell r="S336">
            <v>796200</v>
          </cell>
          <cell r="T336">
            <v>132700</v>
          </cell>
          <cell r="U336">
            <v>796200</v>
          </cell>
          <cell r="V336">
            <v>1</v>
          </cell>
        </row>
        <row r="337">
          <cell r="B337" t="str">
            <v>010212</v>
          </cell>
          <cell r="C337">
            <v>71</v>
          </cell>
          <cell r="D337" t="str">
            <v>건축</v>
          </cell>
          <cell r="E337" t="str">
            <v>구청사</v>
          </cell>
          <cell r="F337" t="str">
            <v>창호공사</v>
          </cell>
          <cell r="H337" t="str">
            <v>FSD - 1E (150mm)</v>
          </cell>
          <cell r="I337" t="str">
            <v>1.0*2.2</v>
          </cell>
          <cell r="J337" t="str">
            <v>EA</v>
          </cell>
          <cell r="K337" t="str">
            <v>34</v>
          </cell>
          <cell r="L337">
            <v>73000</v>
          </cell>
          <cell r="M337">
            <v>2482000</v>
          </cell>
          <cell r="N337">
            <v>53000</v>
          </cell>
          <cell r="O337">
            <v>1802000</v>
          </cell>
          <cell r="P337">
            <v>6700</v>
          </cell>
          <cell r="Q337">
            <v>227800</v>
          </cell>
          <cell r="R337">
            <v>132700</v>
          </cell>
          <cell r="S337">
            <v>4511800</v>
          </cell>
          <cell r="T337">
            <v>132700</v>
          </cell>
          <cell r="U337">
            <v>4511800</v>
          </cell>
          <cell r="V337">
            <v>1</v>
          </cell>
        </row>
        <row r="338">
          <cell r="B338" t="str">
            <v>010212</v>
          </cell>
          <cell r="C338">
            <v>72</v>
          </cell>
          <cell r="D338" t="str">
            <v>건축</v>
          </cell>
          <cell r="E338" t="str">
            <v>구청사</v>
          </cell>
          <cell r="F338" t="str">
            <v>창호공사</v>
          </cell>
          <cell r="H338" t="str">
            <v>FSD - 2 (150mm)</v>
          </cell>
          <cell r="I338" t="str">
            <v>2.0*2.1</v>
          </cell>
          <cell r="J338" t="str">
            <v>EA</v>
          </cell>
          <cell r="K338" t="str">
            <v>1</v>
          </cell>
          <cell r="L338">
            <v>141000</v>
          </cell>
          <cell r="M338">
            <v>141000</v>
          </cell>
          <cell r="N338">
            <v>102000</v>
          </cell>
          <cell r="O338">
            <v>102000</v>
          </cell>
          <cell r="P338">
            <v>12000</v>
          </cell>
          <cell r="Q338">
            <v>12000</v>
          </cell>
          <cell r="R338">
            <v>255000</v>
          </cell>
          <cell r="S338">
            <v>255000</v>
          </cell>
          <cell r="T338">
            <v>255000</v>
          </cell>
          <cell r="U338">
            <v>255000</v>
          </cell>
          <cell r="V338">
            <v>1</v>
          </cell>
        </row>
        <row r="339">
          <cell r="B339" t="str">
            <v>010212</v>
          </cell>
          <cell r="C339">
            <v>73</v>
          </cell>
          <cell r="D339" t="str">
            <v>건축</v>
          </cell>
          <cell r="E339" t="str">
            <v>구청사</v>
          </cell>
          <cell r="F339" t="str">
            <v>창호공사</v>
          </cell>
          <cell r="H339" t="str">
            <v>FSD - 3 (236mm)</v>
          </cell>
          <cell r="I339" t="str">
            <v>2.0*2.2</v>
          </cell>
          <cell r="J339" t="str">
            <v>EA</v>
          </cell>
          <cell r="K339" t="str">
            <v>1</v>
          </cell>
          <cell r="L339">
            <v>145000</v>
          </cell>
          <cell r="M339">
            <v>145000</v>
          </cell>
          <cell r="N339">
            <v>105000</v>
          </cell>
          <cell r="O339">
            <v>105000</v>
          </cell>
          <cell r="P339">
            <v>13000</v>
          </cell>
          <cell r="Q339">
            <v>13000</v>
          </cell>
          <cell r="R339">
            <v>263000</v>
          </cell>
          <cell r="S339">
            <v>263000</v>
          </cell>
          <cell r="T339">
            <v>263000</v>
          </cell>
          <cell r="U339">
            <v>263000</v>
          </cell>
          <cell r="V339">
            <v>1</v>
          </cell>
        </row>
        <row r="340">
          <cell r="B340" t="str">
            <v>010212</v>
          </cell>
          <cell r="C340">
            <v>74</v>
          </cell>
          <cell r="D340" t="str">
            <v>건축</v>
          </cell>
          <cell r="E340" t="str">
            <v>구청사</v>
          </cell>
          <cell r="F340" t="str">
            <v>창호공사</v>
          </cell>
          <cell r="H340" t="str">
            <v>FSD - 3A (186mm)</v>
          </cell>
          <cell r="I340" t="str">
            <v>2.0*2.2</v>
          </cell>
          <cell r="J340" t="str">
            <v>EA</v>
          </cell>
          <cell r="K340" t="str">
            <v>14</v>
          </cell>
          <cell r="L340">
            <v>143000</v>
          </cell>
          <cell r="M340">
            <v>2002000</v>
          </cell>
          <cell r="N340">
            <v>104000</v>
          </cell>
          <cell r="O340">
            <v>1456000</v>
          </cell>
          <cell r="P340">
            <v>13000</v>
          </cell>
          <cell r="Q340">
            <v>182000</v>
          </cell>
          <cell r="R340">
            <v>260000</v>
          </cell>
          <cell r="S340">
            <v>3640000</v>
          </cell>
          <cell r="T340">
            <v>260000</v>
          </cell>
          <cell r="U340">
            <v>3640000</v>
          </cell>
          <cell r="V340">
            <v>1</v>
          </cell>
        </row>
        <row r="341">
          <cell r="B341" t="str">
            <v>010212</v>
          </cell>
          <cell r="C341">
            <v>75</v>
          </cell>
          <cell r="D341" t="str">
            <v>건축</v>
          </cell>
          <cell r="E341" t="str">
            <v>구청사</v>
          </cell>
          <cell r="F341" t="str">
            <v>창호공사</v>
          </cell>
          <cell r="H341" t="str">
            <v>FSD - 3B (168mm)</v>
          </cell>
          <cell r="I341" t="str">
            <v>2.0*2.2</v>
          </cell>
          <cell r="J341" t="str">
            <v>EA</v>
          </cell>
          <cell r="K341" t="str">
            <v>1</v>
          </cell>
          <cell r="L341">
            <v>141000</v>
          </cell>
          <cell r="M341">
            <v>141000</v>
          </cell>
          <cell r="N341">
            <v>102000</v>
          </cell>
          <cell r="O341">
            <v>102000</v>
          </cell>
          <cell r="P341">
            <v>12000</v>
          </cell>
          <cell r="Q341">
            <v>12000</v>
          </cell>
          <cell r="R341">
            <v>255000</v>
          </cell>
          <cell r="S341">
            <v>255000</v>
          </cell>
          <cell r="T341">
            <v>255000</v>
          </cell>
          <cell r="U341">
            <v>255000</v>
          </cell>
          <cell r="V341">
            <v>1</v>
          </cell>
        </row>
        <row r="342">
          <cell r="B342" t="str">
            <v>010212</v>
          </cell>
          <cell r="C342">
            <v>76</v>
          </cell>
          <cell r="D342" t="str">
            <v>건축</v>
          </cell>
          <cell r="E342" t="str">
            <v>구청사</v>
          </cell>
          <cell r="F342" t="str">
            <v>창호공사</v>
          </cell>
          <cell r="H342" t="str">
            <v>FSD - 3C (140mm)</v>
          </cell>
          <cell r="I342" t="str">
            <v>2.0*2.2</v>
          </cell>
          <cell r="J342" t="str">
            <v>EA</v>
          </cell>
          <cell r="K342" t="str">
            <v>3</v>
          </cell>
          <cell r="L342">
            <v>141000</v>
          </cell>
          <cell r="M342">
            <v>423000</v>
          </cell>
          <cell r="N342">
            <v>102000</v>
          </cell>
          <cell r="O342">
            <v>306000</v>
          </cell>
          <cell r="P342">
            <v>12000</v>
          </cell>
          <cell r="Q342">
            <v>36000</v>
          </cell>
          <cell r="R342">
            <v>255000</v>
          </cell>
          <cell r="S342">
            <v>765000</v>
          </cell>
          <cell r="T342">
            <v>255000</v>
          </cell>
          <cell r="U342">
            <v>765000</v>
          </cell>
          <cell r="V342">
            <v>1</v>
          </cell>
        </row>
        <row r="343">
          <cell r="B343" t="str">
            <v>010212</v>
          </cell>
          <cell r="C343">
            <v>77</v>
          </cell>
          <cell r="D343" t="str">
            <v>건축</v>
          </cell>
          <cell r="E343" t="str">
            <v>구청사</v>
          </cell>
          <cell r="F343" t="str">
            <v>창호공사</v>
          </cell>
          <cell r="H343" t="str">
            <v>FSD - 3D (매입방화문)</v>
          </cell>
          <cell r="I343" t="str">
            <v>2.0*2.2</v>
          </cell>
          <cell r="J343" t="str">
            <v>EA</v>
          </cell>
          <cell r="K343" t="str">
            <v>3</v>
          </cell>
          <cell r="L343">
            <v>172000</v>
          </cell>
          <cell r="M343">
            <v>516000</v>
          </cell>
          <cell r="N343">
            <v>125000</v>
          </cell>
          <cell r="O343">
            <v>375000</v>
          </cell>
          <cell r="P343">
            <v>15000</v>
          </cell>
          <cell r="Q343">
            <v>45000</v>
          </cell>
          <cell r="R343">
            <v>312000</v>
          </cell>
          <cell r="S343">
            <v>936000</v>
          </cell>
          <cell r="T343">
            <v>312000</v>
          </cell>
          <cell r="U343">
            <v>936000</v>
          </cell>
          <cell r="V343">
            <v>1</v>
          </cell>
        </row>
        <row r="344">
          <cell r="B344" t="str">
            <v>010212</v>
          </cell>
          <cell r="C344">
            <v>78</v>
          </cell>
          <cell r="D344" t="str">
            <v>건축</v>
          </cell>
          <cell r="E344" t="str">
            <v>구청사</v>
          </cell>
          <cell r="F344" t="str">
            <v>창호공사</v>
          </cell>
          <cell r="H344" t="str">
            <v>FSD - 4 (매입방화문)</v>
          </cell>
          <cell r="I344" t="str">
            <v>2.3*2.7</v>
          </cell>
          <cell r="J344" t="str">
            <v>EA</v>
          </cell>
          <cell r="K344" t="str">
            <v>22</v>
          </cell>
          <cell r="L344">
            <v>246000</v>
          </cell>
          <cell r="M344">
            <v>5412000</v>
          </cell>
          <cell r="N344">
            <v>179000</v>
          </cell>
          <cell r="O344">
            <v>3938000</v>
          </cell>
          <cell r="P344">
            <v>22000</v>
          </cell>
          <cell r="Q344">
            <v>484000</v>
          </cell>
          <cell r="R344">
            <v>447000</v>
          </cell>
          <cell r="S344">
            <v>9834000</v>
          </cell>
          <cell r="T344">
            <v>447000</v>
          </cell>
          <cell r="U344">
            <v>9834000</v>
          </cell>
          <cell r="V344">
            <v>1</v>
          </cell>
        </row>
        <row r="345">
          <cell r="B345" t="str">
            <v>010212</v>
          </cell>
          <cell r="C345">
            <v>79</v>
          </cell>
          <cell r="D345" t="str">
            <v>건축</v>
          </cell>
          <cell r="E345" t="str">
            <v>구청사</v>
          </cell>
          <cell r="F345" t="str">
            <v>창호공사</v>
          </cell>
          <cell r="H345" t="str">
            <v>FSD - 5 (매입방화문)</v>
          </cell>
          <cell r="I345" t="str">
            <v>2.3*3.0</v>
          </cell>
          <cell r="J345" t="str">
            <v>EA</v>
          </cell>
          <cell r="K345" t="str">
            <v>2</v>
          </cell>
          <cell r="L345">
            <v>271000</v>
          </cell>
          <cell r="M345">
            <v>542000</v>
          </cell>
          <cell r="N345">
            <v>197000</v>
          </cell>
          <cell r="O345">
            <v>394000</v>
          </cell>
          <cell r="P345">
            <v>24000</v>
          </cell>
          <cell r="Q345">
            <v>48000</v>
          </cell>
          <cell r="R345">
            <v>492000</v>
          </cell>
          <cell r="S345">
            <v>984000</v>
          </cell>
          <cell r="T345">
            <v>492000</v>
          </cell>
          <cell r="U345">
            <v>984000</v>
          </cell>
          <cell r="V345">
            <v>1</v>
          </cell>
        </row>
        <row r="346">
          <cell r="B346" t="str">
            <v>010212</v>
          </cell>
          <cell r="C346">
            <v>80</v>
          </cell>
          <cell r="D346" t="str">
            <v>건축</v>
          </cell>
          <cell r="E346" t="str">
            <v>구청사</v>
          </cell>
          <cell r="F346" t="str">
            <v>창호공사</v>
          </cell>
          <cell r="H346" t="str">
            <v>FSD - 6 (150mm)</v>
          </cell>
          <cell r="I346" t="str">
            <v>0.6*2.1</v>
          </cell>
          <cell r="J346" t="str">
            <v>EA</v>
          </cell>
          <cell r="K346" t="str">
            <v>15</v>
          </cell>
          <cell r="L346">
            <v>50000</v>
          </cell>
          <cell r="M346">
            <v>750000</v>
          </cell>
          <cell r="N346">
            <v>36000</v>
          </cell>
          <cell r="O346">
            <v>540000</v>
          </cell>
          <cell r="P346">
            <v>4000</v>
          </cell>
          <cell r="Q346">
            <v>60000</v>
          </cell>
          <cell r="R346">
            <v>90000</v>
          </cell>
          <cell r="S346">
            <v>1350000</v>
          </cell>
          <cell r="T346">
            <v>90000</v>
          </cell>
          <cell r="U346">
            <v>1350000</v>
          </cell>
          <cell r="V346">
            <v>1</v>
          </cell>
        </row>
        <row r="347">
          <cell r="B347" t="str">
            <v>010212</v>
          </cell>
          <cell r="C347">
            <v>81</v>
          </cell>
          <cell r="D347" t="str">
            <v>건축</v>
          </cell>
          <cell r="E347" t="str">
            <v>구청사</v>
          </cell>
          <cell r="F347" t="str">
            <v>창호공사</v>
          </cell>
          <cell r="H347" t="str">
            <v>FSD - 7 (160mm)</v>
          </cell>
          <cell r="I347" t="str">
            <v>0.6*2.2</v>
          </cell>
          <cell r="J347" t="str">
            <v>EA</v>
          </cell>
          <cell r="K347" t="str">
            <v>45</v>
          </cell>
          <cell r="L347">
            <v>50000</v>
          </cell>
          <cell r="M347">
            <v>2250000</v>
          </cell>
          <cell r="N347">
            <v>36000</v>
          </cell>
          <cell r="O347">
            <v>1620000</v>
          </cell>
          <cell r="P347">
            <v>4600</v>
          </cell>
          <cell r="Q347">
            <v>207000</v>
          </cell>
          <cell r="R347">
            <v>90600</v>
          </cell>
          <cell r="S347">
            <v>4077000</v>
          </cell>
          <cell r="T347">
            <v>90600</v>
          </cell>
          <cell r="U347">
            <v>4077000</v>
          </cell>
          <cell r="V347">
            <v>1</v>
          </cell>
        </row>
        <row r="348">
          <cell r="B348" t="str">
            <v>010212</v>
          </cell>
          <cell r="C348">
            <v>82</v>
          </cell>
          <cell r="D348" t="str">
            <v>건축</v>
          </cell>
          <cell r="E348" t="str">
            <v>구청사</v>
          </cell>
          <cell r="F348" t="str">
            <v>창호공사</v>
          </cell>
          <cell r="H348" t="str">
            <v>FSD - 7A (150mm)</v>
          </cell>
          <cell r="I348" t="str">
            <v>0.6*2.2</v>
          </cell>
          <cell r="J348" t="str">
            <v>EA</v>
          </cell>
          <cell r="K348" t="str">
            <v>36</v>
          </cell>
          <cell r="L348">
            <v>50000</v>
          </cell>
          <cell r="M348">
            <v>1800000</v>
          </cell>
          <cell r="N348">
            <v>36000</v>
          </cell>
          <cell r="O348">
            <v>1296000</v>
          </cell>
          <cell r="P348">
            <v>4600</v>
          </cell>
          <cell r="Q348">
            <v>165600</v>
          </cell>
          <cell r="R348">
            <v>90600</v>
          </cell>
          <cell r="S348">
            <v>3261600</v>
          </cell>
          <cell r="T348">
            <v>90600</v>
          </cell>
          <cell r="U348">
            <v>3261600</v>
          </cell>
          <cell r="V348">
            <v>1</v>
          </cell>
        </row>
        <row r="349">
          <cell r="B349" t="str">
            <v>010212</v>
          </cell>
          <cell r="C349">
            <v>83</v>
          </cell>
          <cell r="D349" t="str">
            <v>건축</v>
          </cell>
          <cell r="E349" t="str">
            <v>구청사</v>
          </cell>
          <cell r="F349" t="str">
            <v>창호공사</v>
          </cell>
          <cell r="H349" t="str">
            <v>FSD - 7B (140mm)</v>
          </cell>
          <cell r="I349" t="str">
            <v>0.6*2.2</v>
          </cell>
          <cell r="J349" t="str">
            <v>EA</v>
          </cell>
          <cell r="K349" t="str">
            <v>3</v>
          </cell>
          <cell r="L349">
            <v>50000</v>
          </cell>
          <cell r="M349">
            <v>150000</v>
          </cell>
          <cell r="N349">
            <v>36000</v>
          </cell>
          <cell r="O349">
            <v>108000</v>
          </cell>
          <cell r="P349">
            <v>4600</v>
          </cell>
          <cell r="Q349">
            <v>13800</v>
          </cell>
          <cell r="R349">
            <v>90600</v>
          </cell>
          <cell r="S349">
            <v>271800</v>
          </cell>
          <cell r="T349">
            <v>90600</v>
          </cell>
          <cell r="U349">
            <v>271800</v>
          </cell>
          <cell r="V349">
            <v>1</v>
          </cell>
        </row>
        <row r="350">
          <cell r="B350" t="str">
            <v>010212</v>
          </cell>
          <cell r="C350">
            <v>84</v>
          </cell>
          <cell r="D350" t="str">
            <v>건축</v>
          </cell>
          <cell r="E350" t="str">
            <v>구청사</v>
          </cell>
          <cell r="F350" t="str">
            <v>창호공사</v>
          </cell>
          <cell r="H350" t="str">
            <v>FSD - 8 (150mm)</v>
          </cell>
          <cell r="I350" t="str">
            <v>1.2*2.2</v>
          </cell>
          <cell r="J350" t="str">
            <v>EA</v>
          </cell>
          <cell r="K350" t="str">
            <v>7</v>
          </cell>
          <cell r="L350">
            <v>88000</v>
          </cell>
          <cell r="M350">
            <v>616000</v>
          </cell>
          <cell r="N350">
            <v>64000</v>
          </cell>
          <cell r="O350">
            <v>448000</v>
          </cell>
          <cell r="P350">
            <v>8000</v>
          </cell>
          <cell r="Q350">
            <v>56000</v>
          </cell>
          <cell r="R350">
            <v>160000</v>
          </cell>
          <cell r="S350">
            <v>1120000</v>
          </cell>
          <cell r="T350">
            <v>160000</v>
          </cell>
          <cell r="U350">
            <v>1120000</v>
          </cell>
          <cell r="V350">
            <v>1</v>
          </cell>
        </row>
        <row r="351">
          <cell r="B351" t="str">
            <v>010212</v>
          </cell>
          <cell r="C351">
            <v>85</v>
          </cell>
          <cell r="D351" t="str">
            <v>건축</v>
          </cell>
          <cell r="E351" t="str">
            <v>구청사</v>
          </cell>
          <cell r="F351" t="str">
            <v>창호공사</v>
          </cell>
          <cell r="H351" t="str">
            <v>FSD - 9 (150mm)</v>
          </cell>
          <cell r="I351" t="str">
            <v>1.8*2.1</v>
          </cell>
          <cell r="J351" t="str">
            <v>EA</v>
          </cell>
          <cell r="K351" t="str">
            <v>20</v>
          </cell>
          <cell r="L351">
            <v>127000</v>
          </cell>
          <cell r="M351">
            <v>2540000</v>
          </cell>
          <cell r="N351">
            <v>92000</v>
          </cell>
          <cell r="O351">
            <v>1840000</v>
          </cell>
          <cell r="P351">
            <v>11000</v>
          </cell>
          <cell r="Q351">
            <v>220000</v>
          </cell>
          <cell r="R351">
            <v>230000</v>
          </cell>
          <cell r="S351">
            <v>4600000</v>
          </cell>
          <cell r="T351">
            <v>230000</v>
          </cell>
          <cell r="U351">
            <v>4600000</v>
          </cell>
          <cell r="V351">
            <v>1</v>
          </cell>
        </row>
        <row r="352">
          <cell r="B352" t="str">
            <v>010212</v>
          </cell>
          <cell r="C352">
            <v>86</v>
          </cell>
          <cell r="D352" t="str">
            <v>건축</v>
          </cell>
          <cell r="E352" t="str">
            <v>구청사</v>
          </cell>
          <cell r="F352" t="str">
            <v>창호공사</v>
          </cell>
          <cell r="H352" t="str">
            <v>FSD - 10 (150mm)</v>
          </cell>
          <cell r="I352" t="str">
            <v>1.8*2.2</v>
          </cell>
          <cell r="J352" t="str">
            <v>EA</v>
          </cell>
          <cell r="K352" t="str">
            <v>29</v>
          </cell>
          <cell r="L352">
            <v>133000</v>
          </cell>
          <cell r="M352">
            <v>3857000</v>
          </cell>
          <cell r="N352">
            <v>96000</v>
          </cell>
          <cell r="O352">
            <v>2784000</v>
          </cell>
          <cell r="P352">
            <v>12000</v>
          </cell>
          <cell r="Q352">
            <v>348000</v>
          </cell>
          <cell r="R352">
            <v>241000</v>
          </cell>
          <cell r="S352">
            <v>6989000</v>
          </cell>
          <cell r="T352">
            <v>241000</v>
          </cell>
          <cell r="U352">
            <v>6989000</v>
          </cell>
          <cell r="V352">
            <v>1</v>
          </cell>
        </row>
        <row r="353">
          <cell r="B353" t="str">
            <v>010212</v>
          </cell>
          <cell r="C353">
            <v>87</v>
          </cell>
          <cell r="D353" t="str">
            <v>건축</v>
          </cell>
          <cell r="E353" t="str">
            <v>구청사</v>
          </cell>
          <cell r="F353" t="str">
            <v>창호공사</v>
          </cell>
          <cell r="H353" t="str">
            <v>FSD - 10A (140mm)</v>
          </cell>
          <cell r="I353" t="str">
            <v>1.8*2.2</v>
          </cell>
          <cell r="J353" t="str">
            <v>EA</v>
          </cell>
          <cell r="K353" t="str">
            <v>2</v>
          </cell>
          <cell r="L353">
            <v>133000</v>
          </cell>
          <cell r="M353">
            <v>266000</v>
          </cell>
          <cell r="N353">
            <v>96000</v>
          </cell>
          <cell r="O353">
            <v>192000</v>
          </cell>
          <cell r="P353">
            <v>12000</v>
          </cell>
          <cell r="Q353">
            <v>24000</v>
          </cell>
          <cell r="R353">
            <v>241000</v>
          </cell>
          <cell r="S353">
            <v>482000</v>
          </cell>
          <cell r="T353">
            <v>241000</v>
          </cell>
          <cell r="U353">
            <v>482000</v>
          </cell>
          <cell r="V353">
            <v>1</v>
          </cell>
        </row>
        <row r="354">
          <cell r="B354" t="str">
            <v>010212</v>
          </cell>
          <cell r="C354">
            <v>88</v>
          </cell>
          <cell r="D354" t="str">
            <v>건축</v>
          </cell>
          <cell r="E354" t="str">
            <v>구청사</v>
          </cell>
          <cell r="F354" t="str">
            <v>창호공사</v>
          </cell>
          <cell r="H354" t="str">
            <v>SD - 1 (236mm)</v>
          </cell>
          <cell r="I354" t="str">
            <v>1.0*2.2</v>
          </cell>
          <cell r="J354" t="str">
            <v>EA</v>
          </cell>
          <cell r="K354" t="str">
            <v>2</v>
          </cell>
          <cell r="L354">
            <v>76000</v>
          </cell>
          <cell r="M354">
            <v>152000</v>
          </cell>
          <cell r="N354">
            <v>55000</v>
          </cell>
          <cell r="O354">
            <v>110000</v>
          </cell>
          <cell r="P354">
            <v>6000</v>
          </cell>
          <cell r="Q354">
            <v>12000</v>
          </cell>
          <cell r="R354">
            <v>137000</v>
          </cell>
          <cell r="S354">
            <v>274000</v>
          </cell>
          <cell r="T354">
            <v>137000</v>
          </cell>
          <cell r="U354">
            <v>274000</v>
          </cell>
          <cell r="V354">
            <v>1</v>
          </cell>
        </row>
        <row r="355">
          <cell r="B355" t="str">
            <v>010212</v>
          </cell>
          <cell r="C355">
            <v>89</v>
          </cell>
          <cell r="D355" t="str">
            <v>건축</v>
          </cell>
          <cell r="E355" t="str">
            <v>구청사</v>
          </cell>
          <cell r="F355" t="str">
            <v>창호공사</v>
          </cell>
          <cell r="H355" t="str">
            <v>SD - 1A (198mm)</v>
          </cell>
          <cell r="I355" t="str">
            <v>1.0*2.2</v>
          </cell>
          <cell r="J355" t="str">
            <v>EA</v>
          </cell>
          <cell r="K355" t="str">
            <v>8</v>
          </cell>
          <cell r="L355">
            <v>75000</v>
          </cell>
          <cell r="M355">
            <v>600000</v>
          </cell>
          <cell r="N355">
            <v>54000</v>
          </cell>
          <cell r="O355">
            <v>432000</v>
          </cell>
          <cell r="P355">
            <v>6000</v>
          </cell>
          <cell r="Q355">
            <v>48000</v>
          </cell>
          <cell r="R355">
            <v>135000</v>
          </cell>
          <cell r="S355">
            <v>1080000</v>
          </cell>
          <cell r="T355">
            <v>135000</v>
          </cell>
          <cell r="U355">
            <v>1080000</v>
          </cell>
          <cell r="V355">
            <v>1</v>
          </cell>
        </row>
        <row r="356">
          <cell r="B356" t="str">
            <v>010212</v>
          </cell>
          <cell r="C356">
            <v>90</v>
          </cell>
          <cell r="D356" t="str">
            <v>건축</v>
          </cell>
          <cell r="E356" t="str">
            <v>구청사</v>
          </cell>
          <cell r="F356" t="str">
            <v>창호공사</v>
          </cell>
          <cell r="H356" t="str">
            <v>SD - 1B (186mm)</v>
          </cell>
          <cell r="I356" t="str">
            <v>1.0*2.2</v>
          </cell>
          <cell r="J356" t="str">
            <v>EA</v>
          </cell>
          <cell r="K356" t="str">
            <v>21</v>
          </cell>
          <cell r="L356">
            <v>73000</v>
          </cell>
          <cell r="M356">
            <v>1533000</v>
          </cell>
          <cell r="N356">
            <v>53000</v>
          </cell>
          <cell r="O356">
            <v>1113000</v>
          </cell>
          <cell r="P356">
            <v>6000</v>
          </cell>
          <cell r="Q356">
            <v>126000</v>
          </cell>
          <cell r="R356">
            <v>132000</v>
          </cell>
          <cell r="S356">
            <v>2772000</v>
          </cell>
          <cell r="T356">
            <v>132000</v>
          </cell>
          <cell r="U356">
            <v>2772000</v>
          </cell>
          <cell r="V356">
            <v>1</v>
          </cell>
        </row>
        <row r="357">
          <cell r="B357" t="str">
            <v>010212</v>
          </cell>
          <cell r="C357">
            <v>91</v>
          </cell>
          <cell r="D357" t="str">
            <v>건축</v>
          </cell>
          <cell r="E357" t="str">
            <v>구청사</v>
          </cell>
          <cell r="F357" t="str">
            <v>창호공사</v>
          </cell>
          <cell r="H357" t="str">
            <v>SD - 1C (168mm)</v>
          </cell>
          <cell r="I357" t="str">
            <v>1.0*2.2</v>
          </cell>
          <cell r="J357" t="str">
            <v>EA</v>
          </cell>
          <cell r="K357" t="str">
            <v>1</v>
          </cell>
          <cell r="L357">
            <v>73000</v>
          </cell>
          <cell r="M357">
            <v>73000</v>
          </cell>
          <cell r="N357">
            <v>53000</v>
          </cell>
          <cell r="O357">
            <v>53000</v>
          </cell>
          <cell r="P357">
            <v>6000</v>
          </cell>
          <cell r="Q357">
            <v>6000</v>
          </cell>
          <cell r="R357">
            <v>132000</v>
          </cell>
          <cell r="S357">
            <v>132000</v>
          </cell>
          <cell r="T357">
            <v>132000</v>
          </cell>
          <cell r="U357">
            <v>132000</v>
          </cell>
          <cell r="V357">
            <v>1</v>
          </cell>
        </row>
        <row r="358">
          <cell r="B358" t="str">
            <v>010212</v>
          </cell>
          <cell r="C358">
            <v>92</v>
          </cell>
          <cell r="D358" t="str">
            <v>건축</v>
          </cell>
          <cell r="E358" t="str">
            <v>구청사</v>
          </cell>
          <cell r="F358" t="str">
            <v>창호공사</v>
          </cell>
          <cell r="H358" t="str">
            <v>SD - 1D (150mm)</v>
          </cell>
          <cell r="I358" t="str">
            <v>1.0*2.2</v>
          </cell>
          <cell r="J358" t="str">
            <v>EA</v>
          </cell>
          <cell r="K358" t="str">
            <v>65</v>
          </cell>
          <cell r="L358">
            <v>73000</v>
          </cell>
          <cell r="M358">
            <v>4745000</v>
          </cell>
          <cell r="N358">
            <v>53000</v>
          </cell>
          <cell r="O358">
            <v>3445000</v>
          </cell>
          <cell r="P358">
            <v>6000</v>
          </cell>
          <cell r="Q358">
            <v>390000</v>
          </cell>
          <cell r="R358">
            <v>132000</v>
          </cell>
          <cell r="S358">
            <v>8580000</v>
          </cell>
          <cell r="T358">
            <v>132000</v>
          </cell>
          <cell r="U358">
            <v>8580000</v>
          </cell>
          <cell r="V358">
            <v>1</v>
          </cell>
        </row>
        <row r="359">
          <cell r="B359" t="str">
            <v>010212</v>
          </cell>
          <cell r="C359">
            <v>93</v>
          </cell>
          <cell r="D359" t="str">
            <v>건축</v>
          </cell>
          <cell r="E359" t="str">
            <v>구청사</v>
          </cell>
          <cell r="F359" t="str">
            <v>창호공사</v>
          </cell>
          <cell r="H359" t="str">
            <v>SD - 1E (140mm)</v>
          </cell>
          <cell r="I359" t="str">
            <v>1.0*2.2</v>
          </cell>
          <cell r="J359" t="str">
            <v>EA</v>
          </cell>
          <cell r="K359" t="str">
            <v>16</v>
          </cell>
          <cell r="L359">
            <v>73000</v>
          </cell>
          <cell r="M359">
            <v>1168000</v>
          </cell>
          <cell r="N359">
            <v>53000</v>
          </cell>
          <cell r="O359">
            <v>848000</v>
          </cell>
          <cell r="P359">
            <v>6000</v>
          </cell>
          <cell r="Q359">
            <v>96000</v>
          </cell>
          <cell r="R359">
            <v>132000</v>
          </cell>
          <cell r="S359">
            <v>2112000</v>
          </cell>
          <cell r="T359">
            <v>132000</v>
          </cell>
          <cell r="U359">
            <v>2112000</v>
          </cell>
          <cell r="V359">
            <v>1</v>
          </cell>
        </row>
        <row r="360">
          <cell r="B360" t="str">
            <v>010212</v>
          </cell>
          <cell r="C360">
            <v>94</v>
          </cell>
          <cell r="D360" t="str">
            <v>건축</v>
          </cell>
          <cell r="E360" t="str">
            <v>구청사</v>
          </cell>
          <cell r="F360" t="str">
            <v>창호공사</v>
          </cell>
          <cell r="H360" t="str">
            <v>SD - 2 (198mm)</v>
          </cell>
          <cell r="I360" t="str">
            <v>2.0*2.2</v>
          </cell>
          <cell r="J360" t="str">
            <v>EA</v>
          </cell>
          <cell r="K360" t="str">
            <v>1</v>
          </cell>
          <cell r="L360">
            <v>143000</v>
          </cell>
          <cell r="M360">
            <v>143000</v>
          </cell>
          <cell r="N360">
            <v>104000</v>
          </cell>
          <cell r="O360">
            <v>104000</v>
          </cell>
          <cell r="P360">
            <v>13000</v>
          </cell>
          <cell r="Q360">
            <v>13000</v>
          </cell>
          <cell r="R360">
            <v>260000</v>
          </cell>
          <cell r="S360">
            <v>260000</v>
          </cell>
          <cell r="T360">
            <v>260000</v>
          </cell>
          <cell r="U360">
            <v>260000</v>
          </cell>
          <cell r="V360">
            <v>1</v>
          </cell>
        </row>
        <row r="361">
          <cell r="B361" t="str">
            <v>010212</v>
          </cell>
          <cell r="C361">
            <v>95</v>
          </cell>
          <cell r="D361" t="str">
            <v>건축</v>
          </cell>
          <cell r="E361" t="str">
            <v>구청사</v>
          </cell>
          <cell r="F361" t="str">
            <v>창호공사</v>
          </cell>
          <cell r="H361" t="str">
            <v>SD - 2A (186mm)</v>
          </cell>
          <cell r="I361" t="str">
            <v>2.0*2.2</v>
          </cell>
          <cell r="J361" t="str">
            <v>EA</v>
          </cell>
          <cell r="K361" t="str">
            <v>10</v>
          </cell>
          <cell r="L361">
            <v>143000</v>
          </cell>
          <cell r="M361">
            <v>1430000</v>
          </cell>
          <cell r="N361">
            <v>104000</v>
          </cell>
          <cell r="O361">
            <v>1040000</v>
          </cell>
          <cell r="P361">
            <v>13000</v>
          </cell>
          <cell r="Q361">
            <v>130000</v>
          </cell>
          <cell r="R361">
            <v>260000</v>
          </cell>
          <cell r="S361">
            <v>2600000</v>
          </cell>
          <cell r="T361">
            <v>260000</v>
          </cell>
          <cell r="U361">
            <v>2600000</v>
          </cell>
          <cell r="V361">
            <v>1</v>
          </cell>
        </row>
        <row r="362">
          <cell r="B362" t="str">
            <v>010212</v>
          </cell>
          <cell r="C362">
            <v>96</v>
          </cell>
          <cell r="D362" t="str">
            <v>건축</v>
          </cell>
          <cell r="E362" t="str">
            <v>구청사</v>
          </cell>
          <cell r="F362" t="str">
            <v>창호공사</v>
          </cell>
          <cell r="H362" t="str">
            <v>SD - 2B (168mm)</v>
          </cell>
          <cell r="I362" t="str">
            <v>2.0*2.2</v>
          </cell>
          <cell r="J362" t="str">
            <v>EA</v>
          </cell>
          <cell r="K362" t="str">
            <v>2</v>
          </cell>
          <cell r="L362">
            <v>141000</v>
          </cell>
          <cell r="M362">
            <v>282000</v>
          </cell>
          <cell r="N362">
            <v>102000</v>
          </cell>
          <cell r="O362">
            <v>204000</v>
          </cell>
          <cell r="P362">
            <v>12000</v>
          </cell>
          <cell r="Q362">
            <v>24000</v>
          </cell>
          <cell r="R362">
            <v>255000</v>
          </cell>
          <cell r="S362">
            <v>510000</v>
          </cell>
          <cell r="T362">
            <v>255000</v>
          </cell>
          <cell r="U362">
            <v>510000</v>
          </cell>
          <cell r="V362">
            <v>1</v>
          </cell>
        </row>
        <row r="363">
          <cell r="B363" t="str">
            <v>010212</v>
          </cell>
          <cell r="C363">
            <v>97</v>
          </cell>
          <cell r="D363" t="str">
            <v>건축</v>
          </cell>
          <cell r="E363" t="str">
            <v>구청사</v>
          </cell>
          <cell r="F363" t="str">
            <v>창호공사</v>
          </cell>
          <cell r="H363" t="str">
            <v>SD - 2C (150mm)</v>
          </cell>
          <cell r="I363" t="str">
            <v>2.0*2.2</v>
          </cell>
          <cell r="J363" t="str">
            <v>EA</v>
          </cell>
          <cell r="K363" t="str">
            <v>15</v>
          </cell>
          <cell r="L363">
            <v>141000</v>
          </cell>
          <cell r="M363">
            <v>2115000</v>
          </cell>
          <cell r="N363">
            <v>102000</v>
          </cell>
          <cell r="O363">
            <v>1530000</v>
          </cell>
          <cell r="P363">
            <v>12000</v>
          </cell>
          <cell r="Q363">
            <v>180000</v>
          </cell>
          <cell r="R363">
            <v>255000</v>
          </cell>
          <cell r="S363">
            <v>3825000</v>
          </cell>
          <cell r="T363">
            <v>255000</v>
          </cell>
          <cell r="U363">
            <v>3825000</v>
          </cell>
          <cell r="V363">
            <v>1</v>
          </cell>
        </row>
        <row r="364">
          <cell r="B364" t="str">
            <v>010212</v>
          </cell>
          <cell r="C364">
            <v>98</v>
          </cell>
          <cell r="D364" t="str">
            <v>건축</v>
          </cell>
          <cell r="E364" t="str">
            <v>구청사</v>
          </cell>
          <cell r="F364" t="str">
            <v>창호공사</v>
          </cell>
          <cell r="H364" t="str">
            <v>SD - 2D (140mm)</v>
          </cell>
          <cell r="I364" t="str">
            <v>2.0*2.2</v>
          </cell>
          <cell r="J364" t="str">
            <v>EA</v>
          </cell>
          <cell r="K364" t="str">
            <v>9</v>
          </cell>
          <cell r="L364">
            <v>141000</v>
          </cell>
          <cell r="M364">
            <v>1269000</v>
          </cell>
          <cell r="N364">
            <v>102000</v>
          </cell>
          <cell r="O364">
            <v>918000</v>
          </cell>
          <cell r="P364">
            <v>12000</v>
          </cell>
          <cell r="Q364">
            <v>108000</v>
          </cell>
          <cell r="R364">
            <v>255000</v>
          </cell>
          <cell r="S364">
            <v>2295000</v>
          </cell>
          <cell r="T364">
            <v>255000</v>
          </cell>
          <cell r="U364">
            <v>2295000</v>
          </cell>
          <cell r="V364">
            <v>1</v>
          </cell>
        </row>
        <row r="365">
          <cell r="B365" t="str">
            <v>010212</v>
          </cell>
          <cell r="C365">
            <v>99</v>
          </cell>
          <cell r="D365" t="str">
            <v>건축</v>
          </cell>
          <cell r="E365" t="str">
            <v>구청사</v>
          </cell>
          <cell r="F365" t="str">
            <v>창호공사</v>
          </cell>
          <cell r="H365" t="str">
            <v>SD - 3 (150mm)</v>
          </cell>
          <cell r="I365" t="str">
            <v>0.6*0.6</v>
          </cell>
          <cell r="J365" t="str">
            <v>EA</v>
          </cell>
          <cell r="K365" t="str">
            <v>5</v>
          </cell>
          <cell r="L365">
            <v>21000</v>
          </cell>
          <cell r="M365">
            <v>105000</v>
          </cell>
          <cell r="N365">
            <v>15000</v>
          </cell>
          <cell r="O365">
            <v>75000</v>
          </cell>
          <cell r="P365">
            <v>1900</v>
          </cell>
          <cell r="Q365">
            <v>9500</v>
          </cell>
          <cell r="R365">
            <v>37900</v>
          </cell>
          <cell r="S365">
            <v>189500</v>
          </cell>
          <cell r="T365">
            <v>37900</v>
          </cell>
          <cell r="U365">
            <v>189500</v>
          </cell>
          <cell r="V365">
            <v>1</v>
          </cell>
        </row>
        <row r="366">
          <cell r="B366" t="str">
            <v>010212</v>
          </cell>
          <cell r="C366">
            <v>100</v>
          </cell>
          <cell r="D366" t="str">
            <v>건축</v>
          </cell>
          <cell r="E366" t="str">
            <v>구청사</v>
          </cell>
          <cell r="F366" t="str">
            <v>창호공사</v>
          </cell>
          <cell r="H366" t="str">
            <v>SD - 4 (160mm)</v>
          </cell>
          <cell r="I366" t="str">
            <v>0.6*2.2</v>
          </cell>
          <cell r="J366" t="str">
            <v>EA</v>
          </cell>
          <cell r="K366" t="str">
            <v>2</v>
          </cell>
          <cell r="L366">
            <v>50000</v>
          </cell>
          <cell r="M366">
            <v>100000</v>
          </cell>
          <cell r="N366">
            <v>36000</v>
          </cell>
          <cell r="O366">
            <v>72000</v>
          </cell>
          <cell r="P366">
            <v>4000</v>
          </cell>
          <cell r="Q366">
            <v>8000</v>
          </cell>
          <cell r="R366">
            <v>90000</v>
          </cell>
          <cell r="S366">
            <v>180000</v>
          </cell>
          <cell r="T366">
            <v>90000</v>
          </cell>
          <cell r="U366">
            <v>180000</v>
          </cell>
          <cell r="V366">
            <v>1</v>
          </cell>
        </row>
        <row r="367">
          <cell r="B367" t="str">
            <v>010212</v>
          </cell>
          <cell r="C367">
            <v>101</v>
          </cell>
          <cell r="D367" t="str">
            <v>건축</v>
          </cell>
          <cell r="E367" t="str">
            <v>구청사</v>
          </cell>
          <cell r="F367" t="str">
            <v>창호공사</v>
          </cell>
          <cell r="H367" t="str">
            <v>SD - 4A (150mm)</v>
          </cell>
          <cell r="I367" t="str">
            <v>0.6*2.2</v>
          </cell>
          <cell r="J367" t="str">
            <v>EA</v>
          </cell>
          <cell r="K367" t="str">
            <v>15</v>
          </cell>
          <cell r="L367">
            <v>50000</v>
          </cell>
          <cell r="M367">
            <v>750000</v>
          </cell>
          <cell r="N367">
            <v>36000</v>
          </cell>
          <cell r="O367">
            <v>540000</v>
          </cell>
          <cell r="P367">
            <v>4000</v>
          </cell>
          <cell r="Q367">
            <v>60000</v>
          </cell>
          <cell r="R367">
            <v>90000</v>
          </cell>
          <cell r="S367">
            <v>1350000</v>
          </cell>
          <cell r="T367">
            <v>90000</v>
          </cell>
          <cell r="U367">
            <v>1350000</v>
          </cell>
          <cell r="V367">
            <v>1</v>
          </cell>
        </row>
        <row r="368">
          <cell r="B368" t="str">
            <v>010212</v>
          </cell>
          <cell r="C368">
            <v>102</v>
          </cell>
          <cell r="D368" t="str">
            <v>건축</v>
          </cell>
          <cell r="E368" t="str">
            <v>구청사</v>
          </cell>
          <cell r="F368" t="str">
            <v>창호공사</v>
          </cell>
          <cell r="H368" t="str">
            <v>SD - 5 (198mm)</v>
          </cell>
          <cell r="I368" t="str">
            <v>0.8*2.2</v>
          </cell>
          <cell r="J368" t="str">
            <v>EA</v>
          </cell>
          <cell r="K368" t="str">
            <v>1</v>
          </cell>
          <cell r="L368">
            <v>59000</v>
          </cell>
          <cell r="M368">
            <v>59000</v>
          </cell>
          <cell r="N368">
            <v>43000</v>
          </cell>
          <cell r="O368">
            <v>43000</v>
          </cell>
          <cell r="P368">
            <v>5000</v>
          </cell>
          <cell r="Q368">
            <v>5000</v>
          </cell>
          <cell r="R368">
            <v>107000</v>
          </cell>
          <cell r="S368">
            <v>107000</v>
          </cell>
          <cell r="T368">
            <v>107000</v>
          </cell>
          <cell r="U368">
            <v>107000</v>
          </cell>
          <cell r="V368">
            <v>1</v>
          </cell>
        </row>
        <row r="369">
          <cell r="B369" t="str">
            <v>010212</v>
          </cell>
          <cell r="C369">
            <v>103</v>
          </cell>
          <cell r="D369" t="str">
            <v>건축</v>
          </cell>
          <cell r="E369" t="str">
            <v>구청사</v>
          </cell>
          <cell r="F369" t="str">
            <v>창호공사</v>
          </cell>
          <cell r="H369" t="str">
            <v>SD - 5A (150mm)</v>
          </cell>
          <cell r="I369" t="str">
            <v>0.8*2.2</v>
          </cell>
          <cell r="J369" t="str">
            <v>EA</v>
          </cell>
          <cell r="K369" t="str">
            <v>5</v>
          </cell>
          <cell r="L369">
            <v>58000</v>
          </cell>
          <cell r="M369">
            <v>290000</v>
          </cell>
          <cell r="N369">
            <v>42000</v>
          </cell>
          <cell r="O369">
            <v>210000</v>
          </cell>
          <cell r="P369">
            <v>5300</v>
          </cell>
          <cell r="Q369">
            <v>26500</v>
          </cell>
          <cell r="R369">
            <v>105300</v>
          </cell>
          <cell r="S369">
            <v>526500</v>
          </cell>
          <cell r="T369">
            <v>105300</v>
          </cell>
          <cell r="U369">
            <v>526500</v>
          </cell>
          <cell r="V369">
            <v>1</v>
          </cell>
        </row>
        <row r="370">
          <cell r="B370" t="str">
            <v>010212</v>
          </cell>
          <cell r="C370">
            <v>104</v>
          </cell>
          <cell r="D370" t="str">
            <v>건축</v>
          </cell>
          <cell r="E370" t="str">
            <v>구청사</v>
          </cell>
          <cell r="F370" t="str">
            <v>창호공사</v>
          </cell>
          <cell r="H370" t="str">
            <v>SD - 6 (150mm)</v>
          </cell>
          <cell r="I370" t="str">
            <v>1.8*2.2</v>
          </cell>
          <cell r="J370" t="str">
            <v>EA</v>
          </cell>
          <cell r="K370" t="str">
            <v>1</v>
          </cell>
          <cell r="L370">
            <v>133000</v>
          </cell>
          <cell r="M370">
            <v>133000</v>
          </cell>
          <cell r="N370">
            <v>96000</v>
          </cell>
          <cell r="O370">
            <v>96000</v>
          </cell>
          <cell r="P370">
            <v>12000</v>
          </cell>
          <cell r="Q370">
            <v>12000</v>
          </cell>
          <cell r="R370">
            <v>241000</v>
          </cell>
          <cell r="S370">
            <v>241000</v>
          </cell>
          <cell r="T370">
            <v>241000</v>
          </cell>
          <cell r="U370">
            <v>241000</v>
          </cell>
          <cell r="V370">
            <v>1</v>
          </cell>
        </row>
        <row r="371">
          <cell r="B371" t="str">
            <v>010212</v>
          </cell>
          <cell r="C371">
            <v>105</v>
          </cell>
          <cell r="D371" t="str">
            <v>건축</v>
          </cell>
          <cell r="E371" t="str">
            <v>구청사</v>
          </cell>
          <cell r="F371" t="str">
            <v>창호공사</v>
          </cell>
          <cell r="H371" t="str">
            <v>SD - 7 (150mm)</v>
          </cell>
          <cell r="I371" t="str">
            <v>2.0*2.1</v>
          </cell>
          <cell r="J371" t="str">
            <v>EA</v>
          </cell>
          <cell r="K371" t="str">
            <v>1</v>
          </cell>
          <cell r="L371">
            <v>141000</v>
          </cell>
          <cell r="M371">
            <v>141000</v>
          </cell>
          <cell r="N371">
            <v>102000</v>
          </cell>
          <cell r="O371">
            <v>102000</v>
          </cell>
          <cell r="P371">
            <v>12000</v>
          </cell>
          <cell r="Q371">
            <v>12000</v>
          </cell>
          <cell r="R371">
            <v>255000</v>
          </cell>
          <cell r="S371">
            <v>255000</v>
          </cell>
          <cell r="T371">
            <v>255000</v>
          </cell>
          <cell r="U371">
            <v>255000</v>
          </cell>
          <cell r="V371">
            <v>1</v>
          </cell>
        </row>
        <row r="372">
          <cell r="B372" t="str">
            <v>010212</v>
          </cell>
          <cell r="C372">
            <v>106</v>
          </cell>
          <cell r="D372" t="str">
            <v>건축</v>
          </cell>
          <cell r="E372" t="str">
            <v>구청사</v>
          </cell>
          <cell r="F372" t="str">
            <v>창호공사</v>
          </cell>
          <cell r="H372" t="str">
            <v>SD - 8 (150mm)</v>
          </cell>
          <cell r="I372" t="str">
            <v>1.2*0.6</v>
          </cell>
          <cell r="J372" t="str">
            <v>EA</v>
          </cell>
          <cell r="K372" t="str">
            <v>1</v>
          </cell>
          <cell r="L372">
            <v>33000</v>
          </cell>
          <cell r="M372">
            <v>33000</v>
          </cell>
          <cell r="N372">
            <v>24000</v>
          </cell>
          <cell r="O372">
            <v>24000</v>
          </cell>
          <cell r="P372">
            <v>3000</v>
          </cell>
          <cell r="Q372">
            <v>3000</v>
          </cell>
          <cell r="R372">
            <v>60000</v>
          </cell>
          <cell r="S372">
            <v>60000</v>
          </cell>
          <cell r="T372">
            <v>60000</v>
          </cell>
          <cell r="U372">
            <v>60000</v>
          </cell>
          <cell r="V372">
            <v>1</v>
          </cell>
        </row>
        <row r="373">
          <cell r="B373" t="str">
            <v>010212</v>
          </cell>
          <cell r="C373">
            <v>107</v>
          </cell>
          <cell r="D373" t="str">
            <v>건축</v>
          </cell>
          <cell r="E373" t="str">
            <v>구청사</v>
          </cell>
          <cell r="F373" t="str">
            <v>창호공사</v>
          </cell>
          <cell r="H373" t="str">
            <v>SAD - 1 (장애자화장실)</v>
          </cell>
          <cell r="I373" t="str">
            <v>1.0*2.2</v>
          </cell>
          <cell r="J373" t="str">
            <v>EA</v>
          </cell>
          <cell r="K373" t="str">
            <v>2</v>
          </cell>
          <cell r="L373">
            <v>1100000</v>
          </cell>
          <cell r="M373">
            <v>2200000</v>
          </cell>
          <cell r="N373">
            <v>800000</v>
          </cell>
          <cell r="O373">
            <v>1600000</v>
          </cell>
          <cell r="P373">
            <v>100000</v>
          </cell>
          <cell r="Q373">
            <v>200000</v>
          </cell>
          <cell r="R373">
            <v>2000000</v>
          </cell>
          <cell r="S373">
            <v>4000000</v>
          </cell>
          <cell r="T373">
            <v>2000000</v>
          </cell>
          <cell r="U373">
            <v>4000000</v>
          </cell>
          <cell r="V373">
            <v>1</v>
          </cell>
        </row>
        <row r="374">
          <cell r="B374" t="str">
            <v>010212</v>
          </cell>
          <cell r="C374">
            <v>108</v>
          </cell>
          <cell r="D374" t="str">
            <v>건축</v>
          </cell>
          <cell r="E374" t="str">
            <v>구청사</v>
          </cell>
          <cell r="F374" t="str">
            <v>창호공사</v>
          </cell>
          <cell r="H374" t="str">
            <v>SSDB - 1</v>
          </cell>
          <cell r="I374" t="str">
            <v>4.6*2.7</v>
          </cell>
          <cell r="J374" t="str">
            <v>EA</v>
          </cell>
          <cell r="K374" t="str">
            <v>1</v>
          </cell>
          <cell r="L374">
            <v>424000</v>
          </cell>
          <cell r="M374">
            <v>424000</v>
          </cell>
          <cell r="N374">
            <v>308000</v>
          </cell>
          <cell r="O374">
            <v>308000</v>
          </cell>
          <cell r="P374">
            <v>38000</v>
          </cell>
          <cell r="Q374">
            <v>38000</v>
          </cell>
          <cell r="R374">
            <v>770000</v>
          </cell>
          <cell r="S374">
            <v>770000</v>
          </cell>
          <cell r="T374">
            <v>770000</v>
          </cell>
          <cell r="U374">
            <v>770000</v>
          </cell>
          <cell r="V374">
            <v>1</v>
          </cell>
        </row>
        <row r="375">
          <cell r="B375" t="str">
            <v>010212</v>
          </cell>
          <cell r="C375">
            <v>109</v>
          </cell>
          <cell r="D375" t="str">
            <v>건축</v>
          </cell>
          <cell r="E375" t="str">
            <v>구청사</v>
          </cell>
          <cell r="F375" t="str">
            <v>창호공사</v>
          </cell>
          <cell r="H375" t="str">
            <v>SSDB - 2</v>
          </cell>
          <cell r="I375" t="str">
            <v>3.4*2.7</v>
          </cell>
          <cell r="J375" t="str">
            <v>EA</v>
          </cell>
          <cell r="K375" t="str">
            <v>1</v>
          </cell>
          <cell r="L375">
            <v>358000</v>
          </cell>
          <cell r="M375">
            <v>358000</v>
          </cell>
          <cell r="N375">
            <v>260000</v>
          </cell>
          <cell r="O375">
            <v>260000</v>
          </cell>
          <cell r="P375">
            <v>32000</v>
          </cell>
          <cell r="Q375">
            <v>32000</v>
          </cell>
          <cell r="R375">
            <v>650000</v>
          </cell>
          <cell r="S375">
            <v>650000</v>
          </cell>
          <cell r="T375">
            <v>650000</v>
          </cell>
          <cell r="U375">
            <v>650000</v>
          </cell>
          <cell r="V375">
            <v>1</v>
          </cell>
        </row>
        <row r="376">
          <cell r="B376" t="str">
            <v>010212</v>
          </cell>
          <cell r="C376">
            <v>110</v>
          </cell>
          <cell r="D376" t="str">
            <v>건축</v>
          </cell>
          <cell r="E376" t="str">
            <v>구청사</v>
          </cell>
          <cell r="F376" t="str">
            <v>창호공사</v>
          </cell>
          <cell r="H376" t="str">
            <v>SSDB - 2A</v>
          </cell>
          <cell r="I376" t="str">
            <v>3.75*3.0</v>
          </cell>
          <cell r="J376" t="str">
            <v>EA</v>
          </cell>
          <cell r="K376" t="str">
            <v>1</v>
          </cell>
          <cell r="L376">
            <v>399000</v>
          </cell>
          <cell r="M376">
            <v>399000</v>
          </cell>
          <cell r="N376">
            <v>290000</v>
          </cell>
          <cell r="O376">
            <v>290000</v>
          </cell>
          <cell r="P376">
            <v>36000</v>
          </cell>
          <cell r="Q376">
            <v>36000</v>
          </cell>
          <cell r="R376">
            <v>725000</v>
          </cell>
          <cell r="S376">
            <v>725000</v>
          </cell>
          <cell r="T376">
            <v>725000</v>
          </cell>
          <cell r="U376">
            <v>725000</v>
          </cell>
          <cell r="V376">
            <v>1</v>
          </cell>
        </row>
        <row r="377">
          <cell r="B377" t="str">
            <v>010212</v>
          </cell>
          <cell r="C377">
            <v>111</v>
          </cell>
          <cell r="D377" t="str">
            <v>건축</v>
          </cell>
          <cell r="E377" t="str">
            <v>구청사</v>
          </cell>
          <cell r="F377" t="str">
            <v>창호공사</v>
          </cell>
          <cell r="H377" t="str">
            <v>SSDB - 3</v>
          </cell>
          <cell r="I377" t="str">
            <v>11.12*3.0</v>
          </cell>
          <cell r="J377" t="str">
            <v>EA</v>
          </cell>
          <cell r="K377" t="str">
            <v>1</v>
          </cell>
          <cell r="L377">
            <v>1278000</v>
          </cell>
          <cell r="M377">
            <v>1278000</v>
          </cell>
          <cell r="N377">
            <v>929000</v>
          </cell>
          <cell r="O377">
            <v>929000</v>
          </cell>
          <cell r="P377">
            <v>116000</v>
          </cell>
          <cell r="Q377">
            <v>116000</v>
          </cell>
          <cell r="R377">
            <v>2323000</v>
          </cell>
          <cell r="S377">
            <v>2323000</v>
          </cell>
          <cell r="T377">
            <v>2323000</v>
          </cell>
          <cell r="U377">
            <v>2323000</v>
          </cell>
          <cell r="V377">
            <v>1</v>
          </cell>
        </row>
        <row r="378">
          <cell r="B378" t="str">
            <v>010212</v>
          </cell>
          <cell r="C378">
            <v>112</v>
          </cell>
          <cell r="D378" t="str">
            <v>건축</v>
          </cell>
          <cell r="E378" t="str">
            <v>구청사</v>
          </cell>
          <cell r="F378" t="str">
            <v>창호공사</v>
          </cell>
          <cell r="H378" t="str">
            <v>SSDB - 3A</v>
          </cell>
          <cell r="I378" t="str">
            <v>8.52*3.0</v>
          </cell>
          <cell r="J378" t="str">
            <v>EA</v>
          </cell>
          <cell r="K378" t="str">
            <v>1</v>
          </cell>
          <cell r="L378">
            <v>904000</v>
          </cell>
          <cell r="M378">
            <v>904000</v>
          </cell>
          <cell r="N378">
            <v>657000</v>
          </cell>
          <cell r="O378">
            <v>657000</v>
          </cell>
          <cell r="P378">
            <v>82000</v>
          </cell>
          <cell r="Q378">
            <v>82000</v>
          </cell>
          <cell r="R378">
            <v>1643000</v>
          </cell>
          <cell r="S378">
            <v>1643000</v>
          </cell>
          <cell r="T378">
            <v>1643000</v>
          </cell>
          <cell r="U378">
            <v>1643000</v>
          </cell>
          <cell r="V378">
            <v>1</v>
          </cell>
        </row>
        <row r="379">
          <cell r="B379" t="str">
            <v>010212</v>
          </cell>
          <cell r="C379">
            <v>113</v>
          </cell>
          <cell r="D379" t="str">
            <v>건축</v>
          </cell>
          <cell r="E379" t="str">
            <v>구청사</v>
          </cell>
          <cell r="F379" t="str">
            <v>창호공사</v>
          </cell>
          <cell r="H379" t="str">
            <v>SSDB - 4</v>
          </cell>
          <cell r="I379" t="str">
            <v>6.8*3.0</v>
          </cell>
          <cell r="J379" t="str">
            <v>EA</v>
          </cell>
          <cell r="K379" t="str">
            <v>1</v>
          </cell>
          <cell r="L379">
            <v>647000</v>
          </cell>
          <cell r="M379">
            <v>647000</v>
          </cell>
          <cell r="N379">
            <v>471000</v>
          </cell>
          <cell r="O379">
            <v>471000</v>
          </cell>
          <cell r="P379">
            <v>58000</v>
          </cell>
          <cell r="Q379">
            <v>58000</v>
          </cell>
          <cell r="R379">
            <v>1176000</v>
          </cell>
          <cell r="S379">
            <v>1176000</v>
          </cell>
          <cell r="T379">
            <v>1176000</v>
          </cell>
          <cell r="U379">
            <v>1176000</v>
          </cell>
          <cell r="V379">
            <v>1</v>
          </cell>
        </row>
        <row r="380">
          <cell r="B380" t="str">
            <v>010212</v>
          </cell>
          <cell r="C380">
            <v>114</v>
          </cell>
          <cell r="D380" t="str">
            <v>건축</v>
          </cell>
          <cell r="E380" t="str">
            <v>구청사</v>
          </cell>
          <cell r="F380" t="str">
            <v>창호공사</v>
          </cell>
          <cell r="H380" t="str">
            <v>SSDB - 5</v>
          </cell>
          <cell r="I380" t="str">
            <v>8.3*3.0</v>
          </cell>
          <cell r="J380" t="str">
            <v>EA</v>
          </cell>
          <cell r="K380" t="str">
            <v>1</v>
          </cell>
          <cell r="L380">
            <v>803000</v>
          </cell>
          <cell r="M380">
            <v>803000</v>
          </cell>
          <cell r="N380">
            <v>584000</v>
          </cell>
          <cell r="O380">
            <v>584000</v>
          </cell>
          <cell r="P380">
            <v>73000</v>
          </cell>
          <cell r="Q380">
            <v>73000</v>
          </cell>
          <cell r="R380">
            <v>1460000</v>
          </cell>
          <cell r="S380">
            <v>1460000</v>
          </cell>
          <cell r="T380">
            <v>1460000</v>
          </cell>
          <cell r="U380">
            <v>1460000</v>
          </cell>
          <cell r="V380">
            <v>1</v>
          </cell>
        </row>
        <row r="381">
          <cell r="B381" t="str">
            <v>010212</v>
          </cell>
          <cell r="C381">
            <v>115</v>
          </cell>
          <cell r="D381" t="str">
            <v>건축</v>
          </cell>
          <cell r="E381" t="str">
            <v>구청사</v>
          </cell>
          <cell r="F381" t="str">
            <v>창호공사</v>
          </cell>
          <cell r="H381" t="str">
            <v>SSDB - 6</v>
          </cell>
          <cell r="I381" t="str">
            <v>2.0*2.7</v>
          </cell>
          <cell r="J381" t="str">
            <v>EA</v>
          </cell>
          <cell r="K381" t="str">
            <v>2</v>
          </cell>
          <cell r="L381">
            <v>157000</v>
          </cell>
          <cell r="M381">
            <v>314000</v>
          </cell>
          <cell r="N381">
            <v>114000</v>
          </cell>
          <cell r="O381">
            <v>228000</v>
          </cell>
          <cell r="P381">
            <v>14000</v>
          </cell>
          <cell r="Q381">
            <v>28000</v>
          </cell>
          <cell r="R381">
            <v>285000</v>
          </cell>
          <cell r="S381">
            <v>570000</v>
          </cell>
          <cell r="T381">
            <v>285000</v>
          </cell>
          <cell r="U381">
            <v>570000</v>
          </cell>
          <cell r="V381">
            <v>1</v>
          </cell>
        </row>
        <row r="382">
          <cell r="B382" t="str">
            <v>010212</v>
          </cell>
          <cell r="C382">
            <v>116</v>
          </cell>
          <cell r="D382" t="str">
            <v>건축</v>
          </cell>
          <cell r="E382" t="str">
            <v>구청사</v>
          </cell>
          <cell r="F382" t="str">
            <v>창호공사</v>
          </cell>
          <cell r="H382" t="str">
            <v>SSDB - 7</v>
          </cell>
          <cell r="I382" t="str">
            <v>1.0*2.4</v>
          </cell>
          <cell r="J382" t="str">
            <v>EA</v>
          </cell>
          <cell r="K382" t="str">
            <v>1</v>
          </cell>
          <cell r="L382">
            <v>68000</v>
          </cell>
          <cell r="M382">
            <v>68000</v>
          </cell>
          <cell r="N382">
            <v>64000</v>
          </cell>
          <cell r="O382">
            <v>64000</v>
          </cell>
          <cell r="P382">
            <v>8000</v>
          </cell>
          <cell r="Q382">
            <v>8000</v>
          </cell>
          <cell r="R382">
            <v>140000</v>
          </cell>
          <cell r="S382">
            <v>140000</v>
          </cell>
          <cell r="T382">
            <v>140000</v>
          </cell>
          <cell r="U382">
            <v>140000</v>
          </cell>
          <cell r="V382">
            <v>1</v>
          </cell>
        </row>
        <row r="383">
          <cell r="B383" t="str">
            <v>010212</v>
          </cell>
          <cell r="C383">
            <v>117</v>
          </cell>
          <cell r="D383" t="str">
            <v>건축</v>
          </cell>
          <cell r="E383" t="str">
            <v>구청사</v>
          </cell>
          <cell r="F383" t="str">
            <v>창호공사</v>
          </cell>
          <cell r="H383" t="str">
            <v>SSDB - 8</v>
          </cell>
          <cell r="I383" t="str">
            <v>34.94*3.0</v>
          </cell>
          <cell r="J383" t="str">
            <v>EA</v>
          </cell>
          <cell r="K383" t="str">
            <v>1</v>
          </cell>
          <cell r="L383">
            <v>3526000</v>
          </cell>
          <cell r="M383">
            <v>3526000</v>
          </cell>
          <cell r="N383">
            <v>2564000</v>
          </cell>
          <cell r="O383">
            <v>2564000</v>
          </cell>
          <cell r="P383">
            <v>320000</v>
          </cell>
          <cell r="Q383">
            <v>320000</v>
          </cell>
          <cell r="R383">
            <v>6410000</v>
          </cell>
          <cell r="S383">
            <v>6410000</v>
          </cell>
          <cell r="T383">
            <v>6410000</v>
          </cell>
          <cell r="U383">
            <v>6410000</v>
          </cell>
          <cell r="V383">
            <v>1</v>
          </cell>
        </row>
        <row r="384">
          <cell r="B384" t="str">
            <v>010212</v>
          </cell>
          <cell r="C384">
            <v>118</v>
          </cell>
          <cell r="D384" t="str">
            <v>건축</v>
          </cell>
          <cell r="E384" t="str">
            <v>구청사</v>
          </cell>
          <cell r="F384" t="str">
            <v>창호공사</v>
          </cell>
          <cell r="H384" t="str">
            <v>SSDB - 9</v>
          </cell>
          <cell r="I384" t="str">
            <v>1.9*2.7</v>
          </cell>
          <cell r="J384" t="str">
            <v>EA</v>
          </cell>
          <cell r="K384" t="str">
            <v>2</v>
          </cell>
          <cell r="L384">
            <v>291000</v>
          </cell>
          <cell r="M384">
            <v>582000</v>
          </cell>
          <cell r="N384">
            <v>212000</v>
          </cell>
          <cell r="O384">
            <v>424000</v>
          </cell>
          <cell r="P384">
            <v>26000</v>
          </cell>
          <cell r="Q384">
            <v>52000</v>
          </cell>
          <cell r="R384">
            <v>529000</v>
          </cell>
          <cell r="S384">
            <v>1058000</v>
          </cell>
          <cell r="T384">
            <v>529000</v>
          </cell>
          <cell r="U384">
            <v>1058000</v>
          </cell>
          <cell r="V384">
            <v>1</v>
          </cell>
        </row>
        <row r="385">
          <cell r="B385" t="str">
            <v>010212</v>
          </cell>
          <cell r="C385">
            <v>119</v>
          </cell>
          <cell r="D385" t="str">
            <v>건축</v>
          </cell>
          <cell r="E385" t="str">
            <v>구청사</v>
          </cell>
          <cell r="F385" t="str">
            <v>창호공사</v>
          </cell>
          <cell r="H385" t="str">
            <v>SSDB - 10</v>
          </cell>
          <cell r="I385" t="str">
            <v>2.0*2.4</v>
          </cell>
          <cell r="J385" t="str">
            <v>EA</v>
          </cell>
          <cell r="K385" t="str">
            <v>1</v>
          </cell>
          <cell r="L385">
            <v>178000</v>
          </cell>
          <cell r="M385">
            <v>178000</v>
          </cell>
          <cell r="N385">
            <v>129000</v>
          </cell>
          <cell r="O385">
            <v>129000</v>
          </cell>
          <cell r="P385">
            <v>16000</v>
          </cell>
          <cell r="Q385">
            <v>16000</v>
          </cell>
          <cell r="R385">
            <v>323000</v>
          </cell>
          <cell r="S385">
            <v>323000</v>
          </cell>
          <cell r="T385">
            <v>323000</v>
          </cell>
          <cell r="U385">
            <v>323000</v>
          </cell>
          <cell r="V385">
            <v>1</v>
          </cell>
        </row>
        <row r="386">
          <cell r="B386" t="str">
            <v>010212</v>
          </cell>
          <cell r="C386">
            <v>120</v>
          </cell>
          <cell r="D386" t="str">
            <v>건축</v>
          </cell>
          <cell r="E386" t="str">
            <v>구청사</v>
          </cell>
          <cell r="F386" t="str">
            <v>창호공사</v>
          </cell>
          <cell r="H386" t="str">
            <v>SSDB - 11</v>
          </cell>
          <cell r="I386" t="str">
            <v>2.94*3.0</v>
          </cell>
          <cell r="J386" t="str">
            <v>EA</v>
          </cell>
          <cell r="K386" t="str">
            <v>1</v>
          </cell>
          <cell r="L386">
            <v>354000</v>
          </cell>
          <cell r="M386">
            <v>354000</v>
          </cell>
          <cell r="N386">
            <v>257000</v>
          </cell>
          <cell r="O386">
            <v>257000</v>
          </cell>
          <cell r="P386">
            <v>32000</v>
          </cell>
          <cell r="Q386">
            <v>32000</v>
          </cell>
          <cell r="R386">
            <v>643000</v>
          </cell>
          <cell r="S386">
            <v>643000</v>
          </cell>
          <cell r="T386">
            <v>643000</v>
          </cell>
          <cell r="U386">
            <v>643000</v>
          </cell>
          <cell r="V386">
            <v>1</v>
          </cell>
        </row>
        <row r="387">
          <cell r="B387" t="str">
            <v>010212</v>
          </cell>
          <cell r="C387">
            <v>121</v>
          </cell>
          <cell r="D387" t="str">
            <v>건축</v>
          </cell>
          <cell r="E387" t="str">
            <v>구청사</v>
          </cell>
          <cell r="F387" t="str">
            <v>창호공사</v>
          </cell>
          <cell r="H387" t="str">
            <v>SSDB - 12</v>
          </cell>
          <cell r="I387" t="str">
            <v>3.06*3.0</v>
          </cell>
          <cell r="J387" t="str">
            <v>EA</v>
          </cell>
          <cell r="K387" t="str">
            <v>1</v>
          </cell>
          <cell r="L387">
            <v>358000</v>
          </cell>
          <cell r="M387">
            <v>358000</v>
          </cell>
          <cell r="N387">
            <v>260000</v>
          </cell>
          <cell r="O387">
            <v>260000</v>
          </cell>
          <cell r="P387">
            <v>32000</v>
          </cell>
          <cell r="Q387">
            <v>32000</v>
          </cell>
          <cell r="R387">
            <v>650000</v>
          </cell>
          <cell r="S387">
            <v>650000</v>
          </cell>
          <cell r="T387">
            <v>650000</v>
          </cell>
          <cell r="U387">
            <v>650000</v>
          </cell>
          <cell r="V387">
            <v>1</v>
          </cell>
        </row>
        <row r="388">
          <cell r="B388" t="str">
            <v>010212</v>
          </cell>
          <cell r="C388">
            <v>122</v>
          </cell>
          <cell r="D388" t="str">
            <v>건축</v>
          </cell>
          <cell r="E388" t="str">
            <v>구청사</v>
          </cell>
          <cell r="F388" t="str">
            <v>창호공사</v>
          </cell>
          <cell r="H388" t="str">
            <v>SSDB - 13</v>
          </cell>
          <cell r="I388" t="str">
            <v>16.07*3.0</v>
          </cell>
          <cell r="J388" t="str">
            <v>EA</v>
          </cell>
          <cell r="K388" t="str">
            <v>1</v>
          </cell>
          <cell r="L388">
            <v>2160000</v>
          </cell>
          <cell r="M388">
            <v>2160000</v>
          </cell>
          <cell r="N388">
            <v>1527000</v>
          </cell>
          <cell r="O388">
            <v>1527000</v>
          </cell>
          <cell r="P388">
            <v>190000</v>
          </cell>
          <cell r="Q388">
            <v>190000</v>
          </cell>
          <cell r="R388">
            <v>3877000</v>
          </cell>
          <cell r="S388">
            <v>3877000</v>
          </cell>
          <cell r="T388">
            <v>3877000</v>
          </cell>
          <cell r="U388">
            <v>3877000</v>
          </cell>
          <cell r="V388">
            <v>1</v>
          </cell>
        </row>
        <row r="389">
          <cell r="B389" t="str">
            <v>010212</v>
          </cell>
          <cell r="C389">
            <v>123</v>
          </cell>
          <cell r="D389" t="str">
            <v>건축</v>
          </cell>
          <cell r="E389" t="str">
            <v>구청사</v>
          </cell>
          <cell r="F389" t="str">
            <v>창호공사</v>
          </cell>
          <cell r="H389" t="str">
            <v>SSDB - 14</v>
          </cell>
          <cell r="I389" t="str">
            <v>6.04*3.0</v>
          </cell>
          <cell r="J389" t="str">
            <v>EA</v>
          </cell>
          <cell r="K389" t="str">
            <v>1</v>
          </cell>
          <cell r="L389">
            <v>80600</v>
          </cell>
          <cell r="M389">
            <v>80600</v>
          </cell>
          <cell r="N389">
            <v>586000</v>
          </cell>
          <cell r="O389">
            <v>586000</v>
          </cell>
          <cell r="P389">
            <v>73000</v>
          </cell>
          <cell r="Q389">
            <v>73000</v>
          </cell>
          <cell r="R389">
            <v>739600</v>
          </cell>
          <cell r="S389">
            <v>739600</v>
          </cell>
          <cell r="T389">
            <v>739600</v>
          </cell>
          <cell r="U389">
            <v>739600</v>
          </cell>
          <cell r="V389">
            <v>1</v>
          </cell>
        </row>
        <row r="390">
          <cell r="B390" t="str">
            <v>010212</v>
          </cell>
          <cell r="C390">
            <v>124</v>
          </cell>
          <cell r="D390" t="str">
            <v>건축</v>
          </cell>
          <cell r="E390" t="str">
            <v>구청사</v>
          </cell>
          <cell r="F390" t="str">
            <v>창호공사</v>
          </cell>
          <cell r="H390" t="str">
            <v>SSDB - 14A</v>
          </cell>
          <cell r="I390" t="str">
            <v>2.8*3.0</v>
          </cell>
          <cell r="J390" t="str">
            <v>EA</v>
          </cell>
          <cell r="K390" t="str">
            <v>1</v>
          </cell>
          <cell r="L390">
            <v>345000</v>
          </cell>
          <cell r="M390">
            <v>345000</v>
          </cell>
          <cell r="N390">
            <v>251000</v>
          </cell>
          <cell r="O390">
            <v>251000</v>
          </cell>
          <cell r="P390">
            <v>31000</v>
          </cell>
          <cell r="Q390">
            <v>31000</v>
          </cell>
          <cell r="R390">
            <v>627000</v>
          </cell>
          <cell r="S390">
            <v>627000</v>
          </cell>
          <cell r="T390">
            <v>627000</v>
          </cell>
          <cell r="U390">
            <v>627000</v>
          </cell>
          <cell r="V390">
            <v>1</v>
          </cell>
        </row>
        <row r="391">
          <cell r="B391" t="str">
            <v>010212</v>
          </cell>
          <cell r="C391">
            <v>125</v>
          </cell>
          <cell r="D391" t="str">
            <v>건축</v>
          </cell>
          <cell r="E391" t="str">
            <v>구청사</v>
          </cell>
          <cell r="F391" t="str">
            <v>창호공사</v>
          </cell>
          <cell r="H391" t="str">
            <v>SSDB - 15</v>
          </cell>
          <cell r="I391" t="str">
            <v>1.8*2.4</v>
          </cell>
          <cell r="J391" t="str">
            <v>EA</v>
          </cell>
          <cell r="K391" t="str">
            <v>2</v>
          </cell>
          <cell r="L391">
            <v>100000</v>
          </cell>
          <cell r="M391">
            <v>200000</v>
          </cell>
          <cell r="N391">
            <v>73000</v>
          </cell>
          <cell r="O391">
            <v>146000</v>
          </cell>
          <cell r="P391">
            <v>9000</v>
          </cell>
          <cell r="Q391">
            <v>18000</v>
          </cell>
          <cell r="R391">
            <v>182000</v>
          </cell>
          <cell r="S391">
            <v>364000</v>
          </cell>
          <cell r="T391">
            <v>182000</v>
          </cell>
          <cell r="U391">
            <v>364000</v>
          </cell>
          <cell r="V391">
            <v>1</v>
          </cell>
        </row>
        <row r="392">
          <cell r="B392" t="str">
            <v>010212</v>
          </cell>
          <cell r="C392">
            <v>126</v>
          </cell>
          <cell r="D392" t="str">
            <v>건축</v>
          </cell>
          <cell r="E392" t="str">
            <v>구청사</v>
          </cell>
          <cell r="F392" t="str">
            <v>창호공사</v>
          </cell>
          <cell r="H392" t="str">
            <v>SSDB - 16</v>
          </cell>
          <cell r="I392" t="str">
            <v>2.0*2.4</v>
          </cell>
          <cell r="J392" t="str">
            <v>EA</v>
          </cell>
          <cell r="K392" t="str">
            <v>1</v>
          </cell>
          <cell r="L392">
            <v>103000</v>
          </cell>
          <cell r="M392">
            <v>103000</v>
          </cell>
          <cell r="N392">
            <v>75000</v>
          </cell>
          <cell r="O392">
            <v>75000</v>
          </cell>
          <cell r="P392">
            <v>9000</v>
          </cell>
          <cell r="Q392">
            <v>9000</v>
          </cell>
          <cell r="R392">
            <v>187000</v>
          </cell>
          <cell r="S392">
            <v>187000</v>
          </cell>
          <cell r="T392">
            <v>187000</v>
          </cell>
          <cell r="U392">
            <v>187000</v>
          </cell>
          <cell r="V392">
            <v>1</v>
          </cell>
        </row>
        <row r="393">
          <cell r="B393" t="str">
            <v>010212</v>
          </cell>
          <cell r="C393">
            <v>127</v>
          </cell>
          <cell r="D393" t="str">
            <v>건축</v>
          </cell>
          <cell r="E393" t="str">
            <v>구청사</v>
          </cell>
          <cell r="F393" t="str">
            <v>창호공사</v>
          </cell>
          <cell r="H393" t="str">
            <v>SSDB - 17</v>
          </cell>
          <cell r="I393" t="str">
            <v>3.35*2.7</v>
          </cell>
          <cell r="J393" t="str">
            <v>EA</v>
          </cell>
          <cell r="K393" t="str">
            <v>1</v>
          </cell>
          <cell r="L393">
            <v>366000</v>
          </cell>
          <cell r="M393">
            <v>366000</v>
          </cell>
          <cell r="N393">
            <v>266000</v>
          </cell>
          <cell r="O393">
            <v>266000</v>
          </cell>
          <cell r="P393">
            <v>3300</v>
          </cell>
          <cell r="Q393">
            <v>3300</v>
          </cell>
          <cell r="R393">
            <v>635300</v>
          </cell>
          <cell r="S393">
            <v>635300</v>
          </cell>
          <cell r="T393">
            <v>635300</v>
          </cell>
          <cell r="U393">
            <v>635300</v>
          </cell>
          <cell r="V393">
            <v>1</v>
          </cell>
        </row>
        <row r="394">
          <cell r="B394" t="str">
            <v>010212</v>
          </cell>
          <cell r="C394">
            <v>128</v>
          </cell>
          <cell r="D394" t="str">
            <v>건축</v>
          </cell>
          <cell r="E394" t="str">
            <v>구청사</v>
          </cell>
          <cell r="F394" t="str">
            <v>창호공사</v>
          </cell>
          <cell r="H394" t="str">
            <v>SSDB - 18</v>
          </cell>
          <cell r="I394" t="str">
            <v>2.0*3.0</v>
          </cell>
          <cell r="J394" t="str">
            <v>EA</v>
          </cell>
          <cell r="K394" t="str">
            <v>1</v>
          </cell>
          <cell r="L394">
            <v>254000</v>
          </cell>
          <cell r="M394">
            <v>254000</v>
          </cell>
          <cell r="N394">
            <v>184000</v>
          </cell>
          <cell r="O394">
            <v>184000</v>
          </cell>
          <cell r="P394">
            <v>23000</v>
          </cell>
          <cell r="Q394">
            <v>23000</v>
          </cell>
          <cell r="R394">
            <v>461000</v>
          </cell>
          <cell r="S394">
            <v>461000</v>
          </cell>
          <cell r="T394">
            <v>461000</v>
          </cell>
          <cell r="U394">
            <v>461000</v>
          </cell>
          <cell r="V394">
            <v>1</v>
          </cell>
        </row>
        <row r="395">
          <cell r="B395" t="str">
            <v>010212</v>
          </cell>
          <cell r="C395">
            <v>129</v>
          </cell>
          <cell r="D395" t="str">
            <v>건축</v>
          </cell>
          <cell r="E395" t="str">
            <v>구청사</v>
          </cell>
          <cell r="F395" t="str">
            <v>창호공사</v>
          </cell>
          <cell r="H395" t="str">
            <v>SSDB - 19</v>
          </cell>
          <cell r="I395" t="str">
            <v>3.55*3.0</v>
          </cell>
          <cell r="J395" t="str">
            <v>EA</v>
          </cell>
          <cell r="K395" t="str">
            <v>1</v>
          </cell>
          <cell r="L395">
            <v>411000</v>
          </cell>
          <cell r="M395">
            <v>411000</v>
          </cell>
          <cell r="N395">
            <v>299000</v>
          </cell>
          <cell r="O395">
            <v>299000</v>
          </cell>
          <cell r="P395">
            <v>37000</v>
          </cell>
          <cell r="Q395">
            <v>37000</v>
          </cell>
          <cell r="R395">
            <v>747000</v>
          </cell>
          <cell r="S395">
            <v>747000</v>
          </cell>
          <cell r="T395">
            <v>747000</v>
          </cell>
          <cell r="U395">
            <v>747000</v>
          </cell>
          <cell r="V395">
            <v>1</v>
          </cell>
        </row>
        <row r="396">
          <cell r="B396" t="str">
            <v>010212</v>
          </cell>
          <cell r="C396">
            <v>130</v>
          </cell>
          <cell r="D396" t="str">
            <v>건축</v>
          </cell>
          <cell r="E396" t="str">
            <v>구청사</v>
          </cell>
          <cell r="F396" t="str">
            <v>창호공사</v>
          </cell>
          <cell r="H396" t="str">
            <v>SSDB - 20</v>
          </cell>
          <cell r="I396" t="str">
            <v>3.7*2.7</v>
          </cell>
          <cell r="J396" t="str">
            <v>EA</v>
          </cell>
          <cell r="K396" t="str">
            <v>2</v>
          </cell>
          <cell r="L396">
            <v>376000</v>
          </cell>
          <cell r="M396">
            <v>752000</v>
          </cell>
          <cell r="N396">
            <v>273000</v>
          </cell>
          <cell r="O396">
            <v>546000</v>
          </cell>
          <cell r="P396">
            <v>34000</v>
          </cell>
          <cell r="Q396">
            <v>68000</v>
          </cell>
          <cell r="R396">
            <v>683000</v>
          </cell>
          <cell r="S396">
            <v>1366000</v>
          </cell>
          <cell r="T396">
            <v>683000</v>
          </cell>
          <cell r="U396">
            <v>1366000</v>
          </cell>
          <cell r="V396">
            <v>1</v>
          </cell>
        </row>
        <row r="397">
          <cell r="B397" t="str">
            <v>010212</v>
          </cell>
          <cell r="C397">
            <v>131</v>
          </cell>
          <cell r="D397" t="str">
            <v>건축</v>
          </cell>
          <cell r="E397" t="str">
            <v>구청사</v>
          </cell>
          <cell r="F397" t="str">
            <v>창호공사</v>
          </cell>
          <cell r="H397" t="str">
            <v>SSDM - 1</v>
          </cell>
          <cell r="I397" t="str">
            <v>8.4*5.4</v>
          </cell>
          <cell r="J397" t="str">
            <v>EA</v>
          </cell>
          <cell r="K397" t="str">
            <v>1</v>
          </cell>
          <cell r="L397">
            <v>2750000</v>
          </cell>
          <cell r="M397">
            <v>2750000</v>
          </cell>
          <cell r="N397">
            <v>2000000</v>
          </cell>
          <cell r="O397">
            <v>2000000</v>
          </cell>
          <cell r="P397">
            <v>250000</v>
          </cell>
          <cell r="Q397">
            <v>250000</v>
          </cell>
          <cell r="R397">
            <v>5000000</v>
          </cell>
          <cell r="S397">
            <v>5000000</v>
          </cell>
          <cell r="T397">
            <v>5000000</v>
          </cell>
          <cell r="U397">
            <v>5000000</v>
          </cell>
          <cell r="V397">
            <v>1</v>
          </cell>
        </row>
        <row r="398">
          <cell r="B398" t="str">
            <v>010212</v>
          </cell>
          <cell r="C398">
            <v>132</v>
          </cell>
          <cell r="D398" t="str">
            <v>건축</v>
          </cell>
          <cell r="E398" t="str">
            <v>구청사</v>
          </cell>
          <cell r="F398" t="str">
            <v>창호공사</v>
          </cell>
          <cell r="H398" t="str">
            <v>SSDM - 1A</v>
          </cell>
          <cell r="I398" t="str">
            <v>9.7*3.0</v>
          </cell>
          <cell r="J398" t="str">
            <v>EA</v>
          </cell>
          <cell r="K398" t="str">
            <v>1</v>
          </cell>
          <cell r="L398">
            <v>1955000</v>
          </cell>
          <cell r="M398">
            <v>1955000</v>
          </cell>
          <cell r="N398">
            <v>1422000</v>
          </cell>
          <cell r="O398">
            <v>1422000</v>
          </cell>
          <cell r="P398">
            <v>177000</v>
          </cell>
          <cell r="Q398">
            <v>177000</v>
          </cell>
          <cell r="R398">
            <v>3554000</v>
          </cell>
          <cell r="S398">
            <v>3554000</v>
          </cell>
          <cell r="T398">
            <v>3554000</v>
          </cell>
          <cell r="U398">
            <v>3554000</v>
          </cell>
          <cell r="V398">
            <v>1</v>
          </cell>
        </row>
        <row r="399">
          <cell r="B399" t="str">
            <v>010212</v>
          </cell>
          <cell r="C399">
            <v>133</v>
          </cell>
          <cell r="D399" t="str">
            <v>건축</v>
          </cell>
          <cell r="E399" t="str">
            <v>구청사</v>
          </cell>
          <cell r="F399" t="str">
            <v>창호공사</v>
          </cell>
          <cell r="H399" t="str">
            <v>SSDM - 2</v>
          </cell>
          <cell r="I399" t="str">
            <v>5.4*3.3</v>
          </cell>
          <cell r="J399" t="str">
            <v>EA</v>
          </cell>
          <cell r="K399" t="str">
            <v>1</v>
          </cell>
          <cell r="L399">
            <v>965000</v>
          </cell>
          <cell r="M399">
            <v>965000</v>
          </cell>
          <cell r="N399">
            <v>702000</v>
          </cell>
          <cell r="O399">
            <v>702000</v>
          </cell>
          <cell r="P399">
            <v>87000</v>
          </cell>
          <cell r="Q399">
            <v>87000</v>
          </cell>
          <cell r="R399">
            <v>1754000</v>
          </cell>
          <cell r="S399">
            <v>1754000</v>
          </cell>
          <cell r="T399">
            <v>1754000</v>
          </cell>
          <cell r="U399">
            <v>1754000</v>
          </cell>
          <cell r="V399">
            <v>1</v>
          </cell>
        </row>
        <row r="400">
          <cell r="B400" t="str">
            <v>010212</v>
          </cell>
          <cell r="C400">
            <v>134</v>
          </cell>
          <cell r="D400" t="str">
            <v>건축</v>
          </cell>
          <cell r="E400" t="str">
            <v>구청사</v>
          </cell>
          <cell r="F400" t="str">
            <v>창호공사</v>
          </cell>
          <cell r="H400" t="str">
            <v>SSDM - 2A</v>
          </cell>
          <cell r="I400" t="str">
            <v>11.6*3.0</v>
          </cell>
          <cell r="J400" t="str">
            <v>EA</v>
          </cell>
          <cell r="K400" t="str">
            <v>1</v>
          </cell>
          <cell r="L400">
            <v>2138000</v>
          </cell>
          <cell r="M400">
            <v>2138000</v>
          </cell>
          <cell r="N400">
            <v>1555000</v>
          </cell>
          <cell r="O400">
            <v>1555000</v>
          </cell>
          <cell r="P400">
            <v>194000</v>
          </cell>
          <cell r="Q400">
            <v>194000</v>
          </cell>
          <cell r="R400">
            <v>3887000</v>
          </cell>
          <cell r="S400">
            <v>3887000</v>
          </cell>
          <cell r="T400">
            <v>3887000</v>
          </cell>
          <cell r="U400">
            <v>3887000</v>
          </cell>
          <cell r="V400">
            <v>1</v>
          </cell>
        </row>
        <row r="401">
          <cell r="B401" t="str">
            <v>010212</v>
          </cell>
          <cell r="C401">
            <v>135</v>
          </cell>
          <cell r="D401" t="str">
            <v>건축</v>
          </cell>
          <cell r="E401" t="str">
            <v>구청사</v>
          </cell>
          <cell r="F401" t="str">
            <v>창호공사</v>
          </cell>
          <cell r="H401" t="str">
            <v>SSDM - 3</v>
          </cell>
          <cell r="I401" t="str">
            <v>8.45*4.2</v>
          </cell>
          <cell r="J401" t="str">
            <v>EA</v>
          </cell>
          <cell r="K401" t="str">
            <v>1</v>
          </cell>
          <cell r="L401">
            <v>1100000</v>
          </cell>
          <cell r="M401">
            <v>1100000</v>
          </cell>
          <cell r="N401">
            <v>800000</v>
          </cell>
          <cell r="O401">
            <v>800000</v>
          </cell>
          <cell r="P401">
            <v>100000</v>
          </cell>
          <cell r="Q401">
            <v>100000</v>
          </cell>
          <cell r="R401">
            <v>2000000</v>
          </cell>
          <cell r="S401">
            <v>2000000</v>
          </cell>
          <cell r="T401">
            <v>2000000</v>
          </cell>
          <cell r="U401">
            <v>2000000</v>
          </cell>
          <cell r="V401">
            <v>1</v>
          </cell>
        </row>
        <row r="402">
          <cell r="B402" t="str">
            <v>010212</v>
          </cell>
          <cell r="C402">
            <v>136</v>
          </cell>
          <cell r="D402" t="str">
            <v>건축</v>
          </cell>
          <cell r="E402" t="str">
            <v>구청사</v>
          </cell>
          <cell r="F402" t="str">
            <v>창호공사</v>
          </cell>
          <cell r="H402" t="str">
            <v>SSDM - 4</v>
          </cell>
          <cell r="I402" t="str">
            <v>7.0*4.2</v>
          </cell>
          <cell r="J402" t="str">
            <v>EA</v>
          </cell>
          <cell r="K402" t="str">
            <v>1</v>
          </cell>
          <cell r="L402">
            <v>990000</v>
          </cell>
          <cell r="M402">
            <v>990000</v>
          </cell>
          <cell r="N402">
            <v>720000</v>
          </cell>
          <cell r="O402">
            <v>720000</v>
          </cell>
          <cell r="P402">
            <v>90000</v>
          </cell>
          <cell r="Q402">
            <v>90000</v>
          </cell>
          <cell r="R402">
            <v>1800000</v>
          </cell>
          <cell r="S402">
            <v>1800000</v>
          </cell>
          <cell r="T402">
            <v>1800000</v>
          </cell>
          <cell r="U402">
            <v>1800000</v>
          </cell>
          <cell r="V402">
            <v>1</v>
          </cell>
        </row>
        <row r="403">
          <cell r="B403" t="str">
            <v>010212</v>
          </cell>
          <cell r="C403">
            <v>137</v>
          </cell>
          <cell r="D403" t="str">
            <v>건축</v>
          </cell>
          <cell r="E403" t="str">
            <v>구청사</v>
          </cell>
          <cell r="F403" t="str">
            <v>창호공사</v>
          </cell>
          <cell r="H403" t="str">
            <v>SSDM - 5</v>
          </cell>
          <cell r="I403" t="str">
            <v>3.75*4.2</v>
          </cell>
          <cell r="J403" t="str">
            <v>EA</v>
          </cell>
          <cell r="K403" t="str">
            <v>1</v>
          </cell>
          <cell r="L403">
            <v>482000</v>
          </cell>
          <cell r="M403">
            <v>482000</v>
          </cell>
          <cell r="N403">
            <v>351000</v>
          </cell>
          <cell r="O403">
            <v>351000</v>
          </cell>
          <cell r="P403">
            <v>43000</v>
          </cell>
          <cell r="Q403">
            <v>43000</v>
          </cell>
          <cell r="R403">
            <v>876000</v>
          </cell>
          <cell r="S403">
            <v>876000</v>
          </cell>
          <cell r="T403">
            <v>876000</v>
          </cell>
          <cell r="U403">
            <v>876000</v>
          </cell>
          <cell r="V403">
            <v>1</v>
          </cell>
        </row>
        <row r="404">
          <cell r="B404" t="str">
            <v>010212</v>
          </cell>
          <cell r="C404">
            <v>138</v>
          </cell>
          <cell r="D404" t="str">
            <v>건축</v>
          </cell>
          <cell r="E404" t="str">
            <v>구청사</v>
          </cell>
          <cell r="F404" t="str">
            <v>창호공사</v>
          </cell>
          <cell r="H404" t="str">
            <v>SSDM - 6</v>
          </cell>
          <cell r="I404" t="str">
            <v>3.125*3.0</v>
          </cell>
          <cell r="J404" t="str">
            <v>EA</v>
          </cell>
          <cell r="K404" t="str">
            <v>1</v>
          </cell>
          <cell r="L404">
            <v>386000</v>
          </cell>
          <cell r="M404">
            <v>386000</v>
          </cell>
          <cell r="N404">
            <v>281000</v>
          </cell>
          <cell r="O404">
            <v>281000</v>
          </cell>
          <cell r="P404">
            <v>35000</v>
          </cell>
          <cell r="Q404">
            <v>35000</v>
          </cell>
          <cell r="R404">
            <v>702000</v>
          </cell>
          <cell r="S404">
            <v>702000</v>
          </cell>
          <cell r="T404">
            <v>702000</v>
          </cell>
          <cell r="U404">
            <v>702000</v>
          </cell>
          <cell r="V404">
            <v>1</v>
          </cell>
        </row>
        <row r="405">
          <cell r="B405" t="str">
            <v>010212</v>
          </cell>
          <cell r="C405">
            <v>139</v>
          </cell>
          <cell r="D405" t="str">
            <v>건축</v>
          </cell>
          <cell r="E405" t="str">
            <v>구청사</v>
          </cell>
          <cell r="F405" t="str">
            <v>창호공사</v>
          </cell>
          <cell r="H405" t="str">
            <v>SSDM - 7</v>
          </cell>
          <cell r="I405" t="str">
            <v>5.25*3.0</v>
          </cell>
          <cell r="J405" t="str">
            <v>EA</v>
          </cell>
          <cell r="K405" t="str">
            <v>1</v>
          </cell>
          <cell r="L405">
            <v>606000</v>
          </cell>
          <cell r="M405">
            <v>606000</v>
          </cell>
          <cell r="N405">
            <v>440000</v>
          </cell>
          <cell r="O405">
            <v>440000</v>
          </cell>
          <cell r="P405">
            <v>55000</v>
          </cell>
          <cell r="Q405">
            <v>55000</v>
          </cell>
          <cell r="R405">
            <v>1101000</v>
          </cell>
          <cell r="S405">
            <v>1101000</v>
          </cell>
          <cell r="T405">
            <v>1101000</v>
          </cell>
          <cell r="U405">
            <v>1101000</v>
          </cell>
          <cell r="V405">
            <v>1</v>
          </cell>
        </row>
        <row r="406">
          <cell r="B406" t="str">
            <v>010212</v>
          </cell>
          <cell r="C406">
            <v>140</v>
          </cell>
          <cell r="D406" t="str">
            <v>건축</v>
          </cell>
          <cell r="E406" t="str">
            <v>구청사</v>
          </cell>
          <cell r="F406" t="str">
            <v>창호공사</v>
          </cell>
          <cell r="H406" t="str">
            <v>SSDM - 8</v>
          </cell>
          <cell r="I406" t="str">
            <v>8.55*3.0</v>
          </cell>
          <cell r="J406" t="str">
            <v>EA</v>
          </cell>
          <cell r="K406" t="str">
            <v>2</v>
          </cell>
          <cell r="L406">
            <v>1006000</v>
          </cell>
          <cell r="M406">
            <v>2012000</v>
          </cell>
          <cell r="N406">
            <v>732000</v>
          </cell>
          <cell r="O406">
            <v>1464000</v>
          </cell>
          <cell r="P406">
            <v>91000</v>
          </cell>
          <cell r="Q406">
            <v>182000</v>
          </cell>
          <cell r="R406">
            <v>1829000</v>
          </cell>
          <cell r="S406">
            <v>3658000</v>
          </cell>
          <cell r="T406">
            <v>1829000</v>
          </cell>
          <cell r="U406">
            <v>3658000</v>
          </cell>
          <cell r="V406">
            <v>1</v>
          </cell>
        </row>
        <row r="407">
          <cell r="B407" t="str">
            <v>010212</v>
          </cell>
          <cell r="C407">
            <v>141</v>
          </cell>
          <cell r="D407" t="str">
            <v>건축</v>
          </cell>
          <cell r="E407" t="str">
            <v>구청사</v>
          </cell>
          <cell r="F407" t="str">
            <v>창호공사</v>
          </cell>
          <cell r="H407" t="str">
            <v>SSDM - 9</v>
          </cell>
          <cell r="I407" t="str">
            <v>7.25*3.0</v>
          </cell>
          <cell r="J407" t="str">
            <v>EA</v>
          </cell>
          <cell r="K407" t="str">
            <v>1</v>
          </cell>
          <cell r="L407">
            <v>675000</v>
          </cell>
          <cell r="M407">
            <v>675000</v>
          </cell>
          <cell r="N407">
            <v>491000</v>
          </cell>
          <cell r="O407">
            <v>491000</v>
          </cell>
          <cell r="P407">
            <v>61000</v>
          </cell>
          <cell r="Q407">
            <v>61000</v>
          </cell>
          <cell r="R407">
            <v>1227000</v>
          </cell>
          <cell r="S407">
            <v>1227000</v>
          </cell>
          <cell r="T407">
            <v>1227000</v>
          </cell>
          <cell r="U407">
            <v>1227000</v>
          </cell>
          <cell r="V407">
            <v>1</v>
          </cell>
        </row>
        <row r="408">
          <cell r="B408" t="str">
            <v>010212</v>
          </cell>
          <cell r="C408">
            <v>142</v>
          </cell>
          <cell r="D408" t="str">
            <v>건축</v>
          </cell>
          <cell r="E408" t="str">
            <v>구청사</v>
          </cell>
          <cell r="F408" t="str">
            <v>창호공사</v>
          </cell>
          <cell r="H408" t="str">
            <v>SSDM - 10</v>
          </cell>
          <cell r="I408" t="str">
            <v>7.9*3.0</v>
          </cell>
          <cell r="J408" t="str">
            <v>EA</v>
          </cell>
          <cell r="K408" t="str">
            <v>1</v>
          </cell>
          <cell r="L408">
            <v>779000</v>
          </cell>
          <cell r="M408">
            <v>779000</v>
          </cell>
          <cell r="N408">
            <v>567000</v>
          </cell>
          <cell r="O408">
            <v>567000</v>
          </cell>
          <cell r="P408">
            <v>70000</v>
          </cell>
          <cell r="Q408">
            <v>70000</v>
          </cell>
          <cell r="R408">
            <v>1416000</v>
          </cell>
          <cell r="S408">
            <v>1416000</v>
          </cell>
          <cell r="T408">
            <v>1416000</v>
          </cell>
          <cell r="U408">
            <v>1416000</v>
          </cell>
          <cell r="V408">
            <v>1</v>
          </cell>
        </row>
        <row r="409">
          <cell r="B409" t="str">
            <v>010212</v>
          </cell>
          <cell r="C409">
            <v>143</v>
          </cell>
          <cell r="D409" t="str">
            <v>건축</v>
          </cell>
          <cell r="E409" t="str">
            <v>구청사</v>
          </cell>
          <cell r="F409" t="str">
            <v>창호공사</v>
          </cell>
          <cell r="H409" t="str">
            <v>SSDM - 11</v>
          </cell>
          <cell r="I409" t="str">
            <v>1.485*3.0</v>
          </cell>
          <cell r="J409" t="str">
            <v>EA</v>
          </cell>
          <cell r="K409" t="str">
            <v>9</v>
          </cell>
          <cell r="L409">
            <v>225000</v>
          </cell>
          <cell r="M409">
            <v>2025000</v>
          </cell>
          <cell r="N409">
            <v>164000</v>
          </cell>
          <cell r="O409">
            <v>1476000</v>
          </cell>
          <cell r="P409">
            <v>20000</v>
          </cell>
          <cell r="Q409">
            <v>180000</v>
          </cell>
          <cell r="R409">
            <v>409000</v>
          </cell>
          <cell r="S409">
            <v>3681000</v>
          </cell>
          <cell r="T409">
            <v>409000</v>
          </cell>
          <cell r="U409">
            <v>3681000</v>
          </cell>
          <cell r="V409">
            <v>1</v>
          </cell>
        </row>
        <row r="410">
          <cell r="B410" t="str">
            <v>010212</v>
          </cell>
          <cell r="C410">
            <v>144</v>
          </cell>
          <cell r="D410" t="str">
            <v>건축</v>
          </cell>
          <cell r="E410" t="str">
            <v>구청사</v>
          </cell>
          <cell r="F410" t="str">
            <v>창호공사</v>
          </cell>
          <cell r="H410" t="str">
            <v>SSWB - 1</v>
          </cell>
          <cell r="I410" t="str">
            <v>5.9*3.0</v>
          </cell>
          <cell r="J410" t="str">
            <v>EA</v>
          </cell>
          <cell r="K410" t="str">
            <v>1</v>
          </cell>
          <cell r="L410">
            <v>639000</v>
          </cell>
          <cell r="M410">
            <v>639000</v>
          </cell>
          <cell r="N410">
            <v>464000</v>
          </cell>
          <cell r="O410">
            <v>464000</v>
          </cell>
          <cell r="P410">
            <v>58000</v>
          </cell>
          <cell r="Q410">
            <v>58000</v>
          </cell>
          <cell r="R410">
            <v>1161000</v>
          </cell>
          <cell r="S410">
            <v>1161000</v>
          </cell>
          <cell r="T410">
            <v>1161000</v>
          </cell>
          <cell r="U410">
            <v>1161000</v>
          </cell>
          <cell r="V410">
            <v>1</v>
          </cell>
        </row>
        <row r="411">
          <cell r="B411" t="str">
            <v>010212</v>
          </cell>
          <cell r="C411">
            <v>145</v>
          </cell>
          <cell r="D411" t="str">
            <v>건축</v>
          </cell>
          <cell r="E411" t="str">
            <v>구청사</v>
          </cell>
          <cell r="F411" t="str">
            <v>창호공사</v>
          </cell>
          <cell r="H411" t="str">
            <v>SSWB - 3</v>
          </cell>
          <cell r="I411" t="str">
            <v>1.2*0.8</v>
          </cell>
          <cell r="J411" t="str">
            <v>EA</v>
          </cell>
          <cell r="K411" t="str">
            <v>1</v>
          </cell>
          <cell r="L411">
            <v>61000</v>
          </cell>
          <cell r="M411">
            <v>61000</v>
          </cell>
          <cell r="N411">
            <v>44000</v>
          </cell>
          <cell r="O411">
            <v>44000</v>
          </cell>
          <cell r="P411">
            <v>5000</v>
          </cell>
          <cell r="Q411">
            <v>5000</v>
          </cell>
          <cell r="R411">
            <v>110000</v>
          </cell>
          <cell r="S411">
            <v>110000</v>
          </cell>
          <cell r="T411">
            <v>110000</v>
          </cell>
          <cell r="U411">
            <v>110000</v>
          </cell>
          <cell r="V411">
            <v>1</v>
          </cell>
        </row>
        <row r="412">
          <cell r="B412" t="str">
            <v>010212</v>
          </cell>
          <cell r="C412">
            <v>146</v>
          </cell>
          <cell r="D412" t="str">
            <v>건축</v>
          </cell>
          <cell r="E412" t="str">
            <v>구청사</v>
          </cell>
          <cell r="F412" t="str">
            <v>창호공사</v>
          </cell>
          <cell r="H412" t="str">
            <v>SSWM - 1</v>
          </cell>
          <cell r="I412" t="str">
            <v>8.0*4.2</v>
          </cell>
          <cell r="J412" t="str">
            <v>EA</v>
          </cell>
          <cell r="K412" t="str">
            <v>1</v>
          </cell>
          <cell r="L412">
            <v>880000</v>
          </cell>
          <cell r="M412">
            <v>880000</v>
          </cell>
          <cell r="N412">
            <v>640000</v>
          </cell>
          <cell r="O412">
            <v>640000</v>
          </cell>
          <cell r="P412">
            <v>80900</v>
          </cell>
          <cell r="Q412">
            <v>80900</v>
          </cell>
          <cell r="R412">
            <v>1600900</v>
          </cell>
          <cell r="S412">
            <v>1600900</v>
          </cell>
          <cell r="T412">
            <v>1600900</v>
          </cell>
          <cell r="U412">
            <v>1600900</v>
          </cell>
          <cell r="V412">
            <v>1</v>
          </cell>
        </row>
        <row r="413">
          <cell r="B413" t="str">
            <v>010212</v>
          </cell>
          <cell r="C413">
            <v>147</v>
          </cell>
          <cell r="D413" t="str">
            <v>건축</v>
          </cell>
          <cell r="E413" t="str">
            <v>구청사</v>
          </cell>
          <cell r="F413" t="str">
            <v>창호공사</v>
          </cell>
          <cell r="H413" t="str">
            <v>SSWM - 2</v>
          </cell>
          <cell r="I413" t="str">
            <v>7.1*3.0</v>
          </cell>
          <cell r="J413" t="str">
            <v>EA</v>
          </cell>
          <cell r="K413" t="str">
            <v>2</v>
          </cell>
          <cell r="L413">
            <v>710000</v>
          </cell>
          <cell r="M413">
            <v>1420000</v>
          </cell>
          <cell r="N413">
            <v>516000</v>
          </cell>
          <cell r="O413">
            <v>1032000</v>
          </cell>
          <cell r="P413">
            <v>64000</v>
          </cell>
          <cell r="Q413">
            <v>128000</v>
          </cell>
          <cell r="R413">
            <v>1290000</v>
          </cell>
          <cell r="S413">
            <v>2580000</v>
          </cell>
          <cell r="T413">
            <v>1290000</v>
          </cell>
          <cell r="U413">
            <v>2580000</v>
          </cell>
          <cell r="V413">
            <v>1</v>
          </cell>
        </row>
        <row r="414">
          <cell r="B414" t="str">
            <v>010212</v>
          </cell>
          <cell r="C414">
            <v>148</v>
          </cell>
          <cell r="D414" t="str">
            <v>건축</v>
          </cell>
          <cell r="E414" t="str">
            <v>구청사</v>
          </cell>
          <cell r="F414" t="str">
            <v>창호공사</v>
          </cell>
          <cell r="H414" t="str">
            <v>SSWM - 3</v>
          </cell>
          <cell r="I414" t="str">
            <v>7.8*1.5</v>
          </cell>
          <cell r="J414" t="str">
            <v>EA</v>
          </cell>
          <cell r="K414" t="str">
            <v>1</v>
          </cell>
          <cell r="L414">
            <v>350000</v>
          </cell>
          <cell r="M414">
            <v>350000</v>
          </cell>
          <cell r="N414">
            <v>254000</v>
          </cell>
          <cell r="O414">
            <v>254000</v>
          </cell>
          <cell r="P414">
            <v>31000</v>
          </cell>
          <cell r="Q414">
            <v>31000</v>
          </cell>
          <cell r="R414">
            <v>635000</v>
          </cell>
          <cell r="S414">
            <v>635000</v>
          </cell>
          <cell r="T414">
            <v>635000</v>
          </cell>
          <cell r="U414">
            <v>635000</v>
          </cell>
          <cell r="V414">
            <v>1</v>
          </cell>
        </row>
        <row r="415">
          <cell r="B415" t="str">
            <v>010212</v>
          </cell>
          <cell r="C415">
            <v>149</v>
          </cell>
          <cell r="D415" t="str">
            <v>건축</v>
          </cell>
          <cell r="E415" t="str">
            <v>구청사</v>
          </cell>
          <cell r="F415" t="str">
            <v>창호공사</v>
          </cell>
          <cell r="H415" t="str">
            <v>SSWM - 4</v>
          </cell>
          <cell r="I415" t="str">
            <v>1.5*1.5</v>
          </cell>
          <cell r="J415" t="str">
            <v>EA</v>
          </cell>
          <cell r="K415" t="str">
            <v>2</v>
          </cell>
          <cell r="L415">
            <v>91000</v>
          </cell>
          <cell r="M415">
            <v>182000</v>
          </cell>
          <cell r="N415">
            <v>66000</v>
          </cell>
          <cell r="O415">
            <v>132000</v>
          </cell>
          <cell r="P415">
            <v>8000</v>
          </cell>
          <cell r="Q415">
            <v>16000</v>
          </cell>
          <cell r="R415">
            <v>165000</v>
          </cell>
          <cell r="S415">
            <v>330000</v>
          </cell>
          <cell r="T415">
            <v>165000</v>
          </cell>
          <cell r="U415">
            <v>330000</v>
          </cell>
          <cell r="V415">
            <v>1</v>
          </cell>
        </row>
        <row r="416">
          <cell r="B416" t="str">
            <v>010212</v>
          </cell>
          <cell r="C416">
            <v>150</v>
          </cell>
          <cell r="D416" t="str">
            <v>건축</v>
          </cell>
          <cell r="E416" t="str">
            <v>구청사</v>
          </cell>
          <cell r="F416" t="str">
            <v>창호공사</v>
          </cell>
          <cell r="H416" t="str">
            <v>WDB - 1</v>
          </cell>
          <cell r="I416" t="str">
            <v>0.8*2.2</v>
          </cell>
          <cell r="J416" t="str">
            <v>EA</v>
          </cell>
          <cell r="K416" t="str">
            <v>1</v>
          </cell>
          <cell r="L416">
            <v>350000</v>
          </cell>
          <cell r="M416">
            <v>350000</v>
          </cell>
          <cell r="N416">
            <v>100000</v>
          </cell>
          <cell r="O416">
            <v>100000</v>
          </cell>
          <cell r="Q416">
            <v>0</v>
          </cell>
          <cell r="R416">
            <v>450000</v>
          </cell>
          <cell r="S416">
            <v>450000</v>
          </cell>
          <cell r="T416">
            <v>450000</v>
          </cell>
          <cell r="U416">
            <v>450000</v>
          </cell>
          <cell r="V416">
            <v>1</v>
          </cell>
        </row>
        <row r="417">
          <cell r="B417" t="str">
            <v>010212</v>
          </cell>
          <cell r="C417">
            <v>151</v>
          </cell>
          <cell r="D417" t="str">
            <v>건축</v>
          </cell>
          <cell r="E417" t="str">
            <v>구청사</v>
          </cell>
          <cell r="F417" t="str">
            <v>창호공사</v>
          </cell>
          <cell r="H417" t="str">
            <v>WDB - 1</v>
          </cell>
          <cell r="I417" t="str">
            <v>1.2*2.2</v>
          </cell>
          <cell r="J417" t="str">
            <v>EA</v>
          </cell>
          <cell r="K417" t="str">
            <v>14</v>
          </cell>
          <cell r="L417">
            <v>450000</v>
          </cell>
          <cell r="M417">
            <v>6300000</v>
          </cell>
          <cell r="N417">
            <v>120000</v>
          </cell>
          <cell r="O417">
            <v>1680000</v>
          </cell>
          <cell r="Q417">
            <v>0</v>
          </cell>
          <cell r="R417">
            <v>570000</v>
          </cell>
          <cell r="S417">
            <v>7980000</v>
          </cell>
          <cell r="T417">
            <v>570000</v>
          </cell>
          <cell r="U417">
            <v>7980000</v>
          </cell>
          <cell r="V417">
            <v>1</v>
          </cell>
        </row>
        <row r="418">
          <cell r="B418" t="str">
            <v>010212</v>
          </cell>
          <cell r="C418">
            <v>152</v>
          </cell>
          <cell r="D418" t="str">
            <v>건축</v>
          </cell>
          <cell r="E418" t="str">
            <v>구청사</v>
          </cell>
          <cell r="F418" t="str">
            <v>창호공사</v>
          </cell>
          <cell r="H418" t="str">
            <v>WDM - 1</v>
          </cell>
          <cell r="I418" t="str">
            <v>1.2*2.2</v>
          </cell>
          <cell r="J418" t="str">
            <v>EA</v>
          </cell>
          <cell r="K418" t="str">
            <v>1</v>
          </cell>
          <cell r="L418">
            <v>450000</v>
          </cell>
          <cell r="M418">
            <v>450000</v>
          </cell>
          <cell r="N418">
            <v>120000</v>
          </cell>
          <cell r="O418">
            <v>120000</v>
          </cell>
          <cell r="Q418">
            <v>0</v>
          </cell>
          <cell r="R418">
            <v>570000</v>
          </cell>
          <cell r="S418">
            <v>570000</v>
          </cell>
          <cell r="T418">
            <v>570000</v>
          </cell>
          <cell r="U418">
            <v>570000</v>
          </cell>
          <cell r="V418">
            <v>1</v>
          </cell>
        </row>
        <row r="419">
          <cell r="B419" t="str">
            <v>010212</v>
          </cell>
          <cell r="C419">
            <v>153</v>
          </cell>
          <cell r="D419" t="str">
            <v>건축</v>
          </cell>
          <cell r="E419" t="str">
            <v>구청사</v>
          </cell>
          <cell r="F419" t="str">
            <v>창호공사</v>
          </cell>
          <cell r="H419" t="str">
            <v>후로아힌지설치</v>
          </cell>
          <cell r="I419" t="str">
            <v>3호.강화문8300</v>
          </cell>
          <cell r="J419" t="str">
            <v>EA</v>
          </cell>
          <cell r="K419" t="str">
            <v>76</v>
          </cell>
          <cell r="L419">
            <v>35000</v>
          </cell>
          <cell r="M419">
            <v>2660000</v>
          </cell>
          <cell r="N419">
            <v>5000</v>
          </cell>
          <cell r="O419">
            <v>380000</v>
          </cell>
          <cell r="Q419">
            <v>0</v>
          </cell>
          <cell r="R419">
            <v>40000</v>
          </cell>
          <cell r="S419">
            <v>3040000</v>
          </cell>
          <cell r="T419">
            <v>40000</v>
          </cell>
          <cell r="U419">
            <v>3040000</v>
          </cell>
          <cell r="V419">
            <v>1</v>
          </cell>
        </row>
        <row r="420">
          <cell r="B420" t="str">
            <v>010212</v>
          </cell>
          <cell r="C420">
            <v>154</v>
          </cell>
          <cell r="D420" t="str">
            <v>건축</v>
          </cell>
          <cell r="E420" t="str">
            <v>구청사</v>
          </cell>
          <cell r="F420" t="str">
            <v>창호공사</v>
          </cell>
          <cell r="H420" t="str">
            <v>후로아힌지설치</v>
          </cell>
          <cell r="I420" t="str">
            <v>2호.AL삼화2100</v>
          </cell>
          <cell r="J420" t="str">
            <v>EA</v>
          </cell>
          <cell r="K420" t="str">
            <v>5</v>
          </cell>
          <cell r="L420">
            <v>33000</v>
          </cell>
          <cell r="M420">
            <v>165000</v>
          </cell>
          <cell r="N420">
            <v>5000</v>
          </cell>
          <cell r="O420">
            <v>25000</v>
          </cell>
          <cell r="Q420">
            <v>0</v>
          </cell>
          <cell r="R420">
            <v>38000</v>
          </cell>
          <cell r="S420">
            <v>190000</v>
          </cell>
          <cell r="T420">
            <v>38000</v>
          </cell>
          <cell r="U420">
            <v>190000</v>
          </cell>
          <cell r="V420">
            <v>1</v>
          </cell>
        </row>
        <row r="421">
          <cell r="B421" t="str">
            <v>010212</v>
          </cell>
          <cell r="C421">
            <v>166</v>
          </cell>
          <cell r="D421" t="str">
            <v>건축</v>
          </cell>
          <cell r="E421" t="str">
            <v>구청사</v>
          </cell>
          <cell r="F421" t="str">
            <v>창호공사</v>
          </cell>
          <cell r="H421" t="str">
            <v>배연창개폐기</v>
          </cell>
          <cell r="I421" t="str">
            <v>CHAIN 전동구동식(기본)</v>
          </cell>
          <cell r="J421" t="str">
            <v>SET</v>
          </cell>
          <cell r="K421" t="str">
            <v>74</v>
          </cell>
          <cell r="L421">
            <v>250000</v>
          </cell>
          <cell r="M421">
            <v>18500000</v>
          </cell>
          <cell r="N421">
            <v>25000</v>
          </cell>
          <cell r="O421">
            <v>1850000</v>
          </cell>
          <cell r="P421">
            <v>12000</v>
          </cell>
          <cell r="Q421">
            <v>888000</v>
          </cell>
          <cell r="R421">
            <v>287000</v>
          </cell>
          <cell r="S421">
            <v>21238000</v>
          </cell>
          <cell r="T421">
            <v>287000</v>
          </cell>
          <cell r="U421">
            <v>21238000</v>
          </cell>
          <cell r="V421">
            <v>1</v>
          </cell>
        </row>
        <row r="422">
          <cell r="B422" t="str">
            <v>010212</v>
          </cell>
          <cell r="C422">
            <v>167</v>
          </cell>
          <cell r="D422" t="str">
            <v>건축</v>
          </cell>
          <cell r="E422" t="str">
            <v>구청사</v>
          </cell>
          <cell r="F422" t="str">
            <v>창호공사</v>
          </cell>
          <cell r="H422" t="str">
            <v>자동문기기</v>
          </cell>
          <cell r="I422" t="str">
            <v>양개용120KG</v>
          </cell>
          <cell r="J422" t="str">
            <v>EA</v>
          </cell>
          <cell r="K422" t="str">
            <v>10</v>
          </cell>
          <cell r="L422">
            <v>3000000</v>
          </cell>
          <cell r="M422">
            <v>30000000</v>
          </cell>
          <cell r="O422">
            <v>0</v>
          </cell>
          <cell r="Q422">
            <v>0</v>
          </cell>
          <cell r="R422">
            <v>3000000</v>
          </cell>
          <cell r="S422">
            <v>30000000</v>
          </cell>
          <cell r="T422">
            <v>3000000</v>
          </cell>
          <cell r="U422">
            <v>30000000</v>
          </cell>
          <cell r="V422">
            <v>1</v>
          </cell>
        </row>
        <row r="423">
          <cell r="B423" t="str">
            <v>010212</v>
          </cell>
          <cell r="C423">
            <v>168</v>
          </cell>
          <cell r="D423" t="str">
            <v>건축</v>
          </cell>
          <cell r="E423" t="str">
            <v>구청사</v>
          </cell>
          <cell r="F423" t="str">
            <v>창호공사</v>
          </cell>
          <cell r="H423" t="str">
            <v>CENTER HUNG PIVOT SET</v>
          </cell>
          <cell r="I423" t="str">
            <v>GH1001</v>
          </cell>
          <cell r="J423" t="str">
            <v>SET</v>
          </cell>
          <cell r="K423" t="str">
            <v>188</v>
          </cell>
          <cell r="L423">
            <v>56000</v>
          </cell>
          <cell r="M423">
            <v>10528000</v>
          </cell>
          <cell r="O423">
            <v>0</v>
          </cell>
          <cell r="Q423">
            <v>0</v>
          </cell>
          <cell r="R423">
            <v>56000</v>
          </cell>
          <cell r="S423">
            <v>10528000</v>
          </cell>
          <cell r="T423">
            <v>56000</v>
          </cell>
          <cell r="U423">
            <v>10528000</v>
          </cell>
          <cell r="V423">
            <v>1</v>
          </cell>
        </row>
        <row r="424">
          <cell r="B424" t="str">
            <v>010212</v>
          </cell>
          <cell r="C424">
            <v>169</v>
          </cell>
          <cell r="D424" t="str">
            <v>건축</v>
          </cell>
          <cell r="E424" t="str">
            <v>구청사</v>
          </cell>
          <cell r="F424" t="str">
            <v>창호공사</v>
          </cell>
          <cell r="H424" t="str">
            <v>BUTT HINGE 4.5"*4(US26D)</v>
          </cell>
          <cell r="I424" t="str">
            <v>CROSS CB4540</v>
          </cell>
          <cell r="J424" t="str">
            <v>SET</v>
          </cell>
          <cell r="K424" t="str">
            <v>792</v>
          </cell>
          <cell r="L424">
            <v>5600</v>
          </cell>
          <cell r="M424">
            <v>4435200</v>
          </cell>
          <cell r="O424">
            <v>0</v>
          </cell>
          <cell r="Q424">
            <v>0</v>
          </cell>
          <cell r="R424">
            <v>5600</v>
          </cell>
          <cell r="S424">
            <v>4435200</v>
          </cell>
          <cell r="T424">
            <v>5600</v>
          </cell>
          <cell r="U424">
            <v>4435200</v>
          </cell>
          <cell r="V424">
            <v>1</v>
          </cell>
        </row>
        <row r="425">
          <cell r="B425" t="str">
            <v>010212</v>
          </cell>
          <cell r="C425">
            <v>170</v>
          </cell>
          <cell r="D425" t="str">
            <v>건축</v>
          </cell>
          <cell r="E425" t="str">
            <v>구청사</v>
          </cell>
          <cell r="F425" t="str">
            <v>창호공사</v>
          </cell>
          <cell r="H425" t="str">
            <v>DOOR CLOSER 일반형</v>
          </cell>
          <cell r="I425" t="str">
            <v>HANDERSON 700R</v>
          </cell>
          <cell r="J425" t="str">
            <v>SET</v>
          </cell>
          <cell r="K425" t="str">
            <v>75</v>
          </cell>
          <cell r="L425">
            <v>83000</v>
          </cell>
          <cell r="M425">
            <v>6225000</v>
          </cell>
          <cell r="O425">
            <v>0</v>
          </cell>
          <cell r="Q425">
            <v>0</v>
          </cell>
          <cell r="R425">
            <v>83000</v>
          </cell>
          <cell r="S425">
            <v>6225000</v>
          </cell>
          <cell r="T425">
            <v>83000</v>
          </cell>
          <cell r="U425">
            <v>6225000</v>
          </cell>
          <cell r="V425">
            <v>1</v>
          </cell>
        </row>
        <row r="426">
          <cell r="B426" t="str">
            <v>010212</v>
          </cell>
          <cell r="C426">
            <v>171</v>
          </cell>
          <cell r="D426" t="str">
            <v>건축</v>
          </cell>
          <cell r="E426" t="str">
            <v>구청사</v>
          </cell>
          <cell r="F426" t="str">
            <v>창호공사</v>
          </cell>
          <cell r="H426" t="str">
            <v>DOOR CLOSER, 정지형</v>
          </cell>
          <cell r="I426" t="str">
            <v>HANDERSON 700H</v>
          </cell>
          <cell r="J426" t="str">
            <v>SET</v>
          </cell>
          <cell r="K426" t="str">
            <v>111</v>
          </cell>
          <cell r="L426">
            <v>72000</v>
          </cell>
          <cell r="M426">
            <v>7992000</v>
          </cell>
          <cell r="O426">
            <v>0</v>
          </cell>
          <cell r="Q426">
            <v>0</v>
          </cell>
          <cell r="R426">
            <v>72000</v>
          </cell>
          <cell r="S426">
            <v>7992000</v>
          </cell>
          <cell r="T426">
            <v>72000</v>
          </cell>
          <cell r="U426">
            <v>7992000</v>
          </cell>
          <cell r="V426">
            <v>1</v>
          </cell>
        </row>
        <row r="427">
          <cell r="B427" t="str">
            <v>010212</v>
          </cell>
          <cell r="C427">
            <v>172</v>
          </cell>
          <cell r="D427" t="str">
            <v>건축</v>
          </cell>
          <cell r="E427" t="str">
            <v>구청사</v>
          </cell>
          <cell r="F427" t="str">
            <v>창호공사</v>
          </cell>
          <cell r="H427" t="str">
            <v>FLOOR CLOSER,DOUBLE ACTING</v>
          </cell>
          <cell r="I427" t="str">
            <v>DOR-O-MATIC 4020</v>
          </cell>
          <cell r="J427" t="str">
            <v>SET</v>
          </cell>
          <cell r="K427" t="str">
            <v>15</v>
          </cell>
          <cell r="L427">
            <v>810000</v>
          </cell>
          <cell r="M427">
            <v>12150000</v>
          </cell>
          <cell r="O427">
            <v>0</v>
          </cell>
          <cell r="Q427">
            <v>0</v>
          </cell>
          <cell r="R427">
            <v>810000</v>
          </cell>
          <cell r="S427">
            <v>12150000</v>
          </cell>
          <cell r="T427">
            <v>810000</v>
          </cell>
          <cell r="U427">
            <v>12150000</v>
          </cell>
          <cell r="V427">
            <v>1</v>
          </cell>
        </row>
        <row r="428">
          <cell r="B428" t="str">
            <v>010212</v>
          </cell>
          <cell r="C428">
            <v>173</v>
          </cell>
          <cell r="D428" t="str">
            <v>건축</v>
          </cell>
          <cell r="E428" t="str">
            <v>구청사</v>
          </cell>
          <cell r="F428" t="str">
            <v>창호공사</v>
          </cell>
          <cell r="H428" t="str">
            <v>FLOOR CLOSER,SINGLE ACTING</v>
          </cell>
          <cell r="I428" t="str">
            <v>DOR-O-MATIC 2520</v>
          </cell>
          <cell r="J428" t="str">
            <v>SET</v>
          </cell>
          <cell r="K428" t="str">
            <v>13</v>
          </cell>
          <cell r="L428">
            <v>910000</v>
          </cell>
          <cell r="M428">
            <v>11830000</v>
          </cell>
          <cell r="O428">
            <v>0</v>
          </cell>
          <cell r="Q428">
            <v>0</v>
          </cell>
          <cell r="R428">
            <v>910000</v>
          </cell>
          <cell r="S428">
            <v>11830000</v>
          </cell>
          <cell r="T428">
            <v>910000</v>
          </cell>
          <cell r="U428">
            <v>11830000</v>
          </cell>
          <cell r="V428">
            <v>1</v>
          </cell>
        </row>
        <row r="429">
          <cell r="B429" t="str">
            <v>010212</v>
          </cell>
          <cell r="C429">
            <v>174</v>
          </cell>
          <cell r="D429" t="str">
            <v>건축</v>
          </cell>
          <cell r="E429" t="str">
            <v>구청사</v>
          </cell>
          <cell r="F429" t="str">
            <v>창호공사</v>
          </cell>
          <cell r="H429" t="str">
            <v>PASSAGE LATCHSET</v>
          </cell>
          <cell r="I429" t="str">
            <v>BEST BH-10</v>
          </cell>
          <cell r="J429" t="str">
            <v>SET</v>
          </cell>
          <cell r="K429" t="str">
            <v>5</v>
          </cell>
          <cell r="L429">
            <v>80000</v>
          </cell>
          <cell r="M429">
            <v>400000</v>
          </cell>
          <cell r="O429">
            <v>0</v>
          </cell>
          <cell r="Q429">
            <v>0</v>
          </cell>
          <cell r="R429">
            <v>80000</v>
          </cell>
          <cell r="S429">
            <v>400000</v>
          </cell>
          <cell r="T429">
            <v>80000</v>
          </cell>
          <cell r="U429">
            <v>400000</v>
          </cell>
          <cell r="V429">
            <v>1</v>
          </cell>
        </row>
        <row r="430">
          <cell r="B430" t="str">
            <v>010212</v>
          </cell>
          <cell r="C430">
            <v>175</v>
          </cell>
          <cell r="D430" t="str">
            <v>건축</v>
          </cell>
          <cell r="E430" t="str">
            <v>구청사</v>
          </cell>
          <cell r="F430" t="str">
            <v>창호공사</v>
          </cell>
          <cell r="H430" t="str">
            <v>ENTRANCE LOCKSET</v>
          </cell>
          <cell r="I430" t="str">
            <v>BEST BH-30</v>
          </cell>
          <cell r="J430" t="str">
            <v>SET</v>
          </cell>
          <cell r="K430" t="str">
            <v>122</v>
          </cell>
          <cell r="L430">
            <v>129000</v>
          </cell>
          <cell r="M430">
            <v>15738000</v>
          </cell>
          <cell r="O430">
            <v>0</v>
          </cell>
          <cell r="Q430">
            <v>0</v>
          </cell>
          <cell r="R430">
            <v>129000</v>
          </cell>
          <cell r="S430">
            <v>15738000</v>
          </cell>
          <cell r="T430">
            <v>129000</v>
          </cell>
          <cell r="U430">
            <v>15738000</v>
          </cell>
          <cell r="V430">
            <v>1</v>
          </cell>
        </row>
        <row r="431">
          <cell r="B431" t="str">
            <v>010212</v>
          </cell>
          <cell r="C431">
            <v>176</v>
          </cell>
          <cell r="D431" t="str">
            <v>건축</v>
          </cell>
          <cell r="E431" t="str">
            <v>구청사</v>
          </cell>
          <cell r="F431" t="str">
            <v>창호공사</v>
          </cell>
          <cell r="H431" t="str">
            <v>CLASSROOM LOCKSET</v>
          </cell>
          <cell r="I431" t="str">
            <v>BEST BH-40</v>
          </cell>
          <cell r="J431" t="str">
            <v>SET</v>
          </cell>
          <cell r="K431" t="str">
            <v>63</v>
          </cell>
          <cell r="L431">
            <v>135000</v>
          </cell>
          <cell r="M431">
            <v>8505000</v>
          </cell>
          <cell r="O431">
            <v>0</v>
          </cell>
          <cell r="Q431">
            <v>0</v>
          </cell>
          <cell r="R431">
            <v>135000</v>
          </cell>
          <cell r="S431">
            <v>8505000</v>
          </cell>
          <cell r="T431">
            <v>135000</v>
          </cell>
          <cell r="U431">
            <v>8505000</v>
          </cell>
          <cell r="V431">
            <v>1</v>
          </cell>
        </row>
        <row r="432">
          <cell r="B432" t="str">
            <v>010212</v>
          </cell>
          <cell r="C432">
            <v>177</v>
          </cell>
          <cell r="D432" t="str">
            <v>건축</v>
          </cell>
          <cell r="E432" t="str">
            <v>구청사</v>
          </cell>
          <cell r="F432" t="str">
            <v>창호공사</v>
          </cell>
          <cell r="H432" t="str">
            <v>STOREROOM LOCKSET</v>
          </cell>
          <cell r="I432" t="str">
            <v>BEST BH-50</v>
          </cell>
          <cell r="J432" t="str">
            <v>SET</v>
          </cell>
          <cell r="K432" t="str">
            <v>6</v>
          </cell>
          <cell r="L432">
            <v>135000</v>
          </cell>
          <cell r="M432">
            <v>810000</v>
          </cell>
          <cell r="O432">
            <v>0</v>
          </cell>
          <cell r="Q432">
            <v>0</v>
          </cell>
          <cell r="R432">
            <v>135000</v>
          </cell>
          <cell r="S432">
            <v>810000</v>
          </cell>
          <cell r="T432">
            <v>135000</v>
          </cell>
          <cell r="U432">
            <v>810000</v>
          </cell>
          <cell r="V432">
            <v>1</v>
          </cell>
        </row>
        <row r="433">
          <cell r="B433" t="str">
            <v>010212</v>
          </cell>
          <cell r="C433">
            <v>178</v>
          </cell>
          <cell r="D433" t="str">
            <v>건축</v>
          </cell>
          <cell r="E433" t="str">
            <v>구청사</v>
          </cell>
          <cell r="F433" t="str">
            <v>창호공사</v>
          </cell>
          <cell r="H433" t="str">
            <v>DUMMY TRIM</v>
          </cell>
          <cell r="I433" t="str">
            <v>BEST BH-DT</v>
          </cell>
          <cell r="J433" t="str">
            <v>SET</v>
          </cell>
          <cell r="K433" t="str">
            <v>50</v>
          </cell>
          <cell r="L433">
            <v>80000</v>
          </cell>
          <cell r="M433">
            <v>4000000</v>
          </cell>
          <cell r="O433">
            <v>0</v>
          </cell>
          <cell r="Q433">
            <v>0</v>
          </cell>
          <cell r="R433">
            <v>80000</v>
          </cell>
          <cell r="S433">
            <v>4000000</v>
          </cell>
          <cell r="T433">
            <v>80000</v>
          </cell>
          <cell r="U433">
            <v>4000000</v>
          </cell>
          <cell r="V433">
            <v>1</v>
          </cell>
        </row>
        <row r="434">
          <cell r="B434" t="str">
            <v>010212</v>
          </cell>
          <cell r="C434">
            <v>179</v>
          </cell>
          <cell r="D434" t="str">
            <v>건축</v>
          </cell>
          <cell r="E434" t="str">
            <v>구청사</v>
          </cell>
          <cell r="F434" t="str">
            <v>창호공사</v>
          </cell>
          <cell r="H434" t="str">
            <v>MORTISE DEADLOCK/CYLINDER</v>
          </cell>
          <cell r="I434" t="str">
            <v>BEST MX-40/4214MC</v>
          </cell>
          <cell r="J434" t="str">
            <v>SET</v>
          </cell>
          <cell r="K434" t="str">
            <v>140</v>
          </cell>
          <cell r="L434">
            <v>70000</v>
          </cell>
          <cell r="M434">
            <v>9800000</v>
          </cell>
          <cell r="O434">
            <v>0</v>
          </cell>
          <cell r="Q434">
            <v>0</v>
          </cell>
          <cell r="R434">
            <v>70000</v>
          </cell>
          <cell r="S434">
            <v>9800000</v>
          </cell>
          <cell r="T434">
            <v>70000</v>
          </cell>
          <cell r="U434">
            <v>9800000</v>
          </cell>
          <cell r="V434">
            <v>1</v>
          </cell>
        </row>
        <row r="435">
          <cell r="B435" t="str">
            <v>010212</v>
          </cell>
          <cell r="C435">
            <v>180</v>
          </cell>
          <cell r="D435" t="str">
            <v>건축</v>
          </cell>
          <cell r="E435" t="str">
            <v>구청사</v>
          </cell>
          <cell r="F435" t="str">
            <v>창호공사</v>
          </cell>
          <cell r="H435" t="str">
            <v>BOTTOM RAIL DEADLOCK/CYL &amp;</v>
          </cell>
          <cell r="I435" t="str">
            <v>THUMBTURN  CS1861/4215MC</v>
          </cell>
          <cell r="J435" t="str">
            <v>SET</v>
          </cell>
          <cell r="K435" t="str">
            <v>28</v>
          </cell>
          <cell r="L435">
            <v>98000</v>
          </cell>
          <cell r="M435">
            <v>2744000</v>
          </cell>
          <cell r="O435">
            <v>0</v>
          </cell>
          <cell r="Q435">
            <v>0</v>
          </cell>
          <cell r="R435">
            <v>98000</v>
          </cell>
          <cell r="S435">
            <v>2744000</v>
          </cell>
          <cell r="T435">
            <v>98000</v>
          </cell>
          <cell r="U435">
            <v>2744000</v>
          </cell>
          <cell r="V435">
            <v>1</v>
          </cell>
        </row>
        <row r="436">
          <cell r="B436" t="str">
            <v>010212</v>
          </cell>
          <cell r="C436">
            <v>181</v>
          </cell>
          <cell r="D436" t="str">
            <v>건축</v>
          </cell>
          <cell r="E436" t="str">
            <v>구청사</v>
          </cell>
          <cell r="F436" t="str">
            <v>창호공사</v>
          </cell>
          <cell r="H436" t="str">
            <v>PULL HANDLE SET</v>
          </cell>
          <cell r="I436" t="str">
            <v>INTERMAX 101</v>
          </cell>
          <cell r="J436" t="str">
            <v>SET</v>
          </cell>
          <cell r="K436" t="str">
            <v>12</v>
          </cell>
          <cell r="L436">
            <v>285000</v>
          </cell>
          <cell r="M436">
            <v>3420000</v>
          </cell>
          <cell r="O436">
            <v>0</v>
          </cell>
          <cell r="Q436">
            <v>0</v>
          </cell>
          <cell r="R436">
            <v>285000</v>
          </cell>
          <cell r="S436">
            <v>3420000</v>
          </cell>
          <cell r="T436">
            <v>285000</v>
          </cell>
          <cell r="U436">
            <v>3420000</v>
          </cell>
          <cell r="V436">
            <v>1</v>
          </cell>
        </row>
        <row r="437">
          <cell r="B437" t="str">
            <v>010212</v>
          </cell>
          <cell r="C437">
            <v>182</v>
          </cell>
          <cell r="D437" t="str">
            <v>건축</v>
          </cell>
          <cell r="E437" t="str">
            <v>구청사</v>
          </cell>
          <cell r="F437" t="str">
            <v>창호공사</v>
          </cell>
          <cell r="H437" t="str">
            <v>PULL HANDLE SET</v>
          </cell>
          <cell r="I437" t="str">
            <v>INTERMAX 102</v>
          </cell>
          <cell r="J437" t="str">
            <v>SET</v>
          </cell>
          <cell r="K437" t="str">
            <v>16</v>
          </cell>
          <cell r="L437">
            <v>160000</v>
          </cell>
          <cell r="M437">
            <v>2560000</v>
          </cell>
          <cell r="O437">
            <v>0</v>
          </cell>
          <cell r="Q437">
            <v>0</v>
          </cell>
          <cell r="R437">
            <v>160000</v>
          </cell>
          <cell r="S437">
            <v>2560000</v>
          </cell>
          <cell r="T437">
            <v>160000</v>
          </cell>
          <cell r="U437">
            <v>2560000</v>
          </cell>
          <cell r="V437">
            <v>1</v>
          </cell>
        </row>
        <row r="438">
          <cell r="B438" t="str">
            <v>010212</v>
          </cell>
          <cell r="C438">
            <v>183</v>
          </cell>
          <cell r="D438" t="str">
            <v>건축</v>
          </cell>
          <cell r="E438" t="str">
            <v>구청사</v>
          </cell>
          <cell r="F438" t="str">
            <v>창호공사</v>
          </cell>
          <cell r="H438" t="str">
            <v>PUSH &amp; PULL PLATE</v>
          </cell>
          <cell r="I438" t="str">
            <v>BEST 1504</v>
          </cell>
          <cell r="J438" t="str">
            <v>SET</v>
          </cell>
          <cell r="K438" t="str">
            <v>18</v>
          </cell>
          <cell r="L438">
            <v>66000</v>
          </cell>
          <cell r="M438">
            <v>1188000</v>
          </cell>
          <cell r="O438">
            <v>0</v>
          </cell>
          <cell r="Q438">
            <v>0</v>
          </cell>
          <cell r="R438">
            <v>66000</v>
          </cell>
          <cell r="S438">
            <v>1188000</v>
          </cell>
          <cell r="T438">
            <v>66000</v>
          </cell>
          <cell r="U438">
            <v>1188000</v>
          </cell>
          <cell r="V438">
            <v>1</v>
          </cell>
        </row>
        <row r="439">
          <cell r="B439" t="str">
            <v>010212</v>
          </cell>
          <cell r="C439">
            <v>184</v>
          </cell>
          <cell r="D439" t="str">
            <v>건축</v>
          </cell>
          <cell r="E439" t="str">
            <v>구청사</v>
          </cell>
          <cell r="F439" t="str">
            <v>창호공사</v>
          </cell>
          <cell r="H439" t="str">
            <v>FLUSH DROP RING</v>
          </cell>
          <cell r="I439" t="str">
            <v>BEST FR-DT</v>
          </cell>
          <cell r="J439" t="str">
            <v>SET</v>
          </cell>
          <cell r="K439" t="str">
            <v>188</v>
          </cell>
          <cell r="L439">
            <v>30000</v>
          </cell>
          <cell r="M439">
            <v>5640000</v>
          </cell>
          <cell r="O439">
            <v>0</v>
          </cell>
          <cell r="Q439">
            <v>0</v>
          </cell>
          <cell r="R439">
            <v>30000</v>
          </cell>
          <cell r="S439">
            <v>5640000</v>
          </cell>
          <cell r="T439">
            <v>30000</v>
          </cell>
          <cell r="U439">
            <v>5640000</v>
          </cell>
          <cell r="V439">
            <v>1</v>
          </cell>
        </row>
        <row r="440">
          <cell r="B440" t="str">
            <v>010212</v>
          </cell>
          <cell r="C440">
            <v>185</v>
          </cell>
          <cell r="D440" t="str">
            <v>건축</v>
          </cell>
          <cell r="E440" t="str">
            <v>구청사</v>
          </cell>
          <cell r="F440" t="str">
            <v>창호공사</v>
          </cell>
          <cell r="H440" t="str">
            <v>FLUSH BOLT/STEEL</v>
          </cell>
          <cell r="I440" t="str">
            <v>BEST FR-02</v>
          </cell>
          <cell r="J440" t="str">
            <v>SET</v>
          </cell>
          <cell r="K440" t="str">
            <v>196</v>
          </cell>
          <cell r="L440">
            <v>16000</v>
          </cell>
          <cell r="M440">
            <v>3136000</v>
          </cell>
          <cell r="O440">
            <v>0</v>
          </cell>
          <cell r="Q440">
            <v>0</v>
          </cell>
          <cell r="R440">
            <v>16000</v>
          </cell>
          <cell r="S440">
            <v>3136000</v>
          </cell>
          <cell r="T440">
            <v>16000</v>
          </cell>
          <cell r="U440">
            <v>3136000</v>
          </cell>
          <cell r="V440">
            <v>1</v>
          </cell>
        </row>
        <row r="441">
          <cell r="B441" t="str">
            <v>010212</v>
          </cell>
          <cell r="C441">
            <v>186</v>
          </cell>
          <cell r="D441" t="str">
            <v>건축</v>
          </cell>
          <cell r="E441" t="str">
            <v>구청사</v>
          </cell>
          <cell r="F441" t="str">
            <v>창호공사</v>
          </cell>
          <cell r="H441" t="str">
            <v>DUST PROOF STRIKE</v>
          </cell>
          <cell r="I441" t="str">
            <v>LOCAL 489</v>
          </cell>
          <cell r="J441" t="str">
            <v>SET</v>
          </cell>
          <cell r="K441" t="str">
            <v>98</v>
          </cell>
          <cell r="L441">
            <v>8000</v>
          </cell>
          <cell r="M441">
            <v>784000</v>
          </cell>
          <cell r="O441">
            <v>0</v>
          </cell>
          <cell r="Q441">
            <v>0</v>
          </cell>
          <cell r="R441">
            <v>8000</v>
          </cell>
          <cell r="S441">
            <v>784000</v>
          </cell>
          <cell r="T441">
            <v>8000</v>
          </cell>
          <cell r="U441">
            <v>784000</v>
          </cell>
          <cell r="V441">
            <v>1</v>
          </cell>
        </row>
        <row r="442">
          <cell r="B442" t="str">
            <v>010212</v>
          </cell>
          <cell r="C442">
            <v>187</v>
          </cell>
          <cell r="D442" t="str">
            <v>건축</v>
          </cell>
          <cell r="E442" t="str">
            <v>구청사</v>
          </cell>
          <cell r="F442" t="str">
            <v>창호공사</v>
          </cell>
          <cell r="H442" t="str">
            <v>FLOOR DOOR STOP</v>
          </cell>
          <cell r="I442" t="str">
            <v>INTERMAX 401</v>
          </cell>
          <cell r="J442" t="str">
            <v>SET</v>
          </cell>
          <cell r="K442" t="str">
            <v>150</v>
          </cell>
          <cell r="L442">
            <v>8000</v>
          </cell>
          <cell r="M442">
            <v>1200000</v>
          </cell>
          <cell r="O442">
            <v>0</v>
          </cell>
          <cell r="Q442">
            <v>0</v>
          </cell>
          <cell r="R442">
            <v>8000</v>
          </cell>
          <cell r="S442">
            <v>1200000</v>
          </cell>
          <cell r="T442">
            <v>8000</v>
          </cell>
          <cell r="U442">
            <v>1200000</v>
          </cell>
          <cell r="V442">
            <v>1</v>
          </cell>
        </row>
        <row r="443">
          <cell r="B443" t="str">
            <v>010212</v>
          </cell>
          <cell r="C443">
            <v>188</v>
          </cell>
          <cell r="D443" t="str">
            <v>건축</v>
          </cell>
          <cell r="E443" t="str">
            <v>구청사</v>
          </cell>
          <cell r="F443" t="str">
            <v>창호공사</v>
          </cell>
          <cell r="H443" t="str">
            <v>WALL DOOR STOP</v>
          </cell>
          <cell r="I443" t="str">
            <v>INTERMAX 402</v>
          </cell>
          <cell r="J443" t="str">
            <v>SET</v>
          </cell>
          <cell r="K443" t="str">
            <v>18</v>
          </cell>
          <cell r="L443">
            <v>8000</v>
          </cell>
          <cell r="M443">
            <v>144000</v>
          </cell>
          <cell r="O443">
            <v>0</v>
          </cell>
          <cell r="Q443">
            <v>0</v>
          </cell>
          <cell r="R443">
            <v>8000</v>
          </cell>
          <cell r="S443">
            <v>144000</v>
          </cell>
          <cell r="T443">
            <v>8000</v>
          </cell>
          <cell r="U443">
            <v>144000</v>
          </cell>
          <cell r="V443">
            <v>1</v>
          </cell>
        </row>
        <row r="444">
          <cell r="B444" t="str">
            <v>010212</v>
          </cell>
          <cell r="C444">
            <v>189</v>
          </cell>
          <cell r="D444" t="str">
            <v>건축</v>
          </cell>
          <cell r="E444" t="str">
            <v>구청사</v>
          </cell>
          <cell r="F444" t="str">
            <v>창호공사</v>
          </cell>
          <cell r="H444" t="str">
            <v>DOOR COORDINATOR</v>
          </cell>
          <cell r="I444" t="str">
            <v>RYOBI JC-35</v>
          </cell>
          <cell r="J444" t="str">
            <v>SET</v>
          </cell>
          <cell r="K444" t="str">
            <v>6</v>
          </cell>
          <cell r="L444">
            <v>67000</v>
          </cell>
          <cell r="M444">
            <v>402000</v>
          </cell>
          <cell r="O444">
            <v>0</v>
          </cell>
          <cell r="Q444">
            <v>0</v>
          </cell>
          <cell r="R444">
            <v>67000</v>
          </cell>
          <cell r="S444">
            <v>402000</v>
          </cell>
          <cell r="T444">
            <v>67000</v>
          </cell>
          <cell r="U444">
            <v>402000</v>
          </cell>
          <cell r="V444">
            <v>1</v>
          </cell>
        </row>
        <row r="445">
          <cell r="B445" t="str">
            <v>010213</v>
          </cell>
          <cell r="C445">
            <v>1</v>
          </cell>
          <cell r="D445" t="str">
            <v>건축</v>
          </cell>
          <cell r="E445" t="str">
            <v>구청사</v>
          </cell>
          <cell r="F445" t="str">
            <v>창호공사</v>
          </cell>
          <cell r="H445" t="str">
            <v>강화유리DOOR</v>
          </cell>
          <cell r="I445" t="str">
            <v>900*2000 투명</v>
          </cell>
          <cell r="J445" t="str">
            <v>EA</v>
          </cell>
          <cell r="K445" t="str">
            <v>10</v>
          </cell>
          <cell r="L445">
            <v>99000</v>
          </cell>
          <cell r="M445">
            <v>990000</v>
          </cell>
          <cell r="O445">
            <v>0</v>
          </cell>
          <cell r="Q445">
            <v>0</v>
          </cell>
          <cell r="R445">
            <v>99000</v>
          </cell>
          <cell r="S445">
            <v>990000</v>
          </cell>
          <cell r="T445">
            <v>99000</v>
          </cell>
          <cell r="U445">
            <v>990000</v>
          </cell>
          <cell r="V445">
            <v>1</v>
          </cell>
        </row>
        <row r="446">
          <cell r="B446" t="str">
            <v>010213</v>
          </cell>
          <cell r="C446">
            <v>2</v>
          </cell>
          <cell r="D446" t="str">
            <v>건축</v>
          </cell>
          <cell r="E446" t="str">
            <v>구청사</v>
          </cell>
          <cell r="F446" t="str">
            <v>창호공사</v>
          </cell>
          <cell r="H446" t="str">
            <v>강화유리DOOR</v>
          </cell>
          <cell r="I446" t="str">
            <v>900*2400 투명</v>
          </cell>
          <cell r="J446" t="str">
            <v>EA</v>
          </cell>
          <cell r="K446" t="str">
            <v>4</v>
          </cell>
          <cell r="L446">
            <v>121000</v>
          </cell>
          <cell r="M446">
            <v>484000</v>
          </cell>
          <cell r="O446">
            <v>0</v>
          </cell>
          <cell r="Q446">
            <v>0</v>
          </cell>
          <cell r="R446">
            <v>121000</v>
          </cell>
          <cell r="S446">
            <v>484000</v>
          </cell>
          <cell r="T446">
            <v>121000</v>
          </cell>
          <cell r="U446">
            <v>484000</v>
          </cell>
          <cell r="V446">
            <v>1</v>
          </cell>
        </row>
        <row r="447">
          <cell r="B447" t="str">
            <v>010213</v>
          </cell>
          <cell r="C447">
            <v>3</v>
          </cell>
          <cell r="D447" t="str">
            <v>건축</v>
          </cell>
          <cell r="E447" t="str">
            <v>구청사</v>
          </cell>
          <cell r="F447" t="str">
            <v>창호공사</v>
          </cell>
          <cell r="H447" t="str">
            <v>강화유리DOOR</v>
          </cell>
          <cell r="I447" t="str">
            <v>1150*2400 투명</v>
          </cell>
          <cell r="J447" t="str">
            <v>EA</v>
          </cell>
          <cell r="K447" t="str">
            <v>1</v>
          </cell>
          <cell r="L447">
            <v>132000</v>
          </cell>
          <cell r="M447">
            <v>132000</v>
          </cell>
          <cell r="O447">
            <v>0</v>
          </cell>
          <cell r="Q447">
            <v>0</v>
          </cell>
          <cell r="R447">
            <v>132000</v>
          </cell>
          <cell r="S447">
            <v>132000</v>
          </cell>
          <cell r="T447">
            <v>132000</v>
          </cell>
          <cell r="U447">
            <v>132000</v>
          </cell>
          <cell r="V447">
            <v>1</v>
          </cell>
        </row>
        <row r="448">
          <cell r="B448" t="str">
            <v>010213</v>
          </cell>
          <cell r="C448">
            <v>4</v>
          </cell>
          <cell r="D448" t="str">
            <v>건축</v>
          </cell>
          <cell r="E448" t="str">
            <v>구청사</v>
          </cell>
          <cell r="F448" t="str">
            <v>창호공사</v>
          </cell>
          <cell r="H448" t="str">
            <v>강화유리DOOR</v>
          </cell>
          <cell r="I448" t="str">
            <v>1130*2200 투명</v>
          </cell>
          <cell r="J448" t="str">
            <v>EA</v>
          </cell>
          <cell r="K448" t="str">
            <v>1</v>
          </cell>
          <cell r="L448">
            <v>137500</v>
          </cell>
          <cell r="M448">
            <v>137500</v>
          </cell>
          <cell r="O448">
            <v>0</v>
          </cell>
          <cell r="Q448">
            <v>0</v>
          </cell>
          <cell r="R448">
            <v>137500</v>
          </cell>
          <cell r="S448">
            <v>137500</v>
          </cell>
          <cell r="T448">
            <v>137500</v>
          </cell>
          <cell r="U448">
            <v>137500</v>
          </cell>
          <cell r="V448">
            <v>1</v>
          </cell>
        </row>
        <row r="449">
          <cell r="B449" t="str">
            <v>010213</v>
          </cell>
          <cell r="C449">
            <v>5</v>
          </cell>
          <cell r="D449" t="str">
            <v>건축</v>
          </cell>
          <cell r="E449" t="str">
            <v>구청사</v>
          </cell>
          <cell r="F449" t="str">
            <v>창호공사</v>
          </cell>
          <cell r="H449" t="str">
            <v>강화유리DOOR</v>
          </cell>
          <cell r="I449" t="str">
            <v>1070*2200 투명</v>
          </cell>
          <cell r="J449" t="str">
            <v>EA</v>
          </cell>
          <cell r="K449" t="str">
            <v>1</v>
          </cell>
          <cell r="L449">
            <v>126500</v>
          </cell>
          <cell r="M449">
            <v>126500</v>
          </cell>
          <cell r="O449">
            <v>0</v>
          </cell>
          <cell r="Q449">
            <v>0</v>
          </cell>
          <cell r="R449">
            <v>126500</v>
          </cell>
          <cell r="S449">
            <v>126500</v>
          </cell>
          <cell r="T449">
            <v>126500</v>
          </cell>
          <cell r="U449">
            <v>126500</v>
          </cell>
          <cell r="V449">
            <v>1</v>
          </cell>
        </row>
        <row r="450">
          <cell r="B450" t="str">
            <v>010213</v>
          </cell>
          <cell r="C450">
            <v>6</v>
          </cell>
          <cell r="D450" t="str">
            <v>건축</v>
          </cell>
          <cell r="E450" t="str">
            <v>구청사</v>
          </cell>
          <cell r="F450" t="str">
            <v>창호공사</v>
          </cell>
          <cell r="H450" t="str">
            <v>강화유리DOOR</v>
          </cell>
          <cell r="I450" t="str">
            <v>1050*2400 투명</v>
          </cell>
          <cell r="J450" t="str">
            <v>EA</v>
          </cell>
          <cell r="K450" t="str">
            <v>3</v>
          </cell>
          <cell r="L450">
            <v>143000</v>
          </cell>
          <cell r="M450">
            <v>429000</v>
          </cell>
          <cell r="O450">
            <v>0</v>
          </cell>
          <cell r="Q450">
            <v>0</v>
          </cell>
          <cell r="R450">
            <v>143000</v>
          </cell>
          <cell r="S450">
            <v>429000</v>
          </cell>
          <cell r="T450">
            <v>143000</v>
          </cell>
          <cell r="U450">
            <v>429000</v>
          </cell>
          <cell r="V450">
            <v>1</v>
          </cell>
        </row>
        <row r="451">
          <cell r="B451" t="str">
            <v>010213</v>
          </cell>
          <cell r="C451">
            <v>7</v>
          </cell>
          <cell r="D451" t="str">
            <v>건축</v>
          </cell>
          <cell r="E451" t="str">
            <v>구청사</v>
          </cell>
          <cell r="F451" t="str">
            <v>창호공사</v>
          </cell>
          <cell r="H451" t="str">
            <v>강화유리DOOR</v>
          </cell>
          <cell r="I451" t="str">
            <v>1000*2200 투명</v>
          </cell>
          <cell r="J451" t="str">
            <v>EA</v>
          </cell>
          <cell r="K451" t="str">
            <v>21</v>
          </cell>
          <cell r="L451">
            <v>121000</v>
          </cell>
          <cell r="M451">
            <v>2541000</v>
          </cell>
          <cell r="O451">
            <v>0</v>
          </cell>
          <cell r="Q451">
            <v>0</v>
          </cell>
          <cell r="R451">
            <v>121000</v>
          </cell>
          <cell r="S451">
            <v>2541000</v>
          </cell>
          <cell r="T451">
            <v>121000</v>
          </cell>
          <cell r="U451">
            <v>2541000</v>
          </cell>
          <cell r="V451">
            <v>1</v>
          </cell>
        </row>
        <row r="452">
          <cell r="B452" t="str">
            <v>010213</v>
          </cell>
          <cell r="C452">
            <v>8</v>
          </cell>
          <cell r="D452" t="str">
            <v>건축</v>
          </cell>
          <cell r="E452" t="str">
            <v>구청사</v>
          </cell>
          <cell r="F452" t="str">
            <v>창호공사</v>
          </cell>
          <cell r="H452" t="str">
            <v>강화유리DOOR</v>
          </cell>
          <cell r="I452" t="str">
            <v>1000*2400 투명</v>
          </cell>
          <cell r="J452" t="str">
            <v>EA</v>
          </cell>
          <cell r="K452" t="str">
            <v>36</v>
          </cell>
          <cell r="L452">
            <v>137500</v>
          </cell>
          <cell r="M452">
            <v>4950000</v>
          </cell>
          <cell r="O452">
            <v>0</v>
          </cell>
          <cell r="Q452">
            <v>0</v>
          </cell>
          <cell r="R452">
            <v>137500</v>
          </cell>
          <cell r="S452">
            <v>4950000</v>
          </cell>
          <cell r="T452">
            <v>137500</v>
          </cell>
          <cell r="U452">
            <v>4950000</v>
          </cell>
          <cell r="V452">
            <v>1</v>
          </cell>
        </row>
        <row r="453">
          <cell r="B453" t="str">
            <v>010213</v>
          </cell>
          <cell r="C453">
            <v>9</v>
          </cell>
          <cell r="D453" t="str">
            <v>건축</v>
          </cell>
          <cell r="E453" t="str">
            <v>구청사</v>
          </cell>
          <cell r="F453" t="str">
            <v>창호공사</v>
          </cell>
          <cell r="H453" t="str">
            <v>강화유리</v>
          </cell>
          <cell r="I453" t="str">
            <v>12mm 투명</v>
          </cell>
          <cell r="J453" t="str">
            <v>M2</v>
          </cell>
          <cell r="K453" t="str">
            <v>136</v>
          </cell>
          <cell r="L453">
            <v>27590</v>
          </cell>
          <cell r="M453">
            <v>3752240</v>
          </cell>
          <cell r="O453">
            <v>0</v>
          </cell>
          <cell r="Q453">
            <v>0</v>
          </cell>
          <cell r="R453">
            <v>27590</v>
          </cell>
          <cell r="S453">
            <v>3752240</v>
          </cell>
          <cell r="T453">
            <v>27590</v>
          </cell>
          <cell r="U453">
            <v>3752240</v>
          </cell>
          <cell r="V453">
            <v>1</v>
          </cell>
        </row>
        <row r="454">
          <cell r="B454" t="str">
            <v>010213</v>
          </cell>
          <cell r="C454">
            <v>10</v>
          </cell>
          <cell r="D454" t="str">
            <v>건축</v>
          </cell>
          <cell r="E454" t="str">
            <v>구청사</v>
          </cell>
          <cell r="F454" t="str">
            <v>창호공사</v>
          </cell>
          <cell r="H454" t="str">
            <v>강화유리</v>
          </cell>
          <cell r="I454" t="str">
            <v>10mm 투명</v>
          </cell>
          <cell r="J454" t="str">
            <v>M2</v>
          </cell>
          <cell r="K454" t="str">
            <v>611</v>
          </cell>
          <cell r="L454">
            <v>24200</v>
          </cell>
          <cell r="M454">
            <v>14786200</v>
          </cell>
          <cell r="O454">
            <v>0</v>
          </cell>
          <cell r="Q454">
            <v>0</v>
          </cell>
          <cell r="R454">
            <v>24200</v>
          </cell>
          <cell r="S454">
            <v>14786200</v>
          </cell>
          <cell r="T454">
            <v>24200</v>
          </cell>
          <cell r="U454">
            <v>14786200</v>
          </cell>
          <cell r="V454">
            <v>1</v>
          </cell>
        </row>
        <row r="455">
          <cell r="B455" t="str">
            <v>010213</v>
          </cell>
          <cell r="C455">
            <v>11</v>
          </cell>
          <cell r="D455" t="str">
            <v>건축</v>
          </cell>
          <cell r="E455" t="str">
            <v>구청사</v>
          </cell>
          <cell r="F455" t="str">
            <v>창호공사</v>
          </cell>
          <cell r="H455" t="str">
            <v>복층유리</v>
          </cell>
          <cell r="I455" t="str">
            <v>24mm 칼라</v>
          </cell>
          <cell r="J455" t="str">
            <v>M2</v>
          </cell>
          <cell r="K455" t="str">
            <v>5658</v>
          </cell>
          <cell r="L455">
            <v>29000</v>
          </cell>
          <cell r="M455">
            <v>164082000</v>
          </cell>
          <cell r="O455">
            <v>0</v>
          </cell>
          <cell r="Q455">
            <v>0</v>
          </cell>
          <cell r="R455">
            <v>29000</v>
          </cell>
          <cell r="S455">
            <v>164082000</v>
          </cell>
          <cell r="T455">
            <v>29000</v>
          </cell>
          <cell r="U455">
            <v>164082000</v>
          </cell>
          <cell r="V455">
            <v>1</v>
          </cell>
        </row>
        <row r="456">
          <cell r="B456" t="str">
            <v>010213</v>
          </cell>
          <cell r="C456">
            <v>12</v>
          </cell>
          <cell r="D456" t="str">
            <v>건축</v>
          </cell>
          <cell r="E456" t="str">
            <v>구청사</v>
          </cell>
          <cell r="F456" t="str">
            <v>창호공사</v>
          </cell>
          <cell r="H456" t="str">
            <v>복층유리(양면반강화)</v>
          </cell>
          <cell r="I456" t="str">
            <v>칼라24MM(6CO+A12+6CL)</v>
          </cell>
          <cell r="J456" t="str">
            <v>M2</v>
          </cell>
          <cell r="K456" t="str">
            <v>1943</v>
          </cell>
          <cell r="L456">
            <v>37000</v>
          </cell>
          <cell r="M456">
            <v>71891000</v>
          </cell>
          <cell r="O456">
            <v>0</v>
          </cell>
          <cell r="Q456">
            <v>0</v>
          </cell>
          <cell r="R456">
            <v>37000</v>
          </cell>
          <cell r="S456">
            <v>71891000</v>
          </cell>
          <cell r="T456">
            <v>37000</v>
          </cell>
          <cell r="U456">
            <v>71891000</v>
          </cell>
          <cell r="V456">
            <v>1</v>
          </cell>
        </row>
        <row r="457">
          <cell r="B457" t="str">
            <v>010213</v>
          </cell>
          <cell r="C457">
            <v>13</v>
          </cell>
          <cell r="D457" t="str">
            <v>건축</v>
          </cell>
          <cell r="E457" t="str">
            <v>구청사</v>
          </cell>
          <cell r="F457" t="str">
            <v>창호공사</v>
          </cell>
          <cell r="H457" t="str">
            <v>투명유리</v>
          </cell>
          <cell r="I457" t="str">
            <v>5mm(A)</v>
          </cell>
          <cell r="J457" t="str">
            <v>M2</v>
          </cell>
          <cell r="K457" t="str">
            <v>18</v>
          </cell>
          <cell r="L457">
            <v>5690</v>
          </cell>
          <cell r="M457">
            <v>102420</v>
          </cell>
          <cell r="O457">
            <v>0</v>
          </cell>
          <cell r="Q457">
            <v>0</v>
          </cell>
          <cell r="R457">
            <v>5690</v>
          </cell>
          <cell r="S457">
            <v>102420</v>
          </cell>
          <cell r="T457">
            <v>5690</v>
          </cell>
          <cell r="U457">
            <v>102420</v>
          </cell>
          <cell r="V457">
            <v>1</v>
          </cell>
        </row>
        <row r="458">
          <cell r="B458" t="str">
            <v>010213</v>
          </cell>
          <cell r="C458">
            <v>14</v>
          </cell>
          <cell r="D458" t="str">
            <v>건축</v>
          </cell>
          <cell r="E458" t="str">
            <v>구청사</v>
          </cell>
          <cell r="F458" t="str">
            <v>창호공사</v>
          </cell>
          <cell r="H458" t="str">
            <v>수밀코킹(5mm각),유리주위</v>
          </cell>
          <cell r="I458" t="str">
            <v>실리콘,SL-801</v>
          </cell>
          <cell r="J458" t="str">
            <v>M</v>
          </cell>
          <cell r="K458" t="str">
            <v>48755</v>
          </cell>
          <cell r="L458">
            <v>150</v>
          </cell>
          <cell r="M458">
            <v>7313250</v>
          </cell>
          <cell r="N458">
            <v>240</v>
          </cell>
          <cell r="O458">
            <v>11701200</v>
          </cell>
          <cell r="Q458">
            <v>0</v>
          </cell>
          <cell r="R458">
            <v>390</v>
          </cell>
          <cell r="S458">
            <v>19014450</v>
          </cell>
          <cell r="T458">
            <v>390</v>
          </cell>
          <cell r="U458">
            <v>19014450</v>
          </cell>
          <cell r="V458">
            <v>1</v>
          </cell>
        </row>
        <row r="459">
          <cell r="B459" t="str">
            <v>010213</v>
          </cell>
          <cell r="C459">
            <v>15</v>
          </cell>
          <cell r="D459" t="str">
            <v>건축</v>
          </cell>
          <cell r="E459" t="str">
            <v>구청사</v>
          </cell>
          <cell r="F459" t="str">
            <v>창호공사</v>
          </cell>
          <cell r="H459" t="str">
            <v>복층유리끼우기 및 닦기</v>
          </cell>
          <cell r="I459" t="str">
            <v>24mm</v>
          </cell>
          <cell r="J459" t="str">
            <v>M2</v>
          </cell>
          <cell r="K459" t="str">
            <v>7602</v>
          </cell>
          <cell r="L459">
            <v>50</v>
          </cell>
          <cell r="M459">
            <v>380100</v>
          </cell>
          <cell r="N459">
            <v>4670</v>
          </cell>
          <cell r="O459">
            <v>35501340</v>
          </cell>
          <cell r="Q459">
            <v>0</v>
          </cell>
          <cell r="R459">
            <v>4720</v>
          </cell>
          <cell r="S459">
            <v>35881440</v>
          </cell>
          <cell r="T459">
            <v>4720</v>
          </cell>
          <cell r="U459">
            <v>35881440</v>
          </cell>
          <cell r="V459">
            <v>1</v>
          </cell>
        </row>
        <row r="460">
          <cell r="B460" t="str">
            <v>010213</v>
          </cell>
          <cell r="C460">
            <v>16</v>
          </cell>
          <cell r="D460" t="str">
            <v>건축</v>
          </cell>
          <cell r="E460" t="str">
            <v>구청사</v>
          </cell>
          <cell r="F460" t="str">
            <v>창호공사</v>
          </cell>
          <cell r="H460" t="str">
            <v>유리끼우기및닦기</v>
          </cell>
          <cell r="I460" t="str">
            <v>10mm이상</v>
          </cell>
          <cell r="J460" t="str">
            <v>M2</v>
          </cell>
          <cell r="K460" t="str">
            <v>747</v>
          </cell>
          <cell r="L460">
            <v>50</v>
          </cell>
          <cell r="M460">
            <v>37350</v>
          </cell>
          <cell r="N460">
            <v>3820</v>
          </cell>
          <cell r="O460">
            <v>2853540</v>
          </cell>
          <cell r="Q460">
            <v>0</v>
          </cell>
          <cell r="R460">
            <v>3870</v>
          </cell>
          <cell r="S460">
            <v>2890890</v>
          </cell>
          <cell r="T460">
            <v>3870</v>
          </cell>
          <cell r="U460">
            <v>2890890</v>
          </cell>
          <cell r="V460">
            <v>1</v>
          </cell>
        </row>
        <row r="461">
          <cell r="B461" t="str">
            <v>010213</v>
          </cell>
          <cell r="C461">
            <v>17</v>
          </cell>
          <cell r="D461" t="str">
            <v>건축</v>
          </cell>
          <cell r="E461" t="str">
            <v>구청사</v>
          </cell>
          <cell r="F461" t="str">
            <v>창호공사</v>
          </cell>
          <cell r="H461" t="str">
            <v>유리끼우기및닦기</v>
          </cell>
          <cell r="I461" t="str">
            <v>10mm미만</v>
          </cell>
          <cell r="J461" t="str">
            <v>M2</v>
          </cell>
          <cell r="K461" t="str">
            <v>1</v>
          </cell>
          <cell r="L461">
            <v>50</v>
          </cell>
          <cell r="M461">
            <v>50</v>
          </cell>
          <cell r="N461">
            <v>3820</v>
          </cell>
          <cell r="O461">
            <v>3820</v>
          </cell>
          <cell r="Q461">
            <v>0</v>
          </cell>
          <cell r="R461">
            <v>3870</v>
          </cell>
          <cell r="S461">
            <v>3870</v>
          </cell>
          <cell r="T461">
            <v>3870</v>
          </cell>
          <cell r="U461">
            <v>3870</v>
          </cell>
          <cell r="V461">
            <v>1</v>
          </cell>
        </row>
        <row r="462">
          <cell r="B462" t="str">
            <v>010213</v>
          </cell>
          <cell r="C462">
            <v>18</v>
          </cell>
          <cell r="D462" t="str">
            <v>건축</v>
          </cell>
          <cell r="E462" t="str">
            <v>구청사</v>
          </cell>
          <cell r="F462" t="str">
            <v>창호공사</v>
          </cell>
          <cell r="H462" t="str">
            <v>유리끼우기및닦기</v>
          </cell>
          <cell r="I462" t="str">
            <v>AL.PL 5mm이하</v>
          </cell>
          <cell r="J462" t="str">
            <v>M2</v>
          </cell>
          <cell r="K462" t="str">
            <v>18</v>
          </cell>
          <cell r="L462">
            <v>50</v>
          </cell>
          <cell r="M462">
            <v>900</v>
          </cell>
          <cell r="N462">
            <v>2850</v>
          </cell>
          <cell r="O462">
            <v>51300</v>
          </cell>
          <cell r="Q462">
            <v>0</v>
          </cell>
          <cell r="R462">
            <v>2900</v>
          </cell>
          <cell r="S462">
            <v>52200</v>
          </cell>
          <cell r="T462">
            <v>2900</v>
          </cell>
          <cell r="U462">
            <v>52200</v>
          </cell>
          <cell r="V462">
            <v>1</v>
          </cell>
        </row>
        <row r="463">
          <cell r="B463" t="str">
            <v>010214</v>
          </cell>
          <cell r="C463">
            <v>1</v>
          </cell>
          <cell r="D463" t="str">
            <v>건축</v>
          </cell>
          <cell r="E463" t="str">
            <v>구청사</v>
          </cell>
          <cell r="F463" t="str">
            <v>수장공사</v>
          </cell>
          <cell r="H463" t="str">
            <v>비닐타일(디럭스)</v>
          </cell>
          <cell r="I463" t="str">
            <v>T=3.0 300*300</v>
          </cell>
          <cell r="J463" t="str">
            <v>M2</v>
          </cell>
          <cell r="K463" t="str">
            <v>13582</v>
          </cell>
          <cell r="L463">
            <v>6500</v>
          </cell>
          <cell r="M463">
            <v>88283000</v>
          </cell>
          <cell r="N463">
            <v>1500</v>
          </cell>
          <cell r="O463">
            <v>20373000</v>
          </cell>
          <cell r="Q463">
            <v>0</v>
          </cell>
          <cell r="R463">
            <v>8000</v>
          </cell>
          <cell r="S463">
            <v>108656000</v>
          </cell>
          <cell r="T463">
            <v>8000</v>
          </cell>
          <cell r="U463">
            <v>108656000</v>
          </cell>
          <cell r="V463">
            <v>1</v>
          </cell>
        </row>
        <row r="464">
          <cell r="B464" t="str">
            <v>010214</v>
          </cell>
          <cell r="C464">
            <v>2</v>
          </cell>
          <cell r="D464" t="str">
            <v>건축</v>
          </cell>
          <cell r="E464" t="str">
            <v>구청사</v>
          </cell>
          <cell r="F464" t="str">
            <v>수장공사</v>
          </cell>
          <cell r="H464" t="str">
            <v>비닐쉬트붙임</v>
          </cell>
          <cell r="I464" t="str">
            <v>T=2.2</v>
          </cell>
          <cell r="J464" t="str">
            <v>M2</v>
          </cell>
          <cell r="K464" t="str">
            <v>779</v>
          </cell>
          <cell r="L464">
            <v>11000</v>
          </cell>
          <cell r="M464">
            <v>8569000</v>
          </cell>
          <cell r="N464">
            <v>1500</v>
          </cell>
          <cell r="O464">
            <v>1168500</v>
          </cell>
          <cell r="Q464">
            <v>0</v>
          </cell>
          <cell r="R464">
            <v>12500</v>
          </cell>
          <cell r="S464">
            <v>9737500</v>
          </cell>
          <cell r="T464">
            <v>12500</v>
          </cell>
          <cell r="U464">
            <v>9737500</v>
          </cell>
          <cell r="V464">
            <v>1</v>
          </cell>
        </row>
        <row r="465">
          <cell r="B465" t="str">
            <v>010214</v>
          </cell>
          <cell r="C465">
            <v>3</v>
          </cell>
          <cell r="D465" t="str">
            <v>건축</v>
          </cell>
          <cell r="E465" t="str">
            <v>구청사</v>
          </cell>
          <cell r="F465" t="str">
            <v>수장공사</v>
          </cell>
          <cell r="H465" t="str">
            <v>비닐쉬트붙임</v>
          </cell>
          <cell r="I465" t="str">
            <v>계단 T=2.2</v>
          </cell>
          <cell r="J465" t="str">
            <v>M2</v>
          </cell>
          <cell r="K465" t="str">
            <v>1458</v>
          </cell>
          <cell r="L465">
            <v>12500</v>
          </cell>
          <cell r="M465">
            <v>18225000</v>
          </cell>
          <cell r="N465">
            <v>2000</v>
          </cell>
          <cell r="O465">
            <v>2916000</v>
          </cell>
          <cell r="Q465">
            <v>0</v>
          </cell>
          <cell r="R465">
            <v>14500</v>
          </cell>
          <cell r="S465">
            <v>21141000</v>
          </cell>
          <cell r="T465">
            <v>14500</v>
          </cell>
          <cell r="U465">
            <v>21141000</v>
          </cell>
          <cell r="V465">
            <v>1</v>
          </cell>
        </row>
        <row r="466">
          <cell r="B466" t="str">
            <v>010214</v>
          </cell>
          <cell r="C466">
            <v>4</v>
          </cell>
          <cell r="D466" t="str">
            <v>건축</v>
          </cell>
          <cell r="E466" t="str">
            <v>구청사</v>
          </cell>
          <cell r="F466" t="str">
            <v>수장공사</v>
          </cell>
          <cell r="H466" t="str">
            <v>카페트타일붙이기</v>
          </cell>
          <cell r="I466" t="str">
            <v>T=7.0 500*500</v>
          </cell>
          <cell r="J466" t="str">
            <v>M2</v>
          </cell>
          <cell r="K466" t="str">
            <v>243</v>
          </cell>
          <cell r="L466">
            <v>29000</v>
          </cell>
          <cell r="M466">
            <v>7047000</v>
          </cell>
          <cell r="N466">
            <v>3000</v>
          </cell>
          <cell r="O466">
            <v>729000</v>
          </cell>
          <cell r="Q466">
            <v>0</v>
          </cell>
          <cell r="R466">
            <v>32000</v>
          </cell>
          <cell r="S466">
            <v>7776000</v>
          </cell>
          <cell r="T466">
            <v>32000</v>
          </cell>
          <cell r="U466">
            <v>7776000</v>
          </cell>
          <cell r="V466">
            <v>1</v>
          </cell>
        </row>
        <row r="467">
          <cell r="B467" t="str">
            <v>010214</v>
          </cell>
          <cell r="C467">
            <v>5</v>
          </cell>
          <cell r="D467" t="str">
            <v>건축</v>
          </cell>
          <cell r="E467" t="str">
            <v>구청사</v>
          </cell>
          <cell r="F467" t="str">
            <v>수장공사</v>
          </cell>
          <cell r="H467" t="str">
            <v>규산칼슘텍스</v>
          </cell>
          <cell r="I467" t="str">
            <v>6MM</v>
          </cell>
          <cell r="J467" t="str">
            <v>M2</v>
          </cell>
          <cell r="K467" t="str">
            <v>2222</v>
          </cell>
          <cell r="L467">
            <v>3600</v>
          </cell>
          <cell r="M467">
            <v>7999200</v>
          </cell>
          <cell r="O467">
            <v>0</v>
          </cell>
          <cell r="Q467">
            <v>0</v>
          </cell>
          <cell r="R467">
            <v>3600</v>
          </cell>
          <cell r="S467">
            <v>7999200</v>
          </cell>
          <cell r="T467">
            <v>3600</v>
          </cell>
          <cell r="U467">
            <v>7999200</v>
          </cell>
          <cell r="V467">
            <v>1</v>
          </cell>
        </row>
        <row r="468">
          <cell r="B468" t="str">
            <v>010214</v>
          </cell>
          <cell r="C468">
            <v>6</v>
          </cell>
          <cell r="D468" t="str">
            <v>건축</v>
          </cell>
          <cell r="E468" t="str">
            <v>구청사</v>
          </cell>
          <cell r="F468" t="str">
            <v>수장공사</v>
          </cell>
          <cell r="H468" t="str">
            <v>천정수장재붙임</v>
          </cell>
          <cell r="I468" t="str">
            <v>암면텍스9MM</v>
          </cell>
          <cell r="J468" t="str">
            <v>M2</v>
          </cell>
          <cell r="K468" t="str">
            <v>1716</v>
          </cell>
          <cell r="L468">
            <v>6230</v>
          </cell>
          <cell r="M468">
            <v>10690680</v>
          </cell>
          <cell r="N468">
            <v>1500</v>
          </cell>
          <cell r="O468">
            <v>2574000</v>
          </cell>
          <cell r="Q468">
            <v>0</v>
          </cell>
          <cell r="R468">
            <v>7730</v>
          </cell>
          <cell r="S468">
            <v>13264680</v>
          </cell>
          <cell r="T468">
            <v>7730</v>
          </cell>
          <cell r="U468">
            <v>13264680</v>
          </cell>
          <cell r="V468">
            <v>1</v>
          </cell>
        </row>
        <row r="469">
          <cell r="B469" t="str">
            <v>010214</v>
          </cell>
          <cell r="C469">
            <v>7</v>
          </cell>
          <cell r="D469" t="str">
            <v>건축</v>
          </cell>
          <cell r="E469" t="str">
            <v>구청사</v>
          </cell>
          <cell r="F469" t="str">
            <v>수장공사</v>
          </cell>
          <cell r="H469" t="str">
            <v>암면텍스</v>
          </cell>
          <cell r="I469" t="str">
            <v>15MM</v>
          </cell>
          <cell r="J469" t="str">
            <v>M2</v>
          </cell>
          <cell r="K469" t="str">
            <v>11227</v>
          </cell>
          <cell r="L469">
            <v>9500</v>
          </cell>
          <cell r="M469">
            <v>106656500</v>
          </cell>
          <cell r="O469">
            <v>0</v>
          </cell>
          <cell r="Q469">
            <v>0</v>
          </cell>
          <cell r="R469">
            <v>9500</v>
          </cell>
          <cell r="S469">
            <v>106656500</v>
          </cell>
          <cell r="T469">
            <v>9500</v>
          </cell>
          <cell r="U469">
            <v>106656500</v>
          </cell>
          <cell r="V469">
            <v>1</v>
          </cell>
        </row>
        <row r="470">
          <cell r="B470" t="str">
            <v>010214</v>
          </cell>
          <cell r="C470">
            <v>8</v>
          </cell>
          <cell r="D470" t="str">
            <v>건축</v>
          </cell>
          <cell r="E470" t="str">
            <v>구청사</v>
          </cell>
          <cell r="F470" t="str">
            <v>수장공사</v>
          </cell>
          <cell r="H470" t="str">
            <v>집섬(석고)평보드</v>
          </cell>
          <cell r="I470" t="str">
            <v>9.5*900*2700</v>
          </cell>
          <cell r="J470" t="str">
            <v>M2</v>
          </cell>
          <cell r="K470" t="str">
            <v>1802</v>
          </cell>
          <cell r="L470">
            <v>1610</v>
          </cell>
          <cell r="M470">
            <v>2901220</v>
          </cell>
          <cell r="O470">
            <v>0</v>
          </cell>
          <cell r="Q470">
            <v>0</v>
          </cell>
          <cell r="R470">
            <v>1610</v>
          </cell>
          <cell r="S470">
            <v>2901220</v>
          </cell>
          <cell r="T470">
            <v>1610</v>
          </cell>
          <cell r="U470">
            <v>2901220</v>
          </cell>
          <cell r="V470">
            <v>1</v>
          </cell>
        </row>
        <row r="471">
          <cell r="B471" t="str">
            <v>010214</v>
          </cell>
          <cell r="C471">
            <v>9</v>
          </cell>
          <cell r="D471" t="str">
            <v>건축</v>
          </cell>
          <cell r="E471" t="str">
            <v>구청사</v>
          </cell>
          <cell r="F471" t="str">
            <v>수장공사</v>
          </cell>
          <cell r="H471" t="str">
            <v>천정수장재붙임</v>
          </cell>
          <cell r="I471" t="str">
            <v>석고판9.5MM*2겹</v>
          </cell>
          <cell r="J471" t="str">
            <v>M2</v>
          </cell>
          <cell r="K471" t="str">
            <v>2571</v>
          </cell>
          <cell r="L471">
            <v>3200</v>
          </cell>
          <cell r="M471">
            <v>8227200</v>
          </cell>
          <cell r="N471">
            <v>1800</v>
          </cell>
          <cell r="O471">
            <v>4627800</v>
          </cell>
          <cell r="Q471">
            <v>0</v>
          </cell>
          <cell r="R471">
            <v>5000</v>
          </cell>
          <cell r="S471">
            <v>12855000</v>
          </cell>
          <cell r="T471">
            <v>5000</v>
          </cell>
          <cell r="U471">
            <v>12855000</v>
          </cell>
          <cell r="V471">
            <v>1</v>
          </cell>
        </row>
        <row r="472">
          <cell r="B472" t="str">
            <v>010214</v>
          </cell>
          <cell r="C472">
            <v>10</v>
          </cell>
          <cell r="D472" t="str">
            <v>건축</v>
          </cell>
          <cell r="E472" t="str">
            <v>구청사</v>
          </cell>
          <cell r="F472" t="str">
            <v>수장공사</v>
          </cell>
          <cell r="H472" t="str">
            <v>열경화성천정재</v>
          </cell>
          <cell r="I472" t="str">
            <v>600*600*1.2T</v>
          </cell>
          <cell r="J472" t="str">
            <v>M2</v>
          </cell>
          <cell r="K472" t="str">
            <v>50</v>
          </cell>
          <cell r="L472">
            <v>20000</v>
          </cell>
          <cell r="M472">
            <v>1000000</v>
          </cell>
          <cell r="N472">
            <v>6000</v>
          </cell>
          <cell r="O472">
            <v>300000</v>
          </cell>
          <cell r="Q472">
            <v>0</v>
          </cell>
          <cell r="R472">
            <v>26000</v>
          </cell>
          <cell r="S472">
            <v>1300000</v>
          </cell>
          <cell r="T472">
            <v>26000</v>
          </cell>
          <cell r="U472">
            <v>1300000</v>
          </cell>
          <cell r="V472">
            <v>1</v>
          </cell>
        </row>
        <row r="473">
          <cell r="B473" t="str">
            <v>010214</v>
          </cell>
          <cell r="C473">
            <v>11</v>
          </cell>
          <cell r="D473" t="str">
            <v>건축</v>
          </cell>
          <cell r="E473" t="str">
            <v>구청사</v>
          </cell>
          <cell r="F473" t="str">
            <v>수장공사</v>
          </cell>
          <cell r="H473" t="str">
            <v>벽지바름</v>
          </cell>
          <cell r="I473" t="str">
            <v>중발포</v>
          </cell>
          <cell r="J473" t="str">
            <v>M2</v>
          </cell>
          <cell r="K473" t="str">
            <v>390</v>
          </cell>
          <cell r="L473">
            <v>2000</v>
          </cell>
          <cell r="M473">
            <v>780000</v>
          </cell>
          <cell r="N473">
            <v>2000</v>
          </cell>
          <cell r="O473">
            <v>780000</v>
          </cell>
          <cell r="Q473">
            <v>0</v>
          </cell>
          <cell r="R473">
            <v>4000</v>
          </cell>
          <cell r="S473">
            <v>1560000</v>
          </cell>
          <cell r="T473">
            <v>4000</v>
          </cell>
          <cell r="U473">
            <v>1560000</v>
          </cell>
          <cell r="V473">
            <v>1</v>
          </cell>
        </row>
        <row r="474">
          <cell r="B474" t="str">
            <v>010214</v>
          </cell>
          <cell r="C474">
            <v>12</v>
          </cell>
          <cell r="D474" t="str">
            <v>건축</v>
          </cell>
          <cell r="E474" t="str">
            <v>구청사</v>
          </cell>
          <cell r="F474" t="str">
            <v>수장공사</v>
          </cell>
          <cell r="H474" t="str">
            <v>반자지바름</v>
          </cell>
          <cell r="I474" t="str">
            <v>중발포</v>
          </cell>
          <cell r="J474" t="str">
            <v>M2</v>
          </cell>
          <cell r="K474" t="str">
            <v>203</v>
          </cell>
          <cell r="L474">
            <v>2000</v>
          </cell>
          <cell r="M474">
            <v>406000</v>
          </cell>
          <cell r="N474">
            <v>2000</v>
          </cell>
          <cell r="O474">
            <v>406000</v>
          </cell>
          <cell r="Q474">
            <v>0</v>
          </cell>
          <cell r="R474">
            <v>4000</v>
          </cell>
          <cell r="S474">
            <v>812000</v>
          </cell>
          <cell r="T474">
            <v>4000</v>
          </cell>
          <cell r="U474">
            <v>812000</v>
          </cell>
          <cell r="V474">
            <v>1</v>
          </cell>
        </row>
        <row r="475">
          <cell r="B475" t="str">
            <v>010214</v>
          </cell>
          <cell r="C475">
            <v>13</v>
          </cell>
          <cell r="D475" t="str">
            <v>건축</v>
          </cell>
          <cell r="E475" t="str">
            <v>구청사</v>
          </cell>
          <cell r="F475" t="str">
            <v>수장공사</v>
          </cell>
          <cell r="H475" t="str">
            <v>합성수지걸레받이</v>
          </cell>
          <cell r="I475" t="str">
            <v>H:100mm</v>
          </cell>
          <cell r="J475" t="str">
            <v>M</v>
          </cell>
          <cell r="K475" t="str">
            <v>3620</v>
          </cell>
          <cell r="L475">
            <v>800</v>
          </cell>
          <cell r="M475">
            <v>2896000</v>
          </cell>
          <cell r="N475">
            <v>200</v>
          </cell>
          <cell r="O475">
            <v>724000</v>
          </cell>
          <cell r="Q475">
            <v>0</v>
          </cell>
          <cell r="R475">
            <v>1000</v>
          </cell>
          <cell r="S475">
            <v>3620000</v>
          </cell>
          <cell r="T475">
            <v>1000</v>
          </cell>
          <cell r="U475">
            <v>3620000</v>
          </cell>
          <cell r="V475">
            <v>1</v>
          </cell>
        </row>
        <row r="476">
          <cell r="B476" t="str">
            <v>010214</v>
          </cell>
          <cell r="C476">
            <v>14</v>
          </cell>
          <cell r="D476" t="str">
            <v>건축</v>
          </cell>
          <cell r="E476" t="str">
            <v>구청사</v>
          </cell>
          <cell r="F476" t="str">
            <v>수장공사</v>
          </cell>
          <cell r="H476" t="str">
            <v>방습필름설치</v>
          </cell>
          <cell r="I476" t="str">
            <v>T=0.05  (바닥)</v>
          </cell>
          <cell r="J476" t="str">
            <v>M2</v>
          </cell>
          <cell r="K476" t="str">
            <v>1268</v>
          </cell>
          <cell r="L476">
            <v>100</v>
          </cell>
          <cell r="M476">
            <v>126800</v>
          </cell>
          <cell r="N476">
            <v>100</v>
          </cell>
          <cell r="O476">
            <v>126800</v>
          </cell>
          <cell r="Q476">
            <v>0</v>
          </cell>
          <cell r="R476">
            <v>200</v>
          </cell>
          <cell r="S476">
            <v>253600</v>
          </cell>
          <cell r="T476">
            <v>200</v>
          </cell>
          <cell r="U476">
            <v>253600</v>
          </cell>
          <cell r="V476">
            <v>1</v>
          </cell>
        </row>
        <row r="477">
          <cell r="B477" t="str">
            <v>010214</v>
          </cell>
          <cell r="C477">
            <v>15</v>
          </cell>
          <cell r="D477" t="str">
            <v>건축</v>
          </cell>
          <cell r="E477" t="str">
            <v>구청사</v>
          </cell>
          <cell r="F477" t="str">
            <v>수장공사</v>
          </cell>
          <cell r="H477" t="str">
            <v>방습필름설치</v>
          </cell>
          <cell r="I477" t="str">
            <v>T=0.02*2겹  (바닥)</v>
          </cell>
          <cell r="J477" t="str">
            <v>M2</v>
          </cell>
          <cell r="K477" t="str">
            <v>2297</v>
          </cell>
          <cell r="L477">
            <v>100</v>
          </cell>
          <cell r="M477">
            <v>229700</v>
          </cell>
          <cell r="N477">
            <v>100</v>
          </cell>
          <cell r="O477">
            <v>229700</v>
          </cell>
          <cell r="Q477">
            <v>0</v>
          </cell>
          <cell r="R477">
            <v>200</v>
          </cell>
          <cell r="S477">
            <v>459400</v>
          </cell>
          <cell r="T477">
            <v>200</v>
          </cell>
          <cell r="U477">
            <v>459400</v>
          </cell>
          <cell r="V477">
            <v>1</v>
          </cell>
        </row>
        <row r="478">
          <cell r="B478" t="str">
            <v>010214</v>
          </cell>
          <cell r="C478">
            <v>16</v>
          </cell>
          <cell r="D478" t="str">
            <v>건축</v>
          </cell>
          <cell r="E478" t="str">
            <v>구청사</v>
          </cell>
          <cell r="F478" t="str">
            <v>수장공사</v>
          </cell>
          <cell r="H478" t="str">
            <v>폴리우레탄폼보드바닥깔기</v>
          </cell>
          <cell r="I478" t="str">
            <v>#0.025     40mm*2겹</v>
          </cell>
          <cell r="J478" t="str">
            <v>M2</v>
          </cell>
          <cell r="K478" t="str">
            <v>2297</v>
          </cell>
          <cell r="L478">
            <v>14000</v>
          </cell>
          <cell r="M478">
            <v>32158000</v>
          </cell>
          <cell r="N478">
            <v>3000</v>
          </cell>
          <cell r="O478">
            <v>6891000</v>
          </cell>
          <cell r="Q478">
            <v>0</v>
          </cell>
          <cell r="R478">
            <v>17000</v>
          </cell>
          <cell r="S478">
            <v>39049000</v>
          </cell>
          <cell r="T478">
            <v>17000</v>
          </cell>
          <cell r="U478">
            <v>39049000</v>
          </cell>
          <cell r="V478">
            <v>1</v>
          </cell>
        </row>
        <row r="479">
          <cell r="B479" t="str">
            <v>010214</v>
          </cell>
          <cell r="C479">
            <v>17</v>
          </cell>
          <cell r="D479" t="str">
            <v>건축</v>
          </cell>
          <cell r="E479" t="str">
            <v>구청사</v>
          </cell>
          <cell r="F479" t="str">
            <v>수장공사</v>
          </cell>
          <cell r="H479" t="str">
            <v>스치로폼본드붙임</v>
          </cell>
          <cell r="I479" t="str">
            <v>SLAB #03   80T</v>
          </cell>
          <cell r="J479" t="str">
            <v>M2</v>
          </cell>
          <cell r="K479" t="str">
            <v>583</v>
          </cell>
          <cell r="L479">
            <v>4800</v>
          </cell>
          <cell r="M479">
            <v>2798400</v>
          </cell>
          <cell r="N479">
            <v>1500</v>
          </cell>
          <cell r="O479">
            <v>874500</v>
          </cell>
          <cell r="Q479">
            <v>0</v>
          </cell>
          <cell r="R479">
            <v>6300</v>
          </cell>
          <cell r="S479">
            <v>3672900</v>
          </cell>
          <cell r="T479">
            <v>6300</v>
          </cell>
          <cell r="U479">
            <v>3672900</v>
          </cell>
          <cell r="V479">
            <v>1</v>
          </cell>
        </row>
        <row r="480">
          <cell r="B480" t="str">
            <v>010214</v>
          </cell>
          <cell r="C480">
            <v>18</v>
          </cell>
          <cell r="D480" t="str">
            <v>건축</v>
          </cell>
          <cell r="E480" t="str">
            <v>구청사</v>
          </cell>
          <cell r="F480" t="str">
            <v>수장공사</v>
          </cell>
          <cell r="H480" t="str">
            <v>유리면보드바닥깔기</v>
          </cell>
          <cell r="I480" t="str">
            <v>#100      T:50</v>
          </cell>
          <cell r="J480" t="str">
            <v>M2</v>
          </cell>
          <cell r="K480" t="str">
            <v>1215</v>
          </cell>
          <cell r="L480">
            <v>9500</v>
          </cell>
          <cell r="M480">
            <v>11542500</v>
          </cell>
          <cell r="N480">
            <v>2000</v>
          </cell>
          <cell r="O480">
            <v>2430000</v>
          </cell>
          <cell r="Q480">
            <v>0</v>
          </cell>
          <cell r="R480">
            <v>11500</v>
          </cell>
          <cell r="S480">
            <v>13972500</v>
          </cell>
          <cell r="T480">
            <v>11500</v>
          </cell>
          <cell r="U480">
            <v>13972500</v>
          </cell>
          <cell r="V480">
            <v>1</v>
          </cell>
        </row>
        <row r="481">
          <cell r="B481" t="str">
            <v>010214</v>
          </cell>
          <cell r="C481">
            <v>19</v>
          </cell>
          <cell r="D481" t="str">
            <v>건축</v>
          </cell>
          <cell r="E481" t="str">
            <v>구청사</v>
          </cell>
          <cell r="F481" t="str">
            <v>수장공사</v>
          </cell>
          <cell r="H481" t="str">
            <v>흡음벽설치</v>
          </cell>
          <cell r="I481" t="str">
            <v>G/W50T+G/C</v>
          </cell>
          <cell r="J481" t="str">
            <v>M2</v>
          </cell>
          <cell r="K481" t="str">
            <v>2012</v>
          </cell>
          <cell r="L481">
            <v>15000</v>
          </cell>
          <cell r="M481">
            <v>30180000</v>
          </cell>
          <cell r="N481">
            <v>12000</v>
          </cell>
          <cell r="O481">
            <v>24144000</v>
          </cell>
          <cell r="Q481">
            <v>0</v>
          </cell>
          <cell r="R481">
            <v>27000</v>
          </cell>
          <cell r="S481">
            <v>54324000</v>
          </cell>
          <cell r="T481">
            <v>27000</v>
          </cell>
          <cell r="U481">
            <v>54324000</v>
          </cell>
          <cell r="V481">
            <v>1</v>
          </cell>
        </row>
        <row r="482">
          <cell r="B482" t="str">
            <v>010214</v>
          </cell>
          <cell r="C482">
            <v>20</v>
          </cell>
          <cell r="D482" t="str">
            <v>건축</v>
          </cell>
          <cell r="E482" t="str">
            <v>구청사</v>
          </cell>
          <cell r="F482" t="str">
            <v>수장공사</v>
          </cell>
          <cell r="H482" t="str">
            <v>단열흡음뿜칠(질석계)</v>
          </cell>
          <cell r="I482" t="str">
            <v>천정,50T</v>
          </cell>
          <cell r="J482" t="str">
            <v>M2</v>
          </cell>
          <cell r="K482" t="str">
            <v>1515</v>
          </cell>
          <cell r="L482">
            <v>8500</v>
          </cell>
          <cell r="M482">
            <v>12877500</v>
          </cell>
          <cell r="N482">
            <v>3450</v>
          </cell>
          <cell r="O482">
            <v>5226750</v>
          </cell>
          <cell r="Q482">
            <v>0</v>
          </cell>
          <cell r="R482">
            <v>11950</v>
          </cell>
          <cell r="S482">
            <v>18104250</v>
          </cell>
          <cell r="T482">
            <v>11950</v>
          </cell>
          <cell r="U482">
            <v>18104250</v>
          </cell>
          <cell r="V482">
            <v>1</v>
          </cell>
        </row>
        <row r="483">
          <cell r="B483" t="str">
            <v>010214</v>
          </cell>
          <cell r="C483">
            <v>21</v>
          </cell>
          <cell r="D483" t="str">
            <v>건축</v>
          </cell>
          <cell r="E483" t="str">
            <v>구청사</v>
          </cell>
          <cell r="F483" t="str">
            <v>수장공사</v>
          </cell>
          <cell r="H483" t="str">
            <v>단열흡음뿜칠(질석계)</v>
          </cell>
          <cell r="I483" t="str">
            <v>천정,35T</v>
          </cell>
          <cell r="J483" t="str">
            <v>M2</v>
          </cell>
          <cell r="K483" t="str">
            <v>31</v>
          </cell>
          <cell r="L483">
            <v>6500</v>
          </cell>
          <cell r="M483">
            <v>201500</v>
          </cell>
          <cell r="N483">
            <v>2375</v>
          </cell>
          <cell r="O483">
            <v>73625</v>
          </cell>
          <cell r="Q483">
            <v>0</v>
          </cell>
          <cell r="R483">
            <v>8875</v>
          </cell>
          <cell r="S483">
            <v>275125</v>
          </cell>
          <cell r="T483">
            <v>8875</v>
          </cell>
          <cell r="U483">
            <v>275125</v>
          </cell>
          <cell r="V483">
            <v>1</v>
          </cell>
        </row>
        <row r="484">
          <cell r="B484" t="str">
            <v>010214</v>
          </cell>
          <cell r="C484">
            <v>22</v>
          </cell>
          <cell r="D484" t="str">
            <v>건축</v>
          </cell>
          <cell r="E484" t="str">
            <v>구청사</v>
          </cell>
          <cell r="F484" t="str">
            <v>수장공사</v>
          </cell>
          <cell r="H484" t="str">
            <v>단열흡음뿜칠(질석계)</v>
          </cell>
          <cell r="I484" t="str">
            <v>천정,20T</v>
          </cell>
          <cell r="J484" t="str">
            <v>M2</v>
          </cell>
          <cell r="K484" t="str">
            <v>938</v>
          </cell>
          <cell r="L484">
            <v>4500</v>
          </cell>
          <cell r="M484">
            <v>4221000</v>
          </cell>
          <cell r="N484">
            <v>1400</v>
          </cell>
          <cell r="O484">
            <v>1313200</v>
          </cell>
          <cell r="Q484">
            <v>0</v>
          </cell>
          <cell r="R484">
            <v>5900</v>
          </cell>
          <cell r="S484">
            <v>5534200</v>
          </cell>
          <cell r="T484">
            <v>5900</v>
          </cell>
          <cell r="U484">
            <v>5534200</v>
          </cell>
          <cell r="V484">
            <v>1</v>
          </cell>
        </row>
        <row r="485">
          <cell r="B485" t="str">
            <v>010214</v>
          </cell>
          <cell r="C485">
            <v>23</v>
          </cell>
          <cell r="D485" t="str">
            <v>건축</v>
          </cell>
          <cell r="E485" t="str">
            <v>구청사</v>
          </cell>
          <cell r="F485" t="str">
            <v>수장공사</v>
          </cell>
          <cell r="H485" t="str">
            <v>화장실칸막이</v>
          </cell>
          <cell r="J485" t="str">
            <v>M2</v>
          </cell>
          <cell r="K485" t="str">
            <v>349</v>
          </cell>
          <cell r="L485">
            <v>88000</v>
          </cell>
          <cell r="M485">
            <v>30712000</v>
          </cell>
          <cell r="N485">
            <v>12000</v>
          </cell>
          <cell r="O485">
            <v>4188000</v>
          </cell>
          <cell r="Q485">
            <v>0</v>
          </cell>
          <cell r="R485">
            <v>100000</v>
          </cell>
          <cell r="S485">
            <v>34900000</v>
          </cell>
          <cell r="T485">
            <v>100000</v>
          </cell>
          <cell r="U485">
            <v>34900000</v>
          </cell>
          <cell r="V485">
            <v>1</v>
          </cell>
        </row>
        <row r="486">
          <cell r="B486" t="str">
            <v>010214</v>
          </cell>
          <cell r="C486">
            <v>24</v>
          </cell>
          <cell r="D486" t="str">
            <v>건축</v>
          </cell>
          <cell r="E486" t="str">
            <v>구청사</v>
          </cell>
          <cell r="F486" t="str">
            <v>수장공사</v>
          </cell>
          <cell r="H486" t="str">
            <v>천정점검구설치</v>
          </cell>
          <cell r="I486" t="str">
            <v>450*450 AL</v>
          </cell>
          <cell r="J486" t="str">
            <v>개소</v>
          </cell>
          <cell r="K486" t="str">
            <v>61</v>
          </cell>
          <cell r="L486">
            <v>12000</v>
          </cell>
          <cell r="M486">
            <v>732000</v>
          </cell>
          <cell r="N486">
            <v>4000</v>
          </cell>
          <cell r="O486">
            <v>244000</v>
          </cell>
          <cell r="Q486">
            <v>0</v>
          </cell>
          <cell r="R486">
            <v>16000</v>
          </cell>
          <cell r="S486">
            <v>976000</v>
          </cell>
          <cell r="T486">
            <v>16000</v>
          </cell>
          <cell r="U486">
            <v>976000</v>
          </cell>
          <cell r="V486">
            <v>1</v>
          </cell>
        </row>
        <row r="487">
          <cell r="B487" t="str">
            <v>010214</v>
          </cell>
          <cell r="C487">
            <v>25</v>
          </cell>
          <cell r="D487" t="str">
            <v>건축</v>
          </cell>
          <cell r="E487" t="str">
            <v>구청사</v>
          </cell>
          <cell r="F487" t="str">
            <v>수장공사</v>
          </cell>
          <cell r="H487" t="str">
            <v>마블카운타세면대</v>
          </cell>
          <cell r="I487" t="str">
            <v>마블600W+메라민소부판</v>
          </cell>
          <cell r="J487" t="str">
            <v>M</v>
          </cell>
          <cell r="K487" t="str">
            <v>76</v>
          </cell>
          <cell r="L487">
            <v>150000</v>
          </cell>
          <cell r="M487">
            <v>11400000</v>
          </cell>
          <cell r="N487">
            <v>40000</v>
          </cell>
          <cell r="O487">
            <v>3040000</v>
          </cell>
          <cell r="Q487">
            <v>0</v>
          </cell>
          <cell r="R487">
            <v>190000</v>
          </cell>
          <cell r="S487">
            <v>14440000</v>
          </cell>
          <cell r="T487">
            <v>190000</v>
          </cell>
          <cell r="U487">
            <v>14440000</v>
          </cell>
          <cell r="V487">
            <v>1</v>
          </cell>
        </row>
        <row r="488">
          <cell r="B488" t="str">
            <v>010214</v>
          </cell>
          <cell r="C488">
            <v>27</v>
          </cell>
          <cell r="D488" t="str">
            <v>건축</v>
          </cell>
          <cell r="E488" t="str">
            <v>구청사</v>
          </cell>
          <cell r="F488" t="str">
            <v>수장공사</v>
          </cell>
          <cell r="H488" t="str">
            <v>방습거울</v>
          </cell>
          <cell r="I488" t="str">
            <v>T=5</v>
          </cell>
          <cell r="J488" t="str">
            <v>M2</v>
          </cell>
          <cell r="K488" t="str">
            <v>117</v>
          </cell>
          <cell r="L488">
            <v>26000</v>
          </cell>
          <cell r="M488">
            <v>3042000</v>
          </cell>
          <cell r="O488">
            <v>0</v>
          </cell>
          <cell r="Q488">
            <v>0</v>
          </cell>
          <cell r="R488">
            <v>26000</v>
          </cell>
          <cell r="S488">
            <v>3042000</v>
          </cell>
          <cell r="T488">
            <v>26000</v>
          </cell>
          <cell r="U488">
            <v>3042000</v>
          </cell>
          <cell r="V488">
            <v>1</v>
          </cell>
        </row>
        <row r="489">
          <cell r="B489" t="str">
            <v>010214</v>
          </cell>
          <cell r="C489">
            <v>29</v>
          </cell>
          <cell r="D489" t="str">
            <v>건축</v>
          </cell>
          <cell r="E489" t="str">
            <v>구청사</v>
          </cell>
          <cell r="F489" t="str">
            <v>수장공사</v>
          </cell>
          <cell r="H489" t="str">
            <v>거울배면마감</v>
          </cell>
          <cell r="I489" t="str">
            <v>6T내수합판+4T매트+SST.M</v>
          </cell>
          <cell r="J489" t="str">
            <v>M2</v>
          </cell>
          <cell r="K489" t="str">
            <v>117</v>
          </cell>
          <cell r="L489">
            <v>18000</v>
          </cell>
          <cell r="M489">
            <v>2106000</v>
          </cell>
          <cell r="N489">
            <v>10000</v>
          </cell>
          <cell r="O489">
            <v>1170000</v>
          </cell>
          <cell r="Q489">
            <v>0</v>
          </cell>
          <cell r="R489">
            <v>28000</v>
          </cell>
          <cell r="S489">
            <v>3276000</v>
          </cell>
          <cell r="T489">
            <v>28000</v>
          </cell>
          <cell r="U489">
            <v>3276000</v>
          </cell>
          <cell r="V489">
            <v>1</v>
          </cell>
        </row>
        <row r="490">
          <cell r="B490" t="str">
            <v>010214</v>
          </cell>
          <cell r="C490">
            <v>30</v>
          </cell>
          <cell r="D490" t="str">
            <v>건축</v>
          </cell>
          <cell r="E490" t="str">
            <v>구청사</v>
          </cell>
          <cell r="F490" t="str">
            <v>수장공사</v>
          </cell>
          <cell r="H490" t="str">
            <v>탕비실출입문</v>
          </cell>
          <cell r="I490" t="str">
            <v>W:1350</v>
          </cell>
          <cell r="J490" t="str">
            <v>EA</v>
          </cell>
          <cell r="K490" t="str">
            <v>9</v>
          </cell>
          <cell r="L490">
            <v>250000</v>
          </cell>
          <cell r="M490">
            <v>2250000</v>
          </cell>
          <cell r="O490">
            <v>0</v>
          </cell>
          <cell r="Q490">
            <v>0</v>
          </cell>
          <cell r="R490">
            <v>250000</v>
          </cell>
          <cell r="S490">
            <v>2250000</v>
          </cell>
          <cell r="T490">
            <v>250000</v>
          </cell>
          <cell r="U490">
            <v>2250000</v>
          </cell>
          <cell r="V490">
            <v>1</v>
          </cell>
        </row>
        <row r="491">
          <cell r="B491" t="str">
            <v>010214</v>
          </cell>
          <cell r="C491">
            <v>32</v>
          </cell>
          <cell r="D491" t="str">
            <v>건축</v>
          </cell>
          <cell r="E491" t="str">
            <v>구청사</v>
          </cell>
          <cell r="F491" t="str">
            <v>수장공사</v>
          </cell>
          <cell r="H491" t="str">
            <v>로비카운터설치</v>
          </cell>
          <cell r="I491" t="str">
            <v>W:960*H1100</v>
          </cell>
          <cell r="J491" t="str">
            <v>M</v>
          </cell>
          <cell r="K491" t="str">
            <v>6</v>
          </cell>
          <cell r="L491">
            <v>400000</v>
          </cell>
          <cell r="M491">
            <v>2400000</v>
          </cell>
          <cell r="O491">
            <v>0</v>
          </cell>
          <cell r="Q491">
            <v>0</v>
          </cell>
          <cell r="R491">
            <v>400000</v>
          </cell>
          <cell r="S491">
            <v>2400000</v>
          </cell>
          <cell r="T491">
            <v>400000</v>
          </cell>
          <cell r="U491">
            <v>2400000</v>
          </cell>
          <cell r="V491">
            <v>1</v>
          </cell>
        </row>
        <row r="492">
          <cell r="B492" t="str">
            <v>010214</v>
          </cell>
          <cell r="C492">
            <v>35</v>
          </cell>
          <cell r="D492" t="str">
            <v>건축</v>
          </cell>
          <cell r="E492" t="str">
            <v>구청사</v>
          </cell>
          <cell r="F492" t="str">
            <v>수장공사</v>
          </cell>
          <cell r="H492" t="str">
            <v>민원실카운터설치</v>
          </cell>
          <cell r="I492" t="str">
            <v>W:1000*H1050</v>
          </cell>
          <cell r="J492" t="str">
            <v>M</v>
          </cell>
          <cell r="K492" t="str">
            <v>198</v>
          </cell>
          <cell r="L492">
            <v>400000</v>
          </cell>
          <cell r="M492">
            <v>79200000</v>
          </cell>
          <cell r="O492">
            <v>0</v>
          </cell>
          <cell r="Q492">
            <v>0</v>
          </cell>
          <cell r="R492">
            <v>400000</v>
          </cell>
          <cell r="S492">
            <v>79200000</v>
          </cell>
          <cell r="T492">
            <v>400000</v>
          </cell>
          <cell r="U492">
            <v>79200000</v>
          </cell>
          <cell r="V492">
            <v>1</v>
          </cell>
        </row>
        <row r="493">
          <cell r="B493" t="str">
            <v>010215</v>
          </cell>
          <cell r="C493">
            <v>1</v>
          </cell>
          <cell r="D493" t="str">
            <v>건축</v>
          </cell>
          <cell r="E493" t="str">
            <v>구청사</v>
          </cell>
          <cell r="F493" t="str">
            <v>도장공사</v>
          </cell>
          <cell r="H493" t="str">
            <v>수성로울러 3회칠</v>
          </cell>
          <cell r="I493" t="str">
            <v>내벽.1급</v>
          </cell>
          <cell r="J493" t="str">
            <v>M2</v>
          </cell>
          <cell r="K493" t="str">
            <v>13991</v>
          </cell>
          <cell r="L493">
            <v>664</v>
          </cell>
          <cell r="M493">
            <v>9290024</v>
          </cell>
          <cell r="N493">
            <v>2348</v>
          </cell>
          <cell r="O493">
            <v>32850868</v>
          </cell>
          <cell r="Q493">
            <v>0</v>
          </cell>
          <cell r="R493">
            <v>3012</v>
          </cell>
          <cell r="S493">
            <v>42140892</v>
          </cell>
          <cell r="T493">
            <v>3012</v>
          </cell>
          <cell r="U493">
            <v>42140892</v>
          </cell>
          <cell r="V493">
            <v>1</v>
          </cell>
        </row>
        <row r="494">
          <cell r="B494" t="str">
            <v>010215</v>
          </cell>
          <cell r="C494">
            <v>2</v>
          </cell>
          <cell r="D494" t="str">
            <v>건축</v>
          </cell>
          <cell r="E494" t="str">
            <v>구청사</v>
          </cell>
          <cell r="F494" t="str">
            <v>도장공사</v>
          </cell>
          <cell r="H494" t="str">
            <v>수성로울러 3회칠</v>
          </cell>
          <cell r="I494" t="str">
            <v>내부.1급(천정)</v>
          </cell>
          <cell r="J494" t="str">
            <v>M2</v>
          </cell>
          <cell r="K494" t="str">
            <v>2894</v>
          </cell>
          <cell r="L494">
            <v>664</v>
          </cell>
          <cell r="M494">
            <v>1921616</v>
          </cell>
          <cell r="N494">
            <v>2348</v>
          </cell>
          <cell r="O494">
            <v>6795112</v>
          </cell>
          <cell r="Q494">
            <v>0</v>
          </cell>
          <cell r="R494">
            <v>3012</v>
          </cell>
          <cell r="S494">
            <v>8716728</v>
          </cell>
          <cell r="T494">
            <v>3012</v>
          </cell>
          <cell r="U494">
            <v>8716728</v>
          </cell>
          <cell r="V494">
            <v>1</v>
          </cell>
        </row>
        <row r="495">
          <cell r="B495" t="str">
            <v>010215</v>
          </cell>
          <cell r="C495">
            <v>3</v>
          </cell>
          <cell r="D495" t="str">
            <v>건축</v>
          </cell>
          <cell r="E495" t="str">
            <v>구청사</v>
          </cell>
          <cell r="F495" t="str">
            <v>도장공사</v>
          </cell>
          <cell r="H495" t="str">
            <v>수성로울러 3회칠</v>
          </cell>
          <cell r="I495" t="str">
            <v>외벽.1급</v>
          </cell>
          <cell r="J495" t="str">
            <v>M2</v>
          </cell>
          <cell r="K495" t="str">
            <v>346</v>
          </cell>
          <cell r="L495">
            <v>664</v>
          </cell>
          <cell r="M495">
            <v>229744</v>
          </cell>
          <cell r="N495">
            <v>2348</v>
          </cell>
          <cell r="O495">
            <v>812408</v>
          </cell>
          <cell r="Q495">
            <v>0</v>
          </cell>
          <cell r="R495">
            <v>3012</v>
          </cell>
          <cell r="S495">
            <v>1042152</v>
          </cell>
          <cell r="T495">
            <v>3012</v>
          </cell>
          <cell r="U495">
            <v>1042152</v>
          </cell>
          <cell r="V495">
            <v>1</v>
          </cell>
        </row>
        <row r="496">
          <cell r="B496" t="str">
            <v>010215</v>
          </cell>
          <cell r="C496">
            <v>4</v>
          </cell>
          <cell r="D496" t="str">
            <v>건축</v>
          </cell>
          <cell r="E496" t="str">
            <v>구청사</v>
          </cell>
          <cell r="F496" t="str">
            <v>도장공사</v>
          </cell>
          <cell r="H496" t="str">
            <v>아크릴페인트</v>
          </cell>
          <cell r="I496" t="str">
            <v>걸레받이</v>
          </cell>
          <cell r="J496" t="str">
            <v>M2</v>
          </cell>
          <cell r="K496" t="str">
            <v>252</v>
          </cell>
          <cell r="L496">
            <v>1000</v>
          </cell>
          <cell r="M496">
            <v>252000</v>
          </cell>
          <cell r="N496">
            <v>3000</v>
          </cell>
          <cell r="O496">
            <v>756000</v>
          </cell>
          <cell r="Q496">
            <v>0</v>
          </cell>
          <cell r="R496">
            <v>4000</v>
          </cell>
          <cell r="S496">
            <v>1008000</v>
          </cell>
          <cell r="T496">
            <v>4000</v>
          </cell>
          <cell r="U496">
            <v>1008000</v>
          </cell>
          <cell r="V496">
            <v>1</v>
          </cell>
        </row>
        <row r="497">
          <cell r="B497" t="str">
            <v>010215</v>
          </cell>
          <cell r="C497">
            <v>5</v>
          </cell>
          <cell r="D497" t="str">
            <v>건축</v>
          </cell>
          <cell r="E497" t="str">
            <v>구청사</v>
          </cell>
          <cell r="F497" t="str">
            <v>도장공사</v>
          </cell>
          <cell r="H497" t="str">
            <v>아크릴계뿜칠형타일</v>
          </cell>
          <cell r="I497" t="str">
            <v>내부용</v>
          </cell>
          <cell r="J497" t="str">
            <v>M2</v>
          </cell>
          <cell r="K497" t="str">
            <v>6214</v>
          </cell>
          <cell r="L497">
            <v>4000</v>
          </cell>
          <cell r="M497">
            <v>24856000</v>
          </cell>
          <cell r="N497">
            <v>3000</v>
          </cell>
          <cell r="O497">
            <v>18642000</v>
          </cell>
          <cell r="Q497">
            <v>0</v>
          </cell>
          <cell r="R497">
            <v>7000</v>
          </cell>
          <cell r="S497">
            <v>43498000</v>
          </cell>
          <cell r="T497">
            <v>7000</v>
          </cell>
          <cell r="U497">
            <v>43498000</v>
          </cell>
          <cell r="V497">
            <v>1</v>
          </cell>
        </row>
        <row r="498">
          <cell r="B498" t="str">
            <v>010215</v>
          </cell>
          <cell r="C498">
            <v>6</v>
          </cell>
          <cell r="D498" t="str">
            <v>건축</v>
          </cell>
          <cell r="E498" t="str">
            <v>구청사</v>
          </cell>
          <cell r="F498" t="str">
            <v>도장공사</v>
          </cell>
          <cell r="H498" t="str">
            <v>대전방지용에폭시페인트</v>
          </cell>
          <cell r="I498" t="str">
            <v>T=2</v>
          </cell>
          <cell r="J498" t="str">
            <v>M2</v>
          </cell>
          <cell r="K498" t="str">
            <v>767</v>
          </cell>
          <cell r="L498">
            <v>8000</v>
          </cell>
          <cell r="M498">
            <v>6136000</v>
          </cell>
          <cell r="N498">
            <v>3000</v>
          </cell>
          <cell r="O498">
            <v>2301000</v>
          </cell>
          <cell r="Q498">
            <v>0</v>
          </cell>
          <cell r="R498">
            <v>11000</v>
          </cell>
          <cell r="S498">
            <v>8437000</v>
          </cell>
          <cell r="T498">
            <v>11000</v>
          </cell>
          <cell r="U498">
            <v>8437000</v>
          </cell>
          <cell r="V498">
            <v>1</v>
          </cell>
        </row>
        <row r="499">
          <cell r="B499" t="str">
            <v>010215</v>
          </cell>
          <cell r="C499">
            <v>7</v>
          </cell>
          <cell r="D499" t="str">
            <v>건축</v>
          </cell>
          <cell r="E499" t="str">
            <v>구청사</v>
          </cell>
          <cell r="F499" t="str">
            <v>도장공사</v>
          </cell>
          <cell r="H499" t="str">
            <v>에폭시방진페인트</v>
          </cell>
          <cell r="I499" t="str">
            <v>300μ</v>
          </cell>
          <cell r="J499" t="str">
            <v>M2</v>
          </cell>
          <cell r="K499" t="str">
            <v>1735</v>
          </cell>
          <cell r="L499">
            <v>12000</v>
          </cell>
          <cell r="M499">
            <v>20820000</v>
          </cell>
          <cell r="N499">
            <v>3000</v>
          </cell>
          <cell r="O499">
            <v>5205000</v>
          </cell>
          <cell r="Q499">
            <v>0</v>
          </cell>
          <cell r="R499">
            <v>15000</v>
          </cell>
          <cell r="S499">
            <v>26025000</v>
          </cell>
          <cell r="T499">
            <v>15000</v>
          </cell>
          <cell r="U499">
            <v>26025000</v>
          </cell>
          <cell r="V499">
            <v>1</v>
          </cell>
        </row>
        <row r="500">
          <cell r="B500" t="str">
            <v>010215</v>
          </cell>
          <cell r="C500">
            <v>8</v>
          </cell>
          <cell r="D500" t="str">
            <v>건축</v>
          </cell>
          <cell r="E500" t="str">
            <v>구청사</v>
          </cell>
          <cell r="F500" t="str">
            <v>도장공사</v>
          </cell>
          <cell r="H500" t="str">
            <v>조합페인트철재면</v>
          </cell>
          <cell r="I500" t="str">
            <v>1급.2회</v>
          </cell>
          <cell r="J500" t="str">
            <v>M2</v>
          </cell>
          <cell r="K500" t="str">
            <v>3668</v>
          </cell>
          <cell r="L500">
            <v>1300</v>
          </cell>
          <cell r="M500">
            <v>4768400</v>
          </cell>
          <cell r="N500">
            <v>1300</v>
          </cell>
          <cell r="O500">
            <v>4768400</v>
          </cell>
          <cell r="Q500">
            <v>0</v>
          </cell>
          <cell r="R500">
            <v>2600</v>
          </cell>
          <cell r="S500">
            <v>9536800</v>
          </cell>
          <cell r="T500">
            <v>2600</v>
          </cell>
          <cell r="U500">
            <v>9536800</v>
          </cell>
          <cell r="V500">
            <v>1</v>
          </cell>
        </row>
        <row r="501">
          <cell r="B501" t="str">
            <v>010215</v>
          </cell>
          <cell r="C501">
            <v>9</v>
          </cell>
          <cell r="D501" t="str">
            <v>건축</v>
          </cell>
          <cell r="E501" t="str">
            <v>구청사</v>
          </cell>
          <cell r="F501" t="str">
            <v>도장공사</v>
          </cell>
          <cell r="H501" t="str">
            <v>녹막이페인트칠</v>
          </cell>
          <cell r="I501" t="str">
            <v>1종.1회</v>
          </cell>
          <cell r="J501" t="str">
            <v>M2</v>
          </cell>
          <cell r="K501" t="str">
            <v>3668</v>
          </cell>
          <cell r="L501">
            <v>700</v>
          </cell>
          <cell r="M501">
            <v>2567600</v>
          </cell>
          <cell r="N501">
            <v>700</v>
          </cell>
          <cell r="O501">
            <v>2567600</v>
          </cell>
          <cell r="Q501">
            <v>0</v>
          </cell>
          <cell r="R501">
            <v>1400</v>
          </cell>
          <cell r="S501">
            <v>5135200</v>
          </cell>
          <cell r="T501">
            <v>1400</v>
          </cell>
          <cell r="U501">
            <v>5135200</v>
          </cell>
          <cell r="V501">
            <v>1</v>
          </cell>
        </row>
        <row r="502">
          <cell r="B502" t="str">
            <v>010215</v>
          </cell>
          <cell r="C502">
            <v>10</v>
          </cell>
          <cell r="D502" t="str">
            <v>건축</v>
          </cell>
          <cell r="E502" t="str">
            <v>구청사</v>
          </cell>
          <cell r="F502" t="str">
            <v>도장공사</v>
          </cell>
          <cell r="H502" t="str">
            <v>유색락카칠</v>
          </cell>
          <cell r="I502" t="str">
            <v>철재면</v>
          </cell>
          <cell r="J502" t="str">
            <v>M2</v>
          </cell>
          <cell r="K502" t="str">
            <v>113</v>
          </cell>
          <cell r="L502">
            <v>3773</v>
          </cell>
          <cell r="M502">
            <v>426349</v>
          </cell>
          <cell r="N502">
            <v>20814</v>
          </cell>
          <cell r="O502">
            <v>2351982</v>
          </cell>
          <cell r="Q502">
            <v>0</v>
          </cell>
          <cell r="R502">
            <v>24587</v>
          </cell>
          <cell r="S502">
            <v>2778331</v>
          </cell>
          <cell r="T502">
            <v>24587</v>
          </cell>
          <cell r="U502">
            <v>2778331</v>
          </cell>
          <cell r="V502">
            <v>1</v>
          </cell>
        </row>
        <row r="503">
          <cell r="B503" t="str">
            <v>010216</v>
          </cell>
          <cell r="C503">
            <v>1</v>
          </cell>
          <cell r="D503" t="str">
            <v>건축</v>
          </cell>
          <cell r="E503" t="str">
            <v>구청사</v>
          </cell>
          <cell r="F503" t="str">
            <v>드라이월</v>
          </cell>
          <cell r="H503" t="str">
            <v>D1-1A</v>
          </cell>
          <cell r="I503" t="str">
            <v>T50 단열재포함</v>
          </cell>
          <cell r="J503" t="str">
            <v>M2</v>
          </cell>
          <cell r="K503" t="str">
            <v>3867</v>
          </cell>
          <cell r="L503">
            <v>20000</v>
          </cell>
          <cell r="M503">
            <v>77340000</v>
          </cell>
          <cell r="N503">
            <v>12610</v>
          </cell>
          <cell r="O503">
            <v>48762870</v>
          </cell>
          <cell r="Q503">
            <v>0</v>
          </cell>
          <cell r="R503">
            <v>32610</v>
          </cell>
          <cell r="S503">
            <v>126102870</v>
          </cell>
          <cell r="T503">
            <v>32610</v>
          </cell>
          <cell r="U503">
            <v>126102870</v>
          </cell>
          <cell r="V503">
            <v>1</v>
          </cell>
        </row>
        <row r="504">
          <cell r="B504" t="str">
            <v>010216</v>
          </cell>
          <cell r="C504">
            <v>2</v>
          </cell>
          <cell r="D504" t="str">
            <v>건축</v>
          </cell>
          <cell r="E504" t="str">
            <v>구청사</v>
          </cell>
          <cell r="F504" t="str">
            <v>드라이월</v>
          </cell>
          <cell r="H504" t="str">
            <v>D1-1C</v>
          </cell>
          <cell r="I504" t="str">
            <v>T50 단열재포함</v>
          </cell>
          <cell r="J504" t="str">
            <v>M2</v>
          </cell>
          <cell r="K504" t="str">
            <v>389</v>
          </cell>
          <cell r="L504">
            <v>26000</v>
          </cell>
          <cell r="M504">
            <v>10114000</v>
          </cell>
          <cell r="N504">
            <v>10380</v>
          </cell>
          <cell r="O504">
            <v>4037820</v>
          </cell>
          <cell r="Q504">
            <v>0</v>
          </cell>
          <cell r="R504">
            <v>36380</v>
          </cell>
          <cell r="S504">
            <v>14151820</v>
          </cell>
          <cell r="T504">
            <v>36380</v>
          </cell>
          <cell r="U504">
            <v>14151820</v>
          </cell>
          <cell r="V504">
            <v>1</v>
          </cell>
        </row>
        <row r="505">
          <cell r="B505" t="str">
            <v>010216</v>
          </cell>
          <cell r="C505">
            <v>3</v>
          </cell>
          <cell r="D505" t="str">
            <v>건축</v>
          </cell>
          <cell r="E505" t="str">
            <v>구청사</v>
          </cell>
          <cell r="F505" t="str">
            <v>드라이월</v>
          </cell>
          <cell r="H505" t="str">
            <v>D1-2A</v>
          </cell>
          <cell r="I505" t="str">
            <v>T50 단열재포함</v>
          </cell>
          <cell r="J505" t="str">
            <v>M2</v>
          </cell>
          <cell r="K505" t="str">
            <v>651</v>
          </cell>
          <cell r="L505">
            <v>20000</v>
          </cell>
          <cell r="M505">
            <v>13020000</v>
          </cell>
          <cell r="N505">
            <v>12380</v>
          </cell>
          <cell r="O505">
            <v>8059380</v>
          </cell>
          <cell r="Q505">
            <v>0</v>
          </cell>
          <cell r="R505">
            <v>32380</v>
          </cell>
          <cell r="S505">
            <v>21079380</v>
          </cell>
          <cell r="T505">
            <v>32380</v>
          </cell>
          <cell r="U505">
            <v>21079380</v>
          </cell>
          <cell r="V505">
            <v>1</v>
          </cell>
        </row>
        <row r="506">
          <cell r="B506" t="str">
            <v>010216</v>
          </cell>
          <cell r="C506">
            <v>4</v>
          </cell>
          <cell r="D506" t="str">
            <v>건축</v>
          </cell>
          <cell r="E506" t="str">
            <v>구청사</v>
          </cell>
          <cell r="F506" t="str">
            <v>드라이월</v>
          </cell>
          <cell r="H506" t="str">
            <v>D1-2B</v>
          </cell>
          <cell r="I506" t="str">
            <v>T50 단열재포함</v>
          </cell>
          <cell r="J506" t="str">
            <v>M2</v>
          </cell>
          <cell r="K506" t="str">
            <v>55</v>
          </cell>
          <cell r="L506">
            <v>26000</v>
          </cell>
          <cell r="M506">
            <v>1430000</v>
          </cell>
          <cell r="N506">
            <v>12380</v>
          </cell>
          <cell r="O506">
            <v>680900</v>
          </cell>
          <cell r="Q506">
            <v>0</v>
          </cell>
          <cell r="R506">
            <v>38380</v>
          </cell>
          <cell r="S506">
            <v>2110900</v>
          </cell>
          <cell r="T506">
            <v>38380</v>
          </cell>
          <cell r="U506">
            <v>2110900</v>
          </cell>
          <cell r="V506">
            <v>1</v>
          </cell>
        </row>
        <row r="507">
          <cell r="B507" t="str">
            <v>010216</v>
          </cell>
          <cell r="C507">
            <v>5</v>
          </cell>
          <cell r="D507" t="str">
            <v>건축</v>
          </cell>
          <cell r="E507" t="str">
            <v>구청사</v>
          </cell>
          <cell r="F507" t="str">
            <v>드라이월</v>
          </cell>
          <cell r="H507" t="str">
            <v>D1-2C</v>
          </cell>
          <cell r="I507" t="str">
            <v>T50 단열재포함</v>
          </cell>
          <cell r="J507" t="str">
            <v>M2</v>
          </cell>
          <cell r="K507" t="str">
            <v>945</v>
          </cell>
          <cell r="L507">
            <v>26000</v>
          </cell>
          <cell r="M507">
            <v>24570000</v>
          </cell>
          <cell r="N507">
            <v>10140</v>
          </cell>
          <cell r="O507">
            <v>9582300</v>
          </cell>
          <cell r="Q507">
            <v>0</v>
          </cell>
          <cell r="R507">
            <v>36140</v>
          </cell>
          <cell r="S507">
            <v>34152300</v>
          </cell>
          <cell r="T507">
            <v>36140</v>
          </cell>
          <cell r="U507">
            <v>34152300</v>
          </cell>
          <cell r="V507">
            <v>1</v>
          </cell>
        </row>
        <row r="508">
          <cell r="B508" t="str">
            <v>010216</v>
          </cell>
          <cell r="C508">
            <v>6</v>
          </cell>
          <cell r="D508" t="str">
            <v>건축</v>
          </cell>
          <cell r="E508" t="str">
            <v>구청사</v>
          </cell>
          <cell r="F508" t="str">
            <v>드라이월</v>
          </cell>
          <cell r="H508" t="str">
            <v>D1-4A</v>
          </cell>
          <cell r="I508" t="str">
            <v>T50 단열재포함</v>
          </cell>
          <cell r="J508" t="str">
            <v>M2</v>
          </cell>
          <cell r="K508" t="str">
            <v>476</v>
          </cell>
          <cell r="L508">
            <v>28000</v>
          </cell>
          <cell r="M508">
            <v>13328000</v>
          </cell>
          <cell r="N508">
            <v>12200</v>
          </cell>
          <cell r="O508">
            <v>5807200</v>
          </cell>
          <cell r="Q508">
            <v>0</v>
          </cell>
          <cell r="R508">
            <v>40200</v>
          </cell>
          <cell r="S508">
            <v>19135200</v>
          </cell>
          <cell r="T508">
            <v>40200</v>
          </cell>
          <cell r="U508">
            <v>19135200</v>
          </cell>
          <cell r="V508">
            <v>1</v>
          </cell>
        </row>
        <row r="509">
          <cell r="B509" t="str">
            <v>010216</v>
          </cell>
          <cell r="C509">
            <v>7</v>
          </cell>
          <cell r="D509" t="str">
            <v>건축</v>
          </cell>
          <cell r="E509" t="str">
            <v>구청사</v>
          </cell>
          <cell r="F509" t="str">
            <v>드라이월</v>
          </cell>
          <cell r="H509" t="str">
            <v>D1-5B</v>
          </cell>
          <cell r="I509" t="str">
            <v>T50 단열재포함</v>
          </cell>
          <cell r="J509" t="str">
            <v>M2</v>
          </cell>
          <cell r="K509" t="str">
            <v>325</v>
          </cell>
          <cell r="L509">
            <v>16000</v>
          </cell>
          <cell r="M509">
            <v>5200000</v>
          </cell>
          <cell r="N509">
            <v>8900</v>
          </cell>
          <cell r="O509">
            <v>2892500</v>
          </cell>
          <cell r="Q509">
            <v>0</v>
          </cell>
          <cell r="R509">
            <v>24900</v>
          </cell>
          <cell r="S509">
            <v>8092500</v>
          </cell>
          <cell r="T509">
            <v>24900</v>
          </cell>
          <cell r="U509">
            <v>8092500</v>
          </cell>
          <cell r="V509">
            <v>1</v>
          </cell>
        </row>
        <row r="510">
          <cell r="B510" t="str">
            <v>010216</v>
          </cell>
          <cell r="C510">
            <v>8</v>
          </cell>
          <cell r="D510" t="str">
            <v>건축</v>
          </cell>
          <cell r="E510" t="str">
            <v>구청사</v>
          </cell>
          <cell r="F510" t="str">
            <v>드라이월</v>
          </cell>
          <cell r="H510" t="str">
            <v>D1-5E</v>
          </cell>
          <cell r="I510" t="str">
            <v>T50 단열재포함</v>
          </cell>
          <cell r="J510" t="str">
            <v>M2</v>
          </cell>
          <cell r="K510" t="str">
            <v>152</v>
          </cell>
          <cell r="L510">
            <v>19000</v>
          </cell>
          <cell r="M510">
            <v>2888000</v>
          </cell>
          <cell r="N510">
            <v>7790</v>
          </cell>
          <cell r="O510">
            <v>1184080</v>
          </cell>
          <cell r="Q510">
            <v>0</v>
          </cell>
          <cell r="R510">
            <v>26790</v>
          </cell>
          <cell r="S510">
            <v>4072080</v>
          </cell>
          <cell r="T510">
            <v>26790</v>
          </cell>
          <cell r="U510">
            <v>4072080</v>
          </cell>
          <cell r="V510">
            <v>1</v>
          </cell>
        </row>
        <row r="511">
          <cell r="B511" t="str">
            <v>010216</v>
          </cell>
          <cell r="C511">
            <v>9</v>
          </cell>
          <cell r="D511" t="str">
            <v>건축</v>
          </cell>
          <cell r="E511" t="str">
            <v>구청사</v>
          </cell>
          <cell r="F511" t="str">
            <v>드라이월</v>
          </cell>
          <cell r="H511" t="str">
            <v>D1-6A</v>
          </cell>
          <cell r="I511" t="str">
            <v>T50 단열재포함</v>
          </cell>
          <cell r="J511" t="str">
            <v>M2</v>
          </cell>
          <cell r="K511" t="str">
            <v>2499</v>
          </cell>
          <cell r="L511">
            <v>21000</v>
          </cell>
          <cell r="M511">
            <v>52479000</v>
          </cell>
          <cell r="N511">
            <v>12380</v>
          </cell>
          <cell r="O511">
            <v>30937620</v>
          </cell>
          <cell r="Q511">
            <v>0</v>
          </cell>
          <cell r="R511">
            <v>33380</v>
          </cell>
          <cell r="S511">
            <v>83416620</v>
          </cell>
          <cell r="T511">
            <v>33380</v>
          </cell>
          <cell r="U511">
            <v>83416620</v>
          </cell>
          <cell r="V511">
            <v>1</v>
          </cell>
        </row>
        <row r="512">
          <cell r="B512" t="str">
            <v>010216</v>
          </cell>
          <cell r="C512">
            <v>10</v>
          </cell>
          <cell r="D512" t="str">
            <v>건축</v>
          </cell>
          <cell r="E512" t="str">
            <v>구청사</v>
          </cell>
          <cell r="F512" t="str">
            <v>드라이월</v>
          </cell>
          <cell r="H512" t="str">
            <v>D1-6C</v>
          </cell>
          <cell r="I512" t="str">
            <v>T50 단열재포함</v>
          </cell>
          <cell r="J512" t="str">
            <v>M2</v>
          </cell>
          <cell r="K512" t="str">
            <v>494</v>
          </cell>
          <cell r="L512">
            <v>24000</v>
          </cell>
          <cell r="M512">
            <v>11856000</v>
          </cell>
          <cell r="N512">
            <v>11090</v>
          </cell>
          <cell r="O512">
            <v>5478460</v>
          </cell>
          <cell r="Q512">
            <v>0</v>
          </cell>
          <cell r="R512">
            <v>35090</v>
          </cell>
          <cell r="S512">
            <v>17334460</v>
          </cell>
          <cell r="T512">
            <v>35090</v>
          </cell>
          <cell r="U512">
            <v>17334460</v>
          </cell>
          <cell r="V512">
            <v>1</v>
          </cell>
        </row>
        <row r="513">
          <cell r="B513" t="str">
            <v>010216</v>
          </cell>
          <cell r="C513">
            <v>11</v>
          </cell>
          <cell r="D513" t="str">
            <v>건축</v>
          </cell>
          <cell r="E513" t="str">
            <v>구청사</v>
          </cell>
          <cell r="F513" t="str">
            <v>드라이월</v>
          </cell>
          <cell r="H513" t="str">
            <v>D1-6D</v>
          </cell>
          <cell r="I513" t="str">
            <v>T50 단열재포함</v>
          </cell>
          <cell r="J513" t="str">
            <v>M2</v>
          </cell>
          <cell r="K513" t="str">
            <v>72</v>
          </cell>
          <cell r="L513">
            <v>27000</v>
          </cell>
          <cell r="M513">
            <v>1944000</v>
          </cell>
          <cell r="N513">
            <v>10140</v>
          </cell>
          <cell r="O513">
            <v>730080</v>
          </cell>
          <cell r="Q513">
            <v>0</v>
          </cell>
          <cell r="R513">
            <v>37140</v>
          </cell>
          <cell r="S513">
            <v>2674080</v>
          </cell>
          <cell r="T513">
            <v>37140</v>
          </cell>
          <cell r="U513">
            <v>2674080</v>
          </cell>
          <cell r="V513">
            <v>1</v>
          </cell>
        </row>
        <row r="514">
          <cell r="B514" t="str">
            <v>010216</v>
          </cell>
          <cell r="C514">
            <v>12</v>
          </cell>
          <cell r="D514" t="str">
            <v>건축</v>
          </cell>
          <cell r="E514" t="str">
            <v>구청사</v>
          </cell>
          <cell r="F514" t="str">
            <v>드라이월</v>
          </cell>
          <cell r="H514" t="str">
            <v>D1-7A</v>
          </cell>
          <cell r="J514" t="str">
            <v>M2</v>
          </cell>
          <cell r="K514" t="str">
            <v>701</v>
          </cell>
          <cell r="L514">
            <v>13000</v>
          </cell>
          <cell r="M514">
            <v>9113000</v>
          </cell>
          <cell r="N514">
            <v>8030</v>
          </cell>
          <cell r="O514">
            <v>5629030</v>
          </cell>
          <cell r="Q514">
            <v>0</v>
          </cell>
          <cell r="R514">
            <v>21030</v>
          </cell>
          <cell r="S514">
            <v>14742030</v>
          </cell>
          <cell r="T514">
            <v>21030</v>
          </cell>
          <cell r="U514">
            <v>14742030</v>
          </cell>
          <cell r="V514">
            <v>1</v>
          </cell>
        </row>
        <row r="515">
          <cell r="B515" t="str">
            <v>010216</v>
          </cell>
          <cell r="C515">
            <v>13</v>
          </cell>
          <cell r="D515" t="str">
            <v>건축</v>
          </cell>
          <cell r="E515" t="str">
            <v>구청사</v>
          </cell>
          <cell r="F515" t="str">
            <v>드라이월</v>
          </cell>
          <cell r="H515" t="str">
            <v>D1-7C</v>
          </cell>
          <cell r="J515" t="str">
            <v>M2</v>
          </cell>
          <cell r="K515" t="str">
            <v>605</v>
          </cell>
          <cell r="L515">
            <v>15000</v>
          </cell>
          <cell r="M515">
            <v>9075000</v>
          </cell>
          <cell r="N515">
            <v>8260</v>
          </cell>
          <cell r="O515">
            <v>4997300</v>
          </cell>
          <cell r="Q515">
            <v>0</v>
          </cell>
          <cell r="R515">
            <v>23260</v>
          </cell>
          <cell r="S515">
            <v>14072300</v>
          </cell>
          <cell r="T515">
            <v>23260</v>
          </cell>
          <cell r="U515">
            <v>14072300</v>
          </cell>
          <cell r="V515">
            <v>1</v>
          </cell>
        </row>
        <row r="516">
          <cell r="B516" t="str">
            <v>010216</v>
          </cell>
          <cell r="C516">
            <v>14</v>
          </cell>
          <cell r="D516" t="str">
            <v>건축</v>
          </cell>
          <cell r="E516" t="str">
            <v>구청사</v>
          </cell>
          <cell r="F516" t="str">
            <v>드라이월</v>
          </cell>
          <cell r="H516" t="str">
            <v>철제경량칸막이- A TYPE</v>
          </cell>
          <cell r="I516" t="str">
            <v>T:65</v>
          </cell>
          <cell r="J516" t="str">
            <v>M2</v>
          </cell>
          <cell r="K516" t="str">
            <v>457</v>
          </cell>
          <cell r="L516">
            <v>51000</v>
          </cell>
          <cell r="M516">
            <v>23307000</v>
          </cell>
          <cell r="N516">
            <v>5880</v>
          </cell>
          <cell r="O516">
            <v>2687160</v>
          </cell>
          <cell r="Q516">
            <v>0</v>
          </cell>
          <cell r="R516">
            <v>56880</v>
          </cell>
          <cell r="S516">
            <v>25994160</v>
          </cell>
          <cell r="T516">
            <v>56880</v>
          </cell>
          <cell r="U516">
            <v>25994160</v>
          </cell>
          <cell r="V516">
            <v>1</v>
          </cell>
        </row>
        <row r="517">
          <cell r="B517" t="str">
            <v>010216</v>
          </cell>
          <cell r="C517">
            <v>15</v>
          </cell>
          <cell r="D517" t="str">
            <v>건축</v>
          </cell>
          <cell r="E517" t="str">
            <v>구청사</v>
          </cell>
          <cell r="F517" t="str">
            <v>드라이월</v>
          </cell>
          <cell r="H517" t="str">
            <v>철제경량칸막이- D TYPE</v>
          </cell>
          <cell r="I517" t="str">
            <v>T:65</v>
          </cell>
          <cell r="J517" t="str">
            <v>M2</v>
          </cell>
          <cell r="K517" t="str">
            <v>466</v>
          </cell>
          <cell r="L517">
            <v>59000</v>
          </cell>
          <cell r="M517">
            <v>27494000</v>
          </cell>
          <cell r="N517">
            <v>5880</v>
          </cell>
          <cell r="O517">
            <v>2740080</v>
          </cell>
          <cell r="Q517">
            <v>0</v>
          </cell>
          <cell r="R517">
            <v>64880</v>
          </cell>
          <cell r="S517">
            <v>30234080</v>
          </cell>
          <cell r="T517">
            <v>64880</v>
          </cell>
          <cell r="U517">
            <v>30234080</v>
          </cell>
          <cell r="V517">
            <v>1</v>
          </cell>
        </row>
        <row r="518">
          <cell r="B518" t="str">
            <v>010216</v>
          </cell>
          <cell r="C518">
            <v>16</v>
          </cell>
          <cell r="D518" t="str">
            <v>건축</v>
          </cell>
          <cell r="E518" t="str">
            <v>구청사</v>
          </cell>
          <cell r="F518" t="str">
            <v>드라이월</v>
          </cell>
          <cell r="H518" t="str">
            <v>경량칸막이도아</v>
          </cell>
          <cell r="I518" t="str">
            <v>양개</v>
          </cell>
          <cell r="J518" t="str">
            <v>M2</v>
          </cell>
          <cell r="K518" t="str">
            <v>28</v>
          </cell>
          <cell r="L518">
            <v>120000</v>
          </cell>
          <cell r="M518">
            <v>3360000</v>
          </cell>
          <cell r="O518">
            <v>0</v>
          </cell>
          <cell r="Q518">
            <v>0</v>
          </cell>
          <cell r="R518">
            <v>120000</v>
          </cell>
          <cell r="S518">
            <v>3360000</v>
          </cell>
          <cell r="T518">
            <v>120000</v>
          </cell>
          <cell r="U518">
            <v>3360000</v>
          </cell>
          <cell r="V518">
            <v>1</v>
          </cell>
        </row>
        <row r="519">
          <cell r="B519" t="str">
            <v>010217</v>
          </cell>
          <cell r="C519">
            <v>1</v>
          </cell>
          <cell r="D519" t="str">
            <v>건축</v>
          </cell>
          <cell r="E519" t="str">
            <v>구청사</v>
          </cell>
          <cell r="F519" t="str">
            <v>기타공사</v>
          </cell>
          <cell r="H519" t="str">
            <v>데크판넬 설치</v>
          </cell>
          <cell r="I519" t="str">
            <v>지붕 T:75</v>
          </cell>
          <cell r="J519" t="str">
            <v>M2</v>
          </cell>
          <cell r="K519" t="str">
            <v>158</v>
          </cell>
          <cell r="L519">
            <v>35000</v>
          </cell>
          <cell r="M519">
            <v>5530000</v>
          </cell>
          <cell r="N519">
            <v>7000</v>
          </cell>
          <cell r="O519">
            <v>1106000</v>
          </cell>
          <cell r="Q519">
            <v>0</v>
          </cell>
          <cell r="R519">
            <v>42000</v>
          </cell>
          <cell r="S519">
            <v>6636000</v>
          </cell>
          <cell r="T519">
            <v>42000</v>
          </cell>
          <cell r="U519">
            <v>6636000</v>
          </cell>
          <cell r="V519">
            <v>1</v>
          </cell>
        </row>
        <row r="520">
          <cell r="B520" t="str">
            <v>010217</v>
          </cell>
          <cell r="C520">
            <v>3</v>
          </cell>
          <cell r="D520" t="str">
            <v>건축</v>
          </cell>
          <cell r="E520" t="str">
            <v>구청사</v>
          </cell>
          <cell r="F520" t="str">
            <v>기타공사</v>
          </cell>
          <cell r="H520" t="str">
            <v>루프드레인설치</v>
          </cell>
          <cell r="I520" t="str">
            <v>수직형   100mm</v>
          </cell>
          <cell r="J520" t="str">
            <v>개소</v>
          </cell>
          <cell r="K520" t="str">
            <v>47</v>
          </cell>
          <cell r="L520">
            <v>6050</v>
          </cell>
          <cell r="M520">
            <v>284350</v>
          </cell>
          <cell r="N520">
            <v>4400</v>
          </cell>
          <cell r="O520">
            <v>206800</v>
          </cell>
          <cell r="P520">
            <v>550</v>
          </cell>
          <cell r="Q520">
            <v>25850</v>
          </cell>
          <cell r="R520">
            <v>11000</v>
          </cell>
          <cell r="S520">
            <v>517000</v>
          </cell>
          <cell r="T520">
            <v>11000</v>
          </cell>
          <cell r="U520">
            <v>517000</v>
          </cell>
          <cell r="V520">
            <v>1</v>
          </cell>
        </row>
        <row r="521">
          <cell r="B521" t="str">
            <v>010217</v>
          </cell>
          <cell r="C521">
            <v>4</v>
          </cell>
          <cell r="D521" t="str">
            <v>건축</v>
          </cell>
          <cell r="E521" t="str">
            <v>구청사</v>
          </cell>
          <cell r="F521" t="str">
            <v>기타공사</v>
          </cell>
          <cell r="H521" t="str">
            <v>플로어드레인설치</v>
          </cell>
          <cell r="I521" t="str">
            <v>PVC 8510  100mm</v>
          </cell>
          <cell r="J521" t="str">
            <v>개소</v>
          </cell>
          <cell r="K521" t="str">
            <v>5</v>
          </cell>
          <cell r="L521">
            <v>2500</v>
          </cell>
          <cell r="M521">
            <v>12500</v>
          </cell>
          <cell r="N521">
            <v>1500</v>
          </cell>
          <cell r="O521">
            <v>7500</v>
          </cell>
          <cell r="Q521">
            <v>0</v>
          </cell>
          <cell r="R521">
            <v>4000</v>
          </cell>
          <cell r="S521">
            <v>20000</v>
          </cell>
          <cell r="T521">
            <v>4000</v>
          </cell>
          <cell r="U521">
            <v>20000</v>
          </cell>
          <cell r="V521">
            <v>1</v>
          </cell>
        </row>
        <row r="522">
          <cell r="B522" t="str">
            <v>010217</v>
          </cell>
          <cell r="C522">
            <v>5</v>
          </cell>
          <cell r="D522" t="str">
            <v>건축</v>
          </cell>
          <cell r="E522" t="str">
            <v>구청사</v>
          </cell>
          <cell r="F522" t="str">
            <v>기타공사</v>
          </cell>
          <cell r="H522" t="str">
            <v>스텐선홈통</v>
          </cell>
          <cell r="I522" t="str">
            <v>∮100</v>
          </cell>
          <cell r="J522" t="str">
            <v>M</v>
          </cell>
          <cell r="K522" t="str">
            <v>7</v>
          </cell>
          <cell r="L522">
            <v>19800</v>
          </cell>
          <cell r="M522">
            <v>138600</v>
          </cell>
          <cell r="N522">
            <v>14400</v>
          </cell>
          <cell r="O522">
            <v>100800</v>
          </cell>
          <cell r="P522">
            <v>1800</v>
          </cell>
          <cell r="Q522">
            <v>12600</v>
          </cell>
          <cell r="R522">
            <v>36000</v>
          </cell>
          <cell r="S522">
            <v>252000</v>
          </cell>
          <cell r="T522">
            <v>36000</v>
          </cell>
          <cell r="U522">
            <v>252000</v>
          </cell>
          <cell r="V522">
            <v>1</v>
          </cell>
        </row>
        <row r="523">
          <cell r="B523" t="str">
            <v>010217</v>
          </cell>
          <cell r="C523">
            <v>6</v>
          </cell>
          <cell r="D523" t="str">
            <v>건축</v>
          </cell>
          <cell r="E523" t="str">
            <v>구청사</v>
          </cell>
          <cell r="F523" t="str">
            <v>기타공사</v>
          </cell>
          <cell r="H523" t="str">
            <v>물받이블럭</v>
          </cell>
          <cell r="I523" t="str">
            <v>CONC</v>
          </cell>
          <cell r="J523" t="str">
            <v>개</v>
          </cell>
          <cell r="K523" t="str">
            <v>2</v>
          </cell>
          <cell r="L523">
            <v>6000</v>
          </cell>
          <cell r="M523">
            <v>12000</v>
          </cell>
          <cell r="O523">
            <v>0</v>
          </cell>
          <cell r="Q523">
            <v>0</v>
          </cell>
          <cell r="R523">
            <v>6000</v>
          </cell>
          <cell r="S523">
            <v>12000</v>
          </cell>
          <cell r="T523">
            <v>6000</v>
          </cell>
          <cell r="U523">
            <v>12000</v>
          </cell>
          <cell r="V523">
            <v>1</v>
          </cell>
        </row>
        <row r="524">
          <cell r="B524" t="str">
            <v>010217</v>
          </cell>
          <cell r="C524">
            <v>7</v>
          </cell>
          <cell r="D524" t="str">
            <v>건축</v>
          </cell>
          <cell r="E524" t="str">
            <v>구청사</v>
          </cell>
          <cell r="F524" t="str">
            <v>기타공사</v>
          </cell>
          <cell r="H524" t="str">
            <v>탕비실씽크대</v>
          </cell>
          <cell r="I524" t="str">
            <v>500*1200</v>
          </cell>
          <cell r="J524" t="str">
            <v>EA</v>
          </cell>
          <cell r="K524" t="str">
            <v>3</v>
          </cell>
          <cell r="L524">
            <v>400000</v>
          </cell>
          <cell r="M524">
            <v>1200000</v>
          </cell>
          <cell r="O524">
            <v>0</v>
          </cell>
          <cell r="Q524">
            <v>0</v>
          </cell>
          <cell r="R524">
            <v>400000</v>
          </cell>
          <cell r="S524">
            <v>1200000</v>
          </cell>
          <cell r="T524">
            <v>400000</v>
          </cell>
          <cell r="U524">
            <v>1200000</v>
          </cell>
          <cell r="V524">
            <v>1</v>
          </cell>
        </row>
        <row r="525">
          <cell r="B525" t="str">
            <v>010217</v>
          </cell>
          <cell r="C525">
            <v>8</v>
          </cell>
          <cell r="D525" t="str">
            <v>건축</v>
          </cell>
          <cell r="E525" t="str">
            <v>구청사</v>
          </cell>
          <cell r="F525" t="str">
            <v>기타공사</v>
          </cell>
          <cell r="H525" t="str">
            <v>탕비실씽크대</v>
          </cell>
          <cell r="I525" t="str">
            <v>600*1350</v>
          </cell>
          <cell r="J525" t="str">
            <v>EA</v>
          </cell>
          <cell r="K525" t="str">
            <v>11</v>
          </cell>
          <cell r="L525">
            <v>450000</v>
          </cell>
          <cell r="M525">
            <v>4950000</v>
          </cell>
          <cell r="O525">
            <v>0</v>
          </cell>
          <cell r="Q525">
            <v>0</v>
          </cell>
          <cell r="R525">
            <v>450000</v>
          </cell>
          <cell r="S525">
            <v>4950000</v>
          </cell>
          <cell r="T525">
            <v>450000</v>
          </cell>
          <cell r="U525">
            <v>4950000</v>
          </cell>
          <cell r="V525">
            <v>1</v>
          </cell>
        </row>
        <row r="526">
          <cell r="B526" t="str">
            <v>010217</v>
          </cell>
          <cell r="C526">
            <v>9</v>
          </cell>
          <cell r="D526" t="str">
            <v>건축</v>
          </cell>
          <cell r="E526" t="str">
            <v>구청사</v>
          </cell>
          <cell r="F526" t="str">
            <v>기타공사</v>
          </cell>
          <cell r="H526" t="str">
            <v>곤도라</v>
          </cell>
          <cell r="J526" t="str">
            <v>대</v>
          </cell>
          <cell r="K526" t="str">
            <v>1</v>
          </cell>
          <cell r="L526">
            <v>140000000</v>
          </cell>
          <cell r="M526">
            <v>140000000</v>
          </cell>
          <cell r="O526">
            <v>0</v>
          </cell>
          <cell r="Q526">
            <v>0</v>
          </cell>
          <cell r="R526">
            <v>140000000</v>
          </cell>
          <cell r="S526">
            <v>140000000</v>
          </cell>
          <cell r="T526">
            <v>140000000</v>
          </cell>
          <cell r="U526">
            <v>140000000</v>
          </cell>
          <cell r="V526">
            <v>1</v>
          </cell>
        </row>
        <row r="527">
          <cell r="B527" t="str">
            <v>010217</v>
          </cell>
          <cell r="C527">
            <v>10</v>
          </cell>
          <cell r="D527" t="str">
            <v>건축</v>
          </cell>
          <cell r="E527" t="str">
            <v>구청사</v>
          </cell>
          <cell r="F527" t="str">
            <v>기타공사</v>
          </cell>
          <cell r="H527" t="str">
            <v>에레베타후크</v>
          </cell>
          <cell r="I527" t="str">
            <v>Φ22</v>
          </cell>
          <cell r="J527" t="str">
            <v>EA</v>
          </cell>
          <cell r="K527" t="str">
            <v>6</v>
          </cell>
          <cell r="L527">
            <v>25000</v>
          </cell>
          <cell r="M527">
            <v>150000</v>
          </cell>
          <cell r="N527">
            <v>10000</v>
          </cell>
          <cell r="O527">
            <v>60000</v>
          </cell>
          <cell r="Q527">
            <v>0</v>
          </cell>
          <cell r="R527">
            <v>35000</v>
          </cell>
          <cell r="S527">
            <v>210000</v>
          </cell>
          <cell r="T527">
            <v>35000</v>
          </cell>
          <cell r="U527">
            <v>210000</v>
          </cell>
          <cell r="V527">
            <v>1</v>
          </cell>
        </row>
        <row r="528">
          <cell r="B528" t="str">
            <v>010217</v>
          </cell>
          <cell r="C528">
            <v>11</v>
          </cell>
          <cell r="D528" t="str">
            <v>건축</v>
          </cell>
          <cell r="E528" t="str">
            <v>구청사</v>
          </cell>
          <cell r="F528" t="str">
            <v>기타공사</v>
          </cell>
          <cell r="H528" t="str">
            <v>공중전화부스 TYPE-2</v>
          </cell>
          <cell r="I528" t="str">
            <v>500*300*1000</v>
          </cell>
          <cell r="J528" t="str">
            <v>EA</v>
          </cell>
          <cell r="K528" t="str">
            <v>36</v>
          </cell>
          <cell r="L528">
            <v>500000</v>
          </cell>
          <cell r="M528">
            <v>18000000</v>
          </cell>
          <cell r="N528">
            <v>266800</v>
          </cell>
          <cell r="O528">
            <v>9604800</v>
          </cell>
          <cell r="P528">
            <v>33350</v>
          </cell>
          <cell r="Q528">
            <v>1200600</v>
          </cell>
          <cell r="R528">
            <v>800150</v>
          </cell>
          <cell r="S528">
            <v>28805400</v>
          </cell>
          <cell r="T528">
            <v>800150</v>
          </cell>
          <cell r="U528">
            <v>28805400</v>
          </cell>
          <cell r="V528">
            <v>1</v>
          </cell>
        </row>
        <row r="529">
          <cell r="B529" t="str">
            <v>010217</v>
          </cell>
          <cell r="C529">
            <v>12</v>
          </cell>
          <cell r="D529" t="str">
            <v>건축</v>
          </cell>
          <cell r="E529" t="str">
            <v>구청사</v>
          </cell>
          <cell r="F529" t="str">
            <v>기타공사</v>
          </cell>
          <cell r="H529" t="str">
            <v>우편함- A</v>
          </cell>
          <cell r="I529" t="str">
            <v>3240*150*1500</v>
          </cell>
          <cell r="J529" t="str">
            <v>EA</v>
          </cell>
          <cell r="K529" t="str">
            <v>1</v>
          </cell>
          <cell r="L529">
            <v>550000</v>
          </cell>
          <cell r="M529">
            <v>550000</v>
          </cell>
          <cell r="N529">
            <v>400000</v>
          </cell>
          <cell r="O529">
            <v>400000</v>
          </cell>
          <cell r="P529">
            <v>50000</v>
          </cell>
          <cell r="Q529">
            <v>50000</v>
          </cell>
          <cell r="R529">
            <v>1000000</v>
          </cell>
          <cell r="S529">
            <v>1000000</v>
          </cell>
          <cell r="T529">
            <v>1000000</v>
          </cell>
          <cell r="U529">
            <v>1000000</v>
          </cell>
          <cell r="V529">
            <v>1</v>
          </cell>
        </row>
        <row r="530">
          <cell r="B530" t="str">
            <v>010217</v>
          </cell>
          <cell r="C530">
            <v>13</v>
          </cell>
          <cell r="D530" t="str">
            <v>건축</v>
          </cell>
          <cell r="E530" t="str">
            <v>구청사</v>
          </cell>
          <cell r="F530" t="str">
            <v>기타공사</v>
          </cell>
          <cell r="H530" t="str">
            <v>분리수거함</v>
          </cell>
          <cell r="I530" t="str">
            <v>580*715*1075</v>
          </cell>
          <cell r="J530" t="str">
            <v>EA</v>
          </cell>
          <cell r="K530" t="str">
            <v>5</v>
          </cell>
          <cell r="L530">
            <v>300000</v>
          </cell>
          <cell r="M530">
            <v>1500000</v>
          </cell>
          <cell r="O530">
            <v>0</v>
          </cell>
          <cell r="Q530">
            <v>0</v>
          </cell>
          <cell r="R530">
            <v>300000</v>
          </cell>
          <cell r="S530">
            <v>1500000</v>
          </cell>
          <cell r="T530">
            <v>300000</v>
          </cell>
          <cell r="U530">
            <v>1500000</v>
          </cell>
          <cell r="V530">
            <v>1</v>
          </cell>
        </row>
        <row r="531">
          <cell r="B531" t="str">
            <v>010218</v>
          </cell>
          <cell r="C531">
            <v>1</v>
          </cell>
          <cell r="D531" t="str">
            <v>건축</v>
          </cell>
          <cell r="E531" t="str">
            <v>구청사</v>
          </cell>
          <cell r="F531" t="str">
            <v>골재비</v>
          </cell>
          <cell r="H531" t="str">
            <v>모래(세사)</v>
          </cell>
          <cell r="I531" t="str">
            <v>서울(김포상차도)</v>
          </cell>
          <cell r="J531" t="str">
            <v>M3</v>
          </cell>
          <cell r="K531" t="str">
            <v>1491.9</v>
          </cell>
          <cell r="L531">
            <v>7000</v>
          </cell>
          <cell r="M531">
            <v>10443300</v>
          </cell>
          <cell r="O531">
            <v>0</v>
          </cell>
          <cell r="Q531">
            <v>0</v>
          </cell>
          <cell r="R531">
            <v>7000</v>
          </cell>
          <cell r="S531">
            <v>10443300</v>
          </cell>
          <cell r="T531">
            <v>7000</v>
          </cell>
          <cell r="U531">
            <v>10443300</v>
          </cell>
          <cell r="V531">
            <v>1</v>
          </cell>
        </row>
        <row r="532">
          <cell r="B532" t="str">
            <v>010218</v>
          </cell>
          <cell r="C532">
            <v>2</v>
          </cell>
          <cell r="D532" t="str">
            <v>건축</v>
          </cell>
          <cell r="E532" t="str">
            <v>구청사</v>
          </cell>
          <cell r="F532" t="str">
            <v>골재비</v>
          </cell>
          <cell r="H532" t="str">
            <v>자갈(#57.∮25)</v>
          </cell>
          <cell r="I532" t="str">
            <v>서울(김포상차도)</v>
          </cell>
          <cell r="J532" t="str">
            <v>M3</v>
          </cell>
          <cell r="K532" t="str">
            <v>354.3</v>
          </cell>
          <cell r="L532">
            <v>7000</v>
          </cell>
          <cell r="M532">
            <v>2480100</v>
          </cell>
          <cell r="O532">
            <v>0</v>
          </cell>
          <cell r="Q532">
            <v>0</v>
          </cell>
          <cell r="R532">
            <v>7000</v>
          </cell>
          <cell r="S532">
            <v>2480100</v>
          </cell>
          <cell r="T532">
            <v>7000</v>
          </cell>
          <cell r="U532">
            <v>2480100</v>
          </cell>
          <cell r="V532">
            <v>1</v>
          </cell>
        </row>
        <row r="533">
          <cell r="B533" t="str">
            <v>010218</v>
          </cell>
          <cell r="C533">
            <v>3</v>
          </cell>
          <cell r="D533" t="str">
            <v>건축</v>
          </cell>
          <cell r="E533" t="str">
            <v>구청사</v>
          </cell>
          <cell r="F533" t="str">
            <v>골재비</v>
          </cell>
          <cell r="H533" t="str">
            <v>잡석(건축지정)</v>
          </cell>
          <cell r="I533" t="str">
            <v>서울(김포상차도)</v>
          </cell>
          <cell r="J533" t="str">
            <v>M3</v>
          </cell>
          <cell r="K533" t="str">
            <v>971.3</v>
          </cell>
          <cell r="L533">
            <v>6000</v>
          </cell>
          <cell r="M533">
            <v>5827800</v>
          </cell>
          <cell r="O533">
            <v>0</v>
          </cell>
          <cell r="Q533">
            <v>0</v>
          </cell>
          <cell r="R533">
            <v>6000</v>
          </cell>
          <cell r="S533">
            <v>5827800</v>
          </cell>
          <cell r="T533">
            <v>6000</v>
          </cell>
          <cell r="U533">
            <v>5827800</v>
          </cell>
          <cell r="V533">
            <v>1</v>
          </cell>
        </row>
        <row r="534">
          <cell r="B534" t="str">
            <v>010219</v>
          </cell>
          <cell r="C534">
            <v>1</v>
          </cell>
          <cell r="D534" t="str">
            <v>건축</v>
          </cell>
          <cell r="E534" t="str">
            <v>구청사</v>
          </cell>
          <cell r="F534" t="str">
            <v>운반비</v>
          </cell>
          <cell r="H534" t="str">
            <v>시멘트 운반</v>
          </cell>
          <cell r="I534" t="str">
            <v>L:10KM</v>
          </cell>
          <cell r="J534" t="str">
            <v>포</v>
          </cell>
          <cell r="K534" t="str">
            <v>17905</v>
          </cell>
          <cell r="M534">
            <v>0</v>
          </cell>
          <cell r="N534">
            <v>200</v>
          </cell>
          <cell r="O534">
            <v>3581000</v>
          </cell>
          <cell r="P534">
            <v>300</v>
          </cell>
          <cell r="Q534">
            <v>5371500</v>
          </cell>
          <cell r="R534">
            <v>500</v>
          </cell>
          <cell r="S534">
            <v>8952500</v>
          </cell>
          <cell r="T534">
            <v>500</v>
          </cell>
          <cell r="U534">
            <v>8952500</v>
          </cell>
          <cell r="V534">
            <v>1</v>
          </cell>
        </row>
        <row r="535">
          <cell r="B535" t="str">
            <v>010219</v>
          </cell>
          <cell r="C535">
            <v>2</v>
          </cell>
          <cell r="D535" t="str">
            <v>건축</v>
          </cell>
          <cell r="E535" t="str">
            <v>구청사</v>
          </cell>
          <cell r="F535" t="str">
            <v>운반비</v>
          </cell>
          <cell r="H535" t="str">
            <v>모래 운반</v>
          </cell>
          <cell r="I535" t="str">
            <v>L:23KM</v>
          </cell>
          <cell r="J535" t="str">
            <v>M3</v>
          </cell>
          <cell r="K535" t="str">
            <v>1491.9</v>
          </cell>
          <cell r="M535">
            <v>0</v>
          </cell>
          <cell r="O535">
            <v>0</v>
          </cell>
          <cell r="P535">
            <v>5000</v>
          </cell>
          <cell r="Q535">
            <v>7459500</v>
          </cell>
          <cell r="R535">
            <v>5000</v>
          </cell>
          <cell r="S535">
            <v>7459500</v>
          </cell>
          <cell r="T535">
            <v>5000</v>
          </cell>
          <cell r="U535">
            <v>7459500</v>
          </cell>
          <cell r="V535">
            <v>1</v>
          </cell>
        </row>
        <row r="536">
          <cell r="B536" t="str">
            <v>010219</v>
          </cell>
          <cell r="C536">
            <v>3</v>
          </cell>
          <cell r="D536" t="str">
            <v>건축</v>
          </cell>
          <cell r="E536" t="str">
            <v>구청사</v>
          </cell>
          <cell r="F536" t="str">
            <v>운반비</v>
          </cell>
          <cell r="H536" t="str">
            <v>자갈 운반</v>
          </cell>
          <cell r="I536" t="str">
            <v>L:23KM</v>
          </cell>
          <cell r="J536" t="str">
            <v>M3</v>
          </cell>
          <cell r="K536" t="str">
            <v>354.3</v>
          </cell>
          <cell r="M536">
            <v>0</v>
          </cell>
          <cell r="O536">
            <v>0</v>
          </cell>
          <cell r="P536">
            <v>5000</v>
          </cell>
          <cell r="Q536">
            <v>1771500</v>
          </cell>
          <cell r="R536">
            <v>5000</v>
          </cell>
          <cell r="S536">
            <v>1771500</v>
          </cell>
          <cell r="T536">
            <v>5000</v>
          </cell>
          <cell r="U536">
            <v>1771500</v>
          </cell>
          <cell r="V536">
            <v>1</v>
          </cell>
        </row>
        <row r="537">
          <cell r="B537" t="str">
            <v>010219</v>
          </cell>
          <cell r="C537">
            <v>4</v>
          </cell>
          <cell r="D537" t="str">
            <v>건축</v>
          </cell>
          <cell r="E537" t="str">
            <v>구청사</v>
          </cell>
          <cell r="F537" t="str">
            <v>운반비</v>
          </cell>
          <cell r="H537" t="str">
            <v>잡석 운반</v>
          </cell>
          <cell r="I537" t="str">
            <v>L:21.6KM</v>
          </cell>
          <cell r="J537" t="str">
            <v>M3</v>
          </cell>
          <cell r="K537" t="str">
            <v>971.3</v>
          </cell>
          <cell r="M537">
            <v>0</v>
          </cell>
          <cell r="O537">
            <v>0</v>
          </cell>
          <cell r="P537">
            <v>4500</v>
          </cell>
          <cell r="Q537">
            <v>4370850</v>
          </cell>
          <cell r="R537">
            <v>4500</v>
          </cell>
          <cell r="S537">
            <v>4370850</v>
          </cell>
          <cell r="T537">
            <v>4500</v>
          </cell>
          <cell r="U537">
            <v>4370850</v>
          </cell>
          <cell r="V537">
            <v>1</v>
          </cell>
        </row>
        <row r="538">
          <cell r="B538" t="str">
            <v>010219</v>
          </cell>
          <cell r="C538">
            <v>5</v>
          </cell>
          <cell r="D538" t="str">
            <v>건축</v>
          </cell>
          <cell r="E538" t="str">
            <v>구청사</v>
          </cell>
          <cell r="F538" t="str">
            <v>운반비</v>
          </cell>
          <cell r="H538" t="str">
            <v>철근 운반</v>
          </cell>
          <cell r="I538" t="str">
            <v>L:10KM</v>
          </cell>
          <cell r="J538" t="str">
            <v>TON</v>
          </cell>
          <cell r="K538" t="str">
            <v>1729.765</v>
          </cell>
          <cell r="M538">
            <v>0</v>
          </cell>
          <cell r="O538">
            <v>0</v>
          </cell>
          <cell r="P538">
            <v>10000</v>
          </cell>
          <cell r="Q538">
            <v>17297650</v>
          </cell>
          <cell r="R538">
            <v>10000</v>
          </cell>
          <cell r="S538">
            <v>17297650</v>
          </cell>
          <cell r="T538">
            <v>10000</v>
          </cell>
          <cell r="U538">
            <v>17297650</v>
          </cell>
          <cell r="V538">
            <v>1</v>
          </cell>
        </row>
        <row r="539">
          <cell r="B539" t="str">
            <v>010219</v>
          </cell>
          <cell r="C539">
            <v>6</v>
          </cell>
          <cell r="D539" t="str">
            <v>건축</v>
          </cell>
          <cell r="E539" t="str">
            <v>구청사</v>
          </cell>
          <cell r="F539" t="str">
            <v>운반비</v>
          </cell>
          <cell r="H539" t="str">
            <v>철골 운반</v>
          </cell>
          <cell r="I539" t="str">
            <v>L:10KM</v>
          </cell>
          <cell r="J539" t="str">
            <v>TON</v>
          </cell>
          <cell r="K539" t="str">
            <v>1243.608</v>
          </cell>
          <cell r="M539">
            <v>0</v>
          </cell>
          <cell r="O539">
            <v>0</v>
          </cell>
          <cell r="P539">
            <v>10000</v>
          </cell>
          <cell r="Q539">
            <v>12436080</v>
          </cell>
          <cell r="R539">
            <v>10000</v>
          </cell>
          <cell r="S539">
            <v>12436080</v>
          </cell>
          <cell r="T539">
            <v>10000</v>
          </cell>
          <cell r="U539">
            <v>12436080</v>
          </cell>
          <cell r="V539">
            <v>1</v>
          </cell>
        </row>
        <row r="540">
          <cell r="B540" t="str">
            <v>010220</v>
          </cell>
          <cell r="C540">
            <v>1</v>
          </cell>
          <cell r="D540" t="str">
            <v>건축</v>
          </cell>
          <cell r="E540" t="str">
            <v>구청사</v>
          </cell>
          <cell r="F540" t="str">
            <v>작업부산물</v>
          </cell>
          <cell r="H540" t="str">
            <v>고철(△)</v>
          </cell>
          <cell r="I540" t="str">
            <v>작업설부산물</v>
          </cell>
          <cell r="J540" t="str">
            <v>TON</v>
          </cell>
          <cell r="K540" t="str">
            <v>-50.379</v>
          </cell>
          <cell r="L540">
            <v>70000</v>
          </cell>
          <cell r="M540">
            <v>-3526530</v>
          </cell>
          <cell r="O540">
            <v>0</v>
          </cell>
          <cell r="Q540">
            <v>0</v>
          </cell>
          <cell r="R540">
            <v>70000</v>
          </cell>
          <cell r="S540">
            <v>-3526530</v>
          </cell>
          <cell r="T540">
            <v>70000</v>
          </cell>
          <cell r="U540">
            <v>-3526530</v>
          </cell>
          <cell r="V540">
            <v>1</v>
          </cell>
        </row>
        <row r="541">
          <cell r="B541" t="str">
            <v>010220</v>
          </cell>
          <cell r="C541">
            <v>2</v>
          </cell>
          <cell r="D541" t="str">
            <v>건축</v>
          </cell>
          <cell r="E541" t="str">
            <v>구청사</v>
          </cell>
          <cell r="F541" t="str">
            <v>작업부산물</v>
          </cell>
          <cell r="H541" t="str">
            <v>고철(△)</v>
          </cell>
          <cell r="I541" t="str">
            <v>작업설부산물</v>
          </cell>
          <cell r="J541" t="str">
            <v>TON</v>
          </cell>
          <cell r="K541" t="str">
            <v>-84.174</v>
          </cell>
          <cell r="L541">
            <v>70000</v>
          </cell>
          <cell r="M541">
            <v>-5892180</v>
          </cell>
          <cell r="O541">
            <v>0</v>
          </cell>
          <cell r="Q541">
            <v>0</v>
          </cell>
          <cell r="R541">
            <v>70000</v>
          </cell>
          <cell r="S541">
            <v>-5892180</v>
          </cell>
          <cell r="T541">
            <v>70000</v>
          </cell>
          <cell r="U541">
            <v>-5892180</v>
          </cell>
          <cell r="V541">
            <v>1</v>
          </cell>
        </row>
        <row r="542">
          <cell r="B542" t="str">
            <v>010301</v>
          </cell>
          <cell r="C542">
            <v>1</v>
          </cell>
          <cell r="D542" t="str">
            <v>건축</v>
          </cell>
          <cell r="E542" t="str">
            <v>구의회</v>
          </cell>
          <cell r="F542" t="str">
            <v>가설공사</v>
          </cell>
          <cell r="H542" t="str">
            <v>면적당규준틀</v>
          </cell>
          <cell r="I542" t="str">
            <v>(면적당)</v>
          </cell>
          <cell r="J542" t="str">
            <v>M2</v>
          </cell>
          <cell r="K542" t="str">
            <v>102</v>
          </cell>
          <cell r="M542">
            <v>0</v>
          </cell>
          <cell r="N542">
            <v>800</v>
          </cell>
          <cell r="O542">
            <v>81600</v>
          </cell>
          <cell r="Q542">
            <v>0</v>
          </cell>
          <cell r="R542">
            <v>800</v>
          </cell>
          <cell r="S542">
            <v>81600</v>
          </cell>
          <cell r="T542">
            <v>800</v>
          </cell>
          <cell r="U542">
            <v>81600</v>
          </cell>
          <cell r="V542">
            <v>1</v>
          </cell>
        </row>
        <row r="543">
          <cell r="B543" t="str">
            <v>010301</v>
          </cell>
          <cell r="C543">
            <v>2</v>
          </cell>
          <cell r="D543" t="str">
            <v>건축</v>
          </cell>
          <cell r="E543" t="str">
            <v>구의회</v>
          </cell>
          <cell r="F543" t="str">
            <v>가설공사</v>
          </cell>
          <cell r="H543" t="str">
            <v>강관동바리</v>
          </cell>
          <cell r="I543" t="str">
            <v>3개월,4.2M이하</v>
          </cell>
          <cell r="J543" t="str">
            <v>M2</v>
          </cell>
          <cell r="K543" t="str">
            <v>1725</v>
          </cell>
          <cell r="L543">
            <v>2000</v>
          </cell>
          <cell r="M543">
            <v>3450000</v>
          </cell>
          <cell r="N543">
            <v>4500</v>
          </cell>
          <cell r="O543">
            <v>7762500</v>
          </cell>
          <cell r="Q543">
            <v>0</v>
          </cell>
          <cell r="R543">
            <v>6500</v>
          </cell>
          <cell r="S543">
            <v>11212500</v>
          </cell>
          <cell r="T543">
            <v>6500</v>
          </cell>
          <cell r="U543">
            <v>11212500</v>
          </cell>
          <cell r="V543">
            <v>1</v>
          </cell>
        </row>
        <row r="544">
          <cell r="B544" t="str">
            <v>010301</v>
          </cell>
          <cell r="C544">
            <v>3</v>
          </cell>
          <cell r="D544" t="str">
            <v>건축</v>
          </cell>
          <cell r="E544" t="str">
            <v>구의회</v>
          </cell>
          <cell r="F544" t="str">
            <v>가설공사</v>
          </cell>
          <cell r="H544" t="str">
            <v>강관동바리</v>
          </cell>
          <cell r="I544" t="str">
            <v>3개월,6.9M이하</v>
          </cell>
          <cell r="J544" t="str">
            <v>M2</v>
          </cell>
          <cell r="K544" t="str">
            <v>939</v>
          </cell>
          <cell r="L544">
            <v>2500</v>
          </cell>
          <cell r="M544">
            <v>2347500</v>
          </cell>
          <cell r="N544">
            <v>5500</v>
          </cell>
          <cell r="O544">
            <v>5164500</v>
          </cell>
          <cell r="Q544">
            <v>0</v>
          </cell>
          <cell r="R544">
            <v>8000</v>
          </cell>
          <cell r="S544">
            <v>7512000</v>
          </cell>
          <cell r="T544">
            <v>8000</v>
          </cell>
          <cell r="U544">
            <v>7512000</v>
          </cell>
          <cell r="V544">
            <v>1</v>
          </cell>
        </row>
        <row r="545">
          <cell r="B545" t="str">
            <v>010301</v>
          </cell>
          <cell r="C545">
            <v>4</v>
          </cell>
          <cell r="D545" t="str">
            <v>건축</v>
          </cell>
          <cell r="E545" t="str">
            <v>구의회</v>
          </cell>
          <cell r="F545" t="str">
            <v>가설공사</v>
          </cell>
          <cell r="H545" t="str">
            <v>내부수평비계</v>
          </cell>
          <cell r="I545" t="str">
            <v>3개월</v>
          </cell>
          <cell r="J545" t="str">
            <v>M2</v>
          </cell>
          <cell r="K545" t="str">
            <v>2318</v>
          </cell>
          <cell r="L545">
            <v>1000</v>
          </cell>
          <cell r="M545">
            <v>2318000</v>
          </cell>
          <cell r="N545">
            <v>1500</v>
          </cell>
          <cell r="O545">
            <v>3477000</v>
          </cell>
          <cell r="Q545">
            <v>0</v>
          </cell>
          <cell r="R545">
            <v>2500</v>
          </cell>
          <cell r="S545">
            <v>5795000</v>
          </cell>
          <cell r="T545">
            <v>2500</v>
          </cell>
          <cell r="U545">
            <v>5795000</v>
          </cell>
          <cell r="V545">
            <v>1</v>
          </cell>
        </row>
        <row r="546">
          <cell r="B546" t="str">
            <v>010301</v>
          </cell>
          <cell r="C546">
            <v>5</v>
          </cell>
          <cell r="D546" t="str">
            <v>건축</v>
          </cell>
          <cell r="E546" t="str">
            <v>구의회</v>
          </cell>
          <cell r="F546" t="str">
            <v>가설공사</v>
          </cell>
          <cell r="H546" t="str">
            <v>강관비계매기</v>
          </cell>
          <cell r="I546" t="str">
            <v>12개월</v>
          </cell>
          <cell r="J546" t="str">
            <v>M2</v>
          </cell>
          <cell r="K546" t="str">
            <v>3193</v>
          </cell>
          <cell r="L546">
            <v>1000</v>
          </cell>
          <cell r="M546">
            <v>3193000</v>
          </cell>
          <cell r="N546">
            <v>3000</v>
          </cell>
          <cell r="O546">
            <v>9579000</v>
          </cell>
          <cell r="Q546">
            <v>0</v>
          </cell>
          <cell r="R546">
            <v>4000</v>
          </cell>
          <cell r="S546">
            <v>12772000</v>
          </cell>
          <cell r="T546">
            <v>4000</v>
          </cell>
          <cell r="U546">
            <v>12772000</v>
          </cell>
          <cell r="V546">
            <v>1</v>
          </cell>
        </row>
        <row r="547">
          <cell r="B547" t="str">
            <v>010301</v>
          </cell>
          <cell r="C547">
            <v>6</v>
          </cell>
          <cell r="D547" t="str">
            <v>건축</v>
          </cell>
          <cell r="E547" t="str">
            <v>구의회</v>
          </cell>
          <cell r="F547" t="str">
            <v>가설공사</v>
          </cell>
          <cell r="H547" t="str">
            <v>강관비계다리</v>
          </cell>
          <cell r="I547" t="str">
            <v>12개월</v>
          </cell>
          <cell r="J547" t="str">
            <v>M2</v>
          </cell>
          <cell r="K547" t="str">
            <v>73</v>
          </cell>
          <cell r="L547">
            <v>15000</v>
          </cell>
          <cell r="M547">
            <v>1095000</v>
          </cell>
          <cell r="N547">
            <v>18000</v>
          </cell>
          <cell r="O547">
            <v>1314000</v>
          </cell>
          <cell r="Q547">
            <v>0</v>
          </cell>
          <cell r="R547">
            <v>33000</v>
          </cell>
          <cell r="S547">
            <v>2409000</v>
          </cell>
          <cell r="T547">
            <v>33000</v>
          </cell>
          <cell r="U547">
            <v>2409000</v>
          </cell>
          <cell r="V547">
            <v>1</v>
          </cell>
        </row>
        <row r="548">
          <cell r="B548" t="str">
            <v>010301</v>
          </cell>
          <cell r="C548">
            <v>7</v>
          </cell>
          <cell r="D548" t="str">
            <v>건축</v>
          </cell>
          <cell r="E548" t="str">
            <v>구의회</v>
          </cell>
          <cell r="F548" t="str">
            <v>가설공사</v>
          </cell>
          <cell r="H548" t="str">
            <v>보호막설치</v>
          </cell>
          <cell r="I548" t="str">
            <v>PVC코팅</v>
          </cell>
          <cell r="J548" t="str">
            <v>M2</v>
          </cell>
          <cell r="K548" t="str">
            <v>2756</v>
          </cell>
          <cell r="L548">
            <v>1000</v>
          </cell>
          <cell r="M548">
            <v>2756000</v>
          </cell>
          <cell r="N548">
            <v>2000</v>
          </cell>
          <cell r="O548">
            <v>5512000</v>
          </cell>
          <cell r="Q548">
            <v>0</v>
          </cell>
          <cell r="R548">
            <v>3000</v>
          </cell>
          <cell r="S548">
            <v>8268000</v>
          </cell>
          <cell r="T548">
            <v>3000</v>
          </cell>
          <cell r="U548">
            <v>8268000</v>
          </cell>
          <cell r="V548">
            <v>1</v>
          </cell>
        </row>
        <row r="549">
          <cell r="B549" t="str">
            <v>010301</v>
          </cell>
          <cell r="C549">
            <v>8</v>
          </cell>
          <cell r="D549" t="str">
            <v>건축</v>
          </cell>
          <cell r="E549" t="str">
            <v>구의회</v>
          </cell>
          <cell r="F549" t="str">
            <v>가설공사</v>
          </cell>
          <cell r="H549" t="str">
            <v>CONC보양</v>
          </cell>
          <cell r="I549" t="str">
            <v>살수</v>
          </cell>
          <cell r="J549" t="str">
            <v>M2</v>
          </cell>
          <cell r="K549" t="str">
            <v>4004</v>
          </cell>
          <cell r="M549">
            <v>0</v>
          </cell>
          <cell r="N549">
            <v>300</v>
          </cell>
          <cell r="O549">
            <v>1201200</v>
          </cell>
          <cell r="Q549">
            <v>0</v>
          </cell>
          <cell r="R549">
            <v>300</v>
          </cell>
          <cell r="S549">
            <v>1201200</v>
          </cell>
          <cell r="T549">
            <v>300</v>
          </cell>
          <cell r="U549">
            <v>1201200</v>
          </cell>
          <cell r="V549">
            <v>1</v>
          </cell>
        </row>
        <row r="550">
          <cell r="B550" t="str">
            <v>010301</v>
          </cell>
          <cell r="C550">
            <v>9</v>
          </cell>
          <cell r="D550" t="str">
            <v>건축</v>
          </cell>
          <cell r="E550" t="str">
            <v>구의회</v>
          </cell>
          <cell r="F550" t="str">
            <v>가설공사</v>
          </cell>
          <cell r="H550" t="str">
            <v>석재.타일보양</v>
          </cell>
          <cell r="I550" t="str">
            <v>톱밥</v>
          </cell>
          <cell r="J550" t="str">
            <v>M2</v>
          </cell>
          <cell r="K550" t="str">
            <v>846</v>
          </cell>
          <cell r="L550">
            <v>300</v>
          </cell>
          <cell r="M550">
            <v>253800</v>
          </cell>
          <cell r="N550">
            <v>300</v>
          </cell>
          <cell r="O550">
            <v>253800</v>
          </cell>
          <cell r="Q550">
            <v>0</v>
          </cell>
          <cell r="R550">
            <v>600</v>
          </cell>
          <cell r="S550">
            <v>507600</v>
          </cell>
          <cell r="T550">
            <v>600</v>
          </cell>
          <cell r="U550">
            <v>507600</v>
          </cell>
          <cell r="V550">
            <v>1</v>
          </cell>
        </row>
        <row r="551">
          <cell r="B551" t="str">
            <v>010301</v>
          </cell>
          <cell r="C551">
            <v>10</v>
          </cell>
          <cell r="D551" t="str">
            <v>건축</v>
          </cell>
          <cell r="E551" t="str">
            <v>구의회</v>
          </cell>
          <cell r="F551" t="str">
            <v>가설공사</v>
          </cell>
          <cell r="H551" t="str">
            <v>먹매김</v>
          </cell>
          <cell r="I551" t="str">
            <v>사무소</v>
          </cell>
          <cell r="J551" t="str">
            <v>M2</v>
          </cell>
          <cell r="K551" t="str">
            <v>2575</v>
          </cell>
          <cell r="M551">
            <v>0</v>
          </cell>
          <cell r="N551">
            <v>700</v>
          </cell>
          <cell r="O551">
            <v>1802500</v>
          </cell>
          <cell r="Q551">
            <v>0</v>
          </cell>
          <cell r="R551">
            <v>700</v>
          </cell>
          <cell r="S551">
            <v>1802500</v>
          </cell>
          <cell r="T551">
            <v>700</v>
          </cell>
          <cell r="U551">
            <v>1802500</v>
          </cell>
          <cell r="V551">
            <v>1</v>
          </cell>
        </row>
        <row r="552">
          <cell r="B552" t="str">
            <v>010301</v>
          </cell>
          <cell r="C552">
            <v>11</v>
          </cell>
          <cell r="D552" t="str">
            <v>건축</v>
          </cell>
          <cell r="E552" t="str">
            <v>구의회</v>
          </cell>
          <cell r="F552" t="str">
            <v>가설공사</v>
          </cell>
          <cell r="H552" t="str">
            <v>건축물현장정리</v>
          </cell>
          <cell r="I552" t="str">
            <v>철골.철근CON조</v>
          </cell>
          <cell r="J552" t="str">
            <v>M2</v>
          </cell>
          <cell r="K552" t="str">
            <v>2575</v>
          </cell>
          <cell r="M552">
            <v>0</v>
          </cell>
          <cell r="N552">
            <v>5500</v>
          </cell>
          <cell r="O552">
            <v>14162500</v>
          </cell>
          <cell r="Q552">
            <v>0</v>
          </cell>
          <cell r="R552">
            <v>5500</v>
          </cell>
          <cell r="S552">
            <v>14162500</v>
          </cell>
          <cell r="T552">
            <v>5500</v>
          </cell>
          <cell r="U552">
            <v>14162500</v>
          </cell>
          <cell r="V552">
            <v>1</v>
          </cell>
        </row>
        <row r="553">
          <cell r="B553" t="str">
            <v>010302</v>
          </cell>
          <cell r="C553">
            <v>1</v>
          </cell>
          <cell r="D553" t="str">
            <v>건축</v>
          </cell>
          <cell r="E553" t="str">
            <v>구의회</v>
          </cell>
          <cell r="F553" t="str">
            <v>지정공사</v>
          </cell>
          <cell r="H553" t="str">
            <v>잡석깔기지정</v>
          </cell>
          <cell r="I553" t="str">
            <v>큰달구다지기</v>
          </cell>
          <cell r="J553" t="str">
            <v>M3</v>
          </cell>
          <cell r="K553" t="str">
            <v>20</v>
          </cell>
          <cell r="M553">
            <v>0</v>
          </cell>
          <cell r="N553">
            <v>5000</v>
          </cell>
          <cell r="O553">
            <v>100000</v>
          </cell>
          <cell r="Q553">
            <v>0</v>
          </cell>
          <cell r="R553">
            <v>5000</v>
          </cell>
          <cell r="S553">
            <v>100000</v>
          </cell>
          <cell r="T553">
            <v>5000</v>
          </cell>
          <cell r="U553">
            <v>100000</v>
          </cell>
          <cell r="V553">
            <v>1</v>
          </cell>
        </row>
        <row r="554">
          <cell r="B554" t="str">
            <v>010302</v>
          </cell>
          <cell r="C554">
            <v>2</v>
          </cell>
          <cell r="D554" t="str">
            <v>건축</v>
          </cell>
          <cell r="E554" t="str">
            <v>구의회</v>
          </cell>
          <cell r="F554" t="str">
            <v>지정공사</v>
          </cell>
          <cell r="H554" t="str">
            <v>방습필름설치</v>
          </cell>
          <cell r="I554" t="str">
            <v>T=0.02*2겹  (바닥)</v>
          </cell>
          <cell r="J554" t="str">
            <v>M2</v>
          </cell>
          <cell r="K554" t="str">
            <v>102</v>
          </cell>
          <cell r="L554">
            <v>100</v>
          </cell>
          <cell r="M554">
            <v>10200</v>
          </cell>
          <cell r="N554">
            <v>100</v>
          </cell>
          <cell r="O554">
            <v>10200</v>
          </cell>
          <cell r="Q554">
            <v>0</v>
          </cell>
          <cell r="R554">
            <v>200</v>
          </cell>
          <cell r="S554">
            <v>20400</v>
          </cell>
          <cell r="T554">
            <v>200</v>
          </cell>
          <cell r="U554">
            <v>20400</v>
          </cell>
          <cell r="V554">
            <v>1</v>
          </cell>
        </row>
        <row r="555">
          <cell r="B555" t="str">
            <v>010302</v>
          </cell>
          <cell r="C555">
            <v>3</v>
          </cell>
          <cell r="D555" t="str">
            <v>건축</v>
          </cell>
          <cell r="E555" t="str">
            <v>구의회</v>
          </cell>
          <cell r="F555" t="str">
            <v>지정공사</v>
          </cell>
          <cell r="H555" t="str">
            <v>ROCK ANCHOR</v>
          </cell>
          <cell r="I555" t="str">
            <v>80TON</v>
          </cell>
          <cell r="J555" t="str">
            <v>공</v>
          </cell>
          <cell r="K555" t="str">
            <v>62</v>
          </cell>
          <cell r="L555">
            <v>450000</v>
          </cell>
          <cell r="M555">
            <v>27900000</v>
          </cell>
          <cell r="N555">
            <v>150000</v>
          </cell>
          <cell r="O555">
            <v>9300000</v>
          </cell>
          <cell r="P555">
            <v>200000</v>
          </cell>
          <cell r="Q555">
            <v>12400000</v>
          </cell>
          <cell r="R555">
            <v>800000</v>
          </cell>
          <cell r="S555">
            <v>49600000</v>
          </cell>
          <cell r="T555">
            <v>800000</v>
          </cell>
          <cell r="U555">
            <v>49600000</v>
          </cell>
          <cell r="V555">
            <v>1</v>
          </cell>
        </row>
        <row r="556">
          <cell r="B556" t="str">
            <v>010303</v>
          </cell>
          <cell r="C556">
            <v>3</v>
          </cell>
          <cell r="D556" t="str">
            <v>건축</v>
          </cell>
          <cell r="E556" t="str">
            <v>구의회</v>
          </cell>
          <cell r="F556" t="str">
            <v>철근콘크리트</v>
          </cell>
          <cell r="H556" t="str">
            <v>펌프카.붐(철근)</v>
          </cell>
          <cell r="I556" t="str">
            <v>100㎥↑(25/20)</v>
          </cell>
          <cell r="J556" t="str">
            <v>M3</v>
          </cell>
          <cell r="K556" t="str">
            <v>3651</v>
          </cell>
          <cell r="L556">
            <v>500</v>
          </cell>
          <cell r="M556">
            <v>1825500</v>
          </cell>
          <cell r="N556">
            <v>3500</v>
          </cell>
          <cell r="O556">
            <v>12778500</v>
          </cell>
          <cell r="P556">
            <v>3500</v>
          </cell>
          <cell r="Q556">
            <v>12778500</v>
          </cell>
          <cell r="R556">
            <v>7500</v>
          </cell>
          <cell r="S556">
            <v>27382500</v>
          </cell>
          <cell r="T556">
            <v>7500</v>
          </cell>
          <cell r="U556">
            <v>27382500</v>
          </cell>
          <cell r="V556">
            <v>1</v>
          </cell>
        </row>
        <row r="557">
          <cell r="B557" t="str">
            <v>010303</v>
          </cell>
          <cell r="C557">
            <v>4</v>
          </cell>
          <cell r="D557" t="str">
            <v>건축</v>
          </cell>
          <cell r="E557" t="str">
            <v>구의회</v>
          </cell>
          <cell r="F557" t="str">
            <v>철근콘크리트</v>
          </cell>
          <cell r="H557" t="str">
            <v>펌프카.붐(무근)</v>
          </cell>
          <cell r="I557" t="str">
            <v>100㎥↑(25/20)</v>
          </cell>
          <cell r="J557" t="str">
            <v>M3</v>
          </cell>
          <cell r="K557" t="str">
            <v>131</v>
          </cell>
          <cell r="L557">
            <v>500</v>
          </cell>
          <cell r="M557">
            <v>65500</v>
          </cell>
          <cell r="N557">
            <v>4000</v>
          </cell>
          <cell r="O557">
            <v>524000</v>
          </cell>
          <cell r="P557">
            <v>3500</v>
          </cell>
          <cell r="Q557">
            <v>458500</v>
          </cell>
          <cell r="R557">
            <v>8000</v>
          </cell>
          <cell r="S557">
            <v>1048000</v>
          </cell>
          <cell r="T557">
            <v>8000</v>
          </cell>
          <cell r="U557">
            <v>1048000</v>
          </cell>
          <cell r="V557">
            <v>1</v>
          </cell>
        </row>
        <row r="558">
          <cell r="B558" t="str">
            <v>010303</v>
          </cell>
          <cell r="C558">
            <v>13</v>
          </cell>
          <cell r="D558" t="str">
            <v>건축</v>
          </cell>
          <cell r="E558" t="str">
            <v>구의회</v>
          </cell>
          <cell r="F558" t="str">
            <v>철근콘크리트</v>
          </cell>
          <cell r="H558" t="str">
            <v>철근가공조립</v>
          </cell>
          <cell r="I558" t="str">
            <v>보통</v>
          </cell>
          <cell r="J558" t="str">
            <v>TON</v>
          </cell>
          <cell r="K558" t="str">
            <v>528.557</v>
          </cell>
          <cell r="L558">
            <v>10799</v>
          </cell>
          <cell r="M558">
            <v>5707887</v>
          </cell>
          <cell r="N558">
            <v>209201</v>
          </cell>
          <cell r="O558">
            <v>110574652</v>
          </cell>
          <cell r="Q558">
            <v>0</v>
          </cell>
          <cell r="R558">
            <v>220000</v>
          </cell>
          <cell r="S558">
            <v>116282540</v>
          </cell>
          <cell r="T558">
            <v>220000</v>
          </cell>
          <cell r="U558">
            <v>116282540</v>
          </cell>
          <cell r="V558">
            <v>1</v>
          </cell>
        </row>
        <row r="559">
          <cell r="B559" t="str">
            <v>010303</v>
          </cell>
          <cell r="C559">
            <v>14</v>
          </cell>
          <cell r="D559" t="str">
            <v>건축</v>
          </cell>
          <cell r="E559" t="str">
            <v>구의회</v>
          </cell>
          <cell r="F559" t="str">
            <v>철근콘크리트</v>
          </cell>
          <cell r="H559" t="str">
            <v>합판거푸집</v>
          </cell>
          <cell r="I559" t="str">
            <v>원형</v>
          </cell>
          <cell r="J559" t="str">
            <v>M2</v>
          </cell>
          <cell r="K559" t="str">
            <v>229</v>
          </cell>
          <cell r="L559">
            <v>11890</v>
          </cell>
          <cell r="M559">
            <v>2722810</v>
          </cell>
          <cell r="N559">
            <v>27034</v>
          </cell>
          <cell r="O559">
            <v>6190786</v>
          </cell>
          <cell r="Q559">
            <v>0</v>
          </cell>
          <cell r="R559">
            <v>38924</v>
          </cell>
          <cell r="S559">
            <v>8913596</v>
          </cell>
          <cell r="T559">
            <v>38924</v>
          </cell>
          <cell r="U559">
            <v>8913596</v>
          </cell>
          <cell r="V559">
            <v>1</v>
          </cell>
        </row>
        <row r="560">
          <cell r="B560" t="str">
            <v>010303</v>
          </cell>
          <cell r="C560">
            <v>15</v>
          </cell>
          <cell r="D560" t="str">
            <v>건축</v>
          </cell>
          <cell r="E560" t="str">
            <v>구의회</v>
          </cell>
          <cell r="F560" t="str">
            <v>철근콘크리트</v>
          </cell>
          <cell r="H560" t="str">
            <v>합판거푸집</v>
          </cell>
          <cell r="I560" t="str">
            <v>곡면</v>
          </cell>
          <cell r="J560" t="str">
            <v>M2</v>
          </cell>
          <cell r="K560" t="str">
            <v>1682</v>
          </cell>
          <cell r="L560">
            <v>7500</v>
          </cell>
          <cell r="M560">
            <v>12615000</v>
          </cell>
          <cell r="N560">
            <v>13500</v>
          </cell>
          <cell r="O560">
            <v>22707000</v>
          </cell>
          <cell r="Q560">
            <v>0</v>
          </cell>
          <cell r="R560">
            <v>21000</v>
          </cell>
          <cell r="S560">
            <v>35322000</v>
          </cell>
          <cell r="T560">
            <v>21000</v>
          </cell>
          <cell r="U560">
            <v>35322000</v>
          </cell>
          <cell r="V560">
            <v>1</v>
          </cell>
        </row>
        <row r="561">
          <cell r="B561" t="str">
            <v>010303</v>
          </cell>
          <cell r="C561">
            <v>16</v>
          </cell>
          <cell r="D561" t="str">
            <v>건축</v>
          </cell>
          <cell r="E561" t="str">
            <v>구의회</v>
          </cell>
          <cell r="F561" t="str">
            <v>철근콘크리트</v>
          </cell>
          <cell r="H561" t="str">
            <v>합판거푸집</v>
          </cell>
          <cell r="I561" t="str">
            <v>3회</v>
          </cell>
          <cell r="J561" t="str">
            <v>M2</v>
          </cell>
          <cell r="K561" t="str">
            <v>11954</v>
          </cell>
          <cell r="L561">
            <v>6000</v>
          </cell>
          <cell r="M561">
            <v>71724000</v>
          </cell>
          <cell r="N561">
            <v>16000</v>
          </cell>
          <cell r="O561">
            <v>191264000</v>
          </cell>
          <cell r="Q561">
            <v>0</v>
          </cell>
          <cell r="R561">
            <v>22000</v>
          </cell>
          <cell r="S561">
            <v>262988000</v>
          </cell>
          <cell r="T561">
            <v>22000</v>
          </cell>
          <cell r="U561">
            <v>262988000</v>
          </cell>
          <cell r="V561">
            <v>1</v>
          </cell>
        </row>
        <row r="562">
          <cell r="B562" t="str">
            <v>010303</v>
          </cell>
          <cell r="C562">
            <v>17</v>
          </cell>
          <cell r="D562" t="str">
            <v>건축</v>
          </cell>
          <cell r="E562" t="str">
            <v>구의회</v>
          </cell>
          <cell r="F562" t="str">
            <v>철근콘크리트</v>
          </cell>
          <cell r="H562" t="str">
            <v>합판거푸집</v>
          </cell>
          <cell r="I562" t="str">
            <v>4회</v>
          </cell>
          <cell r="J562" t="str">
            <v>M2</v>
          </cell>
          <cell r="K562" t="str">
            <v>312</v>
          </cell>
          <cell r="L562">
            <v>5700</v>
          </cell>
          <cell r="M562">
            <v>1778400</v>
          </cell>
          <cell r="N562">
            <v>16000</v>
          </cell>
          <cell r="O562">
            <v>4992000</v>
          </cell>
          <cell r="Q562">
            <v>0</v>
          </cell>
          <cell r="R562">
            <v>21700</v>
          </cell>
          <cell r="S562">
            <v>6770400</v>
          </cell>
          <cell r="T562">
            <v>21700</v>
          </cell>
          <cell r="U562">
            <v>6770400</v>
          </cell>
          <cell r="V562">
            <v>1</v>
          </cell>
        </row>
        <row r="563">
          <cell r="B563" t="str">
            <v>010303</v>
          </cell>
          <cell r="C563">
            <v>19</v>
          </cell>
          <cell r="D563" t="str">
            <v>건축</v>
          </cell>
          <cell r="E563" t="str">
            <v>구의회</v>
          </cell>
          <cell r="F563" t="str">
            <v>철근콘크리트</v>
          </cell>
          <cell r="H563" t="str">
            <v>진동기손료(엔진식)</v>
          </cell>
          <cell r="J563" t="str">
            <v>M3</v>
          </cell>
          <cell r="K563" t="str">
            <v>3651</v>
          </cell>
          <cell r="M563">
            <v>0</v>
          </cell>
          <cell r="O563">
            <v>0</v>
          </cell>
          <cell r="P563">
            <v>200</v>
          </cell>
          <cell r="Q563">
            <v>730200</v>
          </cell>
          <cell r="R563">
            <v>200</v>
          </cell>
          <cell r="S563">
            <v>730200</v>
          </cell>
          <cell r="T563">
            <v>200</v>
          </cell>
          <cell r="U563">
            <v>730200</v>
          </cell>
          <cell r="V563">
            <v>1</v>
          </cell>
        </row>
        <row r="564">
          <cell r="B564" t="str">
            <v>010304</v>
          </cell>
          <cell r="C564">
            <v>2</v>
          </cell>
          <cell r="D564" t="str">
            <v>건축</v>
          </cell>
          <cell r="E564" t="str">
            <v>구의회</v>
          </cell>
          <cell r="F564" t="str">
            <v>철골공사</v>
          </cell>
          <cell r="H564" t="str">
            <v>BH - 형강(SWS490)</v>
          </cell>
          <cell r="I564" t="str">
            <v>1000*300*24*28</v>
          </cell>
          <cell r="J564" t="str">
            <v>TON</v>
          </cell>
          <cell r="K564" t="str">
            <v>46.663</v>
          </cell>
          <cell r="L564">
            <v>498000</v>
          </cell>
          <cell r="M564">
            <v>23238174</v>
          </cell>
          <cell r="O564">
            <v>0</v>
          </cell>
          <cell r="Q564">
            <v>0</v>
          </cell>
          <cell r="R564">
            <v>498000</v>
          </cell>
          <cell r="S564">
            <v>23238174</v>
          </cell>
          <cell r="T564">
            <v>498000</v>
          </cell>
          <cell r="U564">
            <v>23238174</v>
          </cell>
          <cell r="V564">
            <v>1</v>
          </cell>
        </row>
        <row r="565">
          <cell r="B565" t="str">
            <v>010304</v>
          </cell>
          <cell r="C565">
            <v>22</v>
          </cell>
          <cell r="D565" t="str">
            <v>건축</v>
          </cell>
          <cell r="E565" t="str">
            <v>구의회</v>
          </cell>
          <cell r="F565" t="str">
            <v>철골공사</v>
          </cell>
          <cell r="H565" t="str">
            <v>H - 형강(SS400)</v>
          </cell>
          <cell r="I565" t="str">
            <v>250*125*6*9</v>
          </cell>
          <cell r="J565" t="str">
            <v>TON</v>
          </cell>
          <cell r="K565" t="str">
            <v>0.803</v>
          </cell>
          <cell r="L565">
            <v>405000</v>
          </cell>
          <cell r="M565">
            <v>325215</v>
          </cell>
          <cell r="O565">
            <v>0</v>
          </cell>
          <cell r="Q565">
            <v>0</v>
          </cell>
          <cell r="R565">
            <v>405000</v>
          </cell>
          <cell r="S565">
            <v>325215</v>
          </cell>
          <cell r="T565">
            <v>405000</v>
          </cell>
          <cell r="U565">
            <v>325215</v>
          </cell>
          <cell r="V565">
            <v>1</v>
          </cell>
        </row>
        <row r="566">
          <cell r="B566" t="str">
            <v>010304</v>
          </cell>
          <cell r="C566">
            <v>36</v>
          </cell>
          <cell r="D566" t="str">
            <v>건축</v>
          </cell>
          <cell r="E566" t="str">
            <v>구의회</v>
          </cell>
          <cell r="F566" t="str">
            <v>철골공사</v>
          </cell>
          <cell r="H566" t="str">
            <v>구조용강관(각형)</v>
          </cell>
          <cell r="I566" t="str">
            <v>300*150*13t</v>
          </cell>
          <cell r="J566" t="str">
            <v>TON</v>
          </cell>
          <cell r="K566" t="str">
            <v>0.802</v>
          </cell>
          <cell r="L566">
            <v>780000</v>
          </cell>
          <cell r="M566">
            <v>625560</v>
          </cell>
          <cell r="O566">
            <v>0</v>
          </cell>
          <cell r="Q566">
            <v>0</v>
          </cell>
          <cell r="R566">
            <v>780000</v>
          </cell>
          <cell r="S566">
            <v>625560</v>
          </cell>
          <cell r="T566">
            <v>780000</v>
          </cell>
          <cell r="U566">
            <v>625560</v>
          </cell>
          <cell r="V566">
            <v>1</v>
          </cell>
        </row>
        <row r="567">
          <cell r="B567" t="str">
            <v>010304</v>
          </cell>
          <cell r="C567">
            <v>37</v>
          </cell>
          <cell r="D567" t="str">
            <v>건축</v>
          </cell>
          <cell r="E567" t="str">
            <v>구의회</v>
          </cell>
          <cell r="F567" t="str">
            <v>철골공사</v>
          </cell>
          <cell r="H567" t="str">
            <v>구조용강관(원형)</v>
          </cell>
          <cell r="I567" t="str">
            <v>Φ267.4*9T</v>
          </cell>
          <cell r="J567" t="str">
            <v>M</v>
          </cell>
          <cell r="K567" t="str">
            <v>6</v>
          </cell>
          <cell r="L567">
            <v>31500</v>
          </cell>
          <cell r="M567">
            <v>189000</v>
          </cell>
          <cell r="O567">
            <v>0</v>
          </cell>
          <cell r="Q567">
            <v>0</v>
          </cell>
          <cell r="R567">
            <v>31500</v>
          </cell>
          <cell r="S567">
            <v>189000</v>
          </cell>
          <cell r="T567">
            <v>31500</v>
          </cell>
          <cell r="U567">
            <v>189000</v>
          </cell>
          <cell r="V567">
            <v>1</v>
          </cell>
        </row>
        <row r="568">
          <cell r="B568" t="str">
            <v>010304</v>
          </cell>
          <cell r="C568">
            <v>47</v>
          </cell>
          <cell r="D568" t="str">
            <v>건축</v>
          </cell>
          <cell r="E568" t="str">
            <v>구의회</v>
          </cell>
          <cell r="F568" t="str">
            <v>철골공사</v>
          </cell>
          <cell r="H568" t="str">
            <v>열연강판(SS400)</v>
          </cell>
          <cell r="I568" t="str">
            <v>T=30</v>
          </cell>
          <cell r="J568" t="str">
            <v>TON</v>
          </cell>
          <cell r="K568" t="str">
            <v>0.064</v>
          </cell>
          <cell r="L568">
            <v>378000</v>
          </cell>
          <cell r="M568">
            <v>24192</v>
          </cell>
          <cell r="O568">
            <v>0</v>
          </cell>
          <cell r="Q568">
            <v>0</v>
          </cell>
          <cell r="R568">
            <v>378000</v>
          </cell>
          <cell r="S568">
            <v>24192</v>
          </cell>
          <cell r="T568">
            <v>378000</v>
          </cell>
          <cell r="U568">
            <v>24192</v>
          </cell>
          <cell r="V568">
            <v>1</v>
          </cell>
        </row>
        <row r="569">
          <cell r="B569" t="str">
            <v>010304</v>
          </cell>
          <cell r="C569">
            <v>50</v>
          </cell>
          <cell r="D569" t="str">
            <v>건축</v>
          </cell>
          <cell r="E569" t="str">
            <v>구의회</v>
          </cell>
          <cell r="F569" t="str">
            <v>철골공사</v>
          </cell>
          <cell r="H569" t="str">
            <v>열연강판(SS400)</v>
          </cell>
          <cell r="I569" t="str">
            <v>T=24</v>
          </cell>
          <cell r="J569" t="str">
            <v>TON</v>
          </cell>
          <cell r="K569" t="str">
            <v>0.508</v>
          </cell>
          <cell r="L569">
            <v>378000</v>
          </cell>
          <cell r="M569">
            <v>192024</v>
          </cell>
          <cell r="O569">
            <v>0</v>
          </cell>
          <cell r="Q569">
            <v>0</v>
          </cell>
          <cell r="R569">
            <v>378000</v>
          </cell>
          <cell r="S569">
            <v>192024</v>
          </cell>
          <cell r="T569">
            <v>378000</v>
          </cell>
          <cell r="U569">
            <v>192024</v>
          </cell>
          <cell r="V569">
            <v>1</v>
          </cell>
        </row>
        <row r="570">
          <cell r="B570" t="str">
            <v>010304</v>
          </cell>
          <cell r="C570">
            <v>51</v>
          </cell>
          <cell r="D570" t="str">
            <v>건축</v>
          </cell>
          <cell r="E570" t="str">
            <v>구의회</v>
          </cell>
          <cell r="F570" t="str">
            <v>철골공사</v>
          </cell>
          <cell r="H570" t="str">
            <v>열연강판(SS400)</v>
          </cell>
          <cell r="I570" t="str">
            <v>T=22</v>
          </cell>
          <cell r="J570" t="str">
            <v>TON</v>
          </cell>
          <cell r="K570" t="str">
            <v>0.389</v>
          </cell>
          <cell r="L570">
            <v>378000</v>
          </cell>
          <cell r="M570">
            <v>147042</v>
          </cell>
          <cell r="O570">
            <v>0</v>
          </cell>
          <cell r="Q570">
            <v>0</v>
          </cell>
          <cell r="R570">
            <v>378000</v>
          </cell>
          <cell r="S570">
            <v>147042</v>
          </cell>
          <cell r="T570">
            <v>378000</v>
          </cell>
          <cell r="U570">
            <v>147042</v>
          </cell>
          <cell r="V570">
            <v>1</v>
          </cell>
        </row>
        <row r="571">
          <cell r="B571" t="str">
            <v>010304</v>
          </cell>
          <cell r="C571">
            <v>53</v>
          </cell>
          <cell r="D571" t="str">
            <v>건축</v>
          </cell>
          <cell r="E571" t="str">
            <v>구의회</v>
          </cell>
          <cell r="F571" t="str">
            <v>철골공사</v>
          </cell>
          <cell r="H571" t="str">
            <v>열연강판(SS400)</v>
          </cell>
          <cell r="I571" t="str">
            <v>T=19</v>
          </cell>
          <cell r="J571" t="str">
            <v>TON</v>
          </cell>
          <cell r="K571" t="str">
            <v>0.475</v>
          </cell>
          <cell r="L571">
            <v>375000</v>
          </cell>
          <cell r="M571">
            <v>178125</v>
          </cell>
          <cell r="O571">
            <v>0</v>
          </cell>
          <cell r="Q571">
            <v>0</v>
          </cell>
          <cell r="R571">
            <v>375000</v>
          </cell>
          <cell r="S571">
            <v>178125</v>
          </cell>
          <cell r="T571">
            <v>375000</v>
          </cell>
          <cell r="U571">
            <v>178125</v>
          </cell>
          <cell r="V571">
            <v>1</v>
          </cell>
        </row>
        <row r="572">
          <cell r="B572" t="str">
            <v>010304</v>
          </cell>
          <cell r="C572">
            <v>54</v>
          </cell>
          <cell r="D572" t="str">
            <v>건축</v>
          </cell>
          <cell r="E572" t="str">
            <v>구의회</v>
          </cell>
          <cell r="F572" t="str">
            <v>철골공사</v>
          </cell>
          <cell r="H572" t="str">
            <v>열연강판(SS400)</v>
          </cell>
          <cell r="I572" t="str">
            <v>T=20</v>
          </cell>
          <cell r="J572" t="str">
            <v>TON</v>
          </cell>
          <cell r="K572" t="str">
            <v>2.444</v>
          </cell>
          <cell r="L572">
            <v>375000</v>
          </cell>
          <cell r="M572">
            <v>916500</v>
          </cell>
          <cell r="O572">
            <v>0</v>
          </cell>
          <cell r="Q572">
            <v>0</v>
          </cell>
          <cell r="R572">
            <v>375000</v>
          </cell>
          <cell r="S572">
            <v>916500</v>
          </cell>
          <cell r="T572">
            <v>375000</v>
          </cell>
          <cell r="U572">
            <v>916500</v>
          </cell>
          <cell r="V572">
            <v>1</v>
          </cell>
        </row>
        <row r="573">
          <cell r="B573" t="str">
            <v>010304</v>
          </cell>
          <cell r="C573">
            <v>56</v>
          </cell>
          <cell r="D573" t="str">
            <v>건축</v>
          </cell>
          <cell r="E573" t="str">
            <v>구의회</v>
          </cell>
          <cell r="F573" t="str">
            <v>철골공사</v>
          </cell>
          <cell r="H573" t="str">
            <v>열연강판(SS400)</v>
          </cell>
          <cell r="I573" t="str">
            <v>T=15</v>
          </cell>
          <cell r="J573" t="str">
            <v>TON</v>
          </cell>
          <cell r="K573" t="str">
            <v>0.615</v>
          </cell>
          <cell r="L573">
            <v>375000</v>
          </cell>
          <cell r="M573">
            <v>230625</v>
          </cell>
          <cell r="O573">
            <v>0</v>
          </cell>
          <cell r="Q573">
            <v>0</v>
          </cell>
          <cell r="R573">
            <v>375000</v>
          </cell>
          <cell r="S573">
            <v>230625</v>
          </cell>
          <cell r="T573">
            <v>375000</v>
          </cell>
          <cell r="U573">
            <v>230625</v>
          </cell>
          <cell r="V573">
            <v>1</v>
          </cell>
        </row>
        <row r="574">
          <cell r="B574" t="str">
            <v>010304</v>
          </cell>
          <cell r="C574">
            <v>59</v>
          </cell>
          <cell r="D574" t="str">
            <v>건축</v>
          </cell>
          <cell r="E574" t="str">
            <v>구의회</v>
          </cell>
          <cell r="F574" t="str">
            <v>철골공사</v>
          </cell>
          <cell r="H574" t="str">
            <v>열연강판(SS400)</v>
          </cell>
          <cell r="I574" t="str">
            <v>T=12</v>
          </cell>
          <cell r="J574" t="str">
            <v>TON</v>
          </cell>
          <cell r="K574" t="str">
            <v>1.613</v>
          </cell>
          <cell r="L574">
            <v>375000</v>
          </cell>
          <cell r="M574">
            <v>604875</v>
          </cell>
          <cell r="O574">
            <v>0</v>
          </cell>
          <cell r="Q574">
            <v>0</v>
          </cell>
          <cell r="R574">
            <v>375000</v>
          </cell>
          <cell r="S574">
            <v>604875</v>
          </cell>
          <cell r="T574">
            <v>375000</v>
          </cell>
          <cell r="U574">
            <v>604875</v>
          </cell>
          <cell r="V574">
            <v>1</v>
          </cell>
        </row>
        <row r="575">
          <cell r="B575" t="str">
            <v>010304</v>
          </cell>
          <cell r="C575">
            <v>63</v>
          </cell>
          <cell r="D575" t="str">
            <v>건축</v>
          </cell>
          <cell r="E575" t="str">
            <v>구의회</v>
          </cell>
          <cell r="F575" t="str">
            <v>철골공사</v>
          </cell>
          <cell r="H575" t="str">
            <v>열연강판(SS400)</v>
          </cell>
          <cell r="I575" t="str">
            <v>T=6</v>
          </cell>
          <cell r="J575" t="str">
            <v>TON</v>
          </cell>
          <cell r="K575" t="str">
            <v>1.294</v>
          </cell>
          <cell r="L575">
            <v>390000</v>
          </cell>
          <cell r="M575">
            <v>504660</v>
          </cell>
          <cell r="O575">
            <v>0</v>
          </cell>
          <cell r="Q575">
            <v>0</v>
          </cell>
          <cell r="R575">
            <v>390000</v>
          </cell>
          <cell r="S575">
            <v>504660</v>
          </cell>
          <cell r="T575">
            <v>390000</v>
          </cell>
          <cell r="U575">
            <v>504660</v>
          </cell>
          <cell r="V575">
            <v>1</v>
          </cell>
        </row>
        <row r="576">
          <cell r="B576" t="str">
            <v>010304</v>
          </cell>
          <cell r="C576">
            <v>66</v>
          </cell>
          <cell r="D576" t="str">
            <v>건축</v>
          </cell>
          <cell r="E576" t="str">
            <v>구의회</v>
          </cell>
          <cell r="F576" t="str">
            <v>철골공사</v>
          </cell>
          <cell r="H576" t="str">
            <v>열연강판</v>
          </cell>
          <cell r="I576" t="str">
            <v>T=4.5</v>
          </cell>
          <cell r="J576" t="str">
            <v>TON</v>
          </cell>
          <cell r="K576" t="str">
            <v>0.629</v>
          </cell>
          <cell r="L576">
            <v>405000</v>
          </cell>
          <cell r="M576">
            <v>254745</v>
          </cell>
          <cell r="O576">
            <v>0</v>
          </cell>
          <cell r="Q576">
            <v>0</v>
          </cell>
          <cell r="R576">
            <v>405000</v>
          </cell>
          <cell r="S576">
            <v>254745</v>
          </cell>
          <cell r="T576">
            <v>405000</v>
          </cell>
          <cell r="U576">
            <v>254745</v>
          </cell>
          <cell r="V576">
            <v>1</v>
          </cell>
        </row>
        <row r="577">
          <cell r="B577" t="str">
            <v>010304</v>
          </cell>
          <cell r="C577">
            <v>72</v>
          </cell>
          <cell r="D577" t="str">
            <v>건축</v>
          </cell>
          <cell r="E577" t="str">
            <v>구의회</v>
          </cell>
          <cell r="F577" t="str">
            <v>철골공사</v>
          </cell>
          <cell r="H577" t="str">
            <v>앵커볼트(3/4")</v>
          </cell>
          <cell r="I577" t="str">
            <v>M19  L600</v>
          </cell>
          <cell r="J577" t="str">
            <v>조</v>
          </cell>
          <cell r="K577" t="str">
            <v>130</v>
          </cell>
          <cell r="L577">
            <v>1660</v>
          </cell>
          <cell r="M577">
            <v>215800</v>
          </cell>
          <cell r="O577">
            <v>0</v>
          </cell>
          <cell r="Q577">
            <v>0</v>
          </cell>
          <cell r="R577">
            <v>1660</v>
          </cell>
          <cell r="S577">
            <v>215800</v>
          </cell>
          <cell r="T577">
            <v>1660</v>
          </cell>
          <cell r="U577">
            <v>215800</v>
          </cell>
          <cell r="V577">
            <v>1</v>
          </cell>
        </row>
        <row r="578">
          <cell r="B578" t="str">
            <v>010304</v>
          </cell>
          <cell r="C578">
            <v>74</v>
          </cell>
          <cell r="D578" t="str">
            <v>건축</v>
          </cell>
          <cell r="E578" t="str">
            <v>구의회</v>
          </cell>
          <cell r="F578" t="str">
            <v>철골공사</v>
          </cell>
          <cell r="H578" t="str">
            <v>앵커볼트설치</v>
          </cell>
          <cell r="I578" t="str">
            <v>∮16-19.주기둥</v>
          </cell>
          <cell r="J578" t="str">
            <v>EA</v>
          </cell>
          <cell r="K578" t="str">
            <v>124</v>
          </cell>
          <cell r="M578">
            <v>0</v>
          </cell>
          <cell r="N578">
            <v>10000</v>
          </cell>
          <cell r="O578">
            <v>1240000</v>
          </cell>
          <cell r="Q578">
            <v>0</v>
          </cell>
          <cell r="R578">
            <v>10000</v>
          </cell>
          <cell r="S578">
            <v>1240000</v>
          </cell>
          <cell r="T578">
            <v>10000</v>
          </cell>
          <cell r="U578">
            <v>1240000</v>
          </cell>
          <cell r="V578">
            <v>1</v>
          </cell>
        </row>
        <row r="579">
          <cell r="B579" t="str">
            <v>010304</v>
          </cell>
          <cell r="C579">
            <v>76</v>
          </cell>
          <cell r="D579" t="str">
            <v>건축</v>
          </cell>
          <cell r="E579" t="str">
            <v>구의회</v>
          </cell>
          <cell r="F579" t="str">
            <v>철골공사</v>
          </cell>
          <cell r="H579" t="str">
            <v>고장력볼트</v>
          </cell>
          <cell r="I579" t="str">
            <v>M22  L105</v>
          </cell>
          <cell r="J579" t="str">
            <v>조</v>
          </cell>
          <cell r="K579" t="str">
            <v>198</v>
          </cell>
          <cell r="L579">
            <v>630</v>
          </cell>
          <cell r="M579">
            <v>124740</v>
          </cell>
          <cell r="O579">
            <v>0</v>
          </cell>
          <cell r="Q579">
            <v>0</v>
          </cell>
          <cell r="R579">
            <v>630</v>
          </cell>
          <cell r="S579">
            <v>124740</v>
          </cell>
          <cell r="T579">
            <v>630</v>
          </cell>
          <cell r="U579">
            <v>124740</v>
          </cell>
          <cell r="V579">
            <v>1</v>
          </cell>
        </row>
        <row r="580">
          <cell r="B580" t="str">
            <v>010304</v>
          </cell>
          <cell r="C580">
            <v>79</v>
          </cell>
          <cell r="D580" t="str">
            <v>건축</v>
          </cell>
          <cell r="E580" t="str">
            <v>구의회</v>
          </cell>
          <cell r="F580" t="str">
            <v>철골공사</v>
          </cell>
          <cell r="H580" t="str">
            <v>고장력볼트</v>
          </cell>
          <cell r="I580" t="str">
            <v>M22  L90</v>
          </cell>
          <cell r="J580" t="str">
            <v>조</v>
          </cell>
          <cell r="K580" t="str">
            <v>165</v>
          </cell>
          <cell r="L580">
            <v>580</v>
          </cell>
          <cell r="M580">
            <v>95700</v>
          </cell>
          <cell r="O580">
            <v>0</v>
          </cell>
          <cell r="Q580">
            <v>0</v>
          </cell>
          <cell r="R580">
            <v>580</v>
          </cell>
          <cell r="S580">
            <v>95700</v>
          </cell>
          <cell r="T580">
            <v>580</v>
          </cell>
          <cell r="U580">
            <v>95700</v>
          </cell>
          <cell r="V580">
            <v>1</v>
          </cell>
        </row>
        <row r="581">
          <cell r="B581" t="str">
            <v>010304</v>
          </cell>
          <cell r="C581">
            <v>96</v>
          </cell>
          <cell r="D581" t="str">
            <v>건축</v>
          </cell>
          <cell r="E581" t="str">
            <v>구의회</v>
          </cell>
          <cell r="F581" t="str">
            <v>철골공사</v>
          </cell>
          <cell r="H581" t="str">
            <v>고장력볼트</v>
          </cell>
          <cell r="I581" t="str">
            <v>M16  L50</v>
          </cell>
          <cell r="J581" t="str">
            <v>조</v>
          </cell>
          <cell r="K581" t="str">
            <v>124</v>
          </cell>
          <cell r="L581">
            <v>210</v>
          </cell>
          <cell r="M581">
            <v>26040</v>
          </cell>
          <cell r="O581">
            <v>0</v>
          </cell>
          <cell r="Q581">
            <v>0</v>
          </cell>
          <cell r="R581">
            <v>210</v>
          </cell>
          <cell r="S581">
            <v>26040</v>
          </cell>
          <cell r="T581">
            <v>210</v>
          </cell>
          <cell r="U581">
            <v>26040</v>
          </cell>
          <cell r="V581">
            <v>1</v>
          </cell>
        </row>
        <row r="582">
          <cell r="B582" t="str">
            <v>010304</v>
          </cell>
          <cell r="C582">
            <v>97</v>
          </cell>
          <cell r="D582" t="str">
            <v>건축</v>
          </cell>
          <cell r="E582" t="str">
            <v>구의회</v>
          </cell>
          <cell r="F582" t="str">
            <v>철골공사</v>
          </cell>
          <cell r="H582" t="str">
            <v>고장력볼트본조임</v>
          </cell>
          <cell r="I582" t="str">
            <v>30본/ton미만,300톤미만</v>
          </cell>
          <cell r="J582" t="str">
            <v>톤</v>
          </cell>
          <cell r="K582" t="str">
            <v>52.441</v>
          </cell>
          <cell r="M582">
            <v>0</v>
          </cell>
          <cell r="N582">
            <v>5000</v>
          </cell>
          <cell r="O582">
            <v>262205</v>
          </cell>
          <cell r="Q582">
            <v>0</v>
          </cell>
          <cell r="R582">
            <v>5000</v>
          </cell>
          <cell r="S582">
            <v>262205</v>
          </cell>
          <cell r="T582">
            <v>5000</v>
          </cell>
          <cell r="U582">
            <v>262205</v>
          </cell>
          <cell r="V582">
            <v>1</v>
          </cell>
        </row>
        <row r="583">
          <cell r="B583" t="str">
            <v>010304</v>
          </cell>
          <cell r="C583">
            <v>98</v>
          </cell>
          <cell r="D583" t="str">
            <v>건축</v>
          </cell>
          <cell r="E583" t="str">
            <v>구의회</v>
          </cell>
          <cell r="F583" t="str">
            <v>철골공사</v>
          </cell>
          <cell r="H583" t="str">
            <v>STUD볼트</v>
          </cell>
          <cell r="I583" t="str">
            <v>M19 L100</v>
          </cell>
          <cell r="J583" t="str">
            <v>개</v>
          </cell>
          <cell r="K583" t="str">
            <v>1745</v>
          </cell>
          <cell r="L583">
            <v>180</v>
          </cell>
          <cell r="M583">
            <v>314100</v>
          </cell>
          <cell r="N583">
            <v>360</v>
          </cell>
          <cell r="O583">
            <v>628200</v>
          </cell>
          <cell r="Q583">
            <v>0</v>
          </cell>
          <cell r="R583">
            <v>540</v>
          </cell>
          <cell r="S583">
            <v>942300</v>
          </cell>
          <cell r="T583">
            <v>540</v>
          </cell>
          <cell r="U583">
            <v>942300</v>
          </cell>
          <cell r="V583">
            <v>1</v>
          </cell>
        </row>
        <row r="584">
          <cell r="B584" t="str">
            <v>010304</v>
          </cell>
          <cell r="C584">
            <v>101</v>
          </cell>
          <cell r="D584" t="str">
            <v>건축</v>
          </cell>
          <cell r="E584" t="str">
            <v>구의회</v>
          </cell>
          <cell r="F584" t="str">
            <v>철골공사</v>
          </cell>
          <cell r="H584" t="str">
            <v>그라우팅몰탈</v>
          </cell>
          <cell r="J584" t="str">
            <v>M3</v>
          </cell>
          <cell r="K584" t="str">
            <v>0.015</v>
          </cell>
          <cell r="L584">
            <v>700000</v>
          </cell>
          <cell r="M584">
            <v>10500</v>
          </cell>
          <cell r="N584">
            <v>300000</v>
          </cell>
          <cell r="O584">
            <v>4500</v>
          </cell>
          <cell r="Q584">
            <v>0</v>
          </cell>
          <cell r="R584">
            <v>1000000</v>
          </cell>
          <cell r="S584">
            <v>15000</v>
          </cell>
          <cell r="T584">
            <v>1000000</v>
          </cell>
          <cell r="U584">
            <v>15000</v>
          </cell>
          <cell r="V584">
            <v>1</v>
          </cell>
        </row>
        <row r="585">
          <cell r="B585" t="str">
            <v>010304</v>
          </cell>
          <cell r="C585">
            <v>103</v>
          </cell>
          <cell r="D585" t="str">
            <v>건축</v>
          </cell>
          <cell r="E585" t="str">
            <v>구의회</v>
          </cell>
          <cell r="F585" t="str">
            <v>철골공사</v>
          </cell>
          <cell r="H585" t="str">
            <v>내화피복(습식)</v>
          </cell>
          <cell r="I585" t="str">
            <v>1시간20MM</v>
          </cell>
          <cell r="J585" t="str">
            <v>M2</v>
          </cell>
          <cell r="K585" t="str">
            <v>423</v>
          </cell>
          <cell r="L585">
            <v>5200</v>
          </cell>
          <cell r="M585">
            <v>2199600</v>
          </cell>
          <cell r="N585">
            <v>1800</v>
          </cell>
          <cell r="O585">
            <v>761400</v>
          </cell>
          <cell r="Q585">
            <v>0</v>
          </cell>
          <cell r="R585">
            <v>7000</v>
          </cell>
          <cell r="S585">
            <v>2961000</v>
          </cell>
          <cell r="T585">
            <v>7000</v>
          </cell>
          <cell r="U585">
            <v>2961000</v>
          </cell>
          <cell r="V585">
            <v>1</v>
          </cell>
        </row>
        <row r="586">
          <cell r="B586" t="str">
            <v>010304</v>
          </cell>
          <cell r="C586">
            <v>105</v>
          </cell>
          <cell r="D586" t="str">
            <v>건축</v>
          </cell>
          <cell r="E586" t="str">
            <v>구의회</v>
          </cell>
          <cell r="F586" t="str">
            <v>철골공사</v>
          </cell>
          <cell r="H586" t="str">
            <v>녹막이페인트칠</v>
          </cell>
          <cell r="I586" t="str">
            <v>철부1회 뿜칠</v>
          </cell>
          <cell r="J586" t="str">
            <v>M2</v>
          </cell>
          <cell r="K586" t="str">
            <v>526</v>
          </cell>
          <cell r="L586">
            <v>650</v>
          </cell>
          <cell r="M586">
            <v>341900</v>
          </cell>
          <cell r="N586">
            <v>1450</v>
          </cell>
          <cell r="O586">
            <v>762700</v>
          </cell>
          <cell r="Q586">
            <v>0</v>
          </cell>
          <cell r="R586">
            <v>2100</v>
          </cell>
          <cell r="S586">
            <v>1104600</v>
          </cell>
          <cell r="T586">
            <v>2100</v>
          </cell>
          <cell r="U586">
            <v>1104600</v>
          </cell>
          <cell r="V586">
            <v>1</v>
          </cell>
        </row>
        <row r="587">
          <cell r="B587" t="str">
            <v>010304</v>
          </cell>
          <cell r="C587">
            <v>107</v>
          </cell>
          <cell r="D587" t="str">
            <v>건축</v>
          </cell>
          <cell r="E587" t="str">
            <v>구의회</v>
          </cell>
          <cell r="F587" t="str">
            <v>철골공사</v>
          </cell>
          <cell r="H587" t="str">
            <v>불소도장</v>
          </cell>
          <cell r="I587" t="str">
            <v>철재면</v>
          </cell>
          <cell r="J587" t="str">
            <v>M2</v>
          </cell>
          <cell r="K587" t="str">
            <v>118</v>
          </cell>
          <cell r="L587">
            <v>8000</v>
          </cell>
          <cell r="M587">
            <v>944000</v>
          </cell>
          <cell r="N587">
            <v>4000</v>
          </cell>
          <cell r="O587">
            <v>472000</v>
          </cell>
          <cell r="P587">
            <v>0</v>
          </cell>
          <cell r="Q587">
            <v>0</v>
          </cell>
          <cell r="R587">
            <v>12000</v>
          </cell>
          <cell r="S587">
            <v>1416000</v>
          </cell>
          <cell r="T587">
            <v>12000</v>
          </cell>
          <cell r="U587">
            <v>1416000</v>
          </cell>
          <cell r="V587">
            <v>1</v>
          </cell>
        </row>
        <row r="588">
          <cell r="B588" t="str">
            <v>010304</v>
          </cell>
          <cell r="C588">
            <v>108</v>
          </cell>
          <cell r="D588" t="str">
            <v>건축</v>
          </cell>
          <cell r="E588" t="str">
            <v>구의회</v>
          </cell>
          <cell r="F588" t="str">
            <v>철골공사</v>
          </cell>
          <cell r="H588" t="str">
            <v>철골가공조립 (보통)</v>
          </cell>
          <cell r="I588" t="str">
            <v>ROLL 1000~1500</v>
          </cell>
          <cell r="J588" t="str">
            <v>TON</v>
          </cell>
          <cell r="K588" t="str">
            <v>52.441</v>
          </cell>
          <cell r="M588">
            <v>0</v>
          </cell>
          <cell r="N588">
            <v>123000</v>
          </cell>
          <cell r="O588">
            <v>6450243</v>
          </cell>
          <cell r="P588">
            <v>11000</v>
          </cell>
          <cell r="Q588">
            <v>576851</v>
          </cell>
          <cell r="R588">
            <v>134000</v>
          </cell>
          <cell r="S588">
            <v>7027094</v>
          </cell>
          <cell r="T588">
            <v>134000</v>
          </cell>
          <cell r="U588">
            <v>7027094</v>
          </cell>
          <cell r="V588">
            <v>1</v>
          </cell>
        </row>
        <row r="589">
          <cell r="B589" t="str">
            <v>010304</v>
          </cell>
          <cell r="C589">
            <v>110</v>
          </cell>
          <cell r="D589" t="str">
            <v>건축</v>
          </cell>
          <cell r="E589" t="str">
            <v>구의회</v>
          </cell>
          <cell r="F589" t="str">
            <v>철골공사</v>
          </cell>
          <cell r="H589" t="str">
            <v>철골세우기(저층)</v>
          </cell>
          <cell r="J589" t="str">
            <v>TON</v>
          </cell>
          <cell r="K589" t="str">
            <v>52.441</v>
          </cell>
          <cell r="M589">
            <v>0</v>
          </cell>
          <cell r="N589">
            <v>101000</v>
          </cell>
          <cell r="O589">
            <v>5296541</v>
          </cell>
          <cell r="P589">
            <v>15000</v>
          </cell>
          <cell r="Q589">
            <v>786615</v>
          </cell>
          <cell r="R589">
            <v>116000</v>
          </cell>
          <cell r="S589">
            <v>6083156</v>
          </cell>
          <cell r="T589">
            <v>116000</v>
          </cell>
          <cell r="U589">
            <v>6083156</v>
          </cell>
          <cell r="V589">
            <v>1</v>
          </cell>
        </row>
        <row r="590">
          <cell r="B590" t="str">
            <v>010305</v>
          </cell>
          <cell r="C590">
            <v>1</v>
          </cell>
          <cell r="D590" t="str">
            <v>건축</v>
          </cell>
          <cell r="E590" t="str">
            <v>구의회</v>
          </cell>
          <cell r="F590" t="str">
            <v>조적공사</v>
          </cell>
          <cell r="H590" t="str">
            <v>시멘트벽돌(서울)</v>
          </cell>
          <cell r="I590" t="str">
            <v>190*90*57</v>
          </cell>
          <cell r="J590" t="str">
            <v>천매</v>
          </cell>
          <cell r="K590" t="str">
            <v>116.718</v>
          </cell>
          <cell r="L590">
            <v>46000</v>
          </cell>
          <cell r="M590">
            <v>5369028</v>
          </cell>
          <cell r="O590">
            <v>0</v>
          </cell>
          <cell r="Q590">
            <v>0</v>
          </cell>
          <cell r="R590">
            <v>46000</v>
          </cell>
          <cell r="S590">
            <v>5369028</v>
          </cell>
          <cell r="T590">
            <v>46000</v>
          </cell>
          <cell r="U590">
            <v>5369028</v>
          </cell>
          <cell r="V590">
            <v>1</v>
          </cell>
        </row>
        <row r="591">
          <cell r="B591" t="str">
            <v>010305</v>
          </cell>
          <cell r="C591">
            <v>2</v>
          </cell>
          <cell r="D591" t="str">
            <v>건축</v>
          </cell>
          <cell r="E591" t="str">
            <v>구의회</v>
          </cell>
          <cell r="F591" t="str">
            <v>조적공사</v>
          </cell>
          <cell r="H591" t="str">
            <v>0.5B벽돌쌓기</v>
          </cell>
          <cell r="I591" t="str">
            <v>10000매이상</v>
          </cell>
          <cell r="J591" t="str">
            <v>천매</v>
          </cell>
          <cell r="K591" t="str">
            <v>23.27</v>
          </cell>
          <cell r="M591">
            <v>0</v>
          </cell>
          <cell r="N591">
            <v>65000</v>
          </cell>
          <cell r="O591">
            <v>1512550</v>
          </cell>
          <cell r="Q591">
            <v>0</v>
          </cell>
          <cell r="R591">
            <v>65000</v>
          </cell>
          <cell r="S591">
            <v>1512550</v>
          </cell>
          <cell r="T591">
            <v>65000</v>
          </cell>
          <cell r="U591">
            <v>1512550</v>
          </cell>
          <cell r="V591">
            <v>1</v>
          </cell>
        </row>
        <row r="592">
          <cell r="B592" t="str">
            <v>010305</v>
          </cell>
          <cell r="C592">
            <v>3</v>
          </cell>
          <cell r="D592" t="str">
            <v>건축</v>
          </cell>
          <cell r="E592" t="str">
            <v>구의회</v>
          </cell>
          <cell r="F592" t="str">
            <v>조적공사</v>
          </cell>
          <cell r="H592" t="str">
            <v>1.0B벽돌쌓기</v>
          </cell>
          <cell r="I592" t="str">
            <v>10000매이상</v>
          </cell>
          <cell r="J592" t="str">
            <v>천매</v>
          </cell>
          <cell r="K592" t="str">
            <v>93.448</v>
          </cell>
          <cell r="M592">
            <v>0</v>
          </cell>
          <cell r="N592">
            <v>65000</v>
          </cell>
          <cell r="O592">
            <v>6074120</v>
          </cell>
          <cell r="Q592">
            <v>0</v>
          </cell>
          <cell r="R592">
            <v>65000</v>
          </cell>
          <cell r="S592">
            <v>6074120</v>
          </cell>
          <cell r="T592">
            <v>65000</v>
          </cell>
          <cell r="U592">
            <v>6074120</v>
          </cell>
          <cell r="V592">
            <v>1</v>
          </cell>
        </row>
        <row r="593">
          <cell r="B593" t="str">
            <v>010305</v>
          </cell>
          <cell r="C593">
            <v>4</v>
          </cell>
          <cell r="D593" t="str">
            <v>건축</v>
          </cell>
          <cell r="E593" t="str">
            <v>구의회</v>
          </cell>
          <cell r="F593" t="str">
            <v>조적공사</v>
          </cell>
          <cell r="H593" t="str">
            <v>벽돌소운반</v>
          </cell>
          <cell r="I593" t="str">
            <v>1층</v>
          </cell>
          <cell r="J593" t="str">
            <v>천매</v>
          </cell>
          <cell r="K593" t="str">
            <v>42.69</v>
          </cell>
          <cell r="M593">
            <v>0</v>
          </cell>
          <cell r="N593">
            <v>14000</v>
          </cell>
          <cell r="O593">
            <v>597660</v>
          </cell>
          <cell r="Q593">
            <v>0</v>
          </cell>
          <cell r="R593">
            <v>14000</v>
          </cell>
          <cell r="S593">
            <v>597660</v>
          </cell>
          <cell r="T593">
            <v>14000</v>
          </cell>
          <cell r="U593">
            <v>597660</v>
          </cell>
          <cell r="V593">
            <v>1</v>
          </cell>
        </row>
        <row r="594">
          <cell r="B594" t="str">
            <v>010305</v>
          </cell>
          <cell r="C594">
            <v>5</v>
          </cell>
          <cell r="D594" t="str">
            <v>건축</v>
          </cell>
          <cell r="E594" t="str">
            <v>구의회</v>
          </cell>
          <cell r="F594" t="str">
            <v>조적공사</v>
          </cell>
          <cell r="H594" t="str">
            <v>벽돌소운반</v>
          </cell>
          <cell r="I594" t="str">
            <v>2층</v>
          </cell>
          <cell r="J594" t="str">
            <v>천매</v>
          </cell>
          <cell r="K594" t="str">
            <v>25.661</v>
          </cell>
          <cell r="M594">
            <v>0</v>
          </cell>
          <cell r="N594">
            <v>14000</v>
          </cell>
          <cell r="O594">
            <v>359254</v>
          </cell>
          <cell r="Q594">
            <v>0</v>
          </cell>
          <cell r="R594">
            <v>14000</v>
          </cell>
          <cell r="S594">
            <v>359254</v>
          </cell>
          <cell r="T594">
            <v>14000</v>
          </cell>
          <cell r="U594">
            <v>359254</v>
          </cell>
          <cell r="V594">
            <v>1</v>
          </cell>
        </row>
        <row r="595">
          <cell r="B595" t="str">
            <v>010305</v>
          </cell>
          <cell r="C595">
            <v>7</v>
          </cell>
          <cell r="D595" t="str">
            <v>건축</v>
          </cell>
          <cell r="E595" t="str">
            <v>구의회</v>
          </cell>
          <cell r="F595" t="str">
            <v>조적공사</v>
          </cell>
          <cell r="H595" t="str">
            <v>벽돌소운반</v>
          </cell>
          <cell r="I595" t="str">
            <v>3층</v>
          </cell>
          <cell r="J595" t="str">
            <v>천매</v>
          </cell>
          <cell r="K595" t="str">
            <v>31.441</v>
          </cell>
          <cell r="M595">
            <v>0</v>
          </cell>
          <cell r="N595">
            <v>14000</v>
          </cell>
          <cell r="O595">
            <v>440174</v>
          </cell>
          <cell r="Q595">
            <v>0</v>
          </cell>
          <cell r="R595">
            <v>14000</v>
          </cell>
          <cell r="S595">
            <v>440174</v>
          </cell>
          <cell r="T595">
            <v>14000</v>
          </cell>
          <cell r="U595">
            <v>440174</v>
          </cell>
          <cell r="V595">
            <v>1</v>
          </cell>
        </row>
        <row r="596">
          <cell r="B596" t="str">
            <v>010305</v>
          </cell>
          <cell r="C596">
            <v>8</v>
          </cell>
          <cell r="D596" t="str">
            <v>건축</v>
          </cell>
          <cell r="E596" t="str">
            <v>구의회</v>
          </cell>
          <cell r="F596" t="str">
            <v>조적공사</v>
          </cell>
          <cell r="H596" t="str">
            <v>벽돌소운반</v>
          </cell>
          <cell r="I596" t="str">
            <v>4층</v>
          </cell>
          <cell r="J596" t="str">
            <v>천매</v>
          </cell>
          <cell r="K596" t="str">
            <v>5.139</v>
          </cell>
          <cell r="M596">
            <v>0</v>
          </cell>
          <cell r="N596">
            <v>14000</v>
          </cell>
          <cell r="O596">
            <v>71946</v>
          </cell>
          <cell r="Q596">
            <v>0</v>
          </cell>
          <cell r="R596">
            <v>14000</v>
          </cell>
          <cell r="S596">
            <v>71946</v>
          </cell>
          <cell r="T596">
            <v>14000</v>
          </cell>
          <cell r="U596">
            <v>71946</v>
          </cell>
          <cell r="V596">
            <v>1</v>
          </cell>
        </row>
        <row r="597">
          <cell r="B597" t="str">
            <v>010305</v>
          </cell>
          <cell r="C597">
            <v>9</v>
          </cell>
          <cell r="D597" t="str">
            <v>건축</v>
          </cell>
          <cell r="E597" t="str">
            <v>구의회</v>
          </cell>
          <cell r="F597" t="str">
            <v>조적공사</v>
          </cell>
          <cell r="H597" t="str">
            <v>벽돌소운반</v>
          </cell>
          <cell r="I597" t="str">
            <v>5층</v>
          </cell>
          <cell r="J597" t="str">
            <v>천매</v>
          </cell>
          <cell r="K597" t="str">
            <v>17.624</v>
          </cell>
          <cell r="M597">
            <v>0</v>
          </cell>
          <cell r="N597">
            <v>14000</v>
          </cell>
          <cell r="O597">
            <v>246736</v>
          </cell>
          <cell r="Q597">
            <v>0</v>
          </cell>
          <cell r="R597">
            <v>14000</v>
          </cell>
          <cell r="S597">
            <v>246736</v>
          </cell>
          <cell r="T597">
            <v>14000</v>
          </cell>
          <cell r="U597">
            <v>246736</v>
          </cell>
          <cell r="V597">
            <v>1</v>
          </cell>
        </row>
        <row r="598">
          <cell r="B598" t="str">
            <v>010305</v>
          </cell>
          <cell r="C598">
            <v>22</v>
          </cell>
          <cell r="D598" t="str">
            <v>건축</v>
          </cell>
          <cell r="E598" t="str">
            <v>구의회</v>
          </cell>
          <cell r="F598" t="str">
            <v>조적공사</v>
          </cell>
          <cell r="H598" t="str">
            <v>인방제작설치</v>
          </cell>
          <cell r="I598" t="str">
            <v>200*200</v>
          </cell>
          <cell r="J598" t="str">
            <v>M</v>
          </cell>
          <cell r="K598" t="str">
            <v>8</v>
          </cell>
          <cell r="L598">
            <v>3000</v>
          </cell>
          <cell r="M598">
            <v>24000</v>
          </cell>
          <cell r="N598">
            <v>6000</v>
          </cell>
          <cell r="O598">
            <v>48000</v>
          </cell>
          <cell r="Q598">
            <v>0</v>
          </cell>
          <cell r="R598">
            <v>9000</v>
          </cell>
          <cell r="S598">
            <v>72000</v>
          </cell>
          <cell r="T598">
            <v>9000</v>
          </cell>
          <cell r="U598">
            <v>72000</v>
          </cell>
          <cell r="V598">
            <v>1</v>
          </cell>
        </row>
        <row r="599">
          <cell r="B599" t="str">
            <v>010305</v>
          </cell>
          <cell r="C599">
            <v>24</v>
          </cell>
          <cell r="D599" t="str">
            <v>건축</v>
          </cell>
          <cell r="E599" t="str">
            <v>구의회</v>
          </cell>
          <cell r="F599" t="str">
            <v>조적공사</v>
          </cell>
          <cell r="H599" t="str">
            <v>방수턱설치</v>
          </cell>
          <cell r="I599" t="str">
            <v>100*150</v>
          </cell>
          <cell r="J599" t="str">
            <v>M</v>
          </cell>
          <cell r="K599" t="str">
            <v>13</v>
          </cell>
          <cell r="L599">
            <v>6000</v>
          </cell>
          <cell r="M599">
            <v>78000</v>
          </cell>
          <cell r="N599">
            <v>7000</v>
          </cell>
          <cell r="O599">
            <v>91000</v>
          </cell>
          <cell r="Q599">
            <v>0</v>
          </cell>
          <cell r="R599">
            <v>13000</v>
          </cell>
          <cell r="S599">
            <v>169000</v>
          </cell>
          <cell r="T599">
            <v>13000</v>
          </cell>
          <cell r="U599">
            <v>169000</v>
          </cell>
          <cell r="V599">
            <v>1</v>
          </cell>
        </row>
        <row r="600">
          <cell r="B600" t="str">
            <v>010305</v>
          </cell>
          <cell r="C600">
            <v>25</v>
          </cell>
          <cell r="D600" t="str">
            <v>건축</v>
          </cell>
          <cell r="E600" t="str">
            <v>구의회</v>
          </cell>
          <cell r="F600" t="str">
            <v>조적공사</v>
          </cell>
          <cell r="H600" t="str">
            <v>방수턱설치</v>
          </cell>
          <cell r="I600" t="str">
            <v>200*150</v>
          </cell>
          <cell r="J600" t="str">
            <v>M</v>
          </cell>
          <cell r="K600" t="str">
            <v>78</v>
          </cell>
          <cell r="L600">
            <v>6000</v>
          </cell>
          <cell r="M600">
            <v>468000</v>
          </cell>
          <cell r="N600">
            <v>8000</v>
          </cell>
          <cell r="O600">
            <v>624000</v>
          </cell>
          <cell r="Q600">
            <v>0</v>
          </cell>
          <cell r="R600">
            <v>14000</v>
          </cell>
          <cell r="S600">
            <v>1092000</v>
          </cell>
          <cell r="T600">
            <v>14000</v>
          </cell>
          <cell r="U600">
            <v>1092000</v>
          </cell>
          <cell r="V600">
            <v>1</v>
          </cell>
        </row>
        <row r="601">
          <cell r="B601" t="str">
            <v>010306</v>
          </cell>
          <cell r="C601">
            <v>2</v>
          </cell>
          <cell r="D601" t="str">
            <v>건축</v>
          </cell>
          <cell r="E601" t="str">
            <v>구의회</v>
          </cell>
          <cell r="F601" t="str">
            <v>방수공사</v>
          </cell>
          <cell r="H601" t="str">
            <v>우레탄방수</v>
          </cell>
          <cell r="I601" t="str">
            <v>비노출,3T</v>
          </cell>
          <cell r="J601" t="str">
            <v>M2</v>
          </cell>
          <cell r="K601" t="str">
            <v>1600</v>
          </cell>
          <cell r="L601">
            <v>12000</v>
          </cell>
          <cell r="M601">
            <v>19200000</v>
          </cell>
          <cell r="N601">
            <v>7000</v>
          </cell>
          <cell r="O601">
            <v>11200000</v>
          </cell>
          <cell r="Q601">
            <v>0</v>
          </cell>
          <cell r="R601">
            <v>19000</v>
          </cell>
          <cell r="S601">
            <v>30400000</v>
          </cell>
          <cell r="T601">
            <v>19000</v>
          </cell>
          <cell r="U601">
            <v>30400000</v>
          </cell>
          <cell r="V601">
            <v>1</v>
          </cell>
        </row>
        <row r="602">
          <cell r="B602" t="str">
            <v>010306</v>
          </cell>
          <cell r="C602">
            <v>4</v>
          </cell>
          <cell r="D602" t="str">
            <v>건축</v>
          </cell>
          <cell r="E602" t="str">
            <v>구의회</v>
          </cell>
          <cell r="F602" t="str">
            <v>방수공사</v>
          </cell>
          <cell r="H602" t="str">
            <v>고무화아스팔트도막방수</v>
          </cell>
          <cell r="I602" t="str">
            <v>3T</v>
          </cell>
          <cell r="J602" t="str">
            <v>M2</v>
          </cell>
          <cell r="K602" t="str">
            <v>31</v>
          </cell>
          <cell r="L602">
            <v>10000</v>
          </cell>
          <cell r="M602">
            <v>310000</v>
          </cell>
          <cell r="N602">
            <v>6000</v>
          </cell>
          <cell r="O602">
            <v>186000</v>
          </cell>
          <cell r="Q602">
            <v>0</v>
          </cell>
          <cell r="R602">
            <v>16000</v>
          </cell>
          <cell r="S602">
            <v>496000</v>
          </cell>
          <cell r="T602">
            <v>16000</v>
          </cell>
          <cell r="U602">
            <v>496000</v>
          </cell>
          <cell r="V602">
            <v>1</v>
          </cell>
        </row>
        <row r="603">
          <cell r="B603" t="str">
            <v>010306</v>
          </cell>
          <cell r="C603">
            <v>5</v>
          </cell>
          <cell r="D603" t="str">
            <v>건축</v>
          </cell>
          <cell r="E603" t="str">
            <v>구의회</v>
          </cell>
          <cell r="F603" t="str">
            <v>방수공사</v>
          </cell>
          <cell r="H603" t="str">
            <v>규산질계분말도포방수</v>
          </cell>
          <cell r="I603" t="str">
            <v>지하내외부 및 실내방수</v>
          </cell>
          <cell r="J603" t="str">
            <v>M2</v>
          </cell>
          <cell r="K603" t="str">
            <v>82</v>
          </cell>
          <cell r="L603">
            <v>4000</v>
          </cell>
          <cell r="M603">
            <v>328000</v>
          </cell>
          <cell r="N603">
            <v>3000</v>
          </cell>
          <cell r="O603">
            <v>246000</v>
          </cell>
          <cell r="Q603">
            <v>0</v>
          </cell>
          <cell r="R603">
            <v>7000</v>
          </cell>
          <cell r="S603">
            <v>574000</v>
          </cell>
          <cell r="T603">
            <v>7000</v>
          </cell>
          <cell r="U603">
            <v>574000</v>
          </cell>
          <cell r="V603">
            <v>1</v>
          </cell>
        </row>
        <row r="604">
          <cell r="B604" t="str">
            <v>010306</v>
          </cell>
          <cell r="C604">
            <v>8</v>
          </cell>
          <cell r="D604" t="str">
            <v>건축</v>
          </cell>
          <cell r="E604" t="str">
            <v>구의회</v>
          </cell>
          <cell r="F604" t="str">
            <v>방수공사</v>
          </cell>
          <cell r="H604" t="str">
            <v>지붕신축줄눈</v>
          </cell>
          <cell r="I604" t="str">
            <v>PVC 80*20(코킹포함)</v>
          </cell>
          <cell r="J604" t="str">
            <v>M</v>
          </cell>
          <cell r="K604" t="str">
            <v>787</v>
          </cell>
          <cell r="L604">
            <v>3000</v>
          </cell>
          <cell r="M604">
            <v>2361000</v>
          </cell>
          <cell r="N604">
            <v>1000</v>
          </cell>
          <cell r="O604">
            <v>787000</v>
          </cell>
          <cell r="Q604">
            <v>0</v>
          </cell>
          <cell r="R604">
            <v>4000</v>
          </cell>
          <cell r="S604">
            <v>3148000</v>
          </cell>
          <cell r="T604">
            <v>4000</v>
          </cell>
          <cell r="U604">
            <v>3148000</v>
          </cell>
          <cell r="V604">
            <v>1</v>
          </cell>
        </row>
        <row r="605">
          <cell r="B605" t="str">
            <v>010306</v>
          </cell>
          <cell r="C605">
            <v>9</v>
          </cell>
          <cell r="D605" t="str">
            <v>건축</v>
          </cell>
          <cell r="E605" t="str">
            <v>구의회</v>
          </cell>
          <cell r="F605" t="str">
            <v>방수공사</v>
          </cell>
          <cell r="H605" t="str">
            <v>배수판설치</v>
          </cell>
          <cell r="I605" t="str">
            <v>H:70</v>
          </cell>
          <cell r="J605" t="str">
            <v>M2</v>
          </cell>
          <cell r="K605" t="str">
            <v>21</v>
          </cell>
          <cell r="L605">
            <v>7000</v>
          </cell>
          <cell r="M605">
            <v>147000</v>
          </cell>
          <cell r="N605">
            <v>1000</v>
          </cell>
          <cell r="O605">
            <v>21000</v>
          </cell>
          <cell r="Q605">
            <v>0</v>
          </cell>
          <cell r="R605">
            <v>8000</v>
          </cell>
          <cell r="S605">
            <v>168000</v>
          </cell>
          <cell r="T605">
            <v>8000</v>
          </cell>
          <cell r="U605">
            <v>168000</v>
          </cell>
          <cell r="V605">
            <v>1</v>
          </cell>
        </row>
        <row r="606">
          <cell r="B606" t="str">
            <v>010306</v>
          </cell>
          <cell r="C606">
            <v>11</v>
          </cell>
          <cell r="D606" t="str">
            <v>건축</v>
          </cell>
          <cell r="E606" t="str">
            <v>구의회</v>
          </cell>
          <cell r="F606" t="str">
            <v>방수공사</v>
          </cell>
          <cell r="H606" t="str">
            <v>수밀코킹(10mm각),창호코킹</v>
          </cell>
          <cell r="I606" t="str">
            <v>실리콘,SL-819</v>
          </cell>
          <cell r="J606" t="str">
            <v>M</v>
          </cell>
          <cell r="K606" t="str">
            <v>2029</v>
          </cell>
          <cell r="L606">
            <v>500</v>
          </cell>
          <cell r="M606">
            <v>1014500</v>
          </cell>
          <cell r="N606">
            <v>600</v>
          </cell>
          <cell r="O606">
            <v>1217400</v>
          </cell>
          <cell r="Q606">
            <v>0</v>
          </cell>
          <cell r="R606">
            <v>1100</v>
          </cell>
          <cell r="S606">
            <v>2231900</v>
          </cell>
          <cell r="T606">
            <v>1100</v>
          </cell>
          <cell r="U606">
            <v>2231900</v>
          </cell>
          <cell r="V606">
            <v>1</v>
          </cell>
        </row>
        <row r="607">
          <cell r="B607" t="str">
            <v>010306</v>
          </cell>
          <cell r="C607">
            <v>12</v>
          </cell>
          <cell r="D607" t="str">
            <v>건축</v>
          </cell>
          <cell r="E607" t="str">
            <v>구의회</v>
          </cell>
          <cell r="F607" t="str">
            <v>방수공사</v>
          </cell>
          <cell r="H607" t="str">
            <v>수밀코킹(6mm각),세면대주위</v>
          </cell>
          <cell r="I607" t="str">
            <v>실리콘,SL-805</v>
          </cell>
          <cell r="J607" t="str">
            <v>M</v>
          </cell>
          <cell r="K607" t="str">
            <v>23</v>
          </cell>
          <cell r="L607">
            <v>500</v>
          </cell>
          <cell r="M607">
            <v>11500</v>
          </cell>
          <cell r="N607">
            <v>600</v>
          </cell>
          <cell r="O607">
            <v>13800</v>
          </cell>
          <cell r="Q607">
            <v>0</v>
          </cell>
          <cell r="R607">
            <v>1100</v>
          </cell>
          <cell r="S607">
            <v>25300</v>
          </cell>
          <cell r="T607">
            <v>1100</v>
          </cell>
          <cell r="U607">
            <v>25300</v>
          </cell>
          <cell r="V607">
            <v>1</v>
          </cell>
        </row>
        <row r="608">
          <cell r="B608" t="str">
            <v>010306</v>
          </cell>
          <cell r="C608">
            <v>13</v>
          </cell>
          <cell r="D608" t="str">
            <v>건축</v>
          </cell>
          <cell r="E608" t="str">
            <v>구의회</v>
          </cell>
          <cell r="F608" t="str">
            <v>방수공사</v>
          </cell>
          <cell r="H608" t="str">
            <v>수밀코킹(6mm각),거울주위</v>
          </cell>
          <cell r="I608" t="str">
            <v>실리콘,SL-805</v>
          </cell>
          <cell r="J608" t="str">
            <v>M</v>
          </cell>
          <cell r="K608" t="str">
            <v>45</v>
          </cell>
          <cell r="L608">
            <v>500</v>
          </cell>
          <cell r="M608">
            <v>22500</v>
          </cell>
          <cell r="N608">
            <v>600</v>
          </cell>
          <cell r="O608">
            <v>27000</v>
          </cell>
          <cell r="Q608">
            <v>0</v>
          </cell>
          <cell r="R608">
            <v>1100</v>
          </cell>
          <cell r="S608">
            <v>49500</v>
          </cell>
          <cell r="T608">
            <v>1100</v>
          </cell>
          <cell r="U608">
            <v>49500</v>
          </cell>
          <cell r="V608">
            <v>1</v>
          </cell>
        </row>
        <row r="609">
          <cell r="B609" t="str">
            <v>010306</v>
          </cell>
          <cell r="C609">
            <v>14</v>
          </cell>
          <cell r="D609" t="str">
            <v>건축</v>
          </cell>
          <cell r="E609" t="str">
            <v>구의회</v>
          </cell>
          <cell r="F609" t="str">
            <v>방수공사</v>
          </cell>
          <cell r="H609" t="str">
            <v>수밀코킹(6mm각),위생기구주위</v>
          </cell>
          <cell r="I609" t="str">
            <v>실리콘,SL-805</v>
          </cell>
          <cell r="J609" t="str">
            <v>M</v>
          </cell>
          <cell r="K609" t="str">
            <v>68</v>
          </cell>
          <cell r="L609">
            <v>500</v>
          </cell>
          <cell r="M609">
            <v>34000</v>
          </cell>
          <cell r="N609">
            <v>600</v>
          </cell>
          <cell r="O609">
            <v>40800</v>
          </cell>
          <cell r="Q609">
            <v>0</v>
          </cell>
          <cell r="R609">
            <v>1100</v>
          </cell>
          <cell r="S609">
            <v>74800</v>
          </cell>
          <cell r="T609">
            <v>1100</v>
          </cell>
          <cell r="U609">
            <v>74800</v>
          </cell>
          <cell r="V609">
            <v>1</v>
          </cell>
        </row>
        <row r="610">
          <cell r="B610" t="str">
            <v>010307</v>
          </cell>
          <cell r="C610">
            <v>1</v>
          </cell>
          <cell r="D610" t="str">
            <v>건축</v>
          </cell>
          <cell r="E610" t="str">
            <v>구의회</v>
          </cell>
          <cell r="F610" t="str">
            <v>타일공사</v>
          </cell>
          <cell r="H610" t="str">
            <v>자기질타일붙이기</v>
          </cell>
          <cell r="I610" t="str">
            <v>200*200[바닥]</v>
          </cell>
          <cell r="J610" t="str">
            <v>M2</v>
          </cell>
          <cell r="K610" t="str">
            <v>91</v>
          </cell>
          <cell r="L610">
            <v>8500</v>
          </cell>
          <cell r="M610">
            <v>773500</v>
          </cell>
          <cell r="N610">
            <v>7500</v>
          </cell>
          <cell r="O610">
            <v>682500</v>
          </cell>
          <cell r="Q610">
            <v>0</v>
          </cell>
          <cell r="R610">
            <v>16000</v>
          </cell>
          <cell r="S610">
            <v>1456000</v>
          </cell>
          <cell r="T610">
            <v>16000</v>
          </cell>
          <cell r="U610">
            <v>1456000</v>
          </cell>
          <cell r="V610">
            <v>1</v>
          </cell>
        </row>
        <row r="611">
          <cell r="B611" t="str">
            <v>010307</v>
          </cell>
          <cell r="C611">
            <v>2</v>
          </cell>
          <cell r="D611" t="str">
            <v>건축</v>
          </cell>
          <cell r="E611" t="str">
            <v>구의회</v>
          </cell>
          <cell r="F611" t="str">
            <v>타일공사</v>
          </cell>
          <cell r="H611" t="str">
            <v>자기질타일붙이기</v>
          </cell>
          <cell r="I611" t="str">
            <v>150*150[벽]</v>
          </cell>
          <cell r="J611" t="str">
            <v>M2</v>
          </cell>
          <cell r="K611" t="str">
            <v>374</v>
          </cell>
          <cell r="L611">
            <v>9500</v>
          </cell>
          <cell r="M611">
            <v>3553000</v>
          </cell>
          <cell r="N611">
            <v>11500</v>
          </cell>
          <cell r="O611">
            <v>4301000</v>
          </cell>
          <cell r="Q611">
            <v>0</v>
          </cell>
          <cell r="R611">
            <v>21000</v>
          </cell>
          <cell r="S611">
            <v>7854000</v>
          </cell>
          <cell r="T611">
            <v>21000</v>
          </cell>
          <cell r="U611">
            <v>7854000</v>
          </cell>
          <cell r="V611">
            <v>1</v>
          </cell>
        </row>
        <row r="612">
          <cell r="B612" t="str">
            <v>010307</v>
          </cell>
          <cell r="C612">
            <v>4</v>
          </cell>
          <cell r="D612" t="str">
            <v>건축</v>
          </cell>
          <cell r="E612" t="str">
            <v>구의회</v>
          </cell>
          <cell r="F612" t="str">
            <v>타일공사</v>
          </cell>
          <cell r="H612" t="str">
            <v>석재타일붙이기</v>
          </cell>
          <cell r="I612" t="str">
            <v>100*100[바닥]</v>
          </cell>
          <cell r="J612" t="str">
            <v>M2</v>
          </cell>
          <cell r="K612" t="str">
            <v>187</v>
          </cell>
          <cell r="L612">
            <v>16000</v>
          </cell>
          <cell r="M612">
            <v>2992000</v>
          </cell>
          <cell r="N612">
            <v>12500</v>
          </cell>
          <cell r="O612">
            <v>2337500</v>
          </cell>
          <cell r="Q612">
            <v>0</v>
          </cell>
          <cell r="R612">
            <v>28500</v>
          </cell>
          <cell r="S612">
            <v>5329500</v>
          </cell>
          <cell r="T612">
            <v>28500</v>
          </cell>
          <cell r="U612">
            <v>5329500</v>
          </cell>
          <cell r="V612">
            <v>1</v>
          </cell>
        </row>
        <row r="613">
          <cell r="B613" t="str">
            <v>010307</v>
          </cell>
          <cell r="C613">
            <v>5</v>
          </cell>
          <cell r="D613" t="str">
            <v>건축</v>
          </cell>
          <cell r="E613" t="str">
            <v>구의회</v>
          </cell>
          <cell r="F613" t="str">
            <v>타일공사</v>
          </cell>
          <cell r="H613" t="str">
            <v>장애자용안전타일붙이기</v>
          </cell>
          <cell r="I613" t="str">
            <v>300*300[바닥]</v>
          </cell>
          <cell r="J613" t="str">
            <v>M2</v>
          </cell>
          <cell r="K613" t="str">
            <v>18</v>
          </cell>
          <cell r="L613">
            <v>130000</v>
          </cell>
          <cell r="M613">
            <v>2340000</v>
          </cell>
          <cell r="N613">
            <v>8200</v>
          </cell>
          <cell r="O613">
            <v>147600</v>
          </cell>
          <cell r="Q613">
            <v>0</v>
          </cell>
          <cell r="R613">
            <v>138200</v>
          </cell>
          <cell r="S613">
            <v>2487600</v>
          </cell>
          <cell r="T613">
            <v>138200</v>
          </cell>
          <cell r="U613">
            <v>2487600</v>
          </cell>
          <cell r="V613">
            <v>1</v>
          </cell>
        </row>
        <row r="614">
          <cell r="B614" t="str">
            <v>010307</v>
          </cell>
          <cell r="C614">
            <v>8</v>
          </cell>
          <cell r="D614" t="str">
            <v>건축</v>
          </cell>
          <cell r="E614" t="str">
            <v>구의회</v>
          </cell>
          <cell r="F614" t="str">
            <v>타일공사</v>
          </cell>
          <cell r="H614" t="str">
            <v>PVC 코너몰딩</v>
          </cell>
          <cell r="I614" t="str">
            <v>코너수직면</v>
          </cell>
          <cell r="J614" t="str">
            <v>M</v>
          </cell>
          <cell r="K614" t="str">
            <v>68</v>
          </cell>
          <cell r="L614">
            <v>5500</v>
          </cell>
          <cell r="M614">
            <v>374000</v>
          </cell>
          <cell r="N614">
            <v>400</v>
          </cell>
          <cell r="O614">
            <v>27200</v>
          </cell>
          <cell r="Q614">
            <v>0</v>
          </cell>
          <cell r="R614">
            <v>5900</v>
          </cell>
          <cell r="S614">
            <v>401200</v>
          </cell>
          <cell r="T614">
            <v>5900</v>
          </cell>
          <cell r="U614">
            <v>401200</v>
          </cell>
          <cell r="V614">
            <v>1</v>
          </cell>
        </row>
        <row r="615">
          <cell r="B615" t="str">
            <v>010308</v>
          </cell>
          <cell r="C615">
            <v>1</v>
          </cell>
          <cell r="D615" t="str">
            <v>건축</v>
          </cell>
          <cell r="E615" t="str">
            <v>구의회</v>
          </cell>
          <cell r="F615" t="str">
            <v>석공사</v>
          </cell>
          <cell r="H615" t="str">
            <v>화강석붙임(바닥)</v>
          </cell>
          <cell r="I615" t="str">
            <v>수마30mm포천석</v>
          </cell>
          <cell r="J615" t="str">
            <v>M2</v>
          </cell>
          <cell r="K615" t="str">
            <v>423</v>
          </cell>
          <cell r="L615">
            <v>30000</v>
          </cell>
          <cell r="M615">
            <v>12690000</v>
          </cell>
          <cell r="N615">
            <v>12000</v>
          </cell>
          <cell r="O615">
            <v>5076000</v>
          </cell>
          <cell r="P615">
            <v>1600</v>
          </cell>
          <cell r="Q615">
            <v>676800</v>
          </cell>
          <cell r="R615">
            <v>43600</v>
          </cell>
          <cell r="S615">
            <v>18442800</v>
          </cell>
          <cell r="T615">
            <v>43600</v>
          </cell>
          <cell r="U615">
            <v>18442800</v>
          </cell>
          <cell r="V615">
            <v>1</v>
          </cell>
        </row>
        <row r="616">
          <cell r="B616" t="str">
            <v>010308</v>
          </cell>
          <cell r="C616">
            <v>2</v>
          </cell>
          <cell r="D616" t="str">
            <v>건축</v>
          </cell>
          <cell r="E616" t="str">
            <v>구의회</v>
          </cell>
          <cell r="F616" t="str">
            <v>석공사</v>
          </cell>
          <cell r="H616" t="str">
            <v>화강석붙임(바닥)</v>
          </cell>
          <cell r="I616" t="str">
            <v>버너30mm마천석</v>
          </cell>
          <cell r="J616" t="str">
            <v>M2</v>
          </cell>
          <cell r="K616" t="str">
            <v>17</v>
          </cell>
          <cell r="L616">
            <v>50000</v>
          </cell>
          <cell r="M616">
            <v>850000</v>
          </cell>
          <cell r="N616">
            <v>12000</v>
          </cell>
          <cell r="O616">
            <v>204000</v>
          </cell>
          <cell r="P616">
            <v>2400</v>
          </cell>
          <cell r="Q616">
            <v>40800</v>
          </cell>
          <cell r="R616">
            <v>64400</v>
          </cell>
          <cell r="S616">
            <v>1094800</v>
          </cell>
          <cell r="T616">
            <v>64400</v>
          </cell>
          <cell r="U616">
            <v>1094800</v>
          </cell>
          <cell r="V616">
            <v>1</v>
          </cell>
        </row>
        <row r="617">
          <cell r="B617" t="str">
            <v>010308</v>
          </cell>
          <cell r="C617">
            <v>3</v>
          </cell>
          <cell r="D617" t="str">
            <v>건축</v>
          </cell>
          <cell r="E617" t="str">
            <v>구의회</v>
          </cell>
          <cell r="F617" t="str">
            <v>석공사</v>
          </cell>
          <cell r="H617" t="str">
            <v>화강석붙임(바닥)</v>
          </cell>
          <cell r="I617" t="str">
            <v>수마30mm고흥석</v>
          </cell>
          <cell r="J617" t="str">
            <v>M2</v>
          </cell>
          <cell r="K617" t="str">
            <v>77</v>
          </cell>
          <cell r="L617">
            <v>39500</v>
          </cell>
          <cell r="M617">
            <v>3041500</v>
          </cell>
          <cell r="N617">
            <v>12000</v>
          </cell>
          <cell r="O617">
            <v>924000</v>
          </cell>
          <cell r="P617">
            <v>2000</v>
          </cell>
          <cell r="Q617">
            <v>154000</v>
          </cell>
          <cell r="R617">
            <v>53500</v>
          </cell>
          <cell r="S617">
            <v>4119500</v>
          </cell>
          <cell r="T617">
            <v>53500</v>
          </cell>
          <cell r="U617">
            <v>4119500</v>
          </cell>
          <cell r="V617">
            <v>1</v>
          </cell>
        </row>
        <row r="618">
          <cell r="B618" t="str">
            <v>010308</v>
          </cell>
          <cell r="C618">
            <v>7</v>
          </cell>
          <cell r="D618" t="str">
            <v>건축</v>
          </cell>
          <cell r="E618" t="str">
            <v>구의회</v>
          </cell>
          <cell r="F618" t="str">
            <v>석공사</v>
          </cell>
          <cell r="H618" t="str">
            <v>화강석붙임(바닥)</v>
          </cell>
          <cell r="I618" t="str">
            <v>버너30mm포천석</v>
          </cell>
          <cell r="J618" t="str">
            <v>M2</v>
          </cell>
          <cell r="K618" t="str">
            <v>22</v>
          </cell>
          <cell r="L618">
            <v>29000</v>
          </cell>
          <cell r="M618">
            <v>638000</v>
          </cell>
          <cell r="N618">
            <v>12000</v>
          </cell>
          <cell r="O618">
            <v>264000</v>
          </cell>
          <cell r="P618">
            <v>1600</v>
          </cell>
          <cell r="Q618">
            <v>35200</v>
          </cell>
          <cell r="R618">
            <v>42600</v>
          </cell>
          <cell r="S618">
            <v>937200</v>
          </cell>
          <cell r="T618">
            <v>42600</v>
          </cell>
          <cell r="U618">
            <v>937200</v>
          </cell>
          <cell r="V618">
            <v>1</v>
          </cell>
        </row>
        <row r="619">
          <cell r="B619" t="str">
            <v>010308</v>
          </cell>
          <cell r="C619">
            <v>8</v>
          </cell>
          <cell r="D619" t="str">
            <v>건축</v>
          </cell>
          <cell r="E619" t="str">
            <v>구의회</v>
          </cell>
          <cell r="F619" t="str">
            <v>석공사</v>
          </cell>
          <cell r="H619" t="str">
            <v>화강석붙임(챌판)</v>
          </cell>
          <cell r="I619" t="str">
            <v>수마20mm포천석</v>
          </cell>
          <cell r="J619" t="str">
            <v>M2</v>
          </cell>
          <cell r="K619" t="str">
            <v>17</v>
          </cell>
          <cell r="L619">
            <v>28700</v>
          </cell>
          <cell r="M619">
            <v>487900</v>
          </cell>
          <cell r="N619">
            <v>16000</v>
          </cell>
          <cell r="O619">
            <v>272000</v>
          </cell>
          <cell r="P619">
            <v>1700</v>
          </cell>
          <cell r="Q619">
            <v>28900</v>
          </cell>
          <cell r="R619">
            <v>46400</v>
          </cell>
          <cell r="S619">
            <v>788800</v>
          </cell>
          <cell r="T619">
            <v>46400</v>
          </cell>
          <cell r="U619">
            <v>788800</v>
          </cell>
          <cell r="V619">
            <v>1</v>
          </cell>
        </row>
        <row r="620">
          <cell r="B620" t="str">
            <v>010308</v>
          </cell>
          <cell r="C620">
            <v>11</v>
          </cell>
          <cell r="D620" t="str">
            <v>건축</v>
          </cell>
          <cell r="E620" t="str">
            <v>구의회</v>
          </cell>
          <cell r="F620" t="str">
            <v>석공사</v>
          </cell>
          <cell r="H620" t="str">
            <v>화강석붙임(벽건식)</v>
          </cell>
          <cell r="I620" t="str">
            <v>수마30mm포천석</v>
          </cell>
          <cell r="J620" t="str">
            <v>M2</v>
          </cell>
          <cell r="K620" t="str">
            <v>787</v>
          </cell>
          <cell r="L620">
            <v>45000</v>
          </cell>
          <cell r="M620">
            <v>35415000</v>
          </cell>
          <cell r="N620">
            <v>16000</v>
          </cell>
          <cell r="O620">
            <v>12592000</v>
          </cell>
          <cell r="P620">
            <v>2100</v>
          </cell>
          <cell r="Q620">
            <v>1652700</v>
          </cell>
          <cell r="R620">
            <v>63100</v>
          </cell>
          <cell r="S620">
            <v>49659700</v>
          </cell>
          <cell r="T620">
            <v>63100</v>
          </cell>
          <cell r="U620">
            <v>49659700</v>
          </cell>
          <cell r="V620">
            <v>1</v>
          </cell>
        </row>
        <row r="621">
          <cell r="B621" t="str">
            <v>010308</v>
          </cell>
          <cell r="C621">
            <v>12</v>
          </cell>
          <cell r="D621" t="str">
            <v>건축</v>
          </cell>
          <cell r="E621" t="str">
            <v>구의회</v>
          </cell>
          <cell r="F621" t="str">
            <v>석공사</v>
          </cell>
          <cell r="H621" t="str">
            <v>화강석붙임(벽건식)-원형기둥</v>
          </cell>
          <cell r="I621" t="str">
            <v>수마30mm포천석</v>
          </cell>
          <cell r="J621" t="str">
            <v>M2</v>
          </cell>
          <cell r="K621" t="str">
            <v>71</v>
          </cell>
          <cell r="L621">
            <v>130000</v>
          </cell>
          <cell r="M621">
            <v>9230000</v>
          </cell>
          <cell r="N621">
            <v>21000</v>
          </cell>
          <cell r="O621">
            <v>1491000</v>
          </cell>
          <cell r="P621">
            <v>6000</v>
          </cell>
          <cell r="Q621">
            <v>426000</v>
          </cell>
          <cell r="R621">
            <v>157000</v>
          </cell>
          <cell r="S621">
            <v>11147000</v>
          </cell>
          <cell r="T621">
            <v>157000</v>
          </cell>
          <cell r="U621">
            <v>11147000</v>
          </cell>
          <cell r="V621">
            <v>1</v>
          </cell>
        </row>
        <row r="622">
          <cell r="B622" t="str">
            <v>010308</v>
          </cell>
          <cell r="C622">
            <v>13</v>
          </cell>
          <cell r="D622" t="str">
            <v>건축</v>
          </cell>
          <cell r="E622" t="str">
            <v>구의회</v>
          </cell>
          <cell r="F622" t="str">
            <v>석공사</v>
          </cell>
          <cell r="H622" t="str">
            <v>화강석붙임(벽건식)</v>
          </cell>
          <cell r="I622" t="str">
            <v>수마30mm마천석</v>
          </cell>
          <cell r="J622" t="str">
            <v>M2</v>
          </cell>
          <cell r="K622" t="str">
            <v>34</v>
          </cell>
          <cell r="L622">
            <v>99800</v>
          </cell>
          <cell r="M622">
            <v>3393200</v>
          </cell>
          <cell r="N622">
            <v>30000</v>
          </cell>
          <cell r="O622">
            <v>1020000</v>
          </cell>
          <cell r="P622">
            <v>5200</v>
          </cell>
          <cell r="Q622">
            <v>176800</v>
          </cell>
          <cell r="R622">
            <v>135000</v>
          </cell>
          <cell r="S622">
            <v>4590000</v>
          </cell>
          <cell r="T622">
            <v>135000</v>
          </cell>
          <cell r="U622">
            <v>4590000</v>
          </cell>
          <cell r="V622">
            <v>1</v>
          </cell>
        </row>
        <row r="623">
          <cell r="B623" t="str">
            <v>010308</v>
          </cell>
          <cell r="C623">
            <v>14</v>
          </cell>
          <cell r="D623" t="str">
            <v>건축</v>
          </cell>
          <cell r="E623" t="str">
            <v>구의회</v>
          </cell>
          <cell r="F623" t="str">
            <v>석공사</v>
          </cell>
          <cell r="H623" t="str">
            <v>화강석붙임(벽건식)-외벽</v>
          </cell>
          <cell r="I623" t="str">
            <v>버너30mm포천+스치로폴50T</v>
          </cell>
          <cell r="J623" t="str">
            <v>M2</v>
          </cell>
          <cell r="K623" t="str">
            <v>1950</v>
          </cell>
          <cell r="L623">
            <v>48000</v>
          </cell>
          <cell r="M623">
            <v>93600000</v>
          </cell>
          <cell r="N623">
            <v>21000</v>
          </cell>
          <cell r="O623">
            <v>40950000</v>
          </cell>
          <cell r="P623">
            <v>2300</v>
          </cell>
          <cell r="Q623">
            <v>4485000</v>
          </cell>
          <cell r="R623">
            <v>71300</v>
          </cell>
          <cell r="S623">
            <v>139035000</v>
          </cell>
          <cell r="T623">
            <v>71300</v>
          </cell>
          <cell r="U623">
            <v>139035000</v>
          </cell>
          <cell r="V623">
            <v>1</v>
          </cell>
        </row>
        <row r="624">
          <cell r="B624" t="str">
            <v>010308</v>
          </cell>
          <cell r="C624">
            <v>15</v>
          </cell>
          <cell r="D624" t="str">
            <v>건축</v>
          </cell>
          <cell r="E624" t="str">
            <v>구의회</v>
          </cell>
          <cell r="F624" t="str">
            <v>석공사</v>
          </cell>
          <cell r="H624" t="str">
            <v>화강석붙임(벽건식)-외벽곡면</v>
          </cell>
          <cell r="I624" t="str">
            <v>버너30mm포천+스치로폴50T</v>
          </cell>
          <cell r="J624" t="str">
            <v>M2</v>
          </cell>
          <cell r="K624" t="str">
            <v>729</v>
          </cell>
          <cell r="L624">
            <v>103000</v>
          </cell>
          <cell r="M624">
            <v>75087000</v>
          </cell>
          <cell r="N624">
            <v>24000</v>
          </cell>
          <cell r="O624">
            <v>17496000</v>
          </cell>
          <cell r="P624">
            <v>5000</v>
          </cell>
          <cell r="Q624">
            <v>3645000</v>
          </cell>
          <cell r="R624">
            <v>132000</v>
          </cell>
          <cell r="S624">
            <v>96228000</v>
          </cell>
          <cell r="T624">
            <v>132000</v>
          </cell>
          <cell r="U624">
            <v>96228000</v>
          </cell>
          <cell r="V624">
            <v>1</v>
          </cell>
        </row>
        <row r="625">
          <cell r="B625" t="str">
            <v>010308</v>
          </cell>
          <cell r="C625">
            <v>16</v>
          </cell>
          <cell r="D625" t="str">
            <v>건축</v>
          </cell>
          <cell r="E625" t="str">
            <v>구의회</v>
          </cell>
          <cell r="F625" t="str">
            <v>석공사</v>
          </cell>
          <cell r="H625" t="str">
            <v>화강석걸레받이</v>
          </cell>
          <cell r="I625" t="str">
            <v>고흥수마100*30T</v>
          </cell>
          <cell r="J625" t="str">
            <v>M2</v>
          </cell>
          <cell r="K625" t="str">
            <v>20</v>
          </cell>
          <cell r="L625">
            <v>4500</v>
          </cell>
          <cell r="M625">
            <v>90000</v>
          </cell>
          <cell r="N625">
            <v>4000</v>
          </cell>
          <cell r="O625">
            <v>80000</v>
          </cell>
          <cell r="P625">
            <v>300</v>
          </cell>
          <cell r="Q625">
            <v>6000</v>
          </cell>
          <cell r="R625">
            <v>8800</v>
          </cell>
          <cell r="S625">
            <v>176000</v>
          </cell>
          <cell r="T625">
            <v>8800</v>
          </cell>
          <cell r="U625">
            <v>176000</v>
          </cell>
          <cell r="V625">
            <v>1</v>
          </cell>
        </row>
        <row r="626">
          <cell r="B626" t="str">
            <v>010308</v>
          </cell>
          <cell r="C626">
            <v>19</v>
          </cell>
          <cell r="D626" t="str">
            <v>건축</v>
          </cell>
          <cell r="E626" t="str">
            <v>구의회</v>
          </cell>
          <cell r="F626" t="str">
            <v>석공사</v>
          </cell>
          <cell r="H626" t="str">
            <v>화강석두겁돌</v>
          </cell>
          <cell r="I626" t="str">
            <v>포천수마,570*100T</v>
          </cell>
          <cell r="J626" t="str">
            <v>M</v>
          </cell>
          <cell r="K626" t="str">
            <v>70</v>
          </cell>
          <cell r="L626">
            <v>71900</v>
          </cell>
          <cell r="M626">
            <v>5033000</v>
          </cell>
          <cell r="N626">
            <v>20000</v>
          </cell>
          <cell r="O626">
            <v>1400000</v>
          </cell>
          <cell r="P626">
            <v>3600</v>
          </cell>
          <cell r="Q626">
            <v>252000</v>
          </cell>
          <cell r="R626">
            <v>95500</v>
          </cell>
          <cell r="S626">
            <v>6685000</v>
          </cell>
          <cell r="T626">
            <v>95500</v>
          </cell>
          <cell r="U626">
            <v>6685000</v>
          </cell>
          <cell r="V626">
            <v>1</v>
          </cell>
        </row>
        <row r="627">
          <cell r="B627" t="str">
            <v>010308</v>
          </cell>
          <cell r="C627">
            <v>20</v>
          </cell>
          <cell r="D627" t="str">
            <v>건축</v>
          </cell>
          <cell r="E627" t="str">
            <v>구의회</v>
          </cell>
          <cell r="F627" t="str">
            <v>석공사</v>
          </cell>
          <cell r="H627" t="str">
            <v>화강석두겁돌</v>
          </cell>
          <cell r="I627" t="str">
            <v>포천수마,470*100T</v>
          </cell>
          <cell r="J627" t="str">
            <v>M</v>
          </cell>
          <cell r="K627" t="str">
            <v>144</v>
          </cell>
          <cell r="L627">
            <v>61110</v>
          </cell>
          <cell r="M627">
            <v>8799840</v>
          </cell>
          <cell r="N627">
            <v>16000</v>
          </cell>
          <cell r="O627">
            <v>2304000</v>
          </cell>
          <cell r="P627">
            <v>3000</v>
          </cell>
          <cell r="Q627">
            <v>432000</v>
          </cell>
          <cell r="R627">
            <v>80110</v>
          </cell>
          <cell r="S627">
            <v>11535840</v>
          </cell>
          <cell r="T627">
            <v>80110</v>
          </cell>
          <cell r="U627">
            <v>11535840</v>
          </cell>
          <cell r="V627">
            <v>1</v>
          </cell>
        </row>
        <row r="628">
          <cell r="B628" t="str">
            <v>010308</v>
          </cell>
          <cell r="C628">
            <v>21</v>
          </cell>
          <cell r="D628" t="str">
            <v>건축</v>
          </cell>
          <cell r="E628" t="str">
            <v>구의회</v>
          </cell>
          <cell r="F628" t="str">
            <v>석공사</v>
          </cell>
          <cell r="H628" t="str">
            <v>화강석두겁돌</v>
          </cell>
          <cell r="I628" t="str">
            <v>포천수마,370*100T</v>
          </cell>
          <cell r="J628" t="str">
            <v>M</v>
          </cell>
          <cell r="K628" t="str">
            <v>48</v>
          </cell>
          <cell r="L628">
            <v>50200</v>
          </cell>
          <cell r="M628">
            <v>2409600</v>
          </cell>
          <cell r="N628">
            <v>13000</v>
          </cell>
          <cell r="O628">
            <v>624000</v>
          </cell>
          <cell r="P628">
            <v>2500</v>
          </cell>
          <cell r="Q628">
            <v>120000</v>
          </cell>
          <cell r="R628">
            <v>65700</v>
          </cell>
          <cell r="S628">
            <v>3153600</v>
          </cell>
          <cell r="T628">
            <v>65700</v>
          </cell>
          <cell r="U628">
            <v>3153600</v>
          </cell>
          <cell r="V628">
            <v>1</v>
          </cell>
        </row>
        <row r="629">
          <cell r="B629" t="str">
            <v>010308</v>
          </cell>
          <cell r="C629">
            <v>22</v>
          </cell>
          <cell r="D629" t="str">
            <v>건축</v>
          </cell>
          <cell r="E629" t="str">
            <v>구의회</v>
          </cell>
          <cell r="F629" t="str">
            <v>석공사</v>
          </cell>
          <cell r="H629" t="str">
            <v>화강석두겁돌</v>
          </cell>
          <cell r="I629" t="str">
            <v>포천수마,180*50T</v>
          </cell>
          <cell r="J629" t="str">
            <v>M</v>
          </cell>
          <cell r="K629" t="str">
            <v>20</v>
          </cell>
          <cell r="L629">
            <v>16300</v>
          </cell>
          <cell r="M629">
            <v>326000</v>
          </cell>
          <cell r="N629">
            <v>6000</v>
          </cell>
          <cell r="O629">
            <v>120000</v>
          </cell>
          <cell r="P629">
            <v>900</v>
          </cell>
          <cell r="Q629">
            <v>18000</v>
          </cell>
          <cell r="R629">
            <v>23200</v>
          </cell>
          <cell r="S629">
            <v>464000</v>
          </cell>
          <cell r="T629">
            <v>23200</v>
          </cell>
          <cell r="U629">
            <v>464000</v>
          </cell>
          <cell r="V629">
            <v>1</v>
          </cell>
        </row>
        <row r="630">
          <cell r="B630" t="str">
            <v>010308</v>
          </cell>
          <cell r="C630">
            <v>23</v>
          </cell>
          <cell r="D630" t="str">
            <v>건축</v>
          </cell>
          <cell r="E630" t="str">
            <v>구의회</v>
          </cell>
          <cell r="F630" t="str">
            <v>석공사</v>
          </cell>
          <cell r="H630" t="str">
            <v>화강석통석</v>
          </cell>
          <cell r="I630" t="str">
            <v>포천버너,300*100</v>
          </cell>
          <cell r="J630" t="str">
            <v>M</v>
          </cell>
          <cell r="K630" t="str">
            <v>22</v>
          </cell>
          <cell r="L630">
            <v>42200</v>
          </cell>
          <cell r="M630">
            <v>928400</v>
          </cell>
          <cell r="N630">
            <v>11000</v>
          </cell>
          <cell r="O630">
            <v>242000</v>
          </cell>
          <cell r="P630">
            <v>2100</v>
          </cell>
          <cell r="Q630">
            <v>46200</v>
          </cell>
          <cell r="R630">
            <v>55300</v>
          </cell>
          <cell r="S630">
            <v>1216600</v>
          </cell>
          <cell r="T630">
            <v>55300</v>
          </cell>
          <cell r="U630">
            <v>1216600</v>
          </cell>
          <cell r="V630">
            <v>1</v>
          </cell>
        </row>
        <row r="631">
          <cell r="B631" t="str">
            <v>010308</v>
          </cell>
          <cell r="C631">
            <v>24</v>
          </cell>
          <cell r="D631" t="str">
            <v>건축</v>
          </cell>
          <cell r="E631" t="str">
            <v>구의회</v>
          </cell>
          <cell r="F631" t="str">
            <v>석공사</v>
          </cell>
          <cell r="H631" t="str">
            <v>화강석통석</v>
          </cell>
          <cell r="I631" t="str">
            <v>포천버너,100*250</v>
          </cell>
          <cell r="J631" t="str">
            <v>M</v>
          </cell>
          <cell r="K631" t="str">
            <v>17</v>
          </cell>
          <cell r="L631">
            <v>37300</v>
          </cell>
          <cell r="M631">
            <v>634100</v>
          </cell>
          <cell r="N631">
            <v>9000</v>
          </cell>
          <cell r="O631">
            <v>153000</v>
          </cell>
          <cell r="P631">
            <v>1800</v>
          </cell>
          <cell r="Q631">
            <v>30600</v>
          </cell>
          <cell r="R631">
            <v>48100</v>
          </cell>
          <cell r="S631">
            <v>817700</v>
          </cell>
          <cell r="T631">
            <v>48100</v>
          </cell>
          <cell r="U631">
            <v>817700</v>
          </cell>
          <cell r="V631">
            <v>1</v>
          </cell>
        </row>
        <row r="632">
          <cell r="B632" t="str">
            <v>010308</v>
          </cell>
          <cell r="C632">
            <v>27</v>
          </cell>
          <cell r="D632" t="str">
            <v>건축</v>
          </cell>
          <cell r="E632" t="str">
            <v>구의회</v>
          </cell>
          <cell r="F632" t="str">
            <v>석공사</v>
          </cell>
          <cell r="H632" t="str">
            <v>화강석재료분리대</v>
          </cell>
          <cell r="I632" t="str">
            <v>포천수마,150*50T</v>
          </cell>
          <cell r="J632" t="str">
            <v>M</v>
          </cell>
          <cell r="K632" t="str">
            <v>8</v>
          </cell>
          <cell r="L632">
            <v>15100</v>
          </cell>
          <cell r="M632">
            <v>120800</v>
          </cell>
          <cell r="N632">
            <v>6000</v>
          </cell>
          <cell r="O632">
            <v>48000</v>
          </cell>
          <cell r="P632">
            <v>800</v>
          </cell>
          <cell r="Q632">
            <v>6400</v>
          </cell>
          <cell r="R632">
            <v>21900</v>
          </cell>
          <cell r="S632">
            <v>175200</v>
          </cell>
          <cell r="T632">
            <v>21900</v>
          </cell>
          <cell r="U632">
            <v>175200</v>
          </cell>
          <cell r="V632">
            <v>1</v>
          </cell>
        </row>
        <row r="633">
          <cell r="B633" t="str">
            <v>010308</v>
          </cell>
          <cell r="C633">
            <v>28</v>
          </cell>
          <cell r="D633" t="str">
            <v>건축</v>
          </cell>
          <cell r="E633" t="str">
            <v>구의회</v>
          </cell>
          <cell r="F633" t="str">
            <v>석공사</v>
          </cell>
          <cell r="H633" t="str">
            <v>화강석코너몰딩</v>
          </cell>
          <cell r="I633" t="str">
            <v>포천버너,200*50T</v>
          </cell>
          <cell r="J633" t="str">
            <v>M</v>
          </cell>
          <cell r="K633" t="str">
            <v>36</v>
          </cell>
          <cell r="L633">
            <v>12600</v>
          </cell>
          <cell r="M633">
            <v>453600</v>
          </cell>
          <cell r="N633">
            <v>6000</v>
          </cell>
          <cell r="O633">
            <v>216000</v>
          </cell>
          <cell r="P633">
            <v>700</v>
          </cell>
          <cell r="Q633">
            <v>25200</v>
          </cell>
          <cell r="R633">
            <v>19300</v>
          </cell>
          <cell r="S633">
            <v>694800</v>
          </cell>
          <cell r="T633">
            <v>19300</v>
          </cell>
          <cell r="U633">
            <v>694800</v>
          </cell>
          <cell r="V633">
            <v>1</v>
          </cell>
        </row>
        <row r="634">
          <cell r="B634" t="str">
            <v>010308</v>
          </cell>
          <cell r="C634">
            <v>29</v>
          </cell>
          <cell r="D634" t="str">
            <v>건축</v>
          </cell>
          <cell r="E634" t="str">
            <v>구의회</v>
          </cell>
          <cell r="F634" t="str">
            <v>석공사</v>
          </cell>
          <cell r="H634" t="str">
            <v>석재코킹</v>
          </cell>
          <cell r="I634" t="str">
            <v>6*6</v>
          </cell>
          <cell r="J634" t="str">
            <v>M</v>
          </cell>
          <cell r="K634" t="str">
            <v>6697</v>
          </cell>
          <cell r="L634">
            <v>1250</v>
          </cell>
          <cell r="M634">
            <v>8371250</v>
          </cell>
          <cell r="N634">
            <v>0</v>
          </cell>
          <cell r="O634">
            <v>0</v>
          </cell>
          <cell r="Q634">
            <v>0</v>
          </cell>
          <cell r="R634">
            <v>1250</v>
          </cell>
          <cell r="S634">
            <v>8371250</v>
          </cell>
          <cell r="T634">
            <v>1250</v>
          </cell>
          <cell r="U634">
            <v>8371250</v>
          </cell>
          <cell r="V634">
            <v>1</v>
          </cell>
        </row>
        <row r="635">
          <cell r="B635" t="str">
            <v>010308</v>
          </cell>
          <cell r="C635">
            <v>30</v>
          </cell>
          <cell r="D635" t="str">
            <v>건축</v>
          </cell>
          <cell r="E635" t="str">
            <v>구의회</v>
          </cell>
          <cell r="F635" t="str">
            <v>석공사</v>
          </cell>
          <cell r="H635" t="str">
            <v>석재트러스(내부)</v>
          </cell>
          <cell r="I635" t="str">
            <v>ㅁ100*50*4.5T+C-60*30</v>
          </cell>
          <cell r="J635" t="str">
            <v>M2</v>
          </cell>
          <cell r="K635" t="str">
            <v>83</v>
          </cell>
          <cell r="L635">
            <v>65000</v>
          </cell>
          <cell r="M635">
            <v>5395000</v>
          </cell>
          <cell r="O635">
            <v>0</v>
          </cell>
          <cell r="Q635">
            <v>0</v>
          </cell>
          <cell r="R635">
            <v>65000</v>
          </cell>
          <cell r="S635">
            <v>5395000</v>
          </cell>
          <cell r="T635">
            <v>65000</v>
          </cell>
          <cell r="U635">
            <v>5395000</v>
          </cell>
          <cell r="V635">
            <v>1</v>
          </cell>
        </row>
        <row r="636">
          <cell r="B636" t="str">
            <v>010308</v>
          </cell>
          <cell r="C636">
            <v>31</v>
          </cell>
          <cell r="D636" t="str">
            <v>건축</v>
          </cell>
          <cell r="E636" t="str">
            <v>구의회</v>
          </cell>
          <cell r="F636" t="str">
            <v>석공사</v>
          </cell>
          <cell r="H636" t="str">
            <v>석재트러스(외부)</v>
          </cell>
          <cell r="I636" t="str">
            <v>ㅁ100*50*3.2T+C-90*45</v>
          </cell>
          <cell r="J636" t="str">
            <v>M2</v>
          </cell>
          <cell r="K636" t="str">
            <v>46</v>
          </cell>
          <cell r="L636">
            <v>60000</v>
          </cell>
          <cell r="M636">
            <v>2760000</v>
          </cell>
          <cell r="O636">
            <v>0</v>
          </cell>
          <cell r="Q636">
            <v>0</v>
          </cell>
          <cell r="R636">
            <v>60000</v>
          </cell>
          <cell r="S636">
            <v>2760000</v>
          </cell>
          <cell r="T636">
            <v>60000</v>
          </cell>
          <cell r="U636">
            <v>2760000</v>
          </cell>
          <cell r="V636">
            <v>1</v>
          </cell>
        </row>
        <row r="637">
          <cell r="B637" t="str">
            <v>010309</v>
          </cell>
          <cell r="C637">
            <v>1</v>
          </cell>
          <cell r="D637" t="str">
            <v>건축</v>
          </cell>
          <cell r="E637" t="str">
            <v>구의회</v>
          </cell>
          <cell r="F637" t="str">
            <v>목공사</v>
          </cell>
          <cell r="H637" t="str">
            <v>내수합판깔기</v>
          </cell>
          <cell r="I637" t="str">
            <v>바닥T=12</v>
          </cell>
          <cell r="J637" t="str">
            <v>M2</v>
          </cell>
          <cell r="K637" t="str">
            <v>19</v>
          </cell>
          <cell r="L637">
            <v>5830</v>
          </cell>
          <cell r="M637">
            <v>110770</v>
          </cell>
          <cell r="N637">
            <v>4000</v>
          </cell>
          <cell r="O637">
            <v>76000</v>
          </cell>
          <cell r="Q637">
            <v>0</v>
          </cell>
          <cell r="R637">
            <v>9830</v>
          </cell>
          <cell r="S637">
            <v>186770</v>
          </cell>
          <cell r="T637">
            <v>9830</v>
          </cell>
          <cell r="U637">
            <v>186770</v>
          </cell>
          <cell r="V637">
            <v>1</v>
          </cell>
        </row>
        <row r="638">
          <cell r="B638" t="str">
            <v>010309</v>
          </cell>
          <cell r="C638">
            <v>3</v>
          </cell>
          <cell r="D638" t="str">
            <v>건축</v>
          </cell>
          <cell r="E638" t="str">
            <v>구의회</v>
          </cell>
          <cell r="F638" t="str">
            <v>목공사</v>
          </cell>
          <cell r="H638" t="str">
            <v>마루귀틀설치</v>
          </cell>
          <cell r="J638" t="str">
            <v>M</v>
          </cell>
          <cell r="K638" t="str">
            <v>3</v>
          </cell>
          <cell r="L638">
            <v>2900</v>
          </cell>
          <cell r="M638">
            <v>8700</v>
          </cell>
          <cell r="N638">
            <v>4500</v>
          </cell>
          <cell r="O638">
            <v>13500</v>
          </cell>
          <cell r="Q638">
            <v>0</v>
          </cell>
          <cell r="R638">
            <v>7400</v>
          </cell>
          <cell r="S638">
            <v>22200</v>
          </cell>
          <cell r="T638">
            <v>7400</v>
          </cell>
          <cell r="U638">
            <v>22200</v>
          </cell>
          <cell r="V638">
            <v>1</v>
          </cell>
        </row>
        <row r="639">
          <cell r="B639" t="str">
            <v>010309</v>
          </cell>
          <cell r="C639">
            <v>4</v>
          </cell>
          <cell r="D639" t="str">
            <v>건축</v>
          </cell>
          <cell r="E639" t="str">
            <v>구의회</v>
          </cell>
          <cell r="F639" t="str">
            <v>목공사</v>
          </cell>
          <cell r="H639" t="str">
            <v>라왕</v>
          </cell>
          <cell r="I639" t="str">
            <v>각재(창호재)</v>
          </cell>
          <cell r="J639" t="str">
            <v>재</v>
          </cell>
          <cell r="K639" t="str">
            <v>112</v>
          </cell>
          <cell r="L639">
            <v>6100</v>
          </cell>
          <cell r="M639">
            <v>683200</v>
          </cell>
          <cell r="N639">
            <v>4000</v>
          </cell>
          <cell r="O639">
            <v>448000</v>
          </cell>
          <cell r="Q639">
            <v>0</v>
          </cell>
          <cell r="R639">
            <v>10100</v>
          </cell>
          <cell r="S639">
            <v>1131200</v>
          </cell>
          <cell r="T639">
            <v>10100</v>
          </cell>
          <cell r="U639">
            <v>1131200</v>
          </cell>
          <cell r="V639">
            <v>1</v>
          </cell>
        </row>
        <row r="640">
          <cell r="B640" t="str">
            <v>010309</v>
          </cell>
          <cell r="C640">
            <v>5</v>
          </cell>
          <cell r="D640" t="str">
            <v>건축</v>
          </cell>
          <cell r="E640" t="str">
            <v>구의회</v>
          </cell>
          <cell r="F640" t="str">
            <v>목공사</v>
          </cell>
          <cell r="H640" t="str">
            <v>문틀설치</v>
          </cell>
          <cell r="J640" t="str">
            <v>M2</v>
          </cell>
          <cell r="K640" t="str">
            <v>24</v>
          </cell>
          <cell r="M640">
            <v>0</v>
          </cell>
          <cell r="N640">
            <v>9300</v>
          </cell>
          <cell r="O640">
            <v>223200</v>
          </cell>
          <cell r="Q640">
            <v>0</v>
          </cell>
          <cell r="R640">
            <v>9300</v>
          </cell>
          <cell r="S640">
            <v>223200</v>
          </cell>
          <cell r="T640">
            <v>9300</v>
          </cell>
          <cell r="U640">
            <v>223200</v>
          </cell>
          <cell r="V640">
            <v>1</v>
          </cell>
        </row>
        <row r="641">
          <cell r="B641" t="str">
            <v>010310</v>
          </cell>
          <cell r="C641">
            <v>1</v>
          </cell>
          <cell r="D641" t="str">
            <v>건축</v>
          </cell>
          <cell r="E641" t="str">
            <v>구의회</v>
          </cell>
          <cell r="F641" t="str">
            <v>금속공사</v>
          </cell>
          <cell r="H641" t="str">
            <v>경량철골천정틀</v>
          </cell>
          <cell r="I641" t="str">
            <v>M-BAR</v>
          </cell>
          <cell r="J641" t="str">
            <v>M2</v>
          </cell>
          <cell r="K641" t="str">
            <v>422</v>
          </cell>
          <cell r="L641">
            <v>3811</v>
          </cell>
          <cell r="M641">
            <v>1608242</v>
          </cell>
          <cell r="N641">
            <v>23500</v>
          </cell>
          <cell r="O641">
            <v>9917000</v>
          </cell>
          <cell r="Q641">
            <v>0</v>
          </cell>
          <cell r="R641">
            <v>27311</v>
          </cell>
          <cell r="S641">
            <v>11525242</v>
          </cell>
          <cell r="T641">
            <v>27311</v>
          </cell>
          <cell r="U641">
            <v>11525242</v>
          </cell>
          <cell r="V641">
            <v>1</v>
          </cell>
        </row>
        <row r="642">
          <cell r="B642" t="str">
            <v>010310</v>
          </cell>
          <cell r="C642">
            <v>2</v>
          </cell>
          <cell r="D642" t="str">
            <v>건축</v>
          </cell>
          <cell r="E642" t="str">
            <v>구의회</v>
          </cell>
          <cell r="F642" t="str">
            <v>금속공사</v>
          </cell>
          <cell r="H642" t="str">
            <v>경량철골천정틀</v>
          </cell>
          <cell r="I642" t="str">
            <v>TH-BAR</v>
          </cell>
          <cell r="J642" t="str">
            <v>M2</v>
          </cell>
          <cell r="K642" t="str">
            <v>1111</v>
          </cell>
          <cell r="L642">
            <v>4000</v>
          </cell>
          <cell r="M642">
            <v>4444000</v>
          </cell>
          <cell r="N642">
            <v>24000</v>
          </cell>
          <cell r="O642">
            <v>26664000</v>
          </cell>
          <cell r="Q642">
            <v>0</v>
          </cell>
          <cell r="R642">
            <v>28000</v>
          </cell>
          <cell r="S642">
            <v>31108000</v>
          </cell>
          <cell r="T642">
            <v>28000</v>
          </cell>
          <cell r="U642">
            <v>31108000</v>
          </cell>
          <cell r="V642">
            <v>1</v>
          </cell>
        </row>
        <row r="643">
          <cell r="B643" t="str">
            <v>010310</v>
          </cell>
          <cell r="C643">
            <v>3</v>
          </cell>
          <cell r="D643" t="str">
            <v>건축</v>
          </cell>
          <cell r="E643" t="str">
            <v>구의회</v>
          </cell>
          <cell r="F643" t="str">
            <v>금속공사</v>
          </cell>
          <cell r="H643" t="str">
            <v>AL스판드럴</v>
          </cell>
          <cell r="I643" t="str">
            <v>W100*0.5T 무공</v>
          </cell>
          <cell r="J643" t="str">
            <v>M2</v>
          </cell>
          <cell r="K643" t="str">
            <v>77</v>
          </cell>
          <cell r="L643">
            <v>21000</v>
          </cell>
          <cell r="M643">
            <v>1617000</v>
          </cell>
          <cell r="N643">
            <v>5000</v>
          </cell>
          <cell r="O643">
            <v>385000</v>
          </cell>
          <cell r="Q643">
            <v>0</v>
          </cell>
          <cell r="R643">
            <v>26000</v>
          </cell>
          <cell r="S643">
            <v>2002000</v>
          </cell>
          <cell r="T643">
            <v>26000</v>
          </cell>
          <cell r="U643">
            <v>2002000</v>
          </cell>
          <cell r="V643">
            <v>1</v>
          </cell>
        </row>
        <row r="644">
          <cell r="B644" t="str">
            <v>010310</v>
          </cell>
          <cell r="C644">
            <v>4</v>
          </cell>
          <cell r="D644" t="str">
            <v>건축</v>
          </cell>
          <cell r="E644" t="str">
            <v>구의회</v>
          </cell>
          <cell r="F644" t="str">
            <v>금속공사</v>
          </cell>
          <cell r="H644" t="str">
            <v>AL 천정재(타일)</v>
          </cell>
          <cell r="I644" t="str">
            <v>T:0.8*600*600</v>
          </cell>
          <cell r="J644" t="str">
            <v>M2</v>
          </cell>
          <cell r="K644" t="str">
            <v>575</v>
          </cell>
          <cell r="L644">
            <v>25000</v>
          </cell>
          <cell r="M644">
            <v>14375000</v>
          </cell>
          <cell r="N644">
            <v>5000</v>
          </cell>
          <cell r="O644">
            <v>2875000</v>
          </cell>
          <cell r="Q644">
            <v>0</v>
          </cell>
          <cell r="R644">
            <v>30000</v>
          </cell>
          <cell r="S644">
            <v>17250000</v>
          </cell>
          <cell r="T644">
            <v>30000</v>
          </cell>
          <cell r="U644">
            <v>17250000</v>
          </cell>
          <cell r="V644">
            <v>1</v>
          </cell>
        </row>
        <row r="645">
          <cell r="B645" t="str">
            <v>010310</v>
          </cell>
          <cell r="C645">
            <v>9</v>
          </cell>
          <cell r="D645" t="str">
            <v>건축</v>
          </cell>
          <cell r="E645" t="str">
            <v>구의회</v>
          </cell>
          <cell r="F645" t="str">
            <v>금속공사</v>
          </cell>
          <cell r="H645" t="str">
            <v>천정등사이철판</v>
          </cell>
          <cell r="I645" t="str">
            <v>0.8T</v>
          </cell>
          <cell r="J645" t="str">
            <v>M2</v>
          </cell>
          <cell r="K645" t="str">
            <v>56</v>
          </cell>
          <cell r="L645">
            <v>24220</v>
          </cell>
          <cell r="M645">
            <v>1356320</v>
          </cell>
          <cell r="N645">
            <v>9410</v>
          </cell>
          <cell r="O645">
            <v>526960</v>
          </cell>
          <cell r="Q645">
            <v>0</v>
          </cell>
          <cell r="R645">
            <v>33630</v>
          </cell>
          <cell r="S645">
            <v>1883280</v>
          </cell>
          <cell r="T645">
            <v>33630</v>
          </cell>
          <cell r="U645">
            <v>1883280</v>
          </cell>
          <cell r="V645">
            <v>1</v>
          </cell>
        </row>
        <row r="646">
          <cell r="B646" t="str">
            <v>010310</v>
          </cell>
          <cell r="C646">
            <v>10</v>
          </cell>
          <cell r="D646" t="str">
            <v>건축</v>
          </cell>
          <cell r="E646" t="str">
            <v>구의회</v>
          </cell>
          <cell r="F646" t="str">
            <v>금속공사</v>
          </cell>
          <cell r="H646" t="str">
            <v>몰딩설치</v>
          </cell>
          <cell r="I646" t="str">
            <v>KB142</v>
          </cell>
          <cell r="J646" t="str">
            <v>M</v>
          </cell>
          <cell r="K646" t="str">
            <v>1083</v>
          </cell>
          <cell r="L646">
            <v>12000</v>
          </cell>
          <cell r="M646">
            <v>12996000</v>
          </cell>
          <cell r="N646">
            <v>200</v>
          </cell>
          <cell r="O646">
            <v>216600</v>
          </cell>
          <cell r="Q646">
            <v>0</v>
          </cell>
          <cell r="R646">
            <v>12200</v>
          </cell>
          <cell r="S646">
            <v>13212600</v>
          </cell>
          <cell r="T646">
            <v>12200</v>
          </cell>
          <cell r="U646">
            <v>13212600</v>
          </cell>
          <cell r="V646">
            <v>1</v>
          </cell>
        </row>
        <row r="647">
          <cell r="B647" t="str">
            <v>010310</v>
          </cell>
          <cell r="C647">
            <v>11</v>
          </cell>
          <cell r="D647" t="str">
            <v>건축</v>
          </cell>
          <cell r="E647" t="str">
            <v>구의회</v>
          </cell>
          <cell r="F647" t="str">
            <v>금속공사</v>
          </cell>
          <cell r="H647" t="str">
            <v>몰딩설치</v>
          </cell>
          <cell r="I647" t="str">
            <v>칼라</v>
          </cell>
          <cell r="J647" t="str">
            <v>M</v>
          </cell>
          <cell r="K647" t="str">
            <v>393</v>
          </cell>
          <cell r="L647">
            <v>12000</v>
          </cell>
          <cell r="M647">
            <v>4716000</v>
          </cell>
          <cell r="N647">
            <v>200</v>
          </cell>
          <cell r="O647">
            <v>78600</v>
          </cell>
          <cell r="Q647">
            <v>0</v>
          </cell>
          <cell r="R647">
            <v>12200</v>
          </cell>
          <cell r="S647">
            <v>4794600</v>
          </cell>
          <cell r="T647">
            <v>12200</v>
          </cell>
          <cell r="U647">
            <v>4794600</v>
          </cell>
          <cell r="V647">
            <v>1</v>
          </cell>
        </row>
        <row r="648">
          <cell r="B648" t="str">
            <v>010310</v>
          </cell>
          <cell r="C648">
            <v>14</v>
          </cell>
          <cell r="D648" t="str">
            <v>건축</v>
          </cell>
          <cell r="E648" t="str">
            <v>구의회</v>
          </cell>
          <cell r="F648" t="str">
            <v>금속공사</v>
          </cell>
          <cell r="H648" t="str">
            <v>와이어메쉬깔기</v>
          </cell>
          <cell r="I648" t="str">
            <v>#8 -150*150</v>
          </cell>
          <cell r="J648" t="str">
            <v>M2</v>
          </cell>
          <cell r="K648" t="str">
            <v>1112</v>
          </cell>
          <cell r="L648">
            <v>650</v>
          </cell>
          <cell r="M648">
            <v>722800</v>
          </cell>
          <cell r="N648">
            <v>800</v>
          </cell>
          <cell r="O648">
            <v>889600</v>
          </cell>
          <cell r="Q648">
            <v>0</v>
          </cell>
          <cell r="R648">
            <v>1450</v>
          </cell>
          <cell r="S648">
            <v>1612400</v>
          </cell>
          <cell r="T648">
            <v>1450</v>
          </cell>
          <cell r="U648">
            <v>1612400</v>
          </cell>
          <cell r="V648">
            <v>1</v>
          </cell>
        </row>
        <row r="649">
          <cell r="B649" t="str">
            <v>010310</v>
          </cell>
          <cell r="C649">
            <v>15</v>
          </cell>
          <cell r="D649" t="str">
            <v>건축</v>
          </cell>
          <cell r="E649" t="str">
            <v>구의회</v>
          </cell>
          <cell r="F649" t="str">
            <v>금속공사</v>
          </cell>
          <cell r="H649" t="str">
            <v>ACCESS FLOOR/ST'L CON'C CORE</v>
          </cell>
          <cell r="I649" t="str">
            <v>330H*610*610+전도타일3T</v>
          </cell>
          <cell r="J649" t="str">
            <v>M2</v>
          </cell>
          <cell r="K649" t="str">
            <v>28</v>
          </cell>
          <cell r="L649">
            <v>55000</v>
          </cell>
          <cell r="M649">
            <v>1540000</v>
          </cell>
          <cell r="N649">
            <v>14000</v>
          </cell>
          <cell r="O649">
            <v>392000</v>
          </cell>
          <cell r="Q649">
            <v>0</v>
          </cell>
          <cell r="R649">
            <v>69000</v>
          </cell>
          <cell r="S649">
            <v>1932000</v>
          </cell>
          <cell r="T649">
            <v>69000</v>
          </cell>
          <cell r="U649">
            <v>1932000</v>
          </cell>
          <cell r="V649">
            <v>1</v>
          </cell>
        </row>
        <row r="650">
          <cell r="B650" t="str">
            <v>010310</v>
          </cell>
          <cell r="C650">
            <v>16</v>
          </cell>
          <cell r="D650" t="str">
            <v>건축</v>
          </cell>
          <cell r="E650" t="str">
            <v>구의회</v>
          </cell>
          <cell r="F650" t="str">
            <v>금속공사</v>
          </cell>
          <cell r="H650" t="str">
            <v>세면대상부조명박스</v>
          </cell>
          <cell r="I650" t="str">
            <v>200*150/루버포함</v>
          </cell>
          <cell r="J650" t="str">
            <v>M</v>
          </cell>
          <cell r="K650" t="str">
            <v>29</v>
          </cell>
          <cell r="L650">
            <v>32000</v>
          </cell>
          <cell r="M650">
            <v>928000</v>
          </cell>
          <cell r="N650">
            <v>4000</v>
          </cell>
          <cell r="O650">
            <v>116000</v>
          </cell>
          <cell r="Q650">
            <v>0</v>
          </cell>
          <cell r="R650">
            <v>36000</v>
          </cell>
          <cell r="S650">
            <v>1044000</v>
          </cell>
          <cell r="T650">
            <v>36000</v>
          </cell>
          <cell r="U650">
            <v>1044000</v>
          </cell>
          <cell r="V650">
            <v>1</v>
          </cell>
        </row>
        <row r="651">
          <cell r="B651" t="str">
            <v>010310</v>
          </cell>
          <cell r="C651">
            <v>17</v>
          </cell>
          <cell r="D651" t="str">
            <v>건축</v>
          </cell>
          <cell r="E651" t="str">
            <v>구의회</v>
          </cell>
          <cell r="F651" t="str">
            <v>금속공사</v>
          </cell>
          <cell r="H651" t="str">
            <v>철제커텐박스</v>
          </cell>
          <cell r="I651" t="str">
            <v>150*150*150*1.2T분체도장</v>
          </cell>
          <cell r="J651" t="str">
            <v>M</v>
          </cell>
          <cell r="K651" t="str">
            <v>255</v>
          </cell>
          <cell r="L651">
            <v>14000</v>
          </cell>
          <cell r="M651">
            <v>3570000</v>
          </cell>
          <cell r="N651">
            <v>3000</v>
          </cell>
          <cell r="O651">
            <v>765000</v>
          </cell>
          <cell r="Q651">
            <v>0</v>
          </cell>
          <cell r="R651">
            <v>17000</v>
          </cell>
          <cell r="S651">
            <v>4335000</v>
          </cell>
          <cell r="T651">
            <v>17000</v>
          </cell>
          <cell r="U651">
            <v>4335000</v>
          </cell>
          <cell r="V651">
            <v>1</v>
          </cell>
        </row>
        <row r="652">
          <cell r="B652" t="str">
            <v>010310</v>
          </cell>
          <cell r="C652">
            <v>18</v>
          </cell>
          <cell r="D652" t="str">
            <v>건축</v>
          </cell>
          <cell r="E652" t="str">
            <v>구의회</v>
          </cell>
          <cell r="F652" t="str">
            <v>금속공사</v>
          </cell>
          <cell r="H652" t="str">
            <v>주계단핸드레일</v>
          </cell>
          <cell r="I652" t="str">
            <v>ㅁ50*30+FB,H:1100</v>
          </cell>
          <cell r="J652" t="str">
            <v>M</v>
          </cell>
          <cell r="K652" t="str">
            <v>101</v>
          </cell>
          <cell r="L652">
            <v>45000</v>
          </cell>
          <cell r="M652">
            <v>4545000</v>
          </cell>
          <cell r="N652">
            <v>30000</v>
          </cell>
          <cell r="O652">
            <v>3030000</v>
          </cell>
          <cell r="P652">
            <v>2800</v>
          </cell>
          <cell r="Q652">
            <v>282800</v>
          </cell>
          <cell r="R652">
            <v>77800</v>
          </cell>
          <cell r="S652">
            <v>7857800</v>
          </cell>
          <cell r="T652">
            <v>77800</v>
          </cell>
          <cell r="U652">
            <v>7857800</v>
          </cell>
          <cell r="V652">
            <v>1</v>
          </cell>
        </row>
        <row r="653">
          <cell r="B653" t="str">
            <v>010310</v>
          </cell>
          <cell r="C653">
            <v>19</v>
          </cell>
          <cell r="D653" t="str">
            <v>건축</v>
          </cell>
          <cell r="E653" t="str">
            <v>구의회</v>
          </cell>
          <cell r="F653" t="str">
            <v>금속공사</v>
          </cell>
          <cell r="H653" t="str">
            <v>SST핸드레일</v>
          </cell>
          <cell r="I653" t="str">
            <v>Φ50+30,H:900</v>
          </cell>
          <cell r="J653" t="str">
            <v>M</v>
          </cell>
          <cell r="K653" t="str">
            <v>5</v>
          </cell>
          <cell r="L653">
            <v>21450</v>
          </cell>
          <cell r="M653">
            <v>107250</v>
          </cell>
          <cell r="N653">
            <v>15600</v>
          </cell>
          <cell r="O653">
            <v>78000</v>
          </cell>
          <cell r="P653">
            <v>1950</v>
          </cell>
          <cell r="Q653">
            <v>9750</v>
          </cell>
          <cell r="R653">
            <v>39000</v>
          </cell>
          <cell r="S653">
            <v>195000</v>
          </cell>
          <cell r="T653">
            <v>39000</v>
          </cell>
          <cell r="U653">
            <v>195000</v>
          </cell>
          <cell r="V653">
            <v>1</v>
          </cell>
        </row>
        <row r="654">
          <cell r="B654" t="str">
            <v>010310</v>
          </cell>
          <cell r="C654">
            <v>21</v>
          </cell>
          <cell r="D654" t="str">
            <v>건축</v>
          </cell>
          <cell r="E654" t="str">
            <v>구의회</v>
          </cell>
          <cell r="F654" t="str">
            <v>금속공사</v>
          </cell>
          <cell r="H654" t="str">
            <v>강화유리핸드레일</v>
          </cell>
          <cell r="I654" t="str">
            <v>T=12,H:900</v>
          </cell>
          <cell r="J654" t="str">
            <v>M</v>
          </cell>
          <cell r="K654" t="str">
            <v>43</v>
          </cell>
          <cell r="L654">
            <v>140000</v>
          </cell>
          <cell r="M654">
            <v>6020000</v>
          </cell>
          <cell r="N654">
            <v>80000</v>
          </cell>
          <cell r="O654">
            <v>3440000</v>
          </cell>
          <cell r="P654">
            <v>9350</v>
          </cell>
          <cell r="Q654">
            <v>402050</v>
          </cell>
          <cell r="R654">
            <v>229350</v>
          </cell>
          <cell r="S654">
            <v>9862050</v>
          </cell>
          <cell r="T654">
            <v>229350</v>
          </cell>
          <cell r="U654">
            <v>9862050</v>
          </cell>
          <cell r="V654">
            <v>1</v>
          </cell>
        </row>
        <row r="655">
          <cell r="B655" t="str">
            <v>010310</v>
          </cell>
          <cell r="C655">
            <v>22</v>
          </cell>
          <cell r="D655" t="str">
            <v>건축</v>
          </cell>
          <cell r="E655" t="str">
            <v>구의회</v>
          </cell>
          <cell r="F655" t="str">
            <v>금속공사</v>
          </cell>
          <cell r="H655" t="str">
            <v>계단논슬립</v>
          </cell>
          <cell r="I655" t="str">
            <v>스텐 L형 50mm</v>
          </cell>
          <cell r="J655" t="str">
            <v>M</v>
          </cell>
          <cell r="K655" t="str">
            <v>311</v>
          </cell>
          <cell r="L655">
            <v>3500</v>
          </cell>
          <cell r="M655">
            <v>1088500</v>
          </cell>
          <cell r="N655">
            <v>2000</v>
          </cell>
          <cell r="O655">
            <v>622000</v>
          </cell>
          <cell r="Q655">
            <v>0</v>
          </cell>
          <cell r="R655">
            <v>5500</v>
          </cell>
          <cell r="S655">
            <v>1710500</v>
          </cell>
          <cell r="T655">
            <v>5500</v>
          </cell>
          <cell r="U655">
            <v>1710500</v>
          </cell>
          <cell r="V655">
            <v>1</v>
          </cell>
        </row>
        <row r="656">
          <cell r="B656" t="str">
            <v>010310</v>
          </cell>
          <cell r="C656">
            <v>23</v>
          </cell>
          <cell r="D656" t="str">
            <v>건축</v>
          </cell>
          <cell r="E656" t="str">
            <v>구의회</v>
          </cell>
          <cell r="F656" t="str">
            <v>금속공사</v>
          </cell>
          <cell r="H656" t="str">
            <v>재료분리대설치(바닥)</v>
          </cell>
          <cell r="I656" t="str">
            <v>1.5T H.L W:50</v>
          </cell>
          <cell r="J656" t="str">
            <v>M</v>
          </cell>
          <cell r="K656" t="str">
            <v>9</v>
          </cell>
          <cell r="L656">
            <v>6050</v>
          </cell>
          <cell r="M656">
            <v>54450</v>
          </cell>
          <cell r="N656">
            <v>4400</v>
          </cell>
          <cell r="O656">
            <v>39600</v>
          </cell>
          <cell r="P656">
            <v>550</v>
          </cell>
          <cell r="Q656">
            <v>4950</v>
          </cell>
          <cell r="R656">
            <v>11000</v>
          </cell>
          <cell r="S656">
            <v>99000</v>
          </cell>
          <cell r="T656">
            <v>11000</v>
          </cell>
          <cell r="U656">
            <v>99000</v>
          </cell>
          <cell r="V656">
            <v>1</v>
          </cell>
        </row>
        <row r="657">
          <cell r="B657" t="str">
            <v>010310</v>
          </cell>
          <cell r="C657">
            <v>25</v>
          </cell>
          <cell r="D657" t="str">
            <v>건축</v>
          </cell>
          <cell r="E657" t="str">
            <v>구의회</v>
          </cell>
          <cell r="F657" t="str">
            <v>금속공사</v>
          </cell>
          <cell r="H657" t="str">
            <v>코너비드설치</v>
          </cell>
          <cell r="I657" t="str">
            <v>몰탈용</v>
          </cell>
          <cell r="J657" t="str">
            <v>M</v>
          </cell>
          <cell r="K657" t="str">
            <v>328</v>
          </cell>
          <cell r="L657">
            <v>450</v>
          </cell>
          <cell r="M657">
            <v>147600</v>
          </cell>
          <cell r="N657">
            <v>1550</v>
          </cell>
          <cell r="O657">
            <v>508400</v>
          </cell>
          <cell r="Q657">
            <v>0</v>
          </cell>
          <cell r="R657">
            <v>2000</v>
          </cell>
          <cell r="S657">
            <v>656000</v>
          </cell>
          <cell r="T657">
            <v>2000</v>
          </cell>
          <cell r="U657">
            <v>656000</v>
          </cell>
          <cell r="V657">
            <v>1</v>
          </cell>
        </row>
        <row r="658">
          <cell r="B658" t="str">
            <v>010310</v>
          </cell>
          <cell r="C658">
            <v>26</v>
          </cell>
          <cell r="D658" t="str">
            <v>건축</v>
          </cell>
          <cell r="E658" t="str">
            <v>구의회</v>
          </cell>
          <cell r="F658" t="str">
            <v>금속공사</v>
          </cell>
          <cell r="H658" t="str">
            <v>인코너비드설치</v>
          </cell>
          <cell r="I658" t="str">
            <v>몰탈용+코킹</v>
          </cell>
          <cell r="J658" t="str">
            <v>M</v>
          </cell>
          <cell r="K658" t="str">
            <v>435</v>
          </cell>
          <cell r="L658">
            <v>450</v>
          </cell>
          <cell r="M658">
            <v>195750</v>
          </cell>
          <cell r="N658">
            <v>1550</v>
          </cell>
          <cell r="O658">
            <v>674250</v>
          </cell>
          <cell r="Q658">
            <v>0</v>
          </cell>
          <cell r="R658">
            <v>2000</v>
          </cell>
          <cell r="S658">
            <v>870000</v>
          </cell>
          <cell r="T658">
            <v>2000</v>
          </cell>
          <cell r="U658">
            <v>870000</v>
          </cell>
          <cell r="V658">
            <v>1</v>
          </cell>
        </row>
        <row r="659">
          <cell r="B659" t="str">
            <v>010310</v>
          </cell>
          <cell r="C659">
            <v>27</v>
          </cell>
          <cell r="D659" t="str">
            <v>건축</v>
          </cell>
          <cell r="E659" t="str">
            <v>구의회</v>
          </cell>
          <cell r="F659" t="str">
            <v>금속공사</v>
          </cell>
          <cell r="H659" t="str">
            <v>베이스비드설치</v>
          </cell>
          <cell r="I659" t="str">
            <v>걸레받이</v>
          </cell>
          <cell r="J659" t="str">
            <v>M</v>
          </cell>
          <cell r="K659" t="str">
            <v>598</v>
          </cell>
          <cell r="L659">
            <v>450</v>
          </cell>
          <cell r="M659">
            <v>269100</v>
          </cell>
          <cell r="N659">
            <v>1550</v>
          </cell>
          <cell r="O659">
            <v>926900</v>
          </cell>
          <cell r="Q659">
            <v>0</v>
          </cell>
          <cell r="R659">
            <v>2000</v>
          </cell>
          <cell r="S659">
            <v>1196000</v>
          </cell>
          <cell r="T659">
            <v>2000</v>
          </cell>
          <cell r="U659">
            <v>1196000</v>
          </cell>
          <cell r="V659">
            <v>1</v>
          </cell>
        </row>
        <row r="660">
          <cell r="B660" t="str">
            <v>010310</v>
          </cell>
          <cell r="C660">
            <v>28</v>
          </cell>
          <cell r="D660" t="str">
            <v>건축</v>
          </cell>
          <cell r="E660" t="str">
            <v>구의회</v>
          </cell>
          <cell r="F660" t="str">
            <v>금속공사</v>
          </cell>
          <cell r="H660" t="str">
            <v>처마도리비드설치</v>
          </cell>
          <cell r="I660" t="str">
            <v>창호주위</v>
          </cell>
          <cell r="J660" t="str">
            <v>M</v>
          </cell>
          <cell r="K660" t="str">
            <v>460</v>
          </cell>
          <cell r="L660">
            <v>450</v>
          </cell>
          <cell r="M660">
            <v>207000</v>
          </cell>
          <cell r="N660">
            <v>1550</v>
          </cell>
          <cell r="O660">
            <v>713000</v>
          </cell>
          <cell r="Q660">
            <v>0</v>
          </cell>
          <cell r="R660">
            <v>2000</v>
          </cell>
          <cell r="S660">
            <v>920000</v>
          </cell>
          <cell r="T660">
            <v>2000</v>
          </cell>
          <cell r="U660">
            <v>920000</v>
          </cell>
          <cell r="V660">
            <v>1</v>
          </cell>
        </row>
        <row r="661">
          <cell r="B661" t="str">
            <v>010310</v>
          </cell>
          <cell r="C661">
            <v>29</v>
          </cell>
          <cell r="D661" t="str">
            <v>건축</v>
          </cell>
          <cell r="E661" t="str">
            <v>구의회</v>
          </cell>
          <cell r="F661" t="str">
            <v>금속공사</v>
          </cell>
          <cell r="H661" t="str">
            <v>죠인트비드설치</v>
          </cell>
          <cell r="I661" t="str">
            <v>CON'C+조적벽/코킹</v>
          </cell>
          <cell r="J661" t="str">
            <v>M</v>
          </cell>
          <cell r="K661" t="str">
            <v>14</v>
          </cell>
          <cell r="L661">
            <v>450</v>
          </cell>
          <cell r="M661">
            <v>6300</v>
          </cell>
          <cell r="N661">
            <v>1550</v>
          </cell>
          <cell r="O661">
            <v>21700</v>
          </cell>
          <cell r="Q661">
            <v>0</v>
          </cell>
          <cell r="R661">
            <v>2000</v>
          </cell>
          <cell r="S661">
            <v>28000</v>
          </cell>
          <cell r="T661">
            <v>2000</v>
          </cell>
          <cell r="U661">
            <v>28000</v>
          </cell>
          <cell r="V661">
            <v>1</v>
          </cell>
        </row>
        <row r="662">
          <cell r="B662" t="str">
            <v>010310</v>
          </cell>
          <cell r="C662">
            <v>30</v>
          </cell>
          <cell r="D662" t="str">
            <v>건축</v>
          </cell>
          <cell r="E662" t="str">
            <v>구의회</v>
          </cell>
          <cell r="F662" t="str">
            <v>금속공사</v>
          </cell>
          <cell r="H662" t="str">
            <v>게이지비드설치</v>
          </cell>
          <cell r="I662" t="str">
            <v>몰탈용</v>
          </cell>
          <cell r="J662" t="str">
            <v>M</v>
          </cell>
          <cell r="K662" t="str">
            <v>794</v>
          </cell>
          <cell r="L662">
            <v>450</v>
          </cell>
          <cell r="M662">
            <v>357300</v>
          </cell>
          <cell r="N662">
            <v>1550</v>
          </cell>
          <cell r="O662">
            <v>1230700</v>
          </cell>
          <cell r="Q662">
            <v>0</v>
          </cell>
          <cell r="R662">
            <v>2000</v>
          </cell>
          <cell r="S662">
            <v>1588000</v>
          </cell>
          <cell r="T662">
            <v>2000</v>
          </cell>
          <cell r="U662">
            <v>1588000</v>
          </cell>
          <cell r="V662">
            <v>1</v>
          </cell>
        </row>
        <row r="663">
          <cell r="B663" t="str">
            <v>010310</v>
          </cell>
          <cell r="C663">
            <v>32</v>
          </cell>
          <cell r="D663" t="str">
            <v>건축</v>
          </cell>
          <cell r="E663" t="str">
            <v>구의회</v>
          </cell>
          <cell r="F663" t="str">
            <v>금속공사</v>
          </cell>
          <cell r="H663" t="str">
            <v>거울후레임</v>
          </cell>
          <cell r="I663" t="str">
            <v>SST</v>
          </cell>
          <cell r="J663" t="str">
            <v>M</v>
          </cell>
          <cell r="K663" t="str">
            <v>45</v>
          </cell>
          <cell r="L663">
            <v>4950</v>
          </cell>
          <cell r="M663">
            <v>222750</v>
          </cell>
          <cell r="N663">
            <v>3600</v>
          </cell>
          <cell r="O663">
            <v>162000</v>
          </cell>
          <cell r="P663">
            <v>450</v>
          </cell>
          <cell r="Q663">
            <v>20250</v>
          </cell>
          <cell r="R663">
            <v>9000</v>
          </cell>
          <cell r="S663">
            <v>405000</v>
          </cell>
          <cell r="T663">
            <v>9000</v>
          </cell>
          <cell r="U663">
            <v>405000</v>
          </cell>
          <cell r="V663">
            <v>1</v>
          </cell>
        </row>
        <row r="664">
          <cell r="B664" t="str">
            <v>010310</v>
          </cell>
          <cell r="C664">
            <v>37</v>
          </cell>
          <cell r="D664" t="str">
            <v>건축</v>
          </cell>
          <cell r="E664" t="str">
            <v>구의회</v>
          </cell>
          <cell r="F664" t="str">
            <v>금속공사</v>
          </cell>
          <cell r="H664" t="str">
            <v>스텐레스사다리 B-TYPE 400W</v>
          </cell>
          <cell r="I664" t="str">
            <v>구의회 4500H</v>
          </cell>
          <cell r="J664" t="str">
            <v>EA</v>
          </cell>
          <cell r="K664" t="str">
            <v>1</v>
          </cell>
          <cell r="L664">
            <v>97900</v>
          </cell>
          <cell r="M664">
            <v>97900</v>
          </cell>
          <cell r="N664">
            <v>71200</v>
          </cell>
          <cell r="O664">
            <v>71200</v>
          </cell>
          <cell r="P664">
            <v>6900</v>
          </cell>
          <cell r="Q664">
            <v>6900</v>
          </cell>
          <cell r="R664">
            <v>176000</v>
          </cell>
          <cell r="S664">
            <v>176000</v>
          </cell>
          <cell r="T664">
            <v>176000</v>
          </cell>
          <cell r="U664">
            <v>176000</v>
          </cell>
          <cell r="V664">
            <v>1</v>
          </cell>
        </row>
        <row r="665">
          <cell r="B665" t="str">
            <v>010310</v>
          </cell>
          <cell r="C665">
            <v>38</v>
          </cell>
          <cell r="D665" t="str">
            <v>건축</v>
          </cell>
          <cell r="E665" t="str">
            <v>구의회</v>
          </cell>
          <cell r="F665" t="str">
            <v>금속공사</v>
          </cell>
          <cell r="H665" t="str">
            <v>층별방화구획설치</v>
          </cell>
          <cell r="I665" t="str">
            <v>암면 T=50</v>
          </cell>
          <cell r="J665" t="str">
            <v>M</v>
          </cell>
          <cell r="K665" t="str">
            <v>87</v>
          </cell>
          <cell r="L665">
            <v>12000</v>
          </cell>
          <cell r="M665">
            <v>1044000</v>
          </cell>
          <cell r="N665">
            <v>5000</v>
          </cell>
          <cell r="O665">
            <v>435000</v>
          </cell>
          <cell r="Q665">
            <v>0</v>
          </cell>
          <cell r="R665">
            <v>17000</v>
          </cell>
          <cell r="S665">
            <v>1479000</v>
          </cell>
          <cell r="T665">
            <v>17000</v>
          </cell>
          <cell r="U665">
            <v>1479000</v>
          </cell>
          <cell r="V665">
            <v>1</v>
          </cell>
        </row>
        <row r="666">
          <cell r="B666" t="str">
            <v>010310</v>
          </cell>
          <cell r="C666">
            <v>39</v>
          </cell>
          <cell r="D666" t="str">
            <v>건축</v>
          </cell>
          <cell r="E666" t="str">
            <v>구의회</v>
          </cell>
          <cell r="F666" t="str">
            <v>금속공사</v>
          </cell>
          <cell r="H666" t="str">
            <v>커튼월배면마감</v>
          </cell>
          <cell r="I666" t="str">
            <v>PL1.2T+G/W50T/은박지</v>
          </cell>
          <cell r="J666" t="str">
            <v>M2</v>
          </cell>
          <cell r="K666" t="str">
            <v>168</v>
          </cell>
          <cell r="L666">
            <v>23000</v>
          </cell>
          <cell r="M666">
            <v>3864000</v>
          </cell>
          <cell r="N666">
            <v>2800</v>
          </cell>
          <cell r="O666">
            <v>470400</v>
          </cell>
          <cell r="P666">
            <v>1400</v>
          </cell>
          <cell r="Q666">
            <v>235200</v>
          </cell>
          <cell r="R666">
            <v>27200</v>
          </cell>
          <cell r="S666">
            <v>4569600</v>
          </cell>
          <cell r="T666">
            <v>27200</v>
          </cell>
          <cell r="U666">
            <v>4569600</v>
          </cell>
          <cell r="V666">
            <v>1</v>
          </cell>
        </row>
        <row r="667">
          <cell r="B667" t="str">
            <v>010310</v>
          </cell>
          <cell r="C667">
            <v>47</v>
          </cell>
          <cell r="D667" t="str">
            <v>건축</v>
          </cell>
          <cell r="E667" t="str">
            <v>구의회</v>
          </cell>
          <cell r="F667" t="str">
            <v>금속공사</v>
          </cell>
          <cell r="H667" t="str">
            <v>휀코일카바</v>
          </cell>
          <cell r="I667" t="str">
            <v>STL 415*650*1.2T</v>
          </cell>
          <cell r="J667" t="str">
            <v>M</v>
          </cell>
          <cell r="K667" t="str">
            <v>200</v>
          </cell>
          <cell r="L667">
            <v>34000</v>
          </cell>
          <cell r="M667">
            <v>6800000</v>
          </cell>
          <cell r="N667">
            <v>20000</v>
          </cell>
          <cell r="O667">
            <v>4000000</v>
          </cell>
          <cell r="P667">
            <v>2200</v>
          </cell>
          <cell r="Q667">
            <v>440000</v>
          </cell>
          <cell r="R667">
            <v>56200</v>
          </cell>
          <cell r="S667">
            <v>11240000</v>
          </cell>
          <cell r="T667">
            <v>56200</v>
          </cell>
          <cell r="U667">
            <v>11240000</v>
          </cell>
          <cell r="V667">
            <v>1</v>
          </cell>
        </row>
        <row r="668">
          <cell r="B668" t="str">
            <v>010310</v>
          </cell>
          <cell r="C668">
            <v>50</v>
          </cell>
          <cell r="D668" t="str">
            <v>건축</v>
          </cell>
          <cell r="E668" t="str">
            <v>구의회</v>
          </cell>
          <cell r="F668" t="str">
            <v>금속공사</v>
          </cell>
          <cell r="H668" t="str">
            <v>청소용고리</v>
          </cell>
          <cell r="I668" t="str">
            <v>Φ19 SST</v>
          </cell>
          <cell r="J668" t="str">
            <v>EA</v>
          </cell>
          <cell r="K668" t="str">
            <v>71</v>
          </cell>
          <cell r="L668">
            <v>16500</v>
          </cell>
          <cell r="M668">
            <v>1171500</v>
          </cell>
          <cell r="N668">
            <v>12000</v>
          </cell>
          <cell r="O668">
            <v>852000</v>
          </cell>
          <cell r="P668">
            <v>1500</v>
          </cell>
          <cell r="Q668">
            <v>106500</v>
          </cell>
          <cell r="R668">
            <v>30000</v>
          </cell>
          <cell r="S668">
            <v>2130000</v>
          </cell>
          <cell r="T668">
            <v>30000</v>
          </cell>
          <cell r="U668">
            <v>2130000</v>
          </cell>
          <cell r="V668">
            <v>1</v>
          </cell>
        </row>
        <row r="669">
          <cell r="B669" t="str">
            <v>010310</v>
          </cell>
          <cell r="C669">
            <v>51</v>
          </cell>
          <cell r="D669" t="str">
            <v>건축</v>
          </cell>
          <cell r="E669" t="str">
            <v>구의회</v>
          </cell>
          <cell r="F669" t="str">
            <v>금속공사</v>
          </cell>
          <cell r="H669" t="str">
            <v>장애자용손잡이</v>
          </cell>
          <cell r="I669" t="str">
            <v>양변기 KSR-9211</v>
          </cell>
          <cell r="J669" t="str">
            <v>개</v>
          </cell>
          <cell r="K669" t="str">
            <v>3</v>
          </cell>
          <cell r="L669">
            <v>73150</v>
          </cell>
          <cell r="M669">
            <v>219450</v>
          </cell>
          <cell r="N669">
            <v>53200</v>
          </cell>
          <cell r="O669">
            <v>159600</v>
          </cell>
          <cell r="P669">
            <v>6650</v>
          </cell>
          <cell r="Q669">
            <v>19950</v>
          </cell>
          <cell r="R669">
            <v>133000</v>
          </cell>
          <cell r="S669">
            <v>399000</v>
          </cell>
          <cell r="T669">
            <v>133000</v>
          </cell>
          <cell r="U669">
            <v>399000</v>
          </cell>
          <cell r="V669">
            <v>1</v>
          </cell>
        </row>
        <row r="670">
          <cell r="B670" t="str">
            <v>010310</v>
          </cell>
          <cell r="C670">
            <v>53</v>
          </cell>
          <cell r="D670" t="str">
            <v>건축</v>
          </cell>
          <cell r="E670" t="str">
            <v>구의회</v>
          </cell>
          <cell r="F670" t="str">
            <v>금속공사</v>
          </cell>
          <cell r="H670" t="str">
            <v>장애자용손잡이</v>
          </cell>
          <cell r="I670" t="str">
            <v>세면기 KSR-9210</v>
          </cell>
          <cell r="J670" t="str">
            <v>개</v>
          </cell>
          <cell r="K670" t="str">
            <v>3</v>
          </cell>
          <cell r="L670">
            <v>73150</v>
          </cell>
          <cell r="M670">
            <v>219450</v>
          </cell>
          <cell r="N670">
            <v>53200</v>
          </cell>
          <cell r="O670">
            <v>159600</v>
          </cell>
          <cell r="P670">
            <v>6650</v>
          </cell>
          <cell r="Q670">
            <v>19950</v>
          </cell>
          <cell r="R670">
            <v>133000</v>
          </cell>
          <cell r="S670">
            <v>399000</v>
          </cell>
          <cell r="T670">
            <v>133000</v>
          </cell>
          <cell r="U670">
            <v>399000</v>
          </cell>
          <cell r="V670">
            <v>1</v>
          </cell>
        </row>
        <row r="671">
          <cell r="B671" t="str">
            <v>010310</v>
          </cell>
          <cell r="C671">
            <v>54</v>
          </cell>
          <cell r="D671" t="str">
            <v>건축</v>
          </cell>
          <cell r="E671" t="str">
            <v>구의회</v>
          </cell>
          <cell r="F671" t="str">
            <v>금속공사</v>
          </cell>
          <cell r="H671" t="str">
            <v>방화셔터 POST/SUS PL</v>
          </cell>
          <cell r="I671" t="str">
            <v>ㅁ100*100*4.2(A-7202-6)</v>
          </cell>
          <cell r="J671" t="str">
            <v>M</v>
          </cell>
          <cell r="K671" t="str">
            <v>16</v>
          </cell>
          <cell r="L671">
            <v>72050</v>
          </cell>
          <cell r="M671">
            <v>1152800</v>
          </cell>
          <cell r="N671">
            <v>52400</v>
          </cell>
          <cell r="O671">
            <v>838400</v>
          </cell>
          <cell r="P671">
            <v>6550</v>
          </cell>
          <cell r="Q671">
            <v>104800</v>
          </cell>
          <cell r="R671">
            <v>131000</v>
          </cell>
          <cell r="S671">
            <v>2096000</v>
          </cell>
          <cell r="T671">
            <v>131000</v>
          </cell>
          <cell r="U671">
            <v>2096000</v>
          </cell>
          <cell r="V671">
            <v>1</v>
          </cell>
        </row>
        <row r="672">
          <cell r="B672" t="str">
            <v>010310</v>
          </cell>
          <cell r="C672">
            <v>67</v>
          </cell>
          <cell r="D672" t="str">
            <v>건축</v>
          </cell>
          <cell r="E672" t="str">
            <v>구의회</v>
          </cell>
          <cell r="F672" t="str">
            <v>금속공사</v>
          </cell>
          <cell r="H672" t="str">
            <v>CAT-WALK/익스팬디드메탈</v>
          </cell>
          <cell r="I672" t="str">
            <v>600W*1800~3000/2.4H</v>
          </cell>
          <cell r="J672" t="str">
            <v>M</v>
          </cell>
          <cell r="K672" t="str">
            <v>48</v>
          </cell>
          <cell r="L672">
            <v>80000</v>
          </cell>
          <cell r="M672">
            <v>3840000</v>
          </cell>
          <cell r="N672">
            <v>70000</v>
          </cell>
          <cell r="O672">
            <v>3360000</v>
          </cell>
          <cell r="P672">
            <v>6000</v>
          </cell>
          <cell r="Q672">
            <v>288000</v>
          </cell>
          <cell r="R672">
            <v>156000</v>
          </cell>
          <cell r="S672">
            <v>7488000</v>
          </cell>
          <cell r="T672">
            <v>156000</v>
          </cell>
          <cell r="U672">
            <v>7488000</v>
          </cell>
          <cell r="V672">
            <v>1</v>
          </cell>
        </row>
        <row r="673">
          <cell r="B673" t="str">
            <v>010311</v>
          </cell>
          <cell r="C673">
            <v>3</v>
          </cell>
          <cell r="D673" t="str">
            <v>건축</v>
          </cell>
          <cell r="E673" t="str">
            <v>구의회</v>
          </cell>
          <cell r="F673" t="str">
            <v>미장공사</v>
          </cell>
          <cell r="H673" t="str">
            <v>몰탈바르기</v>
          </cell>
          <cell r="I673" t="str">
            <v>바닥 27mm</v>
          </cell>
          <cell r="J673" t="str">
            <v>M2</v>
          </cell>
          <cell r="K673" t="str">
            <v>1748</v>
          </cell>
          <cell r="M673">
            <v>0</v>
          </cell>
          <cell r="N673">
            <v>3500</v>
          </cell>
          <cell r="O673">
            <v>6118000</v>
          </cell>
          <cell r="Q673">
            <v>0</v>
          </cell>
          <cell r="R673">
            <v>3500</v>
          </cell>
          <cell r="S673">
            <v>6118000</v>
          </cell>
          <cell r="T673">
            <v>3500</v>
          </cell>
          <cell r="U673">
            <v>6118000</v>
          </cell>
          <cell r="V673">
            <v>1</v>
          </cell>
        </row>
        <row r="674">
          <cell r="B674" t="str">
            <v>010311</v>
          </cell>
          <cell r="C674">
            <v>5</v>
          </cell>
          <cell r="D674" t="str">
            <v>건축</v>
          </cell>
          <cell r="E674" t="str">
            <v>구의회</v>
          </cell>
          <cell r="F674" t="str">
            <v>미장공사</v>
          </cell>
          <cell r="H674" t="str">
            <v>몰탈바르기</v>
          </cell>
          <cell r="I674" t="str">
            <v>내벽 18mm</v>
          </cell>
          <cell r="J674" t="str">
            <v>M2</v>
          </cell>
          <cell r="K674" t="str">
            <v>1915</v>
          </cell>
          <cell r="M674">
            <v>0</v>
          </cell>
          <cell r="N674">
            <v>9500</v>
          </cell>
          <cell r="O674">
            <v>18192500</v>
          </cell>
          <cell r="Q674">
            <v>0</v>
          </cell>
          <cell r="R674">
            <v>9500</v>
          </cell>
          <cell r="S674">
            <v>18192500</v>
          </cell>
          <cell r="T674">
            <v>9500</v>
          </cell>
          <cell r="U674">
            <v>18192500</v>
          </cell>
          <cell r="V674">
            <v>1</v>
          </cell>
        </row>
        <row r="675">
          <cell r="B675" t="str">
            <v>010311</v>
          </cell>
          <cell r="C675">
            <v>6</v>
          </cell>
          <cell r="D675" t="str">
            <v>건축</v>
          </cell>
          <cell r="E675" t="str">
            <v>구의회</v>
          </cell>
          <cell r="F675" t="str">
            <v>미장공사</v>
          </cell>
          <cell r="H675" t="str">
            <v>몰탈바르기</v>
          </cell>
          <cell r="I675" t="str">
            <v>외벽 24mm</v>
          </cell>
          <cell r="J675" t="str">
            <v>M2</v>
          </cell>
          <cell r="K675" t="str">
            <v>422</v>
          </cell>
          <cell r="M675">
            <v>0</v>
          </cell>
          <cell r="N675">
            <v>10500</v>
          </cell>
          <cell r="O675">
            <v>4431000</v>
          </cell>
          <cell r="Q675">
            <v>0</v>
          </cell>
          <cell r="R675">
            <v>10500</v>
          </cell>
          <cell r="S675">
            <v>4431000</v>
          </cell>
          <cell r="T675">
            <v>10500</v>
          </cell>
          <cell r="U675">
            <v>4431000</v>
          </cell>
          <cell r="V675">
            <v>1</v>
          </cell>
        </row>
        <row r="676">
          <cell r="B676" t="str">
            <v>010311</v>
          </cell>
          <cell r="C676">
            <v>7</v>
          </cell>
          <cell r="D676" t="str">
            <v>건축</v>
          </cell>
          <cell r="E676" t="str">
            <v>구의회</v>
          </cell>
          <cell r="F676" t="str">
            <v>미장공사</v>
          </cell>
          <cell r="H676" t="str">
            <v>몰탈바르기</v>
          </cell>
          <cell r="I676" t="str">
            <v>천정 15mm</v>
          </cell>
          <cell r="J676" t="str">
            <v>M2</v>
          </cell>
          <cell r="K676" t="str">
            <v>355</v>
          </cell>
          <cell r="M676">
            <v>0</v>
          </cell>
          <cell r="N676">
            <v>10500</v>
          </cell>
          <cell r="O676">
            <v>3727500</v>
          </cell>
          <cell r="Q676">
            <v>0</v>
          </cell>
          <cell r="R676">
            <v>10500</v>
          </cell>
          <cell r="S676">
            <v>3727500</v>
          </cell>
          <cell r="T676">
            <v>10500</v>
          </cell>
          <cell r="U676">
            <v>3727500</v>
          </cell>
          <cell r="V676">
            <v>1</v>
          </cell>
        </row>
        <row r="677">
          <cell r="B677" t="str">
            <v>010311</v>
          </cell>
          <cell r="C677">
            <v>8</v>
          </cell>
          <cell r="D677" t="str">
            <v>건축</v>
          </cell>
          <cell r="E677" t="str">
            <v>구의회</v>
          </cell>
          <cell r="F677" t="str">
            <v>미장공사</v>
          </cell>
          <cell r="H677" t="str">
            <v>보호몰탈바르기</v>
          </cell>
          <cell r="I677" t="str">
            <v>바닥 30mm</v>
          </cell>
          <cell r="J677" t="str">
            <v>M2</v>
          </cell>
          <cell r="K677" t="str">
            <v>31</v>
          </cell>
          <cell r="M677">
            <v>0</v>
          </cell>
          <cell r="N677">
            <v>2000</v>
          </cell>
          <cell r="O677">
            <v>62000</v>
          </cell>
          <cell r="Q677">
            <v>0</v>
          </cell>
          <cell r="R677">
            <v>2000</v>
          </cell>
          <cell r="S677">
            <v>62000</v>
          </cell>
          <cell r="T677">
            <v>2000</v>
          </cell>
          <cell r="U677">
            <v>62000</v>
          </cell>
          <cell r="V677">
            <v>1</v>
          </cell>
        </row>
        <row r="678">
          <cell r="B678" t="str">
            <v>010311</v>
          </cell>
          <cell r="C678">
            <v>11</v>
          </cell>
          <cell r="D678" t="str">
            <v>건축</v>
          </cell>
          <cell r="E678" t="str">
            <v>구의회</v>
          </cell>
          <cell r="F678" t="str">
            <v>미장공사</v>
          </cell>
          <cell r="H678" t="str">
            <v>보호몰탈바르기</v>
          </cell>
          <cell r="I678" t="str">
            <v>내벽 18mm</v>
          </cell>
          <cell r="J678" t="str">
            <v>M2</v>
          </cell>
          <cell r="K678" t="str">
            <v>13</v>
          </cell>
          <cell r="M678">
            <v>0</v>
          </cell>
          <cell r="N678">
            <v>5000</v>
          </cell>
          <cell r="O678">
            <v>65000</v>
          </cell>
          <cell r="Q678">
            <v>0</v>
          </cell>
          <cell r="R678">
            <v>5000</v>
          </cell>
          <cell r="S678">
            <v>65000</v>
          </cell>
          <cell r="T678">
            <v>5000</v>
          </cell>
          <cell r="U678">
            <v>65000</v>
          </cell>
          <cell r="V678">
            <v>1</v>
          </cell>
        </row>
        <row r="679">
          <cell r="B679" t="str">
            <v>010311</v>
          </cell>
          <cell r="C679">
            <v>12</v>
          </cell>
          <cell r="D679" t="str">
            <v>건축</v>
          </cell>
          <cell r="E679" t="str">
            <v>구의회</v>
          </cell>
          <cell r="F679" t="str">
            <v>미장공사</v>
          </cell>
          <cell r="H679" t="str">
            <v>쇠흙손마감</v>
          </cell>
          <cell r="J679" t="str">
            <v>M2</v>
          </cell>
          <cell r="K679" t="str">
            <v>2032</v>
          </cell>
          <cell r="M679">
            <v>0</v>
          </cell>
          <cell r="N679">
            <v>2200</v>
          </cell>
          <cell r="O679">
            <v>4470400</v>
          </cell>
          <cell r="Q679">
            <v>0</v>
          </cell>
          <cell r="R679">
            <v>2200</v>
          </cell>
          <cell r="S679">
            <v>4470400</v>
          </cell>
          <cell r="T679">
            <v>2200</v>
          </cell>
          <cell r="U679">
            <v>4470400</v>
          </cell>
          <cell r="V679">
            <v>1</v>
          </cell>
        </row>
        <row r="680">
          <cell r="B680" t="str">
            <v>010311</v>
          </cell>
          <cell r="C680">
            <v>13</v>
          </cell>
          <cell r="D680" t="str">
            <v>건축</v>
          </cell>
          <cell r="E680" t="str">
            <v>구의회</v>
          </cell>
          <cell r="F680" t="str">
            <v>미장공사</v>
          </cell>
          <cell r="H680" t="str">
            <v>콘크리트면마무리</v>
          </cell>
          <cell r="J680" t="str">
            <v>M2</v>
          </cell>
          <cell r="K680" t="str">
            <v>12</v>
          </cell>
          <cell r="M680">
            <v>0</v>
          </cell>
          <cell r="N680">
            <v>2300</v>
          </cell>
          <cell r="O680">
            <v>27600</v>
          </cell>
          <cell r="Q680">
            <v>0</v>
          </cell>
          <cell r="R680">
            <v>2300</v>
          </cell>
          <cell r="S680">
            <v>27600</v>
          </cell>
          <cell r="T680">
            <v>2300</v>
          </cell>
          <cell r="U680">
            <v>27600</v>
          </cell>
          <cell r="V680">
            <v>1</v>
          </cell>
        </row>
        <row r="681">
          <cell r="B681" t="str">
            <v>010311</v>
          </cell>
          <cell r="C681">
            <v>14</v>
          </cell>
          <cell r="D681" t="str">
            <v>건축</v>
          </cell>
          <cell r="E681" t="str">
            <v>구의회</v>
          </cell>
          <cell r="F681" t="str">
            <v>미장공사</v>
          </cell>
          <cell r="H681" t="str">
            <v>창틀주위몰탈충진</v>
          </cell>
          <cell r="I681" t="str">
            <v>몰탈마감24mm</v>
          </cell>
          <cell r="J681" t="str">
            <v>M</v>
          </cell>
          <cell r="K681" t="str">
            <v>98</v>
          </cell>
          <cell r="M681">
            <v>0</v>
          </cell>
          <cell r="N681">
            <v>1000</v>
          </cell>
          <cell r="O681">
            <v>98000</v>
          </cell>
          <cell r="Q681">
            <v>0</v>
          </cell>
          <cell r="R681">
            <v>1000</v>
          </cell>
          <cell r="S681">
            <v>98000</v>
          </cell>
          <cell r="T681">
            <v>1000</v>
          </cell>
          <cell r="U681">
            <v>98000</v>
          </cell>
          <cell r="V681">
            <v>1</v>
          </cell>
        </row>
        <row r="682">
          <cell r="B682" t="str">
            <v>010311</v>
          </cell>
          <cell r="C682">
            <v>15</v>
          </cell>
          <cell r="D682" t="str">
            <v>건축</v>
          </cell>
          <cell r="E682" t="str">
            <v>구의회</v>
          </cell>
          <cell r="F682" t="str">
            <v>미장공사</v>
          </cell>
          <cell r="H682" t="str">
            <v>전기판넬히팅/전기공사제외:F7</v>
          </cell>
          <cell r="I682" t="str">
            <v>30T단열+W.M#8+몰24</v>
          </cell>
          <cell r="J682" t="str">
            <v>M2</v>
          </cell>
          <cell r="K682" t="str">
            <v>10</v>
          </cell>
          <cell r="M682">
            <v>0</v>
          </cell>
          <cell r="N682">
            <v>6000</v>
          </cell>
          <cell r="O682">
            <v>60000</v>
          </cell>
          <cell r="Q682">
            <v>0</v>
          </cell>
          <cell r="R682">
            <v>6000</v>
          </cell>
          <cell r="S682">
            <v>60000</v>
          </cell>
          <cell r="T682">
            <v>6000</v>
          </cell>
          <cell r="U682">
            <v>60000</v>
          </cell>
          <cell r="V682">
            <v>1</v>
          </cell>
        </row>
        <row r="683">
          <cell r="B683" t="str">
            <v>010312</v>
          </cell>
          <cell r="C683">
            <v>1</v>
          </cell>
          <cell r="D683" t="str">
            <v>건축</v>
          </cell>
          <cell r="E683" t="str">
            <v>구의회</v>
          </cell>
          <cell r="F683" t="str">
            <v>창호공사</v>
          </cell>
          <cell r="H683" t="str">
            <v>FSD - 1 (236mm)</v>
          </cell>
          <cell r="I683" t="str">
            <v>1.0*2.2</v>
          </cell>
          <cell r="J683" t="str">
            <v>EA</v>
          </cell>
          <cell r="K683" t="str">
            <v>2</v>
          </cell>
          <cell r="L683">
            <v>76000</v>
          </cell>
          <cell r="M683">
            <v>152000</v>
          </cell>
          <cell r="N683">
            <v>55000</v>
          </cell>
          <cell r="O683">
            <v>110000</v>
          </cell>
          <cell r="P683">
            <v>6000</v>
          </cell>
          <cell r="Q683">
            <v>12000</v>
          </cell>
          <cell r="R683">
            <v>137000</v>
          </cell>
          <cell r="S683">
            <v>274000</v>
          </cell>
          <cell r="T683">
            <v>137000</v>
          </cell>
          <cell r="U683">
            <v>274000</v>
          </cell>
          <cell r="V683">
            <v>1</v>
          </cell>
        </row>
        <row r="684">
          <cell r="B684" t="str">
            <v>010312</v>
          </cell>
          <cell r="C684">
            <v>2</v>
          </cell>
          <cell r="D684" t="str">
            <v>건축</v>
          </cell>
          <cell r="E684" t="str">
            <v>구의회</v>
          </cell>
          <cell r="F684" t="str">
            <v>창호공사</v>
          </cell>
          <cell r="H684" t="str">
            <v>FSD - 1A (150mm)</v>
          </cell>
          <cell r="I684" t="str">
            <v>1.0*2.2</v>
          </cell>
          <cell r="J684" t="str">
            <v>EA</v>
          </cell>
          <cell r="K684" t="str">
            <v>3</v>
          </cell>
          <cell r="L684">
            <v>73000</v>
          </cell>
          <cell r="M684">
            <v>219000</v>
          </cell>
          <cell r="N684">
            <v>53000</v>
          </cell>
          <cell r="O684">
            <v>159000</v>
          </cell>
          <cell r="P684">
            <v>6000</v>
          </cell>
          <cell r="Q684">
            <v>18000</v>
          </cell>
          <cell r="R684">
            <v>132000</v>
          </cell>
          <cell r="S684">
            <v>396000</v>
          </cell>
          <cell r="T684">
            <v>132000</v>
          </cell>
          <cell r="U684">
            <v>396000</v>
          </cell>
          <cell r="V684">
            <v>1</v>
          </cell>
        </row>
        <row r="685">
          <cell r="B685" t="str">
            <v>010312</v>
          </cell>
          <cell r="C685">
            <v>3</v>
          </cell>
          <cell r="D685" t="str">
            <v>건축</v>
          </cell>
          <cell r="E685" t="str">
            <v>구의회</v>
          </cell>
          <cell r="F685" t="str">
            <v>창호공사</v>
          </cell>
          <cell r="H685" t="str">
            <v>FSD - 2 (236mm)</v>
          </cell>
          <cell r="I685" t="str">
            <v>2.0*2.2</v>
          </cell>
          <cell r="J685" t="str">
            <v>EA</v>
          </cell>
          <cell r="K685" t="str">
            <v>2</v>
          </cell>
          <cell r="L685">
            <v>145000</v>
          </cell>
          <cell r="M685">
            <v>290000</v>
          </cell>
          <cell r="N685">
            <v>105000</v>
          </cell>
          <cell r="O685">
            <v>210000</v>
          </cell>
          <cell r="P685">
            <v>13000</v>
          </cell>
          <cell r="Q685">
            <v>26000</v>
          </cell>
          <cell r="R685">
            <v>263000</v>
          </cell>
          <cell r="S685">
            <v>526000</v>
          </cell>
          <cell r="T685">
            <v>263000</v>
          </cell>
          <cell r="U685">
            <v>526000</v>
          </cell>
          <cell r="V685">
            <v>1</v>
          </cell>
        </row>
        <row r="686">
          <cell r="B686" t="str">
            <v>010312</v>
          </cell>
          <cell r="C686">
            <v>4</v>
          </cell>
          <cell r="D686" t="str">
            <v>건축</v>
          </cell>
          <cell r="E686" t="str">
            <v>구의회</v>
          </cell>
          <cell r="F686" t="str">
            <v>창호공사</v>
          </cell>
          <cell r="H686" t="str">
            <v>FSD - 2A (150mm)</v>
          </cell>
          <cell r="I686" t="str">
            <v>2.0*2.2</v>
          </cell>
          <cell r="J686" t="str">
            <v>EA</v>
          </cell>
          <cell r="K686" t="str">
            <v>1</v>
          </cell>
          <cell r="L686">
            <v>141000</v>
          </cell>
          <cell r="M686">
            <v>141000</v>
          </cell>
          <cell r="N686">
            <v>102000</v>
          </cell>
          <cell r="O686">
            <v>102000</v>
          </cell>
          <cell r="P686">
            <v>12000</v>
          </cell>
          <cell r="Q686">
            <v>12000</v>
          </cell>
          <cell r="R686">
            <v>255000</v>
          </cell>
          <cell r="S686">
            <v>255000</v>
          </cell>
          <cell r="T686">
            <v>255000</v>
          </cell>
          <cell r="U686">
            <v>255000</v>
          </cell>
          <cell r="V686">
            <v>1</v>
          </cell>
        </row>
        <row r="687">
          <cell r="B687" t="str">
            <v>010312</v>
          </cell>
          <cell r="C687">
            <v>5</v>
          </cell>
          <cell r="D687" t="str">
            <v>건축</v>
          </cell>
          <cell r="E687" t="str">
            <v>구의회</v>
          </cell>
          <cell r="F687" t="str">
            <v>창호공사</v>
          </cell>
          <cell r="H687" t="str">
            <v>FSD - 3 (150mm)</v>
          </cell>
          <cell r="I687" t="str">
            <v>0.6*2.2</v>
          </cell>
          <cell r="J687" t="str">
            <v>EA</v>
          </cell>
          <cell r="K687" t="str">
            <v>7</v>
          </cell>
          <cell r="L687">
            <v>50000</v>
          </cell>
          <cell r="M687">
            <v>350000</v>
          </cell>
          <cell r="N687">
            <v>36000</v>
          </cell>
          <cell r="O687">
            <v>252000</v>
          </cell>
          <cell r="P687">
            <v>4000</v>
          </cell>
          <cell r="Q687">
            <v>28000</v>
          </cell>
          <cell r="R687">
            <v>90000</v>
          </cell>
          <cell r="S687">
            <v>630000</v>
          </cell>
          <cell r="T687">
            <v>90000</v>
          </cell>
          <cell r="U687">
            <v>630000</v>
          </cell>
          <cell r="V687">
            <v>1</v>
          </cell>
        </row>
        <row r="688">
          <cell r="B688" t="str">
            <v>010312</v>
          </cell>
          <cell r="C688">
            <v>6</v>
          </cell>
          <cell r="D688" t="str">
            <v>건축</v>
          </cell>
          <cell r="E688" t="str">
            <v>구의회</v>
          </cell>
          <cell r="F688" t="str">
            <v>창호공사</v>
          </cell>
          <cell r="H688" t="str">
            <v>FSD - 4 (150mm)</v>
          </cell>
          <cell r="I688" t="str">
            <v>0.6*2.1</v>
          </cell>
          <cell r="J688" t="str">
            <v>EA</v>
          </cell>
          <cell r="K688" t="str">
            <v>4</v>
          </cell>
          <cell r="L688">
            <v>50000</v>
          </cell>
          <cell r="M688">
            <v>200000</v>
          </cell>
          <cell r="N688">
            <v>36000</v>
          </cell>
          <cell r="O688">
            <v>144000</v>
          </cell>
          <cell r="P688">
            <v>4000</v>
          </cell>
          <cell r="Q688">
            <v>16000</v>
          </cell>
          <cell r="R688">
            <v>90000</v>
          </cell>
          <cell r="S688">
            <v>360000</v>
          </cell>
          <cell r="T688">
            <v>90000</v>
          </cell>
          <cell r="U688">
            <v>360000</v>
          </cell>
          <cell r="V688">
            <v>1</v>
          </cell>
        </row>
        <row r="689">
          <cell r="B689" t="str">
            <v>010312</v>
          </cell>
          <cell r="C689">
            <v>7</v>
          </cell>
          <cell r="D689" t="str">
            <v>건축</v>
          </cell>
          <cell r="E689" t="str">
            <v>구의회</v>
          </cell>
          <cell r="F689" t="str">
            <v>창호공사</v>
          </cell>
          <cell r="H689" t="str">
            <v>FSD - 5 (150mm)</v>
          </cell>
          <cell r="I689" t="str">
            <v>0.6*0.6</v>
          </cell>
          <cell r="J689" t="str">
            <v>EA</v>
          </cell>
          <cell r="K689" t="str">
            <v>3</v>
          </cell>
          <cell r="L689">
            <v>21000</v>
          </cell>
          <cell r="M689">
            <v>63000</v>
          </cell>
          <cell r="N689">
            <v>15000</v>
          </cell>
          <cell r="O689">
            <v>45000</v>
          </cell>
          <cell r="P689">
            <v>1900</v>
          </cell>
          <cell r="Q689">
            <v>5700</v>
          </cell>
          <cell r="R689">
            <v>37900</v>
          </cell>
          <cell r="S689">
            <v>113700</v>
          </cell>
          <cell r="T689">
            <v>37900</v>
          </cell>
          <cell r="U689">
            <v>113700</v>
          </cell>
          <cell r="V689">
            <v>1</v>
          </cell>
        </row>
        <row r="690">
          <cell r="B690" t="str">
            <v>010312</v>
          </cell>
          <cell r="C690">
            <v>8</v>
          </cell>
          <cell r="D690" t="str">
            <v>건축</v>
          </cell>
          <cell r="E690" t="str">
            <v>구의회</v>
          </cell>
          <cell r="F690" t="str">
            <v>창호공사</v>
          </cell>
          <cell r="H690" t="str">
            <v>SD - 1 (236mm)</v>
          </cell>
          <cell r="I690" t="str">
            <v>1.0*2.2</v>
          </cell>
          <cell r="J690" t="str">
            <v>EA</v>
          </cell>
          <cell r="K690" t="str">
            <v>3</v>
          </cell>
          <cell r="L690">
            <v>76000</v>
          </cell>
          <cell r="M690">
            <v>228000</v>
          </cell>
          <cell r="N690">
            <v>55000</v>
          </cell>
          <cell r="O690">
            <v>165000</v>
          </cell>
          <cell r="P690">
            <v>6000</v>
          </cell>
          <cell r="Q690">
            <v>18000</v>
          </cell>
          <cell r="R690">
            <v>137000</v>
          </cell>
          <cell r="S690">
            <v>411000</v>
          </cell>
          <cell r="T690">
            <v>137000</v>
          </cell>
          <cell r="U690">
            <v>411000</v>
          </cell>
          <cell r="V690">
            <v>1</v>
          </cell>
        </row>
        <row r="691">
          <cell r="B691" t="str">
            <v>010312</v>
          </cell>
          <cell r="C691">
            <v>9</v>
          </cell>
          <cell r="D691" t="str">
            <v>건축</v>
          </cell>
          <cell r="E691" t="str">
            <v>구의회</v>
          </cell>
          <cell r="F691" t="str">
            <v>창호공사</v>
          </cell>
          <cell r="H691" t="str">
            <v>SD - 1A (168mm)</v>
          </cell>
          <cell r="I691" t="str">
            <v>1.0*2.2</v>
          </cell>
          <cell r="J691" t="str">
            <v>EA</v>
          </cell>
          <cell r="K691" t="str">
            <v>1</v>
          </cell>
          <cell r="L691">
            <v>73000</v>
          </cell>
          <cell r="M691">
            <v>73000</v>
          </cell>
          <cell r="N691">
            <v>53000</v>
          </cell>
          <cell r="O691">
            <v>53000</v>
          </cell>
          <cell r="P691">
            <v>6000</v>
          </cell>
          <cell r="Q691">
            <v>6000</v>
          </cell>
          <cell r="R691">
            <v>132000</v>
          </cell>
          <cell r="S691">
            <v>132000</v>
          </cell>
          <cell r="T691">
            <v>132000</v>
          </cell>
          <cell r="U691">
            <v>132000</v>
          </cell>
          <cell r="V691">
            <v>1</v>
          </cell>
        </row>
        <row r="692">
          <cell r="B692" t="str">
            <v>010312</v>
          </cell>
          <cell r="C692">
            <v>10</v>
          </cell>
          <cell r="D692" t="str">
            <v>건축</v>
          </cell>
          <cell r="E692" t="str">
            <v>구의회</v>
          </cell>
          <cell r="F692" t="str">
            <v>창호공사</v>
          </cell>
          <cell r="H692" t="str">
            <v>SD - 1B (150mm)</v>
          </cell>
          <cell r="I692" t="str">
            <v>1.0*2.2</v>
          </cell>
          <cell r="J692" t="str">
            <v>EA</v>
          </cell>
          <cell r="K692" t="str">
            <v>4</v>
          </cell>
          <cell r="L692">
            <v>73000</v>
          </cell>
          <cell r="M692">
            <v>292000</v>
          </cell>
          <cell r="N692">
            <v>53000</v>
          </cell>
          <cell r="O692">
            <v>212000</v>
          </cell>
          <cell r="P692">
            <v>6000</v>
          </cell>
          <cell r="Q692">
            <v>24000</v>
          </cell>
          <cell r="R692">
            <v>132000</v>
          </cell>
          <cell r="S692">
            <v>528000</v>
          </cell>
          <cell r="T692">
            <v>132000</v>
          </cell>
          <cell r="U692">
            <v>528000</v>
          </cell>
          <cell r="V692">
            <v>1</v>
          </cell>
        </row>
        <row r="693">
          <cell r="B693" t="str">
            <v>010312</v>
          </cell>
          <cell r="C693">
            <v>11</v>
          </cell>
          <cell r="D693" t="str">
            <v>건축</v>
          </cell>
          <cell r="E693" t="str">
            <v>구의회</v>
          </cell>
          <cell r="F693" t="str">
            <v>창호공사</v>
          </cell>
          <cell r="H693" t="str">
            <v>SD - 1C (140mm)</v>
          </cell>
          <cell r="I693" t="str">
            <v>1.0*2.2</v>
          </cell>
          <cell r="J693" t="str">
            <v>EA</v>
          </cell>
          <cell r="K693" t="str">
            <v>2</v>
          </cell>
          <cell r="L693">
            <v>73000</v>
          </cell>
          <cell r="M693">
            <v>146000</v>
          </cell>
          <cell r="N693">
            <v>53000</v>
          </cell>
          <cell r="O693">
            <v>106000</v>
          </cell>
          <cell r="P693">
            <v>6000</v>
          </cell>
          <cell r="Q693">
            <v>12000</v>
          </cell>
          <cell r="R693">
            <v>132000</v>
          </cell>
          <cell r="S693">
            <v>264000</v>
          </cell>
          <cell r="T693">
            <v>132000</v>
          </cell>
          <cell r="U693">
            <v>264000</v>
          </cell>
          <cell r="V693">
            <v>1</v>
          </cell>
        </row>
        <row r="694">
          <cell r="B694" t="str">
            <v>010312</v>
          </cell>
          <cell r="C694">
            <v>12</v>
          </cell>
          <cell r="D694" t="str">
            <v>건축</v>
          </cell>
          <cell r="E694" t="str">
            <v>구의회</v>
          </cell>
          <cell r="F694" t="str">
            <v>창호공사</v>
          </cell>
          <cell r="H694" t="str">
            <v>SD - 2 (150mm)</v>
          </cell>
          <cell r="I694" t="str">
            <v>1.0*2.2</v>
          </cell>
          <cell r="J694" t="str">
            <v>EA</v>
          </cell>
          <cell r="K694" t="str">
            <v>3</v>
          </cell>
          <cell r="L694">
            <v>73000</v>
          </cell>
          <cell r="M694">
            <v>219000</v>
          </cell>
          <cell r="N694">
            <v>53000</v>
          </cell>
          <cell r="O694">
            <v>159000</v>
          </cell>
          <cell r="P694">
            <v>6000</v>
          </cell>
          <cell r="Q694">
            <v>18000</v>
          </cell>
          <cell r="R694">
            <v>132000</v>
          </cell>
          <cell r="S694">
            <v>396000</v>
          </cell>
          <cell r="T694">
            <v>132000</v>
          </cell>
          <cell r="U694">
            <v>396000</v>
          </cell>
          <cell r="V694">
            <v>1</v>
          </cell>
        </row>
        <row r="695">
          <cell r="B695" t="str">
            <v>010312</v>
          </cell>
          <cell r="C695">
            <v>13</v>
          </cell>
          <cell r="D695" t="str">
            <v>건축</v>
          </cell>
          <cell r="E695" t="str">
            <v>구의회</v>
          </cell>
          <cell r="F695" t="str">
            <v>창호공사</v>
          </cell>
          <cell r="H695" t="str">
            <v>SD - 3 (150mm)</v>
          </cell>
          <cell r="I695" t="str">
            <v>2.0*2.2</v>
          </cell>
          <cell r="J695" t="str">
            <v>EA</v>
          </cell>
          <cell r="K695" t="str">
            <v>7</v>
          </cell>
          <cell r="L695">
            <v>141000</v>
          </cell>
          <cell r="M695">
            <v>987000</v>
          </cell>
          <cell r="N695">
            <v>102000</v>
          </cell>
          <cell r="O695">
            <v>714000</v>
          </cell>
          <cell r="P695">
            <v>12000</v>
          </cell>
          <cell r="Q695">
            <v>84000</v>
          </cell>
          <cell r="R695">
            <v>255000</v>
          </cell>
          <cell r="S695">
            <v>1785000</v>
          </cell>
          <cell r="T695">
            <v>255000</v>
          </cell>
          <cell r="U695">
            <v>1785000</v>
          </cell>
          <cell r="V695">
            <v>1</v>
          </cell>
        </row>
        <row r="696">
          <cell r="B696" t="str">
            <v>010312</v>
          </cell>
          <cell r="C696">
            <v>14</v>
          </cell>
          <cell r="D696" t="str">
            <v>건축</v>
          </cell>
          <cell r="E696" t="str">
            <v>구의회</v>
          </cell>
          <cell r="F696" t="str">
            <v>창호공사</v>
          </cell>
          <cell r="H696" t="str">
            <v>SD - 3A (140mm)</v>
          </cell>
          <cell r="I696" t="str">
            <v>2.0*2.2</v>
          </cell>
          <cell r="J696" t="str">
            <v>EA</v>
          </cell>
          <cell r="K696" t="str">
            <v>4</v>
          </cell>
          <cell r="L696">
            <v>141000</v>
          </cell>
          <cell r="M696">
            <v>564000</v>
          </cell>
          <cell r="N696">
            <v>102000</v>
          </cell>
          <cell r="O696">
            <v>408000</v>
          </cell>
          <cell r="P696">
            <v>12000</v>
          </cell>
          <cell r="Q696">
            <v>48000</v>
          </cell>
          <cell r="R696">
            <v>255000</v>
          </cell>
          <cell r="S696">
            <v>1020000</v>
          </cell>
          <cell r="T696">
            <v>255000</v>
          </cell>
          <cell r="U696">
            <v>1020000</v>
          </cell>
          <cell r="V696">
            <v>1</v>
          </cell>
        </row>
        <row r="697">
          <cell r="B697" t="str">
            <v>010312</v>
          </cell>
          <cell r="C697">
            <v>15</v>
          </cell>
          <cell r="D697" t="str">
            <v>건축</v>
          </cell>
          <cell r="E697" t="str">
            <v>구의회</v>
          </cell>
          <cell r="F697" t="str">
            <v>창호공사</v>
          </cell>
          <cell r="H697" t="str">
            <v>SD - 4 (140mm)</v>
          </cell>
          <cell r="I697" t="str">
            <v>0.8*2.2</v>
          </cell>
          <cell r="J697" t="str">
            <v>EA</v>
          </cell>
          <cell r="K697" t="str">
            <v>1</v>
          </cell>
          <cell r="L697">
            <v>58000</v>
          </cell>
          <cell r="M697">
            <v>58000</v>
          </cell>
          <cell r="N697">
            <v>42000</v>
          </cell>
          <cell r="O697">
            <v>42000</v>
          </cell>
          <cell r="P697">
            <v>5000</v>
          </cell>
          <cell r="Q697">
            <v>5000</v>
          </cell>
          <cell r="R697">
            <v>105000</v>
          </cell>
          <cell r="S697">
            <v>105000</v>
          </cell>
          <cell r="T697">
            <v>105000</v>
          </cell>
          <cell r="U697">
            <v>105000</v>
          </cell>
          <cell r="V697">
            <v>1</v>
          </cell>
        </row>
        <row r="698">
          <cell r="B698" t="str">
            <v>010312</v>
          </cell>
          <cell r="C698">
            <v>16</v>
          </cell>
          <cell r="D698" t="str">
            <v>건축</v>
          </cell>
          <cell r="E698" t="str">
            <v>구의회</v>
          </cell>
          <cell r="F698" t="str">
            <v>창호공사</v>
          </cell>
          <cell r="H698" t="str">
            <v>SSDC - 1</v>
          </cell>
          <cell r="I698" t="str">
            <v>10.3*3.9</v>
          </cell>
          <cell r="J698" t="str">
            <v>EA</v>
          </cell>
          <cell r="K698" t="str">
            <v>1</v>
          </cell>
          <cell r="L698">
            <v>3398000</v>
          </cell>
          <cell r="M698">
            <v>3398000</v>
          </cell>
          <cell r="N698">
            <v>2471000</v>
          </cell>
          <cell r="O698">
            <v>2471000</v>
          </cell>
          <cell r="P698">
            <v>308000</v>
          </cell>
          <cell r="Q698">
            <v>308000</v>
          </cell>
          <cell r="R698">
            <v>6177000</v>
          </cell>
          <cell r="S698">
            <v>6177000</v>
          </cell>
          <cell r="T698">
            <v>6177000</v>
          </cell>
          <cell r="U698">
            <v>6177000</v>
          </cell>
          <cell r="V698">
            <v>1</v>
          </cell>
        </row>
        <row r="699">
          <cell r="B699" t="str">
            <v>010312</v>
          </cell>
          <cell r="C699">
            <v>17</v>
          </cell>
          <cell r="D699" t="str">
            <v>건축</v>
          </cell>
          <cell r="E699" t="str">
            <v>구의회</v>
          </cell>
          <cell r="F699" t="str">
            <v>창호공사</v>
          </cell>
          <cell r="H699" t="str">
            <v>SSDC - 2</v>
          </cell>
          <cell r="I699" t="str">
            <v>9.74*3.9</v>
          </cell>
          <cell r="J699" t="str">
            <v>EA</v>
          </cell>
          <cell r="K699" t="str">
            <v>1</v>
          </cell>
          <cell r="L699">
            <v>3359000</v>
          </cell>
          <cell r="M699">
            <v>3359000</v>
          </cell>
          <cell r="N699">
            <v>2443000</v>
          </cell>
          <cell r="O699">
            <v>2443000</v>
          </cell>
          <cell r="P699">
            <v>305000</v>
          </cell>
          <cell r="Q699">
            <v>305000</v>
          </cell>
          <cell r="R699">
            <v>6107000</v>
          </cell>
          <cell r="S699">
            <v>6107000</v>
          </cell>
          <cell r="T699">
            <v>6107000</v>
          </cell>
          <cell r="U699">
            <v>6107000</v>
          </cell>
          <cell r="V699">
            <v>1</v>
          </cell>
        </row>
        <row r="700">
          <cell r="B700" t="str">
            <v>010312</v>
          </cell>
          <cell r="C700">
            <v>18</v>
          </cell>
          <cell r="D700" t="str">
            <v>건축</v>
          </cell>
          <cell r="E700" t="str">
            <v>구의회</v>
          </cell>
          <cell r="F700" t="str">
            <v>창호공사</v>
          </cell>
          <cell r="H700" t="str">
            <v>SSDC - 3</v>
          </cell>
          <cell r="I700" t="str">
            <v>1.75*4.8</v>
          </cell>
          <cell r="J700" t="str">
            <v>EA</v>
          </cell>
          <cell r="K700" t="str">
            <v>1</v>
          </cell>
          <cell r="L700">
            <v>629200</v>
          </cell>
          <cell r="M700">
            <v>629200</v>
          </cell>
          <cell r="N700">
            <v>457000</v>
          </cell>
          <cell r="O700">
            <v>457000</v>
          </cell>
          <cell r="P700">
            <v>57000</v>
          </cell>
          <cell r="Q700">
            <v>57000</v>
          </cell>
          <cell r="R700">
            <v>1143200</v>
          </cell>
          <cell r="S700">
            <v>1143200</v>
          </cell>
          <cell r="T700">
            <v>1143200</v>
          </cell>
          <cell r="U700">
            <v>1143200</v>
          </cell>
          <cell r="V700">
            <v>1</v>
          </cell>
        </row>
        <row r="701">
          <cell r="B701" t="str">
            <v>010312</v>
          </cell>
          <cell r="C701">
            <v>19</v>
          </cell>
          <cell r="D701" t="str">
            <v>건축</v>
          </cell>
          <cell r="E701" t="str">
            <v>구의회</v>
          </cell>
          <cell r="F701" t="str">
            <v>창호공사</v>
          </cell>
          <cell r="H701" t="str">
            <v>SSDC - 4</v>
          </cell>
          <cell r="I701" t="str">
            <v>1.75*2.7</v>
          </cell>
          <cell r="J701" t="str">
            <v>EA</v>
          </cell>
          <cell r="K701" t="str">
            <v>1</v>
          </cell>
          <cell r="L701">
            <v>305000</v>
          </cell>
          <cell r="M701">
            <v>305000</v>
          </cell>
          <cell r="N701">
            <v>222000</v>
          </cell>
          <cell r="O701">
            <v>222000</v>
          </cell>
          <cell r="P701">
            <v>27000</v>
          </cell>
          <cell r="Q701">
            <v>27000</v>
          </cell>
          <cell r="R701">
            <v>554000</v>
          </cell>
          <cell r="S701">
            <v>554000</v>
          </cell>
          <cell r="T701">
            <v>554000</v>
          </cell>
          <cell r="U701">
            <v>554000</v>
          </cell>
          <cell r="V701">
            <v>1</v>
          </cell>
        </row>
        <row r="702">
          <cell r="B702" t="str">
            <v>010312</v>
          </cell>
          <cell r="C702">
            <v>20</v>
          </cell>
          <cell r="D702" t="str">
            <v>건축</v>
          </cell>
          <cell r="E702" t="str">
            <v>구의회</v>
          </cell>
          <cell r="F702" t="str">
            <v>창호공사</v>
          </cell>
          <cell r="H702" t="str">
            <v>WD - 1</v>
          </cell>
          <cell r="I702" t="str">
            <v>1.0*2.2</v>
          </cell>
          <cell r="J702" t="str">
            <v>EA</v>
          </cell>
          <cell r="K702" t="str">
            <v>4</v>
          </cell>
          <cell r="L702">
            <v>400000</v>
          </cell>
          <cell r="M702">
            <v>1600000</v>
          </cell>
          <cell r="N702">
            <v>110000</v>
          </cell>
          <cell r="O702">
            <v>440000</v>
          </cell>
          <cell r="Q702">
            <v>0</v>
          </cell>
          <cell r="R702">
            <v>510000</v>
          </cell>
          <cell r="S702">
            <v>2040000</v>
          </cell>
          <cell r="T702">
            <v>510000</v>
          </cell>
          <cell r="U702">
            <v>2040000</v>
          </cell>
          <cell r="V702">
            <v>1</v>
          </cell>
        </row>
        <row r="703">
          <cell r="B703" t="str">
            <v>010312</v>
          </cell>
          <cell r="C703">
            <v>21</v>
          </cell>
          <cell r="D703" t="str">
            <v>건축</v>
          </cell>
          <cell r="E703" t="str">
            <v>구의회</v>
          </cell>
          <cell r="F703" t="str">
            <v>창호공사</v>
          </cell>
          <cell r="H703" t="str">
            <v>WD - 1A</v>
          </cell>
          <cell r="I703" t="str">
            <v>1.0*2.2</v>
          </cell>
          <cell r="J703" t="str">
            <v>EA</v>
          </cell>
          <cell r="K703" t="str">
            <v>2</v>
          </cell>
          <cell r="L703">
            <v>400000</v>
          </cell>
          <cell r="M703">
            <v>800000</v>
          </cell>
          <cell r="N703">
            <v>110000</v>
          </cell>
          <cell r="O703">
            <v>220000</v>
          </cell>
          <cell r="Q703">
            <v>0</v>
          </cell>
          <cell r="R703">
            <v>510000</v>
          </cell>
          <cell r="S703">
            <v>1020000</v>
          </cell>
          <cell r="T703">
            <v>510000</v>
          </cell>
          <cell r="U703">
            <v>1020000</v>
          </cell>
          <cell r="V703">
            <v>1</v>
          </cell>
        </row>
        <row r="704">
          <cell r="B704" t="str">
            <v>010312</v>
          </cell>
          <cell r="C704">
            <v>22</v>
          </cell>
          <cell r="D704" t="str">
            <v>건축</v>
          </cell>
          <cell r="E704" t="str">
            <v>구의회</v>
          </cell>
          <cell r="F704" t="str">
            <v>창호공사</v>
          </cell>
          <cell r="H704" t="str">
            <v>WD - 2</v>
          </cell>
          <cell r="I704" t="str">
            <v>2.0*2.2</v>
          </cell>
          <cell r="J704" t="str">
            <v>EA</v>
          </cell>
          <cell r="K704" t="str">
            <v>2</v>
          </cell>
          <cell r="L704">
            <v>650000</v>
          </cell>
          <cell r="M704">
            <v>1300000</v>
          </cell>
          <cell r="N704">
            <v>200000</v>
          </cell>
          <cell r="O704">
            <v>400000</v>
          </cell>
          <cell r="Q704">
            <v>0</v>
          </cell>
          <cell r="R704">
            <v>850000</v>
          </cell>
          <cell r="S704">
            <v>1700000</v>
          </cell>
          <cell r="T704">
            <v>850000</v>
          </cell>
          <cell r="U704">
            <v>1700000</v>
          </cell>
          <cell r="V704">
            <v>1</v>
          </cell>
        </row>
        <row r="705">
          <cell r="B705" t="str">
            <v>010312</v>
          </cell>
          <cell r="C705">
            <v>23</v>
          </cell>
          <cell r="D705" t="str">
            <v>건축</v>
          </cell>
          <cell r="E705" t="str">
            <v>구의회</v>
          </cell>
          <cell r="F705" t="str">
            <v>창호공사</v>
          </cell>
          <cell r="H705" t="str">
            <v>WD - 3</v>
          </cell>
          <cell r="I705" t="str">
            <v>0.8*2.2</v>
          </cell>
          <cell r="J705" t="str">
            <v>EA</v>
          </cell>
          <cell r="K705" t="str">
            <v>1</v>
          </cell>
          <cell r="L705">
            <v>350000</v>
          </cell>
          <cell r="M705">
            <v>350000</v>
          </cell>
          <cell r="N705">
            <v>100000</v>
          </cell>
          <cell r="O705">
            <v>100000</v>
          </cell>
          <cell r="Q705">
            <v>0</v>
          </cell>
          <cell r="R705">
            <v>450000</v>
          </cell>
          <cell r="S705">
            <v>450000</v>
          </cell>
          <cell r="T705">
            <v>450000</v>
          </cell>
          <cell r="U705">
            <v>450000</v>
          </cell>
          <cell r="V705">
            <v>1</v>
          </cell>
        </row>
        <row r="706">
          <cell r="B706" t="str">
            <v>010312</v>
          </cell>
          <cell r="C706">
            <v>24</v>
          </cell>
          <cell r="D706" t="str">
            <v>건축</v>
          </cell>
          <cell r="E706" t="str">
            <v>구의회</v>
          </cell>
          <cell r="F706" t="str">
            <v>창호공사</v>
          </cell>
          <cell r="H706" t="str">
            <v>C2FSS - 1</v>
          </cell>
          <cell r="I706" t="str">
            <v>7.51*2.7</v>
          </cell>
          <cell r="J706" t="str">
            <v>EA</v>
          </cell>
          <cell r="K706" t="str">
            <v>1</v>
          </cell>
          <cell r="L706">
            <v>1332000</v>
          </cell>
          <cell r="M706">
            <v>1332000</v>
          </cell>
          <cell r="N706">
            <v>968000</v>
          </cell>
          <cell r="O706">
            <v>968000</v>
          </cell>
          <cell r="P706">
            <v>121000</v>
          </cell>
          <cell r="Q706">
            <v>121000</v>
          </cell>
          <cell r="R706">
            <v>2421000</v>
          </cell>
          <cell r="S706">
            <v>2421000</v>
          </cell>
          <cell r="T706">
            <v>2421000</v>
          </cell>
          <cell r="U706">
            <v>2421000</v>
          </cell>
          <cell r="V706">
            <v>1</v>
          </cell>
        </row>
        <row r="707">
          <cell r="B707" t="str">
            <v>010312</v>
          </cell>
          <cell r="C707">
            <v>25</v>
          </cell>
          <cell r="D707" t="str">
            <v>건축</v>
          </cell>
          <cell r="E707" t="str">
            <v>구의회</v>
          </cell>
          <cell r="F707" t="str">
            <v>창호공사</v>
          </cell>
          <cell r="H707" t="str">
            <v>C2FSS - 2</v>
          </cell>
          <cell r="I707" t="str">
            <v>3.28*2.7</v>
          </cell>
          <cell r="J707" t="str">
            <v>EA</v>
          </cell>
          <cell r="K707" t="str">
            <v>1</v>
          </cell>
          <cell r="L707">
            <v>843000</v>
          </cell>
          <cell r="M707">
            <v>843000</v>
          </cell>
          <cell r="N707">
            <v>613000</v>
          </cell>
          <cell r="O707">
            <v>613000</v>
          </cell>
          <cell r="P707">
            <v>76000</v>
          </cell>
          <cell r="Q707">
            <v>76000</v>
          </cell>
          <cell r="R707">
            <v>1532000</v>
          </cell>
          <cell r="S707">
            <v>1532000</v>
          </cell>
          <cell r="T707">
            <v>1532000</v>
          </cell>
          <cell r="U707">
            <v>1532000</v>
          </cell>
          <cell r="V707">
            <v>1</v>
          </cell>
        </row>
        <row r="708">
          <cell r="B708" t="str">
            <v>010312</v>
          </cell>
          <cell r="C708">
            <v>26</v>
          </cell>
          <cell r="D708" t="str">
            <v>건축</v>
          </cell>
          <cell r="E708" t="str">
            <v>구의회</v>
          </cell>
          <cell r="F708" t="str">
            <v>창호공사</v>
          </cell>
          <cell r="H708" t="str">
            <v>C2FSS - 3</v>
          </cell>
          <cell r="I708" t="str">
            <v>3.28*2.7</v>
          </cell>
          <cell r="J708" t="str">
            <v>EA</v>
          </cell>
          <cell r="K708" t="str">
            <v>1</v>
          </cell>
          <cell r="L708">
            <v>843000</v>
          </cell>
          <cell r="M708">
            <v>843000</v>
          </cell>
          <cell r="N708">
            <v>613000</v>
          </cell>
          <cell r="O708">
            <v>613000</v>
          </cell>
          <cell r="P708">
            <v>76000</v>
          </cell>
          <cell r="Q708">
            <v>76000</v>
          </cell>
          <cell r="R708">
            <v>1532000</v>
          </cell>
          <cell r="S708">
            <v>1532000</v>
          </cell>
          <cell r="T708">
            <v>1532000</v>
          </cell>
          <cell r="U708">
            <v>1532000</v>
          </cell>
          <cell r="V708">
            <v>1</v>
          </cell>
        </row>
        <row r="709">
          <cell r="B709" t="str">
            <v>010312</v>
          </cell>
          <cell r="C709">
            <v>27</v>
          </cell>
          <cell r="D709" t="str">
            <v>건축</v>
          </cell>
          <cell r="E709" t="str">
            <v>구의회</v>
          </cell>
          <cell r="F709" t="str">
            <v>창호공사</v>
          </cell>
          <cell r="H709" t="str">
            <v>C3FSS - 1</v>
          </cell>
          <cell r="I709" t="str">
            <v>7.51*2.7</v>
          </cell>
          <cell r="J709" t="str">
            <v>EA</v>
          </cell>
          <cell r="K709" t="str">
            <v>1</v>
          </cell>
          <cell r="L709">
            <v>1332000</v>
          </cell>
          <cell r="M709">
            <v>1332000</v>
          </cell>
          <cell r="N709">
            <v>968000</v>
          </cell>
          <cell r="O709">
            <v>968000</v>
          </cell>
          <cell r="P709">
            <v>121000</v>
          </cell>
          <cell r="Q709">
            <v>121000</v>
          </cell>
          <cell r="R709">
            <v>2421000</v>
          </cell>
          <cell r="S709">
            <v>2421000</v>
          </cell>
          <cell r="T709">
            <v>2421000</v>
          </cell>
          <cell r="U709">
            <v>2421000</v>
          </cell>
          <cell r="V709">
            <v>1</v>
          </cell>
        </row>
        <row r="710">
          <cell r="B710" t="str">
            <v>010312</v>
          </cell>
          <cell r="C710">
            <v>28</v>
          </cell>
          <cell r="D710" t="str">
            <v>건축</v>
          </cell>
          <cell r="E710" t="str">
            <v>구의회</v>
          </cell>
          <cell r="F710" t="str">
            <v>창호공사</v>
          </cell>
          <cell r="H710" t="str">
            <v>C3FSS - 2</v>
          </cell>
          <cell r="I710" t="str">
            <v>3.28*2.7</v>
          </cell>
          <cell r="J710" t="str">
            <v>EA</v>
          </cell>
          <cell r="K710" t="str">
            <v>1</v>
          </cell>
          <cell r="L710">
            <v>843000</v>
          </cell>
          <cell r="M710">
            <v>843000</v>
          </cell>
          <cell r="N710">
            <v>613000</v>
          </cell>
          <cell r="O710">
            <v>613000</v>
          </cell>
          <cell r="P710">
            <v>76000</v>
          </cell>
          <cell r="Q710">
            <v>76000</v>
          </cell>
          <cell r="R710">
            <v>1532000</v>
          </cell>
          <cell r="S710">
            <v>1532000</v>
          </cell>
          <cell r="T710">
            <v>1532000</v>
          </cell>
          <cell r="U710">
            <v>1532000</v>
          </cell>
          <cell r="V710">
            <v>1</v>
          </cell>
        </row>
        <row r="711">
          <cell r="B711" t="str">
            <v>010312</v>
          </cell>
          <cell r="C711">
            <v>29</v>
          </cell>
          <cell r="D711" t="str">
            <v>건축</v>
          </cell>
          <cell r="E711" t="str">
            <v>구의회</v>
          </cell>
          <cell r="F711" t="str">
            <v>창호공사</v>
          </cell>
          <cell r="H711" t="str">
            <v>C3FSS - 3</v>
          </cell>
          <cell r="I711" t="str">
            <v>3.28*2.7</v>
          </cell>
          <cell r="J711" t="str">
            <v>EA</v>
          </cell>
          <cell r="K711" t="str">
            <v>1</v>
          </cell>
          <cell r="L711">
            <v>843000</v>
          </cell>
          <cell r="M711">
            <v>843000</v>
          </cell>
          <cell r="N711">
            <v>613000</v>
          </cell>
          <cell r="O711">
            <v>613000</v>
          </cell>
          <cell r="P711">
            <v>76000</v>
          </cell>
          <cell r="Q711">
            <v>76000</v>
          </cell>
          <cell r="R711">
            <v>1532000</v>
          </cell>
          <cell r="S711">
            <v>1532000</v>
          </cell>
          <cell r="T711">
            <v>1532000</v>
          </cell>
          <cell r="U711">
            <v>1532000</v>
          </cell>
          <cell r="V711">
            <v>1</v>
          </cell>
        </row>
        <row r="712">
          <cell r="B712" t="str">
            <v>010312</v>
          </cell>
          <cell r="C712">
            <v>30</v>
          </cell>
          <cell r="D712" t="str">
            <v>건축</v>
          </cell>
          <cell r="E712" t="str">
            <v>구의회</v>
          </cell>
          <cell r="F712" t="str">
            <v>창호공사</v>
          </cell>
          <cell r="H712" t="str">
            <v>C3FSS - 4</v>
          </cell>
          <cell r="I712" t="str">
            <v>1.845*2.7</v>
          </cell>
          <cell r="J712" t="str">
            <v>EA</v>
          </cell>
          <cell r="K712" t="str">
            <v>1</v>
          </cell>
          <cell r="L712">
            <v>641000</v>
          </cell>
          <cell r="M712">
            <v>641000</v>
          </cell>
          <cell r="N712">
            <v>468000</v>
          </cell>
          <cell r="O712">
            <v>468000</v>
          </cell>
          <cell r="P712">
            <v>58000</v>
          </cell>
          <cell r="Q712">
            <v>58000</v>
          </cell>
          <cell r="R712">
            <v>1167000</v>
          </cell>
          <cell r="S712">
            <v>1167000</v>
          </cell>
          <cell r="T712">
            <v>1167000</v>
          </cell>
          <cell r="U712">
            <v>1167000</v>
          </cell>
          <cell r="V712">
            <v>1</v>
          </cell>
        </row>
        <row r="713">
          <cell r="B713" t="str">
            <v>010312</v>
          </cell>
          <cell r="C713">
            <v>31</v>
          </cell>
          <cell r="D713" t="str">
            <v>건축</v>
          </cell>
          <cell r="E713" t="str">
            <v>구의회</v>
          </cell>
          <cell r="F713" t="str">
            <v>창호공사</v>
          </cell>
          <cell r="H713" t="str">
            <v>C4FSS - 1</v>
          </cell>
          <cell r="I713" t="str">
            <v>7.51*2.7</v>
          </cell>
          <cell r="J713" t="str">
            <v>EA</v>
          </cell>
          <cell r="K713" t="str">
            <v>1</v>
          </cell>
          <cell r="L713">
            <v>1332000</v>
          </cell>
          <cell r="M713">
            <v>1332000</v>
          </cell>
          <cell r="N713">
            <v>968000</v>
          </cell>
          <cell r="O713">
            <v>968000</v>
          </cell>
          <cell r="P713">
            <v>121000</v>
          </cell>
          <cell r="Q713">
            <v>121000</v>
          </cell>
          <cell r="R713">
            <v>2421000</v>
          </cell>
          <cell r="S713">
            <v>2421000</v>
          </cell>
          <cell r="T713">
            <v>2421000</v>
          </cell>
          <cell r="U713">
            <v>2421000</v>
          </cell>
          <cell r="V713">
            <v>1</v>
          </cell>
        </row>
        <row r="714">
          <cell r="B714" t="str">
            <v>010312</v>
          </cell>
          <cell r="C714">
            <v>32</v>
          </cell>
          <cell r="D714" t="str">
            <v>건축</v>
          </cell>
          <cell r="E714" t="str">
            <v>구의회</v>
          </cell>
          <cell r="F714" t="str">
            <v>창호공사</v>
          </cell>
          <cell r="H714" t="str">
            <v>C4FSS - 2</v>
          </cell>
          <cell r="I714" t="str">
            <v>3.28*2.7</v>
          </cell>
          <cell r="J714" t="str">
            <v>EA</v>
          </cell>
          <cell r="K714" t="str">
            <v>1</v>
          </cell>
          <cell r="L714">
            <v>843000</v>
          </cell>
          <cell r="M714">
            <v>843000</v>
          </cell>
          <cell r="N714">
            <v>613000</v>
          </cell>
          <cell r="O714">
            <v>613000</v>
          </cell>
          <cell r="P714">
            <v>76000</v>
          </cell>
          <cell r="Q714">
            <v>76000</v>
          </cell>
          <cell r="R714">
            <v>1532000</v>
          </cell>
          <cell r="S714">
            <v>1532000</v>
          </cell>
          <cell r="T714">
            <v>1532000</v>
          </cell>
          <cell r="U714">
            <v>1532000</v>
          </cell>
          <cell r="V714">
            <v>1</v>
          </cell>
        </row>
        <row r="715">
          <cell r="B715" t="str">
            <v>010312</v>
          </cell>
          <cell r="C715">
            <v>33</v>
          </cell>
          <cell r="D715" t="str">
            <v>건축</v>
          </cell>
          <cell r="E715" t="str">
            <v>구의회</v>
          </cell>
          <cell r="F715" t="str">
            <v>창호공사</v>
          </cell>
          <cell r="H715" t="str">
            <v>C4FSS - 3</v>
          </cell>
          <cell r="I715" t="str">
            <v>2.85*2.7</v>
          </cell>
          <cell r="J715" t="str">
            <v>EA</v>
          </cell>
          <cell r="K715" t="str">
            <v>1</v>
          </cell>
          <cell r="L715">
            <v>770000</v>
          </cell>
          <cell r="M715">
            <v>770000</v>
          </cell>
          <cell r="N715">
            <v>560000</v>
          </cell>
          <cell r="O715">
            <v>560000</v>
          </cell>
          <cell r="P715">
            <v>70000</v>
          </cell>
          <cell r="Q715">
            <v>70000</v>
          </cell>
          <cell r="R715">
            <v>1400000</v>
          </cell>
          <cell r="S715">
            <v>1400000</v>
          </cell>
          <cell r="T715">
            <v>1400000</v>
          </cell>
          <cell r="U715">
            <v>1400000</v>
          </cell>
          <cell r="V715">
            <v>1</v>
          </cell>
        </row>
        <row r="716">
          <cell r="B716" t="str">
            <v>010312</v>
          </cell>
          <cell r="C716">
            <v>34</v>
          </cell>
          <cell r="D716" t="str">
            <v>건축</v>
          </cell>
          <cell r="E716" t="str">
            <v>구의회</v>
          </cell>
          <cell r="F716" t="str">
            <v>창호공사</v>
          </cell>
          <cell r="H716" t="str">
            <v>CAW - 1</v>
          </cell>
          <cell r="I716" t="str">
            <v>38.05*17.85</v>
          </cell>
          <cell r="J716" t="str">
            <v>EA</v>
          </cell>
          <cell r="K716" t="str">
            <v>1</v>
          </cell>
          <cell r="L716">
            <v>23060000</v>
          </cell>
          <cell r="M716">
            <v>23060000</v>
          </cell>
          <cell r="N716">
            <v>2713000</v>
          </cell>
          <cell r="O716">
            <v>2713000</v>
          </cell>
          <cell r="P716">
            <v>1356000</v>
          </cell>
          <cell r="Q716">
            <v>1356000</v>
          </cell>
          <cell r="R716">
            <v>27129000</v>
          </cell>
          <cell r="S716">
            <v>27129000</v>
          </cell>
          <cell r="T716">
            <v>27129000</v>
          </cell>
          <cell r="U716">
            <v>27129000</v>
          </cell>
          <cell r="V716">
            <v>1</v>
          </cell>
        </row>
        <row r="717">
          <cell r="B717" t="str">
            <v>010312</v>
          </cell>
          <cell r="C717">
            <v>35</v>
          </cell>
          <cell r="D717" t="str">
            <v>건축</v>
          </cell>
          <cell r="E717" t="str">
            <v>구의회</v>
          </cell>
          <cell r="F717" t="str">
            <v>창호공사</v>
          </cell>
          <cell r="H717" t="str">
            <v>AWC - 1</v>
          </cell>
          <cell r="I717" t="str">
            <v>1.5*1.5</v>
          </cell>
          <cell r="J717" t="str">
            <v>EA</v>
          </cell>
          <cell r="K717" t="str">
            <v>17</v>
          </cell>
          <cell r="L717">
            <v>181000</v>
          </cell>
          <cell r="M717">
            <v>3077000</v>
          </cell>
          <cell r="N717">
            <v>21000</v>
          </cell>
          <cell r="O717">
            <v>357000</v>
          </cell>
          <cell r="P717">
            <v>10000</v>
          </cell>
          <cell r="Q717">
            <v>170000</v>
          </cell>
          <cell r="R717">
            <v>212000</v>
          </cell>
          <cell r="S717">
            <v>3604000</v>
          </cell>
          <cell r="T717">
            <v>212000</v>
          </cell>
          <cell r="U717">
            <v>3604000</v>
          </cell>
          <cell r="V717">
            <v>1</v>
          </cell>
        </row>
        <row r="718">
          <cell r="B718" t="str">
            <v>010312</v>
          </cell>
          <cell r="C718">
            <v>36</v>
          </cell>
          <cell r="D718" t="str">
            <v>건축</v>
          </cell>
          <cell r="E718" t="str">
            <v>구의회</v>
          </cell>
          <cell r="F718" t="str">
            <v>창호공사</v>
          </cell>
          <cell r="H718" t="str">
            <v>AWC - 2</v>
          </cell>
          <cell r="I718" t="str">
            <v>0.75*1.5</v>
          </cell>
          <cell r="J718" t="str">
            <v>EA</v>
          </cell>
          <cell r="K718" t="str">
            <v>6</v>
          </cell>
          <cell r="L718">
            <v>133000</v>
          </cell>
          <cell r="M718">
            <v>798000</v>
          </cell>
          <cell r="N718">
            <v>15000</v>
          </cell>
          <cell r="O718">
            <v>90000</v>
          </cell>
          <cell r="P718">
            <v>7000</v>
          </cell>
          <cell r="Q718">
            <v>42000</v>
          </cell>
          <cell r="R718">
            <v>155000</v>
          </cell>
          <cell r="S718">
            <v>930000</v>
          </cell>
          <cell r="T718">
            <v>155000</v>
          </cell>
          <cell r="U718">
            <v>930000</v>
          </cell>
          <cell r="V718">
            <v>1</v>
          </cell>
        </row>
        <row r="719">
          <cell r="B719" t="str">
            <v>010312</v>
          </cell>
          <cell r="C719">
            <v>37</v>
          </cell>
          <cell r="D719" t="str">
            <v>건축</v>
          </cell>
          <cell r="E719" t="str">
            <v>구의회</v>
          </cell>
          <cell r="F719" t="str">
            <v>창호공사</v>
          </cell>
          <cell r="H719" t="str">
            <v>AWC - 3</v>
          </cell>
          <cell r="I719" t="str">
            <v>1.2*1.5</v>
          </cell>
          <cell r="J719" t="str">
            <v>EA</v>
          </cell>
          <cell r="K719" t="str">
            <v>6</v>
          </cell>
          <cell r="L719">
            <v>162000</v>
          </cell>
          <cell r="M719">
            <v>972000</v>
          </cell>
          <cell r="N719">
            <v>19000</v>
          </cell>
          <cell r="O719">
            <v>114000</v>
          </cell>
          <cell r="P719">
            <v>9000</v>
          </cell>
          <cell r="Q719">
            <v>54000</v>
          </cell>
          <cell r="R719">
            <v>190000</v>
          </cell>
          <cell r="S719">
            <v>1140000</v>
          </cell>
          <cell r="T719">
            <v>190000</v>
          </cell>
          <cell r="U719">
            <v>1140000</v>
          </cell>
          <cell r="V719">
            <v>1</v>
          </cell>
        </row>
        <row r="720">
          <cell r="B720" t="str">
            <v>010312</v>
          </cell>
          <cell r="C720">
            <v>38</v>
          </cell>
          <cell r="D720" t="str">
            <v>건축</v>
          </cell>
          <cell r="E720" t="str">
            <v>구의회</v>
          </cell>
          <cell r="F720" t="str">
            <v>창호공사</v>
          </cell>
          <cell r="H720" t="str">
            <v>AWC - 4</v>
          </cell>
          <cell r="I720" t="str">
            <v>2.4*16.8</v>
          </cell>
          <cell r="J720" t="str">
            <v>EA</v>
          </cell>
          <cell r="K720" t="str">
            <v>1</v>
          </cell>
          <cell r="L720">
            <v>3218000</v>
          </cell>
          <cell r="M720">
            <v>3218000</v>
          </cell>
          <cell r="N720">
            <v>378000</v>
          </cell>
          <cell r="O720">
            <v>378000</v>
          </cell>
          <cell r="P720">
            <v>189000</v>
          </cell>
          <cell r="Q720">
            <v>189000</v>
          </cell>
          <cell r="R720">
            <v>3785000</v>
          </cell>
          <cell r="S720">
            <v>3785000</v>
          </cell>
          <cell r="T720">
            <v>3785000</v>
          </cell>
          <cell r="U720">
            <v>3785000</v>
          </cell>
          <cell r="V720">
            <v>1</v>
          </cell>
        </row>
        <row r="721">
          <cell r="B721" t="str">
            <v>010312</v>
          </cell>
          <cell r="C721">
            <v>39</v>
          </cell>
          <cell r="D721" t="str">
            <v>건축</v>
          </cell>
          <cell r="E721" t="str">
            <v>구의회</v>
          </cell>
          <cell r="F721" t="str">
            <v>창호공사</v>
          </cell>
          <cell r="H721" t="str">
            <v>AWC - 5</v>
          </cell>
          <cell r="I721" t="str">
            <v>16.25*0.9</v>
          </cell>
          <cell r="J721" t="str">
            <v>EA</v>
          </cell>
          <cell r="K721" t="str">
            <v>4</v>
          </cell>
          <cell r="L721">
            <v>1714000</v>
          </cell>
          <cell r="M721">
            <v>6856000</v>
          </cell>
          <cell r="N721">
            <v>201000</v>
          </cell>
          <cell r="O721">
            <v>804000</v>
          </cell>
          <cell r="P721">
            <v>100000</v>
          </cell>
          <cell r="Q721">
            <v>400000</v>
          </cell>
          <cell r="R721">
            <v>2015000</v>
          </cell>
          <cell r="S721">
            <v>8060000</v>
          </cell>
          <cell r="T721">
            <v>2015000</v>
          </cell>
          <cell r="U721">
            <v>8060000</v>
          </cell>
          <cell r="V721">
            <v>1</v>
          </cell>
        </row>
        <row r="722">
          <cell r="B722" t="str">
            <v>010312</v>
          </cell>
          <cell r="C722">
            <v>40</v>
          </cell>
          <cell r="D722" t="str">
            <v>건축</v>
          </cell>
          <cell r="E722" t="str">
            <v>구의회</v>
          </cell>
          <cell r="F722" t="str">
            <v>창호공사</v>
          </cell>
          <cell r="H722" t="str">
            <v>AWC - 6</v>
          </cell>
          <cell r="I722" t="str">
            <v>0.65*15.3</v>
          </cell>
          <cell r="J722" t="str">
            <v>EA</v>
          </cell>
          <cell r="K722" t="str">
            <v>1</v>
          </cell>
          <cell r="L722">
            <v>1133000</v>
          </cell>
          <cell r="M722">
            <v>1133000</v>
          </cell>
          <cell r="N722">
            <v>133000</v>
          </cell>
          <cell r="O722">
            <v>133000</v>
          </cell>
          <cell r="P722">
            <v>66000</v>
          </cell>
          <cell r="Q722">
            <v>66000</v>
          </cell>
          <cell r="R722">
            <v>1332000</v>
          </cell>
          <cell r="S722">
            <v>1332000</v>
          </cell>
          <cell r="T722">
            <v>1332000</v>
          </cell>
          <cell r="U722">
            <v>1332000</v>
          </cell>
          <cell r="V722">
            <v>1</v>
          </cell>
        </row>
        <row r="723">
          <cell r="B723" t="str">
            <v>010312</v>
          </cell>
          <cell r="C723">
            <v>41</v>
          </cell>
          <cell r="D723" t="str">
            <v>건축</v>
          </cell>
          <cell r="E723" t="str">
            <v>구의회</v>
          </cell>
          <cell r="F723" t="str">
            <v>창호공사</v>
          </cell>
          <cell r="H723" t="str">
            <v>AWC - 7</v>
          </cell>
          <cell r="I723" t="str">
            <v>3.328*3.9</v>
          </cell>
          <cell r="J723" t="str">
            <v>EA</v>
          </cell>
          <cell r="K723" t="str">
            <v>1</v>
          </cell>
          <cell r="L723">
            <v>886000</v>
          </cell>
          <cell r="M723">
            <v>886000</v>
          </cell>
          <cell r="N723">
            <v>104000</v>
          </cell>
          <cell r="O723">
            <v>104000</v>
          </cell>
          <cell r="P723">
            <v>52000</v>
          </cell>
          <cell r="Q723">
            <v>52000</v>
          </cell>
          <cell r="R723">
            <v>1042000</v>
          </cell>
          <cell r="S723">
            <v>1042000</v>
          </cell>
          <cell r="T723">
            <v>1042000</v>
          </cell>
          <cell r="U723">
            <v>1042000</v>
          </cell>
          <cell r="V723">
            <v>1</v>
          </cell>
        </row>
        <row r="724">
          <cell r="B724" t="str">
            <v>010312</v>
          </cell>
          <cell r="C724">
            <v>42</v>
          </cell>
          <cell r="D724" t="str">
            <v>건축</v>
          </cell>
          <cell r="E724" t="str">
            <v>구의회</v>
          </cell>
          <cell r="F724" t="str">
            <v>창호공사</v>
          </cell>
          <cell r="H724" t="str">
            <v>AWC - 8</v>
          </cell>
          <cell r="I724" t="str">
            <v>8.95*3.9</v>
          </cell>
          <cell r="J724" t="str">
            <v>EA</v>
          </cell>
          <cell r="K724" t="str">
            <v>1</v>
          </cell>
          <cell r="L724">
            <v>3099000</v>
          </cell>
          <cell r="M724">
            <v>3099000</v>
          </cell>
          <cell r="N724">
            <v>364000</v>
          </cell>
          <cell r="O724">
            <v>364000</v>
          </cell>
          <cell r="P724">
            <v>182000</v>
          </cell>
          <cell r="Q724">
            <v>182000</v>
          </cell>
          <cell r="R724">
            <v>3645000</v>
          </cell>
          <cell r="S724">
            <v>3645000</v>
          </cell>
          <cell r="T724">
            <v>3645000</v>
          </cell>
          <cell r="U724">
            <v>3645000</v>
          </cell>
          <cell r="V724">
            <v>1</v>
          </cell>
        </row>
        <row r="725">
          <cell r="B725" t="str">
            <v>010312</v>
          </cell>
          <cell r="C725">
            <v>43</v>
          </cell>
          <cell r="D725" t="str">
            <v>건축</v>
          </cell>
          <cell r="E725" t="str">
            <v>구의회</v>
          </cell>
          <cell r="F725" t="str">
            <v>창호공사</v>
          </cell>
          <cell r="H725" t="str">
            <v>AWC - 9</v>
          </cell>
          <cell r="I725" t="str">
            <v>3.53*3.9</v>
          </cell>
          <cell r="J725" t="str">
            <v>EA</v>
          </cell>
          <cell r="K725" t="str">
            <v>1</v>
          </cell>
          <cell r="L725">
            <v>921000</v>
          </cell>
          <cell r="M725">
            <v>921000</v>
          </cell>
          <cell r="N725">
            <v>108000</v>
          </cell>
          <cell r="O725">
            <v>108000</v>
          </cell>
          <cell r="P725">
            <v>54000</v>
          </cell>
          <cell r="Q725">
            <v>54000</v>
          </cell>
          <cell r="R725">
            <v>1083000</v>
          </cell>
          <cell r="S725">
            <v>1083000</v>
          </cell>
          <cell r="T725">
            <v>1083000</v>
          </cell>
          <cell r="U725">
            <v>1083000</v>
          </cell>
          <cell r="V725">
            <v>1</v>
          </cell>
        </row>
        <row r="726">
          <cell r="B726" t="str">
            <v>010312</v>
          </cell>
          <cell r="C726">
            <v>44</v>
          </cell>
          <cell r="D726" t="str">
            <v>건축</v>
          </cell>
          <cell r="E726" t="str">
            <v>구의회</v>
          </cell>
          <cell r="F726" t="str">
            <v>창호공사</v>
          </cell>
          <cell r="H726" t="str">
            <v>AWC - 10</v>
          </cell>
          <cell r="I726" t="str">
            <v>0.6*1.5</v>
          </cell>
          <cell r="J726" t="str">
            <v>EA</v>
          </cell>
          <cell r="K726" t="str">
            <v>3</v>
          </cell>
          <cell r="L726">
            <v>126000</v>
          </cell>
          <cell r="M726">
            <v>378000</v>
          </cell>
          <cell r="N726">
            <v>14000</v>
          </cell>
          <cell r="O726">
            <v>42000</v>
          </cell>
          <cell r="P726">
            <v>7000</v>
          </cell>
          <cell r="Q726">
            <v>21000</v>
          </cell>
          <cell r="R726">
            <v>147000</v>
          </cell>
          <cell r="S726">
            <v>441000</v>
          </cell>
          <cell r="T726">
            <v>147000</v>
          </cell>
          <cell r="U726">
            <v>441000</v>
          </cell>
          <cell r="V726">
            <v>1</v>
          </cell>
        </row>
        <row r="727">
          <cell r="B727" t="str">
            <v>010312</v>
          </cell>
          <cell r="C727">
            <v>45</v>
          </cell>
          <cell r="D727" t="str">
            <v>건축</v>
          </cell>
          <cell r="E727" t="str">
            <v>구의회</v>
          </cell>
          <cell r="F727" t="str">
            <v>창호공사</v>
          </cell>
          <cell r="H727" t="str">
            <v>AWC - 11</v>
          </cell>
          <cell r="I727" t="str">
            <v>1.05*10.2</v>
          </cell>
          <cell r="J727" t="str">
            <v>EA</v>
          </cell>
          <cell r="K727" t="str">
            <v>1</v>
          </cell>
          <cell r="L727">
            <v>829000</v>
          </cell>
          <cell r="M727">
            <v>829000</v>
          </cell>
          <cell r="N727">
            <v>97000</v>
          </cell>
          <cell r="O727">
            <v>97000</v>
          </cell>
          <cell r="P727">
            <v>48000</v>
          </cell>
          <cell r="Q727">
            <v>48000</v>
          </cell>
          <cell r="R727">
            <v>974000</v>
          </cell>
          <cell r="S727">
            <v>974000</v>
          </cell>
          <cell r="T727">
            <v>974000</v>
          </cell>
          <cell r="U727">
            <v>974000</v>
          </cell>
          <cell r="V727">
            <v>1</v>
          </cell>
        </row>
        <row r="728">
          <cell r="B728" t="str">
            <v>010312</v>
          </cell>
          <cell r="C728">
            <v>46</v>
          </cell>
          <cell r="D728" t="str">
            <v>건축</v>
          </cell>
          <cell r="E728" t="str">
            <v>구의회</v>
          </cell>
          <cell r="F728" t="str">
            <v>창호공사</v>
          </cell>
          <cell r="H728" t="str">
            <v>AWC - 12</v>
          </cell>
          <cell r="I728" t="str">
            <v>1.75*6.9</v>
          </cell>
          <cell r="J728" t="str">
            <v>EA</v>
          </cell>
          <cell r="K728" t="str">
            <v>1</v>
          </cell>
          <cell r="L728">
            <v>905000</v>
          </cell>
          <cell r="M728">
            <v>905000</v>
          </cell>
          <cell r="N728">
            <v>106000</v>
          </cell>
          <cell r="O728">
            <v>106000</v>
          </cell>
          <cell r="P728">
            <v>53000</v>
          </cell>
          <cell r="Q728">
            <v>53000</v>
          </cell>
          <cell r="R728">
            <v>1064000</v>
          </cell>
          <cell r="S728">
            <v>1064000</v>
          </cell>
          <cell r="T728">
            <v>1064000</v>
          </cell>
          <cell r="U728">
            <v>1064000</v>
          </cell>
          <cell r="V728">
            <v>1</v>
          </cell>
        </row>
        <row r="729">
          <cell r="B729" t="str">
            <v>010312</v>
          </cell>
          <cell r="C729">
            <v>47</v>
          </cell>
          <cell r="D729" t="str">
            <v>건축</v>
          </cell>
          <cell r="E729" t="str">
            <v>구의회</v>
          </cell>
          <cell r="F729" t="str">
            <v>창호공사</v>
          </cell>
          <cell r="H729" t="str">
            <v>AWC - 13</v>
          </cell>
          <cell r="I729" t="str">
            <v>3.35*3.3</v>
          </cell>
          <cell r="J729" t="str">
            <v>EA</v>
          </cell>
          <cell r="K729" t="str">
            <v>1</v>
          </cell>
          <cell r="L729">
            <v>761000</v>
          </cell>
          <cell r="M729">
            <v>761000</v>
          </cell>
          <cell r="N729">
            <v>89000</v>
          </cell>
          <cell r="O729">
            <v>89000</v>
          </cell>
          <cell r="P729">
            <v>44000</v>
          </cell>
          <cell r="Q729">
            <v>44000</v>
          </cell>
          <cell r="R729">
            <v>894000</v>
          </cell>
          <cell r="S729">
            <v>894000</v>
          </cell>
          <cell r="T729">
            <v>894000</v>
          </cell>
          <cell r="U729">
            <v>894000</v>
          </cell>
          <cell r="V729">
            <v>1</v>
          </cell>
        </row>
        <row r="730">
          <cell r="B730" t="str">
            <v>010312</v>
          </cell>
          <cell r="C730">
            <v>48</v>
          </cell>
          <cell r="D730" t="str">
            <v>건축</v>
          </cell>
          <cell r="E730" t="str">
            <v>구의회</v>
          </cell>
          <cell r="F730" t="str">
            <v>창호공사</v>
          </cell>
          <cell r="H730" t="str">
            <v>AWC - 14</v>
          </cell>
          <cell r="I730" t="str">
            <v>2.4*1.2</v>
          </cell>
          <cell r="J730" t="str">
            <v>EA</v>
          </cell>
          <cell r="K730" t="str">
            <v>1</v>
          </cell>
          <cell r="L730">
            <v>329000</v>
          </cell>
          <cell r="M730">
            <v>329000</v>
          </cell>
          <cell r="N730">
            <v>38000</v>
          </cell>
          <cell r="O730">
            <v>38000</v>
          </cell>
          <cell r="P730">
            <v>19000</v>
          </cell>
          <cell r="Q730">
            <v>19000</v>
          </cell>
          <cell r="R730">
            <v>386000</v>
          </cell>
          <cell r="S730">
            <v>386000</v>
          </cell>
          <cell r="T730">
            <v>386000</v>
          </cell>
          <cell r="U730">
            <v>386000</v>
          </cell>
          <cell r="V730">
            <v>1</v>
          </cell>
        </row>
        <row r="731">
          <cell r="B731" t="str">
            <v>010312</v>
          </cell>
          <cell r="C731">
            <v>49</v>
          </cell>
          <cell r="D731" t="str">
            <v>건축</v>
          </cell>
          <cell r="E731" t="str">
            <v>구의회</v>
          </cell>
          <cell r="F731" t="str">
            <v>창호공사</v>
          </cell>
          <cell r="H731" t="str">
            <v>AWC - 15</v>
          </cell>
          <cell r="I731" t="str">
            <v>1.2*1.2</v>
          </cell>
          <cell r="J731" t="str">
            <v>EA</v>
          </cell>
          <cell r="K731" t="str">
            <v>1</v>
          </cell>
          <cell r="L731">
            <v>65000</v>
          </cell>
          <cell r="M731">
            <v>65000</v>
          </cell>
          <cell r="N731">
            <v>7000</v>
          </cell>
          <cell r="O731">
            <v>7000</v>
          </cell>
          <cell r="P731">
            <v>3000</v>
          </cell>
          <cell r="Q731">
            <v>3000</v>
          </cell>
          <cell r="R731">
            <v>75000</v>
          </cell>
          <cell r="S731">
            <v>75000</v>
          </cell>
          <cell r="T731">
            <v>75000</v>
          </cell>
          <cell r="U731">
            <v>75000</v>
          </cell>
          <cell r="V731">
            <v>1</v>
          </cell>
        </row>
        <row r="732">
          <cell r="B732" t="str">
            <v>010312</v>
          </cell>
          <cell r="C732">
            <v>50</v>
          </cell>
          <cell r="D732" t="str">
            <v>건축</v>
          </cell>
          <cell r="E732" t="str">
            <v>구의회</v>
          </cell>
          <cell r="F732" t="str">
            <v>창호공사</v>
          </cell>
          <cell r="H732" t="str">
            <v>AWC - 16</v>
          </cell>
          <cell r="I732" t="str">
            <v>7.5*4.2</v>
          </cell>
          <cell r="J732" t="str">
            <v>EA</v>
          </cell>
          <cell r="K732" t="str">
            <v>1</v>
          </cell>
          <cell r="L732">
            <v>2670000</v>
          </cell>
          <cell r="M732">
            <v>2670000</v>
          </cell>
          <cell r="N732">
            <v>314000</v>
          </cell>
          <cell r="O732">
            <v>314000</v>
          </cell>
          <cell r="P732">
            <v>157000</v>
          </cell>
          <cell r="Q732">
            <v>157000</v>
          </cell>
          <cell r="R732">
            <v>3141000</v>
          </cell>
          <cell r="S732">
            <v>3141000</v>
          </cell>
          <cell r="T732">
            <v>3141000</v>
          </cell>
          <cell r="U732">
            <v>3141000</v>
          </cell>
          <cell r="V732">
            <v>1</v>
          </cell>
        </row>
        <row r="733">
          <cell r="B733" t="str">
            <v>010312</v>
          </cell>
          <cell r="C733">
            <v>51</v>
          </cell>
          <cell r="D733" t="str">
            <v>건축</v>
          </cell>
          <cell r="E733" t="str">
            <v>구의회</v>
          </cell>
          <cell r="F733" t="str">
            <v>창호공사</v>
          </cell>
          <cell r="H733" t="str">
            <v>AGC - 1</v>
          </cell>
          <cell r="I733" t="str">
            <v>2.0*1.5</v>
          </cell>
          <cell r="J733" t="str">
            <v>EA</v>
          </cell>
          <cell r="K733" t="str">
            <v>2</v>
          </cell>
          <cell r="L733">
            <v>263000</v>
          </cell>
          <cell r="M733">
            <v>526000</v>
          </cell>
          <cell r="N733">
            <v>31000</v>
          </cell>
          <cell r="O733">
            <v>62000</v>
          </cell>
          <cell r="P733">
            <v>15000</v>
          </cell>
          <cell r="Q733">
            <v>30000</v>
          </cell>
          <cell r="R733">
            <v>309000</v>
          </cell>
          <cell r="S733">
            <v>618000</v>
          </cell>
          <cell r="T733">
            <v>309000</v>
          </cell>
          <cell r="U733">
            <v>618000</v>
          </cell>
          <cell r="V733">
            <v>1</v>
          </cell>
        </row>
        <row r="734">
          <cell r="B734" t="str">
            <v>010312</v>
          </cell>
          <cell r="C734">
            <v>52</v>
          </cell>
          <cell r="D734" t="str">
            <v>건축</v>
          </cell>
          <cell r="E734" t="str">
            <v>구의회</v>
          </cell>
          <cell r="F734" t="str">
            <v>창호공사</v>
          </cell>
          <cell r="H734" t="str">
            <v>AGC - 2</v>
          </cell>
          <cell r="I734" t="str">
            <v>2.1*1.5</v>
          </cell>
          <cell r="J734" t="str">
            <v>EA</v>
          </cell>
          <cell r="K734" t="str">
            <v>1</v>
          </cell>
          <cell r="L734">
            <v>273000</v>
          </cell>
          <cell r="M734">
            <v>273000</v>
          </cell>
          <cell r="N734">
            <v>32000</v>
          </cell>
          <cell r="O734">
            <v>32000</v>
          </cell>
          <cell r="P734">
            <v>16000</v>
          </cell>
          <cell r="Q734">
            <v>16000</v>
          </cell>
          <cell r="R734">
            <v>321000</v>
          </cell>
          <cell r="S734">
            <v>321000</v>
          </cell>
          <cell r="T734">
            <v>321000</v>
          </cell>
          <cell r="U734">
            <v>321000</v>
          </cell>
          <cell r="V734">
            <v>1</v>
          </cell>
        </row>
        <row r="735">
          <cell r="B735" t="str">
            <v>010312</v>
          </cell>
          <cell r="C735">
            <v>53</v>
          </cell>
          <cell r="D735" t="str">
            <v>건축</v>
          </cell>
          <cell r="E735" t="str">
            <v>구의회</v>
          </cell>
          <cell r="F735" t="str">
            <v>창호공사</v>
          </cell>
          <cell r="H735" t="str">
            <v>SAD - 1 (장애자화장실)</v>
          </cell>
          <cell r="I735" t="str">
            <v>1.0*2.2</v>
          </cell>
          <cell r="J735" t="str">
            <v>EA</v>
          </cell>
          <cell r="K735" t="str">
            <v>2</v>
          </cell>
          <cell r="L735">
            <v>2500000</v>
          </cell>
          <cell r="M735">
            <v>5000000</v>
          </cell>
          <cell r="N735">
            <v>500000</v>
          </cell>
          <cell r="O735">
            <v>1000000</v>
          </cell>
          <cell r="Q735">
            <v>0</v>
          </cell>
          <cell r="R735">
            <v>3000000</v>
          </cell>
          <cell r="S735">
            <v>6000000</v>
          </cell>
          <cell r="T735">
            <v>3000000</v>
          </cell>
          <cell r="U735">
            <v>6000000</v>
          </cell>
          <cell r="V735">
            <v>1</v>
          </cell>
        </row>
        <row r="736">
          <cell r="B736" t="str">
            <v>010312</v>
          </cell>
          <cell r="C736">
            <v>54</v>
          </cell>
          <cell r="D736" t="str">
            <v>건축</v>
          </cell>
          <cell r="E736" t="str">
            <v>구의회</v>
          </cell>
          <cell r="F736" t="str">
            <v>창호공사</v>
          </cell>
          <cell r="H736" t="str">
            <v>후로아힌지설치</v>
          </cell>
          <cell r="I736" t="str">
            <v>3호.강화문8300</v>
          </cell>
          <cell r="J736" t="str">
            <v>EA</v>
          </cell>
          <cell r="K736" t="str">
            <v>8</v>
          </cell>
          <cell r="L736">
            <v>35000</v>
          </cell>
          <cell r="M736">
            <v>280000</v>
          </cell>
          <cell r="N736">
            <v>5000</v>
          </cell>
          <cell r="O736">
            <v>40000</v>
          </cell>
          <cell r="Q736">
            <v>0</v>
          </cell>
          <cell r="R736">
            <v>40000</v>
          </cell>
          <cell r="S736">
            <v>320000</v>
          </cell>
          <cell r="T736">
            <v>40000</v>
          </cell>
          <cell r="U736">
            <v>320000</v>
          </cell>
          <cell r="V736">
            <v>1</v>
          </cell>
        </row>
        <row r="737">
          <cell r="B737" t="str">
            <v>010312</v>
          </cell>
          <cell r="C737">
            <v>61</v>
          </cell>
          <cell r="D737" t="str">
            <v>건축</v>
          </cell>
          <cell r="E737" t="str">
            <v>구의회</v>
          </cell>
          <cell r="F737" t="str">
            <v>창호공사</v>
          </cell>
          <cell r="H737" t="str">
            <v>자동문기기</v>
          </cell>
          <cell r="I737" t="str">
            <v>양개용120KG</v>
          </cell>
          <cell r="J737" t="str">
            <v>EA</v>
          </cell>
          <cell r="K737" t="str">
            <v>1</v>
          </cell>
          <cell r="L737">
            <v>3000000</v>
          </cell>
          <cell r="M737">
            <v>3000000</v>
          </cell>
          <cell r="O737">
            <v>0</v>
          </cell>
          <cell r="Q737">
            <v>0</v>
          </cell>
          <cell r="R737">
            <v>3000000</v>
          </cell>
          <cell r="S737">
            <v>3000000</v>
          </cell>
          <cell r="T737">
            <v>3000000</v>
          </cell>
          <cell r="U737">
            <v>3000000</v>
          </cell>
          <cell r="V737">
            <v>1</v>
          </cell>
        </row>
        <row r="738">
          <cell r="B738" t="str">
            <v>010312</v>
          </cell>
          <cell r="C738">
            <v>62</v>
          </cell>
          <cell r="D738" t="str">
            <v>건축</v>
          </cell>
          <cell r="E738" t="str">
            <v>구의회</v>
          </cell>
          <cell r="F738" t="str">
            <v>창호공사</v>
          </cell>
          <cell r="H738" t="str">
            <v>CENTER HUNG PIVOT SET</v>
          </cell>
          <cell r="I738" t="str">
            <v>GH1001</v>
          </cell>
          <cell r="J738" t="str">
            <v>SET</v>
          </cell>
          <cell r="K738" t="str">
            <v>10</v>
          </cell>
          <cell r="L738">
            <v>56000</v>
          </cell>
          <cell r="M738">
            <v>560000</v>
          </cell>
          <cell r="O738">
            <v>0</v>
          </cell>
          <cell r="Q738">
            <v>0</v>
          </cell>
          <cell r="R738">
            <v>56000</v>
          </cell>
          <cell r="S738">
            <v>560000</v>
          </cell>
          <cell r="T738">
            <v>56000</v>
          </cell>
          <cell r="U738">
            <v>560000</v>
          </cell>
          <cell r="V738">
            <v>1</v>
          </cell>
        </row>
        <row r="739">
          <cell r="B739" t="str">
            <v>010312</v>
          </cell>
          <cell r="C739">
            <v>63</v>
          </cell>
          <cell r="D739" t="str">
            <v>건축</v>
          </cell>
          <cell r="E739" t="str">
            <v>구의회</v>
          </cell>
          <cell r="F739" t="str">
            <v>창호공사</v>
          </cell>
          <cell r="H739" t="str">
            <v>BUTT HINGE 4.5"*4(US26D)</v>
          </cell>
          <cell r="I739" t="str">
            <v>CROSS CB4540</v>
          </cell>
          <cell r="J739" t="str">
            <v>SET</v>
          </cell>
          <cell r="K739" t="str">
            <v>150</v>
          </cell>
          <cell r="L739">
            <v>5600</v>
          </cell>
          <cell r="M739">
            <v>840000</v>
          </cell>
          <cell r="O739">
            <v>0</v>
          </cell>
          <cell r="Q739">
            <v>0</v>
          </cell>
          <cell r="R739">
            <v>5600</v>
          </cell>
          <cell r="S739">
            <v>840000</v>
          </cell>
          <cell r="T739">
            <v>5600</v>
          </cell>
          <cell r="U739">
            <v>840000</v>
          </cell>
          <cell r="V739">
            <v>1</v>
          </cell>
        </row>
        <row r="740">
          <cell r="B740" t="str">
            <v>010312</v>
          </cell>
          <cell r="C740">
            <v>64</v>
          </cell>
          <cell r="D740" t="str">
            <v>건축</v>
          </cell>
          <cell r="E740" t="str">
            <v>구의회</v>
          </cell>
          <cell r="F740" t="str">
            <v>창호공사</v>
          </cell>
          <cell r="H740" t="str">
            <v>DOOR CLOSER 일반형</v>
          </cell>
          <cell r="I740" t="str">
            <v>HANDERSON 700R</v>
          </cell>
          <cell r="J740" t="str">
            <v>SET</v>
          </cell>
          <cell r="K740" t="str">
            <v>4</v>
          </cell>
          <cell r="L740">
            <v>63000</v>
          </cell>
          <cell r="M740">
            <v>252000</v>
          </cell>
          <cell r="O740">
            <v>0</v>
          </cell>
          <cell r="Q740">
            <v>0</v>
          </cell>
          <cell r="R740">
            <v>63000</v>
          </cell>
          <cell r="S740">
            <v>252000</v>
          </cell>
          <cell r="T740">
            <v>63000</v>
          </cell>
          <cell r="U740">
            <v>252000</v>
          </cell>
          <cell r="V740">
            <v>1</v>
          </cell>
        </row>
        <row r="741">
          <cell r="B741" t="str">
            <v>010312</v>
          </cell>
          <cell r="C741">
            <v>65</v>
          </cell>
          <cell r="D741" t="str">
            <v>건축</v>
          </cell>
          <cell r="E741" t="str">
            <v>구의회</v>
          </cell>
          <cell r="F741" t="str">
            <v>창호공사</v>
          </cell>
          <cell r="H741" t="str">
            <v>DOOR CLOSER, 정지형</v>
          </cell>
          <cell r="I741" t="str">
            <v>HANDERSON 700H</v>
          </cell>
          <cell r="J741" t="str">
            <v>SET</v>
          </cell>
          <cell r="K741" t="str">
            <v>17</v>
          </cell>
          <cell r="L741">
            <v>72000</v>
          </cell>
          <cell r="M741">
            <v>1224000</v>
          </cell>
          <cell r="O741">
            <v>0</v>
          </cell>
          <cell r="Q741">
            <v>0</v>
          </cell>
          <cell r="R741">
            <v>72000</v>
          </cell>
          <cell r="S741">
            <v>1224000</v>
          </cell>
          <cell r="T741">
            <v>72000</v>
          </cell>
          <cell r="U741">
            <v>1224000</v>
          </cell>
          <cell r="V741">
            <v>1</v>
          </cell>
        </row>
        <row r="742">
          <cell r="B742" t="str">
            <v>010312</v>
          </cell>
          <cell r="C742">
            <v>66</v>
          </cell>
          <cell r="D742" t="str">
            <v>건축</v>
          </cell>
          <cell r="E742" t="str">
            <v>구의회</v>
          </cell>
          <cell r="F742" t="str">
            <v>창호공사</v>
          </cell>
          <cell r="H742" t="str">
            <v>DOOR CLOSER, FUSE형</v>
          </cell>
          <cell r="I742" t="str">
            <v>HANDERSON 700F</v>
          </cell>
          <cell r="J742" t="str">
            <v>SET</v>
          </cell>
          <cell r="K742" t="str">
            <v>13</v>
          </cell>
          <cell r="L742">
            <v>88000</v>
          </cell>
          <cell r="M742">
            <v>1144000</v>
          </cell>
          <cell r="O742">
            <v>0</v>
          </cell>
          <cell r="Q742">
            <v>0</v>
          </cell>
          <cell r="R742">
            <v>88000</v>
          </cell>
          <cell r="S742">
            <v>1144000</v>
          </cell>
          <cell r="T742">
            <v>88000</v>
          </cell>
          <cell r="U742">
            <v>1144000</v>
          </cell>
          <cell r="V742">
            <v>1</v>
          </cell>
        </row>
        <row r="743">
          <cell r="B743" t="str">
            <v>010312</v>
          </cell>
          <cell r="C743">
            <v>67</v>
          </cell>
          <cell r="D743" t="str">
            <v>건축</v>
          </cell>
          <cell r="E743" t="str">
            <v>구의회</v>
          </cell>
          <cell r="F743" t="str">
            <v>창호공사</v>
          </cell>
          <cell r="H743" t="str">
            <v>FLOOR CLOSER,DOUBLE ACTING</v>
          </cell>
          <cell r="I743" t="str">
            <v>DOR-O-MATIC 4020</v>
          </cell>
          <cell r="J743" t="str">
            <v>SET</v>
          </cell>
          <cell r="K743" t="str">
            <v>7</v>
          </cell>
          <cell r="L743">
            <v>810000</v>
          </cell>
          <cell r="M743">
            <v>5670000</v>
          </cell>
          <cell r="O743">
            <v>0</v>
          </cell>
          <cell r="Q743">
            <v>0</v>
          </cell>
          <cell r="R743">
            <v>810000</v>
          </cell>
          <cell r="S743">
            <v>5670000</v>
          </cell>
          <cell r="T743">
            <v>810000</v>
          </cell>
          <cell r="U743">
            <v>5670000</v>
          </cell>
          <cell r="V743">
            <v>1</v>
          </cell>
        </row>
        <row r="744">
          <cell r="B744" t="str">
            <v>010312</v>
          </cell>
          <cell r="C744">
            <v>68</v>
          </cell>
          <cell r="D744" t="str">
            <v>건축</v>
          </cell>
          <cell r="E744" t="str">
            <v>구의회</v>
          </cell>
          <cell r="F744" t="str">
            <v>창호공사</v>
          </cell>
          <cell r="H744" t="str">
            <v>PASSAGE LATCHSET</v>
          </cell>
          <cell r="I744" t="str">
            <v>BEST BH-10</v>
          </cell>
          <cell r="J744" t="str">
            <v>SET</v>
          </cell>
          <cell r="K744" t="str">
            <v>3</v>
          </cell>
          <cell r="L744">
            <v>80000</v>
          </cell>
          <cell r="M744">
            <v>240000</v>
          </cell>
          <cell r="O744">
            <v>0</v>
          </cell>
          <cell r="Q744">
            <v>0</v>
          </cell>
          <cell r="R744">
            <v>80000</v>
          </cell>
          <cell r="S744">
            <v>240000</v>
          </cell>
          <cell r="T744">
            <v>80000</v>
          </cell>
          <cell r="U744">
            <v>240000</v>
          </cell>
          <cell r="V744">
            <v>1</v>
          </cell>
        </row>
        <row r="745">
          <cell r="B745" t="str">
            <v>010312</v>
          </cell>
          <cell r="C745">
            <v>69</v>
          </cell>
          <cell r="D745" t="str">
            <v>건축</v>
          </cell>
          <cell r="E745" t="str">
            <v>구의회</v>
          </cell>
          <cell r="F745" t="str">
            <v>창호공사</v>
          </cell>
          <cell r="H745" t="str">
            <v>PRIVACY LOCKSET</v>
          </cell>
          <cell r="I745" t="str">
            <v>BEST BH-20</v>
          </cell>
          <cell r="J745" t="str">
            <v>SET</v>
          </cell>
          <cell r="K745" t="str">
            <v>1</v>
          </cell>
          <cell r="L745">
            <v>85000</v>
          </cell>
          <cell r="M745">
            <v>85000</v>
          </cell>
          <cell r="O745">
            <v>0</v>
          </cell>
          <cell r="Q745">
            <v>0</v>
          </cell>
          <cell r="R745">
            <v>85000</v>
          </cell>
          <cell r="S745">
            <v>85000</v>
          </cell>
          <cell r="T745">
            <v>85000</v>
          </cell>
          <cell r="U745">
            <v>85000</v>
          </cell>
          <cell r="V745">
            <v>1</v>
          </cell>
        </row>
        <row r="746">
          <cell r="B746" t="str">
            <v>010312</v>
          </cell>
          <cell r="C746">
            <v>70</v>
          </cell>
          <cell r="D746" t="str">
            <v>건축</v>
          </cell>
          <cell r="E746" t="str">
            <v>구의회</v>
          </cell>
          <cell r="F746" t="str">
            <v>창호공사</v>
          </cell>
          <cell r="H746" t="str">
            <v>ENTRANCE LOCKSET</v>
          </cell>
          <cell r="I746" t="str">
            <v>BEST BH-30</v>
          </cell>
          <cell r="J746" t="str">
            <v>SET</v>
          </cell>
          <cell r="K746" t="str">
            <v>23</v>
          </cell>
          <cell r="L746">
            <v>129000</v>
          </cell>
          <cell r="M746">
            <v>2967000</v>
          </cell>
          <cell r="O746">
            <v>0</v>
          </cell>
          <cell r="Q746">
            <v>0</v>
          </cell>
          <cell r="R746">
            <v>129000</v>
          </cell>
          <cell r="S746">
            <v>2967000</v>
          </cell>
          <cell r="T746">
            <v>129000</v>
          </cell>
          <cell r="U746">
            <v>2967000</v>
          </cell>
          <cell r="V746">
            <v>1</v>
          </cell>
        </row>
        <row r="747">
          <cell r="B747" t="str">
            <v>010312</v>
          </cell>
          <cell r="C747">
            <v>71</v>
          </cell>
          <cell r="D747" t="str">
            <v>건축</v>
          </cell>
          <cell r="E747" t="str">
            <v>구의회</v>
          </cell>
          <cell r="F747" t="str">
            <v>창호공사</v>
          </cell>
          <cell r="H747" t="str">
            <v>CLASSROOM LOCKSET</v>
          </cell>
          <cell r="I747" t="str">
            <v>BEST BH-40</v>
          </cell>
          <cell r="J747" t="str">
            <v>SET</v>
          </cell>
          <cell r="K747" t="str">
            <v>7</v>
          </cell>
          <cell r="L747">
            <v>135000</v>
          </cell>
          <cell r="M747">
            <v>945000</v>
          </cell>
          <cell r="O747">
            <v>0</v>
          </cell>
          <cell r="Q747">
            <v>0</v>
          </cell>
          <cell r="R747">
            <v>135000</v>
          </cell>
          <cell r="S747">
            <v>945000</v>
          </cell>
          <cell r="T747">
            <v>135000</v>
          </cell>
          <cell r="U747">
            <v>945000</v>
          </cell>
          <cell r="V747">
            <v>1</v>
          </cell>
        </row>
        <row r="748">
          <cell r="B748" t="str">
            <v>010312</v>
          </cell>
          <cell r="C748">
            <v>72</v>
          </cell>
          <cell r="D748" t="str">
            <v>건축</v>
          </cell>
          <cell r="E748" t="str">
            <v>구의회</v>
          </cell>
          <cell r="F748" t="str">
            <v>창호공사</v>
          </cell>
          <cell r="H748" t="str">
            <v>STOREROOM LOCKSET</v>
          </cell>
          <cell r="I748" t="str">
            <v>BEST BH-50</v>
          </cell>
          <cell r="J748" t="str">
            <v>SET</v>
          </cell>
          <cell r="K748" t="str">
            <v>3</v>
          </cell>
          <cell r="L748">
            <v>135000</v>
          </cell>
          <cell r="M748">
            <v>405000</v>
          </cell>
          <cell r="O748">
            <v>0</v>
          </cell>
          <cell r="Q748">
            <v>0</v>
          </cell>
          <cell r="R748">
            <v>135000</v>
          </cell>
          <cell r="S748">
            <v>405000</v>
          </cell>
          <cell r="T748">
            <v>135000</v>
          </cell>
          <cell r="U748">
            <v>405000</v>
          </cell>
          <cell r="V748">
            <v>1</v>
          </cell>
        </row>
        <row r="749">
          <cell r="B749" t="str">
            <v>010312</v>
          </cell>
          <cell r="C749">
            <v>73</v>
          </cell>
          <cell r="D749" t="str">
            <v>건축</v>
          </cell>
          <cell r="E749" t="str">
            <v>구의회</v>
          </cell>
          <cell r="F749" t="str">
            <v>창호공사</v>
          </cell>
          <cell r="H749" t="str">
            <v>DUMMY TRIM</v>
          </cell>
          <cell r="I749" t="str">
            <v>BEST BH-DT</v>
          </cell>
          <cell r="J749" t="str">
            <v>SET</v>
          </cell>
          <cell r="K749" t="str">
            <v>13</v>
          </cell>
          <cell r="L749">
            <v>80000</v>
          </cell>
          <cell r="M749">
            <v>1040000</v>
          </cell>
          <cell r="O749">
            <v>0</v>
          </cell>
          <cell r="Q749">
            <v>0</v>
          </cell>
          <cell r="R749">
            <v>80000</v>
          </cell>
          <cell r="S749">
            <v>1040000</v>
          </cell>
          <cell r="T749">
            <v>80000</v>
          </cell>
          <cell r="U749">
            <v>1040000</v>
          </cell>
          <cell r="V749">
            <v>1</v>
          </cell>
        </row>
        <row r="750">
          <cell r="B750" t="str">
            <v>010312</v>
          </cell>
          <cell r="C750">
            <v>74</v>
          </cell>
          <cell r="D750" t="str">
            <v>건축</v>
          </cell>
          <cell r="E750" t="str">
            <v>구의회</v>
          </cell>
          <cell r="F750" t="str">
            <v>창호공사</v>
          </cell>
          <cell r="H750" t="str">
            <v>MORTISE DEADLOCK/CYLINDER</v>
          </cell>
          <cell r="I750" t="str">
            <v>BEST MX-40/4214MC</v>
          </cell>
          <cell r="J750" t="str">
            <v>SET</v>
          </cell>
          <cell r="K750" t="str">
            <v>10</v>
          </cell>
          <cell r="L750">
            <v>70000</v>
          </cell>
          <cell r="M750">
            <v>700000</v>
          </cell>
          <cell r="O750">
            <v>0</v>
          </cell>
          <cell r="Q750">
            <v>0</v>
          </cell>
          <cell r="R750">
            <v>70000</v>
          </cell>
          <cell r="S750">
            <v>700000</v>
          </cell>
          <cell r="T750">
            <v>70000</v>
          </cell>
          <cell r="U750">
            <v>700000</v>
          </cell>
          <cell r="V750">
            <v>1</v>
          </cell>
        </row>
        <row r="751">
          <cell r="B751" t="str">
            <v>010312</v>
          </cell>
          <cell r="C751">
            <v>75</v>
          </cell>
          <cell r="D751" t="str">
            <v>건축</v>
          </cell>
          <cell r="E751" t="str">
            <v>구의회</v>
          </cell>
          <cell r="F751" t="str">
            <v>창호공사</v>
          </cell>
          <cell r="H751" t="str">
            <v>BOTTOM RAIL DEADLOCK/CYL &amp;</v>
          </cell>
          <cell r="I751" t="str">
            <v>THUMBTURN  CS1861/4215MC</v>
          </cell>
          <cell r="J751" t="str">
            <v>SET</v>
          </cell>
          <cell r="K751" t="str">
            <v>7</v>
          </cell>
          <cell r="L751">
            <v>98000</v>
          </cell>
          <cell r="M751">
            <v>686000</v>
          </cell>
          <cell r="O751">
            <v>0</v>
          </cell>
          <cell r="Q751">
            <v>0</v>
          </cell>
          <cell r="R751">
            <v>98000</v>
          </cell>
          <cell r="S751">
            <v>686000</v>
          </cell>
          <cell r="T751">
            <v>98000</v>
          </cell>
          <cell r="U751">
            <v>686000</v>
          </cell>
          <cell r="V751">
            <v>1</v>
          </cell>
        </row>
        <row r="752">
          <cell r="B752" t="str">
            <v>010312</v>
          </cell>
          <cell r="C752">
            <v>76</v>
          </cell>
          <cell r="D752" t="str">
            <v>건축</v>
          </cell>
          <cell r="E752" t="str">
            <v>구의회</v>
          </cell>
          <cell r="F752" t="str">
            <v>창호공사</v>
          </cell>
          <cell r="H752" t="str">
            <v>PULL HANDLE SET</v>
          </cell>
          <cell r="I752" t="str">
            <v>INTERMAX 101</v>
          </cell>
          <cell r="J752" t="str">
            <v>SET</v>
          </cell>
          <cell r="K752" t="str">
            <v>6</v>
          </cell>
          <cell r="L752">
            <v>285000</v>
          </cell>
          <cell r="M752">
            <v>1710000</v>
          </cell>
          <cell r="O752">
            <v>0</v>
          </cell>
          <cell r="Q752">
            <v>0</v>
          </cell>
          <cell r="R752">
            <v>285000</v>
          </cell>
          <cell r="S752">
            <v>1710000</v>
          </cell>
          <cell r="T752">
            <v>285000</v>
          </cell>
          <cell r="U752">
            <v>1710000</v>
          </cell>
          <cell r="V752">
            <v>1</v>
          </cell>
        </row>
        <row r="753">
          <cell r="B753" t="str">
            <v>010312</v>
          </cell>
          <cell r="C753">
            <v>77</v>
          </cell>
          <cell r="D753" t="str">
            <v>건축</v>
          </cell>
          <cell r="E753" t="str">
            <v>구의회</v>
          </cell>
          <cell r="F753" t="str">
            <v>창호공사</v>
          </cell>
          <cell r="H753" t="str">
            <v>PULL HANDLE SET</v>
          </cell>
          <cell r="I753" t="str">
            <v>INTERMAX 102</v>
          </cell>
          <cell r="J753" t="str">
            <v>SET</v>
          </cell>
          <cell r="K753" t="str">
            <v>1</v>
          </cell>
          <cell r="L753">
            <v>160000</v>
          </cell>
          <cell r="M753">
            <v>160000</v>
          </cell>
          <cell r="O753">
            <v>0</v>
          </cell>
          <cell r="Q753">
            <v>0</v>
          </cell>
          <cell r="R753">
            <v>160000</v>
          </cell>
          <cell r="S753">
            <v>160000</v>
          </cell>
          <cell r="T753">
            <v>160000</v>
          </cell>
          <cell r="U753">
            <v>160000</v>
          </cell>
          <cell r="V753">
            <v>1</v>
          </cell>
        </row>
        <row r="754">
          <cell r="B754" t="str">
            <v>010312</v>
          </cell>
          <cell r="C754">
            <v>78</v>
          </cell>
          <cell r="D754" t="str">
            <v>건축</v>
          </cell>
          <cell r="E754" t="str">
            <v>구의회</v>
          </cell>
          <cell r="F754" t="str">
            <v>창호공사</v>
          </cell>
          <cell r="H754" t="str">
            <v>FLUSH DROP RING</v>
          </cell>
          <cell r="I754" t="str">
            <v>BEST FR-DT</v>
          </cell>
          <cell r="J754" t="str">
            <v>SET</v>
          </cell>
          <cell r="K754" t="str">
            <v>10</v>
          </cell>
          <cell r="L754">
            <v>30000</v>
          </cell>
          <cell r="M754">
            <v>300000</v>
          </cell>
          <cell r="O754">
            <v>0</v>
          </cell>
          <cell r="Q754">
            <v>0</v>
          </cell>
          <cell r="R754">
            <v>30000</v>
          </cell>
          <cell r="S754">
            <v>300000</v>
          </cell>
          <cell r="T754">
            <v>30000</v>
          </cell>
          <cell r="U754">
            <v>300000</v>
          </cell>
          <cell r="V754">
            <v>1</v>
          </cell>
        </row>
        <row r="755">
          <cell r="B755" t="str">
            <v>010312</v>
          </cell>
          <cell r="C755">
            <v>79</v>
          </cell>
          <cell r="D755" t="str">
            <v>건축</v>
          </cell>
          <cell r="E755" t="str">
            <v>구의회</v>
          </cell>
          <cell r="F755" t="str">
            <v>창호공사</v>
          </cell>
          <cell r="H755" t="str">
            <v>FLUSH BOLT/STEEL</v>
          </cell>
          <cell r="I755" t="str">
            <v>BEST FR-02</v>
          </cell>
          <cell r="J755" t="str">
            <v>SET</v>
          </cell>
          <cell r="K755" t="str">
            <v>26</v>
          </cell>
          <cell r="L755">
            <v>16000</v>
          </cell>
          <cell r="M755">
            <v>416000</v>
          </cell>
          <cell r="O755">
            <v>0</v>
          </cell>
          <cell r="Q755">
            <v>0</v>
          </cell>
          <cell r="R755">
            <v>16000</v>
          </cell>
          <cell r="S755">
            <v>416000</v>
          </cell>
          <cell r="T755">
            <v>16000</v>
          </cell>
          <cell r="U755">
            <v>416000</v>
          </cell>
          <cell r="V755">
            <v>1</v>
          </cell>
        </row>
        <row r="756">
          <cell r="B756" t="str">
            <v>010312</v>
          </cell>
          <cell r="C756">
            <v>80</v>
          </cell>
          <cell r="D756" t="str">
            <v>건축</v>
          </cell>
          <cell r="E756" t="str">
            <v>구의회</v>
          </cell>
          <cell r="F756" t="str">
            <v>창호공사</v>
          </cell>
          <cell r="H756" t="str">
            <v>DUST PROOF STRIKE</v>
          </cell>
          <cell r="I756" t="str">
            <v>LOCAL 489</v>
          </cell>
          <cell r="J756" t="str">
            <v>SET</v>
          </cell>
          <cell r="K756" t="str">
            <v>13</v>
          </cell>
          <cell r="L756">
            <v>8000</v>
          </cell>
          <cell r="M756">
            <v>104000</v>
          </cell>
          <cell r="O756">
            <v>0</v>
          </cell>
          <cell r="Q756">
            <v>0</v>
          </cell>
          <cell r="R756">
            <v>8000</v>
          </cell>
          <cell r="S756">
            <v>104000</v>
          </cell>
          <cell r="T756">
            <v>8000</v>
          </cell>
          <cell r="U756">
            <v>104000</v>
          </cell>
          <cell r="V756">
            <v>1</v>
          </cell>
        </row>
        <row r="757">
          <cell r="B757" t="str">
            <v>010312</v>
          </cell>
          <cell r="C757">
            <v>81</v>
          </cell>
          <cell r="D757" t="str">
            <v>건축</v>
          </cell>
          <cell r="E757" t="str">
            <v>구의회</v>
          </cell>
          <cell r="F757" t="str">
            <v>창호공사</v>
          </cell>
          <cell r="H757" t="str">
            <v>FLOOR DOOR STOP</v>
          </cell>
          <cell r="I757" t="str">
            <v>INTERMAX 401</v>
          </cell>
          <cell r="J757" t="str">
            <v>SET</v>
          </cell>
          <cell r="K757" t="str">
            <v>28</v>
          </cell>
          <cell r="L757">
            <v>8000</v>
          </cell>
          <cell r="M757">
            <v>224000</v>
          </cell>
          <cell r="O757">
            <v>0</v>
          </cell>
          <cell r="Q757">
            <v>0</v>
          </cell>
          <cell r="R757">
            <v>8000</v>
          </cell>
          <cell r="S757">
            <v>224000</v>
          </cell>
          <cell r="T757">
            <v>8000</v>
          </cell>
          <cell r="U757">
            <v>224000</v>
          </cell>
          <cell r="V757">
            <v>1</v>
          </cell>
        </row>
        <row r="758">
          <cell r="B758" t="str">
            <v>010312</v>
          </cell>
          <cell r="C758">
            <v>82</v>
          </cell>
          <cell r="D758" t="str">
            <v>건축</v>
          </cell>
          <cell r="E758" t="str">
            <v>구의회</v>
          </cell>
          <cell r="F758" t="str">
            <v>창호공사</v>
          </cell>
          <cell r="H758" t="str">
            <v>WALL DOOR STOP</v>
          </cell>
          <cell r="I758" t="str">
            <v>INTERMAX 402</v>
          </cell>
          <cell r="J758" t="str">
            <v>SET</v>
          </cell>
          <cell r="K758" t="str">
            <v>1</v>
          </cell>
          <cell r="L758">
            <v>8000</v>
          </cell>
          <cell r="M758">
            <v>8000</v>
          </cell>
          <cell r="O758">
            <v>0</v>
          </cell>
          <cell r="Q758">
            <v>0</v>
          </cell>
          <cell r="R758">
            <v>8000</v>
          </cell>
          <cell r="S758">
            <v>8000</v>
          </cell>
          <cell r="T758">
            <v>8000</v>
          </cell>
          <cell r="U758">
            <v>8000</v>
          </cell>
          <cell r="V758">
            <v>1</v>
          </cell>
        </row>
        <row r="759">
          <cell r="B759" t="str">
            <v>010312</v>
          </cell>
          <cell r="C759">
            <v>83</v>
          </cell>
          <cell r="D759" t="str">
            <v>건축</v>
          </cell>
          <cell r="E759" t="str">
            <v>구의회</v>
          </cell>
          <cell r="F759" t="str">
            <v>창호공사</v>
          </cell>
          <cell r="H759" t="str">
            <v>DOOR COORDINATOR</v>
          </cell>
          <cell r="I759" t="str">
            <v>RYOBI JC-35</v>
          </cell>
          <cell r="J759" t="str">
            <v>SET</v>
          </cell>
          <cell r="K759" t="str">
            <v>2</v>
          </cell>
          <cell r="L759">
            <v>67000</v>
          </cell>
          <cell r="M759">
            <v>134000</v>
          </cell>
          <cell r="O759">
            <v>0</v>
          </cell>
          <cell r="Q759">
            <v>0</v>
          </cell>
          <cell r="R759">
            <v>67000</v>
          </cell>
          <cell r="S759">
            <v>134000</v>
          </cell>
          <cell r="T759">
            <v>67000</v>
          </cell>
          <cell r="U759">
            <v>134000</v>
          </cell>
          <cell r="V759">
            <v>1</v>
          </cell>
        </row>
        <row r="760">
          <cell r="B760" t="str">
            <v>010313</v>
          </cell>
          <cell r="C760">
            <v>2</v>
          </cell>
          <cell r="D760" t="str">
            <v>건축</v>
          </cell>
          <cell r="E760" t="str">
            <v>구의회</v>
          </cell>
          <cell r="F760" t="str">
            <v>유리공사</v>
          </cell>
          <cell r="H760" t="str">
            <v>강화유리DOOR</v>
          </cell>
          <cell r="I760" t="str">
            <v>900*2340 투명</v>
          </cell>
          <cell r="J760" t="str">
            <v>EA</v>
          </cell>
          <cell r="K760" t="str">
            <v>1</v>
          </cell>
          <cell r="L760">
            <v>99000</v>
          </cell>
          <cell r="M760">
            <v>99000</v>
          </cell>
          <cell r="O760">
            <v>0</v>
          </cell>
          <cell r="Q760">
            <v>0</v>
          </cell>
          <cell r="R760">
            <v>99000</v>
          </cell>
          <cell r="S760">
            <v>99000</v>
          </cell>
          <cell r="T760">
            <v>99000</v>
          </cell>
          <cell r="U760">
            <v>99000</v>
          </cell>
          <cell r="V760">
            <v>1</v>
          </cell>
        </row>
        <row r="761">
          <cell r="B761" t="str">
            <v>010313</v>
          </cell>
          <cell r="C761">
            <v>8</v>
          </cell>
          <cell r="D761" t="str">
            <v>건축</v>
          </cell>
          <cell r="E761" t="str">
            <v>구의회</v>
          </cell>
          <cell r="F761" t="str">
            <v>유리공사</v>
          </cell>
          <cell r="H761" t="str">
            <v>강화유리DOOR</v>
          </cell>
          <cell r="I761" t="str">
            <v>1000*2200 투명</v>
          </cell>
          <cell r="J761" t="str">
            <v>EA</v>
          </cell>
          <cell r="K761" t="str">
            <v>1</v>
          </cell>
          <cell r="L761">
            <v>121000</v>
          </cell>
          <cell r="M761">
            <v>121000</v>
          </cell>
          <cell r="O761">
            <v>0</v>
          </cell>
          <cell r="Q761">
            <v>0</v>
          </cell>
          <cell r="R761">
            <v>121000</v>
          </cell>
          <cell r="S761">
            <v>121000</v>
          </cell>
          <cell r="T761">
            <v>121000</v>
          </cell>
          <cell r="U761">
            <v>121000</v>
          </cell>
          <cell r="V761">
            <v>1</v>
          </cell>
        </row>
        <row r="762">
          <cell r="B762" t="str">
            <v>010313</v>
          </cell>
          <cell r="C762">
            <v>9</v>
          </cell>
          <cell r="D762" t="str">
            <v>건축</v>
          </cell>
          <cell r="E762" t="str">
            <v>구의회</v>
          </cell>
          <cell r="F762" t="str">
            <v>유리공사</v>
          </cell>
          <cell r="H762" t="str">
            <v>강화유리DOOR</v>
          </cell>
          <cell r="I762" t="str">
            <v>1000*2400 투명</v>
          </cell>
          <cell r="J762" t="str">
            <v>EA</v>
          </cell>
          <cell r="K762" t="str">
            <v>7</v>
          </cell>
          <cell r="L762">
            <v>137500</v>
          </cell>
          <cell r="M762">
            <v>962500</v>
          </cell>
          <cell r="O762">
            <v>0</v>
          </cell>
          <cell r="Q762">
            <v>0</v>
          </cell>
          <cell r="R762">
            <v>137500</v>
          </cell>
          <cell r="S762">
            <v>962500</v>
          </cell>
          <cell r="T762">
            <v>137500</v>
          </cell>
          <cell r="U762">
            <v>962500</v>
          </cell>
          <cell r="V762">
            <v>1</v>
          </cell>
        </row>
        <row r="763">
          <cell r="B763" t="str">
            <v>010313</v>
          </cell>
          <cell r="C763">
            <v>10</v>
          </cell>
          <cell r="D763" t="str">
            <v>건축</v>
          </cell>
          <cell r="E763" t="str">
            <v>구의회</v>
          </cell>
          <cell r="F763" t="str">
            <v>유리공사</v>
          </cell>
          <cell r="H763" t="str">
            <v>강화유리</v>
          </cell>
          <cell r="I763" t="str">
            <v>12mm 투명</v>
          </cell>
          <cell r="J763" t="str">
            <v>M2</v>
          </cell>
          <cell r="K763" t="str">
            <v>11</v>
          </cell>
          <cell r="L763">
            <v>27590</v>
          </cell>
          <cell r="M763">
            <v>303490</v>
          </cell>
          <cell r="O763">
            <v>0</v>
          </cell>
          <cell r="Q763">
            <v>0</v>
          </cell>
          <cell r="R763">
            <v>27590</v>
          </cell>
          <cell r="S763">
            <v>303490</v>
          </cell>
          <cell r="T763">
            <v>27590</v>
          </cell>
          <cell r="U763">
            <v>303490</v>
          </cell>
          <cell r="V763">
            <v>1</v>
          </cell>
        </row>
        <row r="764">
          <cell r="B764" t="str">
            <v>010313</v>
          </cell>
          <cell r="C764">
            <v>11</v>
          </cell>
          <cell r="D764" t="str">
            <v>건축</v>
          </cell>
          <cell r="E764" t="str">
            <v>구의회</v>
          </cell>
          <cell r="F764" t="str">
            <v>유리공사</v>
          </cell>
          <cell r="H764" t="str">
            <v>강화유리</v>
          </cell>
          <cell r="I764" t="str">
            <v>10mm 투명</v>
          </cell>
          <cell r="J764" t="str">
            <v>M2</v>
          </cell>
          <cell r="K764" t="str">
            <v>67</v>
          </cell>
          <cell r="L764">
            <v>24200</v>
          </cell>
          <cell r="M764">
            <v>1621400</v>
          </cell>
          <cell r="O764">
            <v>0</v>
          </cell>
          <cell r="Q764">
            <v>0</v>
          </cell>
          <cell r="R764">
            <v>24200</v>
          </cell>
          <cell r="S764">
            <v>1621400</v>
          </cell>
          <cell r="T764">
            <v>24200</v>
          </cell>
          <cell r="U764">
            <v>1621400</v>
          </cell>
          <cell r="V764">
            <v>1</v>
          </cell>
        </row>
        <row r="765">
          <cell r="B765" t="str">
            <v>010313</v>
          </cell>
          <cell r="C765">
            <v>12</v>
          </cell>
          <cell r="D765" t="str">
            <v>건축</v>
          </cell>
          <cell r="E765" t="str">
            <v>구의회</v>
          </cell>
          <cell r="F765" t="str">
            <v>유리공사</v>
          </cell>
          <cell r="H765" t="str">
            <v>복층유리</v>
          </cell>
          <cell r="I765" t="str">
            <v>24mm 칼라</v>
          </cell>
          <cell r="J765" t="str">
            <v>M2</v>
          </cell>
          <cell r="K765" t="str">
            <v>461</v>
          </cell>
          <cell r="L765">
            <v>29000</v>
          </cell>
          <cell r="M765">
            <v>13369000</v>
          </cell>
          <cell r="O765">
            <v>0</v>
          </cell>
          <cell r="Q765">
            <v>0</v>
          </cell>
          <cell r="R765">
            <v>29000</v>
          </cell>
          <cell r="S765">
            <v>13369000</v>
          </cell>
          <cell r="T765">
            <v>29000</v>
          </cell>
          <cell r="U765">
            <v>13369000</v>
          </cell>
          <cell r="V765">
            <v>1</v>
          </cell>
        </row>
        <row r="766">
          <cell r="B766" t="str">
            <v>010313</v>
          </cell>
          <cell r="C766">
            <v>13</v>
          </cell>
          <cell r="D766" t="str">
            <v>건축</v>
          </cell>
          <cell r="E766" t="str">
            <v>구의회</v>
          </cell>
          <cell r="F766" t="str">
            <v>유리공사</v>
          </cell>
          <cell r="H766" t="str">
            <v>복층유리(양면반강화)</v>
          </cell>
          <cell r="I766" t="str">
            <v>칼라24MM(6CO+A12+6CL)</v>
          </cell>
          <cell r="J766" t="str">
            <v>M2</v>
          </cell>
          <cell r="K766" t="str">
            <v>138</v>
          </cell>
          <cell r="L766">
            <v>37000</v>
          </cell>
          <cell r="M766">
            <v>5106000</v>
          </cell>
          <cell r="O766">
            <v>0</v>
          </cell>
          <cell r="Q766">
            <v>0</v>
          </cell>
          <cell r="R766">
            <v>37000</v>
          </cell>
          <cell r="S766">
            <v>5106000</v>
          </cell>
          <cell r="T766">
            <v>37000</v>
          </cell>
          <cell r="U766">
            <v>5106000</v>
          </cell>
          <cell r="V766">
            <v>1</v>
          </cell>
        </row>
        <row r="767">
          <cell r="B767" t="str">
            <v>010313</v>
          </cell>
          <cell r="C767">
            <v>15</v>
          </cell>
          <cell r="D767" t="str">
            <v>건축</v>
          </cell>
          <cell r="E767" t="str">
            <v>구의회</v>
          </cell>
          <cell r="F767" t="str">
            <v>유리공사</v>
          </cell>
          <cell r="H767" t="str">
            <v>수밀코킹(5mm각),유리주위</v>
          </cell>
          <cell r="I767" t="str">
            <v>실리콘,SL-801</v>
          </cell>
          <cell r="J767" t="str">
            <v>M</v>
          </cell>
          <cell r="K767" t="str">
            <v>5141</v>
          </cell>
          <cell r="L767">
            <v>150</v>
          </cell>
          <cell r="M767">
            <v>771150</v>
          </cell>
          <cell r="N767">
            <v>240</v>
          </cell>
          <cell r="O767">
            <v>1233840</v>
          </cell>
          <cell r="Q767">
            <v>0</v>
          </cell>
          <cell r="R767">
            <v>390</v>
          </cell>
          <cell r="S767">
            <v>2004990</v>
          </cell>
          <cell r="T767">
            <v>390</v>
          </cell>
          <cell r="U767">
            <v>2004990</v>
          </cell>
          <cell r="V767">
            <v>1</v>
          </cell>
        </row>
        <row r="768">
          <cell r="B768" t="str">
            <v>010313</v>
          </cell>
          <cell r="C768">
            <v>16</v>
          </cell>
          <cell r="D768" t="str">
            <v>건축</v>
          </cell>
          <cell r="E768" t="str">
            <v>구의회</v>
          </cell>
          <cell r="F768" t="str">
            <v>유리공사</v>
          </cell>
          <cell r="H768" t="str">
            <v>복층유리끼우기 및 닦기</v>
          </cell>
          <cell r="I768" t="str">
            <v>24mm</v>
          </cell>
          <cell r="J768" t="str">
            <v>M2</v>
          </cell>
          <cell r="K768" t="str">
            <v>599</v>
          </cell>
          <cell r="L768">
            <v>50</v>
          </cell>
          <cell r="M768">
            <v>29950</v>
          </cell>
          <cell r="N768">
            <v>4670</v>
          </cell>
          <cell r="O768">
            <v>2797330</v>
          </cell>
          <cell r="Q768">
            <v>0</v>
          </cell>
          <cell r="R768">
            <v>4720</v>
          </cell>
          <cell r="S768">
            <v>2827280</v>
          </cell>
          <cell r="T768">
            <v>4720</v>
          </cell>
          <cell r="U768">
            <v>2827280</v>
          </cell>
          <cell r="V768">
            <v>1</v>
          </cell>
        </row>
        <row r="769">
          <cell r="B769" t="str">
            <v>010313</v>
          </cell>
          <cell r="C769">
            <v>17</v>
          </cell>
          <cell r="D769" t="str">
            <v>건축</v>
          </cell>
          <cell r="E769" t="str">
            <v>구의회</v>
          </cell>
          <cell r="F769" t="str">
            <v>유리공사</v>
          </cell>
          <cell r="H769" t="str">
            <v>유리끼우기및닦기</v>
          </cell>
          <cell r="I769" t="str">
            <v>10mm이상</v>
          </cell>
          <cell r="J769" t="str">
            <v>M2</v>
          </cell>
          <cell r="K769" t="str">
            <v>78</v>
          </cell>
          <cell r="L769">
            <v>50</v>
          </cell>
          <cell r="M769">
            <v>3900</v>
          </cell>
          <cell r="N769">
            <v>3820</v>
          </cell>
          <cell r="O769">
            <v>297960</v>
          </cell>
          <cell r="Q769">
            <v>0</v>
          </cell>
          <cell r="R769">
            <v>3870</v>
          </cell>
          <cell r="S769">
            <v>301860</v>
          </cell>
          <cell r="T769">
            <v>3870</v>
          </cell>
          <cell r="U769">
            <v>301860</v>
          </cell>
          <cell r="V769">
            <v>1</v>
          </cell>
        </row>
        <row r="770">
          <cell r="B770" t="str">
            <v>010314</v>
          </cell>
          <cell r="C770">
            <v>1</v>
          </cell>
          <cell r="D770" t="str">
            <v>건축</v>
          </cell>
          <cell r="E770" t="str">
            <v>구의회</v>
          </cell>
          <cell r="F770" t="str">
            <v>수장공사</v>
          </cell>
          <cell r="H770" t="str">
            <v>비닐타일(디럭스)</v>
          </cell>
          <cell r="I770" t="str">
            <v>T=3.0 300*300</v>
          </cell>
          <cell r="J770" t="str">
            <v>M2</v>
          </cell>
          <cell r="K770" t="str">
            <v>1407</v>
          </cell>
          <cell r="L770">
            <v>6500</v>
          </cell>
          <cell r="M770">
            <v>9145500</v>
          </cell>
          <cell r="N770">
            <v>1500</v>
          </cell>
          <cell r="O770">
            <v>2110500</v>
          </cell>
          <cell r="Q770">
            <v>0</v>
          </cell>
          <cell r="R770">
            <v>8000</v>
          </cell>
          <cell r="S770">
            <v>11256000</v>
          </cell>
          <cell r="T770">
            <v>8000</v>
          </cell>
          <cell r="U770">
            <v>11256000</v>
          </cell>
          <cell r="V770">
            <v>1</v>
          </cell>
        </row>
        <row r="771">
          <cell r="B771" t="str">
            <v>010314</v>
          </cell>
          <cell r="C771">
            <v>2</v>
          </cell>
          <cell r="D771" t="str">
            <v>건축</v>
          </cell>
          <cell r="E771" t="str">
            <v>구의회</v>
          </cell>
          <cell r="F771" t="str">
            <v>수장공사</v>
          </cell>
          <cell r="H771" t="str">
            <v>비닐쉬트붙임</v>
          </cell>
          <cell r="I771" t="str">
            <v>T=2.2</v>
          </cell>
          <cell r="J771" t="str">
            <v>M2</v>
          </cell>
          <cell r="K771" t="str">
            <v>314</v>
          </cell>
          <cell r="L771">
            <v>11000</v>
          </cell>
          <cell r="M771">
            <v>3454000</v>
          </cell>
          <cell r="N771">
            <v>1500</v>
          </cell>
          <cell r="O771">
            <v>471000</v>
          </cell>
          <cell r="Q771">
            <v>0</v>
          </cell>
          <cell r="R771">
            <v>12500</v>
          </cell>
          <cell r="S771">
            <v>3925000</v>
          </cell>
          <cell r="T771">
            <v>12500</v>
          </cell>
          <cell r="U771">
            <v>3925000</v>
          </cell>
          <cell r="V771">
            <v>1</v>
          </cell>
        </row>
        <row r="772">
          <cell r="B772" t="str">
            <v>010314</v>
          </cell>
          <cell r="C772">
            <v>5</v>
          </cell>
          <cell r="D772" t="str">
            <v>건축</v>
          </cell>
          <cell r="E772" t="str">
            <v>구의회</v>
          </cell>
          <cell r="F772" t="str">
            <v>수장공사</v>
          </cell>
          <cell r="H772" t="str">
            <v>규산칼슘텍스</v>
          </cell>
          <cell r="I772" t="str">
            <v>6MM</v>
          </cell>
          <cell r="J772" t="str">
            <v>M2</v>
          </cell>
          <cell r="K772" t="str">
            <v>13</v>
          </cell>
          <cell r="L772">
            <v>3600</v>
          </cell>
          <cell r="M772">
            <v>46800</v>
          </cell>
          <cell r="O772">
            <v>0</v>
          </cell>
          <cell r="Q772">
            <v>0</v>
          </cell>
          <cell r="R772">
            <v>3600</v>
          </cell>
          <cell r="S772">
            <v>46800</v>
          </cell>
          <cell r="T772">
            <v>3600</v>
          </cell>
          <cell r="U772">
            <v>46800</v>
          </cell>
          <cell r="V772">
            <v>1</v>
          </cell>
        </row>
        <row r="773">
          <cell r="B773" t="str">
            <v>010314</v>
          </cell>
          <cell r="C773">
            <v>6</v>
          </cell>
          <cell r="D773" t="str">
            <v>건축</v>
          </cell>
          <cell r="E773" t="str">
            <v>구의회</v>
          </cell>
          <cell r="F773" t="str">
            <v>수장공사</v>
          </cell>
          <cell r="H773" t="str">
            <v>천정수장재붙임</v>
          </cell>
          <cell r="I773" t="str">
            <v>암면텍스9MM</v>
          </cell>
          <cell r="J773" t="str">
            <v>M2</v>
          </cell>
          <cell r="K773" t="str">
            <v>314</v>
          </cell>
          <cell r="L773">
            <v>6230</v>
          </cell>
          <cell r="M773">
            <v>1956220</v>
          </cell>
          <cell r="N773">
            <v>1500</v>
          </cell>
          <cell r="O773">
            <v>471000</v>
          </cell>
          <cell r="Q773">
            <v>0</v>
          </cell>
          <cell r="R773">
            <v>7730</v>
          </cell>
          <cell r="S773">
            <v>2427220</v>
          </cell>
          <cell r="T773">
            <v>7730</v>
          </cell>
          <cell r="U773">
            <v>2427220</v>
          </cell>
          <cell r="V773">
            <v>1</v>
          </cell>
        </row>
        <row r="774">
          <cell r="B774" t="str">
            <v>010314</v>
          </cell>
          <cell r="C774">
            <v>7</v>
          </cell>
          <cell r="D774" t="str">
            <v>건축</v>
          </cell>
          <cell r="E774" t="str">
            <v>구의회</v>
          </cell>
          <cell r="F774" t="str">
            <v>수장공사</v>
          </cell>
          <cell r="H774" t="str">
            <v>암면텍스</v>
          </cell>
          <cell r="I774" t="str">
            <v>15MM</v>
          </cell>
          <cell r="J774" t="str">
            <v>M2</v>
          </cell>
          <cell r="K774" t="str">
            <v>1166</v>
          </cell>
          <cell r="L774">
            <v>9500</v>
          </cell>
          <cell r="M774">
            <v>11077000</v>
          </cell>
          <cell r="O774">
            <v>0</v>
          </cell>
          <cell r="Q774">
            <v>0</v>
          </cell>
          <cell r="R774">
            <v>9500</v>
          </cell>
          <cell r="S774">
            <v>11077000</v>
          </cell>
          <cell r="T774">
            <v>9500</v>
          </cell>
          <cell r="U774">
            <v>11077000</v>
          </cell>
          <cell r="V774">
            <v>1</v>
          </cell>
        </row>
        <row r="775">
          <cell r="B775" t="str">
            <v>010314</v>
          </cell>
          <cell r="C775">
            <v>8</v>
          </cell>
          <cell r="D775" t="str">
            <v>건축</v>
          </cell>
          <cell r="E775" t="str">
            <v>구의회</v>
          </cell>
          <cell r="F775" t="str">
            <v>수장공사</v>
          </cell>
          <cell r="H775" t="str">
            <v>집섬(석고)평보드</v>
          </cell>
          <cell r="I775" t="str">
            <v>9.5*900*2700</v>
          </cell>
          <cell r="J775" t="str">
            <v>M2</v>
          </cell>
          <cell r="K775" t="str">
            <v>330</v>
          </cell>
          <cell r="L775">
            <v>1600</v>
          </cell>
          <cell r="M775">
            <v>528000</v>
          </cell>
          <cell r="O775">
            <v>0</v>
          </cell>
          <cell r="Q775">
            <v>0</v>
          </cell>
          <cell r="R775">
            <v>1600</v>
          </cell>
          <cell r="S775">
            <v>528000</v>
          </cell>
          <cell r="T775">
            <v>1600</v>
          </cell>
          <cell r="U775">
            <v>528000</v>
          </cell>
          <cell r="V775">
            <v>1</v>
          </cell>
        </row>
        <row r="776">
          <cell r="B776" t="str">
            <v>010314</v>
          </cell>
          <cell r="C776">
            <v>9</v>
          </cell>
          <cell r="D776" t="str">
            <v>건축</v>
          </cell>
          <cell r="E776" t="str">
            <v>구의회</v>
          </cell>
          <cell r="F776" t="str">
            <v>수장공사</v>
          </cell>
          <cell r="H776" t="str">
            <v>천정수장재붙임</v>
          </cell>
          <cell r="I776" t="str">
            <v>석고판9.5MM*2겹</v>
          </cell>
          <cell r="J776" t="str">
            <v>M2</v>
          </cell>
          <cell r="K776" t="str">
            <v>105</v>
          </cell>
          <cell r="L776">
            <v>3200</v>
          </cell>
          <cell r="M776">
            <v>336000</v>
          </cell>
          <cell r="N776">
            <v>1800</v>
          </cell>
          <cell r="O776">
            <v>189000</v>
          </cell>
          <cell r="Q776">
            <v>0</v>
          </cell>
          <cell r="R776">
            <v>5000</v>
          </cell>
          <cell r="S776">
            <v>525000</v>
          </cell>
          <cell r="T776">
            <v>5000</v>
          </cell>
          <cell r="U776">
            <v>525000</v>
          </cell>
          <cell r="V776">
            <v>1</v>
          </cell>
        </row>
        <row r="777">
          <cell r="B777" t="str">
            <v>010314</v>
          </cell>
          <cell r="C777">
            <v>10</v>
          </cell>
          <cell r="D777" t="str">
            <v>건축</v>
          </cell>
          <cell r="E777" t="str">
            <v>구의회</v>
          </cell>
          <cell r="F777" t="str">
            <v>수장공사</v>
          </cell>
          <cell r="H777" t="str">
            <v>열경화성천정재</v>
          </cell>
          <cell r="I777" t="str">
            <v>600*600*1.2T</v>
          </cell>
          <cell r="J777" t="str">
            <v>M2</v>
          </cell>
          <cell r="K777" t="str">
            <v>9</v>
          </cell>
          <cell r="L777">
            <v>20000</v>
          </cell>
          <cell r="M777">
            <v>180000</v>
          </cell>
          <cell r="N777">
            <v>2000</v>
          </cell>
          <cell r="O777">
            <v>18000</v>
          </cell>
          <cell r="Q777">
            <v>0</v>
          </cell>
          <cell r="R777">
            <v>22000</v>
          </cell>
          <cell r="S777">
            <v>198000</v>
          </cell>
          <cell r="T777">
            <v>22000</v>
          </cell>
          <cell r="U777">
            <v>198000</v>
          </cell>
          <cell r="V777">
            <v>1</v>
          </cell>
        </row>
        <row r="778">
          <cell r="B778" t="str">
            <v>010314</v>
          </cell>
          <cell r="C778">
            <v>11</v>
          </cell>
          <cell r="D778" t="str">
            <v>건축</v>
          </cell>
          <cell r="E778" t="str">
            <v>구의회</v>
          </cell>
          <cell r="F778" t="str">
            <v>수장공사</v>
          </cell>
          <cell r="H778" t="str">
            <v>벽지바름</v>
          </cell>
          <cell r="I778" t="str">
            <v>중발포</v>
          </cell>
          <cell r="J778" t="str">
            <v>M2</v>
          </cell>
          <cell r="K778" t="str">
            <v>31</v>
          </cell>
          <cell r="L778">
            <v>2000</v>
          </cell>
          <cell r="M778">
            <v>62000</v>
          </cell>
          <cell r="N778">
            <v>2000</v>
          </cell>
          <cell r="O778">
            <v>62000</v>
          </cell>
          <cell r="Q778">
            <v>0</v>
          </cell>
          <cell r="R778">
            <v>4000</v>
          </cell>
          <cell r="S778">
            <v>124000</v>
          </cell>
          <cell r="T778">
            <v>4000</v>
          </cell>
          <cell r="U778">
            <v>124000</v>
          </cell>
          <cell r="V778">
            <v>1</v>
          </cell>
        </row>
        <row r="779">
          <cell r="B779" t="str">
            <v>010314</v>
          </cell>
          <cell r="C779">
            <v>12</v>
          </cell>
          <cell r="D779" t="str">
            <v>건축</v>
          </cell>
          <cell r="E779" t="str">
            <v>구의회</v>
          </cell>
          <cell r="F779" t="str">
            <v>수장공사</v>
          </cell>
          <cell r="H779" t="str">
            <v>반자지바름</v>
          </cell>
          <cell r="I779" t="str">
            <v>중발포</v>
          </cell>
          <cell r="J779" t="str">
            <v>M2</v>
          </cell>
          <cell r="K779" t="str">
            <v>14</v>
          </cell>
          <cell r="L779">
            <v>2000</v>
          </cell>
          <cell r="M779">
            <v>28000</v>
          </cell>
          <cell r="N779">
            <v>2000</v>
          </cell>
          <cell r="O779">
            <v>28000</v>
          </cell>
          <cell r="Q779">
            <v>0</v>
          </cell>
          <cell r="R779">
            <v>4000</v>
          </cell>
          <cell r="S779">
            <v>56000</v>
          </cell>
          <cell r="T779">
            <v>4000</v>
          </cell>
          <cell r="U779">
            <v>56000</v>
          </cell>
          <cell r="V779">
            <v>1</v>
          </cell>
        </row>
        <row r="780">
          <cell r="B780" t="str">
            <v>010314</v>
          </cell>
          <cell r="C780">
            <v>13</v>
          </cell>
          <cell r="D780" t="str">
            <v>건축</v>
          </cell>
          <cell r="E780" t="str">
            <v>구의회</v>
          </cell>
          <cell r="F780" t="str">
            <v>수장공사</v>
          </cell>
          <cell r="H780" t="str">
            <v>합성수지걸레받이</v>
          </cell>
          <cell r="I780" t="str">
            <v>H:100mm</v>
          </cell>
          <cell r="J780" t="str">
            <v>M</v>
          </cell>
          <cell r="K780" t="str">
            <v>539</v>
          </cell>
          <cell r="L780">
            <v>800</v>
          </cell>
          <cell r="M780">
            <v>431200</v>
          </cell>
          <cell r="N780">
            <v>200</v>
          </cell>
          <cell r="O780">
            <v>107800</v>
          </cell>
          <cell r="Q780">
            <v>0</v>
          </cell>
          <cell r="R780">
            <v>1000</v>
          </cell>
          <cell r="S780">
            <v>539000</v>
          </cell>
          <cell r="T780">
            <v>1000</v>
          </cell>
          <cell r="U780">
            <v>539000</v>
          </cell>
          <cell r="V780">
            <v>1</v>
          </cell>
        </row>
        <row r="781">
          <cell r="B781" t="str">
            <v>010314</v>
          </cell>
          <cell r="C781">
            <v>16</v>
          </cell>
          <cell r="D781" t="str">
            <v>건축</v>
          </cell>
          <cell r="E781" t="str">
            <v>구의회</v>
          </cell>
          <cell r="F781" t="str">
            <v>수장공사</v>
          </cell>
          <cell r="H781" t="str">
            <v>스치로폼SLAB깔기</v>
          </cell>
          <cell r="I781" t="str">
            <v>#0.03     50mm</v>
          </cell>
          <cell r="J781" t="str">
            <v>M2</v>
          </cell>
          <cell r="K781" t="str">
            <v>329</v>
          </cell>
          <cell r="L781">
            <v>3000</v>
          </cell>
          <cell r="M781">
            <v>987000</v>
          </cell>
          <cell r="N781">
            <v>1200</v>
          </cell>
          <cell r="O781">
            <v>394800</v>
          </cell>
          <cell r="Q781">
            <v>0</v>
          </cell>
          <cell r="R781">
            <v>4200</v>
          </cell>
          <cell r="S781">
            <v>1381800</v>
          </cell>
          <cell r="T781">
            <v>4200</v>
          </cell>
          <cell r="U781">
            <v>1381800</v>
          </cell>
          <cell r="V781">
            <v>1</v>
          </cell>
        </row>
        <row r="782">
          <cell r="B782" t="str">
            <v>010314</v>
          </cell>
          <cell r="C782">
            <v>17</v>
          </cell>
          <cell r="D782" t="str">
            <v>건축</v>
          </cell>
          <cell r="E782" t="str">
            <v>구의회</v>
          </cell>
          <cell r="F782" t="str">
            <v>수장공사</v>
          </cell>
          <cell r="H782" t="str">
            <v>폴리우레탄폼보드바닥깔기</v>
          </cell>
          <cell r="I782" t="str">
            <v>#0.025     40mm*2겹</v>
          </cell>
          <cell r="J782" t="str">
            <v>M2</v>
          </cell>
          <cell r="K782" t="str">
            <v>1054</v>
          </cell>
          <cell r="L782">
            <v>14000</v>
          </cell>
          <cell r="M782">
            <v>14756000</v>
          </cell>
          <cell r="N782">
            <v>3000</v>
          </cell>
          <cell r="O782">
            <v>3162000</v>
          </cell>
          <cell r="Q782">
            <v>0</v>
          </cell>
          <cell r="R782">
            <v>17000</v>
          </cell>
          <cell r="S782">
            <v>17918000</v>
          </cell>
          <cell r="T782">
            <v>17000</v>
          </cell>
          <cell r="U782">
            <v>17918000</v>
          </cell>
          <cell r="V782">
            <v>1</v>
          </cell>
        </row>
        <row r="783">
          <cell r="B783" t="str">
            <v>010314</v>
          </cell>
          <cell r="C783">
            <v>20</v>
          </cell>
          <cell r="D783" t="str">
            <v>건축</v>
          </cell>
          <cell r="E783" t="str">
            <v>구의회</v>
          </cell>
          <cell r="F783" t="str">
            <v>수장공사</v>
          </cell>
          <cell r="H783" t="str">
            <v>유리면보드바닥깔기</v>
          </cell>
          <cell r="I783" t="str">
            <v>#100      T:50</v>
          </cell>
          <cell r="J783" t="str">
            <v>M2</v>
          </cell>
          <cell r="K783" t="str">
            <v>19</v>
          </cell>
          <cell r="L783">
            <v>9500</v>
          </cell>
          <cell r="M783">
            <v>180500</v>
          </cell>
          <cell r="N783">
            <v>2000</v>
          </cell>
          <cell r="O783">
            <v>38000</v>
          </cell>
          <cell r="Q783">
            <v>0</v>
          </cell>
          <cell r="R783">
            <v>11500</v>
          </cell>
          <cell r="S783">
            <v>218500</v>
          </cell>
          <cell r="T783">
            <v>11500</v>
          </cell>
          <cell r="U783">
            <v>218500</v>
          </cell>
          <cell r="V783">
            <v>1</v>
          </cell>
        </row>
        <row r="784">
          <cell r="B784" t="str">
            <v>010314</v>
          </cell>
          <cell r="C784">
            <v>21</v>
          </cell>
          <cell r="D784" t="str">
            <v>건축</v>
          </cell>
          <cell r="E784" t="str">
            <v>구의회</v>
          </cell>
          <cell r="F784" t="str">
            <v>수장공사</v>
          </cell>
          <cell r="H784" t="str">
            <v>방습필름설치</v>
          </cell>
          <cell r="I784" t="str">
            <v>T=0.02*2겹  (바닥)</v>
          </cell>
          <cell r="J784" t="str">
            <v>M2</v>
          </cell>
          <cell r="K784" t="str">
            <v>1054</v>
          </cell>
          <cell r="L784">
            <v>100</v>
          </cell>
          <cell r="M784">
            <v>105400</v>
          </cell>
          <cell r="N784">
            <v>100</v>
          </cell>
          <cell r="O784">
            <v>105400</v>
          </cell>
          <cell r="Q784">
            <v>0</v>
          </cell>
          <cell r="R784">
            <v>200</v>
          </cell>
          <cell r="S784">
            <v>210800</v>
          </cell>
          <cell r="T784">
            <v>200</v>
          </cell>
          <cell r="U784">
            <v>210800</v>
          </cell>
          <cell r="V784">
            <v>1</v>
          </cell>
        </row>
        <row r="785">
          <cell r="B785" t="str">
            <v>010314</v>
          </cell>
          <cell r="C785">
            <v>22</v>
          </cell>
          <cell r="D785" t="str">
            <v>건축</v>
          </cell>
          <cell r="E785" t="str">
            <v>구의회</v>
          </cell>
          <cell r="F785" t="str">
            <v>수장공사</v>
          </cell>
          <cell r="H785" t="str">
            <v>방습필름설치</v>
          </cell>
          <cell r="I785" t="str">
            <v>T=0.05  (바닥)</v>
          </cell>
          <cell r="J785" t="str">
            <v>M2</v>
          </cell>
          <cell r="K785" t="str">
            <v>39</v>
          </cell>
          <cell r="L785">
            <v>100</v>
          </cell>
          <cell r="M785">
            <v>3900</v>
          </cell>
          <cell r="N785">
            <v>100</v>
          </cell>
          <cell r="O785">
            <v>3900</v>
          </cell>
          <cell r="Q785">
            <v>0</v>
          </cell>
          <cell r="R785">
            <v>200</v>
          </cell>
          <cell r="S785">
            <v>7800</v>
          </cell>
          <cell r="T785">
            <v>200</v>
          </cell>
          <cell r="U785">
            <v>7800</v>
          </cell>
          <cell r="V785">
            <v>1</v>
          </cell>
        </row>
        <row r="786">
          <cell r="B786" t="str">
            <v>010314</v>
          </cell>
          <cell r="C786">
            <v>24</v>
          </cell>
          <cell r="D786" t="str">
            <v>건축</v>
          </cell>
          <cell r="E786" t="str">
            <v>구의회</v>
          </cell>
          <cell r="F786" t="str">
            <v>수장공사</v>
          </cell>
          <cell r="H786" t="str">
            <v>흡음벽설치</v>
          </cell>
          <cell r="I786" t="str">
            <v>G/W50T+G/C</v>
          </cell>
          <cell r="J786" t="str">
            <v>M2</v>
          </cell>
          <cell r="K786" t="str">
            <v>103</v>
          </cell>
          <cell r="L786">
            <v>15000</v>
          </cell>
          <cell r="M786">
            <v>1545000</v>
          </cell>
          <cell r="N786">
            <v>12000</v>
          </cell>
          <cell r="O786">
            <v>1236000</v>
          </cell>
          <cell r="Q786">
            <v>0</v>
          </cell>
          <cell r="R786">
            <v>27000</v>
          </cell>
          <cell r="S786">
            <v>2781000</v>
          </cell>
          <cell r="T786">
            <v>27000</v>
          </cell>
          <cell r="U786">
            <v>2781000</v>
          </cell>
          <cell r="V786">
            <v>1</v>
          </cell>
        </row>
        <row r="787">
          <cell r="B787" t="str">
            <v>010314</v>
          </cell>
          <cell r="C787">
            <v>25</v>
          </cell>
          <cell r="D787" t="str">
            <v>건축</v>
          </cell>
          <cell r="E787" t="str">
            <v>구의회</v>
          </cell>
          <cell r="F787" t="str">
            <v>수장공사</v>
          </cell>
          <cell r="H787" t="str">
            <v>단열흡음뿜칠(질석계)</v>
          </cell>
          <cell r="I787" t="str">
            <v>천정,50T</v>
          </cell>
          <cell r="J787" t="str">
            <v>M2</v>
          </cell>
          <cell r="K787" t="str">
            <v>97</v>
          </cell>
          <cell r="L787">
            <v>8500</v>
          </cell>
          <cell r="M787">
            <v>824500</v>
          </cell>
          <cell r="N787">
            <v>3450</v>
          </cell>
          <cell r="O787">
            <v>334650</v>
          </cell>
          <cell r="Q787">
            <v>0</v>
          </cell>
          <cell r="R787">
            <v>11950</v>
          </cell>
          <cell r="S787">
            <v>1159150</v>
          </cell>
          <cell r="T787">
            <v>11950</v>
          </cell>
          <cell r="U787">
            <v>1159150</v>
          </cell>
          <cell r="V787">
            <v>1</v>
          </cell>
        </row>
        <row r="788">
          <cell r="B788" t="str">
            <v>010314</v>
          </cell>
          <cell r="C788">
            <v>28</v>
          </cell>
          <cell r="D788" t="str">
            <v>건축</v>
          </cell>
          <cell r="E788" t="str">
            <v>구의회</v>
          </cell>
          <cell r="F788" t="str">
            <v>수장공사</v>
          </cell>
          <cell r="H788" t="str">
            <v>화장실칸막이</v>
          </cell>
          <cell r="J788" t="str">
            <v>M2</v>
          </cell>
          <cell r="K788" t="str">
            <v>63</v>
          </cell>
          <cell r="L788">
            <v>88000</v>
          </cell>
          <cell r="M788">
            <v>5544000</v>
          </cell>
          <cell r="N788">
            <v>12000</v>
          </cell>
          <cell r="O788">
            <v>756000</v>
          </cell>
          <cell r="Q788">
            <v>0</v>
          </cell>
          <cell r="R788">
            <v>100000</v>
          </cell>
          <cell r="S788">
            <v>6300000</v>
          </cell>
          <cell r="T788">
            <v>100000</v>
          </cell>
          <cell r="U788">
            <v>6300000</v>
          </cell>
          <cell r="V788">
            <v>1</v>
          </cell>
        </row>
        <row r="789">
          <cell r="B789" t="str">
            <v>010314</v>
          </cell>
          <cell r="C789">
            <v>29</v>
          </cell>
          <cell r="D789" t="str">
            <v>건축</v>
          </cell>
          <cell r="E789" t="str">
            <v>구의회</v>
          </cell>
          <cell r="F789" t="str">
            <v>수장공사</v>
          </cell>
          <cell r="H789" t="str">
            <v>천정점검구설치</v>
          </cell>
          <cell r="I789" t="str">
            <v>450*450 AL</v>
          </cell>
          <cell r="J789" t="str">
            <v>개소</v>
          </cell>
          <cell r="K789" t="str">
            <v>7</v>
          </cell>
          <cell r="L789">
            <v>12000</v>
          </cell>
          <cell r="M789">
            <v>84000</v>
          </cell>
          <cell r="N789">
            <v>4000</v>
          </cell>
          <cell r="O789">
            <v>28000</v>
          </cell>
          <cell r="Q789">
            <v>0</v>
          </cell>
          <cell r="R789">
            <v>16000</v>
          </cell>
          <cell r="S789">
            <v>112000</v>
          </cell>
          <cell r="T789">
            <v>16000</v>
          </cell>
          <cell r="U789">
            <v>112000</v>
          </cell>
          <cell r="V789">
            <v>1</v>
          </cell>
        </row>
        <row r="790">
          <cell r="B790" t="str">
            <v>010314</v>
          </cell>
          <cell r="C790">
            <v>30</v>
          </cell>
          <cell r="D790" t="str">
            <v>건축</v>
          </cell>
          <cell r="E790" t="str">
            <v>구의회</v>
          </cell>
          <cell r="F790" t="str">
            <v>수장공사</v>
          </cell>
          <cell r="H790" t="str">
            <v>마블카운타세면대</v>
          </cell>
          <cell r="I790" t="str">
            <v>마블600W+메라민소부판</v>
          </cell>
          <cell r="J790" t="str">
            <v>M</v>
          </cell>
          <cell r="K790" t="str">
            <v>12</v>
          </cell>
          <cell r="L790">
            <v>150000</v>
          </cell>
          <cell r="M790">
            <v>1800000</v>
          </cell>
          <cell r="N790">
            <v>40000</v>
          </cell>
          <cell r="O790">
            <v>480000</v>
          </cell>
          <cell r="Q790">
            <v>0</v>
          </cell>
          <cell r="R790">
            <v>190000</v>
          </cell>
          <cell r="S790">
            <v>2280000</v>
          </cell>
          <cell r="T790">
            <v>190000</v>
          </cell>
          <cell r="U790">
            <v>2280000</v>
          </cell>
          <cell r="V790">
            <v>1</v>
          </cell>
        </row>
        <row r="791">
          <cell r="B791" t="str">
            <v>010314</v>
          </cell>
          <cell r="C791">
            <v>32</v>
          </cell>
          <cell r="D791" t="str">
            <v>건축</v>
          </cell>
          <cell r="E791" t="str">
            <v>구의회</v>
          </cell>
          <cell r="F791" t="str">
            <v>수장공사</v>
          </cell>
          <cell r="H791" t="str">
            <v>방습거울</v>
          </cell>
          <cell r="I791" t="str">
            <v>T=5</v>
          </cell>
          <cell r="J791" t="str">
            <v>M2</v>
          </cell>
          <cell r="K791" t="str">
            <v>18</v>
          </cell>
          <cell r="L791">
            <v>26000</v>
          </cell>
          <cell r="M791">
            <v>468000</v>
          </cell>
          <cell r="O791">
            <v>0</v>
          </cell>
          <cell r="Q791">
            <v>0</v>
          </cell>
          <cell r="R791">
            <v>26000</v>
          </cell>
          <cell r="S791">
            <v>468000</v>
          </cell>
          <cell r="T791">
            <v>26000</v>
          </cell>
          <cell r="U791">
            <v>468000</v>
          </cell>
          <cell r="V791">
            <v>1</v>
          </cell>
        </row>
        <row r="792">
          <cell r="B792" t="str">
            <v>010314</v>
          </cell>
          <cell r="C792">
            <v>34</v>
          </cell>
          <cell r="D792" t="str">
            <v>건축</v>
          </cell>
          <cell r="E792" t="str">
            <v>구의회</v>
          </cell>
          <cell r="F792" t="str">
            <v>수장공사</v>
          </cell>
          <cell r="H792" t="str">
            <v>거울배면마감</v>
          </cell>
          <cell r="I792" t="str">
            <v>6T내수합판+4T매트+SST.M</v>
          </cell>
          <cell r="J792" t="str">
            <v>M2</v>
          </cell>
          <cell r="K792" t="str">
            <v>18</v>
          </cell>
          <cell r="L792">
            <v>18000</v>
          </cell>
          <cell r="M792">
            <v>324000</v>
          </cell>
          <cell r="N792">
            <v>10000</v>
          </cell>
          <cell r="O792">
            <v>180000</v>
          </cell>
          <cell r="Q792">
            <v>0</v>
          </cell>
          <cell r="R792">
            <v>28000</v>
          </cell>
          <cell r="S792">
            <v>504000</v>
          </cell>
          <cell r="T792">
            <v>28000</v>
          </cell>
          <cell r="U792">
            <v>504000</v>
          </cell>
          <cell r="V792">
            <v>1</v>
          </cell>
        </row>
        <row r="793">
          <cell r="B793" t="str">
            <v>010315</v>
          </cell>
          <cell r="C793">
            <v>1</v>
          </cell>
          <cell r="D793" t="str">
            <v>건축</v>
          </cell>
          <cell r="E793" t="str">
            <v>구의회</v>
          </cell>
          <cell r="F793" t="str">
            <v>도장공사</v>
          </cell>
          <cell r="H793" t="str">
            <v>수성로울러 3회칠</v>
          </cell>
          <cell r="I793" t="str">
            <v>내벽.1급</v>
          </cell>
          <cell r="J793" t="str">
            <v>M2</v>
          </cell>
          <cell r="K793" t="str">
            <v>2213</v>
          </cell>
          <cell r="L793">
            <v>664</v>
          </cell>
          <cell r="M793">
            <v>1469432</v>
          </cell>
          <cell r="N793">
            <v>2348</v>
          </cell>
          <cell r="O793">
            <v>5196124</v>
          </cell>
          <cell r="Q793">
            <v>0</v>
          </cell>
          <cell r="R793">
            <v>3012</v>
          </cell>
          <cell r="S793">
            <v>6665556</v>
          </cell>
          <cell r="T793">
            <v>3012</v>
          </cell>
          <cell r="U793">
            <v>6665556</v>
          </cell>
          <cell r="V793">
            <v>1</v>
          </cell>
        </row>
        <row r="794">
          <cell r="B794" t="str">
            <v>010315</v>
          </cell>
          <cell r="C794">
            <v>2</v>
          </cell>
          <cell r="D794" t="str">
            <v>건축</v>
          </cell>
          <cell r="E794" t="str">
            <v>구의회</v>
          </cell>
          <cell r="F794" t="str">
            <v>도장공사</v>
          </cell>
          <cell r="H794" t="str">
            <v>수성로울러 3회칠</v>
          </cell>
          <cell r="I794" t="str">
            <v>내부.1급(천정)</v>
          </cell>
          <cell r="J794" t="str">
            <v>M2</v>
          </cell>
          <cell r="K794" t="str">
            <v>115</v>
          </cell>
          <cell r="L794">
            <v>664</v>
          </cell>
          <cell r="M794">
            <v>76360</v>
          </cell>
          <cell r="N794">
            <v>2348</v>
          </cell>
          <cell r="O794">
            <v>270020</v>
          </cell>
          <cell r="Q794">
            <v>0</v>
          </cell>
          <cell r="R794">
            <v>3012</v>
          </cell>
          <cell r="S794">
            <v>346380</v>
          </cell>
          <cell r="T794">
            <v>3012</v>
          </cell>
          <cell r="U794">
            <v>346380</v>
          </cell>
          <cell r="V794">
            <v>1</v>
          </cell>
        </row>
        <row r="795">
          <cell r="B795" t="str">
            <v>010315</v>
          </cell>
          <cell r="C795">
            <v>3</v>
          </cell>
          <cell r="D795" t="str">
            <v>건축</v>
          </cell>
          <cell r="E795" t="str">
            <v>구의회</v>
          </cell>
          <cell r="F795" t="str">
            <v>도장공사</v>
          </cell>
          <cell r="H795" t="str">
            <v>수성로울러 3회칠</v>
          </cell>
          <cell r="I795" t="str">
            <v>외벽.1급</v>
          </cell>
          <cell r="J795" t="str">
            <v>M2</v>
          </cell>
          <cell r="K795" t="str">
            <v>422</v>
          </cell>
          <cell r="L795">
            <v>664</v>
          </cell>
          <cell r="M795">
            <v>280208</v>
          </cell>
          <cell r="N795">
            <v>2348</v>
          </cell>
          <cell r="O795">
            <v>990856</v>
          </cell>
          <cell r="Q795">
            <v>0</v>
          </cell>
          <cell r="R795">
            <v>3012</v>
          </cell>
          <cell r="S795">
            <v>1271064</v>
          </cell>
          <cell r="T795">
            <v>3012</v>
          </cell>
          <cell r="U795">
            <v>1271064</v>
          </cell>
          <cell r="V795">
            <v>1</v>
          </cell>
        </row>
        <row r="796">
          <cell r="B796" t="str">
            <v>010315</v>
          </cell>
          <cell r="C796">
            <v>4</v>
          </cell>
          <cell r="D796" t="str">
            <v>건축</v>
          </cell>
          <cell r="E796" t="str">
            <v>구의회</v>
          </cell>
          <cell r="F796" t="str">
            <v>도장공사</v>
          </cell>
          <cell r="H796" t="str">
            <v>아크릴페인트</v>
          </cell>
          <cell r="I796" t="str">
            <v>걸레받이</v>
          </cell>
          <cell r="J796" t="str">
            <v>M2</v>
          </cell>
          <cell r="K796" t="str">
            <v>37</v>
          </cell>
          <cell r="L796">
            <v>1000</v>
          </cell>
          <cell r="M796">
            <v>37000</v>
          </cell>
          <cell r="N796">
            <v>3000</v>
          </cell>
          <cell r="O796">
            <v>111000</v>
          </cell>
          <cell r="Q796">
            <v>0</v>
          </cell>
          <cell r="R796">
            <v>4000</v>
          </cell>
          <cell r="S796">
            <v>148000</v>
          </cell>
          <cell r="T796">
            <v>4000</v>
          </cell>
          <cell r="U796">
            <v>148000</v>
          </cell>
          <cell r="V796">
            <v>1</v>
          </cell>
        </row>
        <row r="797">
          <cell r="B797" t="str">
            <v>010315</v>
          </cell>
          <cell r="C797">
            <v>5</v>
          </cell>
          <cell r="D797" t="str">
            <v>건축</v>
          </cell>
          <cell r="E797" t="str">
            <v>구의회</v>
          </cell>
          <cell r="F797" t="str">
            <v>도장공사</v>
          </cell>
          <cell r="H797" t="str">
            <v>아크릴계뿜칠형타일</v>
          </cell>
          <cell r="I797" t="str">
            <v>내부용</v>
          </cell>
          <cell r="J797" t="str">
            <v>M2</v>
          </cell>
          <cell r="K797" t="str">
            <v>1105</v>
          </cell>
          <cell r="L797">
            <v>4000</v>
          </cell>
          <cell r="M797">
            <v>4420000</v>
          </cell>
          <cell r="N797">
            <v>3000</v>
          </cell>
          <cell r="O797">
            <v>3315000</v>
          </cell>
          <cell r="Q797">
            <v>0</v>
          </cell>
          <cell r="R797">
            <v>7000</v>
          </cell>
          <cell r="S797">
            <v>7735000</v>
          </cell>
          <cell r="T797">
            <v>7000</v>
          </cell>
          <cell r="U797">
            <v>7735000</v>
          </cell>
          <cell r="V797">
            <v>1</v>
          </cell>
        </row>
        <row r="798">
          <cell r="B798" t="str">
            <v>010315</v>
          </cell>
          <cell r="C798">
            <v>6</v>
          </cell>
          <cell r="D798" t="str">
            <v>건축</v>
          </cell>
          <cell r="E798" t="str">
            <v>구의회</v>
          </cell>
          <cell r="F798" t="str">
            <v>도장공사</v>
          </cell>
          <cell r="H798" t="str">
            <v>대전방지용에폭시페인트</v>
          </cell>
          <cell r="I798" t="str">
            <v>T=2</v>
          </cell>
          <cell r="J798" t="str">
            <v>M2</v>
          </cell>
          <cell r="K798" t="str">
            <v>28</v>
          </cell>
          <cell r="L798">
            <v>8000</v>
          </cell>
          <cell r="M798">
            <v>224000</v>
          </cell>
          <cell r="N798">
            <v>3000</v>
          </cell>
          <cell r="O798">
            <v>84000</v>
          </cell>
          <cell r="Q798">
            <v>0</v>
          </cell>
          <cell r="R798">
            <v>11000</v>
          </cell>
          <cell r="S798">
            <v>308000</v>
          </cell>
          <cell r="T798">
            <v>11000</v>
          </cell>
          <cell r="U798">
            <v>308000</v>
          </cell>
          <cell r="V798">
            <v>1</v>
          </cell>
        </row>
        <row r="799">
          <cell r="B799" t="str">
            <v>010315</v>
          </cell>
          <cell r="C799">
            <v>7</v>
          </cell>
          <cell r="D799" t="str">
            <v>건축</v>
          </cell>
          <cell r="E799" t="str">
            <v>구의회</v>
          </cell>
          <cell r="F799" t="str">
            <v>도장공사</v>
          </cell>
          <cell r="H799" t="str">
            <v>에폭시방진페인트</v>
          </cell>
          <cell r="I799" t="str">
            <v>300μ</v>
          </cell>
          <cell r="J799" t="str">
            <v>M2</v>
          </cell>
          <cell r="K799" t="str">
            <v>86</v>
          </cell>
          <cell r="L799">
            <v>5000</v>
          </cell>
          <cell r="M799">
            <v>430000</v>
          </cell>
          <cell r="N799">
            <v>2000</v>
          </cell>
          <cell r="O799">
            <v>172000</v>
          </cell>
          <cell r="Q799">
            <v>0</v>
          </cell>
          <cell r="R799">
            <v>7000</v>
          </cell>
          <cell r="S799">
            <v>602000</v>
          </cell>
          <cell r="T799">
            <v>7000</v>
          </cell>
          <cell r="U799">
            <v>602000</v>
          </cell>
          <cell r="V799">
            <v>1</v>
          </cell>
        </row>
        <row r="800">
          <cell r="B800" t="str">
            <v>010315</v>
          </cell>
          <cell r="C800">
            <v>8</v>
          </cell>
          <cell r="D800" t="str">
            <v>건축</v>
          </cell>
          <cell r="E800" t="str">
            <v>구의회</v>
          </cell>
          <cell r="F800" t="str">
            <v>도장공사</v>
          </cell>
          <cell r="H800" t="str">
            <v>조합페인트철재면</v>
          </cell>
          <cell r="I800" t="str">
            <v>1급.2회</v>
          </cell>
          <cell r="J800" t="str">
            <v>M2</v>
          </cell>
          <cell r="K800" t="str">
            <v>634</v>
          </cell>
          <cell r="L800">
            <v>1300</v>
          </cell>
          <cell r="M800">
            <v>824200</v>
          </cell>
          <cell r="N800">
            <v>1300</v>
          </cell>
          <cell r="O800">
            <v>824200</v>
          </cell>
          <cell r="Q800">
            <v>0</v>
          </cell>
          <cell r="R800">
            <v>2600</v>
          </cell>
          <cell r="S800">
            <v>1648400</v>
          </cell>
          <cell r="T800">
            <v>2600</v>
          </cell>
          <cell r="U800">
            <v>1648400</v>
          </cell>
          <cell r="V800">
            <v>1</v>
          </cell>
        </row>
        <row r="801">
          <cell r="B801" t="str">
            <v>010315</v>
          </cell>
          <cell r="C801">
            <v>9</v>
          </cell>
          <cell r="D801" t="str">
            <v>건축</v>
          </cell>
          <cell r="E801" t="str">
            <v>구의회</v>
          </cell>
          <cell r="F801" t="str">
            <v>도장공사</v>
          </cell>
          <cell r="H801" t="str">
            <v>녹막이페인트칠</v>
          </cell>
          <cell r="I801" t="str">
            <v>1종.1회</v>
          </cell>
          <cell r="J801" t="str">
            <v>M2</v>
          </cell>
          <cell r="K801" t="str">
            <v>634</v>
          </cell>
          <cell r="L801">
            <v>700</v>
          </cell>
          <cell r="M801">
            <v>443800</v>
          </cell>
          <cell r="N801">
            <v>700</v>
          </cell>
          <cell r="O801">
            <v>443800</v>
          </cell>
          <cell r="Q801">
            <v>0</v>
          </cell>
          <cell r="R801">
            <v>1400</v>
          </cell>
          <cell r="S801">
            <v>887600</v>
          </cell>
          <cell r="T801">
            <v>1400</v>
          </cell>
          <cell r="U801">
            <v>887600</v>
          </cell>
          <cell r="V801">
            <v>1</v>
          </cell>
        </row>
        <row r="802">
          <cell r="B802" t="str">
            <v>010315</v>
          </cell>
          <cell r="C802">
            <v>10</v>
          </cell>
          <cell r="D802" t="str">
            <v>건축</v>
          </cell>
          <cell r="E802" t="str">
            <v>구의회</v>
          </cell>
          <cell r="F802" t="str">
            <v>도장공사</v>
          </cell>
          <cell r="H802" t="str">
            <v>유색락카칠</v>
          </cell>
          <cell r="I802" t="str">
            <v>철재면</v>
          </cell>
          <cell r="J802" t="str">
            <v>M2</v>
          </cell>
          <cell r="K802" t="str">
            <v>68</v>
          </cell>
          <cell r="L802">
            <v>3773</v>
          </cell>
          <cell r="M802">
            <v>256564</v>
          </cell>
          <cell r="N802">
            <v>20814</v>
          </cell>
          <cell r="O802">
            <v>1415352</v>
          </cell>
          <cell r="Q802">
            <v>0</v>
          </cell>
          <cell r="R802">
            <v>24587</v>
          </cell>
          <cell r="S802">
            <v>1671916</v>
          </cell>
          <cell r="T802">
            <v>24587</v>
          </cell>
          <cell r="U802">
            <v>1671916</v>
          </cell>
          <cell r="V802">
            <v>1</v>
          </cell>
        </row>
        <row r="803">
          <cell r="B803" t="str">
            <v>010316</v>
          </cell>
          <cell r="C803">
            <v>1</v>
          </cell>
          <cell r="D803" t="str">
            <v>건축</v>
          </cell>
          <cell r="E803" t="str">
            <v>구의회</v>
          </cell>
          <cell r="F803" t="str">
            <v>드라이월</v>
          </cell>
          <cell r="H803" t="str">
            <v>D1-1A</v>
          </cell>
          <cell r="I803" t="str">
            <v>T50 단열재포함</v>
          </cell>
          <cell r="J803" t="str">
            <v>M2</v>
          </cell>
          <cell r="K803" t="str">
            <v>208</v>
          </cell>
          <cell r="L803">
            <v>20000</v>
          </cell>
          <cell r="M803">
            <v>4160000</v>
          </cell>
          <cell r="N803">
            <v>12610</v>
          </cell>
          <cell r="O803">
            <v>2622880</v>
          </cell>
          <cell r="Q803">
            <v>0</v>
          </cell>
          <cell r="R803">
            <v>32610</v>
          </cell>
          <cell r="S803">
            <v>6782880</v>
          </cell>
          <cell r="T803">
            <v>32610</v>
          </cell>
          <cell r="U803">
            <v>6782880</v>
          </cell>
          <cell r="V803">
            <v>1</v>
          </cell>
        </row>
        <row r="804">
          <cell r="B804" t="str">
            <v>010316</v>
          </cell>
          <cell r="C804">
            <v>3</v>
          </cell>
          <cell r="D804" t="str">
            <v>건축</v>
          </cell>
          <cell r="E804" t="str">
            <v>구의회</v>
          </cell>
          <cell r="F804" t="str">
            <v>드라이월</v>
          </cell>
          <cell r="H804" t="str">
            <v>D1-1D</v>
          </cell>
          <cell r="I804" t="str">
            <v>T50 단열재포함</v>
          </cell>
          <cell r="J804" t="str">
            <v>M2</v>
          </cell>
          <cell r="K804" t="str">
            <v>83</v>
          </cell>
          <cell r="L804">
            <v>18000</v>
          </cell>
          <cell r="M804">
            <v>1494000</v>
          </cell>
          <cell r="N804">
            <v>12610</v>
          </cell>
          <cell r="O804">
            <v>1046630</v>
          </cell>
          <cell r="Q804">
            <v>0</v>
          </cell>
          <cell r="R804">
            <v>30610</v>
          </cell>
          <cell r="S804">
            <v>2540630</v>
          </cell>
          <cell r="T804">
            <v>30610</v>
          </cell>
          <cell r="U804">
            <v>2540630</v>
          </cell>
          <cell r="V804">
            <v>1</v>
          </cell>
        </row>
        <row r="805">
          <cell r="B805" t="str">
            <v>010316</v>
          </cell>
          <cell r="C805">
            <v>4</v>
          </cell>
          <cell r="D805" t="str">
            <v>건축</v>
          </cell>
          <cell r="E805" t="str">
            <v>구의회</v>
          </cell>
          <cell r="F805" t="str">
            <v>드라이월</v>
          </cell>
          <cell r="H805" t="str">
            <v>D1-2A</v>
          </cell>
          <cell r="I805" t="str">
            <v>T50 단열재포함</v>
          </cell>
          <cell r="J805" t="str">
            <v>M2</v>
          </cell>
          <cell r="K805" t="str">
            <v>406</v>
          </cell>
          <cell r="L805">
            <v>20000</v>
          </cell>
          <cell r="M805">
            <v>8120000</v>
          </cell>
          <cell r="N805">
            <v>12380</v>
          </cell>
          <cell r="O805">
            <v>5026280</v>
          </cell>
          <cell r="Q805">
            <v>0</v>
          </cell>
          <cell r="R805">
            <v>32380</v>
          </cell>
          <cell r="S805">
            <v>13146280</v>
          </cell>
          <cell r="T805">
            <v>32380</v>
          </cell>
          <cell r="U805">
            <v>13146280</v>
          </cell>
          <cell r="V805">
            <v>1</v>
          </cell>
        </row>
        <row r="806">
          <cell r="B806" t="str">
            <v>010316</v>
          </cell>
          <cell r="C806">
            <v>5</v>
          </cell>
          <cell r="D806" t="str">
            <v>건축</v>
          </cell>
          <cell r="E806" t="str">
            <v>구의회</v>
          </cell>
          <cell r="F806" t="str">
            <v>드라이월</v>
          </cell>
          <cell r="H806" t="str">
            <v>D1-2B</v>
          </cell>
          <cell r="I806" t="str">
            <v>T50 단열재포함</v>
          </cell>
          <cell r="J806" t="str">
            <v>M2</v>
          </cell>
          <cell r="K806" t="str">
            <v>52</v>
          </cell>
          <cell r="L806">
            <v>26000</v>
          </cell>
          <cell r="M806">
            <v>1352000</v>
          </cell>
          <cell r="N806">
            <v>12380</v>
          </cell>
          <cell r="O806">
            <v>643760</v>
          </cell>
          <cell r="Q806">
            <v>0</v>
          </cell>
          <cell r="R806">
            <v>38380</v>
          </cell>
          <cell r="S806">
            <v>1995760</v>
          </cell>
          <cell r="T806">
            <v>38380</v>
          </cell>
          <cell r="U806">
            <v>1995760</v>
          </cell>
          <cell r="V806">
            <v>1</v>
          </cell>
        </row>
        <row r="807">
          <cell r="B807" t="str">
            <v>010316</v>
          </cell>
          <cell r="C807">
            <v>7</v>
          </cell>
          <cell r="D807" t="str">
            <v>건축</v>
          </cell>
          <cell r="E807" t="str">
            <v>구의회</v>
          </cell>
          <cell r="F807" t="str">
            <v>드라이월</v>
          </cell>
          <cell r="H807" t="str">
            <v>D1-2D</v>
          </cell>
          <cell r="I807" t="str">
            <v>T50 단열재포함</v>
          </cell>
          <cell r="J807" t="str">
            <v>M2</v>
          </cell>
          <cell r="K807" t="str">
            <v>68</v>
          </cell>
          <cell r="L807">
            <v>18000</v>
          </cell>
          <cell r="M807">
            <v>1224000</v>
          </cell>
          <cell r="N807">
            <v>12380</v>
          </cell>
          <cell r="O807">
            <v>841840</v>
          </cell>
          <cell r="Q807">
            <v>0</v>
          </cell>
          <cell r="R807">
            <v>30380</v>
          </cell>
          <cell r="S807">
            <v>2065840</v>
          </cell>
          <cell r="T807">
            <v>30380</v>
          </cell>
          <cell r="U807">
            <v>2065840</v>
          </cell>
          <cell r="V807">
            <v>1</v>
          </cell>
        </row>
        <row r="808">
          <cell r="B808" t="str">
            <v>010316</v>
          </cell>
          <cell r="C808">
            <v>8</v>
          </cell>
          <cell r="D808" t="str">
            <v>건축</v>
          </cell>
          <cell r="E808" t="str">
            <v>구의회</v>
          </cell>
          <cell r="F808" t="str">
            <v>드라이월</v>
          </cell>
          <cell r="H808" t="str">
            <v>D1-3A</v>
          </cell>
          <cell r="I808" t="str">
            <v>T50 단열재포함</v>
          </cell>
          <cell r="J808" t="str">
            <v>M2</v>
          </cell>
          <cell r="K808" t="str">
            <v>394</v>
          </cell>
          <cell r="L808">
            <v>22000</v>
          </cell>
          <cell r="M808">
            <v>8668000</v>
          </cell>
          <cell r="N808">
            <v>13320</v>
          </cell>
          <cell r="O808">
            <v>5248080</v>
          </cell>
          <cell r="Q808">
            <v>0</v>
          </cell>
          <cell r="R808">
            <v>35320</v>
          </cell>
          <cell r="S808">
            <v>13916080</v>
          </cell>
          <cell r="T808">
            <v>35320</v>
          </cell>
          <cell r="U808">
            <v>13916080</v>
          </cell>
          <cell r="V808">
            <v>1</v>
          </cell>
        </row>
        <row r="809">
          <cell r="B809" t="str">
            <v>010316</v>
          </cell>
          <cell r="C809">
            <v>9</v>
          </cell>
          <cell r="D809" t="str">
            <v>건축</v>
          </cell>
          <cell r="E809" t="str">
            <v>구의회</v>
          </cell>
          <cell r="F809" t="str">
            <v>드라이월</v>
          </cell>
          <cell r="H809" t="str">
            <v>D1-4B</v>
          </cell>
          <cell r="I809" t="str">
            <v>T50 단열재포함</v>
          </cell>
          <cell r="J809" t="str">
            <v>M2</v>
          </cell>
          <cell r="K809" t="str">
            <v>124</v>
          </cell>
          <cell r="L809">
            <v>26000</v>
          </cell>
          <cell r="M809">
            <v>3224000</v>
          </cell>
          <cell r="N809">
            <v>11490</v>
          </cell>
          <cell r="O809">
            <v>1424760</v>
          </cell>
          <cell r="Q809">
            <v>0</v>
          </cell>
          <cell r="R809">
            <v>37490</v>
          </cell>
          <cell r="S809">
            <v>4648760</v>
          </cell>
          <cell r="T809">
            <v>37490</v>
          </cell>
          <cell r="U809">
            <v>4648760</v>
          </cell>
          <cell r="V809">
            <v>1</v>
          </cell>
        </row>
        <row r="810">
          <cell r="B810" t="str">
            <v>010317</v>
          </cell>
          <cell r="C810">
            <v>3</v>
          </cell>
          <cell r="D810" t="str">
            <v>건축</v>
          </cell>
          <cell r="E810" t="str">
            <v>구의회</v>
          </cell>
          <cell r="F810" t="str">
            <v>기타공사</v>
          </cell>
          <cell r="H810" t="str">
            <v>루프드레인설치</v>
          </cell>
          <cell r="I810" t="str">
            <v>수직형   100mm</v>
          </cell>
          <cell r="J810" t="str">
            <v>개소</v>
          </cell>
          <cell r="K810" t="str">
            <v>13</v>
          </cell>
          <cell r="L810">
            <v>6050</v>
          </cell>
          <cell r="M810">
            <v>78650</v>
          </cell>
          <cell r="N810">
            <v>4400</v>
          </cell>
          <cell r="O810">
            <v>57200</v>
          </cell>
          <cell r="P810">
            <v>550</v>
          </cell>
          <cell r="Q810">
            <v>7150</v>
          </cell>
          <cell r="R810">
            <v>11000</v>
          </cell>
          <cell r="S810">
            <v>143000</v>
          </cell>
          <cell r="T810">
            <v>11000</v>
          </cell>
          <cell r="U810">
            <v>143000</v>
          </cell>
          <cell r="V810">
            <v>1</v>
          </cell>
        </row>
        <row r="811">
          <cell r="B811" t="str">
            <v>010317</v>
          </cell>
          <cell r="C811">
            <v>5</v>
          </cell>
          <cell r="D811" t="str">
            <v>건축</v>
          </cell>
          <cell r="E811" t="str">
            <v>구의회</v>
          </cell>
          <cell r="F811" t="str">
            <v>기타공사</v>
          </cell>
          <cell r="H811" t="str">
            <v>스텐선홈통</v>
          </cell>
          <cell r="I811" t="str">
            <v>∮100</v>
          </cell>
          <cell r="J811" t="str">
            <v>M</v>
          </cell>
          <cell r="K811" t="str">
            <v>9</v>
          </cell>
          <cell r="L811">
            <v>19800</v>
          </cell>
          <cell r="M811">
            <v>178200</v>
          </cell>
          <cell r="N811">
            <v>14400</v>
          </cell>
          <cell r="O811">
            <v>129600</v>
          </cell>
          <cell r="P811">
            <v>1800</v>
          </cell>
          <cell r="Q811">
            <v>16200</v>
          </cell>
          <cell r="R811">
            <v>36000</v>
          </cell>
          <cell r="S811">
            <v>324000</v>
          </cell>
          <cell r="T811">
            <v>36000</v>
          </cell>
          <cell r="U811">
            <v>324000</v>
          </cell>
          <cell r="V811">
            <v>1</v>
          </cell>
        </row>
        <row r="812">
          <cell r="B812" t="str">
            <v>010317</v>
          </cell>
          <cell r="C812">
            <v>10</v>
          </cell>
          <cell r="D812" t="str">
            <v>건축</v>
          </cell>
          <cell r="E812" t="str">
            <v>구의회</v>
          </cell>
          <cell r="F812" t="str">
            <v>기타공사</v>
          </cell>
          <cell r="H812" t="str">
            <v>에레베타후크</v>
          </cell>
          <cell r="I812" t="str">
            <v>Φ22</v>
          </cell>
          <cell r="J812" t="str">
            <v>EA</v>
          </cell>
          <cell r="K812" t="str">
            <v>1</v>
          </cell>
          <cell r="L812">
            <v>25000</v>
          </cell>
          <cell r="M812">
            <v>25000</v>
          </cell>
          <cell r="N812">
            <v>10000</v>
          </cell>
          <cell r="O812">
            <v>10000</v>
          </cell>
          <cell r="Q812">
            <v>0</v>
          </cell>
          <cell r="R812">
            <v>35000</v>
          </cell>
          <cell r="S812">
            <v>35000</v>
          </cell>
          <cell r="T812">
            <v>35000</v>
          </cell>
          <cell r="U812">
            <v>35000</v>
          </cell>
          <cell r="V812">
            <v>1</v>
          </cell>
        </row>
        <row r="813">
          <cell r="B813" t="str">
            <v>010317</v>
          </cell>
          <cell r="C813">
            <v>11</v>
          </cell>
          <cell r="D813" t="str">
            <v>건축</v>
          </cell>
          <cell r="E813" t="str">
            <v>구의회</v>
          </cell>
          <cell r="F813" t="str">
            <v>기타공사</v>
          </cell>
          <cell r="H813" t="str">
            <v>PVC통수관</v>
          </cell>
          <cell r="I813" t="str">
            <v>VG2   ∮100,L:300</v>
          </cell>
          <cell r="J813" t="str">
            <v>개소</v>
          </cell>
          <cell r="K813" t="str">
            <v>1</v>
          </cell>
          <cell r="L813">
            <v>2500</v>
          </cell>
          <cell r="M813">
            <v>2500</v>
          </cell>
          <cell r="N813">
            <v>500</v>
          </cell>
          <cell r="O813">
            <v>500</v>
          </cell>
          <cell r="Q813">
            <v>0</v>
          </cell>
          <cell r="R813">
            <v>3000</v>
          </cell>
          <cell r="S813">
            <v>3000</v>
          </cell>
          <cell r="T813">
            <v>3000</v>
          </cell>
          <cell r="U813">
            <v>3000</v>
          </cell>
          <cell r="V813">
            <v>1</v>
          </cell>
        </row>
        <row r="814">
          <cell r="B814" t="str">
            <v>010317</v>
          </cell>
          <cell r="C814">
            <v>13</v>
          </cell>
          <cell r="D814" t="str">
            <v>건축</v>
          </cell>
          <cell r="E814" t="str">
            <v>구의회</v>
          </cell>
          <cell r="F814" t="str">
            <v>기타공사</v>
          </cell>
          <cell r="H814" t="str">
            <v>공중전화부스 TYPE-1</v>
          </cell>
          <cell r="I814" t="str">
            <v>700*560*2000</v>
          </cell>
          <cell r="J814" t="str">
            <v>EA</v>
          </cell>
          <cell r="K814" t="str">
            <v>5</v>
          </cell>
          <cell r="L814">
            <v>900000</v>
          </cell>
          <cell r="M814">
            <v>4500000</v>
          </cell>
          <cell r="N814">
            <v>533200</v>
          </cell>
          <cell r="O814">
            <v>2666000</v>
          </cell>
          <cell r="P814">
            <v>66650</v>
          </cell>
          <cell r="Q814">
            <v>333250</v>
          </cell>
          <cell r="R814">
            <v>1499850</v>
          </cell>
          <cell r="S814">
            <v>7499250</v>
          </cell>
          <cell r="T814">
            <v>1499850</v>
          </cell>
          <cell r="U814">
            <v>7499250</v>
          </cell>
          <cell r="V814">
            <v>1</v>
          </cell>
        </row>
        <row r="815">
          <cell r="B815" t="str">
            <v>010317</v>
          </cell>
          <cell r="C815">
            <v>14</v>
          </cell>
          <cell r="D815" t="str">
            <v>건축</v>
          </cell>
          <cell r="E815" t="str">
            <v>구의회</v>
          </cell>
          <cell r="F815" t="str">
            <v>기타공사</v>
          </cell>
          <cell r="H815" t="str">
            <v>우편함- B</v>
          </cell>
          <cell r="I815" t="str">
            <v>1140*150*1500</v>
          </cell>
          <cell r="J815" t="str">
            <v>EA</v>
          </cell>
          <cell r="K815" t="str">
            <v>1</v>
          </cell>
          <cell r="L815">
            <v>275000</v>
          </cell>
          <cell r="M815">
            <v>275000</v>
          </cell>
          <cell r="N815">
            <v>200000</v>
          </cell>
          <cell r="O815">
            <v>200000</v>
          </cell>
          <cell r="P815">
            <v>25000</v>
          </cell>
          <cell r="Q815">
            <v>25000</v>
          </cell>
          <cell r="R815">
            <v>500000</v>
          </cell>
          <cell r="S815">
            <v>500000</v>
          </cell>
          <cell r="T815">
            <v>500000</v>
          </cell>
          <cell r="U815">
            <v>500000</v>
          </cell>
          <cell r="V815">
            <v>1</v>
          </cell>
        </row>
        <row r="816">
          <cell r="B816" t="str">
            <v>010317</v>
          </cell>
          <cell r="C816">
            <v>16</v>
          </cell>
          <cell r="D816" t="str">
            <v>건축</v>
          </cell>
          <cell r="E816" t="str">
            <v>구의회</v>
          </cell>
          <cell r="F816" t="str">
            <v>기타공사</v>
          </cell>
          <cell r="H816" t="str">
            <v>분리수거함</v>
          </cell>
          <cell r="I816" t="str">
            <v>580*715*1075</v>
          </cell>
          <cell r="J816" t="str">
            <v>EA</v>
          </cell>
          <cell r="K816" t="str">
            <v>1</v>
          </cell>
          <cell r="L816">
            <v>300000</v>
          </cell>
          <cell r="M816">
            <v>300000</v>
          </cell>
          <cell r="O816">
            <v>0</v>
          </cell>
          <cell r="Q816">
            <v>0</v>
          </cell>
          <cell r="R816">
            <v>300000</v>
          </cell>
          <cell r="S816">
            <v>300000</v>
          </cell>
          <cell r="T816">
            <v>300000</v>
          </cell>
          <cell r="U816">
            <v>300000</v>
          </cell>
          <cell r="V816">
            <v>1</v>
          </cell>
        </row>
        <row r="817">
          <cell r="B817" t="str">
            <v>010318</v>
          </cell>
          <cell r="C817">
            <v>1</v>
          </cell>
          <cell r="D817" t="str">
            <v>건축</v>
          </cell>
          <cell r="E817" t="str">
            <v>구의회</v>
          </cell>
          <cell r="F817" t="str">
            <v>골재비</v>
          </cell>
          <cell r="H817" t="str">
            <v>모래(세사)</v>
          </cell>
          <cell r="I817" t="str">
            <v>서울(김포상차도)</v>
          </cell>
          <cell r="J817" t="str">
            <v>M3</v>
          </cell>
          <cell r="K817" t="str">
            <v>214.8</v>
          </cell>
          <cell r="L817">
            <v>7000</v>
          </cell>
          <cell r="M817">
            <v>1503600</v>
          </cell>
          <cell r="O817">
            <v>0</v>
          </cell>
          <cell r="Q817">
            <v>0</v>
          </cell>
          <cell r="R817">
            <v>7000</v>
          </cell>
          <cell r="S817">
            <v>1503600</v>
          </cell>
          <cell r="T817">
            <v>7000</v>
          </cell>
          <cell r="U817">
            <v>1503600</v>
          </cell>
          <cell r="V817">
            <v>1</v>
          </cell>
        </row>
        <row r="818">
          <cell r="B818" t="str">
            <v>010318</v>
          </cell>
          <cell r="C818">
            <v>2</v>
          </cell>
          <cell r="D818" t="str">
            <v>건축</v>
          </cell>
          <cell r="E818" t="str">
            <v>구의회</v>
          </cell>
          <cell r="F818" t="str">
            <v>골재비</v>
          </cell>
          <cell r="H818" t="str">
            <v>자갈(#57.∮25)</v>
          </cell>
          <cell r="I818" t="str">
            <v>서울(김포상차도)</v>
          </cell>
          <cell r="J818" t="str">
            <v>M3</v>
          </cell>
          <cell r="K818" t="str">
            <v>8.5</v>
          </cell>
          <cell r="L818">
            <v>7000</v>
          </cell>
          <cell r="M818">
            <v>59500</v>
          </cell>
          <cell r="O818">
            <v>0</v>
          </cell>
          <cell r="Q818">
            <v>0</v>
          </cell>
          <cell r="R818">
            <v>7000</v>
          </cell>
          <cell r="S818">
            <v>59500</v>
          </cell>
          <cell r="T818">
            <v>7000</v>
          </cell>
          <cell r="U818">
            <v>59500</v>
          </cell>
          <cell r="V818">
            <v>1</v>
          </cell>
        </row>
        <row r="819">
          <cell r="B819" t="str">
            <v>010318</v>
          </cell>
          <cell r="C819">
            <v>3</v>
          </cell>
          <cell r="D819" t="str">
            <v>건축</v>
          </cell>
          <cell r="E819" t="str">
            <v>구의회</v>
          </cell>
          <cell r="F819" t="str">
            <v>골재비</v>
          </cell>
          <cell r="H819" t="str">
            <v>잡석(건축지정)</v>
          </cell>
          <cell r="I819" t="str">
            <v>서울(김포상차도)</v>
          </cell>
          <cell r="J819" t="str">
            <v>M3</v>
          </cell>
          <cell r="K819" t="str">
            <v>22.0</v>
          </cell>
          <cell r="L819">
            <v>7000</v>
          </cell>
          <cell r="M819">
            <v>154000</v>
          </cell>
          <cell r="O819">
            <v>0</v>
          </cell>
          <cell r="Q819">
            <v>0</v>
          </cell>
          <cell r="R819">
            <v>7000</v>
          </cell>
          <cell r="S819">
            <v>154000</v>
          </cell>
          <cell r="T819">
            <v>7000</v>
          </cell>
          <cell r="U819">
            <v>154000</v>
          </cell>
          <cell r="V819">
            <v>1</v>
          </cell>
        </row>
        <row r="820">
          <cell r="B820" t="str">
            <v>010319</v>
          </cell>
          <cell r="C820">
            <v>1</v>
          </cell>
          <cell r="D820" t="str">
            <v>건축</v>
          </cell>
          <cell r="E820" t="str">
            <v>구의회</v>
          </cell>
          <cell r="F820" t="str">
            <v>운반비</v>
          </cell>
          <cell r="H820" t="str">
            <v>시멘트 운반</v>
          </cell>
          <cell r="I820" t="str">
            <v>L:10KM</v>
          </cell>
          <cell r="J820" t="str">
            <v>포</v>
          </cell>
          <cell r="K820" t="str">
            <v>2517</v>
          </cell>
          <cell r="M820">
            <v>0</v>
          </cell>
          <cell r="N820">
            <v>200</v>
          </cell>
          <cell r="O820">
            <v>503400</v>
          </cell>
          <cell r="P820">
            <v>300</v>
          </cell>
          <cell r="Q820">
            <v>755100</v>
          </cell>
          <cell r="R820">
            <v>500</v>
          </cell>
          <cell r="S820">
            <v>1258500</v>
          </cell>
          <cell r="T820">
            <v>500</v>
          </cell>
          <cell r="U820">
            <v>1258500</v>
          </cell>
          <cell r="V820">
            <v>1</v>
          </cell>
        </row>
        <row r="821">
          <cell r="B821" t="str">
            <v>010319</v>
          </cell>
          <cell r="C821">
            <v>2</v>
          </cell>
          <cell r="D821" t="str">
            <v>건축</v>
          </cell>
          <cell r="E821" t="str">
            <v>구의회</v>
          </cell>
          <cell r="F821" t="str">
            <v>운반비</v>
          </cell>
          <cell r="H821" t="str">
            <v>모래 운반</v>
          </cell>
          <cell r="I821" t="str">
            <v>L:23KM</v>
          </cell>
          <cell r="J821" t="str">
            <v>M3</v>
          </cell>
          <cell r="K821" t="str">
            <v>214.8</v>
          </cell>
          <cell r="M821">
            <v>0</v>
          </cell>
          <cell r="O821">
            <v>0</v>
          </cell>
          <cell r="P821">
            <v>5000</v>
          </cell>
          <cell r="Q821">
            <v>1074000</v>
          </cell>
          <cell r="R821">
            <v>5000</v>
          </cell>
          <cell r="S821">
            <v>1074000</v>
          </cell>
          <cell r="T821">
            <v>5000</v>
          </cell>
          <cell r="U821">
            <v>1074000</v>
          </cell>
          <cell r="V821">
            <v>1</v>
          </cell>
        </row>
        <row r="822">
          <cell r="B822" t="str">
            <v>010319</v>
          </cell>
          <cell r="C822">
            <v>3</v>
          </cell>
          <cell r="D822" t="str">
            <v>건축</v>
          </cell>
          <cell r="E822" t="str">
            <v>구의회</v>
          </cell>
          <cell r="F822" t="str">
            <v>운반비</v>
          </cell>
          <cell r="H822" t="str">
            <v>자갈 운반</v>
          </cell>
          <cell r="I822" t="str">
            <v>L:23KM</v>
          </cell>
          <cell r="J822" t="str">
            <v>M3</v>
          </cell>
          <cell r="K822" t="str">
            <v>8.5</v>
          </cell>
          <cell r="M822">
            <v>0</v>
          </cell>
          <cell r="O822">
            <v>0</v>
          </cell>
          <cell r="P822">
            <v>5000</v>
          </cell>
          <cell r="Q822">
            <v>42500</v>
          </cell>
          <cell r="R822">
            <v>5000</v>
          </cell>
          <cell r="S822">
            <v>42500</v>
          </cell>
          <cell r="T822">
            <v>5000</v>
          </cell>
          <cell r="U822">
            <v>42500</v>
          </cell>
          <cell r="V822">
            <v>1</v>
          </cell>
        </row>
        <row r="823">
          <cell r="B823" t="str">
            <v>010319</v>
          </cell>
          <cell r="C823">
            <v>4</v>
          </cell>
          <cell r="D823" t="str">
            <v>건축</v>
          </cell>
          <cell r="E823" t="str">
            <v>구의회</v>
          </cell>
          <cell r="F823" t="str">
            <v>운반비</v>
          </cell>
          <cell r="H823" t="str">
            <v>잡석 운반</v>
          </cell>
          <cell r="I823" t="str">
            <v>L:21.6KM</v>
          </cell>
          <cell r="J823" t="str">
            <v>M3</v>
          </cell>
          <cell r="K823" t="str">
            <v>22.0</v>
          </cell>
          <cell r="M823">
            <v>0</v>
          </cell>
          <cell r="O823">
            <v>0</v>
          </cell>
          <cell r="P823">
            <v>4500</v>
          </cell>
          <cell r="Q823">
            <v>99000</v>
          </cell>
          <cell r="R823">
            <v>4500</v>
          </cell>
          <cell r="S823">
            <v>99000</v>
          </cell>
          <cell r="T823">
            <v>4500</v>
          </cell>
          <cell r="U823">
            <v>99000</v>
          </cell>
          <cell r="V823">
            <v>1</v>
          </cell>
        </row>
        <row r="824">
          <cell r="B824" t="str">
            <v>010319</v>
          </cell>
          <cell r="C824">
            <v>5</v>
          </cell>
          <cell r="D824" t="str">
            <v>건축</v>
          </cell>
          <cell r="E824" t="str">
            <v>구의회</v>
          </cell>
          <cell r="F824" t="str">
            <v>운반비</v>
          </cell>
          <cell r="H824" t="str">
            <v>철근 운반</v>
          </cell>
          <cell r="I824" t="str">
            <v>L:10KM</v>
          </cell>
          <cell r="J824" t="str">
            <v>TON</v>
          </cell>
          <cell r="K824" t="str">
            <v>544.412</v>
          </cell>
          <cell r="M824">
            <v>0</v>
          </cell>
          <cell r="O824">
            <v>0</v>
          </cell>
          <cell r="P824">
            <v>10000</v>
          </cell>
          <cell r="Q824">
            <v>5444120</v>
          </cell>
          <cell r="R824">
            <v>10000</v>
          </cell>
          <cell r="S824">
            <v>5444120</v>
          </cell>
          <cell r="T824">
            <v>10000</v>
          </cell>
          <cell r="U824">
            <v>5444120</v>
          </cell>
          <cell r="V824">
            <v>1</v>
          </cell>
        </row>
        <row r="825">
          <cell r="B825" t="str">
            <v>010319</v>
          </cell>
          <cell r="C825">
            <v>6</v>
          </cell>
          <cell r="D825" t="str">
            <v>건축</v>
          </cell>
          <cell r="E825" t="str">
            <v>구의회</v>
          </cell>
          <cell r="F825" t="str">
            <v>운반비</v>
          </cell>
          <cell r="H825" t="str">
            <v>철골 운반</v>
          </cell>
          <cell r="I825" t="str">
            <v>L:10KM</v>
          </cell>
          <cell r="J825" t="str">
            <v>TON</v>
          </cell>
          <cell r="K825" t="str">
            <v>56.326</v>
          </cell>
          <cell r="M825">
            <v>0</v>
          </cell>
          <cell r="O825">
            <v>0</v>
          </cell>
          <cell r="P825">
            <v>10000</v>
          </cell>
          <cell r="Q825">
            <v>563260</v>
          </cell>
          <cell r="R825">
            <v>10000</v>
          </cell>
          <cell r="S825">
            <v>563260</v>
          </cell>
          <cell r="T825">
            <v>10000</v>
          </cell>
          <cell r="U825">
            <v>563260</v>
          </cell>
          <cell r="V825">
            <v>1</v>
          </cell>
        </row>
        <row r="826">
          <cell r="B826" t="str">
            <v>010320</v>
          </cell>
          <cell r="C826">
            <v>1</v>
          </cell>
          <cell r="D826" t="str">
            <v>건축</v>
          </cell>
          <cell r="E826" t="str">
            <v>구의회</v>
          </cell>
          <cell r="F826" t="str">
            <v>작업부산물</v>
          </cell>
          <cell r="H826" t="str">
            <v>고철(△)</v>
          </cell>
          <cell r="I826" t="str">
            <v>작업설부산물</v>
          </cell>
          <cell r="J826" t="str">
            <v>TON</v>
          </cell>
          <cell r="K826" t="str">
            <v>-15.855</v>
          </cell>
          <cell r="L826">
            <v>70000</v>
          </cell>
          <cell r="M826">
            <v>-1109850</v>
          </cell>
          <cell r="O826">
            <v>0</v>
          </cell>
          <cell r="Q826">
            <v>0</v>
          </cell>
          <cell r="R826">
            <v>70000</v>
          </cell>
          <cell r="S826">
            <v>-1109850</v>
          </cell>
          <cell r="T826">
            <v>70000</v>
          </cell>
          <cell r="U826">
            <v>-1109850</v>
          </cell>
          <cell r="V826">
            <v>1</v>
          </cell>
        </row>
        <row r="827">
          <cell r="B827" t="str">
            <v>010320</v>
          </cell>
          <cell r="C827">
            <v>2</v>
          </cell>
          <cell r="D827" t="str">
            <v>건축</v>
          </cell>
          <cell r="E827" t="str">
            <v>구의회</v>
          </cell>
          <cell r="F827" t="str">
            <v>작업부산물</v>
          </cell>
          <cell r="H827" t="str">
            <v>고철(△)</v>
          </cell>
          <cell r="I827" t="str">
            <v>작업설부산물</v>
          </cell>
          <cell r="J827" t="str">
            <v>TON</v>
          </cell>
          <cell r="K827" t="str">
            <v>-3.885</v>
          </cell>
          <cell r="L827">
            <v>70000</v>
          </cell>
          <cell r="M827">
            <v>-271950</v>
          </cell>
          <cell r="O827">
            <v>0</v>
          </cell>
          <cell r="Q827">
            <v>0</v>
          </cell>
          <cell r="R827">
            <v>70000</v>
          </cell>
          <cell r="S827">
            <v>-271950</v>
          </cell>
          <cell r="T827">
            <v>70000</v>
          </cell>
          <cell r="U827">
            <v>-271950</v>
          </cell>
          <cell r="V827">
            <v>1</v>
          </cell>
        </row>
        <row r="828">
          <cell r="B828" t="str">
            <v>010401</v>
          </cell>
          <cell r="C828">
            <v>1</v>
          </cell>
          <cell r="D828" t="str">
            <v>건축</v>
          </cell>
          <cell r="E828" t="str">
            <v>청소년수련관</v>
          </cell>
          <cell r="F828" t="str">
            <v>가설공사</v>
          </cell>
          <cell r="H828" t="str">
            <v>면적당규준틀</v>
          </cell>
          <cell r="I828" t="str">
            <v>(면적당)</v>
          </cell>
          <cell r="J828" t="str">
            <v>M2</v>
          </cell>
          <cell r="K828" t="str">
            <v>1726</v>
          </cell>
          <cell r="M828">
            <v>0</v>
          </cell>
          <cell r="N828">
            <v>800</v>
          </cell>
          <cell r="O828">
            <v>1380800</v>
          </cell>
          <cell r="Q828">
            <v>0</v>
          </cell>
          <cell r="R828">
            <v>800</v>
          </cell>
          <cell r="S828">
            <v>1380800</v>
          </cell>
          <cell r="T828">
            <v>800</v>
          </cell>
          <cell r="U828">
            <v>1380800</v>
          </cell>
          <cell r="V828">
            <v>1</v>
          </cell>
        </row>
        <row r="829">
          <cell r="B829" t="str">
            <v>010401</v>
          </cell>
          <cell r="C829">
            <v>2</v>
          </cell>
          <cell r="D829" t="str">
            <v>건축</v>
          </cell>
          <cell r="E829" t="str">
            <v>청소년수련관</v>
          </cell>
          <cell r="F829" t="str">
            <v>가설공사</v>
          </cell>
          <cell r="H829" t="str">
            <v>강관동바리</v>
          </cell>
          <cell r="I829" t="str">
            <v>3개월,4.2M이하</v>
          </cell>
          <cell r="J829" t="str">
            <v>M2</v>
          </cell>
          <cell r="K829" t="str">
            <v>1724</v>
          </cell>
          <cell r="L829">
            <v>2000</v>
          </cell>
          <cell r="M829">
            <v>3448000</v>
          </cell>
          <cell r="N829">
            <v>4500</v>
          </cell>
          <cell r="O829">
            <v>7758000</v>
          </cell>
          <cell r="Q829">
            <v>0</v>
          </cell>
          <cell r="R829">
            <v>6500</v>
          </cell>
          <cell r="S829">
            <v>11206000</v>
          </cell>
          <cell r="T829">
            <v>6500</v>
          </cell>
          <cell r="U829">
            <v>11206000</v>
          </cell>
          <cell r="V829">
            <v>1</v>
          </cell>
        </row>
        <row r="830">
          <cell r="B830" t="str">
            <v>010401</v>
          </cell>
          <cell r="C830">
            <v>3</v>
          </cell>
          <cell r="D830" t="str">
            <v>건축</v>
          </cell>
          <cell r="E830" t="str">
            <v>청소년수련관</v>
          </cell>
          <cell r="F830" t="str">
            <v>가설공사</v>
          </cell>
          <cell r="H830" t="str">
            <v>강관동바리</v>
          </cell>
          <cell r="I830" t="str">
            <v>3개월,6.9M이하</v>
          </cell>
          <cell r="J830" t="str">
            <v>M2</v>
          </cell>
          <cell r="K830" t="str">
            <v>869</v>
          </cell>
          <cell r="L830">
            <v>2500</v>
          </cell>
          <cell r="M830">
            <v>2172500</v>
          </cell>
          <cell r="N830">
            <v>5500</v>
          </cell>
          <cell r="O830">
            <v>4779500</v>
          </cell>
          <cell r="Q830">
            <v>0</v>
          </cell>
          <cell r="R830">
            <v>8000</v>
          </cell>
          <cell r="S830">
            <v>6952000</v>
          </cell>
          <cell r="T830">
            <v>8000</v>
          </cell>
          <cell r="U830">
            <v>6952000</v>
          </cell>
          <cell r="V830">
            <v>1</v>
          </cell>
        </row>
        <row r="831">
          <cell r="B831" t="str">
            <v>010401</v>
          </cell>
          <cell r="C831">
            <v>4</v>
          </cell>
          <cell r="D831" t="str">
            <v>건축</v>
          </cell>
          <cell r="E831" t="str">
            <v>청소년수련관</v>
          </cell>
          <cell r="F831" t="str">
            <v>가설공사</v>
          </cell>
          <cell r="H831" t="str">
            <v>강관동바리</v>
          </cell>
          <cell r="I831" t="str">
            <v>3개월,12.0M이하/기계실</v>
          </cell>
          <cell r="J831" t="str">
            <v>M2</v>
          </cell>
          <cell r="K831" t="str">
            <v>1185</v>
          </cell>
          <cell r="L831">
            <v>4000</v>
          </cell>
          <cell r="M831">
            <v>4740000</v>
          </cell>
          <cell r="N831">
            <v>6000</v>
          </cell>
          <cell r="O831">
            <v>7110000</v>
          </cell>
          <cell r="Q831">
            <v>0</v>
          </cell>
          <cell r="R831">
            <v>10000</v>
          </cell>
          <cell r="S831">
            <v>11850000</v>
          </cell>
          <cell r="T831">
            <v>10000</v>
          </cell>
          <cell r="U831">
            <v>11850000</v>
          </cell>
          <cell r="V831">
            <v>1</v>
          </cell>
        </row>
        <row r="832">
          <cell r="B832" t="str">
            <v>010401</v>
          </cell>
          <cell r="C832">
            <v>5</v>
          </cell>
          <cell r="D832" t="str">
            <v>건축</v>
          </cell>
          <cell r="E832" t="str">
            <v>청소년수련관</v>
          </cell>
          <cell r="F832" t="str">
            <v>가설공사</v>
          </cell>
          <cell r="H832" t="str">
            <v>내부수평비계</v>
          </cell>
          <cell r="I832" t="str">
            <v>3개월</v>
          </cell>
          <cell r="J832" t="str">
            <v>M2</v>
          </cell>
          <cell r="K832" t="str">
            <v>3778</v>
          </cell>
          <cell r="L832">
            <v>1000</v>
          </cell>
          <cell r="M832">
            <v>3778000</v>
          </cell>
          <cell r="N832">
            <v>1500</v>
          </cell>
          <cell r="O832">
            <v>5667000</v>
          </cell>
          <cell r="Q832">
            <v>0</v>
          </cell>
          <cell r="R832">
            <v>2500</v>
          </cell>
          <cell r="S832">
            <v>9445000</v>
          </cell>
          <cell r="T832">
            <v>2500</v>
          </cell>
          <cell r="U832">
            <v>9445000</v>
          </cell>
          <cell r="V832">
            <v>1</v>
          </cell>
        </row>
        <row r="833">
          <cell r="B833" t="str">
            <v>010401</v>
          </cell>
          <cell r="C833">
            <v>6</v>
          </cell>
          <cell r="D833" t="str">
            <v>건축</v>
          </cell>
          <cell r="E833" t="str">
            <v>청소년수련관</v>
          </cell>
          <cell r="F833" t="str">
            <v>가설공사</v>
          </cell>
          <cell r="H833" t="str">
            <v>강관비계매기</v>
          </cell>
          <cell r="I833" t="str">
            <v>12개월</v>
          </cell>
          <cell r="J833" t="str">
            <v>M2</v>
          </cell>
          <cell r="K833" t="str">
            <v>3788</v>
          </cell>
          <cell r="L833">
            <v>1000</v>
          </cell>
          <cell r="M833">
            <v>3788000</v>
          </cell>
          <cell r="N833">
            <v>3000</v>
          </cell>
          <cell r="O833">
            <v>11364000</v>
          </cell>
          <cell r="Q833">
            <v>0</v>
          </cell>
          <cell r="R833">
            <v>4000</v>
          </cell>
          <cell r="S833">
            <v>15152000</v>
          </cell>
          <cell r="T833">
            <v>4000</v>
          </cell>
          <cell r="U833">
            <v>15152000</v>
          </cell>
          <cell r="V833">
            <v>1</v>
          </cell>
        </row>
        <row r="834">
          <cell r="B834" t="str">
            <v>010401</v>
          </cell>
          <cell r="C834">
            <v>7</v>
          </cell>
          <cell r="D834" t="str">
            <v>건축</v>
          </cell>
          <cell r="E834" t="str">
            <v>청소년수련관</v>
          </cell>
          <cell r="F834" t="str">
            <v>가설공사</v>
          </cell>
          <cell r="H834" t="str">
            <v>강관비계다리</v>
          </cell>
          <cell r="I834" t="str">
            <v>12개월</v>
          </cell>
          <cell r="J834" t="str">
            <v>M2</v>
          </cell>
          <cell r="K834" t="str">
            <v>58</v>
          </cell>
          <cell r="L834">
            <v>15000</v>
          </cell>
          <cell r="M834">
            <v>870000</v>
          </cell>
          <cell r="N834">
            <v>18000</v>
          </cell>
          <cell r="O834">
            <v>1044000</v>
          </cell>
          <cell r="Q834">
            <v>0</v>
          </cell>
          <cell r="R834">
            <v>33000</v>
          </cell>
          <cell r="S834">
            <v>1914000</v>
          </cell>
          <cell r="T834">
            <v>33000</v>
          </cell>
          <cell r="U834">
            <v>1914000</v>
          </cell>
          <cell r="V834">
            <v>1</v>
          </cell>
        </row>
        <row r="835">
          <cell r="B835" t="str">
            <v>010401</v>
          </cell>
          <cell r="C835">
            <v>8</v>
          </cell>
          <cell r="D835" t="str">
            <v>건축</v>
          </cell>
          <cell r="E835" t="str">
            <v>청소년수련관</v>
          </cell>
          <cell r="F835" t="str">
            <v>가설공사</v>
          </cell>
          <cell r="H835" t="str">
            <v>보호막설치</v>
          </cell>
          <cell r="I835" t="str">
            <v>PVC코팅</v>
          </cell>
          <cell r="J835" t="str">
            <v>M2</v>
          </cell>
          <cell r="K835" t="str">
            <v>2454</v>
          </cell>
          <cell r="L835">
            <v>1000</v>
          </cell>
          <cell r="M835">
            <v>2454000</v>
          </cell>
          <cell r="N835">
            <v>2000</v>
          </cell>
          <cell r="O835">
            <v>4908000</v>
          </cell>
          <cell r="Q835">
            <v>0</v>
          </cell>
          <cell r="R835">
            <v>3000</v>
          </cell>
          <cell r="S835">
            <v>7362000</v>
          </cell>
          <cell r="T835">
            <v>3000</v>
          </cell>
          <cell r="U835">
            <v>7362000</v>
          </cell>
          <cell r="V835">
            <v>1</v>
          </cell>
        </row>
        <row r="836">
          <cell r="B836" t="str">
            <v>010401</v>
          </cell>
          <cell r="C836">
            <v>9</v>
          </cell>
          <cell r="D836" t="str">
            <v>건축</v>
          </cell>
          <cell r="E836" t="str">
            <v>청소년수련관</v>
          </cell>
          <cell r="F836" t="str">
            <v>가설공사</v>
          </cell>
          <cell r="H836" t="str">
            <v>CONC보양</v>
          </cell>
          <cell r="I836" t="str">
            <v>살수</v>
          </cell>
          <cell r="J836" t="str">
            <v>M2</v>
          </cell>
          <cell r="K836" t="str">
            <v>6359</v>
          </cell>
          <cell r="M836">
            <v>0</v>
          </cell>
          <cell r="N836">
            <v>300</v>
          </cell>
          <cell r="O836">
            <v>1907700</v>
          </cell>
          <cell r="Q836">
            <v>0</v>
          </cell>
          <cell r="R836">
            <v>300</v>
          </cell>
          <cell r="S836">
            <v>1907700</v>
          </cell>
          <cell r="T836">
            <v>300</v>
          </cell>
          <cell r="U836">
            <v>1907700</v>
          </cell>
          <cell r="V836">
            <v>1</v>
          </cell>
        </row>
        <row r="837">
          <cell r="B837" t="str">
            <v>010401</v>
          </cell>
          <cell r="C837">
            <v>10</v>
          </cell>
          <cell r="D837" t="str">
            <v>건축</v>
          </cell>
          <cell r="E837" t="str">
            <v>청소년수련관</v>
          </cell>
          <cell r="F837" t="str">
            <v>가설공사</v>
          </cell>
          <cell r="H837" t="str">
            <v>석재.타일보양</v>
          </cell>
          <cell r="I837" t="str">
            <v>톱밥</v>
          </cell>
          <cell r="J837" t="str">
            <v>M2</v>
          </cell>
          <cell r="K837" t="str">
            <v>1977</v>
          </cell>
          <cell r="L837">
            <v>300</v>
          </cell>
          <cell r="M837">
            <v>593100</v>
          </cell>
          <cell r="N837">
            <v>300</v>
          </cell>
          <cell r="O837">
            <v>593100</v>
          </cell>
          <cell r="Q837">
            <v>0</v>
          </cell>
          <cell r="R837">
            <v>600</v>
          </cell>
          <cell r="S837">
            <v>1186200</v>
          </cell>
          <cell r="T837">
            <v>600</v>
          </cell>
          <cell r="U837">
            <v>1186200</v>
          </cell>
          <cell r="V837">
            <v>1</v>
          </cell>
        </row>
        <row r="838">
          <cell r="B838" t="str">
            <v>010401</v>
          </cell>
          <cell r="C838">
            <v>11</v>
          </cell>
          <cell r="D838" t="str">
            <v>건축</v>
          </cell>
          <cell r="E838" t="str">
            <v>청소년수련관</v>
          </cell>
          <cell r="F838" t="str">
            <v>가설공사</v>
          </cell>
          <cell r="H838" t="str">
            <v>먹매김</v>
          </cell>
          <cell r="I838" t="str">
            <v>사무소</v>
          </cell>
          <cell r="J838" t="str">
            <v>M2</v>
          </cell>
          <cell r="K838" t="str">
            <v>4198</v>
          </cell>
          <cell r="M838">
            <v>0</v>
          </cell>
          <cell r="N838">
            <v>700</v>
          </cell>
          <cell r="O838">
            <v>2938600</v>
          </cell>
          <cell r="Q838">
            <v>0</v>
          </cell>
          <cell r="R838">
            <v>700</v>
          </cell>
          <cell r="S838">
            <v>2938600</v>
          </cell>
          <cell r="T838">
            <v>700</v>
          </cell>
          <cell r="U838">
            <v>2938600</v>
          </cell>
          <cell r="V838">
            <v>1</v>
          </cell>
        </row>
        <row r="839">
          <cell r="B839" t="str">
            <v>010401</v>
          </cell>
          <cell r="C839">
            <v>12</v>
          </cell>
          <cell r="D839" t="str">
            <v>건축</v>
          </cell>
          <cell r="E839" t="str">
            <v>청소년수련관</v>
          </cell>
          <cell r="F839" t="str">
            <v>가설공사</v>
          </cell>
          <cell r="H839" t="str">
            <v>건축물현장정리</v>
          </cell>
          <cell r="I839" t="str">
            <v>철골.철근CON조</v>
          </cell>
          <cell r="J839" t="str">
            <v>M2</v>
          </cell>
          <cell r="K839" t="str">
            <v>4198</v>
          </cell>
          <cell r="M839">
            <v>0</v>
          </cell>
          <cell r="N839">
            <v>5500</v>
          </cell>
          <cell r="O839">
            <v>23089000</v>
          </cell>
          <cell r="Q839">
            <v>0</v>
          </cell>
          <cell r="R839">
            <v>5500</v>
          </cell>
          <cell r="S839">
            <v>23089000</v>
          </cell>
          <cell r="T839">
            <v>5500</v>
          </cell>
          <cell r="U839">
            <v>23089000</v>
          </cell>
          <cell r="V839">
            <v>1</v>
          </cell>
        </row>
        <row r="840">
          <cell r="B840" t="str">
            <v>010402</v>
          </cell>
          <cell r="C840">
            <v>1</v>
          </cell>
          <cell r="D840" t="str">
            <v>건축</v>
          </cell>
          <cell r="E840" t="str">
            <v>청소년수련관</v>
          </cell>
          <cell r="F840" t="str">
            <v>지정공사</v>
          </cell>
          <cell r="H840" t="str">
            <v>잡석깔기지정</v>
          </cell>
          <cell r="I840" t="str">
            <v>큰달구다지기</v>
          </cell>
          <cell r="J840" t="str">
            <v>M3</v>
          </cell>
          <cell r="K840" t="str">
            <v>345</v>
          </cell>
          <cell r="M840">
            <v>0</v>
          </cell>
          <cell r="N840">
            <v>5000</v>
          </cell>
          <cell r="O840">
            <v>1725000</v>
          </cell>
          <cell r="Q840">
            <v>0</v>
          </cell>
          <cell r="R840">
            <v>5000</v>
          </cell>
          <cell r="S840">
            <v>1725000</v>
          </cell>
          <cell r="T840">
            <v>5000</v>
          </cell>
          <cell r="U840">
            <v>1725000</v>
          </cell>
          <cell r="V840">
            <v>1</v>
          </cell>
        </row>
        <row r="841">
          <cell r="B841" t="str">
            <v>010402</v>
          </cell>
          <cell r="C841">
            <v>2</v>
          </cell>
          <cell r="D841" t="str">
            <v>건축</v>
          </cell>
          <cell r="E841" t="str">
            <v>청소년수련관</v>
          </cell>
          <cell r="F841" t="str">
            <v>지정공사</v>
          </cell>
          <cell r="H841" t="str">
            <v>방습필름설치</v>
          </cell>
          <cell r="I841" t="str">
            <v>T=0.02*2겹  (바닥)</v>
          </cell>
          <cell r="J841" t="str">
            <v>M2</v>
          </cell>
          <cell r="K841" t="str">
            <v>1726</v>
          </cell>
          <cell r="L841">
            <v>100</v>
          </cell>
          <cell r="M841">
            <v>172600</v>
          </cell>
          <cell r="N841">
            <v>100</v>
          </cell>
          <cell r="O841">
            <v>172600</v>
          </cell>
          <cell r="Q841">
            <v>0</v>
          </cell>
          <cell r="R841">
            <v>200</v>
          </cell>
          <cell r="S841">
            <v>345200</v>
          </cell>
          <cell r="T841">
            <v>200</v>
          </cell>
          <cell r="U841">
            <v>345200</v>
          </cell>
          <cell r="V841">
            <v>1</v>
          </cell>
        </row>
        <row r="842">
          <cell r="B842" t="str">
            <v>010402</v>
          </cell>
          <cell r="C842">
            <v>3</v>
          </cell>
          <cell r="D842" t="str">
            <v>건축</v>
          </cell>
          <cell r="E842" t="str">
            <v>청소년수련관</v>
          </cell>
          <cell r="F842" t="str">
            <v>지정공사</v>
          </cell>
          <cell r="H842" t="str">
            <v>ROCK ANCHOR</v>
          </cell>
          <cell r="I842" t="str">
            <v>80TON</v>
          </cell>
          <cell r="J842" t="str">
            <v>공</v>
          </cell>
          <cell r="K842" t="str">
            <v>30</v>
          </cell>
          <cell r="L842">
            <v>450000</v>
          </cell>
          <cell r="M842">
            <v>13500000</v>
          </cell>
          <cell r="N842">
            <v>150000</v>
          </cell>
          <cell r="O842">
            <v>4500000</v>
          </cell>
          <cell r="P842">
            <v>200000</v>
          </cell>
          <cell r="Q842">
            <v>6000000</v>
          </cell>
          <cell r="R842">
            <v>800000</v>
          </cell>
          <cell r="S842">
            <v>24000000</v>
          </cell>
          <cell r="T842">
            <v>800000</v>
          </cell>
          <cell r="U842">
            <v>24000000</v>
          </cell>
          <cell r="V842">
            <v>1</v>
          </cell>
        </row>
        <row r="843">
          <cell r="B843" t="str">
            <v>010403</v>
          </cell>
          <cell r="C843">
            <v>3</v>
          </cell>
          <cell r="D843" t="str">
            <v>건축</v>
          </cell>
          <cell r="E843" t="str">
            <v>청소년수련관</v>
          </cell>
          <cell r="F843" t="str">
            <v>철근콘크리트</v>
          </cell>
          <cell r="H843" t="str">
            <v>펌프카.붐(철근)</v>
          </cell>
          <cell r="I843" t="str">
            <v>100㎥↑(25/20)</v>
          </cell>
          <cell r="J843" t="str">
            <v>M3</v>
          </cell>
          <cell r="K843" t="str">
            <v>5566</v>
          </cell>
          <cell r="L843">
            <v>500</v>
          </cell>
          <cell r="M843">
            <v>2783000</v>
          </cell>
          <cell r="N843">
            <v>3500</v>
          </cell>
          <cell r="O843">
            <v>19481000</v>
          </cell>
          <cell r="P843">
            <v>3500</v>
          </cell>
          <cell r="Q843">
            <v>19481000</v>
          </cell>
          <cell r="R843">
            <v>7500</v>
          </cell>
          <cell r="S843">
            <v>41745000</v>
          </cell>
          <cell r="T843">
            <v>7500</v>
          </cell>
          <cell r="U843">
            <v>41745000</v>
          </cell>
          <cell r="V843">
            <v>1</v>
          </cell>
        </row>
        <row r="844">
          <cell r="B844" t="str">
            <v>010403</v>
          </cell>
          <cell r="C844">
            <v>4</v>
          </cell>
          <cell r="D844" t="str">
            <v>건축</v>
          </cell>
          <cell r="E844" t="str">
            <v>청소년수련관</v>
          </cell>
          <cell r="F844" t="str">
            <v>철근콘크리트</v>
          </cell>
          <cell r="H844" t="str">
            <v>펌프카.붐(무근)</v>
          </cell>
          <cell r="I844" t="str">
            <v>100㎥↑(25/20)</v>
          </cell>
          <cell r="J844" t="str">
            <v>M3</v>
          </cell>
          <cell r="K844" t="str">
            <v>631</v>
          </cell>
          <cell r="L844">
            <v>500</v>
          </cell>
          <cell r="M844">
            <v>315500</v>
          </cell>
          <cell r="N844">
            <v>4000</v>
          </cell>
          <cell r="O844">
            <v>2524000</v>
          </cell>
          <cell r="P844">
            <v>3500</v>
          </cell>
          <cell r="Q844">
            <v>2208500</v>
          </cell>
          <cell r="R844">
            <v>8000</v>
          </cell>
          <cell r="S844">
            <v>5048000</v>
          </cell>
          <cell r="T844">
            <v>8000</v>
          </cell>
          <cell r="U844">
            <v>5048000</v>
          </cell>
          <cell r="V844">
            <v>1</v>
          </cell>
        </row>
        <row r="845">
          <cell r="B845" t="str">
            <v>010403</v>
          </cell>
          <cell r="C845">
            <v>13</v>
          </cell>
          <cell r="D845" t="str">
            <v>건축</v>
          </cell>
          <cell r="E845" t="str">
            <v>청소년수련관</v>
          </cell>
          <cell r="F845" t="str">
            <v>철근콘크리트</v>
          </cell>
          <cell r="H845" t="str">
            <v>철근가공조립</v>
          </cell>
          <cell r="I845" t="str">
            <v>보통</v>
          </cell>
          <cell r="J845" t="str">
            <v>TON</v>
          </cell>
          <cell r="K845" t="str">
            <v>764.402</v>
          </cell>
          <cell r="L845">
            <v>10799</v>
          </cell>
          <cell r="M845">
            <v>8254777</v>
          </cell>
          <cell r="N845">
            <v>209201</v>
          </cell>
          <cell r="O845">
            <v>159913662</v>
          </cell>
          <cell r="Q845">
            <v>0</v>
          </cell>
          <cell r="R845">
            <v>220000</v>
          </cell>
          <cell r="S845">
            <v>168168440</v>
          </cell>
          <cell r="T845">
            <v>220000</v>
          </cell>
          <cell r="U845">
            <v>168168440</v>
          </cell>
          <cell r="V845">
            <v>1</v>
          </cell>
        </row>
        <row r="846">
          <cell r="B846" t="str">
            <v>010403</v>
          </cell>
          <cell r="C846">
            <v>14</v>
          </cell>
          <cell r="D846" t="str">
            <v>건축</v>
          </cell>
          <cell r="E846" t="str">
            <v>청소년수련관</v>
          </cell>
          <cell r="F846" t="str">
            <v>철근콘크리트</v>
          </cell>
          <cell r="H846" t="str">
            <v>합판거푸집</v>
          </cell>
          <cell r="I846" t="str">
            <v>원형</v>
          </cell>
          <cell r="J846" t="str">
            <v>M2</v>
          </cell>
          <cell r="K846" t="str">
            <v>193</v>
          </cell>
          <cell r="L846">
            <v>11890</v>
          </cell>
          <cell r="M846">
            <v>2294770</v>
          </cell>
          <cell r="N846">
            <v>27034</v>
          </cell>
          <cell r="O846">
            <v>5217562</v>
          </cell>
          <cell r="Q846">
            <v>0</v>
          </cell>
          <cell r="R846">
            <v>38924</v>
          </cell>
          <cell r="S846">
            <v>7512332</v>
          </cell>
          <cell r="T846">
            <v>38924</v>
          </cell>
          <cell r="U846">
            <v>7512332</v>
          </cell>
          <cell r="V846">
            <v>1</v>
          </cell>
        </row>
        <row r="847">
          <cell r="B847" t="str">
            <v>010403</v>
          </cell>
          <cell r="C847">
            <v>15</v>
          </cell>
          <cell r="D847" t="str">
            <v>건축</v>
          </cell>
          <cell r="E847" t="str">
            <v>청소년수련관</v>
          </cell>
          <cell r="F847" t="str">
            <v>철근콘크리트</v>
          </cell>
          <cell r="H847" t="str">
            <v>합판거푸집</v>
          </cell>
          <cell r="I847" t="str">
            <v>3회</v>
          </cell>
          <cell r="J847" t="str">
            <v>M2</v>
          </cell>
          <cell r="K847" t="str">
            <v>22084</v>
          </cell>
          <cell r="L847">
            <v>6000</v>
          </cell>
          <cell r="M847">
            <v>132504000</v>
          </cell>
          <cell r="N847">
            <v>16000</v>
          </cell>
          <cell r="O847">
            <v>353344000</v>
          </cell>
          <cell r="Q847">
            <v>0</v>
          </cell>
          <cell r="R847">
            <v>22000</v>
          </cell>
          <cell r="S847">
            <v>485848000</v>
          </cell>
          <cell r="T847">
            <v>22000</v>
          </cell>
          <cell r="U847">
            <v>485848000</v>
          </cell>
          <cell r="V847">
            <v>1</v>
          </cell>
        </row>
        <row r="848">
          <cell r="B848" t="str">
            <v>010403</v>
          </cell>
          <cell r="C848">
            <v>16</v>
          </cell>
          <cell r="D848" t="str">
            <v>건축</v>
          </cell>
          <cell r="E848" t="str">
            <v>청소년수련관</v>
          </cell>
          <cell r="F848" t="str">
            <v>철근콘크리트</v>
          </cell>
          <cell r="H848" t="str">
            <v>합판거푸집</v>
          </cell>
          <cell r="I848" t="str">
            <v>4회</v>
          </cell>
          <cell r="J848" t="str">
            <v>M2</v>
          </cell>
          <cell r="K848" t="str">
            <v>1833</v>
          </cell>
          <cell r="L848">
            <v>5700</v>
          </cell>
          <cell r="M848">
            <v>10448100</v>
          </cell>
          <cell r="N848">
            <v>16000</v>
          </cell>
          <cell r="O848">
            <v>29328000</v>
          </cell>
          <cell r="Q848">
            <v>0</v>
          </cell>
          <cell r="R848">
            <v>21700</v>
          </cell>
          <cell r="S848">
            <v>39776100</v>
          </cell>
          <cell r="T848">
            <v>21700</v>
          </cell>
          <cell r="U848">
            <v>39776100</v>
          </cell>
          <cell r="V848">
            <v>1</v>
          </cell>
        </row>
        <row r="849">
          <cell r="B849" t="str">
            <v>010403</v>
          </cell>
          <cell r="C849">
            <v>18</v>
          </cell>
          <cell r="D849" t="str">
            <v>건축</v>
          </cell>
          <cell r="E849" t="str">
            <v>청소년수련관</v>
          </cell>
          <cell r="F849" t="str">
            <v>철근콘크리트</v>
          </cell>
          <cell r="H849" t="str">
            <v>진동기손료(엔진식)</v>
          </cell>
          <cell r="J849" t="str">
            <v>M3</v>
          </cell>
          <cell r="K849" t="str">
            <v>5566</v>
          </cell>
          <cell r="M849">
            <v>0</v>
          </cell>
          <cell r="O849">
            <v>0</v>
          </cell>
          <cell r="P849">
            <v>200</v>
          </cell>
          <cell r="Q849">
            <v>1113200</v>
          </cell>
          <cell r="R849">
            <v>200</v>
          </cell>
          <cell r="S849">
            <v>1113200</v>
          </cell>
          <cell r="T849">
            <v>200</v>
          </cell>
          <cell r="U849">
            <v>1113200</v>
          </cell>
          <cell r="V849">
            <v>1</v>
          </cell>
        </row>
        <row r="850">
          <cell r="B850" t="str">
            <v>010404</v>
          </cell>
          <cell r="C850">
            <v>2</v>
          </cell>
          <cell r="D850" t="str">
            <v>건축</v>
          </cell>
          <cell r="E850" t="str">
            <v>청소년수련관</v>
          </cell>
          <cell r="F850" t="str">
            <v>철골공사</v>
          </cell>
          <cell r="H850" t="str">
            <v>BH - 형강(SWS490)</v>
          </cell>
          <cell r="I850" t="str">
            <v>1200*300*20*30</v>
          </cell>
          <cell r="J850" t="str">
            <v>TON</v>
          </cell>
          <cell r="K850" t="str">
            <v>50.925</v>
          </cell>
          <cell r="L850">
            <v>498000</v>
          </cell>
          <cell r="M850">
            <v>25360650</v>
          </cell>
          <cell r="O850">
            <v>0</v>
          </cell>
          <cell r="Q850">
            <v>0</v>
          </cell>
          <cell r="R850">
            <v>498000</v>
          </cell>
          <cell r="S850">
            <v>25360650</v>
          </cell>
          <cell r="T850">
            <v>498000</v>
          </cell>
          <cell r="U850">
            <v>25360650</v>
          </cell>
          <cell r="V850">
            <v>1</v>
          </cell>
        </row>
        <row r="851">
          <cell r="B851" t="str">
            <v>010404</v>
          </cell>
          <cell r="C851">
            <v>9</v>
          </cell>
          <cell r="D851" t="str">
            <v>건축</v>
          </cell>
          <cell r="E851" t="str">
            <v>청소년수련관</v>
          </cell>
          <cell r="F851" t="str">
            <v>철골공사</v>
          </cell>
          <cell r="H851" t="str">
            <v>H - 형강(SS400)</v>
          </cell>
          <cell r="I851" t="str">
            <v>912*302*18*34</v>
          </cell>
          <cell r="J851" t="str">
            <v>TON</v>
          </cell>
          <cell r="K851" t="str">
            <v>12.516</v>
          </cell>
          <cell r="L851">
            <v>475000</v>
          </cell>
          <cell r="M851">
            <v>5945100</v>
          </cell>
          <cell r="O851">
            <v>0</v>
          </cell>
          <cell r="Q851">
            <v>0</v>
          </cell>
          <cell r="R851">
            <v>475000</v>
          </cell>
          <cell r="S851">
            <v>5945100</v>
          </cell>
          <cell r="T851">
            <v>475000</v>
          </cell>
          <cell r="U851">
            <v>5945100</v>
          </cell>
          <cell r="V851">
            <v>1</v>
          </cell>
        </row>
        <row r="852">
          <cell r="B852" t="str">
            <v>010404</v>
          </cell>
          <cell r="C852">
            <v>50</v>
          </cell>
          <cell r="D852" t="str">
            <v>건축</v>
          </cell>
          <cell r="E852" t="str">
            <v>청소년수련관</v>
          </cell>
          <cell r="F852" t="str">
            <v>철골공사</v>
          </cell>
          <cell r="H852" t="str">
            <v>열연강판(SS400)</v>
          </cell>
          <cell r="I852" t="str">
            <v>T=20</v>
          </cell>
          <cell r="J852" t="str">
            <v>TON</v>
          </cell>
          <cell r="K852" t="str">
            <v>2.367</v>
          </cell>
          <cell r="L852">
            <v>375000</v>
          </cell>
          <cell r="M852">
            <v>887625</v>
          </cell>
          <cell r="O852">
            <v>0</v>
          </cell>
          <cell r="Q852">
            <v>0</v>
          </cell>
          <cell r="R852">
            <v>375000</v>
          </cell>
          <cell r="S852">
            <v>887625</v>
          </cell>
          <cell r="T852">
            <v>375000</v>
          </cell>
          <cell r="U852">
            <v>887625</v>
          </cell>
          <cell r="V852">
            <v>1</v>
          </cell>
        </row>
        <row r="853">
          <cell r="B853" t="str">
            <v>010404</v>
          </cell>
          <cell r="C853">
            <v>65</v>
          </cell>
          <cell r="D853" t="str">
            <v>건축</v>
          </cell>
          <cell r="E853" t="str">
            <v>청소년수련관</v>
          </cell>
          <cell r="F853" t="str">
            <v>철골공사</v>
          </cell>
          <cell r="H853" t="str">
            <v>앵커볼트(1")</v>
          </cell>
          <cell r="I853" t="str">
            <v>M25  L500</v>
          </cell>
          <cell r="J853" t="str">
            <v>조</v>
          </cell>
          <cell r="K853" t="str">
            <v>99</v>
          </cell>
          <cell r="L853">
            <v>2290</v>
          </cell>
          <cell r="M853">
            <v>226710</v>
          </cell>
          <cell r="O853">
            <v>0</v>
          </cell>
          <cell r="Q853">
            <v>0</v>
          </cell>
          <cell r="R853">
            <v>2290</v>
          </cell>
          <cell r="S853">
            <v>226710</v>
          </cell>
          <cell r="T853">
            <v>2290</v>
          </cell>
          <cell r="U853">
            <v>226710</v>
          </cell>
          <cell r="V853">
            <v>1</v>
          </cell>
        </row>
        <row r="854">
          <cell r="B854" t="str">
            <v>010404</v>
          </cell>
          <cell r="C854">
            <v>68</v>
          </cell>
          <cell r="D854" t="str">
            <v>건축</v>
          </cell>
          <cell r="E854" t="str">
            <v>청소년수련관</v>
          </cell>
          <cell r="F854" t="str">
            <v>철골공사</v>
          </cell>
          <cell r="H854" t="str">
            <v>앵커볼트설치</v>
          </cell>
          <cell r="I854" t="str">
            <v>∮22-25.주기둥</v>
          </cell>
          <cell r="J854" t="str">
            <v>EA</v>
          </cell>
          <cell r="K854" t="str">
            <v>96</v>
          </cell>
          <cell r="M854">
            <v>0</v>
          </cell>
          <cell r="N854">
            <v>10000</v>
          </cell>
          <cell r="O854">
            <v>960000</v>
          </cell>
          <cell r="Q854">
            <v>0</v>
          </cell>
          <cell r="R854">
            <v>10000</v>
          </cell>
          <cell r="S854">
            <v>960000</v>
          </cell>
          <cell r="T854">
            <v>10000</v>
          </cell>
          <cell r="U854">
            <v>960000</v>
          </cell>
          <cell r="V854">
            <v>1</v>
          </cell>
        </row>
        <row r="855">
          <cell r="B855" t="str">
            <v>010404</v>
          </cell>
          <cell r="C855">
            <v>71</v>
          </cell>
          <cell r="D855" t="str">
            <v>건축</v>
          </cell>
          <cell r="E855" t="str">
            <v>청소년수련관</v>
          </cell>
          <cell r="F855" t="str">
            <v>철골공사</v>
          </cell>
          <cell r="H855" t="str">
            <v>고장력볼트</v>
          </cell>
          <cell r="I855" t="str">
            <v>M22  L80</v>
          </cell>
          <cell r="J855" t="str">
            <v>조</v>
          </cell>
          <cell r="K855" t="str">
            <v>168</v>
          </cell>
          <cell r="L855">
            <v>550</v>
          </cell>
          <cell r="M855">
            <v>92400</v>
          </cell>
          <cell r="O855">
            <v>0</v>
          </cell>
          <cell r="Q855">
            <v>0</v>
          </cell>
          <cell r="R855">
            <v>550</v>
          </cell>
          <cell r="S855">
            <v>92400</v>
          </cell>
          <cell r="T855">
            <v>550</v>
          </cell>
          <cell r="U855">
            <v>92400</v>
          </cell>
          <cell r="V855">
            <v>1</v>
          </cell>
        </row>
        <row r="856">
          <cell r="B856" t="str">
            <v>010404</v>
          </cell>
          <cell r="C856">
            <v>91</v>
          </cell>
          <cell r="D856" t="str">
            <v>건축</v>
          </cell>
          <cell r="E856" t="str">
            <v>청소년수련관</v>
          </cell>
          <cell r="F856" t="str">
            <v>철골공사</v>
          </cell>
          <cell r="H856" t="str">
            <v>고장력볼트본조임</v>
          </cell>
          <cell r="I856" t="str">
            <v>30본/ton미만,300톤미만</v>
          </cell>
          <cell r="J856" t="str">
            <v>톤</v>
          </cell>
          <cell r="K856" t="str">
            <v>61.443</v>
          </cell>
          <cell r="M856">
            <v>0</v>
          </cell>
          <cell r="N856">
            <v>5000</v>
          </cell>
          <cell r="O856">
            <v>307215</v>
          </cell>
          <cell r="Q856">
            <v>0</v>
          </cell>
          <cell r="R856">
            <v>5000</v>
          </cell>
          <cell r="S856">
            <v>307215</v>
          </cell>
          <cell r="T856">
            <v>5000</v>
          </cell>
          <cell r="U856">
            <v>307215</v>
          </cell>
          <cell r="V856">
            <v>1</v>
          </cell>
        </row>
        <row r="857">
          <cell r="B857" t="str">
            <v>010404</v>
          </cell>
          <cell r="C857">
            <v>92</v>
          </cell>
          <cell r="D857" t="str">
            <v>건축</v>
          </cell>
          <cell r="E857" t="str">
            <v>청소년수련관</v>
          </cell>
          <cell r="F857" t="str">
            <v>철골공사</v>
          </cell>
          <cell r="H857" t="str">
            <v>STUD볼트</v>
          </cell>
          <cell r="I857" t="str">
            <v>M19 L100</v>
          </cell>
          <cell r="J857" t="str">
            <v>개</v>
          </cell>
          <cell r="K857" t="str">
            <v>1300</v>
          </cell>
          <cell r="L857">
            <v>180</v>
          </cell>
          <cell r="M857">
            <v>234000</v>
          </cell>
          <cell r="N857">
            <v>360</v>
          </cell>
          <cell r="O857">
            <v>468000</v>
          </cell>
          <cell r="Q857">
            <v>0</v>
          </cell>
          <cell r="R857">
            <v>540</v>
          </cell>
          <cell r="S857">
            <v>702000</v>
          </cell>
          <cell r="T857">
            <v>540</v>
          </cell>
          <cell r="U857">
            <v>702000</v>
          </cell>
          <cell r="V857">
            <v>1</v>
          </cell>
        </row>
        <row r="858">
          <cell r="B858" t="str">
            <v>010404</v>
          </cell>
          <cell r="C858">
            <v>94</v>
          </cell>
          <cell r="D858" t="str">
            <v>건축</v>
          </cell>
          <cell r="E858" t="str">
            <v>청소년수련관</v>
          </cell>
          <cell r="F858" t="str">
            <v>철골공사</v>
          </cell>
          <cell r="H858" t="str">
            <v>STUD볼트</v>
          </cell>
          <cell r="I858" t="str">
            <v>M19 L300</v>
          </cell>
          <cell r="J858" t="str">
            <v>개</v>
          </cell>
          <cell r="K858" t="str">
            <v>198</v>
          </cell>
          <cell r="L858">
            <v>1200</v>
          </cell>
          <cell r="M858">
            <v>237600</v>
          </cell>
          <cell r="N858">
            <v>360</v>
          </cell>
          <cell r="O858">
            <v>71280</v>
          </cell>
          <cell r="Q858">
            <v>0</v>
          </cell>
          <cell r="R858">
            <v>1560</v>
          </cell>
          <cell r="S858">
            <v>308880</v>
          </cell>
          <cell r="T858">
            <v>1560</v>
          </cell>
          <cell r="U858">
            <v>308880</v>
          </cell>
          <cell r="V858">
            <v>1</v>
          </cell>
        </row>
        <row r="859">
          <cell r="B859" t="str">
            <v>010404</v>
          </cell>
          <cell r="C859">
            <v>95</v>
          </cell>
          <cell r="D859" t="str">
            <v>건축</v>
          </cell>
          <cell r="E859" t="str">
            <v>청소년수련관</v>
          </cell>
          <cell r="F859" t="str">
            <v>철골공사</v>
          </cell>
          <cell r="H859" t="str">
            <v>그라우팅몰탈</v>
          </cell>
          <cell r="J859" t="str">
            <v>M3</v>
          </cell>
          <cell r="K859" t="str">
            <v>0.164</v>
          </cell>
          <cell r="L859">
            <v>700000</v>
          </cell>
          <cell r="M859">
            <v>114800</v>
          </cell>
          <cell r="N859">
            <v>300000</v>
          </cell>
          <cell r="O859">
            <v>49200</v>
          </cell>
          <cell r="Q859">
            <v>0</v>
          </cell>
          <cell r="R859">
            <v>1000000</v>
          </cell>
          <cell r="S859">
            <v>164000</v>
          </cell>
          <cell r="T859">
            <v>1000000</v>
          </cell>
          <cell r="U859">
            <v>164000</v>
          </cell>
          <cell r="V859">
            <v>1</v>
          </cell>
        </row>
        <row r="860">
          <cell r="B860" t="str">
            <v>010404</v>
          </cell>
          <cell r="C860">
            <v>97</v>
          </cell>
          <cell r="D860" t="str">
            <v>건축</v>
          </cell>
          <cell r="E860" t="str">
            <v>청소년수련관</v>
          </cell>
          <cell r="F860" t="str">
            <v>철골공사</v>
          </cell>
          <cell r="H860" t="str">
            <v>내화피복(습식)</v>
          </cell>
          <cell r="I860" t="str">
            <v>1시간20MM</v>
          </cell>
          <cell r="J860" t="str">
            <v>M2</v>
          </cell>
          <cell r="K860" t="str">
            <v>595</v>
          </cell>
          <cell r="L860">
            <v>5200</v>
          </cell>
          <cell r="M860">
            <v>3094000</v>
          </cell>
          <cell r="N860">
            <v>1800</v>
          </cell>
          <cell r="O860">
            <v>1071000</v>
          </cell>
          <cell r="Q860">
            <v>0</v>
          </cell>
          <cell r="R860">
            <v>7000</v>
          </cell>
          <cell r="S860">
            <v>4165000</v>
          </cell>
          <cell r="T860">
            <v>7000</v>
          </cell>
          <cell r="U860">
            <v>4165000</v>
          </cell>
          <cell r="V860">
            <v>1</v>
          </cell>
        </row>
        <row r="861">
          <cell r="B861" t="str">
            <v>010404</v>
          </cell>
          <cell r="C861">
            <v>99</v>
          </cell>
          <cell r="D861" t="str">
            <v>건축</v>
          </cell>
          <cell r="E861" t="str">
            <v>청소년수련관</v>
          </cell>
          <cell r="F861" t="str">
            <v>철골공사</v>
          </cell>
          <cell r="H861" t="str">
            <v>녹막이페인트칠</v>
          </cell>
          <cell r="I861" t="str">
            <v>철부1회 뿜칠</v>
          </cell>
          <cell r="J861" t="str">
            <v>M2</v>
          </cell>
          <cell r="K861" t="str">
            <v>679</v>
          </cell>
          <cell r="L861">
            <v>650</v>
          </cell>
          <cell r="M861">
            <v>441350</v>
          </cell>
          <cell r="N861">
            <v>1450</v>
          </cell>
          <cell r="O861">
            <v>984550</v>
          </cell>
          <cell r="Q861">
            <v>0</v>
          </cell>
          <cell r="R861">
            <v>2100</v>
          </cell>
          <cell r="S861">
            <v>1425900</v>
          </cell>
          <cell r="T861">
            <v>2100</v>
          </cell>
          <cell r="U861">
            <v>1425900</v>
          </cell>
          <cell r="V861">
            <v>1</v>
          </cell>
        </row>
        <row r="862">
          <cell r="B862" t="str">
            <v>010404</v>
          </cell>
          <cell r="C862">
            <v>102</v>
          </cell>
          <cell r="D862" t="str">
            <v>건축</v>
          </cell>
          <cell r="E862" t="str">
            <v>청소년수련관</v>
          </cell>
          <cell r="F862" t="str">
            <v>철골공사</v>
          </cell>
          <cell r="H862" t="str">
            <v>철골가공조립 (보통)</v>
          </cell>
          <cell r="I862" t="str">
            <v>ROLL 1000~1500</v>
          </cell>
          <cell r="J862" t="str">
            <v>TON</v>
          </cell>
          <cell r="K862" t="str">
            <v>61.443</v>
          </cell>
          <cell r="M862">
            <v>0</v>
          </cell>
          <cell r="N862">
            <v>250000</v>
          </cell>
          <cell r="O862">
            <v>15360750</v>
          </cell>
          <cell r="P862">
            <v>11000</v>
          </cell>
          <cell r="Q862">
            <v>675873</v>
          </cell>
          <cell r="R862">
            <v>261000</v>
          </cell>
          <cell r="S862">
            <v>16036623</v>
          </cell>
          <cell r="T862">
            <v>261000</v>
          </cell>
          <cell r="U862">
            <v>16036623</v>
          </cell>
          <cell r="V862">
            <v>1</v>
          </cell>
        </row>
        <row r="863">
          <cell r="B863" t="str">
            <v>010404</v>
          </cell>
          <cell r="C863">
            <v>104</v>
          </cell>
          <cell r="D863" t="str">
            <v>건축</v>
          </cell>
          <cell r="E863" t="str">
            <v>청소년수련관</v>
          </cell>
          <cell r="F863" t="str">
            <v>철골공사</v>
          </cell>
          <cell r="H863" t="str">
            <v>철골세우기(저층)</v>
          </cell>
          <cell r="J863" t="str">
            <v>TON</v>
          </cell>
          <cell r="K863" t="str">
            <v>61.443</v>
          </cell>
          <cell r="M863">
            <v>0</v>
          </cell>
          <cell r="N863">
            <v>150000</v>
          </cell>
          <cell r="O863">
            <v>9216450</v>
          </cell>
          <cell r="P863">
            <v>15000</v>
          </cell>
          <cell r="Q863">
            <v>921645</v>
          </cell>
          <cell r="R863">
            <v>165000</v>
          </cell>
          <cell r="S863">
            <v>10138095</v>
          </cell>
          <cell r="T863">
            <v>165000</v>
          </cell>
          <cell r="U863">
            <v>10138095</v>
          </cell>
          <cell r="V863">
            <v>1</v>
          </cell>
        </row>
        <row r="864">
          <cell r="B864" t="str">
            <v>010405</v>
          </cell>
          <cell r="C864">
            <v>1</v>
          </cell>
          <cell r="D864" t="str">
            <v>건축</v>
          </cell>
          <cell r="E864" t="str">
            <v>청소년수련관</v>
          </cell>
          <cell r="F864" t="str">
            <v>조적공사</v>
          </cell>
          <cell r="H864" t="str">
            <v>시멘트벽돌(서울)</v>
          </cell>
          <cell r="I864" t="str">
            <v>190*90*57</v>
          </cell>
          <cell r="J864" t="str">
            <v>천매</v>
          </cell>
          <cell r="K864" t="str">
            <v>181.019</v>
          </cell>
          <cell r="L864">
            <v>46000</v>
          </cell>
          <cell r="M864">
            <v>8326874</v>
          </cell>
          <cell r="O864">
            <v>0</v>
          </cell>
          <cell r="Q864">
            <v>0</v>
          </cell>
          <cell r="R864">
            <v>46000</v>
          </cell>
          <cell r="S864">
            <v>8326874</v>
          </cell>
          <cell r="T864">
            <v>46000</v>
          </cell>
          <cell r="U864">
            <v>8326874</v>
          </cell>
          <cell r="V864">
            <v>1</v>
          </cell>
        </row>
        <row r="865">
          <cell r="B865" t="str">
            <v>010405</v>
          </cell>
          <cell r="C865">
            <v>2</v>
          </cell>
          <cell r="D865" t="str">
            <v>건축</v>
          </cell>
          <cell r="E865" t="str">
            <v>청소년수련관</v>
          </cell>
          <cell r="F865" t="str">
            <v>조적공사</v>
          </cell>
          <cell r="H865" t="str">
            <v>0.5B벽돌쌓기</v>
          </cell>
          <cell r="I865" t="str">
            <v>10000매이상</v>
          </cell>
          <cell r="J865" t="str">
            <v>천매</v>
          </cell>
          <cell r="K865" t="str">
            <v>45.524</v>
          </cell>
          <cell r="M865">
            <v>0</v>
          </cell>
          <cell r="N865">
            <v>65000</v>
          </cell>
          <cell r="O865">
            <v>2959060</v>
          </cell>
          <cell r="Q865">
            <v>0</v>
          </cell>
          <cell r="R865">
            <v>65000</v>
          </cell>
          <cell r="S865">
            <v>2959060</v>
          </cell>
          <cell r="T865">
            <v>65000</v>
          </cell>
          <cell r="U865">
            <v>2959060</v>
          </cell>
          <cell r="V865">
            <v>1</v>
          </cell>
        </row>
        <row r="866">
          <cell r="B866" t="str">
            <v>010405</v>
          </cell>
          <cell r="C866">
            <v>3</v>
          </cell>
          <cell r="D866" t="str">
            <v>건축</v>
          </cell>
          <cell r="E866" t="str">
            <v>청소년수련관</v>
          </cell>
          <cell r="F866" t="str">
            <v>조적공사</v>
          </cell>
          <cell r="H866" t="str">
            <v>0.5B공간벽돌쌓기</v>
          </cell>
          <cell r="I866" t="str">
            <v>10000매이상</v>
          </cell>
          <cell r="J866" t="str">
            <v>천매</v>
          </cell>
          <cell r="K866" t="str">
            <v>8.719</v>
          </cell>
          <cell r="M866">
            <v>0</v>
          </cell>
          <cell r="N866">
            <v>65000</v>
          </cell>
          <cell r="O866">
            <v>566735</v>
          </cell>
          <cell r="Q866">
            <v>0</v>
          </cell>
          <cell r="R866">
            <v>65000</v>
          </cell>
          <cell r="S866">
            <v>566735</v>
          </cell>
          <cell r="T866">
            <v>65000</v>
          </cell>
          <cell r="U866">
            <v>566735</v>
          </cell>
          <cell r="V866">
            <v>1</v>
          </cell>
        </row>
        <row r="867">
          <cell r="B867" t="str">
            <v>010405</v>
          </cell>
          <cell r="C867">
            <v>4</v>
          </cell>
          <cell r="D867" t="str">
            <v>건축</v>
          </cell>
          <cell r="E867" t="str">
            <v>청소년수련관</v>
          </cell>
          <cell r="F867" t="str">
            <v>조적공사</v>
          </cell>
          <cell r="H867" t="str">
            <v>1.0B벽돌쌓기</v>
          </cell>
          <cell r="I867" t="str">
            <v>10000매이상</v>
          </cell>
          <cell r="J867" t="str">
            <v>천매</v>
          </cell>
          <cell r="K867" t="str">
            <v>118.157</v>
          </cell>
          <cell r="M867">
            <v>0</v>
          </cell>
          <cell r="N867">
            <v>14000</v>
          </cell>
          <cell r="O867">
            <v>1654198</v>
          </cell>
          <cell r="Q867">
            <v>0</v>
          </cell>
          <cell r="R867">
            <v>14000</v>
          </cell>
          <cell r="S867">
            <v>1654198</v>
          </cell>
          <cell r="T867">
            <v>14000</v>
          </cell>
          <cell r="U867">
            <v>1654198</v>
          </cell>
          <cell r="V867">
            <v>1</v>
          </cell>
        </row>
        <row r="868">
          <cell r="B868" t="str">
            <v>010405</v>
          </cell>
          <cell r="C868">
            <v>5</v>
          </cell>
          <cell r="D868" t="str">
            <v>건축</v>
          </cell>
          <cell r="E868" t="str">
            <v>청소년수련관</v>
          </cell>
          <cell r="F868" t="str">
            <v>조적공사</v>
          </cell>
          <cell r="H868" t="str">
            <v>벽돌소운반</v>
          </cell>
          <cell r="I868" t="str">
            <v>1층</v>
          </cell>
          <cell r="J868" t="str">
            <v>천매</v>
          </cell>
          <cell r="K868" t="str">
            <v>62.812</v>
          </cell>
          <cell r="M868">
            <v>0</v>
          </cell>
          <cell r="N868">
            <v>14000</v>
          </cell>
          <cell r="O868">
            <v>879368</v>
          </cell>
          <cell r="Q868">
            <v>0</v>
          </cell>
          <cell r="R868">
            <v>14000</v>
          </cell>
          <cell r="S868">
            <v>879368</v>
          </cell>
          <cell r="T868">
            <v>14000</v>
          </cell>
          <cell r="U868">
            <v>879368</v>
          </cell>
          <cell r="V868">
            <v>1</v>
          </cell>
        </row>
        <row r="869">
          <cell r="B869" t="str">
            <v>010405</v>
          </cell>
          <cell r="C869">
            <v>6</v>
          </cell>
          <cell r="D869" t="str">
            <v>건축</v>
          </cell>
          <cell r="E869" t="str">
            <v>청소년수련관</v>
          </cell>
          <cell r="F869" t="str">
            <v>조적공사</v>
          </cell>
          <cell r="H869" t="str">
            <v>벽돌소운반</v>
          </cell>
          <cell r="I869" t="str">
            <v>2층</v>
          </cell>
          <cell r="J869" t="str">
            <v>천매</v>
          </cell>
          <cell r="K869" t="str">
            <v>70.962</v>
          </cell>
          <cell r="M869">
            <v>0</v>
          </cell>
          <cell r="N869">
            <v>14000</v>
          </cell>
          <cell r="O869">
            <v>993468</v>
          </cell>
          <cell r="Q869">
            <v>0</v>
          </cell>
          <cell r="R869">
            <v>14000</v>
          </cell>
          <cell r="S869">
            <v>993468</v>
          </cell>
          <cell r="T869">
            <v>14000</v>
          </cell>
          <cell r="U869">
            <v>993468</v>
          </cell>
          <cell r="V869">
            <v>1</v>
          </cell>
        </row>
        <row r="870">
          <cell r="B870" t="str">
            <v>010405</v>
          </cell>
          <cell r="C870">
            <v>8</v>
          </cell>
          <cell r="D870" t="str">
            <v>건축</v>
          </cell>
          <cell r="E870" t="str">
            <v>청소년수련관</v>
          </cell>
          <cell r="F870" t="str">
            <v>조적공사</v>
          </cell>
          <cell r="H870" t="str">
            <v>벽돌소운반</v>
          </cell>
          <cell r="I870" t="str">
            <v>3층</v>
          </cell>
          <cell r="J870" t="str">
            <v>천매</v>
          </cell>
          <cell r="K870" t="str">
            <v>42.549</v>
          </cell>
          <cell r="M870">
            <v>0</v>
          </cell>
          <cell r="N870">
            <v>14000</v>
          </cell>
          <cell r="O870">
            <v>595686</v>
          </cell>
          <cell r="Q870">
            <v>0</v>
          </cell>
          <cell r="R870">
            <v>14000</v>
          </cell>
          <cell r="S870">
            <v>595686</v>
          </cell>
          <cell r="T870">
            <v>14000</v>
          </cell>
          <cell r="U870">
            <v>595686</v>
          </cell>
          <cell r="V870">
            <v>1</v>
          </cell>
        </row>
        <row r="871">
          <cell r="B871" t="str">
            <v>010405</v>
          </cell>
          <cell r="C871">
            <v>9</v>
          </cell>
          <cell r="D871" t="str">
            <v>건축</v>
          </cell>
          <cell r="E871" t="str">
            <v>청소년수련관</v>
          </cell>
          <cell r="F871" t="str">
            <v>조적공사</v>
          </cell>
          <cell r="H871" t="str">
            <v>벽돌소운반</v>
          </cell>
          <cell r="I871" t="str">
            <v>4층</v>
          </cell>
          <cell r="J871" t="str">
            <v>천매</v>
          </cell>
          <cell r="K871" t="str">
            <v>4.698</v>
          </cell>
          <cell r="M871">
            <v>0</v>
          </cell>
          <cell r="N871">
            <v>14000</v>
          </cell>
          <cell r="O871">
            <v>65772</v>
          </cell>
          <cell r="Q871">
            <v>0</v>
          </cell>
          <cell r="R871">
            <v>14000</v>
          </cell>
          <cell r="S871">
            <v>65772</v>
          </cell>
          <cell r="T871">
            <v>14000</v>
          </cell>
          <cell r="U871">
            <v>65772</v>
          </cell>
          <cell r="V871">
            <v>1</v>
          </cell>
        </row>
        <row r="872">
          <cell r="B872" t="str">
            <v>010405</v>
          </cell>
          <cell r="C872">
            <v>12</v>
          </cell>
          <cell r="D872" t="str">
            <v>건축</v>
          </cell>
          <cell r="E872" t="str">
            <v>청소년수련관</v>
          </cell>
          <cell r="F872" t="str">
            <v>조적공사</v>
          </cell>
          <cell r="H872" t="str">
            <v>스치로폼(벽공간)</v>
          </cell>
          <cell r="I872" t="str">
            <v>#0.03     50mm</v>
          </cell>
          <cell r="J872" t="str">
            <v>M2</v>
          </cell>
          <cell r="K872" t="str">
            <v>116</v>
          </cell>
          <cell r="L872">
            <v>3000</v>
          </cell>
          <cell r="M872">
            <v>348000</v>
          </cell>
          <cell r="N872">
            <v>1000</v>
          </cell>
          <cell r="O872">
            <v>116000</v>
          </cell>
          <cell r="Q872">
            <v>0</v>
          </cell>
          <cell r="R872">
            <v>4000</v>
          </cell>
          <cell r="S872">
            <v>464000</v>
          </cell>
          <cell r="T872">
            <v>4000</v>
          </cell>
          <cell r="U872">
            <v>464000</v>
          </cell>
          <cell r="V872">
            <v>1</v>
          </cell>
        </row>
        <row r="873">
          <cell r="B873" t="str">
            <v>010405</v>
          </cell>
          <cell r="C873">
            <v>13</v>
          </cell>
          <cell r="D873" t="str">
            <v>건축</v>
          </cell>
          <cell r="E873" t="str">
            <v>청소년수련관</v>
          </cell>
          <cell r="F873" t="str">
            <v>조적공사</v>
          </cell>
          <cell r="H873" t="str">
            <v>블럭보강쌓기</v>
          </cell>
          <cell r="I873" t="str">
            <v>6"</v>
          </cell>
          <cell r="J873" t="str">
            <v>M2</v>
          </cell>
          <cell r="K873" t="str">
            <v>1458</v>
          </cell>
          <cell r="L873">
            <v>7800</v>
          </cell>
          <cell r="M873">
            <v>11372400</v>
          </cell>
          <cell r="N873">
            <v>10000</v>
          </cell>
          <cell r="O873">
            <v>14580000</v>
          </cell>
          <cell r="Q873">
            <v>0</v>
          </cell>
          <cell r="R873">
            <v>17800</v>
          </cell>
          <cell r="S873">
            <v>25952400</v>
          </cell>
          <cell r="T873">
            <v>17800</v>
          </cell>
          <cell r="U873">
            <v>25952400</v>
          </cell>
          <cell r="V873">
            <v>1</v>
          </cell>
        </row>
        <row r="874">
          <cell r="B874" t="str">
            <v>010405</v>
          </cell>
          <cell r="C874">
            <v>14</v>
          </cell>
          <cell r="D874" t="str">
            <v>건축</v>
          </cell>
          <cell r="E874" t="str">
            <v>청소년수련관</v>
          </cell>
          <cell r="F874" t="str">
            <v>조적공사</v>
          </cell>
          <cell r="H874" t="str">
            <v>블럭보강쌓기(한면치장)</v>
          </cell>
          <cell r="I874" t="str">
            <v>6"</v>
          </cell>
          <cell r="J874" t="str">
            <v>M2</v>
          </cell>
          <cell r="K874" t="str">
            <v>1072</v>
          </cell>
          <cell r="L874">
            <v>7800</v>
          </cell>
          <cell r="M874">
            <v>8361600</v>
          </cell>
          <cell r="N874">
            <v>11250</v>
          </cell>
          <cell r="O874">
            <v>12060000</v>
          </cell>
          <cell r="Q874">
            <v>0</v>
          </cell>
          <cell r="R874">
            <v>19050</v>
          </cell>
          <cell r="S874">
            <v>20421600</v>
          </cell>
          <cell r="T874">
            <v>19050</v>
          </cell>
          <cell r="U874">
            <v>20421600</v>
          </cell>
          <cell r="V874">
            <v>1</v>
          </cell>
        </row>
        <row r="875">
          <cell r="B875" t="str">
            <v>010405</v>
          </cell>
          <cell r="C875">
            <v>15</v>
          </cell>
          <cell r="D875" t="str">
            <v>건축</v>
          </cell>
          <cell r="E875" t="str">
            <v>청소년수련관</v>
          </cell>
          <cell r="F875" t="str">
            <v>조적공사</v>
          </cell>
          <cell r="H875" t="str">
            <v>블럭보강쌓기(양면치장)</v>
          </cell>
          <cell r="I875" t="str">
            <v>6"</v>
          </cell>
          <cell r="J875" t="str">
            <v>M2</v>
          </cell>
          <cell r="K875" t="str">
            <v>106</v>
          </cell>
          <cell r="L875">
            <v>7800</v>
          </cell>
          <cell r="M875">
            <v>826800</v>
          </cell>
          <cell r="N875">
            <v>12500</v>
          </cell>
          <cell r="O875">
            <v>1325000</v>
          </cell>
          <cell r="Q875">
            <v>0</v>
          </cell>
          <cell r="R875">
            <v>20300</v>
          </cell>
          <cell r="S875">
            <v>2151800</v>
          </cell>
          <cell r="T875">
            <v>20300</v>
          </cell>
          <cell r="U875">
            <v>2151800</v>
          </cell>
          <cell r="V875">
            <v>1</v>
          </cell>
        </row>
        <row r="876">
          <cell r="B876" t="str">
            <v>010405</v>
          </cell>
          <cell r="C876">
            <v>17</v>
          </cell>
          <cell r="D876" t="str">
            <v>건축</v>
          </cell>
          <cell r="E876" t="str">
            <v>청소년수련관</v>
          </cell>
          <cell r="F876" t="str">
            <v>조적공사</v>
          </cell>
          <cell r="H876" t="str">
            <v>블럭메쉬(6"용)</v>
          </cell>
          <cell r="I876" t="str">
            <v>#8</v>
          </cell>
          <cell r="J876" t="str">
            <v>M</v>
          </cell>
          <cell r="K876" t="str">
            <v>4590</v>
          </cell>
          <cell r="L876">
            <v>300</v>
          </cell>
          <cell r="M876">
            <v>1377000</v>
          </cell>
          <cell r="N876">
            <v>200</v>
          </cell>
          <cell r="O876">
            <v>918000</v>
          </cell>
          <cell r="Q876">
            <v>0</v>
          </cell>
          <cell r="R876">
            <v>500</v>
          </cell>
          <cell r="S876">
            <v>2295000</v>
          </cell>
          <cell r="T876">
            <v>500</v>
          </cell>
          <cell r="U876">
            <v>2295000</v>
          </cell>
          <cell r="V876">
            <v>1</v>
          </cell>
        </row>
        <row r="877">
          <cell r="B877" t="str">
            <v>010405</v>
          </cell>
          <cell r="C877">
            <v>19</v>
          </cell>
          <cell r="D877" t="str">
            <v>건축</v>
          </cell>
          <cell r="E877" t="str">
            <v>청소년수련관</v>
          </cell>
          <cell r="F877" t="str">
            <v>조적공사</v>
          </cell>
          <cell r="H877" t="str">
            <v>스트롱앵커</v>
          </cell>
          <cell r="I877" t="str">
            <v>3/8"  (M10)</v>
          </cell>
          <cell r="J877" t="str">
            <v>개</v>
          </cell>
          <cell r="K877" t="str">
            <v>1398</v>
          </cell>
          <cell r="L877">
            <v>700</v>
          </cell>
          <cell r="M877">
            <v>978600</v>
          </cell>
          <cell r="N877">
            <v>800</v>
          </cell>
          <cell r="O877">
            <v>1118400</v>
          </cell>
          <cell r="Q877">
            <v>0</v>
          </cell>
          <cell r="R877">
            <v>1500</v>
          </cell>
          <cell r="S877">
            <v>2097000</v>
          </cell>
          <cell r="T877">
            <v>1500</v>
          </cell>
          <cell r="U877">
            <v>2097000</v>
          </cell>
          <cell r="V877">
            <v>1</v>
          </cell>
        </row>
        <row r="878">
          <cell r="B878" t="str">
            <v>010405</v>
          </cell>
          <cell r="C878">
            <v>23</v>
          </cell>
          <cell r="D878" t="str">
            <v>건축</v>
          </cell>
          <cell r="E878" t="str">
            <v>청소년수련관</v>
          </cell>
          <cell r="F878" t="str">
            <v>조적공사</v>
          </cell>
          <cell r="H878" t="str">
            <v>인방제작설치</v>
          </cell>
          <cell r="I878" t="str">
            <v>150*200</v>
          </cell>
          <cell r="J878" t="str">
            <v>M</v>
          </cell>
          <cell r="K878" t="str">
            <v>78</v>
          </cell>
          <cell r="L878">
            <v>3000</v>
          </cell>
          <cell r="M878">
            <v>234000</v>
          </cell>
          <cell r="N878">
            <v>6000</v>
          </cell>
          <cell r="O878">
            <v>468000</v>
          </cell>
          <cell r="Q878">
            <v>0</v>
          </cell>
          <cell r="R878">
            <v>9000</v>
          </cell>
          <cell r="S878">
            <v>702000</v>
          </cell>
          <cell r="T878">
            <v>9000</v>
          </cell>
          <cell r="U878">
            <v>702000</v>
          </cell>
          <cell r="V878">
            <v>1</v>
          </cell>
        </row>
        <row r="879">
          <cell r="B879" t="str">
            <v>010405</v>
          </cell>
          <cell r="C879">
            <v>24</v>
          </cell>
          <cell r="D879" t="str">
            <v>건축</v>
          </cell>
          <cell r="E879" t="str">
            <v>청소년수련관</v>
          </cell>
          <cell r="F879" t="str">
            <v>조적공사</v>
          </cell>
          <cell r="H879" t="str">
            <v>인방제작설치</v>
          </cell>
          <cell r="I879" t="str">
            <v>200*200</v>
          </cell>
          <cell r="J879" t="str">
            <v>M</v>
          </cell>
          <cell r="K879" t="str">
            <v>14</v>
          </cell>
          <cell r="L879">
            <v>3000</v>
          </cell>
          <cell r="M879">
            <v>42000</v>
          </cell>
          <cell r="N879">
            <v>6000</v>
          </cell>
          <cell r="O879">
            <v>84000</v>
          </cell>
          <cell r="Q879">
            <v>0</v>
          </cell>
          <cell r="R879">
            <v>9000</v>
          </cell>
          <cell r="S879">
            <v>126000</v>
          </cell>
          <cell r="T879">
            <v>9000</v>
          </cell>
          <cell r="U879">
            <v>126000</v>
          </cell>
          <cell r="V879">
            <v>1</v>
          </cell>
        </row>
        <row r="880">
          <cell r="B880" t="str">
            <v>010405</v>
          </cell>
          <cell r="C880">
            <v>25</v>
          </cell>
          <cell r="D880" t="str">
            <v>건축</v>
          </cell>
          <cell r="E880" t="str">
            <v>청소년수련관</v>
          </cell>
          <cell r="F880" t="str">
            <v>조적공사</v>
          </cell>
          <cell r="H880" t="str">
            <v>인방제작설치</v>
          </cell>
          <cell r="I880" t="str">
            <v>350*200</v>
          </cell>
          <cell r="J880" t="str">
            <v>M</v>
          </cell>
          <cell r="K880" t="str">
            <v>2</v>
          </cell>
          <cell r="L880">
            <v>3500</v>
          </cell>
          <cell r="M880">
            <v>7000</v>
          </cell>
          <cell r="N880">
            <v>7000</v>
          </cell>
          <cell r="O880">
            <v>14000</v>
          </cell>
          <cell r="Q880">
            <v>0</v>
          </cell>
          <cell r="R880">
            <v>10500</v>
          </cell>
          <cell r="S880">
            <v>21000</v>
          </cell>
          <cell r="T880">
            <v>10500</v>
          </cell>
          <cell r="U880">
            <v>21000</v>
          </cell>
          <cell r="V880">
            <v>1</v>
          </cell>
        </row>
        <row r="881">
          <cell r="B881" t="str">
            <v>010405</v>
          </cell>
          <cell r="C881">
            <v>27</v>
          </cell>
          <cell r="D881" t="str">
            <v>건축</v>
          </cell>
          <cell r="E881" t="str">
            <v>청소년수련관</v>
          </cell>
          <cell r="F881" t="str">
            <v>조적공사</v>
          </cell>
          <cell r="H881" t="str">
            <v>방수턱설치</v>
          </cell>
          <cell r="I881" t="str">
            <v>100*150</v>
          </cell>
          <cell r="J881" t="str">
            <v>M</v>
          </cell>
          <cell r="K881" t="str">
            <v>30</v>
          </cell>
          <cell r="L881">
            <v>6000</v>
          </cell>
          <cell r="M881">
            <v>180000</v>
          </cell>
          <cell r="N881">
            <v>7000</v>
          </cell>
          <cell r="O881">
            <v>210000</v>
          </cell>
          <cell r="Q881">
            <v>0</v>
          </cell>
          <cell r="R881">
            <v>13000</v>
          </cell>
          <cell r="S881">
            <v>390000</v>
          </cell>
          <cell r="T881">
            <v>13000</v>
          </cell>
          <cell r="U881">
            <v>390000</v>
          </cell>
          <cell r="V881">
            <v>1</v>
          </cell>
        </row>
        <row r="882">
          <cell r="B882" t="str">
            <v>010405</v>
          </cell>
          <cell r="C882">
            <v>29</v>
          </cell>
          <cell r="D882" t="str">
            <v>건축</v>
          </cell>
          <cell r="E882" t="str">
            <v>청소년수련관</v>
          </cell>
          <cell r="F882" t="str">
            <v>조적공사</v>
          </cell>
          <cell r="H882" t="str">
            <v>방수턱설치</v>
          </cell>
          <cell r="I882" t="str">
            <v>200*150</v>
          </cell>
          <cell r="J882" t="str">
            <v>M</v>
          </cell>
          <cell r="K882" t="str">
            <v>79</v>
          </cell>
          <cell r="L882">
            <v>6000</v>
          </cell>
          <cell r="M882">
            <v>474000</v>
          </cell>
          <cell r="N882">
            <v>8000</v>
          </cell>
          <cell r="O882">
            <v>632000</v>
          </cell>
          <cell r="Q882">
            <v>0</v>
          </cell>
          <cell r="R882">
            <v>14000</v>
          </cell>
          <cell r="S882">
            <v>1106000</v>
          </cell>
          <cell r="T882">
            <v>14000</v>
          </cell>
          <cell r="U882">
            <v>1106000</v>
          </cell>
          <cell r="V882">
            <v>1</v>
          </cell>
        </row>
        <row r="883">
          <cell r="B883" t="str">
            <v>010405</v>
          </cell>
          <cell r="C883">
            <v>30</v>
          </cell>
          <cell r="D883" t="str">
            <v>건축</v>
          </cell>
          <cell r="E883" t="str">
            <v>청소년수련관</v>
          </cell>
          <cell r="F883" t="str">
            <v>조적공사</v>
          </cell>
          <cell r="H883" t="str">
            <v>방수턱설치</v>
          </cell>
          <cell r="I883" t="str">
            <v>150*400</v>
          </cell>
          <cell r="J883" t="str">
            <v>M</v>
          </cell>
          <cell r="K883" t="str">
            <v>185</v>
          </cell>
          <cell r="L883">
            <v>6000</v>
          </cell>
          <cell r="M883">
            <v>1110000</v>
          </cell>
          <cell r="N883">
            <v>9000</v>
          </cell>
          <cell r="O883">
            <v>1665000</v>
          </cell>
          <cell r="Q883">
            <v>0</v>
          </cell>
          <cell r="R883">
            <v>15000</v>
          </cell>
          <cell r="S883">
            <v>2775000</v>
          </cell>
          <cell r="T883">
            <v>15000</v>
          </cell>
          <cell r="U883">
            <v>2775000</v>
          </cell>
          <cell r="V883">
            <v>1</v>
          </cell>
        </row>
        <row r="884">
          <cell r="B884" t="str">
            <v>010406</v>
          </cell>
          <cell r="C884">
            <v>2</v>
          </cell>
          <cell r="D884" t="str">
            <v>건축</v>
          </cell>
          <cell r="E884" t="str">
            <v>청소년수련관</v>
          </cell>
          <cell r="F884" t="str">
            <v>방수공사</v>
          </cell>
          <cell r="H884" t="str">
            <v>우레탄방수</v>
          </cell>
          <cell r="I884" t="str">
            <v>비노출,3T</v>
          </cell>
          <cell r="J884" t="str">
            <v>M2</v>
          </cell>
          <cell r="K884" t="str">
            <v>2593</v>
          </cell>
          <cell r="L884">
            <v>12000</v>
          </cell>
          <cell r="M884">
            <v>31116000</v>
          </cell>
          <cell r="N884">
            <v>7000</v>
          </cell>
          <cell r="O884">
            <v>18151000</v>
          </cell>
          <cell r="Q884">
            <v>0</v>
          </cell>
          <cell r="R884">
            <v>19000</v>
          </cell>
          <cell r="S884">
            <v>49267000</v>
          </cell>
          <cell r="T884">
            <v>19000</v>
          </cell>
          <cell r="U884">
            <v>49267000</v>
          </cell>
          <cell r="V884">
            <v>1</v>
          </cell>
        </row>
        <row r="885">
          <cell r="B885" t="str">
            <v>010406</v>
          </cell>
          <cell r="C885">
            <v>4</v>
          </cell>
          <cell r="D885" t="str">
            <v>건축</v>
          </cell>
          <cell r="E885" t="str">
            <v>청소년수련관</v>
          </cell>
          <cell r="F885" t="str">
            <v>방수공사</v>
          </cell>
          <cell r="H885" t="str">
            <v>고무화아스팔트도막방수</v>
          </cell>
          <cell r="I885" t="str">
            <v>3T</v>
          </cell>
          <cell r="J885" t="str">
            <v>M2</v>
          </cell>
          <cell r="K885" t="str">
            <v>985</v>
          </cell>
          <cell r="L885">
            <v>10000</v>
          </cell>
          <cell r="M885">
            <v>9850000</v>
          </cell>
          <cell r="N885">
            <v>6000</v>
          </cell>
          <cell r="O885">
            <v>5910000</v>
          </cell>
          <cell r="Q885">
            <v>0</v>
          </cell>
          <cell r="R885">
            <v>16000</v>
          </cell>
          <cell r="S885">
            <v>15760000</v>
          </cell>
          <cell r="T885">
            <v>16000</v>
          </cell>
          <cell r="U885">
            <v>15760000</v>
          </cell>
          <cell r="V885">
            <v>1</v>
          </cell>
        </row>
        <row r="886">
          <cell r="B886" t="str">
            <v>010406</v>
          </cell>
          <cell r="C886">
            <v>5</v>
          </cell>
          <cell r="D886" t="str">
            <v>건축</v>
          </cell>
          <cell r="E886" t="str">
            <v>청소년수련관</v>
          </cell>
          <cell r="F886" t="str">
            <v>방수공사</v>
          </cell>
          <cell r="H886" t="str">
            <v>규산질계분말도포방수</v>
          </cell>
          <cell r="I886" t="str">
            <v>지하내외부 및 실내방수</v>
          </cell>
          <cell r="J886" t="str">
            <v>M2</v>
          </cell>
          <cell r="K886" t="str">
            <v>4323</v>
          </cell>
          <cell r="L886">
            <v>4000</v>
          </cell>
          <cell r="M886">
            <v>17292000</v>
          </cell>
          <cell r="N886">
            <v>3000</v>
          </cell>
          <cell r="O886">
            <v>12969000</v>
          </cell>
          <cell r="Q886">
            <v>0</v>
          </cell>
          <cell r="R886">
            <v>7000</v>
          </cell>
          <cell r="S886">
            <v>30261000</v>
          </cell>
          <cell r="T886">
            <v>7000</v>
          </cell>
          <cell r="U886">
            <v>30261000</v>
          </cell>
          <cell r="V886">
            <v>1</v>
          </cell>
        </row>
        <row r="887">
          <cell r="B887" t="str">
            <v>010406</v>
          </cell>
          <cell r="C887">
            <v>6</v>
          </cell>
          <cell r="D887" t="str">
            <v>건축</v>
          </cell>
          <cell r="E887" t="str">
            <v>청소년수련관</v>
          </cell>
          <cell r="F887" t="str">
            <v>방수공사</v>
          </cell>
          <cell r="H887" t="str">
            <v>우레탄코트/탑코트(무광)</v>
          </cell>
          <cell r="I887" t="str">
            <v>7T,옥외농구장</v>
          </cell>
          <cell r="J887" t="str">
            <v>M2</v>
          </cell>
          <cell r="K887" t="str">
            <v>742</v>
          </cell>
          <cell r="L887">
            <v>30000</v>
          </cell>
          <cell r="M887">
            <v>22260000</v>
          </cell>
          <cell r="N887">
            <v>10000</v>
          </cell>
          <cell r="O887">
            <v>7420000</v>
          </cell>
          <cell r="Q887">
            <v>0</v>
          </cell>
          <cell r="R887">
            <v>40000</v>
          </cell>
          <cell r="S887">
            <v>29680000</v>
          </cell>
          <cell r="T887">
            <v>40000</v>
          </cell>
          <cell r="U887">
            <v>29680000</v>
          </cell>
          <cell r="V887">
            <v>1</v>
          </cell>
        </row>
        <row r="888">
          <cell r="B888" t="str">
            <v>010406</v>
          </cell>
          <cell r="C888">
            <v>7</v>
          </cell>
          <cell r="D888" t="str">
            <v>건축</v>
          </cell>
          <cell r="E888" t="str">
            <v>청소년수련관</v>
          </cell>
          <cell r="F888" t="str">
            <v>방수공사</v>
          </cell>
          <cell r="H888" t="str">
            <v>우레탄도막방수</v>
          </cell>
          <cell r="I888" t="str">
            <v>4T,옥외농구장</v>
          </cell>
          <cell r="J888" t="str">
            <v>M2</v>
          </cell>
          <cell r="K888" t="str">
            <v>45</v>
          </cell>
          <cell r="L888">
            <v>15000</v>
          </cell>
          <cell r="M888">
            <v>675000</v>
          </cell>
          <cell r="N888">
            <v>6000</v>
          </cell>
          <cell r="O888">
            <v>270000</v>
          </cell>
          <cell r="Q888">
            <v>0</v>
          </cell>
          <cell r="R888">
            <v>21000</v>
          </cell>
          <cell r="S888">
            <v>945000</v>
          </cell>
          <cell r="T888">
            <v>21000</v>
          </cell>
          <cell r="U888">
            <v>945000</v>
          </cell>
          <cell r="V888">
            <v>1</v>
          </cell>
        </row>
        <row r="889">
          <cell r="B889" t="str">
            <v>010406</v>
          </cell>
          <cell r="C889">
            <v>8</v>
          </cell>
          <cell r="D889" t="str">
            <v>건축</v>
          </cell>
          <cell r="E889" t="str">
            <v>청소년수련관</v>
          </cell>
          <cell r="F889" t="str">
            <v>방수공사</v>
          </cell>
          <cell r="H889" t="str">
            <v>우레탄도막방수</v>
          </cell>
          <cell r="I889" t="str">
            <v>1T,옥외농구장</v>
          </cell>
          <cell r="J889" t="str">
            <v>M2</v>
          </cell>
          <cell r="K889" t="str">
            <v>35</v>
          </cell>
          <cell r="L889">
            <v>4000</v>
          </cell>
          <cell r="M889">
            <v>140000</v>
          </cell>
          <cell r="N889">
            <v>2000</v>
          </cell>
          <cell r="O889">
            <v>70000</v>
          </cell>
          <cell r="Q889">
            <v>0</v>
          </cell>
          <cell r="R889">
            <v>6000</v>
          </cell>
          <cell r="S889">
            <v>210000</v>
          </cell>
          <cell r="T889">
            <v>6000</v>
          </cell>
          <cell r="U889">
            <v>210000</v>
          </cell>
          <cell r="V889">
            <v>1</v>
          </cell>
        </row>
        <row r="890">
          <cell r="B890" t="str">
            <v>010406</v>
          </cell>
          <cell r="C890">
            <v>9</v>
          </cell>
          <cell r="D890" t="str">
            <v>건축</v>
          </cell>
          <cell r="E890" t="str">
            <v>청소년수련관</v>
          </cell>
          <cell r="F890" t="str">
            <v>방수공사</v>
          </cell>
          <cell r="H890" t="str">
            <v>타르에폭시코팅</v>
          </cell>
          <cell r="I890" t="str">
            <v>정화조</v>
          </cell>
          <cell r="J890" t="str">
            <v>M2</v>
          </cell>
          <cell r="K890" t="str">
            <v>46</v>
          </cell>
          <cell r="L890">
            <v>3500</v>
          </cell>
          <cell r="M890">
            <v>161000</v>
          </cell>
          <cell r="N890">
            <v>2500</v>
          </cell>
          <cell r="O890">
            <v>115000</v>
          </cell>
          <cell r="Q890">
            <v>0</v>
          </cell>
          <cell r="R890">
            <v>6000</v>
          </cell>
          <cell r="S890">
            <v>276000</v>
          </cell>
          <cell r="T890">
            <v>6000</v>
          </cell>
          <cell r="U890">
            <v>276000</v>
          </cell>
          <cell r="V890">
            <v>1</v>
          </cell>
        </row>
        <row r="891">
          <cell r="B891" t="str">
            <v>010406</v>
          </cell>
          <cell r="C891">
            <v>10</v>
          </cell>
          <cell r="D891" t="str">
            <v>건축</v>
          </cell>
          <cell r="E891" t="str">
            <v>청소년수련관</v>
          </cell>
          <cell r="F891" t="str">
            <v>방수공사</v>
          </cell>
          <cell r="H891" t="str">
            <v>방수몰탈바름</v>
          </cell>
          <cell r="I891" t="str">
            <v>바닥21mm.CONC</v>
          </cell>
          <cell r="J891" t="str">
            <v>M2</v>
          </cell>
          <cell r="K891" t="str">
            <v>86</v>
          </cell>
          <cell r="M891">
            <v>0</v>
          </cell>
          <cell r="N891">
            <v>2800</v>
          </cell>
          <cell r="O891">
            <v>240800</v>
          </cell>
          <cell r="Q891">
            <v>0</v>
          </cell>
          <cell r="R891">
            <v>2800</v>
          </cell>
          <cell r="S891">
            <v>240800</v>
          </cell>
          <cell r="T891">
            <v>2800</v>
          </cell>
          <cell r="U891">
            <v>240800</v>
          </cell>
          <cell r="V891">
            <v>1</v>
          </cell>
        </row>
        <row r="892">
          <cell r="B892" t="str">
            <v>010406</v>
          </cell>
          <cell r="C892">
            <v>11</v>
          </cell>
          <cell r="D892" t="str">
            <v>건축</v>
          </cell>
          <cell r="E892" t="str">
            <v>청소년수련관</v>
          </cell>
          <cell r="F892" t="str">
            <v>방수공사</v>
          </cell>
          <cell r="H892" t="str">
            <v>지붕신축줄눈</v>
          </cell>
          <cell r="I892" t="str">
            <v>PVC 80*20(코킹포함)</v>
          </cell>
          <cell r="J892" t="str">
            <v>M</v>
          </cell>
          <cell r="K892" t="str">
            <v>238</v>
          </cell>
          <cell r="L892">
            <v>3000</v>
          </cell>
          <cell r="M892">
            <v>714000</v>
          </cell>
          <cell r="N892">
            <v>1000</v>
          </cell>
          <cell r="O892">
            <v>238000</v>
          </cell>
          <cell r="Q892">
            <v>0</v>
          </cell>
          <cell r="R892">
            <v>4000</v>
          </cell>
          <cell r="S892">
            <v>952000</v>
          </cell>
          <cell r="T892">
            <v>4000</v>
          </cell>
          <cell r="U892">
            <v>952000</v>
          </cell>
          <cell r="V892">
            <v>1</v>
          </cell>
        </row>
        <row r="893">
          <cell r="B893" t="str">
            <v>010406</v>
          </cell>
          <cell r="C893">
            <v>12</v>
          </cell>
          <cell r="D893" t="str">
            <v>건축</v>
          </cell>
          <cell r="E893" t="str">
            <v>청소년수련관</v>
          </cell>
          <cell r="F893" t="str">
            <v>방수공사</v>
          </cell>
          <cell r="H893" t="str">
            <v>배수판설치</v>
          </cell>
          <cell r="I893" t="str">
            <v>H:70</v>
          </cell>
          <cell r="J893" t="str">
            <v>M2</v>
          </cell>
          <cell r="K893" t="str">
            <v>567</v>
          </cell>
          <cell r="L893">
            <v>7000</v>
          </cell>
          <cell r="M893">
            <v>3969000</v>
          </cell>
          <cell r="N893">
            <v>1000</v>
          </cell>
          <cell r="O893">
            <v>567000</v>
          </cell>
          <cell r="Q893">
            <v>0</v>
          </cell>
          <cell r="R893">
            <v>8000</v>
          </cell>
          <cell r="S893">
            <v>4536000</v>
          </cell>
          <cell r="T893">
            <v>8000</v>
          </cell>
          <cell r="U893">
            <v>4536000</v>
          </cell>
          <cell r="V893">
            <v>1</v>
          </cell>
        </row>
        <row r="894">
          <cell r="B894" t="str">
            <v>010406</v>
          </cell>
          <cell r="C894">
            <v>13</v>
          </cell>
          <cell r="D894" t="str">
            <v>건축</v>
          </cell>
          <cell r="E894" t="str">
            <v>청소년수련관</v>
          </cell>
          <cell r="F894" t="str">
            <v>방수공사</v>
          </cell>
          <cell r="H894" t="str">
            <v>지수판설치</v>
          </cell>
          <cell r="J894" t="str">
            <v>M</v>
          </cell>
          <cell r="K894" t="str">
            <v>290</v>
          </cell>
          <cell r="L894">
            <v>2000</v>
          </cell>
          <cell r="M894">
            <v>580000</v>
          </cell>
          <cell r="N894">
            <v>1000</v>
          </cell>
          <cell r="O894">
            <v>290000</v>
          </cell>
          <cell r="Q894">
            <v>0</v>
          </cell>
          <cell r="R894">
            <v>3000</v>
          </cell>
          <cell r="S894">
            <v>870000</v>
          </cell>
          <cell r="T894">
            <v>3000</v>
          </cell>
          <cell r="U894">
            <v>870000</v>
          </cell>
          <cell r="V894">
            <v>1</v>
          </cell>
        </row>
        <row r="895">
          <cell r="B895" t="str">
            <v>010406</v>
          </cell>
          <cell r="C895">
            <v>14</v>
          </cell>
          <cell r="D895" t="str">
            <v>건축</v>
          </cell>
          <cell r="E895" t="str">
            <v>청소년수련관</v>
          </cell>
          <cell r="F895" t="str">
            <v>방수공사</v>
          </cell>
          <cell r="H895" t="str">
            <v>수밀코킹(10mm각),창호코킹</v>
          </cell>
          <cell r="I895" t="str">
            <v>실리콘,SL-819</v>
          </cell>
          <cell r="J895" t="str">
            <v>M</v>
          </cell>
          <cell r="K895" t="str">
            <v>1571</v>
          </cell>
          <cell r="L895">
            <v>500</v>
          </cell>
          <cell r="M895">
            <v>785500</v>
          </cell>
          <cell r="N895">
            <v>600</v>
          </cell>
          <cell r="O895">
            <v>942600</v>
          </cell>
          <cell r="Q895">
            <v>0</v>
          </cell>
          <cell r="R895">
            <v>1100</v>
          </cell>
          <cell r="S895">
            <v>1728100</v>
          </cell>
          <cell r="T895">
            <v>1100</v>
          </cell>
          <cell r="U895">
            <v>1728100</v>
          </cell>
          <cell r="V895">
            <v>1</v>
          </cell>
        </row>
        <row r="896">
          <cell r="B896" t="str">
            <v>010406</v>
          </cell>
          <cell r="C896">
            <v>15</v>
          </cell>
          <cell r="D896" t="str">
            <v>건축</v>
          </cell>
          <cell r="E896" t="str">
            <v>청소년수련관</v>
          </cell>
          <cell r="F896" t="str">
            <v>방수공사</v>
          </cell>
          <cell r="H896" t="str">
            <v>수밀코킹(6mm각),세면대주위</v>
          </cell>
          <cell r="I896" t="str">
            <v>실리콘,SL-805</v>
          </cell>
          <cell r="J896" t="str">
            <v>M</v>
          </cell>
          <cell r="K896" t="str">
            <v>31</v>
          </cell>
          <cell r="L896">
            <v>500</v>
          </cell>
          <cell r="M896">
            <v>15500</v>
          </cell>
          <cell r="N896">
            <v>600</v>
          </cell>
          <cell r="O896">
            <v>18600</v>
          </cell>
          <cell r="Q896">
            <v>0</v>
          </cell>
          <cell r="R896">
            <v>1100</v>
          </cell>
          <cell r="S896">
            <v>34100</v>
          </cell>
          <cell r="T896">
            <v>1100</v>
          </cell>
          <cell r="U896">
            <v>34100</v>
          </cell>
          <cell r="V896">
            <v>1</v>
          </cell>
        </row>
        <row r="897">
          <cell r="B897" t="str">
            <v>010406</v>
          </cell>
          <cell r="C897">
            <v>16</v>
          </cell>
          <cell r="D897" t="str">
            <v>건축</v>
          </cell>
          <cell r="E897" t="str">
            <v>청소년수련관</v>
          </cell>
          <cell r="F897" t="str">
            <v>방수공사</v>
          </cell>
          <cell r="H897" t="str">
            <v>수밀코킹(6mm각),거울주위</v>
          </cell>
          <cell r="I897" t="str">
            <v>실리콘,SL-805</v>
          </cell>
          <cell r="J897" t="str">
            <v>M</v>
          </cell>
          <cell r="K897" t="str">
            <v>62</v>
          </cell>
          <cell r="L897">
            <v>500</v>
          </cell>
          <cell r="M897">
            <v>31000</v>
          </cell>
          <cell r="N897">
            <v>600</v>
          </cell>
          <cell r="O897">
            <v>37200</v>
          </cell>
          <cell r="Q897">
            <v>0</v>
          </cell>
          <cell r="R897">
            <v>1100</v>
          </cell>
          <cell r="S897">
            <v>68200</v>
          </cell>
          <cell r="T897">
            <v>1100</v>
          </cell>
          <cell r="U897">
            <v>68200</v>
          </cell>
          <cell r="V897">
            <v>1</v>
          </cell>
        </row>
        <row r="898">
          <cell r="B898" t="str">
            <v>010406</v>
          </cell>
          <cell r="C898">
            <v>17</v>
          </cell>
          <cell r="D898" t="str">
            <v>건축</v>
          </cell>
          <cell r="E898" t="str">
            <v>청소년수련관</v>
          </cell>
          <cell r="F898" t="str">
            <v>방수공사</v>
          </cell>
          <cell r="H898" t="str">
            <v>수밀코킹(6mm각),위생기구주위</v>
          </cell>
          <cell r="I898" t="str">
            <v>실리콘,SL-805</v>
          </cell>
          <cell r="J898" t="str">
            <v>M</v>
          </cell>
          <cell r="K898" t="str">
            <v>62</v>
          </cell>
          <cell r="L898">
            <v>500</v>
          </cell>
          <cell r="M898">
            <v>31000</v>
          </cell>
          <cell r="N898">
            <v>600</v>
          </cell>
          <cell r="O898">
            <v>37200</v>
          </cell>
          <cell r="Q898">
            <v>0</v>
          </cell>
          <cell r="R898">
            <v>1100</v>
          </cell>
          <cell r="S898">
            <v>68200</v>
          </cell>
          <cell r="T898">
            <v>1100</v>
          </cell>
          <cell r="U898">
            <v>68200</v>
          </cell>
          <cell r="V898">
            <v>1</v>
          </cell>
        </row>
        <row r="899">
          <cell r="B899" t="str">
            <v>010407</v>
          </cell>
          <cell r="C899">
            <v>1</v>
          </cell>
          <cell r="D899" t="str">
            <v>건축</v>
          </cell>
          <cell r="E899" t="str">
            <v>청소년수련관</v>
          </cell>
          <cell r="F899" t="str">
            <v>타일공사</v>
          </cell>
          <cell r="H899" t="str">
            <v>자기질타일붙이기</v>
          </cell>
          <cell r="I899" t="str">
            <v>200*200[바닥]</v>
          </cell>
          <cell r="J899" t="str">
            <v>M2</v>
          </cell>
          <cell r="K899" t="str">
            <v>193</v>
          </cell>
          <cell r="L899">
            <v>8500</v>
          </cell>
          <cell r="M899">
            <v>1640500</v>
          </cell>
          <cell r="N899">
            <v>7500</v>
          </cell>
          <cell r="O899">
            <v>1447500</v>
          </cell>
          <cell r="Q899">
            <v>0</v>
          </cell>
          <cell r="R899">
            <v>16000</v>
          </cell>
          <cell r="S899">
            <v>3088000</v>
          </cell>
          <cell r="T899">
            <v>16000</v>
          </cell>
          <cell r="U899">
            <v>3088000</v>
          </cell>
          <cell r="V899">
            <v>1</v>
          </cell>
        </row>
        <row r="900">
          <cell r="B900" t="str">
            <v>010407</v>
          </cell>
          <cell r="C900">
            <v>2</v>
          </cell>
          <cell r="D900" t="str">
            <v>건축</v>
          </cell>
          <cell r="E900" t="str">
            <v>청소년수련관</v>
          </cell>
          <cell r="F900" t="str">
            <v>타일공사</v>
          </cell>
          <cell r="H900" t="str">
            <v>자기질논슬립타일붙이기</v>
          </cell>
          <cell r="I900" t="str">
            <v>200*200[바닥]</v>
          </cell>
          <cell r="J900" t="str">
            <v>M2</v>
          </cell>
          <cell r="K900" t="str">
            <v>23</v>
          </cell>
          <cell r="L900">
            <v>8500</v>
          </cell>
          <cell r="M900">
            <v>195500</v>
          </cell>
          <cell r="N900">
            <v>7500</v>
          </cell>
          <cell r="O900">
            <v>172500</v>
          </cell>
          <cell r="Q900">
            <v>0</v>
          </cell>
          <cell r="R900">
            <v>16000</v>
          </cell>
          <cell r="S900">
            <v>368000</v>
          </cell>
          <cell r="T900">
            <v>16000</v>
          </cell>
          <cell r="U900">
            <v>368000</v>
          </cell>
          <cell r="V900">
            <v>1</v>
          </cell>
        </row>
        <row r="901">
          <cell r="B901" t="str">
            <v>010407</v>
          </cell>
          <cell r="C901">
            <v>3</v>
          </cell>
          <cell r="D901" t="str">
            <v>건축</v>
          </cell>
          <cell r="E901" t="str">
            <v>청소년수련관</v>
          </cell>
          <cell r="F901" t="str">
            <v>타일공사</v>
          </cell>
          <cell r="H901" t="str">
            <v>자기질타일붙이기</v>
          </cell>
          <cell r="I901" t="str">
            <v>150*150[벽]</v>
          </cell>
          <cell r="J901" t="str">
            <v>M2</v>
          </cell>
          <cell r="K901" t="str">
            <v>1007</v>
          </cell>
          <cell r="L901">
            <v>9500</v>
          </cell>
          <cell r="M901">
            <v>9566500</v>
          </cell>
          <cell r="N901">
            <v>11500</v>
          </cell>
          <cell r="O901">
            <v>11580500</v>
          </cell>
          <cell r="Q901">
            <v>0</v>
          </cell>
          <cell r="R901">
            <v>21000</v>
          </cell>
          <cell r="S901">
            <v>21147000</v>
          </cell>
          <cell r="T901">
            <v>21000</v>
          </cell>
          <cell r="U901">
            <v>21147000</v>
          </cell>
          <cell r="V901">
            <v>1</v>
          </cell>
        </row>
        <row r="902">
          <cell r="B902" t="str">
            <v>010407</v>
          </cell>
          <cell r="C902">
            <v>5</v>
          </cell>
          <cell r="D902" t="str">
            <v>건축</v>
          </cell>
          <cell r="E902" t="str">
            <v>청소년수련관</v>
          </cell>
          <cell r="F902" t="str">
            <v>타일공사</v>
          </cell>
          <cell r="H902" t="str">
            <v>자기질타일붙이기</v>
          </cell>
          <cell r="I902" t="str">
            <v>200*200[원형기둥]</v>
          </cell>
          <cell r="J902" t="str">
            <v>M2</v>
          </cell>
          <cell r="K902" t="str">
            <v>77</v>
          </cell>
          <cell r="L902">
            <v>9500</v>
          </cell>
          <cell r="M902">
            <v>731500</v>
          </cell>
          <cell r="N902">
            <v>12500</v>
          </cell>
          <cell r="O902">
            <v>962500</v>
          </cell>
          <cell r="Q902">
            <v>0</v>
          </cell>
          <cell r="R902">
            <v>22000</v>
          </cell>
          <cell r="S902">
            <v>1694000</v>
          </cell>
          <cell r="T902">
            <v>22000</v>
          </cell>
          <cell r="U902">
            <v>1694000</v>
          </cell>
          <cell r="V902">
            <v>1</v>
          </cell>
        </row>
        <row r="903">
          <cell r="B903" t="str">
            <v>010407</v>
          </cell>
          <cell r="C903">
            <v>10</v>
          </cell>
          <cell r="D903" t="str">
            <v>건축</v>
          </cell>
          <cell r="E903" t="str">
            <v>청소년수련관</v>
          </cell>
          <cell r="F903" t="str">
            <v>타일공사</v>
          </cell>
          <cell r="H903" t="str">
            <v>PVC 코너몰딩</v>
          </cell>
          <cell r="I903" t="str">
            <v>코너수직면</v>
          </cell>
          <cell r="J903" t="str">
            <v>M</v>
          </cell>
          <cell r="K903" t="str">
            <v>152</v>
          </cell>
          <cell r="L903">
            <v>5500</v>
          </cell>
          <cell r="M903">
            <v>836000</v>
          </cell>
          <cell r="N903">
            <v>400</v>
          </cell>
          <cell r="O903">
            <v>60800</v>
          </cell>
          <cell r="Q903">
            <v>0</v>
          </cell>
          <cell r="R903">
            <v>5900</v>
          </cell>
          <cell r="S903">
            <v>896800</v>
          </cell>
          <cell r="T903">
            <v>5900</v>
          </cell>
          <cell r="U903">
            <v>896800</v>
          </cell>
          <cell r="V903">
            <v>1</v>
          </cell>
        </row>
        <row r="904">
          <cell r="B904" t="str">
            <v>010407</v>
          </cell>
          <cell r="C904">
            <v>11</v>
          </cell>
          <cell r="D904" t="str">
            <v>건축</v>
          </cell>
          <cell r="E904" t="str">
            <v>청소년수련관</v>
          </cell>
          <cell r="F904" t="str">
            <v>타일공사</v>
          </cell>
          <cell r="H904" t="str">
            <v>*성인용 POOL</v>
          </cell>
          <cell r="M904">
            <v>0</v>
          </cell>
          <cell r="O904">
            <v>0</v>
          </cell>
          <cell r="Q904">
            <v>0</v>
          </cell>
          <cell r="R904">
            <v>0</v>
          </cell>
          <cell r="S904">
            <v>0</v>
          </cell>
          <cell r="T904">
            <v>0</v>
          </cell>
          <cell r="U904">
            <v>0</v>
          </cell>
          <cell r="V904" t="e">
            <v>#DIV/0!</v>
          </cell>
        </row>
        <row r="905">
          <cell r="B905" t="str">
            <v>010407</v>
          </cell>
          <cell r="C905">
            <v>12</v>
          </cell>
          <cell r="D905" t="str">
            <v>건축</v>
          </cell>
          <cell r="E905" t="str">
            <v>청소년수련관</v>
          </cell>
          <cell r="F905" t="str">
            <v>타일공사</v>
          </cell>
          <cell r="H905" t="str">
            <v>손잡이 골 타일</v>
          </cell>
          <cell r="I905" t="str">
            <v>245*120*20</v>
          </cell>
          <cell r="J905" t="str">
            <v>PCS</v>
          </cell>
          <cell r="K905" t="str">
            <v>302</v>
          </cell>
          <cell r="L905">
            <v>9900</v>
          </cell>
          <cell r="M905">
            <v>2989800</v>
          </cell>
          <cell r="O905">
            <v>0</v>
          </cell>
          <cell r="Q905">
            <v>0</v>
          </cell>
          <cell r="R905">
            <v>9900</v>
          </cell>
          <cell r="S905">
            <v>2989800</v>
          </cell>
          <cell r="T905">
            <v>9900</v>
          </cell>
          <cell r="U905">
            <v>2989800</v>
          </cell>
          <cell r="V905">
            <v>1</v>
          </cell>
        </row>
        <row r="906">
          <cell r="B906" t="str">
            <v>010407</v>
          </cell>
          <cell r="C906">
            <v>13</v>
          </cell>
          <cell r="D906" t="str">
            <v>건축</v>
          </cell>
          <cell r="E906" t="str">
            <v>청소년수련관</v>
          </cell>
          <cell r="F906" t="str">
            <v>타일공사</v>
          </cell>
          <cell r="H906" t="str">
            <v>손잡이 골 코너타일</v>
          </cell>
          <cell r="I906" t="str">
            <v>120*120*20</v>
          </cell>
          <cell r="J906" t="str">
            <v>PCS</v>
          </cell>
          <cell r="K906" t="str">
            <v>4</v>
          </cell>
          <cell r="L906">
            <v>11250</v>
          </cell>
          <cell r="M906">
            <v>45000</v>
          </cell>
          <cell r="O906">
            <v>0</v>
          </cell>
          <cell r="Q906">
            <v>0</v>
          </cell>
          <cell r="R906">
            <v>11250</v>
          </cell>
          <cell r="S906">
            <v>45000</v>
          </cell>
          <cell r="T906">
            <v>11250</v>
          </cell>
          <cell r="U906">
            <v>45000</v>
          </cell>
          <cell r="V906">
            <v>1</v>
          </cell>
        </row>
        <row r="907">
          <cell r="B907" t="str">
            <v>010407</v>
          </cell>
          <cell r="C907">
            <v>14</v>
          </cell>
          <cell r="D907" t="str">
            <v>건축</v>
          </cell>
          <cell r="E907" t="str">
            <v>청소년수련관</v>
          </cell>
          <cell r="F907" t="str">
            <v>타일공사</v>
          </cell>
          <cell r="H907" t="str">
            <v>골 타일</v>
          </cell>
          <cell r="I907" t="str">
            <v>245*120*12</v>
          </cell>
          <cell r="J907" t="str">
            <v>PCS</v>
          </cell>
          <cell r="K907" t="str">
            <v>617</v>
          </cell>
          <cell r="L907">
            <v>7000</v>
          </cell>
          <cell r="M907">
            <v>4319000</v>
          </cell>
          <cell r="O907">
            <v>0</v>
          </cell>
          <cell r="Q907">
            <v>0</v>
          </cell>
          <cell r="R907">
            <v>7000</v>
          </cell>
          <cell r="S907">
            <v>4319000</v>
          </cell>
          <cell r="T907">
            <v>7000</v>
          </cell>
          <cell r="U907">
            <v>4319000</v>
          </cell>
          <cell r="V907">
            <v>1</v>
          </cell>
        </row>
        <row r="908">
          <cell r="B908" t="str">
            <v>010407</v>
          </cell>
          <cell r="C908">
            <v>15</v>
          </cell>
          <cell r="D908" t="str">
            <v>건축</v>
          </cell>
          <cell r="E908" t="str">
            <v>청소년수련관</v>
          </cell>
          <cell r="F908" t="str">
            <v>타일공사</v>
          </cell>
          <cell r="H908" t="str">
            <v>수조 바닥타일</v>
          </cell>
          <cell r="I908" t="str">
            <v>245*120*8</v>
          </cell>
          <cell r="J908" t="str">
            <v>M2</v>
          </cell>
          <cell r="K908" t="str">
            <v>271</v>
          </cell>
          <cell r="L908">
            <v>18000</v>
          </cell>
          <cell r="M908">
            <v>4878000</v>
          </cell>
          <cell r="O908">
            <v>0</v>
          </cell>
          <cell r="Q908">
            <v>0</v>
          </cell>
          <cell r="R908">
            <v>18000</v>
          </cell>
          <cell r="S908">
            <v>4878000</v>
          </cell>
          <cell r="T908">
            <v>18000</v>
          </cell>
          <cell r="U908">
            <v>4878000</v>
          </cell>
          <cell r="V908">
            <v>1</v>
          </cell>
        </row>
        <row r="909">
          <cell r="B909" t="str">
            <v>010407</v>
          </cell>
          <cell r="C909">
            <v>16</v>
          </cell>
          <cell r="D909" t="str">
            <v>건축</v>
          </cell>
          <cell r="E909" t="str">
            <v>청소년수련관</v>
          </cell>
          <cell r="F909" t="str">
            <v>타일공사</v>
          </cell>
          <cell r="H909" t="str">
            <v>수조 바닥 레인타일</v>
          </cell>
          <cell r="I909" t="str">
            <v>245*120*8</v>
          </cell>
          <cell r="J909" t="str">
            <v>M2</v>
          </cell>
          <cell r="K909" t="str">
            <v>32</v>
          </cell>
          <cell r="L909">
            <v>18900</v>
          </cell>
          <cell r="M909">
            <v>604800</v>
          </cell>
          <cell r="O909">
            <v>0</v>
          </cell>
          <cell r="Q909">
            <v>0</v>
          </cell>
          <cell r="R909">
            <v>18900</v>
          </cell>
          <cell r="S909">
            <v>604800</v>
          </cell>
          <cell r="T909">
            <v>18900</v>
          </cell>
          <cell r="U909">
            <v>604800</v>
          </cell>
          <cell r="V909">
            <v>1</v>
          </cell>
        </row>
        <row r="910">
          <cell r="B910" t="str">
            <v>010407</v>
          </cell>
          <cell r="C910">
            <v>17</v>
          </cell>
          <cell r="D910" t="str">
            <v>건축</v>
          </cell>
          <cell r="E910" t="str">
            <v>청소년수련관</v>
          </cell>
          <cell r="F910" t="str">
            <v>타일공사</v>
          </cell>
          <cell r="H910" t="str">
            <v>수조 벽타일</v>
          </cell>
          <cell r="I910" t="str">
            <v>245*120*8</v>
          </cell>
          <cell r="J910" t="str">
            <v>M2</v>
          </cell>
          <cell r="K910" t="str">
            <v>76</v>
          </cell>
          <cell r="L910">
            <v>18000</v>
          </cell>
          <cell r="M910">
            <v>1368000</v>
          </cell>
          <cell r="O910">
            <v>0</v>
          </cell>
          <cell r="Q910">
            <v>0</v>
          </cell>
          <cell r="R910">
            <v>18000</v>
          </cell>
          <cell r="S910">
            <v>1368000</v>
          </cell>
          <cell r="T910">
            <v>18000</v>
          </cell>
          <cell r="U910">
            <v>1368000</v>
          </cell>
          <cell r="V910">
            <v>1</v>
          </cell>
        </row>
        <row r="911">
          <cell r="B911" t="str">
            <v>010407</v>
          </cell>
          <cell r="C911">
            <v>18</v>
          </cell>
          <cell r="D911" t="str">
            <v>건축</v>
          </cell>
          <cell r="E911" t="str">
            <v>청소년수련관</v>
          </cell>
          <cell r="F911" t="str">
            <v>타일공사</v>
          </cell>
          <cell r="H911" t="str">
            <v>단벽 턴 타일</v>
          </cell>
          <cell r="I911" t="str">
            <v>245*120*8</v>
          </cell>
          <cell r="J911" t="str">
            <v>M2</v>
          </cell>
          <cell r="K911" t="str">
            <v>28</v>
          </cell>
          <cell r="L911">
            <v>20000</v>
          </cell>
          <cell r="M911">
            <v>560000</v>
          </cell>
          <cell r="O911">
            <v>0</v>
          </cell>
          <cell r="Q911">
            <v>0</v>
          </cell>
          <cell r="R911">
            <v>20000</v>
          </cell>
          <cell r="S911">
            <v>560000</v>
          </cell>
          <cell r="T911">
            <v>20000</v>
          </cell>
          <cell r="U911">
            <v>560000</v>
          </cell>
          <cell r="V911">
            <v>1</v>
          </cell>
        </row>
        <row r="912">
          <cell r="B912" t="str">
            <v>010407</v>
          </cell>
          <cell r="C912">
            <v>19</v>
          </cell>
          <cell r="D912" t="str">
            <v>건축</v>
          </cell>
          <cell r="E912" t="str">
            <v>청소년수련관</v>
          </cell>
          <cell r="F912" t="str">
            <v>타일공사</v>
          </cell>
          <cell r="H912" t="str">
            <v>단벽 턴 레인타일</v>
          </cell>
          <cell r="I912" t="str">
            <v>245*120*8</v>
          </cell>
          <cell r="J912" t="str">
            <v>M2</v>
          </cell>
          <cell r="K912" t="str">
            <v>5</v>
          </cell>
          <cell r="L912">
            <v>20000</v>
          </cell>
          <cell r="M912">
            <v>100000</v>
          </cell>
          <cell r="O912">
            <v>0</v>
          </cell>
          <cell r="Q912">
            <v>0</v>
          </cell>
          <cell r="R912">
            <v>20000</v>
          </cell>
          <cell r="S912">
            <v>100000</v>
          </cell>
          <cell r="T912">
            <v>20000</v>
          </cell>
          <cell r="U912">
            <v>100000</v>
          </cell>
          <cell r="V912">
            <v>1</v>
          </cell>
        </row>
        <row r="913">
          <cell r="B913" t="str">
            <v>010407</v>
          </cell>
          <cell r="C913">
            <v>20</v>
          </cell>
          <cell r="D913" t="str">
            <v>건축</v>
          </cell>
          <cell r="E913" t="str">
            <v>청소년수련관</v>
          </cell>
          <cell r="F913" t="str">
            <v>타일공사</v>
          </cell>
          <cell r="H913" t="str">
            <v>트랜치 내부타일</v>
          </cell>
          <cell r="I913" t="str">
            <v>200*200</v>
          </cell>
          <cell r="J913" t="str">
            <v>M2</v>
          </cell>
          <cell r="K913" t="str">
            <v>46</v>
          </cell>
          <cell r="L913">
            <v>8000</v>
          </cell>
          <cell r="M913">
            <v>368000</v>
          </cell>
          <cell r="O913">
            <v>0</v>
          </cell>
          <cell r="Q913">
            <v>0</v>
          </cell>
          <cell r="R913">
            <v>8000</v>
          </cell>
          <cell r="S913">
            <v>368000</v>
          </cell>
          <cell r="T913">
            <v>8000</v>
          </cell>
          <cell r="U913">
            <v>368000</v>
          </cell>
          <cell r="V913">
            <v>1</v>
          </cell>
        </row>
        <row r="914">
          <cell r="B914" t="str">
            <v>010407</v>
          </cell>
          <cell r="C914">
            <v>21</v>
          </cell>
          <cell r="D914" t="str">
            <v>건축</v>
          </cell>
          <cell r="E914" t="str">
            <v>청소년수련관</v>
          </cell>
          <cell r="F914" t="str">
            <v>타일공사</v>
          </cell>
          <cell r="H914" t="str">
            <v>PVC 트랜치 지지대</v>
          </cell>
          <cell r="I914" t="str">
            <v>2000*25*25*15</v>
          </cell>
          <cell r="J914" t="str">
            <v>M</v>
          </cell>
          <cell r="K914" t="str">
            <v>155</v>
          </cell>
          <cell r="L914">
            <v>6000</v>
          </cell>
          <cell r="M914">
            <v>930000</v>
          </cell>
          <cell r="O914">
            <v>0</v>
          </cell>
          <cell r="Q914">
            <v>0</v>
          </cell>
          <cell r="R914">
            <v>6000</v>
          </cell>
          <cell r="S914">
            <v>930000</v>
          </cell>
          <cell r="T914">
            <v>6000</v>
          </cell>
          <cell r="U914">
            <v>930000</v>
          </cell>
          <cell r="V914">
            <v>1</v>
          </cell>
        </row>
        <row r="915">
          <cell r="B915" t="str">
            <v>010407</v>
          </cell>
          <cell r="C915">
            <v>22</v>
          </cell>
          <cell r="D915" t="str">
            <v>건축</v>
          </cell>
          <cell r="E915" t="str">
            <v>청소년수련관</v>
          </cell>
          <cell r="F915" t="str">
            <v>타일공사</v>
          </cell>
          <cell r="H915" t="str">
            <v>*유아용 POOL</v>
          </cell>
          <cell r="M915">
            <v>0</v>
          </cell>
          <cell r="O915">
            <v>0</v>
          </cell>
          <cell r="Q915">
            <v>0</v>
          </cell>
          <cell r="R915">
            <v>0</v>
          </cell>
          <cell r="S915">
            <v>0</v>
          </cell>
          <cell r="T915">
            <v>0</v>
          </cell>
          <cell r="U915">
            <v>0</v>
          </cell>
          <cell r="V915" t="e">
            <v>#DIV/0!</v>
          </cell>
        </row>
        <row r="916">
          <cell r="B916" t="str">
            <v>010407</v>
          </cell>
          <cell r="C916">
            <v>23</v>
          </cell>
          <cell r="D916" t="str">
            <v>건축</v>
          </cell>
          <cell r="E916" t="str">
            <v>청소년수련관</v>
          </cell>
          <cell r="F916" t="str">
            <v>타일공사</v>
          </cell>
          <cell r="H916" t="str">
            <v>손잡이 골 타일</v>
          </cell>
          <cell r="I916" t="str">
            <v>245*120*20</v>
          </cell>
          <cell r="J916" t="str">
            <v>PCS</v>
          </cell>
          <cell r="K916" t="str">
            <v>168</v>
          </cell>
          <cell r="L916">
            <v>99000</v>
          </cell>
          <cell r="M916">
            <v>16632000</v>
          </cell>
          <cell r="O916">
            <v>0</v>
          </cell>
          <cell r="Q916">
            <v>0</v>
          </cell>
          <cell r="R916">
            <v>99000</v>
          </cell>
          <cell r="S916">
            <v>16632000</v>
          </cell>
          <cell r="T916">
            <v>99000</v>
          </cell>
          <cell r="U916">
            <v>16632000</v>
          </cell>
          <cell r="V916">
            <v>1</v>
          </cell>
        </row>
        <row r="917">
          <cell r="B917" t="str">
            <v>010407</v>
          </cell>
          <cell r="C917">
            <v>24</v>
          </cell>
          <cell r="D917" t="str">
            <v>건축</v>
          </cell>
          <cell r="E917" t="str">
            <v>청소년수련관</v>
          </cell>
          <cell r="F917" t="str">
            <v>타일공사</v>
          </cell>
          <cell r="H917" t="str">
            <v>골 타일</v>
          </cell>
          <cell r="I917" t="str">
            <v>245*120*7.8</v>
          </cell>
          <cell r="J917" t="str">
            <v>PCS</v>
          </cell>
          <cell r="K917" t="str">
            <v>353</v>
          </cell>
          <cell r="L917">
            <v>7000</v>
          </cell>
          <cell r="M917">
            <v>2471000</v>
          </cell>
          <cell r="O917">
            <v>0</v>
          </cell>
          <cell r="Q917">
            <v>0</v>
          </cell>
          <cell r="R917">
            <v>7000</v>
          </cell>
          <cell r="S917">
            <v>2471000</v>
          </cell>
          <cell r="T917">
            <v>7000</v>
          </cell>
          <cell r="U917">
            <v>2471000</v>
          </cell>
          <cell r="V917">
            <v>1</v>
          </cell>
        </row>
        <row r="918">
          <cell r="B918" t="str">
            <v>010407</v>
          </cell>
          <cell r="C918">
            <v>25</v>
          </cell>
          <cell r="D918" t="str">
            <v>건축</v>
          </cell>
          <cell r="E918" t="str">
            <v>청소년수련관</v>
          </cell>
          <cell r="F918" t="str">
            <v>타일공사</v>
          </cell>
          <cell r="H918" t="str">
            <v>수조 바닥 타일</v>
          </cell>
          <cell r="I918" t="str">
            <v>45*45</v>
          </cell>
          <cell r="J918" t="str">
            <v>M2</v>
          </cell>
          <cell r="K918" t="str">
            <v>82</v>
          </cell>
          <cell r="L918">
            <v>23400</v>
          </cell>
          <cell r="M918">
            <v>1918800</v>
          </cell>
          <cell r="O918">
            <v>0</v>
          </cell>
          <cell r="Q918">
            <v>0</v>
          </cell>
          <cell r="R918">
            <v>23400</v>
          </cell>
          <cell r="S918">
            <v>1918800</v>
          </cell>
          <cell r="T918">
            <v>23400</v>
          </cell>
          <cell r="U918">
            <v>1918800</v>
          </cell>
          <cell r="V918">
            <v>1</v>
          </cell>
        </row>
        <row r="919">
          <cell r="B919" t="str">
            <v>010407</v>
          </cell>
          <cell r="C919">
            <v>26</v>
          </cell>
          <cell r="D919" t="str">
            <v>건축</v>
          </cell>
          <cell r="E919" t="str">
            <v>청소년수련관</v>
          </cell>
          <cell r="F919" t="str">
            <v>타일공사</v>
          </cell>
          <cell r="H919" t="str">
            <v>수조 벽 타일</v>
          </cell>
          <cell r="I919" t="str">
            <v>45*45</v>
          </cell>
          <cell r="J919" t="str">
            <v>M2</v>
          </cell>
          <cell r="K919" t="str">
            <v>35</v>
          </cell>
          <cell r="L919">
            <v>23400</v>
          </cell>
          <cell r="M919">
            <v>819000</v>
          </cell>
          <cell r="O919">
            <v>0</v>
          </cell>
          <cell r="Q919">
            <v>0</v>
          </cell>
          <cell r="R919">
            <v>23400</v>
          </cell>
          <cell r="S919">
            <v>819000</v>
          </cell>
          <cell r="T919">
            <v>23400</v>
          </cell>
          <cell r="U919">
            <v>819000</v>
          </cell>
          <cell r="V919">
            <v>1</v>
          </cell>
        </row>
        <row r="920">
          <cell r="B920" t="str">
            <v>010407</v>
          </cell>
          <cell r="C920">
            <v>27</v>
          </cell>
          <cell r="D920" t="str">
            <v>건축</v>
          </cell>
          <cell r="E920" t="str">
            <v>청소년수련관</v>
          </cell>
          <cell r="F920" t="str">
            <v>타일공사</v>
          </cell>
          <cell r="H920" t="str">
            <v>트랜치 내부 타일</v>
          </cell>
          <cell r="I920" t="str">
            <v>200*200</v>
          </cell>
          <cell r="J920" t="str">
            <v>M2</v>
          </cell>
          <cell r="K920" t="str">
            <v>26</v>
          </cell>
          <cell r="L920">
            <v>8000</v>
          </cell>
          <cell r="M920">
            <v>208000</v>
          </cell>
          <cell r="O920">
            <v>0</v>
          </cell>
          <cell r="Q920">
            <v>0</v>
          </cell>
          <cell r="R920">
            <v>8000</v>
          </cell>
          <cell r="S920">
            <v>208000</v>
          </cell>
          <cell r="T920">
            <v>8000</v>
          </cell>
          <cell r="U920">
            <v>208000</v>
          </cell>
          <cell r="V920">
            <v>1</v>
          </cell>
        </row>
        <row r="921">
          <cell r="B921" t="str">
            <v>010407</v>
          </cell>
          <cell r="C921">
            <v>28</v>
          </cell>
          <cell r="D921" t="str">
            <v>건축</v>
          </cell>
          <cell r="E921" t="str">
            <v>청소년수련관</v>
          </cell>
          <cell r="F921" t="str">
            <v>타일공사</v>
          </cell>
          <cell r="H921" t="str">
            <v>PVC 내부 지지대</v>
          </cell>
          <cell r="I921" t="str">
            <v>2000*25*25*15</v>
          </cell>
          <cell r="J921" t="str">
            <v>M</v>
          </cell>
          <cell r="K921" t="str">
            <v>88</v>
          </cell>
          <cell r="L921">
            <v>6000</v>
          </cell>
          <cell r="M921">
            <v>528000</v>
          </cell>
          <cell r="O921">
            <v>0</v>
          </cell>
          <cell r="Q921">
            <v>0</v>
          </cell>
          <cell r="R921">
            <v>6000</v>
          </cell>
          <cell r="S921">
            <v>528000</v>
          </cell>
          <cell r="T921">
            <v>6000</v>
          </cell>
          <cell r="U921">
            <v>528000</v>
          </cell>
          <cell r="V921">
            <v>1</v>
          </cell>
        </row>
        <row r="922">
          <cell r="B922" t="str">
            <v>010407</v>
          </cell>
          <cell r="C922">
            <v>29</v>
          </cell>
          <cell r="D922" t="str">
            <v>건축</v>
          </cell>
          <cell r="E922" t="str">
            <v>청소년수련관</v>
          </cell>
          <cell r="F922" t="str">
            <v>타일공사</v>
          </cell>
          <cell r="H922" t="str">
            <v>*DECK 타일</v>
          </cell>
          <cell r="M922">
            <v>0</v>
          </cell>
          <cell r="O922">
            <v>0</v>
          </cell>
          <cell r="Q922">
            <v>0</v>
          </cell>
          <cell r="R922">
            <v>0</v>
          </cell>
          <cell r="S922">
            <v>0</v>
          </cell>
          <cell r="T922">
            <v>0</v>
          </cell>
          <cell r="U922">
            <v>0</v>
          </cell>
          <cell r="V922" t="e">
            <v>#DIV/0!</v>
          </cell>
        </row>
        <row r="923">
          <cell r="B923" t="str">
            <v>010407</v>
          </cell>
          <cell r="C923">
            <v>30</v>
          </cell>
          <cell r="D923" t="str">
            <v>건축</v>
          </cell>
          <cell r="E923" t="str">
            <v>청소년수련관</v>
          </cell>
          <cell r="F923" t="str">
            <v>타일공사</v>
          </cell>
          <cell r="H923" t="str">
            <v>DECK 논슬립 타일</v>
          </cell>
          <cell r="I923" t="str">
            <v>245*120*8</v>
          </cell>
          <cell r="J923" t="str">
            <v>M2</v>
          </cell>
          <cell r="K923" t="str">
            <v>440</v>
          </cell>
          <cell r="L923">
            <v>19000</v>
          </cell>
          <cell r="M923">
            <v>8360000</v>
          </cell>
          <cell r="O923">
            <v>0</v>
          </cell>
          <cell r="Q923">
            <v>0</v>
          </cell>
          <cell r="R923">
            <v>19000</v>
          </cell>
          <cell r="S923">
            <v>8360000</v>
          </cell>
          <cell r="T923">
            <v>19000</v>
          </cell>
          <cell r="U923">
            <v>8360000</v>
          </cell>
          <cell r="V923">
            <v>1</v>
          </cell>
        </row>
        <row r="924">
          <cell r="B924" t="str">
            <v>010407</v>
          </cell>
          <cell r="C924">
            <v>31</v>
          </cell>
          <cell r="D924" t="str">
            <v>건축</v>
          </cell>
          <cell r="E924" t="str">
            <v>청소년수련관</v>
          </cell>
          <cell r="F924" t="str">
            <v>타일공사</v>
          </cell>
          <cell r="H924" t="str">
            <v>손잡이 골타일및 골타일붙이기</v>
          </cell>
          <cell r="J924" t="str">
            <v>M</v>
          </cell>
          <cell r="K924" t="str">
            <v>115.5</v>
          </cell>
          <cell r="M924">
            <v>0</v>
          </cell>
          <cell r="N924">
            <v>20000</v>
          </cell>
          <cell r="O924">
            <v>2310000</v>
          </cell>
          <cell r="Q924">
            <v>0</v>
          </cell>
          <cell r="R924">
            <v>20000</v>
          </cell>
          <cell r="S924">
            <v>2310000</v>
          </cell>
          <cell r="T924">
            <v>20000</v>
          </cell>
          <cell r="U924">
            <v>2310000</v>
          </cell>
          <cell r="V924">
            <v>1</v>
          </cell>
        </row>
        <row r="925">
          <cell r="B925" t="str">
            <v>010407</v>
          </cell>
          <cell r="C925">
            <v>32</v>
          </cell>
          <cell r="D925" t="str">
            <v>건축</v>
          </cell>
          <cell r="E925" t="str">
            <v>청소년수련관</v>
          </cell>
          <cell r="F925" t="str">
            <v>타일공사</v>
          </cell>
          <cell r="H925" t="str">
            <v>트랜치타일 및 PVC 트랜치지지</v>
          </cell>
          <cell r="I925" t="str">
            <v>대 설치</v>
          </cell>
          <cell r="J925" t="str">
            <v>M</v>
          </cell>
          <cell r="K925" t="str">
            <v>116.5</v>
          </cell>
          <cell r="M925">
            <v>0</v>
          </cell>
          <cell r="N925">
            <v>24000</v>
          </cell>
          <cell r="O925">
            <v>2796000</v>
          </cell>
          <cell r="Q925">
            <v>0</v>
          </cell>
          <cell r="R925">
            <v>24000</v>
          </cell>
          <cell r="S925">
            <v>2796000</v>
          </cell>
          <cell r="T925">
            <v>24000</v>
          </cell>
          <cell r="U925">
            <v>2796000</v>
          </cell>
          <cell r="V925">
            <v>1</v>
          </cell>
        </row>
        <row r="926">
          <cell r="B926" t="str">
            <v>010407</v>
          </cell>
          <cell r="C926">
            <v>33</v>
          </cell>
          <cell r="D926" t="str">
            <v>건축</v>
          </cell>
          <cell r="E926" t="str">
            <v>청소년수련관</v>
          </cell>
          <cell r="F926" t="str">
            <v>타일공사</v>
          </cell>
          <cell r="H926" t="str">
            <v>수조 바닥 타일붙이기</v>
          </cell>
          <cell r="J926" t="str">
            <v>M2</v>
          </cell>
          <cell r="K926" t="str">
            <v>350</v>
          </cell>
          <cell r="M926">
            <v>0</v>
          </cell>
          <cell r="N926">
            <v>11000</v>
          </cell>
          <cell r="O926">
            <v>3850000</v>
          </cell>
          <cell r="Q926">
            <v>0</v>
          </cell>
          <cell r="R926">
            <v>11000</v>
          </cell>
          <cell r="S926">
            <v>3850000</v>
          </cell>
          <cell r="T926">
            <v>11000</v>
          </cell>
          <cell r="U926">
            <v>3850000</v>
          </cell>
          <cell r="V926">
            <v>1</v>
          </cell>
        </row>
        <row r="927">
          <cell r="B927" t="str">
            <v>010407</v>
          </cell>
          <cell r="C927">
            <v>34</v>
          </cell>
          <cell r="D927" t="str">
            <v>건축</v>
          </cell>
          <cell r="E927" t="str">
            <v>청소년수련관</v>
          </cell>
          <cell r="F927" t="str">
            <v>타일공사</v>
          </cell>
          <cell r="H927" t="str">
            <v>수조 바닥 바탕 고르기</v>
          </cell>
          <cell r="J927" t="str">
            <v>M2</v>
          </cell>
          <cell r="K927" t="str">
            <v>350</v>
          </cell>
          <cell r="M927">
            <v>0</v>
          </cell>
          <cell r="N927">
            <v>3000</v>
          </cell>
          <cell r="O927">
            <v>1050000</v>
          </cell>
          <cell r="Q927">
            <v>0</v>
          </cell>
          <cell r="R927">
            <v>3000</v>
          </cell>
          <cell r="S927">
            <v>1050000</v>
          </cell>
          <cell r="T927">
            <v>3000</v>
          </cell>
          <cell r="U927">
            <v>1050000</v>
          </cell>
          <cell r="V927">
            <v>1</v>
          </cell>
        </row>
        <row r="928">
          <cell r="B928" t="str">
            <v>010407</v>
          </cell>
          <cell r="C928">
            <v>35</v>
          </cell>
          <cell r="D928" t="str">
            <v>건축</v>
          </cell>
          <cell r="E928" t="str">
            <v>청소년수련관</v>
          </cell>
          <cell r="F928" t="str">
            <v>타일공사</v>
          </cell>
          <cell r="H928" t="str">
            <v>수조 벽 타일붙이기</v>
          </cell>
          <cell r="J928" t="str">
            <v>M2</v>
          </cell>
          <cell r="K928" t="str">
            <v>130</v>
          </cell>
          <cell r="M928">
            <v>0</v>
          </cell>
          <cell r="N928">
            <v>13000</v>
          </cell>
          <cell r="O928">
            <v>1690000</v>
          </cell>
          <cell r="Q928">
            <v>0</v>
          </cell>
          <cell r="R928">
            <v>13000</v>
          </cell>
          <cell r="S928">
            <v>1690000</v>
          </cell>
          <cell r="T928">
            <v>13000</v>
          </cell>
          <cell r="U928">
            <v>1690000</v>
          </cell>
          <cell r="V928">
            <v>1</v>
          </cell>
        </row>
        <row r="929">
          <cell r="B929" t="str">
            <v>010407</v>
          </cell>
          <cell r="C929">
            <v>36</v>
          </cell>
          <cell r="D929" t="str">
            <v>건축</v>
          </cell>
          <cell r="E929" t="str">
            <v>청소년수련관</v>
          </cell>
          <cell r="F929" t="str">
            <v>타일공사</v>
          </cell>
          <cell r="H929" t="str">
            <v>수조 벽 바탕고르기</v>
          </cell>
          <cell r="J929" t="str">
            <v>M2</v>
          </cell>
          <cell r="K929" t="str">
            <v>130</v>
          </cell>
          <cell r="M929">
            <v>0</v>
          </cell>
          <cell r="N929">
            <v>4000</v>
          </cell>
          <cell r="O929">
            <v>520000</v>
          </cell>
          <cell r="Q929">
            <v>0</v>
          </cell>
          <cell r="R929">
            <v>4000</v>
          </cell>
          <cell r="S929">
            <v>520000</v>
          </cell>
          <cell r="T929">
            <v>4000</v>
          </cell>
          <cell r="U929">
            <v>520000</v>
          </cell>
          <cell r="V929">
            <v>1</v>
          </cell>
        </row>
        <row r="930">
          <cell r="B930" t="str">
            <v>010407</v>
          </cell>
          <cell r="C930">
            <v>37</v>
          </cell>
          <cell r="D930" t="str">
            <v>건축</v>
          </cell>
          <cell r="E930" t="str">
            <v>청소년수련관</v>
          </cell>
          <cell r="F930" t="str">
            <v>타일공사</v>
          </cell>
          <cell r="H930" t="str">
            <v>데크 바닥 타일붙이기</v>
          </cell>
          <cell r="J930" t="str">
            <v>M2</v>
          </cell>
          <cell r="K930" t="str">
            <v>400</v>
          </cell>
          <cell r="M930">
            <v>0</v>
          </cell>
          <cell r="N930">
            <v>13000</v>
          </cell>
          <cell r="O930">
            <v>5200000</v>
          </cell>
          <cell r="Q930">
            <v>0</v>
          </cell>
          <cell r="R930">
            <v>13000</v>
          </cell>
          <cell r="S930">
            <v>5200000</v>
          </cell>
          <cell r="T930">
            <v>13000</v>
          </cell>
          <cell r="U930">
            <v>5200000</v>
          </cell>
          <cell r="V930">
            <v>1</v>
          </cell>
        </row>
        <row r="931">
          <cell r="B931" t="str">
            <v>010407</v>
          </cell>
          <cell r="C931">
            <v>38</v>
          </cell>
          <cell r="D931" t="str">
            <v>건축</v>
          </cell>
          <cell r="E931" t="str">
            <v>청소년수련관</v>
          </cell>
          <cell r="F931" t="str">
            <v>타일공사</v>
          </cell>
          <cell r="H931" t="str">
            <v>데크 바닥 바탕 고르기</v>
          </cell>
          <cell r="J931" t="str">
            <v>M2</v>
          </cell>
          <cell r="K931" t="str">
            <v>400</v>
          </cell>
          <cell r="M931">
            <v>0</v>
          </cell>
          <cell r="N931">
            <v>3000</v>
          </cell>
          <cell r="O931">
            <v>1200000</v>
          </cell>
          <cell r="Q931">
            <v>0</v>
          </cell>
          <cell r="R931">
            <v>3000</v>
          </cell>
          <cell r="S931">
            <v>1200000</v>
          </cell>
          <cell r="T931">
            <v>3000</v>
          </cell>
          <cell r="U931">
            <v>1200000</v>
          </cell>
          <cell r="V931">
            <v>1</v>
          </cell>
        </row>
        <row r="932">
          <cell r="B932" t="str">
            <v>010408</v>
          </cell>
          <cell r="C932">
            <v>1</v>
          </cell>
          <cell r="D932" t="str">
            <v>건축</v>
          </cell>
          <cell r="E932" t="str">
            <v>청소년수련관</v>
          </cell>
          <cell r="F932" t="str">
            <v>석공사</v>
          </cell>
          <cell r="H932" t="str">
            <v>화강석붙임(바닥)</v>
          </cell>
          <cell r="I932" t="str">
            <v>수마30mm포천석</v>
          </cell>
          <cell r="J932" t="str">
            <v>M2</v>
          </cell>
          <cell r="K932" t="str">
            <v>302</v>
          </cell>
          <cell r="L932">
            <v>30100</v>
          </cell>
          <cell r="M932">
            <v>9090200</v>
          </cell>
          <cell r="N932">
            <v>12000</v>
          </cell>
          <cell r="O932">
            <v>3624000</v>
          </cell>
          <cell r="P932">
            <v>1600</v>
          </cell>
          <cell r="Q932">
            <v>483200</v>
          </cell>
          <cell r="R932">
            <v>43700</v>
          </cell>
          <cell r="S932">
            <v>13197400</v>
          </cell>
          <cell r="T932">
            <v>43700</v>
          </cell>
          <cell r="U932">
            <v>13197400</v>
          </cell>
          <cell r="V932">
            <v>1</v>
          </cell>
        </row>
        <row r="933">
          <cell r="B933" t="str">
            <v>010408</v>
          </cell>
          <cell r="C933">
            <v>2</v>
          </cell>
          <cell r="D933" t="str">
            <v>건축</v>
          </cell>
          <cell r="E933" t="str">
            <v>청소년수련관</v>
          </cell>
          <cell r="F933" t="str">
            <v>석공사</v>
          </cell>
          <cell r="H933" t="str">
            <v>화강석붙임(바닥)</v>
          </cell>
          <cell r="I933" t="str">
            <v>버너30mm포천석</v>
          </cell>
          <cell r="J933" t="str">
            <v>M2</v>
          </cell>
          <cell r="K933" t="str">
            <v>67</v>
          </cell>
          <cell r="L933">
            <v>29000</v>
          </cell>
          <cell r="M933">
            <v>1943000</v>
          </cell>
          <cell r="N933">
            <v>12000</v>
          </cell>
          <cell r="O933">
            <v>804000</v>
          </cell>
          <cell r="P933">
            <v>1600</v>
          </cell>
          <cell r="Q933">
            <v>107200</v>
          </cell>
          <cell r="R933">
            <v>42600</v>
          </cell>
          <cell r="S933">
            <v>2854200</v>
          </cell>
          <cell r="T933">
            <v>42600</v>
          </cell>
          <cell r="U933">
            <v>2854200</v>
          </cell>
          <cell r="V933">
            <v>1</v>
          </cell>
        </row>
        <row r="934">
          <cell r="B934" t="str">
            <v>010408</v>
          </cell>
          <cell r="C934">
            <v>3</v>
          </cell>
          <cell r="D934" t="str">
            <v>건축</v>
          </cell>
          <cell r="E934" t="str">
            <v>청소년수련관</v>
          </cell>
          <cell r="F934" t="str">
            <v>석공사</v>
          </cell>
          <cell r="H934" t="str">
            <v>화강석붙임(챌판)</v>
          </cell>
          <cell r="I934" t="str">
            <v>수마20mm포천석</v>
          </cell>
          <cell r="J934" t="str">
            <v>M2</v>
          </cell>
          <cell r="K934" t="str">
            <v>4</v>
          </cell>
          <cell r="L934">
            <v>28700</v>
          </cell>
          <cell r="M934">
            <v>114800</v>
          </cell>
          <cell r="N934">
            <v>16000</v>
          </cell>
          <cell r="O934">
            <v>64000</v>
          </cell>
          <cell r="P934">
            <v>1700</v>
          </cell>
          <cell r="Q934">
            <v>6800</v>
          </cell>
          <cell r="R934">
            <v>46400</v>
          </cell>
          <cell r="S934">
            <v>185600</v>
          </cell>
          <cell r="T934">
            <v>46400</v>
          </cell>
          <cell r="U934">
            <v>185600</v>
          </cell>
          <cell r="V934">
            <v>1</v>
          </cell>
        </row>
        <row r="935">
          <cell r="B935" t="str">
            <v>010408</v>
          </cell>
          <cell r="C935">
            <v>12</v>
          </cell>
          <cell r="D935" t="str">
            <v>건축</v>
          </cell>
          <cell r="E935" t="str">
            <v>청소년수련관</v>
          </cell>
          <cell r="F935" t="str">
            <v>석공사</v>
          </cell>
          <cell r="H935" t="str">
            <v>화강석붙임(벽건식)</v>
          </cell>
          <cell r="I935" t="str">
            <v>수마30mm포천석</v>
          </cell>
          <cell r="J935" t="str">
            <v>M2</v>
          </cell>
          <cell r="K935" t="str">
            <v>294</v>
          </cell>
          <cell r="L935">
            <v>45000</v>
          </cell>
          <cell r="M935">
            <v>13230000</v>
          </cell>
          <cell r="N935">
            <v>16000</v>
          </cell>
          <cell r="O935">
            <v>4704000</v>
          </cell>
          <cell r="P935">
            <v>2100</v>
          </cell>
          <cell r="Q935">
            <v>617400</v>
          </cell>
          <cell r="R935">
            <v>63100</v>
          </cell>
          <cell r="S935">
            <v>18551400</v>
          </cell>
          <cell r="T935">
            <v>63100</v>
          </cell>
          <cell r="U935">
            <v>18551400</v>
          </cell>
          <cell r="V935">
            <v>1</v>
          </cell>
        </row>
        <row r="936">
          <cell r="B936" t="str">
            <v>010408</v>
          </cell>
          <cell r="C936">
            <v>13</v>
          </cell>
          <cell r="D936" t="str">
            <v>건축</v>
          </cell>
          <cell r="E936" t="str">
            <v>청소년수련관</v>
          </cell>
          <cell r="F936" t="str">
            <v>석공사</v>
          </cell>
          <cell r="H936" t="str">
            <v>화강석붙임(벽건식)-외벽</v>
          </cell>
          <cell r="I936" t="str">
            <v>버너30mm포천+스치로폴50T</v>
          </cell>
          <cell r="J936" t="str">
            <v>M2</v>
          </cell>
          <cell r="K936" t="str">
            <v>2207</v>
          </cell>
          <cell r="L936">
            <v>48000</v>
          </cell>
          <cell r="M936">
            <v>105936000</v>
          </cell>
          <cell r="N936">
            <v>21000</v>
          </cell>
          <cell r="O936">
            <v>46347000</v>
          </cell>
          <cell r="P936">
            <v>2300</v>
          </cell>
          <cell r="Q936">
            <v>5076100</v>
          </cell>
          <cell r="R936">
            <v>71300</v>
          </cell>
          <cell r="S936">
            <v>157359100</v>
          </cell>
          <cell r="T936">
            <v>71300</v>
          </cell>
          <cell r="U936">
            <v>157359100</v>
          </cell>
          <cell r="V936">
            <v>1</v>
          </cell>
        </row>
        <row r="937">
          <cell r="B937" t="str">
            <v>010408</v>
          </cell>
          <cell r="C937">
            <v>14</v>
          </cell>
          <cell r="D937" t="str">
            <v>건축</v>
          </cell>
          <cell r="E937" t="str">
            <v>청소년수련관</v>
          </cell>
          <cell r="F937" t="str">
            <v>석공사</v>
          </cell>
          <cell r="H937" t="str">
            <v>화강석걸레받이</v>
          </cell>
          <cell r="I937" t="str">
            <v>고흥수마100*30T</v>
          </cell>
          <cell r="J937" t="str">
            <v>M2</v>
          </cell>
          <cell r="K937" t="str">
            <v>6</v>
          </cell>
          <cell r="L937">
            <v>4500</v>
          </cell>
          <cell r="M937">
            <v>27000</v>
          </cell>
          <cell r="N937">
            <v>4000</v>
          </cell>
          <cell r="O937">
            <v>24000</v>
          </cell>
          <cell r="P937">
            <v>300</v>
          </cell>
          <cell r="Q937">
            <v>1800</v>
          </cell>
          <cell r="R937">
            <v>8800</v>
          </cell>
          <cell r="S937">
            <v>52800</v>
          </cell>
          <cell r="T937">
            <v>8800</v>
          </cell>
          <cell r="U937">
            <v>52800</v>
          </cell>
          <cell r="V937">
            <v>1</v>
          </cell>
        </row>
        <row r="938">
          <cell r="B938" t="str">
            <v>010408</v>
          </cell>
          <cell r="C938">
            <v>15</v>
          </cell>
          <cell r="D938" t="str">
            <v>건축</v>
          </cell>
          <cell r="E938" t="str">
            <v>청소년수련관</v>
          </cell>
          <cell r="F938" t="str">
            <v>석공사</v>
          </cell>
          <cell r="H938" t="str">
            <v>화강석계단통석</v>
          </cell>
          <cell r="I938" t="str">
            <v>포천버너,300*150</v>
          </cell>
          <cell r="J938" t="str">
            <v>M</v>
          </cell>
          <cell r="K938" t="str">
            <v>17</v>
          </cell>
          <cell r="L938">
            <v>31500</v>
          </cell>
          <cell r="M938">
            <v>535500</v>
          </cell>
          <cell r="N938">
            <v>12000</v>
          </cell>
          <cell r="O938">
            <v>204000</v>
          </cell>
          <cell r="P938">
            <v>1700</v>
          </cell>
          <cell r="Q938">
            <v>28900</v>
          </cell>
          <cell r="R938">
            <v>45200</v>
          </cell>
          <cell r="S938">
            <v>768400</v>
          </cell>
          <cell r="T938">
            <v>45200</v>
          </cell>
          <cell r="U938">
            <v>768400</v>
          </cell>
          <cell r="V938">
            <v>1</v>
          </cell>
        </row>
        <row r="939">
          <cell r="B939" t="str">
            <v>010408</v>
          </cell>
          <cell r="C939">
            <v>16</v>
          </cell>
          <cell r="D939" t="str">
            <v>건축</v>
          </cell>
          <cell r="E939" t="str">
            <v>청소년수련관</v>
          </cell>
          <cell r="F939" t="str">
            <v>석공사</v>
          </cell>
          <cell r="H939" t="str">
            <v>화강석창대석</v>
          </cell>
          <cell r="I939" t="str">
            <v>포천수마,180*40T</v>
          </cell>
          <cell r="J939" t="str">
            <v>M</v>
          </cell>
          <cell r="K939" t="str">
            <v>216</v>
          </cell>
          <cell r="L939">
            <v>17000</v>
          </cell>
          <cell r="M939">
            <v>3672000</v>
          </cell>
          <cell r="N939">
            <v>5000</v>
          </cell>
          <cell r="O939">
            <v>1080000</v>
          </cell>
          <cell r="P939">
            <v>800</v>
          </cell>
          <cell r="Q939">
            <v>172800</v>
          </cell>
          <cell r="R939">
            <v>22800</v>
          </cell>
          <cell r="S939">
            <v>4924800</v>
          </cell>
          <cell r="T939">
            <v>22800</v>
          </cell>
          <cell r="U939">
            <v>4924800</v>
          </cell>
          <cell r="V939">
            <v>1</v>
          </cell>
        </row>
        <row r="940">
          <cell r="B940" t="str">
            <v>010408</v>
          </cell>
          <cell r="C940">
            <v>17</v>
          </cell>
          <cell r="D940" t="str">
            <v>건축</v>
          </cell>
          <cell r="E940" t="str">
            <v>청소년수련관</v>
          </cell>
          <cell r="F940" t="str">
            <v>석공사</v>
          </cell>
          <cell r="H940" t="str">
            <v>화강석창대석</v>
          </cell>
          <cell r="I940" t="str">
            <v>포천수마,500*50T</v>
          </cell>
          <cell r="J940" t="str">
            <v>M</v>
          </cell>
          <cell r="K940" t="str">
            <v>7</v>
          </cell>
          <cell r="L940">
            <v>47000</v>
          </cell>
          <cell r="M940">
            <v>329000</v>
          </cell>
          <cell r="N940">
            <v>12000</v>
          </cell>
          <cell r="O940">
            <v>84000</v>
          </cell>
          <cell r="P940">
            <v>2300</v>
          </cell>
          <cell r="Q940">
            <v>16100</v>
          </cell>
          <cell r="R940">
            <v>61300</v>
          </cell>
          <cell r="S940">
            <v>429100</v>
          </cell>
          <cell r="T940">
            <v>61300</v>
          </cell>
          <cell r="U940">
            <v>429100</v>
          </cell>
          <cell r="V940">
            <v>1</v>
          </cell>
        </row>
        <row r="941">
          <cell r="B941" t="str">
            <v>010408</v>
          </cell>
          <cell r="C941">
            <v>18</v>
          </cell>
          <cell r="D941" t="str">
            <v>건축</v>
          </cell>
          <cell r="E941" t="str">
            <v>청소년수련관</v>
          </cell>
          <cell r="F941" t="str">
            <v>석공사</v>
          </cell>
          <cell r="H941" t="str">
            <v>화강석두겁돌</v>
          </cell>
          <cell r="I941" t="str">
            <v>포천수마,330*100T</v>
          </cell>
          <cell r="J941" t="str">
            <v>M</v>
          </cell>
          <cell r="K941" t="str">
            <v>168</v>
          </cell>
          <cell r="L941">
            <v>45900</v>
          </cell>
          <cell r="M941">
            <v>7711200</v>
          </cell>
          <cell r="N941">
            <v>12000</v>
          </cell>
          <cell r="O941">
            <v>2016000</v>
          </cell>
          <cell r="P941">
            <v>2300</v>
          </cell>
          <cell r="Q941">
            <v>386400</v>
          </cell>
          <cell r="R941">
            <v>60200</v>
          </cell>
          <cell r="S941">
            <v>10113600</v>
          </cell>
          <cell r="T941">
            <v>60200</v>
          </cell>
          <cell r="U941">
            <v>10113600</v>
          </cell>
          <cell r="V941">
            <v>1</v>
          </cell>
        </row>
        <row r="942">
          <cell r="B942" t="str">
            <v>010408</v>
          </cell>
          <cell r="C942">
            <v>19</v>
          </cell>
          <cell r="D942" t="str">
            <v>건축</v>
          </cell>
          <cell r="E942" t="str">
            <v>청소년수련관</v>
          </cell>
          <cell r="F942" t="str">
            <v>석공사</v>
          </cell>
          <cell r="H942" t="str">
            <v>화강석두겁돌</v>
          </cell>
          <cell r="I942" t="str">
            <v>포천버너,270*100T</v>
          </cell>
          <cell r="J942" t="str">
            <v>M</v>
          </cell>
          <cell r="K942" t="str">
            <v>10</v>
          </cell>
          <cell r="L942">
            <v>34400</v>
          </cell>
          <cell r="M942">
            <v>344000</v>
          </cell>
          <cell r="N942">
            <v>10000</v>
          </cell>
          <cell r="O942">
            <v>100000</v>
          </cell>
          <cell r="P942">
            <v>1700</v>
          </cell>
          <cell r="Q942">
            <v>17000</v>
          </cell>
          <cell r="R942">
            <v>46100</v>
          </cell>
          <cell r="S942">
            <v>461000</v>
          </cell>
          <cell r="T942">
            <v>46100</v>
          </cell>
          <cell r="U942">
            <v>461000</v>
          </cell>
          <cell r="V942">
            <v>1</v>
          </cell>
        </row>
        <row r="943">
          <cell r="B943" t="str">
            <v>010408</v>
          </cell>
          <cell r="C943">
            <v>23</v>
          </cell>
          <cell r="D943" t="str">
            <v>건축</v>
          </cell>
          <cell r="E943" t="str">
            <v>청소년수련관</v>
          </cell>
          <cell r="F943" t="str">
            <v>석공사</v>
          </cell>
          <cell r="H943" t="str">
            <v>화강석두겁돌</v>
          </cell>
          <cell r="I943" t="str">
            <v>포천수마,450*100T</v>
          </cell>
          <cell r="J943" t="str">
            <v>M</v>
          </cell>
          <cell r="K943" t="str">
            <v>62</v>
          </cell>
          <cell r="L943">
            <v>58900</v>
          </cell>
          <cell r="M943">
            <v>3651800</v>
          </cell>
          <cell r="N943">
            <v>15000</v>
          </cell>
          <cell r="O943">
            <v>930000</v>
          </cell>
          <cell r="P943">
            <v>2900</v>
          </cell>
          <cell r="Q943">
            <v>179800</v>
          </cell>
          <cell r="R943">
            <v>76800</v>
          </cell>
          <cell r="S943">
            <v>4761600</v>
          </cell>
          <cell r="T943">
            <v>76800</v>
          </cell>
          <cell r="U943">
            <v>4761600</v>
          </cell>
          <cell r="V943">
            <v>1</v>
          </cell>
        </row>
        <row r="944">
          <cell r="B944" t="str">
            <v>010408</v>
          </cell>
          <cell r="C944">
            <v>24</v>
          </cell>
          <cell r="D944" t="str">
            <v>건축</v>
          </cell>
          <cell r="E944" t="str">
            <v>청소년수련관</v>
          </cell>
          <cell r="F944" t="str">
            <v>석공사</v>
          </cell>
          <cell r="H944" t="str">
            <v>화강석띠돌</v>
          </cell>
          <cell r="I944" t="str">
            <v>포천버너100*30T,건식</v>
          </cell>
          <cell r="J944" t="str">
            <v>M</v>
          </cell>
          <cell r="K944" t="str">
            <v>128</v>
          </cell>
          <cell r="L944">
            <v>7000</v>
          </cell>
          <cell r="M944">
            <v>896000</v>
          </cell>
          <cell r="N944">
            <v>3000</v>
          </cell>
          <cell r="O944">
            <v>384000</v>
          </cell>
          <cell r="P944">
            <v>300</v>
          </cell>
          <cell r="Q944">
            <v>38400</v>
          </cell>
          <cell r="R944">
            <v>10300</v>
          </cell>
          <cell r="S944">
            <v>1318400</v>
          </cell>
          <cell r="T944">
            <v>10300</v>
          </cell>
          <cell r="U944">
            <v>1318400</v>
          </cell>
          <cell r="V944">
            <v>1</v>
          </cell>
        </row>
        <row r="945">
          <cell r="B945" t="str">
            <v>010408</v>
          </cell>
          <cell r="C945">
            <v>26</v>
          </cell>
          <cell r="D945" t="str">
            <v>건축</v>
          </cell>
          <cell r="E945" t="str">
            <v>청소년수련관</v>
          </cell>
          <cell r="F945" t="str">
            <v>석공사</v>
          </cell>
          <cell r="H945" t="str">
            <v>화강석재료분리대</v>
          </cell>
          <cell r="I945" t="str">
            <v>포천수마,150*50T</v>
          </cell>
          <cell r="J945" t="str">
            <v>M</v>
          </cell>
          <cell r="K945" t="str">
            <v>13</v>
          </cell>
          <cell r="L945">
            <v>15000</v>
          </cell>
          <cell r="M945">
            <v>195000</v>
          </cell>
          <cell r="N945">
            <v>6000</v>
          </cell>
          <cell r="O945">
            <v>78000</v>
          </cell>
          <cell r="P945">
            <v>800</v>
          </cell>
          <cell r="Q945">
            <v>10400</v>
          </cell>
          <cell r="R945">
            <v>21800</v>
          </cell>
          <cell r="S945">
            <v>283400</v>
          </cell>
          <cell r="T945">
            <v>21800</v>
          </cell>
          <cell r="U945">
            <v>283400</v>
          </cell>
          <cell r="V945">
            <v>1</v>
          </cell>
        </row>
        <row r="946">
          <cell r="B946" t="str">
            <v>010408</v>
          </cell>
          <cell r="C946">
            <v>27</v>
          </cell>
          <cell r="D946" t="str">
            <v>건축</v>
          </cell>
          <cell r="E946" t="str">
            <v>청소년수련관</v>
          </cell>
          <cell r="F946" t="str">
            <v>석공사</v>
          </cell>
          <cell r="H946" t="str">
            <v>화강석재료분리대</v>
          </cell>
          <cell r="I946" t="str">
            <v>포천수마,200*50T</v>
          </cell>
          <cell r="J946" t="str">
            <v>M</v>
          </cell>
          <cell r="K946" t="str">
            <v>12</v>
          </cell>
          <cell r="L946">
            <v>18700</v>
          </cell>
          <cell r="M946">
            <v>224400</v>
          </cell>
          <cell r="N946">
            <v>7000</v>
          </cell>
          <cell r="O946">
            <v>84000</v>
          </cell>
          <cell r="P946">
            <v>1000</v>
          </cell>
          <cell r="Q946">
            <v>12000</v>
          </cell>
          <cell r="R946">
            <v>26700</v>
          </cell>
          <cell r="S946">
            <v>320400</v>
          </cell>
          <cell r="T946">
            <v>26700</v>
          </cell>
          <cell r="U946">
            <v>320400</v>
          </cell>
          <cell r="V946">
            <v>1</v>
          </cell>
        </row>
        <row r="947">
          <cell r="B947" t="str">
            <v>010408</v>
          </cell>
          <cell r="C947">
            <v>29</v>
          </cell>
          <cell r="D947" t="str">
            <v>건축</v>
          </cell>
          <cell r="E947" t="str">
            <v>청소년수련관</v>
          </cell>
          <cell r="F947" t="str">
            <v>석공사</v>
          </cell>
          <cell r="H947" t="str">
            <v>석재코킹</v>
          </cell>
          <cell r="I947" t="str">
            <v>6*6</v>
          </cell>
          <cell r="J947" t="str">
            <v>M</v>
          </cell>
          <cell r="K947" t="str">
            <v>5517</v>
          </cell>
          <cell r="L947">
            <v>1250</v>
          </cell>
          <cell r="M947">
            <v>6896250</v>
          </cell>
          <cell r="O947">
            <v>0</v>
          </cell>
          <cell r="Q947">
            <v>0</v>
          </cell>
          <cell r="R947">
            <v>1250</v>
          </cell>
          <cell r="S947">
            <v>6896250</v>
          </cell>
          <cell r="T947">
            <v>1250</v>
          </cell>
          <cell r="U947">
            <v>6896250</v>
          </cell>
          <cell r="V947">
            <v>1</v>
          </cell>
        </row>
        <row r="948">
          <cell r="B948" t="str">
            <v>010409</v>
          </cell>
          <cell r="C948">
            <v>2</v>
          </cell>
          <cell r="D948" t="str">
            <v>건축</v>
          </cell>
          <cell r="E948" t="str">
            <v>청소년수련관</v>
          </cell>
          <cell r="F948" t="str">
            <v>목공사</v>
          </cell>
          <cell r="H948" t="str">
            <v>마루틀설치(CONC바탕위)</v>
          </cell>
          <cell r="I948" t="str">
            <v>H:600,105*105/900*900</v>
          </cell>
          <cell r="J948" t="str">
            <v>M2</v>
          </cell>
          <cell r="K948" t="str">
            <v>102</v>
          </cell>
          <cell r="L948">
            <v>43500</v>
          </cell>
          <cell r="M948">
            <v>4437000</v>
          </cell>
          <cell r="N948">
            <v>14800</v>
          </cell>
          <cell r="O948">
            <v>1509600</v>
          </cell>
          <cell r="Q948">
            <v>0</v>
          </cell>
          <cell r="R948">
            <v>58300</v>
          </cell>
          <cell r="S948">
            <v>5946600</v>
          </cell>
          <cell r="T948">
            <v>58300</v>
          </cell>
          <cell r="U948">
            <v>5946600</v>
          </cell>
          <cell r="V948">
            <v>1</v>
          </cell>
        </row>
        <row r="949">
          <cell r="B949" t="str">
            <v>010409</v>
          </cell>
          <cell r="C949">
            <v>3</v>
          </cell>
          <cell r="D949" t="str">
            <v>건축</v>
          </cell>
          <cell r="E949" t="str">
            <v>청소년수련관</v>
          </cell>
          <cell r="F949" t="str">
            <v>목공사</v>
          </cell>
          <cell r="H949" t="str">
            <v>마루틀설치(CONC바탕위)</v>
          </cell>
          <cell r="I949" t="str">
            <v>H:80,900*900</v>
          </cell>
          <cell r="J949" t="str">
            <v>M2</v>
          </cell>
          <cell r="K949" t="str">
            <v>45</v>
          </cell>
          <cell r="L949">
            <v>4850</v>
          </cell>
          <cell r="M949">
            <v>218250</v>
          </cell>
          <cell r="N949">
            <v>10000</v>
          </cell>
          <cell r="O949">
            <v>450000</v>
          </cell>
          <cell r="Q949">
            <v>0</v>
          </cell>
          <cell r="R949">
            <v>14850</v>
          </cell>
          <cell r="S949">
            <v>668250</v>
          </cell>
          <cell r="T949">
            <v>14850</v>
          </cell>
          <cell r="U949">
            <v>668250</v>
          </cell>
          <cell r="V949">
            <v>1</v>
          </cell>
        </row>
        <row r="950">
          <cell r="B950" t="str">
            <v>010409</v>
          </cell>
          <cell r="C950">
            <v>4</v>
          </cell>
          <cell r="D950" t="str">
            <v>건축</v>
          </cell>
          <cell r="E950" t="str">
            <v>청소년수련관</v>
          </cell>
          <cell r="F950" t="str">
            <v>목공사</v>
          </cell>
          <cell r="H950" t="str">
            <v>불연패브릭흡음판넬</v>
          </cell>
          <cell r="I950" t="str">
            <v>T:25</v>
          </cell>
          <cell r="J950" t="str">
            <v>M2</v>
          </cell>
          <cell r="K950" t="str">
            <v>263</v>
          </cell>
          <cell r="L950">
            <v>38500</v>
          </cell>
          <cell r="M950">
            <v>10125500</v>
          </cell>
          <cell r="N950">
            <v>7500</v>
          </cell>
          <cell r="O950">
            <v>1972500</v>
          </cell>
          <cell r="Q950">
            <v>0</v>
          </cell>
          <cell r="R950">
            <v>46000</v>
          </cell>
          <cell r="S950">
            <v>12098000</v>
          </cell>
          <cell r="T950">
            <v>46000</v>
          </cell>
          <cell r="U950">
            <v>12098000</v>
          </cell>
          <cell r="V950">
            <v>1</v>
          </cell>
        </row>
        <row r="951">
          <cell r="B951" t="str">
            <v>010409</v>
          </cell>
          <cell r="C951">
            <v>5</v>
          </cell>
          <cell r="D951" t="str">
            <v>건축</v>
          </cell>
          <cell r="E951" t="str">
            <v>청소년수련관</v>
          </cell>
          <cell r="F951" t="str">
            <v>목공사</v>
          </cell>
          <cell r="H951" t="str">
            <v>불연멜라민흡음타일</v>
          </cell>
          <cell r="I951" t="str">
            <v>T:25</v>
          </cell>
          <cell r="J951" t="str">
            <v>M2</v>
          </cell>
          <cell r="K951" t="str">
            <v>261</v>
          </cell>
          <cell r="L951">
            <v>38500</v>
          </cell>
          <cell r="M951">
            <v>10048500</v>
          </cell>
          <cell r="N951">
            <v>7000</v>
          </cell>
          <cell r="O951">
            <v>1827000</v>
          </cell>
          <cell r="Q951">
            <v>0</v>
          </cell>
          <cell r="R951">
            <v>45500</v>
          </cell>
          <cell r="S951">
            <v>11875500</v>
          </cell>
          <cell r="T951">
            <v>45500</v>
          </cell>
          <cell r="U951">
            <v>11875500</v>
          </cell>
          <cell r="V951">
            <v>1</v>
          </cell>
        </row>
        <row r="952">
          <cell r="B952" t="str">
            <v>010409</v>
          </cell>
          <cell r="C952">
            <v>6</v>
          </cell>
          <cell r="D952" t="str">
            <v>건축</v>
          </cell>
          <cell r="E952" t="str">
            <v>청소년수련관</v>
          </cell>
          <cell r="F952" t="str">
            <v>목공사</v>
          </cell>
          <cell r="H952" t="str">
            <v>공연장측벽마감</v>
          </cell>
          <cell r="I952" t="str">
            <v>9T합판+무늬목+락카</v>
          </cell>
          <cell r="J952" t="str">
            <v>M2</v>
          </cell>
          <cell r="K952" t="str">
            <v>135</v>
          </cell>
          <cell r="L952">
            <v>23200</v>
          </cell>
          <cell r="M952">
            <v>3132000</v>
          </cell>
          <cell r="N952">
            <v>15800</v>
          </cell>
          <cell r="O952">
            <v>2133000</v>
          </cell>
          <cell r="Q952">
            <v>0</v>
          </cell>
          <cell r="R952">
            <v>39000</v>
          </cell>
          <cell r="S952">
            <v>5265000</v>
          </cell>
          <cell r="T952">
            <v>39000</v>
          </cell>
          <cell r="U952">
            <v>5265000</v>
          </cell>
          <cell r="V952">
            <v>1</v>
          </cell>
        </row>
        <row r="953">
          <cell r="B953" t="str">
            <v>010409</v>
          </cell>
          <cell r="C953">
            <v>7</v>
          </cell>
          <cell r="D953" t="str">
            <v>건축</v>
          </cell>
          <cell r="E953" t="str">
            <v>청소년수련관</v>
          </cell>
          <cell r="F953" t="str">
            <v>목공사</v>
          </cell>
          <cell r="H953" t="str">
            <v>공연장측벽마감</v>
          </cell>
          <cell r="I953" t="str">
            <v>6T합판+난연패브릭</v>
          </cell>
          <cell r="J953" t="str">
            <v>M2</v>
          </cell>
          <cell r="K953" t="str">
            <v>72</v>
          </cell>
          <cell r="L953">
            <v>13420</v>
          </cell>
          <cell r="M953">
            <v>966240</v>
          </cell>
          <cell r="N953">
            <v>9680</v>
          </cell>
          <cell r="O953">
            <v>696960</v>
          </cell>
          <cell r="Q953">
            <v>0</v>
          </cell>
          <cell r="R953">
            <v>23100</v>
          </cell>
          <cell r="S953">
            <v>1663200</v>
          </cell>
          <cell r="T953">
            <v>23100</v>
          </cell>
          <cell r="U953">
            <v>1663200</v>
          </cell>
          <cell r="V953">
            <v>1</v>
          </cell>
        </row>
        <row r="954">
          <cell r="B954" t="str">
            <v>010409</v>
          </cell>
          <cell r="C954">
            <v>8</v>
          </cell>
          <cell r="D954" t="str">
            <v>건축</v>
          </cell>
          <cell r="E954" t="str">
            <v>청소년수련관</v>
          </cell>
          <cell r="F954" t="str">
            <v>목공사</v>
          </cell>
          <cell r="H954" t="str">
            <v>공연장벽마감</v>
          </cell>
          <cell r="I954" t="str">
            <v>6T유공MDF+50TG/W</v>
          </cell>
          <cell r="J954" t="str">
            <v>M2</v>
          </cell>
          <cell r="K954" t="str">
            <v>63</v>
          </cell>
          <cell r="L954">
            <v>43470</v>
          </cell>
          <cell r="M954">
            <v>2738610</v>
          </cell>
          <cell r="N954">
            <v>11500</v>
          </cell>
          <cell r="O954">
            <v>724500</v>
          </cell>
          <cell r="Q954">
            <v>0</v>
          </cell>
          <cell r="R954">
            <v>54970</v>
          </cell>
          <cell r="S954">
            <v>3463110</v>
          </cell>
          <cell r="T954">
            <v>54970</v>
          </cell>
          <cell r="U954">
            <v>3463110</v>
          </cell>
          <cell r="V954">
            <v>1</v>
          </cell>
        </row>
        <row r="955">
          <cell r="B955" t="str">
            <v>010409</v>
          </cell>
          <cell r="C955">
            <v>9</v>
          </cell>
          <cell r="D955" t="str">
            <v>건축</v>
          </cell>
          <cell r="E955" t="str">
            <v>청소년수련관</v>
          </cell>
          <cell r="F955" t="str">
            <v>목공사</v>
          </cell>
          <cell r="H955" t="str">
            <v>공연장벽마감</v>
          </cell>
          <cell r="I955" t="str">
            <v>4.8T합판2겹+무늬목+락카</v>
          </cell>
          <cell r="J955" t="str">
            <v>M2</v>
          </cell>
          <cell r="K955" t="str">
            <v>52</v>
          </cell>
          <cell r="L955">
            <v>26000</v>
          </cell>
          <cell r="M955">
            <v>1352000</v>
          </cell>
          <cell r="N955">
            <v>16000</v>
          </cell>
          <cell r="O955">
            <v>832000</v>
          </cell>
          <cell r="Q955">
            <v>0</v>
          </cell>
          <cell r="R955">
            <v>42000</v>
          </cell>
          <cell r="S955">
            <v>2184000</v>
          </cell>
          <cell r="T955">
            <v>42000</v>
          </cell>
          <cell r="U955">
            <v>2184000</v>
          </cell>
          <cell r="V955">
            <v>1</v>
          </cell>
        </row>
        <row r="956">
          <cell r="B956" t="str">
            <v>010409</v>
          </cell>
          <cell r="C956">
            <v>10</v>
          </cell>
          <cell r="D956" t="str">
            <v>건축</v>
          </cell>
          <cell r="E956" t="str">
            <v>청소년수련관</v>
          </cell>
          <cell r="F956" t="str">
            <v>목공사</v>
          </cell>
          <cell r="H956" t="str">
            <v>공연장벽마감(반사면/곡면)</v>
          </cell>
          <cell r="I956" t="str">
            <v>4.8T합판2겹+무늬목+락카</v>
          </cell>
          <cell r="J956" t="str">
            <v>M2</v>
          </cell>
          <cell r="K956" t="str">
            <v>91</v>
          </cell>
          <cell r="L956">
            <v>45120</v>
          </cell>
          <cell r="M956">
            <v>4105920</v>
          </cell>
          <cell r="N956">
            <v>31200</v>
          </cell>
          <cell r="O956">
            <v>2839200</v>
          </cell>
          <cell r="Q956">
            <v>0</v>
          </cell>
          <cell r="R956">
            <v>76320</v>
          </cell>
          <cell r="S956">
            <v>6945120</v>
          </cell>
          <cell r="T956">
            <v>76320</v>
          </cell>
          <cell r="U956">
            <v>6945120</v>
          </cell>
          <cell r="V956">
            <v>1</v>
          </cell>
        </row>
        <row r="957">
          <cell r="B957" t="str">
            <v>010409</v>
          </cell>
          <cell r="C957">
            <v>11</v>
          </cell>
          <cell r="D957" t="str">
            <v>건축</v>
          </cell>
          <cell r="E957" t="str">
            <v>청소년수련관</v>
          </cell>
          <cell r="F957" t="str">
            <v>목공사</v>
          </cell>
          <cell r="H957" t="str">
            <v>공연장천정마감(반사면)</v>
          </cell>
          <cell r="I957" t="str">
            <v>4.8T합판2겹+칼라락카</v>
          </cell>
          <cell r="J957" t="str">
            <v>M2</v>
          </cell>
          <cell r="K957" t="str">
            <v>215</v>
          </cell>
          <cell r="L957">
            <v>18260</v>
          </cell>
          <cell r="M957">
            <v>3925900</v>
          </cell>
          <cell r="N957">
            <v>11240</v>
          </cell>
          <cell r="O957">
            <v>2416600</v>
          </cell>
          <cell r="Q957">
            <v>0</v>
          </cell>
          <cell r="R957">
            <v>29500</v>
          </cell>
          <cell r="S957">
            <v>6342500</v>
          </cell>
          <cell r="T957">
            <v>29500</v>
          </cell>
          <cell r="U957">
            <v>6342500</v>
          </cell>
          <cell r="V957">
            <v>1</v>
          </cell>
        </row>
        <row r="958">
          <cell r="B958" t="str">
            <v>010409</v>
          </cell>
          <cell r="C958">
            <v>12</v>
          </cell>
          <cell r="D958" t="str">
            <v>건축</v>
          </cell>
          <cell r="E958" t="str">
            <v>청소년수련관</v>
          </cell>
          <cell r="F958" t="str">
            <v>목공사</v>
          </cell>
          <cell r="H958" t="str">
            <v>공연장천정마감(후면)</v>
          </cell>
          <cell r="I958" t="str">
            <v>7.5T합판2겹+25T흡음판</v>
          </cell>
          <cell r="J958" t="str">
            <v>M2</v>
          </cell>
          <cell r="K958" t="str">
            <v>69</v>
          </cell>
          <cell r="L958">
            <v>38500</v>
          </cell>
          <cell r="M958">
            <v>2656500</v>
          </cell>
          <cell r="N958">
            <v>24800</v>
          </cell>
          <cell r="O958">
            <v>1711200</v>
          </cell>
          <cell r="Q958">
            <v>0</v>
          </cell>
          <cell r="R958">
            <v>63300</v>
          </cell>
          <cell r="S958">
            <v>4367700</v>
          </cell>
          <cell r="T958">
            <v>63300</v>
          </cell>
          <cell r="U958">
            <v>4367700</v>
          </cell>
          <cell r="V958">
            <v>1</v>
          </cell>
        </row>
        <row r="959">
          <cell r="B959" t="str">
            <v>010409</v>
          </cell>
          <cell r="C959">
            <v>13</v>
          </cell>
          <cell r="D959" t="str">
            <v>건축</v>
          </cell>
          <cell r="E959" t="str">
            <v>청소년수련관</v>
          </cell>
          <cell r="F959" t="str">
            <v>목공사</v>
          </cell>
          <cell r="H959" t="str">
            <v>걸레받이설치</v>
          </cell>
          <cell r="I959" t="str">
            <v>라왕10*100,크리어락카</v>
          </cell>
          <cell r="J959" t="str">
            <v>M</v>
          </cell>
          <cell r="K959" t="str">
            <v>262</v>
          </cell>
          <cell r="L959">
            <v>2900</v>
          </cell>
          <cell r="M959">
            <v>759800</v>
          </cell>
          <cell r="N959">
            <v>4500</v>
          </cell>
          <cell r="O959">
            <v>1179000</v>
          </cell>
          <cell r="Q959">
            <v>0</v>
          </cell>
          <cell r="R959">
            <v>7400</v>
          </cell>
          <cell r="S959">
            <v>1938800</v>
          </cell>
          <cell r="T959">
            <v>7400</v>
          </cell>
          <cell r="U959">
            <v>1938800</v>
          </cell>
          <cell r="V959">
            <v>1</v>
          </cell>
        </row>
        <row r="960">
          <cell r="B960" t="str">
            <v>010409</v>
          </cell>
          <cell r="C960">
            <v>14</v>
          </cell>
          <cell r="D960" t="str">
            <v>건축</v>
          </cell>
          <cell r="E960" t="str">
            <v>청소년수련관</v>
          </cell>
          <cell r="F960" t="str">
            <v>목공사</v>
          </cell>
          <cell r="H960" t="str">
            <v>무대천정마감</v>
          </cell>
          <cell r="I960" t="str">
            <v>25T불연멜라민흡음판+WP</v>
          </cell>
          <cell r="J960" t="str">
            <v>M2</v>
          </cell>
          <cell r="K960" t="str">
            <v>103</v>
          </cell>
          <cell r="L960">
            <v>31200</v>
          </cell>
          <cell r="M960">
            <v>3213600</v>
          </cell>
          <cell r="N960">
            <v>7500</v>
          </cell>
          <cell r="O960">
            <v>772500</v>
          </cell>
          <cell r="Q960">
            <v>0</v>
          </cell>
          <cell r="R960">
            <v>38700</v>
          </cell>
          <cell r="S960">
            <v>3986100</v>
          </cell>
          <cell r="T960">
            <v>38700</v>
          </cell>
          <cell r="U960">
            <v>3986100</v>
          </cell>
          <cell r="V960">
            <v>1</v>
          </cell>
        </row>
        <row r="961">
          <cell r="B961" t="str">
            <v>010409</v>
          </cell>
          <cell r="C961">
            <v>15</v>
          </cell>
          <cell r="D961" t="str">
            <v>건축</v>
          </cell>
          <cell r="E961" t="str">
            <v>청소년수련관</v>
          </cell>
          <cell r="F961" t="str">
            <v>목공사</v>
          </cell>
          <cell r="H961" t="str">
            <v>단풍나무후로링깔기</v>
          </cell>
          <cell r="I961" t="str">
            <v>후로링22T+내수합판15*2겹</v>
          </cell>
          <cell r="J961" t="str">
            <v>M2</v>
          </cell>
          <cell r="K961" t="str">
            <v>123</v>
          </cell>
          <cell r="L961">
            <v>71500</v>
          </cell>
          <cell r="M961">
            <v>8794500</v>
          </cell>
          <cell r="N961">
            <v>16000</v>
          </cell>
          <cell r="O961">
            <v>1968000</v>
          </cell>
          <cell r="Q961">
            <v>0</v>
          </cell>
          <cell r="R961">
            <v>87500</v>
          </cell>
          <cell r="S961">
            <v>10762500</v>
          </cell>
          <cell r="T961">
            <v>87500</v>
          </cell>
          <cell r="U961">
            <v>10762500</v>
          </cell>
          <cell r="V961">
            <v>1</v>
          </cell>
        </row>
        <row r="962">
          <cell r="B962" t="str">
            <v>010409</v>
          </cell>
          <cell r="C962">
            <v>16</v>
          </cell>
          <cell r="D962" t="str">
            <v>건축</v>
          </cell>
          <cell r="E962" t="str">
            <v>청소년수련관</v>
          </cell>
          <cell r="F962" t="str">
            <v>목공사</v>
          </cell>
          <cell r="H962" t="str">
            <v>내수합판깔기</v>
          </cell>
          <cell r="I962" t="str">
            <v>바닥T=15*2겹</v>
          </cell>
          <cell r="J962" t="str">
            <v>M2</v>
          </cell>
          <cell r="K962" t="str">
            <v>24</v>
          </cell>
          <cell r="L962">
            <v>12760</v>
          </cell>
          <cell r="M962">
            <v>306240</v>
          </cell>
          <cell r="N962">
            <v>9000</v>
          </cell>
          <cell r="O962">
            <v>216000</v>
          </cell>
          <cell r="Q962">
            <v>0</v>
          </cell>
          <cell r="R962">
            <v>21760</v>
          </cell>
          <cell r="S962">
            <v>522240</v>
          </cell>
          <cell r="T962">
            <v>21760</v>
          </cell>
          <cell r="U962">
            <v>522240</v>
          </cell>
          <cell r="V962">
            <v>1</v>
          </cell>
        </row>
        <row r="963">
          <cell r="B963" t="str">
            <v>010409</v>
          </cell>
          <cell r="C963">
            <v>18</v>
          </cell>
          <cell r="D963" t="str">
            <v>건축</v>
          </cell>
          <cell r="E963" t="str">
            <v>청소년수련관</v>
          </cell>
          <cell r="F963" t="str">
            <v>목공사</v>
          </cell>
          <cell r="H963" t="str">
            <v>내수합판깔기</v>
          </cell>
          <cell r="I963" t="str">
            <v>바닥T=12</v>
          </cell>
          <cell r="J963" t="str">
            <v>M2</v>
          </cell>
          <cell r="K963" t="str">
            <v>99</v>
          </cell>
          <cell r="L963">
            <v>5830</v>
          </cell>
          <cell r="M963">
            <v>577170</v>
          </cell>
          <cell r="N963">
            <v>4000</v>
          </cell>
          <cell r="O963">
            <v>396000</v>
          </cell>
          <cell r="Q963">
            <v>0</v>
          </cell>
          <cell r="R963">
            <v>9830</v>
          </cell>
          <cell r="S963">
            <v>973170</v>
          </cell>
          <cell r="T963">
            <v>9830</v>
          </cell>
          <cell r="U963">
            <v>973170</v>
          </cell>
          <cell r="V963">
            <v>1</v>
          </cell>
        </row>
        <row r="964">
          <cell r="B964" t="str">
            <v>010409</v>
          </cell>
          <cell r="C964">
            <v>19</v>
          </cell>
          <cell r="D964" t="str">
            <v>건축</v>
          </cell>
          <cell r="E964" t="str">
            <v>청소년수련관</v>
          </cell>
          <cell r="F964" t="str">
            <v>목공사</v>
          </cell>
          <cell r="H964" t="str">
            <v>목재몰딩설치(반자)</v>
          </cell>
          <cell r="I964" t="str">
            <v>라왕12*100,크리어락카</v>
          </cell>
          <cell r="J964" t="str">
            <v>M</v>
          </cell>
          <cell r="K964" t="str">
            <v>17</v>
          </cell>
          <cell r="L964">
            <v>3500</v>
          </cell>
          <cell r="M964">
            <v>59500</v>
          </cell>
          <cell r="N964">
            <v>4500</v>
          </cell>
          <cell r="O964">
            <v>76500</v>
          </cell>
          <cell r="Q964">
            <v>0</v>
          </cell>
          <cell r="R964">
            <v>8000</v>
          </cell>
          <cell r="S964">
            <v>136000</v>
          </cell>
          <cell r="T964">
            <v>8000</v>
          </cell>
          <cell r="U964">
            <v>136000</v>
          </cell>
          <cell r="V964">
            <v>1</v>
          </cell>
        </row>
        <row r="965">
          <cell r="B965" t="str">
            <v>010409</v>
          </cell>
          <cell r="C965">
            <v>20</v>
          </cell>
          <cell r="D965" t="str">
            <v>건축</v>
          </cell>
          <cell r="E965" t="str">
            <v>청소년수련관</v>
          </cell>
          <cell r="F965" t="str">
            <v>목공사</v>
          </cell>
          <cell r="H965" t="str">
            <v>목재몰딩설치(벽체)</v>
          </cell>
          <cell r="I965" t="str">
            <v>라왕12*100,크리어락카</v>
          </cell>
          <cell r="J965" t="str">
            <v>M</v>
          </cell>
          <cell r="K965" t="str">
            <v>8</v>
          </cell>
          <cell r="L965">
            <v>3500</v>
          </cell>
          <cell r="M965">
            <v>28000</v>
          </cell>
          <cell r="N965">
            <v>4500</v>
          </cell>
          <cell r="O965">
            <v>36000</v>
          </cell>
          <cell r="Q965">
            <v>0</v>
          </cell>
          <cell r="R965">
            <v>8000</v>
          </cell>
          <cell r="S965">
            <v>64000</v>
          </cell>
          <cell r="T965">
            <v>8000</v>
          </cell>
          <cell r="U965">
            <v>64000</v>
          </cell>
          <cell r="V965">
            <v>1</v>
          </cell>
        </row>
        <row r="966">
          <cell r="B966" t="str">
            <v>010409</v>
          </cell>
          <cell r="C966">
            <v>21</v>
          </cell>
          <cell r="D966" t="str">
            <v>건축</v>
          </cell>
          <cell r="E966" t="str">
            <v>청소년수련관</v>
          </cell>
          <cell r="F966" t="str">
            <v>목공사</v>
          </cell>
          <cell r="H966" t="str">
            <v>마루귀틀설치</v>
          </cell>
          <cell r="J966" t="str">
            <v>M</v>
          </cell>
          <cell r="K966" t="str">
            <v>15</v>
          </cell>
          <cell r="L966">
            <v>6100</v>
          </cell>
          <cell r="M966">
            <v>91500</v>
          </cell>
          <cell r="N966">
            <v>4000</v>
          </cell>
          <cell r="O966">
            <v>60000</v>
          </cell>
          <cell r="Q966">
            <v>0</v>
          </cell>
          <cell r="R966">
            <v>10100</v>
          </cell>
          <cell r="S966">
            <v>151500</v>
          </cell>
          <cell r="T966">
            <v>10100</v>
          </cell>
          <cell r="U966">
            <v>151500</v>
          </cell>
          <cell r="V966">
            <v>1</v>
          </cell>
        </row>
        <row r="967">
          <cell r="B967" t="str">
            <v>010409</v>
          </cell>
          <cell r="C967">
            <v>22</v>
          </cell>
          <cell r="D967" t="str">
            <v>건축</v>
          </cell>
          <cell r="E967" t="str">
            <v>청소년수련관</v>
          </cell>
          <cell r="F967" t="str">
            <v>목공사</v>
          </cell>
          <cell r="H967" t="str">
            <v>라왕</v>
          </cell>
          <cell r="I967" t="str">
            <v>각재(창호재)</v>
          </cell>
          <cell r="J967" t="str">
            <v>재</v>
          </cell>
          <cell r="K967" t="str">
            <v>158</v>
          </cell>
          <cell r="L967">
            <v>3400</v>
          </cell>
          <cell r="M967">
            <v>537200</v>
          </cell>
          <cell r="N967">
            <v>800</v>
          </cell>
          <cell r="O967">
            <v>126400</v>
          </cell>
          <cell r="Q967">
            <v>0</v>
          </cell>
          <cell r="R967">
            <v>4200</v>
          </cell>
          <cell r="S967">
            <v>663600</v>
          </cell>
          <cell r="T967">
            <v>4200</v>
          </cell>
          <cell r="U967">
            <v>663600</v>
          </cell>
          <cell r="V967">
            <v>1</v>
          </cell>
        </row>
        <row r="968">
          <cell r="B968" t="str">
            <v>010409</v>
          </cell>
          <cell r="C968">
            <v>24</v>
          </cell>
          <cell r="D968" t="str">
            <v>건축</v>
          </cell>
          <cell r="E968" t="str">
            <v>청소년수련관</v>
          </cell>
          <cell r="F968" t="str">
            <v>목공사</v>
          </cell>
          <cell r="H968" t="str">
            <v>문틀설치</v>
          </cell>
          <cell r="J968" t="str">
            <v>M2</v>
          </cell>
          <cell r="K968" t="str">
            <v>27</v>
          </cell>
          <cell r="M968">
            <v>0</v>
          </cell>
          <cell r="N968">
            <v>9300</v>
          </cell>
          <cell r="O968">
            <v>251100</v>
          </cell>
          <cell r="Q968">
            <v>0</v>
          </cell>
          <cell r="R968">
            <v>9300</v>
          </cell>
          <cell r="S968">
            <v>251100</v>
          </cell>
          <cell r="T968">
            <v>9300</v>
          </cell>
          <cell r="U968">
            <v>251100</v>
          </cell>
          <cell r="V968">
            <v>1</v>
          </cell>
        </row>
        <row r="969">
          <cell r="B969" t="str">
            <v>010410</v>
          </cell>
          <cell r="C969">
            <v>1</v>
          </cell>
          <cell r="D969" t="str">
            <v>건축</v>
          </cell>
          <cell r="E969" t="str">
            <v>청소년수련관</v>
          </cell>
          <cell r="F969" t="str">
            <v>금속공사</v>
          </cell>
          <cell r="H969" t="str">
            <v>경량철골천정틀</v>
          </cell>
          <cell r="I969" t="str">
            <v>M-BAR</v>
          </cell>
          <cell r="J969" t="str">
            <v>M2</v>
          </cell>
          <cell r="K969" t="str">
            <v>1983</v>
          </cell>
          <cell r="L969">
            <v>3811</v>
          </cell>
          <cell r="M969">
            <v>7557213</v>
          </cell>
          <cell r="N969">
            <v>23500</v>
          </cell>
          <cell r="O969">
            <v>46600500</v>
          </cell>
          <cell r="Q969">
            <v>0</v>
          </cell>
          <cell r="R969">
            <v>27311</v>
          </cell>
          <cell r="S969">
            <v>54157713</v>
          </cell>
          <cell r="T969">
            <v>27311</v>
          </cell>
          <cell r="U969">
            <v>54157713</v>
          </cell>
          <cell r="V969">
            <v>1</v>
          </cell>
        </row>
        <row r="970">
          <cell r="B970" t="str">
            <v>010410</v>
          </cell>
          <cell r="C970">
            <v>3</v>
          </cell>
          <cell r="D970" t="str">
            <v>건축</v>
          </cell>
          <cell r="E970" t="str">
            <v>청소년수련관</v>
          </cell>
          <cell r="F970" t="str">
            <v>금속공사</v>
          </cell>
          <cell r="H970" t="str">
            <v>AL스판드럴</v>
          </cell>
          <cell r="I970" t="str">
            <v>W100*0.5T 무공</v>
          </cell>
          <cell r="J970" t="str">
            <v>M2</v>
          </cell>
          <cell r="K970" t="str">
            <v>6</v>
          </cell>
          <cell r="L970">
            <v>21000</v>
          </cell>
          <cell r="M970">
            <v>126000</v>
          </cell>
          <cell r="N970">
            <v>5000</v>
          </cell>
          <cell r="O970">
            <v>30000</v>
          </cell>
          <cell r="Q970">
            <v>0</v>
          </cell>
          <cell r="R970">
            <v>26000</v>
          </cell>
          <cell r="S970">
            <v>156000</v>
          </cell>
          <cell r="T970">
            <v>26000</v>
          </cell>
          <cell r="U970">
            <v>156000</v>
          </cell>
          <cell r="V970">
            <v>1</v>
          </cell>
        </row>
        <row r="971">
          <cell r="B971" t="str">
            <v>010410</v>
          </cell>
          <cell r="C971">
            <v>4</v>
          </cell>
          <cell r="D971" t="str">
            <v>건축</v>
          </cell>
          <cell r="E971" t="str">
            <v>청소년수련관</v>
          </cell>
          <cell r="F971" t="str">
            <v>금속공사</v>
          </cell>
          <cell r="H971" t="str">
            <v>AL 천정재(타일)</v>
          </cell>
          <cell r="I971" t="str">
            <v>T:0.8*600*600</v>
          </cell>
          <cell r="J971" t="str">
            <v>M2</v>
          </cell>
          <cell r="K971" t="str">
            <v>806</v>
          </cell>
          <cell r="L971">
            <v>25000</v>
          </cell>
          <cell r="M971">
            <v>20150000</v>
          </cell>
          <cell r="N971">
            <v>5000</v>
          </cell>
          <cell r="O971">
            <v>4030000</v>
          </cell>
          <cell r="Q971">
            <v>0</v>
          </cell>
          <cell r="R971">
            <v>30000</v>
          </cell>
          <cell r="S971">
            <v>24180000</v>
          </cell>
          <cell r="T971">
            <v>30000</v>
          </cell>
          <cell r="U971">
            <v>24180000</v>
          </cell>
          <cell r="V971">
            <v>1</v>
          </cell>
        </row>
        <row r="972">
          <cell r="B972" t="str">
            <v>010410</v>
          </cell>
          <cell r="C972">
            <v>10</v>
          </cell>
          <cell r="D972" t="str">
            <v>건축</v>
          </cell>
          <cell r="E972" t="str">
            <v>청소년수련관</v>
          </cell>
          <cell r="F972" t="str">
            <v>금속공사</v>
          </cell>
          <cell r="H972" t="str">
            <v>몰딩설치</v>
          </cell>
          <cell r="I972" t="str">
            <v>KB142</v>
          </cell>
          <cell r="J972" t="str">
            <v>M</v>
          </cell>
          <cell r="K972" t="str">
            <v>1285</v>
          </cell>
          <cell r="L972">
            <v>1200</v>
          </cell>
          <cell r="M972">
            <v>1542000</v>
          </cell>
          <cell r="N972">
            <v>200</v>
          </cell>
          <cell r="O972">
            <v>257000</v>
          </cell>
          <cell r="Q972">
            <v>0</v>
          </cell>
          <cell r="R972">
            <v>1400</v>
          </cell>
          <cell r="S972">
            <v>1799000</v>
          </cell>
          <cell r="T972">
            <v>1400</v>
          </cell>
          <cell r="U972">
            <v>1799000</v>
          </cell>
          <cell r="V972">
            <v>1</v>
          </cell>
        </row>
        <row r="973">
          <cell r="B973" t="str">
            <v>010410</v>
          </cell>
          <cell r="C973">
            <v>11</v>
          </cell>
          <cell r="D973" t="str">
            <v>건축</v>
          </cell>
          <cell r="E973" t="str">
            <v>청소년수련관</v>
          </cell>
          <cell r="F973" t="str">
            <v>금속공사</v>
          </cell>
          <cell r="H973" t="str">
            <v>몰딩설치</v>
          </cell>
          <cell r="I973" t="str">
            <v>칼라</v>
          </cell>
          <cell r="J973" t="str">
            <v>M</v>
          </cell>
          <cell r="K973" t="str">
            <v>437</v>
          </cell>
          <cell r="L973">
            <v>1200</v>
          </cell>
          <cell r="M973">
            <v>524400</v>
          </cell>
          <cell r="N973">
            <v>200</v>
          </cell>
          <cell r="O973">
            <v>87400</v>
          </cell>
          <cell r="Q973">
            <v>0</v>
          </cell>
          <cell r="R973">
            <v>1400</v>
          </cell>
          <cell r="S973">
            <v>611800</v>
          </cell>
          <cell r="T973">
            <v>1400</v>
          </cell>
          <cell r="U973">
            <v>611800</v>
          </cell>
          <cell r="V973">
            <v>1</v>
          </cell>
        </row>
        <row r="974">
          <cell r="B974" t="str">
            <v>010410</v>
          </cell>
          <cell r="C974">
            <v>12</v>
          </cell>
          <cell r="D974" t="str">
            <v>건축</v>
          </cell>
          <cell r="E974" t="str">
            <v>청소년수련관</v>
          </cell>
          <cell r="F974" t="str">
            <v>금속공사</v>
          </cell>
          <cell r="H974" t="str">
            <v>A.L 두겁후레싱</v>
          </cell>
          <cell r="I974" t="str">
            <v>(450+80)*3T</v>
          </cell>
          <cell r="J974" t="str">
            <v>M</v>
          </cell>
          <cell r="K974" t="str">
            <v>23</v>
          </cell>
          <cell r="L974">
            <v>40000</v>
          </cell>
          <cell r="M974">
            <v>920000</v>
          </cell>
          <cell r="N974">
            <v>7500</v>
          </cell>
          <cell r="O974">
            <v>172500</v>
          </cell>
          <cell r="P974">
            <v>3700</v>
          </cell>
          <cell r="Q974">
            <v>85100</v>
          </cell>
          <cell r="R974">
            <v>51200</v>
          </cell>
          <cell r="S974">
            <v>1177600</v>
          </cell>
          <cell r="T974">
            <v>51200</v>
          </cell>
          <cell r="U974">
            <v>1177600</v>
          </cell>
          <cell r="V974">
            <v>1</v>
          </cell>
        </row>
        <row r="975">
          <cell r="B975" t="str">
            <v>010410</v>
          </cell>
          <cell r="C975">
            <v>13</v>
          </cell>
          <cell r="D975" t="str">
            <v>건축</v>
          </cell>
          <cell r="E975" t="str">
            <v>청소년수련관</v>
          </cell>
          <cell r="F975" t="str">
            <v>금속공사</v>
          </cell>
          <cell r="H975" t="str">
            <v>A.L 두겁후레싱</v>
          </cell>
          <cell r="I975" t="str">
            <v>(150+530+230)*3T</v>
          </cell>
          <cell r="J975" t="str">
            <v>M</v>
          </cell>
          <cell r="K975" t="str">
            <v>12</v>
          </cell>
          <cell r="L975">
            <v>63000</v>
          </cell>
          <cell r="M975">
            <v>756000</v>
          </cell>
          <cell r="N975">
            <v>7500</v>
          </cell>
          <cell r="O975">
            <v>90000</v>
          </cell>
          <cell r="P975">
            <v>3700</v>
          </cell>
          <cell r="Q975">
            <v>44400</v>
          </cell>
          <cell r="R975">
            <v>74200</v>
          </cell>
          <cell r="S975">
            <v>890400</v>
          </cell>
          <cell r="T975">
            <v>74200</v>
          </cell>
          <cell r="U975">
            <v>890400</v>
          </cell>
          <cell r="V975">
            <v>1</v>
          </cell>
        </row>
        <row r="976">
          <cell r="B976" t="str">
            <v>010410</v>
          </cell>
          <cell r="C976">
            <v>16</v>
          </cell>
          <cell r="D976" t="str">
            <v>건축</v>
          </cell>
          <cell r="E976" t="str">
            <v>청소년수련관</v>
          </cell>
          <cell r="F976" t="str">
            <v>금속공사</v>
          </cell>
          <cell r="H976" t="str">
            <v>와이어메쉬깔기</v>
          </cell>
          <cell r="I976" t="str">
            <v>#8 -150*150</v>
          </cell>
          <cell r="J976" t="str">
            <v>M2</v>
          </cell>
          <cell r="K976" t="str">
            <v>2552</v>
          </cell>
          <cell r="L976">
            <v>650</v>
          </cell>
          <cell r="M976">
            <v>1658800</v>
          </cell>
          <cell r="N976">
            <v>800</v>
          </cell>
          <cell r="O976">
            <v>2041600</v>
          </cell>
          <cell r="Q976">
            <v>0</v>
          </cell>
          <cell r="R976">
            <v>1450</v>
          </cell>
          <cell r="S976">
            <v>3700400</v>
          </cell>
          <cell r="T976">
            <v>1450</v>
          </cell>
          <cell r="U976">
            <v>3700400</v>
          </cell>
          <cell r="V976">
            <v>1</v>
          </cell>
        </row>
        <row r="977">
          <cell r="B977" t="str">
            <v>010410</v>
          </cell>
          <cell r="C977">
            <v>17</v>
          </cell>
          <cell r="D977" t="str">
            <v>건축</v>
          </cell>
          <cell r="E977" t="str">
            <v>청소년수련관</v>
          </cell>
          <cell r="F977" t="str">
            <v>금속공사</v>
          </cell>
          <cell r="H977" t="str">
            <v>ACCESS FLOOR/ST'L CON'C CORE</v>
          </cell>
          <cell r="I977" t="str">
            <v>330H*610*610+전도타일3T</v>
          </cell>
          <cell r="J977" t="str">
            <v>M2</v>
          </cell>
          <cell r="K977" t="str">
            <v>16</v>
          </cell>
          <cell r="L977">
            <v>55000</v>
          </cell>
          <cell r="M977">
            <v>880000</v>
          </cell>
          <cell r="N977">
            <v>14000</v>
          </cell>
          <cell r="O977">
            <v>224000</v>
          </cell>
          <cell r="Q977">
            <v>0</v>
          </cell>
          <cell r="R977">
            <v>69000</v>
          </cell>
          <cell r="S977">
            <v>1104000</v>
          </cell>
          <cell r="T977">
            <v>69000</v>
          </cell>
          <cell r="U977">
            <v>1104000</v>
          </cell>
          <cell r="V977">
            <v>1</v>
          </cell>
        </row>
        <row r="978">
          <cell r="B978" t="str">
            <v>010410</v>
          </cell>
          <cell r="C978">
            <v>18</v>
          </cell>
          <cell r="D978" t="str">
            <v>건축</v>
          </cell>
          <cell r="E978" t="str">
            <v>청소년수련관</v>
          </cell>
          <cell r="F978" t="str">
            <v>금속공사</v>
          </cell>
          <cell r="H978" t="str">
            <v>세면대상부조명박스</v>
          </cell>
          <cell r="I978" t="str">
            <v>200*150/루버포함</v>
          </cell>
          <cell r="J978" t="str">
            <v>M</v>
          </cell>
          <cell r="K978" t="str">
            <v>31</v>
          </cell>
          <cell r="L978">
            <v>32000</v>
          </cell>
          <cell r="M978">
            <v>992000</v>
          </cell>
          <cell r="N978">
            <v>4000</v>
          </cell>
          <cell r="O978">
            <v>124000</v>
          </cell>
          <cell r="Q978">
            <v>0</v>
          </cell>
          <cell r="R978">
            <v>36000</v>
          </cell>
          <cell r="S978">
            <v>1116000</v>
          </cell>
          <cell r="T978">
            <v>36000</v>
          </cell>
          <cell r="U978">
            <v>1116000</v>
          </cell>
          <cell r="V978">
            <v>1</v>
          </cell>
        </row>
        <row r="979">
          <cell r="B979" t="str">
            <v>010410</v>
          </cell>
          <cell r="C979">
            <v>19</v>
          </cell>
          <cell r="D979" t="str">
            <v>건축</v>
          </cell>
          <cell r="E979" t="str">
            <v>청소년수련관</v>
          </cell>
          <cell r="F979" t="str">
            <v>금속공사</v>
          </cell>
          <cell r="H979" t="str">
            <v>이중천정조명박스</v>
          </cell>
          <cell r="I979" t="str">
            <v>300W*80H,1.6T갈바륨+락카</v>
          </cell>
          <cell r="J979" t="str">
            <v>M</v>
          </cell>
          <cell r="K979" t="str">
            <v>78</v>
          </cell>
          <cell r="L979">
            <v>18000</v>
          </cell>
          <cell r="M979">
            <v>1404000</v>
          </cell>
          <cell r="N979">
            <v>7000</v>
          </cell>
          <cell r="O979">
            <v>546000</v>
          </cell>
          <cell r="Q979">
            <v>0</v>
          </cell>
          <cell r="R979">
            <v>25000</v>
          </cell>
          <cell r="S979">
            <v>1950000</v>
          </cell>
          <cell r="T979">
            <v>25000</v>
          </cell>
          <cell r="U979">
            <v>1950000</v>
          </cell>
          <cell r="V979">
            <v>1</v>
          </cell>
        </row>
        <row r="980">
          <cell r="B980" t="str">
            <v>010410</v>
          </cell>
          <cell r="C980">
            <v>20</v>
          </cell>
          <cell r="D980" t="str">
            <v>건축</v>
          </cell>
          <cell r="E980" t="str">
            <v>청소년수련관</v>
          </cell>
          <cell r="F980" t="str">
            <v>금속공사</v>
          </cell>
          <cell r="H980" t="str">
            <v>조명박스</v>
          </cell>
          <cell r="I980" t="str">
            <v>350W*150H,0.6T아연+락카</v>
          </cell>
          <cell r="J980" t="str">
            <v>M</v>
          </cell>
          <cell r="K980" t="str">
            <v>17</v>
          </cell>
          <cell r="L980">
            <v>19000</v>
          </cell>
          <cell r="M980">
            <v>323000</v>
          </cell>
          <cell r="N980">
            <v>7000</v>
          </cell>
          <cell r="O980">
            <v>119000</v>
          </cell>
          <cell r="Q980">
            <v>0</v>
          </cell>
          <cell r="R980">
            <v>26000</v>
          </cell>
          <cell r="S980">
            <v>442000</v>
          </cell>
          <cell r="T980">
            <v>26000</v>
          </cell>
          <cell r="U980">
            <v>442000</v>
          </cell>
          <cell r="V980">
            <v>1</v>
          </cell>
        </row>
        <row r="981">
          <cell r="B981" t="str">
            <v>010410</v>
          </cell>
          <cell r="C981">
            <v>21</v>
          </cell>
          <cell r="D981" t="str">
            <v>건축</v>
          </cell>
          <cell r="E981" t="str">
            <v>청소년수련관</v>
          </cell>
          <cell r="F981" t="str">
            <v>금속공사</v>
          </cell>
          <cell r="H981" t="str">
            <v>철제커텐박스</v>
          </cell>
          <cell r="I981" t="str">
            <v>150*150*150*1.2T분체도장</v>
          </cell>
          <cell r="J981" t="str">
            <v>M</v>
          </cell>
          <cell r="K981" t="str">
            <v>123</v>
          </cell>
          <cell r="L981">
            <v>14000</v>
          </cell>
          <cell r="M981">
            <v>1722000</v>
          </cell>
          <cell r="N981">
            <v>3000</v>
          </cell>
          <cell r="O981">
            <v>369000</v>
          </cell>
          <cell r="Q981">
            <v>0</v>
          </cell>
          <cell r="R981">
            <v>17000</v>
          </cell>
          <cell r="S981">
            <v>2091000</v>
          </cell>
          <cell r="T981">
            <v>17000</v>
          </cell>
          <cell r="U981">
            <v>2091000</v>
          </cell>
          <cell r="V981">
            <v>1</v>
          </cell>
        </row>
        <row r="982">
          <cell r="B982" t="str">
            <v>010410</v>
          </cell>
          <cell r="C982">
            <v>22</v>
          </cell>
          <cell r="D982" t="str">
            <v>건축</v>
          </cell>
          <cell r="E982" t="str">
            <v>청소년수련관</v>
          </cell>
          <cell r="F982" t="str">
            <v>금속공사</v>
          </cell>
          <cell r="H982" t="str">
            <v>주계단핸드레일</v>
          </cell>
          <cell r="I982" t="str">
            <v>ㅁ50*30+FB,H:1100</v>
          </cell>
          <cell r="J982" t="str">
            <v>M</v>
          </cell>
          <cell r="K982" t="str">
            <v>131</v>
          </cell>
          <cell r="L982">
            <v>45000</v>
          </cell>
          <cell r="M982">
            <v>5895000</v>
          </cell>
          <cell r="N982">
            <v>30000</v>
          </cell>
          <cell r="O982">
            <v>3930000</v>
          </cell>
          <cell r="P982">
            <v>2800</v>
          </cell>
          <cell r="Q982">
            <v>366800</v>
          </cell>
          <cell r="R982">
            <v>77800</v>
          </cell>
          <cell r="S982">
            <v>10191800</v>
          </cell>
          <cell r="T982">
            <v>77800</v>
          </cell>
          <cell r="U982">
            <v>10191800</v>
          </cell>
          <cell r="V982">
            <v>1</v>
          </cell>
        </row>
        <row r="983">
          <cell r="B983" t="str">
            <v>010410</v>
          </cell>
          <cell r="C983">
            <v>23</v>
          </cell>
          <cell r="D983" t="str">
            <v>건축</v>
          </cell>
          <cell r="E983" t="str">
            <v>청소년수련관</v>
          </cell>
          <cell r="F983" t="str">
            <v>금속공사</v>
          </cell>
          <cell r="H983" t="str">
            <v>SST핸드레일</v>
          </cell>
          <cell r="I983" t="str">
            <v>Φ50+30,H:900</v>
          </cell>
          <cell r="J983" t="str">
            <v>M</v>
          </cell>
          <cell r="K983" t="str">
            <v>14</v>
          </cell>
          <cell r="L983">
            <v>21450</v>
          </cell>
          <cell r="M983">
            <v>300300</v>
          </cell>
          <cell r="N983">
            <v>15600</v>
          </cell>
          <cell r="O983">
            <v>218400</v>
          </cell>
          <cell r="P983">
            <v>1950</v>
          </cell>
          <cell r="Q983">
            <v>27300</v>
          </cell>
          <cell r="R983">
            <v>39000</v>
          </cell>
          <cell r="S983">
            <v>546000</v>
          </cell>
          <cell r="T983">
            <v>39000</v>
          </cell>
          <cell r="U983">
            <v>546000</v>
          </cell>
          <cell r="V983">
            <v>1</v>
          </cell>
        </row>
        <row r="984">
          <cell r="B984" t="str">
            <v>010410</v>
          </cell>
          <cell r="C984">
            <v>26</v>
          </cell>
          <cell r="D984" t="str">
            <v>건축</v>
          </cell>
          <cell r="E984" t="str">
            <v>청소년수련관</v>
          </cell>
          <cell r="F984" t="str">
            <v>금속공사</v>
          </cell>
          <cell r="H984" t="str">
            <v>계단논슬립</v>
          </cell>
          <cell r="I984" t="str">
            <v>스텐 L형 50mm</v>
          </cell>
          <cell r="J984" t="str">
            <v>M</v>
          </cell>
          <cell r="K984" t="str">
            <v>296</v>
          </cell>
          <cell r="L984">
            <v>3500</v>
          </cell>
          <cell r="M984">
            <v>1036000</v>
          </cell>
          <cell r="N984">
            <v>2000</v>
          </cell>
          <cell r="O984">
            <v>592000</v>
          </cell>
          <cell r="Q984">
            <v>0</v>
          </cell>
          <cell r="R984">
            <v>5500</v>
          </cell>
          <cell r="S984">
            <v>1628000</v>
          </cell>
          <cell r="T984">
            <v>5500</v>
          </cell>
          <cell r="U984">
            <v>1628000</v>
          </cell>
          <cell r="V984">
            <v>1</v>
          </cell>
        </row>
        <row r="985">
          <cell r="B985" t="str">
            <v>010410</v>
          </cell>
          <cell r="C985">
            <v>27</v>
          </cell>
          <cell r="D985" t="str">
            <v>건축</v>
          </cell>
          <cell r="E985" t="str">
            <v>청소년수련관</v>
          </cell>
          <cell r="F985" t="str">
            <v>금속공사</v>
          </cell>
          <cell r="H985" t="str">
            <v>계단논슬립</v>
          </cell>
          <cell r="I985" t="str">
            <v>황동     50mm</v>
          </cell>
          <cell r="J985" t="str">
            <v>M</v>
          </cell>
          <cell r="K985" t="str">
            <v>209</v>
          </cell>
          <cell r="L985">
            <v>2500</v>
          </cell>
          <cell r="M985">
            <v>522500</v>
          </cell>
          <cell r="N985">
            <v>2000</v>
          </cell>
          <cell r="O985">
            <v>418000</v>
          </cell>
          <cell r="Q985">
            <v>0</v>
          </cell>
          <cell r="R985">
            <v>4500</v>
          </cell>
          <cell r="S985">
            <v>940500</v>
          </cell>
          <cell r="T985">
            <v>4500</v>
          </cell>
          <cell r="U985">
            <v>940500</v>
          </cell>
          <cell r="V985">
            <v>1</v>
          </cell>
        </row>
        <row r="986">
          <cell r="B986" t="str">
            <v>010410</v>
          </cell>
          <cell r="C986">
            <v>28</v>
          </cell>
          <cell r="D986" t="str">
            <v>건축</v>
          </cell>
          <cell r="E986" t="str">
            <v>청소년수련관</v>
          </cell>
          <cell r="F986" t="str">
            <v>금속공사</v>
          </cell>
          <cell r="H986" t="str">
            <v>재료분리대설치(바닥)</v>
          </cell>
          <cell r="I986" t="str">
            <v>1.5T H.L W:50</v>
          </cell>
          <cell r="J986" t="str">
            <v>M</v>
          </cell>
          <cell r="K986" t="str">
            <v>28</v>
          </cell>
          <cell r="L986">
            <v>6050</v>
          </cell>
          <cell r="M986">
            <v>169400</v>
          </cell>
          <cell r="N986">
            <v>4400</v>
          </cell>
          <cell r="O986">
            <v>123200</v>
          </cell>
          <cell r="P986">
            <v>550</v>
          </cell>
          <cell r="Q986">
            <v>15400</v>
          </cell>
          <cell r="R986">
            <v>11000</v>
          </cell>
          <cell r="S986">
            <v>308000</v>
          </cell>
          <cell r="T986">
            <v>11000</v>
          </cell>
          <cell r="U986">
            <v>308000</v>
          </cell>
          <cell r="V986">
            <v>1</v>
          </cell>
        </row>
        <row r="987">
          <cell r="B987" t="str">
            <v>010410</v>
          </cell>
          <cell r="C987">
            <v>29</v>
          </cell>
          <cell r="D987" t="str">
            <v>건축</v>
          </cell>
          <cell r="E987" t="str">
            <v>청소년수련관</v>
          </cell>
          <cell r="F987" t="str">
            <v>금속공사</v>
          </cell>
          <cell r="H987" t="str">
            <v>벽코너몰딩설치</v>
          </cell>
          <cell r="I987" t="str">
            <v>260*30*2.3T SST</v>
          </cell>
          <cell r="J987" t="str">
            <v>M</v>
          </cell>
          <cell r="K987" t="str">
            <v>134</v>
          </cell>
          <cell r="L987">
            <v>15000</v>
          </cell>
          <cell r="M987">
            <v>2010000</v>
          </cell>
          <cell r="N987">
            <v>6000</v>
          </cell>
          <cell r="O987">
            <v>804000</v>
          </cell>
          <cell r="Q987">
            <v>0</v>
          </cell>
          <cell r="R987">
            <v>21000</v>
          </cell>
          <cell r="S987">
            <v>2814000</v>
          </cell>
          <cell r="T987">
            <v>21000</v>
          </cell>
          <cell r="U987">
            <v>2814000</v>
          </cell>
          <cell r="V987">
            <v>1</v>
          </cell>
        </row>
        <row r="988">
          <cell r="B988" t="str">
            <v>010410</v>
          </cell>
          <cell r="C988">
            <v>30</v>
          </cell>
          <cell r="D988" t="str">
            <v>건축</v>
          </cell>
          <cell r="E988" t="str">
            <v>청소년수련관</v>
          </cell>
          <cell r="F988" t="str">
            <v>금속공사</v>
          </cell>
          <cell r="H988" t="str">
            <v>코너비드설치</v>
          </cell>
          <cell r="I988" t="str">
            <v>몰탈용</v>
          </cell>
          <cell r="J988" t="str">
            <v>M</v>
          </cell>
          <cell r="K988" t="str">
            <v>775</v>
          </cell>
          <cell r="L988">
            <v>450</v>
          </cell>
          <cell r="M988">
            <v>348750</v>
          </cell>
          <cell r="N988">
            <v>1550</v>
          </cell>
          <cell r="O988">
            <v>1201250</v>
          </cell>
          <cell r="Q988">
            <v>0</v>
          </cell>
          <cell r="R988">
            <v>2000</v>
          </cell>
          <cell r="S988">
            <v>1550000</v>
          </cell>
          <cell r="T988">
            <v>2000</v>
          </cell>
          <cell r="U988">
            <v>1550000</v>
          </cell>
          <cell r="V988">
            <v>1</v>
          </cell>
        </row>
        <row r="989">
          <cell r="B989" t="str">
            <v>010410</v>
          </cell>
          <cell r="C989">
            <v>31</v>
          </cell>
          <cell r="D989" t="str">
            <v>건축</v>
          </cell>
          <cell r="E989" t="str">
            <v>청소년수련관</v>
          </cell>
          <cell r="F989" t="str">
            <v>금속공사</v>
          </cell>
          <cell r="H989" t="str">
            <v>인코너비드설치</v>
          </cell>
          <cell r="I989" t="str">
            <v>몰탈용+코킹</v>
          </cell>
          <cell r="J989" t="str">
            <v>M</v>
          </cell>
          <cell r="K989" t="str">
            <v>844</v>
          </cell>
          <cell r="L989">
            <v>450</v>
          </cell>
          <cell r="M989">
            <v>379800</v>
          </cell>
          <cell r="N989">
            <v>1550</v>
          </cell>
          <cell r="O989">
            <v>1308200</v>
          </cell>
          <cell r="Q989">
            <v>0</v>
          </cell>
          <cell r="R989">
            <v>2000</v>
          </cell>
          <cell r="S989">
            <v>1688000</v>
          </cell>
          <cell r="T989">
            <v>2000</v>
          </cell>
          <cell r="U989">
            <v>1688000</v>
          </cell>
          <cell r="V989">
            <v>1</v>
          </cell>
        </row>
        <row r="990">
          <cell r="B990" t="str">
            <v>010410</v>
          </cell>
          <cell r="C990">
            <v>32</v>
          </cell>
          <cell r="D990" t="str">
            <v>건축</v>
          </cell>
          <cell r="E990" t="str">
            <v>청소년수련관</v>
          </cell>
          <cell r="F990" t="str">
            <v>금속공사</v>
          </cell>
          <cell r="H990" t="str">
            <v>베이스비드설치</v>
          </cell>
          <cell r="I990" t="str">
            <v>걸레받이</v>
          </cell>
          <cell r="J990" t="str">
            <v>M</v>
          </cell>
          <cell r="K990" t="str">
            <v>855</v>
          </cell>
          <cell r="L990">
            <v>450</v>
          </cell>
          <cell r="M990">
            <v>384750</v>
          </cell>
          <cell r="N990">
            <v>1550</v>
          </cell>
          <cell r="O990">
            <v>1325250</v>
          </cell>
          <cell r="Q990">
            <v>0</v>
          </cell>
          <cell r="R990">
            <v>2000</v>
          </cell>
          <cell r="S990">
            <v>1710000</v>
          </cell>
          <cell r="T990">
            <v>2000</v>
          </cell>
          <cell r="U990">
            <v>1710000</v>
          </cell>
          <cell r="V990">
            <v>1</v>
          </cell>
        </row>
        <row r="991">
          <cell r="B991" t="str">
            <v>010410</v>
          </cell>
          <cell r="C991">
            <v>33</v>
          </cell>
          <cell r="D991" t="str">
            <v>건축</v>
          </cell>
          <cell r="E991" t="str">
            <v>청소년수련관</v>
          </cell>
          <cell r="F991" t="str">
            <v>금속공사</v>
          </cell>
          <cell r="H991" t="str">
            <v>처마도리비드설치</v>
          </cell>
          <cell r="I991" t="str">
            <v>창호주위</v>
          </cell>
          <cell r="J991" t="str">
            <v>M</v>
          </cell>
          <cell r="K991" t="str">
            <v>501</v>
          </cell>
          <cell r="L991">
            <v>450</v>
          </cell>
          <cell r="M991">
            <v>225450</v>
          </cell>
          <cell r="N991">
            <v>1550</v>
          </cell>
          <cell r="O991">
            <v>776550</v>
          </cell>
          <cell r="Q991">
            <v>0</v>
          </cell>
          <cell r="R991">
            <v>2000</v>
          </cell>
          <cell r="S991">
            <v>1002000</v>
          </cell>
          <cell r="T991">
            <v>2000</v>
          </cell>
          <cell r="U991">
            <v>1002000</v>
          </cell>
          <cell r="V991">
            <v>1</v>
          </cell>
        </row>
        <row r="992">
          <cell r="B992" t="str">
            <v>010410</v>
          </cell>
          <cell r="C992">
            <v>34</v>
          </cell>
          <cell r="D992" t="str">
            <v>건축</v>
          </cell>
          <cell r="E992" t="str">
            <v>청소년수련관</v>
          </cell>
          <cell r="F992" t="str">
            <v>금속공사</v>
          </cell>
          <cell r="H992" t="str">
            <v>죠인트비드설치</v>
          </cell>
          <cell r="I992" t="str">
            <v>CON'C+조적벽/코킹</v>
          </cell>
          <cell r="J992" t="str">
            <v>M</v>
          </cell>
          <cell r="K992" t="str">
            <v>113</v>
          </cell>
          <cell r="L992">
            <v>450</v>
          </cell>
          <cell r="M992">
            <v>50850</v>
          </cell>
          <cell r="N992">
            <v>1550</v>
          </cell>
          <cell r="O992">
            <v>175150</v>
          </cell>
          <cell r="Q992">
            <v>0</v>
          </cell>
          <cell r="R992">
            <v>2000</v>
          </cell>
          <cell r="S992">
            <v>226000</v>
          </cell>
          <cell r="T992">
            <v>2000</v>
          </cell>
          <cell r="U992">
            <v>226000</v>
          </cell>
          <cell r="V992">
            <v>1</v>
          </cell>
        </row>
        <row r="993">
          <cell r="B993" t="str">
            <v>010410</v>
          </cell>
          <cell r="C993">
            <v>35</v>
          </cell>
          <cell r="D993" t="str">
            <v>건축</v>
          </cell>
          <cell r="E993" t="str">
            <v>청소년수련관</v>
          </cell>
          <cell r="F993" t="str">
            <v>금속공사</v>
          </cell>
          <cell r="H993" t="str">
            <v>게이지비드설치</v>
          </cell>
          <cell r="I993" t="str">
            <v>몰탈용</v>
          </cell>
          <cell r="J993" t="str">
            <v>M</v>
          </cell>
          <cell r="K993" t="str">
            <v>2168</v>
          </cell>
          <cell r="L993">
            <v>450</v>
          </cell>
          <cell r="M993">
            <v>975600</v>
          </cell>
          <cell r="N993">
            <v>1550</v>
          </cell>
          <cell r="O993">
            <v>3360400</v>
          </cell>
          <cell r="Q993">
            <v>0</v>
          </cell>
          <cell r="R993">
            <v>2000</v>
          </cell>
          <cell r="S993">
            <v>4336000</v>
          </cell>
          <cell r="T993">
            <v>2000</v>
          </cell>
          <cell r="U993">
            <v>4336000</v>
          </cell>
          <cell r="V993">
            <v>1</v>
          </cell>
        </row>
        <row r="994">
          <cell r="B994" t="str">
            <v>010410</v>
          </cell>
          <cell r="C994">
            <v>37</v>
          </cell>
          <cell r="D994" t="str">
            <v>건축</v>
          </cell>
          <cell r="E994" t="str">
            <v>청소년수련관</v>
          </cell>
          <cell r="F994" t="str">
            <v>금속공사</v>
          </cell>
          <cell r="H994" t="str">
            <v>거울후레임</v>
          </cell>
          <cell r="I994" t="str">
            <v>SST</v>
          </cell>
          <cell r="J994" t="str">
            <v>M</v>
          </cell>
          <cell r="K994" t="str">
            <v>62</v>
          </cell>
          <cell r="L994">
            <v>15000</v>
          </cell>
          <cell r="M994">
            <v>930000</v>
          </cell>
          <cell r="N994">
            <v>3000</v>
          </cell>
          <cell r="O994">
            <v>186000</v>
          </cell>
          <cell r="Q994">
            <v>0</v>
          </cell>
          <cell r="R994">
            <v>18000</v>
          </cell>
          <cell r="S994">
            <v>1116000</v>
          </cell>
          <cell r="T994">
            <v>18000</v>
          </cell>
          <cell r="U994">
            <v>1116000</v>
          </cell>
          <cell r="V994">
            <v>1</v>
          </cell>
        </row>
        <row r="995">
          <cell r="B995" t="str">
            <v>010410</v>
          </cell>
          <cell r="C995">
            <v>38</v>
          </cell>
          <cell r="D995" t="str">
            <v>건축</v>
          </cell>
          <cell r="E995" t="str">
            <v>청소년수련관</v>
          </cell>
          <cell r="F995" t="str">
            <v>금속공사</v>
          </cell>
          <cell r="H995" t="str">
            <v>층별방화구획설치</v>
          </cell>
          <cell r="I995" t="str">
            <v>암면 T=50</v>
          </cell>
          <cell r="J995" t="str">
            <v>M</v>
          </cell>
          <cell r="K995" t="str">
            <v>162</v>
          </cell>
          <cell r="L995">
            <v>12000</v>
          </cell>
          <cell r="M995">
            <v>1944000</v>
          </cell>
          <cell r="N995">
            <v>5000</v>
          </cell>
          <cell r="O995">
            <v>810000</v>
          </cell>
          <cell r="Q995">
            <v>0</v>
          </cell>
          <cell r="R995">
            <v>17000</v>
          </cell>
          <cell r="S995">
            <v>2754000</v>
          </cell>
          <cell r="T995">
            <v>17000</v>
          </cell>
          <cell r="U995">
            <v>2754000</v>
          </cell>
          <cell r="V995">
            <v>1</v>
          </cell>
        </row>
        <row r="996">
          <cell r="B996" t="str">
            <v>010410</v>
          </cell>
          <cell r="C996">
            <v>40</v>
          </cell>
          <cell r="D996" t="str">
            <v>건축</v>
          </cell>
          <cell r="E996" t="str">
            <v>청소년수련관</v>
          </cell>
          <cell r="F996" t="str">
            <v>금속공사</v>
          </cell>
          <cell r="H996" t="str">
            <v>커튼월배면마감:600H</v>
          </cell>
          <cell r="I996" t="str">
            <v>PL1.2T+G/W50T/은박지</v>
          </cell>
          <cell r="J996" t="str">
            <v>M</v>
          </cell>
          <cell r="K996" t="str">
            <v>388</v>
          </cell>
          <cell r="L996">
            <v>23000</v>
          </cell>
          <cell r="M996">
            <v>8924000</v>
          </cell>
          <cell r="N996">
            <v>2800</v>
          </cell>
          <cell r="O996">
            <v>1086400</v>
          </cell>
          <cell r="P996">
            <v>1400</v>
          </cell>
          <cell r="Q996">
            <v>543200</v>
          </cell>
          <cell r="R996">
            <v>27200</v>
          </cell>
          <cell r="S996">
            <v>10553600</v>
          </cell>
          <cell r="T996">
            <v>27200</v>
          </cell>
          <cell r="U996">
            <v>10553600</v>
          </cell>
          <cell r="V996">
            <v>1</v>
          </cell>
        </row>
        <row r="997">
          <cell r="B997" t="str">
            <v>010410</v>
          </cell>
          <cell r="C997">
            <v>43</v>
          </cell>
          <cell r="D997" t="str">
            <v>건축</v>
          </cell>
          <cell r="E997" t="str">
            <v>청소년수련관</v>
          </cell>
          <cell r="F997" t="str">
            <v>금속공사</v>
          </cell>
          <cell r="H997" t="str">
            <v>스텐레스사다리 B-TYPE 400W</v>
          </cell>
          <cell r="I997" t="str">
            <v>청소년CAT-WALK 350H</v>
          </cell>
          <cell r="J997" t="str">
            <v>EA</v>
          </cell>
          <cell r="K997" t="str">
            <v>1</v>
          </cell>
          <cell r="L997">
            <v>12100</v>
          </cell>
          <cell r="M997">
            <v>12100</v>
          </cell>
          <cell r="N997">
            <v>8800</v>
          </cell>
          <cell r="O997">
            <v>8800</v>
          </cell>
          <cell r="P997">
            <v>1100</v>
          </cell>
          <cell r="Q997">
            <v>1100</v>
          </cell>
          <cell r="R997">
            <v>22000</v>
          </cell>
          <cell r="S997">
            <v>22000</v>
          </cell>
          <cell r="T997">
            <v>22000</v>
          </cell>
          <cell r="U997">
            <v>22000</v>
          </cell>
          <cell r="V997">
            <v>1</v>
          </cell>
        </row>
        <row r="998">
          <cell r="B998" t="str">
            <v>010410</v>
          </cell>
          <cell r="C998">
            <v>44</v>
          </cell>
          <cell r="D998" t="str">
            <v>건축</v>
          </cell>
          <cell r="E998" t="str">
            <v>청소년수련관</v>
          </cell>
          <cell r="F998" t="str">
            <v>금속공사</v>
          </cell>
          <cell r="H998" t="str">
            <v>스텐레스사다리 B-TYPE 400W</v>
          </cell>
          <cell r="I998" t="str">
            <v>청소년정화조 1700H</v>
          </cell>
          <cell r="J998" t="str">
            <v>EA</v>
          </cell>
          <cell r="K998" t="str">
            <v>2</v>
          </cell>
          <cell r="L998">
            <v>36850</v>
          </cell>
          <cell r="M998">
            <v>73700</v>
          </cell>
          <cell r="N998">
            <v>26800</v>
          </cell>
          <cell r="O998">
            <v>53600</v>
          </cell>
          <cell r="P998">
            <v>3350</v>
          </cell>
          <cell r="Q998">
            <v>6700</v>
          </cell>
          <cell r="R998">
            <v>67000</v>
          </cell>
          <cell r="S998">
            <v>134000</v>
          </cell>
          <cell r="T998">
            <v>67000</v>
          </cell>
          <cell r="U998">
            <v>134000</v>
          </cell>
          <cell r="V998">
            <v>1</v>
          </cell>
        </row>
        <row r="999">
          <cell r="B999" t="str">
            <v>010410</v>
          </cell>
          <cell r="C999">
            <v>46</v>
          </cell>
          <cell r="D999" t="str">
            <v>건축</v>
          </cell>
          <cell r="E999" t="str">
            <v>청소년수련관</v>
          </cell>
          <cell r="F999" t="str">
            <v>금속공사</v>
          </cell>
          <cell r="H999" t="str">
            <v>장비반입구뚜껑</v>
          </cell>
          <cell r="I999" t="str">
            <v>3600*5900,150T PC판</v>
          </cell>
          <cell r="J999" t="str">
            <v>EA</v>
          </cell>
          <cell r="K999" t="str">
            <v>1</v>
          </cell>
          <cell r="L999">
            <v>1955800</v>
          </cell>
          <cell r="M999">
            <v>1955800</v>
          </cell>
          <cell r="N999">
            <v>1422400</v>
          </cell>
          <cell r="O999">
            <v>1422400</v>
          </cell>
          <cell r="P999">
            <v>177800</v>
          </cell>
          <cell r="Q999">
            <v>177800</v>
          </cell>
          <cell r="R999">
            <v>3556000</v>
          </cell>
          <cell r="S999">
            <v>3556000</v>
          </cell>
          <cell r="T999">
            <v>3556000</v>
          </cell>
          <cell r="U999">
            <v>3556000</v>
          </cell>
          <cell r="V999">
            <v>1</v>
          </cell>
        </row>
        <row r="1000">
          <cell r="B1000" t="str">
            <v>010410</v>
          </cell>
          <cell r="C1000">
            <v>47</v>
          </cell>
          <cell r="D1000" t="str">
            <v>건축</v>
          </cell>
          <cell r="E1000" t="str">
            <v>청소년수련관</v>
          </cell>
          <cell r="F1000" t="str">
            <v>금속공사</v>
          </cell>
          <cell r="H1000" t="str">
            <v>드라이에리어뚜껑</v>
          </cell>
          <cell r="I1000" t="str">
            <v>3700*1500,GRATING</v>
          </cell>
          <cell r="J1000" t="str">
            <v>EA</v>
          </cell>
          <cell r="K1000" t="str">
            <v>2</v>
          </cell>
          <cell r="L1000">
            <v>293150</v>
          </cell>
          <cell r="M1000">
            <v>586300</v>
          </cell>
          <cell r="N1000">
            <v>213200</v>
          </cell>
          <cell r="O1000">
            <v>426400</v>
          </cell>
          <cell r="P1000">
            <v>26650</v>
          </cell>
          <cell r="Q1000">
            <v>53300</v>
          </cell>
          <cell r="R1000">
            <v>533000</v>
          </cell>
          <cell r="S1000">
            <v>1066000</v>
          </cell>
          <cell r="T1000">
            <v>533000</v>
          </cell>
          <cell r="U1000">
            <v>1066000</v>
          </cell>
          <cell r="V1000">
            <v>1</v>
          </cell>
        </row>
        <row r="1001">
          <cell r="B1001" t="str">
            <v>010410</v>
          </cell>
          <cell r="C1001">
            <v>48</v>
          </cell>
          <cell r="D1001" t="str">
            <v>건축</v>
          </cell>
          <cell r="E1001" t="str">
            <v>청소년수련관</v>
          </cell>
          <cell r="F1001" t="str">
            <v>금속공사</v>
          </cell>
          <cell r="H1001" t="str">
            <v>드라이에리어뚜껑</v>
          </cell>
          <cell r="I1001" t="str">
            <v>3700*1300,GRATING</v>
          </cell>
          <cell r="J1001" t="str">
            <v>EA</v>
          </cell>
          <cell r="K1001" t="str">
            <v>2</v>
          </cell>
          <cell r="L1001">
            <v>244200</v>
          </cell>
          <cell r="M1001">
            <v>488400</v>
          </cell>
          <cell r="N1001">
            <v>177600</v>
          </cell>
          <cell r="O1001">
            <v>355200</v>
          </cell>
          <cell r="P1001">
            <v>22200</v>
          </cell>
          <cell r="Q1001">
            <v>44400</v>
          </cell>
          <cell r="R1001">
            <v>444000</v>
          </cell>
          <cell r="S1001">
            <v>888000</v>
          </cell>
          <cell r="T1001">
            <v>444000</v>
          </cell>
          <cell r="U1001">
            <v>888000</v>
          </cell>
          <cell r="V1001">
            <v>1</v>
          </cell>
        </row>
        <row r="1002">
          <cell r="B1002" t="str">
            <v>010410</v>
          </cell>
          <cell r="C1002">
            <v>49</v>
          </cell>
          <cell r="D1002" t="str">
            <v>건축</v>
          </cell>
          <cell r="E1002" t="str">
            <v>청소년수련관</v>
          </cell>
          <cell r="F1002" t="str">
            <v>금속공사</v>
          </cell>
          <cell r="H1002" t="str">
            <v>드라이에리어뚜껑</v>
          </cell>
          <cell r="I1002" t="str">
            <v>5300*1300,GRATING</v>
          </cell>
          <cell r="J1002" t="str">
            <v>EA</v>
          </cell>
          <cell r="K1002" t="str">
            <v>1</v>
          </cell>
          <cell r="L1002">
            <v>354200</v>
          </cell>
          <cell r="M1002">
            <v>354200</v>
          </cell>
          <cell r="N1002">
            <v>257600</v>
          </cell>
          <cell r="O1002">
            <v>257600</v>
          </cell>
          <cell r="P1002">
            <v>32200</v>
          </cell>
          <cell r="Q1002">
            <v>32200</v>
          </cell>
          <cell r="R1002">
            <v>644000</v>
          </cell>
          <cell r="S1002">
            <v>644000</v>
          </cell>
          <cell r="T1002">
            <v>644000</v>
          </cell>
          <cell r="U1002">
            <v>644000</v>
          </cell>
          <cell r="V1002">
            <v>1</v>
          </cell>
        </row>
        <row r="1003">
          <cell r="B1003" t="str">
            <v>010410</v>
          </cell>
          <cell r="C1003">
            <v>51</v>
          </cell>
          <cell r="D1003" t="str">
            <v>건축</v>
          </cell>
          <cell r="E1003" t="str">
            <v>청소년수련관</v>
          </cell>
          <cell r="F1003" t="str">
            <v>금속공사</v>
          </cell>
          <cell r="H1003" t="str">
            <v>기계실트렌치</v>
          </cell>
          <cell r="I1003" t="str">
            <v>그레이팅W:300</v>
          </cell>
          <cell r="J1003" t="str">
            <v>M</v>
          </cell>
          <cell r="K1003" t="str">
            <v>91</v>
          </cell>
          <cell r="L1003">
            <v>18150</v>
          </cell>
          <cell r="M1003">
            <v>1651650</v>
          </cell>
          <cell r="N1003">
            <v>13200</v>
          </cell>
          <cell r="O1003">
            <v>1201200</v>
          </cell>
          <cell r="P1003">
            <v>1650</v>
          </cell>
          <cell r="Q1003">
            <v>150150</v>
          </cell>
          <cell r="R1003">
            <v>33000</v>
          </cell>
          <cell r="S1003">
            <v>3003000</v>
          </cell>
          <cell r="T1003">
            <v>33000</v>
          </cell>
          <cell r="U1003">
            <v>3003000</v>
          </cell>
          <cell r="V1003">
            <v>1</v>
          </cell>
        </row>
        <row r="1004">
          <cell r="B1004" t="str">
            <v>010410</v>
          </cell>
          <cell r="C1004">
            <v>52</v>
          </cell>
          <cell r="D1004" t="str">
            <v>건축</v>
          </cell>
          <cell r="E1004" t="str">
            <v>청소년수련관</v>
          </cell>
          <cell r="F1004" t="str">
            <v>금속공사</v>
          </cell>
          <cell r="H1004" t="str">
            <v>샤워실트렌치</v>
          </cell>
          <cell r="I1004" t="str">
            <v>SST W:200</v>
          </cell>
          <cell r="J1004" t="str">
            <v>M</v>
          </cell>
          <cell r="K1004" t="str">
            <v>24</v>
          </cell>
          <cell r="L1004">
            <v>27500</v>
          </cell>
          <cell r="M1004">
            <v>660000</v>
          </cell>
          <cell r="N1004">
            <v>20000</v>
          </cell>
          <cell r="O1004">
            <v>480000</v>
          </cell>
          <cell r="P1004">
            <v>2500</v>
          </cell>
          <cell r="Q1004">
            <v>60000</v>
          </cell>
          <cell r="R1004">
            <v>50000</v>
          </cell>
          <cell r="S1004">
            <v>1200000</v>
          </cell>
          <cell r="T1004">
            <v>50000</v>
          </cell>
          <cell r="U1004">
            <v>1200000</v>
          </cell>
          <cell r="V1004">
            <v>1</v>
          </cell>
        </row>
        <row r="1005">
          <cell r="B1005" t="str">
            <v>010410</v>
          </cell>
          <cell r="C1005">
            <v>53</v>
          </cell>
          <cell r="D1005" t="str">
            <v>건축</v>
          </cell>
          <cell r="E1005" t="str">
            <v>청소년수련관</v>
          </cell>
          <cell r="F1005" t="str">
            <v>금속공사</v>
          </cell>
          <cell r="H1005" t="str">
            <v>오픈트렌치</v>
          </cell>
          <cell r="I1005" t="str">
            <v>한면앵글</v>
          </cell>
          <cell r="J1005" t="str">
            <v>M</v>
          </cell>
          <cell r="K1005" t="str">
            <v>23</v>
          </cell>
          <cell r="L1005">
            <v>3300</v>
          </cell>
          <cell r="M1005">
            <v>75900</v>
          </cell>
          <cell r="N1005">
            <v>2400</v>
          </cell>
          <cell r="O1005">
            <v>55200</v>
          </cell>
          <cell r="P1005">
            <v>300</v>
          </cell>
          <cell r="Q1005">
            <v>6900</v>
          </cell>
          <cell r="R1005">
            <v>6000</v>
          </cell>
          <cell r="S1005">
            <v>138000</v>
          </cell>
          <cell r="T1005">
            <v>6000</v>
          </cell>
          <cell r="U1005">
            <v>138000</v>
          </cell>
          <cell r="V1005">
            <v>1</v>
          </cell>
        </row>
        <row r="1006">
          <cell r="B1006" t="str">
            <v>010410</v>
          </cell>
          <cell r="C1006">
            <v>62</v>
          </cell>
          <cell r="D1006" t="str">
            <v>건축</v>
          </cell>
          <cell r="E1006" t="str">
            <v>청소년수련관</v>
          </cell>
          <cell r="F1006" t="str">
            <v>금속공사</v>
          </cell>
          <cell r="H1006" t="str">
            <v>휀코일카바</v>
          </cell>
          <cell r="I1006" t="str">
            <v>STL 415*650*1.2T</v>
          </cell>
          <cell r="J1006" t="str">
            <v>M</v>
          </cell>
          <cell r="K1006" t="str">
            <v>105</v>
          </cell>
          <cell r="L1006">
            <v>34000</v>
          </cell>
          <cell r="M1006">
            <v>3570000</v>
          </cell>
          <cell r="N1006">
            <v>20000</v>
          </cell>
          <cell r="O1006">
            <v>2100000</v>
          </cell>
          <cell r="P1006">
            <v>2200</v>
          </cell>
          <cell r="Q1006">
            <v>231000</v>
          </cell>
          <cell r="R1006">
            <v>56200</v>
          </cell>
          <cell r="S1006">
            <v>5901000</v>
          </cell>
          <cell r="T1006">
            <v>56200</v>
          </cell>
          <cell r="U1006">
            <v>5901000</v>
          </cell>
          <cell r="V1006">
            <v>1</v>
          </cell>
        </row>
        <row r="1007">
          <cell r="B1007" t="str">
            <v>010410</v>
          </cell>
          <cell r="C1007">
            <v>63</v>
          </cell>
          <cell r="D1007" t="str">
            <v>건축</v>
          </cell>
          <cell r="E1007" t="str">
            <v>청소년수련관</v>
          </cell>
          <cell r="F1007" t="str">
            <v>금속공사</v>
          </cell>
          <cell r="H1007" t="str">
            <v>CAT-WALK/익스팬디드메탈</v>
          </cell>
          <cell r="I1007" t="str">
            <v>600W*1800~3000/2.4H</v>
          </cell>
          <cell r="J1007" t="str">
            <v>M</v>
          </cell>
          <cell r="K1007" t="str">
            <v>83</v>
          </cell>
          <cell r="L1007">
            <v>80000</v>
          </cell>
          <cell r="M1007">
            <v>6640000</v>
          </cell>
          <cell r="N1007">
            <v>70000</v>
          </cell>
          <cell r="O1007">
            <v>5810000</v>
          </cell>
          <cell r="P1007">
            <v>6000</v>
          </cell>
          <cell r="Q1007">
            <v>498000</v>
          </cell>
          <cell r="R1007">
            <v>156000</v>
          </cell>
          <cell r="S1007">
            <v>12948000</v>
          </cell>
          <cell r="T1007">
            <v>156000</v>
          </cell>
          <cell r="U1007">
            <v>12948000</v>
          </cell>
          <cell r="V1007">
            <v>1</v>
          </cell>
        </row>
        <row r="1008">
          <cell r="B1008" t="str">
            <v>010410</v>
          </cell>
          <cell r="C1008">
            <v>67</v>
          </cell>
          <cell r="D1008" t="str">
            <v>건축</v>
          </cell>
          <cell r="E1008" t="str">
            <v>청소년수련관</v>
          </cell>
          <cell r="F1008" t="str">
            <v>금속공사</v>
          </cell>
          <cell r="H1008" t="str">
            <v>청소용고리</v>
          </cell>
          <cell r="I1008" t="str">
            <v>Φ19 SST</v>
          </cell>
          <cell r="J1008" t="str">
            <v>EA</v>
          </cell>
          <cell r="K1008" t="str">
            <v>37</v>
          </cell>
          <cell r="L1008">
            <v>16500</v>
          </cell>
          <cell r="M1008">
            <v>610500</v>
          </cell>
          <cell r="N1008">
            <v>12000</v>
          </cell>
          <cell r="O1008">
            <v>444000</v>
          </cell>
          <cell r="P1008">
            <v>1500</v>
          </cell>
          <cell r="Q1008">
            <v>55500</v>
          </cell>
          <cell r="R1008">
            <v>30000</v>
          </cell>
          <cell r="S1008">
            <v>1110000</v>
          </cell>
          <cell r="T1008">
            <v>30000</v>
          </cell>
          <cell r="U1008">
            <v>1110000</v>
          </cell>
          <cell r="V1008">
            <v>1</v>
          </cell>
        </row>
        <row r="1009">
          <cell r="B1009" t="str">
            <v>010410</v>
          </cell>
          <cell r="C1009">
            <v>68</v>
          </cell>
          <cell r="D1009" t="str">
            <v>건축</v>
          </cell>
          <cell r="E1009" t="str">
            <v>청소년수련관</v>
          </cell>
          <cell r="F1009" t="str">
            <v>금속공사</v>
          </cell>
          <cell r="H1009" t="str">
            <v>장애자용손잡이</v>
          </cell>
          <cell r="I1009" t="str">
            <v>세면기 KSR-9210</v>
          </cell>
          <cell r="J1009" t="str">
            <v>개</v>
          </cell>
          <cell r="K1009" t="str">
            <v>2</v>
          </cell>
          <cell r="L1009">
            <v>73150</v>
          </cell>
          <cell r="M1009">
            <v>146300</v>
          </cell>
          <cell r="N1009">
            <v>53200</v>
          </cell>
          <cell r="O1009">
            <v>106400</v>
          </cell>
          <cell r="P1009">
            <v>6650</v>
          </cell>
          <cell r="Q1009">
            <v>13300</v>
          </cell>
          <cell r="R1009">
            <v>133000</v>
          </cell>
          <cell r="S1009">
            <v>266000</v>
          </cell>
          <cell r="T1009">
            <v>133000</v>
          </cell>
          <cell r="U1009">
            <v>266000</v>
          </cell>
          <cell r="V1009">
            <v>1</v>
          </cell>
        </row>
        <row r="1010">
          <cell r="B1010" t="str">
            <v>010410</v>
          </cell>
          <cell r="C1010">
            <v>69</v>
          </cell>
          <cell r="D1010" t="str">
            <v>건축</v>
          </cell>
          <cell r="E1010" t="str">
            <v>청소년수련관</v>
          </cell>
          <cell r="F1010" t="str">
            <v>금속공사</v>
          </cell>
          <cell r="H1010" t="str">
            <v>장애자용손잡이</v>
          </cell>
          <cell r="I1010" t="str">
            <v>양변기 KSR-9211</v>
          </cell>
          <cell r="J1010" t="str">
            <v>개</v>
          </cell>
          <cell r="K1010" t="str">
            <v>2</v>
          </cell>
          <cell r="L1010">
            <v>73150</v>
          </cell>
          <cell r="M1010">
            <v>146300</v>
          </cell>
          <cell r="N1010">
            <v>53200</v>
          </cell>
          <cell r="O1010">
            <v>106400</v>
          </cell>
          <cell r="P1010">
            <v>6650</v>
          </cell>
          <cell r="Q1010">
            <v>13300</v>
          </cell>
          <cell r="R1010">
            <v>133000</v>
          </cell>
          <cell r="S1010">
            <v>266000</v>
          </cell>
          <cell r="T1010">
            <v>133000</v>
          </cell>
          <cell r="U1010">
            <v>266000</v>
          </cell>
          <cell r="V1010">
            <v>1</v>
          </cell>
        </row>
        <row r="1011">
          <cell r="B1011" t="str">
            <v>010410</v>
          </cell>
          <cell r="C1011">
            <v>70</v>
          </cell>
          <cell r="D1011" t="str">
            <v>건축</v>
          </cell>
          <cell r="E1011" t="str">
            <v>청소년수련관</v>
          </cell>
          <cell r="F1011" t="str">
            <v>금속공사</v>
          </cell>
          <cell r="H1011" t="str">
            <v>장애자용손잡이</v>
          </cell>
          <cell r="I1011" t="str">
            <v>소변기 KSR-9213</v>
          </cell>
          <cell r="J1011" t="str">
            <v>개</v>
          </cell>
          <cell r="K1011" t="str">
            <v>1</v>
          </cell>
          <cell r="L1011">
            <v>61050</v>
          </cell>
          <cell r="M1011">
            <v>61050</v>
          </cell>
          <cell r="N1011">
            <v>44400</v>
          </cell>
          <cell r="O1011">
            <v>44400</v>
          </cell>
          <cell r="P1011">
            <v>550</v>
          </cell>
          <cell r="Q1011">
            <v>550</v>
          </cell>
          <cell r="R1011">
            <v>106000</v>
          </cell>
          <cell r="S1011">
            <v>106000</v>
          </cell>
          <cell r="T1011">
            <v>106000</v>
          </cell>
          <cell r="U1011">
            <v>106000</v>
          </cell>
          <cell r="V1011">
            <v>1</v>
          </cell>
        </row>
        <row r="1012">
          <cell r="B1012" t="str">
            <v>010410</v>
          </cell>
          <cell r="C1012">
            <v>82</v>
          </cell>
          <cell r="D1012" t="str">
            <v>건축</v>
          </cell>
          <cell r="E1012" t="str">
            <v>청소년수련관</v>
          </cell>
          <cell r="F1012" t="str">
            <v>금속공사</v>
          </cell>
          <cell r="H1012" t="str">
            <v>주현관 CANOPY</v>
          </cell>
          <cell r="I1012" t="str">
            <v>2100*6400</v>
          </cell>
          <cell r="J1012" t="str">
            <v>EA</v>
          </cell>
          <cell r="K1012" t="str">
            <v>1</v>
          </cell>
          <cell r="L1012">
            <v>2680000</v>
          </cell>
          <cell r="M1012">
            <v>2680000</v>
          </cell>
          <cell r="N1012">
            <v>1400000</v>
          </cell>
          <cell r="O1012">
            <v>1400000</v>
          </cell>
          <cell r="P1012">
            <v>500000</v>
          </cell>
          <cell r="Q1012">
            <v>500000</v>
          </cell>
          <cell r="R1012">
            <v>4580000</v>
          </cell>
          <cell r="S1012">
            <v>4580000</v>
          </cell>
          <cell r="T1012">
            <v>4580000</v>
          </cell>
          <cell r="U1012">
            <v>4580000</v>
          </cell>
          <cell r="V1012">
            <v>1</v>
          </cell>
        </row>
        <row r="1013">
          <cell r="B1013" t="str">
            <v>010410</v>
          </cell>
          <cell r="C1013">
            <v>83</v>
          </cell>
          <cell r="D1013" t="str">
            <v>건축</v>
          </cell>
          <cell r="E1013" t="str">
            <v>청소년수련관</v>
          </cell>
          <cell r="F1013" t="str">
            <v>금속공사</v>
          </cell>
          <cell r="H1013" t="str">
            <v>부현관 CANOPY</v>
          </cell>
          <cell r="I1013" t="str">
            <v>3000*11600</v>
          </cell>
          <cell r="J1013" t="str">
            <v>EA</v>
          </cell>
          <cell r="K1013" t="str">
            <v>1</v>
          </cell>
          <cell r="L1013">
            <v>6900000</v>
          </cell>
          <cell r="M1013">
            <v>6900000</v>
          </cell>
          <cell r="N1013">
            <v>3500000</v>
          </cell>
          <cell r="O1013">
            <v>3500000</v>
          </cell>
          <cell r="P1013">
            <v>1000000</v>
          </cell>
          <cell r="Q1013">
            <v>1000000</v>
          </cell>
          <cell r="R1013">
            <v>11400000</v>
          </cell>
          <cell r="S1013">
            <v>11400000</v>
          </cell>
          <cell r="T1013">
            <v>11400000</v>
          </cell>
          <cell r="U1013">
            <v>11400000</v>
          </cell>
          <cell r="V1013">
            <v>1</v>
          </cell>
        </row>
        <row r="1014">
          <cell r="B1014" t="str">
            <v>010410</v>
          </cell>
          <cell r="C1014">
            <v>85</v>
          </cell>
          <cell r="D1014" t="str">
            <v>건축</v>
          </cell>
          <cell r="E1014" t="str">
            <v>청소년수련관</v>
          </cell>
          <cell r="F1014" t="str">
            <v>금속공사</v>
          </cell>
          <cell r="H1014" t="str">
            <v>*** 성인 POOL ***</v>
          </cell>
          <cell r="I1014" t="str">
            <v>25*11M,5LANE</v>
          </cell>
          <cell r="M1014">
            <v>0</v>
          </cell>
          <cell r="O1014">
            <v>0</v>
          </cell>
          <cell r="Q1014">
            <v>0</v>
          </cell>
          <cell r="R1014">
            <v>0</v>
          </cell>
          <cell r="S1014">
            <v>0</v>
          </cell>
          <cell r="T1014">
            <v>0</v>
          </cell>
          <cell r="U1014">
            <v>0</v>
          </cell>
          <cell r="V1014" t="e">
            <v>#DIV/0!</v>
          </cell>
        </row>
        <row r="1015">
          <cell r="B1015" t="str">
            <v>010410</v>
          </cell>
          <cell r="C1015">
            <v>86</v>
          </cell>
          <cell r="D1015" t="str">
            <v>건축</v>
          </cell>
          <cell r="E1015" t="str">
            <v>청소년수련관</v>
          </cell>
          <cell r="F1015" t="str">
            <v>금속공사</v>
          </cell>
          <cell r="H1015" t="str">
            <v>트렌치카바(신형)</v>
          </cell>
          <cell r="I1015" t="str">
            <v>ACT-TC-1</v>
          </cell>
          <cell r="J1015" t="str">
            <v>M</v>
          </cell>
          <cell r="K1015" t="str">
            <v>77</v>
          </cell>
          <cell r="L1015">
            <v>38000</v>
          </cell>
          <cell r="M1015">
            <v>2926000</v>
          </cell>
          <cell r="O1015">
            <v>0</v>
          </cell>
          <cell r="Q1015">
            <v>0</v>
          </cell>
          <cell r="R1015">
            <v>38000</v>
          </cell>
          <cell r="S1015">
            <v>2926000</v>
          </cell>
          <cell r="T1015">
            <v>38000</v>
          </cell>
          <cell r="U1015">
            <v>2926000</v>
          </cell>
          <cell r="V1015">
            <v>1</v>
          </cell>
        </row>
        <row r="1016">
          <cell r="B1016" t="str">
            <v>010410</v>
          </cell>
          <cell r="C1016">
            <v>88</v>
          </cell>
          <cell r="D1016" t="str">
            <v>건축</v>
          </cell>
          <cell r="E1016" t="str">
            <v>청소년수련관</v>
          </cell>
          <cell r="F1016" t="str">
            <v>금속공사</v>
          </cell>
          <cell r="H1016" t="str">
            <v>코오스로프</v>
          </cell>
          <cell r="I1016" t="str">
            <v>ACT-CR-1</v>
          </cell>
          <cell r="J1016" t="str">
            <v>줄</v>
          </cell>
          <cell r="K1016" t="str">
            <v>4</v>
          </cell>
          <cell r="L1016">
            <v>675000</v>
          </cell>
          <cell r="M1016">
            <v>2700000</v>
          </cell>
          <cell r="O1016">
            <v>0</v>
          </cell>
          <cell r="Q1016">
            <v>0</v>
          </cell>
          <cell r="R1016">
            <v>675000</v>
          </cell>
          <cell r="S1016">
            <v>2700000</v>
          </cell>
          <cell r="T1016">
            <v>675000</v>
          </cell>
          <cell r="U1016">
            <v>2700000</v>
          </cell>
          <cell r="V1016">
            <v>1</v>
          </cell>
        </row>
        <row r="1017">
          <cell r="B1017" t="str">
            <v>010410</v>
          </cell>
          <cell r="C1017">
            <v>89</v>
          </cell>
          <cell r="D1017" t="str">
            <v>건축</v>
          </cell>
          <cell r="E1017" t="str">
            <v>청소년수련관</v>
          </cell>
          <cell r="F1017" t="str">
            <v>금속공사</v>
          </cell>
          <cell r="H1017" t="str">
            <v>로프걸이금구</v>
          </cell>
          <cell r="I1017" t="str">
            <v>ACT-RA-1</v>
          </cell>
          <cell r="J1017" t="str">
            <v>EA</v>
          </cell>
          <cell r="K1017" t="str">
            <v>8</v>
          </cell>
          <cell r="L1017">
            <v>185000</v>
          </cell>
          <cell r="M1017">
            <v>1480000</v>
          </cell>
          <cell r="O1017">
            <v>0</v>
          </cell>
          <cell r="Q1017">
            <v>0</v>
          </cell>
          <cell r="R1017">
            <v>185000</v>
          </cell>
          <cell r="S1017">
            <v>1480000</v>
          </cell>
          <cell r="T1017">
            <v>185000</v>
          </cell>
          <cell r="U1017">
            <v>1480000</v>
          </cell>
          <cell r="V1017">
            <v>1</v>
          </cell>
        </row>
        <row r="1018">
          <cell r="B1018" t="str">
            <v>010410</v>
          </cell>
          <cell r="C1018">
            <v>90</v>
          </cell>
          <cell r="D1018" t="str">
            <v>건축</v>
          </cell>
          <cell r="E1018" t="str">
            <v>청소년수련관</v>
          </cell>
          <cell r="F1018" t="str">
            <v>금속공사</v>
          </cell>
          <cell r="H1018" t="str">
            <v>로프턴버클</v>
          </cell>
          <cell r="I1018" t="str">
            <v>ACT-TB-2</v>
          </cell>
          <cell r="J1018" t="str">
            <v>EA</v>
          </cell>
          <cell r="K1018" t="str">
            <v>4</v>
          </cell>
          <cell r="L1018">
            <v>85000</v>
          </cell>
          <cell r="M1018">
            <v>340000</v>
          </cell>
          <cell r="O1018">
            <v>0</v>
          </cell>
          <cell r="Q1018">
            <v>0</v>
          </cell>
          <cell r="R1018">
            <v>85000</v>
          </cell>
          <cell r="S1018">
            <v>340000</v>
          </cell>
          <cell r="T1018">
            <v>85000</v>
          </cell>
          <cell r="U1018">
            <v>340000</v>
          </cell>
          <cell r="V1018">
            <v>1</v>
          </cell>
        </row>
        <row r="1019">
          <cell r="B1019" t="str">
            <v>010410</v>
          </cell>
          <cell r="C1019">
            <v>91</v>
          </cell>
          <cell r="D1019" t="str">
            <v>건축</v>
          </cell>
          <cell r="E1019" t="str">
            <v>청소년수련관</v>
          </cell>
          <cell r="F1019" t="str">
            <v>금속공사</v>
          </cell>
          <cell r="H1019" t="str">
            <v>수중입수사다리</v>
          </cell>
          <cell r="I1019" t="str">
            <v>ACT-NS-1</v>
          </cell>
          <cell r="J1019" t="str">
            <v>EA</v>
          </cell>
          <cell r="K1019" t="str">
            <v>4</v>
          </cell>
          <cell r="L1019">
            <v>430000</v>
          </cell>
          <cell r="M1019">
            <v>1720000</v>
          </cell>
          <cell r="O1019">
            <v>0</v>
          </cell>
          <cell r="Q1019">
            <v>0</v>
          </cell>
          <cell r="R1019">
            <v>430000</v>
          </cell>
          <cell r="S1019">
            <v>1720000</v>
          </cell>
          <cell r="T1019">
            <v>430000</v>
          </cell>
          <cell r="U1019">
            <v>1720000</v>
          </cell>
          <cell r="V1019">
            <v>1</v>
          </cell>
        </row>
        <row r="1020">
          <cell r="B1020" t="str">
            <v>010410</v>
          </cell>
          <cell r="C1020">
            <v>92</v>
          </cell>
          <cell r="D1020" t="str">
            <v>건축</v>
          </cell>
          <cell r="E1020" t="str">
            <v>청소년수련관</v>
          </cell>
          <cell r="F1020" t="str">
            <v>금속공사</v>
          </cell>
          <cell r="H1020" t="str">
            <v>수중입수사다리금구</v>
          </cell>
          <cell r="I1020" t="str">
            <v>ACT-NSA</v>
          </cell>
          <cell r="J1020" t="str">
            <v>EA</v>
          </cell>
          <cell r="K1020" t="str">
            <v>16</v>
          </cell>
          <cell r="L1020">
            <v>135000</v>
          </cell>
          <cell r="M1020">
            <v>2160000</v>
          </cell>
          <cell r="O1020">
            <v>0</v>
          </cell>
          <cell r="Q1020">
            <v>0</v>
          </cell>
          <cell r="R1020">
            <v>135000</v>
          </cell>
          <cell r="S1020">
            <v>2160000</v>
          </cell>
          <cell r="T1020">
            <v>135000</v>
          </cell>
          <cell r="U1020">
            <v>2160000</v>
          </cell>
          <cell r="V1020">
            <v>1</v>
          </cell>
        </row>
        <row r="1021">
          <cell r="B1021" t="str">
            <v>010410</v>
          </cell>
          <cell r="C1021">
            <v>93</v>
          </cell>
          <cell r="D1021" t="str">
            <v>건축</v>
          </cell>
          <cell r="E1021" t="str">
            <v>청소년수련관</v>
          </cell>
          <cell r="F1021" t="str">
            <v>금속공사</v>
          </cell>
          <cell r="H1021" t="str">
            <v>스타트대</v>
          </cell>
          <cell r="I1021" t="str">
            <v>ACT-SB-2</v>
          </cell>
          <cell r="J1021" t="str">
            <v>SET</v>
          </cell>
          <cell r="K1021" t="str">
            <v>5</v>
          </cell>
          <cell r="L1021">
            <v>560000</v>
          </cell>
          <cell r="M1021">
            <v>2800000</v>
          </cell>
          <cell r="O1021">
            <v>0</v>
          </cell>
          <cell r="Q1021">
            <v>0</v>
          </cell>
          <cell r="R1021">
            <v>560000</v>
          </cell>
          <cell r="S1021">
            <v>2800000</v>
          </cell>
          <cell r="T1021">
            <v>560000</v>
          </cell>
          <cell r="U1021">
            <v>2800000</v>
          </cell>
          <cell r="V1021">
            <v>1</v>
          </cell>
        </row>
        <row r="1022">
          <cell r="B1022" t="str">
            <v>010410</v>
          </cell>
          <cell r="C1022">
            <v>94</v>
          </cell>
          <cell r="D1022" t="str">
            <v>건축</v>
          </cell>
          <cell r="E1022" t="str">
            <v>청소년수련관</v>
          </cell>
          <cell r="F1022" t="str">
            <v>금속공사</v>
          </cell>
          <cell r="H1022" t="str">
            <v>스타트대금구</v>
          </cell>
          <cell r="I1022" t="str">
            <v>ACT-SBA</v>
          </cell>
          <cell r="J1022" t="str">
            <v>EA</v>
          </cell>
          <cell r="K1022" t="str">
            <v>20</v>
          </cell>
          <cell r="L1022">
            <v>120000</v>
          </cell>
          <cell r="M1022">
            <v>2400000</v>
          </cell>
          <cell r="O1022">
            <v>0</v>
          </cell>
          <cell r="Q1022">
            <v>0</v>
          </cell>
          <cell r="R1022">
            <v>120000</v>
          </cell>
          <cell r="S1022">
            <v>2400000</v>
          </cell>
          <cell r="T1022">
            <v>120000</v>
          </cell>
          <cell r="U1022">
            <v>2400000</v>
          </cell>
          <cell r="V1022">
            <v>1</v>
          </cell>
        </row>
        <row r="1023">
          <cell r="B1023" t="str">
            <v>010410</v>
          </cell>
          <cell r="C1023">
            <v>95</v>
          </cell>
          <cell r="D1023" t="str">
            <v>건축</v>
          </cell>
          <cell r="E1023" t="str">
            <v>청소년수련관</v>
          </cell>
          <cell r="F1023" t="str">
            <v>금속공사</v>
          </cell>
          <cell r="H1023" t="str">
            <v>배영턴표시지주(깃발포함)</v>
          </cell>
          <cell r="I1023" t="str">
            <v>ACT-BC-1</v>
          </cell>
          <cell r="J1023" t="str">
            <v>SET</v>
          </cell>
          <cell r="K1023" t="str">
            <v>1</v>
          </cell>
          <cell r="L1023">
            <v>375000</v>
          </cell>
          <cell r="M1023">
            <v>375000</v>
          </cell>
          <cell r="O1023">
            <v>0</v>
          </cell>
          <cell r="Q1023">
            <v>0</v>
          </cell>
          <cell r="R1023">
            <v>375000</v>
          </cell>
          <cell r="S1023">
            <v>375000</v>
          </cell>
          <cell r="T1023">
            <v>375000</v>
          </cell>
          <cell r="U1023">
            <v>375000</v>
          </cell>
          <cell r="V1023">
            <v>1</v>
          </cell>
        </row>
        <row r="1024">
          <cell r="B1024" t="str">
            <v>010410</v>
          </cell>
          <cell r="C1024">
            <v>96</v>
          </cell>
          <cell r="D1024" t="str">
            <v>건축</v>
          </cell>
          <cell r="E1024" t="str">
            <v>청소년수련관</v>
          </cell>
          <cell r="F1024" t="str">
            <v>금속공사</v>
          </cell>
          <cell r="H1024" t="str">
            <v>배영턴지주금구</v>
          </cell>
          <cell r="I1024" t="str">
            <v>ACT-BCA</v>
          </cell>
          <cell r="J1024" t="str">
            <v>EA</v>
          </cell>
          <cell r="K1024" t="str">
            <v>2</v>
          </cell>
          <cell r="L1024">
            <v>165000</v>
          </cell>
          <cell r="M1024">
            <v>330000</v>
          </cell>
          <cell r="O1024">
            <v>0</v>
          </cell>
          <cell r="Q1024">
            <v>0</v>
          </cell>
          <cell r="R1024">
            <v>165000</v>
          </cell>
          <cell r="S1024">
            <v>330000</v>
          </cell>
          <cell r="T1024">
            <v>165000</v>
          </cell>
          <cell r="U1024">
            <v>330000</v>
          </cell>
          <cell r="V1024">
            <v>1</v>
          </cell>
        </row>
        <row r="1025">
          <cell r="B1025" t="str">
            <v>010410</v>
          </cell>
          <cell r="C1025">
            <v>97</v>
          </cell>
          <cell r="D1025" t="str">
            <v>건축</v>
          </cell>
          <cell r="E1025" t="str">
            <v>청소년수련관</v>
          </cell>
          <cell r="F1025" t="str">
            <v>금속공사</v>
          </cell>
          <cell r="H1025" t="str">
            <v>*** 유아 POOL ***</v>
          </cell>
          <cell r="I1025" t="str">
            <v>16*6.1M</v>
          </cell>
          <cell r="K1025" t="str">
            <v>0</v>
          </cell>
          <cell r="M1025">
            <v>0</v>
          </cell>
          <cell r="O1025">
            <v>0</v>
          </cell>
          <cell r="Q1025">
            <v>0</v>
          </cell>
          <cell r="R1025">
            <v>0</v>
          </cell>
          <cell r="S1025">
            <v>0</v>
          </cell>
          <cell r="T1025">
            <v>0</v>
          </cell>
          <cell r="U1025">
            <v>0</v>
          </cell>
          <cell r="V1025" t="e">
            <v>#DIV/0!</v>
          </cell>
        </row>
        <row r="1026">
          <cell r="B1026" t="str">
            <v>010410</v>
          </cell>
          <cell r="C1026">
            <v>98</v>
          </cell>
          <cell r="D1026" t="str">
            <v>건축</v>
          </cell>
          <cell r="E1026" t="str">
            <v>청소년수련관</v>
          </cell>
          <cell r="F1026" t="str">
            <v>금속공사</v>
          </cell>
          <cell r="H1026" t="str">
            <v>트렌치카바(신형)</v>
          </cell>
          <cell r="I1026" t="str">
            <v>ACT-TC-1</v>
          </cell>
          <cell r="J1026" t="str">
            <v>M</v>
          </cell>
          <cell r="K1026" t="str">
            <v>47</v>
          </cell>
          <cell r="L1026">
            <v>38000</v>
          </cell>
          <cell r="M1026">
            <v>1786000</v>
          </cell>
          <cell r="O1026">
            <v>0</v>
          </cell>
          <cell r="Q1026">
            <v>0</v>
          </cell>
          <cell r="R1026">
            <v>38000</v>
          </cell>
          <cell r="S1026">
            <v>1786000</v>
          </cell>
          <cell r="T1026">
            <v>38000</v>
          </cell>
          <cell r="U1026">
            <v>1786000</v>
          </cell>
          <cell r="V1026">
            <v>1</v>
          </cell>
        </row>
        <row r="1027">
          <cell r="B1027" t="str">
            <v>010410</v>
          </cell>
          <cell r="C1027">
            <v>99</v>
          </cell>
          <cell r="D1027" t="str">
            <v>건축</v>
          </cell>
          <cell r="E1027" t="str">
            <v>청소년수련관</v>
          </cell>
          <cell r="F1027" t="str">
            <v>금속공사</v>
          </cell>
          <cell r="H1027" t="str">
            <v>수중입수사다리</v>
          </cell>
          <cell r="I1027" t="str">
            <v>ACT-NS-1</v>
          </cell>
          <cell r="J1027" t="str">
            <v>EA</v>
          </cell>
          <cell r="K1027" t="str">
            <v>2</v>
          </cell>
          <cell r="L1027">
            <v>430000</v>
          </cell>
          <cell r="M1027">
            <v>860000</v>
          </cell>
          <cell r="O1027">
            <v>0</v>
          </cell>
          <cell r="Q1027">
            <v>0</v>
          </cell>
          <cell r="R1027">
            <v>430000</v>
          </cell>
          <cell r="S1027">
            <v>860000</v>
          </cell>
          <cell r="T1027">
            <v>430000</v>
          </cell>
          <cell r="U1027">
            <v>860000</v>
          </cell>
          <cell r="V1027">
            <v>1</v>
          </cell>
        </row>
        <row r="1028">
          <cell r="B1028" t="str">
            <v>010410</v>
          </cell>
          <cell r="C1028">
            <v>100</v>
          </cell>
          <cell r="D1028" t="str">
            <v>건축</v>
          </cell>
          <cell r="E1028" t="str">
            <v>청소년수련관</v>
          </cell>
          <cell r="F1028" t="str">
            <v>금속공사</v>
          </cell>
          <cell r="H1028" t="str">
            <v>수중입수사다리금구</v>
          </cell>
          <cell r="I1028" t="str">
            <v>ACT-NSA</v>
          </cell>
          <cell r="J1028" t="str">
            <v>EA</v>
          </cell>
          <cell r="K1028" t="str">
            <v>8</v>
          </cell>
          <cell r="L1028">
            <v>135000</v>
          </cell>
          <cell r="M1028">
            <v>1080000</v>
          </cell>
          <cell r="O1028">
            <v>0</v>
          </cell>
          <cell r="Q1028">
            <v>0</v>
          </cell>
          <cell r="R1028">
            <v>135000</v>
          </cell>
          <cell r="S1028">
            <v>1080000</v>
          </cell>
          <cell r="T1028">
            <v>135000</v>
          </cell>
          <cell r="U1028">
            <v>1080000</v>
          </cell>
          <cell r="V1028">
            <v>1</v>
          </cell>
        </row>
        <row r="1029">
          <cell r="B1029" t="str">
            <v>010411</v>
          </cell>
          <cell r="C1029">
            <v>2</v>
          </cell>
          <cell r="D1029" t="str">
            <v>건축</v>
          </cell>
          <cell r="E1029" t="str">
            <v>청소년수련관</v>
          </cell>
          <cell r="F1029" t="str">
            <v>미장공사</v>
          </cell>
          <cell r="H1029" t="str">
            <v>몰탈바르기</v>
          </cell>
          <cell r="I1029" t="str">
            <v>바닥 28mm</v>
          </cell>
          <cell r="J1029" t="str">
            <v>M2</v>
          </cell>
          <cell r="K1029" t="str">
            <v>1820</v>
          </cell>
          <cell r="M1029">
            <v>0</v>
          </cell>
          <cell r="N1029">
            <v>3600</v>
          </cell>
          <cell r="O1029">
            <v>6552000</v>
          </cell>
          <cell r="Q1029">
            <v>0</v>
          </cell>
          <cell r="R1029">
            <v>3600</v>
          </cell>
          <cell r="S1029">
            <v>6552000</v>
          </cell>
          <cell r="T1029">
            <v>3600</v>
          </cell>
          <cell r="U1029">
            <v>6552000</v>
          </cell>
          <cell r="V1029">
            <v>1</v>
          </cell>
        </row>
        <row r="1030">
          <cell r="B1030" t="str">
            <v>010411</v>
          </cell>
          <cell r="C1030">
            <v>3</v>
          </cell>
          <cell r="D1030" t="str">
            <v>건축</v>
          </cell>
          <cell r="E1030" t="str">
            <v>청소년수련관</v>
          </cell>
          <cell r="F1030" t="str">
            <v>미장공사</v>
          </cell>
          <cell r="H1030" t="str">
            <v>몰탈바르기</v>
          </cell>
          <cell r="I1030" t="str">
            <v>바닥 27mm</v>
          </cell>
          <cell r="J1030" t="str">
            <v>M2</v>
          </cell>
          <cell r="K1030" t="str">
            <v>1455</v>
          </cell>
          <cell r="M1030">
            <v>0</v>
          </cell>
          <cell r="N1030">
            <v>3500</v>
          </cell>
          <cell r="O1030">
            <v>5092500</v>
          </cell>
          <cell r="Q1030">
            <v>0</v>
          </cell>
          <cell r="R1030">
            <v>3500</v>
          </cell>
          <cell r="S1030">
            <v>5092500</v>
          </cell>
          <cell r="T1030">
            <v>3500</v>
          </cell>
          <cell r="U1030">
            <v>5092500</v>
          </cell>
          <cell r="V1030">
            <v>1</v>
          </cell>
        </row>
        <row r="1031">
          <cell r="B1031" t="str">
            <v>010411</v>
          </cell>
          <cell r="C1031">
            <v>4</v>
          </cell>
          <cell r="D1031" t="str">
            <v>건축</v>
          </cell>
          <cell r="E1031" t="str">
            <v>청소년수련관</v>
          </cell>
          <cell r="F1031" t="str">
            <v>미장공사</v>
          </cell>
          <cell r="H1031" t="str">
            <v>몰탈바르기</v>
          </cell>
          <cell r="I1031" t="str">
            <v>바닥 23mm</v>
          </cell>
          <cell r="J1031" t="str">
            <v>M2</v>
          </cell>
          <cell r="K1031" t="str">
            <v>945</v>
          </cell>
          <cell r="M1031">
            <v>0</v>
          </cell>
          <cell r="N1031">
            <v>3100</v>
          </cell>
          <cell r="O1031">
            <v>2929500</v>
          </cell>
          <cell r="Q1031">
            <v>0</v>
          </cell>
          <cell r="R1031">
            <v>3100</v>
          </cell>
          <cell r="S1031">
            <v>2929500</v>
          </cell>
          <cell r="T1031">
            <v>3100</v>
          </cell>
          <cell r="U1031">
            <v>2929500</v>
          </cell>
          <cell r="V1031">
            <v>1</v>
          </cell>
        </row>
        <row r="1032">
          <cell r="B1032" t="str">
            <v>010411</v>
          </cell>
          <cell r="C1032">
            <v>5</v>
          </cell>
          <cell r="D1032" t="str">
            <v>건축</v>
          </cell>
          <cell r="E1032" t="str">
            <v>청소년수련관</v>
          </cell>
          <cell r="F1032" t="str">
            <v>미장공사</v>
          </cell>
          <cell r="H1032" t="str">
            <v>몰탈바르기</v>
          </cell>
          <cell r="I1032" t="str">
            <v>내벽 18mm</v>
          </cell>
          <cell r="J1032" t="str">
            <v>M2</v>
          </cell>
          <cell r="K1032" t="str">
            <v>3074</v>
          </cell>
          <cell r="M1032">
            <v>0</v>
          </cell>
          <cell r="N1032">
            <v>9500</v>
          </cell>
          <cell r="O1032">
            <v>29203000</v>
          </cell>
          <cell r="Q1032">
            <v>0</v>
          </cell>
          <cell r="R1032">
            <v>9500</v>
          </cell>
          <cell r="S1032">
            <v>29203000</v>
          </cell>
          <cell r="T1032">
            <v>9500</v>
          </cell>
          <cell r="U1032">
            <v>29203000</v>
          </cell>
          <cell r="V1032">
            <v>1</v>
          </cell>
        </row>
        <row r="1033">
          <cell r="B1033" t="str">
            <v>010411</v>
          </cell>
          <cell r="C1033">
            <v>6</v>
          </cell>
          <cell r="D1033" t="str">
            <v>건축</v>
          </cell>
          <cell r="E1033" t="str">
            <v>청소년수련관</v>
          </cell>
          <cell r="F1033" t="str">
            <v>미장공사</v>
          </cell>
          <cell r="H1033" t="str">
            <v>몰탈바르기</v>
          </cell>
          <cell r="I1033" t="str">
            <v>외벽 24mm</v>
          </cell>
          <cell r="J1033" t="str">
            <v>M2</v>
          </cell>
          <cell r="K1033" t="str">
            <v>1051</v>
          </cell>
          <cell r="M1033">
            <v>0</v>
          </cell>
          <cell r="N1033">
            <v>10500</v>
          </cell>
          <cell r="O1033">
            <v>11035500</v>
          </cell>
          <cell r="Q1033">
            <v>0</v>
          </cell>
          <cell r="R1033">
            <v>10500</v>
          </cell>
          <cell r="S1033">
            <v>11035500</v>
          </cell>
          <cell r="T1033">
            <v>10500</v>
          </cell>
          <cell r="U1033">
            <v>11035500</v>
          </cell>
          <cell r="V1033">
            <v>1</v>
          </cell>
        </row>
        <row r="1034">
          <cell r="B1034" t="str">
            <v>010411</v>
          </cell>
          <cell r="C1034">
            <v>7</v>
          </cell>
          <cell r="D1034" t="str">
            <v>건축</v>
          </cell>
          <cell r="E1034" t="str">
            <v>청소년수련관</v>
          </cell>
          <cell r="F1034" t="str">
            <v>미장공사</v>
          </cell>
          <cell r="H1034" t="str">
            <v>몰탈바르기</v>
          </cell>
          <cell r="I1034" t="str">
            <v>천정 15mm</v>
          </cell>
          <cell r="J1034" t="str">
            <v>M2</v>
          </cell>
          <cell r="K1034" t="str">
            <v>413</v>
          </cell>
          <cell r="M1034">
            <v>0</v>
          </cell>
          <cell r="N1034">
            <v>10500</v>
          </cell>
          <cell r="O1034">
            <v>4336500</v>
          </cell>
          <cell r="Q1034">
            <v>0</v>
          </cell>
          <cell r="R1034">
            <v>10500</v>
          </cell>
          <cell r="S1034">
            <v>4336500</v>
          </cell>
          <cell r="T1034">
            <v>10500</v>
          </cell>
          <cell r="U1034">
            <v>4336500</v>
          </cell>
          <cell r="V1034">
            <v>1</v>
          </cell>
        </row>
        <row r="1035">
          <cell r="B1035" t="str">
            <v>010411</v>
          </cell>
          <cell r="C1035">
            <v>9</v>
          </cell>
          <cell r="D1035" t="str">
            <v>건축</v>
          </cell>
          <cell r="E1035" t="str">
            <v>청소년수련관</v>
          </cell>
          <cell r="F1035" t="str">
            <v>미장공사</v>
          </cell>
          <cell r="H1035" t="str">
            <v>보호몰탈바르기</v>
          </cell>
          <cell r="I1035" t="str">
            <v>바닥 24mm</v>
          </cell>
          <cell r="J1035" t="str">
            <v>M2</v>
          </cell>
          <cell r="K1035" t="str">
            <v>647</v>
          </cell>
          <cell r="M1035">
            <v>0</v>
          </cell>
          <cell r="N1035">
            <v>2000</v>
          </cell>
          <cell r="O1035">
            <v>1294000</v>
          </cell>
          <cell r="Q1035">
            <v>0</v>
          </cell>
          <cell r="R1035">
            <v>2000</v>
          </cell>
          <cell r="S1035">
            <v>1294000</v>
          </cell>
          <cell r="T1035">
            <v>2000</v>
          </cell>
          <cell r="U1035">
            <v>1294000</v>
          </cell>
          <cell r="V1035">
            <v>1</v>
          </cell>
        </row>
        <row r="1036">
          <cell r="B1036" t="str">
            <v>010411</v>
          </cell>
          <cell r="C1036">
            <v>11</v>
          </cell>
          <cell r="D1036" t="str">
            <v>건축</v>
          </cell>
          <cell r="E1036" t="str">
            <v>청소년수련관</v>
          </cell>
          <cell r="F1036" t="str">
            <v>미장공사</v>
          </cell>
          <cell r="H1036" t="str">
            <v>보호몰탈바르기</v>
          </cell>
          <cell r="I1036" t="str">
            <v>내벽 18mm</v>
          </cell>
          <cell r="J1036" t="str">
            <v>M2</v>
          </cell>
          <cell r="K1036" t="str">
            <v>688</v>
          </cell>
          <cell r="M1036">
            <v>0</v>
          </cell>
          <cell r="N1036">
            <v>5000</v>
          </cell>
          <cell r="O1036">
            <v>3440000</v>
          </cell>
          <cell r="Q1036">
            <v>0</v>
          </cell>
          <cell r="R1036">
            <v>5000</v>
          </cell>
          <cell r="S1036">
            <v>3440000</v>
          </cell>
          <cell r="T1036">
            <v>5000</v>
          </cell>
          <cell r="U1036">
            <v>3440000</v>
          </cell>
          <cell r="V1036">
            <v>1</v>
          </cell>
        </row>
        <row r="1037">
          <cell r="B1037" t="str">
            <v>010411</v>
          </cell>
          <cell r="C1037">
            <v>12</v>
          </cell>
          <cell r="D1037" t="str">
            <v>건축</v>
          </cell>
          <cell r="E1037" t="str">
            <v>청소년수련관</v>
          </cell>
          <cell r="F1037" t="str">
            <v>미장공사</v>
          </cell>
          <cell r="H1037" t="str">
            <v>쇠흙손마감</v>
          </cell>
          <cell r="J1037" t="str">
            <v>M2</v>
          </cell>
          <cell r="K1037" t="str">
            <v>3319</v>
          </cell>
          <cell r="M1037">
            <v>0</v>
          </cell>
          <cell r="N1037">
            <v>2200</v>
          </cell>
          <cell r="O1037">
            <v>7301800</v>
          </cell>
          <cell r="Q1037">
            <v>0</v>
          </cell>
          <cell r="R1037">
            <v>2200</v>
          </cell>
          <cell r="S1037">
            <v>7301800</v>
          </cell>
          <cell r="T1037">
            <v>2200</v>
          </cell>
          <cell r="U1037">
            <v>7301800</v>
          </cell>
          <cell r="V1037">
            <v>1</v>
          </cell>
        </row>
        <row r="1038">
          <cell r="B1038" t="str">
            <v>010411</v>
          </cell>
          <cell r="C1038">
            <v>13</v>
          </cell>
          <cell r="D1038" t="str">
            <v>건축</v>
          </cell>
          <cell r="E1038" t="str">
            <v>청소년수련관</v>
          </cell>
          <cell r="F1038" t="str">
            <v>미장공사</v>
          </cell>
          <cell r="H1038" t="str">
            <v>콘크리트면마무리</v>
          </cell>
          <cell r="J1038" t="str">
            <v>M2</v>
          </cell>
          <cell r="K1038" t="str">
            <v>2664</v>
          </cell>
          <cell r="M1038">
            <v>0</v>
          </cell>
          <cell r="N1038">
            <v>2300</v>
          </cell>
          <cell r="O1038">
            <v>6127200</v>
          </cell>
          <cell r="Q1038">
            <v>0</v>
          </cell>
          <cell r="R1038">
            <v>2300</v>
          </cell>
          <cell r="S1038">
            <v>6127200</v>
          </cell>
          <cell r="T1038">
            <v>2300</v>
          </cell>
          <cell r="U1038">
            <v>6127200</v>
          </cell>
          <cell r="V1038">
            <v>1</v>
          </cell>
        </row>
        <row r="1039">
          <cell r="B1039" t="str">
            <v>010411</v>
          </cell>
          <cell r="C1039">
            <v>14</v>
          </cell>
          <cell r="D1039" t="str">
            <v>건축</v>
          </cell>
          <cell r="E1039" t="str">
            <v>청소년수련관</v>
          </cell>
          <cell r="F1039" t="str">
            <v>미장공사</v>
          </cell>
          <cell r="H1039" t="str">
            <v>창틀주위몰탈충진</v>
          </cell>
          <cell r="I1039" t="str">
            <v>몰탈마감24mm</v>
          </cell>
          <cell r="J1039" t="str">
            <v>M</v>
          </cell>
          <cell r="K1039" t="str">
            <v>188</v>
          </cell>
          <cell r="M1039">
            <v>0</v>
          </cell>
          <cell r="N1039">
            <v>1000</v>
          </cell>
          <cell r="O1039">
            <v>188000</v>
          </cell>
          <cell r="Q1039">
            <v>0</v>
          </cell>
          <cell r="R1039">
            <v>1000</v>
          </cell>
          <cell r="S1039">
            <v>188000</v>
          </cell>
          <cell r="T1039">
            <v>1000</v>
          </cell>
          <cell r="U1039">
            <v>188000</v>
          </cell>
          <cell r="V1039">
            <v>1</v>
          </cell>
        </row>
        <row r="1040">
          <cell r="B1040" t="str">
            <v>010411</v>
          </cell>
          <cell r="C1040">
            <v>15</v>
          </cell>
          <cell r="D1040" t="str">
            <v>건축</v>
          </cell>
          <cell r="E1040" t="str">
            <v>청소년수련관</v>
          </cell>
          <cell r="F1040" t="str">
            <v>미장공사</v>
          </cell>
          <cell r="H1040" t="str">
            <v>전기판넬히팅/전기공사제외:F7</v>
          </cell>
          <cell r="I1040" t="str">
            <v>30T단열+W.M#8+몰24</v>
          </cell>
          <cell r="J1040" t="str">
            <v>M2</v>
          </cell>
          <cell r="K1040" t="str">
            <v>12</v>
          </cell>
          <cell r="M1040">
            <v>0</v>
          </cell>
          <cell r="N1040">
            <v>6000</v>
          </cell>
          <cell r="O1040">
            <v>72000</v>
          </cell>
          <cell r="Q1040">
            <v>0</v>
          </cell>
          <cell r="R1040">
            <v>6000</v>
          </cell>
          <cell r="S1040">
            <v>72000</v>
          </cell>
          <cell r="T1040">
            <v>6000</v>
          </cell>
          <cell r="U1040">
            <v>72000</v>
          </cell>
          <cell r="V1040">
            <v>1</v>
          </cell>
        </row>
        <row r="1041">
          <cell r="B1041" t="str">
            <v>010411</v>
          </cell>
          <cell r="C1041">
            <v>16</v>
          </cell>
          <cell r="D1041" t="str">
            <v>건축</v>
          </cell>
          <cell r="E1041" t="str">
            <v>청소년수련관</v>
          </cell>
          <cell r="F1041" t="str">
            <v>미장공사</v>
          </cell>
          <cell r="H1041" t="str">
            <v>판넬히팅:F8</v>
          </cell>
          <cell r="I1041" t="str">
            <v>30T단열+경량기포60+몰38</v>
          </cell>
          <cell r="J1041" t="str">
            <v>M2</v>
          </cell>
          <cell r="K1041" t="str">
            <v>144</v>
          </cell>
          <cell r="M1041">
            <v>0</v>
          </cell>
          <cell r="N1041">
            <v>5000</v>
          </cell>
          <cell r="O1041">
            <v>720000</v>
          </cell>
          <cell r="Q1041">
            <v>0</v>
          </cell>
          <cell r="R1041">
            <v>5000</v>
          </cell>
          <cell r="S1041">
            <v>720000</v>
          </cell>
          <cell r="T1041">
            <v>5000</v>
          </cell>
          <cell r="U1041">
            <v>720000</v>
          </cell>
          <cell r="V1041">
            <v>1</v>
          </cell>
        </row>
        <row r="1042">
          <cell r="B1042" t="str">
            <v>010411</v>
          </cell>
          <cell r="C1042">
            <v>17</v>
          </cell>
          <cell r="D1042" t="str">
            <v>건축</v>
          </cell>
          <cell r="E1042" t="str">
            <v>청소년수련관</v>
          </cell>
          <cell r="F1042" t="str">
            <v>미장공사</v>
          </cell>
          <cell r="H1042" t="str">
            <v>판넬히팅:F19</v>
          </cell>
          <cell r="I1042" t="str">
            <v>50T단열+경량기포60</v>
          </cell>
          <cell r="J1042" t="str">
            <v>M2</v>
          </cell>
          <cell r="K1042" t="str">
            <v>30</v>
          </cell>
          <cell r="M1042">
            <v>0</v>
          </cell>
          <cell r="N1042">
            <v>5000</v>
          </cell>
          <cell r="O1042">
            <v>150000</v>
          </cell>
          <cell r="Q1042">
            <v>0</v>
          </cell>
          <cell r="R1042">
            <v>5000</v>
          </cell>
          <cell r="S1042">
            <v>150000</v>
          </cell>
          <cell r="T1042">
            <v>5000</v>
          </cell>
          <cell r="U1042">
            <v>150000</v>
          </cell>
          <cell r="V1042">
            <v>1</v>
          </cell>
        </row>
        <row r="1043">
          <cell r="B1043" t="str">
            <v>010412</v>
          </cell>
          <cell r="C1043">
            <v>155</v>
          </cell>
          <cell r="D1043" t="str">
            <v>건축</v>
          </cell>
          <cell r="E1043" t="str">
            <v>청소년수련관</v>
          </cell>
          <cell r="F1043" t="str">
            <v>창호공사</v>
          </cell>
          <cell r="H1043" t="str">
            <v>FSD - 1 (236mm)</v>
          </cell>
          <cell r="I1043" t="str">
            <v>1.0*2.2</v>
          </cell>
          <cell r="J1043" t="str">
            <v>EA</v>
          </cell>
          <cell r="K1043" t="str">
            <v>3</v>
          </cell>
          <cell r="L1043">
            <v>76000</v>
          </cell>
          <cell r="M1043">
            <v>228000</v>
          </cell>
          <cell r="N1043">
            <v>55000</v>
          </cell>
          <cell r="O1043">
            <v>165000</v>
          </cell>
          <cell r="P1043">
            <v>6000</v>
          </cell>
          <cell r="Q1043">
            <v>18000</v>
          </cell>
          <cell r="R1043">
            <v>137000</v>
          </cell>
          <cell r="S1043">
            <v>411000</v>
          </cell>
          <cell r="T1043">
            <v>137000</v>
          </cell>
          <cell r="U1043">
            <v>411000</v>
          </cell>
          <cell r="V1043">
            <v>1</v>
          </cell>
        </row>
        <row r="1044">
          <cell r="B1044" t="str">
            <v>010412</v>
          </cell>
          <cell r="C1044">
            <v>156</v>
          </cell>
          <cell r="D1044" t="str">
            <v>건축</v>
          </cell>
          <cell r="E1044" t="str">
            <v>청소년수련관</v>
          </cell>
          <cell r="F1044" t="str">
            <v>창호공사</v>
          </cell>
          <cell r="H1044" t="str">
            <v>FSD - 1A (150mm)</v>
          </cell>
          <cell r="I1044" t="str">
            <v>1.0*2.2</v>
          </cell>
          <cell r="J1044" t="str">
            <v>EA</v>
          </cell>
          <cell r="K1044" t="str">
            <v>1</v>
          </cell>
          <cell r="L1044">
            <v>73000</v>
          </cell>
          <cell r="M1044">
            <v>73000</v>
          </cell>
          <cell r="N1044">
            <v>53000</v>
          </cell>
          <cell r="O1044">
            <v>53000</v>
          </cell>
          <cell r="P1044">
            <v>6000</v>
          </cell>
          <cell r="Q1044">
            <v>6000</v>
          </cell>
          <cell r="R1044">
            <v>132000</v>
          </cell>
          <cell r="S1044">
            <v>132000</v>
          </cell>
          <cell r="T1044">
            <v>132000</v>
          </cell>
          <cell r="U1044">
            <v>132000</v>
          </cell>
          <cell r="V1044">
            <v>1</v>
          </cell>
        </row>
        <row r="1045">
          <cell r="B1045" t="str">
            <v>010412</v>
          </cell>
          <cell r="C1045">
            <v>157</v>
          </cell>
          <cell r="D1045" t="str">
            <v>건축</v>
          </cell>
          <cell r="E1045" t="str">
            <v>청소년수련관</v>
          </cell>
          <cell r="F1045" t="str">
            <v>창호공사</v>
          </cell>
          <cell r="H1045" t="str">
            <v>FSD - 2 (226mm)</v>
          </cell>
          <cell r="I1045" t="str">
            <v>2.0*2.2</v>
          </cell>
          <cell r="J1045" t="str">
            <v>EA</v>
          </cell>
          <cell r="K1045" t="str">
            <v>2</v>
          </cell>
          <cell r="L1045">
            <v>145000</v>
          </cell>
          <cell r="M1045">
            <v>290000</v>
          </cell>
          <cell r="N1045">
            <v>105000</v>
          </cell>
          <cell r="O1045">
            <v>210000</v>
          </cell>
          <cell r="P1045">
            <v>13000</v>
          </cell>
          <cell r="Q1045">
            <v>26000</v>
          </cell>
          <cell r="R1045">
            <v>263000</v>
          </cell>
          <cell r="S1045">
            <v>526000</v>
          </cell>
          <cell r="T1045">
            <v>263000</v>
          </cell>
          <cell r="U1045">
            <v>526000</v>
          </cell>
          <cell r="V1045">
            <v>1</v>
          </cell>
        </row>
        <row r="1046">
          <cell r="B1046" t="str">
            <v>010412</v>
          </cell>
          <cell r="C1046">
            <v>158</v>
          </cell>
          <cell r="D1046" t="str">
            <v>건축</v>
          </cell>
          <cell r="E1046" t="str">
            <v>청소년수련관</v>
          </cell>
          <cell r="F1046" t="str">
            <v>창호공사</v>
          </cell>
          <cell r="H1046" t="str">
            <v>FSD - 2A (208mm)</v>
          </cell>
          <cell r="I1046" t="str">
            <v>2.0*2.2</v>
          </cell>
          <cell r="J1046" t="str">
            <v>EA</v>
          </cell>
          <cell r="K1046" t="str">
            <v>1</v>
          </cell>
          <cell r="L1046">
            <v>144000</v>
          </cell>
          <cell r="M1046">
            <v>144000</v>
          </cell>
          <cell r="N1046">
            <v>104000</v>
          </cell>
          <cell r="O1046">
            <v>104000</v>
          </cell>
          <cell r="P1046">
            <v>13000</v>
          </cell>
          <cell r="Q1046">
            <v>13000</v>
          </cell>
          <cell r="R1046">
            <v>261000</v>
          </cell>
          <cell r="S1046">
            <v>261000</v>
          </cell>
          <cell r="T1046">
            <v>261000</v>
          </cell>
          <cell r="U1046">
            <v>261000</v>
          </cell>
          <cell r="V1046">
            <v>1</v>
          </cell>
        </row>
        <row r="1047">
          <cell r="B1047" t="str">
            <v>010412</v>
          </cell>
          <cell r="C1047">
            <v>159</v>
          </cell>
          <cell r="D1047" t="str">
            <v>건축</v>
          </cell>
          <cell r="E1047" t="str">
            <v>청소년수련관</v>
          </cell>
          <cell r="F1047" t="str">
            <v>창호공사</v>
          </cell>
          <cell r="H1047" t="str">
            <v>FSD - 2B (186mm)</v>
          </cell>
          <cell r="I1047" t="str">
            <v>2.0*2.2</v>
          </cell>
          <cell r="J1047" t="str">
            <v>EA</v>
          </cell>
          <cell r="K1047" t="str">
            <v>1</v>
          </cell>
          <cell r="L1047">
            <v>143000</v>
          </cell>
          <cell r="M1047">
            <v>143000</v>
          </cell>
          <cell r="N1047">
            <v>104000</v>
          </cell>
          <cell r="O1047">
            <v>104000</v>
          </cell>
          <cell r="P1047">
            <v>13000</v>
          </cell>
          <cell r="Q1047">
            <v>13000</v>
          </cell>
          <cell r="R1047">
            <v>260000</v>
          </cell>
          <cell r="S1047">
            <v>260000</v>
          </cell>
          <cell r="T1047">
            <v>260000</v>
          </cell>
          <cell r="U1047">
            <v>260000</v>
          </cell>
          <cell r="V1047">
            <v>1</v>
          </cell>
        </row>
        <row r="1048">
          <cell r="B1048" t="str">
            <v>010412</v>
          </cell>
          <cell r="C1048">
            <v>160</v>
          </cell>
          <cell r="D1048" t="str">
            <v>건축</v>
          </cell>
          <cell r="E1048" t="str">
            <v>청소년수련관</v>
          </cell>
          <cell r="F1048" t="str">
            <v>창호공사</v>
          </cell>
          <cell r="H1048" t="str">
            <v>FSD - 2C (150mm)</v>
          </cell>
          <cell r="I1048" t="str">
            <v>2.0*2.2</v>
          </cell>
          <cell r="J1048" t="str">
            <v>EA</v>
          </cell>
          <cell r="K1048" t="str">
            <v>3</v>
          </cell>
          <cell r="L1048">
            <v>141000</v>
          </cell>
          <cell r="M1048">
            <v>423000</v>
          </cell>
          <cell r="N1048">
            <v>102000</v>
          </cell>
          <cell r="O1048">
            <v>306000</v>
          </cell>
          <cell r="P1048">
            <v>12000</v>
          </cell>
          <cell r="Q1048">
            <v>36000</v>
          </cell>
          <cell r="R1048">
            <v>255000</v>
          </cell>
          <cell r="S1048">
            <v>765000</v>
          </cell>
          <cell r="T1048">
            <v>255000</v>
          </cell>
          <cell r="U1048">
            <v>765000</v>
          </cell>
          <cell r="V1048">
            <v>1</v>
          </cell>
        </row>
        <row r="1049">
          <cell r="B1049" t="str">
            <v>010412</v>
          </cell>
          <cell r="C1049">
            <v>161</v>
          </cell>
          <cell r="D1049" t="str">
            <v>건축</v>
          </cell>
          <cell r="E1049" t="str">
            <v>청소년수련관</v>
          </cell>
          <cell r="F1049" t="str">
            <v>창호공사</v>
          </cell>
          <cell r="H1049" t="str">
            <v>FSD - 3 (236mm)</v>
          </cell>
          <cell r="I1049" t="str">
            <v>1.6*2.2</v>
          </cell>
          <cell r="J1049" t="str">
            <v>EA</v>
          </cell>
          <cell r="K1049" t="str">
            <v>1</v>
          </cell>
          <cell r="L1049">
            <v>188000</v>
          </cell>
          <cell r="M1049">
            <v>188000</v>
          </cell>
          <cell r="N1049">
            <v>136000</v>
          </cell>
          <cell r="O1049">
            <v>136000</v>
          </cell>
          <cell r="P1049">
            <v>17000</v>
          </cell>
          <cell r="Q1049">
            <v>17000</v>
          </cell>
          <cell r="R1049">
            <v>341000</v>
          </cell>
          <cell r="S1049">
            <v>341000</v>
          </cell>
          <cell r="T1049">
            <v>341000</v>
          </cell>
          <cell r="U1049">
            <v>341000</v>
          </cell>
          <cell r="V1049">
            <v>1</v>
          </cell>
        </row>
        <row r="1050">
          <cell r="B1050" t="str">
            <v>010412</v>
          </cell>
          <cell r="C1050">
            <v>162</v>
          </cell>
          <cell r="D1050" t="str">
            <v>건축</v>
          </cell>
          <cell r="E1050" t="str">
            <v>청소년수련관</v>
          </cell>
          <cell r="F1050" t="str">
            <v>창호공사</v>
          </cell>
          <cell r="H1050" t="str">
            <v>FSD - 3A (150mm)</v>
          </cell>
          <cell r="I1050" t="str">
            <v>1.6*2.2</v>
          </cell>
          <cell r="J1050" t="str">
            <v>EA</v>
          </cell>
          <cell r="K1050" t="str">
            <v>1</v>
          </cell>
          <cell r="L1050">
            <v>183000</v>
          </cell>
          <cell r="M1050">
            <v>183000</v>
          </cell>
          <cell r="N1050">
            <v>133000</v>
          </cell>
          <cell r="O1050">
            <v>133000</v>
          </cell>
          <cell r="P1050">
            <v>16000</v>
          </cell>
          <cell r="Q1050">
            <v>16000</v>
          </cell>
          <cell r="R1050">
            <v>332000</v>
          </cell>
          <cell r="S1050">
            <v>332000</v>
          </cell>
          <cell r="T1050">
            <v>332000</v>
          </cell>
          <cell r="U1050">
            <v>332000</v>
          </cell>
          <cell r="V1050">
            <v>1</v>
          </cell>
        </row>
        <row r="1051">
          <cell r="B1051" t="str">
            <v>010412</v>
          </cell>
          <cell r="C1051">
            <v>163</v>
          </cell>
          <cell r="D1051" t="str">
            <v>건축</v>
          </cell>
          <cell r="E1051" t="str">
            <v>청소년수련관</v>
          </cell>
          <cell r="F1051" t="str">
            <v>창호공사</v>
          </cell>
          <cell r="H1051" t="str">
            <v>FSD - 4 (186mm)</v>
          </cell>
          <cell r="I1051" t="str">
            <v>1.5*2.2</v>
          </cell>
          <cell r="J1051" t="str">
            <v>EA</v>
          </cell>
          <cell r="K1051" t="str">
            <v>1</v>
          </cell>
          <cell r="L1051">
            <v>174000</v>
          </cell>
          <cell r="M1051">
            <v>174000</v>
          </cell>
          <cell r="N1051">
            <v>126000</v>
          </cell>
          <cell r="O1051">
            <v>126000</v>
          </cell>
          <cell r="P1051">
            <v>15000</v>
          </cell>
          <cell r="Q1051">
            <v>15000</v>
          </cell>
          <cell r="R1051">
            <v>315000</v>
          </cell>
          <cell r="S1051">
            <v>315000</v>
          </cell>
          <cell r="T1051">
            <v>315000</v>
          </cell>
          <cell r="U1051">
            <v>315000</v>
          </cell>
          <cell r="V1051">
            <v>1</v>
          </cell>
        </row>
        <row r="1052">
          <cell r="B1052" t="str">
            <v>010412</v>
          </cell>
          <cell r="C1052">
            <v>164</v>
          </cell>
          <cell r="D1052" t="str">
            <v>건축</v>
          </cell>
          <cell r="E1052" t="str">
            <v>청소년수련관</v>
          </cell>
          <cell r="F1052" t="str">
            <v>창호공사</v>
          </cell>
          <cell r="H1052" t="str">
            <v>FSD - 5 (150mm)</v>
          </cell>
          <cell r="I1052" t="str">
            <v>0.6*2.2</v>
          </cell>
          <cell r="J1052" t="str">
            <v>EA</v>
          </cell>
          <cell r="K1052" t="str">
            <v>1</v>
          </cell>
          <cell r="L1052">
            <v>50000</v>
          </cell>
          <cell r="M1052">
            <v>50000</v>
          </cell>
          <cell r="N1052">
            <v>36000</v>
          </cell>
          <cell r="O1052">
            <v>36000</v>
          </cell>
          <cell r="P1052">
            <v>4000</v>
          </cell>
          <cell r="Q1052">
            <v>4000</v>
          </cell>
          <cell r="R1052">
            <v>90000</v>
          </cell>
          <cell r="S1052">
            <v>90000</v>
          </cell>
          <cell r="T1052">
            <v>90000</v>
          </cell>
          <cell r="U1052">
            <v>90000</v>
          </cell>
          <cell r="V1052">
            <v>1</v>
          </cell>
        </row>
        <row r="1053">
          <cell r="B1053" t="str">
            <v>010412</v>
          </cell>
          <cell r="C1053">
            <v>165</v>
          </cell>
          <cell r="D1053" t="str">
            <v>건축</v>
          </cell>
          <cell r="E1053" t="str">
            <v>청소년수련관</v>
          </cell>
          <cell r="F1053" t="str">
            <v>창호공사</v>
          </cell>
          <cell r="H1053" t="str">
            <v>FSD - 6 (150mm)</v>
          </cell>
          <cell r="I1053" t="str">
            <v>0.6*2.2</v>
          </cell>
          <cell r="J1053" t="str">
            <v>EA</v>
          </cell>
          <cell r="K1053" t="str">
            <v>3</v>
          </cell>
          <cell r="L1053">
            <v>50000</v>
          </cell>
          <cell r="M1053">
            <v>150000</v>
          </cell>
          <cell r="N1053">
            <v>36000</v>
          </cell>
          <cell r="O1053">
            <v>108000</v>
          </cell>
          <cell r="P1053">
            <v>4000</v>
          </cell>
          <cell r="Q1053">
            <v>12000</v>
          </cell>
          <cell r="R1053">
            <v>90000</v>
          </cell>
          <cell r="S1053">
            <v>270000</v>
          </cell>
          <cell r="T1053">
            <v>90000</v>
          </cell>
          <cell r="U1053">
            <v>270000</v>
          </cell>
          <cell r="V1053">
            <v>1</v>
          </cell>
        </row>
        <row r="1054">
          <cell r="B1054" t="str">
            <v>010412</v>
          </cell>
          <cell r="C1054">
            <v>166</v>
          </cell>
          <cell r="D1054" t="str">
            <v>건축</v>
          </cell>
          <cell r="E1054" t="str">
            <v>청소년수련관</v>
          </cell>
          <cell r="F1054" t="str">
            <v>창호공사</v>
          </cell>
          <cell r="H1054" t="str">
            <v>FSD - 6A (150mm)</v>
          </cell>
          <cell r="I1054" t="str">
            <v>0.6*2.1</v>
          </cell>
          <cell r="J1054" t="str">
            <v>EA</v>
          </cell>
          <cell r="K1054" t="str">
            <v>2</v>
          </cell>
          <cell r="L1054">
            <v>50000</v>
          </cell>
          <cell r="M1054">
            <v>100000</v>
          </cell>
          <cell r="N1054">
            <v>36000</v>
          </cell>
          <cell r="O1054">
            <v>72000</v>
          </cell>
          <cell r="P1054">
            <v>4000</v>
          </cell>
          <cell r="Q1054">
            <v>8000</v>
          </cell>
          <cell r="R1054">
            <v>90000</v>
          </cell>
          <cell r="S1054">
            <v>180000</v>
          </cell>
          <cell r="T1054">
            <v>90000</v>
          </cell>
          <cell r="U1054">
            <v>180000</v>
          </cell>
          <cell r="V1054">
            <v>1</v>
          </cell>
        </row>
        <row r="1055">
          <cell r="B1055" t="str">
            <v>010412</v>
          </cell>
          <cell r="C1055">
            <v>167</v>
          </cell>
          <cell r="D1055" t="str">
            <v>건축</v>
          </cell>
          <cell r="E1055" t="str">
            <v>청소년수련관</v>
          </cell>
          <cell r="F1055" t="str">
            <v>창호공사</v>
          </cell>
          <cell r="H1055" t="str">
            <v>SD - 1 (248mm)</v>
          </cell>
          <cell r="I1055" t="str">
            <v>1.0*2.2</v>
          </cell>
          <cell r="J1055" t="str">
            <v>EA</v>
          </cell>
          <cell r="K1055" t="str">
            <v>1</v>
          </cell>
          <cell r="L1055">
            <v>76000</v>
          </cell>
          <cell r="M1055">
            <v>76000</v>
          </cell>
          <cell r="N1055">
            <v>55000</v>
          </cell>
          <cell r="O1055">
            <v>55000</v>
          </cell>
          <cell r="P1055">
            <v>6000</v>
          </cell>
          <cell r="Q1055">
            <v>6000</v>
          </cell>
          <cell r="R1055">
            <v>137000</v>
          </cell>
          <cell r="S1055">
            <v>137000</v>
          </cell>
          <cell r="T1055">
            <v>137000</v>
          </cell>
          <cell r="U1055">
            <v>137000</v>
          </cell>
          <cell r="V1055">
            <v>1</v>
          </cell>
        </row>
        <row r="1056">
          <cell r="B1056" t="str">
            <v>010412</v>
          </cell>
          <cell r="C1056">
            <v>168</v>
          </cell>
          <cell r="D1056" t="str">
            <v>건축</v>
          </cell>
          <cell r="E1056" t="str">
            <v>청소년수련관</v>
          </cell>
          <cell r="F1056" t="str">
            <v>창호공사</v>
          </cell>
          <cell r="H1056" t="str">
            <v>SD - 1A (238mm)</v>
          </cell>
          <cell r="I1056" t="str">
            <v>1.0*2.2</v>
          </cell>
          <cell r="J1056" t="str">
            <v>EA</v>
          </cell>
          <cell r="K1056" t="str">
            <v>2</v>
          </cell>
          <cell r="L1056">
            <v>76000</v>
          </cell>
          <cell r="M1056">
            <v>152000</v>
          </cell>
          <cell r="N1056">
            <v>55000</v>
          </cell>
          <cell r="O1056">
            <v>110000</v>
          </cell>
          <cell r="P1056">
            <v>6000</v>
          </cell>
          <cell r="Q1056">
            <v>12000</v>
          </cell>
          <cell r="R1056">
            <v>137000</v>
          </cell>
          <cell r="S1056">
            <v>274000</v>
          </cell>
          <cell r="T1056">
            <v>137000</v>
          </cell>
          <cell r="U1056">
            <v>274000</v>
          </cell>
          <cell r="V1056">
            <v>1</v>
          </cell>
        </row>
        <row r="1057">
          <cell r="B1057" t="str">
            <v>010412</v>
          </cell>
          <cell r="C1057">
            <v>169</v>
          </cell>
          <cell r="D1057" t="str">
            <v>건축</v>
          </cell>
          <cell r="E1057" t="str">
            <v>청소년수련관</v>
          </cell>
          <cell r="F1057" t="str">
            <v>창호공사</v>
          </cell>
          <cell r="H1057" t="str">
            <v>SD - 1B (236mm)</v>
          </cell>
          <cell r="I1057" t="str">
            <v>1.0*2.2</v>
          </cell>
          <cell r="J1057" t="str">
            <v>EA</v>
          </cell>
          <cell r="K1057" t="str">
            <v>2</v>
          </cell>
          <cell r="L1057">
            <v>76000</v>
          </cell>
          <cell r="M1057">
            <v>152000</v>
          </cell>
          <cell r="N1057">
            <v>55000</v>
          </cell>
          <cell r="O1057">
            <v>110000</v>
          </cell>
          <cell r="P1057">
            <v>6000</v>
          </cell>
          <cell r="Q1057">
            <v>12000</v>
          </cell>
          <cell r="R1057">
            <v>137000</v>
          </cell>
          <cell r="S1057">
            <v>274000</v>
          </cell>
          <cell r="T1057">
            <v>137000</v>
          </cell>
          <cell r="U1057">
            <v>274000</v>
          </cell>
          <cell r="V1057">
            <v>1</v>
          </cell>
        </row>
        <row r="1058">
          <cell r="B1058" t="str">
            <v>010412</v>
          </cell>
          <cell r="C1058">
            <v>170</v>
          </cell>
          <cell r="D1058" t="str">
            <v>건축</v>
          </cell>
          <cell r="E1058" t="str">
            <v>청소년수련관</v>
          </cell>
          <cell r="F1058" t="str">
            <v>창호공사</v>
          </cell>
          <cell r="H1058" t="str">
            <v>SD - 1C (226mm)</v>
          </cell>
          <cell r="I1058" t="str">
            <v>1.0*2.2</v>
          </cell>
          <cell r="J1058" t="str">
            <v>EA</v>
          </cell>
          <cell r="K1058" t="str">
            <v>5</v>
          </cell>
          <cell r="L1058">
            <v>76000</v>
          </cell>
          <cell r="M1058">
            <v>380000</v>
          </cell>
          <cell r="N1058">
            <v>55000</v>
          </cell>
          <cell r="O1058">
            <v>275000</v>
          </cell>
          <cell r="P1058">
            <v>6000</v>
          </cell>
          <cell r="Q1058">
            <v>30000</v>
          </cell>
          <cell r="R1058">
            <v>137000</v>
          </cell>
          <cell r="S1058">
            <v>685000</v>
          </cell>
          <cell r="T1058">
            <v>137000</v>
          </cell>
          <cell r="U1058">
            <v>685000</v>
          </cell>
          <cell r="V1058">
            <v>1</v>
          </cell>
        </row>
        <row r="1059">
          <cell r="B1059" t="str">
            <v>010412</v>
          </cell>
          <cell r="C1059">
            <v>171</v>
          </cell>
          <cell r="D1059" t="str">
            <v>건축</v>
          </cell>
          <cell r="E1059" t="str">
            <v>청소년수련관</v>
          </cell>
          <cell r="F1059" t="str">
            <v>창호공사</v>
          </cell>
          <cell r="H1059" t="str">
            <v>SD - 1D (186mm)</v>
          </cell>
          <cell r="I1059" t="str">
            <v>1.0*2.2</v>
          </cell>
          <cell r="J1059" t="str">
            <v>EA</v>
          </cell>
          <cell r="K1059" t="str">
            <v>6</v>
          </cell>
          <cell r="L1059">
            <v>75000</v>
          </cell>
          <cell r="M1059">
            <v>450000</v>
          </cell>
          <cell r="N1059">
            <v>54000</v>
          </cell>
          <cell r="O1059">
            <v>324000</v>
          </cell>
          <cell r="P1059">
            <v>6000</v>
          </cell>
          <cell r="Q1059">
            <v>36000</v>
          </cell>
          <cell r="R1059">
            <v>135000</v>
          </cell>
          <cell r="S1059">
            <v>810000</v>
          </cell>
          <cell r="T1059">
            <v>135000</v>
          </cell>
          <cell r="U1059">
            <v>810000</v>
          </cell>
          <cell r="V1059">
            <v>1</v>
          </cell>
        </row>
        <row r="1060">
          <cell r="B1060" t="str">
            <v>010412</v>
          </cell>
          <cell r="C1060">
            <v>172</v>
          </cell>
          <cell r="D1060" t="str">
            <v>건축</v>
          </cell>
          <cell r="E1060" t="str">
            <v>청소년수련관</v>
          </cell>
          <cell r="F1060" t="str">
            <v>창호공사</v>
          </cell>
          <cell r="H1060" t="str">
            <v>SD - 1E (168mm)</v>
          </cell>
          <cell r="I1060" t="str">
            <v>1.0*2.2</v>
          </cell>
          <cell r="J1060" t="str">
            <v>EA</v>
          </cell>
          <cell r="K1060" t="str">
            <v>1</v>
          </cell>
          <cell r="L1060">
            <v>73000</v>
          </cell>
          <cell r="M1060">
            <v>73000</v>
          </cell>
          <cell r="N1060">
            <v>53000</v>
          </cell>
          <cell r="O1060">
            <v>53000</v>
          </cell>
          <cell r="P1060">
            <v>6000</v>
          </cell>
          <cell r="Q1060">
            <v>6000</v>
          </cell>
          <cell r="R1060">
            <v>132000</v>
          </cell>
          <cell r="S1060">
            <v>132000</v>
          </cell>
          <cell r="T1060">
            <v>132000</v>
          </cell>
          <cell r="U1060">
            <v>132000</v>
          </cell>
          <cell r="V1060">
            <v>1</v>
          </cell>
        </row>
        <row r="1061">
          <cell r="B1061" t="str">
            <v>010412</v>
          </cell>
          <cell r="C1061">
            <v>173</v>
          </cell>
          <cell r="D1061" t="str">
            <v>건축</v>
          </cell>
          <cell r="E1061" t="str">
            <v>청소년수련관</v>
          </cell>
          <cell r="F1061" t="str">
            <v>창호공사</v>
          </cell>
          <cell r="H1061" t="str">
            <v>SD - 1F (150mm)</v>
          </cell>
          <cell r="I1061" t="str">
            <v>1.0*2.2</v>
          </cell>
          <cell r="J1061" t="str">
            <v>EA</v>
          </cell>
          <cell r="K1061" t="str">
            <v>6</v>
          </cell>
          <cell r="L1061">
            <v>73000</v>
          </cell>
          <cell r="M1061">
            <v>438000</v>
          </cell>
          <cell r="N1061">
            <v>53000</v>
          </cell>
          <cell r="O1061">
            <v>318000</v>
          </cell>
          <cell r="P1061">
            <v>6000</v>
          </cell>
          <cell r="Q1061">
            <v>36000</v>
          </cell>
          <cell r="R1061">
            <v>132000</v>
          </cell>
          <cell r="S1061">
            <v>792000</v>
          </cell>
          <cell r="T1061">
            <v>132000</v>
          </cell>
          <cell r="U1061">
            <v>792000</v>
          </cell>
          <cell r="V1061">
            <v>1</v>
          </cell>
        </row>
        <row r="1062">
          <cell r="B1062" t="str">
            <v>010412</v>
          </cell>
          <cell r="C1062">
            <v>174</v>
          </cell>
          <cell r="D1062" t="str">
            <v>건축</v>
          </cell>
          <cell r="E1062" t="str">
            <v>청소년수련관</v>
          </cell>
          <cell r="F1062" t="str">
            <v>창호공사</v>
          </cell>
          <cell r="H1062" t="str">
            <v>SD - 2 (140mm)</v>
          </cell>
          <cell r="I1062" t="str">
            <v>1.2*2.2</v>
          </cell>
          <cell r="J1062" t="str">
            <v>EA</v>
          </cell>
          <cell r="K1062" t="str">
            <v>2</v>
          </cell>
          <cell r="L1062">
            <v>88000</v>
          </cell>
          <cell r="M1062">
            <v>176000</v>
          </cell>
          <cell r="N1062">
            <v>64000</v>
          </cell>
          <cell r="O1062">
            <v>128000</v>
          </cell>
          <cell r="P1062">
            <v>8000</v>
          </cell>
          <cell r="Q1062">
            <v>16000</v>
          </cell>
          <cell r="R1062">
            <v>160000</v>
          </cell>
          <cell r="S1062">
            <v>320000</v>
          </cell>
          <cell r="T1062">
            <v>160000</v>
          </cell>
          <cell r="U1062">
            <v>320000</v>
          </cell>
          <cell r="V1062">
            <v>1</v>
          </cell>
        </row>
        <row r="1063">
          <cell r="B1063" t="str">
            <v>010412</v>
          </cell>
          <cell r="C1063">
            <v>175</v>
          </cell>
          <cell r="D1063" t="str">
            <v>건축</v>
          </cell>
          <cell r="E1063" t="str">
            <v>청소년수련관</v>
          </cell>
          <cell r="F1063" t="str">
            <v>창호공사</v>
          </cell>
          <cell r="H1063" t="str">
            <v>SD - 3 (238mm)</v>
          </cell>
          <cell r="I1063" t="str">
            <v>2.0*2.2</v>
          </cell>
          <cell r="J1063" t="str">
            <v>EA</v>
          </cell>
          <cell r="K1063" t="str">
            <v>1</v>
          </cell>
          <cell r="L1063">
            <v>145000</v>
          </cell>
          <cell r="M1063">
            <v>145000</v>
          </cell>
          <cell r="N1063">
            <v>105000</v>
          </cell>
          <cell r="O1063">
            <v>105000</v>
          </cell>
          <cell r="P1063">
            <v>13000</v>
          </cell>
          <cell r="Q1063">
            <v>13000</v>
          </cell>
          <cell r="R1063">
            <v>263000</v>
          </cell>
          <cell r="S1063">
            <v>263000</v>
          </cell>
          <cell r="T1063">
            <v>263000</v>
          </cell>
          <cell r="U1063">
            <v>263000</v>
          </cell>
          <cell r="V1063">
            <v>1</v>
          </cell>
        </row>
        <row r="1064">
          <cell r="B1064" t="str">
            <v>010412</v>
          </cell>
          <cell r="C1064">
            <v>176</v>
          </cell>
          <cell r="D1064" t="str">
            <v>건축</v>
          </cell>
          <cell r="E1064" t="str">
            <v>청소년수련관</v>
          </cell>
          <cell r="F1064" t="str">
            <v>창호공사</v>
          </cell>
          <cell r="H1064" t="str">
            <v>SD - 3A (150mm)</v>
          </cell>
          <cell r="I1064" t="str">
            <v>2.0*2.2</v>
          </cell>
          <cell r="J1064" t="str">
            <v>EA</v>
          </cell>
          <cell r="K1064" t="str">
            <v>2</v>
          </cell>
          <cell r="L1064">
            <v>141000</v>
          </cell>
          <cell r="M1064">
            <v>282000</v>
          </cell>
          <cell r="N1064">
            <v>102000</v>
          </cell>
          <cell r="O1064">
            <v>204000</v>
          </cell>
          <cell r="P1064">
            <v>12000</v>
          </cell>
          <cell r="Q1064">
            <v>24000</v>
          </cell>
          <cell r="R1064">
            <v>255000</v>
          </cell>
          <cell r="S1064">
            <v>510000</v>
          </cell>
          <cell r="T1064">
            <v>255000</v>
          </cell>
          <cell r="U1064">
            <v>510000</v>
          </cell>
          <cell r="V1064">
            <v>1</v>
          </cell>
        </row>
        <row r="1065">
          <cell r="B1065" t="str">
            <v>010412</v>
          </cell>
          <cell r="C1065">
            <v>177</v>
          </cell>
          <cell r="D1065" t="str">
            <v>건축</v>
          </cell>
          <cell r="E1065" t="str">
            <v>청소년수련관</v>
          </cell>
          <cell r="F1065" t="str">
            <v>창호공사</v>
          </cell>
          <cell r="H1065" t="str">
            <v>SD - 4 (150mm)</v>
          </cell>
          <cell r="I1065" t="str">
            <v>0.6*0.6</v>
          </cell>
          <cell r="J1065" t="str">
            <v>EA</v>
          </cell>
          <cell r="K1065" t="str">
            <v>1</v>
          </cell>
          <cell r="L1065">
            <v>21000</v>
          </cell>
          <cell r="M1065">
            <v>21000</v>
          </cell>
          <cell r="N1065">
            <v>15000</v>
          </cell>
          <cell r="O1065">
            <v>15000</v>
          </cell>
          <cell r="P1065">
            <v>1900</v>
          </cell>
          <cell r="Q1065">
            <v>1900</v>
          </cell>
          <cell r="R1065">
            <v>37900</v>
          </cell>
          <cell r="S1065">
            <v>37900</v>
          </cell>
          <cell r="T1065">
            <v>37900</v>
          </cell>
          <cell r="U1065">
            <v>37900</v>
          </cell>
          <cell r="V1065">
            <v>1</v>
          </cell>
        </row>
        <row r="1066">
          <cell r="B1066" t="str">
            <v>010412</v>
          </cell>
          <cell r="C1066">
            <v>178</v>
          </cell>
          <cell r="D1066" t="str">
            <v>건축</v>
          </cell>
          <cell r="E1066" t="str">
            <v>청소년수련관</v>
          </cell>
          <cell r="F1066" t="str">
            <v>창호공사</v>
          </cell>
          <cell r="H1066" t="str">
            <v>WD - 1</v>
          </cell>
          <cell r="I1066" t="str">
            <v>0.7*2.2</v>
          </cell>
          <cell r="J1066" t="str">
            <v>EA</v>
          </cell>
          <cell r="K1066" t="str">
            <v>2</v>
          </cell>
          <cell r="L1066">
            <v>330000</v>
          </cell>
          <cell r="M1066">
            <v>660000</v>
          </cell>
          <cell r="N1066">
            <v>90000</v>
          </cell>
          <cell r="O1066">
            <v>180000</v>
          </cell>
          <cell r="Q1066">
            <v>0</v>
          </cell>
          <cell r="R1066">
            <v>420000</v>
          </cell>
          <cell r="S1066">
            <v>840000</v>
          </cell>
          <cell r="T1066">
            <v>420000</v>
          </cell>
          <cell r="U1066">
            <v>840000</v>
          </cell>
          <cell r="V1066">
            <v>1</v>
          </cell>
        </row>
        <row r="1067">
          <cell r="B1067" t="str">
            <v>010412</v>
          </cell>
          <cell r="C1067">
            <v>179</v>
          </cell>
          <cell r="D1067" t="str">
            <v>건축</v>
          </cell>
          <cell r="E1067" t="str">
            <v>청소년수련관</v>
          </cell>
          <cell r="F1067" t="str">
            <v>창호공사</v>
          </cell>
          <cell r="H1067" t="str">
            <v>SSDY - 1</v>
          </cell>
          <cell r="I1067" t="str">
            <v>25.3*4.8</v>
          </cell>
          <cell r="J1067" t="str">
            <v>EA</v>
          </cell>
          <cell r="K1067" t="str">
            <v>1</v>
          </cell>
          <cell r="L1067">
            <v>11000000</v>
          </cell>
          <cell r="M1067">
            <v>11000000</v>
          </cell>
          <cell r="N1067">
            <v>8000000</v>
          </cell>
          <cell r="O1067">
            <v>8000000</v>
          </cell>
          <cell r="P1067">
            <v>1000000</v>
          </cell>
          <cell r="Q1067">
            <v>1000000</v>
          </cell>
          <cell r="R1067">
            <v>20000000</v>
          </cell>
          <cell r="S1067">
            <v>20000000</v>
          </cell>
          <cell r="T1067">
            <v>20000000</v>
          </cell>
          <cell r="U1067">
            <v>20000000</v>
          </cell>
          <cell r="V1067">
            <v>1</v>
          </cell>
        </row>
        <row r="1068">
          <cell r="B1068" t="str">
            <v>010412</v>
          </cell>
          <cell r="C1068">
            <v>180</v>
          </cell>
          <cell r="D1068" t="str">
            <v>건축</v>
          </cell>
          <cell r="E1068" t="str">
            <v>청소년수련관</v>
          </cell>
          <cell r="F1068" t="str">
            <v>창호공사</v>
          </cell>
          <cell r="H1068" t="str">
            <v>SSDY - 2</v>
          </cell>
          <cell r="I1068" t="str">
            <v>6.2*4.2</v>
          </cell>
          <cell r="J1068" t="str">
            <v>EA</v>
          </cell>
          <cell r="K1068" t="str">
            <v>1</v>
          </cell>
          <cell r="L1068">
            <v>1833000</v>
          </cell>
          <cell r="M1068">
            <v>1833000</v>
          </cell>
          <cell r="N1068">
            <v>1333000</v>
          </cell>
          <cell r="O1068">
            <v>1333000</v>
          </cell>
          <cell r="P1068">
            <v>166000</v>
          </cell>
          <cell r="Q1068">
            <v>166000</v>
          </cell>
          <cell r="R1068">
            <v>3332000</v>
          </cell>
          <cell r="S1068">
            <v>3332000</v>
          </cell>
          <cell r="T1068">
            <v>3332000</v>
          </cell>
          <cell r="U1068">
            <v>3332000</v>
          </cell>
          <cell r="V1068">
            <v>1</v>
          </cell>
        </row>
        <row r="1069">
          <cell r="B1069" t="str">
            <v>010412</v>
          </cell>
          <cell r="C1069">
            <v>181</v>
          </cell>
          <cell r="D1069" t="str">
            <v>건축</v>
          </cell>
          <cell r="E1069" t="str">
            <v>청소년수련관</v>
          </cell>
          <cell r="F1069" t="str">
            <v>창호공사</v>
          </cell>
          <cell r="H1069" t="str">
            <v>SSDY - 3</v>
          </cell>
          <cell r="I1069" t="str">
            <v>8.3*4.2</v>
          </cell>
          <cell r="J1069" t="str">
            <v>EA</v>
          </cell>
          <cell r="K1069" t="str">
            <v>1</v>
          </cell>
          <cell r="L1069">
            <v>3165000</v>
          </cell>
          <cell r="M1069">
            <v>3165000</v>
          </cell>
          <cell r="N1069">
            <v>2302000</v>
          </cell>
          <cell r="O1069">
            <v>2302000</v>
          </cell>
          <cell r="P1069">
            <v>287000</v>
          </cell>
          <cell r="Q1069">
            <v>287000</v>
          </cell>
          <cell r="R1069">
            <v>5754000</v>
          </cell>
          <cell r="S1069">
            <v>5754000</v>
          </cell>
          <cell r="T1069">
            <v>5754000</v>
          </cell>
          <cell r="U1069">
            <v>5754000</v>
          </cell>
          <cell r="V1069">
            <v>1</v>
          </cell>
        </row>
        <row r="1070">
          <cell r="B1070" t="str">
            <v>010412</v>
          </cell>
          <cell r="C1070">
            <v>182</v>
          </cell>
          <cell r="D1070" t="str">
            <v>건축</v>
          </cell>
          <cell r="E1070" t="str">
            <v>청소년수련관</v>
          </cell>
          <cell r="F1070" t="str">
            <v>창호공사</v>
          </cell>
          <cell r="H1070" t="str">
            <v>SSDY - 4</v>
          </cell>
          <cell r="I1070" t="str">
            <v>6.4*4.2</v>
          </cell>
          <cell r="J1070" t="str">
            <v>EA</v>
          </cell>
          <cell r="K1070" t="str">
            <v>1</v>
          </cell>
          <cell r="L1070">
            <v>1870000</v>
          </cell>
          <cell r="M1070">
            <v>1870000</v>
          </cell>
          <cell r="N1070">
            <v>1360000</v>
          </cell>
          <cell r="O1070">
            <v>1360000</v>
          </cell>
          <cell r="P1070">
            <v>170000</v>
          </cell>
          <cell r="Q1070">
            <v>170000</v>
          </cell>
          <cell r="R1070">
            <v>3400000</v>
          </cell>
          <cell r="S1070">
            <v>3400000</v>
          </cell>
          <cell r="T1070">
            <v>3400000</v>
          </cell>
          <cell r="U1070">
            <v>3400000</v>
          </cell>
          <cell r="V1070">
            <v>1</v>
          </cell>
        </row>
        <row r="1071">
          <cell r="B1071" t="str">
            <v>010412</v>
          </cell>
          <cell r="C1071">
            <v>183</v>
          </cell>
          <cell r="D1071" t="str">
            <v>건축</v>
          </cell>
          <cell r="E1071" t="str">
            <v>청소년수련관</v>
          </cell>
          <cell r="F1071" t="str">
            <v>창호공사</v>
          </cell>
          <cell r="H1071" t="str">
            <v>SSDY - 5</v>
          </cell>
          <cell r="I1071" t="str">
            <v>11.0*2.7</v>
          </cell>
          <cell r="J1071" t="str">
            <v>EA</v>
          </cell>
          <cell r="K1071" t="str">
            <v>1</v>
          </cell>
          <cell r="L1071">
            <v>1020000</v>
          </cell>
          <cell r="M1071">
            <v>1020000</v>
          </cell>
          <cell r="N1071">
            <v>742000</v>
          </cell>
          <cell r="O1071">
            <v>742000</v>
          </cell>
          <cell r="P1071">
            <v>92000</v>
          </cell>
          <cell r="Q1071">
            <v>92000</v>
          </cell>
          <cell r="R1071">
            <v>1854000</v>
          </cell>
          <cell r="S1071">
            <v>1854000</v>
          </cell>
          <cell r="T1071">
            <v>1854000</v>
          </cell>
          <cell r="U1071">
            <v>1854000</v>
          </cell>
          <cell r="V1071">
            <v>1</v>
          </cell>
        </row>
        <row r="1072">
          <cell r="B1072" t="str">
            <v>010412</v>
          </cell>
          <cell r="C1072">
            <v>184</v>
          </cell>
          <cell r="D1072" t="str">
            <v>건축</v>
          </cell>
          <cell r="E1072" t="str">
            <v>청소년수련관</v>
          </cell>
          <cell r="F1072" t="str">
            <v>창호공사</v>
          </cell>
          <cell r="H1072" t="str">
            <v>SSDY - 6</v>
          </cell>
          <cell r="I1072" t="str">
            <v>2.0*2.2</v>
          </cell>
          <cell r="J1072" t="str">
            <v>EA</v>
          </cell>
          <cell r="K1072" t="str">
            <v>3</v>
          </cell>
          <cell r="L1072">
            <v>152000</v>
          </cell>
          <cell r="M1072">
            <v>456000</v>
          </cell>
          <cell r="N1072">
            <v>111000</v>
          </cell>
          <cell r="O1072">
            <v>333000</v>
          </cell>
          <cell r="P1072">
            <v>13000</v>
          </cell>
          <cell r="Q1072">
            <v>39000</v>
          </cell>
          <cell r="R1072">
            <v>276000</v>
          </cell>
          <cell r="S1072">
            <v>828000</v>
          </cell>
          <cell r="T1072">
            <v>276000</v>
          </cell>
          <cell r="U1072">
            <v>828000</v>
          </cell>
          <cell r="V1072">
            <v>1</v>
          </cell>
        </row>
        <row r="1073">
          <cell r="B1073" t="str">
            <v>010412</v>
          </cell>
          <cell r="C1073">
            <v>185</v>
          </cell>
          <cell r="D1073" t="str">
            <v>건축</v>
          </cell>
          <cell r="E1073" t="str">
            <v>청소년수련관</v>
          </cell>
          <cell r="F1073" t="str">
            <v>창호공사</v>
          </cell>
          <cell r="H1073" t="str">
            <v>SSWY - 1</v>
          </cell>
          <cell r="I1073" t="str">
            <v>2.9*4.8</v>
          </cell>
          <cell r="J1073" t="str">
            <v>EA</v>
          </cell>
          <cell r="K1073" t="str">
            <v>1</v>
          </cell>
          <cell r="L1073">
            <v>1075000</v>
          </cell>
          <cell r="M1073">
            <v>1075000</v>
          </cell>
          <cell r="N1073">
            <v>782000</v>
          </cell>
          <cell r="O1073">
            <v>782000</v>
          </cell>
          <cell r="P1073">
            <v>97000</v>
          </cell>
          <cell r="Q1073">
            <v>97000</v>
          </cell>
          <cell r="R1073">
            <v>1954000</v>
          </cell>
          <cell r="S1073">
            <v>1954000</v>
          </cell>
          <cell r="T1073">
            <v>1954000</v>
          </cell>
          <cell r="U1073">
            <v>1954000</v>
          </cell>
          <cell r="V1073">
            <v>1</v>
          </cell>
        </row>
        <row r="1074">
          <cell r="B1074" t="str">
            <v>010412</v>
          </cell>
          <cell r="C1074">
            <v>186</v>
          </cell>
          <cell r="D1074" t="str">
            <v>건축</v>
          </cell>
          <cell r="E1074" t="str">
            <v>청소년수련관</v>
          </cell>
          <cell r="F1074" t="str">
            <v>창호공사</v>
          </cell>
          <cell r="H1074" t="str">
            <v>ADY - 1</v>
          </cell>
          <cell r="I1074" t="str">
            <v>2.2*2.2</v>
          </cell>
          <cell r="J1074" t="str">
            <v>EA</v>
          </cell>
          <cell r="K1074" t="str">
            <v>4</v>
          </cell>
          <cell r="L1074">
            <v>480000</v>
          </cell>
          <cell r="M1074">
            <v>1920000</v>
          </cell>
          <cell r="N1074">
            <v>100000</v>
          </cell>
          <cell r="O1074">
            <v>400000</v>
          </cell>
          <cell r="P1074">
            <v>42000</v>
          </cell>
          <cell r="Q1074">
            <v>168000</v>
          </cell>
          <cell r="R1074">
            <v>622000</v>
          </cell>
          <cell r="S1074">
            <v>2488000</v>
          </cell>
          <cell r="T1074">
            <v>622000</v>
          </cell>
          <cell r="U1074">
            <v>2488000</v>
          </cell>
          <cell r="V1074">
            <v>1</v>
          </cell>
        </row>
        <row r="1075">
          <cell r="B1075" t="str">
            <v>010412</v>
          </cell>
          <cell r="C1075">
            <v>187</v>
          </cell>
          <cell r="D1075" t="str">
            <v>건축</v>
          </cell>
          <cell r="E1075" t="str">
            <v>청소년수련관</v>
          </cell>
          <cell r="F1075" t="str">
            <v>창호공사</v>
          </cell>
          <cell r="H1075" t="str">
            <v>B1FSS - 1</v>
          </cell>
          <cell r="I1075" t="str">
            <v>3.1*3.0</v>
          </cell>
          <cell r="J1075" t="str">
            <v>EA</v>
          </cell>
          <cell r="K1075" t="str">
            <v>1</v>
          </cell>
          <cell r="L1075">
            <v>1063000</v>
          </cell>
          <cell r="M1075">
            <v>1063000</v>
          </cell>
          <cell r="N1075">
            <v>773000</v>
          </cell>
          <cell r="O1075">
            <v>773000</v>
          </cell>
          <cell r="P1075">
            <v>96000</v>
          </cell>
          <cell r="Q1075">
            <v>96000</v>
          </cell>
          <cell r="R1075">
            <v>1932000</v>
          </cell>
          <cell r="S1075">
            <v>1932000</v>
          </cell>
          <cell r="T1075">
            <v>1932000</v>
          </cell>
          <cell r="U1075">
            <v>1932000</v>
          </cell>
          <cell r="V1075">
            <v>1</v>
          </cell>
        </row>
        <row r="1076">
          <cell r="B1076" t="str">
            <v>010412</v>
          </cell>
          <cell r="C1076">
            <v>188</v>
          </cell>
          <cell r="D1076" t="str">
            <v>건축</v>
          </cell>
          <cell r="E1076" t="str">
            <v>청소년수련관</v>
          </cell>
          <cell r="F1076" t="str">
            <v>창호공사</v>
          </cell>
          <cell r="H1076" t="str">
            <v>B1FSS - 2</v>
          </cell>
          <cell r="I1076" t="str">
            <v>1.3*2.7</v>
          </cell>
          <cell r="J1076" t="str">
            <v>EA</v>
          </cell>
          <cell r="K1076" t="str">
            <v>1</v>
          </cell>
          <cell r="L1076">
            <v>537000</v>
          </cell>
          <cell r="M1076">
            <v>537000</v>
          </cell>
          <cell r="N1076">
            <v>391000</v>
          </cell>
          <cell r="O1076">
            <v>391000</v>
          </cell>
          <cell r="P1076">
            <v>48000</v>
          </cell>
          <cell r="Q1076">
            <v>48000</v>
          </cell>
          <cell r="R1076">
            <v>976000</v>
          </cell>
          <cell r="S1076">
            <v>976000</v>
          </cell>
          <cell r="T1076">
            <v>976000</v>
          </cell>
          <cell r="U1076">
            <v>976000</v>
          </cell>
          <cell r="V1076">
            <v>1</v>
          </cell>
        </row>
        <row r="1077">
          <cell r="B1077" t="str">
            <v>010412</v>
          </cell>
          <cell r="C1077">
            <v>189</v>
          </cell>
          <cell r="D1077" t="str">
            <v>건축</v>
          </cell>
          <cell r="E1077" t="str">
            <v>청소년수련관</v>
          </cell>
          <cell r="F1077" t="str">
            <v>창호공사</v>
          </cell>
          <cell r="H1077" t="str">
            <v>B2FSS - 2</v>
          </cell>
          <cell r="I1077" t="str">
            <v>3.6*4.2</v>
          </cell>
          <cell r="J1077" t="str">
            <v>EA</v>
          </cell>
          <cell r="K1077" t="str">
            <v>1</v>
          </cell>
          <cell r="L1077">
            <v>1060000</v>
          </cell>
          <cell r="M1077">
            <v>1060000</v>
          </cell>
          <cell r="N1077">
            <v>771000</v>
          </cell>
          <cell r="O1077">
            <v>771000</v>
          </cell>
          <cell r="P1077">
            <v>96000</v>
          </cell>
          <cell r="Q1077">
            <v>96000</v>
          </cell>
          <cell r="R1077">
            <v>1927000</v>
          </cell>
          <cell r="S1077">
            <v>1927000</v>
          </cell>
          <cell r="T1077">
            <v>1927000</v>
          </cell>
          <cell r="U1077">
            <v>1927000</v>
          </cell>
          <cell r="V1077">
            <v>1</v>
          </cell>
        </row>
        <row r="1078">
          <cell r="B1078" t="str">
            <v>010412</v>
          </cell>
          <cell r="C1078">
            <v>190</v>
          </cell>
          <cell r="D1078" t="str">
            <v>건축</v>
          </cell>
          <cell r="E1078" t="str">
            <v>청소년수련관</v>
          </cell>
          <cell r="F1078" t="str">
            <v>창호공사</v>
          </cell>
          <cell r="H1078" t="str">
            <v>CWY - 1</v>
          </cell>
          <cell r="I1078" t="str">
            <v>6.0*14.7</v>
          </cell>
          <cell r="J1078" t="str">
            <v>EA</v>
          </cell>
          <cell r="K1078" t="str">
            <v>1</v>
          </cell>
          <cell r="L1078">
            <v>7403000</v>
          </cell>
          <cell r="M1078">
            <v>7403000</v>
          </cell>
          <cell r="N1078">
            <v>870000</v>
          </cell>
          <cell r="O1078">
            <v>870000</v>
          </cell>
          <cell r="P1078">
            <v>435000</v>
          </cell>
          <cell r="Q1078">
            <v>435000</v>
          </cell>
          <cell r="R1078">
            <v>8708000</v>
          </cell>
          <cell r="S1078">
            <v>8708000</v>
          </cell>
          <cell r="T1078">
            <v>8708000</v>
          </cell>
          <cell r="U1078">
            <v>8708000</v>
          </cell>
          <cell r="V1078">
            <v>1</v>
          </cell>
        </row>
        <row r="1079">
          <cell r="B1079" t="str">
            <v>010412</v>
          </cell>
          <cell r="C1079">
            <v>191</v>
          </cell>
          <cell r="D1079" t="str">
            <v>건축</v>
          </cell>
          <cell r="E1079" t="str">
            <v>청소년수련관</v>
          </cell>
          <cell r="F1079" t="str">
            <v>창호공사</v>
          </cell>
          <cell r="H1079" t="str">
            <v>CWY - 2</v>
          </cell>
          <cell r="I1079" t="str">
            <v>43.0*8.7</v>
          </cell>
          <cell r="J1079" t="str">
            <v>EA</v>
          </cell>
          <cell r="K1079" t="str">
            <v>1</v>
          </cell>
          <cell r="L1079">
            <v>29201000</v>
          </cell>
          <cell r="M1079">
            <v>29201000</v>
          </cell>
          <cell r="N1079">
            <v>3435000</v>
          </cell>
          <cell r="O1079">
            <v>3435000</v>
          </cell>
          <cell r="P1079">
            <v>1717000</v>
          </cell>
          <cell r="Q1079">
            <v>1717000</v>
          </cell>
          <cell r="R1079">
            <v>34353000</v>
          </cell>
          <cell r="S1079">
            <v>34353000</v>
          </cell>
          <cell r="T1079">
            <v>34353000</v>
          </cell>
          <cell r="U1079">
            <v>34353000</v>
          </cell>
          <cell r="V1079">
            <v>1</v>
          </cell>
        </row>
        <row r="1080">
          <cell r="B1080" t="str">
            <v>010412</v>
          </cell>
          <cell r="C1080">
            <v>192</v>
          </cell>
          <cell r="D1080" t="str">
            <v>건축</v>
          </cell>
          <cell r="E1080" t="str">
            <v>청소년수련관</v>
          </cell>
          <cell r="F1080" t="str">
            <v>창호공사</v>
          </cell>
          <cell r="H1080" t="str">
            <v>CWY - 3</v>
          </cell>
          <cell r="I1080" t="str">
            <v>20.7*5.1</v>
          </cell>
          <cell r="J1080" t="str">
            <v>EA</v>
          </cell>
          <cell r="K1080" t="str">
            <v>1</v>
          </cell>
          <cell r="L1080">
            <v>10354000</v>
          </cell>
          <cell r="M1080">
            <v>10354000</v>
          </cell>
          <cell r="N1080">
            <v>1218000</v>
          </cell>
          <cell r="O1080">
            <v>1218000</v>
          </cell>
          <cell r="P1080">
            <v>609000</v>
          </cell>
          <cell r="Q1080">
            <v>609000</v>
          </cell>
          <cell r="R1080">
            <v>12181000</v>
          </cell>
          <cell r="S1080">
            <v>12181000</v>
          </cell>
          <cell r="T1080">
            <v>12181000</v>
          </cell>
          <cell r="U1080">
            <v>12181000</v>
          </cell>
          <cell r="V1080">
            <v>1</v>
          </cell>
        </row>
        <row r="1081">
          <cell r="B1081" t="str">
            <v>010412</v>
          </cell>
          <cell r="C1081">
            <v>193</v>
          </cell>
          <cell r="D1081" t="str">
            <v>건축</v>
          </cell>
          <cell r="E1081" t="str">
            <v>청소년수련관</v>
          </cell>
          <cell r="F1081" t="str">
            <v>창호공사</v>
          </cell>
          <cell r="H1081" t="str">
            <v>AWY - 1</v>
          </cell>
          <cell r="I1081" t="str">
            <v>2.4*0.9</v>
          </cell>
          <cell r="J1081" t="str">
            <v>EA</v>
          </cell>
          <cell r="K1081" t="str">
            <v>1</v>
          </cell>
          <cell r="L1081">
            <v>110000</v>
          </cell>
          <cell r="M1081">
            <v>110000</v>
          </cell>
          <cell r="N1081">
            <v>13000</v>
          </cell>
          <cell r="O1081">
            <v>13000</v>
          </cell>
          <cell r="P1081">
            <v>6000</v>
          </cell>
          <cell r="Q1081">
            <v>6000</v>
          </cell>
          <cell r="R1081">
            <v>129000</v>
          </cell>
          <cell r="S1081">
            <v>129000</v>
          </cell>
          <cell r="T1081">
            <v>129000</v>
          </cell>
          <cell r="U1081">
            <v>129000</v>
          </cell>
          <cell r="V1081">
            <v>1</v>
          </cell>
        </row>
        <row r="1082">
          <cell r="B1082" t="str">
            <v>010412</v>
          </cell>
          <cell r="C1082">
            <v>194</v>
          </cell>
          <cell r="D1082" t="str">
            <v>건축</v>
          </cell>
          <cell r="E1082" t="str">
            <v>청소년수련관</v>
          </cell>
          <cell r="F1082" t="str">
            <v>창호공사</v>
          </cell>
          <cell r="H1082" t="str">
            <v>AWY - 2</v>
          </cell>
          <cell r="I1082" t="str">
            <v>2.35*0.9</v>
          </cell>
          <cell r="J1082" t="str">
            <v>EA</v>
          </cell>
          <cell r="K1082" t="str">
            <v>1</v>
          </cell>
          <cell r="L1082">
            <v>109000</v>
          </cell>
          <cell r="M1082">
            <v>109000</v>
          </cell>
          <cell r="N1082">
            <v>12000</v>
          </cell>
          <cell r="O1082">
            <v>12000</v>
          </cell>
          <cell r="P1082">
            <v>6000</v>
          </cell>
          <cell r="Q1082">
            <v>6000</v>
          </cell>
          <cell r="R1082">
            <v>127000</v>
          </cell>
          <cell r="S1082">
            <v>127000</v>
          </cell>
          <cell r="T1082">
            <v>127000</v>
          </cell>
          <cell r="U1082">
            <v>127000</v>
          </cell>
          <cell r="V1082">
            <v>1</v>
          </cell>
        </row>
        <row r="1083">
          <cell r="B1083" t="str">
            <v>010412</v>
          </cell>
          <cell r="C1083">
            <v>195</v>
          </cell>
          <cell r="D1083" t="str">
            <v>건축</v>
          </cell>
          <cell r="E1083" t="str">
            <v>청소년수련관</v>
          </cell>
          <cell r="F1083" t="str">
            <v>창호공사</v>
          </cell>
          <cell r="H1083" t="str">
            <v>AWY - 3</v>
          </cell>
          <cell r="I1083" t="str">
            <v>2.0*1.5</v>
          </cell>
          <cell r="J1083" t="str">
            <v>EA</v>
          </cell>
          <cell r="K1083" t="str">
            <v>1</v>
          </cell>
          <cell r="L1083">
            <v>96000</v>
          </cell>
          <cell r="M1083">
            <v>96000</v>
          </cell>
          <cell r="N1083">
            <v>11000</v>
          </cell>
          <cell r="O1083">
            <v>11000</v>
          </cell>
          <cell r="P1083">
            <v>5000</v>
          </cell>
          <cell r="Q1083">
            <v>5000</v>
          </cell>
          <cell r="R1083">
            <v>112000</v>
          </cell>
          <cell r="S1083">
            <v>112000</v>
          </cell>
          <cell r="T1083">
            <v>112000</v>
          </cell>
          <cell r="U1083">
            <v>112000</v>
          </cell>
          <cell r="V1083">
            <v>1</v>
          </cell>
        </row>
        <row r="1084">
          <cell r="B1084" t="str">
            <v>010412</v>
          </cell>
          <cell r="C1084">
            <v>196</v>
          </cell>
          <cell r="D1084" t="str">
            <v>건축</v>
          </cell>
          <cell r="E1084" t="str">
            <v>청소년수련관</v>
          </cell>
          <cell r="F1084" t="str">
            <v>창호공사</v>
          </cell>
          <cell r="H1084" t="str">
            <v>AWY - 4</v>
          </cell>
          <cell r="I1084" t="str">
            <v>2.0*0.9</v>
          </cell>
          <cell r="J1084" t="str">
            <v>EA</v>
          </cell>
          <cell r="K1084" t="str">
            <v>1</v>
          </cell>
          <cell r="L1084">
            <v>102000</v>
          </cell>
          <cell r="M1084">
            <v>102000</v>
          </cell>
          <cell r="N1084">
            <v>12000</v>
          </cell>
          <cell r="O1084">
            <v>12000</v>
          </cell>
          <cell r="P1084">
            <v>6000</v>
          </cell>
          <cell r="Q1084">
            <v>6000</v>
          </cell>
          <cell r="R1084">
            <v>120000</v>
          </cell>
          <cell r="S1084">
            <v>120000</v>
          </cell>
          <cell r="T1084">
            <v>120000</v>
          </cell>
          <cell r="U1084">
            <v>120000</v>
          </cell>
          <cell r="V1084">
            <v>1</v>
          </cell>
        </row>
        <row r="1085">
          <cell r="B1085" t="str">
            <v>010412</v>
          </cell>
          <cell r="C1085">
            <v>197</v>
          </cell>
          <cell r="D1085" t="str">
            <v>건축</v>
          </cell>
          <cell r="E1085" t="str">
            <v>청소년수련관</v>
          </cell>
          <cell r="F1085" t="str">
            <v>창호공사</v>
          </cell>
          <cell r="H1085" t="str">
            <v>AWY - 5</v>
          </cell>
          <cell r="I1085" t="str">
            <v>0.675*1.2</v>
          </cell>
          <cell r="J1085" t="str">
            <v>EA</v>
          </cell>
          <cell r="K1085" t="str">
            <v>6</v>
          </cell>
          <cell r="L1085">
            <v>114000</v>
          </cell>
          <cell r="M1085">
            <v>684000</v>
          </cell>
          <cell r="N1085">
            <v>13000</v>
          </cell>
          <cell r="O1085">
            <v>78000</v>
          </cell>
          <cell r="P1085">
            <v>6000</v>
          </cell>
          <cell r="Q1085">
            <v>36000</v>
          </cell>
          <cell r="R1085">
            <v>133000</v>
          </cell>
          <cell r="S1085">
            <v>798000</v>
          </cell>
          <cell r="T1085">
            <v>133000</v>
          </cell>
          <cell r="U1085">
            <v>798000</v>
          </cell>
          <cell r="V1085">
            <v>1</v>
          </cell>
        </row>
        <row r="1086">
          <cell r="B1086" t="str">
            <v>010412</v>
          </cell>
          <cell r="C1086">
            <v>198</v>
          </cell>
          <cell r="D1086" t="str">
            <v>건축</v>
          </cell>
          <cell r="E1086" t="str">
            <v>청소년수련관</v>
          </cell>
          <cell r="F1086" t="str">
            <v>창호공사</v>
          </cell>
          <cell r="H1086" t="str">
            <v>AWY - 6</v>
          </cell>
          <cell r="I1086" t="str">
            <v>1.925*17.4</v>
          </cell>
          <cell r="J1086" t="str">
            <v>EA</v>
          </cell>
          <cell r="K1086" t="str">
            <v>1</v>
          </cell>
          <cell r="L1086">
            <v>3444000</v>
          </cell>
          <cell r="M1086">
            <v>3444000</v>
          </cell>
          <cell r="N1086">
            <v>405000</v>
          </cell>
          <cell r="O1086">
            <v>405000</v>
          </cell>
          <cell r="P1086">
            <v>202000</v>
          </cell>
          <cell r="Q1086">
            <v>202000</v>
          </cell>
          <cell r="R1086">
            <v>4051000</v>
          </cell>
          <cell r="S1086">
            <v>4051000</v>
          </cell>
          <cell r="T1086">
            <v>4051000</v>
          </cell>
          <cell r="U1086">
            <v>4051000</v>
          </cell>
          <cell r="V1086">
            <v>1</v>
          </cell>
        </row>
        <row r="1087">
          <cell r="B1087" t="str">
            <v>010412</v>
          </cell>
          <cell r="C1087">
            <v>199</v>
          </cell>
          <cell r="D1087" t="str">
            <v>건축</v>
          </cell>
          <cell r="E1087" t="str">
            <v>청소년수련관</v>
          </cell>
          <cell r="F1087" t="str">
            <v>창호공사</v>
          </cell>
          <cell r="H1087" t="str">
            <v>AWY - 7</v>
          </cell>
          <cell r="I1087" t="str">
            <v>1.2*1.2</v>
          </cell>
          <cell r="J1087" t="str">
            <v>EA</v>
          </cell>
          <cell r="K1087" t="str">
            <v>4</v>
          </cell>
          <cell r="L1087">
            <v>210000</v>
          </cell>
          <cell r="M1087">
            <v>840000</v>
          </cell>
          <cell r="N1087">
            <v>24000</v>
          </cell>
          <cell r="O1087">
            <v>96000</v>
          </cell>
          <cell r="P1087">
            <v>12000</v>
          </cell>
          <cell r="Q1087">
            <v>48000</v>
          </cell>
          <cell r="R1087">
            <v>246000</v>
          </cell>
          <cell r="S1087">
            <v>984000</v>
          </cell>
          <cell r="T1087">
            <v>246000</v>
          </cell>
          <cell r="U1087">
            <v>984000</v>
          </cell>
          <cell r="V1087">
            <v>1</v>
          </cell>
        </row>
        <row r="1088">
          <cell r="B1088" t="str">
            <v>010412</v>
          </cell>
          <cell r="C1088">
            <v>200</v>
          </cell>
          <cell r="D1088" t="str">
            <v>건축</v>
          </cell>
          <cell r="E1088" t="str">
            <v>청소년수련관</v>
          </cell>
          <cell r="F1088" t="str">
            <v>창호공사</v>
          </cell>
          <cell r="H1088" t="str">
            <v>AWY - 8</v>
          </cell>
          <cell r="I1088" t="str">
            <v>4.2*1.2</v>
          </cell>
          <cell r="J1088" t="str">
            <v>EA</v>
          </cell>
          <cell r="K1088" t="str">
            <v>1</v>
          </cell>
          <cell r="L1088">
            <v>578000</v>
          </cell>
          <cell r="M1088">
            <v>578000</v>
          </cell>
          <cell r="N1088">
            <v>68000</v>
          </cell>
          <cell r="O1088">
            <v>68000</v>
          </cell>
          <cell r="P1088">
            <v>34000</v>
          </cell>
          <cell r="Q1088">
            <v>34000</v>
          </cell>
          <cell r="R1088">
            <v>680000</v>
          </cell>
          <cell r="S1088">
            <v>680000</v>
          </cell>
          <cell r="T1088">
            <v>680000</v>
          </cell>
          <cell r="U1088">
            <v>680000</v>
          </cell>
          <cell r="V1088">
            <v>1</v>
          </cell>
        </row>
        <row r="1089">
          <cell r="B1089" t="str">
            <v>010412</v>
          </cell>
          <cell r="C1089">
            <v>201</v>
          </cell>
          <cell r="D1089" t="str">
            <v>건축</v>
          </cell>
          <cell r="E1089" t="str">
            <v>청소년수련관</v>
          </cell>
          <cell r="F1089" t="str">
            <v>창호공사</v>
          </cell>
          <cell r="H1089" t="str">
            <v>AWY - 9</v>
          </cell>
          <cell r="I1089" t="str">
            <v>5.4*2.4</v>
          </cell>
          <cell r="J1089" t="str">
            <v>EA</v>
          </cell>
          <cell r="K1089" t="str">
            <v>1</v>
          </cell>
          <cell r="L1089">
            <v>1715000</v>
          </cell>
          <cell r="M1089">
            <v>1715000</v>
          </cell>
          <cell r="N1089">
            <v>201000</v>
          </cell>
          <cell r="O1089">
            <v>201000</v>
          </cell>
          <cell r="P1089">
            <v>100000</v>
          </cell>
          <cell r="Q1089">
            <v>100000</v>
          </cell>
          <cell r="R1089">
            <v>2016000</v>
          </cell>
          <cell r="S1089">
            <v>2016000</v>
          </cell>
          <cell r="T1089">
            <v>2016000</v>
          </cell>
          <cell r="U1089">
            <v>2016000</v>
          </cell>
          <cell r="V1089">
            <v>1</v>
          </cell>
        </row>
        <row r="1090">
          <cell r="B1090" t="str">
            <v>010412</v>
          </cell>
          <cell r="C1090">
            <v>202</v>
          </cell>
          <cell r="D1090" t="str">
            <v>건축</v>
          </cell>
          <cell r="E1090" t="str">
            <v>청소년수련관</v>
          </cell>
          <cell r="F1090" t="str">
            <v>창호공사</v>
          </cell>
          <cell r="H1090" t="str">
            <v>AWY - 10</v>
          </cell>
          <cell r="I1090" t="str">
            <v>2.12*14.4</v>
          </cell>
          <cell r="J1090" t="str">
            <v>EA</v>
          </cell>
          <cell r="K1090" t="str">
            <v>1</v>
          </cell>
          <cell r="L1090">
            <v>2935000</v>
          </cell>
          <cell r="M1090">
            <v>2935000</v>
          </cell>
          <cell r="N1090">
            <v>345000</v>
          </cell>
          <cell r="O1090">
            <v>345000</v>
          </cell>
          <cell r="P1090">
            <v>172000</v>
          </cell>
          <cell r="Q1090">
            <v>172000</v>
          </cell>
          <cell r="R1090">
            <v>3452000</v>
          </cell>
          <cell r="S1090">
            <v>3452000</v>
          </cell>
          <cell r="T1090">
            <v>3452000</v>
          </cell>
          <cell r="U1090">
            <v>3452000</v>
          </cell>
          <cell r="V1090">
            <v>1</v>
          </cell>
        </row>
        <row r="1091">
          <cell r="B1091" t="str">
            <v>010412</v>
          </cell>
          <cell r="C1091">
            <v>203</v>
          </cell>
          <cell r="D1091" t="str">
            <v>건축</v>
          </cell>
          <cell r="E1091" t="str">
            <v>청소년수련관</v>
          </cell>
          <cell r="F1091" t="str">
            <v>창호공사</v>
          </cell>
          <cell r="H1091" t="str">
            <v>AGY - 1</v>
          </cell>
          <cell r="I1091" t="str">
            <v>4.8*1.2</v>
          </cell>
          <cell r="J1091" t="str">
            <v>EA</v>
          </cell>
          <cell r="K1091" t="str">
            <v>3</v>
          </cell>
          <cell r="L1091">
            <v>471000</v>
          </cell>
          <cell r="M1091">
            <v>1413000</v>
          </cell>
          <cell r="N1091">
            <v>55000</v>
          </cell>
          <cell r="O1091">
            <v>165000</v>
          </cell>
          <cell r="P1091">
            <v>27000</v>
          </cell>
          <cell r="Q1091">
            <v>81000</v>
          </cell>
          <cell r="R1091">
            <v>553000</v>
          </cell>
          <cell r="S1091">
            <v>1659000</v>
          </cell>
          <cell r="T1091">
            <v>553000</v>
          </cell>
          <cell r="U1091">
            <v>1659000</v>
          </cell>
          <cell r="V1091">
            <v>1</v>
          </cell>
        </row>
        <row r="1092">
          <cell r="B1092" t="str">
            <v>010412</v>
          </cell>
          <cell r="C1092">
            <v>204</v>
          </cell>
          <cell r="D1092" t="str">
            <v>건축</v>
          </cell>
          <cell r="E1092" t="str">
            <v>청소년수련관</v>
          </cell>
          <cell r="F1092" t="str">
            <v>창호공사</v>
          </cell>
          <cell r="H1092" t="str">
            <v>SAD - 1 (장애자화장실)</v>
          </cell>
          <cell r="I1092" t="str">
            <v>1.0*2.2</v>
          </cell>
          <cell r="J1092" t="str">
            <v>EA</v>
          </cell>
          <cell r="K1092" t="str">
            <v>2</v>
          </cell>
          <cell r="L1092">
            <v>250000</v>
          </cell>
          <cell r="M1092">
            <v>500000</v>
          </cell>
          <cell r="N1092">
            <v>500000</v>
          </cell>
          <cell r="O1092">
            <v>1000000</v>
          </cell>
          <cell r="Q1092">
            <v>0</v>
          </cell>
          <cell r="R1092">
            <v>750000</v>
          </cell>
          <cell r="S1092">
            <v>1500000</v>
          </cell>
          <cell r="T1092">
            <v>750000</v>
          </cell>
          <cell r="U1092">
            <v>1500000</v>
          </cell>
          <cell r="V1092">
            <v>1</v>
          </cell>
        </row>
        <row r="1093">
          <cell r="B1093" t="str">
            <v>010412</v>
          </cell>
          <cell r="C1093">
            <v>205</v>
          </cell>
          <cell r="D1093" t="str">
            <v>건축</v>
          </cell>
          <cell r="E1093" t="str">
            <v>청소년수련관</v>
          </cell>
          <cell r="F1093" t="str">
            <v>창호공사</v>
          </cell>
          <cell r="H1093" t="str">
            <v>후로아힌지설치</v>
          </cell>
          <cell r="I1093" t="str">
            <v>3호.강화문8300</v>
          </cell>
          <cell r="J1093" t="str">
            <v>EA</v>
          </cell>
          <cell r="K1093" t="str">
            <v>16</v>
          </cell>
          <cell r="L1093">
            <v>35000</v>
          </cell>
          <cell r="M1093">
            <v>560000</v>
          </cell>
          <cell r="N1093">
            <v>5000</v>
          </cell>
          <cell r="O1093">
            <v>80000</v>
          </cell>
          <cell r="Q1093">
            <v>0</v>
          </cell>
          <cell r="R1093">
            <v>40000</v>
          </cell>
          <cell r="S1093">
            <v>640000</v>
          </cell>
          <cell r="T1093">
            <v>40000</v>
          </cell>
          <cell r="U1093">
            <v>640000</v>
          </cell>
          <cell r="V1093">
            <v>1</v>
          </cell>
        </row>
        <row r="1094">
          <cell r="B1094" t="str">
            <v>010412</v>
          </cell>
          <cell r="C1094">
            <v>207</v>
          </cell>
          <cell r="D1094" t="str">
            <v>건축</v>
          </cell>
          <cell r="E1094" t="str">
            <v>청소년수련관</v>
          </cell>
          <cell r="F1094" t="str">
            <v>창호공사</v>
          </cell>
          <cell r="H1094" t="str">
            <v>공연장무대환기그릴설치</v>
          </cell>
          <cell r="I1094" t="str">
            <v>0.8*0.3</v>
          </cell>
          <cell r="J1094" t="str">
            <v>EA</v>
          </cell>
          <cell r="K1094" t="str">
            <v>4</v>
          </cell>
          <cell r="L1094">
            <v>95000</v>
          </cell>
          <cell r="M1094">
            <v>380000</v>
          </cell>
          <cell r="N1094">
            <v>12000</v>
          </cell>
          <cell r="O1094">
            <v>48000</v>
          </cell>
          <cell r="P1094">
            <v>6000</v>
          </cell>
          <cell r="Q1094">
            <v>24000</v>
          </cell>
          <cell r="R1094">
            <v>113000</v>
          </cell>
          <cell r="S1094">
            <v>452000</v>
          </cell>
          <cell r="T1094">
            <v>113000</v>
          </cell>
          <cell r="U1094">
            <v>452000</v>
          </cell>
          <cell r="V1094">
            <v>1</v>
          </cell>
        </row>
        <row r="1095">
          <cell r="B1095" t="str">
            <v>010412</v>
          </cell>
          <cell r="C1095">
            <v>218</v>
          </cell>
          <cell r="D1095" t="str">
            <v>건축</v>
          </cell>
          <cell r="E1095" t="str">
            <v>청소년수련관</v>
          </cell>
          <cell r="F1095" t="str">
            <v>창호공사</v>
          </cell>
          <cell r="H1095" t="str">
            <v>자동문기기</v>
          </cell>
          <cell r="I1095" t="str">
            <v>양개용120KG</v>
          </cell>
          <cell r="J1095" t="str">
            <v>EA</v>
          </cell>
          <cell r="K1095" t="str">
            <v>2</v>
          </cell>
          <cell r="L1095">
            <v>3000000</v>
          </cell>
          <cell r="M1095">
            <v>6000000</v>
          </cell>
          <cell r="O1095">
            <v>0</v>
          </cell>
          <cell r="Q1095">
            <v>0</v>
          </cell>
          <cell r="R1095">
            <v>3000000</v>
          </cell>
          <cell r="S1095">
            <v>6000000</v>
          </cell>
          <cell r="T1095">
            <v>3000000</v>
          </cell>
          <cell r="U1095">
            <v>6000000</v>
          </cell>
          <cell r="V1095">
            <v>1</v>
          </cell>
        </row>
        <row r="1096">
          <cell r="B1096" t="str">
            <v>010412</v>
          </cell>
          <cell r="C1096">
            <v>219</v>
          </cell>
          <cell r="D1096" t="str">
            <v>건축</v>
          </cell>
          <cell r="E1096" t="str">
            <v>청소년수련관</v>
          </cell>
          <cell r="F1096" t="str">
            <v>창호공사</v>
          </cell>
          <cell r="H1096" t="str">
            <v>CENTER HUNG PIVOT SET</v>
          </cell>
          <cell r="I1096" t="str">
            <v>GH1001</v>
          </cell>
          <cell r="J1096" t="str">
            <v>SET</v>
          </cell>
          <cell r="K1096" t="str">
            <v>6</v>
          </cell>
          <cell r="L1096">
            <v>56000</v>
          </cell>
          <cell r="M1096">
            <v>336000</v>
          </cell>
          <cell r="O1096">
            <v>0</v>
          </cell>
          <cell r="Q1096">
            <v>0</v>
          </cell>
          <cell r="R1096">
            <v>56000</v>
          </cell>
          <cell r="S1096">
            <v>336000</v>
          </cell>
          <cell r="T1096">
            <v>56000</v>
          </cell>
          <cell r="U1096">
            <v>336000</v>
          </cell>
          <cell r="V1096">
            <v>1</v>
          </cell>
        </row>
        <row r="1097">
          <cell r="B1097" t="str">
            <v>010412</v>
          </cell>
          <cell r="C1097">
            <v>220</v>
          </cell>
          <cell r="D1097" t="str">
            <v>건축</v>
          </cell>
          <cell r="E1097" t="str">
            <v>청소년수련관</v>
          </cell>
          <cell r="F1097" t="str">
            <v>창호공사</v>
          </cell>
          <cell r="H1097" t="str">
            <v>BUTT HINGE 4.5"*4(US26D)</v>
          </cell>
          <cell r="I1097" t="str">
            <v>CROSS CB4540</v>
          </cell>
          <cell r="J1097" t="str">
            <v>SET</v>
          </cell>
          <cell r="K1097" t="str">
            <v>186</v>
          </cell>
          <cell r="L1097">
            <v>5600</v>
          </cell>
          <cell r="M1097">
            <v>1041600</v>
          </cell>
          <cell r="O1097">
            <v>0</v>
          </cell>
          <cell r="Q1097">
            <v>0</v>
          </cell>
          <cell r="R1097">
            <v>5600</v>
          </cell>
          <cell r="S1097">
            <v>1041600</v>
          </cell>
          <cell r="T1097">
            <v>5600</v>
          </cell>
          <cell r="U1097">
            <v>1041600</v>
          </cell>
          <cell r="V1097">
            <v>1</v>
          </cell>
        </row>
        <row r="1098">
          <cell r="B1098" t="str">
            <v>010412</v>
          </cell>
          <cell r="C1098">
            <v>221</v>
          </cell>
          <cell r="D1098" t="str">
            <v>건축</v>
          </cell>
          <cell r="E1098" t="str">
            <v>청소년수련관</v>
          </cell>
          <cell r="F1098" t="str">
            <v>창호공사</v>
          </cell>
          <cell r="H1098" t="str">
            <v>BUTT HINGE 6"*5(US26D)</v>
          </cell>
          <cell r="I1098" t="str">
            <v>CROSS CB4540</v>
          </cell>
          <cell r="J1098" t="str">
            <v>SET</v>
          </cell>
          <cell r="K1098" t="str">
            <v>36</v>
          </cell>
          <cell r="L1098">
            <v>18000</v>
          </cell>
          <cell r="M1098">
            <v>648000</v>
          </cell>
          <cell r="O1098">
            <v>0</v>
          </cell>
          <cell r="Q1098">
            <v>0</v>
          </cell>
          <cell r="R1098">
            <v>18000</v>
          </cell>
          <cell r="S1098">
            <v>648000</v>
          </cell>
          <cell r="T1098">
            <v>18000</v>
          </cell>
          <cell r="U1098">
            <v>648000</v>
          </cell>
          <cell r="V1098">
            <v>1</v>
          </cell>
        </row>
        <row r="1099">
          <cell r="B1099" t="str">
            <v>010412</v>
          </cell>
          <cell r="C1099">
            <v>222</v>
          </cell>
          <cell r="D1099" t="str">
            <v>건축</v>
          </cell>
          <cell r="E1099" t="str">
            <v>청소년수련관</v>
          </cell>
          <cell r="F1099" t="str">
            <v>창호공사</v>
          </cell>
          <cell r="H1099" t="str">
            <v>DOOR CLOSER 일반형</v>
          </cell>
          <cell r="I1099" t="str">
            <v>HANDERSON 700R</v>
          </cell>
          <cell r="J1099" t="str">
            <v>SET</v>
          </cell>
          <cell r="K1099" t="str">
            <v>31</v>
          </cell>
          <cell r="L1099">
            <v>63000</v>
          </cell>
          <cell r="M1099">
            <v>1953000</v>
          </cell>
          <cell r="O1099">
            <v>0</v>
          </cell>
          <cell r="Q1099">
            <v>0</v>
          </cell>
          <cell r="R1099">
            <v>63000</v>
          </cell>
          <cell r="S1099">
            <v>1953000</v>
          </cell>
          <cell r="T1099">
            <v>63000</v>
          </cell>
          <cell r="U1099">
            <v>1953000</v>
          </cell>
          <cell r="V1099">
            <v>1</v>
          </cell>
        </row>
        <row r="1100">
          <cell r="B1100" t="str">
            <v>010412</v>
          </cell>
          <cell r="C1100">
            <v>223</v>
          </cell>
          <cell r="D1100" t="str">
            <v>건축</v>
          </cell>
          <cell r="E1100" t="str">
            <v>청소년수련관</v>
          </cell>
          <cell r="F1100" t="str">
            <v>창호공사</v>
          </cell>
          <cell r="H1100" t="str">
            <v>DOOR CLOSER, 정지형</v>
          </cell>
          <cell r="I1100" t="str">
            <v>HANDERSON 700H</v>
          </cell>
          <cell r="J1100" t="str">
            <v>SET</v>
          </cell>
          <cell r="K1100" t="str">
            <v>15</v>
          </cell>
          <cell r="L1100">
            <v>72000</v>
          </cell>
          <cell r="M1100">
            <v>1080000</v>
          </cell>
          <cell r="O1100">
            <v>0</v>
          </cell>
          <cell r="Q1100">
            <v>0</v>
          </cell>
          <cell r="R1100">
            <v>72000</v>
          </cell>
          <cell r="S1100">
            <v>1080000</v>
          </cell>
          <cell r="T1100">
            <v>72000</v>
          </cell>
          <cell r="U1100">
            <v>1080000</v>
          </cell>
          <cell r="V1100">
            <v>1</v>
          </cell>
        </row>
        <row r="1101">
          <cell r="B1101" t="str">
            <v>010412</v>
          </cell>
          <cell r="C1101">
            <v>224</v>
          </cell>
          <cell r="D1101" t="str">
            <v>건축</v>
          </cell>
          <cell r="E1101" t="str">
            <v>청소년수련관</v>
          </cell>
          <cell r="F1101" t="str">
            <v>창호공사</v>
          </cell>
          <cell r="H1101" t="str">
            <v>DOOR CLOSER, FUSE형</v>
          </cell>
          <cell r="I1101" t="str">
            <v>HANDERSON 700F</v>
          </cell>
          <cell r="J1101" t="str">
            <v>SET</v>
          </cell>
          <cell r="K1101" t="str">
            <v>18</v>
          </cell>
          <cell r="L1101">
            <v>88000</v>
          </cell>
          <cell r="M1101">
            <v>1584000</v>
          </cell>
          <cell r="O1101">
            <v>0</v>
          </cell>
          <cell r="Q1101">
            <v>0</v>
          </cell>
          <cell r="R1101">
            <v>88000</v>
          </cell>
          <cell r="S1101">
            <v>1584000</v>
          </cell>
          <cell r="T1101">
            <v>88000</v>
          </cell>
          <cell r="U1101">
            <v>1584000</v>
          </cell>
          <cell r="V1101">
            <v>1</v>
          </cell>
        </row>
        <row r="1102">
          <cell r="B1102" t="str">
            <v>010412</v>
          </cell>
          <cell r="C1102">
            <v>225</v>
          </cell>
          <cell r="D1102" t="str">
            <v>건축</v>
          </cell>
          <cell r="E1102" t="str">
            <v>청소년수련관</v>
          </cell>
          <cell r="F1102" t="str">
            <v>창호공사</v>
          </cell>
          <cell r="H1102" t="str">
            <v>FLOOR CLOSER,DOUBLE ACTING</v>
          </cell>
          <cell r="I1102" t="str">
            <v>DOR-O-MATIC 4020</v>
          </cell>
          <cell r="J1102" t="str">
            <v>SET</v>
          </cell>
          <cell r="K1102" t="str">
            <v>10</v>
          </cell>
          <cell r="L1102">
            <v>810000</v>
          </cell>
          <cell r="M1102">
            <v>8100000</v>
          </cell>
          <cell r="O1102">
            <v>0</v>
          </cell>
          <cell r="Q1102">
            <v>0</v>
          </cell>
          <cell r="R1102">
            <v>810000</v>
          </cell>
          <cell r="S1102">
            <v>8100000</v>
          </cell>
          <cell r="T1102">
            <v>810000</v>
          </cell>
          <cell r="U1102">
            <v>8100000</v>
          </cell>
          <cell r="V1102">
            <v>1</v>
          </cell>
        </row>
        <row r="1103">
          <cell r="B1103" t="str">
            <v>010412</v>
          </cell>
          <cell r="C1103">
            <v>227</v>
          </cell>
          <cell r="D1103" t="str">
            <v>건축</v>
          </cell>
          <cell r="E1103" t="str">
            <v>청소년수련관</v>
          </cell>
          <cell r="F1103" t="str">
            <v>창호공사</v>
          </cell>
          <cell r="H1103" t="str">
            <v>PASSAGE LATCHSET</v>
          </cell>
          <cell r="I1103" t="str">
            <v>BEST BH-10</v>
          </cell>
          <cell r="J1103" t="str">
            <v>SET</v>
          </cell>
          <cell r="K1103" t="str">
            <v>1</v>
          </cell>
          <cell r="L1103">
            <v>80000</v>
          </cell>
          <cell r="M1103">
            <v>80000</v>
          </cell>
          <cell r="O1103">
            <v>0</v>
          </cell>
          <cell r="Q1103">
            <v>0</v>
          </cell>
          <cell r="R1103">
            <v>80000</v>
          </cell>
          <cell r="S1103">
            <v>80000</v>
          </cell>
          <cell r="T1103">
            <v>80000</v>
          </cell>
          <cell r="U1103">
            <v>80000</v>
          </cell>
          <cell r="V1103">
            <v>1</v>
          </cell>
        </row>
        <row r="1104">
          <cell r="B1104" t="str">
            <v>010412</v>
          </cell>
          <cell r="C1104">
            <v>228</v>
          </cell>
          <cell r="D1104" t="str">
            <v>건축</v>
          </cell>
          <cell r="E1104" t="str">
            <v>청소년수련관</v>
          </cell>
          <cell r="F1104" t="str">
            <v>창호공사</v>
          </cell>
          <cell r="H1104" t="str">
            <v>ENTRANCE LOCKSET</v>
          </cell>
          <cell r="I1104" t="str">
            <v>BEST BH-30</v>
          </cell>
          <cell r="J1104" t="str">
            <v>SET</v>
          </cell>
          <cell r="K1104" t="str">
            <v>32</v>
          </cell>
          <cell r="L1104">
            <v>129000</v>
          </cell>
          <cell r="M1104">
            <v>4128000</v>
          </cell>
          <cell r="O1104">
            <v>0</v>
          </cell>
          <cell r="Q1104">
            <v>0</v>
          </cell>
          <cell r="R1104">
            <v>129000</v>
          </cell>
          <cell r="S1104">
            <v>4128000</v>
          </cell>
          <cell r="T1104">
            <v>129000</v>
          </cell>
          <cell r="U1104">
            <v>4128000</v>
          </cell>
          <cell r="V1104">
            <v>1</v>
          </cell>
        </row>
        <row r="1105">
          <cell r="B1105" t="str">
            <v>010412</v>
          </cell>
          <cell r="C1105">
            <v>229</v>
          </cell>
          <cell r="D1105" t="str">
            <v>건축</v>
          </cell>
          <cell r="E1105" t="str">
            <v>청소년수련관</v>
          </cell>
          <cell r="F1105" t="str">
            <v>창호공사</v>
          </cell>
          <cell r="H1105" t="str">
            <v>CLASSROOM LOCKSET</v>
          </cell>
          <cell r="I1105" t="str">
            <v>BEST BH-40</v>
          </cell>
          <cell r="J1105" t="str">
            <v>SET</v>
          </cell>
          <cell r="K1105" t="str">
            <v>7</v>
          </cell>
          <cell r="L1105">
            <v>135000</v>
          </cell>
          <cell r="M1105">
            <v>945000</v>
          </cell>
          <cell r="O1105">
            <v>0</v>
          </cell>
          <cell r="Q1105">
            <v>0</v>
          </cell>
          <cell r="R1105">
            <v>135000</v>
          </cell>
          <cell r="S1105">
            <v>945000</v>
          </cell>
          <cell r="T1105">
            <v>135000</v>
          </cell>
          <cell r="U1105">
            <v>945000</v>
          </cell>
          <cell r="V1105">
            <v>1</v>
          </cell>
        </row>
        <row r="1106">
          <cell r="B1106" t="str">
            <v>010412</v>
          </cell>
          <cell r="C1106">
            <v>230</v>
          </cell>
          <cell r="D1106" t="str">
            <v>건축</v>
          </cell>
          <cell r="E1106" t="str">
            <v>청소년수련관</v>
          </cell>
          <cell r="F1106" t="str">
            <v>창호공사</v>
          </cell>
          <cell r="H1106" t="str">
            <v>STOREROOM LOCKSET</v>
          </cell>
          <cell r="I1106" t="str">
            <v>BEST BH-50</v>
          </cell>
          <cell r="J1106" t="str">
            <v>SET</v>
          </cell>
          <cell r="K1106" t="str">
            <v>8</v>
          </cell>
          <cell r="L1106">
            <v>135000</v>
          </cell>
          <cell r="M1106">
            <v>1080000</v>
          </cell>
          <cell r="O1106">
            <v>0</v>
          </cell>
          <cell r="Q1106">
            <v>0</v>
          </cell>
          <cell r="R1106">
            <v>135000</v>
          </cell>
          <cell r="S1106">
            <v>1080000</v>
          </cell>
          <cell r="T1106">
            <v>135000</v>
          </cell>
          <cell r="U1106">
            <v>1080000</v>
          </cell>
          <cell r="V1106">
            <v>1</v>
          </cell>
        </row>
        <row r="1107">
          <cell r="B1107" t="str">
            <v>010412</v>
          </cell>
          <cell r="C1107">
            <v>231</v>
          </cell>
          <cell r="D1107" t="str">
            <v>건축</v>
          </cell>
          <cell r="E1107" t="str">
            <v>청소년수련관</v>
          </cell>
          <cell r="F1107" t="str">
            <v>창호공사</v>
          </cell>
          <cell r="H1107" t="str">
            <v>DUMMY TRIM</v>
          </cell>
          <cell r="I1107" t="str">
            <v>BEST BH-DT</v>
          </cell>
          <cell r="J1107" t="str">
            <v>SET</v>
          </cell>
          <cell r="K1107" t="str">
            <v>14</v>
          </cell>
          <cell r="L1107">
            <v>80000</v>
          </cell>
          <cell r="M1107">
            <v>1120000</v>
          </cell>
          <cell r="O1107">
            <v>0</v>
          </cell>
          <cell r="Q1107">
            <v>0</v>
          </cell>
          <cell r="R1107">
            <v>80000</v>
          </cell>
          <cell r="S1107">
            <v>1120000</v>
          </cell>
          <cell r="T1107">
            <v>80000</v>
          </cell>
          <cell r="U1107">
            <v>1120000</v>
          </cell>
          <cell r="V1107">
            <v>1</v>
          </cell>
        </row>
        <row r="1108">
          <cell r="B1108" t="str">
            <v>010412</v>
          </cell>
          <cell r="C1108">
            <v>232</v>
          </cell>
          <cell r="D1108" t="str">
            <v>건축</v>
          </cell>
          <cell r="E1108" t="str">
            <v>청소년수련관</v>
          </cell>
          <cell r="F1108" t="str">
            <v>창호공사</v>
          </cell>
          <cell r="H1108" t="str">
            <v>MORTISE DEADLOCK/CYLINDER</v>
          </cell>
          <cell r="I1108" t="str">
            <v>BEST MX-40/4214MC</v>
          </cell>
          <cell r="J1108" t="str">
            <v>SET</v>
          </cell>
          <cell r="K1108" t="str">
            <v>6</v>
          </cell>
          <cell r="L1108">
            <v>70000</v>
          </cell>
          <cell r="M1108">
            <v>420000</v>
          </cell>
          <cell r="O1108">
            <v>0</v>
          </cell>
          <cell r="Q1108">
            <v>0</v>
          </cell>
          <cell r="R1108">
            <v>70000</v>
          </cell>
          <cell r="S1108">
            <v>420000</v>
          </cell>
          <cell r="T1108">
            <v>70000</v>
          </cell>
          <cell r="U1108">
            <v>420000</v>
          </cell>
          <cell r="V1108">
            <v>1</v>
          </cell>
        </row>
        <row r="1109">
          <cell r="B1109" t="str">
            <v>010412</v>
          </cell>
          <cell r="C1109">
            <v>233</v>
          </cell>
          <cell r="D1109" t="str">
            <v>건축</v>
          </cell>
          <cell r="E1109" t="str">
            <v>청소년수련관</v>
          </cell>
          <cell r="F1109" t="str">
            <v>창호공사</v>
          </cell>
          <cell r="H1109" t="str">
            <v>BOTTOM RAIL DEADLOCK/CYL &amp;</v>
          </cell>
          <cell r="I1109" t="str">
            <v>THUMBTURN  CS1861/4215MC</v>
          </cell>
          <cell r="J1109" t="str">
            <v>SET</v>
          </cell>
          <cell r="K1109" t="str">
            <v>13</v>
          </cell>
          <cell r="L1109">
            <v>98000</v>
          </cell>
          <cell r="M1109">
            <v>1274000</v>
          </cell>
          <cell r="O1109">
            <v>0</v>
          </cell>
          <cell r="Q1109">
            <v>0</v>
          </cell>
          <cell r="R1109">
            <v>98000</v>
          </cell>
          <cell r="S1109">
            <v>1274000</v>
          </cell>
          <cell r="T1109">
            <v>98000</v>
          </cell>
          <cell r="U1109">
            <v>1274000</v>
          </cell>
          <cell r="V1109">
            <v>1</v>
          </cell>
        </row>
        <row r="1110">
          <cell r="B1110" t="str">
            <v>010412</v>
          </cell>
          <cell r="C1110">
            <v>234</v>
          </cell>
          <cell r="D1110" t="str">
            <v>건축</v>
          </cell>
          <cell r="E1110" t="str">
            <v>청소년수련관</v>
          </cell>
          <cell r="F1110" t="str">
            <v>창호공사</v>
          </cell>
          <cell r="H1110" t="str">
            <v>PULL HANDLE SET</v>
          </cell>
          <cell r="I1110" t="str">
            <v>INTERMAX T685</v>
          </cell>
          <cell r="J1110" t="str">
            <v>SET</v>
          </cell>
          <cell r="K1110" t="str">
            <v>9</v>
          </cell>
          <cell r="L1110">
            <v>285000</v>
          </cell>
          <cell r="M1110">
            <v>2565000</v>
          </cell>
          <cell r="O1110">
            <v>0</v>
          </cell>
          <cell r="Q1110">
            <v>0</v>
          </cell>
          <cell r="R1110">
            <v>285000</v>
          </cell>
          <cell r="S1110">
            <v>2565000</v>
          </cell>
          <cell r="T1110">
            <v>285000</v>
          </cell>
          <cell r="U1110">
            <v>2565000</v>
          </cell>
          <cell r="V1110">
            <v>1</v>
          </cell>
        </row>
        <row r="1111">
          <cell r="B1111" t="str">
            <v>010412</v>
          </cell>
          <cell r="C1111">
            <v>235</v>
          </cell>
          <cell r="D1111" t="str">
            <v>건축</v>
          </cell>
          <cell r="E1111" t="str">
            <v>청소년수련관</v>
          </cell>
          <cell r="F1111" t="str">
            <v>창호공사</v>
          </cell>
          <cell r="H1111" t="str">
            <v>PULL HANDLE SET</v>
          </cell>
          <cell r="I1111" t="str">
            <v>INTERMAX 101</v>
          </cell>
          <cell r="J1111" t="str">
            <v>SET</v>
          </cell>
          <cell r="K1111" t="str">
            <v>10</v>
          </cell>
          <cell r="L1111">
            <v>250000</v>
          </cell>
          <cell r="M1111">
            <v>2500000</v>
          </cell>
          <cell r="O1111">
            <v>0</v>
          </cell>
          <cell r="Q1111">
            <v>0</v>
          </cell>
          <cell r="R1111">
            <v>250000</v>
          </cell>
          <cell r="S1111">
            <v>2500000</v>
          </cell>
          <cell r="T1111">
            <v>250000</v>
          </cell>
          <cell r="U1111">
            <v>2500000</v>
          </cell>
          <cell r="V1111">
            <v>1</v>
          </cell>
        </row>
        <row r="1112">
          <cell r="B1112" t="str">
            <v>010412</v>
          </cell>
          <cell r="C1112">
            <v>239</v>
          </cell>
          <cell r="D1112" t="str">
            <v>건축</v>
          </cell>
          <cell r="E1112" t="str">
            <v>청소년수련관</v>
          </cell>
          <cell r="F1112" t="str">
            <v>창호공사</v>
          </cell>
          <cell r="H1112" t="str">
            <v>FLUSH BOLT/STEEL</v>
          </cell>
          <cell r="I1112" t="str">
            <v>BEST FR-02</v>
          </cell>
          <cell r="J1112" t="str">
            <v>SET</v>
          </cell>
          <cell r="K1112" t="str">
            <v>36</v>
          </cell>
          <cell r="L1112">
            <v>30000</v>
          </cell>
          <cell r="M1112">
            <v>1080000</v>
          </cell>
          <cell r="O1112">
            <v>0</v>
          </cell>
          <cell r="Q1112">
            <v>0</v>
          </cell>
          <cell r="R1112">
            <v>30000</v>
          </cell>
          <cell r="S1112">
            <v>1080000</v>
          </cell>
          <cell r="T1112">
            <v>30000</v>
          </cell>
          <cell r="U1112">
            <v>1080000</v>
          </cell>
          <cell r="V1112">
            <v>1</v>
          </cell>
        </row>
        <row r="1113">
          <cell r="B1113" t="str">
            <v>010412</v>
          </cell>
          <cell r="C1113">
            <v>240</v>
          </cell>
          <cell r="D1113" t="str">
            <v>건축</v>
          </cell>
          <cell r="E1113" t="str">
            <v>청소년수련관</v>
          </cell>
          <cell r="F1113" t="str">
            <v>창호공사</v>
          </cell>
          <cell r="H1113" t="str">
            <v>DUST PROOF STRIKE</v>
          </cell>
          <cell r="I1113" t="str">
            <v>LOCAL 489</v>
          </cell>
          <cell r="J1113" t="str">
            <v>SET</v>
          </cell>
          <cell r="K1113" t="str">
            <v>18</v>
          </cell>
          <cell r="L1113">
            <v>16000</v>
          </cell>
          <cell r="M1113">
            <v>288000</v>
          </cell>
          <cell r="O1113">
            <v>0</v>
          </cell>
          <cell r="Q1113">
            <v>0</v>
          </cell>
          <cell r="R1113">
            <v>16000</v>
          </cell>
          <cell r="S1113">
            <v>288000</v>
          </cell>
          <cell r="T1113">
            <v>16000</v>
          </cell>
          <cell r="U1113">
            <v>288000</v>
          </cell>
          <cell r="V1113">
            <v>1</v>
          </cell>
        </row>
        <row r="1114">
          <cell r="B1114" t="str">
            <v>010412</v>
          </cell>
          <cell r="C1114">
            <v>241</v>
          </cell>
          <cell r="D1114" t="str">
            <v>건축</v>
          </cell>
          <cell r="E1114" t="str">
            <v>청소년수련관</v>
          </cell>
          <cell r="F1114" t="str">
            <v>창호공사</v>
          </cell>
          <cell r="H1114" t="str">
            <v>FLOOR DOOR STOP</v>
          </cell>
          <cell r="I1114" t="str">
            <v>INTERMAX 401</v>
          </cell>
          <cell r="J1114" t="str">
            <v>SET</v>
          </cell>
          <cell r="K1114" t="str">
            <v>54</v>
          </cell>
          <cell r="L1114">
            <v>8000</v>
          </cell>
          <cell r="M1114">
            <v>432000</v>
          </cell>
          <cell r="O1114">
            <v>0</v>
          </cell>
          <cell r="Q1114">
            <v>0</v>
          </cell>
          <cell r="R1114">
            <v>8000</v>
          </cell>
          <cell r="S1114">
            <v>432000</v>
          </cell>
          <cell r="T1114">
            <v>8000</v>
          </cell>
          <cell r="U1114">
            <v>432000</v>
          </cell>
          <cell r="V1114">
            <v>1</v>
          </cell>
        </row>
        <row r="1115">
          <cell r="B1115" t="str">
            <v>010412</v>
          </cell>
          <cell r="C1115">
            <v>242</v>
          </cell>
          <cell r="D1115" t="str">
            <v>건축</v>
          </cell>
          <cell r="E1115" t="str">
            <v>청소년수련관</v>
          </cell>
          <cell r="F1115" t="str">
            <v>창호공사</v>
          </cell>
          <cell r="H1115" t="str">
            <v>FLUSH DROP RING</v>
          </cell>
          <cell r="I1115" t="str">
            <v>BEST FR-DT</v>
          </cell>
          <cell r="J1115" t="str">
            <v>SET</v>
          </cell>
          <cell r="K1115" t="str">
            <v>6</v>
          </cell>
          <cell r="L1115">
            <v>8000</v>
          </cell>
          <cell r="M1115">
            <v>48000</v>
          </cell>
          <cell r="O1115">
            <v>0</v>
          </cell>
          <cell r="Q1115">
            <v>0</v>
          </cell>
          <cell r="R1115">
            <v>8000</v>
          </cell>
          <cell r="S1115">
            <v>48000</v>
          </cell>
          <cell r="T1115">
            <v>8000</v>
          </cell>
          <cell r="U1115">
            <v>48000</v>
          </cell>
          <cell r="V1115">
            <v>1</v>
          </cell>
        </row>
        <row r="1116">
          <cell r="B1116" t="str">
            <v>010412</v>
          </cell>
          <cell r="C1116">
            <v>244</v>
          </cell>
          <cell r="D1116" t="str">
            <v>건축</v>
          </cell>
          <cell r="E1116" t="str">
            <v>청소년수련관</v>
          </cell>
          <cell r="F1116" t="str">
            <v>창호공사</v>
          </cell>
          <cell r="H1116" t="str">
            <v>DOOR COORDINATOR</v>
          </cell>
          <cell r="I1116" t="str">
            <v>RYOBI JC-35</v>
          </cell>
          <cell r="J1116" t="str">
            <v>SET</v>
          </cell>
          <cell r="K1116" t="str">
            <v>13</v>
          </cell>
          <cell r="L1116">
            <v>67000</v>
          </cell>
          <cell r="M1116">
            <v>871000</v>
          </cell>
          <cell r="O1116">
            <v>0</v>
          </cell>
          <cell r="Q1116">
            <v>0</v>
          </cell>
          <cell r="R1116">
            <v>67000</v>
          </cell>
          <cell r="S1116">
            <v>871000</v>
          </cell>
          <cell r="T1116">
            <v>67000</v>
          </cell>
          <cell r="U1116">
            <v>871000</v>
          </cell>
          <cell r="V1116">
            <v>1</v>
          </cell>
        </row>
        <row r="1117">
          <cell r="B1117" t="str">
            <v>010412</v>
          </cell>
          <cell r="C1117">
            <v>245</v>
          </cell>
          <cell r="D1117" t="str">
            <v>건축</v>
          </cell>
          <cell r="E1117" t="str">
            <v>청소년수련관</v>
          </cell>
          <cell r="F1117" t="str">
            <v>창호공사</v>
          </cell>
          <cell r="H1117" t="str">
            <v>AUTO DOOR BOTTOM/1000MM</v>
          </cell>
          <cell r="I1117" t="str">
            <v>PEMKO 420AV</v>
          </cell>
          <cell r="J1117" t="str">
            <v>SET</v>
          </cell>
          <cell r="K1117" t="str">
            <v>9</v>
          </cell>
          <cell r="L1117">
            <v>52000</v>
          </cell>
          <cell r="M1117">
            <v>468000</v>
          </cell>
          <cell r="O1117">
            <v>0</v>
          </cell>
          <cell r="Q1117">
            <v>0</v>
          </cell>
          <cell r="R1117">
            <v>52000</v>
          </cell>
          <cell r="S1117">
            <v>468000</v>
          </cell>
          <cell r="T1117">
            <v>52000</v>
          </cell>
          <cell r="U1117">
            <v>468000</v>
          </cell>
          <cell r="V1117">
            <v>1</v>
          </cell>
        </row>
        <row r="1118">
          <cell r="B1118" t="str">
            <v>010412</v>
          </cell>
          <cell r="C1118">
            <v>246</v>
          </cell>
          <cell r="D1118" t="str">
            <v>건축</v>
          </cell>
          <cell r="E1118" t="str">
            <v>청소년수련관</v>
          </cell>
          <cell r="F1118" t="str">
            <v>창호공사</v>
          </cell>
          <cell r="H1118" t="str">
            <v>GASKET/5400MM</v>
          </cell>
          <cell r="I1118" t="str">
            <v>S886</v>
          </cell>
          <cell r="J1118" t="str">
            <v>SET</v>
          </cell>
          <cell r="K1118" t="str">
            <v>1</v>
          </cell>
          <cell r="L1118">
            <v>56000</v>
          </cell>
          <cell r="M1118">
            <v>56000</v>
          </cell>
          <cell r="O1118">
            <v>0</v>
          </cell>
          <cell r="Q1118">
            <v>0</v>
          </cell>
          <cell r="R1118">
            <v>56000</v>
          </cell>
          <cell r="S1118">
            <v>56000</v>
          </cell>
          <cell r="T1118">
            <v>56000</v>
          </cell>
          <cell r="U1118">
            <v>56000</v>
          </cell>
          <cell r="V1118">
            <v>1</v>
          </cell>
        </row>
        <row r="1119">
          <cell r="B1119" t="str">
            <v>010412</v>
          </cell>
          <cell r="C1119">
            <v>247</v>
          </cell>
          <cell r="D1119" t="str">
            <v>건축</v>
          </cell>
          <cell r="E1119" t="str">
            <v>청소년수련관</v>
          </cell>
          <cell r="F1119" t="str">
            <v>창호공사</v>
          </cell>
          <cell r="H1119" t="str">
            <v>GASKET/8600MM</v>
          </cell>
          <cell r="I1119" t="str">
            <v>S886</v>
          </cell>
          <cell r="J1119" t="str">
            <v>SET</v>
          </cell>
          <cell r="K1119" t="str">
            <v>4</v>
          </cell>
          <cell r="L1119">
            <v>86000</v>
          </cell>
          <cell r="M1119">
            <v>344000</v>
          </cell>
          <cell r="O1119">
            <v>0</v>
          </cell>
          <cell r="Q1119">
            <v>0</v>
          </cell>
          <cell r="R1119">
            <v>86000</v>
          </cell>
          <cell r="S1119">
            <v>344000</v>
          </cell>
          <cell r="T1119">
            <v>86000</v>
          </cell>
          <cell r="U1119">
            <v>344000</v>
          </cell>
          <cell r="V1119">
            <v>1</v>
          </cell>
        </row>
        <row r="1120">
          <cell r="B1120" t="str">
            <v>010413</v>
          </cell>
          <cell r="C1120">
            <v>2</v>
          </cell>
          <cell r="D1120" t="str">
            <v>건축</v>
          </cell>
          <cell r="E1120" t="str">
            <v>청소년수련관</v>
          </cell>
          <cell r="F1120" t="str">
            <v>유리공사</v>
          </cell>
          <cell r="H1120" t="str">
            <v>강화유리DOOR</v>
          </cell>
          <cell r="I1120" t="str">
            <v>900*2400 투명</v>
          </cell>
          <cell r="J1120" t="str">
            <v>EA</v>
          </cell>
          <cell r="K1120" t="str">
            <v>8</v>
          </cell>
          <cell r="L1120">
            <v>121000</v>
          </cell>
          <cell r="M1120">
            <v>968000</v>
          </cell>
          <cell r="O1120">
            <v>0</v>
          </cell>
          <cell r="Q1120">
            <v>0</v>
          </cell>
          <cell r="R1120">
            <v>121000</v>
          </cell>
          <cell r="S1120">
            <v>968000</v>
          </cell>
          <cell r="T1120">
            <v>121000</v>
          </cell>
          <cell r="U1120">
            <v>968000</v>
          </cell>
          <cell r="V1120">
            <v>1</v>
          </cell>
        </row>
        <row r="1121">
          <cell r="B1121" t="str">
            <v>010413</v>
          </cell>
          <cell r="C1121">
            <v>7</v>
          </cell>
          <cell r="D1121" t="str">
            <v>건축</v>
          </cell>
          <cell r="E1121" t="str">
            <v>청소년수련관</v>
          </cell>
          <cell r="F1121" t="str">
            <v>유리공사</v>
          </cell>
          <cell r="H1121" t="str">
            <v>강화유리DOOR</v>
          </cell>
          <cell r="I1121" t="str">
            <v>1000*2200 투명</v>
          </cell>
          <cell r="J1121" t="str">
            <v>EA</v>
          </cell>
          <cell r="K1121" t="str">
            <v>8</v>
          </cell>
          <cell r="L1121">
            <v>121000</v>
          </cell>
          <cell r="M1121">
            <v>968000</v>
          </cell>
          <cell r="O1121">
            <v>0</v>
          </cell>
          <cell r="Q1121">
            <v>0</v>
          </cell>
          <cell r="R1121">
            <v>121000</v>
          </cell>
          <cell r="S1121">
            <v>968000</v>
          </cell>
          <cell r="T1121">
            <v>121000</v>
          </cell>
          <cell r="U1121">
            <v>968000</v>
          </cell>
          <cell r="V1121">
            <v>1</v>
          </cell>
        </row>
        <row r="1122">
          <cell r="B1122" t="str">
            <v>010413</v>
          </cell>
          <cell r="C1122">
            <v>9</v>
          </cell>
          <cell r="D1122" t="str">
            <v>건축</v>
          </cell>
          <cell r="E1122" t="str">
            <v>청소년수련관</v>
          </cell>
          <cell r="F1122" t="str">
            <v>유리공사</v>
          </cell>
          <cell r="H1122" t="str">
            <v>강화유리</v>
          </cell>
          <cell r="I1122" t="str">
            <v>12mm 투명</v>
          </cell>
          <cell r="J1122" t="str">
            <v>M2</v>
          </cell>
          <cell r="K1122" t="str">
            <v>9</v>
          </cell>
          <cell r="L1122">
            <v>27590</v>
          </cell>
          <cell r="M1122">
            <v>248310</v>
          </cell>
          <cell r="O1122">
            <v>0</v>
          </cell>
          <cell r="Q1122">
            <v>0</v>
          </cell>
          <cell r="R1122">
            <v>27590</v>
          </cell>
          <cell r="S1122">
            <v>248310</v>
          </cell>
          <cell r="T1122">
            <v>27590</v>
          </cell>
          <cell r="U1122">
            <v>248310</v>
          </cell>
          <cell r="V1122">
            <v>1</v>
          </cell>
        </row>
        <row r="1123">
          <cell r="B1123" t="str">
            <v>010413</v>
          </cell>
          <cell r="C1123">
            <v>10</v>
          </cell>
          <cell r="D1123" t="str">
            <v>건축</v>
          </cell>
          <cell r="E1123" t="str">
            <v>청소년수련관</v>
          </cell>
          <cell r="F1123" t="str">
            <v>유리공사</v>
          </cell>
          <cell r="H1123" t="str">
            <v>강화유리</v>
          </cell>
          <cell r="I1123" t="str">
            <v>10mm 투명</v>
          </cell>
          <cell r="J1123" t="str">
            <v>M2</v>
          </cell>
          <cell r="K1123" t="str">
            <v>232</v>
          </cell>
          <cell r="L1123">
            <v>24200</v>
          </cell>
          <cell r="M1123">
            <v>5614400</v>
          </cell>
          <cell r="O1123">
            <v>0</v>
          </cell>
          <cell r="Q1123">
            <v>0</v>
          </cell>
          <cell r="R1123">
            <v>24200</v>
          </cell>
          <cell r="S1123">
            <v>5614400</v>
          </cell>
          <cell r="T1123">
            <v>24200</v>
          </cell>
          <cell r="U1123">
            <v>5614400</v>
          </cell>
          <cell r="V1123">
            <v>1</v>
          </cell>
        </row>
        <row r="1124">
          <cell r="B1124" t="str">
            <v>010413</v>
          </cell>
          <cell r="C1124">
            <v>11</v>
          </cell>
          <cell r="D1124" t="str">
            <v>건축</v>
          </cell>
          <cell r="E1124" t="str">
            <v>청소년수련관</v>
          </cell>
          <cell r="F1124" t="str">
            <v>유리공사</v>
          </cell>
          <cell r="H1124" t="str">
            <v>복층유리</v>
          </cell>
          <cell r="I1124" t="str">
            <v>24mm 칼라</v>
          </cell>
          <cell r="J1124" t="str">
            <v>M2</v>
          </cell>
          <cell r="K1124" t="str">
            <v>333</v>
          </cell>
          <cell r="L1124">
            <v>29000</v>
          </cell>
          <cell r="M1124">
            <v>9657000</v>
          </cell>
          <cell r="O1124">
            <v>0</v>
          </cell>
          <cell r="Q1124">
            <v>0</v>
          </cell>
          <cell r="R1124">
            <v>29000</v>
          </cell>
          <cell r="S1124">
            <v>9657000</v>
          </cell>
          <cell r="T1124">
            <v>29000</v>
          </cell>
          <cell r="U1124">
            <v>9657000</v>
          </cell>
          <cell r="V1124">
            <v>1</v>
          </cell>
        </row>
        <row r="1125">
          <cell r="B1125" t="str">
            <v>010413</v>
          </cell>
          <cell r="C1125">
            <v>12</v>
          </cell>
          <cell r="D1125" t="str">
            <v>건축</v>
          </cell>
          <cell r="E1125" t="str">
            <v>청소년수련관</v>
          </cell>
          <cell r="F1125" t="str">
            <v>유리공사</v>
          </cell>
          <cell r="H1125" t="str">
            <v>복층유리(양면반강화)</v>
          </cell>
          <cell r="I1125" t="str">
            <v>칼라24MM(6CO+A12+6CL)</v>
          </cell>
          <cell r="J1125" t="str">
            <v>M2</v>
          </cell>
          <cell r="K1125" t="str">
            <v>306</v>
          </cell>
          <cell r="L1125">
            <v>37000</v>
          </cell>
          <cell r="M1125">
            <v>11322000</v>
          </cell>
          <cell r="O1125">
            <v>0</v>
          </cell>
          <cell r="Q1125">
            <v>0</v>
          </cell>
          <cell r="R1125">
            <v>37000</v>
          </cell>
          <cell r="S1125">
            <v>11322000</v>
          </cell>
          <cell r="T1125">
            <v>37000</v>
          </cell>
          <cell r="U1125">
            <v>11322000</v>
          </cell>
          <cell r="V1125">
            <v>1</v>
          </cell>
        </row>
        <row r="1126">
          <cell r="B1126" t="str">
            <v>010413</v>
          </cell>
          <cell r="C1126">
            <v>13</v>
          </cell>
          <cell r="D1126" t="str">
            <v>건축</v>
          </cell>
          <cell r="E1126" t="str">
            <v>청소년수련관</v>
          </cell>
          <cell r="F1126" t="str">
            <v>유리공사</v>
          </cell>
          <cell r="H1126" t="str">
            <v>투명유리</v>
          </cell>
          <cell r="I1126" t="str">
            <v>5mm(A)</v>
          </cell>
          <cell r="J1126" t="str">
            <v>M2</v>
          </cell>
          <cell r="K1126" t="str">
            <v>9</v>
          </cell>
          <cell r="L1126">
            <v>5690</v>
          </cell>
          <cell r="M1126">
            <v>51210</v>
          </cell>
          <cell r="O1126">
            <v>0</v>
          </cell>
          <cell r="Q1126">
            <v>0</v>
          </cell>
          <cell r="R1126">
            <v>5690</v>
          </cell>
          <cell r="S1126">
            <v>51210</v>
          </cell>
          <cell r="T1126">
            <v>5690</v>
          </cell>
          <cell r="U1126">
            <v>51210</v>
          </cell>
          <cell r="V1126">
            <v>1</v>
          </cell>
        </row>
        <row r="1127">
          <cell r="B1127" t="str">
            <v>010413</v>
          </cell>
          <cell r="C1127">
            <v>14</v>
          </cell>
          <cell r="D1127" t="str">
            <v>건축</v>
          </cell>
          <cell r="E1127" t="str">
            <v>청소년수련관</v>
          </cell>
          <cell r="F1127" t="str">
            <v>유리공사</v>
          </cell>
          <cell r="H1127" t="str">
            <v>무늬유리</v>
          </cell>
          <cell r="I1127" t="str">
            <v>5㎜153㎝↑</v>
          </cell>
          <cell r="J1127" t="str">
            <v>M2</v>
          </cell>
          <cell r="K1127" t="str">
            <v>19</v>
          </cell>
          <cell r="L1127">
            <v>6660</v>
          </cell>
          <cell r="M1127">
            <v>126540</v>
          </cell>
          <cell r="O1127">
            <v>0</v>
          </cell>
          <cell r="Q1127">
            <v>0</v>
          </cell>
          <cell r="R1127">
            <v>6660</v>
          </cell>
          <cell r="S1127">
            <v>126540</v>
          </cell>
          <cell r="T1127">
            <v>6660</v>
          </cell>
          <cell r="U1127">
            <v>126540</v>
          </cell>
          <cell r="V1127">
            <v>1</v>
          </cell>
        </row>
        <row r="1128">
          <cell r="B1128" t="str">
            <v>010413</v>
          </cell>
          <cell r="C1128">
            <v>15</v>
          </cell>
          <cell r="D1128" t="str">
            <v>건축</v>
          </cell>
          <cell r="E1128" t="str">
            <v>청소년수련관</v>
          </cell>
          <cell r="F1128" t="str">
            <v>유리공사</v>
          </cell>
          <cell r="H1128" t="str">
            <v>유리블럭</v>
          </cell>
          <cell r="I1128" t="str">
            <v>145*145*95</v>
          </cell>
          <cell r="J1128" t="str">
            <v>매</v>
          </cell>
          <cell r="K1128" t="str">
            <v>1334</v>
          </cell>
          <cell r="L1128">
            <v>3520</v>
          </cell>
          <cell r="M1128">
            <v>4695680</v>
          </cell>
          <cell r="O1128">
            <v>0</v>
          </cell>
          <cell r="Q1128">
            <v>0</v>
          </cell>
          <cell r="R1128">
            <v>3520</v>
          </cell>
          <cell r="S1128">
            <v>4695680</v>
          </cell>
          <cell r="T1128">
            <v>3520</v>
          </cell>
          <cell r="U1128">
            <v>4695680</v>
          </cell>
          <cell r="V1128">
            <v>1</v>
          </cell>
        </row>
        <row r="1129">
          <cell r="B1129" t="str">
            <v>010413</v>
          </cell>
          <cell r="C1129">
            <v>16</v>
          </cell>
          <cell r="D1129" t="str">
            <v>건축</v>
          </cell>
          <cell r="E1129" t="str">
            <v>청소년수련관</v>
          </cell>
          <cell r="F1129" t="str">
            <v>유리공사</v>
          </cell>
          <cell r="H1129" t="str">
            <v>유리블럭후레임</v>
          </cell>
          <cell r="I1129" t="str">
            <v>STS190*2T+L-75*75*9</v>
          </cell>
          <cell r="J1129" t="str">
            <v>M</v>
          </cell>
          <cell r="K1129" t="str">
            <v>66</v>
          </cell>
          <cell r="L1129">
            <v>19800</v>
          </cell>
          <cell r="M1129">
            <v>1306800</v>
          </cell>
          <cell r="O1129">
            <v>0</v>
          </cell>
          <cell r="Q1129">
            <v>0</v>
          </cell>
          <cell r="R1129">
            <v>19800</v>
          </cell>
          <cell r="S1129">
            <v>1306800</v>
          </cell>
          <cell r="T1129">
            <v>19800</v>
          </cell>
          <cell r="U1129">
            <v>1306800</v>
          </cell>
          <cell r="V1129">
            <v>1</v>
          </cell>
        </row>
        <row r="1130">
          <cell r="B1130" t="str">
            <v>010413</v>
          </cell>
          <cell r="C1130">
            <v>17</v>
          </cell>
          <cell r="D1130" t="str">
            <v>건축</v>
          </cell>
          <cell r="E1130" t="str">
            <v>청소년수련관</v>
          </cell>
          <cell r="F1130" t="str">
            <v>유리공사</v>
          </cell>
          <cell r="H1130" t="str">
            <v>수밀코킹(5mm각),유리주위</v>
          </cell>
          <cell r="I1130" t="str">
            <v>실리콘,SL-801</v>
          </cell>
          <cell r="J1130" t="str">
            <v>M</v>
          </cell>
          <cell r="K1130" t="str">
            <v>8277</v>
          </cell>
          <cell r="L1130">
            <v>150</v>
          </cell>
          <cell r="M1130">
            <v>1241550</v>
          </cell>
          <cell r="N1130">
            <v>240</v>
          </cell>
          <cell r="O1130">
            <v>1986480</v>
          </cell>
          <cell r="Q1130">
            <v>0</v>
          </cell>
          <cell r="R1130">
            <v>390</v>
          </cell>
          <cell r="S1130">
            <v>3228030</v>
          </cell>
          <cell r="T1130">
            <v>390</v>
          </cell>
          <cell r="U1130">
            <v>3228030</v>
          </cell>
          <cell r="V1130">
            <v>1</v>
          </cell>
        </row>
        <row r="1131">
          <cell r="B1131" t="str">
            <v>010413</v>
          </cell>
          <cell r="C1131">
            <v>18</v>
          </cell>
          <cell r="D1131" t="str">
            <v>건축</v>
          </cell>
          <cell r="E1131" t="str">
            <v>청소년수련관</v>
          </cell>
          <cell r="F1131" t="str">
            <v>유리공사</v>
          </cell>
          <cell r="H1131" t="str">
            <v>복층유리끼우기 및 닦기</v>
          </cell>
          <cell r="I1131" t="str">
            <v>24mm</v>
          </cell>
          <cell r="J1131" t="str">
            <v>M2</v>
          </cell>
          <cell r="K1131" t="str">
            <v>640</v>
          </cell>
          <cell r="L1131">
            <v>50</v>
          </cell>
          <cell r="M1131">
            <v>32000</v>
          </cell>
          <cell r="N1131">
            <v>4670</v>
          </cell>
          <cell r="O1131">
            <v>2988800</v>
          </cell>
          <cell r="Q1131">
            <v>0</v>
          </cell>
          <cell r="R1131">
            <v>4720</v>
          </cell>
          <cell r="S1131">
            <v>3020800</v>
          </cell>
          <cell r="T1131">
            <v>4720</v>
          </cell>
          <cell r="U1131">
            <v>3020800</v>
          </cell>
          <cell r="V1131">
            <v>1</v>
          </cell>
        </row>
        <row r="1132">
          <cell r="B1132" t="str">
            <v>010413</v>
          </cell>
          <cell r="C1132">
            <v>19</v>
          </cell>
          <cell r="D1132" t="str">
            <v>건축</v>
          </cell>
          <cell r="E1132" t="str">
            <v>청소년수련관</v>
          </cell>
          <cell r="F1132" t="str">
            <v>유리공사</v>
          </cell>
          <cell r="H1132" t="str">
            <v>유리끼우기및닦기</v>
          </cell>
          <cell r="I1132" t="str">
            <v>10mm이상</v>
          </cell>
          <cell r="J1132" t="str">
            <v>M2</v>
          </cell>
          <cell r="K1132" t="str">
            <v>241</v>
          </cell>
          <cell r="L1132">
            <v>50</v>
          </cell>
          <cell r="M1132">
            <v>12050</v>
          </cell>
          <cell r="N1132">
            <v>3800</v>
          </cell>
          <cell r="O1132">
            <v>915800</v>
          </cell>
          <cell r="Q1132">
            <v>0</v>
          </cell>
          <cell r="R1132">
            <v>3850</v>
          </cell>
          <cell r="S1132">
            <v>927850</v>
          </cell>
          <cell r="T1132">
            <v>3850</v>
          </cell>
          <cell r="U1132">
            <v>927850</v>
          </cell>
          <cell r="V1132">
            <v>1</v>
          </cell>
        </row>
        <row r="1133">
          <cell r="B1133" t="str">
            <v>010413</v>
          </cell>
          <cell r="C1133">
            <v>21</v>
          </cell>
          <cell r="D1133" t="str">
            <v>건축</v>
          </cell>
          <cell r="E1133" t="str">
            <v>청소년수련관</v>
          </cell>
          <cell r="F1133" t="str">
            <v>유리공사</v>
          </cell>
          <cell r="H1133" t="str">
            <v>유리끼우기및닦기</v>
          </cell>
          <cell r="I1133" t="str">
            <v>AL.PL 5mm이하</v>
          </cell>
          <cell r="J1133" t="str">
            <v>M2</v>
          </cell>
          <cell r="K1133" t="str">
            <v>28</v>
          </cell>
          <cell r="L1133">
            <v>50</v>
          </cell>
          <cell r="M1133">
            <v>1400</v>
          </cell>
          <cell r="N1133">
            <v>2850</v>
          </cell>
          <cell r="O1133">
            <v>79800</v>
          </cell>
          <cell r="Q1133">
            <v>0</v>
          </cell>
          <cell r="R1133">
            <v>2900</v>
          </cell>
          <cell r="S1133">
            <v>81200</v>
          </cell>
          <cell r="T1133">
            <v>2900</v>
          </cell>
          <cell r="U1133">
            <v>81200</v>
          </cell>
          <cell r="V1133">
            <v>1</v>
          </cell>
        </row>
        <row r="1134">
          <cell r="B1134" t="str">
            <v>010414</v>
          </cell>
          <cell r="C1134">
            <v>1</v>
          </cell>
          <cell r="D1134" t="str">
            <v>건축</v>
          </cell>
          <cell r="E1134" t="str">
            <v>청소년수련관</v>
          </cell>
          <cell r="F1134" t="str">
            <v>수장공사</v>
          </cell>
          <cell r="H1134" t="str">
            <v>비닐타일(디럭스)</v>
          </cell>
          <cell r="I1134" t="str">
            <v>T=3.0 300*300</v>
          </cell>
          <cell r="J1134" t="str">
            <v>M2</v>
          </cell>
          <cell r="K1134" t="str">
            <v>679</v>
          </cell>
          <cell r="L1134">
            <v>6500</v>
          </cell>
          <cell r="M1134">
            <v>4413500</v>
          </cell>
          <cell r="N1134">
            <v>1500</v>
          </cell>
          <cell r="O1134">
            <v>1018500</v>
          </cell>
          <cell r="Q1134">
            <v>0</v>
          </cell>
          <cell r="R1134">
            <v>8000</v>
          </cell>
          <cell r="S1134">
            <v>5432000</v>
          </cell>
          <cell r="T1134">
            <v>8000</v>
          </cell>
          <cell r="U1134">
            <v>5432000</v>
          </cell>
          <cell r="V1134">
            <v>1</v>
          </cell>
        </row>
        <row r="1135">
          <cell r="B1135" t="str">
            <v>010414</v>
          </cell>
          <cell r="C1135">
            <v>2</v>
          </cell>
          <cell r="D1135" t="str">
            <v>건축</v>
          </cell>
          <cell r="E1135" t="str">
            <v>청소년수련관</v>
          </cell>
          <cell r="F1135" t="str">
            <v>수장공사</v>
          </cell>
          <cell r="H1135" t="str">
            <v>비닐쉬트붙임</v>
          </cell>
          <cell r="I1135" t="str">
            <v>T=2.2</v>
          </cell>
          <cell r="J1135" t="str">
            <v>M2</v>
          </cell>
          <cell r="K1135" t="str">
            <v>547</v>
          </cell>
          <cell r="L1135">
            <v>11000</v>
          </cell>
          <cell r="M1135">
            <v>6017000</v>
          </cell>
          <cell r="N1135">
            <v>1500</v>
          </cell>
          <cell r="O1135">
            <v>820500</v>
          </cell>
          <cell r="Q1135">
            <v>0</v>
          </cell>
          <cell r="R1135">
            <v>12500</v>
          </cell>
          <cell r="S1135">
            <v>6837500</v>
          </cell>
          <cell r="T1135">
            <v>12500</v>
          </cell>
          <cell r="U1135">
            <v>6837500</v>
          </cell>
          <cell r="V1135">
            <v>1</v>
          </cell>
        </row>
        <row r="1136">
          <cell r="B1136" t="str">
            <v>010414</v>
          </cell>
          <cell r="C1136">
            <v>4</v>
          </cell>
          <cell r="D1136" t="str">
            <v>건축</v>
          </cell>
          <cell r="E1136" t="str">
            <v>청소년수련관</v>
          </cell>
          <cell r="F1136" t="str">
            <v>수장공사</v>
          </cell>
          <cell r="H1136" t="str">
            <v>카페트타일붙이기</v>
          </cell>
          <cell r="I1136" t="str">
            <v>T=7.0 500*500</v>
          </cell>
          <cell r="J1136" t="str">
            <v>M2</v>
          </cell>
          <cell r="K1136" t="str">
            <v>696</v>
          </cell>
          <cell r="L1136">
            <v>12500</v>
          </cell>
          <cell r="M1136">
            <v>8700000</v>
          </cell>
          <cell r="N1136">
            <v>2000</v>
          </cell>
          <cell r="O1136">
            <v>1392000</v>
          </cell>
          <cell r="Q1136">
            <v>0</v>
          </cell>
          <cell r="R1136">
            <v>14500</v>
          </cell>
          <cell r="S1136">
            <v>10092000</v>
          </cell>
          <cell r="T1136">
            <v>14500</v>
          </cell>
          <cell r="U1136">
            <v>10092000</v>
          </cell>
          <cell r="V1136">
            <v>1</v>
          </cell>
        </row>
        <row r="1137">
          <cell r="B1137" t="str">
            <v>010414</v>
          </cell>
          <cell r="C1137">
            <v>5</v>
          </cell>
          <cell r="D1137" t="str">
            <v>건축</v>
          </cell>
          <cell r="E1137" t="str">
            <v>청소년수련관</v>
          </cell>
          <cell r="F1137" t="str">
            <v>수장공사</v>
          </cell>
          <cell r="H1137" t="str">
            <v>카페트깔기</v>
          </cell>
          <cell r="J1137" t="str">
            <v>M2</v>
          </cell>
          <cell r="K1137" t="str">
            <v>249</v>
          </cell>
          <cell r="L1137">
            <v>29000</v>
          </cell>
          <cell r="M1137">
            <v>7221000</v>
          </cell>
          <cell r="N1137">
            <v>3000</v>
          </cell>
          <cell r="O1137">
            <v>747000</v>
          </cell>
          <cell r="Q1137">
            <v>0</v>
          </cell>
          <cell r="R1137">
            <v>32000</v>
          </cell>
          <cell r="S1137">
            <v>7968000</v>
          </cell>
          <cell r="T1137">
            <v>32000</v>
          </cell>
          <cell r="U1137">
            <v>7968000</v>
          </cell>
          <cell r="V1137">
            <v>1</v>
          </cell>
        </row>
        <row r="1138">
          <cell r="B1138" t="str">
            <v>010414</v>
          </cell>
          <cell r="C1138">
            <v>6</v>
          </cell>
          <cell r="D1138" t="str">
            <v>건축</v>
          </cell>
          <cell r="E1138" t="str">
            <v>청소년수련관</v>
          </cell>
          <cell r="F1138" t="str">
            <v>수장공사</v>
          </cell>
          <cell r="H1138" t="str">
            <v>규산칼슘텍스</v>
          </cell>
          <cell r="I1138" t="str">
            <v>6MM</v>
          </cell>
          <cell r="J1138" t="str">
            <v>M2</v>
          </cell>
          <cell r="K1138" t="str">
            <v>22</v>
          </cell>
          <cell r="L1138">
            <v>3600</v>
          </cell>
          <cell r="M1138">
            <v>79200</v>
          </cell>
          <cell r="O1138">
            <v>0</v>
          </cell>
          <cell r="Q1138">
            <v>0</v>
          </cell>
          <cell r="R1138">
            <v>3600</v>
          </cell>
          <cell r="S1138">
            <v>79200</v>
          </cell>
          <cell r="T1138">
            <v>3600</v>
          </cell>
          <cell r="U1138">
            <v>79200</v>
          </cell>
          <cell r="V1138">
            <v>1</v>
          </cell>
        </row>
        <row r="1139">
          <cell r="B1139" t="str">
            <v>010414</v>
          </cell>
          <cell r="C1139">
            <v>7</v>
          </cell>
          <cell r="D1139" t="str">
            <v>건축</v>
          </cell>
          <cell r="E1139" t="str">
            <v>청소년수련관</v>
          </cell>
          <cell r="F1139" t="str">
            <v>수장공사</v>
          </cell>
          <cell r="H1139" t="str">
            <v>천정수장재붙임</v>
          </cell>
          <cell r="I1139" t="str">
            <v>암면텍스9MM</v>
          </cell>
          <cell r="J1139" t="str">
            <v>M2</v>
          </cell>
          <cell r="K1139" t="str">
            <v>713</v>
          </cell>
          <cell r="L1139">
            <v>6230</v>
          </cell>
          <cell r="M1139">
            <v>4441990</v>
          </cell>
          <cell r="N1139">
            <v>1500</v>
          </cell>
          <cell r="O1139">
            <v>1069500</v>
          </cell>
          <cell r="Q1139">
            <v>0</v>
          </cell>
          <cell r="R1139">
            <v>7730</v>
          </cell>
          <cell r="S1139">
            <v>5511490</v>
          </cell>
          <cell r="T1139">
            <v>7730</v>
          </cell>
          <cell r="U1139">
            <v>5511490</v>
          </cell>
          <cell r="V1139">
            <v>1</v>
          </cell>
        </row>
        <row r="1140">
          <cell r="B1140" t="str">
            <v>010414</v>
          </cell>
          <cell r="C1140">
            <v>9</v>
          </cell>
          <cell r="D1140" t="str">
            <v>건축</v>
          </cell>
          <cell r="E1140" t="str">
            <v>청소년수련관</v>
          </cell>
          <cell r="F1140" t="str">
            <v>수장공사</v>
          </cell>
          <cell r="H1140" t="str">
            <v>집섬(석고)평보드</v>
          </cell>
          <cell r="I1140" t="str">
            <v>9.5*900*2700</v>
          </cell>
          <cell r="J1140" t="str">
            <v>M2</v>
          </cell>
          <cell r="K1140" t="str">
            <v>749</v>
          </cell>
          <cell r="L1140">
            <v>1610</v>
          </cell>
          <cell r="M1140">
            <v>1205890</v>
          </cell>
          <cell r="O1140">
            <v>0</v>
          </cell>
          <cell r="Q1140">
            <v>0</v>
          </cell>
          <cell r="R1140">
            <v>1610</v>
          </cell>
          <cell r="S1140">
            <v>1205890</v>
          </cell>
          <cell r="T1140">
            <v>1610</v>
          </cell>
          <cell r="U1140">
            <v>1205890</v>
          </cell>
          <cell r="V1140">
            <v>1</v>
          </cell>
        </row>
        <row r="1141">
          <cell r="B1141" t="str">
            <v>010414</v>
          </cell>
          <cell r="C1141">
            <v>10</v>
          </cell>
          <cell r="D1141" t="str">
            <v>건축</v>
          </cell>
          <cell r="E1141" t="str">
            <v>청소년수련관</v>
          </cell>
          <cell r="F1141" t="str">
            <v>수장공사</v>
          </cell>
          <cell r="H1141" t="str">
            <v>천정수장재붙임</v>
          </cell>
          <cell r="I1141" t="str">
            <v>석고판9.5MM*2겹</v>
          </cell>
          <cell r="J1141" t="str">
            <v>M2</v>
          </cell>
          <cell r="K1141" t="str">
            <v>974</v>
          </cell>
          <cell r="L1141">
            <v>3200</v>
          </cell>
          <cell r="M1141">
            <v>3116800</v>
          </cell>
          <cell r="N1141">
            <v>1800</v>
          </cell>
          <cell r="O1141">
            <v>1753200</v>
          </cell>
          <cell r="Q1141">
            <v>0</v>
          </cell>
          <cell r="R1141">
            <v>5000</v>
          </cell>
          <cell r="S1141">
            <v>4870000</v>
          </cell>
          <cell r="T1141">
            <v>5000</v>
          </cell>
          <cell r="U1141">
            <v>4870000</v>
          </cell>
          <cell r="V1141">
            <v>1</v>
          </cell>
        </row>
        <row r="1142">
          <cell r="B1142" t="str">
            <v>010414</v>
          </cell>
          <cell r="C1142">
            <v>11</v>
          </cell>
          <cell r="D1142" t="str">
            <v>건축</v>
          </cell>
          <cell r="E1142" t="str">
            <v>청소년수련관</v>
          </cell>
          <cell r="F1142" t="str">
            <v>수장공사</v>
          </cell>
          <cell r="H1142" t="str">
            <v>열경화성천정재</v>
          </cell>
          <cell r="I1142" t="str">
            <v>600*600*1.2T</v>
          </cell>
          <cell r="J1142" t="str">
            <v>M2</v>
          </cell>
          <cell r="K1142" t="str">
            <v>1072</v>
          </cell>
          <cell r="L1142">
            <v>20000</v>
          </cell>
          <cell r="M1142">
            <v>21440000</v>
          </cell>
          <cell r="N1142">
            <v>6000</v>
          </cell>
          <cell r="O1142">
            <v>6432000</v>
          </cell>
          <cell r="Q1142">
            <v>0</v>
          </cell>
          <cell r="R1142">
            <v>26000</v>
          </cell>
          <cell r="S1142">
            <v>27872000</v>
          </cell>
          <cell r="T1142">
            <v>26000</v>
          </cell>
          <cell r="U1142">
            <v>27872000</v>
          </cell>
          <cell r="V1142">
            <v>1</v>
          </cell>
        </row>
        <row r="1143">
          <cell r="B1143" t="str">
            <v>010414</v>
          </cell>
          <cell r="C1143">
            <v>12</v>
          </cell>
          <cell r="D1143" t="str">
            <v>건축</v>
          </cell>
          <cell r="E1143" t="str">
            <v>청소년수련관</v>
          </cell>
          <cell r="F1143" t="str">
            <v>수장공사</v>
          </cell>
          <cell r="H1143" t="str">
            <v>PVC 몰딩</v>
          </cell>
          <cell r="J1143" t="str">
            <v>M</v>
          </cell>
          <cell r="K1143" t="str">
            <v>428</v>
          </cell>
          <cell r="L1143">
            <v>800</v>
          </cell>
          <cell r="M1143">
            <v>342400</v>
          </cell>
          <cell r="N1143">
            <v>700</v>
          </cell>
          <cell r="O1143">
            <v>299600</v>
          </cell>
          <cell r="Q1143">
            <v>0</v>
          </cell>
          <cell r="R1143">
            <v>1500</v>
          </cell>
          <cell r="S1143">
            <v>642000</v>
          </cell>
          <cell r="T1143">
            <v>1500</v>
          </cell>
          <cell r="U1143">
            <v>642000</v>
          </cell>
          <cell r="V1143">
            <v>1</v>
          </cell>
        </row>
        <row r="1144">
          <cell r="B1144" t="str">
            <v>010414</v>
          </cell>
          <cell r="C1144">
            <v>13</v>
          </cell>
          <cell r="D1144" t="str">
            <v>건축</v>
          </cell>
          <cell r="E1144" t="str">
            <v>청소년수련관</v>
          </cell>
          <cell r="F1144" t="str">
            <v>수장공사</v>
          </cell>
          <cell r="H1144" t="str">
            <v>벽지바름</v>
          </cell>
          <cell r="I1144" t="str">
            <v>중발포</v>
          </cell>
          <cell r="J1144" t="str">
            <v>M2</v>
          </cell>
          <cell r="K1144" t="str">
            <v>281</v>
          </cell>
          <cell r="L1144">
            <v>2000</v>
          </cell>
          <cell r="M1144">
            <v>562000</v>
          </cell>
          <cell r="N1144">
            <v>2000</v>
          </cell>
          <cell r="O1144">
            <v>562000</v>
          </cell>
          <cell r="Q1144">
            <v>0</v>
          </cell>
          <cell r="R1144">
            <v>4000</v>
          </cell>
          <cell r="S1144">
            <v>1124000</v>
          </cell>
          <cell r="T1144">
            <v>4000</v>
          </cell>
          <cell r="U1144">
            <v>1124000</v>
          </cell>
          <cell r="V1144">
            <v>1</v>
          </cell>
        </row>
        <row r="1145">
          <cell r="B1145" t="str">
            <v>010414</v>
          </cell>
          <cell r="C1145">
            <v>14</v>
          </cell>
          <cell r="D1145" t="str">
            <v>건축</v>
          </cell>
          <cell r="E1145" t="str">
            <v>청소년수련관</v>
          </cell>
          <cell r="F1145" t="str">
            <v>수장공사</v>
          </cell>
          <cell r="H1145" t="str">
            <v>반자지바름</v>
          </cell>
          <cell r="I1145" t="str">
            <v>중발포</v>
          </cell>
          <cell r="J1145" t="str">
            <v>M2</v>
          </cell>
          <cell r="K1145" t="str">
            <v>12</v>
          </cell>
          <cell r="L1145">
            <v>2000</v>
          </cell>
          <cell r="M1145">
            <v>24000</v>
          </cell>
          <cell r="N1145">
            <v>2000</v>
          </cell>
          <cell r="O1145">
            <v>24000</v>
          </cell>
          <cell r="Q1145">
            <v>0</v>
          </cell>
          <cell r="R1145">
            <v>4000</v>
          </cell>
          <cell r="S1145">
            <v>48000</v>
          </cell>
          <cell r="T1145">
            <v>4000</v>
          </cell>
          <cell r="U1145">
            <v>48000</v>
          </cell>
          <cell r="V1145">
            <v>1</v>
          </cell>
        </row>
        <row r="1146">
          <cell r="B1146" t="str">
            <v>010414</v>
          </cell>
          <cell r="C1146">
            <v>15</v>
          </cell>
          <cell r="D1146" t="str">
            <v>건축</v>
          </cell>
          <cell r="E1146" t="str">
            <v>청소년수련관</v>
          </cell>
          <cell r="F1146" t="str">
            <v>수장공사</v>
          </cell>
          <cell r="H1146" t="str">
            <v>합성수지걸레받이</v>
          </cell>
          <cell r="I1146" t="str">
            <v>H:100mm</v>
          </cell>
          <cell r="J1146" t="str">
            <v>M</v>
          </cell>
          <cell r="K1146" t="str">
            <v>635</v>
          </cell>
          <cell r="L1146">
            <v>800</v>
          </cell>
          <cell r="M1146">
            <v>508000</v>
          </cell>
          <cell r="N1146">
            <v>200</v>
          </cell>
          <cell r="O1146">
            <v>127000</v>
          </cell>
          <cell r="Q1146">
            <v>0</v>
          </cell>
          <cell r="R1146">
            <v>1000</v>
          </cell>
          <cell r="S1146">
            <v>635000</v>
          </cell>
          <cell r="T1146">
            <v>1000</v>
          </cell>
          <cell r="U1146">
            <v>635000</v>
          </cell>
          <cell r="V1146">
            <v>1</v>
          </cell>
        </row>
        <row r="1147">
          <cell r="B1147" t="str">
            <v>010414</v>
          </cell>
          <cell r="C1147">
            <v>18</v>
          </cell>
          <cell r="D1147" t="str">
            <v>건축</v>
          </cell>
          <cell r="E1147" t="str">
            <v>청소년수련관</v>
          </cell>
          <cell r="F1147" t="str">
            <v>수장공사</v>
          </cell>
          <cell r="H1147" t="str">
            <v>스치로폼SLAB깔기</v>
          </cell>
          <cell r="I1147" t="str">
            <v>#0.03     50mm</v>
          </cell>
          <cell r="J1147" t="str">
            <v>M2</v>
          </cell>
          <cell r="K1147" t="str">
            <v>1446</v>
          </cell>
          <cell r="L1147">
            <v>3000</v>
          </cell>
          <cell r="M1147">
            <v>4338000</v>
          </cell>
          <cell r="N1147">
            <v>1500</v>
          </cell>
          <cell r="O1147">
            <v>2169000</v>
          </cell>
          <cell r="Q1147">
            <v>0</v>
          </cell>
          <cell r="R1147">
            <v>4500</v>
          </cell>
          <cell r="S1147">
            <v>6507000</v>
          </cell>
          <cell r="T1147">
            <v>4500</v>
          </cell>
          <cell r="U1147">
            <v>6507000</v>
          </cell>
          <cell r="V1147">
            <v>1</v>
          </cell>
        </row>
        <row r="1148">
          <cell r="B1148" t="str">
            <v>010414</v>
          </cell>
          <cell r="C1148">
            <v>19</v>
          </cell>
          <cell r="D1148" t="str">
            <v>건축</v>
          </cell>
          <cell r="E1148" t="str">
            <v>청소년수련관</v>
          </cell>
          <cell r="F1148" t="str">
            <v>수장공사</v>
          </cell>
          <cell r="H1148" t="str">
            <v>단열흡음뿜칠(질석계)</v>
          </cell>
          <cell r="I1148" t="str">
            <v>천정,20T</v>
          </cell>
          <cell r="J1148" t="str">
            <v>M2</v>
          </cell>
          <cell r="K1148" t="str">
            <v>356</v>
          </cell>
          <cell r="L1148">
            <v>4500</v>
          </cell>
          <cell r="M1148">
            <v>1602000</v>
          </cell>
          <cell r="N1148">
            <v>1400</v>
          </cell>
          <cell r="O1148">
            <v>498400</v>
          </cell>
          <cell r="Q1148">
            <v>0</v>
          </cell>
          <cell r="R1148">
            <v>5900</v>
          </cell>
          <cell r="S1148">
            <v>2100400</v>
          </cell>
          <cell r="T1148">
            <v>5900</v>
          </cell>
          <cell r="U1148">
            <v>2100400</v>
          </cell>
          <cell r="V1148">
            <v>1</v>
          </cell>
        </row>
        <row r="1149">
          <cell r="B1149" t="str">
            <v>010414</v>
          </cell>
          <cell r="C1149">
            <v>20</v>
          </cell>
          <cell r="D1149" t="str">
            <v>건축</v>
          </cell>
          <cell r="E1149" t="str">
            <v>청소년수련관</v>
          </cell>
          <cell r="F1149" t="str">
            <v>수장공사</v>
          </cell>
          <cell r="H1149" t="str">
            <v>단열흡음뿜칠(질석계)</v>
          </cell>
          <cell r="I1149" t="str">
            <v>천정,50T</v>
          </cell>
          <cell r="J1149" t="str">
            <v>M2</v>
          </cell>
          <cell r="K1149" t="str">
            <v>1262</v>
          </cell>
          <cell r="L1149">
            <v>8500</v>
          </cell>
          <cell r="M1149">
            <v>10727000</v>
          </cell>
          <cell r="N1149">
            <v>3450</v>
          </cell>
          <cell r="O1149">
            <v>4353900</v>
          </cell>
          <cell r="Q1149">
            <v>0</v>
          </cell>
          <cell r="R1149">
            <v>11950</v>
          </cell>
          <cell r="S1149">
            <v>15080900</v>
          </cell>
          <cell r="T1149">
            <v>11950</v>
          </cell>
          <cell r="U1149">
            <v>15080900</v>
          </cell>
          <cell r="V1149">
            <v>1</v>
          </cell>
        </row>
        <row r="1150">
          <cell r="B1150" t="str">
            <v>010414</v>
          </cell>
          <cell r="C1150">
            <v>21</v>
          </cell>
          <cell r="D1150" t="str">
            <v>건축</v>
          </cell>
          <cell r="E1150" t="str">
            <v>청소년수련관</v>
          </cell>
          <cell r="F1150" t="str">
            <v>수장공사</v>
          </cell>
          <cell r="H1150" t="str">
            <v>흡음벽설치</v>
          </cell>
          <cell r="I1150" t="str">
            <v>G/W50T+G/C</v>
          </cell>
          <cell r="J1150" t="str">
            <v>M2</v>
          </cell>
          <cell r="K1150" t="str">
            <v>1382</v>
          </cell>
          <cell r="L1150">
            <v>15000</v>
          </cell>
          <cell r="M1150">
            <v>20730000</v>
          </cell>
          <cell r="N1150">
            <v>12000</v>
          </cell>
          <cell r="O1150">
            <v>16584000</v>
          </cell>
          <cell r="Q1150">
            <v>0</v>
          </cell>
          <cell r="R1150">
            <v>27000</v>
          </cell>
          <cell r="S1150">
            <v>37314000</v>
          </cell>
          <cell r="T1150">
            <v>27000</v>
          </cell>
          <cell r="U1150">
            <v>37314000</v>
          </cell>
          <cell r="V1150">
            <v>1</v>
          </cell>
        </row>
        <row r="1151">
          <cell r="B1151" t="str">
            <v>010414</v>
          </cell>
          <cell r="C1151">
            <v>22</v>
          </cell>
          <cell r="D1151" t="str">
            <v>건축</v>
          </cell>
          <cell r="E1151" t="str">
            <v>청소년수련관</v>
          </cell>
          <cell r="F1151" t="str">
            <v>수장공사</v>
          </cell>
          <cell r="H1151" t="str">
            <v>크링클글라스</v>
          </cell>
          <cell r="I1151" t="str">
            <v>T:5*Φ4000문화의집등카바</v>
          </cell>
          <cell r="J1151" t="str">
            <v>EA</v>
          </cell>
          <cell r="K1151" t="str">
            <v>1</v>
          </cell>
          <cell r="L1151">
            <v>2240000</v>
          </cell>
          <cell r="M1151">
            <v>2240000</v>
          </cell>
          <cell r="N1151">
            <v>1120000</v>
          </cell>
          <cell r="O1151">
            <v>1120000</v>
          </cell>
          <cell r="Q1151">
            <v>0</v>
          </cell>
          <cell r="R1151">
            <v>3360000</v>
          </cell>
          <cell r="S1151">
            <v>3360000</v>
          </cell>
          <cell r="T1151">
            <v>3360000</v>
          </cell>
          <cell r="U1151">
            <v>3360000</v>
          </cell>
          <cell r="V1151">
            <v>1</v>
          </cell>
        </row>
        <row r="1152">
          <cell r="B1152" t="str">
            <v>010414</v>
          </cell>
          <cell r="C1152">
            <v>23</v>
          </cell>
          <cell r="D1152" t="str">
            <v>건축</v>
          </cell>
          <cell r="E1152" t="str">
            <v>청소년수련관</v>
          </cell>
          <cell r="F1152" t="str">
            <v>수장공사</v>
          </cell>
          <cell r="H1152" t="str">
            <v>외단열시스템(토탈)</v>
          </cell>
          <cell r="I1152" t="str">
            <v>T:50단열+메쉬보강</v>
          </cell>
          <cell r="J1152" t="str">
            <v>M2</v>
          </cell>
          <cell r="K1152" t="str">
            <v>357</v>
          </cell>
          <cell r="L1152">
            <v>20000</v>
          </cell>
          <cell r="M1152">
            <v>7140000</v>
          </cell>
          <cell r="N1152">
            <v>7000</v>
          </cell>
          <cell r="O1152">
            <v>2499000</v>
          </cell>
          <cell r="Q1152">
            <v>0</v>
          </cell>
          <cell r="R1152">
            <v>27000</v>
          </cell>
          <cell r="S1152">
            <v>9639000</v>
          </cell>
          <cell r="T1152">
            <v>27000</v>
          </cell>
          <cell r="U1152">
            <v>9639000</v>
          </cell>
          <cell r="V1152">
            <v>1</v>
          </cell>
        </row>
        <row r="1153">
          <cell r="B1153" t="str">
            <v>010414</v>
          </cell>
          <cell r="C1153">
            <v>24</v>
          </cell>
          <cell r="D1153" t="str">
            <v>건축</v>
          </cell>
          <cell r="E1153" t="str">
            <v>청소년수련관</v>
          </cell>
          <cell r="F1153" t="str">
            <v>수장공사</v>
          </cell>
          <cell r="H1153" t="str">
            <v>유리면보드바닥깔기</v>
          </cell>
          <cell r="I1153" t="str">
            <v>#100      T:50</v>
          </cell>
          <cell r="J1153" t="str">
            <v>M2</v>
          </cell>
          <cell r="K1153" t="str">
            <v>99</v>
          </cell>
          <cell r="L1153">
            <v>9500</v>
          </cell>
          <cell r="M1153">
            <v>940500</v>
          </cell>
          <cell r="N1153">
            <v>2000</v>
          </cell>
          <cell r="O1153">
            <v>198000</v>
          </cell>
          <cell r="Q1153">
            <v>0</v>
          </cell>
          <cell r="R1153">
            <v>11500</v>
          </cell>
          <cell r="S1153">
            <v>1138500</v>
          </cell>
          <cell r="T1153">
            <v>11500</v>
          </cell>
          <cell r="U1153">
            <v>1138500</v>
          </cell>
          <cell r="V1153">
            <v>1</v>
          </cell>
        </row>
        <row r="1154">
          <cell r="B1154" t="str">
            <v>010414</v>
          </cell>
          <cell r="C1154">
            <v>25</v>
          </cell>
          <cell r="D1154" t="str">
            <v>건축</v>
          </cell>
          <cell r="E1154" t="str">
            <v>청소년수련관</v>
          </cell>
          <cell r="F1154" t="str">
            <v>수장공사</v>
          </cell>
          <cell r="H1154" t="str">
            <v>스치로폼본드붙임</v>
          </cell>
          <cell r="I1154" t="str">
            <v>SLAB #03   30T</v>
          </cell>
          <cell r="J1154" t="str">
            <v>M2</v>
          </cell>
          <cell r="K1154" t="str">
            <v>392</v>
          </cell>
          <cell r="L1154">
            <v>1800</v>
          </cell>
          <cell r="M1154">
            <v>705600</v>
          </cell>
          <cell r="N1154">
            <v>2000</v>
          </cell>
          <cell r="O1154">
            <v>784000</v>
          </cell>
          <cell r="Q1154">
            <v>0</v>
          </cell>
          <cell r="R1154">
            <v>3800</v>
          </cell>
          <cell r="S1154">
            <v>1489600</v>
          </cell>
          <cell r="T1154">
            <v>3800</v>
          </cell>
          <cell r="U1154">
            <v>1489600</v>
          </cell>
          <cell r="V1154">
            <v>1</v>
          </cell>
        </row>
        <row r="1155">
          <cell r="B1155" t="str">
            <v>010414</v>
          </cell>
          <cell r="C1155">
            <v>26</v>
          </cell>
          <cell r="D1155" t="str">
            <v>건축</v>
          </cell>
          <cell r="E1155" t="str">
            <v>청소년수련관</v>
          </cell>
          <cell r="F1155" t="str">
            <v>수장공사</v>
          </cell>
          <cell r="H1155" t="str">
            <v>폴리우레탄폼보드바닥깔기</v>
          </cell>
          <cell r="I1155" t="str">
            <v>#0.025     40mm*2겹</v>
          </cell>
          <cell r="J1155" t="str">
            <v>M2</v>
          </cell>
          <cell r="K1155" t="str">
            <v>1513</v>
          </cell>
          <cell r="L1155">
            <v>12600</v>
          </cell>
          <cell r="M1155">
            <v>19063800</v>
          </cell>
          <cell r="N1155">
            <v>3000</v>
          </cell>
          <cell r="O1155">
            <v>4539000</v>
          </cell>
          <cell r="Q1155">
            <v>0</v>
          </cell>
          <cell r="R1155">
            <v>15600</v>
          </cell>
          <cell r="S1155">
            <v>23602800</v>
          </cell>
          <cell r="T1155">
            <v>15600</v>
          </cell>
          <cell r="U1155">
            <v>23602800</v>
          </cell>
          <cell r="V1155">
            <v>1</v>
          </cell>
        </row>
        <row r="1156">
          <cell r="B1156" t="str">
            <v>010414</v>
          </cell>
          <cell r="C1156">
            <v>33</v>
          </cell>
          <cell r="D1156" t="str">
            <v>건축</v>
          </cell>
          <cell r="E1156" t="str">
            <v>청소년수련관</v>
          </cell>
          <cell r="F1156" t="str">
            <v>수장공사</v>
          </cell>
          <cell r="H1156" t="str">
            <v>방습필름설치</v>
          </cell>
          <cell r="I1156" t="str">
            <v>T=0.02*2겹  (바닥)</v>
          </cell>
          <cell r="J1156" t="str">
            <v>M2</v>
          </cell>
          <cell r="K1156" t="str">
            <v>1513</v>
          </cell>
          <cell r="L1156">
            <v>100</v>
          </cell>
          <cell r="M1156">
            <v>151300</v>
          </cell>
          <cell r="N1156">
            <v>100</v>
          </cell>
          <cell r="O1156">
            <v>151300</v>
          </cell>
          <cell r="Q1156">
            <v>0</v>
          </cell>
          <cell r="R1156">
            <v>200</v>
          </cell>
          <cell r="S1156">
            <v>302600</v>
          </cell>
          <cell r="T1156">
            <v>200</v>
          </cell>
          <cell r="U1156">
            <v>302600</v>
          </cell>
          <cell r="V1156">
            <v>1</v>
          </cell>
        </row>
        <row r="1157">
          <cell r="B1157" t="str">
            <v>010414</v>
          </cell>
          <cell r="C1157">
            <v>34</v>
          </cell>
          <cell r="D1157" t="str">
            <v>건축</v>
          </cell>
          <cell r="E1157" t="str">
            <v>청소년수련관</v>
          </cell>
          <cell r="F1157" t="str">
            <v>수장공사</v>
          </cell>
          <cell r="H1157" t="str">
            <v>방습필름설치</v>
          </cell>
          <cell r="I1157" t="str">
            <v>T=0.05  (바닥)</v>
          </cell>
          <cell r="J1157" t="str">
            <v>M2</v>
          </cell>
          <cell r="K1157" t="str">
            <v>1513</v>
          </cell>
          <cell r="L1157">
            <v>100</v>
          </cell>
          <cell r="M1157">
            <v>151300</v>
          </cell>
          <cell r="N1157">
            <v>100</v>
          </cell>
          <cell r="O1157">
            <v>151300</v>
          </cell>
          <cell r="Q1157">
            <v>0</v>
          </cell>
          <cell r="R1157">
            <v>200</v>
          </cell>
          <cell r="S1157">
            <v>302600</v>
          </cell>
          <cell r="T1157">
            <v>200</v>
          </cell>
          <cell r="U1157">
            <v>302600</v>
          </cell>
          <cell r="V1157">
            <v>1</v>
          </cell>
        </row>
        <row r="1158">
          <cell r="B1158" t="str">
            <v>010414</v>
          </cell>
          <cell r="C1158">
            <v>39</v>
          </cell>
          <cell r="D1158" t="str">
            <v>건축</v>
          </cell>
          <cell r="E1158" t="str">
            <v>청소년수련관</v>
          </cell>
          <cell r="F1158" t="str">
            <v>수장공사</v>
          </cell>
          <cell r="H1158" t="str">
            <v>화장실칸막이</v>
          </cell>
          <cell r="J1158" t="str">
            <v>M2</v>
          </cell>
          <cell r="K1158" t="str">
            <v>62</v>
          </cell>
          <cell r="L1158">
            <v>88000</v>
          </cell>
          <cell r="M1158">
            <v>5456000</v>
          </cell>
          <cell r="N1158">
            <v>12000</v>
          </cell>
          <cell r="O1158">
            <v>744000</v>
          </cell>
          <cell r="Q1158">
            <v>0</v>
          </cell>
          <cell r="R1158">
            <v>100000</v>
          </cell>
          <cell r="S1158">
            <v>6200000</v>
          </cell>
          <cell r="T1158">
            <v>100000</v>
          </cell>
          <cell r="U1158">
            <v>6200000</v>
          </cell>
          <cell r="V1158">
            <v>1</v>
          </cell>
        </row>
        <row r="1159">
          <cell r="B1159" t="str">
            <v>010414</v>
          </cell>
          <cell r="C1159">
            <v>40</v>
          </cell>
          <cell r="D1159" t="str">
            <v>건축</v>
          </cell>
          <cell r="E1159" t="str">
            <v>청소년수련관</v>
          </cell>
          <cell r="F1159" t="str">
            <v>수장공사</v>
          </cell>
          <cell r="H1159" t="str">
            <v>천정점검구설치</v>
          </cell>
          <cell r="I1159" t="str">
            <v>450*450 AL</v>
          </cell>
          <cell r="J1159" t="str">
            <v>개소</v>
          </cell>
          <cell r="K1159" t="str">
            <v>30</v>
          </cell>
          <cell r="L1159">
            <v>12000</v>
          </cell>
          <cell r="M1159">
            <v>360000</v>
          </cell>
          <cell r="N1159">
            <v>4000</v>
          </cell>
          <cell r="O1159">
            <v>120000</v>
          </cell>
          <cell r="Q1159">
            <v>0</v>
          </cell>
          <cell r="R1159">
            <v>16000</v>
          </cell>
          <cell r="S1159">
            <v>480000</v>
          </cell>
          <cell r="T1159">
            <v>16000</v>
          </cell>
          <cell r="U1159">
            <v>480000</v>
          </cell>
          <cell r="V1159">
            <v>1</v>
          </cell>
        </row>
        <row r="1160">
          <cell r="B1160" t="str">
            <v>010414</v>
          </cell>
          <cell r="C1160">
            <v>41</v>
          </cell>
          <cell r="D1160" t="str">
            <v>건축</v>
          </cell>
          <cell r="E1160" t="str">
            <v>청소년수련관</v>
          </cell>
          <cell r="F1160" t="str">
            <v>수장공사</v>
          </cell>
          <cell r="H1160" t="str">
            <v>마블카운타세면대</v>
          </cell>
          <cell r="I1160" t="str">
            <v>마블600W+메라민소부판</v>
          </cell>
          <cell r="J1160" t="str">
            <v>M</v>
          </cell>
          <cell r="K1160" t="str">
            <v>16</v>
          </cell>
          <cell r="L1160">
            <v>150000</v>
          </cell>
          <cell r="M1160">
            <v>2400000</v>
          </cell>
          <cell r="N1160">
            <v>40000</v>
          </cell>
          <cell r="O1160">
            <v>640000</v>
          </cell>
          <cell r="Q1160">
            <v>0</v>
          </cell>
          <cell r="R1160">
            <v>190000</v>
          </cell>
          <cell r="S1160">
            <v>3040000</v>
          </cell>
          <cell r="T1160">
            <v>190000</v>
          </cell>
          <cell r="U1160">
            <v>3040000</v>
          </cell>
          <cell r="V1160">
            <v>1</v>
          </cell>
        </row>
        <row r="1161">
          <cell r="B1161" t="str">
            <v>010414</v>
          </cell>
          <cell r="C1161">
            <v>43</v>
          </cell>
          <cell r="D1161" t="str">
            <v>건축</v>
          </cell>
          <cell r="E1161" t="str">
            <v>청소년수련관</v>
          </cell>
          <cell r="F1161" t="str">
            <v>수장공사</v>
          </cell>
          <cell r="H1161" t="str">
            <v>방습거울</v>
          </cell>
          <cell r="I1161" t="str">
            <v>T=5</v>
          </cell>
          <cell r="J1161" t="str">
            <v>M2</v>
          </cell>
          <cell r="K1161" t="str">
            <v>56</v>
          </cell>
          <cell r="L1161">
            <v>26000</v>
          </cell>
          <cell r="M1161">
            <v>1456000</v>
          </cell>
          <cell r="O1161">
            <v>0</v>
          </cell>
          <cell r="Q1161">
            <v>0</v>
          </cell>
          <cell r="R1161">
            <v>26000</v>
          </cell>
          <cell r="S1161">
            <v>1456000</v>
          </cell>
          <cell r="T1161">
            <v>26000</v>
          </cell>
          <cell r="U1161">
            <v>1456000</v>
          </cell>
          <cell r="V1161">
            <v>1</v>
          </cell>
        </row>
        <row r="1162">
          <cell r="B1162" t="str">
            <v>010414</v>
          </cell>
          <cell r="C1162">
            <v>45</v>
          </cell>
          <cell r="D1162" t="str">
            <v>건축</v>
          </cell>
          <cell r="E1162" t="str">
            <v>청소년수련관</v>
          </cell>
          <cell r="F1162" t="str">
            <v>수장공사</v>
          </cell>
          <cell r="H1162" t="str">
            <v>거울배면마감</v>
          </cell>
          <cell r="I1162" t="str">
            <v>6T내수합판+4T매트+SST.M</v>
          </cell>
          <cell r="J1162" t="str">
            <v>M2</v>
          </cell>
          <cell r="K1162" t="str">
            <v>56</v>
          </cell>
          <cell r="L1162">
            <v>18000</v>
          </cell>
          <cell r="M1162">
            <v>1008000</v>
          </cell>
          <cell r="N1162">
            <v>10000</v>
          </cell>
          <cell r="O1162">
            <v>560000</v>
          </cell>
          <cell r="Q1162">
            <v>0</v>
          </cell>
          <cell r="R1162">
            <v>28000</v>
          </cell>
          <cell r="S1162">
            <v>1568000</v>
          </cell>
          <cell r="T1162">
            <v>28000</v>
          </cell>
          <cell r="U1162">
            <v>1568000</v>
          </cell>
          <cell r="V1162">
            <v>1</v>
          </cell>
        </row>
        <row r="1163">
          <cell r="B1163" t="str">
            <v>010415</v>
          </cell>
          <cell r="C1163">
            <v>1</v>
          </cell>
          <cell r="D1163" t="str">
            <v>건축</v>
          </cell>
          <cell r="E1163" t="str">
            <v>청소년수련관</v>
          </cell>
          <cell r="F1163" t="str">
            <v>도장공사</v>
          </cell>
          <cell r="H1163" t="str">
            <v>수성로울러 3회칠</v>
          </cell>
          <cell r="I1163" t="str">
            <v>내벽.1급</v>
          </cell>
          <cell r="J1163" t="str">
            <v>M2</v>
          </cell>
          <cell r="K1163" t="str">
            <v>2676</v>
          </cell>
          <cell r="L1163">
            <v>664</v>
          </cell>
          <cell r="M1163">
            <v>1776864</v>
          </cell>
          <cell r="N1163">
            <v>2348</v>
          </cell>
          <cell r="O1163">
            <v>6283248</v>
          </cell>
          <cell r="Q1163">
            <v>0</v>
          </cell>
          <cell r="R1163">
            <v>3012</v>
          </cell>
          <cell r="S1163">
            <v>8060112</v>
          </cell>
          <cell r="T1163">
            <v>3012</v>
          </cell>
          <cell r="U1163">
            <v>8060112</v>
          </cell>
          <cell r="V1163">
            <v>1</v>
          </cell>
        </row>
        <row r="1164">
          <cell r="B1164" t="str">
            <v>010415</v>
          </cell>
          <cell r="C1164">
            <v>2</v>
          </cell>
          <cell r="D1164" t="str">
            <v>건축</v>
          </cell>
          <cell r="E1164" t="str">
            <v>청소년수련관</v>
          </cell>
          <cell r="F1164" t="str">
            <v>도장공사</v>
          </cell>
          <cell r="H1164" t="str">
            <v>수성로울러 3회칠</v>
          </cell>
          <cell r="I1164" t="str">
            <v>내부.1급(천정)</v>
          </cell>
          <cell r="J1164" t="str">
            <v>M2</v>
          </cell>
          <cell r="K1164" t="str">
            <v>1501</v>
          </cell>
          <cell r="L1164">
            <v>664</v>
          </cell>
          <cell r="M1164">
            <v>996664</v>
          </cell>
          <cell r="N1164">
            <v>2348</v>
          </cell>
          <cell r="O1164">
            <v>3524348</v>
          </cell>
          <cell r="Q1164">
            <v>0</v>
          </cell>
          <cell r="R1164">
            <v>3012</v>
          </cell>
          <cell r="S1164">
            <v>4521012</v>
          </cell>
          <cell r="T1164">
            <v>3012</v>
          </cell>
          <cell r="U1164">
            <v>4521012</v>
          </cell>
          <cell r="V1164">
            <v>1</v>
          </cell>
        </row>
        <row r="1165">
          <cell r="B1165" t="str">
            <v>010415</v>
          </cell>
          <cell r="C1165">
            <v>3</v>
          </cell>
          <cell r="D1165" t="str">
            <v>건축</v>
          </cell>
          <cell r="E1165" t="str">
            <v>청소년수련관</v>
          </cell>
          <cell r="F1165" t="str">
            <v>도장공사</v>
          </cell>
          <cell r="H1165" t="str">
            <v>수성로울러 3회칠</v>
          </cell>
          <cell r="I1165" t="str">
            <v>외벽.1급</v>
          </cell>
          <cell r="J1165" t="str">
            <v>M2</v>
          </cell>
          <cell r="K1165" t="str">
            <v>1015</v>
          </cell>
          <cell r="L1165">
            <v>664</v>
          </cell>
          <cell r="M1165">
            <v>673960</v>
          </cell>
          <cell r="N1165">
            <v>2348</v>
          </cell>
          <cell r="O1165">
            <v>2383220</v>
          </cell>
          <cell r="Q1165">
            <v>0</v>
          </cell>
          <cell r="R1165">
            <v>3012</v>
          </cell>
          <cell r="S1165">
            <v>3057180</v>
          </cell>
          <cell r="T1165">
            <v>3012</v>
          </cell>
          <cell r="U1165">
            <v>3057180</v>
          </cell>
          <cell r="V1165">
            <v>1</v>
          </cell>
        </row>
        <row r="1166">
          <cell r="B1166" t="str">
            <v>010415</v>
          </cell>
          <cell r="C1166">
            <v>4</v>
          </cell>
          <cell r="D1166" t="str">
            <v>건축</v>
          </cell>
          <cell r="E1166" t="str">
            <v>청소년수련관</v>
          </cell>
          <cell r="F1166" t="str">
            <v>도장공사</v>
          </cell>
          <cell r="H1166" t="str">
            <v>아크릴페인트</v>
          </cell>
          <cell r="I1166" t="str">
            <v>걸레받이</v>
          </cell>
          <cell r="J1166" t="str">
            <v>M2</v>
          </cell>
          <cell r="K1166" t="str">
            <v>53</v>
          </cell>
          <cell r="L1166">
            <v>1000</v>
          </cell>
          <cell r="M1166">
            <v>53000</v>
          </cell>
          <cell r="N1166">
            <v>3000</v>
          </cell>
          <cell r="O1166">
            <v>159000</v>
          </cell>
          <cell r="Q1166">
            <v>0</v>
          </cell>
          <cell r="R1166">
            <v>4000</v>
          </cell>
          <cell r="S1166">
            <v>212000</v>
          </cell>
          <cell r="T1166">
            <v>4000</v>
          </cell>
          <cell r="U1166">
            <v>212000</v>
          </cell>
          <cell r="V1166">
            <v>1</v>
          </cell>
        </row>
        <row r="1167">
          <cell r="B1167" t="str">
            <v>010415</v>
          </cell>
          <cell r="C1167">
            <v>5</v>
          </cell>
          <cell r="D1167" t="str">
            <v>건축</v>
          </cell>
          <cell r="E1167" t="str">
            <v>청소년수련관</v>
          </cell>
          <cell r="F1167" t="str">
            <v>도장공사</v>
          </cell>
          <cell r="H1167" t="str">
            <v>아크릴계뿜칠형타일</v>
          </cell>
          <cell r="I1167" t="str">
            <v>내부용</v>
          </cell>
          <cell r="J1167" t="str">
            <v>M2</v>
          </cell>
          <cell r="K1167" t="str">
            <v>1513</v>
          </cell>
          <cell r="L1167">
            <v>4000</v>
          </cell>
          <cell r="M1167">
            <v>6052000</v>
          </cell>
          <cell r="N1167">
            <v>3000</v>
          </cell>
          <cell r="O1167">
            <v>4539000</v>
          </cell>
          <cell r="Q1167">
            <v>0</v>
          </cell>
          <cell r="R1167">
            <v>7000</v>
          </cell>
          <cell r="S1167">
            <v>10591000</v>
          </cell>
          <cell r="T1167">
            <v>7000</v>
          </cell>
          <cell r="U1167">
            <v>10591000</v>
          </cell>
          <cell r="V1167">
            <v>1</v>
          </cell>
        </row>
        <row r="1168">
          <cell r="B1168" t="str">
            <v>010415</v>
          </cell>
          <cell r="C1168">
            <v>6</v>
          </cell>
          <cell r="D1168" t="str">
            <v>건축</v>
          </cell>
          <cell r="E1168" t="str">
            <v>청소년수련관</v>
          </cell>
          <cell r="F1168" t="str">
            <v>도장공사</v>
          </cell>
          <cell r="H1168" t="str">
            <v>대전방지용에폭시페인트</v>
          </cell>
          <cell r="I1168" t="str">
            <v>T=2</v>
          </cell>
          <cell r="J1168" t="str">
            <v>M2</v>
          </cell>
          <cell r="K1168" t="str">
            <v>18</v>
          </cell>
          <cell r="L1168">
            <v>8000</v>
          </cell>
          <cell r="M1168">
            <v>144000</v>
          </cell>
          <cell r="N1168">
            <v>3000</v>
          </cell>
          <cell r="O1168">
            <v>54000</v>
          </cell>
          <cell r="Q1168">
            <v>0</v>
          </cell>
          <cell r="R1168">
            <v>11000</v>
          </cell>
          <cell r="S1168">
            <v>198000</v>
          </cell>
          <cell r="T1168">
            <v>11000</v>
          </cell>
          <cell r="U1168">
            <v>198000</v>
          </cell>
          <cell r="V1168">
            <v>1</v>
          </cell>
        </row>
        <row r="1169">
          <cell r="B1169" t="str">
            <v>010415</v>
          </cell>
          <cell r="C1169">
            <v>7</v>
          </cell>
          <cell r="D1169" t="str">
            <v>건축</v>
          </cell>
          <cell r="E1169" t="str">
            <v>청소년수련관</v>
          </cell>
          <cell r="F1169" t="str">
            <v>도장공사</v>
          </cell>
          <cell r="H1169" t="str">
            <v>에폭시방진페인트</v>
          </cell>
          <cell r="I1169" t="str">
            <v>300μ</v>
          </cell>
          <cell r="J1169" t="str">
            <v>M2</v>
          </cell>
          <cell r="K1169" t="str">
            <v>680</v>
          </cell>
          <cell r="L1169">
            <v>5000</v>
          </cell>
          <cell r="M1169">
            <v>3400000</v>
          </cell>
          <cell r="N1169">
            <v>2000</v>
          </cell>
          <cell r="O1169">
            <v>1360000</v>
          </cell>
          <cell r="Q1169">
            <v>0</v>
          </cell>
          <cell r="R1169">
            <v>7000</v>
          </cell>
          <cell r="S1169">
            <v>4760000</v>
          </cell>
          <cell r="T1169">
            <v>7000</v>
          </cell>
          <cell r="U1169">
            <v>4760000</v>
          </cell>
          <cell r="V1169">
            <v>1</v>
          </cell>
        </row>
        <row r="1170">
          <cell r="B1170" t="str">
            <v>010415</v>
          </cell>
          <cell r="C1170">
            <v>8</v>
          </cell>
          <cell r="D1170" t="str">
            <v>건축</v>
          </cell>
          <cell r="E1170" t="str">
            <v>청소년수련관</v>
          </cell>
          <cell r="F1170" t="str">
            <v>도장공사</v>
          </cell>
          <cell r="H1170" t="str">
            <v>조합페인트철재면</v>
          </cell>
          <cell r="I1170" t="str">
            <v>1급.2회</v>
          </cell>
          <cell r="J1170" t="str">
            <v>M2</v>
          </cell>
          <cell r="K1170" t="str">
            <v>380</v>
          </cell>
          <cell r="L1170">
            <v>1300</v>
          </cell>
          <cell r="M1170">
            <v>494000</v>
          </cell>
          <cell r="N1170">
            <v>1300</v>
          </cell>
          <cell r="O1170">
            <v>494000</v>
          </cell>
          <cell r="Q1170">
            <v>0</v>
          </cell>
          <cell r="R1170">
            <v>2600</v>
          </cell>
          <cell r="S1170">
            <v>988000</v>
          </cell>
          <cell r="T1170">
            <v>2600</v>
          </cell>
          <cell r="U1170">
            <v>988000</v>
          </cell>
          <cell r="V1170">
            <v>1</v>
          </cell>
        </row>
        <row r="1171">
          <cell r="B1171" t="str">
            <v>010415</v>
          </cell>
          <cell r="C1171">
            <v>9</v>
          </cell>
          <cell r="D1171" t="str">
            <v>건축</v>
          </cell>
          <cell r="E1171" t="str">
            <v>청소년수련관</v>
          </cell>
          <cell r="F1171" t="str">
            <v>도장공사</v>
          </cell>
          <cell r="H1171" t="str">
            <v>녹막이페인트칠</v>
          </cell>
          <cell r="I1171" t="str">
            <v>1종.1회</v>
          </cell>
          <cell r="J1171" t="str">
            <v>M2</v>
          </cell>
          <cell r="K1171" t="str">
            <v>380</v>
          </cell>
          <cell r="L1171">
            <v>700</v>
          </cell>
          <cell r="M1171">
            <v>266000</v>
          </cell>
          <cell r="N1171">
            <v>700</v>
          </cell>
          <cell r="O1171">
            <v>266000</v>
          </cell>
          <cell r="Q1171">
            <v>0</v>
          </cell>
          <cell r="R1171">
            <v>1400</v>
          </cell>
          <cell r="S1171">
            <v>532000</v>
          </cell>
          <cell r="T1171">
            <v>1400</v>
          </cell>
          <cell r="U1171">
            <v>532000</v>
          </cell>
          <cell r="V1171">
            <v>1</v>
          </cell>
        </row>
        <row r="1172">
          <cell r="B1172" t="str">
            <v>010415</v>
          </cell>
          <cell r="C1172">
            <v>10</v>
          </cell>
          <cell r="D1172" t="str">
            <v>건축</v>
          </cell>
          <cell r="E1172" t="str">
            <v>청소년수련관</v>
          </cell>
          <cell r="F1172" t="str">
            <v>도장공사</v>
          </cell>
          <cell r="H1172" t="str">
            <v>유색락카칠</v>
          </cell>
          <cell r="I1172" t="str">
            <v>철재면</v>
          </cell>
          <cell r="J1172" t="str">
            <v>M2</v>
          </cell>
          <cell r="K1172" t="str">
            <v>9</v>
          </cell>
          <cell r="L1172">
            <v>3773</v>
          </cell>
          <cell r="M1172">
            <v>33957</v>
          </cell>
          <cell r="N1172">
            <v>20814</v>
          </cell>
          <cell r="O1172">
            <v>187326</v>
          </cell>
          <cell r="Q1172">
            <v>0</v>
          </cell>
          <cell r="R1172">
            <v>24587</v>
          </cell>
          <cell r="S1172">
            <v>221283</v>
          </cell>
          <cell r="T1172">
            <v>24587</v>
          </cell>
          <cell r="U1172">
            <v>221283</v>
          </cell>
          <cell r="V1172">
            <v>1</v>
          </cell>
        </row>
        <row r="1173">
          <cell r="B1173" t="str">
            <v>010416</v>
          </cell>
          <cell r="C1173">
            <v>1</v>
          </cell>
          <cell r="D1173" t="str">
            <v>건축</v>
          </cell>
          <cell r="E1173" t="str">
            <v>청소년수련관</v>
          </cell>
          <cell r="F1173" t="str">
            <v>드라이월</v>
          </cell>
          <cell r="H1173" t="str">
            <v>D1-1A</v>
          </cell>
          <cell r="I1173" t="str">
            <v>T50 단열재포함</v>
          </cell>
          <cell r="J1173" t="str">
            <v>M2</v>
          </cell>
          <cell r="K1173" t="str">
            <v>127</v>
          </cell>
          <cell r="L1173">
            <v>20000</v>
          </cell>
          <cell r="M1173">
            <v>2540000</v>
          </cell>
          <cell r="N1173">
            <v>12610</v>
          </cell>
          <cell r="O1173">
            <v>1601470</v>
          </cell>
          <cell r="Q1173">
            <v>0</v>
          </cell>
          <cell r="R1173">
            <v>32610</v>
          </cell>
          <cell r="S1173">
            <v>4141470</v>
          </cell>
          <cell r="T1173">
            <v>32610</v>
          </cell>
          <cell r="U1173">
            <v>4141470</v>
          </cell>
          <cell r="V1173">
            <v>1</v>
          </cell>
        </row>
        <row r="1174">
          <cell r="B1174" t="str">
            <v>010416</v>
          </cell>
          <cell r="C1174">
            <v>3</v>
          </cell>
          <cell r="D1174" t="str">
            <v>건축</v>
          </cell>
          <cell r="E1174" t="str">
            <v>청소년수련관</v>
          </cell>
          <cell r="F1174" t="str">
            <v>드라이월</v>
          </cell>
          <cell r="H1174" t="str">
            <v>D1-2A</v>
          </cell>
          <cell r="I1174" t="str">
            <v>T50 단열재포함</v>
          </cell>
          <cell r="J1174" t="str">
            <v>M2</v>
          </cell>
          <cell r="K1174" t="str">
            <v>384</v>
          </cell>
          <cell r="L1174">
            <v>20000</v>
          </cell>
          <cell r="M1174">
            <v>7680000</v>
          </cell>
          <cell r="N1174">
            <v>12380</v>
          </cell>
          <cell r="O1174">
            <v>4753920</v>
          </cell>
          <cell r="Q1174">
            <v>0</v>
          </cell>
          <cell r="R1174">
            <v>32380</v>
          </cell>
          <cell r="S1174">
            <v>12433920</v>
          </cell>
          <cell r="T1174">
            <v>32380</v>
          </cell>
          <cell r="U1174">
            <v>12433920</v>
          </cell>
          <cell r="V1174">
            <v>1</v>
          </cell>
        </row>
        <row r="1175">
          <cell r="B1175" t="str">
            <v>010416</v>
          </cell>
          <cell r="C1175">
            <v>6</v>
          </cell>
          <cell r="D1175" t="str">
            <v>건축</v>
          </cell>
          <cell r="E1175" t="str">
            <v>청소년수련관</v>
          </cell>
          <cell r="F1175" t="str">
            <v>드라이월</v>
          </cell>
          <cell r="H1175" t="str">
            <v>D1-2D</v>
          </cell>
          <cell r="I1175" t="str">
            <v>T50 단열재포함</v>
          </cell>
          <cell r="J1175" t="str">
            <v>M2</v>
          </cell>
          <cell r="K1175" t="str">
            <v>98</v>
          </cell>
          <cell r="L1175">
            <v>18000</v>
          </cell>
          <cell r="M1175">
            <v>1764000</v>
          </cell>
          <cell r="N1175">
            <v>12380</v>
          </cell>
          <cell r="O1175">
            <v>1213240</v>
          </cell>
          <cell r="Q1175">
            <v>0</v>
          </cell>
          <cell r="R1175">
            <v>30380</v>
          </cell>
          <cell r="S1175">
            <v>2977240</v>
          </cell>
          <cell r="T1175">
            <v>30380</v>
          </cell>
          <cell r="U1175">
            <v>2977240</v>
          </cell>
          <cell r="V1175">
            <v>1</v>
          </cell>
        </row>
        <row r="1176">
          <cell r="B1176" t="str">
            <v>010416</v>
          </cell>
          <cell r="C1176">
            <v>7</v>
          </cell>
          <cell r="D1176" t="str">
            <v>건축</v>
          </cell>
          <cell r="E1176" t="str">
            <v>청소년수련관</v>
          </cell>
          <cell r="F1176" t="str">
            <v>드라이월</v>
          </cell>
          <cell r="H1176" t="str">
            <v>D1-3A</v>
          </cell>
          <cell r="I1176" t="str">
            <v>T50 단열재포함</v>
          </cell>
          <cell r="J1176" t="str">
            <v>M2</v>
          </cell>
          <cell r="K1176" t="str">
            <v>68</v>
          </cell>
          <cell r="L1176">
            <v>21000</v>
          </cell>
          <cell r="M1176">
            <v>1428000</v>
          </cell>
          <cell r="N1176">
            <v>13320</v>
          </cell>
          <cell r="O1176">
            <v>905760</v>
          </cell>
          <cell r="Q1176">
            <v>0</v>
          </cell>
          <cell r="R1176">
            <v>34320</v>
          </cell>
          <cell r="S1176">
            <v>2333760</v>
          </cell>
          <cell r="T1176">
            <v>34320</v>
          </cell>
          <cell r="U1176">
            <v>2333760</v>
          </cell>
          <cell r="V1176">
            <v>1</v>
          </cell>
        </row>
        <row r="1177">
          <cell r="B1177" t="str">
            <v>010416</v>
          </cell>
          <cell r="C1177">
            <v>8</v>
          </cell>
          <cell r="D1177" t="str">
            <v>건축</v>
          </cell>
          <cell r="E1177" t="str">
            <v>청소년수련관</v>
          </cell>
          <cell r="F1177" t="str">
            <v>드라이월</v>
          </cell>
          <cell r="H1177" t="str">
            <v>D1-4A</v>
          </cell>
          <cell r="I1177" t="str">
            <v>T50 단열재포함</v>
          </cell>
          <cell r="J1177" t="str">
            <v>M2</v>
          </cell>
          <cell r="K1177" t="str">
            <v>79</v>
          </cell>
          <cell r="L1177">
            <v>28000</v>
          </cell>
          <cell r="M1177">
            <v>2212000</v>
          </cell>
          <cell r="N1177">
            <v>12200</v>
          </cell>
          <cell r="O1177">
            <v>963800</v>
          </cell>
          <cell r="Q1177">
            <v>0</v>
          </cell>
          <cell r="R1177">
            <v>40200</v>
          </cell>
          <cell r="S1177">
            <v>3175800</v>
          </cell>
          <cell r="T1177">
            <v>40200</v>
          </cell>
          <cell r="U1177">
            <v>3175800</v>
          </cell>
          <cell r="V1177">
            <v>1</v>
          </cell>
        </row>
        <row r="1178">
          <cell r="B1178" t="str">
            <v>010416</v>
          </cell>
          <cell r="C1178">
            <v>11</v>
          </cell>
          <cell r="D1178" t="str">
            <v>건축</v>
          </cell>
          <cell r="E1178" t="str">
            <v>청소년수련관</v>
          </cell>
          <cell r="F1178" t="str">
            <v>드라이월</v>
          </cell>
          <cell r="H1178" t="str">
            <v>D1-6A</v>
          </cell>
          <cell r="I1178" t="str">
            <v>T50 단열재포함</v>
          </cell>
          <cell r="J1178" t="str">
            <v>M2</v>
          </cell>
          <cell r="K1178" t="str">
            <v>28</v>
          </cell>
          <cell r="L1178">
            <v>21000</v>
          </cell>
          <cell r="M1178">
            <v>588000</v>
          </cell>
          <cell r="N1178">
            <v>12380</v>
          </cell>
          <cell r="O1178">
            <v>346640</v>
          </cell>
          <cell r="Q1178">
            <v>0</v>
          </cell>
          <cell r="R1178">
            <v>33380</v>
          </cell>
          <cell r="S1178">
            <v>934640</v>
          </cell>
          <cell r="T1178">
            <v>33380</v>
          </cell>
          <cell r="U1178">
            <v>934640</v>
          </cell>
          <cell r="V1178">
            <v>1</v>
          </cell>
        </row>
        <row r="1179">
          <cell r="B1179" t="str">
            <v>010416</v>
          </cell>
          <cell r="C1179">
            <v>12</v>
          </cell>
          <cell r="D1179" t="str">
            <v>건축</v>
          </cell>
          <cell r="E1179" t="str">
            <v>청소년수련관</v>
          </cell>
          <cell r="F1179" t="str">
            <v>드라이월</v>
          </cell>
          <cell r="H1179" t="str">
            <v>D1-7B</v>
          </cell>
          <cell r="J1179" t="str">
            <v>M2</v>
          </cell>
          <cell r="K1179" t="str">
            <v>114</v>
          </cell>
          <cell r="L1179">
            <v>12000</v>
          </cell>
          <cell r="M1179">
            <v>1368000</v>
          </cell>
          <cell r="N1179">
            <v>7890</v>
          </cell>
          <cell r="O1179">
            <v>899460</v>
          </cell>
          <cell r="Q1179">
            <v>0</v>
          </cell>
          <cell r="R1179">
            <v>19890</v>
          </cell>
          <cell r="S1179">
            <v>2267460</v>
          </cell>
          <cell r="T1179">
            <v>19890</v>
          </cell>
          <cell r="U1179">
            <v>2267460</v>
          </cell>
          <cell r="V1179">
            <v>1</v>
          </cell>
        </row>
        <row r="1180">
          <cell r="B1180" t="str">
            <v>010416</v>
          </cell>
          <cell r="C1180">
            <v>13</v>
          </cell>
          <cell r="D1180" t="str">
            <v>건축</v>
          </cell>
          <cell r="E1180" t="str">
            <v>청소년수련관</v>
          </cell>
          <cell r="F1180" t="str">
            <v>드라이월</v>
          </cell>
          <cell r="H1180" t="str">
            <v>D1-7E</v>
          </cell>
          <cell r="J1180" t="str">
            <v>M2</v>
          </cell>
          <cell r="K1180" t="str">
            <v>178</v>
          </cell>
          <cell r="L1180">
            <v>12000</v>
          </cell>
          <cell r="M1180">
            <v>2136000</v>
          </cell>
          <cell r="N1180">
            <v>7210</v>
          </cell>
          <cell r="O1180">
            <v>1283380</v>
          </cell>
          <cell r="Q1180">
            <v>0</v>
          </cell>
          <cell r="R1180">
            <v>19210</v>
          </cell>
          <cell r="S1180">
            <v>3419380</v>
          </cell>
          <cell r="T1180">
            <v>19210</v>
          </cell>
          <cell r="U1180">
            <v>3419380</v>
          </cell>
          <cell r="V1180">
            <v>1</v>
          </cell>
        </row>
        <row r="1181">
          <cell r="B1181" t="str">
            <v>010416</v>
          </cell>
          <cell r="C1181">
            <v>14</v>
          </cell>
          <cell r="D1181" t="str">
            <v>건축</v>
          </cell>
          <cell r="E1181" t="str">
            <v>청소년수련관</v>
          </cell>
          <cell r="F1181" t="str">
            <v>드라이월</v>
          </cell>
          <cell r="H1181" t="str">
            <v>D1-12A</v>
          </cell>
          <cell r="I1181" t="str">
            <v>T50 단열재포함</v>
          </cell>
          <cell r="J1181" t="str">
            <v>M2</v>
          </cell>
          <cell r="K1181" t="str">
            <v>188</v>
          </cell>
          <cell r="L1181">
            <v>17000</v>
          </cell>
          <cell r="M1181">
            <v>3196000</v>
          </cell>
          <cell r="N1181">
            <v>10420</v>
          </cell>
          <cell r="O1181">
            <v>1958960</v>
          </cell>
          <cell r="Q1181">
            <v>0</v>
          </cell>
          <cell r="R1181">
            <v>27420</v>
          </cell>
          <cell r="S1181">
            <v>5154960</v>
          </cell>
          <cell r="T1181">
            <v>27420</v>
          </cell>
          <cell r="U1181">
            <v>5154960</v>
          </cell>
          <cell r="V1181">
            <v>1</v>
          </cell>
        </row>
        <row r="1182">
          <cell r="B1182" t="str">
            <v>010416</v>
          </cell>
          <cell r="C1182">
            <v>15</v>
          </cell>
          <cell r="D1182" t="str">
            <v>건축</v>
          </cell>
          <cell r="E1182" t="str">
            <v>청소년수련관</v>
          </cell>
          <cell r="F1182" t="str">
            <v>드라이월</v>
          </cell>
          <cell r="H1182" t="str">
            <v>D1-13A</v>
          </cell>
          <cell r="I1182" t="str">
            <v>T50 단열재포함</v>
          </cell>
          <cell r="J1182" t="str">
            <v>M2</v>
          </cell>
          <cell r="K1182" t="str">
            <v>117</v>
          </cell>
          <cell r="L1182">
            <v>15000</v>
          </cell>
          <cell r="M1182">
            <v>1755000</v>
          </cell>
          <cell r="N1182">
            <v>8840</v>
          </cell>
          <cell r="O1182">
            <v>1034280</v>
          </cell>
          <cell r="Q1182">
            <v>0</v>
          </cell>
          <cell r="R1182">
            <v>23840</v>
          </cell>
          <cell r="S1182">
            <v>2789280</v>
          </cell>
          <cell r="T1182">
            <v>23840</v>
          </cell>
          <cell r="U1182">
            <v>2789280</v>
          </cell>
          <cell r="V1182">
            <v>1</v>
          </cell>
        </row>
        <row r="1183">
          <cell r="B1183" t="str">
            <v>010417</v>
          </cell>
          <cell r="C1183">
            <v>3</v>
          </cell>
          <cell r="D1183" t="str">
            <v>건축</v>
          </cell>
          <cell r="E1183" t="str">
            <v>청소년수련관</v>
          </cell>
          <cell r="F1183" t="str">
            <v>기타공사</v>
          </cell>
          <cell r="H1183" t="str">
            <v>루프드레인설치</v>
          </cell>
          <cell r="I1183" t="str">
            <v>수직형   100mm</v>
          </cell>
          <cell r="J1183" t="str">
            <v>개소</v>
          </cell>
          <cell r="K1183" t="str">
            <v>11</v>
          </cell>
          <cell r="L1183">
            <v>6050</v>
          </cell>
          <cell r="M1183">
            <v>66550</v>
          </cell>
          <cell r="N1183">
            <v>4400</v>
          </cell>
          <cell r="O1183">
            <v>48400</v>
          </cell>
          <cell r="P1183">
            <v>550</v>
          </cell>
          <cell r="Q1183">
            <v>6050</v>
          </cell>
          <cell r="R1183">
            <v>11000</v>
          </cell>
          <cell r="S1183">
            <v>121000</v>
          </cell>
          <cell r="T1183">
            <v>11000</v>
          </cell>
          <cell r="U1183">
            <v>121000</v>
          </cell>
          <cell r="V1183">
            <v>1</v>
          </cell>
        </row>
        <row r="1184">
          <cell r="B1184" t="str">
            <v>010417</v>
          </cell>
          <cell r="C1184">
            <v>5</v>
          </cell>
          <cell r="D1184" t="str">
            <v>건축</v>
          </cell>
          <cell r="E1184" t="str">
            <v>청소년수련관</v>
          </cell>
          <cell r="F1184" t="str">
            <v>기타공사</v>
          </cell>
          <cell r="H1184" t="str">
            <v>플로어드레인설치</v>
          </cell>
          <cell r="I1184" t="str">
            <v>PVC 8510  50mm</v>
          </cell>
          <cell r="J1184" t="str">
            <v>개소</v>
          </cell>
          <cell r="K1184" t="str">
            <v>8</v>
          </cell>
          <cell r="L1184">
            <v>1800</v>
          </cell>
          <cell r="M1184">
            <v>14400</v>
          </cell>
          <cell r="N1184">
            <v>1200</v>
          </cell>
          <cell r="O1184">
            <v>9600</v>
          </cell>
          <cell r="Q1184">
            <v>0</v>
          </cell>
          <cell r="R1184">
            <v>3000</v>
          </cell>
          <cell r="S1184">
            <v>24000</v>
          </cell>
          <cell r="T1184">
            <v>3000</v>
          </cell>
          <cell r="U1184">
            <v>24000</v>
          </cell>
          <cell r="V1184">
            <v>1</v>
          </cell>
        </row>
        <row r="1185">
          <cell r="B1185" t="str">
            <v>010417</v>
          </cell>
          <cell r="C1185">
            <v>6</v>
          </cell>
          <cell r="D1185" t="str">
            <v>건축</v>
          </cell>
          <cell r="E1185" t="str">
            <v>청소년수련관</v>
          </cell>
          <cell r="F1185" t="str">
            <v>기타공사</v>
          </cell>
          <cell r="H1185" t="str">
            <v>플로어드레인설치</v>
          </cell>
          <cell r="I1185" t="str">
            <v>PVC 8510  75mm</v>
          </cell>
          <cell r="J1185" t="str">
            <v>개소</v>
          </cell>
          <cell r="K1185" t="str">
            <v>8</v>
          </cell>
          <cell r="L1185">
            <v>2000</v>
          </cell>
          <cell r="M1185">
            <v>16000</v>
          </cell>
          <cell r="N1185">
            <v>1400</v>
          </cell>
          <cell r="O1185">
            <v>11200</v>
          </cell>
          <cell r="Q1185">
            <v>0</v>
          </cell>
          <cell r="R1185">
            <v>3400</v>
          </cell>
          <cell r="S1185">
            <v>27200</v>
          </cell>
          <cell r="T1185">
            <v>3400</v>
          </cell>
          <cell r="U1185">
            <v>27200</v>
          </cell>
          <cell r="V1185">
            <v>1</v>
          </cell>
        </row>
        <row r="1186">
          <cell r="B1186" t="str">
            <v>010417</v>
          </cell>
          <cell r="C1186">
            <v>7</v>
          </cell>
          <cell r="D1186" t="str">
            <v>건축</v>
          </cell>
          <cell r="E1186" t="str">
            <v>청소년수련관</v>
          </cell>
          <cell r="F1186" t="str">
            <v>기타공사</v>
          </cell>
          <cell r="H1186" t="str">
            <v>스텐선홈통</v>
          </cell>
          <cell r="I1186" t="str">
            <v>∮100</v>
          </cell>
          <cell r="J1186" t="str">
            <v>M</v>
          </cell>
          <cell r="K1186" t="str">
            <v>4</v>
          </cell>
          <cell r="L1186">
            <v>19800</v>
          </cell>
          <cell r="M1186">
            <v>79200</v>
          </cell>
          <cell r="N1186">
            <v>14400</v>
          </cell>
          <cell r="O1186">
            <v>57600</v>
          </cell>
          <cell r="P1186">
            <v>1800</v>
          </cell>
          <cell r="Q1186">
            <v>7200</v>
          </cell>
          <cell r="R1186">
            <v>36000</v>
          </cell>
          <cell r="S1186">
            <v>144000</v>
          </cell>
          <cell r="T1186">
            <v>36000</v>
          </cell>
          <cell r="U1186">
            <v>144000</v>
          </cell>
          <cell r="V1186">
            <v>1</v>
          </cell>
        </row>
        <row r="1187">
          <cell r="B1187" t="str">
            <v>010417</v>
          </cell>
          <cell r="C1187">
            <v>8</v>
          </cell>
          <cell r="D1187" t="str">
            <v>건축</v>
          </cell>
          <cell r="E1187" t="str">
            <v>청소년수련관</v>
          </cell>
          <cell r="F1187" t="str">
            <v>기타공사</v>
          </cell>
          <cell r="H1187" t="str">
            <v>에레베타후크</v>
          </cell>
          <cell r="I1187" t="str">
            <v>Φ22</v>
          </cell>
          <cell r="J1187" t="str">
            <v>EA</v>
          </cell>
          <cell r="K1187" t="str">
            <v>1</v>
          </cell>
          <cell r="L1187">
            <v>25000</v>
          </cell>
          <cell r="M1187">
            <v>25000</v>
          </cell>
          <cell r="N1187">
            <v>10000</v>
          </cell>
          <cell r="O1187">
            <v>10000</v>
          </cell>
          <cell r="Q1187">
            <v>0</v>
          </cell>
          <cell r="R1187">
            <v>35000</v>
          </cell>
          <cell r="S1187">
            <v>35000</v>
          </cell>
          <cell r="T1187">
            <v>35000</v>
          </cell>
          <cell r="U1187">
            <v>35000</v>
          </cell>
          <cell r="V1187">
            <v>1</v>
          </cell>
        </row>
        <row r="1188">
          <cell r="B1188" t="str">
            <v>010417</v>
          </cell>
          <cell r="C1188">
            <v>9</v>
          </cell>
          <cell r="D1188" t="str">
            <v>건축</v>
          </cell>
          <cell r="E1188" t="str">
            <v>청소년수련관</v>
          </cell>
          <cell r="F1188" t="str">
            <v>기타공사</v>
          </cell>
          <cell r="H1188" t="str">
            <v>매점카운터설치</v>
          </cell>
          <cell r="I1188" t="str">
            <v>2000*500</v>
          </cell>
          <cell r="J1188" t="str">
            <v>EA</v>
          </cell>
          <cell r="K1188" t="str">
            <v>1</v>
          </cell>
          <cell r="L1188">
            <v>600000</v>
          </cell>
          <cell r="M1188">
            <v>600000</v>
          </cell>
          <cell r="O1188">
            <v>0</v>
          </cell>
          <cell r="Q1188">
            <v>0</v>
          </cell>
          <cell r="R1188">
            <v>600000</v>
          </cell>
          <cell r="S1188">
            <v>600000</v>
          </cell>
          <cell r="T1188">
            <v>600000</v>
          </cell>
          <cell r="U1188">
            <v>600000</v>
          </cell>
          <cell r="V1188">
            <v>1</v>
          </cell>
        </row>
        <row r="1189">
          <cell r="B1189" t="str">
            <v>010417</v>
          </cell>
          <cell r="C1189">
            <v>10</v>
          </cell>
          <cell r="D1189" t="str">
            <v>건축</v>
          </cell>
          <cell r="E1189" t="str">
            <v>청소년수련관</v>
          </cell>
          <cell r="F1189" t="str">
            <v>기타공사</v>
          </cell>
          <cell r="H1189" t="str">
            <v>PVC스리브</v>
          </cell>
          <cell r="I1189" t="str">
            <v>VG2   ∮100,L:700</v>
          </cell>
          <cell r="J1189" t="str">
            <v>개소</v>
          </cell>
          <cell r="K1189" t="str">
            <v>8</v>
          </cell>
          <cell r="L1189">
            <v>5000</v>
          </cell>
          <cell r="M1189">
            <v>40000</v>
          </cell>
          <cell r="N1189">
            <v>1500</v>
          </cell>
          <cell r="O1189">
            <v>12000</v>
          </cell>
          <cell r="Q1189">
            <v>0</v>
          </cell>
          <cell r="R1189">
            <v>6500</v>
          </cell>
          <cell r="S1189">
            <v>52000</v>
          </cell>
          <cell r="T1189">
            <v>6500</v>
          </cell>
          <cell r="U1189">
            <v>52000</v>
          </cell>
          <cell r="V1189">
            <v>1</v>
          </cell>
        </row>
        <row r="1190">
          <cell r="B1190" t="str">
            <v>010417</v>
          </cell>
          <cell r="C1190">
            <v>11</v>
          </cell>
          <cell r="D1190" t="str">
            <v>건축</v>
          </cell>
          <cell r="E1190" t="str">
            <v>청소년수련관</v>
          </cell>
          <cell r="F1190" t="str">
            <v>기타공사</v>
          </cell>
          <cell r="H1190" t="str">
            <v>PVC스리브</v>
          </cell>
          <cell r="I1190" t="str">
            <v>VG2   ∮150,L:200</v>
          </cell>
          <cell r="J1190" t="str">
            <v>개소</v>
          </cell>
          <cell r="K1190" t="str">
            <v>2</v>
          </cell>
          <cell r="L1190">
            <v>3000</v>
          </cell>
          <cell r="M1190">
            <v>6000</v>
          </cell>
          <cell r="N1190">
            <v>500</v>
          </cell>
          <cell r="O1190">
            <v>1000</v>
          </cell>
          <cell r="Q1190">
            <v>0</v>
          </cell>
          <cell r="R1190">
            <v>3500</v>
          </cell>
          <cell r="S1190">
            <v>7000</v>
          </cell>
          <cell r="T1190">
            <v>3500</v>
          </cell>
          <cell r="U1190">
            <v>7000</v>
          </cell>
          <cell r="V1190">
            <v>1</v>
          </cell>
        </row>
        <row r="1191">
          <cell r="B1191" t="str">
            <v>010417</v>
          </cell>
          <cell r="C1191">
            <v>12</v>
          </cell>
          <cell r="D1191" t="str">
            <v>건축</v>
          </cell>
          <cell r="E1191" t="str">
            <v>청소년수련관</v>
          </cell>
          <cell r="F1191" t="str">
            <v>기타공사</v>
          </cell>
          <cell r="H1191" t="str">
            <v>PVC스리브</v>
          </cell>
          <cell r="I1191" t="str">
            <v>VG2   ∮125,L:200</v>
          </cell>
          <cell r="J1191" t="str">
            <v>개소</v>
          </cell>
          <cell r="K1191" t="str">
            <v>2</v>
          </cell>
          <cell r="L1191">
            <v>2700</v>
          </cell>
          <cell r="M1191">
            <v>5400</v>
          </cell>
          <cell r="N1191">
            <v>500</v>
          </cell>
          <cell r="O1191">
            <v>1000</v>
          </cell>
          <cell r="Q1191">
            <v>0</v>
          </cell>
          <cell r="R1191">
            <v>3200</v>
          </cell>
          <cell r="S1191">
            <v>6400</v>
          </cell>
          <cell r="T1191">
            <v>3200</v>
          </cell>
          <cell r="U1191">
            <v>6400</v>
          </cell>
          <cell r="V1191">
            <v>1</v>
          </cell>
        </row>
        <row r="1192">
          <cell r="B1192" t="str">
            <v>010417</v>
          </cell>
          <cell r="C1192">
            <v>13</v>
          </cell>
          <cell r="D1192" t="str">
            <v>건축</v>
          </cell>
          <cell r="E1192" t="str">
            <v>청소년수련관</v>
          </cell>
          <cell r="F1192" t="str">
            <v>기타공사</v>
          </cell>
          <cell r="H1192" t="str">
            <v>PVC스리브</v>
          </cell>
          <cell r="I1192" t="str">
            <v>VG2   ∮65,L:150</v>
          </cell>
          <cell r="J1192" t="str">
            <v>개소</v>
          </cell>
          <cell r="K1192" t="str">
            <v>2</v>
          </cell>
          <cell r="L1192">
            <v>1500</v>
          </cell>
          <cell r="M1192">
            <v>3000</v>
          </cell>
          <cell r="N1192">
            <v>500</v>
          </cell>
          <cell r="O1192">
            <v>1000</v>
          </cell>
          <cell r="Q1192">
            <v>0</v>
          </cell>
          <cell r="R1192">
            <v>2000</v>
          </cell>
          <cell r="S1192">
            <v>4000</v>
          </cell>
          <cell r="T1192">
            <v>2000</v>
          </cell>
          <cell r="U1192">
            <v>4000</v>
          </cell>
          <cell r="V1192">
            <v>1</v>
          </cell>
        </row>
        <row r="1193">
          <cell r="B1193" t="str">
            <v>010417</v>
          </cell>
          <cell r="C1193">
            <v>14</v>
          </cell>
          <cell r="D1193" t="str">
            <v>건축</v>
          </cell>
          <cell r="E1193" t="str">
            <v>청소년수련관</v>
          </cell>
          <cell r="F1193" t="str">
            <v>기타공사</v>
          </cell>
          <cell r="H1193" t="str">
            <v>PVC스리브</v>
          </cell>
          <cell r="I1193" t="str">
            <v>VG2   ∮100,L:150</v>
          </cell>
          <cell r="J1193" t="str">
            <v>개소</v>
          </cell>
          <cell r="K1193" t="str">
            <v>2</v>
          </cell>
          <cell r="L1193">
            <v>1800</v>
          </cell>
          <cell r="M1193">
            <v>3600</v>
          </cell>
          <cell r="N1193">
            <v>500</v>
          </cell>
          <cell r="O1193">
            <v>1000</v>
          </cell>
          <cell r="Q1193">
            <v>0</v>
          </cell>
          <cell r="R1193">
            <v>2300</v>
          </cell>
          <cell r="S1193">
            <v>4600</v>
          </cell>
          <cell r="T1193">
            <v>2300</v>
          </cell>
          <cell r="U1193">
            <v>4600</v>
          </cell>
          <cell r="V1193">
            <v>1</v>
          </cell>
        </row>
        <row r="1194">
          <cell r="B1194" t="str">
            <v>010417</v>
          </cell>
          <cell r="C1194">
            <v>15</v>
          </cell>
          <cell r="D1194" t="str">
            <v>건축</v>
          </cell>
          <cell r="E1194" t="str">
            <v>청소년수련관</v>
          </cell>
          <cell r="F1194" t="str">
            <v>기타공사</v>
          </cell>
          <cell r="H1194" t="str">
            <v>PVC통수관</v>
          </cell>
          <cell r="I1194" t="str">
            <v>VG2   ∮100,L:300</v>
          </cell>
          <cell r="J1194" t="str">
            <v>개소</v>
          </cell>
          <cell r="K1194" t="str">
            <v>1</v>
          </cell>
          <cell r="L1194">
            <v>2700</v>
          </cell>
          <cell r="M1194">
            <v>2700</v>
          </cell>
          <cell r="N1194">
            <v>500</v>
          </cell>
          <cell r="O1194">
            <v>500</v>
          </cell>
          <cell r="Q1194">
            <v>0</v>
          </cell>
          <cell r="R1194">
            <v>3200</v>
          </cell>
          <cell r="S1194">
            <v>3200</v>
          </cell>
          <cell r="T1194">
            <v>3200</v>
          </cell>
          <cell r="U1194">
            <v>3200</v>
          </cell>
          <cell r="V1194">
            <v>1</v>
          </cell>
        </row>
        <row r="1195">
          <cell r="B1195" t="str">
            <v>010417</v>
          </cell>
          <cell r="C1195">
            <v>16</v>
          </cell>
          <cell r="D1195" t="str">
            <v>건축</v>
          </cell>
          <cell r="E1195" t="str">
            <v>청소년수련관</v>
          </cell>
          <cell r="F1195" t="str">
            <v>기타공사</v>
          </cell>
          <cell r="H1195" t="str">
            <v>PVC통수관</v>
          </cell>
          <cell r="I1195" t="str">
            <v>VG2   ∮50,L:300</v>
          </cell>
          <cell r="J1195" t="str">
            <v>개소</v>
          </cell>
          <cell r="K1195" t="str">
            <v>30</v>
          </cell>
          <cell r="L1195">
            <v>2500</v>
          </cell>
          <cell r="M1195">
            <v>75000</v>
          </cell>
          <cell r="N1195">
            <v>500</v>
          </cell>
          <cell r="O1195">
            <v>15000</v>
          </cell>
          <cell r="Q1195">
            <v>0</v>
          </cell>
          <cell r="R1195">
            <v>3000</v>
          </cell>
          <cell r="S1195">
            <v>90000</v>
          </cell>
          <cell r="T1195">
            <v>3000</v>
          </cell>
          <cell r="U1195">
            <v>90000</v>
          </cell>
          <cell r="V1195">
            <v>1</v>
          </cell>
        </row>
        <row r="1196">
          <cell r="B1196" t="str">
            <v>010417</v>
          </cell>
          <cell r="C1196">
            <v>18</v>
          </cell>
          <cell r="D1196" t="str">
            <v>건축</v>
          </cell>
          <cell r="E1196" t="str">
            <v>청소년수련관</v>
          </cell>
          <cell r="F1196" t="str">
            <v>기타공사</v>
          </cell>
          <cell r="H1196" t="str">
            <v>우편함- B</v>
          </cell>
          <cell r="I1196" t="str">
            <v>1140*150*1500</v>
          </cell>
          <cell r="J1196" t="str">
            <v>EA</v>
          </cell>
          <cell r="K1196" t="str">
            <v>1</v>
          </cell>
          <cell r="L1196">
            <v>275000</v>
          </cell>
          <cell r="M1196">
            <v>275000</v>
          </cell>
          <cell r="N1196">
            <v>200000</v>
          </cell>
          <cell r="O1196">
            <v>200000</v>
          </cell>
          <cell r="P1196">
            <v>2500</v>
          </cell>
          <cell r="Q1196">
            <v>2500</v>
          </cell>
          <cell r="R1196">
            <v>477500</v>
          </cell>
          <cell r="S1196">
            <v>477500</v>
          </cell>
          <cell r="T1196">
            <v>477500</v>
          </cell>
          <cell r="U1196">
            <v>477500</v>
          </cell>
          <cell r="V1196">
            <v>1</v>
          </cell>
        </row>
        <row r="1197">
          <cell r="B1197" t="str">
            <v>010417</v>
          </cell>
          <cell r="C1197">
            <v>19</v>
          </cell>
          <cell r="D1197" t="str">
            <v>건축</v>
          </cell>
          <cell r="E1197" t="str">
            <v>청소년수련관</v>
          </cell>
          <cell r="F1197" t="str">
            <v>기타공사</v>
          </cell>
          <cell r="H1197" t="str">
            <v>공연장철제연결식의자</v>
          </cell>
          <cell r="I1197" t="str">
            <v>500*870*880</v>
          </cell>
          <cell r="J1197" t="str">
            <v>석</v>
          </cell>
          <cell r="K1197" t="str">
            <v>220</v>
          </cell>
          <cell r="L1197">
            <v>125000</v>
          </cell>
          <cell r="M1197">
            <v>27500000</v>
          </cell>
          <cell r="O1197">
            <v>0</v>
          </cell>
          <cell r="Q1197">
            <v>0</v>
          </cell>
          <cell r="R1197">
            <v>125000</v>
          </cell>
          <cell r="S1197">
            <v>27500000</v>
          </cell>
          <cell r="T1197">
            <v>125000</v>
          </cell>
          <cell r="U1197">
            <v>27500000</v>
          </cell>
          <cell r="V1197">
            <v>1</v>
          </cell>
        </row>
        <row r="1198">
          <cell r="B1198" t="str">
            <v>010417</v>
          </cell>
          <cell r="C1198">
            <v>21</v>
          </cell>
          <cell r="D1198" t="str">
            <v>건축</v>
          </cell>
          <cell r="E1198" t="str">
            <v>청소년수련관</v>
          </cell>
          <cell r="F1198" t="str">
            <v>기타공사</v>
          </cell>
          <cell r="H1198" t="str">
            <v>공중전화부스 TYPE-2</v>
          </cell>
          <cell r="I1198" t="str">
            <v>500*300*1000</v>
          </cell>
          <cell r="J1198" t="str">
            <v>EA</v>
          </cell>
          <cell r="K1198" t="str">
            <v>6</v>
          </cell>
          <cell r="L1198">
            <v>500000</v>
          </cell>
          <cell r="M1198">
            <v>3000000</v>
          </cell>
          <cell r="N1198">
            <v>266800</v>
          </cell>
          <cell r="O1198">
            <v>1600800</v>
          </cell>
          <cell r="P1198">
            <v>33350</v>
          </cell>
          <cell r="Q1198">
            <v>200100</v>
          </cell>
          <cell r="R1198">
            <v>800150</v>
          </cell>
          <cell r="S1198">
            <v>4800900</v>
          </cell>
          <cell r="T1198">
            <v>800150</v>
          </cell>
          <cell r="U1198">
            <v>4800900</v>
          </cell>
          <cell r="V1198">
            <v>1</v>
          </cell>
        </row>
        <row r="1199">
          <cell r="B1199" t="str">
            <v>010417</v>
          </cell>
          <cell r="C1199">
            <v>22</v>
          </cell>
          <cell r="D1199" t="str">
            <v>건축</v>
          </cell>
          <cell r="E1199" t="str">
            <v>청소년수련관</v>
          </cell>
          <cell r="F1199" t="str">
            <v>기타공사</v>
          </cell>
          <cell r="H1199" t="str">
            <v>농구장 라인마킹</v>
          </cell>
          <cell r="J1199" t="str">
            <v>식</v>
          </cell>
          <cell r="K1199" t="str">
            <v>1</v>
          </cell>
          <cell r="L1199">
            <v>600000</v>
          </cell>
          <cell r="M1199">
            <v>600000</v>
          </cell>
          <cell r="O1199">
            <v>0</v>
          </cell>
          <cell r="Q1199">
            <v>0</v>
          </cell>
          <cell r="R1199">
            <v>600000</v>
          </cell>
          <cell r="S1199">
            <v>600000</v>
          </cell>
          <cell r="T1199">
            <v>600000</v>
          </cell>
          <cell r="U1199">
            <v>600000</v>
          </cell>
          <cell r="V1199">
            <v>1</v>
          </cell>
        </row>
        <row r="1200">
          <cell r="B1200" t="str">
            <v>010417</v>
          </cell>
          <cell r="C1200">
            <v>29</v>
          </cell>
          <cell r="D1200" t="str">
            <v>건축</v>
          </cell>
          <cell r="E1200" t="str">
            <v>청소년수련관</v>
          </cell>
          <cell r="F1200" t="str">
            <v>기타공사</v>
          </cell>
          <cell r="H1200" t="str">
            <v>분리수거함</v>
          </cell>
          <cell r="I1200" t="str">
            <v>580*715*1075</v>
          </cell>
          <cell r="J1200" t="str">
            <v>EA</v>
          </cell>
          <cell r="K1200" t="str">
            <v>5</v>
          </cell>
          <cell r="L1200">
            <v>300000</v>
          </cell>
          <cell r="M1200">
            <v>1500000</v>
          </cell>
          <cell r="O1200">
            <v>0</v>
          </cell>
          <cell r="Q1200">
            <v>0</v>
          </cell>
          <cell r="R1200">
            <v>300000</v>
          </cell>
          <cell r="S1200">
            <v>1500000</v>
          </cell>
          <cell r="T1200">
            <v>300000</v>
          </cell>
          <cell r="U1200">
            <v>1500000</v>
          </cell>
          <cell r="V1200">
            <v>1</v>
          </cell>
        </row>
        <row r="1201">
          <cell r="B1201" t="str">
            <v>010418</v>
          </cell>
          <cell r="C1201">
            <v>1</v>
          </cell>
          <cell r="D1201" t="str">
            <v>건축</v>
          </cell>
          <cell r="E1201" t="str">
            <v>청소년수련관</v>
          </cell>
          <cell r="F1201" t="str">
            <v>골재비</v>
          </cell>
          <cell r="H1201" t="str">
            <v>모래(세사)</v>
          </cell>
          <cell r="I1201" t="str">
            <v>서울(김포상차도)</v>
          </cell>
          <cell r="J1201" t="str">
            <v>M3</v>
          </cell>
          <cell r="K1201" t="str">
            <v>463.2</v>
          </cell>
          <cell r="L1201">
            <v>7000</v>
          </cell>
          <cell r="M1201">
            <v>3242400</v>
          </cell>
          <cell r="O1201">
            <v>0</v>
          </cell>
          <cell r="Q1201">
            <v>0</v>
          </cell>
          <cell r="R1201">
            <v>7000</v>
          </cell>
          <cell r="S1201">
            <v>3242400</v>
          </cell>
          <cell r="T1201">
            <v>7000</v>
          </cell>
          <cell r="U1201">
            <v>3242400</v>
          </cell>
          <cell r="V1201">
            <v>1</v>
          </cell>
        </row>
        <row r="1202">
          <cell r="B1202" t="str">
            <v>010418</v>
          </cell>
          <cell r="C1202">
            <v>2</v>
          </cell>
          <cell r="D1202" t="str">
            <v>건축</v>
          </cell>
          <cell r="E1202" t="str">
            <v>청소년수련관</v>
          </cell>
          <cell r="F1202" t="str">
            <v>골재비</v>
          </cell>
          <cell r="H1202" t="str">
            <v>자갈(#57.∮25)</v>
          </cell>
          <cell r="I1202" t="str">
            <v>서울(김포상차도)</v>
          </cell>
          <cell r="J1202" t="str">
            <v>M3</v>
          </cell>
          <cell r="K1202" t="str">
            <v>145.3</v>
          </cell>
          <cell r="L1202">
            <v>7000</v>
          </cell>
          <cell r="M1202">
            <v>1017100</v>
          </cell>
          <cell r="O1202">
            <v>0</v>
          </cell>
          <cell r="Q1202">
            <v>0</v>
          </cell>
          <cell r="R1202">
            <v>7000</v>
          </cell>
          <cell r="S1202">
            <v>1017100</v>
          </cell>
          <cell r="T1202">
            <v>7000</v>
          </cell>
          <cell r="U1202">
            <v>1017100</v>
          </cell>
          <cell r="V1202">
            <v>1</v>
          </cell>
        </row>
        <row r="1203">
          <cell r="B1203" t="str">
            <v>010418</v>
          </cell>
          <cell r="C1203">
            <v>3</v>
          </cell>
          <cell r="D1203" t="str">
            <v>건축</v>
          </cell>
          <cell r="E1203" t="str">
            <v>청소년수련관</v>
          </cell>
          <cell r="F1203" t="str">
            <v>골재비</v>
          </cell>
          <cell r="H1203" t="str">
            <v>잡석(건축지정)</v>
          </cell>
          <cell r="I1203" t="str">
            <v>서울(김포상차도)</v>
          </cell>
          <cell r="J1203" t="str">
            <v>M3</v>
          </cell>
          <cell r="K1203" t="str">
            <v>379.5</v>
          </cell>
          <cell r="L1203">
            <v>7000</v>
          </cell>
          <cell r="M1203">
            <v>2656500</v>
          </cell>
          <cell r="O1203">
            <v>0</v>
          </cell>
          <cell r="Q1203">
            <v>0</v>
          </cell>
          <cell r="R1203">
            <v>7000</v>
          </cell>
          <cell r="S1203">
            <v>2656500</v>
          </cell>
          <cell r="T1203">
            <v>7000</v>
          </cell>
          <cell r="U1203">
            <v>2656500</v>
          </cell>
          <cell r="V1203">
            <v>1</v>
          </cell>
        </row>
        <row r="1204">
          <cell r="B1204" t="str">
            <v>010419</v>
          </cell>
          <cell r="C1204">
            <v>1</v>
          </cell>
          <cell r="D1204" t="str">
            <v>건축</v>
          </cell>
          <cell r="E1204" t="str">
            <v>청소년수련관</v>
          </cell>
          <cell r="F1204" t="str">
            <v>운반비</v>
          </cell>
          <cell r="H1204" t="str">
            <v>시멘트 운반</v>
          </cell>
          <cell r="I1204" t="str">
            <v>L:10KM</v>
          </cell>
          <cell r="J1204" t="str">
            <v>포</v>
          </cell>
          <cell r="K1204" t="str">
            <v>5708</v>
          </cell>
          <cell r="M1204">
            <v>0</v>
          </cell>
          <cell r="N1204">
            <v>200</v>
          </cell>
          <cell r="O1204">
            <v>1141600</v>
          </cell>
          <cell r="P1204">
            <v>300</v>
          </cell>
          <cell r="Q1204">
            <v>1712400</v>
          </cell>
          <cell r="R1204">
            <v>500</v>
          </cell>
          <cell r="S1204">
            <v>2854000</v>
          </cell>
          <cell r="T1204">
            <v>500</v>
          </cell>
          <cell r="U1204">
            <v>2854000</v>
          </cell>
          <cell r="V1204">
            <v>1</v>
          </cell>
        </row>
        <row r="1205">
          <cell r="B1205" t="str">
            <v>010419</v>
          </cell>
          <cell r="C1205">
            <v>2</v>
          </cell>
          <cell r="D1205" t="str">
            <v>건축</v>
          </cell>
          <cell r="E1205" t="str">
            <v>청소년수련관</v>
          </cell>
          <cell r="F1205" t="str">
            <v>운반비</v>
          </cell>
          <cell r="H1205" t="str">
            <v>모래 운반</v>
          </cell>
          <cell r="I1205" t="str">
            <v>L:23KM</v>
          </cell>
          <cell r="J1205" t="str">
            <v>M3</v>
          </cell>
          <cell r="K1205" t="str">
            <v>463.2</v>
          </cell>
          <cell r="M1205">
            <v>0</v>
          </cell>
          <cell r="O1205">
            <v>0</v>
          </cell>
          <cell r="P1205">
            <v>5000</v>
          </cell>
          <cell r="Q1205">
            <v>2316000</v>
          </cell>
          <cell r="R1205">
            <v>5000</v>
          </cell>
          <cell r="S1205">
            <v>2316000</v>
          </cell>
          <cell r="T1205">
            <v>5000</v>
          </cell>
          <cell r="U1205">
            <v>2316000</v>
          </cell>
          <cell r="V1205">
            <v>1</v>
          </cell>
        </row>
        <row r="1206">
          <cell r="B1206" t="str">
            <v>010419</v>
          </cell>
          <cell r="C1206">
            <v>3</v>
          </cell>
          <cell r="D1206" t="str">
            <v>건축</v>
          </cell>
          <cell r="E1206" t="str">
            <v>청소년수련관</v>
          </cell>
          <cell r="F1206" t="str">
            <v>운반비</v>
          </cell>
          <cell r="H1206" t="str">
            <v>자갈 운반</v>
          </cell>
          <cell r="I1206" t="str">
            <v>L:23KM</v>
          </cell>
          <cell r="J1206" t="str">
            <v>M3</v>
          </cell>
          <cell r="K1206" t="str">
            <v>145.3</v>
          </cell>
          <cell r="M1206">
            <v>0</v>
          </cell>
          <cell r="O1206">
            <v>0</v>
          </cell>
          <cell r="P1206">
            <v>5000</v>
          </cell>
          <cell r="Q1206">
            <v>726500</v>
          </cell>
          <cell r="R1206">
            <v>5000</v>
          </cell>
          <cell r="S1206">
            <v>726500</v>
          </cell>
          <cell r="T1206">
            <v>5000</v>
          </cell>
          <cell r="U1206">
            <v>726500</v>
          </cell>
          <cell r="V1206">
            <v>1</v>
          </cell>
        </row>
        <row r="1207">
          <cell r="B1207" t="str">
            <v>010419</v>
          </cell>
          <cell r="C1207">
            <v>4</v>
          </cell>
          <cell r="D1207" t="str">
            <v>건축</v>
          </cell>
          <cell r="E1207" t="str">
            <v>청소년수련관</v>
          </cell>
          <cell r="F1207" t="str">
            <v>운반비</v>
          </cell>
          <cell r="H1207" t="str">
            <v>잡석 운반</v>
          </cell>
          <cell r="I1207" t="str">
            <v>L:21.6KM</v>
          </cell>
          <cell r="J1207" t="str">
            <v>M3</v>
          </cell>
          <cell r="K1207" t="str">
            <v>379.5</v>
          </cell>
          <cell r="M1207">
            <v>0</v>
          </cell>
          <cell r="O1207">
            <v>0</v>
          </cell>
          <cell r="P1207">
            <v>4500</v>
          </cell>
          <cell r="Q1207">
            <v>1707750</v>
          </cell>
          <cell r="R1207">
            <v>4500</v>
          </cell>
          <cell r="S1207">
            <v>1707750</v>
          </cell>
          <cell r="T1207">
            <v>4500</v>
          </cell>
          <cell r="U1207">
            <v>1707750</v>
          </cell>
          <cell r="V1207">
            <v>1</v>
          </cell>
        </row>
        <row r="1208">
          <cell r="B1208" t="str">
            <v>010419</v>
          </cell>
          <cell r="C1208">
            <v>5</v>
          </cell>
          <cell r="D1208" t="str">
            <v>건축</v>
          </cell>
          <cell r="E1208" t="str">
            <v>청소년수련관</v>
          </cell>
          <cell r="F1208" t="str">
            <v>운반비</v>
          </cell>
          <cell r="H1208" t="str">
            <v>철근 운반</v>
          </cell>
          <cell r="I1208" t="str">
            <v>L:10KM</v>
          </cell>
          <cell r="J1208" t="str">
            <v>TON</v>
          </cell>
          <cell r="K1208" t="str">
            <v>785.991</v>
          </cell>
          <cell r="M1208">
            <v>0</v>
          </cell>
          <cell r="O1208">
            <v>0</v>
          </cell>
          <cell r="P1208">
            <v>10000</v>
          </cell>
          <cell r="Q1208">
            <v>7859910</v>
          </cell>
          <cell r="R1208">
            <v>10000</v>
          </cell>
          <cell r="S1208">
            <v>7859910</v>
          </cell>
          <cell r="T1208">
            <v>10000</v>
          </cell>
          <cell r="U1208">
            <v>7859910</v>
          </cell>
          <cell r="V1208">
            <v>1</v>
          </cell>
        </row>
        <row r="1209">
          <cell r="B1209" t="str">
            <v>010419</v>
          </cell>
          <cell r="C1209">
            <v>6</v>
          </cell>
          <cell r="D1209" t="str">
            <v>건축</v>
          </cell>
          <cell r="E1209" t="str">
            <v>청소년수련관</v>
          </cell>
          <cell r="F1209" t="str">
            <v>운반비</v>
          </cell>
          <cell r="H1209" t="str">
            <v>철골 운반</v>
          </cell>
          <cell r="I1209" t="str">
            <v>L:10KM</v>
          </cell>
          <cell r="J1209" t="str">
            <v>TON</v>
          </cell>
          <cell r="K1209" t="str">
            <v>65.809</v>
          </cell>
          <cell r="M1209">
            <v>0</v>
          </cell>
          <cell r="O1209">
            <v>0</v>
          </cell>
          <cell r="P1209">
            <v>10000</v>
          </cell>
          <cell r="Q1209">
            <v>658090</v>
          </cell>
          <cell r="R1209">
            <v>10000</v>
          </cell>
          <cell r="S1209">
            <v>658090</v>
          </cell>
          <cell r="T1209">
            <v>10000</v>
          </cell>
          <cell r="U1209">
            <v>658090</v>
          </cell>
          <cell r="V1209">
            <v>1</v>
          </cell>
        </row>
        <row r="1210">
          <cell r="B1210" t="str">
            <v>010420</v>
          </cell>
          <cell r="C1210">
            <v>1</v>
          </cell>
          <cell r="D1210" t="str">
            <v>건축</v>
          </cell>
          <cell r="E1210" t="str">
            <v>청소년수련관</v>
          </cell>
          <cell r="F1210" t="str">
            <v>작업부산물</v>
          </cell>
          <cell r="H1210" t="str">
            <v>고철(△)</v>
          </cell>
          <cell r="I1210" t="str">
            <v>작업설부산물</v>
          </cell>
          <cell r="J1210" t="str">
            <v>TON</v>
          </cell>
          <cell r="K1210" t="str">
            <v>-22.933</v>
          </cell>
          <cell r="L1210">
            <v>70000</v>
          </cell>
          <cell r="M1210">
            <v>-1605310</v>
          </cell>
          <cell r="O1210">
            <v>0</v>
          </cell>
          <cell r="Q1210">
            <v>0</v>
          </cell>
          <cell r="R1210">
            <v>70000</v>
          </cell>
          <cell r="S1210">
            <v>-1605310</v>
          </cell>
          <cell r="T1210">
            <v>70000</v>
          </cell>
          <cell r="U1210">
            <v>-1605310</v>
          </cell>
          <cell r="V1210">
            <v>1</v>
          </cell>
        </row>
        <row r="1211">
          <cell r="B1211" t="str">
            <v>010420</v>
          </cell>
          <cell r="C1211">
            <v>2</v>
          </cell>
          <cell r="D1211" t="str">
            <v>건축</v>
          </cell>
          <cell r="E1211" t="str">
            <v>청소년수련관</v>
          </cell>
          <cell r="F1211" t="str">
            <v>작업부산물</v>
          </cell>
          <cell r="H1211" t="str">
            <v>고철(△)</v>
          </cell>
          <cell r="I1211" t="str">
            <v>작업설부산물</v>
          </cell>
          <cell r="J1211" t="str">
            <v>TON</v>
          </cell>
          <cell r="K1211" t="str">
            <v>-4.366</v>
          </cell>
          <cell r="L1211">
            <v>70000</v>
          </cell>
          <cell r="M1211">
            <v>-305620</v>
          </cell>
          <cell r="O1211">
            <v>0</v>
          </cell>
          <cell r="Q1211">
            <v>0</v>
          </cell>
          <cell r="R1211">
            <v>70000</v>
          </cell>
          <cell r="S1211">
            <v>-305620</v>
          </cell>
          <cell r="T1211">
            <v>70000</v>
          </cell>
          <cell r="U1211">
            <v>-305620</v>
          </cell>
          <cell r="V1211">
            <v>1</v>
          </cell>
        </row>
        <row r="1212">
          <cell r="B1212" t="str">
            <v>010501</v>
          </cell>
          <cell r="C1212">
            <v>1</v>
          </cell>
          <cell r="D1212" t="str">
            <v>건축</v>
          </cell>
          <cell r="E1212" t="str">
            <v>교육청사</v>
          </cell>
          <cell r="F1212" t="str">
            <v>가설공사</v>
          </cell>
          <cell r="H1212" t="str">
            <v>면적당규준틀</v>
          </cell>
          <cell r="I1212" t="str">
            <v>(면적당)</v>
          </cell>
          <cell r="J1212" t="str">
            <v>M2</v>
          </cell>
          <cell r="K1212" t="str">
            <v>474</v>
          </cell>
          <cell r="M1212">
            <v>0</v>
          </cell>
          <cell r="N1212">
            <v>800</v>
          </cell>
          <cell r="O1212">
            <v>379200</v>
          </cell>
          <cell r="Q1212">
            <v>0</v>
          </cell>
          <cell r="R1212">
            <v>800</v>
          </cell>
          <cell r="S1212">
            <v>379200</v>
          </cell>
          <cell r="T1212">
            <v>800</v>
          </cell>
          <cell r="U1212">
            <v>379200</v>
          </cell>
          <cell r="V1212">
            <v>1</v>
          </cell>
        </row>
        <row r="1213">
          <cell r="B1213" t="str">
            <v>010501</v>
          </cell>
          <cell r="C1213">
            <v>2</v>
          </cell>
          <cell r="D1213" t="str">
            <v>건축</v>
          </cell>
          <cell r="E1213" t="str">
            <v>교육청사</v>
          </cell>
          <cell r="F1213" t="str">
            <v>가설공사</v>
          </cell>
          <cell r="H1213" t="str">
            <v>강관동바리</v>
          </cell>
          <cell r="I1213" t="str">
            <v>3개월,4.2M이하</v>
          </cell>
          <cell r="J1213" t="str">
            <v>M2</v>
          </cell>
          <cell r="K1213" t="str">
            <v>5002</v>
          </cell>
          <cell r="L1213">
            <v>2000</v>
          </cell>
          <cell r="M1213">
            <v>10004000</v>
          </cell>
          <cell r="N1213">
            <v>4500</v>
          </cell>
          <cell r="O1213">
            <v>22509000</v>
          </cell>
          <cell r="Q1213">
            <v>0</v>
          </cell>
          <cell r="R1213">
            <v>6500</v>
          </cell>
          <cell r="S1213">
            <v>32513000</v>
          </cell>
          <cell r="T1213">
            <v>6500</v>
          </cell>
          <cell r="U1213">
            <v>32513000</v>
          </cell>
          <cell r="V1213">
            <v>1</v>
          </cell>
        </row>
        <row r="1214">
          <cell r="B1214" t="str">
            <v>010501</v>
          </cell>
          <cell r="C1214">
            <v>4</v>
          </cell>
          <cell r="D1214" t="str">
            <v>건축</v>
          </cell>
          <cell r="E1214" t="str">
            <v>교육청사</v>
          </cell>
          <cell r="F1214" t="str">
            <v>가설공사</v>
          </cell>
          <cell r="H1214" t="str">
            <v>내부수평비계</v>
          </cell>
          <cell r="I1214" t="str">
            <v>3개월</v>
          </cell>
          <cell r="J1214" t="str">
            <v>M2</v>
          </cell>
          <cell r="K1214" t="str">
            <v>5002</v>
          </cell>
          <cell r="L1214">
            <v>1000</v>
          </cell>
          <cell r="M1214">
            <v>5002000</v>
          </cell>
          <cell r="N1214">
            <v>1500</v>
          </cell>
          <cell r="O1214">
            <v>7503000</v>
          </cell>
          <cell r="Q1214">
            <v>0</v>
          </cell>
          <cell r="R1214">
            <v>2500</v>
          </cell>
          <cell r="S1214">
            <v>12505000</v>
          </cell>
          <cell r="T1214">
            <v>2500</v>
          </cell>
          <cell r="U1214">
            <v>12505000</v>
          </cell>
          <cell r="V1214">
            <v>1</v>
          </cell>
        </row>
        <row r="1215">
          <cell r="B1215" t="str">
            <v>010501</v>
          </cell>
          <cell r="C1215">
            <v>5</v>
          </cell>
          <cell r="D1215" t="str">
            <v>건축</v>
          </cell>
          <cell r="E1215" t="str">
            <v>교육청사</v>
          </cell>
          <cell r="F1215" t="str">
            <v>가설공사</v>
          </cell>
          <cell r="H1215" t="str">
            <v>강관비계매기</v>
          </cell>
          <cell r="I1215" t="str">
            <v>12개월</v>
          </cell>
          <cell r="J1215" t="str">
            <v>M2</v>
          </cell>
          <cell r="K1215" t="str">
            <v>5236</v>
          </cell>
          <cell r="L1215">
            <v>1000</v>
          </cell>
          <cell r="M1215">
            <v>5236000</v>
          </cell>
          <cell r="N1215">
            <v>3000</v>
          </cell>
          <cell r="O1215">
            <v>15708000</v>
          </cell>
          <cell r="Q1215">
            <v>0</v>
          </cell>
          <cell r="R1215">
            <v>4000</v>
          </cell>
          <cell r="S1215">
            <v>20944000</v>
          </cell>
          <cell r="T1215">
            <v>4000</v>
          </cell>
          <cell r="U1215">
            <v>20944000</v>
          </cell>
          <cell r="V1215">
            <v>1</v>
          </cell>
        </row>
        <row r="1216">
          <cell r="B1216" t="str">
            <v>010501</v>
          </cell>
          <cell r="C1216">
            <v>6</v>
          </cell>
          <cell r="D1216" t="str">
            <v>건축</v>
          </cell>
          <cell r="E1216" t="str">
            <v>교육청사</v>
          </cell>
          <cell r="F1216" t="str">
            <v>가설공사</v>
          </cell>
          <cell r="H1216" t="str">
            <v>강관비계다리</v>
          </cell>
          <cell r="I1216" t="str">
            <v>12개월</v>
          </cell>
          <cell r="J1216" t="str">
            <v>M2</v>
          </cell>
          <cell r="K1216" t="str">
            <v>74</v>
          </cell>
          <cell r="L1216">
            <v>15000</v>
          </cell>
          <cell r="M1216">
            <v>1110000</v>
          </cell>
          <cell r="N1216">
            <v>18000</v>
          </cell>
          <cell r="O1216">
            <v>1332000</v>
          </cell>
          <cell r="Q1216">
            <v>0</v>
          </cell>
          <cell r="R1216">
            <v>33000</v>
          </cell>
          <cell r="S1216">
            <v>2442000</v>
          </cell>
          <cell r="T1216">
            <v>33000</v>
          </cell>
          <cell r="U1216">
            <v>2442000</v>
          </cell>
          <cell r="V1216">
            <v>1</v>
          </cell>
        </row>
        <row r="1217">
          <cell r="B1217" t="str">
            <v>010501</v>
          </cell>
          <cell r="C1217">
            <v>7</v>
          </cell>
          <cell r="D1217" t="str">
            <v>건축</v>
          </cell>
          <cell r="E1217" t="str">
            <v>교육청사</v>
          </cell>
          <cell r="F1217" t="str">
            <v>가설공사</v>
          </cell>
          <cell r="H1217" t="str">
            <v>보호막설치</v>
          </cell>
          <cell r="I1217" t="str">
            <v>PVC코팅</v>
          </cell>
          <cell r="J1217" t="str">
            <v>M2</v>
          </cell>
          <cell r="K1217" t="str">
            <v>4311</v>
          </cell>
          <cell r="L1217">
            <v>1000</v>
          </cell>
          <cell r="M1217">
            <v>4311000</v>
          </cell>
          <cell r="N1217">
            <v>2000</v>
          </cell>
          <cell r="O1217">
            <v>8622000</v>
          </cell>
          <cell r="Q1217">
            <v>0</v>
          </cell>
          <cell r="R1217">
            <v>3000</v>
          </cell>
          <cell r="S1217">
            <v>12933000</v>
          </cell>
          <cell r="T1217">
            <v>3000</v>
          </cell>
          <cell r="U1217">
            <v>12933000</v>
          </cell>
          <cell r="V1217">
            <v>1</v>
          </cell>
        </row>
        <row r="1218">
          <cell r="B1218" t="str">
            <v>010501</v>
          </cell>
          <cell r="C1218">
            <v>8</v>
          </cell>
          <cell r="D1218" t="str">
            <v>건축</v>
          </cell>
          <cell r="E1218" t="str">
            <v>교육청사</v>
          </cell>
          <cell r="F1218" t="str">
            <v>가설공사</v>
          </cell>
          <cell r="H1218" t="str">
            <v>CONC보양</v>
          </cell>
          <cell r="I1218" t="str">
            <v>살수</v>
          </cell>
          <cell r="J1218" t="str">
            <v>M2</v>
          </cell>
          <cell r="K1218" t="str">
            <v>6649</v>
          </cell>
          <cell r="M1218">
            <v>0</v>
          </cell>
          <cell r="N1218">
            <v>300</v>
          </cell>
          <cell r="O1218">
            <v>1994700</v>
          </cell>
          <cell r="Q1218">
            <v>0</v>
          </cell>
          <cell r="R1218">
            <v>300</v>
          </cell>
          <cell r="S1218">
            <v>1994700</v>
          </cell>
          <cell r="T1218">
            <v>300</v>
          </cell>
          <cell r="U1218">
            <v>1994700</v>
          </cell>
          <cell r="V1218">
            <v>1</v>
          </cell>
        </row>
        <row r="1219">
          <cell r="B1219" t="str">
            <v>010501</v>
          </cell>
          <cell r="C1219">
            <v>9</v>
          </cell>
          <cell r="D1219" t="str">
            <v>건축</v>
          </cell>
          <cell r="E1219" t="str">
            <v>교육청사</v>
          </cell>
          <cell r="F1219" t="str">
            <v>가설공사</v>
          </cell>
          <cell r="H1219" t="str">
            <v>석재.타일보양</v>
          </cell>
          <cell r="I1219" t="str">
            <v>톱밥</v>
          </cell>
          <cell r="J1219" t="str">
            <v>M2</v>
          </cell>
          <cell r="K1219" t="str">
            <v>711</v>
          </cell>
          <cell r="L1219">
            <v>300</v>
          </cell>
          <cell r="M1219">
            <v>213300</v>
          </cell>
          <cell r="N1219">
            <v>300</v>
          </cell>
          <cell r="O1219">
            <v>213300</v>
          </cell>
          <cell r="Q1219">
            <v>0</v>
          </cell>
          <cell r="R1219">
            <v>600</v>
          </cell>
          <cell r="S1219">
            <v>426600</v>
          </cell>
          <cell r="T1219">
            <v>600</v>
          </cell>
          <cell r="U1219">
            <v>426600</v>
          </cell>
          <cell r="V1219">
            <v>1</v>
          </cell>
        </row>
        <row r="1220">
          <cell r="B1220" t="str">
            <v>010501</v>
          </cell>
          <cell r="C1220">
            <v>10</v>
          </cell>
          <cell r="D1220" t="str">
            <v>건축</v>
          </cell>
          <cell r="E1220" t="str">
            <v>교육청사</v>
          </cell>
          <cell r="F1220" t="str">
            <v>가설공사</v>
          </cell>
          <cell r="H1220" t="str">
            <v>먹매김</v>
          </cell>
          <cell r="I1220" t="str">
            <v>사무소</v>
          </cell>
          <cell r="J1220" t="str">
            <v>M2</v>
          </cell>
          <cell r="K1220" t="str">
            <v>5558</v>
          </cell>
          <cell r="M1220">
            <v>0</v>
          </cell>
          <cell r="N1220">
            <v>700</v>
          </cell>
          <cell r="O1220">
            <v>3890600</v>
          </cell>
          <cell r="Q1220">
            <v>0</v>
          </cell>
          <cell r="R1220">
            <v>700</v>
          </cell>
          <cell r="S1220">
            <v>3890600</v>
          </cell>
          <cell r="T1220">
            <v>700</v>
          </cell>
          <cell r="U1220">
            <v>3890600</v>
          </cell>
          <cell r="V1220">
            <v>1</v>
          </cell>
        </row>
        <row r="1221">
          <cell r="B1221" t="str">
            <v>010501</v>
          </cell>
          <cell r="C1221">
            <v>11</v>
          </cell>
          <cell r="D1221" t="str">
            <v>건축</v>
          </cell>
          <cell r="E1221" t="str">
            <v>교육청사</v>
          </cell>
          <cell r="F1221" t="str">
            <v>가설공사</v>
          </cell>
          <cell r="H1221" t="str">
            <v>건축물현장정리</v>
          </cell>
          <cell r="I1221" t="str">
            <v>철골.철근CON조</v>
          </cell>
          <cell r="J1221" t="str">
            <v>M2</v>
          </cell>
          <cell r="K1221" t="str">
            <v>5558</v>
          </cell>
          <cell r="M1221">
            <v>0</v>
          </cell>
          <cell r="N1221">
            <v>5500</v>
          </cell>
          <cell r="O1221">
            <v>30569000</v>
          </cell>
          <cell r="Q1221">
            <v>0</v>
          </cell>
          <cell r="R1221">
            <v>5500</v>
          </cell>
          <cell r="S1221">
            <v>30569000</v>
          </cell>
          <cell r="T1221">
            <v>5500</v>
          </cell>
          <cell r="U1221">
            <v>30569000</v>
          </cell>
          <cell r="V1221">
            <v>1</v>
          </cell>
        </row>
        <row r="1222">
          <cell r="B1222" t="str">
            <v>010502</v>
          </cell>
          <cell r="C1222">
            <v>1</v>
          </cell>
          <cell r="D1222" t="str">
            <v>건축</v>
          </cell>
          <cell r="E1222" t="str">
            <v>교육청사</v>
          </cell>
          <cell r="F1222" t="str">
            <v>지정공사</v>
          </cell>
          <cell r="H1222" t="str">
            <v>잡석깔기지정</v>
          </cell>
          <cell r="I1222" t="str">
            <v>큰달구다지기</v>
          </cell>
          <cell r="J1222" t="str">
            <v>M3</v>
          </cell>
          <cell r="K1222" t="str">
            <v>95</v>
          </cell>
          <cell r="M1222">
            <v>0</v>
          </cell>
          <cell r="N1222">
            <v>5000</v>
          </cell>
          <cell r="O1222">
            <v>475000</v>
          </cell>
          <cell r="Q1222">
            <v>0</v>
          </cell>
          <cell r="R1222">
            <v>5000</v>
          </cell>
          <cell r="S1222">
            <v>475000</v>
          </cell>
          <cell r="T1222">
            <v>5000</v>
          </cell>
          <cell r="U1222">
            <v>475000</v>
          </cell>
          <cell r="V1222">
            <v>1</v>
          </cell>
        </row>
        <row r="1223">
          <cell r="B1223" t="str">
            <v>010502</v>
          </cell>
          <cell r="C1223">
            <v>2</v>
          </cell>
          <cell r="D1223" t="str">
            <v>건축</v>
          </cell>
          <cell r="E1223" t="str">
            <v>교육청사</v>
          </cell>
          <cell r="F1223" t="str">
            <v>지정공사</v>
          </cell>
          <cell r="H1223" t="str">
            <v>방습필름설치</v>
          </cell>
          <cell r="I1223" t="str">
            <v>T=0.02*2겹  (바닥)</v>
          </cell>
          <cell r="J1223" t="str">
            <v>M2</v>
          </cell>
          <cell r="K1223" t="str">
            <v>474</v>
          </cell>
          <cell r="L1223">
            <v>100</v>
          </cell>
          <cell r="M1223">
            <v>47400</v>
          </cell>
          <cell r="N1223">
            <v>100</v>
          </cell>
          <cell r="O1223">
            <v>47400</v>
          </cell>
          <cell r="Q1223">
            <v>0</v>
          </cell>
          <cell r="R1223">
            <v>200</v>
          </cell>
          <cell r="S1223">
            <v>94800</v>
          </cell>
          <cell r="T1223">
            <v>200</v>
          </cell>
          <cell r="U1223">
            <v>94800</v>
          </cell>
          <cell r="V1223">
            <v>1</v>
          </cell>
        </row>
        <row r="1224">
          <cell r="B1224" t="str">
            <v>010503</v>
          </cell>
          <cell r="C1224">
            <v>3</v>
          </cell>
          <cell r="D1224" t="str">
            <v>건축</v>
          </cell>
          <cell r="E1224" t="str">
            <v>교육청사</v>
          </cell>
          <cell r="F1224" t="str">
            <v>철근콘크리트</v>
          </cell>
          <cell r="H1224" t="str">
            <v>펌프카.붐(철근)</v>
          </cell>
          <cell r="I1224" t="str">
            <v>100㎥↑(25/20)</v>
          </cell>
          <cell r="J1224" t="str">
            <v>M3</v>
          </cell>
          <cell r="K1224" t="str">
            <v>3738</v>
          </cell>
          <cell r="L1224">
            <v>500</v>
          </cell>
          <cell r="M1224">
            <v>1869000</v>
          </cell>
          <cell r="N1224">
            <v>3500</v>
          </cell>
          <cell r="O1224">
            <v>13083000</v>
          </cell>
          <cell r="P1224">
            <v>3500</v>
          </cell>
          <cell r="Q1224">
            <v>13083000</v>
          </cell>
          <cell r="R1224">
            <v>7500</v>
          </cell>
          <cell r="S1224">
            <v>28035000</v>
          </cell>
          <cell r="T1224">
            <v>7500</v>
          </cell>
          <cell r="U1224">
            <v>28035000</v>
          </cell>
          <cell r="V1224">
            <v>1</v>
          </cell>
        </row>
        <row r="1225">
          <cell r="B1225" t="str">
            <v>010503</v>
          </cell>
          <cell r="C1225">
            <v>4</v>
          </cell>
          <cell r="D1225" t="str">
            <v>건축</v>
          </cell>
          <cell r="E1225" t="str">
            <v>교육청사</v>
          </cell>
          <cell r="F1225" t="str">
            <v>철근콘크리트</v>
          </cell>
          <cell r="H1225" t="str">
            <v>펌프카.붐(무근)</v>
          </cell>
          <cell r="I1225" t="str">
            <v>100㎥↑(25/20)</v>
          </cell>
          <cell r="J1225" t="str">
            <v>M3</v>
          </cell>
          <cell r="K1225" t="str">
            <v>269</v>
          </cell>
          <cell r="L1225">
            <v>500</v>
          </cell>
          <cell r="M1225">
            <v>134500</v>
          </cell>
          <cell r="N1225">
            <v>4000</v>
          </cell>
          <cell r="O1225">
            <v>1076000</v>
          </cell>
          <cell r="P1225">
            <v>3500</v>
          </cell>
          <cell r="Q1225">
            <v>941500</v>
          </cell>
          <cell r="R1225">
            <v>8000</v>
          </cell>
          <cell r="S1225">
            <v>2152000</v>
          </cell>
          <cell r="T1225">
            <v>8000</v>
          </cell>
          <cell r="U1225">
            <v>2152000</v>
          </cell>
          <cell r="V1225">
            <v>1</v>
          </cell>
        </row>
        <row r="1226">
          <cell r="B1226" t="str">
            <v>010503</v>
          </cell>
          <cell r="C1226">
            <v>13</v>
          </cell>
          <cell r="D1226" t="str">
            <v>건축</v>
          </cell>
          <cell r="E1226" t="str">
            <v>교육청사</v>
          </cell>
          <cell r="F1226" t="str">
            <v>철근콘크리트</v>
          </cell>
          <cell r="H1226" t="str">
            <v>철근가공조립</v>
          </cell>
          <cell r="I1226" t="str">
            <v>보통</v>
          </cell>
          <cell r="J1226" t="str">
            <v>TON</v>
          </cell>
          <cell r="K1226" t="str">
            <v>520.236</v>
          </cell>
          <cell r="L1226">
            <v>10799</v>
          </cell>
          <cell r="M1226">
            <v>5618028</v>
          </cell>
          <cell r="N1226">
            <v>209201</v>
          </cell>
          <cell r="O1226">
            <v>108833891</v>
          </cell>
          <cell r="Q1226">
            <v>0</v>
          </cell>
          <cell r="R1226">
            <v>220000</v>
          </cell>
          <cell r="S1226">
            <v>114451920</v>
          </cell>
          <cell r="T1226">
            <v>220000</v>
          </cell>
          <cell r="U1226">
            <v>114451920</v>
          </cell>
          <cell r="V1226">
            <v>1</v>
          </cell>
        </row>
        <row r="1227">
          <cell r="B1227" t="str">
            <v>010503</v>
          </cell>
          <cell r="C1227">
            <v>15</v>
          </cell>
          <cell r="D1227" t="str">
            <v>건축</v>
          </cell>
          <cell r="E1227" t="str">
            <v>교육청사</v>
          </cell>
          <cell r="F1227" t="str">
            <v>철근콘크리트</v>
          </cell>
          <cell r="H1227" t="str">
            <v>합판거푸집</v>
          </cell>
          <cell r="I1227" t="str">
            <v>곡면</v>
          </cell>
          <cell r="J1227" t="str">
            <v>M2</v>
          </cell>
          <cell r="K1227" t="str">
            <v>133</v>
          </cell>
          <cell r="L1227">
            <v>11890</v>
          </cell>
          <cell r="M1227">
            <v>1581370</v>
          </cell>
          <cell r="N1227">
            <v>27034</v>
          </cell>
          <cell r="O1227">
            <v>3595522</v>
          </cell>
          <cell r="Q1227">
            <v>0</v>
          </cell>
          <cell r="R1227">
            <v>38924</v>
          </cell>
          <cell r="S1227">
            <v>5176892</v>
          </cell>
          <cell r="T1227">
            <v>38924</v>
          </cell>
          <cell r="U1227">
            <v>5176892</v>
          </cell>
          <cell r="V1227">
            <v>1</v>
          </cell>
        </row>
        <row r="1228">
          <cell r="B1228" t="str">
            <v>010503</v>
          </cell>
          <cell r="C1228">
            <v>16</v>
          </cell>
          <cell r="D1228" t="str">
            <v>건축</v>
          </cell>
          <cell r="E1228" t="str">
            <v>교육청사</v>
          </cell>
          <cell r="F1228" t="str">
            <v>철근콘크리트</v>
          </cell>
          <cell r="H1228" t="str">
            <v>합판거푸집</v>
          </cell>
          <cell r="I1228" t="str">
            <v>3회</v>
          </cell>
          <cell r="J1228" t="str">
            <v>M2</v>
          </cell>
          <cell r="K1228" t="str">
            <v>20268</v>
          </cell>
          <cell r="L1228">
            <v>6000</v>
          </cell>
          <cell r="M1228">
            <v>121608000</v>
          </cell>
          <cell r="N1228">
            <v>16000</v>
          </cell>
          <cell r="O1228">
            <v>324288000</v>
          </cell>
          <cell r="Q1228">
            <v>0</v>
          </cell>
          <cell r="R1228">
            <v>22000</v>
          </cell>
          <cell r="S1228">
            <v>445896000</v>
          </cell>
          <cell r="T1228">
            <v>22000</v>
          </cell>
          <cell r="U1228">
            <v>445896000</v>
          </cell>
          <cell r="V1228">
            <v>1</v>
          </cell>
        </row>
        <row r="1229">
          <cell r="B1229" t="str">
            <v>010503</v>
          </cell>
          <cell r="C1229">
            <v>17</v>
          </cell>
          <cell r="D1229" t="str">
            <v>건축</v>
          </cell>
          <cell r="E1229" t="str">
            <v>교육청사</v>
          </cell>
          <cell r="F1229" t="str">
            <v>철근콘크리트</v>
          </cell>
          <cell r="H1229" t="str">
            <v>합판거푸집</v>
          </cell>
          <cell r="I1229" t="str">
            <v>4회</v>
          </cell>
          <cell r="J1229" t="str">
            <v>M2</v>
          </cell>
          <cell r="K1229" t="str">
            <v>988</v>
          </cell>
          <cell r="L1229">
            <v>5700</v>
          </cell>
          <cell r="M1229">
            <v>5631600</v>
          </cell>
          <cell r="N1229">
            <v>16000</v>
          </cell>
          <cell r="O1229">
            <v>15808000</v>
          </cell>
          <cell r="Q1229">
            <v>0</v>
          </cell>
          <cell r="R1229">
            <v>21700</v>
          </cell>
          <cell r="S1229">
            <v>21439600</v>
          </cell>
          <cell r="T1229">
            <v>21700</v>
          </cell>
          <cell r="U1229">
            <v>21439600</v>
          </cell>
          <cell r="V1229">
            <v>1</v>
          </cell>
        </row>
        <row r="1230">
          <cell r="B1230" t="str">
            <v>010503</v>
          </cell>
          <cell r="C1230">
            <v>19</v>
          </cell>
          <cell r="D1230" t="str">
            <v>건축</v>
          </cell>
          <cell r="E1230" t="str">
            <v>교육청사</v>
          </cell>
          <cell r="F1230" t="str">
            <v>철근콘크리트</v>
          </cell>
          <cell r="H1230" t="str">
            <v>진동기손료(엔진식)</v>
          </cell>
          <cell r="J1230" t="str">
            <v>M3</v>
          </cell>
          <cell r="K1230" t="str">
            <v>3738</v>
          </cell>
          <cell r="M1230">
            <v>0</v>
          </cell>
          <cell r="O1230">
            <v>0</v>
          </cell>
          <cell r="P1230">
            <v>200</v>
          </cell>
          <cell r="Q1230">
            <v>747600</v>
          </cell>
          <cell r="R1230">
            <v>200</v>
          </cell>
          <cell r="S1230">
            <v>747600</v>
          </cell>
          <cell r="T1230">
            <v>200</v>
          </cell>
          <cell r="U1230">
            <v>747600</v>
          </cell>
          <cell r="V1230">
            <v>1</v>
          </cell>
        </row>
        <row r="1231">
          <cell r="B1231" t="str">
            <v>010504</v>
          </cell>
          <cell r="C1231">
            <v>1</v>
          </cell>
          <cell r="D1231" t="str">
            <v>건축</v>
          </cell>
          <cell r="E1231" t="str">
            <v>교육청사</v>
          </cell>
          <cell r="F1231" t="str">
            <v>조적공사</v>
          </cell>
          <cell r="H1231" t="str">
            <v>시멘트벽돌(서울)</v>
          </cell>
          <cell r="I1231" t="str">
            <v>190*90*57</v>
          </cell>
          <cell r="J1231" t="str">
            <v>천매</v>
          </cell>
          <cell r="K1231" t="str">
            <v>210.722</v>
          </cell>
          <cell r="L1231">
            <v>46000</v>
          </cell>
          <cell r="M1231">
            <v>9693212</v>
          </cell>
          <cell r="O1231">
            <v>0</v>
          </cell>
          <cell r="Q1231">
            <v>0</v>
          </cell>
          <cell r="R1231">
            <v>46000</v>
          </cell>
          <cell r="S1231">
            <v>9693212</v>
          </cell>
          <cell r="T1231">
            <v>46000</v>
          </cell>
          <cell r="U1231">
            <v>9693212</v>
          </cell>
          <cell r="V1231">
            <v>1</v>
          </cell>
        </row>
        <row r="1232">
          <cell r="B1232" t="str">
            <v>010504</v>
          </cell>
          <cell r="C1232">
            <v>2</v>
          </cell>
          <cell r="D1232" t="str">
            <v>건축</v>
          </cell>
          <cell r="E1232" t="str">
            <v>교육청사</v>
          </cell>
          <cell r="F1232" t="str">
            <v>조적공사</v>
          </cell>
          <cell r="H1232" t="str">
            <v>0.5B벽돌쌓기</v>
          </cell>
          <cell r="I1232" t="str">
            <v>10000매이상</v>
          </cell>
          <cell r="J1232" t="str">
            <v>천매</v>
          </cell>
          <cell r="K1232" t="str">
            <v>30.641</v>
          </cell>
          <cell r="M1232">
            <v>0</v>
          </cell>
          <cell r="N1232">
            <v>65000</v>
          </cell>
          <cell r="O1232">
            <v>1991665</v>
          </cell>
          <cell r="Q1232">
            <v>0</v>
          </cell>
          <cell r="R1232">
            <v>65000</v>
          </cell>
          <cell r="S1232">
            <v>1991665</v>
          </cell>
          <cell r="T1232">
            <v>65000</v>
          </cell>
          <cell r="U1232">
            <v>1991665</v>
          </cell>
          <cell r="V1232">
            <v>1</v>
          </cell>
        </row>
        <row r="1233">
          <cell r="B1233" t="str">
            <v>010504</v>
          </cell>
          <cell r="C1233">
            <v>3</v>
          </cell>
          <cell r="D1233" t="str">
            <v>건축</v>
          </cell>
          <cell r="E1233" t="str">
            <v>교육청사</v>
          </cell>
          <cell r="F1233" t="str">
            <v>조적공사</v>
          </cell>
          <cell r="H1233" t="str">
            <v>0.5B공간벽돌쌓기</v>
          </cell>
          <cell r="I1233" t="str">
            <v>10000매이상</v>
          </cell>
          <cell r="J1233" t="str">
            <v>천매</v>
          </cell>
          <cell r="K1233" t="str">
            <v>4.185</v>
          </cell>
          <cell r="M1233">
            <v>0</v>
          </cell>
          <cell r="N1233">
            <v>65000</v>
          </cell>
          <cell r="O1233">
            <v>272025</v>
          </cell>
          <cell r="Q1233">
            <v>0</v>
          </cell>
          <cell r="R1233">
            <v>65000</v>
          </cell>
          <cell r="S1233">
            <v>272025</v>
          </cell>
          <cell r="T1233">
            <v>65000</v>
          </cell>
          <cell r="U1233">
            <v>272025</v>
          </cell>
          <cell r="V1233">
            <v>1</v>
          </cell>
        </row>
        <row r="1234">
          <cell r="B1234" t="str">
            <v>010504</v>
          </cell>
          <cell r="C1234">
            <v>4</v>
          </cell>
          <cell r="D1234" t="str">
            <v>건축</v>
          </cell>
          <cell r="E1234" t="str">
            <v>교육청사</v>
          </cell>
          <cell r="F1234" t="str">
            <v>조적공사</v>
          </cell>
          <cell r="H1234" t="str">
            <v>1.0B벽돌쌓기</v>
          </cell>
          <cell r="I1234" t="str">
            <v>10000매이상</v>
          </cell>
          <cell r="J1234" t="str">
            <v>천매</v>
          </cell>
          <cell r="K1234" t="str">
            <v>165.862</v>
          </cell>
          <cell r="M1234">
            <v>0</v>
          </cell>
          <cell r="N1234">
            <v>65000</v>
          </cell>
          <cell r="O1234">
            <v>10781030</v>
          </cell>
          <cell r="Q1234">
            <v>0</v>
          </cell>
          <cell r="R1234">
            <v>65000</v>
          </cell>
          <cell r="S1234">
            <v>10781030</v>
          </cell>
          <cell r="T1234">
            <v>65000</v>
          </cell>
          <cell r="U1234">
            <v>10781030</v>
          </cell>
          <cell r="V1234">
            <v>1</v>
          </cell>
        </row>
        <row r="1235">
          <cell r="B1235" t="str">
            <v>010504</v>
          </cell>
          <cell r="C1235">
            <v>5</v>
          </cell>
          <cell r="D1235" t="str">
            <v>건축</v>
          </cell>
          <cell r="E1235" t="str">
            <v>교육청사</v>
          </cell>
          <cell r="F1235" t="str">
            <v>조적공사</v>
          </cell>
          <cell r="H1235" t="str">
            <v>벽돌소운반</v>
          </cell>
          <cell r="I1235" t="str">
            <v>1층</v>
          </cell>
          <cell r="J1235" t="str">
            <v>천매</v>
          </cell>
          <cell r="K1235" t="str">
            <v>58.306</v>
          </cell>
          <cell r="M1235">
            <v>0</v>
          </cell>
          <cell r="N1235">
            <v>14000</v>
          </cell>
          <cell r="O1235">
            <v>816284</v>
          </cell>
          <cell r="Q1235">
            <v>0</v>
          </cell>
          <cell r="R1235">
            <v>14000</v>
          </cell>
          <cell r="S1235">
            <v>816284</v>
          </cell>
          <cell r="T1235">
            <v>14000</v>
          </cell>
          <cell r="U1235">
            <v>816284</v>
          </cell>
          <cell r="V1235">
            <v>1</v>
          </cell>
        </row>
        <row r="1236">
          <cell r="B1236" t="str">
            <v>010504</v>
          </cell>
          <cell r="C1236">
            <v>6</v>
          </cell>
          <cell r="D1236" t="str">
            <v>건축</v>
          </cell>
          <cell r="E1236" t="str">
            <v>교육청사</v>
          </cell>
          <cell r="F1236" t="str">
            <v>조적공사</v>
          </cell>
          <cell r="H1236" t="str">
            <v>벽돌소운반</v>
          </cell>
          <cell r="I1236" t="str">
            <v>2층</v>
          </cell>
          <cell r="J1236" t="str">
            <v>천매</v>
          </cell>
          <cell r="K1236" t="str">
            <v>24.525</v>
          </cell>
          <cell r="M1236">
            <v>0</v>
          </cell>
          <cell r="N1236">
            <v>14000</v>
          </cell>
          <cell r="O1236">
            <v>343350</v>
          </cell>
          <cell r="Q1236">
            <v>0</v>
          </cell>
          <cell r="R1236">
            <v>14000</v>
          </cell>
          <cell r="S1236">
            <v>343350</v>
          </cell>
          <cell r="T1236">
            <v>14000</v>
          </cell>
          <cell r="U1236">
            <v>343350</v>
          </cell>
          <cell r="V1236">
            <v>1</v>
          </cell>
        </row>
        <row r="1237">
          <cell r="B1237" t="str">
            <v>010504</v>
          </cell>
          <cell r="C1237">
            <v>8</v>
          </cell>
          <cell r="D1237" t="str">
            <v>건축</v>
          </cell>
          <cell r="E1237" t="str">
            <v>교육청사</v>
          </cell>
          <cell r="F1237" t="str">
            <v>조적공사</v>
          </cell>
          <cell r="H1237" t="str">
            <v>벽돌소운반</v>
          </cell>
          <cell r="I1237" t="str">
            <v>3층</v>
          </cell>
          <cell r="J1237" t="str">
            <v>천매</v>
          </cell>
          <cell r="K1237" t="str">
            <v>28.395</v>
          </cell>
          <cell r="M1237">
            <v>0</v>
          </cell>
          <cell r="N1237">
            <v>14000</v>
          </cell>
          <cell r="O1237">
            <v>397530</v>
          </cell>
          <cell r="Q1237">
            <v>0</v>
          </cell>
          <cell r="R1237">
            <v>14000</v>
          </cell>
          <cell r="S1237">
            <v>397530</v>
          </cell>
          <cell r="T1237">
            <v>14000</v>
          </cell>
          <cell r="U1237">
            <v>397530</v>
          </cell>
          <cell r="V1237">
            <v>1</v>
          </cell>
        </row>
        <row r="1238">
          <cell r="B1238" t="str">
            <v>010504</v>
          </cell>
          <cell r="C1238">
            <v>9</v>
          </cell>
          <cell r="D1238" t="str">
            <v>건축</v>
          </cell>
          <cell r="E1238" t="str">
            <v>교육청사</v>
          </cell>
          <cell r="F1238" t="str">
            <v>조적공사</v>
          </cell>
          <cell r="H1238" t="str">
            <v>벽돌소운반</v>
          </cell>
          <cell r="I1238" t="str">
            <v>4층</v>
          </cell>
          <cell r="J1238" t="str">
            <v>천매</v>
          </cell>
          <cell r="K1238" t="str">
            <v>28.653</v>
          </cell>
          <cell r="M1238">
            <v>0</v>
          </cell>
          <cell r="N1238">
            <v>14000</v>
          </cell>
          <cell r="O1238">
            <v>401142</v>
          </cell>
          <cell r="Q1238">
            <v>0</v>
          </cell>
          <cell r="R1238">
            <v>14000</v>
          </cell>
          <cell r="S1238">
            <v>401142</v>
          </cell>
          <cell r="T1238">
            <v>14000</v>
          </cell>
          <cell r="U1238">
            <v>401142</v>
          </cell>
          <cell r="V1238">
            <v>1</v>
          </cell>
        </row>
        <row r="1239">
          <cell r="B1239" t="str">
            <v>010504</v>
          </cell>
          <cell r="C1239">
            <v>10</v>
          </cell>
          <cell r="D1239" t="str">
            <v>건축</v>
          </cell>
          <cell r="E1239" t="str">
            <v>교육청사</v>
          </cell>
          <cell r="F1239" t="str">
            <v>조적공사</v>
          </cell>
          <cell r="H1239" t="str">
            <v>벽돌소운반</v>
          </cell>
          <cell r="I1239" t="str">
            <v>5층</v>
          </cell>
          <cell r="J1239" t="str">
            <v>천매</v>
          </cell>
          <cell r="K1239" t="str">
            <v>70.843</v>
          </cell>
          <cell r="M1239">
            <v>0</v>
          </cell>
          <cell r="N1239">
            <v>14000</v>
          </cell>
          <cell r="O1239">
            <v>991802</v>
          </cell>
          <cell r="Q1239">
            <v>0</v>
          </cell>
          <cell r="R1239">
            <v>14000</v>
          </cell>
          <cell r="S1239">
            <v>991802</v>
          </cell>
          <cell r="T1239">
            <v>14000</v>
          </cell>
          <cell r="U1239">
            <v>991802</v>
          </cell>
          <cell r="V1239">
            <v>1</v>
          </cell>
        </row>
        <row r="1240">
          <cell r="B1240" t="str">
            <v>010504</v>
          </cell>
          <cell r="C1240">
            <v>12</v>
          </cell>
          <cell r="D1240" t="str">
            <v>건축</v>
          </cell>
          <cell r="E1240" t="str">
            <v>교육청사</v>
          </cell>
          <cell r="F1240" t="str">
            <v>조적공사</v>
          </cell>
          <cell r="H1240" t="str">
            <v>스치로폼(벽공간)</v>
          </cell>
          <cell r="I1240" t="str">
            <v>#0.03     50mm</v>
          </cell>
          <cell r="J1240" t="str">
            <v>M2</v>
          </cell>
          <cell r="K1240" t="str">
            <v>56</v>
          </cell>
          <cell r="L1240">
            <v>3000</v>
          </cell>
          <cell r="M1240">
            <v>168000</v>
          </cell>
          <cell r="N1240">
            <v>1000</v>
          </cell>
          <cell r="O1240">
            <v>56000</v>
          </cell>
          <cell r="Q1240">
            <v>0</v>
          </cell>
          <cell r="R1240">
            <v>4000</v>
          </cell>
          <cell r="S1240">
            <v>224000</v>
          </cell>
          <cell r="T1240">
            <v>4000</v>
          </cell>
          <cell r="U1240">
            <v>224000</v>
          </cell>
          <cell r="V1240">
            <v>1</v>
          </cell>
        </row>
        <row r="1241">
          <cell r="B1241" t="str">
            <v>010504</v>
          </cell>
          <cell r="C1241">
            <v>13</v>
          </cell>
          <cell r="D1241" t="str">
            <v>건축</v>
          </cell>
          <cell r="E1241" t="str">
            <v>교육청사</v>
          </cell>
          <cell r="F1241" t="str">
            <v>조적공사</v>
          </cell>
          <cell r="H1241" t="str">
            <v>블럭보강쌓기</v>
          </cell>
          <cell r="I1241" t="str">
            <v>6"</v>
          </cell>
          <cell r="J1241" t="str">
            <v>M2</v>
          </cell>
          <cell r="K1241" t="str">
            <v>450</v>
          </cell>
          <cell r="L1241">
            <v>7800</v>
          </cell>
          <cell r="M1241">
            <v>3510000</v>
          </cell>
          <cell r="N1241">
            <v>10000</v>
          </cell>
          <cell r="O1241">
            <v>4500000</v>
          </cell>
          <cell r="Q1241">
            <v>0</v>
          </cell>
          <cell r="R1241">
            <v>17800</v>
          </cell>
          <cell r="S1241">
            <v>8010000</v>
          </cell>
          <cell r="T1241">
            <v>17800</v>
          </cell>
          <cell r="U1241">
            <v>8010000</v>
          </cell>
          <cell r="V1241">
            <v>1</v>
          </cell>
        </row>
        <row r="1242">
          <cell r="B1242" t="str">
            <v>010504</v>
          </cell>
          <cell r="C1242">
            <v>14</v>
          </cell>
          <cell r="D1242" t="str">
            <v>건축</v>
          </cell>
          <cell r="E1242" t="str">
            <v>교육청사</v>
          </cell>
          <cell r="F1242" t="str">
            <v>조적공사</v>
          </cell>
          <cell r="H1242" t="str">
            <v>블럭보강쌓기(한면치장)</v>
          </cell>
          <cell r="I1242" t="str">
            <v>6"</v>
          </cell>
          <cell r="J1242" t="str">
            <v>M2</v>
          </cell>
          <cell r="K1242" t="str">
            <v>440</v>
          </cell>
          <cell r="L1242">
            <v>7800</v>
          </cell>
          <cell r="M1242">
            <v>3432000</v>
          </cell>
          <cell r="N1242">
            <v>11250</v>
          </cell>
          <cell r="O1242">
            <v>4950000</v>
          </cell>
          <cell r="Q1242">
            <v>0</v>
          </cell>
          <cell r="R1242">
            <v>19050</v>
          </cell>
          <cell r="S1242">
            <v>8382000</v>
          </cell>
          <cell r="T1242">
            <v>19050</v>
          </cell>
          <cell r="U1242">
            <v>8382000</v>
          </cell>
          <cell r="V1242">
            <v>1</v>
          </cell>
        </row>
        <row r="1243">
          <cell r="B1243" t="str">
            <v>010504</v>
          </cell>
          <cell r="C1243">
            <v>17</v>
          </cell>
          <cell r="D1243" t="str">
            <v>건축</v>
          </cell>
          <cell r="E1243" t="str">
            <v>교육청사</v>
          </cell>
          <cell r="F1243" t="str">
            <v>조적공사</v>
          </cell>
          <cell r="H1243" t="str">
            <v>블럭메쉬(6"용)</v>
          </cell>
          <cell r="I1243" t="str">
            <v>#8</v>
          </cell>
          <cell r="J1243" t="str">
            <v>M</v>
          </cell>
          <cell r="K1243" t="str">
            <v>1439</v>
          </cell>
          <cell r="L1243">
            <v>300</v>
          </cell>
          <cell r="M1243">
            <v>431700</v>
          </cell>
          <cell r="N1243">
            <v>200</v>
          </cell>
          <cell r="O1243">
            <v>287800</v>
          </cell>
          <cell r="Q1243">
            <v>0</v>
          </cell>
          <cell r="R1243">
            <v>500</v>
          </cell>
          <cell r="S1243">
            <v>719500</v>
          </cell>
          <cell r="T1243">
            <v>500</v>
          </cell>
          <cell r="U1243">
            <v>719500</v>
          </cell>
          <cell r="V1243">
            <v>1</v>
          </cell>
        </row>
        <row r="1244">
          <cell r="B1244" t="str">
            <v>010504</v>
          </cell>
          <cell r="C1244">
            <v>19</v>
          </cell>
          <cell r="D1244" t="str">
            <v>건축</v>
          </cell>
          <cell r="E1244" t="str">
            <v>교육청사</v>
          </cell>
          <cell r="F1244" t="str">
            <v>조적공사</v>
          </cell>
          <cell r="H1244" t="str">
            <v>스트롱앵커</v>
          </cell>
          <cell r="I1244" t="str">
            <v>3/8"  (M10)</v>
          </cell>
          <cell r="J1244" t="str">
            <v>개</v>
          </cell>
          <cell r="K1244" t="str">
            <v>299</v>
          </cell>
          <cell r="L1244">
            <v>700</v>
          </cell>
          <cell r="M1244">
            <v>209300</v>
          </cell>
          <cell r="N1244">
            <v>800</v>
          </cell>
          <cell r="O1244">
            <v>239200</v>
          </cell>
          <cell r="Q1244">
            <v>0</v>
          </cell>
          <cell r="R1244">
            <v>1500</v>
          </cell>
          <cell r="S1244">
            <v>448500</v>
          </cell>
          <cell r="T1244">
            <v>1500</v>
          </cell>
          <cell r="U1244">
            <v>448500</v>
          </cell>
          <cell r="V1244">
            <v>1</v>
          </cell>
        </row>
        <row r="1245">
          <cell r="B1245" t="str">
            <v>010504</v>
          </cell>
          <cell r="C1245">
            <v>23</v>
          </cell>
          <cell r="D1245" t="str">
            <v>건축</v>
          </cell>
          <cell r="E1245" t="str">
            <v>교육청사</v>
          </cell>
          <cell r="F1245" t="str">
            <v>조적공사</v>
          </cell>
          <cell r="H1245" t="str">
            <v>인방제작설치</v>
          </cell>
          <cell r="I1245" t="str">
            <v>100*200</v>
          </cell>
          <cell r="J1245" t="str">
            <v>M</v>
          </cell>
          <cell r="K1245" t="str">
            <v>23</v>
          </cell>
          <cell r="L1245">
            <v>3000</v>
          </cell>
          <cell r="M1245">
            <v>69000</v>
          </cell>
          <cell r="N1245">
            <v>6000</v>
          </cell>
          <cell r="O1245">
            <v>138000</v>
          </cell>
          <cell r="Q1245">
            <v>0</v>
          </cell>
          <cell r="R1245">
            <v>9000</v>
          </cell>
          <cell r="S1245">
            <v>207000</v>
          </cell>
          <cell r="T1245">
            <v>9000</v>
          </cell>
          <cell r="U1245">
            <v>207000</v>
          </cell>
          <cell r="V1245">
            <v>1</v>
          </cell>
        </row>
        <row r="1246">
          <cell r="B1246" t="str">
            <v>010504</v>
          </cell>
          <cell r="C1246">
            <v>24</v>
          </cell>
          <cell r="D1246" t="str">
            <v>건축</v>
          </cell>
          <cell r="E1246" t="str">
            <v>교육청사</v>
          </cell>
          <cell r="F1246" t="str">
            <v>조적공사</v>
          </cell>
          <cell r="H1246" t="str">
            <v>인방제작설치</v>
          </cell>
          <cell r="I1246" t="str">
            <v>150*200</v>
          </cell>
          <cell r="J1246" t="str">
            <v>M</v>
          </cell>
          <cell r="K1246" t="str">
            <v>22</v>
          </cell>
          <cell r="L1246">
            <v>3000</v>
          </cell>
          <cell r="M1246">
            <v>66000</v>
          </cell>
          <cell r="N1246">
            <v>6000</v>
          </cell>
          <cell r="O1246">
            <v>132000</v>
          </cell>
          <cell r="Q1246">
            <v>0</v>
          </cell>
          <cell r="R1246">
            <v>9000</v>
          </cell>
          <cell r="S1246">
            <v>198000</v>
          </cell>
          <cell r="T1246">
            <v>9000</v>
          </cell>
          <cell r="U1246">
            <v>198000</v>
          </cell>
          <cell r="V1246">
            <v>1</v>
          </cell>
        </row>
        <row r="1247">
          <cell r="B1247" t="str">
            <v>010504</v>
          </cell>
          <cell r="C1247">
            <v>25</v>
          </cell>
          <cell r="D1247" t="str">
            <v>건축</v>
          </cell>
          <cell r="E1247" t="str">
            <v>교육청사</v>
          </cell>
          <cell r="F1247" t="str">
            <v>조적공사</v>
          </cell>
          <cell r="H1247" t="str">
            <v>인방제작설치</v>
          </cell>
          <cell r="I1247" t="str">
            <v>200*200</v>
          </cell>
          <cell r="J1247" t="str">
            <v>M</v>
          </cell>
          <cell r="K1247" t="str">
            <v>45</v>
          </cell>
          <cell r="L1247">
            <v>3000</v>
          </cell>
          <cell r="M1247">
            <v>135000</v>
          </cell>
          <cell r="N1247">
            <v>6000</v>
          </cell>
          <cell r="O1247">
            <v>270000</v>
          </cell>
          <cell r="Q1247">
            <v>0</v>
          </cell>
          <cell r="R1247">
            <v>9000</v>
          </cell>
          <cell r="S1247">
            <v>405000</v>
          </cell>
          <cell r="T1247">
            <v>9000</v>
          </cell>
          <cell r="U1247">
            <v>405000</v>
          </cell>
          <cell r="V1247">
            <v>1</v>
          </cell>
        </row>
        <row r="1248">
          <cell r="B1248" t="str">
            <v>010504</v>
          </cell>
          <cell r="C1248">
            <v>28</v>
          </cell>
          <cell r="D1248" t="str">
            <v>건축</v>
          </cell>
          <cell r="E1248" t="str">
            <v>교육청사</v>
          </cell>
          <cell r="F1248" t="str">
            <v>조적공사</v>
          </cell>
          <cell r="H1248" t="str">
            <v>방수턱설치</v>
          </cell>
          <cell r="I1248" t="str">
            <v>100*150</v>
          </cell>
          <cell r="J1248" t="str">
            <v>M</v>
          </cell>
          <cell r="K1248" t="str">
            <v>38</v>
          </cell>
          <cell r="L1248">
            <v>6000</v>
          </cell>
          <cell r="M1248">
            <v>228000</v>
          </cell>
          <cell r="N1248">
            <v>7000</v>
          </cell>
          <cell r="O1248">
            <v>266000</v>
          </cell>
          <cell r="Q1248">
            <v>0</v>
          </cell>
          <cell r="R1248">
            <v>13000</v>
          </cell>
          <cell r="S1248">
            <v>494000</v>
          </cell>
          <cell r="T1248">
            <v>13000</v>
          </cell>
          <cell r="U1248">
            <v>494000</v>
          </cell>
          <cell r="V1248">
            <v>1</v>
          </cell>
        </row>
        <row r="1249">
          <cell r="B1249" t="str">
            <v>010504</v>
          </cell>
          <cell r="C1249">
            <v>29</v>
          </cell>
          <cell r="D1249" t="str">
            <v>건축</v>
          </cell>
          <cell r="E1249" t="str">
            <v>교육청사</v>
          </cell>
          <cell r="F1249" t="str">
            <v>조적공사</v>
          </cell>
          <cell r="H1249" t="str">
            <v>방수턱설치</v>
          </cell>
          <cell r="I1249" t="str">
            <v>200*150</v>
          </cell>
          <cell r="J1249" t="str">
            <v>M</v>
          </cell>
          <cell r="K1249" t="str">
            <v>229</v>
          </cell>
          <cell r="L1249">
            <v>6000</v>
          </cell>
          <cell r="M1249">
            <v>1374000</v>
          </cell>
          <cell r="N1249">
            <v>8000</v>
          </cell>
          <cell r="O1249">
            <v>1832000</v>
          </cell>
          <cell r="Q1249">
            <v>0</v>
          </cell>
          <cell r="R1249">
            <v>14000</v>
          </cell>
          <cell r="S1249">
            <v>3206000</v>
          </cell>
          <cell r="T1249">
            <v>14000</v>
          </cell>
          <cell r="U1249">
            <v>3206000</v>
          </cell>
          <cell r="V1249">
            <v>1</v>
          </cell>
        </row>
        <row r="1250">
          <cell r="B1250" t="str">
            <v>010505</v>
          </cell>
          <cell r="C1250">
            <v>2</v>
          </cell>
          <cell r="D1250" t="str">
            <v>건축</v>
          </cell>
          <cell r="E1250" t="str">
            <v>교육청사</v>
          </cell>
          <cell r="F1250" t="str">
            <v>방수공사</v>
          </cell>
          <cell r="H1250" t="str">
            <v>우레탄방수</v>
          </cell>
          <cell r="I1250" t="str">
            <v>비노출,3T</v>
          </cell>
          <cell r="J1250" t="str">
            <v>M2</v>
          </cell>
          <cell r="K1250" t="str">
            <v>1978</v>
          </cell>
          <cell r="L1250">
            <v>12000</v>
          </cell>
          <cell r="M1250">
            <v>23736000</v>
          </cell>
          <cell r="N1250">
            <v>7000</v>
          </cell>
          <cell r="O1250">
            <v>13846000</v>
          </cell>
          <cell r="Q1250">
            <v>0</v>
          </cell>
          <cell r="R1250">
            <v>19000</v>
          </cell>
          <cell r="S1250">
            <v>37582000</v>
          </cell>
          <cell r="T1250">
            <v>19000</v>
          </cell>
          <cell r="U1250">
            <v>37582000</v>
          </cell>
          <cell r="V1250">
            <v>1</v>
          </cell>
        </row>
        <row r="1251">
          <cell r="B1251" t="str">
            <v>010505</v>
          </cell>
          <cell r="C1251">
            <v>4</v>
          </cell>
          <cell r="D1251" t="str">
            <v>건축</v>
          </cell>
          <cell r="E1251" t="str">
            <v>교육청사</v>
          </cell>
          <cell r="F1251" t="str">
            <v>방수공사</v>
          </cell>
          <cell r="H1251" t="str">
            <v>고무화아스팔트도막방수</v>
          </cell>
          <cell r="I1251" t="str">
            <v>3T</v>
          </cell>
          <cell r="J1251" t="str">
            <v>M2</v>
          </cell>
          <cell r="K1251" t="str">
            <v>134</v>
          </cell>
          <cell r="L1251">
            <v>10000</v>
          </cell>
          <cell r="M1251">
            <v>1340000</v>
          </cell>
          <cell r="N1251">
            <v>6000</v>
          </cell>
          <cell r="O1251">
            <v>804000</v>
          </cell>
          <cell r="Q1251">
            <v>0</v>
          </cell>
          <cell r="R1251">
            <v>16000</v>
          </cell>
          <cell r="S1251">
            <v>2144000</v>
          </cell>
          <cell r="T1251">
            <v>16000</v>
          </cell>
          <cell r="U1251">
            <v>2144000</v>
          </cell>
          <cell r="V1251">
            <v>1</v>
          </cell>
        </row>
        <row r="1252">
          <cell r="B1252" t="str">
            <v>010505</v>
          </cell>
          <cell r="C1252">
            <v>5</v>
          </cell>
          <cell r="D1252" t="str">
            <v>건축</v>
          </cell>
          <cell r="E1252" t="str">
            <v>교육청사</v>
          </cell>
          <cell r="F1252" t="str">
            <v>방수공사</v>
          </cell>
          <cell r="H1252" t="str">
            <v>규산질계분말도포방수</v>
          </cell>
          <cell r="I1252" t="str">
            <v>지하내외부 및 실내방수</v>
          </cell>
          <cell r="J1252" t="str">
            <v>M2</v>
          </cell>
          <cell r="K1252" t="str">
            <v>378</v>
          </cell>
          <cell r="L1252">
            <v>4000</v>
          </cell>
          <cell r="M1252">
            <v>1512000</v>
          </cell>
          <cell r="N1252">
            <v>3000</v>
          </cell>
          <cell r="O1252">
            <v>1134000</v>
          </cell>
          <cell r="Q1252">
            <v>0</v>
          </cell>
          <cell r="R1252">
            <v>7000</v>
          </cell>
          <cell r="S1252">
            <v>2646000</v>
          </cell>
          <cell r="T1252">
            <v>7000</v>
          </cell>
          <cell r="U1252">
            <v>2646000</v>
          </cell>
          <cell r="V1252">
            <v>1</v>
          </cell>
        </row>
        <row r="1253">
          <cell r="B1253" t="str">
            <v>010505</v>
          </cell>
          <cell r="C1253">
            <v>8</v>
          </cell>
          <cell r="D1253" t="str">
            <v>건축</v>
          </cell>
          <cell r="E1253" t="str">
            <v>교육청사</v>
          </cell>
          <cell r="F1253" t="str">
            <v>방수공사</v>
          </cell>
          <cell r="H1253" t="str">
            <v>지붕신축줄눈</v>
          </cell>
          <cell r="I1253" t="str">
            <v>PVC 80*20(코킹포함)</v>
          </cell>
          <cell r="J1253" t="str">
            <v>M</v>
          </cell>
          <cell r="K1253" t="str">
            <v>775</v>
          </cell>
          <cell r="L1253">
            <v>3000</v>
          </cell>
          <cell r="M1253">
            <v>2325000</v>
          </cell>
          <cell r="N1253">
            <v>1000</v>
          </cell>
          <cell r="O1253">
            <v>775000</v>
          </cell>
          <cell r="Q1253">
            <v>0</v>
          </cell>
          <cell r="R1253">
            <v>4000</v>
          </cell>
          <cell r="S1253">
            <v>3100000</v>
          </cell>
          <cell r="T1253">
            <v>4000</v>
          </cell>
          <cell r="U1253">
            <v>3100000</v>
          </cell>
          <cell r="V1253">
            <v>1</v>
          </cell>
        </row>
        <row r="1254">
          <cell r="B1254" t="str">
            <v>010505</v>
          </cell>
          <cell r="C1254">
            <v>9</v>
          </cell>
          <cell r="D1254" t="str">
            <v>건축</v>
          </cell>
          <cell r="E1254" t="str">
            <v>교육청사</v>
          </cell>
          <cell r="F1254" t="str">
            <v>방수공사</v>
          </cell>
          <cell r="H1254" t="str">
            <v>배수판설치</v>
          </cell>
          <cell r="I1254" t="str">
            <v>H:70</v>
          </cell>
          <cell r="J1254" t="str">
            <v>M2</v>
          </cell>
          <cell r="K1254" t="str">
            <v>177</v>
          </cell>
          <cell r="L1254">
            <v>7000</v>
          </cell>
          <cell r="M1254">
            <v>1239000</v>
          </cell>
          <cell r="N1254">
            <v>1000</v>
          </cell>
          <cell r="O1254">
            <v>177000</v>
          </cell>
          <cell r="Q1254">
            <v>0</v>
          </cell>
          <cell r="R1254">
            <v>8000</v>
          </cell>
          <cell r="S1254">
            <v>1416000</v>
          </cell>
          <cell r="T1254">
            <v>8000</v>
          </cell>
          <cell r="U1254">
            <v>1416000</v>
          </cell>
          <cell r="V1254">
            <v>1</v>
          </cell>
        </row>
        <row r="1255">
          <cell r="B1255" t="str">
            <v>010505</v>
          </cell>
          <cell r="C1255">
            <v>11</v>
          </cell>
          <cell r="D1255" t="str">
            <v>건축</v>
          </cell>
          <cell r="E1255" t="str">
            <v>교육청사</v>
          </cell>
          <cell r="F1255" t="str">
            <v>방수공사</v>
          </cell>
          <cell r="H1255" t="str">
            <v>수밀코킹(10mm각),창호코킹</v>
          </cell>
          <cell r="I1255" t="str">
            <v>실리콘,SL-819</v>
          </cell>
          <cell r="J1255" t="str">
            <v>M</v>
          </cell>
          <cell r="K1255" t="str">
            <v>3749</v>
          </cell>
          <cell r="L1255">
            <v>500</v>
          </cell>
          <cell r="M1255">
            <v>1874500</v>
          </cell>
          <cell r="N1255">
            <v>600</v>
          </cell>
          <cell r="O1255">
            <v>2249400</v>
          </cell>
          <cell r="Q1255">
            <v>0</v>
          </cell>
          <cell r="R1255">
            <v>1100</v>
          </cell>
          <cell r="S1255">
            <v>4123900</v>
          </cell>
          <cell r="T1255">
            <v>1100</v>
          </cell>
          <cell r="U1255">
            <v>4123900</v>
          </cell>
          <cell r="V1255">
            <v>1</v>
          </cell>
        </row>
        <row r="1256">
          <cell r="B1256" t="str">
            <v>010505</v>
          </cell>
          <cell r="C1256">
            <v>12</v>
          </cell>
          <cell r="D1256" t="str">
            <v>건축</v>
          </cell>
          <cell r="E1256" t="str">
            <v>교육청사</v>
          </cell>
          <cell r="F1256" t="str">
            <v>방수공사</v>
          </cell>
          <cell r="H1256" t="str">
            <v>수밀코킹(6mm각),세면대주위</v>
          </cell>
          <cell r="I1256" t="str">
            <v>실리콘,SL-805</v>
          </cell>
          <cell r="J1256" t="str">
            <v>M</v>
          </cell>
          <cell r="K1256" t="str">
            <v>35</v>
          </cell>
          <cell r="L1256">
            <v>500</v>
          </cell>
          <cell r="M1256">
            <v>17500</v>
          </cell>
          <cell r="N1256">
            <v>600</v>
          </cell>
          <cell r="O1256">
            <v>21000</v>
          </cell>
          <cell r="Q1256">
            <v>0</v>
          </cell>
          <cell r="R1256">
            <v>1100</v>
          </cell>
          <cell r="S1256">
            <v>38500</v>
          </cell>
          <cell r="T1256">
            <v>1100</v>
          </cell>
          <cell r="U1256">
            <v>38500</v>
          </cell>
          <cell r="V1256">
            <v>1</v>
          </cell>
        </row>
        <row r="1257">
          <cell r="B1257" t="str">
            <v>010505</v>
          </cell>
          <cell r="C1257">
            <v>13</v>
          </cell>
          <cell r="D1257" t="str">
            <v>건축</v>
          </cell>
          <cell r="E1257" t="str">
            <v>교육청사</v>
          </cell>
          <cell r="F1257" t="str">
            <v>방수공사</v>
          </cell>
          <cell r="H1257" t="str">
            <v>수밀코킹(6mm각),거울주위</v>
          </cell>
          <cell r="I1257" t="str">
            <v>실리콘,SL-805</v>
          </cell>
          <cell r="J1257" t="str">
            <v>M</v>
          </cell>
          <cell r="K1257" t="str">
            <v>71</v>
          </cell>
          <cell r="L1257">
            <v>500</v>
          </cell>
          <cell r="M1257">
            <v>35500</v>
          </cell>
          <cell r="N1257">
            <v>600</v>
          </cell>
          <cell r="O1257">
            <v>42600</v>
          </cell>
          <cell r="Q1257">
            <v>0</v>
          </cell>
          <cell r="R1257">
            <v>1100</v>
          </cell>
          <cell r="S1257">
            <v>78100</v>
          </cell>
          <cell r="T1257">
            <v>1100</v>
          </cell>
          <cell r="U1257">
            <v>78100</v>
          </cell>
          <cell r="V1257">
            <v>1</v>
          </cell>
        </row>
        <row r="1258">
          <cell r="B1258" t="str">
            <v>010505</v>
          </cell>
          <cell r="C1258">
            <v>14</v>
          </cell>
          <cell r="D1258" t="str">
            <v>건축</v>
          </cell>
          <cell r="E1258" t="str">
            <v>교육청사</v>
          </cell>
          <cell r="F1258" t="str">
            <v>방수공사</v>
          </cell>
          <cell r="H1258" t="str">
            <v>수밀코킹(6mm각),위생기구주위</v>
          </cell>
          <cell r="I1258" t="str">
            <v>실리콘,SL-805</v>
          </cell>
          <cell r="J1258" t="str">
            <v>M</v>
          </cell>
          <cell r="K1258" t="str">
            <v>102</v>
          </cell>
          <cell r="L1258">
            <v>500</v>
          </cell>
          <cell r="M1258">
            <v>51000</v>
          </cell>
          <cell r="N1258">
            <v>600</v>
          </cell>
          <cell r="O1258">
            <v>61200</v>
          </cell>
          <cell r="Q1258">
            <v>0</v>
          </cell>
          <cell r="R1258">
            <v>1100</v>
          </cell>
          <cell r="S1258">
            <v>112200</v>
          </cell>
          <cell r="T1258">
            <v>1100</v>
          </cell>
          <cell r="U1258">
            <v>112200</v>
          </cell>
          <cell r="V1258">
            <v>1</v>
          </cell>
        </row>
        <row r="1259">
          <cell r="B1259" t="str">
            <v>010506</v>
          </cell>
          <cell r="C1259">
            <v>1</v>
          </cell>
          <cell r="D1259" t="str">
            <v>건축</v>
          </cell>
          <cell r="E1259" t="str">
            <v>교육청사</v>
          </cell>
          <cell r="F1259" t="str">
            <v>타일공사</v>
          </cell>
          <cell r="H1259" t="str">
            <v>자기질타일붙이기</v>
          </cell>
          <cell r="I1259" t="str">
            <v>200*200[바닥]</v>
          </cell>
          <cell r="J1259" t="str">
            <v>M2</v>
          </cell>
          <cell r="K1259" t="str">
            <v>173</v>
          </cell>
          <cell r="L1259">
            <v>8500</v>
          </cell>
          <cell r="M1259">
            <v>1470500</v>
          </cell>
          <cell r="N1259">
            <v>7500</v>
          </cell>
          <cell r="O1259">
            <v>1297500</v>
          </cell>
          <cell r="Q1259">
            <v>0</v>
          </cell>
          <cell r="R1259">
            <v>16000</v>
          </cell>
          <cell r="S1259">
            <v>2768000</v>
          </cell>
          <cell r="T1259">
            <v>16000</v>
          </cell>
          <cell r="U1259">
            <v>2768000</v>
          </cell>
          <cell r="V1259">
            <v>1</v>
          </cell>
        </row>
        <row r="1260">
          <cell r="B1260" t="str">
            <v>010506</v>
          </cell>
          <cell r="C1260">
            <v>2</v>
          </cell>
          <cell r="D1260" t="str">
            <v>건축</v>
          </cell>
          <cell r="E1260" t="str">
            <v>교육청사</v>
          </cell>
          <cell r="F1260" t="str">
            <v>타일공사</v>
          </cell>
          <cell r="H1260" t="str">
            <v>자기질타일붙이기</v>
          </cell>
          <cell r="I1260" t="str">
            <v>150*150[벽]</v>
          </cell>
          <cell r="J1260" t="str">
            <v>M2</v>
          </cell>
          <cell r="K1260" t="str">
            <v>664</v>
          </cell>
          <cell r="L1260">
            <v>9500</v>
          </cell>
          <cell r="M1260">
            <v>6308000</v>
          </cell>
          <cell r="N1260">
            <v>11500</v>
          </cell>
          <cell r="O1260">
            <v>7636000</v>
          </cell>
          <cell r="Q1260">
            <v>0</v>
          </cell>
          <cell r="R1260">
            <v>21000</v>
          </cell>
          <cell r="S1260">
            <v>13944000</v>
          </cell>
          <cell r="T1260">
            <v>21000</v>
          </cell>
          <cell r="U1260">
            <v>13944000</v>
          </cell>
          <cell r="V1260">
            <v>1</v>
          </cell>
        </row>
        <row r="1261">
          <cell r="B1261" t="str">
            <v>010506</v>
          </cell>
          <cell r="C1261">
            <v>4</v>
          </cell>
          <cell r="D1261" t="str">
            <v>건축</v>
          </cell>
          <cell r="E1261" t="str">
            <v>교육청사</v>
          </cell>
          <cell r="F1261" t="str">
            <v>타일공사</v>
          </cell>
          <cell r="H1261" t="str">
            <v>석재타일붙이기</v>
          </cell>
          <cell r="I1261" t="str">
            <v>100*100[바닥]</v>
          </cell>
          <cell r="J1261" t="str">
            <v>M2</v>
          </cell>
          <cell r="K1261" t="str">
            <v>137</v>
          </cell>
          <cell r="L1261">
            <v>16000</v>
          </cell>
          <cell r="M1261">
            <v>2192000</v>
          </cell>
          <cell r="N1261">
            <v>12500</v>
          </cell>
          <cell r="O1261">
            <v>1712500</v>
          </cell>
          <cell r="Q1261">
            <v>0</v>
          </cell>
          <cell r="R1261">
            <v>28500</v>
          </cell>
          <cell r="S1261">
            <v>3904500</v>
          </cell>
          <cell r="T1261">
            <v>28500</v>
          </cell>
          <cell r="U1261">
            <v>3904500</v>
          </cell>
          <cell r="V1261">
            <v>1</v>
          </cell>
        </row>
        <row r="1262">
          <cell r="B1262" t="str">
            <v>010506</v>
          </cell>
          <cell r="C1262">
            <v>5</v>
          </cell>
          <cell r="D1262" t="str">
            <v>건축</v>
          </cell>
          <cell r="E1262" t="str">
            <v>교육청사</v>
          </cell>
          <cell r="F1262" t="str">
            <v>타일공사</v>
          </cell>
          <cell r="H1262" t="str">
            <v>장애자용안전타일붙이기</v>
          </cell>
          <cell r="I1262" t="str">
            <v>300*300[바닥]</v>
          </cell>
          <cell r="J1262" t="str">
            <v>M2</v>
          </cell>
          <cell r="K1262" t="str">
            <v>18</v>
          </cell>
          <cell r="L1262">
            <v>130000</v>
          </cell>
          <cell r="M1262">
            <v>2340000</v>
          </cell>
          <cell r="N1262">
            <v>8200</v>
          </cell>
          <cell r="O1262">
            <v>147600</v>
          </cell>
          <cell r="Q1262">
            <v>0</v>
          </cell>
          <cell r="R1262">
            <v>138200</v>
          </cell>
          <cell r="S1262">
            <v>2487600</v>
          </cell>
          <cell r="T1262">
            <v>138200</v>
          </cell>
          <cell r="U1262">
            <v>2487600</v>
          </cell>
          <cell r="V1262">
            <v>1</v>
          </cell>
        </row>
        <row r="1263">
          <cell r="B1263" t="str">
            <v>010506</v>
          </cell>
          <cell r="C1263">
            <v>8</v>
          </cell>
          <cell r="D1263" t="str">
            <v>건축</v>
          </cell>
          <cell r="E1263" t="str">
            <v>교육청사</v>
          </cell>
          <cell r="F1263" t="str">
            <v>타일공사</v>
          </cell>
          <cell r="H1263" t="str">
            <v>PVC 코너몰딩</v>
          </cell>
          <cell r="I1263" t="str">
            <v>코너수직면</v>
          </cell>
          <cell r="J1263" t="str">
            <v>M</v>
          </cell>
          <cell r="K1263" t="str">
            <v>123</v>
          </cell>
          <cell r="L1263">
            <v>5500</v>
          </cell>
          <cell r="M1263">
            <v>676500</v>
          </cell>
          <cell r="N1263">
            <v>400</v>
          </cell>
          <cell r="O1263">
            <v>49200</v>
          </cell>
          <cell r="Q1263">
            <v>0</v>
          </cell>
          <cell r="R1263">
            <v>5900</v>
          </cell>
          <cell r="S1263">
            <v>725700</v>
          </cell>
          <cell r="T1263">
            <v>5900</v>
          </cell>
          <cell r="U1263">
            <v>725700</v>
          </cell>
          <cell r="V1263">
            <v>1</v>
          </cell>
        </row>
        <row r="1264">
          <cell r="B1264" t="str">
            <v>010507</v>
          </cell>
          <cell r="C1264">
            <v>1</v>
          </cell>
          <cell r="D1264" t="str">
            <v>건축</v>
          </cell>
          <cell r="E1264" t="str">
            <v>교육청사</v>
          </cell>
          <cell r="F1264" t="str">
            <v>석공사</v>
          </cell>
          <cell r="H1264" t="str">
            <v>화강석붙임(바닥)</v>
          </cell>
          <cell r="I1264" t="str">
            <v>수마30mm고흥석</v>
          </cell>
          <cell r="J1264" t="str">
            <v>M2</v>
          </cell>
          <cell r="K1264" t="str">
            <v>158</v>
          </cell>
          <cell r="L1264">
            <v>39500</v>
          </cell>
          <cell r="M1264">
            <v>6241000</v>
          </cell>
          <cell r="N1264">
            <v>12000</v>
          </cell>
          <cell r="O1264">
            <v>1896000</v>
          </cell>
          <cell r="P1264">
            <v>2000</v>
          </cell>
          <cell r="Q1264">
            <v>316000</v>
          </cell>
          <cell r="R1264">
            <v>53500</v>
          </cell>
          <cell r="S1264">
            <v>8453000</v>
          </cell>
          <cell r="T1264">
            <v>53500</v>
          </cell>
          <cell r="U1264">
            <v>8453000</v>
          </cell>
          <cell r="V1264">
            <v>1</v>
          </cell>
        </row>
        <row r="1265">
          <cell r="B1265" t="str">
            <v>010507</v>
          </cell>
          <cell r="C1265">
            <v>3</v>
          </cell>
          <cell r="D1265" t="str">
            <v>건축</v>
          </cell>
          <cell r="E1265" t="str">
            <v>교육청사</v>
          </cell>
          <cell r="F1265" t="str">
            <v>석공사</v>
          </cell>
          <cell r="H1265" t="str">
            <v>화강석붙임(바닥)</v>
          </cell>
          <cell r="I1265" t="str">
            <v>수마30mm포천석</v>
          </cell>
          <cell r="J1265" t="str">
            <v>M2</v>
          </cell>
          <cell r="K1265" t="str">
            <v>130</v>
          </cell>
          <cell r="L1265">
            <v>30100</v>
          </cell>
          <cell r="M1265">
            <v>3913000</v>
          </cell>
          <cell r="N1265">
            <v>12000</v>
          </cell>
          <cell r="O1265">
            <v>1560000</v>
          </cell>
          <cell r="P1265">
            <v>1600</v>
          </cell>
          <cell r="Q1265">
            <v>208000</v>
          </cell>
          <cell r="R1265">
            <v>43700</v>
          </cell>
          <cell r="S1265">
            <v>5681000</v>
          </cell>
          <cell r="T1265">
            <v>43700</v>
          </cell>
          <cell r="U1265">
            <v>5681000</v>
          </cell>
          <cell r="V1265">
            <v>1</v>
          </cell>
        </row>
        <row r="1266">
          <cell r="B1266" t="str">
            <v>010507</v>
          </cell>
          <cell r="C1266">
            <v>4</v>
          </cell>
          <cell r="D1266" t="str">
            <v>건축</v>
          </cell>
          <cell r="E1266" t="str">
            <v>교육청사</v>
          </cell>
          <cell r="F1266" t="str">
            <v>석공사</v>
          </cell>
          <cell r="H1266" t="str">
            <v>화강석붙임(바닥)</v>
          </cell>
          <cell r="I1266" t="str">
            <v>버너30mm포천석</v>
          </cell>
          <cell r="J1266" t="str">
            <v>M2</v>
          </cell>
          <cell r="K1266" t="str">
            <v>41</v>
          </cell>
          <cell r="L1266">
            <v>29000</v>
          </cell>
          <cell r="M1266">
            <v>1189000</v>
          </cell>
          <cell r="N1266">
            <v>12000</v>
          </cell>
          <cell r="O1266">
            <v>492000</v>
          </cell>
          <cell r="P1266">
            <v>1600</v>
          </cell>
          <cell r="Q1266">
            <v>65600</v>
          </cell>
          <cell r="R1266">
            <v>42600</v>
          </cell>
          <cell r="S1266">
            <v>1746600</v>
          </cell>
          <cell r="T1266">
            <v>42600</v>
          </cell>
          <cell r="U1266">
            <v>1746600</v>
          </cell>
          <cell r="V1266">
            <v>1</v>
          </cell>
        </row>
        <row r="1267">
          <cell r="B1267" t="str">
            <v>010507</v>
          </cell>
          <cell r="C1267">
            <v>5</v>
          </cell>
          <cell r="D1267" t="str">
            <v>건축</v>
          </cell>
          <cell r="E1267" t="str">
            <v>교육청사</v>
          </cell>
          <cell r="F1267" t="str">
            <v>석공사</v>
          </cell>
          <cell r="H1267" t="str">
            <v>테라죠판붙임</v>
          </cell>
          <cell r="I1267" t="str">
            <v>바닥30mm</v>
          </cell>
          <cell r="J1267" t="str">
            <v>M2</v>
          </cell>
          <cell r="K1267" t="str">
            <v>127</v>
          </cell>
          <cell r="L1267">
            <v>12000</v>
          </cell>
          <cell r="M1267">
            <v>1524000</v>
          </cell>
          <cell r="N1267">
            <v>11000</v>
          </cell>
          <cell r="O1267">
            <v>1397000</v>
          </cell>
          <cell r="P1267">
            <v>900</v>
          </cell>
          <cell r="Q1267">
            <v>114300</v>
          </cell>
          <cell r="R1267">
            <v>23900</v>
          </cell>
          <cell r="S1267">
            <v>3035300</v>
          </cell>
          <cell r="T1267">
            <v>23900</v>
          </cell>
          <cell r="U1267">
            <v>3035300</v>
          </cell>
          <cell r="V1267">
            <v>1</v>
          </cell>
        </row>
        <row r="1268">
          <cell r="B1268" t="str">
            <v>010507</v>
          </cell>
          <cell r="C1268">
            <v>8</v>
          </cell>
          <cell r="D1268" t="str">
            <v>건축</v>
          </cell>
          <cell r="E1268" t="str">
            <v>교육청사</v>
          </cell>
          <cell r="F1268" t="str">
            <v>석공사</v>
          </cell>
          <cell r="H1268" t="str">
            <v>화강석붙임(벽건식)</v>
          </cell>
          <cell r="I1268" t="str">
            <v>수마30mm포천석</v>
          </cell>
          <cell r="J1268" t="str">
            <v>M2</v>
          </cell>
          <cell r="K1268" t="str">
            <v>1083</v>
          </cell>
          <cell r="L1268">
            <v>45000</v>
          </cell>
          <cell r="M1268">
            <v>48735000</v>
          </cell>
          <cell r="N1268">
            <v>16000</v>
          </cell>
          <cell r="O1268">
            <v>17328000</v>
          </cell>
          <cell r="P1268">
            <v>2100</v>
          </cell>
          <cell r="Q1268">
            <v>2274300</v>
          </cell>
          <cell r="R1268">
            <v>63100</v>
          </cell>
          <cell r="S1268">
            <v>68337300</v>
          </cell>
          <cell r="T1268">
            <v>63100</v>
          </cell>
          <cell r="U1268">
            <v>68337300</v>
          </cell>
          <cell r="V1268">
            <v>1</v>
          </cell>
        </row>
        <row r="1269">
          <cell r="B1269" t="str">
            <v>010507</v>
          </cell>
          <cell r="C1269">
            <v>9</v>
          </cell>
          <cell r="D1269" t="str">
            <v>건축</v>
          </cell>
          <cell r="E1269" t="str">
            <v>교육청사</v>
          </cell>
          <cell r="F1269" t="str">
            <v>석공사</v>
          </cell>
          <cell r="H1269" t="str">
            <v>화강석붙임(벽건식)</v>
          </cell>
          <cell r="I1269" t="str">
            <v>버너30mm포천석</v>
          </cell>
          <cell r="J1269" t="str">
            <v>M2</v>
          </cell>
          <cell r="K1269" t="str">
            <v>78</v>
          </cell>
          <cell r="L1269">
            <v>76800</v>
          </cell>
          <cell r="M1269">
            <v>5990400</v>
          </cell>
          <cell r="N1269">
            <v>30000</v>
          </cell>
          <cell r="O1269">
            <v>2340000</v>
          </cell>
          <cell r="P1269">
            <v>4200</v>
          </cell>
          <cell r="Q1269">
            <v>327600</v>
          </cell>
          <cell r="R1269">
            <v>111000</v>
          </cell>
          <cell r="S1269">
            <v>8658000</v>
          </cell>
          <cell r="T1269">
            <v>111000</v>
          </cell>
          <cell r="U1269">
            <v>8658000</v>
          </cell>
          <cell r="V1269">
            <v>1</v>
          </cell>
        </row>
        <row r="1270">
          <cell r="B1270" t="str">
            <v>010507</v>
          </cell>
          <cell r="C1270">
            <v>10</v>
          </cell>
          <cell r="D1270" t="str">
            <v>건축</v>
          </cell>
          <cell r="E1270" t="str">
            <v>교육청사</v>
          </cell>
          <cell r="F1270" t="str">
            <v>석공사</v>
          </cell>
          <cell r="H1270" t="str">
            <v>화강석붙임(벽건식)-외벽</v>
          </cell>
          <cell r="I1270" t="str">
            <v>버너30mm포천+스치로폴50T</v>
          </cell>
          <cell r="J1270" t="str">
            <v>M2</v>
          </cell>
          <cell r="K1270" t="str">
            <v>2612</v>
          </cell>
          <cell r="L1270">
            <v>48000</v>
          </cell>
          <cell r="M1270">
            <v>125376000</v>
          </cell>
          <cell r="N1270">
            <v>21000</v>
          </cell>
          <cell r="O1270">
            <v>54852000</v>
          </cell>
          <cell r="P1270">
            <v>2300</v>
          </cell>
          <cell r="Q1270">
            <v>6007600</v>
          </cell>
          <cell r="R1270">
            <v>71300</v>
          </cell>
          <cell r="S1270">
            <v>186235600</v>
          </cell>
          <cell r="T1270">
            <v>71300</v>
          </cell>
          <cell r="U1270">
            <v>186235600</v>
          </cell>
          <cell r="V1270">
            <v>1</v>
          </cell>
        </row>
        <row r="1271">
          <cell r="B1271" t="str">
            <v>010507</v>
          </cell>
          <cell r="C1271">
            <v>11</v>
          </cell>
          <cell r="D1271" t="str">
            <v>건축</v>
          </cell>
          <cell r="E1271" t="str">
            <v>교육청사</v>
          </cell>
          <cell r="F1271" t="str">
            <v>석공사</v>
          </cell>
          <cell r="H1271" t="str">
            <v>화강석걸레받이</v>
          </cell>
          <cell r="I1271" t="str">
            <v>고흥수마100*30T</v>
          </cell>
          <cell r="J1271" t="str">
            <v>M2</v>
          </cell>
          <cell r="K1271" t="str">
            <v>18</v>
          </cell>
          <cell r="L1271">
            <v>4500</v>
          </cell>
          <cell r="M1271">
            <v>81000</v>
          </cell>
          <cell r="N1271">
            <v>4000</v>
          </cell>
          <cell r="O1271">
            <v>72000</v>
          </cell>
          <cell r="P1271">
            <v>300</v>
          </cell>
          <cell r="Q1271">
            <v>5400</v>
          </cell>
          <cell r="R1271">
            <v>8800</v>
          </cell>
          <cell r="S1271">
            <v>158400</v>
          </cell>
          <cell r="T1271">
            <v>8800</v>
          </cell>
          <cell r="U1271">
            <v>158400</v>
          </cell>
          <cell r="V1271">
            <v>1</v>
          </cell>
        </row>
        <row r="1272">
          <cell r="B1272" t="str">
            <v>010507</v>
          </cell>
          <cell r="C1272">
            <v>13</v>
          </cell>
          <cell r="D1272" t="str">
            <v>건축</v>
          </cell>
          <cell r="E1272" t="str">
            <v>교육청사</v>
          </cell>
          <cell r="F1272" t="str">
            <v>석공사</v>
          </cell>
          <cell r="H1272" t="str">
            <v>화강석창대석</v>
          </cell>
          <cell r="I1272" t="str">
            <v>포천수마,230*40T</v>
          </cell>
          <cell r="J1272" t="str">
            <v>M</v>
          </cell>
          <cell r="K1272" t="str">
            <v>678</v>
          </cell>
          <cell r="L1272">
            <v>21900</v>
          </cell>
          <cell r="M1272">
            <v>14848200</v>
          </cell>
          <cell r="N1272">
            <v>6000</v>
          </cell>
          <cell r="O1272">
            <v>4068000</v>
          </cell>
          <cell r="P1272">
            <v>1100</v>
          </cell>
          <cell r="Q1272">
            <v>745800</v>
          </cell>
          <cell r="R1272">
            <v>29000</v>
          </cell>
          <cell r="S1272">
            <v>19662000</v>
          </cell>
          <cell r="T1272">
            <v>29000</v>
          </cell>
          <cell r="U1272">
            <v>19662000</v>
          </cell>
          <cell r="V1272">
            <v>1</v>
          </cell>
        </row>
        <row r="1273">
          <cell r="B1273" t="str">
            <v>010507</v>
          </cell>
          <cell r="C1273">
            <v>15</v>
          </cell>
          <cell r="D1273" t="str">
            <v>건축</v>
          </cell>
          <cell r="E1273" t="str">
            <v>교육청사</v>
          </cell>
          <cell r="F1273" t="str">
            <v>석공사</v>
          </cell>
          <cell r="H1273" t="str">
            <v>화강석두겁돌</v>
          </cell>
          <cell r="I1273" t="str">
            <v>포천수마,450*100T</v>
          </cell>
          <cell r="J1273" t="str">
            <v>M</v>
          </cell>
          <cell r="K1273" t="str">
            <v>211</v>
          </cell>
          <cell r="L1273">
            <v>58900</v>
          </cell>
          <cell r="M1273">
            <v>12427900</v>
          </cell>
          <cell r="N1273">
            <v>15000</v>
          </cell>
          <cell r="O1273">
            <v>3165000</v>
          </cell>
          <cell r="P1273">
            <v>2900</v>
          </cell>
          <cell r="Q1273">
            <v>611900</v>
          </cell>
          <cell r="R1273">
            <v>76800</v>
          </cell>
          <cell r="S1273">
            <v>16204800</v>
          </cell>
          <cell r="T1273">
            <v>76800</v>
          </cell>
          <cell r="U1273">
            <v>16204800</v>
          </cell>
          <cell r="V1273">
            <v>1</v>
          </cell>
        </row>
        <row r="1274">
          <cell r="B1274" t="str">
            <v>010507</v>
          </cell>
          <cell r="C1274">
            <v>16</v>
          </cell>
          <cell r="D1274" t="str">
            <v>건축</v>
          </cell>
          <cell r="E1274" t="str">
            <v>교육청사</v>
          </cell>
          <cell r="F1274" t="str">
            <v>석공사</v>
          </cell>
          <cell r="H1274" t="str">
            <v>화강석두겁돌</v>
          </cell>
          <cell r="I1274" t="str">
            <v>포천수마,330*100T</v>
          </cell>
          <cell r="J1274" t="str">
            <v>M</v>
          </cell>
          <cell r="K1274" t="str">
            <v>27</v>
          </cell>
          <cell r="L1274">
            <v>45900</v>
          </cell>
          <cell r="M1274">
            <v>1239300</v>
          </cell>
          <cell r="N1274">
            <v>12000</v>
          </cell>
          <cell r="O1274">
            <v>324000</v>
          </cell>
          <cell r="P1274">
            <v>2300</v>
          </cell>
          <cell r="Q1274">
            <v>62100</v>
          </cell>
          <cell r="R1274">
            <v>60200</v>
          </cell>
          <cell r="S1274">
            <v>1625400</v>
          </cell>
          <cell r="T1274">
            <v>60200</v>
          </cell>
          <cell r="U1274">
            <v>1625400</v>
          </cell>
          <cell r="V1274">
            <v>1</v>
          </cell>
        </row>
        <row r="1275">
          <cell r="B1275" t="str">
            <v>010507</v>
          </cell>
          <cell r="C1275">
            <v>17</v>
          </cell>
          <cell r="D1275" t="str">
            <v>건축</v>
          </cell>
          <cell r="E1275" t="str">
            <v>교육청사</v>
          </cell>
          <cell r="F1275" t="str">
            <v>석공사</v>
          </cell>
          <cell r="H1275" t="str">
            <v>화강석통석</v>
          </cell>
          <cell r="I1275" t="str">
            <v>포천버너,135*215</v>
          </cell>
          <cell r="J1275" t="str">
            <v>M</v>
          </cell>
          <cell r="K1275" t="str">
            <v>7</v>
          </cell>
          <cell r="L1275">
            <v>31700</v>
          </cell>
          <cell r="M1275">
            <v>221900</v>
          </cell>
          <cell r="N1275">
            <v>8000</v>
          </cell>
          <cell r="O1275">
            <v>56000</v>
          </cell>
          <cell r="P1275">
            <v>1500</v>
          </cell>
          <cell r="Q1275">
            <v>10500</v>
          </cell>
          <cell r="R1275">
            <v>41200</v>
          </cell>
          <cell r="S1275">
            <v>288400</v>
          </cell>
          <cell r="T1275">
            <v>41200</v>
          </cell>
          <cell r="U1275">
            <v>288400</v>
          </cell>
          <cell r="V1275">
            <v>1</v>
          </cell>
        </row>
        <row r="1276">
          <cell r="B1276" t="str">
            <v>010507</v>
          </cell>
          <cell r="C1276">
            <v>19</v>
          </cell>
          <cell r="D1276" t="str">
            <v>건축</v>
          </cell>
          <cell r="E1276" t="str">
            <v>교육청사</v>
          </cell>
          <cell r="F1276" t="str">
            <v>석공사</v>
          </cell>
          <cell r="H1276" t="str">
            <v>화강석재료분리대</v>
          </cell>
          <cell r="I1276" t="str">
            <v>포천수마,150*50T</v>
          </cell>
          <cell r="J1276" t="str">
            <v>M</v>
          </cell>
          <cell r="K1276" t="str">
            <v>10</v>
          </cell>
          <cell r="L1276">
            <v>15100</v>
          </cell>
          <cell r="M1276">
            <v>151000</v>
          </cell>
          <cell r="N1276">
            <v>6000</v>
          </cell>
          <cell r="O1276">
            <v>60000</v>
          </cell>
          <cell r="P1276">
            <v>800</v>
          </cell>
          <cell r="Q1276">
            <v>8000</v>
          </cell>
          <cell r="R1276">
            <v>21900</v>
          </cell>
          <cell r="S1276">
            <v>219000</v>
          </cell>
          <cell r="T1276">
            <v>21900</v>
          </cell>
          <cell r="U1276">
            <v>219000</v>
          </cell>
          <cell r="V1276">
            <v>1</v>
          </cell>
        </row>
        <row r="1277">
          <cell r="B1277" t="str">
            <v>010507</v>
          </cell>
          <cell r="C1277">
            <v>21</v>
          </cell>
          <cell r="D1277" t="str">
            <v>건축</v>
          </cell>
          <cell r="E1277" t="str">
            <v>교육청사</v>
          </cell>
          <cell r="F1277" t="str">
            <v>석공사</v>
          </cell>
          <cell r="H1277" t="str">
            <v>석재코킹</v>
          </cell>
          <cell r="I1277" t="str">
            <v>6*6</v>
          </cell>
          <cell r="J1277" t="str">
            <v>M</v>
          </cell>
          <cell r="K1277" t="str">
            <v>6530</v>
          </cell>
          <cell r="L1277">
            <v>1250</v>
          </cell>
          <cell r="M1277">
            <v>8162500</v>
          </cell>
          <cell r="N1277">
            <v>0</v>
          </cell>
          <cell r="O1277">
            <v>0</v>
          </cell>
          <cell r="Q1277">
            <v>0</v>
          </cell>
          <cell r="R1277">
            <v>1250</v>
          </cell>
          <cell r="S1277">
            <v>8162500</v>
          </cell>
          <cell r="T1277">
            <v>1250</v>
          </cell>
          <cell r="U1277">
            <v>8162500</v>
          </cell>
          <cell r="V1277">
            <v>1</v>
          </cell>
        </row>
        <row r="1278">
          <cell r="B1278" t="str">
            <v>010507</v>
          </cell>
          <cell r="C1278">
            <v>22</v>
          </cell>
          <cell r="D1278" t="str">
            <v>건축</v>
          </cell>
          <cell r="E1278" t="str">
            <v>교육청사</v>
          </cell>
          <cell r="F1278" t="str">
            <v>석공사</v>
          </cell>
          <cell r="H1278" t="str">
            <v>석재트러스(내부)</v>
          </cell>
          <cell r="I1278" t="str">
            <v>ㅁ100*50*4.5T+C-60*30</v>
          </cell>
          <cell r="J1278" t="str">
            <v>M2</v>
          </cell>
          <cell r="K1278" t="str">
            <v>384</v>
          </cell>
          <cell r="L1278">
            <v>65000</v>
          </cell>
          <cell r="M1278">
            <v>24960000</v>
          </cell>
          <cell r="O1278">
            <v>0</v>
          </cell>
          <cell r="Q1278">
            <v>0</v>
          </cell>
          <cell r="R1278">
            <v>65000</v>
          </cell>
          <cell r="S1278">
            <v>24960000</v>
          </cell>
          <cell r="T1278">
            <v>65000</v>
          </cell>
          <cell r="U1278">
            <v>24960000</v>
          </cell>
          <cell r="V1278">
            <v>1</v>
          </cell>
        </row>
        <row r="1279">
          <cell r="B1279" t="str">
            <v>010508</v>
          </cell>
          <cell r="C1279">
            <v>1</v>
          </cell>
          <cell r="D1279" t="str">
            <v>건축</v>
          </cell>
          <cell r="E1279" t="str">
            <v>교육청사</v>
          </cell>
          <cell r="F1279" t="str">
            <v>목공사</v>
          </cell>
          <cell r="H1279" t="str">
            <v>내수합판깔기</v>
          </cell>
          <cell r="I1279" t="str">
            <v>바닥T=12</v>
          </cell>
          <cell r="J1279" t="str">
            <v>M2</v>
          </cell>
          <cell r="K1279" t="str">
            <v>160</v>
          </cell>
          <cell r="L1279">
            <v>5830</v>
          </cell>
          <cell r="M1279">
            <v>932800</v>
          </cell>
          <cell r="N1279">
            <v>4000</v>
          </cell>
          <cell r="O1279">
            <v>640000</v>
          </cell>
          <cell r="Q1279">
            <v>0</v>
          </cell>
          <cell r="R1279">
            <v>9830</v>
          </cell>
          <cell r="S1279">
            <v>1572800</v>
          </cell>
          <cell r="T1279">
            <v>9830</v>
          </cell>
          <cell r="U1279">
            <v>1572800</v>
          </cell>
          <cell r="V1279">
            <v>1</v>
          </cell>
        </row>
        <row r="1280">
          <cell r="B1280" t="str">
            <v>010508</v>
          </cell>
          <cell r="C1280">
            <v>3</v>
          </cell>
          <cell r="D1280" t="str">
            <v>건축</v>
          </cell>
          <cell r="E1280" t="str">
            <v>교육청사</v>
          </cell>
          <cell r="F1280" t="str">
            <v>목공사</v>
          </cell>
          <cell r="H1280" t="str">
            <v>마루귀틀설치</v>
          </cell>
          <cell r="J1280" t="str">
            <v>M</v>
          </cell>
          <cell r="K1280" t="str">
            <v>9</v>
          </cell>
          <cell r="L1280">
            <v>6100</v>
          </cell>
          <cell r="M1280">
            <v>54900</v>
          </cell>
          <cell r="N1280">
            <v>4000</v>
          </cell>
          <cell r="O1280">
            <v>36000</v>
          </cell>
          <cell r="Q1280">
            <v>0</v>
          </cell>
          <cell r="R1280">
            <v>10100</v>
          </cell>
          <cell r="S1280">
            <v>90900</v>
          </cell>
          <cell r="T1280">
            <v>10100</v>
          </cell>
          <cell r="U1280">
            <v>90900</v>
          </cell>
          <cell r="V1280">
            <v>1</v>
          </cell>
        </row>
        <row r="1281">
          <cell r="B1281" t="str">
            <v>010508</v>
          </cell>
          <cell r="C1281">
            <v>4</v>
          </cell>
          <cell r="D1281" t="str">
            <v>건축</v>
          </cell>
          <cell r="E1281" t="str">
            <v>교육청사</v>
          </cell>
          <cell r="F1281" t="str">
            <v>목공사</v>
          </cell>
          <cell r="H1281" t="str">
            <v>라왕</v>
          </cell>
          <cell r="I1281" t="str">
            <v>각재(창호재)</v>
          </cell>
          <cell r="J1281" t="str">
            <v>재</v>
          </cell>
          <cell r="K1281" t="str">
            <v>36</v>
          </cell>
          <cell r="L1281">
            <v>3400</v>
          </cell>
          <cell r="M1281">
            <v>122400</v>
          </cell>
          <cell r="N1281">
            <v>800</v>
          </cell>
          <cell r="O1281">
            <v>28800</v>
          </cell>
          <cell r="Q1281">
            <v>0</v>
          </cell>
          <cell r="R1281">
            <v>4200</v>
          </cell>
          <cell r="S1281">
            <v>151200</v>
          </cell>
          <cell r="T1281">
            <v>4200</v>
          </cell>
          <cell r="U1281">
            <v>151200</v>
          </cell>
          <cell r="V1281">
            <v>1</v>
          </cell>
        </row>
        <row r="1282">
          <cell r="B1282" t="str">
            <v>010508</v>
          </cell>
          <cell r="C1282">
            <v>5</v>
          </cell>
          <cell r="D1282" t="str">
            <v>건축</v>
          </cell>
          <cell r="E1282" t="str">
            <v>교육청사</v>
          </cell>
          <cell r="F1282" t="str">
            <v>목공사</v>
          </cell>
          <cell r="H1282" t="str">
            <v>문틀설치</v>
          </cell>
          <cell r="J1282" t="str">
            <v>M2</v>
          </cell>
          <cell r="K1282" t="str">
            <v>6</v>
          </cell>
          <cell r="M1282">
            <v>0</v>
          </cell>
          <cell r="N1282">
            <v>9300</v>
          </cell>
          <cell r="O1282">
            <v>55800</v>
          </cell>
          <cell r="Q1282">
            <v>0</v>
          </cell>
          <cell r="R1282">
            <v>9300</v>
          </cell>
          <cell r="S1282">
            <v>55800</v>
          </cell>
          <cell r="T1282">
            <v>9300</v>
          </cell>
          <cell r="U1282">
            <v>55800</v>
          </cell>
          <cell r="V1282">
            <v>1</v>
          </cell>
        </row>
        <row r="1283">
          <cell r="B1283" t="str">
            <v>010509</v>
          </cell>
          <cell r="C1283">
            <v>1</v>
          </cell>
          <cell r="D1283" t="str">
            <v>건축</v>
          </cell>
          <cell r="E1283" t="str">
            <v>교육청사</v>
          </cell>
          <cell r="F1283" t="str">
            <v>금속공사</v>
          </cell>
          <cell r="H1283" t="str">
            <v>경량철골천정틀</v>
          </cell>
          <cell r="I1283" t="str">
            <v>M-BAR</v>
          </cell>
          <cell r="J1283" t="str">
            <v>M2</v>
          </cell>
          <cell r="K1283" t="str">
            <v>1326</v>
          </cell>
          <cell r="L1283">
            <v>3811</v>
          </cell>
          <cell r="M1283">
            <v>5053386</v>
          </cell>
          <cell r="N1283">
            <v>23500</v>
          </cell>
          <cell r="O1283">
            <v>31161000</v>
          </cell>
          <cell r="Q1283">
            <v>0</v>
          </cell>
          <cell r="R1283">
            <v>27311</v>
          </cell>
          <cell r="S1283">
            <v>36214386</v>
          </cell>
          <cell r="T1283">
            <v>27311</v>
          </cell>
          <cell r="U1283">
            <v>36214386</v>
          </cell>
          <cell r="V1283">
            <v>1</v>
          </cell>
        </row>
        <row r="1284">
          <cell r="B1284" t="str">
            <v>010509</v>
          </cell>
          <cell r="C1284">
            <v>2</v>
          </cell>
          <cell r="D1284" t="str">
            <v>건축</v>
          </cell>
          <cell r="E1284" t="str">
            <v>교육청사</v>
          </cell>
          <cell r="F1284" t="str">
            <v>금속공사</v>
          </cell>
          <cell r="H1284" t="str">
            <v>경량철골천정틀</v>
          </cell>
          <cell r="I1284" t="str">
            <v>TH-BAR</v>
          </cell>
          <cell r="J1284" t="str">
            <v>M2</v>
          </cell>
          <cell r="K1284" t="str">
            <v>2335</v>
          </cell>
          <cell r="L1284">
            <v>4000</v>
          </cell>
          <cell r="M1284">
            <v>9340000</v>
          </cell>
          <cell r="N1284">
            <v>24000</v>
          </cell>
          <cell r="O1284">
            <v>56040000</v>
          </cell>
          <cell r="Q1284">
            <v>0</v>
          </cell>
          <cell r="R1284">
            <v>28000</v>
          </cell>
          <cell r="S1284">
            <v>65380000</v>
          </cell>
          <cell r="T1284">
            <v>28000</v>
          </cell>
          <cell r="U1284">
            <v>65380000</v>
          </cell>
          <cell r="V1284">
            <v>1</v>
          </cell>
        </row>
        <row r="1285">
          <cell r="B1285" t="str">
            <v>010509</v>
          </cell>
          <cell r="C1285">
            <v>4</v>
          </cell>
          <cell r="D1285" t="str">
            <v>건축</v>
          </cell>
          <cell r="E1285" t="str">
            <v>교육청사</v>
          </cell>
          <cell r="F1285" t="str">
            <v>금속공사</v>
          </cell>
          <cell r="H1285" t="str">
            <v>AL 천정재(타일)</v>
          </cell>
          <cell r="I1285" t="str">
            <v>T:0.8*600*600</v>
          </cell>
          <cell r="J1285" t="str">
            <v>M2</v>
          </cell>
          <cell r="K1285" t="str">
            <v>158</v>
          </cell>
          <cell r="L1285">
            <v>25000</v>
          </cell>
          <cell r="M1285">
            <v>3950000</v>
          </cell>
          <cell r="N1285">
            <v>5000</v>
          </cell>
          <cell r="O1285">
            <v>790000</v>
          </cell>
          <cell r="Q1285">
            <v>0</v>
          </cell>
          <cell r="R1285">
            <v>30000</v>
          </cell>
          <cell r="S1285">
            <v>4740000</v>
          </cell>
          <cell r="T1285">
            <v>30000</v>
          </cell>
          <cell r="U1285">
            <v>4740000</v>
          </cell>
          <cell r="V1285">
            <v>1</v>
          </cell>
        </row>
        <row r="1286">
          <cell r="B1286" t="str">
            <v>010509</v>
          </cell>
          <cell r="C1286">
            <v>5</v>
          </cell>
          <cell r="D1286" t="str">
            <v>건축</v>
          </cell>
          <cell r="E1286" t="str">
            <v>교육청사</v>
          </cell>
          <cell r="F1286" t="str">
            <v>금속공사</v>
          </cell>
          <cell r="H1286" t="str">
            <v>AL SHEET 천정재</v>
          </cell>
          <cell r="I1286" t="str">
            <v>T:3 불소수지코팅</v>
          </cell>
          <cell r="J1286" t="str">
            <v>M2</v>
          </cell>
          <cell r="K1286" t="str">
            <v>142</v>
          </cell>
          <cell r="L1286">
            <v>78000</v>
          </cell>
          <cell r="M1286">
            <v>11076000</v>
          </cell>
          <cell r="N1286">
            <v>15000</v>
          </cell>
          <cell r="O1286">
            <v>2130000</v>
          </cell>
          <cell r="Q1286">
            <v>0</v>
          </cell>
          <cell r="R1286">
            <v>93000</v>
          </cell>
          <cell r="S1286">
            <v>13206000</v>
          </cell>
          <cell r="T1286">
            <v>93000</v>
          </cell>
          <cell r="U1286">
            <v>13206000</v>
          </cell>
          <cell r="V1286">
            <v>1</v>
          </cell>
        </row>
        <row r="1287">
          <cell r="B1287" t="str">
            <v>010509</v>
          </cell>
          <cell r="C1287">
            <v>6</v>
          </cell>
          <cell r="D1287" t="str">
            <v>건축</v>
          </cell>
          <cell r="E1287" t="str">
            <v>교육청사</v>
          </cell>
          <cell r="F1287" t="str">
            <v>금속공사</v>
          </cell>
          <cell r="H1287" t="str">
            <v>몰딩설치</v>
          </cell>
          <cell r="I1287" t="str">
            <v>KB142</v>
          </cell>
          <cell r="J1287" t="str">
            <v>M</v>
          </cell>
          <cell r="K1287" t="str">
            <v>2104</v>
          </cell>
          <cell r="L1287">
            <v>1200</v>
          </cell>
          <cell r="M1287">
            <v>2524800</v>
          </cell>
          <cell r="N1287">
            <v>200</v>
          </cell>
          <cell r="O1287">
            <v>420800</v>
          </cell>
          <cell r="Q1287">
            <v>0</v>
          </cell>
          <cell r="R1287">
            <v>1400</v>
          </cell>
          <cell r="S1287">
            <v>2945600</v>
          </cell>
          <cell r="T1287">
            <v>1400</v>
          </cell>
          <cell r="U1287">
            <v>2945600</v>
          </cell>
          <cell r="V1287">
            <v>1</v>
          </cell>
        </row>
        <row r="1288">
          <cell r="B1288" t="str">
            <v>010509</v>
          </cell>
          <cell r="C1288">
            <v>7</v>
          </cell>
          <cell r="D1288" t="str">
            <v>건축</v>
          </cell>
          <cell r="E1288" t="str">
            <v>교육청사</v>
          </cell>
          <cell r="F1288" t="str">
            <v>금속공사</v>
          </cell>
          <cell r="H1288" t="str">
            <v>몰딩설치</v>
          </cell>
          <cell r="I1288" t="str">
            <v>칼라</v>
          </cell>
          <cell r="J1288" t="str">
            <v>M</v>
          </cell>
          <cell r="K1288" t="str">
            <v>269</v>
          </cell>
          <cell r="L1288">
            <v>1200</v>
          </cell>
          <cell r="M1288">
            <v>322800</v>
          </cell>
          <cell r="N1288">
            <v>200</v>
          </cell>
          <cell r="O1288">
            <v>53800</v>
          </cell>
          <cell r="Q1288">
            <v>0</v>
          </cell>
          <cell r="R1288">
            <v>1400</v>
          </cell>
          <cell r="S1288">
            <v>376600</v>
          </cell>
          <cell r="T1288">
            <v>1400</v>
          </cell>
          <cell r="U1288">
            <v>376600</v>
          </cell>
          <cell r="V1288">
            <v>1</v>
          </cell>
        </row>
        <row r="1289">
          <cell r="B1289" t="str">
            <v>010509</v>
          </cell>
          <cell r="C1289">
            <v>8</v>
          </cell>
          <cell r="D1289" t="str">
            <v>건축</v>
          </cell>
          <cell r="E1289" t="str">
            <v>교육청사</v>
          </cell>
          <cell r="F1289" t="str">
            <v>금속공사</v>
          </cell>
          <cell r="H1289" t="str">
            <v>AL 쉬트</v>
          </cell>
          <cell r="I1289" t="str">
            <v>T:3</v>
          </cell>
          <cell r="J1289" t="str">
            <v>M2</v>
          </cell>
          <cell r="K1289" t="str">
            <v>774</v>
          </cell>
          <cell r="L1289">
            <v>63000</v>
          </cell>
          <cell r="M1289">
            <v>48762000</v>
          </cell>
          <cell r="N1289">
            <v>7500</v>
          </cell>
          <cell r="O1289">
            <v>5805000</v>
          </cell>
          <cell r="P1289">
            <v>3700</v>
          </cell>
          <cell r="Q1289">
            <v>2863800</v>
          </cell>
          <cell r="R1289">
            <v>74200</v>
          </cell>
          <cell r="S1289">
            <v>57430800</v>
          </cell>
          <cell r="T1289">
            <v>74200</v>
          </cell>
          <cell r="U1289">
            <v>57430800</v>
          </cell>
          <cell r="V1289">
            <v>1</v>
          </cell>
        </row>
        <row r="1290">
          <cell r="B1290" t="str">
            <v>010509</v>
          </cell>
          <cell r="C1290">
            <v>9</v>
          </cell>
          <cell r="D1290" t="str">
            <v>건축</v>
          </cell>
          <cell r="E1290" t="str">
            <v>교육청사</v>
          </cell>
          <cell r="F1290" t="str">
            <v>금속공사</v>
          </cell>
          <cell r="H1290" t="str">
            <v>A.L 두겁후레싱</v>
          </cell>
          <cell r="I1290" t="str">
            <v>(400+460+100+10)*3T</v>
          </cell>
          <cell r="J1290" t="str">
            <v>M</v>
          </cell>
          <cell r="K1290" t="str">
            <v>14</v>
          </cell>
          <cell r="L1290">
            <v>63000</v>
          </cell>
          <cell r="M1290">
            <v>882000</v>
          </cell>
          <cell r="N1290">
            <v>7500</v>
          </cell>
          <cell r="O1290">
            <v>105000</v>
          </cell>
          <cell r="P1290">
            <v>3700</v>
          </cell>
          <cell r="Q1290">
            <v>51800</v>
          </cell>
          <cell r="R1290">
            <v>74200</v>
          </cell>
          <cell r="S1290">
            <v>1038800</v>
          </cell>
          <cell r="T1290">
            <v>74200</v>
          </cell>
          <cell r="U1290">
            <v>1038800</v>
          </cell>
          <cell r="V1290">
            <v>1</v>
          </cell>
        </row>
        <row r="1291">
          <cell r="B1291" t="str">
            <v>010509</v>
          </cell>
          <cell r="C1291">
            <v>10</v>
          </cell>
          <cell r="D1291" t="str">
            <v>건축</v>
          </cell>
          <cell r="E1291" t="str">
            <v>교육청사</v>
          </cell>
          <cell r="F1291" t="str">
            <v>금속공사</v>
          </cell>
          <cell r="H1291" t="str">
            <v>A.L 두겁후레싱</v>
          </cell>
          <cell r="I1291" t="str">
            <v>(400+220)*3T,테라스</v>
          </cell>
          <cell r="J1291" t="str">
            <v>M</v>
          </cell>
          <cell r="K1291" t="str">
            <v>18</v>
          </cell>
          <cell r="L1291">
            <v>42000</v>
          </cell>
          <cell r="M1291">
            <v>756000</v>
          </cell>
          <cell r="N1291">
            <v>5000</v>
          </cell>
          <cell r="O1291">
            <v>90000</v>
          </cell>
          <cell r="P1291">
            <v>2500</v>
          </cell>
          <cell r="Q1291">
            <v>45000</v>
          </cell>
          <cell r="R1291">
            <v>49500</v>
          </cell>
          <cell r="S1291">
            <v>891000</v>
          </cell>
          <cell r="T1291">
            <v>49500</v>
          </cell>
          <cell r="U1291">
            <v>891000</v>
          </cell>
          <cell r="V1291">
            <v>1</v>
          </cell>
        </row>
        <row r="1292">
          <cell r="B1292" t="str">
            <v>010509</v>
          </cell>
          <cell r="C1292">
            <v>11</v>
          </cell>
          <cell r="D1292" t="str">
            <v>건축</v>
          </cell>
          <cell r="E1292" t="str">
            <v>교육청사</v>
          </cell>
          <cell r="F1292" t="str">
            <v>금속공사</v>
          </cell>
          <cell r="H1292" t="str">
            <v>A.L 커튼월후레싱</v>
          </cell>
          <cell r="I1292" t="str">
            <v>(150+150)*3T</v>
          </cell>
          <cell r="J1292" t="str">
            <v>M</v>
          </cell>
          <cell r="K1292" t="str">
            <v>30</v>
          </cell>
          <cell r="L1292">
            <v>25000</v>
          </cell>
          <cell r="M1292">
            <v>750000</v>
          </cell>
          <cell r="N1292">
            <v>3000</v>
          </cell>
          <cell r="O1292">
            <v>90000</v>
          </cell>
          <cell r="P1292">
            <v>1500</v>
          </cell>
          <cell r="Q1292">
            <v>45000</v>
          </cell>
          <cell r="R1292">
            <v>29500</v>
          </cell>
          <cell r="S1292">
            <v>885000</v>
          </cell>
          <cell r="T1292">
            <v>29500</v>
          </cell>
          <cell r="U1292">
            <v>885000</v>
          </cell>
          <cell r="V1292">
            <v>1</v>
          </cell>
        </row>
        <row r="1293">
          <cell r="B1293" t="str">
            <v>010509</v>
          </cell>
          <cell r="C1293">
            <v>12</v>
          </cell>
          <cell r="D1293" t="str">
            <v>건축</v>
          </cell>
          <cell r="E1293" t="str">
            <v>교육청사</v>
          </cell>
          <cell r="F1293" t="str">
            <v>금속공사</v>
          </cell>
          <cell r="H1293" t="str">
            <v>A.L GUTTER</v>
          </cell>
          <cell r="I1293" t="str">
            <v>150W*3T</v>
          </cell>
          <cell r="J1293" t="str">
            <v>M</v>
          </cell>
          <cell r="K1293" t="str">
            <v>9</v>
          </cell>
          <cell r="L1293">
            <v>32000</v>
          </cell>
          <cell r="M1293">
            <v>288000</v>
          </cell>
          <cell r="N1293">
            <v>3800</v>
          </cell>
          <cell r="O1293">
            <v>34200</v>
          </cell>
          <cell r="P1293">
            <v>1900</v>
          </cell>
          <cell r="Q1293">
            <v>17100</v>
          </cell>
          <cell r="R1293">
            <v>37700</v>
          </cell>
          <cell r="S1293">
            <v>339300</v>
          </cell>
          <cell r="T1293">
            <v>37700</v>
          </cell>
          <cell r="U1293">
            <v>339300</v>
          </cell>
          <cell r="V1293">
            <v>1</v>
          </cell>
        </row>
        <row r="1294">
          <cell r="B1294" t="str">
            <v>010509</v>
          </cell>
          <cell r="C1294">
            <v>13</v>
          </cell>
          <cell r="D1294" t="str">
            <v>건축</v>
          </cell>
          <cell r="E1294" t="str">
            <v>교육청사</v>
          </cell>
          <cell r="F1294" t="str">
            <v>금속공사</v>
          </cell>
          <cell r="H1294" t="str">
            <v>A.L LOUVER설치</v>
          </cell>
          <cell r="I1294" t="str">
            <v>600*200</v>
          </cell>
          <cell r="J1294" t="str">
            <v>EA</v>
          </cell>
          <cell r="K1294" t="str">
            <v>28</v>
          </cell>
          <cell r="L1294">
            <v>80000</v>
          </cell>
          <cell r="M1294">
            <v>2240000</v>
          </cell>
          <cell r="N1294">
            <v>9400</v>
          </cell>
          <cell r="O1294">
            <v>263200</v>
          </cell>
          <cell r="P1294">
            <v>4700</v>
          </cell>
          <cell r="Q1294">
            <v>131600</v>
          </cell>
          <cell r="R1294">
            <v>94100</v>
          </cell>
          <cell r="S1294">
            <v>2634800</v>
          </cell>
          <cell r="T1294">
            <v>94100</v>
          </cell>
          <cell r="U1294">
            <v>2634800</v>
          </cell>
          <cell r="V1294">
            <v>1</v>
          </cell>
        </row>
        <row r="1295">
          <cell r="B1295" t="str">
            <v>010509</v>
          </cell>
          <cell r="C1295">
            <v>14</v>
          </cell>
          <cell r="D1295" t="str">
            <v>건축</v>
          </cell>
          <cell r="E1295" t="str">
            <v>교육청사</v>
          </cell>
          <cell r="F1295" t="str">
            <v>금속공사</v>
          </cell>
          <cell r="H1295" t="str">
            <v>A.L LOUVER설치</v>
          </cell>
          <cell r="I1295" t="str">
            <v>720*100</v>
          </cell>
          <cell r="J1295" t="str">
            <v>EA</v>
          </cell>
          <cell r="K1295" t="str">
            <v>166</v>
          </cell>
          <cell r="L1295">
            <v>80000</v>
          </cell>
          <cell r="M1295">
            <v>13280000</v>
          </cell>
          <cell r="N1295">
            <v>9400</v>
          </cell>
          <cell r="O1295">
            <v>1560400</v>
          </cell>
          <cell r="P1295">
            <v>4700</v>
          </cell>
          <cell r="Q1295">
            <v>780200</v>
          </cell>
          <cell r="R1295">
            <v>94100</v>
          </cell>
          <cell r="S1295">
            <v>15620600</v>
          </cell>
          <cell r="T1295">
            <v>94100</v>
          </cell>
          <cell r="U1295">
            <v>15620600</v>
          </cell>
          <cell r="V1295">
            <v>1</v>
          </cell>
        </row>
        <row r="1296">
          <cell r="B1296" t="str">
            <v>010509</v>
          </cell>
          <cell r="C1296">
            <v>22</v>
          </cell>
          <cell r="D1296" t="str">
            <v>건축</v>
          </cell>
          <cell r="E1296" t="str">
            <v>교육청사</v>
          </cell>
          <cell r="F1296" t="str">
            <v>금속공사</v>
          </cell>
          <cell r="H1296" t="str">
            <v>와이어메쉬깔기</v>
          </cell>
          <cell r="I1296" t="str">
            <v>#8 -150*150</v>
          </cell>
          <cell r="J1296" t="str">
            <v>M2</v>
          </cell>
          <cell r="K1296" t="str">
            <v>1407</v>
          </cell>
          <cell r="L1296">
            <v>650</v>
          </cell>
          <cell r="M1296">
            <v>914550</v>
          </cell>
          <cell r="N1296">
            <v>800</v>
          </cell>
          <cell r="O1296">
            <v>1125600</v>
          </cell>
          <cell r="Q1296">
            <v>0</v>
          </cell>
          <cell r="R1296">
            <v>1450</v>
          </cell>
          <cell r="S1296">
            <v>2040150</v>
          </cell>
          <cell r="T1296">
            <v>1450</v>
          </cell>
          <cell r="U1296">
            <v>2040150</v>
          </cell>
          <cell r="V1296">
            <v>1</v>
          </cell>
        </row>
        <row r="1297">
          <cell r="B1297" t="str">
            <v>010509</v>
          </cell>
          <cell r="C1297">
            <v>23</v>
          </cell>
          <cell r="D1297" t="str">
            <v>건축</v>
          </cell>
          <cell r="E1297" t="str">
            <v>교육청사</v>
          </cell>
          <cell r="F1297" t="str">
            <v>금속공사</v>
          </cell>
          <cell r="H1297" t="str">
            <v>ACCESS FLOOR/ST'L CON'C CORE</v>
          </cell>
          <cell r="I1297" t="str">
            <v>330H*610*610+전도타일3T</v>
          </cell>
          <cell r="J1297" t="str">
            <v>M2</v>
          </cell>
          <cell r="K1297" t="str">
            <v>215</v>
          </cell>
          <cell r="L1297">
            <v>55000</v>
          </cell>
          <cell r="M1297">
            <v>11825000</v>
          </cell>
          <cell r="N1297">
            <v>14000</v>
          </cell>
          <cell r="O1297">
            <v>3010000</v>
          </cell>
          <cell r="Q1297">
            <v>0</v>
          </cell>
          <cell r="R1297">
            <v>69000</v>
          </cell>
          <cell r="S1297">
            <v>14835000</v>
          </cell>
          <cell r="T1297">
            <v>69000</v>
          </cell>
          <cell r="U1297">
            <v>14835000</v>
          </cell>
          <cell r="V1297">
            <v>1</v>
          </cell>
        </row>
        <row r="1298">
          <cell r="B1298" t="str">
            <v>010509</v>
          </cell>
          <cell r="C1298">
            <v>24</v>
          </cell>
          <cell r="D1298" t="str">
            <v>건축</v>
          </cell>
          <cell r="E1298" t="str">
            <v>교육청사</v>
          </cell>
          <cell r="F1298" t="str">
            <v>금속공사</v>
          </cell>
          <cell r="H1298" t="str">
            <v>세면대상부조명박스</v>
          </cell>
          <cell r="I1298" t="str">
            <v>200*150/루버포함</v>
          </cell>
          <cell r="J1298" t="str">
            <v>M</v>
          </cell>
          <cell r="K1298" t="str">
            <v>47</v>
          </cell>
          <cell r="L1298">
            <v>32000</v>
          </cell>
          <cell r="M1298">
            <v>1504000</v>
          </cell>
          <cell r="N1298">
            <v>4000</v>
          </cell>
          <cell r="O1298">
            <v>188000</v>
          </cell>
          <cell r="Q1298">
            <v>0</v>
          </cell>
          <cell r="R1298">
            <v>36000</v>
          </cell>
          <cell r="S1298">
            <v>1692000</v>
          </cell>
          <cell r="T1298">
            <v>36000</v>
          </cell>
          <cell r="U1298">
            <v>1692000</v>
          </cell>
          <cell r="V1298">
            <v>1</v>
          </cell>
        </row>
        <row r="1299">
          <cell r="B1299" t="str">
            <v>010509</v>
          </cell>
          <cell r="C1299">
            <v>25</v>
          </cell>
          <cell r="D1299" t="str">
            <v>건축</v>
          </cell>
          <cell r="E1299" t="str">
            <v>교육청사</v>
          </cell>
          <cell r="F1299" t="str">
            <v>금속공사</v>
          </cell>
          <cell r="H1299" t="str">
            <v>천정등사이철판</v>
          </cell>
          <cell r="I1299" t="str">
            <v>0.8T</v>
          </cell>
          <cell r="J1299" t="str">
            <v>M2</v>
          </cell>
          <cell r="K1299" t="str">
            <v>158</v>
          </cell>
          <cell r="L1299">
            <v>18000</v>
          </cell>
          <cell r="M1299">
            <v>2844000</v>
          </cell>
          <cell r="N1299">
            <v>2940</v>
          </cell>
          <cell r="O1299">
            <v>464520</v>
          </cell>
          <cell r="Q1299">
            <v>0</v>
          </cell>
          <cell r="R1299">
            <v>20940</v>
          </cell>
          <cell r="S1299">
            <v>3308520</v>
          </cell>
          <cell r="T1299">
            <v>20940</v>
          </cell>
          <cell r="U1299">
            <v>3308520</v>
          </cell>
          <cell r="V1299">
            <v>1</v>
          </cell>
        </row>
        <row r="1300">
          <cell r="B1300" t="str">
            <v>010509</v>
          </cell>
          <cell r="C1300">
            <v>26</v>
          </cell>
          <cell r="D1300" t="str">
            <v>건축</v>
          </cell>
          <cell r="E1300" t="str">
            <v>교육청사</v>
          </cell>
          <cell r="F1300" t="str">
            <v>금속공사</v>
          </cell>
          <cell r="H1300" t="str">
            <v>철제커텐박스</v>
          </cell>
          <cell r="I1300" t="str">
            <v>150*150*150*1.2T분체도장</v>
          </cell>
          <cell r="J1300" t="str">
            <v>M</v>
          </cell>
          <cell r="K1300" t="str">
            <v>356</v>
          </cell>
          <cell r="L1300">
            <v>14000</v>
          </cell>
          <cell r="M1300">
            <v>4984000</v>
          </cell>
          <cell r="N1300">
            <v>3000</v>
          </cell>
          <cell r="O1300">
            <v>1068000</v>
          </cell>
          <cell r="Q1300">
            <v>0</v>
          </cell>
          <cell r="R1300">
            <v>17000</v>
          </cell>
          <cell r="S1300">
            <v>6052000</v>
          </cell>
          <cell r="T1300">
            <v>17000</v>
          </cell>
          <cell r="U1300">
            <v>6052000</v>
          </cell>
          <cell r="V1300">
            <v>1</v>
          </cell>
        </row>
        <row r="1301">
          <cell r="B1301" t="str">
            <v>010509</v>
          </cell>
          <cell r="C1301">
            <v>27</v>
          </cell>
          <cell r="D1301" t="str">
            <v>건축</v>
          </cell>
          <cell r="E1301" t="str">
            <v>교육청사</v>
          </cell>
          <cell r="F1301" t="str">
            <v>금속공사</v>
          </cell>
          <cell r="H1301" t="str">
            <v>강화유리핸드레일</v>
          </cell>
          <cell r="I1301" t="str">
            <v>T=12,H:900</v>
          </cell>
          <cell r="J1301" t="str">
            <v>M</v>
          </cell>
          <cell r="K1301" t="str">
            <v>23</v>
          </cell>
          <cell r="L1301">
            <v>140000</v>
          </cell>
          <cell r="M1301">
            <v>3220000</v>
          </cell>
          <cell r="N1301">
            <v>80000</v>
          </cell>
          <cell r="O1301">
            <v>1840000</v>
          </cell>
          <cell r="P1301">
            <v>9350</v>
          </cell>
          <cell r="Q1301">
            <v>215050</v>
          </cell>
          <cell r="R1301">
            <v>229350</v>
          </cell>
          <cell r="S1301">
            <v>5275050</v>
          </cell>
          <cell r="T1301">
            <v>229350</v>
          </cell>
          <cell r="U1301">
            <v>5275050</v>
          </cell>
          <cell r="V1301">
            <v>1</v>
          </cell>
        </row>
        <row r="1302">
          <cell r="B1302" t="str">
            <v>010509</v>
          </cell>
          <cell r="C1302">
            <v>28</v>
          </cell>
          <cell r="D1302" t="str">
            <v>건축</v>
          </cell>
          <cell r="E1302" t="str">
            <v>교육청사</v>
          </cell>
          <cell r="F1302" t="str">
            <v>금속공사</v>
          </cell>
          <cell r="H1302" t="str">
            <v>벽부형핸드레일</v>
          </cell>
          <cell r="I1302" t="str">
            <v>SST Φ50</v>
          </cell>
          <cell r="J1302" t="str">
            <v>M</v>
          </cell>
          <cell r="K1302" t="str">
            <v>26</v>
          </cell>
          <cell r="L1302">
            <v>15400</v>
          </cell>
          <cell r="M1302">
            <v>400400</v>
          </cell>
          <cell r="N1302">
            <v>11200</v>
          </cell>
          <cell r="O1302">
            <v>291200</v>
          </cell>
          <cell r="P1302">
            <v>1400</v>
          </cell>
          <cell r="Q1302">
            <v>36400</v>
          </cell>
          <cell r="R1302">
            <v>28000</v>
          </cell>
          <cell r="S1302">
            <v>728000</v>
          </cell>
          <cell r="T1302">
            <v>28000</v>
          </cell>
          <cell r="U1302">
            <v>728000</v>
          </cell>
          <cell r="V1302">
            <v>1</v>
          </cell>
        </row>
        <row r="1303">
          <cell r="B1303" t="str">
            <v>010509</v>
          </cell>
          <cell r="C1303">
            <v>29</v>
          </cell>
          <cell r="D1303" t="str">
            <v>건축</v>
          </cell>
          <cell r="E1303" t="str">
            <v>교육청사</v>
          </cell>
          <cell r="F1303" t="str">
            <v>금속공사</v>
          </cell>
          <cell r="H1303" t="str">
            <v>주계단핸드레일</v>
          </cell>
          <cell r="I1303" t="str">
            <v>ㅁ50*30+FB,H:1100</v>
          </cell>
          <cell r="J1303" t="str">
            <v>M</v>
          </cell>
          <cell r="K1303" t="str">
            <v>102</v>
          </cell>
          <cell r="L1303">
            <v>45000</v>
          </cell>
          <cell r="M1303">
            <v>4590000</v>
          </cell>
          <cell r="N1303">
            <v>30000</v>
          </cell>
          <cell r="O1303">
            <v>3060000</v>
          </cell>
          <cell r="P1303">
            <v>2800</v>
          </cell>
          <cell r="Q1303">
            <v>285600</v>
          </cell>
          <cell r="R1303">
            <v>77800</v>
          </cell>
          <cell r="S1303">
            <v>7935600</v>
          </cell>
          <cell r="T1303">
            <v>77800</v>
          </cell>
          <cell r="U1303">
            <v>7935600</v>
          </cell>
          <cell r="V1303">
            <v>1</v>
          </cell>
        </row>
        <row r="1304">
          <cell r="B1304" t="str">
            <v>010509</v>
          </cell>
          <cell r="C1304">
            <v>33</v>
          </cell>
          <cell r="D1304" t="str">
            <v>건축</v>
          </cell>
          <cell r="E1304" t="str">
            <v>교육청사</v>
          </cell>
          <cell r="F1304" t="str">
            <v>금속공사</v>
          </cell>
          <cell r="H1304" t="str">
            <v>계단논슬립</v>
          </cell>
          <cell r="I1304" t="str">
            <v>스텐 L형 50mm</v>
          </cell>
          <cell r="J1304" t="str">
            <v>M</v>
          </cell>
          <cell r="K1304" t="str">
            <v>404</v>
          </cell>
          <cell r="L1304">
            <v>3500</v>
          </cell>
          <cell r="M1304">
            <v>1414000</v>
          </cell>
          <cell r="N1304">
            <v>2000</v>
          </cell>
          <cell r="O1304">
            <v>808000</v>
          </cell>
          <cell r="Q1304">
            <v>0</v>
          </cell>
          <cell r="R1304">
            <v>5500</v>
          </cell>
          <cell r="S1304">
            <v>2222000</v>
          </cell>
          <cell r="T1304">
            <v>5500</v>
          </cell>
          <cell r="U1304">
            <v>2222000</v>
          </cell>
          <cell r="V1304">
            <v>1</v>
          </cell>
        </row>
        <row r="1305">
          <cell r="B1305" t="str">
            <v>010509</v>
          </cell>
          <cell r="C1305">
            <v>34</v>
          </cell>
          <cell r="D1305" t="str">
            <v>건축</v>
          </cell>
          <cell r="E1305" t="str">
            <v>교육청사</v>
          </cell>
          <cell r="F1305" t="str">
            <v>금속공사</v>
          </cell>
          <cell r="H1305" t="str">
            <v>재료분리대설치(바닥)</v>
          </cell>
          <cell r="I1305" t="str">
            <v>1.5T H.L W:50</v>
          </cell>
          <cell r="J1305" t="str">
            <v>M</v>
          </cell>
          <cell r="K1305" t="str">
            <v>24</v>
          </cell>
          <cell r="L1305">
            <v>6050</v>
          </cell>
          <cell r="M1305">
            <v>145200</v>
          </cell>
          <cell r="N1305">
            <v>4400</v>
          </cell>
          <cell r="O1305">
            <v>105600</v>
          </cell>
          <cell r="P1305">
            <v>550</v>
          </cell>
          <cell r="Q1305">
            <v>13200</v>
          </cell>
          <cell r="R1305">
            <v>11000</v>
          </cell>
          <cell r="S1305">
            <v>264000</v>
          </cell>
          <cell r="T1305">
            <v>11000</v>
          </cell>
          <cell r="U1305">
            <v>264000</v>
          </cell>
          <cell r="V1305">
            <v>1</v>
          </cell>
        </row>
        <row r="1306">
          <cell r="B1306" t="str">
            <v>010509</v>
          </cell>
          <cell r="C1306">
            <v>35</v>
          </cell>
          <cell r="D1306" t="str">
            <v>건축</v>
          </cell>
          <cell r="E1306" t="str">
            <v>교육청사</v>
          </cell>
          <cell r="F1306" t="str">
            <v>금속공사</v>
          </cell>
          <cell r="H1306" t="str">
            <v>벽코너몰딩설치</v>
          </cell>
          <cell r="I1306" t="str">
            <v>260*30*2.3T SST</v>
          </cell>
          <cell r="J1306" t="str">
            <v>M</v>
          </cell>
          <cell r="K1306" t="str">
            <v>46</v>
          </cell>
          <cell r="L1306">
            <v>15000</v>
          </cell>
          <cell r="M1306">
            <v>690000</v>
          </cell>
          <cell r="N1306">
            <v>6000</v>
          </cell>
          <cell r="O1306">
            <v>276000</v>
          </cell>
          <cell r="Q1306">
            <v>0</v>
          </cell>
          <cell r="R1306">
            <v>21000</v>
          </cell>
          <cell r="S1306">
            <v>966000</v>
          </cell>
          <cell r="T1306">
            <v>21000</v>
          </cell>
          <cell r="U1306">
            <v>966000</v>
          </cell>
          <cell r="V1306">
            <v>1</v>
          </cell>
        </row>
        <row r="1307">
          <cell r="B1307" t="str">
            <v>010509</v>
          </cell>
          <cell r="C1307">
            <v>36</v>
          </cell>
          <cell r="D1307" t="str">
            <v>건축</v>
          </cell>
          <cell r="E1307" t="str">
            <v>교육청사</v>
          </cell>
          <cell r="F1307" t="str">
            <v>금속공사</v>
          </cell>
          <cell r="H1307" t="str">
            <v>코너비드설치</v>
          </cell>
          <cell r="I1307" t="str">
            <v>몰탈용</v>
          </cell>
          <cell r="J1307" t="str">
            <v>M</v>
          </cell>
          <cell r="K1307" t="str">
            <v>1015</v>
          </cell>
          <cell r="L1307">
            <v>450</v>
          </cell>
          <cell r="M1307">
            <v>456750</v>
          </cell>
          <cell r="N1307">
            <v>1550</v>
          </cell>
          <cell r="O1307">
            <v>1573250</v>
          </cell>
          <cell r="Q1307">
            <v>0</v>
          </cell>
          <cell r="R1307">
            <v>2000</v>
          </cell>
          <cell r="S1307">
            <v>2030000</v>
          </cell>
          <cell r="T1307">
            <v>2000</v>
          </cell>
          <cell r="U1307">
            <v>2030000</v>
          </cell>
          <cell r="V1307">
            <v>1</v>
          </cell>
        </row>
        <row r="1308">
          <cell r="B1308" t="str">
            <v>010509</v>
          </cell>
          <cell r="C1308">
            <v>37</v>
          </cell>
          <cell r="D1308" t="str">
            <v>건축</v>
          </cell>
          <cell r="E1308" t="str">
            <v>교육청사</v>
          </cell>
          <cell r="F1308" t="str">
            <v>금속공사</v>
          </cell>
          <cell r="H1308" t="str">
            <v>인코너비드설치</v>
          </cell>
          <cell r="I1308" t="str">
            <v>몰탈용+코킹</v>
          </cell>
          <cell r="J1308" t="str">
            <v>M</v>
          </cell>
          <cell r="K1308" t="str">
            <v>731</v>
          </cell>
          <cell r="L1308">
            <v>450</v>
          </cell>
          <cell r="M1308">
            <v>328950</v>
          </cell>
          <cell r="N1308">
            <v>1550</v>
          </cell>
          <cell r="O1308">
            <v>1133050</v>
          </cell>
          <cell r="Q1308">
            <v>0</v>
          </cell>
          <cell r="R1308">
            <v>2000</v>
          </cell>
          <cell r="S1308">
            <v>1462000</v>
          </cell>
          <cell r="T1308">
            <v>2000</v>
          </cell>
          <cell r="U1308">
            <v>1462000</v>
          </cell>
          <cell r="V1308">
            <v>1</v>
          </cell>
        </row>
        <row r="1309">
          <cell r="B1309" t="str">
            <v>010509</v>
          </cell>
          <cell r="C1309">
            <v>38</v>
          </cell>
          <cell r="D1309" t="str">
            <v>건축</v>
          </cell>
          <cell r="E1309" t="str">
            <v>교육청사</v>
          </cell>
          <cell r="F1309" t="str">
            <v>금속공사</v>
          </cell>
          <cell r="H1309" t="str">
            <v>베이스비드설치</v>
          </cell>
          <cell r="I1309" t="str">
            <v>걸레받이</v>
          </cell>
          <cell r="J1309" t="str">
            <v>M</v>
          </cell>
          <cell r="K1309" t="str">
            <v>1217</v>
          </cell>
          <cell r="L1309">
            <v>450</v>
          </cell>
          <cell r="M1309">
            <v>547650</v>
          </cell>
          <cell r="N1309">
            <v>1550</v>
          </cell>
          <cell r="O1309">
            <v>1886350</v>
          </cell>
          <cell r="Q1309">
            <v>0</v>
          </cell>
          <cell r="R1309">
            <v>2000</v>
          </cell>
          <cell r="S1309">
            <v>2434000</v>
          </cell>
          <cell r="T1309">
            <v>2000</v>
          </cell>
          <cell r="U1309">
            <v>2434000</v>
          </cell>
          <cell r="V1309">
            <v>1</v>
          </cell>
        </row>
        <row r="1310">
          <cell r="B1310" t="str">
            <v>010509</v>
          </cell>
          <cell r="C1310">
            <v>39</v>
          </cell>
          <cell r="D1310" t="str">
            <v>건축</v>
          </cell>
          <cell r="E1310" t="str">
            <v>교육청사</v>
          </cell>
          <cell r="F1310" t="str">
            <v>금속공사</v>
          </cell>
          <cell r="H1310" t="str">
            <v>처마도리비드설치</v>
          </cell>
          <cell r="I1310" t="str">
            <v>창호주위</v>
          </cell>
          <cell r="J1310" t="str">
            <v>M</v>
          </cell>
          <cell r="K1310" t="str">
            <v>1053</v>
          </cell>
          <cell r="L1310">
            <v>450</v>
          </cell>
          <cell r="M1310">
            <v>473850</v>
          </cell>
          <cell r="N1310">
            <v>1550</v>
          </cell>
          <cell r="O1310">
            <v>1632150</v>
          </cell>
          <cell r="Q1310">
            <v>0</v>
          </cell>
          <cell r="R1310">
            <v>2000</v>
          </cell>
          <cell r="S1310">
            <v>2106000</v>
          </cell>
          <cell r="T1310">
            <v>2000</v>
          </cell>
          <cell r="U1310">
            <v>2106000</v>
          </cell>
          <cell r="V1310">
            <v>1</v>
          </cell>
        </row>
        <row r="1311">
          <cell r="B1311" t="str">
            <v>010509</v>
          </cell>
          <cell r="C1311">
            <v>40</v>
          </cell>
          <cell r="D1311" t="str">
            <v>건축</v>
          </cell>
          <cell r="E1311" t="str">
            <v>교육청사</v>
          </cell>
          <cell r="F1311" t="str">
            <v>금속공사</v>
          </cell>
          <cell r="H1311" t="str">
            <v>죠인트비드설치</v>
          </cell>
          <cell r="I1311" t="str">
            <v>CON'C+조적벽/코킹</v>
          </cell>
          <cell r="J1311" t="str">
            <v>M</v>
          </cell>
          <cell r="K1311" t="str">
            <v>70</v>
          </cell>
          <cell r="L1311">
            <v>450</v>
          </cell>
          <cell r="M1311">
            <v>31500</v>
          </cell>
          <cell r="N1311">
            <v>1550</v>
          </cell>
          <cell r="O1311">
            <v>108500</v>
          </cell>
          <cell r="Q1311">
            <v>0</v>
          </cell>
          <cell r="R1311">
            <v>2000</v>
          </cell>
          <cell r="S1311">
            <v>140000</v>
          </cell>
          <cell r="T1311">
            <v>2000</v>
          </cell>
          <cell r="U1311">
            <v>140000</v>
          </cell>
          <cell r="V1311">
            <v>1</v>
          </cell>
        </row>
        <row r="1312">
          <cell r="B1312" t="str">
            <v>010509</v>
          </cell>
          <cell r="C1312">
            <v>41</v>
          </cell>
          <cell r="D1312" t="str">
            <v>건축</v>
          </cell>
          <cell r="E1312" t="str">
            <v>교육청사</v>
          </cell>
          <cell r="F1312" t="str">
            <v>금속공사</v>
          </cell>
          <cell r="H1312" t="str">
            <v>게이지비드설치</v>
          </cell>
          <cell r="I1312" t="str">
            <v>몰탈용</v>
          </cell>
          <cell r="J1312" t="str">
            <v>M</v>
          </cell>
          <cell r="K1312" t="str">
            <v>1786</v>
          </cell>
          <cell r="L1312">
            <v>450</v>
          </cell>
          <cell r="M1312">
            <v>803700</v>
          </cell>
          <cell r="N1312">
            <v>1550</v>
          </cell>
          <cell r="O1312">
            <v>2768300</v>
          </cell>
          <cell r="Q1312">
            <v>0</v>
          </cell>
          <cell r="R1312">
            <v>2000</v>
          </cell>
          <cell r="S1312">
            <v>3572000</v>
          </cell>
          <cell r="T1312">
            <v>2000</v>
          </cell>
          <cell r="U1312">
            <v>3572000</v>
          </cell>
          <cell r="V1312">
            <v>1</v>
          </cell>
        </row>
        <row r="1313">
          <cell r="B1313" t="str">
            <v>010509</v>
          </cell>
          <cell r="C1313">
            <v>42</v>
          </cell>
          <cell r="D1313" t="str">
            <v>건축</v>
          </cell>
          <cell r="E1313" t="str">
            <v>교육청사</v>
          </cell>
          <cell r="F1313" t="str">
            <v>금속공사</v>
          </cell>
          <cell r="H1313" t="str">
            <v>몰탈스톱비드</v>
          </cell>
          <cell r="I1313" t="str">
            <v>몰탈용</v>
          </cell>
          <cell r="J1313" t="str">
            <v>M</v>
          </cell>
          <cell r="K1313" t="str">
            <v>45</v>
          </cell>
          <cell r="L1313">
            <v>450</v>
          </cell>
          <cell r="M1313">
            <v>20250</v>
          </cell>
          <cell r="N1313">
            <v>1550</v>
          </cell>
          <cell r="O1313">
            <v>69750</v>
          </cell>
          <cell r="Q1313">
            <v>0</v>
          </cell>
          <cell r="R1313">
            <v>2000</v>
          </cell>
          <cell r="S1313">
            <v>90000</v>
          </cell>
          <cell r="T1313">
            <v>2000</v>
          </cell>
          <cell r="U1313">
            <v>90000</v>
          </cell>
          <cell r="V1313">
            <v>1</v>
          </cell>
        </row>
        <row r="1314">
          <cell r="B1314" t="str">
            <v>010509</v>
          </cell>
          <cell r="C1314">
            <v>45</v>
          </cell>
          <cell r="D1314" t="str">
            <v>건축</v>
          </cell>
          <cell r="E1314" t="str">
            <v>교육청사</v>
          </cell>
          <cell r="F1314" t="str">
            <v>금속공사</v>
          </cell>
          <cell r="H1314" t="str">
            <v>층별방화구획설치</v>
          </cell>
          <cell r="I1314" t="str">
            <v>암면 T=50</v>
          </cell>
          <cell r="J1314" t="str">
            <v>M</v>
          </cell>
          <cell r="K1314" t="str">
            <v>84</v>
          </cell>
          <cell r="L1314">
            <v>12000</v>
          </cell>
          <cell r="M1314">
            <v>1008000</v>
          </cell>
          <cell r="N1314">
            <v>5000</v>
          </cell>
          <cell r="O1314">
            <v>420000</v>
          </cell>
          <cell r="Q1314">
            <v>0</v>
          </cell>
          <cell r="R1314">
            <v>17000</v>
          </cell>
          <cell r="S1314">
            <v>1428000</v>
          </cell>
          <cell r="T1314">
            <v>17000</v>
          </cell>
          <cell r="U1314">
            <v>1428000</v>
          </cell>
          <cell r="V1314">
            <v>1</v>
          </cell>
        </row>
        <row r="1315">
          <cell r="B1315" t="str">
            <v>010509</v>
          </cell>
          <cell r="C1315">
            <v>46</v>
          </cell>
          <cell r="D1315" t="str">
            <v>건축</v>
          </cell>
          <cell r="E1315" t="str">
            <v>교육청사</v>
          </cell>
          <cell r="F1315" t="str">
            <v>금속공사</v>
          </cell>
          <cell r="H1315" t="str">
            <v>커튼월배면마감</v>
          </cell>
          <cell r="I1315" t="str">
            <v>PL1.2T+G/W50T/은박지</v>
          </cell>
          <cell r="J1315" t="str">
            <v>M2</v>
          </cell>
          <cell r="K1315" t="str">
            <v>280</v>
          </cell>
          <cell r="L1315">
            <v>23000</v>
          </cell>
          <cell r="M1315">
            <v>6440000</v>
          </cell>
          <cell r="N1315">
            <v>2800</v>
          </cell>
          <cell r="O1315">
            <v>784000</v>
          </cell>
          <cell r="P1315">
            <v>1400</v>
          </cell>
          <cell r="Q1315">
            <v>392000</v>
          </cell>
          <cell r="R1315">
            <v>27200</v>
          </cell>
          <cell r="S1315">
            <v>7616000</v>
          </cell>
          <cell r="T1315">
            <v>27200</v>
          </cell>
          <cell r="U1315">
            <v>7616000</v>
          </cell>
          <cell r="V1315">
            <v>1</v>
          </cell>
        </row>
        <row r="1316">
          <cell r="B1316" t="str">
            <v>010509</v>
          </cell>
          <cell r="C1316">
            <v>48</v>
          </cell>
          <cell r="D1316" t="str">
            <v>건축</v>
          </cell>
          <cell r="E1316" t="str">
            <v>교육청사</v>
          </cell>
          <cell r="F1316" t="str">
            <v>금속공사</v>
          </cell>
          <cell r="H1316" t="str">
            <v>스텐레스사다리 B-TYPE 400W</v>
          </cell>
          <cell r="I1316" t="str">
            <v>교육청사CAT-WALK 300H</v>
          </cell>
          <cell r="J1316" t="str">
            <v>EA</v>
          </cell>
          <cell r="K1316" t="str">
            <v>1</v>
          </cell>
          <cell r="L1316">
            <v>12100</v>
          </cell>
          <cell r="M1316">
            <v>12100</v>
          </cell>
          <cell r="N1316">
            <v>8800</v>
          </cell>
          <cell r="O1316">
            <v>8800</v>
          </cell>
          <cell r="Q1316">
            <v>0</v>
          </cell>
          <cell r="R1316">
            <v>20900</v>
          </cell>
          <cell r="S1316">
            <v>20900</v>
          </cell>
          <cell r="T1316">
            <v>20900</v>
          </cell>
          <cell r="U1316">
            <v>20900</v>
          </cell>
          <cell r="V1316">
            <v>1</v>
          </cell>
        </row>
        <row r="1317">
          <cell r="B1317" t="str">
            <v>010509</v>
          </cell>
          <cell r="C1317">
            <v>51</v>
          </cell>
          <cell r="D1317" t="str">
            <v>건축</v>
          </cell>
          <cell r="E1317" t="str">
            <v>교육청사</v>
          </cell>
          <cell r="F1317" t="str">
            <v>금속공사</v>
          </cell>
          <cell r="H1317" t="str">
            <v>철제그레이팅카바</v>
          </cell>
          <cell r="J1317" t="str">
            <v>M2</v>
          </cell>
          <cell r="K1317" t="str">
            <v>5</v>
          </cell>
          <cell r="L1317">
            <v>48950</v>
          </cell>
          <cell r="M1317">
            <v>244750</v>
          </cell>
          <cell r="N1317">
            <v>35600</v>
          </cell>
          <cell r="O1317">
            <v>178000</v>
          </cell>
          <cell r="P1317">
            <v>4450</v>
          </cell>
          <cell r="Q1317">
            <v>22250</v>
          </cell>
          <cell r="R1317">
            <v>89000</v>
          </cell>
          <cell r="S1317">
            <v>445000</v>
          </cell>
          <cell r="T1317">
            <v>89000</v>
          </cell>
          <cell r="U1317">
            <v>445000</v>
          </cell>
          <cell r="V1317">
            <v>1</v>
          </cell>
        </row>
        <row r="1318">
          <cell r="B1318" t="str">
            <v>010509</v>
          </cell>
          <cell r="C1318">
            <v>53</v>
          </cell>
          <cell r="D1318" t="str">
            <v>건축</v>
          </cell>
          <cell r="E1318" t="str">
            <v>교육청사</v>
          </cell>
          <cell r="F1318" t="str">
            <v>금속공사</v>
          </cell>
          <cell r="H1318" t="str">
            <v>주방트렌치</v>
          </cell>
          <cell r="I1318" t="str">
            <v>SST W:200</v>
          </cell>
          <cell r="J1318" t="str">
            <v>M</v>
          </cell>
          <cell r="K1318" t="str">
            <v>12</v>
          </cell>
          <cell r="L1318">
            <v>27500</v>
          </cell>
          <cell r="M1318">
            <v>330000</v>
          </cell>
          <cell r="N1318">
            <v>20000</v>
          </cell>
          <cell r="O1318">
            <v>240000</v>
          </cell>
          <cell r="P1318">
            <v>2500</v>
          </cell>
          <cell r="Q1318">
            <v>30000</v>
          </cell>
          <cell r="R1318">
            <v>50000</v>
          </cell>
          <cell r="S1318">
            <v>600000</v>
          </cell>
          <cell r="T1318">
            <v>50000</v>
          </cell>
          <cell r="U1318">
            <v>600000</v>
          </cell>
          <cell r="V1318">
            <v>1</v>
          </cell>
        </row>
        <row r="1319">
          <cell r="B1319" t="str">
            <v>010509</v>
          </cell>
          <cell r="C1319">
            <v>55</v>
          </cell>
          <cell r="D1319" t="str">
            <v>건축</v>
          </cell>
          <cell r="E1319" t="str">
            <v>교육청사</v>
          </cell>
          <cell r="F1319" t="str">
            <v>금속공사</v>
          </cell>
          <cell r="H1319" t="str">
            <v>청소용고리</v>
          </cell>
          <cell r="I1319" t="str">
            <v>Φ19 SST</v>
          </cell>
          <cell r="J1319" t="str">
            <v>EA</v>
          </cell>
          <cell r="K1319" t="str">
            <v>56</v>
          </cell>
          <cell r="L1319">
            <v>16500</v>
          </cell>
          <cell r="M1319">
            <v>924000</v>
          </cell>
          <cell r="N1319">
            <v>12000</v>
          </cell>
          <cell r="O1319">
            <v>672000</v>
          </cell>
          <cell r="P1319">
            <v>1500</v>
          </cell>
          <cell r="Q1319">
            <v>84000</v>
          </cell>
          <cell r="R1319">
            <v>30000</v>
          </cell>
          <cell r="S1319">
            <v>1680000</v>
          </cell>
          <cell r="T1319">
            <v>30000</v>
          </cell>
          <cell r="U1319">
            <v>1680000</v>
          </cell>
          <cell r="V1319">
            <v>1</v>
          </cell>
        </row>
        <row r="1320">
          <cell r="B1320" t="str">
            <v>010509</v>
          </cell>
          <cell r="C1320">
            <v>57</v>
          </cell>
          <cell r="D1320" t="str">
            <v>건축</v>
          </cell>
          <cell r="E1320" t="str">
            <v>교육청사</v>
          </cell>
          <cell r="F1320" t="str">
            <v>금속공사</v>
          </cell>
          <cell r="H1320" t="str">
            <v>휀코일카바</v>
          </cell>
          <cell r="I1320" t="str">
            <v>STL 415*650*1.2T</v>
          </cell>
          <cell r="J1320" t="str">
            <v>M</v>
          </cell>
          <cell r="K1320" t="str">
            <v>427</v>
          </cell>
          <cell r="L1320">
            <v>34000</v>
          </cell>
          <cell r="M1320">
            <v>14518000</v>
          </cell>
          <cell r="N1320">
            <v>20000</v>
          </cell>
          <cell r="O1320">
            <v>8540000</v>
          </cell>
          <cell r="P1320">
            <v>2200</v>
          </cell>
          <cell r="Q1320">
            <v>939400</v>
          </cell>
          <cell r="R1320">
            <v>56200</v>
          </cell>
          <cell r="S1320">
            <v>23997400</v>
          </cell>
          <cell r="T1320">
            <v>56200</v>
          </cell>
          <cell r="U1320">
            <v>23997400</v>
          </cell>
          <cell r="V1320">
            <v>1</v>
          </cell>
        </row>
        <row r="1321">
          <cell r="B1321" t="str">
            <v>010509</v>
          </cell>
          <cell r="C1321">
            <v>58</v>
          </cell>
          <cell r="D1321" t="str">
            <v>건축</v>
          </cell>
          <cell r="E1321" t="str">
            <v>교육청사</v>
          </cell>
          <cell r="F1321" t="str">
            <v>금속공사</v>
          </cell>
          <cell r="H1321" t="str">
            <v>배식대설치/식당</v>
          </cell>
          <cell r="I1321" t="str">
            <v>SST W:400</v>
          </cell>
          <cell r="J1321" t="str">
            <v>M</v>
          </cell>
          <cell r="K1321" t="str">
            <v>5</v>
          </cell>
          <cell r="L1321">
            <v>88550</v>
          </cell>
          <cell r="M1321">
            <v>442750</v>
          </cell>
          <cell r="N1321">
            <v>64400</v>
          </cell>
          <cell r="O1321">
            <v>322000</v>
          </cell>
          <cell r="P1321">
            <v>8050</v>
          </cell>
          <cell r="Q1321">
            <v>40250</v>
          </cell>
          <cell r="R1321">
            <v>161000</v>
          </cell>
          <cell r="S1321">
            <v>805000</v>
          </cell>
          <cell r="T1321">
            <v>161000</v>
          </cell>
          <cell r="U1321">
            <v>805000</v>
          </cell>
          <cell r="V1321">
            <v>1</v>
          </cell>
        </row>
        <row r="1322">
          <cell r="B1322" t="str">
            <v>010509</v>
          </cell>
          <cell r="C1322">
            <v>61</v>
          </cell>
          <cell r="D1322" t="str">
            <v>건축</v>
          </cell>
          <cell r="E1322" t="str">
            <v>교육청사</v>
          </cell>
          <cell r="F1322" t="str">
            <v>금속공사</v>
          </cell>
          <cell r="H1322" t="str">
            <v>CAT-WALK/익스팬디드메탈</v>
          </cell>
          <cell r="I1322" t="str">
            <v>600W*1800~3000/2.4H</v>
          </cell>
          <cell r="J1322" t="str">
            <v>M</v>
          </cell>
          <cell r="K1322" t="str">
            <v>67</v>
          </cell>
          <cell r="L1322">
            <v>80000</v>
          </cell>
          <cell r="M1322">
            <v>5360000</v>
          </cell>
          <cell r="N1322">
            <v>70000</v>
          </cell>
          <cell r="O1322">
            <v>4690000</v>
          </cell>
          <cell r="P1322">
            <v>6000</v>
          </cell>
          <cell r="Q1322">
            <v>402000</v>
          </cell>
          <cell r="R1322">
            <v>156000</v>
          </cell>
          <cell r="S1322">
            <v>10452000</v>
          </cell>
          <cell r="T1322">
            <v>156000</v>
          </cell>
          <cell r="U1322">
            <v>10452000</v>
          </cell>
          <cell r="V1322">
            <v>1</v>
          </cell>
        </row>
        <row r="1323">
          <cell r="B1323" t="str">
            <v>010509</v>
          </cell>
          <cell r="C1323">
            <v>65</v>
          </cell>
          <cell r="D1323" t="str">
            <v>건축</v>
          </cell>
          <cell r="E1323" t="str">
            <v>교육청사</v>
          </cell>
          <cell r="F1323" t="str">
            <v>금속공사</v>
          </cell>
          <cell r="H1323" t="str">
            <v>장애자용손잡이</v>
          </cell>
          <cell r="I1323" t="str">
            <v>세면기 KSR-9210</v>
          </cell>
          <cell r="J1323" t="str">
            <v>개</v>
          </cell>
          <cell r="K1323" t="str">
            <v>2</v>
          </cell>
          <cell r="L1323">
            <v>73150</v>
          </cell>
          <cell r="M1323">
            <v>146300</v>
          </cell>
          <cell r="N1323">
            <v>53200</v>
          </cell>
          <cell r="O1323">
            <v>106400</v>
          </cell>
          <cell r="P1323">
            <v>6650</v>
          </cell>
          <cell r="Q1323">
            <v>13300</v>
          </cell>
          <cell r="R1323">
            <v>133000</v>
          </cell>
          <cell r="S1323">
            <v>266000</v>
          </cell>
          <cell r="T1323">
            <v>133000</v>
          </cell>
          <cell r="U1323">
            <v>266000</v>
          </cell>
          <cell r="V1323">
            <v>1</v>
          </cell>
        </row>
        <row r="1324">
          <cell r="B1324" t="str">
            <v>010509</v>
          </cell>
          <cell r="C1324">
            <v>66</v>
          </cell>
          <cell r="D1324" t="str">
            <v>건축</v>
          </cell>
          <cell r="E1324" t="str">
            <v>교육청사</v>
          </cell>
          <cell r="F1324" t="str">
            <v>금속공사</v>
          </cell>
          <cell r="H1324" t="str">
            <v>장애자용손잡이</v>
          </cell>
          <cell r="I1324" t="str">
            <v>양변기 KSR-9211</v>
          </cell>
          <cell r="J1324" t="str">
            <v>개</v>
          </cell>
          <cell r="K1324" t="str">
            <v>2</v>
          </cell>
          <cell r="L1324">
            <v>73150</v>
          </cell>
          <cell r="M1324">
            <v>146300</v>
          </cell>
          <cell r="N1324">
            <v>53200</v>
          </cell>
          <cell r="O1324">
            <v>106400</v>
          </cell>
          <cell r="P1324">
            <v>6650</v>
          </cell>
          <cell r="Q1324">
            <v>13300</v>
          </cell>
          <cell r="R1324">
            <v>133000</v>
          </cell>
          <cell r="S1324">
            <v>266000</v>
          </cell>
          <cell r="T1324">
            <v>133000</v>
          </cell>
          <cell r="U1324">
            <v>266000</v>
          </cell>
          <cell r="V1324">
            <v>1</v>
          </cell>
        </row>
        <row r="1325">
          <cell r="B1325" t="str">
            <v>010509</v>
          </cell>
          <cell r="C1325">
            <v>80</v>
          </cell>
          <cell r="D1325" t="str">
            <v>건축</v>
          </cell>
          <cell r="E1325" t="str">
            <v>교육청사</v>
          </cell>
          <cell r="F1325" t="str">
            <v>금속공사</v>
          </cell>
          <cell r="H1325" t="str">
            <v>주현관캐노피</v>
          </cell>
          <cell r="I1325" t="str">
            <v>6200*5300*7600</v>
          </cell>
          <cell r="J1325" t="str">
            <v>개소</v>
          </cell>
          <cell r="K1325" t="str">
            <v>1</v>
          </cell>
          <cell r="L1325">
            <v>8500000</v>
          </cell>
          <cell r="M1325">
            <v>8500000</v>
          </cell>
          <cell r="N1325">
            <v>3286000</v>
          </cell>
          <cell r="O1325">
            <v>3286000</v>
          </cell>
          <cell r="P1325">
            <v>1000000</v>
          </cell>
          <cell r="Q1325">
            <v>1000000</v>
          </cell>
          <cell r="R1325">
            <v>12786000</v>
          </cell>
          <cell r="S1325">
            <v>12786000</v>
          </cell>
          <cell r="T1325">
            <v>12786000</v>
          </cell>
          <cell r="U1325">
            <v>12786000</v>
          </cell>
          <cell r="V1325">
            <v>1</v>
          </cell>
        </row>
        <row r="1326">
          <cell r="B1326" t="str">
            <v>010510</v>
          </cell>
          <cell r="C1326">
            <v>2</v>
          </cell>
          <cell r="D1326" t="str">
            <v>건축</v>
          </cell>
          <cell r="E1326" t="str">
            <v>교육청사</v>
          </cell>
          <cell r="F1326" t="str">
            <v>미장공사</v>
          </cell>
          <cell r="H1326" t="str">
            <v>몰탈바르기</v>
          </cell>
          <cell r="I1326" t="str">
            <v>바닥 28mm</v>
          </cell>
          <cell r="J1326" t="str">
            <v>M2</v>
          </cell>
          <cell r="K1326" t="str">
            <v>177</v>
          </cell>
          <cell r="M1326">
            <v>0</v>
          </cell>
          <cell r="N1326">
            <v>3600</v>
          </cell>
          <cell r="O1326">
            <v>637200</v>
          </cell>
          <cell r="Q1326">
            <v>0</v>
          </cell>
          <cell r="R1326">
            <v>3600</v>
          </cell>
          <cell r="S1326">
            <v>637200</v>
          </cell>
          <cell r="T1326">
            <v>3600</v>
          </cell>
          <cell r="U1326">
            <v>637200</v>
          </cell>
          <cell r="V1326">
            <v>1</v>
          </cell>
        </row>
        <row r="1327">
          <cell r="B1327" t="str">
            <v>010510</v>
          </cell>
          <cell r="C1327">
            <v>3</v>
          </cell>
          <cell r="D1327" t="str">
            <v>건축</v>
          </cell>
          <cell r="E1327" t="str">
            <v>교육청사</v>
          </cell>
          <cell r="F1327" t="str">
            <v>미장공사</v>
          </cell>
          <cell r="H1327" t="str">
            <v>몰탈바르기</v>
          </cell>
          <cell r="I1327" t="str">
            <v>바닥 27mm</v>
          </cell>
          <cell r="J1327" t="str">
            <v>M2</v>
          </cell>
          <cell r="K1327" t="str">
            <v>3665</v>
          </cell>
          <cell r="M1327">
            <v>0</v>
          </cell>
          <cell r="N1327">
            <v>3500</v>
          </cell>
          <cell r="O1327">
            <v>12827500</v>
          </cell>
          <cell r="Q1327">
            <v>0</v>
          </cell>
          <cell r="R1327">
            <v>3500</v>
          </cell>
          <cell r="S1327">
            <v>12827500</v>
          </cell>
          <cell r="T1327">
            <v>3500</v>
          </cell>
          <cell r="U1327">
            <v>12827500</v>
          </cell>
          <cell r="V1327">
            <v>1</v>
          </cell>
        </row>
        <row r="1328">
          <cell r="B1328" t="str">
            <v>010510</v>
          </cell>
          <cell r="C1328">
            <v>4</v>
          </cell>
          <cell r="D1328" t="str">
            <v>건축</v>
          </cell>
          <cell r="E1328" t="str">
            <v>교육청사</v>
          </cell>
          <cell r="F1328" t="str">
            <v>미장공사</v>
          </cell>
          <cell r="H1328" t="str">
            <v>몰탈바르기</v>
          </cell>
          <cell r="I1328" t="str">
            <v>바닥 23mm</v>
          </cell>
          <cell r="J1328" t="str">
            <v>M2</v>
          </cell>
          <cell r="K1328" t="str">
            <v>82</v>
          </cell>
          <cell r="M1328">
            <v>0</v>
          </cell>
          <cell r="N1328">
            <v>3100</v>
          </cell>
          <cell r="O1328">
            <v>254200</v>
          </cell>
          <cell r="Q1328">
            <v>0</v>
          </cell>
          <cell r="R1328">
            <v>3100</v>
          </cell>
          <cell r="S1328">
            <v>254200</v>
          </cell>
          <cell r="T1328">
            <v>3100</v>
          </cell>
          <cell r="U1328">
            <v>254200</v>
          </cell>
          <cell r="V1328">
            <v>1</v>
          </cell>
        </row>
        <row r="1329">
          <cell r="B1329" t="str">
            <v>010510</v>
          </cell>
          <cell r="C1329">
            <v>5</v>
          </cell>
          <cell r="D1329" t="str">
            <v>건축</v>
          </cell>
          <cell r="E1329" t="str">
            <v>교육청사</v>
          </cell>
          <cell r="F1329" t="str">
            <v>미장공사</v>
          </cell>
          <cell r="H1329" t="str">
            <v>몰탈바르기</v>
          </cell>
          <cell r="I1329" t="str">
            <v>내벽 18mm</v>
          </cell>
          <cell r="J1329" t="str">
            <v>M2</v>
          </cell>
          <cell r="K1329" t="str">
            <v>3925</v>
          </cell>
          <cell r="M1329">
            <v>0</v>
          </cell>
          <cell r="N1329">
            <v>9500</v>
          </cell>
          <cell r="O1329">
            <v>37287500</v>
          </cell>
          <cell r="Q1329">
            <v>0</v>
          </cell>
          <cell r="R1329">
            <v>9500</v>
          </cell>
          <cell r="S1329">
            <v>37287500</v>
          </cell>
          <cell r="T1329">
            <v>9500</v>
          </cell>
          <cell r="U1329">
            <v>37287500</v>
          </cell>
          <cell r="V1329">
            <v>1</v>
          </cell>
        </row>
        <row r="1330">
          <cell r="B1330" t="str">
            <v>010510</v>
          </cell>
          <cell r="C1330">
            <v>6</v>
          </cell>
          <cell r="D1330" t="str">
            <v>건축</v>
          </cell>
          <cell r="E1330" t="str">
            <v>교육청사</v>
          </cell>
          <cell r="F1330" t="str">
            <v>미장공사</v>
          </cell>
          <cell r="H1330" t="str">
            <v>몰탈바르기</v>
          </cell>
          <cell r="I1330" t="str">
            <v>외벽 24mm</v>
          </cell>
          <cell r="J1330" t="str">
            <v>M2</v>
          </cell>
          <cell r="K1330" t="str">
            <v>430</v>
          </cell>
          <cell r="M1330">
            <v>0</v>
          </cell>
          <cell r="N1330">
            <v>10500</v>
          </cell>
          <cell r="O1330">
            <v>4515000</v>
          </cell>
          <cell r="Q1330">
            <v>0</v>
          </cell>
          <cell r="R1330">
            <v>10500</v>
          </cell>
          <cell r="S1330">
            <v>4515000</v>
          </cell>
          <cell r="T1330">
            <v>10500</v>
          </cell>
          <cell r="U1330">
            <v>4515000</v>
          </cell>
          <cell r="V1330">
            <v>1</v>
          </cell>
        </row>
        <row r="1331">
          <cell r="B1331" t="str">
            <v>010510</v>
          </cell>
          <cell r="C1331">
            <v>7</v>
          </cell>
          <cell r="D1331" t="str">
            <v>건축</v>
          </cell>
          <cell r="E1331" t="str">
            <v>교육청사</v>
          </cell>
          <cell r="F1331" t="str">
            <v>미장공사</v>
          </cell>
          <cell r="H1331" t="str">
            <v>몰탈바르기</v>
          </cell>
          <cell r="I1331" t="str">
            <v>천정 15mm</v>
          </cell>
          <cell r="J1331" t="str">
            <v>M2</v>
          </cell>
          <cell r="K1331" t="str">
            <v>372</v>
          </cell>
          <cell r="M1331">
            <v>0</v>
          </cell>
          <cell r="N1331">
            <v>10500</v>
          </cell>
          <cell r="O1331">
            <v>3906000</v>
          </cell>
          <cell r="Q1331">
            <v>0</v>
          </cell>
          <cell r="R1331">
            <v>10500</v>
          </cell>
          <cell r="S1331">
            <v>3906000</v>
          </cell>
          <cell r="T1331">
            <v>10500</v>
          </cell>
          <cell r="U1331">
            <v>3906000</v>
          </cell>
          <cell r="V1331">
            <v>1</v>
          </cell>
        </row>
        <row r="1332">
          <cell r="B1332" t="str">
            <v>010510</v>
          </cell>
          <cell r="C1332">
            <v>8</v>
          </cell>
          <cell r="D1332" t="str">
            <v>건축</v>
          </cell>
          <cell r="E1332" t="str">
            <v>교육청사</v>
          </cell>
          <cell r="F1332" t="str">
            <v>미장공사</v>
          </cell>
          <cell r="H1332" t="str">
            <v>보호몰탈바르기</v>
          </cell>
          <cell r="I1332" t="str">
            <v>바닥 30mm</v>
          </cell>
          <cell r="J1332" t="str">
            <v>M2</v>
          </cell>
          <cell r="K1332" t="str">
            <v>108</v>
          </cell>
          <cell r="M1332">
            <v>0</v>
          </cell>
          <cell r="N1332">
            <v>2000</v>
          </cell>
          <cell r="O1332">
            <v>216000</v>
          </cell>
          <cell r="Q1332">
            <v>0</v>
          </cell>
          <cell r="R1332">
            <v>2000</v>
          </cell>
          <cell r="S1332">
            <v>216000</v>
          </cell>
          <cell r="T1332">
            <v>2000</v>
          </cell>
          <cell r="U1332">
            <v>216000</v>
          </cell>
          <cell r="V1332">
            <v>1</v>
          </cell>
        </row>
        <row r="1333">
          <cell r="B1333" t="str">
            <v>010510</v>
          </cell>
          <cell r="C1333">
            <v>11</v>
          </cell>
          <cell r="D1333" t="str">
            <v>건축</v>
          </cell>
          <cell r="E1333" t="str">
            <v>교육청사</v>
          </cell>
          <cell r="F1333" t="str">
            <v>미장공사</v>
          </cell>
          <cell r="H1333" t="str">
            <v>보호몰탈바르기</v>
          </cell>
          <cell r="I1333" t="str">
            <v>내벽 18mm</v>
          </cell>
          <cell r="J1333" t="str">
            <v>M2</v>
          </cell>
          <cell r="K1333" t="str">
            <v>318</v>
          </cell>
          <cell r="M1333">
            <v>0</v>
          </cell>
          <cell r="N1333">
            <v>2000</v>
          </cell>
          <cell r="O1333">
            <v>636000</v>
          </cell>
          <cell r="Q1333">
            <v>0</v>
          </cell>
          <cell r="R1333">
            <v>2000</v>
          </cell>
          <cell r="S1333">
            <v>636000</v>
          </cell>
          <cell r="T1333">
            <v>2000</v>
          </cell>
          <cell r="U1333">
            <v>636000</v>
          </cell>
          <cell r="V1333">
            <v>1</v>
          </cell>
        </row>
        <row r="1334">
          <cell r="B1334" t="str">
            <v>010510</v>
          </cell>
          <cell r="C1334">
            <v>12</v>
          </cell>
          <cell r="D1334" t="str">
            <v>건축</v>
          </cell>
          <cell r="E1334" t="str">
            <v>교육청사</v>
          </cell>
          <cell r="F1334" t="str">
            <v>미장공사</v>
          </cell>
          <cell r="H1334" t="str">
            <v>조면처리</v>
          </cell>
          <cell r="J1334" t="str">
            <v>M2</v>
          </cell>
          <cell r="K1334" t="str">
            <v>8</v>
          </cell>
          <cell r="M1334">
            <v>0</v>
          </cell>
          <cell r="N1334">
            <v>4000</v>
          </cell>
          <cell r="O1334">
            <v>32000</v>
          </cell>
          <cell r="Q1334">
            <v>0</v>
          </cell>
          <cell r="R1334">
            <v>4000</v>
          </cell>
          <cell r="S1334">
            <v>32000</v>
          </cell>
          <cell r="T1334">
            <v>4000</v>
          </cell>
          <cell r="U1334">
            <v>32000</v>
          </cell>
          <cell r="V1334">
            <v>1</v>
          </cell>
        </row>
        <row r="1335">
          <cell r="B1335" t="str">
            <v>010510</v>
          </cell>
          <cell r="C1335">
            <v>13</v>
          </cell>
          <cell r="D1335" t="str">
            <v>건축</v>
          </cell>
          <cell r="E1335" t="str">
            <v>교육청사</v>
          </cell>
          <cell r="F1335" t="str">
            <v>미장공사</v>
          </cell>
          <cell r="H1335" t="str">
            <v>쇠흙손마감</v>
          </cell>
          <cell r="J1335" t="str">
            <v>M2</v>
          </cell>
          <cell r="K1335" t="str">
            <v>2594</v>
          </cell>
          <cell r="M1335">
            <v>0</v>
          </cell>
          <cell r="N1335">
            <v>2200</v>
          </cell>
          <cell r="O1335">
            <v>5706800</v>
          </cell>
          <cell r="Q1335">
            <v>0</v>
          </cell>
          <cell r="R1335">
            <v>2200</v>
          </cell>
          <cell r="S1335">
            <v>5706800</v>
          </cell>
          <cell r="T1335">
            <v>2200</v>
          </cell>
          <cell r="U1335">
            <v>5706800</v>
          </cell>
          <cell r="V1335">
            <v>1</v>
          </cell>
        </row>
        <row r="1336">
          <cell r="B1336" t="str">
            <v>010510</v>
          </cell>
          <cell r="C1336">
            <v>14</v>
          </cell>
          <cell r="D1336" t="str">
            <v>건축</v>
          </cell>
          <cell r="E1336" t="str">
            <v>교육청사</v>
          </cell>
          <cell r="F1336" t="str">
            <v>미장공사</v>
          </cell>
          <cell r="H1336" t="str">
            <v>콘크리트면마무리</v>
          </cell>
          <cell r="J1336" t="str">
            <v>M2</v>
          </cell>
          <cell r="K1336" t="str">
            <v>519</v>
          </cell>
          <cell r="M1336">
            <v>0</v>
          </cell>
          <cell r="N1336">
            <v>2300</v>
          </cell>
          <cell r="O1336">
            <v>1193700</v>
          </cell>
          <cell r="Q1336">
            <v>0</v>
          </cell>
          <cell r="R1336">
            <v>2300</v>
          </cell>
          <cell r="S1336">
            <v>1193700</v>
          </cell>
          <cell r="T1336">
            <v>2300</v>
          </cell>
          <cell r="U1336">
            <v>1193700</v>
          </cell>
          <cell r="V1336">
            <v>1</v>
          </cell>
        </row>
        <row r="1337">
          <cell r="B1337" t="str">
            <v>010510</v>
          </cell>
          <cell r="C1337">
            <v>15</v>
          </cell>
          <cell r="D1337" t="str">
            <v>건축</v>
          </cell>
          <cell r="E1337" t="str">
            <v>교육청사</v>
          </cell>
          <cell r="F1337" t="str">
            <v>미장공사</v>
          </cell>
          <cell r="H1337" t="str">
            <v>창틀주위몰탈충진</v>
          </cell>
          <cell r="I1337" t="str">
            <v>몰탈마감24mm</v>
          </cell>
          <cell r="J1337" t="str">
            <v>M</v>
          </cell>
          <cell r="K1337" t="str">
            <v>133</v>
          </cell>
          <cell r="M1337">
            <v>0</v>
          </cell>
          <cell r="N1337">
            <v>1000</v>
          </cell>
          <cell r="O1337">
            <v>133000</v>
          </cell>
          <cell r="Q1337">
            <v>0</v>
          </cell>
          <cell r="R1337">
            <v>1000</v>
          </cell>
          <cell r="S1337">
            <v>133000</v>
          </cell>
          <cell r="T1337">
            <v>1000</v>
          </cell>
          <cell r="U1337">
            <v>133000</v>
          </cell>
          <cell r="V1337">
            <v>1</v>
          </cell>
        </row>
        <row r="1338">
          <cell r="B1338" t="str">
            <v>010510</v>
          </cell>
          <cell r="C1338">
            <v>16</v>
          </cell>
          <cell r="D1338" t="str">
            <v>건축</v>
          </cell>
          <cell r="E1338" t="str">
            <v>교육청사</v>
          </cell>
          <cell r="F1338" t="str">
            <v>미장공사</v>
          </cell>
          <cell r="H1338" t="str">
            <v>전기판넬히팅/전기공사제외:F7</v>
          </cell>
          <cell r="I1338" t="str">
            <v>30T단열+W.M#8+몰24</v>
          </cell>
          <cell r="J1338" t="str">
            <v>M2</v>
          </cell>
          <cell r="K1338" t="str">
            <v>27</v>
          </cell>
          <cell r="M1338">
            <v>0</v>
          </cell>
          <cell r="N1338">
            <v>6000</v>
          </cell>
          <cell r="O1338">
            <v>162000</v>
          </cell>
          <cell r="Q1338">
            <v>0</v>
          </cell>
          <cell r="R1338">
            <v>6000</v>
          </cell>
          <cell r="S1338">
            <v>162000</v>
          </cell>
          <cell r="T1338">
            <v>6000</v>
          </cell>
          <cell r="U1338">
            <v>162000</v>
          </cell>
          <cell r="V1338">
            <v>1</v>
          </cell>
        </row>
        <row r="1339">
          <cell r="B1339" t="str">
            <v>010510</v>
          </cell>
          <cell r="C1339">
            <v>17</v>
          </cell>
          <cell r="D1339" t="str">
            <v>건축</v>
          </cell>
          <cell r="E1339" t="str">
            <v>교육청사</v>
          </cell>
          <cell r="F1339" t="str">
            <v>미장공사</v>
          </cell>
          <cell r="H1339" t="str">
            <v>판넬히팅:F8</v>
          </cell>
          <cell r="I1339" t="str">
            <v>30T단열+경량기포60+몰38</v>
          </cell>
          <cell r="J1339" t="str">
            <v>M2</v>
          </cell>
          <cell r="K1339" t="str">
            <v>14</v>
          </cell>
          <cell r="M1339">
            <v>0</v>
          </cell>
          <cell r="N1339">
            <v>5000</v>
          </cell>
          <cell r="O1339">
            <v>70000</v>
          </cell>
          <cell r="Q1339">
            <v>0</v>
          </cell>
          <cell r="R1339">
            <v>5000</v>
          </cell>
          <cell r="S1339">
            <v>70000</v>
          </cell>
          <cell r="T1339">
            <v>5000</v>
          </cell>
          <cell r="U1339">
            <v>70000</v>
          </cell>
          <cell r="V1339">
            <v>1</v>
          </cell>
        </row>
        <row r="1340">
          <cell r="B1340" t="str">
            <v>010511</v>
          </cell>
          <cell r="C1340">
            <v>2</v>
          </cell>
          <cell r="D1340" t="str">
            <v>건축</v>
          </cell>
          <cell r="E1340" t="str">
            <v>교육청사</v>
          </cell>
          <cell r="F1340" t="str">
            <v>창호공사</v>
          </cell>
          <cell r="H1340" t="str">
            <v>FSD - 1 (236mm)</v>
          </cell>
          <cell r="I1340" t="str">
            <v>1.0*2.2</v>
          </cell>
          <cell r="J1340" t="str">
            <v>EA</v>
          </cell>
          <cell r="K1340" t="str">
            <v>4</v>
          </cell>
          <cell r="L1340">
            <v>76000</v>
          </cell>
          <cell r="M1340">
            <v>304000</v>
          </cell>
          <cell r="N1340">
            <v>55000</v>
          </cell>
          <cell r="O1340">
            <v>220000</v>
          </cell>
          <cell r="P1340">
            <v>6000</v>
          </cell>
          <cell r="Q1340">
            <v>24000</v>
          </cell>
          <cell r="R1340">
            <v>137000</v>
          </cell>
          <cell r="S1340">
            <v>548000</v>
          </cell>
          <cell r="T1340">
            <v>137000</v>
          </cell>
          <cell r="U1340">
            <v>548000</v>
          </cell>
          <cell r="V1340">
            <v>1</v>
          </cell>
        </row>
        <row r="1341">
          <cell r="B1341" t="str">
            <v>010511</v>
          </cell>
          <cell r="C1341">
            <v>3</v>
          </cell>
          <cell r="D1341" t="str">
            <v>건축</v>
          </cell>
          <cell r="E1341" t="str">
            <v>교육청사</v>
          </cell>
          <cell r="F1341" t="str">
            <v>창호공사</v>
          </cell>
          <cell r="H1341" t="str">
            <v>FSD - 1A (150mm)</v>
          </cell>
          <cell r="I1341" t="str">
            <v>1.0*2.2</v>
          </cell>
          <cell r="J1341" t="str">
            <v>EA</v>
          </cell>
          <cell r="K1341" t="str">
            <v>1</v>
          </cell>
          <cell r="L1341">
            <v>73000</v>
          </cell>
          <cell r="M1341">
            <v>73000</v>
          </cell>
          <cell r="N1341">
            <v>53000</v>
          </cell>
          <cell r="O1341">
            <v>53000</v>
          </cell>
          <cell r="P1341">
            <v>6000</v>
          </cell>
          <cell r="Q1341">
            <v>6000</v>
          </cell>
          <cell r="R1341">
            <v>132000</v>
          </cell>
          <cell r="S1341">
            <v>132000</v>
          </cell>
          <cell r="T1341">
            <v>132000</v>
          </cell>
          <cell r="U1341">
            <v>132000</v>
          </cell>
          <cell r="V1341">
            <v>1</v>
          </cell>
        </row>
        <row r="1342">
          <cell r="B1342" t="str">
            <v>010511</v>
          </cell>
          <cell r="C1342">
            <v>4</v>
          </cell>
          <cell r="D1342" t="str">
            <v>건축</v>
          </cell>
          <cell r="E1342" t="str">
            <v>교육청사</v>
          </cell>
          <cell r="F1342" t="str">
            <v>창호공사</v>
          </cell>
          <cell r="H1342" t="str">
            <v>FSD - 2 (186mm)</v>
          </cell>
          <cell r="I1342" t="str">
            <v>2.0*2.2</v>
          </cell>
          <cell r="J1342" t="str">
            <v>EA</v>
          </cell>
          <cell r="K1342" t="str">
            <v>1</v>
          </cell>
          <cell r="L1342">
            <v>143000</v>
          </cell>
          <cell r="M1342">
            <v>143000</v>
          </cell>
          <cell r="N1342">
            <v>104000</v>
          </cell>
          <cell r="O1342">
            <v>104000</v>
          </cell>
          <cell r="P1342">
            <v>13000</v>
          </cell>
          <cell r="Q1342">
            <v>13000</v>
          </cell>
          <cell r="R1342">
            <v>260000</v>
          </cell>
          <cell r="S1342">
            <v>260000</v>
          </cell>
          <cell r="T1342">
            <v>260000</v>
          </cell>
          <cell r="U1342">
            <v>260000</v>
          </cell>
          <cell r="V1342">
            <v>1</v>
          </cell>
        </row>
        <row r="1343">
          <cell r="B1343" t="str">
            <v>010511</v>
          </cell>
          <cell r="C1343">
            <v>5</v>
          </cell>
          <cell r="D1343" t="str">
            <v>건축</v>
          </cell>
          <cell r="E1343" t="str">
            <v>교육청사</v>
          </cell>
          <cell r="F1343" t="str">
            <v>창호공사</v>
          </cell>
          <cell r="H1343" t="str">
            <v>FSD - 2A (168mm)</v>
          </cell>
          <cell r="I1343" t="str">
            <v>2.0*2.2</v>
          </cell>
          <cell r="J1343" t="str">
            <v>EA</v>
          </cell>
          <cell r="K1343" t="str">
            <v>3</v>
          </cell>
          <cell r="L1343">
            <v>141000</v>
          </cell>
          <cell r="M1343">
            <v>423000</v>
          </cell>
          <cell r="N1343">
            <v>102000</v>
          </cell>
          <cell r="O1343">
            <v>306000</v>
          </cell>
          <cell r="P1343">
            <v>12000</v>
          </cell>
          <cell r="Q1343">
            <v>36000</v>
          </cell>
          <cell r="R1343">
            <v>255000</v>
          </cell>
          <cell r="S1343">
            <v>765000</v>
          </cell>
          <cell r="T1343">
            <v>255000</v>
          </cell>
          <cell r="U1343">
            <v>765000</v>
          </cell>
          <cell r="V1343">
            <v>1</v>
          </cell>
        </row>
        <row r="1344">
          <cell r="B1344" t="str">
            <v>010511</v>
          </cell>
          <cell r="C1344">
            <v>6</v>
          </cell>
          <cell r="D1344" t="str">
            <v>건축</v>
          </cell>
          <cell r="E1344" t="str">
            <v>교육청사</v>
          </cell>
          <cell r="F1344" t="str">
            <v>창호공사</v>
          </cell>
          <cell r="H1344" t="str">
            <v>FSD - 2B (150mm)</v>
          </cell>
          <cell r="I1344" t="str">
            <v>2.0*2.2</v>
          </cell>
          <cell r="J1344" t="str">
            <v>EA</v>
          </cell>
          <cell r="K1344" t="str">
            <v>1</v>
          </cell>
          <cell r="L1344">
            <v>141000</v>
          </cell>
          <cell r="M1344">
            <v>141000</v>
          </cell>
          <cell r="N1344">
            <v>102000</v>
          </cell>
          <cell r="O1344">
            <v>102000</v>
          </cell>
          <cell r="P1344">
            <v>12000</v>
          </cell>
          <cell r="Q1344">
            <v>12000</v>
          </cell>
          <cell r="R1344">
            <v>255000</v>
          </cell>
          <cell r="S1344">
            <v>255000</v>
          </cell>
          <cell r="T1344">
            <v>255000</v>
          </cell>
          <cell r="U1344">
            <v>255000</v>
          </cell>
          <cell r="V1344">
            <v>1</v>
          </cell>
        </row>
        <row r="1345">
          <cell r="B1345" t="str">
            <v>010511</v>
          </cell>
          <cell r="C1345">
            <v>7</v>
          </cell>
          <cell r="D1345" t="str">
            <v>건축</v>
          </cell>
          <cell r="E1345" t="str">
            <v>교육청사</v>
          </cell>
          <cell r="F1345" t="str">
            <v>창호공사</v>
          </cell>
          <cell r="H1345" t="str">
            <v>FSD - 3 (매입방화문)</v>
          </cell>
          <cell r="I1345" t="str">
            <v>1.95*2.2</v>
          </cell>
          <cell r="J1345" t="str">
            <v>EA</v>
          </cell>
          <cell r="K1345" t="str">
            <v>3</v>
          </cell>
          <cell r="L1345">
            <v>165000</v>
          </cell>
          <cell r="M1345">
            <v>495000</v>
          </cell>
          <cell r="N1345">
            <v>120000</v>
          </cell>
          <cell r="O1345">
            <v>360000</v>
          </cell>
          <cell r="P1345">
            <v>15000</v>
          </cell>
          <cell r="Q1345">
            <v>45000</v>
          </cell>
          <cell r="R1345">
            <v>300000</v>
          </cell>
          <cell r="S1345">
            <v>900000</v>
          </cell>
          <cell r="T1345">
            <v>300000</v>
          </cell>
          <cell r="U1345">
            <v>900000</v>
          </cell>
          <cell r="V1345">
            <v>1</v>
          </cell>
        </row>
        <row r="1346">
          <cell r="B1346" t="str">
            <v>010511</v>
          </cell>
          <cell r="C1346">
            <v>8</v>
          </cell>
          <cell r="D1346" t="str">
            <v>건축</v>
          </cell>
          <cell r="E1346" t="str">
            <v>교육청사</v>
          </cell>
          <cell r="F1346" t="str">
            <v>창호공사</v>
          </cell>
          <cell r="H1346" t="str">
            <v>FSD - 4 (150mm)</v>
          </cell>
          <cell r="I1346" t="str">
            <v>0.6*2.2</v>
          </cell>
          <cell r="J1346" t="str">
            <v>EA</v>
          </cell>
          <cell r="K1346" t="str">
            <v>7</v>
          </cell>
          <cell r="L1346">
            <v>50000</v>
          </cell>
          <cell r="M1346">
            <v>350000</v>
          </cell>
          <cell r="N1346">
            <v>36000</v>
          </cell>
          <cell r="O1346">
            <v>252000</v>
          </cell>
          <cell r="P1346">
            <v>4000</v>
          </cell>
          <cell r="Q1346">
            <v>28000</v>
          </cell>
          <cell r="R1346">
            <v>90000</v>
          </cell>
          <cell r="S1346">
            <v>630000</v>
          </cell>
          <cell r="T1346">
            <v>90000</v>
          </cell>
          <cell r="U1346">
            <v>630000</v>
          </cell>
          <cell r="V1346">
            <v>1</v>
          </cell>
        </row>
        <row r="1347">
          <cell r="B1347" t="str">
            <v>010511</v>
          </cell>
          <cell r="C1347">
            <v>9</v>
          </cell>
          <cell r="D1347" t="str">
            <v>건축</v>
          </cell>
          <cell r="E1347" t="str">
            <v>교육청사</v>
          </cell>
          <cell r="F1347" t="str">
            <v>창호공사</v>
          </cell>
          <cell r="H1347" t="str">
            <v>FSD - 5 (150mm)</v>
          </cell>
          <cell r="I1347" t="str">
            <v>0.6*2.1</v>
          </cell>
          <cell r="J1347" t="str">
            <v>EA</v>
          </cell>
          <cell r="K1347" t="str">
            <v>12</v>
          </cell>
          <cell r="L1347">
            <v>50000</v>
          </cell>
          <cell r="M1347">
            <v>600000</v>
          </cell>
          <cell r="N1347">
            <v>36000</v>
          </cell>
          <cell r="O1347">
            <v>432000</v>
          </cell>
          <cell r="P1347">
            <v>4000</v>
          </cell>
          <cell r="Q1347">
            <v>48000</v>
          </cell>
          <cell r="R1347">
            <v>90000</v>
          </cell>
          <cell r="S1347">
            <v>1080000</v>
          </cell>
          <cell r="T1347">
            <v>90000</v>
          </cell>
          <cell r="U1347">
            <v>1080000</v>
          </cell>
          <cell r="V1347">
            <v>1</v>
          </cell>
        </row>
        <row r="1348">
          <cell r="B1348" t="str">
            <v>010511</v>
          </cell>
          <cell r="C1348">
            <v>10</v>
          </cell>
          <cell r="D1348" t="str">
            <v>건축</v>
          </cell>
          <cell r="E1348" t="str">
            <v>교육청사</v>
          </cell>
          <cell r="F1348" t="str">
            <v>창호공사</v>
          </cell>
          <cell r="H1348" t="str">
            <v>FSD - 6 (150mm)</v>
          </cell>
          <cell r="I1348" t="str">
            <v>0.6*0.6</v>
          </cell>
          <cell r="J1348" t="str">
            <v>EA</v>
          </cell>
          <cell r="K1348" t="str">
            <v>5</v>
          </cell>
          <cell r="L1348">
            <v>21000</v>
          </cell>
          <cell r="M1348">
            <v>105000</v>
          </cell>
          <cell r="N1348">
            <v>15000</v>
          </cell>
          <cell r="O1348">
            <v>75000</v>
          </cell>
          <cell r="P1348">
            <v>1900</v>
          </cell>
          <cell r="Q1348">
            <v>9500</v>
          </cell>
          <cell r="R1348">
            <v>37900</v>
          </cell>
          <cell r="S1348">
            <v>189500</v>
          </cell>
          <cell r="T1348">
            <v>37900</v>
          </cell>
          <cell r="U1348">
            <v>189500</v>
          </cell>
          <cell r="V1348">
            <v>1</v>
          </cell>
        </row>
        <row r="1349">
          <cell r="B1349" t="str">
            <v>010511</v>
          </cell>
          <cell r="C1349">
            <v>11</v>
          </cell>
          <cell r="D1349" t="str">
            <v>건축</v>
          </cell>
          <cell r="E1349" t="str">
            <v>교육청사</v>
          </cell>
          <cell r="F1349" t="str">
            <v>창호공사</v>
          </cell>
          <cell r="H1349" t="str">
            <v>SD - 1 (238mm)</v>
          </cell>
          <cell r="I1349" t="str">
            <v>1.0*2.2</v>
          </cell>
          <cell r="J1349" t="str">
            <v>EA</v>
          </cell>
          <cell r="K1349" t="str">
            <v>4</v>
          </cell>
          <cell r="L1349">
            <v>76000</v>
          </cell>
          <cell r="M1349">
            <v>304000</v>
          </cell>
          <cell r="N1349">
            <v>55000</v>
          </cell>
          <cell r="O1349">
            <v>220000</v>
          </cell>
          <cell r="P1349">
            <v>6000</v>
          </cell>
          <cell r="Q1349">
            <v>24000</v>
          </cell>
          <cell r="R1349">
            <v>137000</v>
          </cell>
          <cell r="S1349">
            <v>548000</v>
          </cell>
          <cell r="T1349">
            <v>137000</v>
          </cell>
          <cell r="U1349">
            <v>548000</v>
          </cell>
          <cell r="V1349">
            <v>1</v>
          </cell>
        </row>
        <row r="1350">
          <cell r="B1350" t="str">
            <v>010511</v>
          </cell>
          <cell r="C1350">
            <v>12</v>
          </cell>
          <cell r="D1350" t="str">
            <v>건축</v>
          </cell>
          <cell r="E1350" t="str">
            <v>교육청사</v>
          </cell>
          <cell r="F1350" t="str">
            <v>창호공사</v>
          </cell>
          <cell r="H1350" t="str">
            <v>SD - 1A (226mm)</v>
          </cell>
          <cell r="I1350" t="str">
            <v>1.0*2.2</v>
          </cell>
          <cell r="J1350" t="str">
            <v>EA</v>
          </cell>
          <cell r="K1350" t="str">
            <v>2</v>
          </cell>
          <cell r="L1350">
            <v>76000</v>
          </cell>
          <cell r="M1350">
            <v>152000</v>
          </cell>
          <cell r="N1350">
            <v>55000</v>
          </cell>
          <cell r="O1350">
            <v>110000</v>
          </cell>
          <cell r="P1350">
            <v>6000</v>
          </cell>
          <cell r="Q1350">
            <v>12000</v>
          </cell>
          <cell r="R1350">
            <v>137000</v>
          </cell>
          <cell r="S1350">
            <v>274000</v>
          </cell>
          <cell r="T1350">
            <v>137000</v>
          </cell>
          <cell r="U1350">
            <v>274000</v>
          </cell>
          <cell r="V1350">
            <v>1</v>
          </cell>
        </row>
        <row r="1351">
          <cell r="B1351" t="str">
            <v>010511</v>
          </cell>
          <cell r="C1351">
            <v>13</v>
          </cell>
          <cell r="D1351" t="str">
            <v>건축</v>
          </cell>
          <cell r="E1351" t="str">
            <v>교육청사</v>
          </cell>
          <cell r="F1351" t="str">
            <v>창호공사</v>
          </cell>
          <cell r="H1351" t="str">
            <v>SD - 1B (186mm)</v>
          </cell>
          <cell r="I1351" t="str">
            <v>1.0*2.2</v>
          </cell>
          <cell r="J1351" t="str">
            <v>EA</v>
          </cell>
          <cell r="K1351" t="str">
            <v>6</v>
          </cell>
          <cell r="L1351">
            <v>75000</v>
          </cell>
          <cell r="M1351">
            <v>450000</v>
          </cell>
          <cell r="N1351">
            <v>54000</v>
          </cell>
          <cell r="O1351">
            <v>324000</v>
          </cell>
          <cell r="P1351">
            <v>6000</v>
          </cell>
          <cell r="Q1351">
            <v>36000</v>
          </cell>
          <cell r="R1351">
            <v>135000</v>
          </cell>
          <cell r="S1351">
            <v>810000</v>
          </cell>
          <cell r="T1351">
            <v>135000</v>
          </cell>
          <cell r="U1351">
            <v>810000</v>
          </cell>
          <cell r="V1351">
            <v>1</v>
          </cell>
        </row>
        <row r="1352">
          <cell r="B1352" t="str">
            <v>010511</v>
          </cell>
          <cell r="C1352">
            <v>14</v>
          </cell>
          <cell r="D1352" t="str">
            <v>건축</v>
          </cell>
          <cell r="E1352" t="str">
            <v>교육청사</v>
          </cell>
          <cell r="F1352" t="str">
            <v>창호공사</v>
          </cell>
          <cell r="H1352" t="str">
            <v>SD - 1C (168mm)</v>
          </cell>
          <cell r="I1352" t="str">
            <v>1.0*2.2</v>
          </cell>
          <cell r="J1352" t="str">
            <v>EA</v>
          </cell>
          <cell r="K1352" t="str">
            <v>3</v>
          </cell>
          <cell r="L1352">
            <v>73000</v>
          </cell>
          <cell r="M1352">
            <v>219000</v>
          </cell>
          <cell r="N1352">
            <v>53000</v>
          </cell>
          <cell r="O1352">
            <v>159000</v>
          </cell>
          <cell r="P1352">
            <v>6000</v>
          </cell>
          <cell r="Q1352">
            <v>18000</v>
          </cell>
          <cell r="R1352">
            <v>132000</v>
          </cell>
          <cell r="S1352">
            <v>396000</v>
          </cell>
          <cell r="T1352">
            <v>132000</v>
          </cell>
          <cell r="U1352">
            <v>396000</v>
          </cell>
          <cell r="V1352">
            <v>1</v>
          </cell>
        </row>
        <row r="1353">
          <cell r="B1353" t="str">
            <v>010511</v>
          </cell>
          <cell r="C1353">
            <v>15</v>
          </cell>
          <cell r="D1353" t="str">
            <v>건축</v>
          </cell>
          <cell r="E1353" t="str">
            <v>교육청사</v>
          </cell>
          <cell r="F1353" t="str">
            <v>창호공사</v>
          </cell>
          <cell r="H1353" t="str">
            <v>SD - 1D (150mm)</v>
          </cell>
          <cell r="I1353" t="str">
            <v>1.0*2.2</v>
          </cell>
          <cell r="J1353" t="str">
            <v>EA</v>
          </cell>
          <cell r="K1353" t="str">
            <v>29</v>
          </cell>
          <cell r="L1353">
            <v>73000</v>
          </cell>
          <cell r="M1353">
            <v>2117000</v>
          </cell>
          <cell r="N1353">
            <v>53000</v>
          </cell>
          <cell r="O1353">
            <v>1537000</v>
          </cell>
          <cell r="P1353">
            <v>6000</v>
          </cell>
          <cell r="Q1353">
            <v>174000</v>
          </cell>
          <cell r="R1353">
            <v>132000</v>
          </cell>
          <cell r="S1353">
            <v>3828000</v>
          </cell>
          <cell r="T1353">
            <v>132000</v>
          </cell>
          <cell r="U1353">
            <v>3828000</v>
          </cell>
          <cell r="V1353">
            <v>1</v>
          </cell>
        </row>
        <row r="1354">
          <cell r="B1354" t="str">
            <v>010511</v>
          </cell>
          <cell r="C1354">
            <v>16</v>
          </cell>
          <cell r="D1354" t="str">
            <v>건축</v>
          </cell>
          <cell r="E1354" t="str">
            <v>교육청사</v>
          </cell>
          <cell r="F1354" t="str">
            <v>창호공사</v>
          </cell>
          <cell r="H1354" t="str">
            <v>SD - 2 (168mm)</v>
          </cell>
          <cell r="I1354" t="str">
            <v>2.0*2.2</v>
          </cell>
          <cell r="J1354" t="str">
            <v>EA</v>
          </cell>
          <cell r="K1354" t="str">
            <v>1</v>
          </cell>
          <cell r="L1354">
            <v>141000</v>
          </cell>
          <cell r="M1354">
            <v>141000</v>
          </cell>
          <cell r="N1354">
            <v>102000</v>
          </cell>
          <cell r="O1354">
            <v>102000</v>
          </cell>
          <cell r="P1354">
            <v>12000</v>
          </cell>
          <cell r="Q1354">
            <v>12000</v>
          </cell>
          <cell r="R1354">
            <v>255000</v>
          </cell>
          <cell r="S1354">
            <v>255000</v>
          </cell>
          <cell r="T1354">
            <v>255000</v>
          </cell>
          <cell r="U1354">
            <v>255000</v>
          </cell>
          <cell r="V1354">
            <v>1</v>
          </cell>
        </row>
        <row r="1355">
          <cell r="B1355" t="str">
            <v>010511</v>
          </cell>
          <cell r="C1355">
            <v>17</v>
          </cell>
          <cell r="D1355" t="str">
            <v>건축</v>
          </cell>
          <cell r="E1355" t="str">
            <v>교육청사</v>
          </cell>
          <cell r="F1355" t="str">
            <v>창호공사</v>
          </cell>
          <cell r="H1355" t="str">
            <v>SD - 2A (150mm)</v>
          </cell>
          <cell r="I1355" t="str">
            <v>2.0*2.2</v>
          </cell>
          <cell r="J1355" t="str">
            <v>EA</v>
          </cell>
          <cell r="K1355" t="str">
            <v>18</v>
          </cell>
          <cell r="L1355">
            <v>141000</v>
          </cell>
          <cell r="M1355">
            <v>2538000</v>
          </cell>
          <cell r="N1355">
            <v>102000</v>
          </cell>
          <cell r="O1355">
            <v>1836000</v>
          </cell>
          <cell r="P1355">
            <v>12000</v>
          </cell>
          <cell r="Q1355">
            <v>216000</v>
          </cell>
          <cell r="R1355">
            <v>255000</v>
          </cell>
          <cell r="S1355">
            <v>4590000</v>
          </cell>
          <cell r="T1355">
            <v>255000</v>
          </cell>
          <cell r="U1355">
            <v>4590000</v>
          </cell>
          <cell r="V1355">
            <v>1</v>
          </cell>
        </row>
        <row r="1356">
          <cell r="B1356" t="str">
            <v>010511</v>
          </cell>
          <cell r="C1356">
            <v>18</v>
          </cell>
          <cell r="D1356" t="str">
            <v>건축</v>
          </cell>
          <cell r="E1356" t="str">
            <v>교육청사</v>
          </cell>
          <cell r="F1356" t="str">
            <v>창호공사</v>
          </cell>
          <cell r="H1356" t="str">
            <v>SD - 3 (150mm)</v>
          </cell>
          <cell r="I1356" t="str">
            <v>1.5*2.2</v>
          </cell>
          <cell r="J1356" t="str">
            <v>EA</v>
          </cell>
          <cell r="K1356" t="str">
            <v>2</v>
          </cell>
          <cell r="L1356">
            <v>171000</v>
          </cell>
          <cell r="M1356">
            <v>342000</v>
          </cell>
          <cell r="N1356">
            <v>124000</v>
          </cell>
          <cell r="O1356">
            <v>248000</v>
          </cell>
          <cell r="P1356">
            <v>15000</v>
          </cell>
          <cell r="Q1356">
            <v>30000</v>
          </cell>
          <cell r="R1356">
            <v>310000</v>
          </cell>
          <cell r="S1356">
            <v>620000</v>
          </cell>
          <cell r="T1356">
            <v>310000</v>
          </cell>
          <cell r="U1356">
            <v>620000</v>
          </cell>
          <cell r="V1356">
            <v>1</v>
          </cell>
        </row>
        <row r="1357">
          <cell r="B1357" t="str">
            <v>010511</v>
          </cell>
          <cell r="C1357">
            <v>19</v>
          </cell>
          <cell r="D1357" t="str">
            <v>건축</v>
          </cell>
          <cell r="E1357" t="str">
            <v>교육청사</v>
          </cell>
          <cell r="F1357" t="str">
            <v>창호공사</v>
          </cell>
          <cell r="H1357" t="str">
            <v>SD - 4 (150mm)</v>
          </cell>
          <cell r="I1357" t="str">
            <v>0.8*2.2</v>
          </cell>
          <cell r="J1357" t="str">
            <v>EA</v>
          </cell>
          <cell r="K1357" t="str">
            <v>10</v>
          </cell>
          <cell r="L1357">
            <v>58000</v>
          </cell>
          <cell r="M1357">
            <v>580000</v>
          </cell>
          <cell r="N1357">
            <v>42000</v>
          </cell>
          <cell r="O1357">
            <v>420000</v>
          </cell>
          <cell r="P1357">
            <v>5000</v>
          </cell>
          <cell r="Q1357">
            <v>50000</v>
          </cell>
          <cell r="R1357">
            <v>105000</v>
          </cell>
          <cell r="S1357">
            <v>1050000</v>
          </cell>
          <cell r="T1357">
            <v>105000</v>
          </cell>
          <cell r="U1357">
            <v>1050000</v>
          </cell>
          <cell r="V1357">
            <v>1</v>
          </cell>
        </row>
        <row r="1358">
          <cell r="B1358" t="str">
            <v>010511</v>
          </cell>
          <cell r="C1358">
            <v>20</v>
          </cell>
          <cell r="D1358" t="str">
            <v>건축</v>
          </cell>
          <cell r="E1358" t="str">
            <v>교육청사</v>
          </cell>
          <cell r="F1358" t="str">
            <v>창호공사</v>
          </cell>
          <cell r="H1358" t="str">
            <v>SSDE - 1</v>
          </cell>
          <cell r="I1358" t="str">
            <v>8.25*3.4</v>
          </cell>
          <cell r="J1358" t="str">
            <v>EA</v>
          </cell>
          <cell r="K1358" t="str">
            <v>1</v>
          </cell>
          <cell r="L1358">
            <v>1038000</v>
          </cell>
          <cell r="M1358">
            <v>1038000</v>
          </cell>
          <cell r="N1358">
            <v>755000</v>
          </cell>
          <cell r="O1358">
            <v>755000</v>
          </cell>
          <cell r="P1358">
            <v>94000</v>
          </cell>
          <cell r="Q1358">
            <v>94000</v>
          </cell>
          <cell r="R1358">
            <v>1887000</v>
          </cell>
          <cell r="S1358">
            <v>1887000</v>
          </cell>
          <cell r="T1358">
            <v>1887000</v>
          </cell>
          <cell r="U1358">
            <v>1887000</v>
          </cell>
          <cell r="V1358">
            <v>1</v>
          </cell>
        </row>
        <row r="1359">
          <cell r="B1359" t="str">
            <v>010511</v>
          </cell>
          <cell r="C1359">
            <v>21</v>
          </cell>
          <cell r="D1359" t="str">
            <v>건축</v>
          </cell>
          <cell r="E1359" t="str">
            <v>교육청사</v>
          </cell>
          <cell r="F1359" t="str">
            <v>창호공사</v>
          </cell>
          <cell r="H1359" t="str">
            <v>SSDE - 2</v>
          </cell>
          <cell r="I1359" t="str">
            <v>7.05*3.4</v>
          </cell>
          <cell r="J1359" t="str">
            <v>EA</v>
          </cell>
          <cell r="K1359" t="str">
            <v>1</v>
          </cell>
          <cell r="L1359">
            <v>1081000</v>
          </cell>
          <cell r="M1359">
            <v>1081000</v>
          </cell>
          <cell r="N1359">
            <v>786000</v>
          </cell>
          <cell r="O1359">
            <v>786000</v>
          </cell>
          <cell r="P1359">
            <v>98000</v>
          </cell>
          <cell r="Q1359">
            <v>98000</v>
          </cell>
          <cell r="R1359">
            <v>1965000</v>
          </cell>
          <cell r="S1359">
            <v>1965000</v>
          </cell>
          <cell r="T1359">
            <v>1965000</v>
          </cell>
          <cell r="U1359">
            <v>1965000</v>
          </cell>
          <cell r="V1359">
            <v>1</v>
          </cell>
        </row>
        <row r="1360">
          <cell r="B1360" t="str">
            <v>010511</v>
          </cell>
          <cell r="C1360">
            <v>22</v>
          </cell>
          <cell r="D1360" t="str">
            <v>건축</v>
          </cell>
          <cell r="E1360" t="str">
            <v>교육청사</v>
          </cell>
          <cell r="F1360" t="str">
            <v>창호공사</v>
          </cell>
          <cell r="H1360" t="str">
            <v>SSDE - 3</v>
          </cell>
          <cell r="I1360" t="str">
            <v>9.9*2.2</v>
          </cell>
          <cell r="J1360" t="str">
            <v>EA</v>
          </cell>
          <cell r="K1360" t="str">
            <v>1</v>
          </cell>
          <cell r="L1360">
            <v>629000</v>
          </cell>
          <cell r="M1360">
            <v>629000</v>
          </cell>
          <cell r="N1360">
            <v>457000</v>
          </cell>
          <cell r="O1360">
            <v>457000</v>
          </cell>
          <cell r="P1360">
            <v>57000</v>
          </cell>
          <cell r="Q1360">
            <v>57000</v>
          </cell>
          <cell r="R1360">
            <v>1143000</v>
          </cell>
          <cell r="S1360">
            <v>1143000</v>
          </cell>
          <cell r="T1360">
            <v>1143000</v>
          </cell>
          <cell r="U1360">
            <v>1143000</v>
          </cell>
          <cell r="V1360">
            <v>1</v>
          </cell>
        </row>
        <row r="1361">
          <cell r="B1361" t="str">
            <v>010511</v>
          </cell>
          <cell r="C1361">
            <v>23</v>
          </cell>
          <cell r="D1361" t="str">
            <v>건축</v>
          </cell>
          <cell r="E1361" t="str">
            <v>교육청사</v>
          </cell>
          <cell r="F1361" t="str">
            <v>창호공사</v>
          </cell>
          <cell r="H1361" t="str">
            <v>SSDE - 4</v>
          </cell>
          <cell r="I1361" t="str">
            <v>2.0*3.0</v>
          </cell>
          <cell r="J1361" t="str">
            <v>EA</v>
          </cell>
          <cell r="K1361" t="str">
            <v>4</v>
          </cell>
          <cell r="L1361">
            <v>166000</v>
          </cell>
          <cell r="M1361">
            <v>664000</v>
          </cell>
          <cell r="N1361">
            <v>120000</v>
          </cell>
          <cell r="O1361">
            <v>480000</v>
          </cell>
          <cell r="P1361">
            <v>15000</v>
          </cell>
          <cell r="Q1361">
            <v>60000</v>
          </cell>
          <cell r="R1361">
            <v>301000</v>
          </cell>
          <cell r="S1361">
            <v>1204000</v>
          </cell>
          <cell r="T1361">
            <v>301000</v>
          </cell>
          <cell r="U1361">
            <v>1204000</v>
          </cell>
          <cell r="V1361">
            <v>1</v>
          </cell>
        </row>
        <row r="1362">
          <cell r="B1362" t="str">
            <v>010511</v>
          </cell>
          <cell r="C1362">
            <v>24</v>
          </cell>
          <cell r="D1362" t="str">
            <v>건축</v>
          </cell>
          <cell r="E1362" t="str">
            <v>교육청사</v>
          </cell>
          <cell r="F1362" t="str">
            <v>창호공사</v>
          </cell>
          <cell r="H1362" t="str">
            <v>WD - 1</v>
          </cell>
          <cell r="I1362" t="str">
            <v>1.0*2.2</v>
          </cell>
          <cell r="J1362" t="str">
            <v>EA</v>
          </cell>
          <cell r="K1362" t="str">
            <v>2</v>
          </cell>
          <cell r="L1362">
            <v>400000</v>
          </cell>
          <cell r="M1362">
            <v>800000</v>
          </cell>
          <cell r="N1362">
            <v>110000</v>
          </cell>
          <cell r="O1362">
            <v>220000</v>
          </cell>
          <cell r="Q1362">
            <v>0</v>
          </cell>
          <cell r="R1362">
            <v>510000</v>
          </cell>
          <cell r="S1362">
            <v>1020000</v>
          </cell>
          <cell r="T1362">
            <v>510000</v>
          </cell>
          <cell r="U1362">
            <v>1020000</v>
          </cell>
          <cell r="V1362">
            <v>1</v>
          </cell>
        </row>
        <row r="1363">
          <cell r="B1363" t="str">
            <v>010511</v>
          </cell>
          <cell r="C1363">
            <v>25</v>
          </cell>
          <cell r="D1363" t="str">
            <v>건축</v>
          </cell>
          <cell r="E1363" t="str">
            <v>교육청사</v>
          </cell>
          <cell r="F1363" t="str">
            <v>창호공사</v>
          </cell>
          <cell r="H1363" t="str">
            <v>WD - 2</v>
          </cell>
          <cell r="I1363" t="str">
            <v>0.8*2.2</v>
          </cell>
          <cell r="J1363" t="str">
            <v>EA</v>
          </cell>
          <cell r="K1363" t="str">
            <v>1</v>
          </cell>
          <cell r="L1363">
            <v>350000</v>
          </cell>
          <cell r="M1363">
            <v>350000</v>
          </cell>
          <cell r="N1363">
            <v>100000</v>
          </cell>
          <cell r="O1363">
            <v>100000</v>
          </cell>
          <cell r="Q1363">
            <v>0</v>
          </cell>
          <cell r="R1363">
            <v>450000</v>
          </cell>
          <cell r="S1363">
            <v>450000</v>
          </cell>
          <cell r="T1363">
            <v>450000</v>
          </cell>
          <cell r="U1363">
            <v>450000</v>
          </cell>
          <cell r="V1363">
            <v>1</v>
          </cell>
        </row>
        <row r="1364">
          <cell r="B1364" t="str">
            <v>010511</v>
          </cell>
          <cell r="C1364">
            <v>26</v>
          </cell>
          <cell r="D1364" t="str">
            <v>건축</v>
          </cell>
          <cell r="E1364" t="str">
            <v>교육청사</v>
          </cell>
          <cell r="F1364" t="str">
            <v>창호공사</v>
          </cell>
          <cell r="H1364" t="str">
            <v>B1FSS - 2</v>
          </cell>
          <cell r="I1364" t="str">
            <v>3.6*4.2</v>
          </cell>
          <cell r="J1364" t="str">
            <v>EA</v>
          </cell>
          <cell r="K1364" t="str">
            <v>1</v>
          </cell>
          <cell r="L1364">
            <v>1057000</v>
          </cell>
          <cell r="M1364">
            <v>1057000</v>
          </cell>
          <cell r="N1364">
            <v>768000</v>
          </cell>
          <cell r="O1364">
            <v>768000</v>
          </cell>
          <cell r="P1364">
            <v>96000</v>
          </cell>
          <cell r="Q1364">
            <v>96000</v>
          </cell>
          <cell r="R1364">
            <v>1921000</v>
          </cell>
          <cell r="S1364">
            <v>1921000</v>
          </cell>
          <cell r="T1364">
            <v>1921000</v>
          </cell>
          <cell r="U1364">
            <v>1921000</v>
          </cell>
          <cell r="V1364">
            <v>1</v>
          </cell>
        </row>
        <row r="1365">
          <cell r="B1365" t="str">
            <v>010511</v>
          </cell>
          <cell r="C1365">
            <v>27</v>
          </cell>
          <cell r="D1365" t="str">
            <v>건축</v>
          </cell>
          <cell r="E1365" t="str">
            <v>교육청사</v>
          </cell>
          <cell r="F1365" t="str">
            <v>창호공사</v>
          </cell>
          <cell r="H1365" t="str">
            <v>B1FSS - 3</v>
          </cell>
          <cell r="I1365" t="str">
            <v>3.6*4.2</v>
          </cell>
          <cell r="J1365" t="str">
            <v>EA</v>
          </cell>
          <cell r="K1365" t="str">
            <v>1</v>
          </cell>
          <cell r="L1365">
            <v>1057000</v>
          </cell>
          <cell r="M1365">
            <v>1057000</v>
          </cell>
          <cell r="N1365">
            <v>768000</v>
          </cell>
          <cell r="O1365">
            <v>768000</v>
          </cell>
          <cell r="P1365">
            <v>96000</v>
          </cell>
          <cell r="Q1365">
            <v>96000</v>
          </cell>
          <cell r="R1365">
            <v>1921000</v>
          </cell>
          <cell r="S1365">
            <v>1921000</v>
          </cell>
          <cell r="T1365">
            <v>1921000</v>
          </cell>
          <cell r="U1365">
            <v>1921000</v>
          </cell>
          <cell r="V1365">
            <v>1</v>
          </cell>
        </row>
        <row r="1366">
          <cell r="B1366" t="str">
            <v>010511</v>
          </cell>
          <cell r="C1366">
            <v>28</v>
          </cell>
          <cell r="D1366" t="str">
            <v>건축</v>
          </cell>
          <cell r="E1366" t="str">
            <v>교육청사</v>
          </cell>
          <cell r="F1366" t="str">
            <v>창호공사</v>
          </cell>
          <cell r="H1366" t="str">
            <v>E1SPS - 1</v>
          </cell>
          <cell r="I1366" t="str">
            <v>2.5*3.0</v>
          </cell>
          <cell r="J1366" t="str">
            <v>EA</v>
          </cell>
          <cell r="K1366" t="str">
            <v>1</v>
          </cell>
          <cell r="L1366">
            <v>733000</v>
          </cell>
          <cell r="M1366">
            <v>733000</v>
          </cell>
          <cell r="N1366">
            <v>533000</v>
          </cell>
          <cell r="O1366">
            <v>533000</v>
          </cell>
          <cell r="P1366">
            <v>66000</v>
          </cell>
          <cell r="Q1366">
            <v>66000</v>
          </cell>
          <cell r="R1366">
            <v>1332000</v>
          </cell>
          <cell r="S1366">
            <v>1332000</v>
          </cell>
          <cell r="T1366">
            <v>1332000</v>
          </cell>
          <cell r="U1366">
            <v>1332000</v>
          </cell>
          <cell r="V1366">
            <v>1</v>
          </cell>
        </row>
        <row r="1367">
          <cell r="B1367" t="str">
            <v>010511</v>
          </cell>
          <cell r="C1367">
            <v>29</v>
          </cell>
          <cell r="D1367" t="str">
            <v>건축</v>
          </cell>
          <cell r="E1367" t="str">
            <v>교육청사</v>
          </cell>
          <cell r="F1367" t="str">
            <v>창호공사</v>
          </cell>
          <cell r="H1367" t="str">
            <v>E1SPS - 2</v>
          </cell>
          <cell r="I1367" t="str">
            <v>2.1*3.0</v>
          </cell>
          <cell r="J1367" t="str">
            <v>EA</v>
          </cell>
          <cell r="K1367" t="str">
            <v>1</v>
          </cell>
          <cell r="L1367">
            <v>647000</v>
          </cell>
          <cell r="M1367">
            <v>647000</v>
          </cell>
          <cell r="N1367">
            <v>471000</v>
          </cell>
          <cell r="O1367">
            <v>471000</v>
          </cell>
          <cell r="P1367">
            <v>58000</v>
          </cell>
          <cell r="Q1367">
            <v>58000</v>
          </cell>
          <cell r="R1367">
            <v>1176000</v>
          </cell>
          <cell r="S1367">
            <v>1176000</v>
          </cell>
          <cell r="T1367">
            <v>1176000</v>
          </cell>
          <cell r="U1367">
            <v>1176000</v>
          </cell>
          <cell r="V1367">
            <v>1</v>
          </cell>
        </row>
        <row r="1368">
          <cell r="B1368" t="str">
            <v>010511</v>
          </cell>
          <cell r="C1368">
            <v>30</v>
          </cell>
          <cell r="D1368" t="str">
            <v>건축</v>
          </cell>
          <cell r="E1368" t="str">
            <v>교육청사</v>
          </cell>
          <cell r="F1368" t="str">
            <v>창호공사</v>
          </cell>
          <cell r="H1368" t="str">
            <v>E2FSS - 1</v>
          </cell>
          <cell r="I1368" t="str">
            <v>6.2*2.7</v>
          </cell>
          <cell r="J1368" t="str">
            <v>EA</v>
          </cell>
          <cell r="K1368" t="str">
            <v>1</v>
          </cell>
          <cell r="L1368">
            <v>1142000</v>
          </cell>
          <cell r="M1368">
            <v>1142000</v>
          </cell>
          <cell r="N1368">
            <v>831000</v>
          </cell>
          <cell r="O1368">
            <v>831000</v>
          </cell>
          <cell r="P1368">
            <v>103000</v>
          </cell>
          <cell r="Q1368">
            <v>103000</v>
          </cell>
          <cell r="R1368">
            <v>2076000</v>
          </cell>
          <cell r="S1368">
            <v>2076000</v>
          </cell>
          <cell r="T1368">
            <v>2076000</v>
          </cell>
          <cell r="U1368">
            <v>2076000</v>
          </cell>
          <cell r="V1368">
            <v>1</v>
          </cell>
        </row>
        <row r="1369">
          <cell r="B1369" t="str">
            <v>010511</v>
          </cell>
          <cell r="C1369">
            <v>31</v>
          </cell>
          <cell r="D1369" t="str">
            <v>건축</v>
          </cell>
          <cell r="E1369" t="str">
            <v>교육청사</v>
          </cell>
          <cell r="F1369" t="str">
            <v>창호공사</v>
          </cell>
          <cell r="H1369" t="str">
            <v>E2FSS - 2</v>
          </cell>
          <cell r="I1369" t="str">
            <v>4.3*2.7</v>
          </cell>
          <cell r="J1369" t="str">
            <v>EA</v>
          </cell>
          <cell r="K1369" t="str">
            <v>1</v>
          </cell>
          <cell r="L1369">
            <v>877000</v>
          </cell>
          <cell r="M1369">
            <v>877000</v>
          </cell>
          <cell r="N1369">
            <v>638000</v>
          </cell>
          <cell r="O1369">
            <v>638000</v>
          </cell>
          <cell r="P1369">
            <v>79000</v>
          </cell>
          <cell r="Q1369">
            <v>79000</v>
          </cell>
          <cell r="R1369">
            <v>1594000</v>
          </cell>
          <cell r="S1369">
            <v>1594000</v>
          </cell>
          <cell r="T1369">
            <v>1594000</v>
          </cell>
          <cell r="U1369">
            <v>1594000</v>
          </cell>
          <cell r="V1369">
            <v>1</v>
          </cell>
        </row>
        <row r="1370">
          <cell r="B1370" t="str">
            <v>010511</v>
          </cell>
          <cell r="C1370">
            <v>32</v>
          </cell>
          <cell r="D1370" t="str">
            <v>건축</v>
          </cell>
          <cell r="E1370" t="str">
            <v>교육청사</v>
          </cell>
          <cell r="F1370" t="str">
            <v>창호공사</v>
          </cell>
          <cell r="H1370" t="str">
            <v>E2FSS - 3</v>
          </cell>
          <cell r="I1370" t="str">
            <v>2.4*2.7</v>
          </cell>
          <cell r="J1370" t="str">
            <v>EA</v>
          </cell>
          <cell r="K1370" t="str">
            <v>1</v>
          </cell>
          <cell r="L1370">
            <v>733000</v>
          </cell>
          <cell r="M1370">
            <v>733000</v>
          </cell>
          <cell r="N1370">
            <v>533000</v>
          </cell>
          <cell r="O1370">
            <v>533000</v>
          </cell>
          <cell r="P1370">
            <v>66000</v>
          </cell>
          <cell r="Q1370">
            <v>66000</v>
          </cell>
          <cell r="R1370">
            <v>1332000</v>
          </cell>
          <cell r="S1370">
            <v>1332000</v>
          </cell>
          <cell r="T1370">
            <v>1332000</v>
          </cell>
          <cell r="U1370">
            <v>1332000</v>
          </cell>
          <cell r="V1370">
            <v>1</v>
          </cell>
        </row>
        <row r="1371">
          <cell r="B1371" t="str">
            <v>010511</v>
          </cell>
          <cell r="C1371">
            <v>33</v>
          </cell>
          <cell r="D1371" t="str">
            <v>건축</v>
          </cell>
          <cell r="E1371" t="str">
            <v>교육청사</v>
          </cell>
          <cell r="F1371" t="str">
            <v>창호공사</v>
          </cell>
          <cell r="H1371" t="str">
            <v>E3FSS - 1</v>
          </cell>
          <cell r="I1371" t="str">
            <v>6.2*2.7</v>
          </cell>
          <cell r="J1371" t="str">
            <v>EA</v>
          </cell>
          <cell r="K1371" t="str">
            <v>1</v>
          </cell>
          <cell r="L1371">
            <v>1144000</v>
          </cell>
          <cell r="M1371">
            <v>1144000</v>
          </cell>
          <cell r="N1371">
            <v>832000</v>
          </cell>
          <cell r="O1371">
            <v>832000</v>
          </cell>
          <cell r="P1371">
            <v>104000</v>
          </cell>
          <cell r="Q1371">
            <v>104000</v>
          </cell>
          <cell r="R1371">
            <v>2080000</v>
          </cell>
          <cell r="S1371">
            <v>2080000</v>
          </cell>
          <cell r="T1371">
            <v>2080000</v>
          </cell>
          <cell r="U1371">
            <v>2080000</v>
          </cell>
          <cell r="V1371">
            <v>1</v>
          </cell>
        </row>
        <row r="1372">
          <cell r="B1372" t="str">
            <v>010511</v>
          </cell>
          <cell r="C1372">
            <v>34</v>
          </cell>
          <cell r="D1372" t="str">
            <v>건축</v>
          </cell>
          <cell r="E1372" t="str">
            <v>교육청사</v>
          </cell>
          <cell r="F1372" t="str">
            <v>창호공사</v>
          </cell>
          <cell r="H1372" t="str">
            <v>E3FSS - 2</v>
          </cell>
          <cell r="I1372" t="str">
            <v>3.3*2.7</v>
          </cell>
          <cell r="J1372" t="str">
            <v>EA</v>
          </cell>
          <cell r="K1372" t="str">
            <v>1</v>
          </cell>
          <cell r="L1372">
            <v>1069000</v>
          </cell>
          <cell r="M1372">
            <v>1069000</v>
          </cell>
          <cell r="N1372">
            <v>777000</v>
          </cell>
          <cell r="O1372">
            <v>777000</v>
          </cell>
          <cell r="P1372">
            <v>97000</v>
          </cell>
          <cell r="Q1372">
            <v>97000</v>
          </cell>
          <cell r="R1372">
            <v>1943000</v>
          </cell>
          <cell r="S1372">
            <v>1943000</v>
          </cell>
          <cell r="T1372">
            <v>1943000</v>
          </cell>
          <cell r="U1372">
            <v>1943000</v>
          </cell>
          <cell r="V1372">
            <v>1</v>
          </cell>
        </row>
        <row r="1373">
          <cell r="B1373" t="str">
            <v>010511</v>
          </cell>
          <cell r="C1373">
            <v>35</v>
          </cell>
          <cell r="D1373" t="str">
            <v>건축</v>
          </cell>
          <cell r="E1373" t="str">
            <v>교육청사</v>
          </cell>
          <cell r="F1373" t="str">
            <v>창호공사</v>
          </cell>
          <cell r="H1373" t="str">
            <v>E4FSS - 1</v>
          </cell>
          <cell r="I1373" t="str">
            <v>3.3*2.7</v>
          </cell>
          <cell r="J1373" t="str">
            <v>EA</v>
          </cell>
          <cell r="K1373" t="str">
            <v>1</v>
          </cell>
          <cell r="L1373">
            <v>1069000</v>
          </cell>
          <cell r="M1373">
            <v>1069000</v>
          </cell>
          <cell r="N1373">
            <v>777000</v>
          </cell>
          <cell r="O1373">
            <v>777000</v>
          </cell>
          <cell r="P1373">
            <v>97000</v>
          </cell>
          <cell r="Q1373">
            <v>97000</v>
          </cell>
          <cell r="R1373">
            <v>1943000</v>
          </cell>
          <cell r="S1373">
            <v>1943000</v>
          </cell>
          <cell r="T1373">
            <v>1943000</v>
          </cell>
          <cell r="U1373">
            <v>1943000</v>
          </cell>
          <cell r="V1373">
            <v>1</v>
          </cell>
        </row>
        <row r="1374">
          <cell r="B1374" t="str">
            <v>010511</v>
          </cell>
          <cell r="C1374">
            <v>36</v>
          </cell>
          <cell r="D1374" t="str">
            <v>건축</v>
          </cell>
          <cell r="E1374" t="str">
            <v>교육청사</v>
          </cell>
          <cell r="F1374" t="str">
            <v>창호공사</v>
          </cell>
          <cell r="H1374" t="str">
            <v>E5FSS - 1</v>
          </cell>
          <cell r="I1374" t="str">
            <v>3.3*2.7</v>
          </cell>
          <cell r="J1374" t="str">
            <v>EA</v>
          </cell>
          <cell r="K1374" t="str">
            <v>1</v>
          </cell>
          <cell r="L1374">
            <v>1069000</v>
          </cell>
          <cell r="M1374">
            <v>1069000</v>
          </cell>
          <cell r="N1374">
            <v>777000</v>
          </cell>
          <cell r="O1374">
            <v>777000</v>
          </cell>
          <cell r="P1374">
            <v>97000</v>
          </cell>
          <cell r="Q1374">
            <v>97000</v>
          </cell>
          <cell r="R1374">
            <v>1943000</v>
          </cell>
          <cell r="S1374">
            <v>1943000</v>
          </cell>
          <cell r="T1374">
            <v>1943000</v>
          </cell>
          <cell r="U1374">
            <v>1943000</v>
          </cell>
          <cell r="V1374">
            <v>1</v>
          </cell>
        </row>
        <row r="1375">
          <cell r="B1375" t="str">
            <v>010511</v>
          </cell>
          <cell r="C1375">
            <v>37</v>
          </cell>
          <cell r="D1375" t="str">
            <v>건축</v>
          </cell>
          <cell r="E1375" t="str">
            <v>교육청사</v>
          </cell>
          <cell r="F1375" t="str">
            <v>창호공사</v>
          </cell>
          <cell r="H1375" t="str">
            <v>E5FSS - 2</v>
          </cell>
          <cell r="I1375" t="str">
            <v>6.1*2.7</v>
          </cell>
          <cell r="J1375" t="str">
            <v>EA</v>
          </cell>
          <cell r="K1375" t="str">
            <v>1</v>
          </cell>
          <cell r="L1375">
            <v>1436000</v>
          </cell>
          <cell r="M1375">
            <v>1436000</v>
          </cell>
          <cell r="N1375">
            <v>1044000</v>
          </cell>
          <cell r="O1375">
            <v>1044000</v>
          </cell>
          <cell r="P1375">
            <v>130000</v>
          </cell>
          <cell r="Q1375">
            <v>130000</v>
          </cell>
          <cell r="R1375">
            <v>2610000</v>
          </cell>
          <cell r="S1375">
            <v>2610000</v>
          </cell>
          <cell r="T1375">
            <v>2610000</v>
          </cell>
          <cell r="U1375">
            <v>2610000</v>
          </cell>
          <cell r="V1375">
            <v>1</v>
          </cell>
        </row>
        <row r="1376">
          <cell r="B1376" t="str">
            <v>010511</v>
          </cell>
          <cell r="C1376">
            <v>38</v>
          </cell>
          <cell r="D1376" t="str">
            <v>건축</v>
          </cell>
          <cell r="E1376" t="str">
            <v>교육청사</v>
          </cell>
          <cell r="F1376" t="str">
            <v>창호공사</v>
          </cell>
          <cell r="H1376" t="str">
            <v>AWE - 1</v>
          </cell>
          <cell r="I1376" t="str">
            <v>17.05*16.0</v>
          </cell>
          <cell r="J1376" t="str">
            <v>EA</v>
          </cell>
          <cell r="K1376" t="str">
            <v>1</v>
          </cell>
          <cell r="L1376">
            <v>11103000</v>
          </cell>
          <cell r="M1376">
            <v>11103000</v>
          </cell>
          <cell r="N1376">
            <v>1306000</v>
          </cell>
          <cell r="O1376">
            <v>1306000</v>
          </cell>
          <cell r="P1376">
            <v>653000</v>
          </cell>
          <cell r="Q1376">
            <v>653000</v>
          </cell>
          <cell r="R1376">
            <v>13062000</v>
          </cell>
          <cell r="S1376">
            <v>13062000</v>
          </cell>
          <cell r="T1376">
            <v>13062000</v>
          </cell>
          <cell r="U1376">
            <v>13062000</v>
          </cell>
          <cell r="V1376">
            <v>1</v>
          </cell>
        </row>
        <row r="1377">
          <cell r="B1377" t="str">
            <v>010511</v>
          </cell>
          <cell r="C1377">
            <v>39</v>
          </cell>
          <cell r="D1377" t="str">
            <v>건축</v>
          </cell>
          <cell r="E1377" t="str">
            <v>교육청사</v>
          </cell>
          <cell r="F1377" t="str">
            <v>창호공사</v>
          </cell>
          <cell r="H1377" t="str">
            <v>AWE - 2</v>
          </cell>
          <cell r="I1377" t="str">
            <v>0.9*22.3</v>
          </cell>
          <cell r="J1377" t="str">
            <v>EA</v>
          </cell>
          <cell r="K1377" t="str">
            <v>1</v>
          </cell>
          <cell r="L1377">
            <v>2235000</v>
          </cell>
          <cell r="M1377">
            <v>2235000</v>
          </cell>
          <cell r="N1377">
            <v>262000</v>
          </cell>
          <cell r="O1377">
            <v>262000</v>
          </cell>
          <cell r="P1377">
            <v>131000</v>
          </cell>
          <cell r="Q1377">
            <v>131000</v>
          </cell>
          <cell r="R1377">
            <v>2628000</v>
          </cell>
          <cell r="S1377">
            <v>2628000</v>
          </cell>
          <cell r="T1377">
            <v>2628000</v>
          </cell>
          <cell r="U1377">
            <v>2628000</v>
          </cell>
          <cell r="V1377">
            <v>1</v>
          </cell>
        </row>
        <row r="1378">
          <cell r="B1378" t="str">
            <v>010511</v>
          </cell>
          <cell r="C1378">
            <v>40</v>
          </cell>
          <cell r="D1378" t="str">
            <v>건축</v>
          </cell>
          <cell r="E1378" t="str">
            <v>교육청사</v>
          </cell>
          <cell r="F1378" t="str">
            <v>창호공사</v>
          </cell>
          <cell r="H1378" t="str">
            <v>AWE - 3</v>
          </cell>
          <cell r="I1378" t="str">
            <v>14.1*17.4</v>
          </cell>
          <cell r="J1378" t="str">
            <v>EA</v>
          </cell>
          <cell r="K1378" t="str">
            <v>1</v>
          </cell>
          <cell r="L1378">
            <v>11490000</v>
          </cell>
          <cell r="M1378">
            <v>11490000</v>
          </cell>
          <cell r="N1378">
            <v>1351000</v>
          </cell>
          <cell r="O1378">
            <v>1351000</v>
          </cell>
          <cell r="P1378">
            <v>675000</v>
          </cell>
          <cell r="Q1378">
            <v>675000</v>
          </cell>
          <cell r="R1378">
            <v>13516000</v>
          </cell>
          <cell r="S1378">
            <v>13516000</v>
          </cell>
          <cell r="T1378">
            <v>13516000</v>
          </cell>
          <cell r="U1378">
            <v>13516000</v>
          </cell>
          <cell r="V1378">
            <v>1</v>
          </cell>
        </row>
        <row r="1379">
          <cell r="B1379" t="str">
            <v>010511</v>
          </cell>
          <cell r="C1379">
            <v>41</v>
          </cell>
          <cell r="D1379" t="str">
            <v>건축</v>
          </cell>
          <cell r="E1379" t="str">
            <v>교육청사</v>
          </cell>
          <cell r="F1379" t="str">
            <v>창호공사</v>
          </cell>
          <cell r="H1379" t="str">
            <v>AWE - 4</v>
          </cell>
          <cell r="I1379" t="str">
            <v>27.55*14.0</v>
          </cell>
          <cell r="J1379" t="str">
            <v>EA</v>
          </cell>
          <cell r="K1379" t="str">
            <v>1</v>
          </cell>
          <cell r="L1379">
            <v>28187000</v>
          </cell>
          <cell r="M1379">
            <v>28187000</v>
          </cell>
          <cell r="N1379">
            <v>3316000</v>
          </cell>
          <cell r="O1379">
            <v>3316000</v>
          </cell>
          <cell r="P1379">
            <v>1658000</v>
          </cell>
          <cell r="Q1379">
            <v>1658000</v>
          </cell>
          <cell r="R1379">
            <v>33161000</v>
          </cell>
          <cell r="S1379">
            <v>33161000</v>
          </cell>
          <cell r="T1379">
            <v>33161000</v>
          </cell>
          <cell r="U1379">
            <v>33161000</v>
          </cell>
          <cell r="V1379">
            <v>1</v>
          </cell>
        </row>
        <row r="1380">
          <cell r="B1380" t="str">
            <v>010511</v>
          </cell>
          <cell r="C1380">
            <v>42</v>
          </cell>
          <cell r="D1380" t="str">
            <v>건축</v>
          </cell>
          <cell r="E1380" t="str">
            <v>교육청사</v>
          </cell>
          <cell r="F1380" t="str">
            <v>창호공사</v>
          </cell>
          <cell r="H1380" t="str">
            <v>AWE - 4A</v>
          </cell>
          <cell r="I1380" t="str">
            <v>16.33*10.5</v>
          </cell>
          <cell r="J1380" t="str">
            <v>EA</v>
          </cell>
          <cell r="K1380" t="str">
            <v>1</v>
          </cell>
          <cell r="L1380">
            <v>9749000</v>
          </cell>
          <cell r="M1380">
            <v>9749000</v>
          </cell>
          <cell r="N1380">
            <v>1147000</v>
          </cell>
          <cell r="O1380">
            <v>1147000</v>
          </cell>
          <cell r="P1380">
            <v>573000</v>
          </cell>
          <cell r="Q1380">
            <v>573000</v>
          </cell>
          <cell r="R1380">
            <v>11469000</v>
          </cell>
          <cell r="S1380">
            <v>11469000</v>
          </cell>
          <cell r="T1380">
            <v>11469000</v>
          </cell>
          <cell r="U1380">
            <v>11469000</v>
          </cell>
          <cell r="V1380">
            <v>1</v>
          </cell>
        </row>
        <row r="1381">
          <cell r="B1381" t="str">
            <v>010511</v>
          </cell>
          <cell r="C1381">
            <v>43</v>
          </cell>
          <cell r="D1381" t="str">
            <v>건축</v>
          </cell>
          <cell r="E1381" t="str">
            <v>교육청사</v>
          </cell>
          <cell r="F1381" t="str">
            <v>창호공사</v>
          </cell>
          <cell r="H1381" t="str">
            <v>AWE - 5</v>
          </cell>
          <cell r="I1381" t="str">
            <v>2.55*2.1</v>
          </cell>
          <cell r="J1381" t="str">
            <v>EA</v>
          </cell>
          <cell r="K1381" t="str">
            <v>11</v>
          </cell>
          <cell r="L1381">
            <v>637000</v>
          </cell>
          <cell r="M1381">
            <v>7007000</v>
          </cell>
          <cell r="N1381">
            <v>74000</v>
          </cell>
          <cell r="O1381">
            <v>814000</v>
          </cell>
          <cell r="P1381">
            <v>37000</v>
          </cell>
          <cell r="Q1381">
            <v>407000</v>
          </cell>
          <cell r="R1381">
            <v>748000</v>
          </cell>
          <cell r="S1381">
            <v>8228000</v>
          </cell>
          <cell r="T1381">
            <v>748000</v>
          </cell>
          <cell r="U1381">
            <v>8228000</v>
          </cell>
          <cell r="V1381">
            <v>1</v>
          </cell>
        </row>
        <row r="1382">
          <cell r="B1382" t="str">
            <v>010511</v>
          </cell>
          <cell r="C1382">
            <v>44</v>
          </cell>
          <cell r="D1382" t="str">
            <v>건축</v>
          </cell>
          <cell r="E1382" t="str">
            <v>교육청사</v>
          </cell>
          <cell r="F1382" t="str">
            <v>창호공사</v>
          </cell>
          <cell r="H1382" t="str">
            <v>AWE - 6</v>
          </cell>
          <cell r="I1382" t="str">
            <v>0.9*1.4</v>
          </cell>
          <cell r="J1382" t="str">
            <v>EA</v>
          </cell>
          <cell r="K1382" t="str">
            <v>12</v>
          </cell>
          <cell r="L1382">
            <v>123000</v>
          </cell>
          <cell r="M1382">
            <v>1476000</v>
          </cell>
          <cell r="N1382">
            <v>14000</v>
          </cell>
          <cell r="O1382">
            <v>168000</v>
          </cell>
          <cell r="P1382">
            <v>7000</v>
          </cell>
          <cell r="Q1382">
            <v>84000</v>
          </cell>
          <cell r="R1382">
            <v>144000</v>
          </cell>
          <cell r="S1382">
            <v>1728000</v>
          </cell>
          <cell r="T1382">
            <v>144000</v>
          </cell>
          <cell r="U1382">
            <v>1728000</v>
          </cell>
          <cell r="V1382">
            <v>1</v>
          </cell>
        </row>
        <row r="1383">
          <cell r="B1383" t="str">
            <v>010511</v>
          </cell>
          <cell r="C1383">
            <v>45</v>
          </cell>
          <cell r="D1383" t="str">
            <v>건축</v>
          </cell>
          <cell r="E1383" t="str">
            <v>교육청사</v>
          </cell>
          <cell r="F1383" t="str">
            <v>창호공사</v>
          </cell>
          <cell r="H1383" t="str">
            <v>AWE - 6A</v>
          </cell>
          <cell r="I1383" t="str">
            <v>0.9*2.1</v>
          </cell>
          <cell r="J1383" t="str">
            <v>EA</v>
          </cell>
          <cell r="K1383" t="str">
            <v>3</v>
          </cell>
          <cell r="L1383">
            <v>140000</v>
          </cell>
          <cell r="M1383">
            <v>420000</v>
          </cell>
          <cell r="N1383">
            <v>16000</v>
          </cell>
          <cell r="O1383">
            <v>48000</v>
          </cell>
          <cell r="P1383">
            <v>8000</v>
          </cell>
          <cell r="Q1383">
            <v>24000</v>
          </cell>
          <cell r="R1383">
            <v>164000</v>
          </cell>
          <cell r="S1383">
            <v>492000</v>
          </cell>
          <cell r="T1383">
            <v>164000</v>
          </cell>
          <cell r="U1383">
            <v>492000</v>
          </cell>
          <cell r="V1383">
            <v>1</v>
          </cell>
        </row>
        <row r="1384">
          <cell r="B1384" t="str">
            <v>010511</v>
          </cell>
          <cell r="C1384">
            <v>46</v>
          </cell>
          <cell r="D1384" t="str">
            <v>건축</v>
          </cell>
          <cell r="E1384" t="str">
            <v>교육청사</v>
          </cell>
          <cell r="F1384" t="str">
            <v>창호공사</v>
          </cell>
          <cell r="H1384" t="str">
            <v>AWE - 7</v>
          </cell>
          <cell r="I1384" t="str">
            <v>1.925*2.1</v>
          </cell>
          <cell r="J1384" t="str">
            <v>EA</v>
          </cell>
          <cell r="K1384" t="str">
            <v>1</v>
          </cell>
          <cell r="L1384">
            <v>546000</v>
          </cell>
          <cell r="M1384">
            <v>546000</v>
          </cell>
          <cell r="N1384">
            <v>64000</v>
          </cell>
          <cell r="O1384">
            <v>64000</v>
          </cell>
          <cell r="P1384">
            <v>32000</v>
          </cell>
          <cell r="Q1384">
            <v>32000</v>
          </cell>
          <cell r="R1384">
            <v>642000</v>
          </cell>
          <cell r="S1384">
            <v>642000</v>
          </cell>
          <cell r="T1384">
            <v>642000</v>
          </cell>
          <cell r="U1384">
            <v>642000</v>
          </cell>
          <cell r="V1384">
            <v>1</v>
          </cell>
        </row>
        <row r="1385">
          <cell r="B1385" t="str">
            <v>010511</v>
          </cell>
          <cell r="C1385">
            <v>47</v>
          </cell>
          <cell r="D1385" t="str">
            <v>건축</v>
          </cell>
          <cell r="E1385" t="str">
            <v>교육청사</v>
          </cell>
          <cell r="F1385" t="str">
            <v>창호공사</v>
          </cell>
          <cell r="H1385" t="str">
            <v>AWE - 8</v>
          </cell>
          <cell r="I1385" t="str">
            <v>3.85*2.1</v>
          </cell>
          <cell r="J1385" t="str">
            <v>EA</v>
          </cell>
          <cell r="K1385" t="str">
            <v>1</v>
          </cell>
          <cell r="L1385">
            <v>825000</v>
          </cell>
          <cell r="M1385">
            <v>825000</v>
          </cell>
          <cell r="N1385">
            <v>97000</v>
          </cell>
          <cell r="O1385">
            <v>97000</v>
          </cell>
          <cell r="P1385">
            <v>48000</v>
          </cell>
          <cell r="Q1385">
            <v>48000</v>
          </cell>
          <cell r="R1385">
            <v>970000</v>
          </cell>
          <cell r="S1385">
            <v>970000</v>
          </cell>
          <cell r="T1385">
            <v>970000</v>
          </cell>
          <cell r="U1385">
            <v>970000</v>
          </cell>
          <cell r="V1385">
            <v>1</v>
          </cell>
        </row>
        <row r="1386">
          <cell r="B1386" t="str">
            <v>010511</v>
          </cell>
          <cell r="C1386">
            <v>48</v>
          </cell>
          <cell r="D1386" t="str">
            <v>건축</v>
          </cell>
          <cell r="E1386" t="str">
            <v>교육청사</v>
          </cell>
          <cell r="F1386" t="str">
            <v>창호공사</v>
          </cell>
          <cell r="H1386" t="str">
            <v>AWE - 9</v>
          </cell>
          <cell r="I1386" t="str">
            <v>26.02*2.1</v>
          </cell>
          <cell r="J1386" t="str">
            <v>EA</v>
          </cell>
          <cell r="K1386" t="str">
            <v>1</v>
          </cell>
          <cell r="L1386">
            <v>5611000</v>
          </cell>
          <cell r="M1386">
            <v>5611000</v>
          </cell>
          <cell r="N1386">
            <v>660000</v>
          </cell>
          <cell r="O1386">
            <v>660000</v>
          </cell>
          <cell r="P1386">
            <v>330000</v>
          </cell>
          <cell r="Q1386">
            <v>330000</v>
          </cell>
          <cell r="R1386">
            <v>6601000</v>
          </cell>
          <cell r="S1386">
            <v>6601000</v>
          </cell>
          <cell r="T1386">
            <v>6601000</v>
          </cell>
          <cell r="U1386">
            <v>6601000</v>
          </cell>
          <cell r="V1386">
            <v>1</v>
          </cell>
        </row>
        <row r="1387">
          <cell r="B1387" t="str">
            <v>010511</v>
          </cell>
          <cell r="C1387">
            <v>49</v>
          </cell>
          <cell r="D1387" t="str">
            <v>건축</v>
          </cell>
          <cell r="E1387" t="str">
            <v>교육청사</v>
          </cell>
          <cell r="F1387" t="str">
            <v>창호공사</v>
          </cell>
          <cell r="H1387" t="str">
            <v>AWE - 10</v>
          </cell>
          <cell r="I1387" t="str">
            <v>7.2*2.1</v>
          </cell>
          <cell r="J1387" t="str">
            <v>EA</v>
          </cell>
          <cell r="K1387" t="str">
            <v>1</v>
          </cell>
          <cell r="L1387">
            <v>1674000</v>
          </cell>
          <cell r="M1387">
            <v>1674000</v>
          </cell>
          <cell r="N1387">
            <v>196000</v>
          </cell>
          <cell r="O1387">
            <v>196000</v>
          </cell>
          <cell r="P1387">
            <v>98000</v>
          </cell>
          <cell r="Q1387">
            <v>98000</v>
          </cell>
          <cell r="R1387">
            <v>1968000</v>
          </cell>
          <cell r="S1387">
            <v>1968000</v>
          </cell>
          <cell r="T1387">
            <v>1968000</v>
          </cell>
          <cell r="U1387">
            <v>1968000</v>
          </cell>
          <cell r="V1387">
            <v>1</v>
          </cell>
        </row>
        <row r="1388">
          <cell r="B1388" t="str">
            <v>010511</v>
          </cell>
          <cell r="C1388">
            <v>50</v>
          </cell>
          <cell r="D1388" t="str">
            <v>건축</v>
          </cell>
          <cell r="E1388" t="str">
            <v>교육청사</v>
          </cell>
          <cell r="F1388" t="str">
            <v>창호공사</v>
          </cell>
          <cell r="H1388" t="str">
            <v>AWE - 11</v>
          </cell>
          <cell r="I1388" t="str">
            <v>6.49*2.1</v>
          </cell>
          <cell r="J1388" t="str">
            <v>EA</v>
          </cell>
          <cell r="K1388" t="str">
            <v>1</v>
          </cell>
          <cell r="L1388">
            <v>1601000</v>
          </cell>
          <cell r="M1388">
            <v>1601000</v>
          </cell>
          <cell r="N1388">
            <v>188000</v>
          </cell>
          <cell r="O1388">
            <v>188000</v>
          </cell>
          <cell r="P1388">
            <v>94000</v>
          </cell>
          <cell r="Q1388">
            <v>94000</v>
          </cell>
          <cell r="R1388">
            <v>1883000</v>
          </cell>
          <cell r="S1388">
            <v>1883000</v>
          </cell>
          <cell r="T1388">
            <v>1883000</v>
          </cell>
          <cell r="U1388">
            <v>1883000</v>
          </cell>
          <cell r="V1388">
            <v>1</v>
          </cell>
        </row>
        <row r="1389">
          <cell r="B1389" t="str">
            <v>010511</v>
          </cell>
          <cell r="C1389">
            <v>51</v>
          </cell>
          <cell r="D1389" t="str">
            <v>건축</v>
          </cell>
          <cell r="E1389" t="str">
            <v>교육청사</v>
          </cell>
          <cell r="F1389" t="str">
            <v>창호공사</v>
          </cell>
          <cell r="H1389" t="str">
            <v>AWE - 12</v>
          </cell>
          <cell r="I1389" t="str">
            <v>6.825*2.1</v>
          </cell>
          <cell r="J1389" t="str">
            <v>EA</v>
          </cell>
          <cell r="K1389" t="str">
            <v>1</v>
          </cell>
          <cell r="L1389">
            <v>1545000</v>
          </cell>
          <cell r="M1389">
            <v>1545000</v>
          </cell>
          <cell r="N1389">
            <v>181000</v>
          </cell>
          <cell r="O1389">
            <v>181000</v>
          </cell>
          <cell r="P1389">
            <v>90000</v>
          </cell>
          <cell r="Q1389">
            <v>90000</v>
          </cell>
          <cell r="R1389">
            <v>1816000</v>
          </cell>
          <cell r="S1389">
            <v>1816000</v>
          </cell>
          <cell r="T1389">
            <v>1816000</v>
          </cell>
          <cell r="U1389">
            <v>1816000</v>
          </cell>
          <cell r="V1389">
            <v>1</v>
          </cell>
        </row>
        <row r="1390">
          <cell r="B1390" t="str">
            <v>010511</v>
          </cell>
          <cell r="C1390">
            <v>52</v>
          </cell>
          <cell r="D1390" t="str">
            <v>건축</v>
          </cell>
          <cell r="E1390" t="str">
            <v>교육청사</v>
          </cell>
          <cell r="F1390" t="str">
            <v>창호공사</v>
          </cell>
          <cell r="H1390" t="str">
            <v>AWE - 13</v>
          </cell>
          <cell r="I1390" t="str">
            <v>1.925*1.4</v>
          </cell>
          <cell r="J1390" t="str">
            <v>EA</v>
          </cell>
          <cell r="K1390" t="str">
            <v>10</v>
          </cell>
          <cell r="L1390">
            <v>458000</v>
          </cell>
          <cell r="M1390">
            <v>4580000</v>
          </cell>
          <cell r="N1390">
            <v>53000</v>
          </cell>
          <cell r="O1390">
            <v>530000</v>
          </cell>
          <cell r="P1390">
            <v>26000</v>
          </cell>
          <cell r="Q1390">
            <v>260000</v>
          </cell>
          <cell r="R1390">
            <v>537000</v>
          </cell>
          <cell r="S1390">
            <v>5370000</v>
          </cell>
          <cell r="T1390">
            <v>537000</v>
          </cell>
          <cell r="U1390">
            <v>5370000</v>
          </cell>
          <cell r="V1390">
            <v>1</v>
          </cell>
        </row>
        <row r="1391">
          <cell r="B1391" t="str">
            <v>010511</v>
          </cell>
          <cell r="C1391">
            <v>53</v>
          </cell>
          <cell r="D1391" t="str">
            <v>건축</v>
          </cell>
          <cell r="E1391" t="str">
            <v>교육청사</v>
          </cell>
          <cell r="F1391" t="str">
            <v>창호공사</v>
          </cell>
          <cell r="H1391" t="str">
            <v>AWE - 14</v>
          </cell>
          <cell r="I1391" t="str">
            <v>3.85*1.4</v>
          </cell>
          <cell r="J1391" t="str">
            <v>EA</v>
          </cell>
          <cell r="K1391" t="str">
            <v>18</v>
          </cell>
          <cell r="L1391">
            <v>798000</v>
          </cell>
          <cell r="M1391">
            <v>14364000</v>
          </cell>
          <cell r="N1391">
            <v>93000</v>
          </cell>
          <cell r="O1391">
            <v>1674000</v>
          </cell>
          <cell r="P1391">
            <v>46000</v>
          </cell>
          <cell r="Q1391">
            <v>828000</v>
          </cell>
          <cell r="R1391">
            <v>937000</v>
          </cell>
          <cell r="S1391">
            <v>16866000</v>
          </cell>
          <cell r="T1391">
            <v>937000</v>
          </cell>
          <cell r="U1391">
            <v>16866000</v>
          </cell>
          <cell r="V1391">
            <v>1</v>
          </cell>
        </row>
        <row r="1392">
          <cell r="B1392" t="str">
            <v>010511</v>
          </cell>
          <cell r="C1392">
            <v>54</v>
          </cell>
          <cell r="D1392" t="str">
            <v>건축</v>
          </cell>
          <cell r="E1392" t="str">
            <v>교육청사</v>
          </cell>
          <cell r="F1392" t="str">
            <v>창호공사</v>
          </cell>
          <cell r="H1392" t="str">
            <v>AWE - 15</v>
          </cell>
          <cell r="I1392" t="str">
            <v>1.8*1.4</v>
          </cell>
          <cell r="J1392" t="str">
            <v>EA</v>
          </cell>
          <cell r="K1392" t="str">
            <v>6</v>
          </cell>
          <cell r="L1392">
            <v>402000</v>
          </cell>
          <cell r="M1392">
            <v>2412000</v>
          </cell>
          <cell r="N1392">
            <v>47000</v>
          </cell>
          <cell r="O1392">
            <v>282000</v>
          </cell>
          <cell r="P1392">
            <v>23000</v>
          </cell>
          <cell r="Q1392">
            <v>138000</v>
          </cell>
          <cell r="R1392">
            <v>472000</v>
          </cell>
          <cell r="S1392">
            <v>2832000</v>
          </cell>
          <cell r="T1392">
            <v>472000</v>
          </cell>
          <cell r="U1392">
            <v>2832000</v>
          </cell>
          <cell r="V1392">
            <v>1</v>
          </cell>
        </row>
        <row r="1393">
          <cell r="B1393" t="str">
            <v>010511</v>
          </cell>
          <cell r="C1393">
            <v>55</v>
          </cell>
          <cell r="D1393" t="str">
            <v>건축</v>
          </cell>
          <cell r="E1393" t="str">
            <v>교육청사</v>
          </cell>
          <cell r="F1393" t="str">
            <v>창호공사</v>
          </cell>
          <cell r="H1393" t="str">
            <v>AWE - 16</v>
          </cell>
          <cell r="I1393" t="str">
            <v>3.79*1.4</v>
          </cell>
          <cell r="J1393" t="str">
            <v>EA</v>
          </cell>
          <cell r="K1393" t="str">
            <v>11</v>
          </cell>
          <cell r="L1393">
            <v>1422000</v>
          </cell>
          <cell r="M1393">
            <v>15642000</v>
          </cell>
          <cell r="N1393">
            <v>167000</v>
          </cell>
          <cell r="O1393">
            <v>1837000</v>
          </cell>
          <cell r="P1393">
            <v>83000</v>
          </cell>
          <cell r="Q1393">
            <v>913000</v>
          </cell>
          <cell r="R1393">
            <v>1672000</v>
          </cell>
          <cell r="S1393">
            <v>18392000</v>
          </cell>
          <cell r="T1393">
            <v>1672000</v>
          </cell>
          <cell r="U1393">
            <v>18392000</v>
          </cell>
          <cell r="V1393">
            <v>1</v>
          </cell>
        </row>
        <row r="1394">
          <cell r="B1394" t="str">
            <v>010511</v>
          </cell>
          <cell r="C1394">
            <v>56</v>
          </cell>
          <cell r="D1394" t="str">
            <v>건축</v>
          </cell>
          <cell r="E1394" t="str">
            <v>교육청사</v>
          </cell>
          <cell r="F1394" t="str">
            <v>창호공사</v>
          </cell>
          <cell r="H1394" t="str">
            <v>AWE - 17</v>
          </cell>
          <cell r="I1394" t="str">
            <v>2.815*1.4</v>
          </cell>
          <cell r="J1394" t="str">
            <v>EA</v>
          </cell>
          <cell r="K1394" t="str">
            <v>2</v>
          </cell>
          <cell r="L1394">
            <v>612000</v>
          </cell>
          <cell r="M1394">
            <v>1224000</v>
          </cell>
          <cell r="N1394">
            <v>72000</v>
          </cell>
          <cell r="O1394">
            <v>144000</v>
          </cell>
          <cell r="P1394">
            <v>36000</v>
          </cell>
          <cell r="Q1394">
            <v>72000</v>
          </cell>
          <cell r="R1394">
            <v>720000</v>
          </cell>
          <cell r="S1394">
            <v>1440000</v>
          </cell>
          <cell r="T1394">
            <v>720000</v>
          </cell>
          <cell r="U1394">
            <v>1440000</v>
          </cell>
          <cell r="V1394">
            <v>1</v>
          </cell>
        </row>
        <row r="1395">
          <cell r="B1395" t="str">
            <v>010511</v>
          </cell>
          <cell r="C1395">
            <v>57</v>
          </cell>
          <cell r="D1395" t="str">
            <v>건축</v>
          </cell>
          <cell r="E1395" t="str">
            <v>교육청사</v>
          </cell>
          <cell r="F1395" t="str">
            <v>창호공사</v>
          </cell>
          <cell r="H1395" t="str">
            <v>AWE - 18</v>
          </cell>
          <cell r="I1395" t="str">
            <v>3.545*1.4</v>
          </cell>
          <cell r="J1395" t="str">
            <v>EA</v>
          </cell>
          <cell r="K1395" t="str">
            <v>3</v>
          </cell>
          <cell r="L1395">
            <v>760000</v>
          </cell>
          <cell r="M1395">
            <v>2280000</v>
          </cell>
          <cell r="N1395">
            <v>89000</v>
          </cell>
          <cell r="O1395">
            <v>267000</v>
          </cell>
          <cell r="P1395">
            <v>44000</v>
          </cell>
          <cell r="Q1395">
            <v>132000</v>
          </cell>
          <cell r="R1395">
            <v>893000</v>
          </cell>
          <cell r="S1395">
            <v>2679000</v>
          </cell>
          <cell r="T1395">
            <v>893000</v>
          </cell>
          <cell r="U1395">
            <v>2679000</v>
          </cell>
          <cell r="V1395">
            <v>1</v>
          </cell>
        </row>
        <row r="1396">
          <cell r="B1396" t="str">
            <v>010511</v>
          </cell>
          <cell r="C1396">
            <v>58</v>
          </cell>
          <cell r="D1396" t="str">
            <v>건축</v>
          </cell>
          <cell r="E1396" t="str">
            <v>교육청사</v>
          </cell>
          <cell r="F1396" t="str">
            <v>창호공사</v>
          </cell>
          <cell r="H1396" t="str">
            <v>AWE - 19</v>
          </cell>
          <cell r="I1396" t="str">
            <v>1.895*1.4</v>
          </cell>
          <cell r="J1396" t="str">
            <v>EA</v>
          </cell>
          <cell r="K1396" t="str">
            <v>4</v>
          </cell>
          <cell r="L1396">
            <v>813000</v>
          </cell>
          <cell r="M1396">
            <v>3252000</v>
          </cell>
          <cell r="N1396">
            <v>95000</v>
          </cell>
          <cell r="O1396">
            <v>380000</v>
          </cell>
          <cell r="P1396">
            <v>47000</v>
          </cell>
          <cell r="Q1396">
            <v>188000</v>
          </cell>
          <cell r="R1396">
            <v>955000</v>
          </cell>
          <cell r="S1396">
            <v>3820000</v>
          </cell>
          <cell r="T1396">
            <v>955000</v>
          </cell>
          <cell r="U1396">
            <v>3820000</v>
          </cell>
          <cell r="V1396">
            <v>1</v>
          </cell>
        </row>
        <row r="1397">
          <cell r="B1397" t="str">
            <v>010511</v>
          </cell>
          <cell r="C1397">
            <v>59</v>
          </cell>
          <cell r="D1397" t="str">
            <v>건축</v>
          </cell>
          <cell r="E1397" t="str">
            <v>교육청사</v>
          </cell>
          <cell r="F1397" t="str">
            <v>창호공사</v>
          </cell>
          <cell r="H1397" t="str">
            <v>AWE - 20</v>
          </cell>
          <cell r="I1397" t="str">
            <v>3.25*1.4</v>
          </cell>
          <cell r="J1397" t="str">
            <v>EA</v>
          </cell>
          <cell r="K1397" t="str">
            <v>4</v>
          </cell>
          <cell r="L1397">
            <v>421000</v>
          </cell>
          <cell r="M1397">
            <v>1684000</v>
          </cell>
          <cell r="N1397">
            <v>49000</v>
          </cell>
          <cell r="O1397">
            <v>196000</v>
          </cell>
          <cell r="P1397">
            <v>24000</v>
          </cell>
          <cell r="Q1397">
            <v>96000</v>
          </cell>
          <cell r="R1397">
            <v>494000</v>
          </cell>
          <cell r="S1397">
            <v>1976000</v>
          </cell>
          <cell r="T1397">
            <v>494000</v>
          </cell>
          <cell r="U1397">
            <v>1976000</v>
          </cell>
          <cell r="V1397">
            <v>1</v>
          </cell>
        </row>
        <row r="1398">
          <cell r="B1398" t="str">
            <v>010511</v>
          </cell>
          <cell r="C1398">
            <v>60</v>
          </cell>
          <cell r="D1398" t="str">
            <v>건축</v>
          </cell>
          <cell r="E1398" t="str">
            <v>교육청사</v>
          </cell>
          <cell r="F1398" t="str">
            <v>창호공사</v>
          </cell>
          <cell r="H1398" t="str">
            <v>AWE - 21</v>
          </cell>
          <cell r="I1398" t="str">
            <v>2.55*1.4</v>
          </cell>
          <cell r="J1398" t="str">
            <v>EA</v>
          </cell>
          <cell r="K1398" t="str">
            <v>1</v>
          </cell>
          <cell r="L1398">
            <v>364000</v>
          </cell>
          <cell r="M1398">
            <v>364000</v>
          </cell>
          <cell r="N1398">
            <v>42000</v>
          </cell>
          <cell r="O1398">
            <v>42000</v>
          </cell>
          <cell r="P1398">
            <v>21000</v>
          </cell>
          <cell r="Q1398">
            <v>21000</v>
          </cell>
          <cell r="R1398">
            <v>427000</v>
          </cell>
          <cell r="S1398">
            <v>427000</v>
          </cell>
          <cell r="T1398">
            <v>427000</v>
          </cell>
          <cell r="U1398">
            <v>427000</v>
          </cell>
          <cell r="V1398">
            <v>1</v>
          </cell>
        </row>
        <row r="1399">
          <cell r="B1399" t="str">
            <v>010511</v>
          </cell>
          <cell r="C1399">
            <v>61</v>
          </cell>
          <cell r="D1399" t="str">
            <v>건축</v>
          </cell>
          <cell r="E1399" t="str">
            <v>교육청사</v>
          </cell>
          <cell r="F1399" t="str">
            <v>창호공사</v>
          </cell>
          <cell r="H1399" t="str">
            <v>AWE - 22</v>
          </cell>
          <cell r="I1399" t="str">
            <v>2.1*1.2</v>
          </cell>
          <cell r="J1399" t="str">
            <v>EA</v>
          </cell>
          <cell r="K1399" t="str">
            <v>1</v>
          </cell>
          <cell r="L1399">
            <v>314000</v>
          </cell>
          <cell r="M1399">
            <v>314000</v>
          </cell>
          <cell r="N1399">
            <v>36000</v>
          </cell>
          <cell r="O1399">
            <v>36000</v>
          </cell>
          <cell r="P1399">
            <v>18000</v>
          </cell>
          <cell r="Q1399">
            <v>18000</v>
          </cell>
          <cell r="R1399">
            <v>368000</v>
          </cell>
          <cell r="S1399">
            <v>368000</v>
          </cell>
          <cell r="T1399">
            <v>368000</v>
          </cell>
          <cell r="U1399">
            <v>368000</v>
          </cell>
          <cell r="V1399">
            <v>1</v>
          </cell>
        </row>
        <row r="1400">
          <cell r="B1400" t="str">
            <v>010511</v>
          </cell>
          <cell r="C1400">
            <v>62</v>
          </cell>
          <cell r="D1400" t="str">
            <v>건축</v>
          </cell>
          <cell r="E1400" t="str">
            <v>교육청사</v>
          </cell>
          <cell r="F1400" t="str">
            <v>창호공사</v>
          </cell>
          <cell r="H1400" t="str">
            <v>AGE - 1</v>
          </cell>
          <cell r="I1400" t="str">
            <v>1.35*1.4</v>
          </cell>
          <cell r="J1400" t="str">
            <v>EA</v>
          </cell>
          <cell r="K1400" t="str">
            <v>2</v>
          </cell>
          <cell r="L1400">
            <v>166000</v>
          </cell>
          <cell r="M1400">
            <v>332000</v>
          </cell>
          <cell r="N1400">
            <v>19000</v>
          </cell>
          <cell r="O1400">
            <v>38000</v>
          </cell>
          <cell r="P1400">
            <v>9000</v>
          </cell>
          <cell r="Q1400">
            <v>18000</v>
          </cell>
          <cell r="R1400">
            <v>194000</v>
          </cell>
          <cell r="S1400">
            <v>388000</v>
          </cell>
          <cell r="T1400">
            <v>194000</v>
          </cell>
          <cell r="U1400">
            <v>388000</v>
          </cell>
          <cell r="V1400">
            <v>1</v>
          </cell>
        </row>
        <row r="1401">
          <cell r="B1401" t="str">
            <v>010511</v>
          </cell>
          <cell r="C1401">
            <v>63</v>
          </cell>
          <cell r="D1401" t="str">
            <v>건축</v>
          </cell>
          <cell r="E1401" t="str">
            <v>교육청사</v>
          </cell>
          <cell r="F1401" t="str">
            <v>창호공사</v>
          </cell>
          <cell r="H1401" t="str">
            <v>SAD - 1 (장애자화장실)</v>
          </cell>
          <cell r="I1401" t="str">
            <v>1.0*2.2</v>
          </cell>
          <cell r="J1401" t="str">
            <v>EA</v>
          </cell>
          <cell r="K1401" t="str">
            <v>2</v>
          </cell>
          <cell r="L1401">
            <v>2500000</v>
          </cell>
          <cell r="M1401">
            <v>5000000</v>
          </cell>
          <cell r="N1401">
            <v>500000</v>
          </cell>
          <cell r="O1401">
            <v>1000000</v>
          </cell>
          <cell r="Q1401">
            <v>0</v>
          </cell>
          <cell r="R1401">
            <v>3000000</v>
          </cell>
          <cell r="S1401">
            <v>6000000</v>
          </cell>
          <cell r="T1401">
            <v>3000000</v>
          </cell>
          <cell r="U1401">
            <v>6000000</v>
          </cell>
          <cell r="V1401">
            <v>1</v>
          </cell>
        </row>
        <row r="1402">
          <cell r="B1402" t="str">
            <v>010511</v>
          </cell>
          <cell r="C1402">
            <v>64</v>
          </cell>
          <cell r="D1402" t="str">
            <v>건축</v>
          </cell>
          <cell r="E1402" t="str">
            <v>교육청사</v>
          </cell>
          <cell r="F1402" t="str">
            <v>창호공사</v>
          </cell>
          <cell r="H1402" t="str">
            <v>후로아힌지설치</v>
          </cell>
          <cell r="I1402" t="str">
            <v>3호.강화문8300</v>
          </cell>
          <cell r="J1402" t="str">
            <v>EA</v>
          </cell>
          <cell r="K1402" t="str">
            <v>14</v>
          </cell>
          <cell r="L1402">
            <v>35000</v>
          </cell>
          <cell r="M1402">
            <v>490000</v>
          </cell>
          <cell r="N1402">
            <v>5000</v>
          </cell>
          <cell r="O1402">
            <v>70000</v>
          </cell>
          <cell r="Q1402">
            <v>0</v>
          </cell>
          <cell r="R1402">
            <v>40000</v>
          </cell>
          <cell r="S1402">
            <v>560000</v>
          </cell>
          <cell r="T1402">
            <v>40000</v>
          </cell>
          <cell r="U1402">
            <v>560000</v>
          </cell>
          <cell r="V1402">
            <v>1</v>
          </cell>
        </row>
        <row r="1403">
          <cell r="B1403" t="str">
            <v>010511</v>
          </cell>
          <cell r="C1403">
            <v>230</v>
          </cell>
          <cell r="D1403" t="str">
            <v>건축</v>
          </cell>
          <cell r="E1403" t="str">
            <v>교육청사</v>
          </cell>
          <cell r="F1403" t="str">
            <v>창호공사</v>
          </cell>
          <cell r="H1403" t="str">
            <v>자동문기기</v>
          </cell>
          <cell r="I1403" t="str">
            <v>양개용120KG</v>
          </cell>
          <cell r="J1403" t="str">
            <v>EA</v>
          </cell>
          <cell r="K1403" t="str">
            <v>1</v>
          </cell>
          <cell r="L1403">
            <v>3000000</v>
          </cell>
          <cell r="M1403">
            <v>3000000</v>
          </cell>
          <cell r="O1403">
            <v>0</v>
          </cell>
          <cell r="Q1403">
            <v>0</v>
          </cell>
          <cell r="R1403">
            <v>3000000</v>
          </cell>
          <cell r="S1403">
            <v>3000000</v>
          </cell>
          <cell r="T1403">
            <v>3000000</v>
          </cell>
          <cell r="U1403">
            <v>3000000</v>
          </cell>
          <cell r="V1403">
            <v>1</v>
          </cell>
        </row>
        <row r="1404">
          <cell r="B1404" t="str">
            <v>010511</v>
          </cell>
          <cell r="C1404">
            <v>231</v>
          </cell>
          <cell r="D1404" t="str">
            <v>건축</v>
          </cell>
          <cell r="E1404" t="str">
            <v>교육청사</v>
          </cell>
          <cell r="F1404" t="str">
            <v>창호공사</v>
          </cell>
          <cell r="H1404" t="str">
            <v>CENTER HUNG PIVOT SET</v>
          </cell>
          <cell r="I1404" t="str">
            <v>GH1001</v>
          </cell>
          <cell r="J1404" t="str">
            <v>SET</v>
          </cell>
          <cell r="K1404" t="str">
            <v>22</v>
          </cell>
          <cell r="L1404">
            <v>56000</v>
          </cell>
          <cell r="M1404">
            <v>1232000</v>
          </cell>
          <cell r="O1404">
            <v>0</v>
          </cell>
          <cell r="Q1404">
            <v>0</v>
          </cell>
          <cell r="R1404">
            <v>56000</v>
          </cell>
          <cell r="S1404">
            <v>1232000</v>
          </cell>
          <cell r="T1404">
            <v>56000</v>
          </cell>
          <cell r="U1404">
            <v>1232000</v>
          </cell>
          <cell r="V1404">
            <v>1</v>
          </cell>
        </row>
        <row r="1405">
          <cell r="B1405" t="str">
            <v>010511</v>
          </cell>
          <cell r="C1405">
            <v>232</v>
          </cell>
          <cell r="D1405" t="str">
            <v>건축</v>
          </cell>
          <cell r="E1405" t="str">
            <v>교육청사</v>
          </cell>
          <cell r="F1405" t="str">
            <v>창호공사</v>
          </cell>
          <cell r="H1405" t="str">
            <v>BUTT HINGE 4.5"*4(US26D)</v>
          </cell>
          <cell r="I1405" t="str">
            <v>CROSS CB4540</v>
          </cell>
          <cell r="J1405" t="str">
            <v>SET</v>
          </cell>
          <cell r="K1405" t="str">
            <v>348</v>
          </cell>
          <cell r="L1405">
            <v>5600</v>
          </cell>
          <cell r="M1405">
            <v>1948800</v>
          </cell>
          <cell r="O1405">
            <v>0</v>
          </cell>
          <cell r="Q1405">
            <v>0</v>
          </cell>
          <cell r="R1405">
            <v>5600</v>
          </cell>
          <cell r="S1405">
            <v>1948800</v>
          </cell>
          <cell r="T1405">
            <v>5600</v>
          </cell>
          <cell r="U1405">
            <v>1948800</v>
          </cell>
          <cell r="V1405">
            <v>1</v>
          </cell>
        </row>
        <row r="1406">
          <cell r="B1406" t="str">
            <v>010511</v>
          </cell>
          <cell r="C1406">
            <v>233</v>
          </cell>
          <cell r="D1406" t="str">
            <v>건축</v>
          </cell>
          <cell r="E1406" t="str">
            <v>교육청사</v>
          </cell>
          <cell r="F1406" t="str">
            <v>창호공사</v>
          </cell>
          <cell r="H1406" t="str">
            <v>AUTO POWER HINGE</v>
          </cell>
          <cell r="I1406" t="str">
            <v>RYOBI 12A</v>
          </cell>
          <cell r="J1406" t="str">
            <v>SET</v>
          </cell>
          <cell r="K1406" t="str">
            <v>2</v>
          </cell>
          <cell r="L1406">
            <v>180000</v>
          </cell>
          <cell r="M1406">
            <v>360000</v>
          </cell>
          <cell r="O1406">
            <v>0</v>
          </cell>
          <cell r="Q1406">
            <v>0</v>
          </cell>
          <cell r="R1406">
            <v>180000</v>
          </cell>
          <cell r="S1406">
            <v>360000</v>
          </cell>
          <cell r="T1406">
            <v>180000</v>
          </cell>
          <cell r="U1406">
            <v>360000</v>
          </cell>
          <cell r="V1406">
            <v>1</v>
          </cell>
        </row>
        <row r="1407">
          <cell r="B1407" t="str">
            <v>010511</v>
          </cell>
          <cell r="C1407">
            <v>234</v>
          </cell>
          <cell r="D1407" t="str">
            <v>건축</v>
          </cell>
          <cell r="E1407" t="str">
            <v>교육청사</v>
          </cell>
          <cell r="F1407" t="str">
            <v>창호공사</v>
          </cell>
          <cell r="H1407" t="str">
            <v>DOOR CLOSER 일반형</v>
          </cell>
          <cell r="I1407" t="str">
            <v>HANDERSON 700R</v>
          </cell>
          <cell r="J1407" t="str">
            <v>SET</v>
          </cell>
          <cell r="K1407" t="str">
            <v>13</v>
          </cell>
          <cell r="L1407">
            <v>63000</v>
          </cell>
          <cell r="M1407">
            <v>819000</v>
          </cell>
          <cell r="O1407">
            <v>0</v>
          </cell>
          <cell r="Q1407">
            <v>0</v>
          </cell>
          <cell r="R1407">
            <v>63000</v>
          </cell>
          <cell r="S1407">
            <v>819000</v>
          </cell>
          <cell r="T1407">
            <v>63000</v>
          </cell>
          <cell r="U1407">
            <v>819000</v>
          </cell>
          <cell r="V1407">
            <v>1</v>
          </cell>
        </row>
        <row r="1408">
          <cell r="B1408" t="str">
            <v>010511</v>
          </cell>
          <cell r="C1408">
            <v>235</v>
          </cell>
          <cell r="D1408" t="str">
            <v>건축</v>
          </cell>
          <cell r="E1408" t="str">
            <v>교육청사</v>
          </cell>
          <cell r="F1408" t="str">
            <v>창호공사</v>
          </cell>
          <cell r="H1408" t="str">
            <v>DOOR CLOSER, 정지형</v>
          </cell>
          <cell r="I1408" t="str">
            <v>HANDERSON 700H</v>
          </cell>
          <cell r="J1408" t="str">
            <v>SET</v>
          </cell>
          <cell r="K1408" t="str">
            <v>63</v>
          </cell>
          <cell r="L1408">
            <v>72000</v>
          </cell>
          <cell r="M1408">
            <v>4536000</v>
          </cell>
          <cell r="O1408">
            <v>0</v>
          </cell>
          <cell r="Q1408">
            <v>0</v>
          </cell>
          <cell r="R1408">
            <v>72000</v>
          </cell>
          <cell r="S1408">
            <v>4536000</v>
          </cell>
          <cell r="T1408">
            <v>72000</v>
          </cell>
          <cell r="U1408">
            <v>4536000</v>
          </cell>
          <cell r="V1408">
            <v>1</v>
          </cell>
        </row>
        <row r="1409">
          <cell r="B1409" t="str">
            <v>010511</v>
          </cell>
          <cell r="C1409">
            <v>236</v>
          </cell>
          <cell r="D1409" t="str">
            <v>건축</v>
          </cell>
          <cell r="E1409" t="str">
            <v>교육청사</v>
          </cell>
          <cell r="F1409" t="str">
            <v>창호공사</v>
          </cell>
          <cell r="H1409" t="str">
            <v>FLOOR CLOSER,DOUBLE ACTING</v>
          </cell>
          <cell r="I1409" t="str">
            <v>DOR-O-MATIC 4020</v>
          </cell>
          <cell r="J1409" t="str">
            <v>SET</v>
          </cell>
          <cell r="K1409" t="str">
            <v>4</v>
          </cell>
          <cell r="L1409">
            <v>810000</v>
          </cell>
          <cell r="M1409">
            <v>3240000</v>
          </cell>
          <cell r="O1409">
            <v>0</v>
          </cell>
          <cell r="Q1409">
            <v>0</v>
          </cell>
          <cell r="R1409">
            <v>810000</v>
          </cell>
          <cell r="S1409">
            <v>3240000</v>
          </cell>
          <cell r="T1409">
            <v>810000</v>
          </cell>
          <cell r="U1409">
            <v>3240000</v>
          </cell>
          <cell r="V1409">
            <v>1</v>
          </cell>
        </row>
        <row r="1410">
          <cell r="B1410" t="str">
            <v>010511</v>
          </cell>
          <cell r="C1410">
            <v>237</v>
          </cell>
          <cell r="D1410" t="str">
            <v>건축</v>
          </cell>
          <cell r="E1410" t="str">
            <v>교육청사</v>
          </cell>
          <cell r="F1410" t="str">
            <v>창호공사</v>
          </cell>
          <cell r="H1410" t="str">
            <v>FLOOR CLOSER,SINGLE ACTING</v>
          </cell>
          <cell r="I1410" t="str">
            <v>DOR-O-MATIC 2520</v>
          </cell>
          <cell r="J1410" t="str">
            <v>SET</v>
          </cell>
          <cell r="K1410" t="str">
            <v>8</v>
          </cell>
          <cell r="L1410">
            <v>910000</v>
          </cell>
          <cell r="M1410">
            <v>7280000</v>
          </cell>
          <cell r="O1410">
            <v>0</v>
          </cell>
          <cell r="Q1410">
            <v>0</v>
          </cell>
          <cell r="R1410">
            <v>910000</v>
          </cell>
          <cell r="S1410">
            <v>7280000</v>
          </cell>
          <cell r="T1410">
            <v>910000</v>
          </cell>
          <cell r="U1410">
            <v>7280000</v>
          </cell>
          <cell r="V1410">
            <v>1</v>
          </cell>
        </row>
        <row r="1411">
          <cell r="B1411" t="str">
            <v>010511</v>
          </cell>
          <cell r="C1411">
            <v>238</v>
          </cell>
          <cell r="D1411" t="str">
            <v>건축</v>
          </cell>
          <cell r="E1411" t="str">
            <v>교육청사</v>
          </cell>
          <cell r="F1411" t="str">
            <v>창호공사</v>
          </cell>
          <cell r="H1411" t="str">
            <v>PASSAGE LATCHSET</v>
          </cell>
          <cell r="I1411" t="str">
            <v>BEST BH-10</v>
          </cell>
          <cell r="J1411" t="str">
            <v>SET</v>
          </cell>
          <cell r="K1411" t="str">
            <v>1</v>
          </cell>
          <cell r="L1411">
            <v>80000</v>
          </cell>
          <cell r="M1411">
            <v>80000</v>
          </cell>
          <cell r="O1411">
            <v>0</v>
          </cell>
          <cell r="Q1411">
            <v>0</v>
          </cell>
          <cell r="R1411">
            <v>80000</v>
          </cell>
          <cell r="S1411">
            <v>80000</v>
          </cell>
          <cell r="T1411">
            <v>80000</v>
          </cell>
          <cell r="U1411">
            <v>80000</v>
          </cell>
          <cell r="V1411">
            <v>1</v>
          </cell>
        </row>
        <row r="1412">
          <cell r="B1412" t="str">
            <v>010511</v>
          </cell>
          <cell r="C1412">
            <v>239</v>
          </cell>
          <cell r="D1412" t="str">
            <v>건축</v>
          </cell>
          <cell r="E1412" t="str">
            <v>교육청사</v>
          </cell>
          <cell r="F1412" t="str">
            <v>창호공사</v>
          </cell>
          <cell r="H1412" t="str">
            <v>PRIVACY LOCKSET</v>
          </cell>
          <cell r="I1412" t="str">
            <v>BEST BH-20</v>
          </cell>
          <cell r="J1412" t="str">
            <v>SET</v>
          </cell>
          <cell r="K1412" t="str">
            <v>3</v>
          </cell>
          <cell r="L1412">
            <v>85000</v>
          </cell>
          <cell r="M1412">
            <v>255000</v>
          </cell>
          <cell r="O1412">
            <v>0</v>
          </cell>
          <cell r="Q1412">
            <v>0</v>
          </cell>
          <cell r="R1412">
            <v>85000</v>
          </cell>
          <cell r="S1412">
            <v>255000</v>
          </cell>
          <cell r="T1412">
            <v>85000</v>
          </cell>
          <cell r="U1412">
            <v>255000</v>
          </cell>
          <cell r="V1412">
            <v>1</v>
          </cell>
        </row>
        <row r="1413">
          <cell r="B1413" t="str">
            <v>010511</v>
          </cell>
          <cell r="C1413">
            <v>240</v>
          </cell>
          <cell r="D1413" t="str">
            <v>건축</v>
          </cell>
          <cell r="E1413" t="str">
            <v>교육청사</v>
          </cell>
          <cell r="F1413" t="str">
            <v>창호공사</v>
          </cell>
          <cell r="H1413" t="str">
            <v>ENTRANCE LOCKSET</v>
          </cell>
          <cell r="I1413" t="str">
            <v>BEST BH-30</v>
          </cell>
          <cell r="J1413" t="str">
            <v>SET</v>
          </cell>
          <cell r="K1413" t="str">
            <v>76</v>
          </cell>
          <cell r="L1413">
            <v>129000</v>
          </cell>
          <cell r="M1413">
            <v>9804000</v>
          </cell>
          <cell r="O1413">
            <v>0</v>
          </cell>
          <cell r="Q1413">
            <v>0</v>
          </cell>
          <cell r="R1413">
            <v>129000</v>
          </cell>
          <cell r="S1413">
            <v>9804000</v>
          </cell>
          <cell r="T1413">
            <v>129000</v>
          </cell>
          <cell r="U1413">
            <v>9804000</v>
          </cell>
          <cell r="V1413">
            <v>1</v>
          </cell>
        </row>
        <row r="1414">
          <cell r="B1414" t="str">
            <v>010511</v>
          </cell>
          <cell r="C1414">
            <v>241</v>
          </cell>
          <cell r="D1414" t="str">
            <v>건축</v>
          </cell>
          <cell r="E1414" t="str">
            <v>교육청사</v>
          </cell>
          <cell r="F1414" t="str">
            <v>창호공사</v>
          </cell>
          <cell r="H1414" t="str">
            <v>CLASSROOM LOCKSET</v>
          </cell>
          <cell r="I1414" t="str">
            <v>BEST BH-40</v>
          </cell>
          <cell r="J1414" t="str">
            <v>SET</v>
          </cell>
          <cell r="K1414" t="str">
            <v>7</v>
          </cell>
          <cell r="L1414">
            <v>135000</v>
          </cell>
          <cell r="M1414">
            <v>945000</v>
          </cell>
          <cell r="O1414">
            <v>0</v>
          </cell>
          <cell r="Q1414">
            <v>0</v>
          </cell>
          <cell r="R1414">
            <v>135000</v>
          </cell>
          <cell r="S1414">
            <v>945000</v>
          </cell>
          <cell r="T1414">
            <v>135000</v>
          </cell>
          <cell r="U1414">
            <v>945000</v>
          </cell>
          <cell r="V1414">
            <v>1</v>
          </cell>
        </row>
        <row r="1415">
          <cell r="B1415" t="str">
            <v>010511</v>
          </cell>
          <cell r="C1415">
            <v>242</v>
          </cell>
          <cell r="D1415" t="str">
            <v>건축</v>
          </cell>
          <cell r="E1415" t="str">
            <v>교육청사</v>
          </cell>
          <cell r="F1415" t="str">
            <v>창호공사</v>
          </cell>
          <cell r="H1415" t="str">
            <v>STOREROOM LOCKSET</v>
          </cell>
          <cell r="I1415" t="str">
            <v>BEST BH-50</v>
          </cell>
          <cell r="J1415" t="str">
            <v>SET</v>
          </cell>
          <cell r="K1415" t="str">
            <v>2</v>
          </cell>
          <cell r="L1415">
            <v>135000</v>
          </cell>
          <cell r="M1415">
            <v>270000</v>
          </cell>
          <cell r="O1415">
            <v>0</v>
          </cell>
          <cell r="Q1415">
            <v>0</v>
          </cell>
          <cell r="R1415">
            <v>135000</v>
          </cell>
          <cell r="S1415">
            <v>270000</v>
          </cell>
          <cell r="T1415">
            <v>135000</v>
          </cell>
          <cell r="U1415">
            <v>270000</v>
          </cell>
          <cell r="V1415">
            <v>1</v>
          </cell>
        </row>
        <row r="1416">
          <cell r="B1416" t="str">
            <v>010511</v>
          </cell>
          <cell r="C1416">
            <v>243</v>
          </cell>
          <cell r="D1416" t="str">
            <v>건축</v>
          </cell>
          <cell r="E1416" t="str">
            <v>교육청사</v>
          </cell>
          <cell r="F1416" t="str">
            <v>창호공사</v>
          </cell>
          <cell r="H1416" t="str">
            <v>DUMMY TRIM</v>
          </cell>
          <cell r="I1416" t="str">
            <v>BEST BH-DT</v>
          </cell>
          <cell r="J1416" t="str">
            <v>SET</v>
          </cell>
          <cell r="K1416" t="str">
            <v>20</v>
          </cell>
          <cell r="L1416">
            <v>80000</v>
          </cell>
          <cell r="M1416">
            <v>1600000</v>
          </cell>
          <cell r="O1416">
            <v>0</v>
          </cell>
          <cell r="Q1416">
            <v>0</v>
          </cell>
          <cell r="R1416">
            <v>80000</v>
          </cell>
          <cell r="S1416">
            <v>1600000</v>
          </cell>
          <cell r="T1416">
            <v>80000</v>
          </cell>
          <cell r="U1416">
            <v>1600000</v>
          </cell>
          <cell r="V1416">
            <v>1</v>
          </cell>
        </row>
        <row r="1417">
          <cell r="B1417" t="str">
            <v>010511</v>
          </cell>
          <cell r="C1417">
            <v>244</v>
          </cell>
          <cell r="D1417" t="str">
            <v>건축</v>
          </cell>
          <cell r="E1417" t="str">
            <v>교육청사</v>
          </cell>
          <cell r="F1417" t="str">
            <v>창호공사</v>
          </cell>
          <cell r="H1417" t="str">
            <v>MORTISE DEADLOCK/CYLINDER</v>
          </cell>
          <cell r="I1417" t="str">
            <v>BEST MX-40/4214MC</v>
          </cell>
          <cell r="J1417" t="str">
            <v>SET</v>
          </cell>
          <cell r="K1417" t="str">
            <v>22</v>
          </cell>
          <cell r="L1417">
            <v>70000</v>
          </cell>
          <cell r="M1417">
            <v>1540000</v>
          </cell>
          <cell r="O1417">
            <v>0</v>
          </cell>
          <cell r="Q1417">
            <v>0</v>
          </cell>
          <cell r="R1417">
            <v>70000</v>
          </cell>
          <cell r="S1417">
            <v>1540000</v>
          </cell>
          <cell r="T1417">
            <v>70000</v>
          </cell>
          <cell r="U1417">
            <v>1540000</v>
          </cell>
          <cell r="V1417">
            <v>1</v>
          </cell>
        </row>
        <row r="1418">
          <cell r="B1418" t="str">
            <v>010511</v>
          </cell>
          <cell r="C1418">
            <v>245</v>
          </cell>
          <cell r="D1418" t="str">
            <v>건축</v>
          </cell>
          <cell r="E1418" t="str">
            <v>교육청사</v>
          </cell>
          <cell r="F1418" t="str">
            <v>창호공사</v>
          </cell>
          <cell r="H1418" t="str">
            <v>MORTISE DEADLOCK.&amp;THUMBTURN</v>
          </cell>
          <cell r="I1418" t="str">
            <v>BEST MX-40/4215MC</v>
          </cell>
          <cell r="J1418" t="str">
            <v>SET</v>
          </cell>
          <cell r="K1418" t="str">
            <v>1</v>
          </cell>
          <cell r="L1418">
            <v>75000</v>
          </cell>
          <cell r="M1418">
            <v>75000</v>
          </cell>
          <cell r="O1418">
            <v>0</v>
          </cell>
          <cell r="Q1418">
            <v>0</v>
          </cell>
          <cell r="R1418">
            <v>75000</v>
          </cell>
          <cell r="S1418">
            <v>75000</v>
          </cell>
          <cell r="T1418">
            <v>75000</v>
          </cell>
          <cell r="U1418">
            <v>75000</v>
          </cell>
          <cell r="V1418">
            <v>1</v>
          </cell>
        </row>
        <row r="1419">
          <cell r="B1419" t="str">
            <v>010511</v>
          </cell>
          <cell r="C1419">
            <v>246</v>
          </cell>
          <cell r="D1419" t="str">
            <v>건축</v>
          </cell>
          <cell r="E1419" t="str">
            <v>교육청사</v>
          </cell>
          <cell r="F1419" t="str">
            <v>창호공사</v>
          </cell>
          <cell r="H1419" t="str">
            <v>BOTTOM RAIL DEADLOCK/CYL &amp;</v>
          </cell>
          <cell r="I1419" t="str">
            <v>THUMBTURN  CS1861/4215MC</v>
          </cell>
          <cell r="J1419" t="str">
            <v>SET</v>
          </cell>
          <cell r="K1419" t="str">
            <v>12</v>
          </cell>
          <cell r="L1419">
            <v>98000</v>
          </cell>
          <cell r="M1419">
            <v>1176000</v>
          </cell>
          <cell r="O1419">
            <v>0</v>
          </cell>
          <cell r="Q1419">
            <v>0</v>
          </cell>
          <cell r="R1419">
            <v>98000</v>
          </cell>
          <cell r="S1419">
            <v>1176000</v>
          </cell>
          <cell r="T1419">
            <v>98000</v>
          </cell>
          <cell r="U1419">
            <v>1176000</v>
          </cell>
          <cell r="V1419">
            <v>1</v>
          </cell>
        </row>
        <row r="1420">
          <cell r="B1420" t="str">
            <v>010511</v>
          </cell>
          <cell r="C1420">
            <v>247</v>
          </cell>
          <cell r="D1420" t="str">
            <v>건축</v>
          </cell>
          <cell r="E1420" t="str">
            <v>교육청사</v>
          </cell>
          <cell r="F1420" t="str">
            <v>창호공사</v>
          </cell>
          <cell r="H1420" t="str">
            <v>PULL HANDLE SET</v>
          </cell>
          <cell r="I1420" t="str">
            <v>INTERMAX 101</v>
          </cell>
          <cell r="J1420" t="str">
            <v>SET</v>
          </cell>
          <cell r="K1420" t="str">
            <v>12</v>
          </cell>
          <cell r="L1420">
            <v>285000</v>
          </cell>
          <cell r="M1420">
            <v>3420000</v>
          </cell>
          <cell r="O1420">
            <v>0</v>
          </cell>
          <cell r="Q1420">
            <v>0</v>
          </cell>
          <cell r="R1420">
            <v>285000</v>
          </cell>
          <cell r="S1420">
            <v>3420000</v>
          </cell>
          <cell r="T1420">
            <v>285000</v>
          </cell>
          <cell r="U1420">
            <v>3420000</v>
          </cell>
          <cell r="V1420">
            <v>1</v>
          </cell>
        </row>
        <row r="1421">
          <cell r="B1421" t="str">
            <v>010511</v>
          </cell>
          <cell r="C1421">
            <v>249</v>
          </cell>
          <cell r="D1421" t="str">
            <v>건축</v>
          </cell>
          <cell r="E1421" t="str">
            <v>교육청사</v>
          </cell>
          <cell r="F1421" t="str">
            <v>창호공사</v>
          </cell>
          <cell r="H1421" t="str">
            <v>PULL HANDLE SET</v>
          </cell>
          <cell r="I1421" t="str">
            <v>INTERMAX 103</v>
          </cell>
          <cell r="J1421" t="str">
            <v>SET</v>
          </cell>
          <cell r="K1421" t="str">
            <v>2</v>
          </cell>
          <cell r="L1421">
            <v>240000</v>
          </cell>
          <cell r="M1421">
            <v>480000</v>
          </cell>
          <cell r="O1421">
            <v>0</v>
          </cell>
          <cell r="Q1421">
            <v>0</v>
          </cell>
          <cell r="R1421">
            <v>240000</v>
          </cell>
          <cell r="S1421">
            <v>480000</v>
          </cell>
          <cell r="T1421">
            <v>240000</v>
          </cell>
          <cell r="U1421">
            <v>480000</v>
          </cell>
          <cell r="V1421">
            <v>1</v>
          </cell>
        </row>
        <row r="1422">
          <cell r="B1422" t="str">
            <v>010511</v>
          </cell>
          <cell r="C1422">
            <v>250</v>
          </cell>
          <cell r="D1422" t="str">
            <v>건축</v>
          </cell>
          <cell r="E1422" t="str">
            <v>교육청사</v>
          </cell>
          <cell r="F1422" t="str">
            <v>창호공사</v>
          </cell>
          <cell r="H1422" t="str">
            <v>PUSH &amp; PULL PLATE</v>
          </cell>
          <cell r="I1422" t="str">
            <v>BEST 1504</v>
          </cell>
          <cell r="J1422" t="str">
            <v>SET</v>
          </cell>
          <cell r="K1422" t="str">
            <v>3</v>
          </cell>
          <cell r="L1422">
            <v>66000</v>
          </cell>
          <cell r="M1422">
            <v>198000</v>
          </cell>
          <cell r="O1422">
            <v>0</v>
          </cell>
          <cell r="Q1422">
            <v>0</v>
          </cell>
          <cell r="R1422">
            <v>66000</v>
          </cell>
          <cell r="S1422">
            <v>198000</v>
          </cell>
          <cell r="T1422">
            <v>66000</v>
          </cell>
          <cell r="U1422">
            <v>198000</v>
          </cell>
          <cell r="V1422">
            <v>1</v>
          </cell>
        </row>
        <row r="1423">
          <cell r="B1423" t="str">
            <v>010511</v>
          </cell>
          <cell r="C1423">
            <v>251</v>
          </cell>
          <cell r="D1423" t="str">
            <v>건축</v>
          </cell>
          <cell r="E1423" t="str">
            <v>교육청사</v>
          </cell>
          <cell r="F1423" t="str">
            <v>창호공사</v>
          </cell>
          <cell r="H1423" t="str">
            <v>FLUSH DROP RING</v>
          </cell>
          <cell r="I1423" t="str">
            <v>BEST FR-DT</v>
          </cell>
          <cell r="J1423" t="str">
            <v>SET</v>
          </cell>
          <cell r="K1423" t="str">
            <v>22</v>
          </cell>
          <cell r="L1423">
            <v>30000</v>
          </cell>
          <cell r="M1423">
            <v>660000</v>
          </cell>
          <cell r="O1423">
            <v>0</v>
          </cell>
          <cell r="Q1423">
            <v>0</v>
          </cell>
          <cell r="R1423">
            <v>30000</v>
          </cell>
          <cell r="S1423">
            <v>660000</v>
          </cell>
          <cell r="T1423">
            <v>30000</v>
          </cell>
          <cell r="U1423">
            <v>660000</v>
          </cell>
          <cell r="V1423">
            <v>1</v>
          </cell>
        </row>
        <row r="1424">
          <cell r="B1424" t="str">
            <v>010511</v>
          </cell>
          <cell r="C1424">
            <v>252</v>
          </cell>
          <cell r="D1424" t="str">
            <v>건축</v>
          </cell>
          <cell r="E1424" t="str">
            <v>교육청사</v>
          </cell>
          <cell r="F1424" t="str">
            <v>창호공사</v>
          </cell>
          <cell r="H1424" t="str">
            <v>FLUSH DROP RING SET</v>
          </cell>
          <cell r="I1424" t="str">
            <v>BEST FR-DTP</v>
          </cell>
          <cell r="J1424" t="str">
            <v>SET</v>
          </cell>
          <cell r="K1424" t="str">
            <v>2</v>
          </cell>
          <cell r="L1424">
            <v>42000</v>
          </cell>
          <cell r="M1424">
            <v>84000</v>
          </cell>
          <cell r="O1424">
            <v>0</v>
          </cell>
          <cell r="Q1424">
            <v>0</v>
          </cell>
          <cell r="R1424">
            <v>42000</v>
          </cell>
          <cell r="S1424">
            <v>84000</v>
          </cell>
          <cell r="T1424">
            <v>42000</v>
          </cell>
          <cell r="U1424">
            <v>84000</v>
          </cell>
          <cell r="V1424">
            <v>1</v>
          </cell>
        </row>
        <row r="1425">
          <cell r="B1425" t="str">
            <v>010511</v>
          </cell>
          <cell r="C1425">
            <v>253</v>
          </cell>
          <cell r="D1425" t="str">
            <v>건축</v>
          </cell>
          <cell r="E1425" t="str">
            <v>교육청사</v>
          </cell>
          <cell r="F1425" t="str">
            <v>창호공사</v>
          </cell>
          <cell r="H1425" t="str">
            <v>FLUSH BOLT/STEEL</v>
          </cell>
          <cell r="I1425" t="str">
            <v>BEST FR-02</v>
          </cell>
          <cell r="J1425" t="str">
            <v>SET</v>
          </cell>
          <cell r="K1425" t="str">
            <v>46</v>
          </cell>
          <cell r="L1425">
            <v>16000</v>
          </cell>
          <cell r="M1425">
            <v>736000</v>
          </cell>
          <cell r="O1425">
            <v>0</v>
          </cell>
          <cell r="Q1425">
            <v>0</v>
          </cell>
          <cell r="R1425">
            <v>16000</v>
          </cell>
          <cell r="S1425">
            <v>736000</v>
          </cell>
          <cell r="T1425">
            <v>16000</v>
          </cell>
          <cell r="U1425">
            <v>736000</v>
          </cell>
          <cell r="V1425">
            <v>1</v>
          </cell>
        </row>
        <row r="1426">
          <cell r="B1426" t="str">
            <v>010511</v>
          </cell>
          <cell r="C1426">
            <v>254</v>
          </cell>
          <cell r="D1426" t="str">
            <v>건축</v>
          </cell>
          <cell r="E1426" t="str">
            <v>교육청사</v>
          </cell>
          <cell r="F1426" t="str">
            <v>창호공사</v>
          </cell>
          <cell r="H1426" t="str">
            <v>DUST PROOF STRIKE</v>
          </cell>
          <cell r="I1426" t="str">
            <v>LOCAL 489</v>
          </cell>
          <cell r="J1426" t="str">
            <v>SET</v>
          </cell>
          <cell r="K1426" t="str">
            <v>23</v>
          </cell>
          <cell r="L1426">
            <v>8000</v>
          </cell>
          <cell r="M1426">
            <v>184000</v>
          </cell>
          <cell r="O1426">
            <v>0</v>
          </cell>
          <cell r="Q1426">
            <v>0</v>
          </cell>
          <cell r="R1426">
            <v>8000</v>
          </cell>
          <cell r="S1426">
            <v>184000</v>
          </cell>
          <cell r="T1426">
            <v>8000</v>
          </cell>
          <cell r="U1426">
            <v>184000</v>
          </cell>
          <cell r="V1426">
            <v>1</v>
          </cell>
        </row>
        <row r="1427">
          <cell r="B1427" t="str">
            <v>010511</v>
          </cell>
          <cell r="C1427">
            <v>255</v>
          </cell>
          <cell r="D1427" t="str">
            <v>건축</v>
          </cell>
          <cell r="E1427" t="str">
            <v>교육청사</v>
          </cell>
          <cell r="F1427" t="str">
            <v>창호공사</v>
          </cell>
          <cell r="H1427" t="str">
            <v>FLOOR DOOR STOP</v>
          </cell>
          <cell r="I1427" t="str">
            <v>INTERMAX 401</v>
          </cell>
          <cell r="J1427" t="str">
            <v>SET</v>
          </cell>
          <cell r="K1427" t="str">
            <v>68</v>
          </cell>
          <cell r="L1427">
            <v>8000</v>
          </cell>
          <cell r="M1427">
            <v>544000</v>
          </cell>
          <cell r="O1427">
            <v>0</v>
          </cell>
          <cell r="Q1427">
            <v>0</v>
          </cell>
          <cell r="R1427">
            <v>8000</v>
          </cell>
          <cell r="S1427">
            <v>544000</v>
          </cell>
          <cell r="T1427">
            <v>8000</v>
          </cell>
          <cell r="U1427">
            <v>544000</v>
          </cell>
          <cell r="V1427">
            <v>1</v>
          </cell>
        </row>
        <row r="1428">
          <cell r="B1428" t="str">
            <v>010511</v>
          </cell>
          <cell r="C1428">
            <v>256</v>
          </cell>
          <cell r="D1428" t="str">
            <v>건축</v>
          </cell>
          <cell r="E1428" t="str">
            <v>교육청사</v>
          </cell>
          <cell r="F1428" t="str">
            <v>창호공사</v>
          </cell>
          <cell r="H1428" t="str">
            <v>WALL DOOR STOP</v>
          </cell>
          <cell r="I1428" t="str">
            <v>INTERMAX 402</v>
          </cell>
          <cell r="J1428" t="str">
            <v>SET</v>
          </cell>
          <cell r="K1428" t="str">
            <v>6</v>
          </cell>
          <cell r="L1428">
            <v>8000</v>
          </cell>
          <cell r="M1428">
            <v>48000</v>
          </cell>
          <cell r="O1428">
            <v>0</v>
          </cell>
          <cell r="Q1428">
            <v>0</v>
          </cell>
          <cell r="R1428">
            <v>8000</v>
          </cell>
          <cell r="S1428">
            <v>48000</v>
          </cell>
          <cell r="T1428">
            <v>8000</v>
          </cell>
          <cell r="U1428">
            <v>48000</v>
          </cell>
          <cell r="V1428">
            <v>1</v>
          </cell>
        </row>
        <row r="1429">
          <cell r="B1429" t="str">
            <v>010511</v>
          </cell>
          <cell r="C1429">
            <v>257</v>
          </cell>
          <cell r="D1429" t="str">
            <v>건축</v>
          </cell>
          <cell r="E1429" t="str">
            <v>교육청사</v>
          </cell>
          <cell r="F1429" t="str">
            <v>창호공사</v>
          </cell>
          <cell r="H1429" t="str">
            <v>DOOR RELEASE</v>
          </cell>
          <cell r="I1429" t="str">
            <v>ARS-104</v>
          </cell>
          <cell r="J1429" t="str">
            <v>SET</v>
          </cell>
          <cell r="K1429" t="str">
            <v>2</v>
          </cell>
          <cell r="L1429">
            <v>67000</v>
          </cell>
          <cell r="M1429">
            <v>134000</v>
          </cell>
          <cell r="O1429">
            <v>0</v>
          </cell>
          <cell r="Q1429">
            <v>0</v>
          </cell>
          <cell r="R1429">
            <v>67000</v>
          </cell>
          <cell r="S1429">
            <v>134000</v>
          </cell>
          <cell r="T1429">
            <v>67000</v>
          </cell>
          <cell r="U1429">
            <v>134000</v>
          </cell>
          <cell r="V1429">
            <v>1</v>
          </cell>
        </row>
        <row r="1430">
          <cell r="B1430" t="str">
            <v>010511</v>
          </cell>
          <cell r="C1430">
            <v>258</v>
          </cell>
          <cell r="D1430" t="str">
            <v>건축</v>
          </cell>
          <cell r="E1430" t="str">
            <v>교육청사</v>
          </cell>
          <cell r="F1430" t="str">
            <v>창호공사</v>
          </cell>
          <cell r="H1430" t="str">
            <v>DOOR COORDINATOR</v>
          </cell>
          <cell r="I1430" t="str">
            <v>RYOBI JC-35</v>
          </cell>
          <cell r="J1430" t="str">
            <v>SET</v>
          </cell>
          <cell r="K1430" t="str">
            <v>4</v>
          </cell>
          <cell r="L1430">
            <v>190000</v>
          </cell>
          <cell r="M1430">
            <v>760000</v>
          </cell>
          <cell r="O1430">
            <v>0</v>
          </cell>
          <cell r="Q1430">
            <v>0</v>
          </cell>
          <cell r="R1430">
            <v>190000</v>
          </cell>
          <cell r="S1430">
            <v>760000</v>
          </cell>
          <cell r="T1430">
            <v>190000</v>
          </cell>
          <cell r="U1430">
            <v>760000</v>
          </cell>
          <cell r="V1430">
            <v>1</v>
          </cell>
        </row>
        <row r="1431">
          <cell r="B1431" t="str">
            <v>010512</v>
          </cell>
          <cell r="C1431">
            <v>1</v>
          </cell>
          <cell r="D1431" t="str">
            <v>건축</v>
          </cell>
          <cell r="E1431" t="str">
            <v>교육청사</v>
          </cell>
          <cell r="F1431" t="str">
            <v>유리공사</v>
          </cell>
          <cell r="H1431" t="str">
            <v>강화유리DOOR</v>
          </cell>
          <cell r="I1431" t="str">
            <v>900*2000 투명</v>
          </cell>
          <cell r="J1431" t="str">
            <v>EA</v>
          </cell>
          <cell r="K1431" t="str">
            <v>1</v>
          </cell>
          <cell r="L1431">
            <v>99000</v>
          </cell>
          <cell r="M1431">
            <v>99000</v>
          </cell>
          <cell r="O1431">
            <v>0</v>
          </cell>
          <cell r="Q1431">
            <v>0</v>
          </cell>
          <cell r="R1431">
            <v>99000</v>
          </cell>
          <cell r="S1431">
            <v>99000</v>
          </cell>
          <cell r="T1431">
            <v>99000</v>
          </cell>
          <cell r="U1431">
            <v>99000</v>
          </cell>
          <cell r="V1431">
            <v>1</v>
          </cell>
        </row>
        <row r="1432">
          <cell r="B1432" t="str">
            <v>010512</v>
          </cell>
          <cell r="C1432">
            <v>2</v>
          </cell>
          <cell r="D1432" t="str">
            <v>건축</v>
          </cell>
          <cell r="E1432" t="str">
            <v>교육청사</v>
          </cell>
          <cell r="F1432" t="str">
            <v>유리공사</v>
          </cell>
          <cell r="H1432" t="str">
            <v>강화유리DOOR</v>
          </cell>
          <cell r="I1432" t="str">
            <v>900*2400 투명</v>
          </cell>
          <cell r="J1432" t="str">
            <v>EA</v>
          </cell>
          <cell r="K1432" t="str">
            <v>4</v>
          </cell>
          <cell r="L1432">
            <v>121000</v>
          </cell>
          <cell r="M1432">
            <v>484000</v>
          </cell>
          <cell r="O1432">
            <v>0</v>
          </cell>
          <cell r="Q1432">
            <v>0</v>
          </cell>
          <cell r="R1432">
            <v>121000</v>
          </cell>
          <cell r="S1432">
            <v>484000</v>
          </cell>
          <cell r="T1432">
            <v>121000</v>
          </cell>
          <cell r="U1432">
            <v>484000</v>
          </cell>
          <cell r="V1432">
            <v>1</v>
          </cell>
        </row>
        <row r="1433">
          <cell r="B1433" t="str">
            <v>010512</v>
          </cell>
          <cell r="C1433">
            <v>7</v>
          </cell>
          <cell r="D1433" t="str">
            <v>건축</v>
          </cell>
          <cell r="E1433" t="str">
            <v>교육청사</v>
          </cell>
          <cell r="F1433" t="str">
            <v>유리공사</v>
          </cell>
          <cell r="H1433" t="str">
            <v>강화유리DOOR</v>
          </cell>
          <cell r="I1433" t="str">
            <v>1000*2200 투명</v>
          </cell>
          <cell r="J1433" t="str">
            <v>EA</v>
          </cell>
          <cell r="K1433" t="str">
            <v>1</v>
          </cell>
          <cell r="L1433">
            <v>121000</v>
          </cell>
          <cell r="M1433">
            <v>121000</v>
          </cell>
          <cell r="O1433">
            <v>0</v>
          </cell>
          <cell r="Q1433">
            <v>0</v>
          </cell>
          <cell r="R1433">
            <v>121000</v>
          </cell>
          <cell r="S1433">
            <v>121000</v>
          </cell>
          <cell r="T1433">
            <v>121000</v>
          </cell>
          <cell r="U1433">
            <v>121000</v>
          </cell>
          <cell r="V1433">
            <v>1</v>
          </cell>
        </row>
        <row r="1434">
          <cell r="B1434" t="str">
            <v>010512</v>
          </cell>
          <cell r="C1434">
            <v>8</v>
          </cell>
          <cell r="D1434" t="str">
            <v>건축</v>
          </cell>
          <cell r="E1434" t="str">
            <v>교육청사</v>
          </cell>
          <cell r="F1434" t="str">
            <v>유리공사</v>
          </cell>
          <cell r="H1434" t="str">
            <v>강화유리DOOR</v>
          </cell>
          <cell r="I1434" t="str">
            <v>1000*2400 투명</v>
          </cell>
          <cell r="J1434" t="str">
            <v>EA</v>
          </cell>
          <cell r="K1434" t="str">
            <v>8</v>
          </cell>
          <cell r="L1434">
            <v>137500</v>
          </cell>
          <cell r="M1434">
            <v>1100000</v>
          </cell>
          <cell r="O1434">
            <v>0</v>
          </cell>
          <cell r="Q1434">
            <v>0</v>
          </cell>
          <cell r="R1434">
            <v>137500</v>
          </cell>
          <cell r="S1434">
            <v>1100000</v>
          </cell>
          <cell r="T1434">
            <v>137500</v>
          </cell>
          <cell r="U1434">
            <v>1100000</v>
          </cell>
          <cell r="V1434">
            <v>1</v>
          </cell>
        </row>
        <row r="1435">
          <cell r="B1435" t="str">
            <v>010512</v>
          </cell>
          <cell r="C1435">
            <v>9</v>
          </cell>
          <cell r="D1435" t="str">
            <v>건축</v>
          </cell>
          <cell r="E1435" t="str">
            <v>교육청사</v>
          </cell>
          <cell r="F1435" t="str">
            <v>유리공사</v>
          </cell>
          <cell r="H1435" t="str">
            <v>강화유리</v>
          </cell>
          <cell r="I1435" t="str">
            <v>12mm 투명</v>
          </cell>
          <cell r="J1435" t="str">
            <v>M2</v>
          </cell>
          <cell r="K1435" t="str">
            <v>4</v>
          </cell>
          <cell r="L1435">
            <v>27590</v>
          </cell>
          <cell r="M1435">
            <v>110360</v>
          </cell>
          <cell r="O1435">
            <v>0</v>
          </cell>
          <cell r="Q1435">
            <v>0</v>
          </cell>
          <cell r="R1435">
            <v>27590</v>
          </cell>
          <cell r="S1435">
            <v>110360</v>
          </cell>
          <cell r="T1435">
            <v>27590</v>
          </cell>
          <cell r="U1435">
            <v>110360</v>
          </cell>
          <cell r="V1435">
            <v>1</v>
          </cell>
        </row>
        <row r="1436">
          <cell r="B1436" t="str">
            <v>010512</v>
          </cell>
          <cell r="C1436">
            <v>10</v>
          </cell>
          <cell r="D1436" t="str">
            <v>건축</v>
          </cell>
          <cell r="E1436" t="str">
            <v>교육청사</v>
          </cell>
          <cell r="F1436" t="str">
            <v>유리공사</v>
          </cell>
          <cell r="H1436" t="str">
            <v>강화유리</v>
          </cell>
          <cell r="I1436" t="str">
            <v>10mm 투명</v>
          </cell>
          <cell r="J1436" t="str">
            <v>M2</v>
          </cell>
          <cell r="K1436" t="str">
            <v>68</v>
          </cell>
          <cell r="L1436">
            <v>24200</v>
          </cell>
          <cell r="M1436">
            <v>1645600</v>
          </cell>
          <cell r="O1436">
            <v>0</v>
          </cell>
          <cell r="Q1436">
            <v>0</v>
          </cell>
          <cell r="R1436">
            <v>24200</v>
          </cell>
          <cell r="S1436">
            <v>1645600</v>
          </cell>
          <cell r="T1436">
            <v>24200</v>
          </cell>
          <cell r="U1436">
            <v>1645600</v>
          </cell>
          <cell r="V1436">
            <v>1</v>
          </cell>
        </row>
        <row r="1437">
          <cell r="B1437" t="str">
            <v>010512</v>
          </cell>
          <cell r="C1437">
            <v>11</v>
          </cell>
          <cell r="D1437" t="str">
            <v>건축</v>
          </cell>
          <cell r="E1437" t="str">
            <v>교육청사</v>
          </cell>
          <cell r="F1437" t="str">
            <v>유리공사</v>
          </cell>
          <cell r="H1437" t="str">
            <v>복층유리</v>
          </cell>
          <cell r="I1437" t="str">
            <v>24mm 칼라</v>
          </cell>
          <cell r="J1437" t="str">
            <v>M2</v>
          </cell>
          <cell r="K1437" t="str">
            <v>1208</v>
          </cell>
          <cell r="L1437">
            <v>29000</v>
          </cell>
          <cell r="M1437">
            <v>35032000</v>
          </cell>
          <cell r="O1437">
            <v>0</v>
          </cell>
          <cell r="Q1437">
            <v>0</v>
          </cell>
          <cell r="R1437">
            <v>29000</v>
          </cell>
          <cell r="S1437">
            <v>35032000</v>
          </cell>
          <cell r="T1437">
            <v>29000</v>
          </cell>
          <cell r="U1437">
            <v>35032000</v>
          </cell>
          <cell r="V1437">
            <v>1</v>
          </cell>
        </row>
        <row r="1438">
          <cell r="B1438" t="str">
            <v>010512</v>
          </cell>
          <cell r="C1438">
            <v>12</v>
          </cell>
          <cell r="D1438" t="str">
            <v>건축</v>
          </cell>
          <cell r="E1438" t="str">
            <v>교육청사</v>
          </cell>
          <cell r="F1438" t="str">
            <v>유리공사</v>
          </cell>
          <cell r="H1438" t="str">
            <v>복층유리(양면반강화)</v>
          </cell>
          <cell r="I1438" t="str">
            <v>칼라24MM(6CO+A12+6CL)</v>
          </cell>
          <cell r="J1438" t="str">
            <v>M2</v>
          </cell>
          <cell r="K1438" t="str">
            <v>282</v>
          </cell>
          <cell r="L1438">
            <v>37000</v>
          </cell>
          <cell r="M1438">
            <v>10434000</v>
          </cell>
          <cell r="O1438">
            <v>0</v>
          </cell>
          <cell r="Q1438">
            <v>0</v>
          </cell>
          <cell r="R1438">
            <v>37000</v>
          </cell>
          <cell r="S1438">
            <v>10434000</v>
          </cell>
          <cell r="T1438">
            <v>37000</v>
          </cell>
          <cell r="U1438">
            <v>10434000</v>
          </cell>
          <cell r="V1438">
            <v>1</v>
          </cell>
        </row>
        <row r="1439">
          <cell r="B1439" t="str">
            <v>010512</v>
          </cell>
          <cell r="C1439">
            <v>13</v>
          </cell>
          <cell r="D1439" t="str">
            <v>건축</v>
          </cell>
          <cell r="E1439" t="str">
            <v>교육청사</v>
          </cell>
          <cell r="F1439" t="str">
            <v>유리공사</v>
          </cell>
          <cell r="H1439" t="str">
            <v>접합복층유리</v>
          </cell>
          <cell r="I1439" t="str">
            <v>T:22.7</v>
          </cell>
          <cell r="J1439" t="str">
            <v>M2</v>
          </cell>
          <cell r="K1439" t="str">
            <v>24</v>
          </cell>
          <cell r="L1439">
            <v>66700</v>
          </cell>
          <cell r="M1439">
            <v>1600800</v>
          </cell>
          <cell r="O1439">
            <v>0</v>
          </cell>
          <cell r="Q1439">
            <v>0</v>
          </cell>
          <cell r="R1439">
            <v>66700</v>
          </cell>
          <cell r="S1439">
            <v>1600800</v>
          </cell>
          <cell r="T1439">
            <v>66700</v>
          </cell>
          <cell r="U1439">
            <v>1600800</v>
          </cell>
          <cell r="V1439">
            <v>1</v>
          </cell>
        </row>
        <row r="1440">
          <cell r="B1440" t="str">
            <v>010512</v>
          </cell>
          <cell r="C1440">
            <v>15</v>
          </cell>
          <cell r="D1440" t="str">
            <v>건축</v>
          </cell>
          <cell r="E1440" t="str">
            <v>교육청사</v>
          </cell>
          <cell r="F1440" t="str">
            <v>유리공사</v>
          </cell>
          <cell r="H1440" t="str">
            <v>수밀코킹(5mm각),유리주위</v>
          </cell>
          <cell r="I1440" t="str">
            <v>실리콘,SL-801</v>
          </cell>
          <cell r="J1440" t="str">
            <v>M</v>
          </cell>
          <cell r="K1440" t="str">
            <v>10849</v>
          </cell>
          <cell r="L1440">
            <v>150</v>
          </cell>
          <cell r="M1440">
            <v>1627350</v>
          </cell>
          <cell r="N1440">
            <v>240</v>
          </cell>
          <cell r="O1440">
            <v>2603760</v>
          </cell>
          <cell r="Q1440">
            <v>0</v>
          </cell>
          <cell r="R1440">
            <v>390</v>
          </cell>
          <cell r="S1440">
            <v>4231110</v>
          </cell>
          <cell r="T1440">
            <v>390</v>
          </cell>
          <cell r="U1440">
            <v>4231110</v>
          </cell>
          <cell r="V1440">
            <v>1</v>
          </cell>
        </row>
        <row r="1441">
          <cell r="B1441" t="str">
            <v>010512</v>
          </cell>
          <cell r="C1441">
            <v>16</v>
          </cell>
          <cell r="D1441" t="str">
            <v>건축</v>
          </cell>
          <cell r="E1441" t="str">
            <v>교육청사</v>
          </cell>
          <cell r="F1441" t="str">
            <v>유리공사</v>
          </cell>
          <cell r="H1441" t="str">
            <v>복층유리끼우기 및 닦기</v>
          </cell>
          <cell r="I1441" t="str">
            <v>24mm</v>
          </cell>
          <cell r="J1441" t="str">
            <v>M2</v>
          </cell>
          <cell r="K1441" t="str">
            <v>1514</v>
          </cell>
          <cell r="L1441">
            <v>50</v>
          </cell>
          <cell r="M1441">
            <v>75700</v>
          </cell>
          <cell r="N1441">
            <v>4650</v>
          </cell>
          <cell r="O1441">
            <v>7040100</v>
          </cell>
          <cell r="Q1441">
            <v>0</v>
          </cell>
          <cell r="R1441">
            <v>4700</v>
          </cell>
          <cell r="S1441">
            <v>7115800</v>
          </cell>
          <cell r="T1441">
            <v>4700</v>
          </cell>
          <cell r="U1441">
            <v>7115800</v>
          </cell>
          <cell r="V1441">
            <v>1</v>
          </cell>
        </row>
        <row r="1442">
          <cell r="B1442" t="str">
            <v>010512</v>
          </cell>
          <cell r="C1442">
            <v>17</v>
          </cell>
          <cell r="D1442" t="str">
            <v>건축</v>
          </cell>
          <cell r="E1442" t="str">
            <v>교육청사</v>
          </cell>
          <cell r="F1442" t="str">
            <v>유리공사</v>
          </cell>
          <cell r="H1442" t="str">
            <v>유리끼우기및닦기</v>
          </cell>
          <cell r="I1442" t="str">
            <v>10mm이상</v>
          </cell>
          <cell r="J1442" t="str">
            <v>M2</v>
          </cell>
          <cell r="K1442" t="str">
            <v>73</v>
          </cell>
          <cell r="L1442">
            <v>50</v>
          </cell>
          <cell r="M1442">
            <v>3650</v>
          </cell>
          <cell r="N1442">
            <v>3820</v>
          </cell>
          <cell r="O1442">
            <v>278860</v>
          </cell>
          <cell r="Q1442">
            <v>0</v>
          </cell>
          <cell r="R1442">
            <v>3870</v>
          </cell>
          <cell r="S1442">
            <v>282510</v>
          </cell>
          <cell r="T1442">
            <v>3870</v>
          </cell>
          <cell r="U1442">
            <v>282510</v>
          </cell>
          <cell r="V1442">
            <v>1</v>
          </cell>
        </row>
        <row r="1443">
          <cell r="B1443" t="str">
            <v>010513</v>
          </cell>
          <cell r="C1443">
            <v>1</v>
          </cell>
          <cell r="D1443" t="str">
            <v>건축</v>
          </cell>
          <cell r="E1443" t="str">
            <v>교육청사</v>
          </cell>
          <cell r="F1443" t="str">
            <v>수장공사</v>
          </cell>
          <cell r="H1443" t="str">
            <v>비닐타일(디럭스)</v>
          </cell>
          <cell r="I1443" t="str">
            <v>T=3.0 300*300</v>
          </cell>
          <cell r="J1443" t="str">
            <v>M2</v>
          </cell>
          <cell r="K1443" t="str">
            <v>2926</v>
          </cell>
          <cell r="L1443">
            <v>6500</v>
          </cell>
          <cell r="M1443">
            <v>19019000</v>
          </cell>
          <cell r="N1443">
            <v>1500</v>
          </cell>
          <cell r="O1443">
            <v>4389000</v>
          </cell>
          <cell r="Q1443">
            <v>0</v>
          </cell>
          <cell r="R1443">
            <v>8000</v>
          </cell>
          <cell r="S1443">
            <v>23408000</v>
          </cell>
          <cell r="T1443">
            <v>8000</v>
          </cell>
          <cell r="U1443">
            <v>23408000</v>
          </cell>
          <cell r="V1443">
            <v>1</v>
          </cell>
        </row>
        <row r="1444">
          <cell r="B1444" t="str">
            <v>010513</v>
          </cell>
          <cell r="C1444">
            <v>2</v>
          </cell>
          <cell r="D1444" t="str">
            <v>건축</v>
          </cell>
          <cell r="E1444" t="str">
            <v>교육청사</v>
          </cell>
          <cell r="F1444" t="str">
            <v>수장공사</v>
          </cell>
          <cell r="H1444" t="str">
            <v>비닐쉬트붙임</v>
          </cell>
          <cell r="I1444" t="str">
            <v>T=2.2</v>
          </cell>
          <cell r="J1444" t="str">
            <v>M2</v>
          </cell>
          <cell r="K1444" t="str">
            <v>351</v>
          </cell>
          <cell r="L1444">
            <v>11000</v>
          </cell>
          <cell r="M1444">
            <v>3861000</v>
          </cell>
          <cell r="N1444">
            <v>1500</v>
          </cell>
          <cell r="O1444">
            <v>526500</v>
          </cell>
          <cell r="Q1444">
            <v>0</v>
          </cell>
          <cell r="R1444">
            <v>12500</v>
          </cell>
          <cell r="S1444">
            <v>4387500</v>
          </cell>
          <cell r="T1444">
            <v>12500</v>
          </cell>
          <cell r="U1444">
            <v>4387500</v>
          </cell>
          <cell r="V1444">
            <v>1</v>
          </cell>
        </row>
        <row r="1445">
          <cell r="B1445" t="str">
            <v>010513</v>
          </cell>
          <cell r="C1445">
            <v>4</v>
          </cell>
          <cell r="D1445" t="str">
            <v>건축</v>
          </cell>
          <cell r="E1445" t="str">
            <v>교육청사</v>
          </cell>
          <cell r="F1445" t="str">
            <v>수장공사</v>
          </cell>
          <cell r="H1445" t="str">
            <v>카페트타일붙이기</v>
          </cell>
          <cell r="I1445" t="str">
            <v>T=7.0 500*500</v>
          </cell>
          <cell r="J1445" t="str">
            <v>M2</v>
          </cell>
          <cell r="K1445" t="str">
            <v>82</v>
          </cell>
          <cell r="L1445">
            <v>29000</v>
          </cell>
          <cell r="M1445">
            <v>2378000</v>
          </cell>
          <cell r="N1445">
            <v>3000</v>
          </cell>
          <cell r="O1445">
            <v>246000</v>
          </cell>
          <cell r="Q1445">
            <v>0</v>
          </cell>
          <cell r="R1445">
            <v>32000</v>
          </cell>
          <cell r="S1445">
            <v>2624000</v>
          </cell>
          <cell r="T1445">
            <v>32000</v>
          </cell>
          <cell r="U1445">
            <v>2624000</v>
          </cell>
          <cell r="V1445">
            <v>1</v>
          </cell>
        </row>
        <row r="1446">
          <cell r="B1446" t="str">
            <v>010513</v>
          </cell>
          <cell r="C1446">
            <v>5</v>
          </cell>
          <cell r="D1446" t="str">
            <v>건축</v>
          </cell>
          <cell r="E1446" t="str">
            <v>교육청사</v>
          </cell>
          <cell r="F1446" t="str">
            <v>수장공사</v>
          </cell>
          <cell r="H1446" t="str">
            <v>규산칼슘텍스</v>
          </cell>
          <cell r="I1446" t="str">
            <v>6MM</v>
          </cell>
          <cell r="J1446" t="str">
            <v>M2</v>
          </cell>
          <cell r="K1446" t="str">
            <v>41</v>
          </cell>
          <cell r="L1446">
            <v>3600</v>
          </cell>
          <cell r="M1446">
            <v>147600</v>
          </cell>
          <cell r="O1446">
            <v>0</v>
          </cell>
          <cell r="Q1446">
            <v>0</v>
          </cell>
          <cell r="R1446">
            <v>3600</v>
          </cell>
          <cell r="S1446">
            <v>147600</v>
          </cell>
          <cell r="T1446">
            <v>3600</v>
          </cell>
          <cell r="U1446">
            <v>147600</v>
          </cell>
          <cell r="V1446">
            <v>1</v>
          </cell>
        </row>
        <row r="1447">
          <cell r="B1447" t="str">
            <v>010513</v>
          </cell>
          <cell r="C1447">
            <v>6</v>
          </cell>
          <cell r="D1447" t="str">
            <v>건축</v>
          </cell>
          <cell r="E1447" t="str">
            <v>교육청사</v>
          </cell>
          <cell r="F1447" t="str">
            <v>수장공사</v>
          </cell>
          <cell r="H1447" t="str">
            <v>천정수장재붙임</v>
          </cell>
          <cell r="I1447" t="str">
            <v>암면텍스9MM</v>
          </cell>
          <cell r="J1447" t="str">
            <v>M2</v>
          </cell>
          <cell r="K1447" t="str">
            <v>1084</v>
          </cell>
          <cell r="L1447">
            <v>6230</v>
          </cell>
          <cell r="M1447">
            <v>6753320</v>
          </cell>
          <cell r="N1447">
            <v>1500</v>
          </cell>
          <cell r="O1447">
            <v>1626000</v>
          </cell>
          <cell r="Q1447">
            <v>0</v>
          </cell>
          <cell r="R1447">
            <v>7730</v>
          </cell>
          <cell r="S1447">
            <v>8379320</v>
          </cell>
          <cell r="T1447">
            <v>7730</v>
          </cell>
          <cell r="U1447">
            <v>8379320</v>
          </cell>
          <cell r="V1447">
            <v>1</v>
          </cell>
        </row>
        <row r="1448">
          <cell r="B1448" t="str">
            <v>010513</v>
          </cell>
          <cell r="C1448">
            <v>7</v>
          </cell>
          <cell r="D1448" t="str">
            <v>건축</v>
          </cell>
          <cell r="E1448" t="str">
            <v>교육청사</v>
          </cell>
          <cell r="F1448" t="str">
            <v>수장공사</v>
          </cell>
          <cell r="H1448" t="str">
            <v>암면텍스</v>
          </cell>
          <cell r="I1448" t="str">
            <v>15MM</v>
          </cell>
          <cell r="J1448" t="str">
            <v>M2</v>
          </cell>
          <cell r="K1448" t="str">
            <v>2451</v>
          </cell>
          <cell r="L1448">
            <v>9500</v>
          </cell>
          <cell r="M1448">
            <v>23284500</v>
          </cell>
          <cell r="O1448">
            <v>0</v>
          </cell>
          <cell r="Q1448">
            <v>0</v>
          </cell>
          <cell r="R1448">
            <v>9500</v>
          </cell>
          <cell r="S1448">
            <v>23284500</v>
          </cell>
          <cell r="T1448">
            <v>9500</v>
          </cell>
          <cell r="U1448">
            <v>23284500</v>
          </cell>
          <cell r="V1448">
            <v>1</v>
          </cell>
        </row>
        <row r="1449">
          <cell r="B1449" t="str">
            <v>010513</v>
          </cell>
          <cell r="C1449">
            <v>8</v>
          </cell>
          <cell r="D1449" t="str">
            <v>건축</v>
          </cell>
          <cell r="E1449" t="str">
            <v>교육청사</v>
          </cell>
          <cell r="F1449" t="str">
            <v>수장공사</v>
          </cell>
          <cell r="H1449" t="str">
            <v>열경화성천정재</v>
          </cell>
          <cell r="I1449" t="str">
            <v>600*600*1.2T</v>
          </cell>
          <cell r="J1449" t="str">
            <v>M2</v>
          </cell>
          <cell r="K1449" t="str">
            <v>64</v>
          </cell>
          <cell r="L1449">
            <v>20000</v>
          </cell>
          <cell r="M1449">
            <v>1280000</v>
          </cell>
          <cell r="N1449">
            <v>6000</v>
          </cell>
          <cell r="O1449">
            <v>384000</v>
          </cell>
          <cell r="Q1449">
            <v>0</v>
          </cell>
          <cell r="R1449">
            <v>26000</v>
          </cell>
          <cell r="S1449">
            <v>1664000</v>
          </cell>
          <cell r="T1449">
            <v>26000</v>
          </cell>
          <cell r="U1449">
            <v>1664000</v>
          </cell>
          <cell r="V1449">
            <v>1</v>
          </cell>
        </row>
        <row r="1450">
          <cell r="B1450" t="str">
            <v>010513</v>
          </cell>
          <cell r="C1450">
            <v>9</v>
          </cell>
          <cell r="D1450" t="str">
            <v>건축</v>
          </cell>
          <cell r="E1450" t="str">
            <v>교육청사</v>
          </cell>
          <cell r="F1450" t="str">
            <v>수장공사</v>
          </cell>
          <cell r="H1450" t="str">
            <v>PVC 몰딩</v>
          </cell>
          <cell r="J1450" t="str">
            <v>M</v>
          </cell>
          <cell r="K1450" t="str">
            <v>85</v>
          </cell>
          <cell r="L1450">
            <v>800</v>
          </cell>
          <cell r="M1450">
            <v>68000</v>
          </cell>
          <cell r="N1450">
            <v>700</v>
          </cell>
          <cell r="O1450">
            <v>59500</v>
          </cell>
          <cell r="Q1450">
            <v>0</v>
          </cell>
          <cell r="R1450">
            <v>1500</v>
          </cell>
          <cell r="S1450">
            <v>127500</v>
          </cell>
          <cell r="T1450">
            <v>1500</v>
          </cell>
          <cell r="U1450">
            <v>127500</v>
          </cell>
          <cell r="V1450">
            <v>1</v>
          </cell>
        </row>
        <row r="1451">
          <cell r="B1451" t="str">
            <v>010513</v>
          </cell>
          <cell r="C1451">
            <v>10</v>
          </cell>
          <cell r="D1451" t="str">
            <v>건축</v>
          </cell>
          <cell r="E1451" t="str">
            <v>교육청사</v>
          </cell>
          <cell r="F1451" t="str">
            <v>수장공사</v>
          </cell>
          <cell r="H1451" t="str">
            <v>집섬(석고)평보드</v>
          </cell>
          <cell r="I1451" t="str">
            <v>9.5*900*2700</v>
          </cell>
          <cell r="J1451" t="str">
            <v>M2</v>
          </cell>
          <cell r="K1451" t="str">
            <v>1138</v>
          </cell>
          <cell r="L1451">
            <v>1610</v>
          </cell>
          <cell r="M1451">
            <v>1832180</v>
          </cell>
          <cell r="O1451">
            <v>0</v>
          </cell>
          <cell r="Q1451">
            <v>0</v>
          </cell>
          <cell r="R1451">
            <v>1610</v>
          </cell>
          <cell r="S1451">
            <v>1832180</v>
          </cell>
          <cell r="T1451">
            <v>1610</v>
          </cell>
          <cell r="U1451">
            <v>1832180</v>
          </cell>
          <cell r="V1451">
            <v>1</v>
          </cell>
        </row>
        <row r="1452">
          <cell r="B1452" t="str">
            <v>010513</v>
          </cell>
          <cell r="C1452">
            <v>11</v>
          </cell>
          <cell r="D1452" t="str">
            <v>건축</v>
          </cell>
          <cell r="E1452" t="str">
            <v>교육청사</v>
          </cell>
          <cell r="F1452" t="str">
            <v>수장공사</v>
          </cell>
          <cell r="H1452" t="str">
            <v>천정수장재붙임</v>
          </cell>
          <cell r="I1452" t="str">
            <v>석고판9.5MM*2겹</v>
          </cell>
          <cell r="J1452" t="str">
            <v>M2</v>
          </cell>
          <cell r="K1452" t="str">
            <v>203</v>
          </cell>
          <cell r="L1452">
            <v>3200</v>
          </cell>
          <cell r="M1452">
            <v>649600</v>
          </cell>
          <cell r="N1452">
            <v>1800</v>
          </cell>
          <cell r="O1452">
            <v>365400</v>
          </cell>
          <cell r="Q1452">
            <v>0</v>
          </cell>
          <cell r="R1452">
            <v>5000</v>
          </cell>
          <cell r="S1452">
            <v>1015000</v>
          </cell>
          <cell r="T1452">
            <v>5000</v>
          </cell>
          <cell r="U1452">
            <v>1015000</v>
          </cell>
          <cell r="V1452">
            <v>1</v>
          </cell>
        </row>
        <row r="1453">
          <cell r="B1453" t="str">
            <v>010513</v>
          </cell>
          <cell r="C1453">
            <v>13</v>
          </cell>
          <cell r="D1453" t="str">
            <v>건축</v>
          </cell>
          <cell r="E1453" t="str">
            <v>교육청사</v>
          </cell>
          <cell r="F1453" t="str">
            <v>수장공사</v>
          </cell>
          <cell r="H1453" t="str">
            <v>벽지바름</v>
          </cell>
          <cell r="I1453" t="str">
            <v>중발포</v>
          </cell>
          <cell r="J1453" t="str">
            <v>M2</v>
          </cell>
          <cell r="K1453" t="str">
            <v>30</v>
          </cell>
          <cell r="L1453">
            <v>2000</v>
          </cell>
          <cell r="M1453">
            <v>60000</v>
          </cell>
          <cell r="N1453">
            <v>2000</v>
          </cell>
          <cell r="O1453">
            <v>60000</v>
          </cell>
          <cell r="Q1453">
            <v>0</v>
          </cell>
          <cell r="R1453">
            <v>4000</v>
          </cell>
          <cell r="S1453">
            <v>120000</v>
          </cell>
          <cell r="T1453">
            <v>4000</v>
          </cell>
          <cell r="U1453">
            <v>120000</v>
          </cell>
          <cell r="V1453">
            <v>1</v>
          </cell>
        </row>
        <row r="1454">
          <cell r="B1454" t="str">
            <v>010513</v>
          </cell>
          <cell r="C1454">
            <v>14</v>
          </cell>
          <cell r="D1454" t="str">
            <v>건축</v>
          </cell>
          <cell r="E1454" t="str">
            <v>교육청사</v>
          </cell>
          <cell r="F1454" t="str">
            <v>수장공사</v>
          </cell>
          <cell r="H1454" t="str">
            <v>반자지바름</v>
          </cell>
          <cell r="I1454" t="str">
            <v>중발포</v>
          </cell>
          <cell r="J1454" t="str">
            <v>M2</v>
          </cell>
          <cell r="K1454" t="str">
            <v>15</v>
          </cell>
          <cell r="L1454">
            <v>2000</v>
          </cell>
          <cell r="M1454">
            <v>30000</v>
          </cell>
          <cell r="N1454">
            <v>2000</v>
          </cell>
          <cell r="O1454">
            <v>30000</v>
          </cell>
          <cell r="Q1454">
            <v>0</v>
          </cell>
          <cell r="R1454">
            <v>4000</v>
          </cell>
          <cell r="S1454">
            <v>60000</v>
          </cell>
          <cell r="T1454">
            <v>4000</v>
          </cell>
          <cell r="U1454">
            <v>60000</v>
          </cell>
          <cell r="V1454">
            <v>1</v>
          </cell>
        </row>
        <row r="1455">
          <cell r="B1455" t="str">
            <v>010513</v>
          </cell>
          <cell r="C1455">
            <v>15</v>
          </cell>
          <cell r="D1455" t="str">
            <v>건축</v>
          </cell>
          <cell r="E1455" t="str">
            <v>교육청사</v>
          </cell>
          <cell r="F1455" t="str">
            <v>수장공사</v>
          </cell>
          <cell r="H1455" t="str">
            <v>합성수지걸레받이</v>
          </cell>
          <cell r="I1455" t="str">
            <v>H:100mm</v>
          </cell>
          <cell r="J1455" t="str">
            <v>M</v>
          </cell>
          <cell r="K1455" t="str">
            <v>1033</v>
          </cell>
          <cell r="L1455">
            <v>800</v>
          </cell>
          <cell r="M1455">
            <v>826400</v>
          </cell>
          <cell r="N1455">
            <v>200</v>
          </cell>
          <cell r="O1455">
            <v>206600</v>
          </cell>
          <cell r="Q1455">
            <v>0</v>
          </cell>
          <cell r="R1455">
            <v>1000</v>
          </cell>
          <cell r="S1455">
            <v>1033000</v>
          </cell>
          <cell r="T1455">
            <v>1000</v>
          </cell>
          <cell r="U1455">
            <v>1033000</v>
          </cell>
          <cell r="V1455">
            <v>1</v>
          </cell>
        </row>
        <row r="1456">
          <cell r="B1456" t="str">
            <v>010513</v>
          </cell>
          <cell r="C1456">
            <v>16</v>
          </cell>
          <cell r="D1456" t="str">
            <v>건축</v>
          </cell>
          <cell r="E1456" t="str">
            <v>교육청사</v>
          </cell>
          <cell r="F1456" t="str">
            <v>수장공사</v>
          </cell>
          <cell r="H1456" t="str">
            <v>스치로폼SLAB깔기</v>
          </cell>
          <cell r="I1456" t="str">
            <v>#0.03     50mm</v>
          </cell>
          <cell r="J1456" t="str">
            <v>M2</v>
          </cell>
          <cell r="K1456" t="str">
            <v>432</v>
          </cell>
          <cell r="L1456">
            <v>3000</v>
          </cell>
          <cell r="M1456">
            <v>1296000</v>
          </cell>
          <cell r="N1456">
            <v>1500</v>
          </cell>
          <cell r="O1456">
            <v>648000</v>
          </cell>
          <cell r="Q1456">
            <v>0</v>
          </cell>
          <cell r="R1456">
            <v>4500</v>
          </cell>
          <cell r="S1456">
            <v>1944000</v>
          </cell>
          <cell r="T1456">
            <v>4500</v>
          </cell>
          <cell r="U1456">
            <v>1944000</v>
          </cell>
          <cell r="V1456">
            <v>1</v>
          </cell>
        </row>
        <row r="1457">
          <cell r="B1457" t="str">
            <v>010513</v>
          </cell>
          <cell r="C1457">
            <v>17</v>
          </cell>
          <cell r="D1457" t="str">
            <v>건축</v>
          </cell>
          <cell r="E1457" t="str">
            <v>교육청사</v>
          </cell>
          <cell r="F1457" t="str">
            <v>수장공사</v>
          </cell>
          <cell r="H1457" t="str">
            <v>단열흡음뿜칠(질석계)</v>
          </cell>
          <cell r="I1457" t="str">
            <v>천정,20T</v>
          </cell>
          <cell r="J1457" t="str">
            <v>M2</v>
          </cell>
          <cell r="K1457" t="str">
            <v>179</v>
          </cell>
          <cell r="L1457">
            <v>4500</v>
          </cell>
          <cell r="M1457">
            <v>805500</v>
          </cell>
          <cell r="N1457">
            <v>1400</v>
          </cell>
          <cell r="O1457">
            <v>250600</v>
          </cell>
          <cell r="Q1457">
            <v>0</v>
          </cell>
          <cell r="R1457">
            <v>5900</v>
          </cell>
          <cell r="S1457">
            <v>1056100</v>
          </cell>
          <cell r="T1457">
            <v>5900</v>
          </cell>
          <cell r="U1457">
            <v>1056100</v>
          </cell>
          <cell r="V1457">
            <v>1</v>
          </cell>
        </row>
        <row r="1458">
          <cell r="B1458" t="str">
            <v>010513</v>
          </cell>
          <cell r="C1458">
            <v>18</v>
          </cell>
          <cell r="D1458" t="str">
            <v>건축</v>
          </cell>
          <cell r="E1458" t="str">
            <v>교육청사</v>
          </cell>
          <cell r="F1458" t="str">
            <v>수장공사</v>
          </cell>
          <cell r="H1458" t="str">
            <v>단열흡음뿜칠(질석계)</v>
          </cell>
          <cell r="I1458" t="str">
            <v>천정,50T</v>
          </cell>
          <cell r="J1458" t="str">
            <v>M2</v>
          </cell>
          <cell r="K1458" t="str">
            <v>256</v>
          </cell>
          <cell r="L1458">
            <v>8500</v>
          </cell>
          <cell r="M1458">
            <v>2176000</v>
          </cell>
          <cell r="N1458">
            <v>3450</v>
          </cell>
          <cell r="O1458">
            <v>883200</v>
          </cell>
          <cell r="Q1458">
            <v>0</v>
          </cell>
          <cell r="R1458">
            <v>11950</v>
          </cell>
          <cell r="S1458">
            <v>3059200</v>
          </cell>
          <cell r="T1458">
            <v>11950</v>
          </cell>
          <cell r="U1458">
            <v>3059200</v>
          </cell>
          <cell r="V1458">
            <v>1</v>
          </cell>
        </row>
        <row r="1459">
          <cell r="B1459" t="str">
            <v>010513</v>
          </cell>
          <cell r="C1459">
            <v>19</v>
          </cell>
          <cell r="D1459" t="str">
            <v>건축</v>
          </cell>
          <cell r="E1459" t="str">
            <v>교육청사</v>
          </cell>
          <cell r="F1459" t="str">
            <v>수장공사</v>
          </cell>
          <cell r="H1459" t="str">
            <v>흡음벽설치</v>
          </cell>
          <cell r="I1459" t="str">
            <v>G/W50T+G/C</v>
          </cell>
          <cell r="J1459" t="str">
            <v>M2</v>
          </cell>
          <cell r="K1459" t="str">
            <v>352</v>
          </cell>
          <cell r="L1459">
            <v>15000</v>
          </cell>
          <cell r="M1459">
            <v>5280000</v>
          </cell>
          <cell r="N1459">
            <v>8000</v>
          </cell>
          <cell r="O1459">
            <v>2816000</v>
          </cell>
          <cell r="Q1459">
            <v>0</v>
          </cell>
          <cell r="R1459">
            <v>23000</v>
          </cell>
          <cell r="S1459">
            <v>8096000</v>
          </cell>
          <cell r="T1459">
            <v>23000</v>
          </cell>
          <cell r="U1459">
            <v>8096000</v>
          </cell>
          <cell r="V1459">
            <v>1</v>
          </cell>
        </row>
        <row r="1460">
          <cell r="B1460" t="str">
            <v>010513</v>
          </cell>
          <cell r="C1460">
            <v>20</v>
          </cell>
          <cell r="D1460" t="str">
            <v>건축</v>
          </cell>
          <cell r="E1460" t="str">
            <v>교육청사</v>
          </cell>
          <cell r="F1460" t="str">
            <v>수장공사</v>
          </cell>
          <cell r="H1460" t="str">
            <v>유리면보드바닥깔기</v>
          </cell>
          <cell r="I1460" t="str">
            <v>#100      T:50</v>
          </cell>
          <cell r="J1460" t="str">
            <v>M2</v>
          </cell>
          <cell r="K1460" t="str">
            <v>160</v>
          </cell>
          <cell r="L1460">
            <v>9500</v>
          </cell>
          <cell r="M1460">
            <v>1520000</v>
          </cell>
          <cell r="N1460">
            <v>2000</v>
          </cell>
          <cell r="O1460">
            <v>320000</v>
          </cell>
          <cell r="Q1460">
            <v>0</v>
          </cell>
          <cell r="R1460">
            <v>11500</v>
          </cell>
          <cell r="S1460">
            <v>1840000</v>
          </cell>
          <cell r="T1460">
            <v>11500</v>
          </cell>
          <cell r="U1460">
            <v>1840000</v>
          </cell>
          <cell r="V1460">
            <v>1</v>
          </cell>
        </row>
        <row r="1461">
          <cell r="B1461" t="str">
            <v>010513</v>
          </cell>
          <cell r="C1461">
            <v>21</v>
          </cell>
          <cell r="D1461" t="str">
            <v>건축</v>
          </cell>
          <cell r="E1461" t="str">
            <v>교육청사</v>
          </cell>
          <cell r="F1461" t="str">
            <v>수장공사</v>
          </cell>
          <cell r="H1461" t="str">
            <v>스치로폼본드붙임</v>
          </cell>
          <cell r="I1461" t="str">
            <v>SLAB #03   30T</v>
          </cell>
          <cell r="J1461" t="str">
            <v>M2</v>
          </cell>
          <cell r="K1461" t="str">
            <v>28</v>
          </cell>
          <cell r="L1461">
            <v>1800</v>
          </cell>
          <cell r="M1461">
            <v>50400</v>
          </cell>
          <cell r="N1461">
            <v>2000</v>
          </cell>
          <cell r="O1461">
            <v>56000</v>
          </cell>
          <cell r="Q1461">
            <v>0</v>
          </cell>
          <cell r="R1461">
            <v>3800</v>
          </cell>
          <cell r="S1461">
            <v>106400</v>
          </cell>
          <cell r="T1461">
            <v>3800</v>
          </cell>
          <cell r="U1461">
            <v>106400</v>
          </cell>
          <cell r="V1461">
            <v>1</v>
          </cell>
        </row>
        <row r="1462">
          <cell r="B1462" t="str">
            <v>010513</v>
          </cell>
          <cell r="C1462">
            <v>22</v>
          </cell>
          <cell r="D1462" t="str">
            <v>건축</v>
          </cell>
          <cell r="E1462" t="str">
            <v>교육청사</v>
          </cell>
          <cell r="F1462" t="str">
            <v>수장공사</v>
          </cell>
          <cell r="H1462" t="str">
            <v>폴리우레탄폼보드바닥깔기</v>
          </cell>
          <cell r="I1462" t="str">
            <v>#0.025     40mm*2겹</v>
          </cell>
          <cell r="J1462" t="str">
            <v>M2</v>
          </cell>
          <cell r="K1462" t="str">
            <v>1102</v>
          </cell>
          <cell r="L1462">
            <v>12600</v>
          </cell>
          <cell r="M1462">
            <v>13885200</v>
          </cell>
          <cell r="N1462">
            <v>3000</v>
          </cell>
          <cell r="O1462">
            <v>3306000</v>
          </cell>
          <cell r="Q1462">
            <v>0</v>
          </cell>
          <cell r="R1462">
            <v>15600</v>
          </cell>
          <cell r="S1462">
            <v>17191200</v>
          </cell>
          <cell r="T1462">
            <v>15600</v>
          </cell>
          <cell r="U1462">
            <v>17191200</v>
          </cell>
          <cell r="V1462">
            <v>1</v>
          </cell>
        </row>
        <row r="1463">
          <cell r="B1463" t="str">
            <v>010513</v>
          </cell>
          <cell r="C1463">
            <v>23</v>
          </cell>
          <cell r="D1463" t="str">
            <v>건축</v>
          </cell>
          <cell r="E1463" t="str">
            <v>교육청사</v>
          </cell>
          <cell r="F1463" t="str">
            <v>수장공사</v>
          </cell>
          <cell r="H1463" t="str">
            <v>방습필름설치</v>
          </cell>
          <cell r="I1463" t="str">
            <v>T=0.05  (바닥)</v>
          </cell>
          <cell r="J1463" t="str">
            <v>M2</v>
          </cell>
          <cell r="K1463" t="str">
            <v>160</v>
          </cell>
          <cell r="L1463">
            <v>100</v>
          </cell>
          <cell r="M1463">
            <v>16000</v>
          </cell>
          <cell r="N1463">
            <v>100</v>
          </cell>
          <cell r="O1463">
            <v>16000</v>
          </cell>
          <cell r="Q1463">
            <v>0</v>
          </cell>
          <cell r="R1463">
            <v>200</v>
          </cell>
          <cell r="S1463">
            <v>32000</v>
          </cell>
          <cell r="T1463">
            <v>200</v>
          </cell>
          <cell r="U1463">
            <v>32000</v>
          </cell>
          <cell r="V1463">
            <v>1</v>
          </cell>
        </row>
        <row r="1464">
          <cell r="B1464" t="str">
            <v>010513</v>
          </cell>
          <cell r="C1464">
            <v>24</v>
          </cell>
          <cell r="D1464" t="str">
            <v>건축</v>
          </cell>
          <cell r="E1464" t="str">
            <v>교육청사</v>
          </cell>
          <cell r="F1464" t="str">
            <v>수장공사</v>
          </cell>
          <cell r="H1464" t="str">
            <v>방습필름설치</v>
          </cell>
          <cell r="I1464" t="str">
            <v>T=0.02*2겹  (바닥)</v>
          </cell>
          <cell r="J1464" t="str">
            <v>M2</v>
          </cell>
          <cell r="K1464" t="str">
            <v>1102</v>
          </cell>
          <cell r="L1464">
            <v>100</v>
          </cell>
          <cell r="M1464">
            <v>110200</v>
          </cell>
          <cell r="N1464">
            <v>100</v>
          </cell>
          <cell r="O1464">
            <v>110200</v>
          </cell>
          <cell r="Q1464">
            <v>0</v>
          </cell>
          <cell r="R1464">
            <v>200</v>
          </cell>
          <cell r="S1464">
            <v>220400</v>
          </cell>
          <cell r="T1464">
            <v>200</v>
          </cell>
          <cell r="U1464">
            <v>220400</v>
          </cell>
          <cell r="V1464">
            <v>1</v>
          </cell>
        </row>
        <row r="1465">
          <cell r="B1465" t="str">
            <v>010513</v>
          </cell>
          <cell r="C1465">
            <v>34</v>
          </cell>
          <cell r="D1465" t="str">
            <v>건축</v>
          </cell>
          <cell r="E1465" t="str">
            <v>교육청사</v>
          </cell>
          <cell r="F1465" t="str">
            <v>수장공사</v>
          </cell>
          <cell r="H1465" t="str">
            <v>화장실칸막이</v>
          </cell>
          <cell r="J1465" t="str">
            <v>M2</v>
          </cell>
          <cell r="K1465" t="str">
            <v>111</v>
          </cell>
          <cell r="L1465">
            <v>88000</v>
          </cell>
          <cell r="M1465">
            <v>9768000</v>
          </cell>
          <cell r="N1465">
            <v>12000</v>
          </cell>
          <cell r="O1465">
            <v>1332000</v>
          </cell>
          <cell r="Q1465">
            <v>0</v>
          </cell>
          <cell r="R1465">
            <v>100000</v>
          </cell>
          <cell r="S1465">
            <v>11100000</v>
          </cell>
          <cell r="T1465">
            <v>100000</v>
          </cell>
          <cell r="U1465">
            <v>11100000</v>
          </cell>
          <cell r="V1465">
            <v>1</v>
          </cell>
        </row>
        <row r="1466">
          <cell r="B1466" t="str">
            <v>010513</v>
          </cell>
          <cell r="C1466">
            <v>35</v>
          </cell>
          <cell r="D1466" t="str">
            <v>건축</v>
          </cell>
          <cell r="E1466" t="str">
            <v>교육청사</v>
          </cell>
          <cell r="F1466" t="str">
            <v>수장공사</v>
          </cell>
          <cell r="H1466" t="str">
            <v>천정점검구설치</v>
          </cell>
          <cell r="I1466" t="str">
            <v>450*450 AL</v>
          </cell>
          <cell r="J1466" t="str">
            <v>개소</v>
          </cell>
          <cell r="K1466" t="str">
            <v>23</v>
          </cell>
          <cell r="L1466">
            <v>12000</v>
          </cell>
          <cell r="M1466">
            <v>276000</v>
          </cell>
          <cell r="N1466">
            <v>4000</v>
          </cell>
          <cell r="O1466">
            <v>92000</v>
          </cell>
          <cell r="Q1466">
            <v>0</v>
          </cell>
          <cell r="R1466">
            <v>16000</v>
          </cell>
          <cell r="S1466">
            <v>368000</v>
          </cell>
          <cell r="T1466">
            <v>16000</v>
          </cell>
          <cell r="U1466">
            <v>368000</v>
          </cell>
          <cell r="V1466">
            <v>1</v>
          </cell>
        </row>
        <row r="1467">
          <cell r="B1467" t="str">
            <v>010513</v>
          </cell>
          <cell r="C1467">
            <v>36</v>
          </cell>
          <cell r="D1467" t="str">
            <v>건축</v>
          </cell>
          <cell r="E1467" t="str">
            <v>교육청사</v>
          </cell>
          <cell r="F1467" t="str">
            <v>수장공사</v>
          </cell>
          <cell r="H1467" t="str">
            <v>마블카운타세면대</v>
          </cell>
          <cell r="I1467" t="str">
            <v>마블600W+메라민소부판</v>
          </cell>
          <cell r="J1467" t="str">
            <v>M</v>
          </cell>
          <cell r="K1467" t="str">
            <v>19</v>
          </cell>
          <cell r="L1467">
            <v>150000</v>
          </cell>
          <cell r="M1467">
            <v>2850000</v>
          </cell>
          <cell r="N1467">
            <v>40000</v>
          </cell>
          <cell r="O1467">
            <v>760000</v>
          </cell>
          <cell r="Q1467">
            <v>0</v>
          </cell>
          <cell r="R1467">
            <v>190000</v>
          </cell>
          <cell r="S1467">
            <v>3610000</v>
          </cell>
          <cell r="T1467">
            <v>190000</v>
          </cell>
          <cell r="U1467">
            <v>3610000</v>
          </cell>
          <cell r="V1467">
            <v>1</v>
          </cell>
        </row>
        <row r="1468">
          <cell r="B1468" t="str">
            <v>010513</v>
          </cell>
          <cell r="C1468">
            <v>38</v>
          </cell>
          <cell r="D1468" t="str">
            <v>건축</v>
          </cell>
          <cell r="E1468" t="str">
            <v>교육청사</v>
          </cell>
          <cell r="F1468" t="str">
            <v>수장공사</v>
          </cell>
          <cell r="H1468" t="str">
            <v>방습거울</v>
          </cell>
          <cell r="I1468" t="str">
            <v>T=5</v>
          </cell>
          <cell r="J1468" t="str">
            <v>M2</v>
          </cell>
          <cell r="K1468" t="str">
            <v>28</v>
          </cell>
          <cell r="L1468">
            <v>26000</v>
          </cell>
          <cell r="M1468">
            <v>728000</v>
          </cell>
          <cell r="O1468">
            <v>0</v>
          </cell>
          <cell r="Q1468">
            <v>0</v>
          </cell>
          <cell r="R1468">
            <v>26000</v>
          </cell>
          <cell r="S1468">
            <v>728000</v>
          </cell>
          <cell r="T1468">
            <v>26000</v>
          </cell>
          <cell r="U1468">
            <v>728000</v>
          </cell>
          <cell r="V1468">
            <v>1</v>
          </cell>
        </row>
        <row r="1469">
          <cell r="B1469" t="str">
            <v>010513</v>
          </cell>
          <cell r="C1469">
            <v>40</v>
          </cell>
          <cell r="D1469" t="str">
            <v>건축</v>
          </cell>
          <cell r="E1469" t="str">
            <v>교육청사</v>
          </cell>
          <cell r="F1469" t="str">
            <v>수장공사</v>
          </cell>
          <cell r="H1469" t="str">
            <v>거울배면마감</v>
          </cell>
          <cell r="I1469" t="str">
            <v>6T내수합판+4T매트+SST.M</v>
          </cell>
          <cell r="J1469" t="str">
            <v>M2</v>
          </cell>
          <cell r="K1469" t="str">
            <v>28</v>
          </cell>
          <cell r="L1469">
            <v>18000</v>
          </cell>
          <cell r="M1469">
            <v>504000</v>
          </cell>
          <cell r="N1469">
            <v>10000</v>
          </cell>
          <cell r="O1469">
            <v>280000</v>
          </cell>
          <cell r="Q1469">
            <v>0</v>
          </cell>
          <cell r="R1469">
            <v>28000</v>
          </cell>
          <cell r="S1469">
            <v>784000</v>
          </cell>
          <cell r="T1469">
            <v>28000</v>
          </cell>
          <cell r="U1469">
            <v>784000</v>
          </cell>
          <cell r="V1469">
            <v>1</v>
          </cell>
        </row>
        <row r="1470">
          <cell r="B1470" t="str">
            <v>010514</v>
          </cell>
          <cell r="C1470">
            <v>1</v>
          </cell>
          <cell r="D1470" t="str">
            <v>건축</v>
          </cell>
          <cell r="E1470" t="str">
            <v>교육청사</v>
          </cell>
          <cell r="F1470" t="str">
            <v>도장공사</v>
          </cell>
          <cell r="H1470" t="str">
            <v>수성로울러 3회칠</v>
          </cell>
          <cell r="I1470" t="str">
            <v>내벽.1급</v>
          </cell>
          <cell r="J1470" t="str">
            <v>M2</v>
          </cell>
          <cell r="K1470" t="str">
            <v>3141</v>
          </cell>
          <cell r="L1470">
            <v>664</v>
          </cell>
          <cell r="M1470">
            <v>2085624</v>
          </cell>
          <cell r="N1470">
            <v>2348</v>
          </cell>
          <cell r="O1470">
            <v>7375068</v>
          </cell>
          <cell r="Q1470">
            <v>0</v>
          </cell>
          <cell r="R1470">
            <v>3012</v>
          </cell>
          <cell r="S1470">
            <v>9460692</v>
          </cell>
          <cell r="T1470">
            <v>3012</v>
          </cell>
          <cell r="U1470">
            <v>9460692</v>
          </cell>
          <cell r="V1470">
            <v>1</v>
          </cell>
        </row>
        <row r="1471">
          <cell r="B1471" t="str">
            <v>010514</v>
          </cell>
          <cell r="C1471">
            <v>2</v>
          </cell>
          <cell r="D1471" t="str">
            <v>건축</v>
          </cell>
          <cell r="E1471" t="str">
            <v>교육청사</v>
          </cell>
          <cell r="F1471" t="str">
            <v>도장공사</v>
          </cell>
          <cell r="H1471" t="str">
            <v>수성로울러 3회칠</v>
          </cell>
          <cell r="I1471" t="str">
            <v>내부.1급(천정)</v>
          </cell>
          <cell r="J1471" t="str">
            <v>M2</v>
          </cell>
          <cell r="K1471" t="str">
            <v>464</v>
          </cell>
          <cell r="L1471">
            <v>664</v>
          </cell>
          <cell r="M1471">
            <v>308096</v>
          </cell>
          <cell r="N1471">
            <v>2348</v>
          </cell>
          <cell r="O1471">
            <v>1089472</v>
          </cell>
          <cell r="Q1471">
            <v>0</v>
          </cell>
          <cell r="R1471">
            <v>3012</v>
          </cell>
          <cell r="S1471">
            <v>1397568</v>
          </cell>
          <cell r="T1471">
            <v>3012</v>
          </cell>
          <cell r="U1471">
            <v>1397568</v>
          </cell>
          <cell r="V1471">
            <v>1</v>
          </cell>
        </row>
        <row r="1472">
          <cell r="B1472" t="str">
            <v>010514</v>
          </cell>
          <cell r="C1472">
            <v>3</v>
          </cell>
          <cell r="D1472" t="str">
            <v>건축</v>
          </cell>
          <cell r="E1472" t="str">
            <v>교육청사</v>
          </cell>
          <cell r="F1472" t="str">
            <v>도장공사</v>
          </cell>
          <cell r="H1472" t="str">
            <v>수성로울러 3회칠</v>
          </cell>
          <cell r="I1472" t="str">
            <v>외벽.1급</v>
          </cell>
          <cell r="J1472" t="str">
            <v>M2</v>
          </cell>
          <cell r="K1472" t="str">
            <v>149</v>
          </cell>
          <cell r="L1472">
            <v>664</v>
          </cell>
          <cell r="M1472">
            <v>98936</v>
          </cell>
          <cell r="N1472">
            <v>2348</v>
          </cell>
          <cell r="O1472">
            <v>349852</v>
          </cell>
          <cell r="Q1472">
            <v>0</v>
          </cell>
          <cell r="R1472">
            <v>3012</v>
          </cell>
          <cell r="S1472">
            <v>448788</v>
          </cell>
          <cell r="T1472">
            <v>3012</v>
          </cell>
          <cell r="U1472">
            <v>448788</v>
          </cell>
          <cell r="V1472">
            <v>1</v>
          </cell>
        </row>
        <row r="1473">
          <cell r="B1473" t="str">
            <v>010514</v>
          </cell>
          <cell r="C1473">
            <v>4</v>
          </cell>
          <cell r="D1473" t="str">
            <v>건축</v>
          </cell>
          <cell r="E1473" t="str">
            <v>교육청사</v>
          </cell>
          <cell r="F1473" t="str">
            <v>도장공사</v>
          </cell>
          <cell r="H1473" t="str">
            <v>아크릴페인트</v>
          </cell>
          <cell r="I1473" t="str">
            <v>걸레받이</v>
          </cell>
          <cell r="J1473" t="str">
            <v>M2</v>
          </cell>
          <cell r="K1473" t="str">
            <v>49</v>
          </cell>
          <cell r="L1473">
            <v>1000</v>
          </cell>
          <cell r="M1473">
            <v>49000</v>
          </cell>
          <cell r="N1473">
            <v>3000</v>
          </cell>
          <cell r="O1473">
            <v>147000</v>
          </cell>
          <cell r="Q1473">
            <v>0</v>
          </cell>
          <cell r="R1473">
            <v>4000</v>
          </cell>
          <cell r="S1473">
            <v>196000</v>
          </cell>
          <cell r="T1473">
            <v>4000</v>
          </cell>
          <cell r="U1473">
            <v>196000</v>
          </cell>
          <cell r="V1473">
            <v>1</v>
          </cell>
        </row>
        <row r="1474">
          <cell r="B1474" t="str">
            <v>010514</v>
          </cell>
          <cell r="C1474">
            <v>5</v>
          </cell>
          <cell r="D1474" t="str">
            <v>건축</v>
          </cell>
          <cell r="E1474" t="str">
            <v>교육청사</v>
          </cell>
          <cell r="F1474" t="str">
            <v>도장공사</v>
          </cell>
          <cell r="H1474" t="str">
            <v>아크릴계뿜칠형타일</v>
          </cell>
          <cell r="I1474" t="str">
            <v>내부용</v>
          </cell>
          <cell r="J1474" t="str">
            <v>M2</v>
          </cell>
          <cell r="K1474" t="str">
            <v>2326</v>
          </cell>
          <cell r="L1474">
            <v>4000</v>
          </cell>
          <cell r="M1474">
            <v>9304000</v>
          </cell>
          <cell r="N1474">
            <v>3000</v>
          </cell>
          <cell r="O1474">
            <v>6978000</v>
          </cell>
          <cell r="Q1474">
            <v>0</v>
          </cell>
          <cell r="R1474">
            <v>7000</v>
          </cell>
          <cell r="S1474">
            <v>16282000</v>
          </cell>
          <cell r="T1474">
            <v>7000</v>
          </cell>
          <cell r="U1474">
            <v>16282000</v>
          </cell>
          <cell r="V1474">
            <v>1</v>
          </cell>
        </row>
        <row r="1475">
          <cell r="B1475" t="str">
            <v>010514</v>
          </cell>
          <cell r="C1475">
            <v>6</v>
          </cell>
          <cell r="D1475" t="str">
            <v>건축</v>
          </cell>
          <cell r="E1475" t="str">
            <v>교육청사</v>
          </cell>
          <cell r="F1475" t="str">
            <v>도장공사</v>
          </cell>
          <cell r="H1475" t="str">
            <v>대전방지용에폭시페인트</v>
          </cell>
          <cell r="I1475" t="str">
            <v>T=2</v>
          </cell>
          <cell r="J1475" t="str">
            <v>M2</v>
          </cell>
          <cell r="K1475" t="str">
            <v>215</v>
          </cell>
          <cell r="L1475">
            <v>8000</v>
          </cell>
          <cell r="M1475">
            <v>1720000</v>
          </cell>
          <cell r="N1475">
            <v>3000</v>
          </cell>
          <cell r="O1475">
            <v>645000</v>
          </cell>
          <cell r="Q1475">
            <v>0</v>
          </cell>
          <cell r="R1475">
            <v>11000</v>
          </cell>
          <cell r="S1475">
            <v>2365000</v>
          </cell>
          <cell r="T1475">
            <v>11000</v>
          </cell>
          <cell r="U1475">
            <v>2365000</v>
          </cell>
          <cell r="V1475">
            <v>1</v>
          </cell>
        </row>
        <row r="1476">
          <cell r="B1476" t="str">
            <v>010514</v>
          </cell>
          <cell r="C1476">
            <v>7</v>
          </cell>
          <cell r="D1476" t="str">
            <v>건축</v>
          </cell>
          <cell r="E1476" t="str">
            <v>교육청사</v>
          </cell>
          <cell r="F1476" t="str">
            <v>도장공사</v>
          </cell>
          <cell r="H1476" t="str">
            <v>에폭시방진페인트</v>
          </cell>
          <cell r="I1476" t="str">
            <v>300μ</v>
          </cell>
          <cell r="J1476" t="str">
            <v>M2</v>
          </cell>
          <cell r="K1476" t="str">
            <v>365</v>
          </cell>
          <cell r="L1476">
            <v>5000</v>
          </cell>
          <cell r="M1476">
            <v>1825000</v>
          </cell>
          <cell r="N1476">
            <v>2000</v>
          </cell>
          <cell r="O1476">
            <v>730000</v>
          </cell>
          <cell r="Q1476">
            <v>0</v>
          </cell>
          <cell r="R1476">
            <v>7000</v>
          </cell>
          <cell r="S1476">
            <v>2555000</v>
          </cell>
          <cell r="T1476">
            <v>7000</v>
          </cell>
          <cell r="U1476">
            <v>2555000</v>
          </cell>
          <cell r="V1476">
            <v>1</v>
          </cell>
        </row>
        <row r="1477">
          <cell r="B1477" t="str">
            <v>010514</v>
          </cell>
          <cell r="C1477">
            <v>8</v>
          </cell>
          <cell r="D1477" t="str">
            <v>건축</v>
          </cell>
          <cell r="E1477" t="str">
            <v>교육청사</v>
          </cell>
          <cell r="F1477" t="str">
            <v>도장공사</v>
          </cell>
          <cell r="H1477" t="str">
            <v>조합페인트철재면</v>
          </cell>
          <cell r="I1477" t="str">
            <v>1급.2회</v>
          </cell>
          <cell r="J1477" t="str">
            <v>M2</v>
          </cell>
          <cell r="K1477" t="str">
            <v>1017</v>
          </cell>
          <cell r="L1477">
            <v>1300</v>
          </cell>
          <cell r="M1477">
            <v>1322100</v>
          </cell>
          <cell r="N1477">
            <v>1300</v>
          </cell>
          <cell r="O1477">
            <v>1322100</v>
          </cell>
          <cell r="Q1477">
            <v>0</v>
          </cell>
          <cell r="R1477">
            <v>2600</v>
          </cell>
          <cell r="S1477">
            <v>2644200</v>
          </cell>
          <cell r="T1477">
            <v>2600</v>
          </cell>
          <cell r="U1477">
            <v>2644200</v>
          </cell>
          <cell r="V1477">
            <v>1</v>
          </cell>
        </row>
        <row r="1478">
          <cell r="B1478" t="str">
            <v>010514</v>
          </cell>
          <cell r="C1478">
            <v>9</v>
          </cell>
          <cell r="D1478" t="str">
            <v>건축</v>
          </cell>
          <cell r="E1478" t="str">
            <v>교육청사</v>
          </cell>
          <cell r="F1478" t="str">
            <v>도장공사</v>
          </cell>
          <cell r="H1478" t="str">
            <v>녹막이페인트칠</v>
          </cell>
          <cell r="I1478" t="str">
            <v>1종.1회</v>
          </cell>
          <cell r="J1478" t="str">
            <v>M2</v>
          </cell>
          <cell r="K1478" t="str">
            <v>1017</v>
          </cell>
          <cell r="L1478">
            <v>700</v>
          </cell>
          <cell r="M1478">
            <v>711900</v>
          </cell>
          <cell r="N1478">
            <v>700</v>
          </cell>
          <cell r="O1478">
            <v>711900</v>
          </cell>
          <cell r="Q1478">
            <v>0</v>
          </cell>
          <cell r="R1478">
            <v>1400</v>
          </cell>
          <cell r="S1478">
            <v>1423800</v>
          </cell>
          <cell r="T1478">
            <v>1400</v>
          </cell>
          <cell r="U1478">
            <v>1423800</v>
          </cell>
          <cell r="V1478">
            <v>1</v>
          </cell>
        </row>
        <row r="1479">
          <cell r="B1479" t="str">
            <v>010514</v>
          </cell>
          <cell r="C1479">
            <v>10</v>
          </cell>
          <cell r="D1479" t="str">
            <v>건축</v>
          </cell>
          <cell r="E1479" t="str">
            <v>교육청사</v>
          </cell>
          <cell r="F1479" t="str">
            <v>도장공사</v>
          </cell>
          <cell r="H1479" t="str">
            <v>유색락카칠</v>
          </cell>
          <cell r="I1479" t="str">
            <v>철재면</v>
          </cell>
          <cell r="J1479" t="str">
            <v>M2</v>
          </cell>
          <cell r="K1479" t="str">
            <v>18</v>
          </cell>
          <cell r="L1479">
            <v>3773</v>
          </cell>
          <cell r="M1479">
            <v>67914</v>
          </cell>
          <cell r="N1479">
            <v>20814</v>
          </cell>
          <cell r="O1479">
            <v>374652</v>
          </cell>
          <cell r="Q1479">
            <v>0</v>
          </cell>
          <cell r="R1479">
            <v>24587</v>
          </cell>
          <cell r="S1479">
            <v>442566</v>
          </cell>
          <cell r="T1479">
            <v>24587</v>
          </cell>
          <cell r="U1479">
            <v>442566</v>
          </cell>
          <cell r="V1479">
            <v>1</v>
          </cell>
        </row>
        <row r="1480">
          <cell r="B1480" t="str">
            <v>010515</v>
          </cell>
          <cell r="C1480">
            <v>1</v>
          </cell>
          <cell r="D1480" t="str">
            <v>건축</v>
          </cell>
          <cell r="E1480" t="str">
            <v>교육청사</v>
          </cell>
          <cell r="F1480" t="str">
            <v>드라이월</v>
          </cell>
          <cell r="H1480" t="str">
            <v>D1-1A</v>
          </cell>
          <cell r="I1480" t="str">
            <v>T50 단열재포함</v>
          </cell>
          <cell r="J1480" t="str">
            <v>M2</v>
          </cell>
          <cell r="K1480" t="str">
            <v>898</v>
          </cell>
          <cell r="L1480">
            <v>20000</v>
          </cell>
          <cell r="M1480">
            <v>17960000</v>
          </cell>
          <cell r="N1480">
            <v>12610</v>
          </cell>
          <cell r="O1480">
            <v>11323780</v>
          </cell>
          <cell r="Q1480">
            <v>0</v>
          </cell>
          <cell r="R1480">
            <v>32610</v>
          </cell>
          <cell r="S1480">
            <v>29283780</v>
          </cell>
          <cell r="T1480">
            <v>32610</v>
          </cell>
          <cell r="U1480">
            <v>29283780</v>
          </cell>
          <cell r="V1480">
            <v>1</v>
          </cell>
        </row>
        <row r="1481">
          <cell r="B1481" t="str">
            <v>010515</v>
          </cell>
          <cell r="C1481">
            <v>2</v>
          </cell>
          <cell r="D1481" t="str">
            <v>건축</v>
          </cell>
          <cell r="E1481" t="str">
            <v>교육청사</v>
          </cell>
          <cell r="F1481" t="str">
            <v>드라이월</v>
          </cell>
          <cell r="H1481" t="str">
            <v>D1-1B</v>
          </cell>
          <cell r="I1481" t="str">
            <v>T50 단열재포함</v>
          </cell>
          <cell r="J1481" t="str">
            <v>M2</v>
          </cell>
          <cell r="K1481" t="str">
            <v>111</v>
          </cell>
          <cell r="L1481">
            <v>26000</v>
          </cell>
          <cell r="M1481">
            <v>2886000</v>
          </cell>
          <cell r="N1481">
            <v>12610</v>
          </cell>
          <cell r="O1481">
            <v>1399710</v>
          </cell>
          <cell r="Q1481">
            <v>0</v>
          </cell>
          <cell r="R1481">
            <v>38610</v>
          </cell>
          <cell r="S1481">
            <v>4285710</v>
          </cell>
          <cell r="T1481">
            <v>38610</v>
          </cell>
          <cell r="U1481">
            <v>4285710</v>
          </cell>
          <cell r="V1481">
            <v>1</v>
          </cell>
        </row>
        <row r="1482">
          <cell r="B1482" t="str">
            <v>010515</v>
          </cell>
          <cell r="C1482">
            <v>8</v>
          </cell>
          <cell r="D1482" t="str">
            <v>건축</v>
          </cell>
          <cell r="E1482" t="str">
            <v>교육청사</v>
          </cell>
          <cell r="F1482" t="str">
            <v>드라이월</v>
          </cell>
          <cell r="H1482" t="str">
            <v>D1-3C</v>
          </cell>
          <cell r="I1482" t="str">
            <v>T50 단열재포함</v>
          </cell>
          <cell r="J1482" t="str">
            <v>M2</v>
          </cell>
          <cell r="K1482" t="str">
            <v>163</v>
          </cell>
          <cell r="L1482">
            <v>20000</v>
          </cell>
          <cell r="M1482">
            <v>3260000</v>
          </cell>
          <cell r="N1482">
            <v>13320</v>
          </cell>
          <cell r="O1482">
            <v>2171160</v>
          </cell>
          <cell r="Q1482">
            <v>0</v>
          </cell>
          <cell r="R1482">
            <v>33320</v>
          </cell>
          <cell r="S1482">
            <v>5431160</v>
          </cell>
          <cell r="T1482">
            <v>33320</v>
          </cell>
          <cell r="U1482">
            <v>5431160</v>
          </cell>
          <cell r="V1482">
            <v>1</v>
          </cell>
        </row>
        <row r="1483">
          <cell r="B1483" t="str">
            <v>010515</v>
          </cell>
          <cell r="C1483">
            <v>9</v>
          </cell>
          <cell r="D1483" t="str">
            <v>건축</v>
          </cell>
          <cell r="E1483" t="str">
            <v>교육청사</v>
          </cell>
          <cell r="F1483" t="str">
            <v>드라이월</v>
          </cell>
          <cell r="H1483" t="str">
            <v>D1-4B</v>
          </cell>
          <cell r="I1483" t="str">
            <v>T50 단열재포함</v>
          </cell>
          <cell r="J1483" t="str">
            <v>M2</v>
          </cell>
          <cell r="K1483" t="str">
            <v>94</v>
          </cell>
          <cell r="L1483">
            <v>26000</v>
          </cell>
          <cell r="M1483">
            <v>2444000</v>
          </cell>
          <cell r="N1483">
            <v>11490</v>
          </cell>
          <cell r="O1483">
            <v>1080060</v>
          </cell>
          <cell r="Q1483">
            <v>0</v>
          </cell>
          <cell r="R1483">
            <v>37490</v>
          </cell>
          <cell r="S1483">
            <v>3524060</v>
          </cell>
          <cell r="T1483">
            <v>37490</v>
          </cell>
          <cell r="U1483">
            <v>3524060</v>
          </cell>
          <cell r="V1483">
            <v>1</v>
          </cell>
        </row>
        <row r="1484">
          <cell r="B1484" t="str">
            <v>010515</v>
          </cell>
          <cell r="C1484">
            <v>10</v>
          </cell>
          <cell r="D1484" t="str">
            <v>건축</v>
          </cell>
          <cell r="E1484" t="str">
            <v>교육청사</v>
          </cell>
          <cell r="F1484" t="str">
            <v>드라이월</v>
          </cell>
          <cell r="H1484" t="str">
            <v>D1-5B</v>
          </cell>
          <cell r="I1484" t="str">
            <v>T50 단열재포함</v>
          </cell>
          <cell r="J1484" t="str">
            <v>M2</v>
          </cell>
          <cell r="K1484" t="str">
            <v>223</v>
          </cell>
          <cell r="L1484">
            <v>16000</v>
          </cell>
          <cell r="M1484">
            <v>3568000</v>
          </cell>
          <cell r="N1484">
            <v>8900</v>
          </cell>
          <cell r="O1484">
            <v>1984700</v>
          </cell>
          <cell r="Q1484">
            <v>0</v>
          </cell>
          <cell r="R1484">
            <v>24900</v>
          </cell>
          <cell r="S1484">
            <v>5552700</v>
          </cell>
          <cell r="T1484">
            <v>24900</v>
          </cell>
          <cell r="U1484">
            <v>5552700</v>
          </cell>
          <cell r="V1484">
            <v>1</v>
          </cell>
        </row>
        <row r="1485">
          <cell r="B1485" t="str">
            <v>010515</v>
          </cell>
          <cell r="C1485">
            <v>17</v>
          </cell>
          <cell r="D1485" t="str">
            <v>건축</v>
          </cell>
          <cell r="E1485" t="str">
            <v>교육청사</v>
          </cell>
          <cell r="F1485" t="str">
            <v>드라이월</v>
          </cell>
          <cell r="H1485" t="str">
            <v>철제경량칸막이- A TYPE</v>
          </cell>
          <cell r="I1485" t="str">
            <v>T:65</v>
          </cell>
          <cell r="J1485" t="str">
            <v>M2</v>
          </cell>
          <cell r="K1485" t="str">
            <v>404</v>
          </cell>
          <cell r="L1485">
            <v>51000</v>
          </cell>
          <cell r="M1485">
            <v>20604000</v>
          </cell>
          <cell r="N1485">
            <v>5880</v>
          </cell>
          <cell r="O1485">
            <v>2375520</v>
          </cell>
          <cell r="Q1485">
            <v>0</v>
          </cell>
          <cell r="R1485">
            <v>56880</v>
          </cell>
          <cell r="S1485">
            <v>22979520</v>
          </cell>
          <cell r="T1485">
            <v>56880</v>
          </cell>
          <cell r="U1485">
            <v>22979520</v>
          </cell>
          <cell r="V1485">
            <v>1</v>
          </cell>
        </row>
        <row r="1486">
          <cell r="B1486" t="str">
            <v>010515</v>
          </cell>
          <cell r="C1486">
            <v>18</v>
          </cell>
          <cell r="D1486" t="str">
            <v>건축</v>
          </cell>
          <cell r="E1486" t="str">
            <v>교육청사</v>
          </cell>
          <cell r="F1486" t="str">
            <v>드라이월</v>
          </cell>
          <cell r="H1486" t="str">
            <v>철제경량칸막이- C TYPE</v>
          </cell>
          <cell r="I1486" t="str">
            <v>T:65</v>
          </cell>
          <cell r="J1486" t="str">
            <v>M2</v>
          </cell>
          <cell r="K1486" t="str">
            <v>15</v>
          </cell>
          <cell r="L1486">
            <v>59000</v>
          </cell>
          <cell r="M1486">
            <v>885000</v>
          </cell>
          <cell r="N1486">
            <v>5880</v>
          </cell>
          <cell r="O1486">
            <v>88200</v>
          </cell>
          <cell r="Q1486">
            <v>0</v>
          </cell>
          <cell r="R1486">
            <v>64880</v>
          </cell>
          <cell r="S1486">
            <v>973200</v>
          </cell>
          <cell r="T1486">
            <v>64880</v>
          </cell>
          <cell r="U1486">
            <v>973200</v>
          </cell>
          <cell r="V1486">
            <v>1</v>
          </cell>
        </row>
        <row r="1487">
          <cell r="B1487" t="str">
            <v>010515</v>
          </cell>
          <cell r="C1487">
            <v>21</v>
          </cell>
          <cell r="D1487" t="str">
            <v>건축</v>
          </cell>
          <cell r="E1487" t="str">
            <v>교육청사</v>
          </cell>
          <cell r="F1487" t="str">
            <v>드라이월</v>
          </cell>
          <cell r="H1487" t="str">
            <v>경량칸막이도아</v>
          </cell>
          <cell r="I1487" t="str">
            <v>편개</v>
          </cell>
          <cell r="J1487" t="str">
            <v>M2</v>
          </cell>
          <cell r="K1487" t="str">
            <v>10</v>
          </cell>
          <cell r="L1487">
            <v>120000</v>
          </cell>
          <cell r="M1487">
            <v>1200000</v>
          </cell>
          <cell r="O1487">
            <v>0</v>
          </cell>
          <cell r="Q1487">
            <v>0</v>
          </cell>
          <cell r="R1487">
            <v>120000</v>
          </cell>
          <cell r="S1487">
            <v>1200000</v>
          </cell>
          <cell r="T1487">
            <v>120000</v>
          </cell>
          <cell r="U1487">
            <v>1200000</v>
          </cell>
          <cell r="V1487">
            <v>1</v>
          </cell>
        </row>
        <row r="1488">
          <cell r="B1488" t="str">
            <v>010516</v>
          </cell>
          <cell r="C1488">
            <v>3</v>
          </cell>
          <cell r="D1488" t="str">
            <v>건축</v>
          </cell>
          <cell r="E1488" t="str">
            <v>교육청사</v>
          </cell>
          <cell r="F1488" t="str">
            <v>기타공사</v>
          </cell>
          <cell r="H1488" t="str">
            <v>루프드레인설치</v>
          </cell>
          <cell r="I1488" t="str">
            <v>수직형   100mm</v>
          </cell>
          <cell r="J1488" t="str">
            <v>개소</v>
          </cell>
          <cell r="K1488" t="str">
            <v>16</v>
          </cell>
          <cell r="L1488">
            <v>6050</v>
          </cell>
          <cell r="M1488">
            <v>96800</v>
          </cell>
          <cell r="N1488">
            <v>4400</v>
          </cell>
          <cell r="O1488">
            <v>70400</v>
          </cell>
          <cell r="P1488">
            <v>550</v>
          </cell>
          <cell r="Q1488">
            <v>8800</v>
          </cell>
          <cell r="R1488">
            <v>11000</v>
          </cell>
          <cell r="S1488">
            <v>176000</v>
          </cell>
          <cell r="T1488">
            <v>11000</v>
          </cell>
          <cell r="U1488">
            <v>176000</v>
          </cell>
          <cell r="V1488">
            <v>1</v>
          </cell>
        </row>
        <row r="1489">
          <cell r="B1489" t="str">
            <v>010516</v>
          </cell>
          <cell r="C1489">
            <v>5</v>
          </cell>
          <cell r="D1489" t="str">
            <v>건축</v>
          </cell>
          <cell r="E1489" t="str">
            <v>교육청사</v>
          </cell>
          <cell r="F1489" t="str">
            <v>기타공사</v>
          </cell>
          <cell r="H1489" t="str">
            <v>플로어드레인설치</v>
          </cell>
          <cell r="I1489" t="str">
            <v>PVC 8510  50mm</v>
          </cell>
          <cell r="J1489" t="str">
            <v>개소</v>
          </cell>
          <cell r="K1489" t="str">
            <v>13</v>
          </cell>
          <cell r="L1489">
            <v>1800</v>
          </cell>
          <cell r="M1489">
            <v>23400</v>
          </cell>
          <cell r="N1489">
            <v>1200</v>
          </cell>
          <cell r="O1489">
            <v>15600</v>
          </cell>
          <cell r="Q1489">
            <v>0</v>
          </cell>
          <cell r="R1489">
            <v>3000</v>
          </cell>
          <cell r="S1489">
            <v>39000</v>
          </cell>
          <cell r="T1489">
            <v>3000</v>
          </cell>
          <cell r="U1489">
            <v>39000</v>
          </cell>
          <cell r="V1489">
            <v>1</v>
          </cell>
        </row>
        <row r="1490">
          <cell r="B1490" t="str">
            <v>010516</v>
          </cell>
          <cell r="C1490">
            <v>7</v>
          </cell>
          <cell r="D1490" t="str">
            <v>건축</v>
          </cell>
          <cell r="E1490" t="str">
            <v>교육청사</v>
          </cell>
          <cell r="F1490" t="str">
            <v>기타공사</v>
          </cell>
          <cell r="H1490" t="str">
            <v>PVC통수관</v>
          </cell>
          <cell r="I1490" t="str">
            <v>VG2   ∮50,L:300</v>
          </cell>
          <cell r="J1490" t="str">
            <v>개소</v>
          </cell>
          <cell r="K1490" t="str">
            <v>1</v>
          </cell>
          <cell r="L1490">
            <v>2500</v>
          </cell>
          <cell r="M1490">
            <v>2500</v>
          </cell>
          <cell r="N1490">
            <v>500</v>
          </cell>
          <cell r="O1490">
            <v>500</v>
          </cell>
          <cell r="Q1490">
            <v>0</v>
          </cell>
          <cell r="R1490">
            <v>3000</v>
          </cell>
          <cell r="S1490">
            <v>3000</v>
          </cell>
          <cell r="T1490">
            <v>3000</v>
          </cell>
          <cell r="U1490">
            <v>3000</v>
          </cell>
          <cell r="V1490">
            <v>1</v>
          </cell>
        </row>
        <row r="1491">
          <cell r="B1491" t="str">
            <v>010516</v>
          </cell>
          <cell r="C1491">
            <v>8</v>
          </cell>
          <cell r="D1491" t="str">
            <v>건축</v>
          </cell>
          <cell r="E1491" t="str">
            <v>교육청사</v>
          </cell>
          <cell r="F1491" t="str">
            <v>기타공사</v>
          </cell>
          <cell r="H1491" t="str">
            <v>에레베타후크</v>
          </cell>
          <cell r="I1491" t="str">
            <v>Φ22</v>
          </cell>
          <cell r="J1491" t="str">
            <v>EA</v>
          </cell>
          <cell r="K1491" t="str">
            <v>1</v>
          </cell>
          <cell r="L1491">
            <v>25000</v>
          </cell>
          <cell r="M1491">
            <v>25000</v>
          </cell>
          <cell r="N1491">
            <v>10000</v>
          </cell>
          <cell r="O1491">
            <v>10000</v>
          </cell>
          <cell r="Q1491">
            <v>0</v>
          </cell>
          <cell r="R1491">
            <v>35000</v>
          </cell>
          <cell r="S1491">
            <v>35000</v>
          </cell>
          <cell r="T1491">
            <v>35000</v>
          </cell>
          <cell r="U1491">
            <v>35000</v>
          </cell>
          <cell r="V1491">
            <v>1</v>
          </cell>
        </row>
        <row r="1492">
          <cell r="B1492" t="str">
            <v>010516</v>
          </cell>
          <cell r="C1492">
            <v>10</v>
          </cell>
          <cell r="D1492" t="str">
            <v>건축</v>
          </cell>
          <cell r="E1492" t="str">
            <v>교육청사</v>
          </cell>
          <cell r="F1492" t="str">
            <v>기타공사</v>
          </cell>
          <cell r="H1492" t="str">
            <v>탕비실씽크대</v>
          </cell>
          <cell r="I1492" t="str">
            <v>500*1200</v>
          </cell>
          <cell r="J1492" t="str">
            <v>EA</v>
          </cell>
          <cell r="K1492" t="str">
            <v>5</v>
          </cell>
          <cell r="L1492">
            <v>400000</v>
          </cell>
          <cell r="M1492">
            <v>2000000</v>
          </cell>
          <cell r="O1492">
            <v>0</v>
          </cell>
          <cell r="Q1492">
            <v>0</v>
          </cell>
          <cell r="R1492">
            <v>400000</v>
          </cell>
          <cell r="S1492">
            <v>2000000</v>
          </cell>
          <cell r="T1492">
            <v>400000</v>
          </cell>
          <cell r="U1492">
            <v>2000000</v>
          </cell>
          <cell r="V1492">
            <v>1</v>
          </cell>
        </row>
        <row r="1493">
          <cell r="B1493" t="str">
            <v>010516</v>
          </cell>
          <cell r="C1493">
            <v>16</v>
          </cell>
          <cell r="D1493" t="str">
            <v>건축</v>
          </cell>
          <cell r="E1493" t="str">
            <v>교육청사</v>
          </cell>
          <cell r="F1493" t="str">
            <v>기타공사</v>
          </cell>
          <cell r="H1493" t="str">
            <v>우편함- B</v>
          </cell>
          <cell r="I1493" t="str">
            <v>1140*150*1500</v>
          </cell>
          <cell r="J1493" t="str">
            <v>EA</v>
          </cell>
          <cell r="K1493" t="str">
            <v>1</v>
          </cell>
          <cell r="L1493">
            <v>275000</v>
          </cell>
          <cell r="M1493">
            <v>275000</v>
          </cell>
          <cell r="N1493">
            <v>200000</v>
          </cell>
          <cell r="O1493">
            <v>200000</v>
          </cell>
          <cell r="P1493">
            <v>25000</v>
          </cell>
          <cell r="Q1493">
            <v>25000</v>
          </cell>
          <cell r="R1493">
            <v>500000</v>
          </cell>
          <cell r="S1493">
            <v>500000</v>
          </cell>
          <cell r="T1493">
            <v>500000</v>
          </cell>
          <cell r="U1493">
            <v>500000</v>
          </cell>
          <cell r="V1493">
            <v>1</v>
          </cell>
        </row>
        <row r="1494">
          <cell r="B1494" t="str">
            <v>010516</v>
          </cell>
          <cell r="C1494">
            <v>17</v>
          </cell>
          <cell r="D1494" t="str">
            <v>건축</v>
          </cell>
          <cell r="E1494" t="str">
            <v>교육청사</v>
          </cell>
          <cell r="F1494" t="str">
            <v>기타공사</v>
          </cell>
          <cell r="H1494" t="str">
            <v>분리수거함</v>
          </cell>
          <cell r="I1494" t="str">
            <v>580*715*1075</v>
          </cell>
          <cell r="J1494" t="str">
            <v>EA</v>
          </cell>
          <cell r="K1494" t="str">
            <v>5</v>
          </cell>
          <cell r="L1494">
            <v>300000</v>
          </cell>
          <cell r="M1494">
            <v>1500000</v>
          </cell>
          <cell r="N1494">
            <v>0</v>
          </cell>
          <cell r="O1494">
            <v>0</v>
          </cell>
          <cell r="Q1494">
            <v>0</v>
          </cell>
          <cell r="R1494">
            <v>300000</v>
          </cell>
          <cell r="S1494">
            <v>1500000</v>
          </cell>
          <cell r="T1494">
            <v>300000</v>
          </cell>
          <cell r="U1494">
            <v>1500000</v>
          </cell>
          <cell r="V1494">
            <v>1</v>
          </cell>
        </row>
        <row r="1495">
          <cell r="B1495" t="str">
            <v>010517</v>
          </cell>
          <cell r="C1495">
            <v>1</v>
          </cell>
          <cell r="D1495" t="str">
            <v>건축</v>
          </cell>
          <cell r="E1495" t="str">
            <v>교육청사</v>
          </cell>
          <cell r="F1495" t="str">
            <v>골재비</v>
          </cell>
          <cell r="H1495" t="str">
            <v>모래(세사)</v>
          </cell>
          <cell r="I1495" t="str">
            <v>서울(김포상차도)</v>
          </cell>
          <cell r="J1495" t="str">
            <v>M3</v>
          </cell>
          <cell r="K1495" t="str">
            <v>400.3</v>
          </cell>
          <cell r="L1495">
            <v>7000</v>
          </cell>
          <cell r="M1495">
            <v>2802100</v>
          </cell>
          <cell r="O1495">
            <v>0</v>
          </cell>
          <cell r="Q1495">
            <v>0</v>
          </cell>
          <cell r="R1495">
            <v>7000</v>
          </cell>
          <cell r="S1495">
            <v>2802100</v>
          </cell>
          <cell r="T1495">
            <v>7000</v>
          </cell>
          <cell r="U1495">
            <v>2802100</v>
          </cell>
          <cell r="V1495">
            <v>1</v>
          </cell>
        </row>
        <row r="1496">
          <cell r="B1496" t="str">
            <v>010517</v>
          </cell>
          <cell r="C1496">
            <v>2</v>
          </cell>
          <cell r="D1496" t="str">
            <v>건축</v>
          </cell>
          <cell r="E1496" t="str">
            <v>교육청사</v>
          </cell>
          <cell r="F1496" t="str">
            <v>골재비</v>
          </cell>
          <cell r="H1496" t="str">
            <v>자갈(#57.∮25)</v>
          </cell>
          <cell r="I1496" t="str">
            <v>서울(김포상차도)</v>
          </cell>
          <cell r="J1496" t="str">
            <v>M3</v>
          </cell>
          <cell r="K1496" t="str">
            <v>46.8</v>
          </cell>
          <cell r="L1496">
            <v>7000</v>
          </cell>
          <cell r="M1496">
            <v>327600</v>
          </cell>
          <cell r="O1496">
            <v>0</v>
          </cell>
          <cell r="Q1496">
            <v>0</v>
          </cell>
          <cell r="R1496">
            <v>7000</v>
          </cell>
          <cell r="S1496">
            <v>327600</v>
          </cell>
          <cell r="T1496">
            <v>7000</v>
          </cell>
          <cell r="U1496">
            <v>327600</v>
          </cell>
          <cell r="V1496">
            <v>1</v>
          </cell>
        </row>
        <row r="1497">
          <cell r="B1497" t="str">
            <v>010517</v>
          </cell>
          <cell r="C1497">
            <v>3</v>
          </cell>
          <cell r="D1497" t="str">
            <v>건축</v>
          </cell>
          <cell r="E1497" t="str">
            <v>교육청사</v>
          </cell>
          <cell r="F1497" t="str">
            <v>골재비</v>
          </cell>
          <cell r="H1497" t="str">
            <v>잡석(건축지정)</v>
          </cell>
          <cell r="I1497" t="str">
            <v>서울(김포상차도)</v>
          </cell>
          <cell r="J1497" t="str">
            <v>M3</v>
          </cell>
          <cell r="K1497" t="str">
            <v>104.5</v>
          </cell>
          <cell r="L1497">
            <v>7000</v>
          </cell>
          <cell r="M1497">
            <v>731500</v>
          </cell>
          <cell r="O1497">
            <v>0</v>
          </cell>
          <cell r="Q1497">
            <v>0</v>
          </cell>
          <cell r="R1497">
            <v>7000</v>
          </cell>
          <cell r="S1497">
            <v>731500</v>
          </cell>
          <cell r="T1497">
            <v>7000</v>
          </cell>
          <cell r="U1497">
            <v>731500</v>
          </cell>
          <cell r="V1497">
            <v>1</v>
          </cell>
        </row>
        <row r="1498">
          <cell r="B1498" t="str">
            <v>010518</v>
          </cell>
          <cell r="C1498">
            <v>1</v>
          </cell>
          <cell r="D1498" t="str">
            <v>건축</v>
          </cell>
          <cell r="E1498" t="str">
            <v>교육청사</v>
          </cell>
          <cell r="F1498" t="str">
            <v>운반비</v>
          </cell>
          <cell r="H1498" t="str">
            <v>시멘트 운반</v>
          </cell>
          <cell r="I1498" t="str">
            <v>L:10KM</v>
          </cell>
          <cell r="J1498" t="str">
            <v>포</v>
          </cell>
          <cell r="K1498" t="str">
            <v>4767</v>
          </cell>
          <cell r="M1498">
            <v>0</v>
          </cell>
          <cell r="N1498">
            <v>200</v>
          </cell>
          <cell r="O1498">
            <v>953400</v>
          </cell>
          <cell r="P1498">
            <v>300</v>
          </cell>
          <cell r="Q1498">
            <v>1430100</v>
          </cell>
          <cell r="R1498">
            <v>500</v>
          </cell>
          <cell r="S1498">
            <v>2383500</v>
          </cell>
          <cell r="T1498">
            <v>500</v>
          </cell>
          <cell r="U1498">
            <v>2383500</v>
          </cell>
          <cell r="V1498">
            <v>1</v>
          </cell>
        </row>
        <row r="1499">
          <cell r="B1499" t="str">
            <v>010518</v>
          </cell>
          <cell r="C1499">
            <v>2</v>
          </cell>
          <cell r="D1499" t="str">
            <v>건축</v>
          </cell>
          <cell r="E1499" t="str">
            <v>교육청사</v>
          </cell>
          <cell r="F1499" t="str">
            <v>운반비</v>
          </cell>
          <cell r="H1499" t="str">
            <v>모래 운반</v>
          </cell>
          <cell r="I1499" t="str">
            <v>L:23KM</v>
          </cell>
          <cell r="J1499" t="str">
            <v>M3</v>
          </cell>
          <cell r="K1499" t="str">
            <v>400.3</v>
          </cell>
          <cell r="M1499">
            <v>0</v>
          </cell>
          <cell r="O1499">
            <v>0</v>
          </cell>
          <cell r="P1499">
            <v>5000</v>
          </cell>
          <cell r="Q1499">
            <v>2001500</v>
          </cell>
          <cell r="R1499">
            <v>5000</v>
          </cell>
          <cell r="S1499">
            <v>2001500</v>
          </cell>
          <cell r="T1499">
            <v>5000</v>
          </cell>
          <cell r="U1499">
            <v>2001500</v>
          </cell>
          <cell r="V1499">
            <v>1</v>
          </cell>
        </row>
        <row r="1500">
          <cell r="B1500" t="str">
            <v>010518</v>
          </cell>
          <cell r="C1500">
            <v>3</v>
          </cell>
          <cell r="D1500" t="str">
            <v>건축</v>
          </cell>
          <cell r="E1500" t="str">
            <v>교육청사</v>
          </cell>
          <cell r="F1500" t="str">
            <v>운반비</v>
          </cell>
          <cell r="H1500" t="str">
            <v>자갈 운반</v>
          </cell>
          <cell r="I1500" t="str">
            <v>L:23KM</v>
          </cell>
          <cell r="J1500" t="str">
            <v>M3</v>
          </cell>
          <cell r="K1500" t="str">
            <v>46.8</v>
          </cell>
          <cell r="M1500">
            <v>0</v>
          </cell>
          <cell r="O1500">
            <v>0</v>
          </cell>
          <cell r="P1500">
            <v>5000</v>
          </cell>
          <cell r="Q1500">
            <v>234000</v>
          </cell>
          <cell r="R1500">
            <v>5000</v>
          </cell>
          <cell r="S1500">
            <v>234000</v>
          </cell>
          <cell r="T1500">
            <v>5000</v>
          </cell>
          <cell r="U1500">
            <v>234000</v>
          </cell>
          <cell r="V1500">
            <v>1</v>
          </cell>
        </row>
        <row r="1501">
          <cell r="B1501" t="str">
            <v>010518</v>
          </cell>
          <cell r="C1501">
            <v>4</v>
          </cell>
          <cell r="D1501" t="str">
            <v>건축</v>
          </cell>
          <cell r="E1501" t="str">
            <v>교육청사</v>
          </cell>
          <cell r="F1501" t="str">
            <v>운반비</v>
          </cell>
          <cell r="H1501" t="str">
            <v>잡석 운반</v>
          </cell>
          <cell r="I1501" t="str">
            <v>L:21.6KM</v>
          </cell>
          <cell r="J1501" t="str">
            <v>M3</v>
          </cell>
          <cell r="K1501" t="str">
            <v>104.5</v>
          </cell>
          <cell r="M1501">
            <v>0</v>
          </cell>
          <cell r="O1501">
            <v>0</v>
          </cell>
          <cell r="P1501">
            <v>4500</v>
          </cell>
          <cell r="Q1501">
            <v>470250</v>
          </cell>
          <cell r="R1501">
            <v>4500</v>
          </cell>
          <cell r="S1501">
            <v>470250</v>
          </cell>
          <cell r="T1501">
            <v>4500</v>
          </cell>
          <cell r="U1501">
            <v>470250</v>
          </cell>
          <cell r="V1501">
            <v>1</v>
          </cell>
        </row>
        <row r="1502">
          <cell r="B1502" t="str">
            <v>010518</v>
          </cell>
          <cell r="C1502">
            <v>5</v>
          </cell>
          <cell r="D1502" t="str">
            <v>건축</v>
          </cell>
          <cell r="E1502" t="str">
            <v>교육청사</v>
          </cell>
          <cell r="F1502" t="str">
            <v>운반비</v>
          </cell>
          <cell r="H1502" t="str">
            <v>철근 운반</v>
          </cell>
          <cell r="I1502" t="str">
            <v>L:10KM</v>
          </cell>
          <cell r="J1502" t="str">
            <v>TON</v>
          </cell>
          <cell r="K1502" t="str">
            <v>535.842</v>
          </cell>
          <cell r="M1502">
            <v>0</v>
          </cell>
          <cell r="O1502">
            <v>0</v>
          </cell>
          <cell r="P1502">
            <v>10000</v>
          </cell>
          <cell r="Q1502">
            <v>5358420</v>
          </cell>
          <cell r="R1502">
            <v>10000</v>
          </cell>
          <cell r="S1502">
            <v>5358420</v>
          </cell>
          <cell r="T1502">
            <v>10000</v>
          </cell>
          <cell r="U1502">
            <v>5358420</v>
          </cell>
          <cell r="V1502">
            <v>1</v>
          </cell>
        </row>
        <row r="1503">
          <cell r="B1503" t="str">
            <v>010519</v>
          </cell>
          <cell r="C1503">
            <v>1</v>
          </cell>
          <cell r="D1503" t="str">
            <v>건축</v>
          </cell>
          <cell r="E1503" t="str">
            <v>교육청사</v>
          </cell>
          <cell r="F1503" t="str">
            <v>작업부산물</v>
          </cell>
          <cell r="H1503" t="str">
            <v>고철(△)</v>
          </cell>
          <cell r="I1503" t="str">
            <v>작업설부산물</v>
          </cell>
          <cell r="J1503" t="str">
            <v>TON</v>
          </cell>
          <cell r="K1503" t="str">
            <v>-15.606</v>
          </cell>
          <cell r="L1503">
            <v>70000</v>
          </cell>
          <cell r="M1503">
            <v>-1092420</v>
          </cell>
          <cell r="O1503">
            <v>0</v>
          </cell>
          <cell r="Q1503">
            <v>0</v>
          </cell>
          <cell r="R1503">
            <v>70000</v>
          </cell>
          <cell r="S1503">
            <v>-1092420</v>
          </cell>
          <cell r="T1503">
            <v>70000</v>
          </cell>
          <cell r="U1503">
            <v>-1092420</v>
          </cell>
          <cell r="V1503">
            <v>1</v>
          </cell>
        </row>
        <row r="1504">
          <cell r="B1504" t="str">
            <v>010601</v>
          </cell>
          <cell r="C1504">
            <v>1</v>
          </cell>
          <cell r="D1504" t="str">
            <v>건축</v>
          </cell>
          <cell r="E1504" t="str">
            <v>지하공용</v>
          </cell>
          <cell r="F1504" t="str">
            <v>가설공사</v>
          </cell>
          <cell r="H1504" t="str">
            <v>면적당규준틀</v>
          </cell>
          <cell r="I1504" t="str">
            <v>(면적당)</v>
          </cell>
          <cell r="J1504" t="str">
            <v>M2</v>
          </cell>
          <cell r="K1504" t="str">
            <v>40</v>
          </cell>
          <cell r="M1504">
            <v>0</v>
          </cell>
          <cell r="N1504">
            <v>800</v>
          </cell>
          <cell r="O1504">
            <v>32000</v>
          </cell>
          <cell r="Q1504">
            <v>0</v>
          </cell>
          <cell r="R1504">
            <v>800</v>
          </cell>
          <cell r="S1504">
            <v>32000</v>
          </cell>
          <cell r="T1504">
            <v>800</v>
          </cell>
          <cell r="U1504">
            <v>32000</v>
          </cell>
          <cell r="V1504">
            <v>1</v>
          </cell>
        </row>
        <row r="1505">
          <cell r="B1505" t="str">
            <v>010601</v>
          </cell>
          <cell r="C1505">
            <v>3</v>
          </cell>
          <cell r="D1505" t="str">
            <v>건축</v>
          </cell>
          <cell r="E1505" t="str">
            <v>지하공용</v>
          </cell>
          <cell r="F1505" t="str">
            <v>가설공사</v>
          </cell>
          <cell r="H1505" t="str">
            <v>강관동바리</v>
          </cell>
          <cell r="I1505" t="str">
            <v>3개월,6.9M이하</v>
          </cell>
          <cell r="J1505" t="str">
            <v>M2</v>
          </cell>
          <cell r="K1505" t="str">
            <v>2505</v>
          </cell>
          <cell r="L1505">
            <v>2500</v>
          </cell>
          <cell r="M1505">
            <v>6262500</v>
          </cell>
          <cell r="N1505">
            <v>4500</v>
          </cell>
          <cell r="O1505">
            <v>11272500</v>
          </cell>
          <cell r="Q1505">
            <v>0</v>
          </cell>
          <cell r="R1505">
            <v>7000</v>
          </cell>
          <cell r="S1505">
            <v>17535000</v>
          </cell>
          <cell r="T1505">
            <v>7000</v>
          </cell>
          <cell r="U1505">
            <v>17535000</v>
          </cell>
          <cell r="V1505">
            <v>1</v>
          </cell>
        </row>
        <row r="1506">
          <cell r="B1506" t="str">
            <v>010601</v>
          </cell>
          <cell r="C1506">
            <v>4</v>
          </cell>
          <cell r="D1506" t="str">
            <v>건축</v>
          </cell>
          <cell r="E1506" t="str">
            <v>지하공용</v>
          </cell>
          <cell r="F1506" t="str">
            <v>가설공사</v>
          </cell>
          <cell r="H1506" t="str">
            <v>내부수평비계</v>
          </cell>
          <cell r="I1506" t="str">
            <v>3개월</v>
          </cell>
          <cell r="J1506" t="str">
            <v>M2</v>
          </cell>
          <cell r="K1506" t="str">
            <v>2505</v>
          </cell>
          <cell r="L1506">
            <v>1000</v>
          </cell>
          <cell r="M1506">
            <v>2505000</v>
          </cell>
          <cell r="N1506">
            <v>1500</v>
          </cell>
          <cell r="O1506">
            <v>3757500</v>
          </cell>
          <cell r="Q1506">
            <v>0</v>
          </cell>
          <cell r="R1506">
            <v>2500</v>
          </cell>
          <cell r="S1506">
            <v>6262500</v>
          </cell>
          <cell r="T1506">
            <v>2500</v>
          </cell>
          <cell r="U1506">
            <v>6262500</v>
          </cell>
          <cell r="V1506">
            <v>1</v>
          </cell>
        </row>
        <row r="1507">
          <cell r="B1507" t="str">
            <v>010601</v>
          </cell>
          <cell r="C1507">
            <v>8</v>
          </cell>
          <cell r="D1507" t="str">
            <v>건축</v>
          </cell>
          <cell r="E1507" t="str">
            <v>지하공용</v>
          </cell>
          <cell r="F1507" t="str">
            <v>가설공사</v>
          </cell>
          <cell r="H1507" t="str">
            <v>CONC보양</v>
          </cell>
          <cell r="I1507" t="str">
            <v>살수</v>
          </cell>
          <cell r="J1507" t="str">
            <v>M2</v>
          </cell>
          <cell r="K1507" t="str">
            <v>5527</v>
          </cell>
          <cell r="M1507">
            <v>0</v>
          </cell>
          <cell r="N1507">
            <v>300</v>
          </cell>
          <cell r="O1507">
            <v>1658100</v>
          </cell>
          <cell r="Q1507">
            <v>0</v>
          </cell>
          <cell r="R1507">
            <v>300</v>
          </cell>
          <cell r="S1507">
            <v>1658100</v>
          </cell>
          <cell r="T1507">
            <v>300</v>
          </cell>
          <cell r="U1507">
            <v>1658100</v>
          </cell>
          <cell r="V1507">
            <v>1</v>
          </cell>
        </row>
        <row r="1508">
          <cell r="B1508" t="str">
            <v>010601</v>
          </cell>
          <cell r="C1508">
            <v>10</v>
          </cell>
          <cell r="D1508" t="str">
            <v>건축</v>
          </cell>
          <cell r="E1508" t="str">
            <v>지하공용</v>
          </cell>
          <cell r="F1508" t="str">
            <v>가설공사</v>
          </cell>
          <cell r="H1508" t="str">
            <v>먹매김</v>
          </cell>
          <cell r="I1508" t="str">
            <v>사무소</v>
          </cell>
          <cell r="J1508" t="str">
            <v>M2</v>
          </cell>
          <cell r="K1508" t="str">
            <v>2783</v>
          </cell>
          <cell r="M1508">
            <v>0</v>
          </cell>
          <cell r="N1508">
            <v>700</v>
          </cell>
          <cell r="O1508">
            <v>1948100</v>
          </cell>
          <cell r="Q1508">
            <v>0</v>
          </cell>
          <cell r="R1508">
            <v>700</v>
          </cell>
          <cell r="S1508">
            <v>1948100</v>
          </cell>
          <cell r="T1508">
            <v>700</v>
          </cell>
          <cell r="U1508">
            <v>1948100</v>
          </cell>
          <cell r="V1508">
            <v>1</v>
          </cell>
        </row>
        <row r="1509">
          <cell r="B1509" t="str">
            <v>010601</v>
          </cell>
          <cell r="C1509">
            <v>11</v>
          </cell>
          <cell r="D1509" t="str">
            <v>건축</v>
          </cell>
          <cell r="E1509" t="str">
            <v>지하공용</v>
          </cell>
          <cell r="F1509" t="str">
            <v>가설공사</v>
          </cell>
          <cell r="H1509" t="str">
            <v>건축물현장정리</v>
          </cell>
          <cell r="I1509" t="str">
            <v>철골.철근CON조</v>
          </cell>
          <cell r="J1509" t="str">
            <v>M2</v>
          </cell>
          <cell r="K1509" t="str">
            <v>2783</v>
          </cell>
          <cell r="M1509">
            <v>0</v>
          </cell>
          <cell r="N1509">
            <v>5500</v>
          </cell>
          <cell r="O1509">
            <v>15306500</v>
          </cell>
          <cell r="Q1509">
            <v>0</v>
          </cell>
          <cell r="R1509">
            <v>5500</v>
          </cell>
          <cell r="S1509">
            <v>15306500</v>
          </cell>
          <cell r="T1509">
            <v>5500</v>
          </cell>
          <cell r="U1509">
            <v>15306500</v>
          </cell>
          <cell r="V1509">
            <v>1</v>
          </cell>
        </row>
        <row r="1510">
          <cell r="B1510" t="str">
            <v>010602</v>
          </cell>
          <cell r="C1510">
            <v>1</v>
          </cell>
          <cell r="D1510" t="str">
            <v>건축</v>
          </cell>
          <cell r="E1510" t="str">
            <v>지하공용</v>
          </cell>
          <cell r="F1510" t="str">
            <v>지정공사</v>
          </cell>
          <cell r="H1510" t="str">
            <v>잡석깔기지정</v>
          </cell>
          <cell r="I1510" t="str">
            <v>큰달구다지기</v>
          </cell>
          <cell r="J1510" t="str">
            <v>M3</v>
          </cell>
          <cell r="K1510" t="str">
            <v>8</v>
          </cell>
          <cell r="M1510">
            <v>0</v>
          </cell>
          <cell r="N1510">
            <v>5000</v>
          </cell>
          <cell r="O1510">
            <v>40000</v>
          </cell>
          <cell r="Q1510">
            <v>0</v>
          </cell>
          <cell r="R1510">
            <v>5000</v>
          </cell>
          <cell r="S1510">
            <v>40000</v>
          </cell>
          <cell r="T1510">
            <v>5000</v>
          </cell>
          <cell r="U1510">
            <v>40000</v>
          </cell>
          <cell r="V1510">
            <v>1</v>
          </cell>
        </row>
        <row r="1511">
          <cell r="B1511" t="str">
            <v>010602</v>
          </cell>
          <cell r="C1511">
            <v>2</v>
          </cell>
          <cell r="D1511" t="str">
            <v>건축</v>
          </cell>
          <cell r="E1511" t="str">
            <v>지하공용</v>
          </cell>
          <cell r="F1511" t="str">
            <v>지정공사</v>
          </cell>
          <cell r="H1511" t="str">
            <v>방습필름설치</v>
          </cell>
          <cell r="I1511" t="str">
            <v>T=0.02*2겹  (바닥)</v>
          </cell>
          <cell r="J1511" t="str">
            <v>M2</v>
          </cell>
          <cell r="K1511" t="str">
            <v>40</v>
          </cell>
          <cell r="L1511">
            <v>100</v>
          </cell>
          <cell r="M1511">
            <v>4000</v>
          </cell>
          <cell r="N1511">
            <v>100</v>
          </cell>
          <cell r="O1511">
            <v>4000</v>
          </cell>
          <cell r="Q1511">
            <v>0</v>
          </cell>
          <cell r="R1511">
            <v>200</v>
          </cell>
          <cell r="S1511">
            <v>8000</v>
          </cell>
          <cell r="T1511">
            <v>200</v>
          </cell>
          <cell r="U1511">
            <v>8000</v>
          </cell>
          <cell r="V1511">
            <v>1</v>
          </cell>
        </row>
        <row r="1512">
          <cell r="B1512" t="str">
            <v>010603</v>
          </cell>
          <cell r="C1512">
            <v>3</v>
          </cell>
          <cell r="D1512" t="str">
            <v>건축</v>
          </cell>
          <cell r="E1512" t="str">
            <v>지하공용</v>
          </cell>
          <cell r="F1512" t="str">
            <v>철근콘크리트</v>
          </cell>
          <cell r="H1512" t="str">
            <v>펌프카.붐(철근)</v>
          </cell>
          <cell r="I1512" t="str">
            <v>100㎥↑(25/20)</v>
          </cell>
          <cell r="J1512" t="str">
            <v>M3</v>
          </cell>
          <cell r="K1512" t="str">
            <v>1892</v>
          </cell>
          <cell r="L1512">
            <v>500</v>
          </cell>
          <cell r="M1512">
            <v>946000</v>
          </cell>
          <cell r="N1512">
            <v>3500</v>
          </cell>
          <cell r="O1512">
            <v>6622000</v>
          </cell>
          <cell r="P1512">
            <v>3500</v>
          </cell>
          <cell r="Q1512">
            <v>6622000</v>
          </cell>
          <cell r="R1512">
            <v>7500</v>
          </cell>
          <cell r="S1512">
            <v>14190000</v>
          </cell>
          <cell r="T1512">
            <v>7500</v>
          </cell>
          <cell r="U1512">
            <v>14190000</v>
          </cell>
          <cell r="V1512">
            <v>1</v>
          </cell>
        </row>
        <row r="1513">
          <cell r="B1513" t="str">
            <v>010603</v>
          </cell>
          <cell r="C1513">
            <v>4</v>
          </cell>
          <cell r="D1513" t="str">
            <v>건축</v>
          </cell>
          <cell r="E1513" t="str">
            <v>지하공용</v>
          </cell>
          <cell r="F1513" t="str">
            <v>철근콘크리트</v>
          </cell>
          <cell r="H1513" t="str">
            <v>펌프카.붐(무근)</v>
          </cell>
          <cell r="I1513" t="str">
            <v>100㎥↑(25/20)</v>
          </cell>
          <cell r="J1513" t="str">
            <v>M3</v>
          </cell>
          <cell r="K1513" t="str">
            <v>1420</v>
          </cell>
          <cell r="L1513">
            <v>500</v>
          </cell>
          <cell r="M1513">
            <v>710000</v>
          </cell>
          <cell r="N1513">
            <v>4000</v>
          </cell>
          <cell r="O1513">
            <v>5680000</v>
          </cell>
          <cell r="P1513">
            <v>3500</v>
          </cell>
          <cell r="Q1513">
            <v>4970000</v>
          </cell>
          <cell r="R1513">
            <v>8000</v>
          </cell>
          <cell r="S1513">
            <v>11360000</v>
          </cell>
          <cell r="T1513">
            <v>8000</v>
          </cell>
          <cell r="U1513">
            <v>11360000</v>
          </cell>
          <cell r="V1513">
            <v>1</v>
          </cell>
        </row>
        <row r="1514">
          <cell r="B1514" t="str">
            <v>010603</v>
          </cell>
          <cell r="C1514">
            <v>13</v>
          </cell>
          <cell r="D1514" t="str">
            <v>건축</v>
          </cell>
          <cell r="E1514" t="str">
            <v>지하공용</v>
          </cell>
          <cell r="F1514" t="str">
            <v>철근콘크리트</v>
          </cell>
          <cell r="H1514" t="str">
            <v>철근가공조립</v>
          </cell>
          <cell r="I1514" t="str">
            <v>보통</v>
          </cell>
          <cell r="J1514" t="str">
            <v>TON</v>
          </cell>
          <cell r="K1514" t="str">
            <v>246.939</v>
          </cell>
          <cell r="L1514">
            <v>10799</v>
          </cell>
          <cell r="M1514">
            <v>2666694</v>
          </cell>
          <cell r="N1514">
            <v>209201</v>
          </cell>
          <cell r="O1514">
            <v>51659885</v>
          </cell>
          <cell r="Q1514">
            <v>0</v>
          </cell>
          <cell r="R1514">
            <v>220000</v>
          </cell>
          <cell r="S1514">
            <v>54326580</v>
          </cell>
          <cell r="T1514">
            <v>220000</v>
          </cell>
          <cell r="U1514">
            <v>54326580</v>
          </cell>
          <cell r="V1514">
            <v>1</v>
          </cell>
        </row>
        <row r="1515">
          <cell r="B1515" t="str">
            <v>010603</v>
          </cell>
          <cell r="C1515">
            <v>15</v>
          </cell>
          <cell r="D1515" t="str">
            <v>건축</v>
          </cell>
          <cell r="E1515" t="str">
            <v>지하공용</v>
          </cell>
          <cell r="F1515" t="str">
            <v>철근콘크리트</v>
          </cell>
          <cell r="H1515" t="str">
            <v>합판거푸집</v>
          </cell>
          <cell r="I1515" t="str">
            <v>3회</v>
          </cell>
          <cell r="J1515" t="str">
            <v>M2</v>
          </cell>
          <cell r="K1515" t="str">
            <v>7632</v>
          </cell>
          <cell r="L1515">
            <v>6000</v>
          </cell>
          <cell r="M1515">
            <v>45792000</v>
          </cell>
          <cell r="N1515">
            <v>16000</v>
          </cell>
          <cell r="O1515">
            <v>122112000</v>
          </cell>
          <cell r="Q1515">
            <v>0</v>
          </cell>
          <cell r="R1515">
            <v>22000</v>
          </cell>
          <cell r="S1515">
            <v>167904000</v>
          </cell>
          <cell r="T1515">
            <v>22000</v>
          </cell>
          <cell r="U1515">
            <v>167904000</v>
          </cell>
          <cell r="V1515">
            <v>1</v>
          </cell>
        </row>
        <row r="1516">
          <cell r="B1516" t="str">
            <v>010603</v>
          </cell>
          <cell r="C1516">
            <v>16</v>
          </cell>
          <cell r="D1516" t="str">
            <v>건축</v>
          </cell>
          <cell r="E1516" t="str">
            <v>지하공용</v>
          </cell>
          <cell r="F1516" t="str">
            <v>철근콘크리트</v>
          </cell>
          <cell r="H1516" t="str">
            <v>합판거푸집</v>
          </cell>
          <cell r="I1516" t="str">
            <v>4회</v>
          </cell>
          <cell r="J1516" t="str">
            <v>M2</v>
          </cell>
          <cell r="K1516" t="str">
            <v>1485</v>
          </cell>
          <cell r="L1516">
            <v>5700</v>
          </cell>
          <cell r="M1516">
            <v>8464500</v>
          </cell>
          <cell r="N1516">
            <v>16000</v>
          </cell>
          <cell r="O1516">
            <v>23760000</v>
          </cell>
          <cell r="Q1516">
            <v>0</v>
          </cell>
          <cell r="R1516">
            <v>21700</v>
          </cell>
          <cell r="S1516">
            <v>32224500</v>
          </cell>
          <cell r="T1516">
            <v>21700</v>
          </cell>
          <cell r="U1516">
            <v>32224500</v>
          </cell>
          <cell r="V1516">
            <v>1</v>
          </cell>
        </row>
        <row r="1517">
          <cell r="B1517" t="str">
            <v>010603</v>
          </cell>
          <cell r="C1517">
            <v>18</v>
          </cell>
          <cell r="D1517" t="str">
            <v>건축</v>
          </cell>
          <cell r="E1517" t="str">
            <v>지하공용</v>
          </cell>
          <cell r="F1517" t="str">
            <v>철근콘크리트</v>
          </cell>
          <cell r="H1517" t="str">
            <v>진동기손료(엔진식)</v>
          </cell>
          <cell r="J1517" t="str">
            <v>M3</v>
          </cell>
          <cell r="K1517" t="str">
            <v>1892</v>
          </cell>
          <cell r="M1517">
            <v>0</v>
          </cell>
          <cell r="O1517">
            <v>0</v>
          </cell>
          <cell r="P1517">
            <v>200</v>
          </cell>
          <cell r="Q1517">
            <v>378400</v>
          </cell>
          <cell r="R1517">
            <v>200</v>
          </cell>
          <cell r="S1517">
            <v>378400</v>
          </cell>
          <cell r="T1517">
            <v>200</v>
          </cell>
          <cell r="U1517">
            <v>378400</v>
          </cell>
          <cell r="V1517">
            <v>1</v>
          </cell>
        </row>
        <row r="1518">
          <cell r="B1518" t="str">
            <v>010604</v>
          </cell>
          <cell r="C1518">
            <v>9</v>
          </cell>
          <cell r="D1518" t="str">
            <v>건축</v>
          </cell>
          <cell r="E1518" t="str">
            <v>지하공용</v>
          </cell>
          <cell r="F1518" t="str">
            <v>조적공사</v>
          </cell>
          <cell r="H1518" t="str">
            <v>블럭보강쌓기</v>
          </cell>
          <cell r="I1518" t="str">
            <v>6"</v>
          </cell>
          <cell r="J1518" t="str">
            <v>M2</v>
          </cell>
          <cell r="K1518" t="str">
            <v>577</v>
          </cell>
          <cell r="L1518">
            <v>7800</v>
          </cell>
          <cell r="M1518">
            <v>4500600</v>
          </cell>
          <cell r="N1518">
            <v>10000</v>
          </cell>
          <cell r="O1518">
            <v>5770000</v>
          </cell>
          <cell r="Q1518">
            <v>0</v>
          </cell>
          <cell r="R1518">
            <v>17800</v>
          </cell>
          <cell r="S1518">
            <v>10270600</v>
          </cell>
          <cell r="T1518">
            <v>17800</v>
          </cell>
          <cell r="U1518">
            <v>10270600</v>
          </cell>
          <cell r="V1518">
            <v>1</v>
          </cell>
        </row>
        <row r="1519">
          <cell r="B1519" t="str">
            <v>010604</v>
          </cell>
          <cell r="C1519">
            <v>10</v>
          </cell>
          <cell r="D1519" t="str">
            <v>건축</v>
          </cell>
          <cell r="E1519" t="str">
            <v>지하공용</v>
          </cell>
          <cell r="F1519" t="str">
            <v>조적공사</v>
          </cell>
          <cell r="H1519" t="str">
            <v>블럭보강쌓기(한면치장)</v>
          </cell>
          <cell r="I1519" t="str">
            <v>6"</v>
          </cell>
          <cell r="J1519" t="str">
            <v>M2</v>
          </cell>
          <cell r="K1519" t="str">
            <v>2435</v>
          </cell>
          <cell r="L1519">
            <v>7800</v>
          </cell>
          <cell r="M1519">
            <v>18993000</v>
          </cell>
          <cell r="N1519">
            <v>11250</v>
          </cell>
          <cell r="O1519">
            <v>27393750</v>
          </cell>
          <cell r="Q1519">
            <v>0</v>
          </cell>
          <cell r="R1519">
            <v>19050</v>
          </cell>
          <cell r="S1519">
            <v>46386750</v>
          </cell>
          <cell r="T1519">
            <v>19050</v>
          </cell>
          <cell r="U1519">
            <v>46386750</v>
          </cell>
          <cell r="V1519">
            <v>1</v>
          </cell>
        </row>
        <row r="1520">
          <cell r="B1520" t="str">
            <v>010604</v>
          </cell>
          <cell r="C1520">
            <v>11</v>
          </cell>
          <cell r="D1520" t="str">
            <v>건축</v>
          </cell>
          <cell r="E1520" t="str">
            <v>지하공용</v>
          </cell>
          <cell r="F1520" t="str">
            <v>조적공사</v>
          </cell>
          <cell r="H1520" t="str">
            <v>블럭보강쌓기(양면치장)</v>
          </cell>
          <cell r="I1520" t="str">
            <v>6"</v>
          </cell>
          <cell r="J1520" t="str">
            <v>M2</v>
          </cell>
          <cell r="K1520" t="str">
            <v>153</v>
          </cell>
          <cell r="L1520">
            <v>7800</v>
          </cell>
          <cell r="M1520">
            <v>1193400</v>
          </cell>
          <cell r="N1520">
            <v>12500</v>
          </cell>
          <cell r="O1520">
            <v>1912500</v>
          </cell>
          <cell r="Q1520">
            <v>0</v>
          </cell>
          <cell r="R1520">
            <v>20300</v>
          </cell>
          <cell r="S1520">
            <v>3105900</v>
          </cell>
          <cell r="T1520">
            <v>20300</v>
          </cell>
          <cell r="U1520">
            <v>3105900</v>
          </cell>
          <cell r="V1520">
            <v>1</v>
          </cell>
        </row>
        <row r="1521">
          <cell r="B1521" t="str">
            <v>010604</v>
          </cell>
          <cell r="C1521">
            <v>13</v>
          </cell>
          <cell r="D1521" t="str">
            <v>건축</v>
          </cell>
          <cell r="E1521" t="str">
            <v>지하공용</v>
          </cell>
          <cell r="F1521" t="str">
            <v>조적공사</v>
          </cell>
          <cell r="H1521" t="str">
            <v>블럭메쉬(6"용)</v>
          </cell>
          <cell r="I1521" t="str">
            <v>#8</v>
          </cell>
          <cell r="J1521" t="str">
            <v>M</v>
          </cell>
          <cell r="K1521" t="str">
            <v>10654</v>
          </cell>
          <cell r="L1521">
            <v>300</v>
          </cell>
          <cell r="M1521">
            <v>3196200</v>
          </cell>
          <cell r="N1521">
            <v>200</v>
          </cell>
          <cell r="O1521">
            <v>2130800</v>
          </cell>
          <cell r="Q1521">
            <v>0</v>
          </cell>
          <cell r="R1521">
            <v>500</v>
          </cell>
          <cell r="S1521">
            <v>5327000</v>
          </cell>
          <cell r="T1521">
            <v>500</v>
          </cell>
          <cell r="U1521">
            <v>5327000</v>
          </cell>
          <cell r="V1521">
            <v>1</v>
          </cell>
        </row>
        <row r="1522">
          <cell r="B1522" t="str">
            <v>010604</v>
          </cell>
          <cell r="C1522">
            <v>15</v>
          </cell>
          <cell r="D1522" t="str">
            <v>건축</v>
          </cell>
          <cell r="E1522" t="str">
            <v>지하공용</v>
          </cell>
          <cell r="F1522" t="str">
            <v>조적공사</v>
          </cell>
          <cell r="H1522" t="str">
            <v>스트롱앵커</v>
          </cell>
          <cell r="I1522" t="str">
            <v>3/8"  (M10)</v>
          </cell>
          <cell r="J1522" t="str">
            <v>개</v>
          </cell>
          <cell r="K1522" t="str">
            <v>1970</v>
          </cell>
          <cell r="L1522">
            <v>700</v>
          </cell>
          <cell r="M1522">
            <v>1379000</v>
          </cell>
          <cell r="N1522">
            <v>800</v>
          </cell>
          <cell r="O1522">
            <v>1576000</v>
          </cell>
          <cell r="Q1522">
            <v>0</v>
          </cell>
          <cell r="R1522">
            <v>1500</v>
          </cell>
          <cell r="S1522">
            <v>2955000</v>
          </cell>
          <cell r="T1522">
            <v>1500</v>
          </cell>
          <cell r="U1522">
            <v>2955000</v>
          </cell>
          <cell r="V1522">
            <v>1</v>
          </cell>
        </row>
        <row r="1523">
          <cell r="B1523" t="str">
            <v>010604</v>
          </cell>
          <cell r="C1523">
            <v>16</v>
          </cell>
          <cell r="D1523" t="str">
            <v>건축</v>
          </cell>
          <cell r="E1523" t="str">
            <v>지하공용</v>
          </cell>
          <cell r="F1523" t="str">
            <v>조적공사</v>
          </cell>
          <cell r="H1523" t="str">
            <v>암면벽공간설치</v>
          </cell>
          <cell r="I1523" t="str">
            <v>홈매트    T:50</v>
          </cell>
          <cell r="J1523" t="str">
            <v>M2</v>
          </cell>
          <cell r="K1523" t="str">
            <v>544</v>
          </cell>
          <cell r="L1523">
            <v>2500</v>
          </cell>
          <cell r="M1523">
            <v>1360000</v>
          </cell>
          <cell r="N1523">
            <v>1500</v>
          </cell>
          <cell r="O1523">
            <v>816000</v>
          </cell>
          <cell r="Q1523">
            <v>0</v>
          </cell>
          <cell r="R1523">
            <v>4000</v>
          </cell>
          <cell r="S1523">
            <v>2176000</v>
          </cell>
          <cell r="T1523">
            <v>4000</v>
          </cell>
          <cell r="U1523">
            <v>2176000</v>
          </cell>
          <cell r="V1523">
            <v>1</v>
          </cell>
        </row>
        <row r="1524">
          <cell r="B1524" t="str">
            <v>010604</v>
          </cell>
          <cell r="C1524">
            <v>17</v>
          </cell>
          <cell r="D1524" t="str">
            <v>건축</v>
          </cell>
          <cell r="E1524" t="str">
            <v>지하공용</v>
          </cell>
          <cell r="F1524" t="str">
            <v>조적공사</v>
          </cell>
          <cell r="H1524" t="str">
            <v>방습벽점검구</v>
          </cell>
          <cell r="I1524" t="str">
            <v>SST 1.2T*390*390</v>
          </cell>
          <cell r="J1524" t="str">
            <v>EA</v>
          </cell>
          <cell r="K1524" t="str">
            <v>22</v>
          </cell>
          <cell r="L1524">
            <v>35000</v>
          </cell>
          <cell r="M1524">
            <v>770000</v>
          </cell>
          <cell r="N1524">
            <v>10000</v>
          </cell>
          <cell r="O1524">
            <v>220000</v>
          </cell>
          <cell r="Q1524">
            <v>0</v>
          </cell>
          <cell r="R1524">
            <v>45000</v>
          </cell>
          <cell r="S1524">
            <v>990000</v>
          </cell>
          <cell r="T1524">
            <v>45000</v>
          </cell>
          <cell r="U1524">
            <v>990000</v>
          </cell>
          <cell r="V1524">
            <v>1</v>
          </cell>
        </row>
        <row r="1525">
          <cell r="B1525" t="str">
            <v>010604</v>
          </cell>
          <cell r="C1525">
            <v>20</v>
          </cell>
          <cell r="D1525" t="str">
            <v>건축</v>
          </cell>
          <cell r="E1525" t="str">
            <v>지하공용</v>
          </cell>
          <cell r="F1525" t="str">
            <v>조적공사</v>
          </cell>
          <cell r="H1525" t="str">
            <v>인방제작설치</v>
          </cell>
          <cell r="I1525" t="str">
            <v>150*200</v>
          </cell>
          <cell r="J1525" t="str">
            <v>M</v>
          </cell>
          <cell r="K1525" t="str">
            <v>9</v>
          </cell>
          <cell r="L1525">
            <v>3000</v>
          </cell>
          <cell r="M1525">
            <v>27000</v>
          </cell>
          <cell r="N1525">
            <v>6000</v>
          </cell>
          <cell r="O1525">
            <v>54000</v>
          </cell>
          <cell r="Q1525">
            <v>0</v>
          </cell>
          <cell r="R1525">
            <v>9000</v>
          </cell>
          <cell r="S1525">
            <v>81000</v>
          </cell>
          <cell r="T1525">
            <v>9000</v>
          </cell>
          <cell r="U1525">
            <v>81000</v>
          </cell>
          <cell r="V1525">
            <v>1</v>
          </cell>
        </row>
        <row r="1526">
          <cell r="B1526" t="str">
            <v>010604</v>
          </cell>
          <cell r="C1526">
            <v>21</v>
          </cell>
          <cell r="D1526" t="str">
            <v>건축</v>
          </cell>
          <cell r="E1526" t="str">
            <v>지하공용</v>
          </cell>
          <cell r="F1526" t="str">
            <v>조적공사</v>
          </cell>
          <cell r="H1526" t="str">
            <v>인방제작설치</v>
          </cell>
          <cell r="I1526" t="str">
            <v>150*390</v>
          </cell>
          <cell r="J1526" t="str">
            <v>M</v>
          </cell>
          <cell r="K1526" t="str">
            <v>22</v>
          </cell>
          <cell r="L1526">
            <v>3500</v>
          </cell>
          <cell r="M1526">
            <v>77000</v>
          </cell>
          <cell r="N1526">
            <v>7000</v>
          </cell>
          <cell r="O1526">
            <v>154000</v>
          </cell>
          <cell r="Q1526">
            <v>0</v>
          </cell>
          <cell r="R1526">
            <v>10500</v>
          </cell>
          <cell r="S1526">
            <v>231000</v>
          </cell>
          <cell r="T1526">
            <v>10500</v>
          </cell>
          <cell r="U1526">
            <v>231000</v>
          </cell>
          <cell r="V1526">
            <v>1</v>
          </cell>
        </row>
        <row r="1527">
          <cell r="B1527" t="str">
            <v>010604</v>
          </cell>
          <cell r="C1527">
            <v>23</v>
          </cell>
          <cell r="D1527" t="str">
            <v>건축</v>
          </cell>
          <cell r="E1527" t="str">
            <v>지하공용</v>
          </cell>
          <cell r="F1527" t="str">
            <v>조적공사</v>
          </cell>
          <cell r="H1527" t="str">
            <v>방수턱설치</v>
          </cell>
          <cell r="I1527" t="str">
            <v>150*300</v>
          </cell>
          <cell r="J1527" t="str">
            <v>M</v>
          </cell>
          <cell r="K1527" t="str">
            <v>46</v>
          </cell>
          <cell r="L1527">
            <v>6000</v>
          </cell>
          <cell r="M1527">
            <v>276000</v>
          </cell>
          <cell r="N1527">
            <v>8000</v>
          </cell>
          <cell r="O1527">
            <v>368000</v>
          </cell>
          <cell r="Q1527">
            <v>0</v>
          </cell>
          <cell r="R1527">
            <v>14000</v>
          </cell>
          <cell r="S1527">
            <v>644000</v>
          </cell>
          <cell r="T1527">
            <v>14000</v>
          </cell>
          <cell r="U1527">
            <v>644000</v>
          </cell>
          <cell r="V1527">
            <v>1</v>
          </cell>
        </row>
        <row r="1528">
          <cell r="B1528" t="str">
            <v>010604</v>
          </cell>
          <cell r="C1528">
            <v>24</v>
          </cell>
          <cell r="D1528" t="str">
            <v>건축</v>
          </cell>
          <cell r="E1528" t="str">
            <v>지하공용</v>
          </cell>
          <cell r="F1528" t="str">
            <v>조적공사</v>
          </cell>
          <cell r="H1528" t="str">
            <v>방수턱설치</v>
          </cell>
          <cell r="I1528" t="str">
            <v>150*400</v>
          </cell>
          <cell r="J1528" t="str">
            <v>M</v>
          </cell>
          <cell r="K1528" t="str">
            <v>121</v>
          </cell>
          <cell r="L1528">
            <v>6000</v>
          </cell>
          <cell r="M1528">
            <v>726000</v>
          </cell>
          <cell r="N1528">
            <v>9000</v>
          </cell>
          <cell r="O1528">
            <v>1089000</v>
          </cell>
          <cell r="Q1528">
            <v>0</v>
          </cell>
          <cell r="R1528">
            <v>15000</v>
          </cell>
          <cell r="S1528">
            <v>1815000</v>
          </cell>
          <cell r="T1528">
            <v>15000</v>
          </cell>
          <cell r="U1528">
            <v>1815000</v>
          </cell>
          <cell r="V1528">
            <v>1</v>
          </cell>
        </row>
        <row r="1529">
          <cell r="B1529" t="str">
            <v>010605</v>
          </cell>
          <cell r="C1529">
            <v>5</v>
          </cell>
          <cell r="D1529" t="str">
            <v>건축</v>
          </cell>
          <cell r="E1529" t="str">
            <v>지하공용</v>
          </cell>
          <cell r="F1529" t="str">
            <v>방수공사</v>
          </cell>
          <cell r="H1529" t="str">
            <v>규산질계분말도포방수</v>
          </cell>
          <cell r="I1529" t="str">
            <v>지하내외부 및 실내방수</v>
          </cell>
          <cell r="J1529" t="str">
            <v>M2</v>
          </cell>
          <cell r="K1529" t="str">
            <v>8653</v>
          </cell>
          <cell r="L1529">
            <v>4000</v>
          </cell>
          <cell r="M1529">
            <v>34612000</v>
          </cell>
          <cell r="N1529">
            <v>3000</v>
          </cell>
          <cell r="O1529">
            <v>25959000</v>
          </cell>
          <cell r="Q1529">
            <v>0</v>
          </cell>
          <cell r="R1529">
            <v>7000</v>
          </cell>
          <cell r="S1529">
            <v>60571000</v>
          </cell>
          <cell r="T1529">
            <v>7000</v>
          </cell>
          <cell r="U1529">
            <v>60571000</v>
          </cell>
          <cell r="V1529">
            <v>1</v>
          </cell>
        </row>
        <row r="1530">
          <cell r="B1530" t="str">
            <v>010605</v>
          </cell>
          <cell r="C1530">
            <v>6</v>
          </cell>
          <cell r="D1530" t="str">
            <v>건축</v>
          </cell>
          <cell r="E1530" t="str">
            <v>지하공용</v>
          </cell>
          <cell r="F1530" t="str">
            <v>방수공사</v>
          </cell>
          <cell r="H1530" t="str">
            <v>타르에폭시코팅</v>
          </cell>
          <cell r="I1530" t="str">
            <v>정화조</v>
          </cell>
          <cell r="J1530" t="str">
            <v>M2</v>
          </cell>
          <cell r="K1530" t="str">
            <v>1663</v>
          </cell>
          <cell r="L1530">
            <v>3500</v>
          </cell>
          <cell r="M1530">
            <v>5820500</v>
          </cell>
          <cell r="N1530">
            <v>2500</v>
          </cell>
          <cell r="O1530">
            <v>4157500</v>
          </cell>
          <cell r="Q1530">
            <v>0</v>
          </cell>
          <cell r="R1530">
            <v>6000</v>
          </cell>
          <cell r="S1530">
            <v>9978000</v>
          </cell>
          <cell r="T1530">
            <v>6000</v>
          </cell>
          <cell r="U1530">
            <v>9978000</v>
          </cell>
          <cell r="V1530">
            <v>1</v>
          </cell>
        </row>
        <row r="1531">
          <cell r="B1531" t="str">
            <v>010605</v>
          </cell>
          <cell r="C1531">
            <v>7</v>
          </cell>
          <cell r="D1531" t="str">
            <v>건축</v>
          </cell>
          <cell r="E1531" t="str">
            <v>지하공용</v>
          </cell>
          <cell r="F1531" t="str">
            <v>방수공사</v>
          </cell>
          <cell r="H1531" t="str">
            <v>수용성에폭시코팅</v>
          </cell>
          <cell r="I1531" t="str">
            <v>중수저수조</v>
          </cell>
          <cell r="J1531" t="str">
            <v>M2</v>
          </cell>
          <cell r="K1531" t="str">
            <v>1754</v>
          </cell>
          <cell r="L1531">
            <v>7000</v>
          </cell>
          <cell r="M1531">
            <v>12278000</v>
          </cell>
          <cell r="N1531">
            <v>3000</v>
          </cell>
          <cell r="O1531">
            <v>5262000</v>
          </cell>
          <cell r="Q1531">
            <v>0</v>
          </cell>
          <cell r="R1531">
            <v>10000</v>
          </cell>
          <cell r="S1531">
            <v>17540000</v>
          </cell>
          <cell r="T1531">
            <v>10000</v>
          </cell>
          <cell r="U1531">
            <v>17540000</v>
          </cell>
          <cell r="V1531">
            <v>1</v>
          </cell>
        </row>
        <row r="1532">
          <cell r="B1532" t="str">
            <v>010605</v>
          </cell>
          <cell r="C1532">
            <v>8</v>
          </cell>
          <cell r="D1532" t="str">
            <v>건축</v>
          </cell>
          <cell r="E1532" t="str">
            <v>지하공용</v>
          </cell>
          <cell r="F1532" t="str">
            <v>방수공사</v>
          </cell>
          <cell r="H1532" t="str">
            <v>방수몰탈바름</v>
          </cell>
          <cell r="I1532" t="str">
            <v>바닥21mm.CONC</v>
          </cell>
          <cell r="J1532" t="str">
            <v>M2</v>
          </cell>
          <cell r="K1532" t="str">
            <v>371</v>
          </cell>
          <cell r="M1532">
            <v>0</v>
          </cell>
          <cell r="N1532">
            <v>2800</v>
          </cell>
          <cell r="O1532">
            <v>1038800</v>
          </cell>
          <cell r="Q1532">
            <v>0</v>
          </cell>
          <cell r="R1532">
            <v>2800</v>
          </cell>
          <cell r="S1532">
            <v>1038800</v>
          </cell>
          <cell r="T1532">
            <v>2800</v>
          </cell>
          <cell r="U1532">
            <v>1038800</v>
          </cell>
          <cell r="V1532">
            <v>1</v>
          </cell>
        </row>
        <row r="1533">
          <cell r="B1533" t="str">
            <v>010605</v>
          </cell>
          <cell r="C1533">
            <v>10</v>
          </cell>
          <cell r="D1533" t="str">
            <v>건축</v>
          </cell>
          <cell r="E1533" t="str">
            <v>지하공용</v>
          </cell>
          <cell r="F1533" t="str">
            <v>방수공사</v>
          </cell>
          <cell r="H1533" t="str">
            <v>배수판설치</v>
          </cell>
          <cell r="I1533" t="str">
            <v>H:70</v>
          </cell>
          <cell r="J1533" t="str">
            <v>M2</v>
          </cell>
          <cell r="K1533" t="str">
            <v>3071</v>
          </cell>
          <cell r="L1533">
            <v>7000</v>
          </cell>
          <cell r="M1533">
            <v>21497000</v>
          </cell>
          <cell r="N1533">
            <v>1000</v>
          </cell>
          <cell r="O1533">
            <v>3071000</v>
          </cell>
          <cell r="Q1533">
            <v>0</v>
          </cell>
          <cell r="R1533">
            <v>8000</v>
          </cell>
          <cell r="S1533">
            <v>24568000</v>
          </cell>
          <cell r="T1533">
            <v>8000</v>
          </cell>
          <cell r="U1533">
            <v>24568000</v>
          </cell>
          <cell r="V1533">
            <v>1</v>
          </cell>
        </row>
        <row r="1534">
          <cell r="B1534" t="str">
            <v>010605</v>
          </cell>
          <cell r="C1534">
            <v>11</v>
          </cell>
          <cell r="D1534" t="str">
            <v>건축</v>
          </cell>
          <cell r="E1534" t="str">
            <v>지하공용</v>
          </cell>
          <cell r="F1534" t="str">
            <v>방수공사</v>
          </cell>
          <cell r="H1534" t="str">
            <v>지수판설치</v>
          </cell>
          <cell r="J1534" t="str">
            <v>M</v>
          </cell>
          <cell r="K1534" t="str">
            <v>243</v>
          </cell>
          <cell r="L1534">
            <v>2000</v>
          </cell>
          <cell r="M1534">
            <v>486000</v>
          </cell>
          <cell r="N1534">
            <v>1000</v>
          </cell>
          <cell r="O1534">
            <v>243000</v>
          </cell>
          <cell r="Q1534">
            <v>0</v>
          </cell>
          <cell r="R1534">
            <v>3000</v>
          </cell>
          <cell r="S1534">
            <v>729000</v>
          </cell>
          <cell r="T1534">
            <v>3000</v>
          </cell>
          <cell r="U1534">
            <v>729000</v>
          </cell>
          <cell r="V1534">
            <v>1</v>
          </cell>
        </row>
        <row r="1535">
          <cell r="B1535" t="str">
            <v>010605</v>
          </cell>
          <cell r="C1535">
            <v>12</v>
          </cell>
          <cell r="D1535" t="str">
            <v>건축</v>
          </cell>
          <cell r="E1535" t="str">
            <v>지하공용</v>
          </cell>
          <cell r="F1535" t="str">
            <v>방수공사</v>
          </cell>
          <cell r="H1535" t="str">
            <v>수밀코킹(10mm각),창호코킹</v>
          </cell>
          <cell r="I1535" t="str">
            <v>실리콘,SL-819</v>
          </cell>
          <cell r="J1535" t="str">
            <v>M</v>
          </cell>
          <cell r="K1535" t="str">
            <v>373</v>
          </cell>
          <cell r="L1535">
            <v>500</v>
          </cell>
          <cell r="M1535">
            <v>186500</v>
          </cell>
          <cell r="N1535">
            <v>600</v>
          </cell>
          <cell r="O1535">
            <v>223800</v>
          </cell>
          <cell r="Q1535">
            <v>0</v>
          </cell>
          <cell r="R1535">
            <v>1100</v>
          </cell>
          <cell r="S1535">
            <v>410300</v>
          </cell>
          <cell r="T1535">
            <v>1100</v>
          </cell>
          <cell r="U1535">
            <v>410300</v>
          </cell>
          <cell r="V1535">
            <v>1</v>
          </cell>
        </row>
        <row r="1536">
          <cell r="B1536" t="str">
            <v>010606</v>
          </cell>
          <cell r="C1536">
            <v>12</v>
          </cell>
          <cell r="D1536" t="str">
            <v>건축</v>
          </cell>
          <cell r="E1536" t="str">
            <v>지하공용</v>
          </cell>
          <cell r="F1536" t="str">
            <v>석공사</v>
          </cell>
          <cell r="H1536" t="str">
            <v>화강석창대석</v>
          </cell>
          <cell r="I1536" t="str">
            <v>포천수마,500*50T</v>
          </cell>
          <cell r="J1536" t="str">
            <v>M</v>
          </cell>
          <cell r="K1536" t="str">
            <v>11</v>
          </cell>
          <cell r="L1536">
            <v>47000</v>
          </cell>
          <cell r="M1536">
            <v>517000</v>
          </cell>
          <cell r="N1536">
            <v>12000</v>
          </cell>
          <cell r="O1536">
            <v>132000</v>
          </cell>
          <cell r="P1536">
            <v>2300</v>
          </cell>
          <cell r="Q1536">
            <v>25300</v>
          </cell>
          <cell r="R1536">
            <v>61300</v>
          </cell>
          <cell r="S1536">
            <v>674300</v>
          </cell>
          <cell r="T1536">
            <v>61300</v>
          </cell>
          <cell r="U1536">
            <v>674300</v>
          </cell>
          <cell r="V1536">
            <v>1</v>
          </cell>
        </row>
        <row r="1537">
          <cell r="B1537" t="str">
            <v>010607</v>
          </cell>
          <cell r="C1537">
            <v>1</v>
          </cell>
          <cell r="D1537" t="str">
            <v>건축</v>
          </cell>
          <cell r="E1537" t="str">
            <v>지하공용</v>
          </cell>
          <cell r="F1537" t="str">
            <v>금속공사</v>
          </cell>
          <cell r="H1537" t="str">
            <v>경량철골천정틀</v>
          </cell>
          <cell r="I1537" t="str">
            <v>M-BAR</v>
          </cell>
          <cell r="J1537" t="str">
            <v>M2</v>
          </cell>
          <cell r="K1537" t="str">
            <v>21</v>
          </cell>
          <cell r="L1537">
            <v>3811</v>
          </cell>
          <cell r="M1537">
            <v>80031</v>
          </cell>
          <cell r="N1537">
            <v>23500</v>
          </cell>
          <cell r="O1537">
            <v>493500</v>
          </cell>
          <cell r="Q1537">
            <v>0</v>
          </cell>
          <cell r="R1537">
            <v>27311</v>
          </cell>
          <cell r="S1537">
            <v>573531</v>
          </cell>
          <cell r="T1537">
            <v>27311</v>
          </cell>
          <cell r="U1537">
            <v>573531</v>
          </cell>
          <cell r="V1537">
            <v>1</v>
          </cell>
        </row>
        <row r="1538">
          <cell r="B1538" t="str">
            <v>010607</v>
          </cell>
          <cell r="C1538">
            <v>10</v>
          </cell>
          <cell r="D1538" t="str">
            <v>건축</v>
          </cell>
          <cell r="E1538" t="str">
            <v>지하공용</v>
          </cell>
          <cell r="F1538" t="str">
            <v>금속공사</v>
          </cell>
          <cell r="H1538" t="str">
            <v>몰딩설치</v>
          </cell>
          <cell r="I1538" t="str">
            <v>KB142</v>
          </cell>
          <cell r="J1538" t="str">
            <v>M</v>
          </cell>
          <cell r="K1538" t="str">
            <v>19</v>
          </cell>
          <cell r="L1538">
            <v>1200</v>
          </cell>
          <cell r="M1538">
            <v>22800</v>
          </cell>
          <cell r="N1538">
            <v>200</v>
          </cell>
          <cell r="O1538">
            <v>3800</v>
          </cell>
          <cell r="Q1538">
            <v>0</v>
          </cell>
          <cell r="R1538">
            <v>1400</v>
          </cell>
          <cell r="S1538">
            <v>26600</v>
          </cell>
          <cell r="T1538">
            <v>1400</v>
          </cell>
          <cell r="U1538">
            <v>26600</v>
          </cell>
          <cell r="V1538">
            <v>1</v>
          </cell>
        </row>
        <row r="1539">
          <cell r="B1539" t="str">
            <v>010607</v>
          </cell>
          <cell r="C1539">
            <v>13</v>
          </cell>
          <cell r="D1539" t="str">
            <v>건축</v>
          </cell>
          <cell r="E1539" t="str">
            <v>지하공용</v>
          </cell>
          <cell r="F1539" t="str">
            <v>금속공사</v>
          </cell>
          <cell r="H1539" t="str">
            <v>와이어메쉬깔기</v>
          </cell>
          <cell r="I1539" t="str">
            <v>#8 -150*150</v>
          </cell>
          <cell r="J1539" t="str">
            <v>M2</v>
          </cell>
          <cell r="K1539" t="str">
            <v>3082</v>
          </cell>
          <cell r="L1539">
            <v>650</v>
          </cell>
          <cell r="M1539">
            <v>2003300</v>
          </cell>
          <cell r="N1539">
            <v>800</v>
          </cell>
          <cell r="O1539">
            <v>2465600</v>
          </cell>
          <cell r="Q1539">
            <v>0</v>
          </cell>
          <cell r="R1539">
            <v>1450</v>
          </cell>
          <cell r="S1539">
            <v>4468900</v>
          </cell>
          <cell r="T1539">
            <v>1450</v>
          </cell>
          <cell r="U1539">
            <v>4468900</v>
          </cell>
          <cell r="V1539">
            <v>1</v>
          </cell>
        </row>
        <row r="1540">
          <cell r="B1540" t="str">
            <v>010607</v>
          </cell>
          <cell r="C1540">
            <v>18</v>
          </cell>
          <cell r="D1540" t="str">
            <v>건축</v>
          </cell>
          <cell r="E1540" t="str">
            <v>지하공용</v>
          </cell>
          <cell r="F1540" t="str">
            <v>금속공사</v>
          </cell>
          <cell r="H1540" t="str">
            <v>SST난간대/통로</v>
          </cell>
          <cell r="I1540" t="str">
            <v>Φ38.1+27,H:900</v>
          </cell>
          <cell r="J1540" t="str">
            <v>M</v>
          </cell>
          <cell r="K1540" t="str">
            <v>24</v>
          </cell>
          <cell r="L1540">
            <v>21450</v>
          </cell>
          <cell r="M1540">
            <v>514800</v>
          </cell>
          <cell r="N1540">
            <v>15600</v>
          </cell>
          <cell r="O1540">
            <v>374400</v>
          </cell>
          <cell r="P1540">
            <v>1950</v>
          </cell>
          <cell r="Q1540">
            <v>46800</v>
          </cell>
          <cell r="R1540">
            <v>39000</v>
          </cell>
          <cell r="S1540">
            <v>936000</v>
          </cell>
          <cell r="T1540">
            <v>39000</v>
          </cell>
          <cell r="U1540">
            <v>936000</v>
          </cell>
          <cell r="V1540">
            <v>1</v>
          </cell>
        </row>
        <row r="1541">
          <cell r="B1541" t="str">
            <v>010607</v>
          </cell>
          <cell r="C1541">
            <v>19</v>
          </cell>
          <cell r="D1541" t="str">
            <v>건축</v>
          </cell>
          <cell r="E1541" t="str">
            <v>지하공용</v>
          </cell>
          <cell r="F1541" t="str">
            <v>금속공사</v>
          </cell>
          <cell r="H1541" t="str">
            <v>계단핸드레일</v>
          </cell>
          <cell r="I1541" t="str">
            <v>ㅁ50*25+FB,H:900</v>
          </cell>
          <cell r="J1541" t="str">
            <v>M</v>
          </cell>
          <cell r="K1541" t="str">
            <v>35</v>
          </cell>
          <cell r="L1541">
            <v>30800</v>
          </cell>
          <cell r="M1541">
            <v>1078000</v>
          </cell>
          <cell r="N1541">
            <v>22400</v>
          </cell>
          <cell r="O1541">
            <v>784000</v>
          </cell>
          <cell r="P1541">
            <v>2800</v>
          </cell>
          <cell r="Q1541">
            <v>98000</v>
          </cell>
          <cell r="R1541">
            <v>56000</v>
          </cell>
          <cell r="S1541">
            <v>1960000</v>
          </cell>
          <cell r="T1541">
            <v>56000</v>
          </cell>
          <cell r="U1541">
            <v>1960000</v>
          </cell>
          <cell r="V1541">
            <v>1</v>
          </cell>
        </row>
        <row r="1542">
          <cell r="B1542" t="str">
            <v>010607</v>
          </cell>
          <cell r="C1542">
            <v>20</v>
          </cell>
          <cell r="D1542" t="str">
            <v>건축</v>
          </cell>
          <cell r="E1542" t="str">
            <v>지하공용</v>
          </cell>
          <cell r="F1542" t="str">
            <v>금속공사</v>
          </cell>
          <cell r="H1542" t="str">
            <v>계단핸드레일</v>
          </cell>
          <cell r="I1542" t="str">
            <v>ㅁ50*25+FB,H:1100</v>
          </cell>
          <cell r="J1542" t="str">
            <v>M</v>
          </cell>
          <cell r="K1542" t="str">
            <v>67</v>
          </cell>
          <cell r="L1542">
            <v>30800</v>
          </cell>
          <cell r="M1542">
            <v>2063600</v>
          </cell>
          <cell r="N1542">
            <v>22400</v>
          </cell>
          <cell r="O1542">
            <v>1500800</v>
          </cell>
          <cell r="P1542">
            <v>2800</v>
          </cell>
          <cell r="Q1542">
            <v>187600</v>
          </cell>
          <cell r="R1542">
            <v>56000</v>
          </cell>
          <cell r="S1542">
            <v>3752000</v>
          </cell>
          <cell r="T1542">
            <v>56000</v>
          </cell>
          <cell r="U1542">
            <v>3752000</v>
          </cell>
          <cell r="V1542">
            <v>1</v>
          </cell>
        </row>
        <row r="1543">
          <cell r="B1543" t="str">
            <v>010607</v>
          </cell>
          <cell r="C1543">
            <v>26</v>
          </cell>
          <cell r="D1543" t="str">
            <v>건축</v>
          </cell>
          <cell r="E1543" t="str">
            <v>지하공용</v>
          </cell>
          <cell r="F1543" t="str">
            <v>금속공사</v>
          </cell>
          <cell r="H1543" t="str">
            <v>재료분리대설치(바닥)</v>
          </cell>
          <cell r="I1543" t="str">
            <v>1.5T H.L W:50</v>
          </cell>
          <cell r="J1543" t="str">
            <v>M</v>
          </cell>
          <cell r="K1543" t="str">
            <v>4</v>
          </cell>
          <cell r="L1543">
            <v>6050</v>
          </cell>
          <cell r="M1543">
            <v>24200</v>
          </cell>
          <cell r="N1543">
            <v>4400</v>
          </cell>
          <cell r="O1543">
            <v>17600</v>
          </cell>
          <cell r="P1543">
            <v>550</v>
          </cell>
          <cell r="Q1543">
            <v>2200</v>
          </cell>
          <cell r="R1543">
            <v>11000</v>
          </cell>
          <cell r="S1543">
            <v>44000</v>
          </cell>
          <cell r="T1543">
            <v>11000</v>
          </cell>
          <cell r="U1543">
            <v>44000</v>
          </cell>
          <cell r="V1543">
            <v>1</v>
          </cell>
        </row>
        <row r="1544">
          <cell r="B1544" t="str">
            <v>010607</v>
          </cell>
          <cell r="C1544">
            <v>29</v>
          </cell>
          <cell r="D1544" t="str">
            <v>건축</v>
          </cell>
          <cell r="E1544" t="str">
            <v>지하공용</v>
          </cell>
          <cell r="F1544" t="str">
            <v>금속공사</v>
          </cell>
          <cell r="H1544" t="str">
            <v>인코너비드설치</v>
          </cell>
          <cell r="I1544" t="str">
            <v>몰탈용+코킹</v>
          </cell>
          <cell r="J1544" t="str">
            <v>M</v>
          </cell>
          <cell r="K1544" t="str">
            <v>11</v>
          </cell>
          <cell r="L1544">
            <v>450</v>
          </cell>
          <cell r="M1544">
            <v>4950</v>
          </cell>
          <cell r="N1544">
            <v>1550</v>
          </cell>
          <cell r="O1544">
            <v>17050</v>
          </cell>
          <cell r="Q1544">
            <v>0</v>
          </cell>
          <cell r="R1544">
            <v>2000</v>
          </cell>
          <cell r="S1544">
            <v>22000</v>
          </cell>
          <cell r="T1544">
            <v>2000</v>
          </cell>
          <cell r="U1544">
            <v>22000</v>
          </cell>
          <cell r="V1544">
            <v>1</v>
          </cell>
        </row>
        <row r="1545">
          <cell r="B1545" t="str">
            <v>010607</v>
          </cell>
          <cell r="C1545">
            <v>31</v>
          </cell>
          <cell r="D1545" t="str">
            <v>건축</v>
          </cell>
          <cell r="E1545" t="str">
            <v>지하공용</v>
          </cell>
          <cell r="F1545" t="str">
            <v>금속공사</v>
          </cell>
          <cell r="H1545" t="str">
            <v>처마도리비드설치</v>
          </cell>
          <cell r="I1545" t="str">
            <v>창호주위</v>
          </cell>
          <cell r="J1545" t="str">
            <v>M</v>
          </cell>
          <cell r="K1545" t="str">
            <v>9</v>
          </cell>
          <cell r="L1545">
            <v>450</v>
          </cell>
          <cell r="M1545">
            <v>4050</v>
          </cell>
          <cell r="N1545">
            <v>1550</v>
          </cell>
          <cell r="O1545">
            <v>13950</v>
          </cell>
          <cell r="Q1545">
            <v>0</v>
          </cell>
          <cell r="R1545">
            <v>2000</v>
          </cell>
          <cell r="S1545">
            <v>18000</v>
          </cell>
          <cell r="T1545">
            <v>2000</v>
          </cell>
          <cell r="U1545">
            <v>18000</v>
          </cell>
          <cell r="V1545">
            <v>1</v>
          </cell>
        </row>
        <row r="1546">
          <cell r="B1546" t="str">
            <v>010607</v>
          </cell>
          <cell r="C1546">
            <v>33</v>
          </cell>
          <cell r="D1546" t="str">
            <v>건축</v>
          </cell>
          <cell r="E1546" t="str">
            <v>지하공용</v>
          </cell>
          <cell r="F1546" t="str">
            <v>금속공사</v>
          </cell>
          <cell r="H1546" t="str">
            <v>게이지비드설치</v>
          </cell>
          <cell r="I1546" t="str">
            <v>몰탈용</v>
          </cell>
          <cell r="J1546" t="str">
            <v>M</v>
          </cell>
          <cell r="K1546" t="str">
            <v>22</v>
          </cell>
          <cell r="L1546">
            <v>450</v>
          </cell>
          <cell r="M1546">
            <v>9900</v>
          </cell>
          <cell r="N1546">
            <v>1550</v>
          </cell>
          <cell r="O1546">
            <v>34100</v>
          </cell>
          <cell r="Q1546">
            <v>0</v>
          </cell>
          <cell r="R1546">
            <v>2000</v>
          </cell>
          <cell r="S1546">
            <v>44000</v>
          </cell>
          <cell r="T1546">
            <v>2000</v>
          </cell>
          <cell r="U1546">
            <v>44000</v>
          </cell>
          <cell r="V1546">
            <v>1</v>
          </cell>
        </row>
        <row r="1547">
          <cell r="B1547" t="str">
            <v>010607</v>
          </cell>
          <cell r="C1547">
            <v>40</v>
          </cell>
          <cell r="D1547" t="str">
            <v>건축</v>
          </cell>
          <cell r="E1547" t="str">
            <v>지하공용</v>
          </cell>
          <cell r="F1547" t="str">
            <v>금속공사</v>
          </cell>
          <cell r="H1547" t="str">
            <v>스텐레스사다리 B-TYPE 400W</v>
          </cell>
          <cell r="I1547" t="str">
            <v>기계실/응축수탱크 1400H</v>
          </cell>
          <cell r="J1547" t="str">
            <v>EA</v>
          </cell>
          <cell r="K1547" t="str">
            <v>1</v>
          </cell>
          <cell r="L1547">
            <v>30800</v>
          </cell>
          <cell r="M1547">
            <v>30800</v>
          </cell>
          <cell r="N1547">
            <v>22400</v>
          </cell>
          <cell r="O1547">
            <v>22400</v>
          </cell>
          <cell r="P1547">
            <v>2800</v>
          </cell>
          <cell r="Q1547">
            <v>2800</v>
          </cell>
          <cell r="R1547">
            <v>56000</v>
          </cell>
          <cell r="S1547">
            <v>56000</v>
          </cell>
          <cell r="T1547">
            <v>56000</v>
          </cell>
          <cell r="U1547">
            <v>56000</v>
          </cell>
          <cell r="V1547">
            <v>1</v>
          </cell>
        </row>
        <row r="1548">
          <cell r="B1548" t="str">
            <v>010607</v>
          </cell>
          <cell r="C1548">
            <v>41</v>
          </cell>
          <cell r="D1548" t="str">
            <v>건축</v>
          </cell>
          <cell r="E1548" t="str">
            <v>지하공용</v>
          </cell>
          <cell r="F1548" t="str">
            <v>금속공사</v>
          </cell>
          <cell r="H1548" t="str">
            <v>스텐레스사다리 B-TYPE 400W</v>
          </cell>
          <cell r="I1548" t="str">
            <v>중수저수조 1950H</v>
          </cell>
          <cell r="J1548" t="str">
            <v>EA</v>
          </cell>
          <cell r="K1548" t="str">
            <v>2</v>
          </cell>
          <cell r="L1548">
            <v>4290</v>
          </cell>
          <cell r="M1548">
            <v>8580</v>
          </cell>
          <cell r="N1548">
            <v>31200</v>
          </cell>
          <cell r="O1548">
            <v>62400</v>
          </cell>
          <cell r="P1548">
            <v>3900</v>
          </cell>
          <cell r="Q1548">
            <v>7800</v>
          </cell>
          <cell r="R1548">
            <v>39390</v>
          </cell>
          <cell r="S1548">
            <v>78780</v>
          </cell>
          <cell r="T1548">
            <v>39390</v>
          </cell>
          <cell r="U1548">
            <v>78780</v>
          </cell>
          <cell r="V1548">
            <v>1</v>
          </cell>
        </row>
        <row r="1549">
          <cell r="B1549" t="str">
            <v>010607</v>
          </cell>
          <cell r="C1549">
            <v>43</v>
          </cell>
          <cell r="D1549" t="str">
            <v>건축</v>
          </cell>
          <cell r="E1549" t="str">
            <v>지하공용</v>
          </cell>
          <cell r="F1549" t="str">
            <v>금속공사</v>
          </cell>
          <cell r="H1549" t="str">
            <v>공용장비반입구뚜껑</v>
          </cell>
          <cell r="I1549" t="str">
            <v>4150*8100,GRATING</v>
          </cell>
          <cell r="J1549" t="str">
            <v>EA</v>
          </cell>
          <cell r="K1549" t="str">
            <v>1</v>
          </cell>
          <cell r="L1549">
            <v>1741850</v>
          </cell>
          <cell r="M1549">
            <v>1741850</v>
          </cell>
          <cell r="N1549">
            <v>1266800</v>
          </cell>
          <cell r="O1549">
            <v>1266800</v>
          </cell>
          <cell r="P1549">
            <v>158350</v>
          </cell>
          <cell r="Q1549">
            <v>158350</v>
          </cell>
          <cell r="R1549">
            <v>3167000</v>
          </cell>
          <cell r="S1549">
            <v>3167000</v>
          </cell>
          <cell r="T1549">
            <v>3167000</v>
          </cell>
          <cell r="U1549">
            <v>3167000</v>
          </cell>
          <cell r="V1549">
            <v>1</v>
          </cell>
        </row>
        <row r="1550">
          <cell r="B1550" t="str">
            <v>010607</v>
          </cell>
          <cell r="C1550">
            <v>44</v>
          </cell>
          <cell r="D1550" t="str">
            <v>건축</v>
          </cell>
          <cell r="E1550" t="str">
            <v>지하공용</v>
          </cell>
          <cell r="F1550" t="str">
            <v>금속공사</v>
          </cell>
          <cell r="H1550" t="str">
            <v>철제그레이팅카바</v>
          </cell>
          <cell r="J1550" t="str">
            <v>M2</v>
          </cell>
          <cell r="K1550" t="str">
            <v>11</v>
          </cell>
          <cell r="L1550">
            <v>48950</v>
          </cell>
          <cell r="M1550">
            <v>538450</v>
          </cell>
          <cell r="N1550">
            <v>35600</v>
          </cell>
          <cell r="O1550">
            <v>391600</v>
          </cell>
          <cell r="P1550">
            <v>4450</v>
          </cell>
          <cell r="Q1550">
            <v>48950</v>
          </cell>
          <cell r="R1550">
            <v>89000</v>
          </cell>
          <cell r="S1550">
            <v>979000</v>
          </cell>
          <cell r="T1550">
            <v>89000</v>
          </cell>
          <cell r="U1550">
            <v>979000</v>
          </cell>
          <cell r="V1550">
            <v>1</v>
          </cell>
        </row>
        <row r="1551">
          <cell r="B1551" t="str">
            <v>010607</v>
          </cell>
          <cell r="C1551">
            <v>46</v>
          </cell>
          <cell r="D1551" t="str">
            <v>건축</v>
          </cell>
          <cell r="E1551" t="str">
            <v>지하공용</v>
          </cell>
          <cell r="F1551" t="str">
            <v>금속공사</v>
          </cell>
          <cell r="H1551" t="str">
            <v>기계실트렌치</v>
          </cell>
          <cell r="I1551" t="str">
            <v>그레이팅W:300</v>
          </cell>
          <cell r="J1551" t="str">
            <v>M</v>
          </cell>
          <cell r="K1551" t="str">
            <v>309</v>
          </cell>
          <cell r="L1551">
            <v>18150</v>
          </cell>
          <cell r="M1551">
            <v>5608350</v>
          </cell>
          <cell r="N1551">
            <v>13200</v>
          </cell>
          <cell r="O1551">
            <v>4078800</v>
          </cell>
          <cell r="P1551">
            <v>1650</v>
          </cell>
          <cell r="Q1551">
            <v>509850</v>
          </cell>
          <cell r="R1551">
            <v>33000</v>
          </cell>
          <cell r="S1551">
            <v>10197000</v>
          </cell>
          <cell r="T1551">
            <v>33000</v>
          </cell>
          <cell r="U1551">
            <v>10197000</v>
          </cell>
          <cell r="V1551">
            <v>1</v>
          </cell>
        </row>
        <row r="1552">
          <cell r="B1552" t="str">
            <v>010607</v>
          </cell>
          <cell r="C1552">
            <v>47</v>
          </cell>
          <cell r="D1552" t="str">
            <v>건축</v>
          </cell>
          <cell r="E1552" t="str">
            <v>지하공용</v>
          </cell>
          <cell r="F1552" t="str">
            <v>금속공사</v>
          </cell>
          <cell r="H1552" t="str">
            <v>전기실트렌치</v>
          </cell>
          <cell r="I1552" t="str">
            <v>SST W:600</v>
          </cell>
          <cell r="J1552" t="str">
            <v>M</v>
          </cell>
          <cell r="K1552" t="str">
            <v>6</v>
          </cell>
          <cell r="L1552">
            <v>66000</v>
          </cell>
          <cell r="M1552">
            <v>396000</v>
          </cell>
          <cell r="N1552">
            <v>48000</v>
          </cell>
          <cell r="O1552">
            <v>288000</v>
          </cell>
          <cell r="P1552">
            <v>6000</v>
          </cell>
          <cell r="Q1552">
            <v>36000</v>
          </cell>
          <cell r="R1552">
            <v>120000</v>
          </cell>
          <cell r="S1552">
            <v>720000</v>
          </cell>
          <cell r="T1552">
            <v>120000</v>
          </cell>
          <cell r="U1552">
            <v>720000</v>
          </cell>
          <cell r="V1552">
            <v>1</v>
          </cell>
        </row>
        <row r="1553">
          <cell r="B1553" t="str">
            <v>010607</v>
          </cell>
          <cell r="C1553">
            <v>48</v>
          </cell>
          <cell r="D1553" t="str">
            <v>건축</v>
          </cell>
          <cell r="E1553" t="str">
            <v>지하공용</v>
          </cell>
          <cell r="F1553" t="str">
            <v>금속공사</v>
          </cell>
          <cell r="H1553" t="str">
            <v>전기실트렌치</v>
          </cell>
          <cell r="I1553" t="str">
            <v>SST W:300</v>
          </cell>
          <cell r="J1553" t="str">
            <v>M</v>
          </cell>
          <cell r="K1553" t="str">
            <v>34</v>
          </cell>
          <cell r="L1553">
            <v>31900</v>
          </cell>
          <cell r="M1553">
            <v>1084600</v>
          </cell>
          <cell r="N1553">
            <v>23200</v>
          </cell>
          <cell r="O1553">
            <v>788800</v>
          </cell>
          <cell r="P1553">
            <v>2900</v>
          </cell>
          <cell r="Q1553">
            <v>98600</v>
          </cell>
          <cell r="R1553">
            <v>58000</v>
          </cell>
          <cell r="S1553">
            <v>1972000</v>
          </cell>
          <cell r="T1553">
            <v>58000</v>
          </cell>
          <cell r="U1553">
            <v>1972000</v>
          </cell>
          <cell r="V1553">
            <v>1</v>
          </cell>
        </row>
        <row r="1554">
          <cell r="B1554" t="str">
            <v>010607</v>
          </cell>
          <cell r="C1554">
            <v>49</v>
          </cell>
          <cell r="D1554" t="str">
            <v>건축</v>
          </cell>
          <cell r="E1554" t="str">
            <v>지하공용</v>
          </cell>
          <cell r="F1554" t="str">
            <v>금속공사</v>
          </cell>
          <cell r="H1554" t="str">
            <v>전기실트렌치</v>
          </cell>
          <cell r="I1554" t="str">
            <v>SST W:100</v>
          </cell>
          <cell r="J1554" t="str">
            <v>M</v>
          </cell>
          <cell r="K1554" t="str">
            <v>144</v>
          </cell>
          <cell r="L1554">
            <v>19800</v>
          </cell>
          <cell r="M1554">
            <v>2851200</v>
          </cell>
          <cell r="N1554">
            <v>14400</v>
          </cell>
          <cell r="O1554">
            <v>2073600</v>
          </cell>
          <cell r="P1554">
            <v>1800</v>
          </cell>
          <cell r="Q1554">
            <v>259200</v>
          </cell>
          <cell r="R1554">
            <v>36000</v>
          </cell>
          <cell r="S1554">
            <v>5184000</v>
          </cell>
          <cell r="T1554">
            <v>36000</v>
          </cell>
          <cell r="U1554">
            <v>5184000</v>
          </cell>
          <cell r="V1554">
            <v>1</v>
          </cell>
        </row>
        <row r="1555">
          <cell r="B1555" t="str">
            <v>010607</v>
          </cell>
          <cell r="C1555">
            <v>50</v>
          </cell>
          <cell r="D1555" t="str">
            <v>건축</v>
          </cell>
          <cell r="E1555" t="str">
            <v>지하공용</v>
          </cell>
          <cell r="F1555" t="str">
            <v>금속공사</v>
          </cell>
          <cell r="H1555" t="str">
            <v>오픈트렌치</v>
          </cell>
          <cell r="I1555" t="str">
            <v>한면앵글</v>
          </cell>
          <cell r="J1555" t="str">
            <v>M</v>
          </cell>
          <cell r="K1555" t="str">
            <v>14</v>
          </cell>
          <cell r="L1555">
            <v>3300</v>
          </cell>
          <cell r="M1555">
            <v>46200</v>
          </cell>
          <cell r="N1555">
            <v>2400</v>
          </cell>
          <cell r="O1555">
            <v>33600</v>
          </cell>
          <cell r="P1555">
            <v>300</v>
          </cell>
          <cell r="Q1555">
            <v>4200</v>
          </cell>
          <cell r="R1555">
            <v>6000</v>
          </cell>
          <cell r="S1555">
            <v>84000</v>
          </cell>
          <cell r="T1555">
            <v>6000</v>
          </cell>
          <cell r="U1555">
            <v>84000</v>
          </cell>
          <cell r="V1555">
            <v>1</v>
          </cell>
        </row>
        <row r="1556">
          <cell r="B1556" t="str">
            <v>010607</v>
          </cell>
          <cell r="C1556">
            <v>51</v>
          </cell>
          <cell r="D1556" t="str">
            <v>건축</v>
          </cell>
          <cell r="E1556" t="str">
            <v>지하공용</v>
          </cell>
          <cell r="F1556" t="str">
            <v>금속공사</v>
          </cell>
          <cell r="H1556" t="str">
            <v>오픈트렌치</v>
          </cell>
          <cell r="I1556" t="str">
            <v>양면앵글</v>
          </cell>
          <cell r="J1556" t="str">
            <v>M</v>
          </cell>
          <cell r="K1556" t="str">
            <v>107</v>
          </cell>
          <cell r="L1556">
            <v>6050</v>
          </cell>
          <cell r="M1556">
            <v>647350</v>
          </cell>
          <cell r="N1556">
            <v>4400</v>
          </cell>
          <cell r="O1556">
            <v>470800</v>
          </cell>
          <cell r="P1556">
            <v>550</v>
          </cell>
          <cell r="Q1556">
            <v>58850</v>
          </cell>
          <cell r="R1556">
            <v>11000</v>
          </cell>
          <cell r="S1556">
            <v>1177000</v>
          </cell>
          <cell r="T1556">
            <v>11000</v>
          </cell>
          <cell r="U1556">
            <v>1177000</v>
          </cell>
          <cell r="V1556">
            <v>1</v>
          </cell>
        </row>
        <row r="1557">
          <cell r="B1557" t="str">
            <v>010608</v>
          </cell>
          <cell r="C1557">
            <v>2</v>
          </cell>
          <cell r="D1557" t="str">
            <v>건축</v>
          </cell>
          <cell r="E1557" t="str">
            <v>지하공용</v>
          </cell>
          <cell r="F1557" t="str">
            <v>미장공사</v>
          </cell>
          <cell r="H1557" t="str">
            <v>몰탈바르기</v>
          </cell>
          <cell r="I1557" t="str">
            <v>바닥 28mm</v>
          </cell>
          <cell r="J1557" t="str">
            <v>M2</v>
          </cell>
          <cell r="K1557" t="str">
            <v>3071</v>
          </cell>
          <cell r="M1557">
            <v>0</v>
          </cell>
          <cell r="N1557">
            <v>3600</v>
          </cell>
          <cell r="O1557">
            <v>11055600</v>
          </cell>
          <cell r="Q1557">
            <v>0</v>
          </cell>
          <cell r="R1557">
            <v>3600</v>
          </cell>
          <cell r="S1557">
            <v>11055600</v>
          </cell>
          <cell r="T1557">
            <v>3600</v>
          </cell>
          <cell r="U1557">
            <v>11055600</v>
          </cell>
          <cell r="V1557">
            <v>1</v>
          </cell>
        </row>
        <row r="1558">
          <cell r="B1558" t="str">
            <v>010608</v>
          </cell>
          <cell r="C1558">
            <v>5</v>
          </cell>
          <cell r="D1558" t="str">
            <v>건축</v>
          </cell>
          <cell r="E1558" t="str">
            <v>지하공용</v>
          </cell>
          <cell r="F1558" t="str">
            <v>미장공사</v>
          </cell>
          <cell r="H1558" t="str">
            <v>몰탈바르기</v>
          </cell>
          <cell r="I1558" t="str">
            <v>내벽 18mm</v>
          </cell>
          <cell r="J1558" t="str">
            <v>M2</v>
          </cell>
          <cell r="K1558" t="str">
            <v>134</v>
          </cell>
          <cell r="M1558">
            <v>0</v>
          </cell>
          <cell r="N1558">
            <v>9500</v>
          </cell>
          <cell r="O1558">
            <v>1273000</v>
          </cell>
          <cell r="Q1558">
            <v>0</v>
          </cell>
          <cell r="R1558">
            <v>9500</v>
          </cell>
          <cell r="S1558">
            <v>1273000</v>
          </cell>
          <cell r="T1558">
            <v>9500</v>
          </cell>
          <cell r="U1558">
            <v>1273000</v>
          </cell>
          <cell r="V1558">
            <v>1</v>
          </cell>
        </row>
        <row r="1559">
          <cell r="B1559" t="str">
            <v>010608</v>
          </cell>
          <cell r="C1559">
            <v>9</v>
          </cell>
          <cell r="D1559" t="str">
            <v>건축</v>
          </cell>
          <cell r="E1559" t="str">
            <v>지하공용</v>
          </cell>
          <cell r="F1559" t="str">
            <v>미장공사</v>
          </cell>
          <cell r="H1559" t="str">
            <v>보호몰탈바르기</v>
          </cell>
          <cell r="I1559" t="str">
            <v>바닥 24mm</v>
          </cell>
          <cell r="J1559" t="str">
            <v>M2</v>
          </cell>
          <cell r="K1559" t="str">
            <v>31</v>
          </cell>
          <cell r="M1559">
            <v>0</v>
          </cell>
          <cell r="N1559">
            <v>2000</v>
          </cell>
          <cell r="O1559">
            <v>62000</v>
          </cell>
          <cell r="Q1559">
            <v>0</v>
          </cell>
          <cell r="R1559">
            <v>2000</v>
          </cell>
          <cell r="S1559">
            <v>62000</v>
          </cell>
          <cell r="T1559">
            <v>2000</v>
          </cell>
          <cell r="U1559">
            <v>62000</v>
          </cell>
          <cell r="V1559">
            <v>1</v>
          </cell>
        </row>
        <row r="1560">
          <cell r="B1560" t="str">
            <v>010608</v>
          </cell>
          <cell r="C1560">
            <v>11</v>
          </cell>
          <cell r="D1560" t="str">
            <v>건축</v>
          </cell>
          <cell r="E1560" t="str">
            <v>지하공용</v>
          </cell>
          <cell r="F1560" t="str">
            <v>미장공사</v>
          </cell>
          <cell r="H1560" t="str">
            <v>보호몰탈바르기</v>
          </cell>
          <cell r="I1560" t="str">
            <v>내벽 18mm</v>
          </cell>
          <cell r="J1560" t="str">
            <v>M2</v>
          </cell>
          <cell r="K1560" t="str">
            <v>112</v>
          </cell>
          <cell r="M1560">
            <v>0</v>
          </cell>
          <cell r="N1560">
            <v>5000</v>
          </cell>
          <cell r="O1560">
            <v>560000</v>
          </cell>
          <cell r="Q1560">
            <v>0</v>
          </cell>
          <cell r="R1560">
            <v>5000</v>
          </cell>
          <cell r="S1560">
            <v>560000</v>
          </cell>
          <cell r="T1560">
            <v>5000</v>
          </cell>
          <cell r="U1560">
            <v>560000</v>
          </cell>
          <cell r="V1560">
            <v>1</v>
          </cell>
        </row>
        <row r="1561">
          <cell r="B1561" t="str">
            <v>010608</v>
          </cell>
          <cell r="C1561">
            <v>12</v>
          </cell>
          <cell r="D1561" t="str">
            <v>건축</v>
          </cell>
          <cell r="E1561" t="str">
            <v>지하공용</v>
          </cell>
          <cell r="F1561" t="str">
            <v>미장공사</v>
          </cell>
          <cell r="H1561" t="str">
            <v>쇠흙손마감</v>
          </cell>
          <cell r="J1561" t="str">
            <v>M2</v>
          </cell>
          <cell r="K1561" t="str">
            <v>3755</v>
          </cell>
          <cell r="M1561">
            <v>0</v>
          </cell>
          <cell r="N1561">
            <v>2200</v>
          </cell>
          <cell r="O1561">
            <v>8261000</v>
          </cell>
          <cell r="Q1561">
            <v>0</v>
          </cell>
          <cell r="R1561">
            <v>2200</v>
          </cell>
          <cell r="S1561">
            <v>8261000</v>
          </cell>
          <cell r="T1561">
            <v>2200</v>
          </cell>
          <cell r="U1561">
            <v>8261000</v>
          </cell>
          <cell r="V1561">
            <v>1</v>
          </cell>
        </row>
        <row r="1562">
          <cell r="B1562" t="str">
            <v>010608</v>
          </cell>
          <cell r="C1562">
            <v>13</v>
          </cell>
          <cell r="D1562" t="str">
            <v>건축</v>
          </cell>
          <cell r="E1562" t="str">
            <v>지하공용</v>
          </cell>
          <cell r="F1562" t="str">
            <v>미장공사</v>
          </cell>
          <cell r="H1562" t="str">
            <v>콘크리트면마무리</v>
          </cell>
          <cell r="J1562" t="str">
            <v>M2</v>
          </cell>
          <cell r="K1562" t="str">
            <v>3817</v>
          </cell>
          <cell r="M1562">
            <v>0</v>
          </cell>
          <cell r="N1562">
            <v>2300</v>
          </cell>
          <cell r="O1562">
            <v>8779100</v>
          </cell>
          <cell r="Q1562">
            <v>0</v>
          </cell>
          <cell r="R1562">
            <v>2300</v>
          </cell>
          <cell r="S1562">
            <v>8779100</v>
          </cell>
          <cell r="T1562">
            <v>2300</v>
          </cell>
          <cell r="U1562">
            <v>8779100</v>
          </cell>
          <cell r="V1562">
            <v>1</v>
          </cell>
        </row>
        <row r="1563">
          <cell r="B1563" t="str">
            <v>010608</v>
          </cell>
          <cell r="C1563">
            <v>14</v>
          </cell>
          <cell r="D1563" t="str">
            <v>건축</v>
          </cell>
          <cell r="E1563" t="str">
            <v>지하공용</v>
          </cell>
          <cell r="F1563" t="str">
            <v>미장공사</v>
          </cell>
          <cell r="H1563" t="str">
            <v>창틀주위몰탈충진</v>
          </cell>
          <cell r="I1563" t="str">
            <v>몰탈마감24mm</v>
          </cell>
          <cell r="J1563" t="str">
            <v>M</v>
          </cell>
          <cell r="K1563" t="str">
            <v>77</v>
          </cell>
          <cell r="M1563">
            <v>0</v>
          </cell>
          <cell r="N1563">
            <v>1000</v>
          </cell>
          <cell r="O1563">
            <v>77000</v>
          </cell>
          <cell r="Q1563">
            <v>0</v>
          </cell>
          <cell r="R1563">
            <v>1000</v>
          </cell>
          <cell r="S1563">
            <v>77000</v>
          </cell>
          <cell r="T1563">
            <v>1000</v>
          </cell>
          <cell r="U1563">
            <v>77000</v>
          </cell>
          <cell r="V1563">
            <v>1</v>
          </cell>
        </row>
        <row r="1564">
          <cell r="B1564" t="str">
            <v>010609</v>
          </cell>
          <cell r="C1564">
            <v>155</v>
          </cell>
          <cell r="D1564" t="str">
            <v>건축</v>
          </cell>
          <cell r="E1564" t="str">
            <v>지하공용</v>
          </cell>
          <cell r="F1564" t="str">
            <v>창호공사</v>
          </cell>
          <cell r="H1564" t="str">
            <v>FSD - 1 (236mm)</v>
          </cell>
          <cell r="I1564" t="str">
            <v>1.0*2.2</v>
          </cell>
          <cell r="J1564" t="str">
            <v>EA</v>
          </cell>
          <cell r="K1564" t="str">
            <v>2</v>
          </cell>
          <cell r="L1564">
            <v>76000</v>
          </cell>
          <cell r="M1564">
            <v>152000</v>
          </cell>
          <cell r="N1564">
            <v>55000</v>
          </cell>
          <cell r="O1564">
            <v>110000</v>
          </cell>
          <cell r="P1564">
            <v>6000</v>
          </cell>
          <cell r="Q1564">
            <v>12000</v>
          </cell>
          <cell r="R1564">
            <v>137000</v>
          </cell>
          <cell r="S1564">
            <v>274000</v>
          </cell>
          <cell r="T1564">
            <v>137000</v>
          </cell>
          <cell r="U1564">
            <v>274000</v>
          </cell>
          <cell r="V1564">
            <v>1</v>
          </cell>
        </row>
        <row r="1565">
          <cell r="B1565" t="str">
            <v>010609</v>
          </cell>
          <cell r="C1565">
            <v>156</v>
          </cell>
          <cell r="D1565" t="str">
            <v>건축</v>
          </cell>
          <cell r="E1565" t="str">
            <v>지하공용</v>
          </cell>
          <cell r="F1565" t="str">
            <v>창호공사</v>
          </cell>
          <cell r="H1565" t="str">
            <v>FSD - 1A (150mm)</v>
          </cell>
          <cell r="I1565" t="str">
            <v>1.0*2.2</v>
          </cell>
          <cell r="J1565" t="str">
            <v>EA</v>
          </cell>
          <cell r="K1565" t="str">
            <v>5</v>
          </cell>
          <cell r="L1565">
            <v>73000</v>
          </cell>
          <cell r="M1565">
            <v>365000</v>
          </cell>
          <cell r="N1565">
            <v>53000</v>
          </cell>
          <cell r="O1565">
            <v>265000</v>
          </cell>
          <cell r="P1565">
            <v>6000</v>
          </cell>
          <cell r="Q1565">
            <v>30000</v>
          </cell>
          <cell r="R1565">
            <v>132000</v>
          </cell>
          <cell r="S1565">
            <v>660000</v>
          </cell>
          <cell r="T1565">
            <v>132000</v>
          </cell>
          <cell r="U1565">
            <v>660000</v>
          </cell>
          <cell r="V1565">
            <v>1</v>
          </cell>
        </row>
        <row r="1566">
          <cell r="B1566" t="str">
            <v>010609</v>
          </cell>
          <cell r="C1566">
            <v>157</v>
          </cell>
          <cell r="D1566" t="str">
            <v>건축</v>
          </cell>
          <cell r="E1566" t="str">
            <v>지하공용</v>
          </cell>
          <cell r="F1566" t="str">
            <v>창호공사</v>
          </cell>
          <cell r="H1566" t="str">
            <v>FSD - 2 (236mm)</v>
          </cell>
          <cell r="I1566" t="str">
            <v>2.0*2.2</v>
          </cell>
          <cell r="J1566" t="str">
            <v>EA</v>
          </cell>
          <cell r="K1566" t="str">
            <v>4</v>
          </cell>
          <cell r="L1566">
            <v>145000</v>
          </cell>
          <cell r="M1566">
            <v>580000</v>
          </cell>
          <cell r="N1566">
            <v>105000</v>
          </cell>
          <cell r="O1566">
            <v>420000</v>
          </cell>
          <cell r="P1566">
            <v>13000</v>
          </cell>
          <cell r="Q1566">
            <v>52000</v>
          </cell>
          <cell r="R1566">
            <v>263000</v>
          </cell>
          <cell r="S1566">
            <v>1052000</v>
          </cell>
          <cell r="T1566">
            <v>263000</v>
          </cell>
          <cell r="U1566">
            <v>1052000</v>
          </cell>
          <cell r="V1566">
            <v>1</v>
          </cell>
        </row>
        <row r="1567">
          <cell r="B1567" t="str">
            <v>010609</v>
          </cell>
          <cell r="C1567">
            <v>158</v>
          </cell>
          <cell r="D1567" t="str">
            <v>건축</v>
          </cell>
          <cell r="E1567" t="str">
            <v>지하공용</v>
          </cell>
          <cell r="F1567" t="str">
            <v>창호공사</v>
          </cell>
          <cell r="H1567" t="str">
            <v>FSD - 2A (150mm)</v>
          </cell>
          <cell r="I1567" t="str">
            <v>2.0*2.2</v>
          </cell>
          <cell r="J1567" t="str">
            <v>EA</v>
          </cell>
          <cell r="K1567" t="str">
            <v>2</v>
          </cell>
          <cell r="L1567">
            <v>141000</v>
          </cell>
          <cell r="M1567">
            <v>282000</v>
          </cell>
          <cell r="N1567">
            <v>102000</v>
          </cell>
          <cell r="O1567">
            <v>204000</v>
          </cell>
          <cell r="P1567">
            <v>12000</v>
          </cell>
          <cell r="Q1567">
            <v>24000</v>
          </cell>
          <cell r="R1567">
            <v>255000</v>
          </cell>
          <cell r="S1567">
            <v>510000</v>
          </cell>
          <cell r="T1567">
            <v>255000</v>
          </cell>
          <cell r="U1567">
            <v>510000</v>
          </cell>
          <cell r="V1567">
            <v>1</v>
          </cell>
        </row>
        <row r="1568">
          <cell r="B1568" t="str">
            <v>010609</v>
          </cell>
          <cell r="C1568">
            <v>159</v>
          </cell>
          <cell r="D1568" t="str">
            <v>건축</v>
          </cell>
          <cell r="E1568" t="str">
            <v>지하공용</v>
          </cell>
          <cell r="F1568" t="str">
            <v>창호공사</v>
          </cell>
          <cell r="H1568" t="str">
            <v>FSD - 3 (150mm)</v>
          </cell>
          <cell r="I1568" t="str">
            <v>0.6*2.1</v>
          </cell>
          <cell r="J1568" t="str">
            <v>EA</v>
          </cell>
          <cell r="K1568" t="str">
            <v>1</v>
          </cell>
          <cell r="L1568">
            <v>50000</v>
          </cell>
          <cell r="M1568">
            <v>50000</v>
          </cell>
          <cell r="N1568">
            <v>36000</v>
          </cell>
          <cell r="O1568">
            <v>36000</v>
          </cell>
          <cell r="P1568">
            <v>4000</v>
          </cell>
          <cell r="Q1568">
            <v>4000</v>
          </cell>
          <cell r="R1568">
            <v>90000</v>
          </cell>
          <cell r="S1568">
            <v>90000</v>
          </cell>
          <cell r="T1568">
            <v>90000</v>
          </cell>
          <cell r="U1568">
            <v>90000</v>
          </cell>
          <cell r="V1568">
            <v>1</v>
          </cell>
        </row>
        <row r="1569">
          <cell r="B1569" t="str">
            <v>010609</v>
          </cell>
          <cell r="C1569">
            <v>160</v>
          </cell>
          <cell r="D1569" t="str">
            <v>건축</v>
          </cell>
          <cell r="E1569" t="str">
            <v>지하공용</v>
          </cell>
          <cell r="F1569" t="str">
            <v>창호공사</v>
          </cell>
          <cell r="H1569" t="str">
            <v>SD - 1 (236mm)</v>
          </cell>
          <cell r="I1569" t="str">
            <v>1.0*2.2</v>
          </cell>
          <cell r="J1569" t="str">
            <v>EA</v>
          </cell>
          <cell r="K1569" t="str">
            <v>1</v>
          </cell>
          <cell r="L1569">
            <v>76000</v>
          </cell>
          <cell r="M1569">
            <v>76000</v>
          </cell>
          <cell r="N1569">
            <v>55000</v>
          </cell>
          <cell r="O1569">
            <v>55000</v>
          </cell>
          <cell r="P1569">
            <v>6000</v>
          </cell>
          <cell r="Q1569">
            <v>6000</v>
          </cell>
          <cell r="R1569">
            <v>137000</v>
          </cell>
          <cell r="S1569">
            <v>137000</v>
          </cell>
          <cell r="T1569">
            <v>137000</v>
          </cell>
          <cell r="U1569">
            <v>137000</v>
          </cell>
          <cell r="V1569">
            <v>1</v>
          </cell>
        </row>
        <row r="1570">
          <cell r="B1570" t="str">
            <v>010609</v>
          </cell>
          <cell r="C1570">
            <v>161</v>
          </cell>
          <cell r="D1570" t="str">
            <v>건축</v>
          </cell>
          <cell r="E1570" t="str">
            <v>지하공용</v>
          </cell>
          <cell r="F1570" t="str">
            <v>창호공사</v>
          </cell>
          <cell r="H1570" t="str">
            <v>SD - 1A (186mm)</v>
          </cell>
          <cell r="I1570" t="str">
            <v>1.0*2.2</v>
          </cell>
          <cell r="J1570" t="str">
            <v>EA</v>
          </cell>
          <cell r="K1570" t="str">
            <v>1</v>
          </cell>
          <cell r="L1570">
            <v>75000</v>
          </cell>
          <cell r="M1570">
            <v>75000</v>
          </cell>
          <cell r="N1570">
            <v>54000</v>
          </cell>
          <cell r="O1570">
            <v>54000</v>
          </cell>
          <cell r="P1570">
            <v>6000</v>
          </cell>
          <cell r="Q1570">
            <v>6000</v>
          </cell>
          <cell r="R1570">
            <v>135000</v>
          </cell>
          <cell r="S1570">
            <v>135000</v>
          </cell>
          <cell r="T1570">
            <v>135000</v>
          </cell>
          <cell r="U1570">
            <v>135000</v>
          </cell>
          <cell r="V1570">
            <v>1</v>
          </cell>
        </row>
        <row r="1571">
          <cell r="B1571" t="str">
            <v>010609</v>
          </cell>
          <cell r="C1571">
            <v>162</v>
          </cell>
          <cell r="D1571" t="str">
            <v>건축</v>
          </cell>
          <cell r="E1571" t="str">
            <v>지하공용</v>
          </cell>
          <cell r="F1571" t="str">
            <v>창호공사</v>
          </cell>
          <cell r="H1571" t="str">
            <v>SD - 1B (150mm)</v>
          </cell>
          <cell r="I1571" t="str">
            <v>1.0*2.2</v>
          </cell>
          <cell r="J1571" t="str">
            <v>EA</v>
          </cell>
          <cell r="K1571" t="str">
            <v>4</v>
          </cell>
          <cell r="L1571">
            <v>73000</v>
          </cell>
          <cell r="M1571">
            <v>292000</v>
          </cell>
          <cell r="N1571">
            <v>53000</v>
          </cell>
          <cell r="O1571">
            <v>212000</v>
          </cell>
          <cell r="P1571">
            <v>6000</v>
          </cell>
          <cell r="Q1571">
            <v>24000</v>
          </cell>
          <cell r="R1571">
            <v>132000</v>
          </cell>
          <cell r="S1571">
            <v>528000</v>
          </cell>
          <cell r="T1571">
            <v>132000</v>
          </cell>
          <cell r="U1571">
            <v>528000</v>
          </cell>
          <cell r="V1571">
            <v>1</v>
          </cell>
        </row>
        <row r="1572">
          <cell r="B1572" t="str">
            <v>010609</v>
          </cell>
          <cell r="C1572">
            <v>163</v>
          </cell>
          <cell r="D1572" t="str">
            <v>건축</v>
          </cell>
          <cell r="E1572" t="str">
            <v>지하공용</v>
          </cell>
          <cell r="F1572" t="str">
            <v>창호공사</v>
          </cell>
          <cell r="H1572" t="str">
            <v>SD - 2 (168mm)</v>
          </cell>
          <cell r="I1572" t="str">
            <v>2.0*2.2</v>
          </cell>
          <cell r="J1572" t="str">
            <v>EA</v>
          </cell>
          <cell r="K1572" t="str">
            <v>2</v>
          </cell>
          <cell r="L1572">
            <v>141000</v>
          </cell>
          <cell r="M1572">
            <v>282000</v>
          </cell>
          <cell r="N1572">
            <v>102000</v>
          </cell>
          <cell r="O1572">
            <v>204000</v>
          </cell>
          <cell r="P1572">
            <v>12000</v>
          </cell>
          <cell r="Q1572">
            <v>24000</v>
          </cell>
          <cell r="R1572">
            <v>255000</v>
          </cell>
          <cell r="S1572">
            <v>510000</v>
          </cell>
          <cell r="T1572">
            <v>255000</v>
          </cell>
          <cell r="U1572">
            <v>510000</v>
          </cell>
          <cell r="V1572">
            <v>1</v>
          </cell>
        </row>
        <row r="1573">
          <cell r="B1573" t="str">
            <v>010609</v>
          </cell>
          <cell r="C1573">
            <v>164</v>
          </cell>
          <cell r="D1573" t="str">
            <v>건축</v>
          </cell>
          <cell r="E1573" t="str">
            <v>지하공용</v>
          </cell>
          <cell r="F1573" t="str">
            <v>창호공사</v>
          </cell>
          <cell r="H1573" t="str">
            <v>SD - 3 (150mm)</v>
          </cell>
          <cell r="I1573" t="str">
            <v>0.6*0.45</v>
          </cell>
          <cell r="J1573" t="str">
            <v>EA</v>
          </cell>
          <cell r="K1573" t="str">
            <v>4</v>
          </cell>
          <cell r="L1573">
            <v>18000</v>
          </cell>
          <cell r="M1573">
            <v>72000</v>
          </cell>
          <cell r="N1573">
            <v>13000</v>
          </cell>
          <cell r="O1573">
            <v>52000</v>
          </cell>
          <cell r="P1573">
            <v>1600</v>
          </cell>
          <cell r="Q1573">
            <v>6400</v>
          </cell>
          <cell r="R1573">
            <v>32600</v>
          </cell>
          <cell r="S1573">
            <v>130400</v>
          </cell>
          <cell r="T1573">
            <v>32600</v>
          </cell>
          <cell r="U1573">
            <v>130400</v>
          </cell>
          <cell r="V1573">
            <v>1</v>
          </cell>
        </row>
        <row r="1574">
          <cell r="B1574" t="str">
            <v>010609</v>
          </cell>
          <cell r="C1574">
            <v>165</v>
          </cell>
          <cell r="D1574" t="str">
            <v>건축</v>
          </cell>
          <cell r="E1574" t="str">
            <v>지하공용</v>
          </cell>
          <cell r="F1574" t="str">
            <v>창호공사</v>
          </cell>
          <cell r="H1574" t="str">
            <v>B2FSS - 1</v>
          </cell>
          <cell r="I1574" t="str">
            <v>4.0*3.0</v>
          </cell>
          <cell r="J1574" t="str">
            <v>EA</v>
          </cell>
          <cell r="K1574" t="str">
            <v>1</v>
          </cell>
          <cell r="L1574">
            <v>898000</v>
          </cell>
          <cell r="M1574">
            <v>898000</v>
          </cell>
          <cell r="N1574">
            <v>653000</v>
          </cell>
          <cell r="O1574">
            <v>653000</v>
          </cell>
          <cell r="P1574">
            <v>81000</v>
          </cell>
          <cell r="Q1574">
            <v>81000</v>
          </cell>
          <cell r="R1574">
            <v>1632000</v>
          </cell>
          <cell r="S1574">
            <v>1632000</v>
          </cell>
          <cell r="T1574">
            <v>1632000</v>
          </cell>
          <cell r="U1574">
            <v>1632000</v>
          </cell>
          <cell r="V1574">
            <v>1</v>
          </cell>
        </row>
        <row r="1575">
          <cell r="B1575" t="str">
            <v>010609</v>
          </cell>
          <cell r="C1575">
            <v>166</v>
          </cell>
          <cell r="D1575" t="str">
            <v>건축</v>
          </cell>
          <cell r="E1575" t="str">
            <v>지하공용</v>
          </cell>
          <cell r="F1575" t="str">
            <v>창호공사</v>
          </cell>
          <cell r="H1575" t="str">
            <v>B2SS - 4</v>
          </cell>
          <cell r="I1575" t="str">
            <v>4.0*3.0</v>
          </cell>
          <cell r="J1575" t="str">
            <v>EA</v>
          </cell>
          <cell r="K1575" t="str">
            <v>1</v>
          </cell>
          <cell r="L1575">
            <v>898000</v>
          </cell>
          <cell r="M1575">
            <v>898000</v>
          </cell>
          <cell r="N1575">
            <v>653000</v>
          </cell>
          <cell r="O1575">
            <v>653000</v>
          </cell>
          <cell r="P1575">
            <v>81000</v>
          </cell>
          <cell r="Q1575">
            <v>81000</v>
          </cell>
          <cell r="R1575">
            <v>1632000</v>
          </cell>
          <cell r="S1575">
            <v>1632000</v>
          </cell>
          <cell r="T1575">
            <v>1632000</v>
          </cell>
          <cell r="U1575">
            <v>1632000</v>
          </cell>
          <cell r="V1575">
            <v>1</v>
          </cell>
        </row>
        <row r="1576">
          <cell r="B1576" t="str">
            <v>010609</v>
          </cell>
          <cell r="C1576">
            <v>167</v>
          </cell>
          <cell r="D1576" t="str">
            <v>건축</v>
          </cell>
          <cell r="E1576" t="str">
            <v>지하공용</v>
          </cell>
          <cell r="F1576" t="str">
            <v>창호공사</v>
          </cell>
          <cell r="H1576" t="str">
            <v>B2SS - 5</v>
          </cell>
          <cell r="I1576" t="str">
            <v>4.0*3.0</v>
          </cell>
          <cell r="J1576" t="str">
            <v>EA</v>
          </cell>
          <cell r="K1576" t="str">
            <v>1</v>
          </cell>
          <cell r="L1576">
            <v>898000</v>
          </cell>
          <cell r="M1576">
            <v>898000</v>
          </cell>
          <cell r="N1576">
            <v>653000</v>
          </cell>
          <cell r="O1576">
            <v>653000</v>
          </cell>
          <cell r="P1576">
            <v>81000</v>
          </cell>
          <cell r="Q1576">
            <v>81000</v>
          </cell>
          <cell r="R1576">
            <v>1632000</v>
          </cell>
          <cell r="S1576">
            <v>1632000</v>
          </cell>
          <cell r="T1576">
            <v>1632000</v>
          </cell>
          <cell r="U1576">
            <v>1632000</v>
          </cell>
          <cell r="V1576">
            <v>1</v>
          </cell>
        </row>
        <row r="1577">
          <cell r="B1577" t="str">
            <v>010609</v>
          </cell>
          <cell r="C1577">
            <v>168</v>
          </cell>
          <cell r="D1577" t="str">
            <v>건축</v>
          </cell>
          <cell r="E1577" t="str">
            <v>지하공용</v>
          </cell>
          <cell r="F1577" t="str">
            <v>창호공사</v>
          </cell>
          <cell r="H1577" t="str">
            <v>AWB - 6</v>
          </cell>
          <cell r="I1577" t="str">
            <v>1.2*0.6</v>
          </cell>
          <cell r="J1577" t="str">
            <v>EA</v>
          </cell>
          <cell r="K1577" t="str">
            <v>16</v>
          </cell>
          <cell r="L1577">
            <v>780000</v>
          </cell>
          <cell r="M1577">
            <v>12480000</v>
          </cell>
          <cell r="N1577">
            <v>91000</v>
          </cell>
          <cell r="O1577">
            <v>1456000</v>
          </cell>
          <cell r="P1577">
            <v>45000</v>
          </cell>
          <cell r="Q1577">
            <v>720000</v>
          </cell>
          <cell r="R1577">
            <v>916000</v>
          </cell>
          <cell r="S1577">
            <v>14656000</v>
          </cell>
          <cell r="T1577">
            <v>916000</v>
          </cell>
          <cell r="U1577">
            <v>14656000</v>
          </cell>
          <cell r="V1577">
            <v>1</v>
          </cell>
        </row>
        <row r="1578">
          <cell r="B1578" t="str">
            <v>010609</v>
          </cell>
          <cell r="C1578">
            <v>169</v>
          </cell>
          <cell r="D1578" t="str">
            <v>건축</v>
          </cell>
          <cell r="E1578" t="str">
            <v>지하공용</v>
          </cell>
          <cell r="F1578" t="str">
            <v>창호공사</v>
          </cell>
          <cell r="H1578" t="str">
            <v>SSWB - 2</v>
          </cell>
          <cell r="I1578" t="str">
            <v>1.2*0.8</v>
          </cell>
          <cell r="J1578" t="str">
            <v>EA</v>
          </cell>
          <cell r="K1578" t="str">
            <v>2</v>
          </cell>
          <cell r="L1578">
            <v>61000</v>
          </cell>
          <cell r="M1578">
            <v>122000</v>
          </cell>
          <cell r="N1578">
            <v>44000</v>
          </cell>
          <cell r="O1578">
            <v>88000</v>
          </cell>
          <cell r="P1578">
            <v>5000</v>
          </cell>
          <cell r="Q1578">
            <v>10000</v>
          </cell>
          <cell r="R1578">
            <v>110000</v>
          </cell>
          <cell r="S1578">
            <v>220000</v>
          </cell>
          <cell r="T1578">
            <v>110000</v>
          </cell>
          <cell r="U1578">
            <v>220000</v>
          </cell>
          <cell r="V1578">
            <v>1</v>
          </cell>
        </row>
        <row r="1579">
          <cell r="B1579" t="str">
            <v>010609</v>
          </cell>
          <cell r="C1579">
            <v>170</v>
          </cell>
          <cell r="D1579" t="str">
            <v>건축</v>
          </cell>
          <cell r="E1579" t="str">
            <v>지하공용</v>
          </cell>
          <cell r="F1579" t="str">
            <v>창호공사</v>
          </cell>
          <cell r="H1579" t="str">
            <v>SSWB - 3</v>
          </cell>
          <cell r="I1579" t="str">
            <v>1.2*0.8</v>
          </cell>
          <cell r="J1579" t="str">
            <v>EA</v>
          </cell>
          <cell r="K1579" t="str">
            <v>1</v>
          </cell>
          <cell r="L1579">
            <v>61000</v>
          </cell>
          <cell r="M1579">
            <v>61000</v>
          </cell>
          <cell r="N1579">
            <v>44000</v>
          </cell>
          <cell r="O1579">
            <v>44000</v>
          </cell>
          <cell r="P1579">
            <v>5000</v>
          </cell>
          <cell r="Q1579">
            <v>5000</v>
          </cell>
          <cell r="R1579">
            <v>110000</v>
          </cell>
          <cell r="S1579">
            <v>110000</v>
          </cell>
          <cell r="T1579">
            <v>110000</v>
          </cell>
          <cell r="U1579">
            <v>110000</v>
          </cell>
          <cell r="V1579">
            <v>1</v>
          </cell>
        </row>
        <row r="1580">
          <cell r="B1580" t="str">
            <v>010609</v>
          </cell>
          <cell r="C1580">
            <v>180</v>
          </cell>
          <cell r="D1580" t="str">
            <v>건축</v>
          </cell>
          <cell r="E1580" t="str">
            <v>지하공용</v>
          </cell>
          <cell r="F1580" t="str">
            <v>창호공사</v>
          </cell>
          <cell r="H1580" t="str">
            <v>CENTER HUNG PIVOT SET</v>
          </cell>
          <cell r="I1580" t="str">
            <v>GH1001</v>
          </cell>
          <cell r="J1580" t="str">
            <v>SET</v>
          </cell>
          <cell r="K1580" t="str">
            <v>16</v>
          </cell>
          <cell r="L1580">
            <v>56000</v>
          </cell>
          <cell r="M1580">
            <v>896000</v>
          </cell>
          <cell r="O1580">
            <v>0</v>
          </cell>
          <cell r="Q1580">
            <v>0</v>
          </cell>
          <cell r="R1580">
            <v>56000</v>
          </cell>
          <cell r="S1580">
            <v>896000</v>
          </cell>
          <cell r="T1580">
            <v>56000</v>
          </cell>
          <cell r="U1580">
            <v>896000</v>
          </cell>
          <cell r="V1580">
            <v>1</v>
          </cell>
        </row>
        <row r="1581">
          <cell r="B1581" t="str">
            <v>010609</v>
          </cell>
          <cell r="C1581">
            <v>181</v>
          </cell>
          <cell r="D1581" t="str">
            <v>건축</v>
          </cell>
          <cell r="E1581" t="str">
            <v>지하공용</v>
          </cell>
          <cell r="F1581" t="str">
            <v>창호공사</v>
          </cell>
          <cell r="H1581" t="str">
            <v>BUTT HINGE 4.5"*4(US26D)</v>
          </cell>
          <cell r="I1581" t="str">
            <v>CROSS CB4540</v>
          </cell>
          <cell r="J1581" t="str">
            <v>SET</v>
          </cell>
          <cell r="K1581" t="str">
            <v>381</v>
          </cell>
          <cell r="L1581">
            <v>5600</v>
          </cell>
          <cell r="M1581">
            <v>2133600</v>
          </cell>
          <cell r="O1581">
            <v>0</v>
          </cell>
          <cell r="Q1581">
            <v>0</v>
          </cell>
          <cell r="R1581">
            <v>5600</v>
          </cell>
          <cell r="S1581">
            <v>2133600</v>
          </cell>
          <cell r="T1581">
            <v>5600</v>
          </cell>
          <cell r="U1581">
            <v>2133600</v>
          </cell>
          <cell r="V1581">
            <v>1</v>
          </cell>
        </row>
        <row r="1582">
          <cell r="B1582" t="str">
            <v>010609</v>
          </cell>
          <cell r="C1582">
            <v>182</v>
          </cell>
          <cell r="D1582" t="str">
            <v>건축</v>
          </cell>
          <cell r="E1582" t="str">
            <v>지하공용</v>
          </cell>
          <cell r="F1582" t="str">
            <v>창호공사</v>
          </cell>
          <cell r="H1582" t="str">
            <v>DOOR CLOSER 일반형</v>
          </cell>
          <cell r="I1582" t="str">
            <v>HANDERSON 700R</v>
          </cell>
          <cell r="J1582" t="str">
            <v>SET</v>
          </cell>
          <cell r="K1582" t="str">
            <v>53</v>
          </cell>
          <cell r="L1582">
            <v>63000</v>
          </cell>
          <cell r="M1582">
            <v>3339000</v>
          </cell>
          <cell r="O1582">
            <v>0</v>
          </cell>
          <cell r="Q1582">
            <v>0</v>
          </cell>
          <cell r="R1582">
            <v>63000</v>
          </cell>
          <cell r="S1582">
            <v>3339000</v>
          </cell>
          <cell r="T1582">
            <v>63000</v>
          </cell>
          <cell r="U1582">
            <v>3339000</v>
          </cell>
          <cell r="V1582">
            <v>1</v>
          </cell>
        </row>
        <row r="1583">
          <cell r="B1583" t="str">
            <v>010609</v>
          </cell>
          <cell r="C1583">
            <v>183</v>
          </cell>
          <cell r="D1583" t="str">
            <v>건축</v>
          </cell>
          <cell r="E1583" t="str">
            <v>지하공용</v>
          </cell>
          <cell r="F1583" t="str">
            <v>창호공사</v>
          </cell>
          <cell r="H1583" t="str">
            <v>DOOR CLOSER, 정지형</v>
          </cell>
          <cell r="I1583" t="str">
            <v>HANDERSON 700H</v>
          </cell>
          <cell r="J1583" t="str">
            <v>SET</v>
          </cell>
          <cell r="K1583" t="str">
            <v>48</v>
          </cell>
          <cell r="L1583">
            <v>72000</v>
          </cell>
          <cell r="M1583">
            <v>3456000</v>
          </cell>
          <cell r="O1583">
            <v>0</v>
          </cell>
          <cell r="Q1583">
            <v>0</v>
          </cell>
          <cell r="R1583">
            <v>72000</v>
          </cell>
          <cell r="S1583">
            <v>3456000</v>
          </cell>
          <cell r="T1583">
            <v>72000</v>
          </cell>
          <cell r="U1583">
            <v>3456000</v>
          </cell>
          <cell r="V1583">
            <v>1</v>
          </cell>
        </row>
        <row r="1584">
          <cell r="B1584" t="str">
            <v>010609</v>
          </cell>
          <cell r="C1584">
            <v>184</v>
          </cell>
          <cell r="D1584" t="str">
            <v>건축</v>
          </cell>
          <cell r="E1584" t="str">
            <v>지하공용</v>
          </cell>
          <cell r="F1584" t="str">
            <v>창호공사</v>
          </cell>
          <cell r="H1584" t="str">
            <v>DOOR CLOSER, FUSE형</v>
          </cell>
          <cell r="I1584" t="str">
            <v>HANDERSON 700F</v>
          </cell>
          <cell r="J1584" t="str">
            <v>SET</v>
          </cell>
          <cell r="K1584" t="str">
            <v>8</v>
          </cell>
          <cell r="L1584">
            <v>88000</v>
          </cell>
          <cell r="M1584">
            <v>704000</v>
          </cell>
          <cell r="O1584">
            <v>0</v>
          </cell>
          <cell r="Q1584">
            <v>0</v>
          </cell>
          <cell r="R1584">
            <v>88000</v>
          </cell>
          <cell r="S1584">
            <v>704000</v>
          </cell>
          <cell r="T1584">
            <v>88000</v>
          </cell>
          <cell r="U1584">
            <v>704000</v>
          </cell>
          <cell r="V1584">
            <v>1</v>
          </cell>
        </row>
        <row r="1585">
          <cell r="B1585" t="str">
            <v>010609</v>
          </cell>
          <cell r="C1585">
            <v>185</v>
          </cell>
          <cell r="D1585" t="str">
            <v>건축</v>
          </cell>
          <cell r="E1585" t="str">
            <v>지하공용</v>
          </cell>
          <cell r="F1585" t="str">
            <v>창호공사</v>
          </cell>
          <cell r="H1585" t="str">
            <v>FLOOR CLOSER,DOUBLE ACTING</v>
          </cell>
          <cell r="I1585" t="str">
            <v>DOR-O-MATIC 4020</v>
          </cell>
          <cell r="J1585" t="str">
            <v>SET</v>
          </cell>
          <cell r="K1585" t="str">
            <v>31</v>
          </cell>
          <cell r="L1585">
            <v>810000</v>
          </cell>
          <cell r="M1585">
            <v>25110000</v>
          </cell>
          <cell r="O1585">
            <v>0</v>
          </cell>
          <cell r="Q1585">
            <v>0</v>
          </cell>
          <cell r="R1585">
            <v>810000</v>
          </cell>
          <cell r="S1585">
            <v>25110000</v>
          </cell>
          <cell r="T1585">
            <v>810000</v>
          </cell>
          <cell r="U1585">
            <v>25110000</v>
          </cell>
          <cell r="V1585">
            <v>1</v>
          </cell>
        </row>
        <row r="1586">
          <cell r="B1586" t="str">
            <v>010609</v>
          </cell>
          <cell r="C1586">
            <v>186</v>
          </cell>
          <cell r="D1586" t="str">
            <v>건축</v>
          </cell>
          <cell r="E1586" t="str">
            <v>지하공용</v>
          </cell>
          <cell r="F1586" t="str">
            <v>창호공사</v>
          </cell>
          <cell r="H1586" t="str">
            <v>FLOOR CLOSER,SINGLE ACTING</v>
          </cell>
          <cell r="I1586" t="str">
            <v>DOR-O-MATIC 2520</v>
          </cell>
          <cell r="J1586" t="str">
            <v>SET</v>
          </cell>
          <cell r="K1586" t="str">
            <v>16</v>
          </cell>
          <cell r="L1586">
            <v>910000</v>
          </cell>
          <cell r="M1586">
            <v>14560000</v>
          </cell>
          <cell r="O1586">
            <v>0</v>
          </cell>
          <cell r="Q1586">
            <v>0</v>
          </cell>
          <cell r="R1586">
            <v>910000</v>
          </cell>
          <cell r="S1586">
            <v>14560000</v>
          </cell>
          <cell r="T1586">
            <v>910000</v>
          </cell>
          <cell r="U1586">
            <v>14560000</v>
          </cell>
          <cell r="V1586">
            <v>1</v>
          </cell>
        </row>
        <row r="1587">
          <cell r="B1587" t="str">
            <v>010609</v>
          </cell>
          <cell r="C1587">
            <v>188</v>
          </cell>
          <cell r="D1587" t="str">
            <v>건축</v>
          </cell>
          <cell r="E1587" t="str">
            <v>지하공용</v>
          </cell>
          <cell r="F1587" t="str">
            <v>창호공사</v>
          </cell>
          <cell r="H1587" t="str">
            <v>ENTRANCE LOCKSET</v>
          </cell>
          <cell r="I1587" t="str">
            <v>BEST BH-30</v>
          </cell>
          <cell r="J1587" t="str">
            <v>SET</v>
          </cell>
          <cell r="K1587" t="str">
            <v>56</v>
          </cell>
          <cell r="L1587">
            <v>129000</v>
          </cell>
          <cell r="M1587">
            <v>7224000</v>
          </cell>
          <cell r="O1587">
            <v>0</v>
          </cell>
          <cell r="Q1587">
            <v>0</v>
          </cell>
          <cell r="R1587">
            <v>129000</v>
          </cell>
          <cell r="S1587">
            <v>7224000</v>
          </cell>
          <cell r="T1587">
            <v>129000</v>
          </cell>
          <cell r="U1587">
            <v>7224000</v>
          </cell>
          <cell r="V1587">
            <v>1</v>
          </cell>
        </row>
        <row r="1588">
          <cell r="B1588" t="str">
            <v>010609</v>
          </cell>
          <cell r="C1588">
            <v>189</v>
          </cell>
          <cell r="D1588" t="str">
            <v>건축</v>
          </cell>
          <cell r="E1588" t="str">
            <v>지하공용</v>
          </cell>
          <cell r="F1588" t="str">
            <v>창호공사</v>
          </cell>
          <cell r="H1588" t="str">
            <v>CLASSROOM LOCKSET</v>
          </cell>
          <cell r="I1588" t="str">
            <v>BEST BH-40</v>
          </cell>
          <cell r="J1588" t="str">
            <v>SET</v>
          </cell>
          <cell r="K1588" t="str">
            <v>17</v>
          </cell>
          <cell r="L1588">
            <v>135000</v>
          </cell>
          <cell r="M1588">
            <v>2295000</v>
          </cell>
          <cell r="O1588">
            <v>0</v>
          </cell>
          <cell r="Q1588">
            <v>0</v>
          </cell>
          <cell r="R1588">
            <v>135000</v>
          </cell>
          <cell r="S1588">
            <v>2295000</v>
          </cell>
          <cell r="T1588">
            <v>135000</v>
          </cell>
          <cell r="U1588">
            <v>2295000</v>
          </cell>
          <cell r="V1588">
            <v>1</v>
          </cell>
        </row>
        <row r="1589">
          <cell r="B1589" t="str">
            <v>010609</v>
          </cell>
          <cell r="C1589">
            <v>190</v>
          </cell>
          <cell r="D1589" t="str">
            <v>건축</v>
          </cell>
          <cell r="E1589" t="str">
            <v>지하공용</v>
          </cell>
          <cell r="F1589" t="str">
            <v>창호공사</v>
          </cell>
          <cell r="H1589" t="str">
            <v>STOREROOM LOCKSET</v>
          </cell>
          <cell r="I1589" t="str">
            <v>BEST BH-50</v>
          </cell>
          <cell r="J1589" t="str">
            <v>SET</v>
          </cell>
          <cell r="K1589" t="str">
            <v>14</v>
          </cell>
          <cell r="L1589">
            <v>135000</v>
          </cell>
          <cell r="M1589">
            <v>1890000</v>
          </cell>
          <cell r="O1589">
            <v>0</v>
          </cell>
          <cell r="Q1589">
            <v>0</v>
          </cell>
          <cell r="R1589">
            <v>135000</v>
          </cell>
          <cell r="S1589">
            <v>1890000</v>
          </cell>
          <cell r="T1589">
            <v>135000</v>
          </cell>
          <cell r="U1589">
            <v>1890000</v>
          </cell>
          <cell r="V1589">
            <v>1</v>
          </cell>
        </row>
        <row r="1590">
          <cell r="B1590" t="str">
            <v>010609</v>
          </cell>
          <cell r="C1590">
            <v>191</v>
          </cell>
          <cell r="D1590" t="str">
            <v>건축</v>
          </cell>
          <cell r="E1590" t="str">
            <v>지하공용</v>
          </cell>
          <cell r="F1590" t="str">
            <v>창호공사</v>
          </cell>
          <cell r="H1590" t="str">
            <v>DUMMY TRIM</v>
          </cell>
          <cell r="I1590" t="str">
            <v>BEST BH-DT</v>
          </cell>
          <cell r="J1590" t="str">
            <v>SET</v>
          </cell>
          <cell r="K1590" t="str">
            <v>35</v>
          </cell>
          <cell r="L1590">
            <v>80000</v>
          </cell>
          <cell r="M1590">
            <v>2800000</v>
          </cell>
          <cell r="O1590">
            <v>0</v>
          </cell>
          <cell r="Q1590">
            <v>0</v>
          </cell>
          <cell r="R1590">
            <v>80000</v>
          </cell>
          <cell r="S1590">
            <v>2800000</v>
          </cell>
          <cell r="T1590">
            <v>80000</v>
          </cell>
          <cell r="U1590">
            <v>2800000</v>
          </cell>
          <cell r="V1590">
            <v>1</v>
          </cell>
        </row>
        <row r="1591">
          <cell r="B1591" t="str">
            <v>010609</v>
          </cell>
          <cell r="C1591">
            <v>192</v>
          </cell>
          <cell r="D1591" t="str">
            <v>건축</v>
          </cell>
          <cell r="E1591" t="str">
            <v>지하공용</v>
          </cell>
          <cell r="F1591" t="str">
            <v>창호공사</v>
          </cell>
          <cell r="H1591" t="str">
            <v>MORTISE DEADLOCK/CYLINDER</v>
          </cell>
          <cell r="I1591" t="str">
            <v>BEST MX-40/4214MC</v>
          </cell>
          <cell r="J1591" t="str">
            <v>SET</v>
          </cell>
          <cell r="K1591" t="str">
            <v>12</v>
          </cell>
          <cell r="L1591">
            <v>70000</v>
          </cell>
          <cell r="M1591">
            <v>840000</v>
          </cell>
          <cell r="O1591">
            <v>0</v>
          </cell>
          <cell r="Q1591">
            <v>0</v>
          </cell>
          <cell r="R1591">
            <v>70000</v>
          </cell>
          <cell r="S1591">
            <v>840000</v>
          </cell>
          <cell r="T1591">
            <v>70000</v>
          </cell>
          <cell r="U1591">
            <v>840000</v>
          </cell>
          <cell r="V1591">
            <v>1</v>
          </cell>
        </row>
        <row r="1592">
          <cell r="B1592" t="str">
            <v>010609</v>
          </cell>
          <cell r="C1592">
            <v>193</v>
          </cell>
          <cell r="D1592" t="str">
            <v>건축</v>
          </cell>
          <cell r="E1592" t="str">
            <v>지하공용</v>
          </cell>
          <cell r="F1592" t="str">
            <v>창호공사</v>
          </cell>
          <cell r="H1592" t="str">
            <v>BOTTOM RAIL DEADLOCK/CYL &amp;</v>
          </cell>
          <cell r="I1592" t="str">
            <v>THUMBTURN  CS1861/4215MC</v>
          </cell>
          <cell r="J1592" t="str">
            <v>SET</v>
          </cell>
          <cell r="K1592" t="str">
            <v>45</v>
          </cell>
          <cell r="L1592">
            <v>98000</v>
          </cell>
          <cell r="M1592">
            <v>4410000</v>
          </cell>
          <cell r="O1592">
            <v>0</v>
          </cell>
          <cell r="Q1592">
            <v>0</v>
          </cell>
          <cell r="R1592">
            <v>98000</v>
          </cell>
          <cell r="S1592">
            <v>4410000</v>
          </cell>
          <cell r="T1592">
            <v>98000</v>
          </cell>
          <cell r="U1592">
            <v>4410000</v>
          </cell>
          <cell r="V1592">
            <v>1</v>
          </cell>
        </row>
        <row r="1593">
          <cell r="B1593" t="str">
            <v>010609</v>
          </cell>
          <cell r="C1593">
            <v>195</v>
          </cell>
          <cell r="D1593" t="str">
            <v>건축</v>
          </cell>
          <cell r="E1593" t="str">
            <v>지하공용</v>
          </cell>
          <cell r="F1593" t="str">
            <v>창호공사</v>
          </cell>
          <cell r="H1593" t="str">
            <v>PULL HANDLE SET</v>
          </cell>
          <cell r="I1593" t="str">
            <v>INTERMAX 102</v>
          </cell>
          <cell r="J1593" t="str">
            <v>SET</v>
          </cell>
          <cell r="K1593" t="str">
            <v>47</v>
          </cell>
          <cell r="L1593">
            <v>160000</v>
          </cell>
          <cell r="M1593">
            <v>7520000</v>
          </cell>
          <cell r="O1593">
            <v>0</v>
          </cell>
          <cell r="Q1593">
            <v>0</v>
          </cell>
          <cell r="R1593">
            <v>160000</v>
          </cell>
          <cell r="S1593">
            <v>7520000</v>
          </cell>
          <cell r="T1593">
            <v>160000</v>
          </cell>
          <cell r="U1593">
            <v>7520000</v>
          </cell>
          <cell r="V1593">
            <v>1</v>
          </cell>
        </row>
        <row r="1594">
          <cell r="B1594" t="str">
            <v>010609</v>
          </cell>
          <cell r="C1594">
            <v>196</v>
          </cell>
          <cell r="D1594" t="str">
            <v>건축</v>
          </cell>
          <cell r="E1594" t="str">
            <v>지하공용</v>
          </cell>
          <cell r="F1594" t="str">
            <v>창호공사</v>
          </cell>
          <cell r="H1594" t="str">
            <v>PULL HANDLE SET</v>
          </cell>
          <cell r="I1594" t="str">
            <v>INTERMAX 103</v>
          </cell>
          <cell r="J1594" t="str">
            <v>SET</v>
          </cell>
          <cell r="K1594" t="str">
            <v>2</v>
          </cell>
          <cell r="L1594">
            <v>240000</v>
          </cell>
          <cell r="M1594">
            <v>480000</v>
          </cell>
          <cell r="O1594">
            <v>0</v>
          </cell>
          <cell r="Q1594">
            <v>0</v>
          </cell>
          <cell r="R1594">
            <v>240000</v>
          </cell>
          <cell r="S1594">
            <v>480000</v>
          </cell>
          <cell r="T1594">
            <v>240000</v>
          </cell>
          <cell r="U1594">
            <v>480000</v>
          </cell>
          <cell r="V1594">
            <v>1</v>
          </cell>
        </row>
        <row r="1595">
          <cell r="B1595" t="str">
            <v>010609</v>
          </cell>
          <cell r="C1595">
            <v>197</v>
          </cell>
          <cell r="D1595" t="str">
            <v>건축</v>
          </cell>
          <cell r="E1595" t="str">
            <v>지하공용</v>
          </cell>
          <cell r="F1595" t="str">
            <v>창호공사</v>
          </cell>
          <cell r="H1595" t="str">
            <v>PUSH &amp; PULL PLATE</v>
          </cell>
          <cell r="I1595" t="str">
            <v>BEST 1504</v>
          </cell>
          <cell r="J1595" t="str">
            <v>SET</v>
          </cell>
          <cell r="K1595" t="str">
            <v>3</v>
          </cell>
          <cell r="L1595">
            <v>66000</v>
          </cell>
          <cell r="M1595">
            <v>198000</v>
          </cell>
          <cell r="O1595">
            <v>0</v>
          </cell>
          <cell r="Q1595">
            <v>0</v>
          </cell>
          <cell r="R1595">
            <v>66000</v>
          </cell>
          <cell r="S1595">
            <v>198000</v>
          </cell>
          <cell r="T1595">
            <v>66000</v>
          </cell>
          <cell r="U1595">
            <v>198000</v>
          </cell>
          <cell r="V1595">
            <v>1</v>
          </cell>
        </row>
        <row r="1596">
          <cell r="B1596" t="str">
            <v>010609</v>
          </cell>
          <cell r="C1596">
            <v>198</v>
          </cell>
          <cell r="D1596" t="str">
            <v>건축</v>
          </cell>
          <cell r="E1596" t="str">
            <v>지하공용</v>
          </cell>
          <cell r="F1596" t="str">
            <v>창호공사</v>
          </cell>
          <cell r="H1596" t="str">
            <v>FLUSH DROP RING</v>
          </cell>
          <cell r="I1596" t="str">
            <v>BEST FR-DT</v>
          </cell>
          <cell r="J1596" t="str">
            <v>SET</v>
          </cell>
          <cell r="K1596" t="str">
            <v>16</v>
          </cell>
          <cell r="L1596">
            <v>30000</v>
          </cell>
          <cell r="M1596">
            <v>480000</v>
          </cell>
          <cell r="O1596">
            <v>0</v>
          </cell>
          <cell r="Q1596">
            <v>0</v>
          </cell>
          <cell r="R1596">
            <v>30000</v>
          </cell>
          <cell r="S1596">
            <v>480000</v>
          </cell>
          <cell r="T1596">
            <v>30000</v>
          </cell>
          <cell r="U1596">
            <v>480000</v>
          </cell>
          <cell r="V1596">
            <v>1</v>
          </cell>
        </row>
        <row r="1597">
          <cell r="B1597" t="str">
            <v>010609</v>
          </cell>
          <cell r="C1597">
            <v>199</v>
          </cell>
          <cell r="D1597" t="str">
            <v>건축</v>
          </cell>
          <cell r="E1597" t="str">
            <v>지하공용</v>
          </cell>
          <cell r="F1597" t="str">
            <v>창호공사</v>
          </cell>
          <cell r="H1597" t="str">
            <v>FLUSH BOLT/STEEL</v>
          </cell>
          <cell r="I1597" t="str">
            <v>BEST FR-02</v>
          </cell>
          <cell r="J1597" t="str">
            <v>SET</v>
          </cell>
          <cell r="K1597" t="str">
            <v>78</v>
          </cell>
          <cell r="L1597">
            <v>16000</v>
          </cell>
          <cell r="M1597">
            <v>1248000</v>
          </cell>
          <cell r="O1597">
            <v>0</v>
          </cell>
          <cell r="Q1597">
            <v>0</v>
          </cell>
          <cell r="R1597">
            <v>16000</v>
          </cell>
          <cell r="S1597">
            <v>1248000</v>
          </cell>
          <cell r="T1597">
            <v>16000</v>
          </cell>
          <cell r="U1597">
            <v>1248000</v>
          </cell>
          <cell r="V1597">
            <v>1</v>
          </cell>
        </row>
        <row r="1598">
          <cell r="B1598" t="str">
            <v>010609</v>
          </cell>
          <cell r="C1598">
            <v>200</v>
          </cell>
          <cell r="D1598" t="str">
            <v>건축</v>
          </cell>
          <cell r="E1598" t="str">
            <v>지하공용</v>
          </cell>
          <cell r="F1598" t="str">
            <v>창호공사</v>
          </cell>
          <cell r="H1598" t="str">
            <v>FLUSH BOLT/WOOD</v>
          </cell>
          <cell r="I1598" t="str">
            <v>BEST FR-02</v>
          </cell>
          <cell r="J1598" t="str">
            <v>SET</v>
          </cell>
          <cell r="K1598" t="str">
            <v>2</v>
          </cell>
          <cell r="L1598">
            <v>22000</v>
          </cell>
          <cell r="M1598">
            <v>44000</v>
          </cell>
          <cell r="O1598">
            <v>0</v>
          </cell>
          <cell r="Q1598">
            <v>0</v>
          </cell>
          <cell r="R1598">
            <v>22000</v>
          </cell>
          <cell r="S1598">
            <v>44000</v>
          </cell>
          <cell r="T1598">
            <v>22000</v>
          </cell>
          <cell r="U1598">
            <v>44000</v>
          </cell>
          <cell r="V1598">
            <v>1</v>
          </cell>
        </row>
        <row r="1599">
          <cell r="B1599" t="str">
            <v>010609</v>
          </cell>
          <cell r="C1599">
            <v>201</v>
          </cell>
          <cell r="D1599" t="str">
            <v>건축</v>
          </cell>
          <cell r="E1599" t="str">
            <v>지하공용</v>
          </cell>
          <cell r="F1599" t="str">
            <v>창호공사</v>
          </cell>
          <cell r="H1599" t="str">
            <v>DUST PROOF STRIKE</v>
          </cell>
          <cell r="I1599" t="str">
            <v>LOCAL 489</v>
          </cell>
          <cell r="J1599" t="str">
            <v>SET</v>
          </cell>
          <cell r="K1599" t="str">
            <v>40</v>
          </cell>
          <cell r="L1599">
            <v>8000</v>
          </cell>
          <cell r="M1599">
            <v>320000</v>
          </cell>
          <cell r="O1599">
            <v>0</v>
          </cell>
          <cell r="Q1599">
            <v>0</v>
          </cell>
          <cell r="R1599">
            <v>8000</v>
          </cell>
          <cell r="S1599">
            <v>320000</v>
          </cell>
          <cell r="T1599">
            <v>8000</v>
          </cell>
          <cell r="U1599">
            <v>320000</v>
          </cell>
          <cell r="V1599">
            <v>1</v>
          </cell>
        </row>
        <row r="1600">
          <cell r="B1600" t="str">
            <v>010609</v>
          </cell>
          <cell r="C1600">
            <v>202</v>
          </cell>
          <cell r="D1600" t="str">
            <v>건축</v>
          </cell>
          <cell r="E1600" t="str">
            <v>지하공용</v>
          </cell>
          <cell r="F1600" t="str">
            <v>창호공사</v>
          </cell>
          <cell r="H1600" t="str">
            <v>FLOOR DOOR STOP</v>
          </cell>
          <cell r="I1600" t="str">
            <v>INTERMAX 401</v>
          </cell>
          <cell r="J1600" t="str">
            <v>SET</v>
          </cell>
          <cell r="K1600" t="str">
            <v>59</v>
          </cell>
          <cell r="L1600">
            <v>8000</v>
          </cell>
          <cell r="M1600">
            <v>472000</v>
          </cell>
          <cell r="O1600">
            <v>0</v>
          </cell>
          <cell r="Q1600">
            <v>0</v>
          </cell>
          <cell r="R1600">
            <v>8000</v>
          </cell>
          <cell r="S1600">
            <v>472000</v>
          </cell>
          <cell r="T1600">
            <v>8000</v>
          </cell>
          <cell r="U1600">
            <v>472000</v>
          </cell>
          <cell r="V1600">
            <v>1</v>
          </cell>
        </row>
        <row r="1601">
          <cell r="B1601" t="str">
            <v>010609</v>
          </cell>
          <cell r="C1601">
            <v>203</v>
          </cell>
          <cell r="D1601" t="str">
            <v>건축</v>
          </cell>
          <cell r="E1601" t="str">
            <v>지하공용</v>
          </cell>
          <cell r="F1601" t="str">
            <v>창호공사</v>
          </cell>
          <cell r="H1601" t="str">
            <v>WALL DOOR STOP</v>
          </cell>
          <cell r="I1601" t="str">
            <v>INTERMAX 402</v>
          </cell>
          <cell r="J1601" t="str">
            <v>SET</v>
          </cell>
          <cell r="K1601" t="str">
            <v>3</v>
          </cell>
          <cell r="L1601">
            <v>8000</v>
          </cell>
          <cell r="M1601">
            <v>24000</v>
          </cell>
          <cell r="O1601">
            <v>0</v>
          </cell>
          <cell r="Q1601">
            <v>0</v>
          </cell>
          <cell r="R1601">
            <v>8000</v>
          </cell>
          <cell r="S1601">
            <v>24000</v>
          </cell>
          <cell r="T1601">
            <v>8000</v>
          </cell>
          <cell r="U1601">
            <v>24000</v>
          </cell>
          <cell r="V1601">
            <v>1</v>
          </cell>
        </row>
        <row r="1602">
          <cell r="B1602" t="str">
            <v>010609</v>
          </cell>
          <cell r="C1602">
            <v>204</v>
          </cell>
          <cell r="D1602" t="str">
            <v>건축</v>
          </cell>
          <cell r="E1602" t="str">
            <v>지하공용</v>
          </cell>
          <cell r="F1602" t="str">
            <v>창호공사</v>
          </cell>
          <cell r="H1602" t="str">
            <v>DOOR COORDINATOR</v>
          </cell>
          <cell r="I1602" t="str">
            <v>RYOBI JC-35</v>
          </cell>
          <cell r="J1602" t="str">
            <v>SET</v>
          </cell>
          <cell r="K1602" t="str">
            <v>19</v>
          </cell>
          <cell r="L1602">
            <v>67000</v>
          </cell>
          <cell r="M1602">
            <v>1273000</v>
          </cell>
          <cell r="O1602">
            <v>0</v>
          </cell>
          <cell r="Q1602">
            <v>0</v>
          </cell>
          <cell r="R1602">
            <v>67000</v>
          </cell>
          <cell r="S1602">
            <v>1273000</v>
          </cell>
          <cell r="T1602">
            <v>67000</v>
          </cell>
          <cell r="U1602">
            <v>1273000</v>
          </cell>
          <cell r="V1602">
            <v>1</v>
          </cell>
        </row>
        <row r="1603">
          <cell r="B1603" t="str">
            <v>010610</v>
          </cell>
          <cell r="C1603">
            <v>13</v>
          </cell>
          <cell r="D1603" t="str">
            <v>건축</v>
          </cell>
          <cell r="E1603" t="str">
            <v>지하공용</v>
          </cell>
          <cell r="F1603" t="str">
            <v>유리공사</v>
          </cell>
          <cell r="H1603" t="str">
            <v>투명유리</v>
          </cell>
          <cell r="I1603" t="str">
            <v>5mm(A)</v>
          </cell>
          <cell r="J1603" t="str">
            <v>M2</v>
          </cell>
          <cell r="K1603" t="str">
            <v>11</v>
          </cell>
          <cell r="L1603">
            <v>5690</v>
          </cell>
          <cell r="M1603">
            <v>62590</v>
          </cell>
          <cell r="O1603">
            <v>0</v>
          </cell>
          <cell r="Q1603">
            <v>0</v>
          </cell>
          <cell r="R1603">
            <v>5690</v>
          </cell>
          <cell r="S1603">
            <v>62590</v>
          </cell>
          <cell r="T1603">
            <v>5690</v>
          </cell>
          <cell r="U1603">
            <v>62590</v>
          </cell>
          <cell r="V1603">
            <v>1</v>
          </cell>
        </row>
        <row r="1604">
          <cell r="B1604" t="str">
            <v>010610</v>
          </cell>
          <cell r="C1604">
            <v>14</v>
          </cell>
          <cell r="D1604" t="str">
            <v>건축</v>
          </cell>
          <cell r="E1604" t="str">
            <v>지하공용</v>
          </cell>
          <cell r="F1604" t="str">
            <v>유리공사</v>
          </cell>
          <cell r="H1604" t="str">
            <v>철망유리</v>
          </cell>
          <cell r="I1604" t="str">
            <v>7㎜305㎝↓</v>
          </cell>
          <cell r="J1604" t="str">
            <v>M2</v>
          </cell>
          <cell r="K1604" t="str">
            <v>1</v>
          </cell>
          <cell r="L1604">
            <v>18150</v>
          </cell>
          <cell r="M1604">
            <v>18150</v>
          </cell>
          <cell r="O1604">
            <v>0</v>
          </cell>
          <cell r="Q1604">
            <v>0</v>
          </cell>
          <cell r="R1604">
            <v>18150</v>
          </cell>
          <cell r="S1604">
            <v>18150</v>
          </cell>
          <cell r="T1604">
            <v>18150</v>
          </cell>
          <cell r="U1604">
            <v>18150</v>
          </cell>
          <cell r="V1604">
            <v>1</v>
          </cell>
        </row>
        <row r="1605">
          <cell r="B1605" t="str">
            <v>010610</v>
          </cell>
          <cell r="C1605">
            <v>15</v>
          </cell>
          <cell r="D1605" t="str">
            <v>건축</v>
          </cell>
          <cell r="E1605" t="str">
            <v>지하공용</v>
          </cell>
          <cell r="F1605" t="str">
            <v>유리공사</v>
          </cell>
          <cell r="H1605" t="str">
            <v>수밀코킹(5mm각),유리주위</v>
          </cell>
          <cell r="I1605" t="str">
            <v>실리콘,SL-801</v>
          </cell>
          <cell r="J1605" t="str">
            <v>M</v>
          </cell>
          <cell r="K1605" t="str">
            <v>149</v>
          </cell>
          <cell r="L1605">
            <v>150</v>
          </cell>
          <cell r="M1605">
            <v>22350</v>
          </cell>
          <cell r="N1605">
            <v>240</v>
          </cell>
          <cell r="O1605">
            <v>35760</v>
          </cell>
          <cell r="Q1605">
            <v>0</v>
          </cell>
          <cell r="R1605">
            <v>390</v>
          </cell>
          <cell r="S1605">
            <v>58110</v>
          </cell>
          <cell r="T1605">
            <v>390</v>
          </cell>
          <cell r="U1605">
            <v>58110</v>
          </cell>
          <cell r="V1605">
            <v>1</v>
          </cell>
        </row>
        <row r="1606">
          <cell r="B1606" t="str">
            <v>010610</v>
          </cell>
          <cell r="C1606">
            <v>18</v>
          </cell>
          <cell r="D1606" t="str">
            <v>건축</v>
          </cell>
          <cell r="E1606" t="str">
            <v>지하공용</v>
          </cell>
          <cell r="F1606" t="str">
            <v>유리공사</v>
          </cell>
          <cell r="H1606" t="str">
            <v>유리끼우기및닦기</v>
          </cell>
          <cell r="I1606" t="str">
            <v>10mm미만</v>
          </cell>
          <cell r="J1606" t="str">
            <v>M2</v>
          </cell>
          <cell r="K1606" t="str">
            <v>1</v>
          </cell>
          <cell r="L1606">
            <v>50</v>
          </cell>
          <cell r="M1606">
            <v>50</v>
          </cell>
          <cell r="N1606">
            <v>3220</v>
          </cell>
          <cell r="O1606">
            <v>3220</v>
          </cell>
          <cell r="Q1606">
            <v>0</v>
          </cell>
          <cell r="R1606">
            <v>3270</v>
          </cell>
          <cell r="S1606">
            <v>3270</v>
          </cell>
          <cell r="T1606">
            <v>3270</v>
          </cell>
          <cell r="U1606">
            <v>3270</v>
          </cell>
          <cell r="V1606">
            <v>1</v>
          </cell>
        </row>
        <row r="1607">
          <cell r="B1607" t="str">
            <v>010610</v>
          </cell>
          <cell r="C1607">
            <v>19</v>
          </cell>
          <cell r="D1607" t="str">
            <v>건축</v>
          </cell>
          <cell r="E1607" t="str">
            <v>지하공용</v>
          </cell>
          <cell r="F1607" t="str">
            <v>유리공사</v>
          </cell>
          <cell r="H1607" t="str">
            <v>유리끼우기및닦기</v>
          </cell>
          <cell r="I1607" t="str">
            <v>AL.PL 5mm이하</v>
          </cell>
          <cell r="J1607" t="str">
            <v>M2</v>
          </cell>
          <cell r="K1607" t="str">
            <v>11</v>
          </cell>
          <cell r="L1607">
            <v>50</v>
          </cell>
          <cell r="M1607">
            <v>550</v>
          </cell>
          <cell r="N1607">
            <v>2850</v>
          </cell>
          <cell r="O1607">
            <v>31350</v>
          </cell>
          <cell r="Q1607">
            <v>0</v>
          </cell>
          <cell r="R1607">
            <v>2900</v>
          </cell>
          <cell r="S1607">
            <v>31900</v>
          </cell>
          <cell r="T1607">
            <v>2900</v>
          </cell>
          <cell r="U1607">
            <v>31900</v>
          </cell>
          <cell r="V1607">
            <v>1</v>
          </cell>
        </row>
        <row r="1608">
          <cell r="B1608" t="str">
            <v>010611</v>
          </cell>
          <cell r="C1608">
            <v>5</v>
          </cell>
          <cell r="D1608" t="str">
            <v>건축</v>
          </cell>
          <cell r="E1608" t="str">
            <v>지하공용</v>
          </cell>
          <cell r="F1608" t="str">
            <v>수장공사</v>
          </cell>
          <cell r="H1608" t="str">
            <v>규산칼슘텍스</v>
          </cell>
          <cell r="I1608" t="str">
            <v>6MM</v>
          </cell>
          <cell r="J1608" t="str">
            <v>M2</v>
          </cell>
          <cell r="K1608" t="str">
            <v>23</v>
          </cell>
          <cell r="L1608">
            <v>3600</v>
          </cell>
          <cell r="M1608">
            <v>82800</v>
          </cell>
          <cell r="O1608">
            <v>0</v>
          </cell>
          <cell r="Q1608">
            <v>0</v>
          </cell>
          <cell r="R1608">
            <v>3600</v>
          </cell>
          <cell r="S1608">
            <v>82800</v>
          </cell>
          <cell r="T1608">
            <v>3600</v>
          </cell>
          <cell r="U1608">
            <v>82800</v>
          </cell>
          <cell r="V1608">
            <v>1</v>
          </cell>
        </row>
        <row r="1609">
          <cell r="B1609" t="str">
            <v>010611</v>
          </cell>
          <cell r="C1609">
            <v>19</v>
          </cell>
          <cell r="D1609" t="str">
            <v>건축</v>
          </cell>
          <cell r="E1609" t="str">
            <v>지하공용</v>
          </cell>
          <cell r="F1609" t="str">
            <v>수장공사</v>
          </cell>
          <cell r="H1609" t="str">
            <v>흡음벽설치</v>
          </cell>
          <cell r="I1609" t="str">
            <v>G/W50T+G/C</v>
          </cell>
          <cell r="J1609" t="str">
            <v>M2</v>
          </cell>
          <cell r="K1609" t="str">
            <v>2055</v>
          </cell>
          <cell r="L1609">
            <v>15000</v>
          </cell>
          <cell r="M1609">
            <v>30825000</v>
          </cell>
          <cell r="N1609">
            <v>12000</v>
          </cell>
          <cell r="O1609">
            <v>24660000</v>
          </cell>
          <cell r="Q1609">
            <v>0</v>
          </cell>
          <cell r="R1609">
            <v>27000</v>
          </cell>
          <cell r="S1609">
            <v>55485000</v>
          </cell>
          <cell r="T1609">
            <v>27000</v>
          </cell>
          <cell r="U1609">
            <v>55485000</v>
          </cell>
          <cell r="V1609">
            <v>1</v>
          </cell>
        </row>
        <row r="1610">
          <cell r="B1610" t="str">
            <v>010611</v>
          </cell>
          <cell r="C1610">
            <v>20</v>
          </cell>
          <cell r="D1610" t="str">
            <v>건축</v>
          </cell>
          <cell r="E1610" t="str">
            <v>지하공용</v>
          </cell>
          <cell r="F1610" t="str">
            <v>수장공사</v>
          </cell>
          <cell r="H1610" t="str">
            <v>단열흡음뿜칠(질석계)</v>
          </cell>
          <cell r="I1610" t="str">
            <v>천정,50T</v>
          </cell>
          <cell r="J1610" t="str">
            <v>M2</v>
          </cell>
          <cell r="K1610" t="str">
            <v>2425</v>
          </cell>
          <cell r="L1610">
            <v>8500</v>
          </cell>
          <cell r="M1610">
            <v>20612500</v>
          </cell>
          <cell r="N1610">
            <v>3450</v>
          </cell>
          <cell r="O1610">
            <v>8366250</v>
          </cell>
          <cell r="Q1610">
            <v>0</v>
          </cell>
          <cell r="R1610">
            <v>11950</v>
          </cell>
          <cell r="S1610">
            <v>28978750</v>
          </cell>
          <cell r="T1610">
            <v>11950</v>
          </cell>
          <cell r="U1610">
            <v>28978750</v>
          </cell>
          <cell r="V1610">
            <v>1</v>
          </cell>
        </row>
        <row r="1611">
          <cell r="B1611" t="str">
            <v>010612</v>
          </cell>
          <cell r="C1611">
            <v>1</v>
          </cell>
          <cell r="D1611" t="str">
            <v>건축</v>
          </cell>
          <cell r="E1611" t="str">
            <v>지하공용</v>
          </cell>
          <cell r="F1611" t="str">
            <v>도장공사</v>
          </cell>
          <cell r="H1611" t="str">
            <v>수성로울러 3회칠</v>
          </cell>
          <cell r="I1611" t="str">
            <v>내벽.1급</v>
          </cell>
          <cell r="J1611" t="str">
            <v>M2</v>
          </cell>
          <cell r="K1611" t="str">
            <v>2794</v>
          </cell>
          <cell r="L1611">
            <v>664</v>
          </cell>
          <cell r="M1611">
            <v>1855216</v>
          </cell>
          <cell r="N1611">
            <v>600</v>
          </cell>
          <cell r="O1611">
            <v>1676400</v>
          </cell>
          <cell r="Q1611">
            <v>0</v>
          </cell>
          <cell r="R1611">
            <v>1264</v>
          </cell>
          <cell r="S1611">
            <v>3531616</v>
          </cell>
          <cell r="T1611">
            <v>1264</v>
          </cell>
          <cell r="U1611">
            <v>3531616</v>
          </cell>
          <cell r="V1611">
            <v>1</v>
          </cell>
        </row>
        <row r="1612">
          <cell r="B1612" t="str">
            <v>010612</v>
          </cell>
          <cell r="C1612">
            <v>2</v>
          </cell>
          <cell r="D1612" t="str">
            <v>건축</v>
          </cell>
          <cell r="E1612" t="str">
            <v>지하공용</v>
          </cell>
          <cell r="F1612" t="str">
            <v>도장공사</v>
          </cell>
          <cell r="H1612" t="str">
            <v>수성로울러 3회칠</v>
          </cell>
          <cell r="I1612" t="str">
            <v>내부.1급(천정)</v>
          </cell>
          <cell r="J1612" t="str">
            <v>M2</v>
          </cell>
          <cell r="K1612" t="str">
            <v>1965</v>
          </cell>
          <cell r="L1612">
            <v>664</v>
          </cell>
          <cell r="M1612">
            <v>1304760</v>
          </cell>
          <cell r="N1612">
            <v>600</v>
          </cell>
          <cell r="O1612">
            <v>1179000</v>
          </cell>
          <cell r="Q1612">
            <v>0</v>
          </cell>
          <cell r="R1612">
            <v>1264</v>
          </cell>
          <cell r="S1612">
            <v>2483760</v>
          </cell>
          <cell r="T1612">
            <v>1264</v>
          </cell>
          <cell r="U1612">
            <v>2483760</v>
          </cell>
          <cell r="V1612">
            <v>1</v>
          </cell>
        </row>
        <row r="1613">
          <cell r="B1613" t="str">
            <v>010612</v>
          </cell>
          <cell r="C1613">
            <v>4</v>
          </cell>
          <cell r="D1613" t="str">
            <v>건축</v>
          </cell>
          <cell r="E1613" t="str">
            <v>지하공용</v>
          </cell>
          <cell r="F1613" t="str">
            <v>도장공사</v>
          </cell>
          <cell r="H1613" t="str">
            <v>아크릴페인트</v>
          </cell>
          <cell r="I1613" t="str">
            <v>걸레받이</v>
          </cell>
          <cell r="J1613" t="str">
            <v>M2</v>
          </cell>
          <cell r="K1613" t="str">
            <v>87</v>
          </cell>
          <cell r="L1613">
            <v>1000</v>
          </cell>
          <cell r="M1613">
            <v>87000</v>
          </cell>
          <cell r="N1613">
            <v>1500</v>
          </cell>
          <cell r="O1613">
            <v>130500</v>
          </cell>
          <cell r="Q1613">
            <v>0</v>
          </cell>
          <cell r="R1613">
            <v>2500</v>
          </cell>
          <cell r="S1613">
            <v>217500</v>
          </cell>
          <cell r="T1613">
            <v>2500</v>
          </cell>
          <cell r="U1613">
            <v>217500</v>
          </cell>
          <cell r="V1613">
            <v>1</v>
          </cell>
        </row>
        <row r="1614">
          <cell r="B1614" t="str">
            <v>010612</v>
          </cell>
          <cell r="C1614">
            <v>8</v>
          </cell>
          <cell r="D1614" t="str">
            <v>건축</v>
          </cell>
          <cell r="E1614" t="str">
            <v>지하공용</v>
          </cell>
          <cell r="F1614" t="str">
            <v>도장공사</v>
          </cell>
          <cell r="H1614" t="str">
            <v>에폭시방진페인트</v>
          </cell>
          <cell r="I1614" t="str">
            <v>T:3</v>
          </cell>
          <cell r="J1614" t="str">
            <v>M2</v>
          </cell>
          <cell r="K1614" t="str">
            <v>3553</v>
          </cell>
          <cell r="L1614">
            <v>12000</v>
          </cell>
          <cell r="M1614">
            <v>42636000</v>
          </cell>
          <cell r="N1614">
            <v>3000</v>
          </cell>
          <cell r="O1614">
            <v>10659000</v>
          </cell>
          <cell r="Q1614">
            <v>0</v>
          </cell>
          <cell r="R1614">
            <v>15000</v>
          </cell>
          <cell r="S1614">
            <v>53295000</v>
          </cell>
          <cell r="T1614">
            <v>15000</v>
          </cell>
          <cell r="U1614">
            <v>53295000</v>
          </cell>
          <cell r="V1614">
            <v>1</v>
          </cell>
        </row>
        <row r="1615">
          <cell r="B1615" t="str">
            <v>010612</v>
          </cell>
          <cell r="C1615">
            <v>9</v>
          </cell>
          <cell r="D1615" t="str">
            <v>건축</v>
          </cell>
          <cell r="E1615" t="str">
            <v>지하공용</v>
          </cell>
          <cell r="F1615" t="str">
            <v>도장공사</v>
          </cell>
          <cell r="H1615" t="str">
            <v>조합페인트철재면</v>
          </cell>
          <cell r="I1615" t="str">
            <v>1급.2회</v>
          </cell>
          <cell r="J1615" t="str">
            <v>M2</v>
          </cell>
          <cell r="K1615" t="str">
            <v>281</v>
          </cell>
          <cell r="L1615">
            <v>1300</v>
          </cell>
          <cell r="M1615">
            <v>365300</v>
          </cell>
          <cell r="N1615">
            <v>1300</v>
          </cell>
          <cell r="O1615">
            <v>365300</v>
          </cell>
          <cell r="Q1615">
            <v>0</v>
          </cell>
          <cell r="R1615">
            <v>2600</v>
          </cell>
          <cell r="S1615">
            <v>730600</v>
          </cell>
          <cell r="T1615">
            <v>2600</v>
          </cell>
          <cell r="U1615">
            <v>730600</v>
          </cell>
          <cell r="V1615">
            <v>1</v>
          </cell>
        </row>
        <row r="1616">
          <cell r="B1616" t="str">
            <v>010612</v>
          </cell>
          <cell r="C1616">
            <v>10</v>
          </cell>
          <cell r="D1616" t="str">
            <v>건축</v>
          </cell>
          <cell r="E1616" t="str">
            <v>지하공용</v>
          </cell>
          <cell r="F1616" t="str">
            <v>도장공사</v>
          </cell>
          <cell r="H1616" t="str">
            <v>녹막이페인트칠</v>
          </cell>
          <cell r="I1616" t="str">
            <v>1종.1회</v>
          </cell>
          <cell r="J1616" t="str">
            <v>M2</v>
          </cell>
          <cell r="K1616" t="str">
            <v>281</v>
          </cell>
          <cell r="L1616">
            <v>700</v>
          </cell>
          <cell r="M1616">
            <v>196700</v>
          </cell>
          <cell r="N1616">
            <v>700</v>
          </cell>
          <cell r="O1616">
            <v>196700</v>
          </cell>
          <cell r="Q1616">
            <v>0</v>
          </cell>
          <cell r="R1616">
            <v>1400</v>
          </cell>
          <cell r="S1616">
            <v>393400</v>
          </cell>
          <cell r="T1616">
            <v>1400</v>
          </cell>
          <cell r="U1616">
            <v>393400</v>
          </cell>
          <cell r="V1616">
            <v>1</v>
          </cell>
        </row>
        <row r="1617">
          <cell r="B1617" t="str">
            <v>010613</v>
          </cell>
          <cell r="C1617">
            <v>1</v>
          </cell>
          <cell r="D1617" t="str">
            <v>건축</v>
          </cell>
          <cell r="E1617" t="str">
            <v>지하공용</v>
          </cell>
          <cell r="F1617" t="str">
            <v>기타공사</v>
          </cell>
          <cell r="H1617" t="str">
            <v>발전기방진패드설치</v>
          </cell>
          <cell r="I1617" t="str">
            <v>1500*3500*H700</v>
          </cell>
          <cell r="J1617" t="str">
            <v>EA</v>
          </cell>
          <cell r="K1617" t="str">
            <v>1</v>
          </cell>
          <cell r="L1617">
            <v>350000</v>
          </cell>
          <cell r="M1617">
            <v>350000</v>
          </cell>
          <cell r="N1617">
            <v>700000</v>
          </cell>
          <cell r="O1617">
            <v>700000</v>
          </cell>
          <cell r="P1617">
            <v>50000</v>
          </cell>
          <cell r="Q1617">
            <v>50000</v>
          </cell>
          <cell r="R1617">
            <v>1100000</v>
          </cell>
          <cell r="S1617">
            <v>1100000</v>
          </cell>
          <cell r="T1617">
            <v>1100000</v>
          </cell>
          <cell r="U1617">
            <v>1100000</v>
          </cell>
          <cell r="V1617">
            <v>1</v>
          </cell>
        </row>
        <row r="1618">
          <cell r="B1618" t="str">
            <v>010614</v>
          </cell>
          <cell r="C1618">
            <v>1</v>
          </cell>
          <cell r="D1618" t="str">
            <v>건축</v>
          </cell>
          <cell r="E1618" t="str">
            <v>지하공용</v>
          </cell>
          <cell r="F1618" t="str">
            <v>골재비</v>
          </cell>
          <cell r="H1618" t="str">
            <v>모래(세사)</v>
          </cell>
          <cell r="I1618" t="str">
            <v>서울(김포상차도)</v>
          </cell>
          <cell r="J1618" t="str">
            <v>M3</v>
          </cell>
          <cell r="K1618" t="str">
            <v>186.5</v>
          </cell>
          <cell r="L1618">
            <v>7000</v>
          </cell>
          <cell r="M1618">
            <v>1305500</v>
          </cell>
          <cell r="O1618">
            <v>0</v>
          </cell>
          <cell r="Q1618">
            <v>0</v>
          </cell>
          <cell r="R1618">
            <v>7000</v>
          </cell>
          <cell r="S1618">
            <v>1305500</v>
          </cell>
          <cell r="T1618">
            <v>7000</v>
          </cell>
          <cell r="U1618">
            <v>1305500</v>
          </cell>
          <cell r="V1618">
            <v>1</v>
          </cell>
        </row>
        <row r="1619">
          <cell r="B1619" t="str">
            <v>010614</v>
          </cell>
          <cell r="C1619">
            <v>2</v>
          </cell>
          <cell r="D1619" t="str">
            <v>건축</v>
          </cell>
          <cell r="E1619" t="str">
            <v>지하공용</v>
          </cell>
          <cell r="F1619" t="str">
            <v>골재비</v>
          </cell>
          <cell r="H1619" t="str">
            <v>자갈(#57.∮25)</v>
          </cell>
          <cell r="I1619" t="str">
            <v>서울(김포상차도)</v>
          </cell>
          <cell r="J1619" t="str">
            <v>M3</v>
          </cell>
          <cell r="K1619" t="str">
            <v>44.1</v>
          </cell>
          <cell r="L1619">
            <v>7000</v>
          </cell>
          <cell r="M1619">
            <v>308700</v>
          </cell>
          <cell r="O1619">
            <v>0</v>
          </cell>
          <cell r="Q1619">
            <v>0</v>
          </cell>
          <cell r="R1619">
            <v>7000</v>
          </cell>
          <cell r="S1619">
            <v>308700</v>
          </cell>
          <cell r="T1619">
            <v>7000</v>
          </cell>
          <cell r="U1619">
            <v>308700</v>
          </cell>
          <cell r="V1619">
            <v>1</v>
          </cell>
        </row>
        <row r="1620">
          <cell r="B1620" t="str">
            <v>010614</v>
          </cell>
          <cell r="C1620">
            <v>3</v>
          </cell>
          <cell r="D1620" t="str">
            <v>건축</v>
          </cell>
          <cell r="E1620" t="str">
            <v>지하공용</v>
          </cell>
          <cell r="F1620" t="str">
            <v>골재비</v>
          </cell>
          <cell r="H1620" t="str">
            <v>잡석(건축지정)</v>
          </cell>
          <cell r="I1620" t="str">
            <v>서울(김포상차도)</v>
          </cell>
          <cell r="J1620" t="str">
            <v>M3</v>
          </cell>
          <cell r="K1620" t="str">
            <v>8.8</v>
          </cell>
          <cell r="L1620">
            <v>7000</v>
          </cell>
          <cell r="M1620">
            <v>61600</v>
          </cell>
          <cell r="O1620">
            <v>0</v>
          </cell>
          <cell r="Q1620">
            <v>0</v>
          </cell>
          <cell r="R1620">
            <v>7000</v>
          </cell>
          <cell r="S1620">
            <v>61600</v>
          </cell>
          <cell r="T1620">
            <v>7000</v>
          </cell>
          <cell r="U1620">
            <v>61600</v>
          </cell>
          <cell r="V1620">
            <v>1</v>
          </cell>
        </row>
        <row r="1621">
          <cell r="B1621" t="str">
            <v>010615</v>
          </cell>
          <cell r="C1621">
            <v>1</v>
          </cell>
          <cell r="D1621" t="str">
            <v>건축</v>
          </cell>
          <cell r="E1621" t="str">
            <v>지하공용</v>
          </cell>
          <cell r="F1621" t="str">
            <v>운반비</v>
          </cell>
          <cell r="H1621" t="str">
            <v>시멘트 운반</v>
          </cell>
          <cell r="I1621" t="str">
            <v>L:10KM</v>
          </cell>
          <cell r="J1621" t="str">
            <v>포</v>
          </cell>
          <cell r="K1621" t="str">
            <v>2526</v>
          </cell>
          <cell r="M1621">
            <v>0</v>
          </cell>
          <cell r="N1621">
            <v>200</v>
          </cell>
          <cell r="O1621">
            <v>505200</v>
          </cell>
          <cell r="P1621">
            <v>300</v>
          </cell>
          <cell r="Q1621">
            <v>757800</v>
          </cell>
          <cell r="R1621">
            <v>500</v>
          </cell>
          <cell r="S1621">
            <v>1263000</v>
          </cell>
          <cell r="T1621">
            <v>500</v>
          </cell>
          <cell r="U1621">
            <v>1263000</v>
          </cell>
          <cell r="V1621">
            <v>1</v>
          </cell>
        </row>
        <row r="1622">
          <cell r="B1622" t="str">
            <v>010615</v>
          </cell>
          <cell r="C1622">
            <v>2</v>
          </cell>
          <cell r="D1622" t="str">
            <v>건축</v>
          </cell>
          <cell r="E1622" t="str">
            <v>지하공용</v>
          </cell>
          <cell r="F1622" t="str">
            <v>운반비</v>
          </cell>
          <cell r="H1622" t="str">
            <v>모래 운반</v>
          </cell>
          <cell r="I1622" t="str">
            <v>L:23KM</v>
          </cell>
          <cell r="J1622" t="str">
            <v>M3</v>
          </cell>
          <cell r="K1622" t="str">
            <v>186.5</v>
          </cell>
          <cell r="M1622">
            <v>0</v>
          </cell>
          <cell r="O1622">
            <v>0</v>
          </cell>
          <cell r="P1622">
            <v>5000</v>
          </cell>
          <cell r="Q1622">
            <v>932500</v>
          </cell>
          <cell r="R1622">
            <v>5000</v>
          </cell>
          <cell r="S1622">
            <v>932500</v>
          </cell>
          <cell r="T1622">
            <v>5000</v>
          </cell>
          <cell r="U1622">
            <v>932500</v>
          </cell>
          <cell r="V1622">
            <v>1</v>
          </cell>
        </row>
        <row r="1623">
          <cell r="B1623" t="str">
            <v>010615</v>
          </cell>
          <cell r="C1623">
            <v>3</v>
          </cell>
          <cell r="D1623" t="str">
            <v>건축</v>
          </cell>
          <cell r="E1623" t="str">
            <v>지하공용</v>
          </cell>
          <cell r="F1623" t="str">
            <v>운반비</v>
          </cell>
          <cell r="H1623" t="str">
            <v>자갈 운반</v>
          </cell>
          <cell r="I1623" t="str">
            <v>L:23KM</v>
          </cell>
          <cell r="J1623" t="str">
            <v>M3</v>
          </cell>
          <cell r="K1623" t="str">
            <v>44.1</v>
          </cell>
          <cell r="M1623">
            <v>0</v>
          </cell>
          <cell r="O1623">
            <v>0</v>
          </cell>
          <cell r="P1623">
            <v>5000</v>
          </cell>
          <cell r="Q1623">
            <v>220500</v>
          </cell>
          <cell r="R1623">
            <v>5000</v>
          </cell>
          <cell r="S1623">
            <v>220500</v>
          </cell>
          <cell r="T1623">
            <v>5000</v>
          </cell>
          <cell r="U1623">
            <v>220500</v>
          </cell>
          <cell r="V1623">
            <v>1</v>
          </cell>
        </row>
        <row r="1624">
          <cell r="B1624" t="str">
            <v>010615</v>
          </cell>
          <cell r="C1624">
            <v>4</v>
          </cell>
          <cell r="D1624" t="str">
            <v>건축</v>
          </cell>
          <cell r="E1624" t="str">
            <v>지하공용</v>
          </cell>
          <cell r="F1624" t="str">
            <v>운반비</v>
          </cell>
          <cell r="H1624" t="str">
            <v>잡석 운반</v>
          </cell>
          <cell r="I1624" t="str">
            <v>L:21.6KM</v>
          </cell>
          <cell r="J1624" t="str">
            <v>M3</v>
          </cell>
          <cell r="K1624" t="str">
            <v>8.8</v>
          </cell>
          <cell r="M1624">
            <v>0</v>
          </cell>
          <cell r="O1624">
            <v>0</v>
          </cell>
          <cell r="P1624">
            <v>4500</v>
          </cell>
          <cell r="Q1624">
            <v>39600</v>
          </cell>
          <cell r="R1624">
            <v>4500</v>
          </cell>
          <cell r="S1624">
            <v>39600</v>
          </cell>
          <cell r="T1624">
            <v>4500</v>
          </cell>
          <cell r="U1624">
            <v>39600</v>
          </cell>
          <cell r="V1624">
            <v>1</v>
          </cell>
        </row>
        <row r="1625">
          <cell r="B1625" t="str">
            <v>010615</v>
          </cell>
          <cell r="C1625">
            <v>5</v>
          </cell>
          <cell r="D1625" t="str">
            <v>건축</v>
          </cell>
          <cell r="E1625" t="str">
            <v>지하공용</v>
          </cell>
          <cell r="F1625" t="str">
            <v>운반비</v>
          </cell>
          <cell r="H1625" t="str">
            <v>철근 운반</v>
          </cell>
          <cell r="I1625" t="str">
            <v>L:10KM</v>
          </cell>
          <cell r="J1625" t="str">
            <v>TON</v>
          </cell>
          <cell r="K1625" t="str">
            <v>254.347</v>
          </cell>
          <cell r="M1625">
            <v>0</v>
          </cell>
          <cell r="O1625">
            <v>0</v>
          </cell>
          <cell r="P1625">
            <v>10000</v>
          </cell>
          <cell r="Q1625">
            <v>2543470</v>
          </cell>
          <cell r="R1625">
            <v>10000</v>
          </cell>
          <cell r="S1625">
            <v>2543470</v>
          </cell>
          <cell r="T1625">
            <v>10000</v>
          </cell>
          <cell r="U1625">
            <v>2543470</v>
          </cell>
          <cell r="V1625">
            <v>1</v>
          </cell>
        </row>
        <row r="1626">
          <cell r="B1626" t="str">
            <v>010616</v>
          </cell>
          <cell r="C1626">
            <v>1</v>
          </cell>
          <cell r="D1626" t="str">
            <v>건축</v>
          </cell>
          <cell r="E1626" t="str">
            <v>지하공용</v>
          </cell>
          <cell r="F1626" t="str">
            <v>작업부산물</v>
          </cell>
          <cell r="H1626" t="str">
            <v>고철(△)</v>
          </cell>
          <cell r="I1626" t="str">
            <v>작업설부산물</v>
          </cell>
          <cell r="J1626" t="str">
            <v>TON</v>
          </cell>
          <cell r="K1626" t="str">
            <v>-7.408</v>
          </cell>
          <cell r="L1626">
            <v>70000</v>
          </cell>
          <cell r="M1626">
            <v>-518560</v>
          </cell>
          <cell r="O1626">
            <v>0</v>
          </cell>
          <cell r="Q1626">
            <v>0</v>
          </cell>
          <cell r="R1626">
            <v>70000</v>
          </cell>
          <cell r="S1626">
            <v>-518560</v>
          </cell>
          <cell r="T1626">
            <v>70000</v>
          </cell>
          <cell r="U1626">
            <v>-518560</v>
          </cell>
          <cell r="V1626">
            <v>1</v>
          </cell>
        </row>
        <row r="1627">
          <cell r="B1627" t="str">
            <v>010701</v>
          </cell>
          <cell r="C1627">
            <v>1</v>
          </cell>
          <cell r="D1627" t="str">
            <v>건축</v>
          </cell>
          <cell r="E1627" t="str">
            <v>지하주차장</v>
          </cell>
          <cell r="F1627" t="str">
            <v>가설공사</v>
          </cell>
          <cell r="H1627" t="str">
            <v>면적당규준틀</v>
          </cell>
          <cell r="I1627" t="str">
            <v>(면적당)</v>
          </cell>
          <cell r="J1627" t="str">
            <v>M2</v>
          </cell>
          <cell r="K1627" t="str">
            <v>7421</v>
          </cell>
          <cell r="M1627">
            <v>0</v>
          </cell>
          <cell r="N1627">
            <v>800</v>
          </cell>
          <cell r="O1627">
            <v>5936800</v>
          </cell>
          <cell r="Q1627">
            <v>0</v>
          </cell>
          <cell r="R1627">
            <v>800</v>
          </cell>
          <cell r="S1627">
            <v>5936800</v>
          </cell>
          <cell r="T1627">
            <v>800</v>
          </cell>
          <cell r="U1627">
            <v>5936800</v>
          </cell>
          <cell r="V1627">
            <v>1</v>
          </cell>
        </row>
        <row r="1628">
          <cell r="B1628" t="str">
            <v>010701</v>
          </cell>
          <cell r="C1628">
            <v>2</v>
          </cell>
          <cell r="D1628" t="str">
            <v>건축</v>
          </cell>
          <cell r="E1628" t="str">
            <v>지하주차장</v>
          </cell>
          <cell r="F1628" t="str">
            <v>가설공사</v>
          </cell>
          <cell r="H1628" t="str">
            <v>강관동바리</v>
          </cell>
          <cell r="I1628" t="str">
            <v>3개월,4.2M이하</v>
          </cell>
          <cell r="J1628" t="str">
            <v>M2</v>
          </cell>
          <cell r="K1628" t="str">
            <v>12101</v>
          </cell>
          <cell r="L1628">
            <v>2000</v>
          </cell>
          <cell r="M1628">
            <v>24202000</v>
          </cell>
          <cell r="N1628">
            <v>4500</v>
          </cell>
          <cell r="O1628">
            <v>54454500</v>
          </cell>
          <cell r="Q1628">
            <v>0</v>
          </cell>
          <cell r="R1628">
            <v>6500</v>
          </cell>
          <cell r="S1628">
            <v>78656500</v>
          </cell>
          <cell r="T1628">
            <v>6500</v>
          </cell>
          <cell r="U1628">
            <v>78656500</v>
          </cell>
          <cell r="V1628">
            <v>1</v>
          </cell>
        </row>
        <row r="1629">
          <cell r="B1629" t="str">
            <v>010701</v>
          </cell>
          <cell r="C1629">
            <v>4</v>
          </cell>
          <cell r="D1629" t="str">
            <v>건축</v>
          </cell>
          <cell r="E1629" t="str">
            <v>지하주차장</v>
          </cell>
          <cell r="F1629" t="str">
            <v>가설공사</v>
          </cell>
          <cell r="H1629" t="str">
            <v>내부수평비계</v>
          </cell>
          <cell r="I1629" t="str">
            <v>3개월</v>
          </cell>
          <cell r="J1629" t="str">
            <v>M2</v>
          </cell>
          <cell r="K1629" t="str">
            <v>12101</v>
          </cell>
          <cell r="L1629">
            <v>1000</v>
          </cell>
          <cell r="M1629">
            <v>12101000</v>
          </cell>
          <cell r="N1629">
            <v>1500</v>
          </cell>
          <cell r="O1629">
            <v>18151500</v>
          </cell>
          <cell r="Q1629">
            <v>0</v>
          </cell>
          <cell r="R1629">
            <v>2500</v>
          </cell>
          <cell r="S1629">
            <v>30252500</v>
          </cell>
          <cell r="T1629">
            <v>2500</v>
          </cell>
          <cell r="U1629">
            <v>30252500</v>
          </cell>
          <cell r="V1629">
            <v>1</v>
          </cell>
        </row>
        <row r="1630">
          <cell r="B1630" t="str">
            <v>010701</v>
          </cell>
          <cell r="C1630">
            <v>8</v>
          </cell>
          <cell r="D1630" t="str">
            <v>건축</v>
          </cell>
          <cell r="E1630" t="str">
            <v>지하주차장</v>
          </cell>
          <cell r="F1630" t="str">
            <v>가설공사</v>
          </cell>
          <cell r="H1630" t="str">
            <v>CONC보양</v>
          </cell>
          <cell r="I1630" t="str">
            <v>살수</v>
          </cell>
          <cell r="J1630" t="str">
            <v>M2</v>
          </cell>
          <cell r="K1630" t="str">
            <v>20867</v>
          </cell>
          <cell r="M1630">
            <v>0</v>
          </cell>
          <cell r="N1630">
            <v>300</v>
          </cell>
          <cell r="O1630">
            <v>6260100</v>
          </cell>
          <cell r="Q1630">
            <v>0</v>
          </cell>
          <cell r="R1630">
            <v>300</v>
          </cell>
          <cell r="S1630">
            <v>6260100</v>
          </cell>
          <cell r="T1630">
            <v>300</v>
          </cell>
          <cell r="U1630">
            <v>6260100</v>
          </cell>
          <cell r="V1630">
            <v>1</v>
          </cell>
        </row>
        <row r="1631">
          <cell r="B1631" t="str">
            <v>010701</v>
          </cell>
          <cell r="C1631">
            <v>10</v>
          </cell>
          <cell r="D1631" t="str">
            <v>건축</v>
          </cell>
          <cell r="E1631" t="str">
            <v>지하주차장</v>
          </cell>
          <cell r="F1631" t="str">
            <v>가설공사</v>
          </cell>
          <cell r="H1631" t="str">
            <v>먹매김</v>
          </cell>
          <cell r="I1631" t="str">
            <v>사무소</v>
          </cell>
          <cell r="J1631" t="str">
            <v>M2</v>
          </cell>
          <cell r="K1631" t="str">
            <v>13445</v>
          </cell>
          <cell r="M1631">
            <v>0</v>
          </cell>
          <cell r="N1631">
            <v>700</v>
          </cell>
          <cell r="O1631">
            <v>9411500</v>
          </cell>
          <cell r="Q1631">
            <v>0</v>
          </cell>
          <cell r="R1631">
            <v>700</v>
          </cell>
          <cell r="S1631">
            <v>9411500</v>
          </cell>
          <cell r="T1631">
            <v>700</v>
          </cell>
          <cell r="U1631">
            <v>9411500</v>
          </cell>
          <cell r="V1631">
            <v>1</v>
          </cell>
        </row>
        <row r="1632">
          <cell r="B1632" t="str">
            <v>010701</v>
          </cell>
          <cell r="C1632">
            <v>11</v>
          </cell>
          <cell r="D1632" t="str">
            <v>건축</v>
          </cell>
          <cell r="E1632" t="str">
            <v>지하주차장</v>
          </cell>
          <cell r="F1632" t="str">
            <v>가설공사</v>
          </cell>
          <cell r="H1632" t="str">
            <v>건축물현장정리</v>
          </cell>
          <cell r="I1632" t="str">
            <v>철골.철근CON조</v>
          </cell>
          <cell r="J1632" t="str">
            <v>M2</v>
          </cell>
          <cell r="K1632" t="str">
            <v>13445</v>
          </cell>
          <cell r="M1632">
            <v>0</v>
          </cell>
          <cell r="N1632">
            <v>5500</v>
          </cell>
          <cell r="O1632">
            <v>73947500</v>
          </cell>
          <cell r="Q1632">
            <v>0</v>
          </cell>
          <cell r="R1632">
            <v>5500</v>
          </cell>
          <cell r="S1632">
            <v>73947500</v>
          </cell>
          <cell r="T1632">
            <v>5500</v>
          </cell>
          <cell r="U1632">
            <v>73947500</v>
          </cell>
          <cell r="V1632">
            <v>1</v>
          </cell>
        </row>
        <row r="1633">
          <cell r="B1633" t="str">
            <v>010702</v>
          </cell>
          <cell r="C1633">
            <v>1</v>
          </cell>
          <cell r="D1633" t="str">
            <v>건축</v>
          </cell>
          <cell r="E1633" t="str">
            <v>지하주차장</v>
          </cell>
          <cell r="F1633" t="str">
            <v>지정공사</v>
          </cell>
          <cell r="H1633" t="str">
            <v>잡석깔기지정</v>
          </cell>
          <cell r="I1633" t="str">
            <v>큰달구다지기</v>
          </cell>
          <cell r="J1633" t="str">
            <v>M3</v>
          </cell>
          <cell r="K1633" t="str">
            <v>1484</v>
          </cell>
          <cell r="M1633">
            <v>0</v>
          </cell>
          <cell r="N1633">
            <v>5000</v>
          </cell>
          <cell r="O1633">
            <v>7420000</v>
          </cell>
          <cell r="Q1633">
            <v>0</v>
          </cell>
          <cell r="R1633">
            <v>5000</v>
          </cell>
          <cell r="S1633">
            <v>7420000</v>
          </cell>
          <cell r="T1633">
            <v>5000</v>
          </cell>
          <cell r="U1633">
            <v>7420000</v>
          </cell>
          <cell r="V1633">
            <v>1</v>
          </cell>
        </row>
        <row r="1634">
          <cell r="B1634" t="str">
            <v>010702</v>
          </cell>
          <cell r="C1634">
            <v>2</v>
          </cell>
          <cell r="D1634" t="str">
            <v>건축</v>
          </cell>
          <cell r="E1634" t="str">
            <v>지하주차장</v>
          </cell>
          <cell r="F1634" t="str">
            <v>지정공사</v>
          </cell>
          <cell r="H1634" t="str">
            <v>방습필름설치</v>
          </cell>
          <cell r="I1634" t="str">
            <v>T=0.02*2겹  (바닥)</v>
          </cell>
          <cell r="J1634" t="str">
            <v>M2</v>
          </cell>
          <cell r="K1634" t="str">
            <v>7421</v>
          </cell>
          <cell r="L1634">
            <v>100</v>
          </cell>
          <cell r="M1634">
            <v>742100</v>
          </cell>
          <cell r="N1634">
            <v>100</v>
          </cell>
          <cell r="O1634">
            <v>742100</v>
          </cell>
          <cell r="Q1634">
            <v>0</v>
          </cell>
          <cell r="R1634">
            <v>200</v>
          </cell>
          <cell r="S1634">
            <v>1484200</v>
          </cell>
          <cell r="T1634">
            <v>200</v>
          </cell>
          <cell r="U1634">
            <v>1484200</v>
          </cell>
          <cell r="V1634">
            <v>1</v>
          </cell>
        </row>
        <row r="1635">
          <cell r="B1635" t="str">
            <v>010702</v>
          </cell>
          <cell r="C1635">
            <v>3</v>
          </cell>
          <cell r="D1635" t="str">
            <v>건축</v>
          </cell>
          <cell r="E1635" t="str">
            <v>지하주차장</v>
          </cell>
          <cell r="F1635" t="str">
            <v>지정공사</v>
          </cell>
          <cell r="H1635" t="str">
            <v>ROCK ANCHOR</v>
          </cell>
          <cell r="I1635" t="str">
            <v>80TON</v>
          </cell>
          <cell r="J1635" t="str">
            <v>공</v>
          </cell>
          <cell r="K1635" t="str">
            <v>39</v>
          </cell>
          <cell r="L1635">
            <v>450000</v>
          </cell>
          <cell r="M1635">
            <v>17550000</v>
          </cell>
          <cell r="N1635">
            <v>150000</v>
          </cell>
          <cell r="O1635">
            <v>5850000</v>
          </cell>
          <cell r="P1635">
            <v>200000</v>
          </cell>
          <cell r="Q1635">
            <v>7800000</v>
          </cell>
          <cell r="R1635">
            <v>800000</v>
          </cell>
          <cell r="S1635">
            <v>31200000</v>
          </cell>
          <cell r="T1635">
            <v>800000</v>
          </cell>
          <cell r="U1635">
            <v>31200000</v>
          </cell>
          <cell r="V1635">
            <v>1</v>
          </cell>
        </row>
        <row r="1636">
          <cell r="B1636" t="str">
            <v>010703</v>
          </cell>
          <cell r="C1636">
            <v>3</v>
          </cell>
          <cell r="D1636" t="str">
            <v>건축</v>
          </cell>
          <cell r="E1636" t="str">
            <v>지하주차장</v>
          </cell>
          <cell r="F1636" t="str">
            <v>철근콘크리트</v>
          </cell>
          <cell r="H1636" t="str">
            <v>펌프카.붐(철근)</v>
          </cell>
          <cell r="I1636" t="str">
            <v>100㎥↑(25/20)</v>
          </cell>
          <cell r="J1636" t="str">
            <v>M3</v>
          </cell>
          <cell r="K1636" t="str">
            <v>10086</v>
          </cell>
          <cell r="L1636">
            <v>500</v>
          </cell>
          <cell r="M1636">
            <v>5043000</v>
          </cell>
          <cell r="N1636">
            <v>3500</v>
          </cell>
          <cell r="O1636">
            <v>35301000</v>
          </cell>
          <cell r="P1636">
            <v>3500</v>
          </cell>
          <cell r="Q1636">
            <v>35301000</v>
          </cell>
          <cell r="R1636">
            <v>7500</v>
          </cell>
          <cell r="S1636">
            <v>75645000</v>
          </cell>
          <cell r="T1636">
            <v>7500</v>
          </cell>
          <cell r="U1636">
            <v>75645000</v>
          </cell>
          <cell r="V1636">
            <v>1</v>
          </cell>
        </row>
        <row r="1637">
          <cell r="B1637" t="str">
            <v>010703</v>
          </cell>
          <cell r="C1637">
            <v>4</v>
          </cell>
          <cell r="D1637" t="str">
            <v>건축</v>
          </cell>
          <cell r="E1637" t="str">
            <v>지하주차장</v>
          </cell>
          <cell r="F1637" t="str">
            <v>철근콘크리트</v>
          </cell>
          <cell r="H1637" t="str">
            <v>펌프카.붐(무근)</v>
          </cell>
          <cell r="I1637" t="str">
            <v>100㎥↑(25/20)</v>
          </cell>
          <cell r="J1637" t="str">
            <v>M3</v>
          </cell>
          <cell r="K1637" t="str">
            <v>3232</v>
          </cell>
          <cell r="L1637">
            <v>500</v>
          </cell>
          <cell r="M1637">
            <v>1616000</v>
          </cell>
          <cell r="N1637">
            <v>4000</v>
          </cell>
          <cell r="O1637">
            <v>12928000</v>
          </cell>
          <cell r="P1637">
            <v>3500</v>
          </cell>
          <cell r="Q1637">
            <v>11312000</v>
          </cell>
          <cell r="R1637">
            <v>8000</v>
          </cell>
          <cell r="S1637">
            <v>25856000</v>
          </cell>
          <cell r="T1637">
            <v>8000</v>
          </cell>
          <cell r="U1637">
            <v>25856000</v>
          </cell>
          <cell r="V1637">
            <v>1</v>
          </cell>
        </row>
        <row r="1638">
          <cell r="B1638" t="str">
            <v>010703</v>
          </cell>
          <cell r="C1638">
            <v>13</v>
          </cell>
          <cell r="D1638" t="str">
            <v>건축</v>
          </cell>
          <cell r="E1638" t="str">
            <v>지하주차장</v>
          </cell>
          <cell r="F1638" t="str">
            <v>철근콘크리트</v>
          </cell>
          <cell r="H1638" t="str">
            <v>철근가공조립</v>
          </cell>
          <cell r="I1638" t="str">
            <v>보통</v>
          </cell>
          <cell r="J1638" t="str">
            <v>TON</v>
          </cell>
          <cell r="K1638" t="str">
            <v>1662.692</v>
          </cell>
          <cell r="L1638">
            <v>10799</v>
          </cell>
          <cell r="M1638">
            <v>17955410</v>
          </cell>
          <cell r="N1638">
            <v>209201</v>
          </cell>
          <cell r="O1638">
            <v>347836829</v>
          </cell>
          <cell r="Q1638">
            <v>0</v>
          </cell>
          <cell r="R1638">
            <v>220000</v>
          </cell>
          <cell r="S1638">
            <v>365792240</v>
          </cell>
          <cell r="T1638">
            <v>220000</v>
          </cell>
          <cell r="U1638">
            <v>365792240</v>
          </cell>
          <cell r="V1638">
            <v>1</v>
          </cell>
        </row>
        <row r="1639">
          <cell r="B1639" t="str">
            <v>010703</v>
          </cell>
          <cell r="C1639">
            <v>15</v>
          </cell>
          <cell r="D1639" t="str">
            <v>건축</v>
          </cell>
          <cell r="E1639" t="str">
            <v>지하주차장</v>
          </cell>
          <cell r="F1639" t="str">
            <v>철근콘크리트</v>
          </cell>
          <cell r="H1639" t="str">
            <v>합판거푸집</v>
          </cell>
          <cell r="I1639" t="str">
            <v>곡면</v>
          </cell>
          <cell r="J1639" t="str">
            <v>M2</v>
          </cell>
          <cell r="K1639" t="str">
            <v>88</v>
          </cell>
          <cell r="L1639">
            <v>7500</v>
          </cell>
          <cell r="M1639">
            <v>660000</v>
          </cell>
          <cell r="N1639">
            <v>27034</v>
          </cell>
          <cell r="O1639">
            <v>2378992</v>
          </cell>
          <cell r="Q1639">
            <v>0</v>
          </cell>
          <cell r="R1639">
            <v>34534</v>
          </cell>
          <cell r="S1639">
            <v>3038992</v>
          </cell>
          <cell r="T1639">
            <v>34534</v>
          </cell>
          <cell r="U1639">
            <v>3038992</v>
          </cell>
          <cell r="V1639">
            <v>1</v>
          </cell>
        </row>
        <row r="1640">
          <cell r="B1640" t="str">
            <v>010703</v>
          </cell>
          <cell r="C1640">
            <v>16</v>
          </cell>
          <cell r="D1640" t="str">
            <v>건축</v>
          </cell>
          <cell r="E1640" t="str">
            <v>지하주차장</v>
          </cell>
          <cell r="F1640" t="str">
            <v>철근콘크리트</v>
          </cell>
          <cell r="H1640" t="str">
            <v>합판거푸집</v>
          </cell>
          <cell r="I1640" t="str">
            <v>3회</v>
          </cell>
          <cell r="J1640" t="str">
            <v>M2</v>
          </cell>
          <cell r="K1640" t="str">
            <v>28698</v>
          </cell>
          <cell r="L1640">
            <v>6000</v>
          </cell>
          <cell r="M1640">
            <v>172188000</v>
          </cell>
          <cell r="N1640">
            <v>16000</v>
          </cell>
          <cell r="O1640">
            <v>459168000</v>
          </cell>
          <cell r="Q1640">
            <v>0</v>
          </cell>
          <cell r="R1640">
            <v>22000</v>
          </cell>
          <cell r="S1640">
            <v>631356000</v>
          </cell>
          <cell r="T1640">
            <v>22000</v>
          </cell>
          <cell r="U1640">
            <v>631356000</v>
          </cell>
          <cell r="V1640">
            <v>1</v>
          </cell>
        </row>
        <row r="1641">
          <cell r="B1641" t="str">
            <v>010703</v>
          </cell>
          <cell r="C1641">
            <v>17</v>
          </cell>
          <cell r="D1641" t="str">
            <v>건축</v>
          </cell>
          <cell r="E1641" t="str">
            <v>지하주차장</v>
          </cell>
          <cell r="F1641" t="str">
            <v>철근콘크리트</v>
          </cell>
          <cell r="H1641" t="str">
            <v>합판거푸집</v>
          </cell>
          <cell r="I1641" t="str">
            <v>4회</v>
          </cell>
          <cell r="J1641" t="str">
            <v>M2</v>
          </cell>
          <cell r="K1641" t="str">
            <v>5530</v>
          </cell>
          <cell r="L1641">
            <v>5700</v>
          </cell>
          <cell r="M1641">
            <v>31521000</v>
          </cell>
          <cell r="N1641">
            <v>16000</v>
          </cell>
          <cell r="O1641">
            <v>88480000</v>
          </cell>
          <cell r="Q1641">
            <v>0</v>
          </cell>
          <cell r="R1641">
            <v>21700</v>
          </cell>
          <cell r="S1641">
            <v>120001000</v>
          </cell>
          <cell r="T1641">
            <v>21700</v>
          </cell>
          <cell r="U1641">
            <v>120001000</v>
          </cell>
          <cell r="V1641">
            <v>1</v>
          </cell>
        </row>
        <row r="1642">
          <cell r="B1642" t="str">
            <v>010703</v>
          </cell>
          <cell r="C1642">
            <v>19</v>
          </cell>
          <cell r="D1642" t="str">
            <v>건축</v>
          </cell>
          <cell r="E1642" t="str">
            <v>지하주차장</v>
          </cell>
          <cell r="F1642" t="str">
            <v>철근콘크리트</v>
          </cell>
          <cell r="H1642" t="str">
            <v>진동기손료(엔진식)</v>
          </cell>
          <cell r="J1642" t="str">
            <v>M3</v>
          </cell>
          <cell r="K1642" t="str">
            <v>10086</v>
          </cell>
          <cell r="M1642">
            <v>0</v>
          </cell>
          <cell r="O1642">
            <v>0</v>
          </cell>
          <cell r="P1642">
            <v>200</v>
          </cell>
          <cell r="Q1642">
            <v>2017200</v>
          </cell>
          <cell r="R1642">
            <v>200</v>
          </cell>
          <cell r="S1642">
            <v>2017200</v>
          </cell>
          <cell r="T1642">
            <v>200</v>
          </cell>
          <cell r="U1642">
            <v>2017200</v>
          </cell>
          <cell r="V1642">
            <v>1</v>
          </cell>
        </row>
        <row r="1643">
          <cell r="B1643" t="str">
            <v>010704</v>
          </cell>
          <cell r="C1643">
            <v>10</v>
          </cell>
          <cell r="D1643" t="str">
            <v>건축</v>
          </cell>
          <cell r="E1643" t="str">
            <v>지하주차장</v>
          </cell>
          <cell r="F1643" t="str">
            <v>조적공사</v>
          </cell>
          <cell r="H1643" t="str">
            <v>블럭보강쌓기(한면치장)</v>
          </cell>
          <cell r="I1643" t="str">
            <v>6"</v>
          </cell>
          <cell r="J1643" t="str">
            <v>M2</v>
          </cell>
          <cell r="K1643" t="str">
            <v>1443</v>
          </cell>
          <cell r="L1643">
            <v>7800</v>
          </cell>
          <cell r="M1643">
            <v>11255400</v>
          </cell>
          <cell r="N1643">
            <v>11250</v>
          </cell>
          <cell r="O1643">
            <v>16233750</v>
          </cell>
          <cell r="Q1643">
            <v>0</v>
          </cell>
          <cell r="R1643">
            <v>19050</v>
          </cell>
          <cell r="S1643">
            <v>27489150</v>
          </cell>
          <cell r="T1643">
            <v>19050</v>
          </cell>
          <cell r="U1643">
            <v>27489150</v>
          </cell>
          <cell r="V1643">
            <v>1</v>
          </cell>
        </row>
        <row r="1644">
          <cell r="B1644" t="str">
            <v>010704</v>
          </cell>
          <cell r="C1644">
            <v>13</v>
          </cell>
          <cell r="D1644" t="str">
            <v>건축</v>
          </cell>
          <cell r="E1644" t="str">
            <v>지하주차장</v>
          </cell>
          <cell r="F1644" t="str">
            <v>조적공사</v>
          </cell>
          <cell r="H1644" t="str">
            <v>블럭메쉬(6"용)</v>
          </cell>
          <cell r="I1644" t="str">
            <v>#8</v>
          </cell>
          <cell r="J1644" t="str">
            <v>M</v>
          </cell>
          <cell r="K1644" t="str">
            <v>4582</v>
          </cell>
          <cell r="L1644">
            <v>300</v>
          </cell>
          <cell r="M1644">
            <v>1374600</v>
          </cell>
          <cell r="N1644">
            <v>200</v>
          </cell>
          <cell r="O1644">
            <v>916400</v>
          </cell>
          <cell r="Q1644">
            <v>0</v>
          </cell>
          <cell r="R1644">
            <v>500</v>
          </cell>
          <cell r="S1644">
            <v>2291000</v>
          </cell>
          <cell r="T1644">
            <v>500</v>
          </cell>
          <cell r="U1644">
            <v>2291000</v>
          </cell>
          <cell r="V1644">
            <v>1</v>
          </cell>
        </row>
        <row r="1645">
          <cell r="B1645" t="str">
            <v>010704</v>
          </cell>
          <cell r="C1645">
            <v>15</v>
          </cell>
          <cell r="D1645" t="str">
            <v>건축</v>
          </cell>
          <cell r="E1645" t="str">
            <v>지하주차장</v>
          </cell>
          <cell r="F1645" t="str">
            <v>조적공사</v>
          </cell>
          <cell r="H1645" t="str">
            <v>스트롱앵커</v>
          </cell>
          <cell r="I1645" t="str">
            <v>3/8"  (M10)</v>
          </cell>
          <cell r="J1645" t="str">
            <v>개</v>
          </cell>
          <cell r="K1645" t="str">
            <v>952</v>
          </cell>
          <cell r="L1645">
            <v>700</v>
          </cell>
          <cell r="M1645">
            <v>666400</v>
          </cell>
          <cell r="N1645">
            <v>800</v>
          </cell>
          <cell r="O1645">
            <v>761600</v>
          </cell>
          <cell r="Q1645">
            <v>0</v>
          </cell>
          <cell r="R1645">
            <v>1500</v>
          </cell>
          <cell r="S1645">
            <v>1428000</v>
          </cell>
          <cell r="T1645">
            <v>1500</v>
          </cell>
          <cell r="U1645">
            <v>1428000</v>
          </cell>
          <cell r="V1645">
            <v>1</v>
          </cell>
        </row>
        <row r="1646">
          <cell r="B1646" t="str">
            <v>010704</v>
          </cell>
          <cell r="C1646">
            <v>16</v>
          </cell>
          <cell r="D1646" t="str">
            <v>건축</v>
          </cell>
          <cell r="E1646" t="str">
            <v>지하주차장</v>
          </cell>
          <cell r="F1646" t="str">
            <v>조적공사</v>
          </cell>
          <cell r="H1646" t="str">
            <v>방습벽점검구</v>
          </cell>
          <cell r="I1646" t="str">
            <v>SST 1.2T*390*390</v>
          </cell>
          <cell r="J1646" t="str">
            <v>EA</v>
          </cell>
          <cell r="K1646" t="str">
            <v>36</v>
          </cell>
          <cell r="L1646">
            <v>35000</v>
          </cell>
          <cell r="M1646">
            <v>1260000</v>
          </cell>
          <cell r="N1646">
            <v>10000</v>
          </cell>
          <cell r="O1646">
            <v>360000</v>
          </cell>
          <cell r="Q1646">
            <v>0</v>
          </cell>
          <cell r="R1646">
            <v>45000</v>
          </cell>
          <cell r="S1646">
            <v>1620000</v>
          </cell>
          <cell r="T1646">
            <v>45000</v>
          </cell>
          <cell r="U1646">
            <v>1620000</v>
          </cell>
          <cell r="V1646">
            <v>1</v>
          </cell>
        </row>
        <row r="1647">
          <cell r="B1647" t="str">
            <v>010704</v>
          </cell>
          <cell r="C1647">
            <v>22</v>
          </cell>
          <cell r="D1647" t="str">
            <v>건축</v>
          </cell>
          <cell r="E1647" t="str">
            <v>지하주차장</v>
          </cell>
          <cell r="F1647" t="str">
            <v>조적공사</v>
          </cell>
          <cell r="H1647" t="str">
            <v>방수턱설치</v>
          </cell>
          <cell r="I1647" t="str">
            <v>150*300</v>
          </cell>
          <cell r="J1647" t="str">
            <v>M</v>
          </cell>
          <cell r="K1647" t="str">
            <v>138</v>
          </cell>
          <cell r="L1647">
            <v>6000</v>
          </cell>
          <cell r="M1647">
            <v>828000</v>
          </cell>
          <cell r="N1647">
            <v>8000</v>
          </cell>
          <cell r="O1647">
            <v>1104000</v>
          </cell>
          <cell r="Q1647">
            <v>0</v>
          </cell>
          <cell r="R1647">
            <v>14000</v>
          </cell>
          <cell r="S1647">
            <v>1932000</v>
          </cell>
          <cell r="T1647">
            <v>14000</v>
          </cell>
          <cell r="U1647">
            <v>1932000</v>
          </cell>
          <cell r="V1647">
            <v>1</v>
          </cell>
        </row>
        <row r="1648">
          <cell r="B1648" t="str">
            <v>010704</v>
          </cell>
          <cell r="C1648">
            <v>23</v>
          </cell>
          <cell r="D1648" t="str">
            <v>건축</v>
          </cell>
          <cell r="E1648" t="str">
            <v>지하주차장</v>
          </cell>
          <cell r="F1648" t="str">
            <v>조적공사</v>
          </cell>
          <cell r="H1648" t="str">
            <v>방수턱설치</v>
          </cell>
          <cell r="I1648" t="str">
            <v>150*400</v>
          </cell>
          <cell r="J1648" t="str">
            <v>M</v>
          </cell>
          <cell r="K1648" t="str">
            <v>172</v>
          </cell>
          <cell r="L1648">
            <v>6000</v>
          </cell>
          <cell r="M1648">
            <v>1032000</v>
          </cell>
          <cell r="N1648">
            <v>9000</v>
          </cell>
          <cell r="O1648">
            <v>1548000</v>
          </cell>
          <cell r="Q1648">
            <v>0</v>
          </cell>
          <cell r="R1648">
            <v>15000</v>
          </cell>
          <cell r="S1648">
            <v>2580000</v>
          </cell>
          <cell r="T1648">
            <v>15000</v>
          </cell>
          <cell r="U1648">
            <v>2580000</v>
          </cell>
          <cell r="V1648">
            <v>1</v>
          </cell>
        </row>
        <row r="1649">
          <cell r="B1649" t="str">
            <v>010705</v>
          </cell>
          <cell r="C1649">
            <v>4</v>
          </cell>
          <cell r="D1649" t="str">
            <v>건축</v>
          </cell>
          <cell r="E1649" t="str">
            <v>지하주차장</v>
          </cell>
          <cell r="F1649" t="str">
            <v>방수공사</v>
          </cell>
          <cell r="H1649" t="str">
            <v>고무화아스팔트도막방수</v>
          </cell>
          <cell r="I1649" t="str">
            <v>3T</v>
          </cell>
          <cell r="J1649" t="str">
            <v>M2</v>
          </cell>
          <cell r="K1649" t="str">
            <v>9957</v>
          </cell>
          <cell r="L1649">
            <v>10000</v>
          </cell>
          <cell r="M1649">
            <v>99570000</v>
          </cell>
          <cell r="N1649">
            <v>6000</v>
          </cell>
          <cell r="O1649">
            <v>59742000</v>
          </cell>
          <cell r="Q1649">
            <v>0</v>
          </cell>
          <cell r="R1649">
            <v>16000</v>
          </cell>
          <cell r="S1649">
            <v>159312000</v>
          </cell>
          <cell r="T1649">
            <v>16000</v>
          </cell>
          <cell r="U1649">
            <v>159312000</v>
          </cell>
          <cell r="V1649">
            <v>1</v>
          </cell>
        </row>
        <row r="1650">
          <cell r="B1650" t="str">
            <v>010705</v>
          </cell>
          <cell r="C1650">
            <v>5</v>
          </cell>
          <cell r="D1650" t="str">
            <v>건축</v>
          </cell>
          <cell r="E1650" t="str">
            <v>지하주차장</v>
          </cell>
          <cell r="F1650" t="str">
            <v>방수공사</v>
          </cell>
          <cell r="H1650" t="str">
            <v>규산질계분말도포방수</v>
          </cell>
          <cell r="I1650" t="str">
            <v>지하내외부 및 실내방수</v>
          </cell>
          <cell r="J1650" t="str">
            <v>M2</v>
          </cell>
          <cell r="K1650" t="str">
            <v>10076</v>
          </cell>
          <cell r="L1650">
            <v>4000</v>
          </cell>
          <cell r="M1650">
            <v>40304000</v>
          </cell>
          <cell r="N1650">
            <v>3000</v>
          </cell>
          <cell r="O1650">
            <v>30228000</v>
          </cell>
          <cell r="Q1650">
            <v>0</v>
          </cell>
          <cell r="R1650">
            <v>7000</v>
          </cell>
          <cell r="S1650">
            <v>70532000</v>
          </cell>
          <cell r="T1650">
            <v>7000</v>
          </cell>
          <cell r="U1650">
            <v>70532000</v>
          </cell>
          <cell r="V1650">
            <v>1</v>
          </cell>
        </row>
        <row r="1651">
          <cell r="B1651" t="str">
            <v>010705</v>
          </cell>
          <cell r="C1651">
            <v>7</v>
          </cell>
          <cell r="D1651" t="str">
            <v>건축</v>
          </cell>
          <cell r="E1651" t="str">
            <v>지하주차장</v>
          </cell>
          <cell r="F1651" t="str">
            <v>방수공사</v>
          </cell>
          <cell r="H1651" t="str">
            <v>방수몰탈바름</v>
          </cell>
          <cell r="I1651" t="str">
            <v>바닥21mm.CONC</v>
          </cell>
          <cell r="J1651" t="str">
            <v>M2</v>
          </cell>
          <cell r="K1651" t="str">
            <v>612</v>
          </cell>
          <cell r="M1651">
            <v>0</v>
          </cell>
          <cell r="N1651">
            <v>2800</v>
          </cell>
          <cell r="O1651">
            <v>1713600</v>
          </cell>
          <cell r="Q1651">
            <v>0</v>
          </cell>
          <cell r="R1651">
            <v>2800</v>
          </cell>
          <cell r="S1651">
            <v>1713600</v>
          </cell>
          <cell r="T1651">
            <v>2800</v>
          </cell>
          <cell r="U1651">
            <v>1713600</v>
          </cell>
          <cell r="V1651">
            <v>1</v>
          </cell>
        </row>
        <row r="1652">
          <cell r="B1652" t="str">
            <v>010705</v>
          </cell>
          <cell r="C1652">
            <v>9</v>
          </cell>
          <cell r="D1652" t="str">
            <v>건축</v>
          </cell>
          <cell r="E1652" t="str">
            <v>지하주차장</v>
          </cell>
          <cell r="F1652" t="str">
            <v>방수공사</v>
          </cell>
          <cell r="H1652" t="str">
            <v>배수판설치</v>
          </cell>
          <cell r="I1652" t="str">
            <v>H:70</v>
          </cell>
          <cell r="J1652" t="str">
            <v>M2</v>
          </cell>
          <cell r="K1652" t="str">
            <v>6862</v>
          </cell>
          <cell r="L1652">
            <v>7000</v>
          </cell>
          <cell r="M1652">
            <v>48034000</v>
          </cell>
          <cell r="N1652">
            <v>1000</v>
          </cell>
          <cell r="O1652">
            <v>6862000</v>
          </cell>
          <cell r="Q1652">
            <v>0</v>
          </cell>
          <cell r="R1652">
            <v>8000</v>
          </cell>
          <cell r="S1652">
            <v>54896000</v>
          </cell>
          <cell r="T1652">
            <v>8000</v>
          </cell>
          <cell r="U1652">
            <v>54896000</v>
          </cell>
          <cell r="V1652">
            <v>1</v>
          </cell>
        </row>
        <row r="1653">
          <cell r="B1653" t="str">
            <v>010705</v>
          </cell>
          <cell r="C1653">
            <v>10</v>
          </cell>
          <cell r="D1653" t="str">
            <v>건축</v>
          </cell>
          <cell r="E1653" t="str">
            <v>지하주차장</v>
          </cell>
          <cell r="F1653" t="str">
            <v>방수공사</v>
          </cell>
          <cell r="H1653" t="str">
            <v>지수판설치</v>
          </cell>
          <cell r="J1653" t="str">
            <v>M</v>
          </cell>
          <cell r="K1653" t="str">
            <v>607</v>
          </cell>
          <cell r="L1653">
            <v>2000</v>
          </cell>
          <cell r="M1653">
            <v>1214000</v>
          </cell>
          <cell r="N1653">
            <v>1000</v>
          </cell>
          <cell r="O1653">
            <v>607000</v>
          </cell>
          <cell r="Q1653">
            <v>0</v>
          </cell>
          <cell r="R1653">
            <v>3000</v>
          </cell>
          <cell r="S1653">
            <v>1821000</v>
          </cell>
          <cell r="T1653">
            <v>3000</v>
          </cell>
          <cell r="U1653">
            <v>1821000</v>
          </cell>
          <cell r="V1653">
            <v>1</v>
          </cell>
        </row>
        <row r="1654">
          <cell r="B1654" t="str">
            <v>010705</v>
          </cell>
          <cell r="C1654">
            <v>11</v>
          </cell>
          <cell r="D1654" t="str">
            <v>건축</v>
          </cell>
          <cell r="E1654" t="str">
            <v>지하주차장</v>
          </cell>
          <cell r="F1654" t="str">
            <v>방수공사</v>
          </cell>
          <cell r="H1654" t="str">
            <v>수밀코킹(10mm각),창호코킹</v>
          </cell>
          <cell r="I1654" t="str">
            <v>실리콘,SL-819</v>
          </cell>
          <cell r="J1654" t="str">
            <v>M</v>
          </cell>
          <cell r="K1654" t="str">
            <v>47</v>
          </cell>
          <cell r="L1654">
            <v>500</v>
          </cell>
          <cell r="M1654">
            <v>23500</v>
          </cell>
          <cell r="N1654">
            <v>600</v>
          </cell>
          <cell r="O1654">
            <v>28200</v>
          </cell>
          <cell r="Q1654">
            <v>0</v>
          </cell>
          <cell r="R1654">
            <v>1100</v>
          </cell>
          <cell r="S1654">
            <v>51700</v>
          </cell>
          <cell r="T1654">
            <v>1100</v>
          </cell>
          <cell r="U1654">
            <v>51700</v>
          </cell>
          <cell r="V1654">
            <v>1</v>
          </cell>
        </row>
        <row r="1655">
          <cell r="B1655" t="str">
            <v>010706</v>
          </cell>
          <cell r="C1655">
            <v>13</v>
          </cell>
          <cell r="D1655" t="str">
            <v>건축</v>
          </cell>
          <cell r="E1655" t="str">
            <v>지하주차장</v>
          </cell>
          <cell r="F1655" t="str">
            <v>금속공사</v>
          </cell>
          <cell r="H1655" t="str">
            <v>와이어메쉬깔기</v>
          </cell>
          <cell r="I1655" t="str">
            <v>#8 -150*150</v>
          </cell>
          <cell r="J1655" t="str">
            <v>M2</v>
          </cell>
          <cell r="K1655" t="str">
            <v>14928</v>
          </cell>
          <cell r="L1655">
            <v>650</v>
          </cell>
          <cell r="M1655">
            <v>9703200</v>
          </cell>
          <cell r="N1655">
            <v>800</v>
          </cell>
          <cell r="O1655">
            <v>11942400</v>
          </cell>
          <cell r="Q1655">
            <v>0</v>
          </cell>
          <cell r="R1655">
            <v>1450</v>
          </cell>
          <cell r="S1655">
            <v>21645600</v>
          </cell>
          <cell r="T1655">
            <v>1450</v>
          </cell>
          <cell r="U1655">
            <v>21645600</v>
          </cell>
          <cell r="V1655">
            <v>1</v>
          </cell>
        </row>
        <row r="1656">
          <cell r="B1656" t="str">
            <v>010706</v>
          </cell>
          <cell r="C1656">
            <v>18</v>
          </cell>
          <cell r="D1656" t="str">
            <v>건축</v>
          </cell>
          <cell r="E1656" t="str">
            <v>지하주차장</v>
          </cell>
          <cell r="F1656" t="str">
            <v>금속공사</v>
          </cell>
          <cell r="H1656" t="str">
            <v>SST핸드레일</v>
          </cell>
          <cell r="I1656" t="str">
            <v>Φ50+30,H:900</v>
          </cell>
          <cell r="J1656" t="str">
            <v>M</v>
          </cell>
          <cell r="K1656" t="str">
            <v>9</v>
          </cell>
          <cell r="L1656">
            <v>21450</v>
          </cell>
          <cell r="M1656">
            <v>193050</v>
          </cell>
          <cell r="N1656">
            <v>15600</v>
          </cell>
          <cell r="O1656">
            <v>140400</v>
          </cell>
          <cell r="P1656">
            <v>1950</v>
          </cell>
          <cell r="Q1656">
            <v>17550</v>
          </cell>
          <cell r="R1656">
            <v>39000</v>
          </cell>
          <cell r="S1656">
            <v>351000</v>
          </cell>
          <cell r="T1656">
            <v>39000</v>
          </cell>
          <cell r="U1656">
            <v>351000</v>
          </cell>
          <cell r="V1656">
            <v>1</v>
          </cell>
        </row>
        <row r="1657">
          <cell r="B1657" t="str">
            <v>010706</v>
          </cell>
          <cell r="C1657">
            <v>19</v>
          </cell>
          <cell r="D1657" t="str">
            <v>건축</v>
          </cell>
          <cell r="E1657" t="str">
            <v>지하주차장</v>
          </cell>
          <cell r="F1657" t="str">
            <v>금속공사</v>
          </cell>
          <cell r="H1657" t="str">
            <v>주차장SST핸드레일</v>
          </cell>
          <cell r="I1657" t="str">
            <v>Φ101.6+50.8,H:300</v>
          </cell>
          <cell r="J1657" t="str">
            <v>M</v>
          </cell>
          <cell r="K1657" t="str">
            <v>30</v>
          </cell>
          <cell r="L1657">
            <v>25850</v>
          </cell>
          <cell r="M1657">
            <v>775500</v>
          </cell>
          <cell r="N1657">
            <v>18800</v>
          </cell>
          <cell r="O1657">
            <v>564000</v>
          </cell>
          <cell r="P1657">
            <v>2350</v>
          </cell>
          <cell r="Q1657">
            <v>70500</v>
          </cell>
          <cell r="R1657">
            <v>47000</v>
          </cell>
          <cell r="S1657">
            <v>1410000</v>
          </cell>
          <cell r="T1657">
            <v>47000</v>
          </cell>
          <cell r="U1657">
            <v>1410000</v>
          </cell>
          <cell r="V1657">
            <v>1</v>
          </cell>
        </row>
        <row r="1658">
          <cell r="B1658" t="str">
            <v>010706</v>
          </cell>
          <cell r="C1658">
            <v>20</v>
          </cell>
          <cell r="D1658" t="str">
            <v>건축</v>
          </cell>
          <cell r="E1658" t="str">
            <v>지하주차장</v>
          </cell>
          <cell r="F1658" t="str">
            <v>금속공사</v>
          </cell>
          <cell r="H1658" t="str">
            <v>주차장트렌치</v>
          </cell>
          <cell r="I1658" t="str">
            <v>그레이팅W:300</v>
          </cell>
          <cell r="J1658" t="str">
            <v>M</v>
          </cell>
          <cell r="K1658" t="str">
            <v>1190</v>
          </cell>
          <cell r="L1658">
            <v>18150</v>
          </cell>
          <cell r="M1658">
            <v>21598500</v>
          </cell>
          <cell r="N1658">
            <v>13200</v>
          </cell>
          <cell r="O1658">
            <v>15708000</v>
          </cell>
          <cell r="P1658">
            <v>1650</v>
          </cell>
          <cell r="Q1658">
            <v>1963500</v>
          </cell>
          <cell r="R1658">
            <v>33000</v>
          </cell>
          <cell r="S1658">
            <v>39270000</v>
          </cell>
          <cell r="T1658">
            <v>33000</v>
          </cell>
          <cell r="U1658">
            <v>39270000</v>
          </cell>
          <cell r="V1658">
            <v>1</v>
          </cell>
        </row>
        <row r="1659">
          <cell r="B1659" t="str">
            <v>010706</v>
          </cell>
          <cell r="C1659">
            <v>22</v>
          </cell>
          <cell r="D1659" t="str">
            <v>건축</v>
          </cell>
          <cell r="E1659" t="str">
            <v>지하주차장</v>
          </cell>
          <cell r="F1659" t="str">
            <v>금속공사</v>
          </cell>
          <cell r="H1659" t="str">
            <v>오픈트렌치</v>
          </cell>
          <cell r="I1659" t="str">
            <v>한면앵글</v>
          </cell>
          <cell r="J1659" t="str">
            <v>M</v>
          </cell>
          <cell r="K1659" t="str">
            <v>46</v>
          </cell>
          <cell r="L1659">
            <v>3300</v>
          </cell>
          <cell r="M1659">
            <v>151800</v>
          </cell>
          <cell r="N1659">
            <v>2400</v>
          </cell>
          <cell r="O1659">
            <v>110400</v>
          </cell>
          <cell r="P1659">
            <v>300</v>
          </cell>
          <cell r="Q1659">
            <v>13800</v>
          </cell>
          <cell r="R1659">
            <v>6000</v>
          </cell>
          <cell r="S1659">
            <v>276000</v>
          </cell>
          <cell r="T1659">
            <v>6000</v>
          </cell>
          <cell r="U1659">
            <v>276000</v>
          </cell>
          <cell r="V1659">
            <v>1</v>
          </cell>
        </row>
        <row r="1660">
          <cell r="B1660" t="str">
            <v>010707</v>
          </cell>
          <cell r="C1660">
            <v>2</v>
          </cell>
          <cell r="D1660" t="str">
            <v>건축</v>
          </cell>
          <cell r="E1660" t="str">
            <v>지하주차장</v>
          </cell>
          <cell r="F1660" t="str">
            <v>미장공사</v>
          </cell>
          <cell r="H1660" t="str">
            <v>몰탈바르기</v>
          </cell>
          <cell r="I1660" t="str">
            <v>바닥 28mm</v>
          </cell>
          <cell r="J1660" t="str">
            <v>M2</v>
          </cell>
          <cell r="K1660" t="str">
            <v>6782</v>
          </cell>
          <cell r="M1660">
            <v>0</v>
          </cell>
          <cell r="N1660">
            <v>3600</v>
          </cell>
          <cell r="O1660">
            <v>24415200</v>
          </cell>
          <cell r="Q1660">
            <v>0</v>
          </cell>
          <cell r="R1660">
            <v>3600</v>
          </cell>
          <cell r="S1660">
            <v>24415200</v>
          </cell>
          <cell r="T1660">
            <v>3600</v>
          </cell>
          <cell r="U1660">
            <v>24415200</v>
          </cell>
          <cell r="V1660">
            <v>1</v>
          </cell>
        </row>
        <row r="1661">
          <cell r="B1661" t="str">
            <v>010707</v>
          </cell>
          <cell r="C1661">
            <v>5</v>
          </cell>
          <cell r="D1661" t="str">
            <v>건축</v>
          </cell>
          <cell r="E1661" t="str">
            <v>지하주차장</v>
          </cell>
          <cell r="F1661" t="str">
            <v>미장공사</v>
          </cell>
          <cell r="H1661" t="str">
            <v>몰탈바르기</v>
          </cell>
          <cell r="I1661" t="str">
            <v>내벽 18mm</v>
          </cell>
          <cell r="J1661" t="str">
            <v>M2</v>
          </cell>
          <cell r="K1661" t="str">
            <v>170</v>
          </cell>
          <cell r="M1661">
            <v>0</v>
          </cell>
          <cell r="N1661">
            <v>9500</v>
          </cell>
          <cell r="O1661">
            <v>1615000</v>
          </cell>
          <cell r="Q1661">
            <v>0</v>
          </cell>
          <cell r="R1661">
            <v>9500</v>
          </cell>
          <cell r="S1661">
            <v>1615000</v>
          </cell>
          <cell r="T1661">
            <v>9500</v>
          </cell>
          <cell r="U1661">
            <v>1615000</v>
          </cell>
          <cell r="V1661">
            <v>1</v>
          </cell>
        </row>
        <row r="1662">
          <cell r="B1662" t="str">
            <v>010707</v>
          </cell>
          <cell r="C1662">
            <v>8</v>
          </cell>
          <cell r="D1662" t="str">
            <v>건축</v>
          </cell>
          <cell r="E1662" t="str">
            <v>지하주차장</v>
          </cell>
          <cell r="F1662" t="str">
            <v>미장공사</v>
          </cell>
          <cell r="H1662" t="str">
            <v>보호몰탈바르기</v>
          </cell>
          <cell r="I1662" t="str">
            <v>바닥 30mm</v>
          </cell>
          <cell r="J1662" t="str">
            <v>M2</v>
          </cell>
          <cell r="K1662" t="str">
            <v>9957</v>
          </cell>
          <cell r="M1662">
            <v>0</v>
          </cell>
          <cell r="N1662">
            <v>2000</v>
          </cell>
          <cell r="O1662">
            <v>19914000</v>
          </cell>
          <cell r="Q1662">
            <v>0</v>
          </cell>
          <cell r="R1662">
            <v>2000</v>
          </cell>
          <cell r="S1662">
            <v>19914000</v>
          </cell>
          <cell r="T1662">
            <v>2000</v>
          </cell>
          <cell r="U1662">
            <v>19914000</v>
          </cell>
          <cell r="V1662">
            <v>1</v>
          </cell>
        </row>
        <row r="1663">
          <cell r="B1663" t="str">
            <v>010707</v>
          </cell>
          <cell r="C1663">
            <v>12</v>
          </cell>
          <cell r="D1663" t="str">
            <v>건축</v>
          </cell>
          <cell r="E1663" t="str">
            <v>지하주차장</v>
          </cell>
          <cell r="F1663" t="str">
            <v>미장공사</v>
          </cell>
          <cell r="H1663" t="str">
            <v>쇠흙손마감</v>
          </cell>
          <cell r="J1663" t="str">
            <v>M2</v>
          </cell>
          <cell r="K1663" t="str">
            <v>19020</v>
          </cell>
          <cell r="M1663">
            <v>0</v>
          </cell>
          <cell r="N1663">
            <v>2200</v>
          </cell>
          <cell r="O1663">
            <v>41844000</v>
          </cell>
          <cell r="Q1663">
            <v>0</v>
          </cell>
          <cell r="R1663">
            <v>2200</v>
          </cell>
          <cell r="S1663">
            <v>41844000</v>
          </cell>
          <cell r="T1663">
            <v>2200</v>
          </cell>
          <cell r="U1663">
            <v>41844000</v>
          </cell>
          <cell r="V1663">
            <v>1</v>
          </cell>
        </row>
        <row r="1664">
          <cell r="B1664" t="str">
            <v>010707</v>
          </cell>
          <cell r="C1664">
            <v>13</v>
          </cell>
          <cell r="D1664" t="str">
            <v>건축</v>
          </cell>
          <cell r="E1664" t="str">
            <v>지하주차장</v>
          </cell>
          <cell r="F1664" t="str">
            <v>미장공사</v>
          </cell>
          <cell r="H1664" t="str">
            <v>콘크리트면마무리</v>
          </cell>
          <cell r="J1664" t="str">
            <v>M2</v>
          </cell>
          <cell r="K1664" t="str">
            <v>26103</v>
          </cell>
          <cell r="M1664">
            <v>0</v>
          </cell>
          <cell r="N1664">
            <v>2300</v>
          </cell>
          <cell r="O1664">
            <v>60036900</v>
          </cell>
          <cell r="Q1664">
            <v>0</v>
          </cell>
          <cell r="R1664">
            <v>2300</v>
          </cell>
          <cell r="S1664">
            <v>60036900</v>
          </cell>
          <cell r="T1664">
            <v>2300</v>
          </cell>
          <cell r="U1664">
            <v>60036900</v>
          </cell>
          <cell r="V1664">
            <v>1</v>
          </cell>
        </row>
        <row r="1665">
          <cell r="B1665" t="str">
            <v>010707</v>
          </cell>
          <cell r="C1665">
            <v>14</v>
          </cell>
          <cell r="D1665" t="str">
            <v>건축</v>
          </cell>
          <cell r="E1665" t="str">
            <v>지하주차장</v>
          </cell>
          <cell r="F1665" t="str">
            <v>미장공사</v>
          </cell>
          <cell r="H1665" t="str">
            <v>창틀주위몰탈충진</v>
          </cell>
          <cell r="I1665" t="str">
            <v>몰탈마감24mm</v>
          </cell>
          <cell r="J1665" t="str">
            <v>M</v>
          </cell>
          <cell r="K1665" t="str">
            <v>47</v>
          </cell>
          <cell r="M1665">
            <v>0</v>
          </cell>
          <cell r="N1665">
            <v>1000</v>
          </cell>
          <cell r="O1665">
            <v>47000</v>
          </cell>
          <cell r="Q1665">
            <v>0</v>
          </cell>
          <cell r="R1665">
            <v>1000</v>
          </cell>
          <cell r="S1665">
            <v>47000</v>
          </cell>
          <cell r="T1665">
            <v>1000</v>
          </cell>
          <cell r="U1665">
            <v>47000</v>
          </cell>
          <cell r="V1665">
            <v>1</v>
          </cell>
        </row>
        <row r="1666">
          <cell r="B1666" t="str">
            <v>010707</v>
          </cell>
          <cell r="C1666">
            <v>17</v>
          </cell>
          <cell r="D1666" t="str">
            <v>건축</v>
          </cell>
          <cell r="E1666" t="str">
            <v>지하주차장</v>
          </cell>
          <cell r="F1666" t="str">
            <v>미장공사</v>
          </cell>
          <cell r="H1666" t="str">
            <v>에폭시레진몰탈</v>
          </cell>
          <cell r="I1666" t="str">
            <v>T=15</v>
          </cell>
          <cell r="J1666" t="str">
            <v>M2</v>
          </cell>
          <cell r="K1666" t="str">
            <v>4275</v>
          </cell>
          <cell r="L1666">
            <v>10000</v>
          </cell>
          <cell r="M1666">
            <v>42750000</v>
          </cell>
          <cell r="N1666">
            <v>8000</v>
          </cell>
          <cell r="O1666">
            <v>34200000</v>
          </cell>
          <cell r="Q1666">
            <v>0</v>
          </cell>
          <cell r="R1666">
            <v>18000</v>
          </cell>
          <cell r="S1666">
            <v>76950000</v>
          </cell>
          <cell r="T1666">
            <v>18000</v>
          </cell>
          <cell r="U1666">
            <v>76950000</v>
          </cell>
          <cell r="V1666">
            <v>1</v>
          </cell>
        </row>
        <row r="1667">
          <cell r="B1667" t="str">
            <v>010708</v>
          </cell>
          <cell r="C1667">
            <v>155</v>
          </cell>
          <cell r="D1667" t="str">
            <v>건축</v>
          </cell>
          <cell r="E1667" t="str">
            <v>지하주차장</v>
          </cell>
          <cell r="F1667" t="str">
            <v>창호공사</v>
          </cell>
          <cell r="H1667" t="str">
            <v>B1FSS - 2</v>
          </cell>
          <cell r="I1667" t="str">
            <v>3.6*3.4</v>
          </cell>
          <cell r="J1667" t="str">
            <v>EA</v>
          </cell>
          <cell r="K1667" t="str">
            <v>1</v>
          </cell>
          <cell r="L1667">
            <v>910000</v>
          </cell>
          <cell r="M1667">
            <v>910000</v>
          </cell>
          <cell r="N1667">
            <v>662000</v>
          </cell>
          <cell r="O1667">
            <v>662000</v>
          </cell>
          <cell r="P1667">
            <v>82000</v>
          </cell>
          <cell r="Q1667">
            <v>82000</v>
          </cell>
          <cell r="R1667">
            <v>1654000</v>
          </cell>
          <cell r="S1667">
            <v>1654000</v>
          </cell>
          <cell r="T1667">
            <v>1654000</v>
          </cell>
          <cell r="U1667">
            <v>1654000</v>
          </cell>
          <cell r="V1667">
            <v>1</v>
          </cell>
        </row>
        <row r="1668">
          <cell r="B1668" t="str">
            <v>010708</v>
          </cell>
          <cell r="C1668">
            <v>156</v>
          </cell>
          <cell r="D1668" t="str">
            <v>건축</v>
          </cell>
          <cell r="E1668" t="str">
            <v>지하주차장</v>
          </cell>
          <cell r="F1668" t="str">
            <v>창호공사</v>
          </cell>
          <cell r="H1668" t="str">
            <v>B1FSS - 3</v>
          </cell>
          <cell r="I1668" t="str">
            <v>3.6*2.5</v>
          </cell>
          <cell r="J1668" t="str">
            <v>EA</v>
          </cell>
          <cell r="K1668" t="str">
            <v>1</v>
          </cell>
          <cell r="L1668">
            <v>742000</v>
          </cell>
          <cell r="M1668">
            <v>742000</v>
          </cell>
          <cell r="N1668">
            <v>540000</v>
          </cell>
          <cell r="O1668">
            <v>540000</v>
          </cell>
          <cell r="P1668">
            <v>67000</v>
          </cell>
          <cell r="Q1668">
            <v>67000</v>
          </cell>
          <cell r="R1668">
            <v>1349000</v>
          </cell>
          <cell r="S1668">
            <v>1349000</v>
          </cell>
          <cell r="T1668">
            <v>1349000</v>
          </cell>
          <cell r="U1668">
            <v>1349000</v>
          </cell>
          <cell r="V1668">
            <v>1</v>
          </cell>
        </row>
        <row r="1669">
          <cell r="B1669" t="str">
            <v>010708</v>
          </cell>
          <cell r="C1669">
            <v>157</v>
          </cell>
          <cell r="D1669" t="str">
            <v>건축</v>
          </cell>
          <cell r="E1669" t="str">
            <v>지하주차장</v>
          </cell>
          <cell r="F1669" t="str">
            <v>창호공사</v>
          </cell>
          <cell r="H1669" t="str">
            <v>B1SPS - 6</v>
          </cell>
          <cell r="I1669" t="str">
            <v>3.3*5.0</v>
          </cell>
          <cell r="J1669" t="str">
            <v>EA</v>
          </cell>
          <cell r="K1669" t="str">
            <v>1</v>
          </cell>
          <cell r="L1669">
            <v>1038000</v>
          </cell>
          <cell r="M1669">
            <v>1038000</v>
          </cell>
          <cell r="N1669">
            <v>755000</v>
          </cell>
          <cell r="O1669">
            <v>755000</v>
          </cell>
          <cell r="P1669">
            <v>94000</v>
          </cell>
          <cell r="Q1669">
            <v>94000</v>
          </cell>
          <cell r="R1669">
            <v>1887000</v>
          </cell>
          <cell r="S1669">
            <v>1887000</v>
          </cell>
          <cell r="T1669">
            <v>1887000</v>
          </cell>
          <cell r="U1669">
            <v>1887000</v>
          </cell>
          <cell r="V1669">
            <v>1</v>
          </cell>
        </row>
        <row r="1670">
          <cell r="B1670" t="str">
            <v>010708</v>
          </cell>
          <cell r="C1670">
            <v>158</v>
          </cell>
          <cell r="D1670" t="str">
            <v>건축</v>
          </cell>
          <cell r="E1670" t="str">
            <v>지하주차장</v>
          </cell>
          <cell r="F1670" t="str">
            <v>창호공사</v>
          </cell>
          <cell r="H1670" t="str">
            <v>B1SPS - 7</v>
          </cell>
          <cell r="I1670" t="str">
            <v>3.3*5.0</v>
          </cell>
          <cell r="J1670" t="str">
            <v>EA</v>
          </cell>
          <cell r="K1670" t="str">
            <v>1</v>
          </cell>
          <cell r="L1670">
            <v>1038000</v>
          </cell>
          <cell r="M1670">
            <v>1038000</v>
          </cell>
          <cell r="N1670">
            <v>755000</v>
          </cell>
          <cell r="O1670">
            <v>755000</v>
          </cell>
          <cell r="P1670">
            <v>94000</v>
          </cell>
          <cell r="Q1670">
            <v>94000</v>
          </cell>
          <cell r="R1670">
            <v>1887000</v>
          </cell>
          <cell r="S1670">
            <v>1887000</v>
          </cell>
          <cell r="T1670">
            <v>1887000</v>
          </cell>
          <cell r="U1670">
            <v>1887000</v>
          </cell>
          <cell r="V1670">
            <v>1</v>
          </cell>
        </row>
        <row r="1671">
          <cell r="B1671" t="str">
            <v>010708</v>
          </cell>
          <cell r="C1671">
            <v>159</v>
          </cell>
          <cell r="D1671" t="str">
            <v>건축</v>
          </cell>
          <cell r="E1671" t="str">
            <v>지하주차장</v>
          </cell>
          <cell r="F1671" t="str">
            <v>창호공사</v>
          </cell>
          <cell r="H1671" t="str">
            <v>B2FSS - 6</v>
          </cell>
          <cell r="I1671" t="str">
            <v>2.95*2.5</v>
          </cell>
          <cell r="J1671" t="str">
            <v>EA</v>
          </cell>
          <cell r="K1671" t="str">
            <v>1</v>
          </cell>
          <cell r="L1671">
            <v>745000</v>
          </cell>
          <cell r="M1671">
            <v>745000</v>
          </cell>
          <cell r="N1671">
            <v>542000</v>
          </cell>
          <cell r="O1671">
            <v>542000</v>
          </cell>
          <cell r="P1671">
            <v>67000</v>
          </cell>
          <cell r="Q1671">
            <v>67000</v>
          </cell>
          <cell r="R1671">
            <v>1354000</v>
          </cell>
          <cell r="S1671">
            <v>1354000</v>
          </cell>
          <cell r="T1671">
            <v>1354000</v>
          </cell>
          <cell r="U1671">
            <v>1354000</v>
          </cell>
          <cell r="V1671">
            <v>1</v>
          </cell>
        </row>
        <row r="1672">
          <cell r="B1672" t="str">
            <v>010708</v>
          </cell>
          <cell r="C1672">
            <v>160</v>
          </cell>
          <cell r="D1672" t="str">
            <v>건축</v>
          </cell>
          <cell r="E1672" t="str">
            <v>지하주차장</v>
          </cell>
          <cell r="F1672" t="str">
            <v>창호공사</v>
          </cell>
          <cell r="H1672" t="str">
            <v>B2FSS - 7</v>
          </cell>
          <cell r="I1672" t="str">
            <v>7.6*2.5</v>
          </cell>
          <cell r="J1672" t="str">
            <v>EA</v>
          </cell>
          <cell r="K1672" t="str">
            <v>1</v>
          </cell>
          <cell r="L1672">
            <v>1261000</v>
          </cell>
          <cell r="M1672">
            <v>1261000</v>
          </cell>
          <cell r="N1672">
            <v>917000</v>
          </cell>
          <cell r="O1672">
            <v>917000</v>
          </cell>
          <cell r="P1672">
            <v>114000</v>
          </cell>
          <cell r="Q1672">
            <v>114000</v>
          </cell>
          <cell r="R1672">
            <v>2292000</v>
          </cell>
          <cell r="S1672">
            <v>2292000</v>
          </cell>
          <cell r="T1672">
            <v>2292000</v>
          </cell>
          <cell r="U1672">
            <v>2292000</v>
          </cell>
          <cell r="V1672">
            <v>1</v>
          </cell>
        </row>
        <row r="1673">
          <cell r="B1673" t="str">
            <v>010708</v>
          </cell>
          <cell r="C1673">
            <v>161</v>
          </cell>
          <cell r="D1673" t="str">
            <v>건축</v>
          </cell>
          <cell r="E1673" t="str">
            <v>지하주차장</v>
          </cell>
          <cell r="F1673" t="str">
            <v>창호공사</v>
          </cell>
          <cell r="H1673" t="str">
            <v>B2FSS - 8</v>
          </cell>
          <cell r="I1673" t="str">
            <v>4.15*2.5</v>
          </cell>
          <cell r="J1673" t="str">
            <v>EA</v>
          </cell>
          <cell r="K1673" t="str">
            <v>1</v>
          </cell>
          <cell r="L1673">
            <v>812000</v>
          </cell>
          <cell r="M1673">
            <v>812000</v>
          </cell>
          <cell r="N1673">
            <v>591000</v>
          </cell>
          <cell r="O1673">
            <v>591000</v>
          </cell>
          <cell r="P1673">
            <v>73000</v>
          </cell>
          <cell r="Q1673">
            <v>73000</v>
          </cell>
          <cell r="R1673">
            <v>1476000</v>
          </cell>
          <cell r="S1673">
            <v>1476000</v>
          </cell>
          <cell r="T1673">
            <v>1476000</v>
          </cell>
          <cell r="U1673">
            <v>1476000</v>
          </cell>
          <cell r="V1673">
            <v>1</v>
          </cell>
        </row>
        <row r="1674">
          <cell r="B1674" t="str">
            <v>010709</v>
          </cell>
          <cell r="C1674">
            <v>22</v>
          </cell>
          <cell r="D1674" t="str">
            <v>건축</v>
          </cell>
          <cell r="E1674" t="str">
            <v>지하주차장</v>
          </cell>
          <cell r="F1674" t="str">
            <v>수장공사</v>
          </cell>
          <cell r="H1674" t="str">
            <v>단열흡음뿜칠(질석계)</v>
          </cell>
          <cell r="I1674" t="str">
            <v>천정,20T</v>
          </cell>
          <cell r="J1674" t="str">
            <v>M2</v>
          </cell>
          <cell r="K1674" t="str">
            <v>7774</v>
          </cell>
          <cell r="L1674">
            <v>4500</v>
          </cell>
          <cell r="M1674">
            <v>34983000</v>
          </cell>
          <cell r="N1674">
            <v>1400</v>
          </cell>
          <cell r="O1674">
            <v>10883600</v>
          </cell>
          <cell r="Q1674">
            <v>0</v>
          </cell>
          <cell r="R1674">
            <v>5900</v>
          </cell>
          <cell r="S1674">
            <v>45866600</v>
          </cell>
          <cell r="T1674">
            <v>5900</v>
          </cell>
          <cell r="U1674">
            <v>45866600</v>
          </cell>
          <cell r="V1674">
            <v>1</v>
          </cell>
        </row>
        <row r="1675">
          <cell r="B1675" t="str">
            <v>010709</v>
          </cell>
          <cell r="C1675">
            <v>23</v>
          </cell>
          <cell r="D1675" t="str">
            <v>건축</v>
          </cell>
          <cell r="E1675" t="str">
            <v>지하주차장</v>
          </cell>
          <cell r="F1675" t="str">
            <v>수장공사</v>
          </cell>
          <cell r="H1675" t="str">
            <v>단열흡음뿜칠(질석계)</v>
          </cell>
          <cell r="I1675" t="str">
            <v>천정,35T</v>
          </cell>
          <cell r="J1675" t="str">
            <v>M2</v>
          </cell>
          <cell r="K1675" t="str">
            <v>112</v>
          </cell>
          <cell r="L1675">
            <v>6500</v>
          </cell>
          <cell r="M1675">
            <v>728000</v>
          </cell>
          <cell r="N1675">
            <v>2375</v>
          </cell>
          <cell r="O1675">
            <v>266000</v>
          </cell>
          <cell r="Q1675">
            <v>0</v>
          </cell>
          <cell r="R1675">
            <v>8875</v>
          </cell>
          <cell r="S1675">
            <v>994000</v>
          </cell>
          <cell r="T1675">
            <v>8875</v>
          </cell>
          <cell r="U1675">
            <v>994000</v>
          </cell>
          <cell r="V1675">
            <v>1</v>
          </cell>
        </row>
        <row r="1676">
          <cell r="B1676" t="str">
            <v>010709</v>
          </cell>
          <cell r="C1676">
            <v>24</v>
          </cell>
          <cell r="D1676" t="str">
            <v>건축</v>
          </cell>
          <cell r="E1676" t="str">
            <v>지하주차장</v>
          </cell>
          <cell r="F1676" t="str">
            <v>수장공사</v>
          </cell>
          <cell r="H1676" t="str">
            <v>단열흡음뿜칠(질석계)</v>
          </cell>
          <cell r="I1676" t="str">
            <v>천정,30T</v>
          </cell>
          <cell r="J1676" t="str">
            <v>M2</v>
          </cell>
          <cell r="K1676" t="str">
            <v>148</v>
          </cell>
          <cell r="L1676">
            <v>5700</v>
          </cell>
          <cell r="M1676">
            <v>843600</v>
          </cell>
          <cell r="N1676">
            <v>2050</v>
          </cell>
          <cell r="O1676">
            <v>303400</v>
          </cell>
          <cell r="Q1676">
            <v>0</v>
          </cell>
          <cell r="R1676">
            <v>7750</v>
          </cell>
          <cell r="S1676">
            <v>1147000</v>
          </cell>
          <cell r="T1676">
            <v>7750</v>
          </cell>
          <cell r="U1676">
            <v>1147000</v>
          </cell>
          <cell r="V1676">
            <v>1</v>
          </cell>
        </row>
        <row r="1677">
          <cell r="B1677" t="str">
            <v>010710</v>
          </cell>
          <cell r="C1677">
            <v>1</v>
          </cell>
          <cell r="D1677" t="str">
            <v>건축</v>
          </cell>
          <cell r="E1677" t="str">
            <v>지하주차장</v>
          </cell>
          <cell r="F1677" t="str">
            <v>도장공사</v>
          </cell>
          <cell r="H1677" t="str">
            <v>수성로울러 3회칠</v>
          </cell>
          <cell r="I1677" t="str">
            <v>내벽.1급</v>
          </cell>
          <cell r="J1677" t="str">
            <v>M2</v>
          </cell>
          <cell r="K1677" t="str">
            <v>6715</v>
          </cell>
          <cell r="L1677">
            <v>664</v>
          </cell>
          <cell r="M1677">
            <v>4458760</v>
          </cell>
          <cell r="N1677">
            <v>2348</v>
          </cell>
          <cell r="O1677">
            <v>15766820</v>
          </cell>
          <cell r="Q1677">
            <v>0</v>
          </cell>
          <cell r="R1677">
            <v>3012</v>
          </cell>
          <cell r="S1677">
            <v>20225580</v>
          </cell>
          <cell r="T1677">
            <v>3012</v>
          </cell>
          <cell r="U1677">
            <v>20225580</v>
          </cell>
          <cell r="V1677">
            <v>1</v>
          </cell>
        </row>
        <row r="1678">
          <cell r="B1678" t="str">
            <v>010710</v>
          </cell>
          <cell r="C1678">
            <v>2</v>
          </cell>
          <cell r="D1678" t="str">
            <v>건축</v>
          </cell>
          <cell r="E1678" t="str">
            <v>지하주차장</v>
          </cell>
          <cell r="F1678" t="str">
            <v>도장공사</v>
          </cell>
          <cell r="H1678" t="str">
            <v>수성로울러 3회칠</v>
          </cell>
          <cell r="I1678" t="str">
            <v>내부.1급(천정)</v>
          </cell>
          <cell r="J1678" t="str">
            <v>M2</v>
          </cell>
          <cell r="K1678" t="str">
            <v>7</v>
          </cell>
          <cell r="L1678">
            <v>664</v>
          </cell>
          <cell r="M1678">
            <v>4648</v>
          </cell>
          <cell r="N1678">
            <v>2348</v>
          </cell>
          <cell r="O1678">
            <v>16436</v>
          </cell>
          <cell r="Q1678">
            <v>0</v>
          </cell>
          <cell r="R1678">
            <v>3012</v>
          </cell>
          <cell r="S1678">
            <v>21084</v>
          </cell>
          <cell r="T1678">
            <v>3012</v>
          </cell>
          <cell r="U1678">
            <v>21084</v>
          </cell>
          <cell r="V1678">
            <v>1</v>
          </cell>
        </row>
        <row r="1679">
          <cell r="B1679" t="str">
            <v>010710</v>
          </cell>
          <cell r="C1679">
            <v>4</v>
          </cell>
          <cell r="D1679" t="str">
            <v>건축</v>
          </cell>
          <cell r="E1679" t="str">
            <v>지하주차장</v>
          </cell>
          <cell r="F1679" t="str">
            <v>도장공사</v>
          </cell>
          <cell r="H1679" t="str">
            <v>아크릴페인트</v>
          </cell>
          <cell r="I1679" t="str">
            <v>걸레받이</v>
          </cell>
          <cell r="J1679" t="str">
            <v>M2</v>
          </cell>
          <cell r="K1679" t="str">
            <v>247</v>
          </cell>
          <cell r="L1679">
            <v>1000</v>
          </cell>
          <cell r="M1679">
            <v>247000</v>
          </cell>
          <cell r="N1679">
            <v>3000</v>
          </cell>
          <cell r="O1679">
            <v>741000</v>
          </cell>
          <cell r="Q1679">
            <v>0</v>
          </cell>
          <cell r="R1679">
            <v>4000</v>
          </cell>
          <cell r="S1679">
            <v>988000</v>
          </cell>
          <cell r="T1679">
            <v>4000</v>
          </cell>
          <cell r="U1679">
            <v>988000</v>
          </cell>
          <cell r="V1679">
            <v>1</v>
          </cell>
        </row>
        <row r="1680">
          <cell r="B1680" t="str">
            <v>010710</v>
          </cell>
          <cell r="C1680">
            <v>6</v>
          </cell>
          <cell r="D1680" t="str">
            <v>건축</v>
          </cell>
          <cell r="E1680" t="str">
            <v>지하주차장</v>
          </cell>
          <cell r="F1680" t="str">
            <v>도장공사</v>
          </cell>
          <cell r="H1680" t="str">
            <v>우레탄방진바닥재</v>
          </cell>
          <cell r="I1680" t="str">
            <v>T:3</v>
          </cell>
          <cell r="J1680" t="str">
            <v>M2</v>
          </cell>
          <cell r="K1680" t="str">
            <v>10663</v>
          </cell>
          <cell r="L1680">
            <v>12000</v>
          </cell>
          <cell r="M1680">
            <v>127956000</v>
          </cell>
          <cell r="N1680">
            <v>3000</v>
          </cell>
          <cell r="O1680">
            <v>31989000</v>
          </cell>
          <cell r="Q1680">
            <v>0</v>
          </cell>
          <cell r="R1680">
            <v>15000</v>
          </cell>
          <cell r="S1680">
            <v>159945000</v>
          </cell>
          <cell r="T1680">
            <v>15000</v>
          </cell>
          <cell r="U1680">
            <v>159945000</v>
          </cell>
          <cell r="V1680">
            <v>1</v>
          </cell>
        </row>
        <row r="1681">
          <cell r="B1681" t="str">
            <v>010710</v>
          </cell>
          <cell r="C1681">
            <v>8</v>
          </cell>
          <cell r="D1681" t="str">
            <v>건축</v>
          </cell>
          <cell r="E1681" t="str">
            <v>지하주차장</v>
          </cell>
          <cell r="F1681" t="str">
            <v>도장공사</v>
          </cell>
          <cell r="H1681" t="str">
            <v>안전페인트몰탈면</v>
          </cell>
          <cell r="I1681" t="str">
            <v>2회</v>
          </cell>
          <cell r="J1681" t="str">
            <v>M2</v>
          </cell>
          <cell r="K1681" t="str">
            <v>3744</v>
          </cell>
          <cell r="L1681">
            <v>1000</v>
          </cell>
          <cell r="M1681">
            <v>3744000</v>
          </cell>
          <cell r="N1681">
            <v>2000</v>
          </cell>
          <cell r="O1681">
            <v>7488000</v>
          </cell>
          <cell r="Q1681">
            <v>0</v>
          </cell>
          <cell r="R1681">
            <v>3000</v>
          </cell>
          <cell r="S1681">
            <v>11232000</v>
          </cell>
          <cell r="T1681">
            <v>3000</v>
          </cell>
          <cell r="U1681">
            <v>11232000</v>
          </cell>
          <cell r="V1681">
            <v>1</v>
          </cell>
        </row>
        <row r="1682">
          <cell r="B1682" t="str">
            <v>010710</v>
          </cell>
          <cell r="C1682">
            <v>9</v>
          </cell>
          <cell r="D1682" t="str">
            <v>건축</v>
          </cell>
          <cell r="E1682" t="str">
            <v>지하주차장</v>
          </cell>
          <cell r="F1682" t="str">
            <v>도장공사</v>
          </cell>
          <cell r="H1682" t="str">
            <v>라인마킹/주차</v>
          </cell>
          <cell r="I1682" t="str">
            <v>W:100</v>
          </cell>
          <cell r="J1682" t="str">
            <v>M</v>
          </cell>
          <cell r="K1682" t="str">
            <v>6910</v>
          </cell>
          <cell r="L1682">
            <v>250</v>
          </cell>
          <cell r="M1682">
            <v>1727500</v>
          </cell>
          <cell r="N1682">
            <v>550</v>
          </cell>
          <cell r="O1682">
            <v>3800500</v>
          </cell>
          <cell r="Q1682">
            <v>0</v>
          </cell>
          <cell r="R1682">
            <v>800</v>
          </cell>
          <cell r="S1682">
            <v>5528000</v>
          </cell>
          <cell r="T1682">
            <v>800</v>
          </cell>
          <cell r="U1682">
            <v>5528000</v>
          </cell>
          <cell r="V1682">
            <v>1</v>
          </cell>
        </row>
        <row r="1683">
          <cell r="B1683" t="str">
            <v>010710</v>
          </cell>
          <cell r="C1683">
            <v>11</v>
          </cell>
          <cell r="D1683" t="str">
            <v>건축</v>
          </cell>
          <cell r="E1683" t="str">
            <v>지하주차장</v>
          </cell>
          <cell r="F1683" t="str">
            <v>도장공사</v>
          </cell>
          <cell r="H1683" t="str">
            <v>조합페인트철재면</v>
          </cell>
          <cell r="I1683" t="str">
            <v>1급.2회</v>
          </cell>
          <cell r="J1683" t="str">
            <v>M2</v>
          </cell>
          <cell r="K1683" t="str">
            <v>151</v>
          </cell>
          <cell r="L1683">
            <v>1300</v>
          </cell>
          <cell r="M1683">
            <v>196300</v>
          </cell>
          <cell r="N1683">
            <v>1300</v>
          </cell>
          <cell r="O1683">
            <v>196300</v>
          </cell>
          <cell r="Q1683">
            <v>0</v>
          </cell>
          <cell r="R1683">
            <v>2600</v>
          </cell>
          <cell r="S1683">
            <v>392600</v>
          </cell>
          <cell r="T1683">
            <v>2600</v>
          </cell>
          <cell r="U1683">
            <v>392600</v>
          </cell>
          <cell r="V1683">
            <v>1</v>
          </cell>
        </row>
        <row r="1684">
          <cell r="B1684" t="str">
            <v>010710</v>
          </cell>
          <cell r="C1684">
            <v>12</v>
          </cell>
          <cell r="D1684" t="str">
            <v>건축</v>
          </cell>
          <cell r="E1684" t="str">
            <v>지하주차장</v>
          </cell>
          <cell r="F1684" t="str">
            <v>도장공사</v>
          </cell>
          <cell r="H1684" t="str">
            <v>녹막이페인트칠</v>
          </cell>
          <cell r="I1684" t="str">
            <v>1종.1회</v>
          </cell>
          <cell r="J1684" t="str">
            <v>M2</v>
          </cell>
          <cell r="K1684" t="str">
            <v>151</v>
          </cell>
          <cell r="L1684">
            <v>700</v>
          </cell>
          <cell r="M1684">
            <v>105700</v>
          </cell>
          <cell r="N1684">
            <v>700</v>
          </cell>
          <cell r="O1684">
            <v>105700</v>
          </cell>
          <cell r="Q1684">
            <v>0</v>
          </cell>
          <cell r="R1684">
            <v>1400</v>
          </cell>
          <cell r="S1684">
            <v>211400</v>
          </cell>
          <cell r="T1684">
            <v>1400</v>
          </cell>
          <cell r="U1684">
            <v>211400</v>
          </cell>
          <cell r="V1684">
            <v>1</v>
          </cell>
        </row>
        <row r="1685">
          <cell r="B1685" t="str">
            <v>010711</v>
          </cell>
          <cell r="C1685">
            <v>4</v>
          </cell>
          <cell r="D1685" t="str">
            <v>건축</v>
          </cell>
          <cell r="E1685" t="str">
            <v>지하주차장</v>
          </cell>
          <cell r="F1685" t="str">
            <v>기타공사</v>
          </cell>
          <cell r="H1685" t="str">
            <v>플로어드레인설치</v>
          </cell>
          <cell r="I1685" t="str">
            <v>PVC 8510  100mm</v>
          </cell>
          <cell r="J1685" t="str">
            <v>개소</v>
          </cell>
          <cell r="K1685" t="str">
            <v>7</v>
          </cell>
          <cell r="L1685">
            <v>2500</v>
          </cell>
          <cell r="M1685">
            <v>17500</v>
          </cell>
          <cell r="N1685">
            <v>1500</v>
          </cell>
          <cell r="O1685">
            <v>10500</v>
          </cell>
          <cell r="Q1685">
            <v>0</v>
          </cell>
          <cell r="R1685">
            <v>4000</v>
          </cell>
          <cell r="S1685">
            <v>28000</v>
          </cell>
          <cell r="T1685">
            <v>4000</v>
          </cell>
          <cell r="U1685">
            <v>28000</v>
          </cell>
          <cell r="V1685">
            <v>1</v>
          </cell>
        </row>
        <row r="1686">
          <cell r="B1686" t="str">
            <v>010711</v>
          </cell>
          <cell r="C1686">
            <v>5</v>
          </cell>
          <cell r="D1686" t="str">
            <v>건축</v>
          </cell>
          <cell r="E1686" t="str">
            <v>지하주차장</v>
          </cell>
          <cell r="F1686" t="str">
            <v>기타공사</v>
          </cell>
          <cell r="H1686" t="str">
            <v>PVC선홈통</v>
          </cell>
          <cell r="I1686" t="str">
            <v>VG2   ∮100</v>
          </cell>
          <cell r="J1686" t="str">
            <v>M</v>
          </cell>
          <cell r="K1686" t="str">
            <v>29</v>
          </cell>
          <cell r="L1686">
            <v>2000</v>
          </cell>
          <cell r="M1686">
            <v>58000</v>
          </cell>
          <cell r="N1686">
            <v>1500</v>
          </cell>
          <cell r="O1686">
            <v>43500</v>
          </cell>
          <cell r="Q1686">
            <v>0</v>
          </cell>
          <cell r="R1686">
            <v>3500</v>
          </cell>
          <cell r="S1686">
            <v>101500</v>
          </cell>
          <cell r="T1686">
            <v>3500</v>
          </cell>
          <cell r="U1686">
            <v>101500</v>
          </cell>
          <cell r="V1686">
            <v>1</v>
          </cell>
        </row>
        <row r="1687">
          <cell r="B1687" t="str">
            <v>010711</v>
          </cell>
          <cell r="C1687">
            <v>6</v>
          </cell>
          <cell r="D1687" t="str">
            <v>건축</v>
          </cell>
          <cell r="E1687" t="str">
            <v>지하주차장</v>
          </cell>
          <cell r="F1687" t="str">
            <v>기타공사</v>
          </cell>
          <cell r="H1687" t="str">
            <v>PVC스리브</v>
          </cell>
          <cell r="I1687" t="str">
            <v>VG2   ∮50,L:250</v>
          </cell>
          <cell r="J1687" t="str">
            <v>개소</v>
          </cell>
          <cell r="K1687" t="str">
            <v>190</v>
          </cell>
          <cell r="L1687">
            <v>2000</v>
          </cell>
          <cell r="M1687">
            <v>380000</v>
          </cell>
          <cell r="N1687">
            <v>500</v>
          </cell>
          <cell r="O1687">
            <v>95000</v>
          </cell>
          <cell r="Q1687">
            <v>0</v>
          </cell>
          <cell r="R1687">
            <v>2500</v>
          </cell>
          <cell r="S1687">
            <v>475000</v>
          </cell>
          <cell r="T1687">
            <v>2500</v>
          </cell>
          <cell r="U1687">
            <v>475000</v>
          </cell>
          <cell r="V1687">
            <v>1</v>
          </cell>
        </row>
        <row r="1688">
          <cell r="B1688" t="str">
            <v>010711</v>
          </cell>
          <cell r="C1688">
            <v>7</v>
          </cell>
          <cell r="D1688" t="str">
            <v>건축</v>
          </cell>
          <cell r="E1688" t="str">
            <v>지하주차장</v>
          </cell>
          <cell r="F1688" t="str">
            <v>기타공사</v>
          </cell>
          <cell r="H1688" t="str">
            <v>주차장기둥용코너비드</v>
          </cell>
          <cell r="I1688" t="str">
            <v>90*90*15,네오프렌</v>
          </cell>
          <cell r="J1688" t="str">
            <v>EA</v>
          </cell>
          <cell r="K1688" t="str">
            <v>769</v>
          </cell>
          <cell r="L1688">
            <v>7150</v>
          </cell>
          <cell r="M1688">
            <v>5498350</v>
          </cell>
          <cell r="N1688">
            <v>5200</v>
          </cell>
          <cell r="O1688">
            <v>3998800</v>
          </cell>
          <cell r="P1688">
            <v>650</v>
          </cell>
          <cell r="Q1688">
            <v>499850</v>
          </cell>
          <cell r="R1688">
            <v>13000</v>
          </cell>
          <cell r="S1688">
            <v>9997000</v>
          </cell>
          <cell r="T1688">
            <v>13000</v>
          </cell>
          <cell r="U1688">
            <v>9997000</v>
          </cell>
          <cell r="V1688">
            <v>1</v>
          </cell>
        </row>
        <row r="1689">
          <cell r="B1689" t="str">
            <v>010711</v>
          </cell>
          <cell r="C1689">
            <v>8</v>
          </cell>
          <cell r="D1689" t="str">
            <v>건축</v>
          </cell>
          <cell r="E1689" t="str">
            <v>지하주차장</v>
          </cell>
          <cell r="F1689" t="str">
            <v>기타공사</v>
          </cell>
          <cell r="H1689" t="str">
            <v>주차장바닥용카스톱</v>
          </cell>
          <cell r="I1689" t="str">
            <v>120*150,네오프렌</v>
          </cell>
          <cell r="J1689" t="str">
            <v>EA</v>
          </cell>
          <cell r="K1689" t="str">
            <v>408</v>
          </cell>
          <cell r="L1689">
            <v>12100</v>
          </cell>
          <cell r="M1689">
            <v>4936800</v>
          </cell>
          <cell r="N1689">
            <v>8800</v>
          </cell>
          <cell r="O1689">
            <v>3590400</v>
          </cell>
          <cell r="P1689">
            <v>1100</v>
          </cell>
          <cell r="Q1689">
            <v>448800</v>
          </cell>
          <cell r="R1689">
            <v>22000</v>
          </cell>
          <cell r="S1689">
            <v>8976000</v>
          </cell>
          <cell r="T1689">
            <v>22000</v>
          </cell>
          <cell r="U1689">
            <v>8976000</v>
          </cell>
          <cell r="V1689">
            <v>1</v>
          </cell>
        </row>
        <row r="1690">
          <cell r="B1690" t="str">
            <v>010711</v>
          </cell>
          <cell r="C1690">
            <v>9</v>
          </cell>
          <cell r="D1690" t="str">
            <v>건축</v>
          </cell>
          <cell r="E1690" t="str">
            <v>지하주차장</v>
          </cell>
          <cell r="F1690" t="str">
            <v>기타공사</v>
          </cell>
          <cell r="H1690" t="str">
            <v>콘크리트연석</v>
          </cell>
          <cell r="I1690" t="str">
            <v>300*150</v>
          </cell>
          <cell r="J1690" t="str">
            <v>M</v>
          </cell>
          <cell r="K1690" t="str">
            <v>764</v>
          </cell>
          <cell r="L1690">
            <v>8000</v>
          </cell>
          <cell r="M1690">
            <v>6112000</v>
          </cell>
          <cell r="N1690">
            <v>6000</v>
          </cell>
          <cell r="O1690">
            <v>4584000</v>
          </cell>
          <cell r="Q1690">
            <v>0</v>
          </cell>
          <cell r="R1690">
            <v>14000</v>
          </cell>
          <cell r="S1690">
            <v>10696000</v>
          </cell>
          <cell r="T1690">
            <v>14000</v>
          </cell>
          <cell r="U1690">
            <v>10696000</v>
          </cell>
          <cell r="V1690">
            <v>1</v>
          </cell>
        </row>
        <row r="1691">
          <cell r="B1691" t="str">
            <v>010711</v>
          </cell>
          <cell r="C1691">
            <v>10</v>
          </cell>
          <cell r="D1691" t="str">
            <v>건축</v>
          </cell>
          <cell r="E1691" t="str">
            <v>지하주차장</v>
          </cell>
          <cell r="F1691" t="str">
            <v>기타공사</v>
          </cell>
          <cell r="H1691" t="str">
            <v>가솔린트랩</v>
          </cell>
          <cell r="I1691" t="str">
            <v>900*600*600</v>
          </cell>
          <cell r="J1691" t="str">
            <v>EA</v>
          </cell>
          <cell r="K1691" t="str">
            <v>11</v>
          </cell>
          <cell r="L1691">
            <v>450000</v>
          </cell>
          <cell r="M1691">
            <v>4950000</v>
          </cell>
          <cell r="O1691">
            <v>0</v>
          </cell>
          <cell r="Q1691">
            <v>0</v>
          </cell>
          <cell r="R1691">
            <v>450000</v>
          </cell>
          <cell r="S1691">
            <v>4950000</v>
          </cell>
          <cell r="T1691">
            <v>450000</v>
          </cell>
          <cell r="U1691">
            <v>4950000</v>
          </cell>
          <cell r="V1691">
            <v>1</v>
          </cell>
        </row>
        <row r="1692">
          <cell r="B1692" t="str">
            <v>010712</v>
          </cell>
          <cell r="C1692">
            <v>1</v>
          </cell>
          <cell r="D1692" t="str">
            <v>건축</v>
          </cell>
          <cell r="E1692" t="str">
            <v>지하주차장</v>
          </cell>
          <cell r="F1692" t="str">
            <v>골재비</v>
          </cell>
          <cell r="H1692" t="str">
            <v>모래(세사)</v>
          </cell>
          <cell r="I1692" t="str">
            <v>서울(김포상차도)</v>
          </cell>
          <cell r="J1692" t="str">
            <v>M3</v>
          </cell>
          <cell r="K1692" t="str">
            <v>618.8</v>
          </cell>
          <cell r="L1692">
            <v>7000</v>
          </cell>
          <cell r="M1692">
            <v>4331600</v>
          </cell>
          <cell r="O1692">
            <v>0</v>
          </cell>
          <cell r="Q1692">
            <v>0</v>
          </cell>
          <cell r="R1692">
            <v>7000</v>
          </cell>
          <cell r="S1692">
            <v>4331600</v>
          </cell>
          <cell r="T1692">
            <v>7000</v>
          </cell>
          <cell r="U1692">
            <v>4331600</v>
          </cell>
          <cell r="V1692">
            <v>1</v>
          </cell>
        </row>
        <row r="1693">
          <cell r="B1693" t="str">
            <v>010712</v>
          </cell>
          <cell r="C1693">
            <v>2</v>
          </cell>
          <cell r="D1693" t="str">
            <v>건축</v>
          </cell>
          <cell r="E1693" t="str">
            <v>지하주차장</v>
          </cell>
          <cell r="F1693" t="str">
            <v>골재비</v>
          </cell>
          <cell r="H1693" t="str">
            <v>자갈(#57.∮25)</v>
          </cell>
          <cell r="I1693" t="str">
            <v>서울(김포상차도)</v>
          </cell>
          <cell r="J1693" t="str">
            <v>M3</v>
          </cell>
          <cell r="K1693" t="str">
            <v>474.6</v>
          </cell>
          <cell r="L1693">
            <v>7000</v>
          </cell>
          <cell r="M1693">
            <v>3322200</v>
          </cell>
          <cell r="O1693">
            <v>0</v>
          </cell>
          <cell r="Q1693">
            <v>0</v>
          </cell>
          <cell r="R1693">
            <v>7000</v>
          </cell>
          <cell r="S1693">
            <v>3322200</v>
          </cell>
          <cell r="T1693">
            <v>7000</v>
          </cell>
          <cell r="U1693">
            <v>3322200</v>
          </cell>
          <cell r="V1693">
            <v>1</v>
          </cell>
        </row>
        <row r="1694">
          <cell r="B1694" t="str">
            <v>010712</v>
          </cell>
          <cell r="C1694">
            <v>3</v>
          </cell>
          <cell r="D1694" t="str">
            <v>건축</v>
          </cell>
          <cell r="E1694" t="str">
            <v>지하주차장</v>
          </cell>
          <cell r="F1694" t="str">
            <v>골재비</v>
          </cell>
          <cell r="H1694" t="str">
            <v>잡석(건축지정)</v>
          </cell>
          <cell r="I1694" t="str">
            <v>서울(김포상차도)</v>
          </cell>
          <cell r="J1694" t="str">
            <v>M3</v>
          </cell>
          <cell r="K1694" t="str">
            <v>1632.4</v>
          </cell>
          <cell r="L1694">
            <v>7000</v>
          </cell>
          <cell r="M1694">
            <v>11426800</v>
          </cell>
          <cell r="O1694">
            <v>0</v>
          </cell>
          <cell r="Q1694">
            <v>0</v>
          </cell>
          <cell r="R1694">
            <v>7000</v>
          </cell>
          <cell r="S1694">
            <v>11426800</v>
          </cell>
          <cell r="T1694">
            <v>7000</v>
          </cell>
          <cell r="U1694">
            <v>11426800</v>
          </cell>
          <cell r="V1694">
            <v>1</v>
          </cell>
        </row>
        <row r="1695">
          <cell r="B1695" t="str">
            <v>010713</v>
          </cell>
          <cell r="C1695">
            <v>1</v>
          </cell>
          <cell r="D1695" t="str">
            <v>건축</v>
          </cell>
          <cell r="E1695" t="str">
            <v>지하주차장</v>
          </cell>
          <cell r="F1695" t="str">
            <v>운반비</v>
          </cell>
          <cell r="H1695" t="str">
            <v>시멘트 운반</v>
          </cell>
          <cell r="I1695" t="str">
            <v>L:10KM</v>
          </cell>
          <cell r="J1695" t="str">
            <v>포</v>
          </cell>
          <cell r="K1695" t="str">
            <v>8265</v>
          </cell>
          <cell r="M1695">
            <v>0</v>
          </cell>
          <cell r="N1695">
            <v>200</v>
          </cell>
          <cell r="O1695">
            <v>1653000</v>
          </cell>
          <cell r="P1695">
            <v>300</v>
          </cell>
          <cell r="Q1695">
            <v>2479500</v>
          </cell>
          <cell r="R1695">
            <v>500</v>
          </cell>
          <cell r="S1695">
            <v>4132500</v>
          </cell>
          <cell r="T1695">
            <v>500</v>
          </cell>
          <cell r="U1695">
            <v>4132500</v>
          </cell>
          <cell r="V1695">
            <v>1</v>
          </cell>
        </row>
        <row r="1696">
          <cell r="B1696" t="str">
            <v>010713</v>
          </cell>
          <cell r="C1696">
            <v>2</v>
          </cell>
          <cell r="D1696" t="str">
            <v>건축</v>
          </cell>
          <cell r="E1696" t="str">
            <v>지하주차장</v>
          </cell>
          <cell r="F1696" t="str">
            <v>운반비</v>
          </cell>
          <cell r="H1696" t="str">
            <v>모래 운반</v>
          </cell>
          <cell r="I1696" t="str">
            <v>L:23KM</v>
          </cell>
          <cell r="J1696" t="str">
            <v>M3</v>
          </cell>
          <cell r="K1696" t="str">
            <v>618.8</v>
          </cell>
          <cell r="M1696">
            <v>0</v>
          </cell>
          <cell r="O1696">
            <v>0</v>
          </cell>
          <cell r="P1696">
            <v>5000</v>
          </cell>
          <cell r="Q1696">
            <v>3094000</v>
          </cell>
          <cell r="R1696">
            <v>5000</v>
          </cell>
          <cell r="S1696">
            <v>3094000</v>
          </cell>
          <cell r="T1696">
            <v>5000</v>
          </cell>
          <cell r="U1696">
            <v>3094000</v>
          </cell>
          <cell r="V1696">
            <v>1</v>
          </cell>
        </row>
        <row r="1697">
          <cell r="B1697" t="str">
            <v>010713</v>
          </cell>
          <cell r="C1697">
            <v>3</v>
          </cell>
          <cell r="D1697" t="str">
            <v>건축</v>
          </cell>
          <cell r="E1697" t="str">
            <v>지하주차장</v>
          </cell>
          <cell r="F1697" t="str">
            <v>운반비</v>
          </cell>
          <cell r="H1697" t="str">
            <v>자갈 운반</v>
          </cell>
          <cell r="I1697" t="str">
            <v>L:23KM</v>
          </cell>
          <cell r="J1697" t="str">
            <v>M3</v>
          </cell>
          <cell r="K1697" t="str">
            <v>474.6</v>
          </cell>
          <cell r="M1697">
            <v>0</v>
          </cell>
          <cell r="O1697">
            <v>0</v>
          </cell>
          <cell r="P1697">
            <v>5000</v>
          </cell>
          <cell r="Q1697">
            <v>2373000</v>
          </cell>
          <cell r="R1697">
            <v>5000</v>
          </cell>
          <cell r="S1697">
            <v>2373000</v>
          </cell>
          <cell r="T1697">
            <v>5000</v>
          </cell>
          <cell r="U1697">
            <v>2373000</v>
          </cell>
          <cell r="V1697">
            <v>1</v>
          </cell>
        </row>
        <row r="1698">
          <cell r="B1698" t="str">
            <v>010713</v>
          </cell>
          <cell r="C1698">
            <v>4</v>
          </cell>
          <cell r="D1698" t="str">
            <v>건축</v>
          </cell>
          <cell r="E1698" t="str">
            <v>지하주차장</v>
          </cell>
          <cell r="F1698" t="str">
            <v>운반비</v>
          </cell>
          <cell r="H1698" t="str">
            <v>잡석 운반</v>
          </cell>
          <cell r="I1698" t="str">
            <v>L:21.6KM</v>
          </cell>
          <cell r="J1698" t="str">
            <v>M3</v>
          </cell>
          <cell r="K1698" t="str">
            <v>1632.4</v>
          </cell>
          <cell r="M1698">
            <v>0</v>
          </cell>
          <cell r="O1698">
            <v>0</v>
          </cell>
          <cell r="P1698">
            <v>4500</v>
          </cell>
          <cell r="Q1698">
            <v>7345800</v>
          </cell>
          <cell r="R1698">
            <v>4500</v>
          </cell>
          <cell r="S1698">
            <v>7345800</v>
          </cell>
          <cell r="T1698">
            <v>4500</v>
          </cell>
          <cell r="U1698">
            <v>7345800</v>
          </cell>
          <cell r="V1698">
            <v>1</v>
          </cell>
        </row>
        <row r="1699">
          <cell r="B1699" t="str">
            <v>010713</v>
          </cell>
          <cell r="C1699">
            <v>5</v>
          </cell>
          <cell r="D1699" t="str">
            <v>건축</v>
          </cell>
          <cell r="E1699" t="str">
            <v>지하주차장</v>
          </cell>
          <cell r="F1699" t="str">
            <v>운반비</v>
          </cell>
          <cell r="H1699" t="str">
            <v>철근 운반</v>
          </cell>
          <cell r="I1699" t="str">
            <v>L:10KM</v>
          </cell>
          <cell r="J1699" t="str">
            <v>TON</v>
          </cell>
          <cell r="K1699" t="str">
            <v>1712.573</v>
          </cell>
          <cell r="M1699">
            <v>0</v>
          </cell>
          <cell r="O1699">
            <v>0</v>
          </cell>
          <cell r="P1699">
            <v>10000</v>
          </cell>
          <cell r="Q1699">
            <v>17125730</v>
          </cell>
          <cell r="R1699">
            <v>10000</v>
          </cell>
          <cell r="S1699">
            <v>17125730</v>
          </cell>
          <cell r="T1699">
            <v>10000</v>
          </cell>
          <cell r="U1699">
            <v>17125730</v>
          </cell>
          <cell r="V1699">
            <v>1</v>
          </cell>
        </row>
        <row r="1700">
          <cell r="B1700" t="str">
            <v>010714</v>
          </cell>
          <cell r="C1700">
            <v>1</v>
          </cell>
          <cell r="D1700" t="str">
            <v>건축</v>
          </cell>
          <cell r="E1700" t="str">
            <v>지하주차장</v>
          </cell>
          <cell r="F1700" t="str">
            <v>작업부산물</v>
          </cell>
          <cell r="H1700" t="str">
            <v>고철(△)</v>
          </cell>
          <cell r="I1700" t="str">
            <v>작업설부산물</v>
          </cell>
          <cell r="J1700" t="str">
            <v>TON</v>
          </cell>
          <cell r="K1700" t="str">
            <v>-49.881</v>
          </cell>
          <cell r="L1700">
            <v>70000</v>
          </cell>
          <cell r="M1700">
            <v>-3491670</v>
          </cell>
          <cell r="O1700">
            <v>0</v>
          </cell>
          <cell r="Q1700">
            <v>0</v>
          </cell>
          <cell r="R1700">
            <v>70000</v>
          </cell>
          <cell r="S1700">
            <v>-3491670</v>
          </cell>
          <cell r="T1700">
            <v>70000</v>
          </cell>
          <cell r="U1700">
            <v>-3491670</v>
          </cell>
          <cell r="V1700">
            <v>1</v>
          </cell>
        </row>
        <row r="1701">
          <cell r="B1701" t="str">
            <v>020101</v>
          </cell>
          <cell r="C1701">
            <v>3</v>
          </cell>
          <cell r="D1701" t="str">
            <v>인테리어</v>
          </cell>
          <cell r="E1701" t="str">
            <v>구청사</v>
          </cell>
          <cell r="H1701" t="str">
            <v>먹매김</v>
          </cell>
          <cell r="I1701" t="str">
            <v>사무소</v>
          </cell>
          <cell r="J1701" t="str">
            <v>M2</v>
          </cell>
          <cell r="K1701" t="str">
            <v>1068.92</v>
          </cell>
          <cell r="M1701">
            <v>0</v>
          </cell>
          <cell r="N1701">
            <v>600</v>
          </cell>
          <cell r="O1701">
            <v>641352</v>
          </cell>
          <cell r="Q1701">
            <v>0</v>
          </cell>
          <cell r="R1701">
            <v>600</v>
          </cell>
          <cell r="S1701">
            <v>641352</v>
          </cell>
          <cell r="T1701">
            <v>600</v>
          </cell>
          <cell r="U1701">
            <v>641352</v>
          </cell>
          <cell r="V1701">
            <v>1</v>
          </cell>
        </row>
        <row r="1702">
          <cell r="B1702" t="str">
            <v>020101</v>
          </cell>
          <cell r="C1702">
            <v>4</v>
          </cell>
          <cell r="D1702" t="str">
            <v>인테리어</v>
          </cell>
          <cell r="E1702" t="str">
            <v>구청사</v>
          </cell>
          <cell r="H1702" t="str">
            <v>내부수평비계</v>
          </cell>
          <cell r="I1702" t="str">
            <v>3개월</v>
          </cell>
          <cell r="J1702" t="str">
            <v>M2</v>
          </cell>
          <cell r="K1702" t="str">
            <v>1068.92</v>
          </cell>
          <cell r="L1702">
            <v>1000</v>
          </cell>
          <cell r="M1702">
            <v>1068920</v>
          </cell>
          <cell r="N1702">
            <v>1500</v>
          </cell>
          <cell r="O1702">
            <v>1603380</v>
          </cell>
          <cell r="Q1702">
            <v>0</v>
          </cell>
          <cell r="R1702">
            <v>2500</v>
          </cell>
          <cell r="S1702">
            <v>2672300</v>
          </cell>
          <cell r="T1702">
            <v>2500</v>
          </cell>
          <cell r="U1702">
            <v>2672300</v>
          </cell>
          <cell r="V1702">
            <v>1</v>
          </cell>
        </row>
        <row r="1703">
          <cell r="B1703" t="str">
            <v>020101</v>
          </cell>
          <cell r="C1703">
            <v>6</v>
          </cell>
          <cell r="D1703" t="str">
            <v>인테리어</v>
          </cell>
          <cell r="E1703" t="str">
            <v>구청사</v>
          </cell>
          <cell r="H1703" t="str">
            <v>건축물현장정리</v>
          </cell>
          <cell r="I1703" t="str">
            <v>목조</v>
          </cell>
          <cell r="J1703" t="str">
            <v>M2</v>
          </cell>
          <cell r="K1703" t="str">
            <v>1068.92</v>
          </cell>
          <cell r="M1703">
            <v>0</v>
          </cell>
          <cell r="N1703">
            <v>1600</v>
          </cell>
          <cell r="O1703">
            <v>1710272</v>
          </cell>
          <cell r="Q1703">
            <v>0</v>
          </cell>
          <cell r="R1703">
            <v>1600</v>
          </cell>
          <cell r="S1703">
            <v>1710272</v>
          </cell>
          <cell r="T1703">
            <v>1600</v>
          </cell>
          <cell r="U1703">
            <v>1710272</v>
          </cell>
          <cell r="V1703">
            <v>1</v>
          </cell>
        </row>
        <row r="1704">
          <cell r="B1704" t="str">
            <v>020101</v>
          </cell>
          <cell r="C1704">
            <v>7</v>
          </cell>
          <cell r="D1704" t="str">
            <v>인테리어</v>
          </cell>
          <cell r="E1704" t="str">
            <v>구청사</v>
          </cell>
          <cell r="H1704" t="str">
            <v>준공청소</v>
          </cell>
          <cell r="J1704" t="str">
            <v>M2</v>
          </cell>
          <cell r="K1704" t="str">
            <v>1068.92</v>
          </cell>
          <cell r="L1704">
            <v>500</v>
          </cell>
          <cell r="M1704">
            <v>534460</v>
          </cell>
          <cell r="N1704">
            <v>1500</v>
          </cell>
          <cell r="O1704">
            <v>1603380</v>
          </cell>
          <cell r="Q1704">
            <v>0</v>
          </cell>
          <cell r="R1704">
            <v>2000</v>
          </cell>
          <cell r="S1704">
            <v>2137840</v>
          </cell>
          <cell r="T1704">
            <v>2000</v>
          </cell>
          <cell r="U1704">
            <v>2137840</v>
          </cell>
          <cell r="V1704">
            <v>1</v>
          </cell>
        </row>
        <row r="1705">
          <cell r="B1705" t="str">
            <v>020102</v>
          </cell>
          <cell r="C1705">
            <v>1</v>
          </cell>
          <cell r="D1705" t="str">
            <v>인테리어</v>
          </cell>
          <cell r="E1705" t="str">
            <v>구청사</v>
          </cell>
          <cell r="H1705" t="str">
            <v>[ 바 닥 공 사 ]</v>
          </cell>
          <cell r="M1705">
            <v>0</v>
          </cell>
          <cell r="O1705">
            <v>0</v>
          </cell>
          <cell r="Q1705">
            <v>0</v>
          </cell>
          <cell r="R1705">
            <v>0</v>
          </cell>
          <cell r="S1705">
            <v>0</v>
          </cell>
          <cell r="T1705">
            <v>0</v>
          </cell>
          <cell r="U1705">
            <v>0</v>
          </cell>
          <cell r="V1705" t="e">
            <v>#DIV/0!</v>
          </cell>
        </row>
        <row r="1706">
          <cell r="B1706" t="str">
            <v>020102</v>
          </cell>
          <cell r="C1706">
            <v>2</v>
          </cell>
          <cell r="D1706" t="str">
            <v>인테리어</v>
          </cell>
          <cell r="E1706" t="str">
            <v>구청사</v>
          </cell>
          <cell r="H1706" t="str">
            <v>카펫트</v>
          </cell>
          <cell r="I1706" t="str">
            <v>T=7</v>
          </cell>
          <cell r="J1706" t="str">
            <v>M2</v>
          </cell>
          <cell r="K1706" t="str">
            <v>482.62</v>
          </cell>
          <cell r="L1706">
            <v>29000</v>
          </cell>
          <cell r="M1706">
            <v>13995980</v>
          </cell>
          <cell r="N1706">
            <v>2000</v>
          </cell>
          <cell r="O1706">
            <v>965240</v>
          </cell>
          <cell r="Q1706">
            <v>0</v>
          </cell>
          <cell r="R1706">
            <v>31000</v>
          </cell>
          <cell r="S1706">
            <v>14961220</v>
          </cell>
          <cell r="T1706">
            <v>31000</v>
          </cell>
          <cell r="U1706">
            <v>14961220</v>
          </cell>
          <cell r="V1706">
            <v>1</v>
          </cell>
        </row>
        <row r="1707">
          <cell r="B1707" t="str">
            <v>020102</v>
          </cell>
          <cell r="C1707">
            <v>3</v>
          </cell>
          <cell r="D1707" t="str">
            <v>인테리어</v>
          </cell>
          <cell r="E1707" t="str">
            <v>구청사</v>
          </cell>
          <cell r="H1707" t="str">
            <v>우드후로링</v>
          </cell>
          <cell r="I1707" t="str">
            <v>T=22</v>
          </cell>
          <cell r="J1707" t="str">
            <v>M2</v>
          </cell>
          <cell r="K1707" t="str">
            <v>85.05</v>
          </cell>
          <cell r="L1707">
            <v>51000</v>
          </cell>
          <cell r="M1707">
            <v>4337550</v>
          </cell>
          <cell r="N1707">
            <v>7500</v>
          </cell>
          <cell r="O1707">
            <v>637875</v>
          </cell>
          <cell r="Q1707">
            <v>0</v>
          </cell>
          <cell r="R1707">
            <v>58500</v>
          </cell>
          <cell r="S1707">
            <v>4975425</v>
          </cell>
          <cell r="T1707">
            <v>58500</v>
          </cell>
          <cell r="U1707">
            <v>4975425</v>
          </cell>
          <cell r="V1707">
            <v>1</v>
          </cell>
        </row>
        <row r="1708">
          <cell r="B1708" t="str">
            <v>020102</v>
          </cell>
          <cell r="C1708">
            <v>4</v>
          </cell>
          <cell r="D1708" t="str">
            <v>인테리어</v>
          </cell>
          <cell r="E1708" t="str">
            <v>구청사</v>
          </cell>
          <cell r="H1708" t="str">
            <v>바닥틀(목조)</v>
          </cell>
          <cell r="I1708" t="str">
            <v>H=800</v>
          </cell>
          <cell r="J1708" t="str">
            <v>M2</v>
          </cell>
          <cell r="K1708" t="str">
            <v>181.75</v>
          </cell>
          <cell r="L1708">
            <v>47500</v>
          </cell>
          <cell r="M1708">
            <v>8633125</v>
          </cell>
          <cell r="N1708">
            <v>15600</v>
          </cell>
          <cell r="O1708">
            <v>2835300</v>
          </cell>
          <cell r="Q1708">
            <v>0</v>
          </cell>
          <cell r="R1708">
            <v>63100</v>
          </cell>
          <cell r="S1708">
            <v>11468425</v>
          </cell>
          <cell r="T1708">
            <v>63100</v>
          </cell>
          <cell r="U1708">
            <v>11468425</v>
          </cell>
          <cell r="V1708">
            <v>1</v>
          </cell>
        </row>
        <row r="1709">
          <cell r="B1709" t="str">
            <v>020102</v>
          </cell>
          <cell r="C1709">
            <v>5</v>
          </cell>
          <cell r="D1709" t="str">
            <v>인테리어</v>
          </cell>
          <cell r="E1709" t="str">
            <v>구청사</v>
          </cell>
          <cell r="H1709" t="str">
            <v>비닐타일(디럭스)</v>
          </cell>
          <cell r="I1709" t="str">
            <v>T=3.0 300*300</v>
          </cell>
          <cell r="J1709" t="str">
            <v>M2</v>
          </cell>
          <cell r="K1709" t="str">
            <v>96.7</v>
          </cell>
          <cell r="L1709">
            <v>6500</v>
          </cell>
          <cell r="M1709">
            <v>628550</v>
          </cell>
          <cell r="N1709">
            <v>1400</v>
          </cell>
          <cell r="O1709">
            <v>135380</v>
          </cell>
          <cell r="Q1709">
            <v>0</v>
          </cell>
          <cell r="R1709">
            <v>7900</v>
          </cell>
          <cell r="S1709">
            <v>763930</v>
          </cell>
          <cell r="T1709">
            <v>7900</v>
          </cell>
          <cell r="U1709">
            <v>763930</v>
          </cell>
          <cell r="V1709">
            <v>1</v>
          </cell>
        </row>
        <row r="1710">
          <cell r="B1710" t="str">
            <v>020102</v>
          </cell>
          <cell r="C1710">
            <v>6</v>
          </cell>
          <cell r="D1710" t="str">
            <v>인테리어</v>
          </cell>
          <cell r="E1710" t="str">
            <v>구청사</v>
          </cell>
          <cell r="H1710" t="str">
            <v>[ 천 장 공 사 ]</v>
          </cell>
          <cell r="M1710">
            <v>0</v>
          </cell>
          <cell r="O1710">
            <v>0</v>
          </cell>
          <cell r="Q1710">
            <v>0</v>
          </cell>
          <cell r="R1710">
            <v>0</v>
          </cell>
          <cell r="S1710">
            <v>0</v>
          </cell>
          <cell r="T1710">
            <v>0</v>
          </cell>
          <cell r="U1710">
            <v>0</v>
          </cell>
          <cell r="V1710" t="e">
            <v>#DIV/0!</v>
          </cell>
        </row>
        <row r="1711">
          <cell r="B1711" t="str">
            <v>020102</v>
          </cell>
          <cell r="C1711">
            <v>7</v>
          </cell>
          <cell r="D1711" t="str">
            <v>인테리어</v>
          </cell>
          <cell r="E1711" t="str">
            <v>구청사</v>
          </cell>
          <cell r="H1711" t="str">
            <v>경량철골천정틀</v>
          </cell>
          <cell r="I1711" t="str">
            <v>M-BAR H:1000.인써트유</v>
          </cell>
          <cell r="J1711" t="str">
            <v>M2</v>
          </cell>
          <cell r="K1711" t="str">
            <v>567.67</v>
          </cell>
          <cell r="L1711">
            <v>3811</v>
          </cell>
          <cell r="M1711">
            <v>2163390</v>
          </cell>
          <cell r="N1711">
            <v>23500</v>
          </cell>
          <cell r="O1711">
            <v>13340245</v>
          </cell>
          <cell r="Q1711">
            <v>0</v>
          </cell>
          <cell r="R1711">
            <v>27311</v>
          </cell>
          <cell r="S1711">
            <v>15503635</v>
          </cell>
          <cell r="T1711">
            <v>27311</v>
          </cell>
          <cell r="U1711">
            <v>15503635</v>
          </cell>
          <cell r="V1711">
            <v>1</v>
          </cell>
        </row>
        <row r="1712">
          <cell r="B1712" t="str">
            <v>020102</v>
          </cell>
          <cell r="C1712">
            <v>8</v>
          </cell>
          <cell r="D1712" t="str">
            <v>인테리어</v>
          </cell>
          <cell r="E1712" t="str">
            <v>구청사</v>
          </cell>
          <cell r="H1712" t="str">
            <v>석고보드</v>
          </cell>
          <cell r="I1712" t="str">
            <v>T9.5*2</v>
          </cell>
          <cell r="J1712" t="str">
            <v>M2</v>
          </cell>
          <cell r="K1712" t="str">
            <v>567.67</v>
          </cell>
          <cell r="L1712">
            <v>3000</v>
          </cell>
          <cell r="M1712">
            <v>1703010</v>
          </cell>
          <cell r="N1712">
            <v>3400</v>
          </cell>
          <cell r="O1712">
            <v>1930078</v>
          </cell>
          <cell r="Q1712">
            <v>0</v>
          </cell>
          <cell r="R1712">
            <v>6400</v>
          </cell>
          <cell r="S1712">
            <v>3633088</v>
          </cell>
          <cell r="T1712">
            <v>6400</v>
          </cell>
          <cell r="U1712">
            <v>3633088</v>
          </cell>
          <cell r="V1712">
            <v>1</v>
          </cell>
        </row>
        <row r="1713">
          <cell r="B1713" t="str">
            <v>020102</v>
          </cell>
          <cell r="C1713">
            <v>9</v>
          </cell>
          <cell r="D1713" t="str">
            <v>인테리어</v>
          </cell>
          <cell r="E1713" t="str">
            <v>구청사</v>
          </cell>
          <cell r="H1713" t="str">
            <v>색락카</v>
          </cell>
          <cell r="J1713" t="str">
            <v>M2</v>
          </cell>
          <cell r="K1713" t="str">
            <v>211.19</v>
          </cell>
          <cell r="L1713">
            <v>3000</v>
          </cell>
          <cell r="M1713">
            <v>633570</v>
          </cell>
          <cell r="N1713">
            <v>7500</v>
          </cell>
          <cell r="O1713">
            <v>1583925</v>
          </cell>
          <cell r="Q1713">
            <v>0</v>
          </cell>
          <cell r="R1713">
            <v>10500</v>
          </cell>
          <cell r="S1713">
            <v>2217495</v>
          </cell>
          <cell r="T1713">
            <v>10500</v>
          </cell>
          <cell r="U1713">
            <v>2217495</v>
          </cell>
          <cell r="V1713">
            <v>1</v>
          </cell>
        </row>
        <row r="1714">
          <cell r="B1714" t="str">
            <v>020102</v>
          </cell>
          <cell r="C1714">
            <v>10</v>
          </cell>
          <cell r="D1714" t="str">
            <v>인테리어</v>
          </cell>
          <cell r="E1714" t="str">
            <v>구청사</v>
          </cell>
          <cell r="H1714" t="str">
            <v>흡음판넬</v>
          </cell>
          <cell r="I1714" t="str">
            <v>천장부분PL2T</v>
          </cell>
          <cell r="J1714" t="str">
            <v>M2</v>
          </cell>
          <cell r="K1714" t="str">
            <v>356.48</v>
          </cell>
          <cell r="L1714">
            <v>38500</v>
          </cell>
          <cell r="M1714">
            <v>13724480</v>
          </cell>
          <cell r="N1714">
            <v>7000</v>
          </cell>
          <cell r="O1714">
            <v>2495360</v>
          </cell>
          <cell r="Q1714">
            <v>0</v>
          </cell>
          <cell r="R1714">
            <v>45500</v>
          </cell>
          <cell r="S1714">
            <v>16219840</v>
          </cell>
          <cell r="T1714">
            <v>45500</v>
          </cell>
          <cell r="U1714">
            <v>16219840</v>
          </cell>
          <cell r="V1714">
            <v>1</v>
          </cell>
        </row>
        <row r="1715">
          <cell r="B1715" t="str">
            <v>020102</v>
          </cell>
          <cell r="C1715">
            <v>11</v>
          </cell>
          <cell r="D1715" t="str">
            <v>인테리어</v>
          </cell>
          <cell r="E1715" t="str">
            <v>구청사</v>
          </cell>
          <cell r="H1715" t="str">
            <v>글라스울붙이기</v>
          </cell>
          <cell r="I1715" t="str">
            <v>T25 32K</v>
          </cell>
          <cell r="J1715" t="str">
            <v>M2</v>
          </cell>
          <cell r="K1715" t="str">
            <v>567.67</v>
          </cell>
          <cell r="L1715">
            <v>3240</v>
          </cell>
          <cell r="M1715">
            <v>1839250</v>
          </cell>
          <cell r="N1715">
            <v>2500</v>
          </cell>
          <cell r="O1715">
            <v>1419175</v>
          </cell>
          <cell r="Q1715">
            <v>0</v>
          </cell>
          <cell r="R1715">
            <v>5740</v>
          </cell>
          <cell r="S1715">
            <v>3258425</v>
          </cell>
          <cell r="T1715">
            <v>5740</v>
          </cell>
          <cell r="U1715">
            <v>3258425</v>
          </cell>
          <cell r="V1715">
            <v>1</v>
          </cell>
        </row>
        <row r="1716">
          <cell r="B1716" t="str">
            <v>020102</v>
          </cell>
          <cell r="C1716">
            <v>12</v>
          </cell>
          <cell r="D1716" t="str">
            <v>인테리어</v>
          </cell>
          <cell r="E1716" t="str">
            <v>구청사</v>
          </cell>
          <cell r="H1716" t="str">
            <v>수성페인트</v>
          </cell>
          <cell r="J1716" t="str">
            <v>M2</v>
          </cell>
          <cell r="K1716" t="str">
            <v>356.48</v>
          </cell>
          <cell r="L1716">
            <v>664</v>
          </cell>
          <cell r="M1716">
            <v>236702</v>
          </cell>
          <cell r="N1716">
            <v>2348</v>
          </cell>
          <cell r="O1716">
            <v>837015</v>
          </cell>
          <cell r="Q1716">
            <v>0</v>
          </cell>
          <cell r="R1716">
            <v>3012</v>
          </cell>
          <cell r="S1716">
            <v>1073717</v>
          </cell>
          <cell r="T1716">
            <v>3012</v>
          </cell>
          <cell r="U1716">
            <v>1073717</v>
          </cell>
          <cell r="V1716">
            <v>1</v>
          </cell>
        </row>
        <row r="1717">
          <cell r="B1717" t="str">
            <v>020102</v>
          </cell>
          <cell r="C1717">
            <v>13</v>
          </cell>
          <cell r="D1717" t="str">
            <v>인테리어</v>
          </cell>
          <cell r="E1717" t="str">
            <v>구청사</v>
          </cell>
          <cell r="H1717" t="str">
            <v>무대조명박스</v>
          </cell>
          <cell r="I1717" t="str">
            <v>대강당및강당</v>
          </cell>
          <cell r="J1717" t="str">
            <v>M</v>
          </cell>
          <cell r="K1717" t="str">
            <v>9.3</v>
          </cell>
          <cell r="L1717">
            <v>15600</v>
          </cell>
          <cell r="M1717">
            <v>145080</v>
          </cell>
          <cell r="N1717">
            <v>10400</v>
          </cell>
          <cell r="O1717">
            <v>96720</v>
          </cell>
          <cell r="Q1717">
            <v>0</v>
          </cell>
          <cell r="R1717">
            <v>26000</v>
          </cell>
          <cell r="S1717">
            <v>241800</v>
          </cell>
          <cell r="T1717">
            <v>26000</v>
          </cell>
          <cell r="U1717">
            <v>241800</v>
          </cell>
          <cell r="V1717">
            <v>1</v>
          </cell>
        </row>
        <row r="1718">
          <cell r="B1718" t="str">
            <v>020102</v>
          </cell>
          <cell r="C1718">
            <v>14</v>
          </cell>
          <cell r="D1718" t="str">
            <v>인테리어</v>
          </cell>
          <cell r="E1718" t="str">
            <v>구청사</v>
          </cell>
          <cell r="H1718" t="str">
            <v>천장몰딩</v>
          </cell>
          <cell r="I1718" t="str">
            <v>목재 60*60</v>
          </cell>
          <cell r="J1718" t="str">
            <v>M</v>
          </cell>
          <cell r="K1718" t="str">
            <v>37.67</v>
          </cell>
          <cell r="L1718">
            <v>3200</v>
          </cell>
          <cell r="M1718">
            <v>120544</v>
          </cell>
          <cell r="N1718">
            <v>4000</v>
          </cell>
          <cell r="O1718">
            <v>150680</v>
          </cell>
          <cell r="Q1718">
            <v>0</v>
          </cell>
          <cell r="R1718">
            <v>7200</v>
          </cell>
          <cell r="S1718">
            <v>271224</v>
          </cell>
          <cell r="T1718">
            <v>7200</v>
          </cell>
          <cell r="U1718">
            <v>271224</v>
          </cell>
          <cell r="V1718">
            <v>1</v>
          </cell>
        </row>
        <row r="1719">
          <cell r="B1719" t="str">
            <v>020102</v>
          </cell>
          <cell r="C1719">
            <v>15</v>
          </cell>
          <cell r="D1719" t="str">
            <v>인테리어</v>
          </cell>
          <cell r="E1719" t="str">
            <v>구청사</v>
          </cell>
          <cell r="H1719" t="str">
            <v>간접조명</v>
          </cell>
          <cell r="I1719" t="str">
            <v>원형</v>
          </cell>
          <cell r="J1719" t="str">
            <v>M</v>
          </cell>
          <cell r="K1719" t="str">
            <v>33.27</v>
          </cell>
          <cell r="L1719">
            <v>19500</v>
          </cell>
          <cell r="M1719">
            <v>648765</v>
          </cell>
          <cell r="N1719">
            <v>13000</v>
          </cell>
          <cell r="O1719">
            <v>432510</v>
          </cell>
          <cell r="Q1719">
            <v>0</v>
          </cell>
          <cell r="R1719">
            <v>32500</v>
          </cell>
          <cell r="S1719">
            <v>1081275</v>
          </cell>
          <cell r="T1719">
            <v>32500</v>
          </cell>
          <cell r="U1719">
            <v>1081275</v>
          </cell>
          <cell r="V1719">
            <v>1</v>
          </cell>
        </row>
        <row r="1720">
          <cell r="B1720" t="str">
            <v>020102</v>
          </cell>
          <cell r="C1720">
            <v>16</v>
          </cell>
          <cell r="D1720" t="str">
            <v>인테리어</v>
          </cell>
          <cell r="E1720" t="str">
            <v>구청사</v>
          </cell>
          <cell r="H1720" t="str">
            <v>간접조명</v>
          </cell>
          <cell r="J1720" t="str">
            <v>M</v>
          </cell>
          <cell r="K1720" t="str">
            <v>114.64</v>
          </cell>
          <cell r="L1720">
            <v>19500</v>
          </cell>
          <cell r="M1720">
            <v>2235480</v>
          </cell>
          <cell r="N1720">
            <v>13000</v>
          </cell>
          <cell r="O1720">
            <v>1490320</v>
          </cell>
          <cell r="Q1720">
            <v>0</v>
          </cell>
          <cell r="R1720">
            <v>32500</v>
          </cell>
          <cell r="S1720">
            <v>3725800</v>
          </cell>
          <cell r="T1720">
            <v>32500</v>
          </cell>
          <cell r="U1720">
            <v>3725800</v>
          </cell>
          <cell r="V1720">
            <v>1</v>
          </cell>
        </row>
        <row r="1721">
          <cell r="B1721" t="str">
            <v>020102</v>
          </cell>
          <cell r="C1721">
            <v>17</v>
          </cell>
          <cell r="D1721" t="str">
            <v>인테리어</v>
          </cell>
          <cell r="E1721" t="str">
            <v>구청사</v>
          </cell>
          <cell r="H1721" t="str">
            <v>점검구설치</v>
          </cell>
          <cell r="I1721" t="str">
            <v>450*450</v>
          </cell>
          <cell r="J1721" t="str">
            <v>개소</v>
          </cell>
          <cell r="K1721" t="str">
            <v>4</v>
          </cell>
          <cell r="L1721">
            <v>9000</v>
          </cell>
          <cell r="M1721">
            <v>36000</v>
          </cell>
          <cell r="N1721">
            <v>7000</v>
          </cell>
          <cell r="O1721">
            <v>28000</v>
          </cell>
          <cell r="Q1721">
            <v>0</v>
          </cell>
          <cell r="R1721">
            <v>16000</v>
          </cell>
          <cell r="S1721">
            <v>64000</v>
          </cell>
          <cell r="T1721">
            <v>16000</v>
          </cell>
          <cell r="U1721">
            <v>64000</v>
          </cell>
          <cell r="V1721">
            <v>1</v>
          </cell>
        </row>
        <row r="1722">
          <cell r="B1722" t="str">
            <v>020102</v>
          </cell>
          <cell r="C1722">
            <v>18</v>
          </cell>
          <cell r="D1722" t="str">
            <v>인테리어</v>
          </cell>
          <cell r="E1722" t="str">
            <v>구청사</v>
          </cell>
          <cell r="H1722" t="str">
            <v>빔프로젝트보강</v>
          </cell>
          <cell r="I1722" t="str">
            <v>900*800</v>
          </cell>
          <cell r="J1722" t="str">
            <v>개소</v>
          </cell>
          <cell r="K1722" t="str">
            <v>1</v>
          </cell>
          <cell r="L1722">
            <v>45000</v>
          </cell>
          <cell r="M1722">
            <v>45000</v>
          </cell>
          <cell r="O1722">
            <v>0</v>
          </cell>
          <cell r="Q1722">
            <v>0</v>
          </cell>
          <cell r="R1722">
            <v>45000</v>
          </cell>
          <cell r="S1722">
            <v>45000</v>
          </cell>
          <cell r="T1722">
            <v>45000</v>
          </cell>
          <cell r="U1722">
            <v>45000</v>
          </cell>
          <cell r="V1722">
            <v>1</v>
          </cell>
        </row>
        <row r="1723">
          <cell r="B1723" t="str">
            <v>020102</v>
          </cell>
          <cell r="C1723">
            <v>19</v>
          </cell>
          <cell r="D1723" t="str">
            <v>인테리어</v>
          </cell>
          <cell r="E1723" t="str">
            <v>구청사</v>
          </cell>
          <cell r="H1723" t="str">
            <v>[ 벽 체 공 사 ]</v>
          </cell>
          <cell r="M1723">
            <v>0</v>
          </cell>
          <cell r="O1723">
            <v>0</v>
          </cell>
          <cell r="Q1723">
            <v>0</v>
          </cell>
          <cell r="R1723">
            <v>0</v>
          </cell>
          <cell r="S1723">
            <v>0</v>
          </cell>
          <cell r="T1723">
            <v>0</v>
          </cell>
          <cell r="U1723">
            <v>0</v>
          </cell>
          <cell r="V1723" t="e">
            <v>#DIV/0!</v>
          </cell>
        </row>
        <row r="1724">
          <cell r="B1724" t="str">
            <v>020102</v>
          </cell>
          <cell r="C1724">
            <v>20</v>
          </cell>
          <cell r="D1724" t="str">
            <v>인테리어</v>
          </cell>
          <cell r="E1724" t="str">
            <v>구청사</v>
          </cell>
          <cell r="H1724" t="str">
            <v>무대주변벽체</v>
          </cell>
          <cell r="I1724" t="str">
            <v>대강당및강당</v>
          </cell>
          <cell r="J1724" t="str">
            <v>M2</v>
          </cell>
          <cell r="K1724" t="str">
            <v>160.98</v>
          </cell>
          <cell r="L1724">
            <v>52500</v>
          </cell>
          <cell r="M1724">
            <v>8451450</v>
          </cell>
          <cell r="N1724">
            <v>26800</v>
          </cell>
          <cell r="O1724">
            <v>4314264</v>
          </cell>
          <cell r="Q1724">
            <v>0</v>
          </cell>
          <cell r="R1724">
            <v>79300</v>
          </cell>
          <cell r="S1724">
            <v>12765714</v>
          </cell>
          <cell r="T1724">
            <v>79300</v>
          </cell>
          <cell r="U1724">
            <v>12765714</v>
          </cell>
          <cell r="V1724">
            <v>1</v>
          </cell>
        </row>
        <row r="1725">
          <cell r="B1725" t="str">
            <v>020102</v>
          </cell>
          <cell r="C1725">
            <v>21</v>
          </cell>
          <cell r="D1725" t="str">
            <v>인테리어</v>
          </cell>
          <cell r="E1725" t="str">
            <v>구청사</v>
          </cell>
          <cell r="H1725" t="str">
            <v>측벽하부(대강당)</v>
          </cell>
          <cell r="J1725" t="str">
            <v>M2</v>
          </cell>
          <cell r="K1725" t="str">
            <v>111</v>
          </cell>
          <cell r="L1725">
            <v>52500</v>
          </cell>
          <cell r="M1725">
            <v>5827500</v>
          </cell>
          <cell r="N1725">
            <v>26800</v>
          </cell>
          <cell r="O1725">
            <v>2974800</v>
          </cell>
          <cell r="Q1725">
            <v>0</v>
          </cell>
          <cell r="R1725">
            <v>79300</v>
          </cell>
          <cell r="S1725">
            <v>8802300</v>
          </cell>
          <cell r="T1725">
            <v>79300</v>
          </cell>
          <cell r="U1725">
            <v>8802300</v>
          </cell>
          <cell r="V1725">
            <v>1</v>
          </cell>
        </row>
        <row r="1726">
          <cell r="B1726" t="str">
            <v>020102</v>
          </cell>
          <cell r="C1726">
            <v>22</v>
          </cell>
          <cell r="D1726" t="str">
            <v>인테리어</v>
          </cell>
          <cell r="E1726" t="str">
            <v>구청사</v>
          </cell>
          <cell r="H1726" t="str">
            <v>측벽상부(대강당)</v>
          </cell>
          <cell r="J1726" t="str">
            <v>M2</v>
          </cell>
          <cell r="K1726" t="str">
            <v>191.49</v>
          </cell>
          <cell r="L1726">
            <v>13360</v>
          </cell>
          <cell r="M1726">
            <v>2558306</v>
          </cell>
          <cell r="N1726">
            <v>29000</v>
          </cell>
          <cell r="O1726">
            <v>5553210</v>
          </cell>
          <cell r="Q1726">
            <v>0</v>
          </cell>
          <cell r="R1726">
            <v>42360</v>
          </cell>
          <cell r="S1726">
            <v>8111516</v>
          </cell>
          <cell r="T1726">
            <v>42360</v>
          </cell>
          <cell r="U1726">
            <v>8111516</v>
          </cell>
          <cell r="V1726">
            <v>1</v>
          </cell>
        </row>
        <row r="1727">
          <cell r="B1727" t="str">
            <v>020102</v>
          </cell>
          <cell r="C1727">
            <v>23</v>
          </cell>
          <cell r="D1727" t="str">
            <v>인테리어</v>
          </cell>
          <cell r="E1727" t="str">
            <v>구청사</v>
          </cell>
          <cell r="H1727" t="str">
            <v>후벽부분</v>
          </cell>
          <cell r="I1727" t="str">
            <v>대강당및강당</v>
          </cell>
          <cell r="J1727" t="str">
            <v>M2</v>
          </cell>
          <cell r="K1727" t="str">
            <v>113.14</v>
          </cell>
          <cell r="L1727">
            <v>52500</v>
          </cell>
          <cell r="M1727">
            <v>5939850</v>
          </cell>
          <cell r="N1727">
            <v>26800</v>
          </cell>
          <cell r="O1727">
            <v>3032152</v>
          </cell>
          <cell r="Q1727">
            <v>0</v>
          </cell>
          <cell r="R1727">
            <v>79300</v>
          </cell>
          <cell r="S1727">
            <v>8972002</v>
          </cell>
          <cell r="T1727">
            <v>79300</v>
          </cell>
          <cell r="U1727">
            <v>8972002</v>
          </cell>
          <cell r="V1727">
            <v>1</v>
          </cell>
        </row>
        <row r="1728">
          <cell r="B1728" t="str">
            <v>020102</v>
          </cell>
          <cell r="C1728">
            <v>24</v>
          </cell>
          <cell r="D1728" t="str">
            <v>인테리어</v>
          </cell>
          <cell r="E1728" t="str">
            <v>구청사</v>
          </cell>
          <cell r="H1728" t="str">
            <v>걸레받이</v>
          </cell>
          <cell r="J1728" t="str">
            <v>M</v>
          </cell>
          <cell r="K1728" t="str">
            <v>182.83</v>
          </cell>
          <cell r="L1728">
            <v>3200</v>
          </cell>
          <cell r="M1728">
            <v>585056</v>
          </cell>
          <cell r="N1728">
            <v>4000</v>
          </cell>
          <cell r="O1728">
            <v>731320</v>
          </cell>
          <cell r="Q1728">
            <v>0</v>
          </cell>
          <cell r="R1728">
            <v>7200</v>
          </cell>
          <cell r="S1728">
            <v>1316376</v>
          </cell>
          <cell r="T1728">
            <v>7200</v>
          </cell>
          <cell r="U1728">
            <v>1316376</v>
          </cell>
          <cell r="V1728">
            <v>1</v>
          </cell>
        </row>
        <row r="1729">
          <cell r="B1729" t="str">
            <v>020102</v>
          </cell>
          <cell r="C1729">
            <v>25</v>
          </cell>
          <cell r="D1729" t="str">
            <v>인테리어</v>
          </cell>
          <cell r="E1729" t="str">
            <v>구청사</v>
          </cell>
          <cell r="H1729" t="str">
            <v>SD-1</v>
          </cell>
          <cell r="J1729" t="str">
            <v>개소</v>
          </cell>
          <cell r="K1729" t="str">
            <v>6</v>
          </cell>
          <cell r="L1729">
            <v>2150000</v>
          </cell>
          <cell r="M1729">
            <v>12900000</v>
          </cell>
          <cell r="N1729">
            <v>65000</v>
          </cell>
          <cell r="O1729">
            <v>390000</v>
          </cell>
          <cell r="Q1729">
            <v>0</v>
          </cell>
          <cell r="R1729">
            <v>2215000</v>
          </cell>
          <cell r="S1729">
            <v>13290000</v>
          </cell>
          <cell r="T1729">
            <v>2215000</v>
          </cell>
          <cell r="U1729">
            <v>13290000</v>
          </cell>
          <cell r="V1729">
            <v>1</v>
          </cell>
        </row>
        <row r="1730">
          <cell r="B1730" t="str">
            <v>020102</v>
          </cell>
          <cell r="C1730">
            <v>26</v>
          </cell>
          <cell r="D1730" t="str">
            <v>인테리어</v>
          </cell>
          <cell r="E1730" t="str">
            <v>구청사</v>
          </cell>
          <cell r="H1730" t="str">
            <v>WD-1</v>
          </cell>
          <cell r="J1730" t="str">
            <v>개소</v>
          </cell>
          <cell r="K1730" t="str">
            <v>2</v>
          </cell>
          <cell r="L1730">
            <v>420000</v>
          </cell>
          <cell r="M1730">
            <v>840000</v>
          </cell>
          <cell r="O1730">
            <v>0</v>
          </cell>
          <cell r="Q1730">
            <v>0</v>
          </cell>
          <cell r="R1730">
            <v>420000</v>
          </cell>
          <cell r="S1730">
            <v>840000</v>
          </cell>
          <cell r="T1730">
            <v>420000</v>
          </cell>
          <cell r="U1730">
            <v>840000</v>
          </cell>
          <cell r="V1730">
            <v>1</v>
          </cell>
        </row>
        <row r="1731">
          <cell r="B1731" t="str">
            <v>020102</v>
          </cell>
          <cell r="C1731">
            <v>27</v>
          </cell>
          <cell r="D1731" t="str">
            <v>인테리어</v>
          </cell>
          <cell r="E1731" t="str">
            <v>구청사</v>
          </cell>
          <cell r="H1731" t="str">
            <v>벽체색락카</v>
          </cell>
          <cell r="I1731" t="str">
            <v>대강당및식당</v>
          </cell>
          <cell r="J1731" t="str">
            <v>M2</v>
          </cell>
          <cell r="K1731" t="str">
            <v>155.73</v>
          </cell>
          <cell r="L1731">
            <v>3000</v>
          </cell>
          <cell r="M1731">
            <v>467190</v>
          </cell>
          <cell r="N1731">
            <v>7500</v>
          </cell>
          <cell r="O1731">
            <v>1167975</v>
          </cell>
          <cell r="Q1731">
            <v>0</v>
          </cell>
          <cell r="R1731">
            <v>10500</v>
          </cell>
          <cell r="S1731">
            <v>1635165</v>
          </cell>
          <cell r="T1731">
            <v>10500</v>
          </cell>
          <cell r="U1731">
            <v>1635165</v>
          </cell>
          <cell r="V1731">
            <v>1</v>
          </cell>
        </row>
        <row r="1732">
          <cell r="B1732" t="str">
            <v>020103</v>
          </cell>
          <cell r="C1732">
            <v>1</v>
          </cell>
          <cell r="D1732" t="str">
            <v>인테리어</v>
          </cell>
          <cell r="E1732" t="str">
            <v>구청사</v>
          </cell>
          <cell r="H1732" t="str">
            <v>[ 바 닥 공 사 ]</v>
          </cell>
          <cell r="M1732">
            <v>0</v>
          </cell>
          <cell r="O1732">
            <v>0</v>
          </cell>
          <cell r="Q1732">
            <v>0</v>
          </cell>
          <cell r="R1732">
            <v>0</v>
          </cell>
          <cell r="S1732">
            <v>0</v>
          </cell>
          <cell r="T1732">
            <v>0</v>
          </cell>
          <cell r="U1732">
            <v>0</v>
          </cell>
          <cell r="V1732" t="e">
            <v>#DIV/0!</v>
          </cell>
        </row>
        <row r="1733">
          <cell r="B1733" t="str">
            <v>020103</v>
          </cell>
          <cell r="C1733">
            <v>2</v>
          </cell>
          <cell r="D1733" t="str">
            <v>인테리어</v>
          </cell>
          <cell r="E1733" t="str">
            <v>구청사</v>
          </cell>
          <cell r="H1733" t="str">
            <v>타일카펫트</v>
          </cell>
          <cell r="I1733" t="str">
            <v>T=7 450*450</v>
          </cell>
          <cell r="J1733" t="str">
            <v>M2</v>
          </cell>
          <cell r="K1733" t="str">
            <v>226.27</v>
          </cell>
          <cell r="L1733">
            <v>29000</v>
          </cell>
          <cell r="M1733">
            <v>6561830</v>
          </cell>
          <cell r="N1733">
            <v>1400</v>
          </cell>
          <cell r="O1733">
            <v>316778</v>
          </cell>
          <cell r="Q1733">
            <v>0</v>
          </cell>
          <cell r="R1733">
            <v>30400</v>
          </cell>
          <cell r="S1733">
            <v>6878608</v>
          </cell>
          <cell r="T1733">
            <v>30400</v>
          </cell>
          <cell r="U1733">
            <v>6878608</v>
          </cell>
          <cell r="V1733">
            <v>1</v>
          </cell>
        </row>
        <row r="1734">
          <cell r="B1734" t="str">
            <v>020103</v>
          </cell>
          <cell r="C1734">
            <v>4</v>
          </cell>
          <cell r="D1734" t="str">
            <v>인테리어</v>
          </cell>
          <cell r="E1734" t="str">
            <v>구청사</v>
          </cell>
          <cell r="H1734" t="str">
            <v>타일압착붙임.150*150</v>
          </cell>
          <cell r="I1734" t="str">
            <v>24mm.바닥</v>
          </cell>
          <cell r="J1734" t="str">
            <v>M2</v>
          </cell>
          <cell r="K1734" t="str">
            <v>3.6</v>
          </cell>
          <cell r="L1734">
            <v>8850</v>
          </cell>
          <cell r="M1734">
            <v>31860</v>
          </cell>
          <cell r="N1734">
            <v>11500</v>
          </cell>
          <cell r="O1734">
            <v>41400</v>
          </cell>
          <cell r="Q1734">
            <v>0</v>
          </cell>
          <cell r="R1734">
            <v>20350</v>
          </cell>
          <cell r="S1734">
            <v>73260</v>
          </cell>
          <cell r="T1734">
            <v>20350</v>
          </cell>
          <cell r="U1734">
            <v>73260</v>
          </cell>
          <cell r="V1734">
            <v>1</v>
          </cell>
        </row>
        <row r="1735">
          <cell r="B1735" t="str">
            <v>020103</v>
          </cell>
          <cell r="C1735">
            <v>6</v>
          </cell>
          <cell r="D1735" t="str">
            <v>인테리어</v>
          </cell>
          <cell r="E1735" t="str">
            <v>구청사</v>
          </cell>
          <cell r="H1735" t="str">
            <v>[ 천 장 공 사 ]</v>
          </cell>
          <cell r="M1735">
            <v>0</v>
          </cell>
          <cell r="O1735">
            <v>0</v>
          </cell>
          <cell r="Q1735">
            <v>0</v>
          </cell>
          <cell r="R1735">
            <v>0</v>
          </cell>
          <cell r="S1735">
            <v>0</v>
          </cell>
          <cell r="T1735">
            <v>0</v>
          </cell>
          <cell r="U1735">
            <v>0</v>
          </cell>
          <cell r="V1735" t="e">
            <v>#DIV/0!</v>
          </cell>
        </row>
        <row r="1736">
          <cell r="B1736" t="str">
            <v>020103</v>
          </cell>
          <cell r="C1736">
            <v>7</v>
          </cell>
          <cell r="D1736" t="str">
            <v>인테리어</v>
          </cell>
          <cell r="E1736" t="str">
            <v>구청사</v>
          </cell>
          <cell r="H1736" t="str">
            <v>경량철골천정틀</v>
          </cell>
          <cell r="I1736" t="str">
            <v>M-BAR H:1000.인써트유</v>
          </cell>
          <cell r="J1736" t="str">
            <v>M2</v>
          </cell>
          <cell r="K1736" t="str">
            <v>229.87</v>
          </cell>
          <cell r="L1736">
            <v>3811</v>
          </cell>
          <cell r="M1736">
            <v>876034</v>
          </cell>
          <cell r="N1736">
            <v>23500</v>
          </cell>
          <cell r="O1736">
            <v>5401945</v>
          </cell>
          <cell r="Q1736">
            <v>0</v>
          </cell>
          <cell r="R1736">
            <v>27311</v>
          </cell>
          <cell r="S1736">
            <v>6277979</v>
          </cell>
          <cell r="T1736">
            <v>27311</v>
          </cell>
          <cell r="U1736">
            <v>6277979</v>
          </cell>
          <cell r="V1736">
            <v>1</v>
          </cell>
        </row>
        <row r="1737">
          <cell r="B1737" t="str">
            <v>020103</v>
          </cell>
          <cell r="C1737">
            <v>8</v>
          </cell>
          <cell r="D1737" t="str">
            <v>인테리어</v>
          </cell>
          <cell r="E1737" t="str">
            <v>구청사</v>
          </cell>
          <cell r="H1737" t="str">
            <v>천벽지</v>
          </cell>
          <cell r="J1737" t="str">
            <v>M2</v>
          </cell>
          <cell r="K1737" t="str">
            <v>229.87</v>
          </cell>
          <cell r="L1737">
            <v>9800</v>
          </cell>
          <cell r="M1737">
            <v>2252726</v>
          </cell>
          <cell r="N1737">
            <v>4500</v>
          </cell>
          <cell r="O1737">
            <v>1034415</v>
          </cell>
          <cell r="Q1737">
            <v>0</v>
          </cell>
          <cell r="R1737">
            <v>14300</v>
          </cell>
          <cell r="S1737">
            <v>3287141</v>
          </cell>
          <cell r="T1737">
            <v>14300</v>
          </cell>
          <cell r="U1737">
            <v>3287141</v>
          </cell>
          <cell r="V1737">
            <v>1</v>
          </cell>
        </row>
        <row r="1738">
          <cell r="B1738" t="str">
            <v>020103</v>
          </cell>
          <cell r="C1738">
            <v>10</v>
          </cell>
          <cell r="D1738" t="str">
            <v>인테리어</v>
          </cell>
          <cell r="E1738" t="str">
            <v>구청사</v>
          </cell>
          <cell r="H1738" t="str">
            <v>석고보드</v>
          </cell>
          <cell r="I1738" t="str">
            <v>T9.5*2</v>
          </cell>
          <cell r="J1738" t="str">
            <v>M2</v>
          </cell>
          <cell r="K1738" t="str">
            <v>226.27</v>
          </cell>
          <cell r="L1738">
            <v>3000</v>
          </cell>
          <cell r="M1738">
            <v>678810</v>
          </cell>
          <cell r="N1738">
            <v>3400</v>
          </cell>
          <cell r="O1738">
            <v>769318</v>
          </cell>
          <cell r="Q1738">
            <v>0</v>
          </cell>
          <cell r="R1738">
            <v>6400</v>
          </cell>
          <cell r="S1738">
            <v>1448128</v>
          </cell>
          <cell r="T1738">
            <v>6400</v>
          </cell>
          <cell r="U1738">
            <v>1448128</v>
          </cell>
          <cell r="V1738">
            <v>1</v>
          </cell>
        </row>
        <row r="1739">
          <cell r="B1739" t="str">
            <v>020103</v>
          </cell>
          <cell r="C1739">
            <v>11</v>
          </cell>
          <cell r="D1739" t="str">
            <v>인테리어</v>
          </cell>
          <cell r="E1739" t="str">
            <v>구청사</v>
          </cell>
          <cell r="H1739" t="str">
            <v>등박스</v>
          </cell>
          <cell r="I1739" t="str">
            <v>2.0*2.0</v>
          </cell>
          <cell r="J1739" t="str">
            <v>개소</v>
          </cell>
          <cell r="K1739" t="str">
            <v>10</v>
          </cell>
          <cell r="L1739">
            <v>150000</v>
          </cell>
          <cell r="M1739">
            <v>1500000</v>
          </cell>
          <cell r="N1739">
            <v>96000</v>
          </cell>
          <cell r="O1739">
            <v>960000</v>
          </cell>
          <cell r="Q1739">
            <v>0</v>
          </cell>
          <cell r="R1739">
            <v>246000</v>
          </cell>
          <cell r="S1739">
            <v>2460000</v>
          </cell>
          <cell r="T1739">
            <v>246000</v>
          </cell>
          <cell r="U1739">
            <v>2460000</v>
          </cell>
          <cell r="V1739">
            <v>1</v>
          </cell>
        </row>
        <row r="1740">
          <cell r="B1740" t="str">
            <v>020103</v>
          </cell>
          <cell r="C1740">
            <v>12</v>
          </cell>
          <cell r="D1740" t="str">
            <v>인테리어</v>
          </cell>
          <cell r="E1740" t="str">
            <v>구청사</v>
          </cell>
          <cell r="H1740" t="str">
            <v>천장몰딩</v>
          </cell>
          <cell r="I1740" t="str">
            <v>목재 60*60</v>
          </cell>
          <cell r="J1740" t="str">
            <v>M</v>
          </cell>
          <cell r="K1740" t="str">
            <v>93.1</v>
          </cell>
          <cell r="L1740">
            <v>3200</v>
          </cell>
          <cell r="M1740">
            <v>297920</v>
          </cell>
          <cell r="N1740">
            <v>4000</v>
          </cell>
          <cell r="O1740">
            <v>372400</v>
          </cell>
          <cell r="Q1740">
            <v>0</v>
          </cell>
          <cell r="R1740">
            <v>7200</v>
          </cell>
          <cell r="S1740">
            <v>670320</v>
          </cell>
          <cell r="T1740">
            <v>7200</v>
          </cell>
          <cell r="U1740">
            <v>670320</v>
          </cell>
          <cell r="V1740">
            <v>1</v>
          </cell>
        </row>
        <row r="1741">
          <cell r="B1741" t="str">
            <v>020103</v>
          </cell>
          <cell r="C1741">
            <v>13</v>
          </cell>
          <cell r="D1741" t="str">
            <v>인테리어</v>
          </cell>
          <cell r="E1741" t="str">
            <v>구청사</v>
          </cell>
          <cell r="H1741" t="str">
            <v>점검구설치</v>
          </cell>
          <cell r="I1741" t="str">
            <v>450*450</v>
          </cell>
          <cell r="J1741" t="str">
            <v>개소</v>
          </cell>
          <cell r="K1741" t="str">
            <v>6</v>
          </cell>
          <cell r="L1741">
            <v>9000</v>
          </cell>
          <cell r="M1741">
            <v>54000</v>
          </cell>
          <cell r="N1741">
            <v>7000</v>
          </cell>
          <cell r="O1741">
            <v>42000</v>
          </cell>
          <cell r="Q1741">
            <v>0</v>
          </cell>
          <cell r="R1741">
            <v>16000</v>
          </cell>
          <cell r="S1741">
            <v>96000</v>
          </cell>
          <cell r="T1741">
            <v>16000</v>
          </cell>
          <cell r="U1741">
            <v>96000</v>
          </cell>
          <cell r="V1741">
            <v>1</v>
          </cell>
        </row>
        <row r="1742">
          <cell r="B1742" t="str">
            <v>020103</v>
          </cell>
          <cell r="C1742">
            <v>14</v>
          </cell>
          <cell r="D1742" t="str">
            <v>인테리어</v>
          </cell>
          <cell r="E1742" t="str">
            <v>구청사</v>
          </cell>
          <cell r="H1742" t="str">
            <v>[ 벽 체 공 사 ]</v>
          </cell>
          <cell r="M1742">
            <v>0</v>
          </cell>
          <cell r="O1742">
            <v>0</v>
          </cell>
          <cell r="Q1742">
            <v>0</v>
          </cell>
          <cell r="R1742">
            <v>0</v>
          </cell>
          <cell r="S1742">
            <v>0</v>
          </cell>
          <cell r="T1742">
            <v>0</v>
          </cell>
          <cell r="U1742">
            <v>0</v>
          </cell>
          <cell r="V1742" t="e">
            <v>#DIV/0!</v>
          </cell>
        </row>
        <row r="1743">
          <cell r="B1743" t="str">
            <v>020103</v>
          </cell>
          <cell r="C1743">
            <v>15</v>
          </cell>
          <cell r="D1743" t="str">
            <v>인테리어</v>
          </cell>
          <cell r="E1743" t="str">
            <v>구청사</v>
          </cell>
          <cell r="H1743" t="str">
            <v>합판</v>
          </cell>
          <cell r="I1743" t="str">
            <v>T=9</v>
          </cell>
          <cell r="J1743" t="str">
            <v>M2</v>
          </cell>
          <cell r="K1743" t="str">
            <v>230.18</v>
          </cell>
          <cell r="L1743">
            <v>4150</v>
          </cell>
          <cell r="M1743">
            <v>955247</v>
          </cell>
          <cell r="N1743">
            <v>4500</v>
          </cell>
          <cell r="O1743">
            <v>1035810</v>
          </cell>
          <cell r="Q1743">
            <v>0</v>
          </cell>
          <cell r="R1743">
            <v>8650</v>
          </cell>
          <cell r="S1743">
            <v>1991057</v>
          </cell>
          <cell r="T1743">
            <v>8650</v>
          </cell>
          <cell r="U1743">
            <v>1991057</v>
          </cell>
          <cell r="V1743">
            <v>1</v>
          </cell>
        </row>
        <row r="1744">
          <cell r="B1744" t="str">
            <v>020103</v>
          </cell>
          <cell r="C1744">
            <v>16</v>
          </cell>
          <cell r="D1744" t="str">
            <v>인테리어</v>
          </cell>
          <cell r="E1744" t="str">
            <v>구청사</v>
          </cell>
          <cell r="H1744" t="str">
            <v>천벽지(패브릭)</v>
          </cell>
          <cell r="J1744" t="str">
            <v>M2</v>
          </cell>
          <cell r="K1744" t="str">
            <v>153.45</v>
          </cell>
          <cell r="L1744">
            <v>9800</v>
          </cell>
          <cell r="M1744">
            <v>1503810</v>
          </cell>
          <cell r="N1744">
            <v>4500</v>
          </cell>
          <cell r="O1744">
            <v>690525</v>
          </cell>
          <cell r="Q1744">
            <v>0</v>
          </cell>
          <cell r="R1744">
            <v>14300</v>
          </cell>
          <cell r="S1744">
            <v>2194335</v>
          </cell>
          <cell r="T1744">
            <v>14300</v>
          </cell>
          <cell r="U1744">
            <v>2194335</v>
          </cell>
          <cell r="V1744">
            <v>1</v>
          </cell>
        </row>
        <row r="1745">
          <cell r="B1745" t="str">
            <v>020103</v>
          </cell>
          <cell r="C1745">
            <v>17</v>
          </cell>
          <cell r="D1745" t="str">
            <v>인테리어</v>
          </cell>
          <cell r="E1745" t="str">
            <v>구청사</v>
          </cell>
          <cell r="H1745" t="str">
            <v>무늬목붙이기</v>
          </cell>
          <cell r="I1745" t="str">
            <v>홍송무늬목</v>
          </cell>
          <cell r="J1745" t="str">
            <v>M2</v>
          </cell>
          <cell r="K1745" t="str">
            <v>68.2</v>
          </cell>
          <cell r="L1745">
            <v>7200</v>
          </cell>
          <cell r="M1745">
            <v>491040</v>
          </cell>
          <cell r="N1745">
            <v>12500</v>
          </cell>
          <cell r="O1745">
            <v>852500</v>
          </cell>
          <cell r="Q1745">
            <v>0</v>
          </cell>
          <cell r="R1745">
            <v>19700</v>
          </cell>
          <cell r="S1745">
            <v>1343540</v>
          </cell>
          <cell r="T1745">
            <v>19700</v>
          </cell>
          <cell r="U1745">
            <v>1343540</v>
          </cell>
          <cell r="V1745">
            <v>1</v>
          </cell>
        </row>
        <row r="1746">
          <cell r="B1746" t="str">
            <v>020103</v>
          </cell>
          <cell r="C1746">
            <v>19</v>
          </cell>
          <cell r="D1746" t="str">
            <v>인테리어</v>
          </cell>
          <cell r="E1746" t="str">
            <v>구청사</v>
          </cell>
          <cell r="H1746" t="str">
            <v>투명락카</v>
          </cell>
          <cell r="J1746" t="str">
            <v>M2</v>
          </cell>
          <cell r="K1746" t="str">
            <v>68.2</v>
          </cell>
          <cell r="L1746">
            <v>3000</v>
          </cell>
          <cell r="M1746">
            <v>204600</v>
          </cell>
          <cell r="N1746">
            <v>7500</v>
          </cell>
          <cell r="O1746">
            <v>511500</v>
          </cell>
          <cell r="Q1746">
            <v>0</v>
          </cell>
          <cell r="R1746">
            <v>10500</v>
          </cell>
          <cell r="S1746">
            <v>716100</v>
          </cell>
          <cell r="T1746">
            <v>10500</v>
          </cell>
          <cell r="U1746">
            <v>716100</v>
          </cell>
          <cell r="V1746">
            <v>1</v>
          </cell>
        </row>
        <row r="1747">
          <cell r="B1747" t="str">
            <v>020103</v>
          </cell>
          <cell r="C1747">
            <v>20</v>
          </cell>
          <cell r="D1747" t="str">
            <v>인테리어</v>
          </cell>
          <cell r="E1747" t="str">
            <v>구청사</v>
          </cell>
          <cell r="H1747" t="str">
            <v>걸레받이</v>
          </cell>
          <cell r="J1747" t="str">
            <v>M</v>
          </cell>
          <cell r="K1747" t="str">
            <v>85.25</v>
          </cell>
          <cell r="L1747">
            <v>3200</v>
          </cell>
          <cell r="M1747">
            <v>272800</v>
          </cell>
          <cell r="N1747">
            <v>4000</v>
          </cell>
          <cell r="O1747">
            <v>341000</v>
          </cell>
          <cell r="Q1747">
            <v>0</v>
          </cell>
          <cell r="R1747">
            <v>7200</v>
          </cell>
          <cell r="S1747">
            <v>613800</v>
          </cell>
          <cell r="T1747">
            <v>7200</v>
          </cell>
          <cell r="U1747">
            <v>613800</v>
          </cell>
          <cell r="V1747">
            <v>1</v>
          </cell>
        </row>
        <row r="1748">
          <cell r="B1748" t="str">
            <v>020103</v>
          </cell>
          <cell r="C1748">
            <v>21</v>
          </cell>
          <cell r="D1748" t="str">
            <v>인테리어</v>
          </cell>
          <cell r="E1748" t="str">
            <v>구청사</v>
          </cell>
          <cell r="H1748" t="str">
            <v>팬코일커버(홍송부분)</v>
          </cell>
          <cell r="I1748" t="str">
            <v>H=700</v>
          </cell>
          <cell r="J1748" t="str">
            <v>M</v>
          </cell>
          <cell r="K1748" t="str">
            <v>36.73</v>
          </cell>
          <cell r="L1748">
            <v>42000</v>
          </cell>
          <cell r="M1748">
            <v>1542660</v>
          </cell>
          <cell r="N1748">
            <v>70000</v>
          </cell>
          <cell r="O1748">
            <v>2571100</v>
          </cell>
          <cell r="Q1748">
            <v>0</v>
          </cell>
          <cell r="R1748">
            <v>112000</v>
          </cell>
          <cell r="S1748">
            <v>4113760</v>
          </cell>
          <cell r="T1748">
            <v>112000</v>
          </cell>
          <cell r="U1748">
            <v>4113760</v>
          </cell>
          <cell r="V1748">
            <v>1</v>
          </cell>
        </row>
        <row r="1749">
          <cell r="B1749" t="str">
            <v>020103</v>
          </cell>
          <cell r="C1749">
            <v>22</v>
          </cell>
          <cell r="D1749" t="str">
            <v>인테리어</v>
          </cell>
          <cell r="E1749" t="str">
            <v>구청사</v>
          </cell>
          <cell r="H1749" t="str">
            <v>WD-2</v>
          </cell>
          <cell r="J1749" t="str">
            <v>개소</v>
          </cell>
          <cell r="K1749" t="str">
            <v>1</v>
          </cell>
          <cell r="L1749">
            <v>420000</v>
          </cell>
          <cell r="M1749">
            <v>420000</v>
          </cell>
          <cell r="O1749">
            <v>0</v>
          </cell>
          <cell r="Q1749">
            <v>0</v>
          </cell>
          <cell r="R1749">
            <v>420000</v>
          </cell>
          <cell r="S1749">
            <v>420000</v>
          </cell>
          <cell r="T1749">
            <v>420000</v>
          </cell>
          <cell r="U1749">
            <v>420000</v>
          </cell>
          <cell r="V1749">
            <v>1</v>
          </cell>
        </row>
        <row r="1750">
          <cell r="B1750" t="str">
            <v>020103</v>
          </cell>
          <cell r="C1750">
            <v>23</v>
          </cell>
          <cell r="D1750" t="str">
            <v>인테리어</v>
          </cell>
          <cell r="E1750" t="str">
            <v>구청사</v>
          </cell>
          <cell r="H1750" t="str">
            <v>WD-3</v>
          </cell>
          <cell r="J1750" t="str">
            <v>개소</v>
          </cell>
          <cell r="K1750" t="str">
            <v>3</v>
          </cell>
          <cell r="L1750">
            <v>624000</v>
          </cell>
          <cell r="M1750">
            <v>1872000</v>
          </cell>
          <cell r="O1750">
            <v>0</v>
          </cell>
          <cell r="Q1750">
            <v>0</v>
          </cell>
          <cell r="R1750">
            <v>624000</v>
          </cell>
          <cell r="S1750">
            <v>1872000</v>
          </cell>
          <cell r="T1750">
            <v>624000</v>
          </cell>
          <cell r="U1750">
            <v>1872000</v>
          </cell>
          <cell r="V1750">
            <v>1</v>
          </cell>
        </row>
        <row r="1751">
          <cell r="B1751" t="str">
            <v>020103</v>
          </cell>
          <cell r="C1751">
            <v>24</v>
          </cell>
          <cell r="D1751" t="str">
            <v>인테리어</v>
          </cell>
          <cell r="E1751" t="str">
            <v>구청사</v>
          </cell>
          <cell r="H1751" t="str">
            <v>WD-5</v>
          </cell>
          <cell r="J1751" t="str">
            <v>개소</v>
          </cell>
          <cell r="K1751" t="str">
            <v>2</v>
          </cell>
          <cell r="L1751">
            <v>435000</v>
          </cell>
          <cell r="M1751">
            <v>870000</v>
          </cell>
          <cell r="O1751">
            <v>0</v>
          </cell>
          <cell r="Q1751">
            <v>0</v>
          </cell>
          <cell r="R1751">
            <v>435000</v>
          </cell>
          <cell r="S1751">
            <v>870000</v>
          </cell>
          <cell r="T1751">
            <v>435000</v>
          </cell>
          <cell r="U1751">
            <v>870000</v>
          </cell>
          <cell r="V1751">
            <v>1</v>
          </cell>
        </row>
        <row r="1752">
          <cell r="B1752" t="str">
            <v>020103</v>
          </cell>
          <cell r="C1752">
            <v>25</v>
          </cell>
          <cell r="D1752" t="str">
            <v>인테리어</v>
          </cell>
          <cell r="E1752" t="str">
            <v>구청사</v>
          </cell>
          <cell r="H1752" t="str">
            <v>타일압착붙임.150*150</v>
          </cell>
          <cell r="I1752" t="str">
            <v>24mm.벽</v>
          </cell>
          <cell r="J1752" t="str">
            <v>M2</v>
          </cell>
          <cell r="K1752" t="str">
            <v>17.28</v>
          </cell>
          <cell r="L1752">
            <v>8850</v>
          </cell>
          <cell r="M1752">
            <v>152928</v>
          </cell>
          <cell r="N1752">
            <v>11500</v>
          </cell>
          <cell r="O1752">
            <v>198720</v>
          </cell>
          <cell r="Q1752">
            <v>0</v>
          </cell>
          <cell r="R1752">
            <v>20350</v>
          </cell>
          <cell r="S1752">
            <v>351648</v>
          </cell>
          <cell r="T1752">
            <v>20350</v>
          </cell>
          <cell r="U1752">
            <v>351648</v>
          </cell>
          <cell r="V1752">
            <v>1</v>
          </cell>
        </row>
        <row r="1753">
          <cell r="B1753" t="str">
            <v>020103</v>
          </cell>
          <cell r="C1753">
            <v>27</v>
          </cell>
          <cell r="D1753" t="str">
            <v>인테리어</v>
          </cell>
          <cell r="E1753" t="str">
            <v>구청사</v>
          </cell>
          <cell r="H1753" t="str">
            <v>샤워기</v>
          </cell>
          <cell r="J1753" t="str">
            <v>개소</v>
          </cell>
          <cell r="K1753" t="str">
            <v>1</v>
          </cell>
          <cell r="L1753">
            <v>120000</v>
          </cell>
          <cell r="M1753">
            <v>120000</v>
          </cell>
          <cell r="O1753">
            <v>0</v>
          </cell>
          <cell r="Q1753">
            <v>0</v>
          </cell>
          <cell r="R1753">
            <v>120000</v>
          </cell>
          <cell r="S1753">
            <v>120000</v>
          </cell>
          <cell r="T1753">
            <v>120000</v>
          </cell>
          <cell r="U1753">
            <v>120000</v>
          </cell>
          <cell r="V1753">
            <v>1</v>
          </cell>
        </row>
        <row r="1754">
          <cell r="B1754" t="str">
            <v>020103</v>
          </cell>
          <cell r="C1754">
            <v>28</v>
          </cell>
          <cell r="D1754" t="str">
            <v>인테리어</v>
          </cell>
          <cell r="E1754" t="str">
            <v>구청사</v>
          </cell>
          <cell r="H1754" t="str">
            <v>세면기</v>
          </cell>
          <cell r="J1754" t="str">
            <v>개소</v>
          </cell>
          <cell r="K1754" t="str">
            <v>1</v>
          </cell>
          <cell r="L1754">
            <v>85000</v>
          </cell>
          <cell r="M1754">
            <v>85000</v>
          </cell>
          <cell r="N1754">
            <v>15000</v>
          </cell>
          <cell r="O1754">
            <v>15000</v>
          </cell>
          <cell r="Q1754">
            <v>0</v>
          </cell>
          <cell r="R1754">
            <v>100000</v>
          </cell>
          <cell r="S1754">
            <v>100000</v>
          </cell>
          <cell r="T1754">
            <v>100000</v>
          </cell>
          <cell r="U1754">
            <v>100000</v>
          </cell>
          <cell r="V1754">
            <v>1</v>
          </cell>
        </row>
        <row r="1755">
          <cell r="B1755" t="str">
            <v>020103</v>
          </cell>
          <cell r="C1755">
            <v>29</v>
          </cell>
          <cell r="D1755" t="str">
            <v>인테리어</v>
          </cell>
          <cell r="E1755" t="str">
            <v>구청사</v>
          </cell>
          <cell r="H1755" t="str">
            <v>대변기</v>
          </cell>
          <cell r="J1755" t="str">
            <v>개소</v>
          </cell>
          <cell r="K1755" t="str">
            <v>1</v>
          </cell>
          <cell r="L1755">
            <v>120000</v>
          </cell>
          <cell r="M1755">
            <v>120000</v>
          </cell>
          <cell r="N1755">
            <v>20000</v>
          </cell>
          <cell r="O1755">
            <v>20000</v>
          </cell>
          <cell r="Q1755">
            <v>0</v>
          </cell>
          <cell r="R1755">
            <v>140000</v>
          </cell>
          <cell r="S1755">
            <v>140000</v>
          </cell>
          <cell r="T1755">
            <v>140000</v>
          </cell>
          <cell r="U1755">
            <v>140000</v>
          </cell>
          <cell r="V1755">
            <v>1</v>
          </cell>
        </row>
        <row r="1756">
          <cell r="B1756" t="str">
            <v>020103</v>
          </cell>
          <cell r="C1756">
            <v>30</v>
          </cell>
          <cell r="D1756" t="str">
            <v>인테리어</v>
          </cell>
          <cell r="E1756" t="str">
            <v>구청사</v>
          </cell>
          <cell r="H1756" t="str">
            <v>붙박이장</v>
          </cell>
          <cell r="J1756" t="str">
            <v>개소</v>
          </cell>
          <cell r="K1756" t="str">
            <v>1</v>
          </cell>
          <cell r="L1756">
            <v>720000</v>
          </cell>
          <cell r="M1756">
            <v>720000</v>
          </cell>
          <cell r="O1756">
            <v>0</v>
          </cell>
          <cell r="Q1756">
            <v>0</v>
          </cell>
          <cell r="R1756">
            <v>720000</v>
          </cell>
          <cell r="S1756">
            <v>720000</v>
          </cell>
          <cell r="T1756">
            <v>720000</v>
          </cell>
          <cell r="U1756">
            <v>720000</v>
          </cell>
          <cell r="V1756">
            <v>1</v>
          </cell>
        </row>
        <row r="1757">
          <cell r="B1757" t="str">
            <v>020103</v>
          </cell>
          <cell r="C1757">
            <v>31</v>
          </cell>
          <cell r="D1757" t="str">
            <v>인테리어</v>
          </cell>
          <cell r="E1757" t="str">
            <v>구청사</v>
          </cell>
          <cell r="H1757" t="str">
            <v>거울원판</v>
          </cell>
          <cell r="J1757" t="str">
            <v>M2</v>
          </cell>
          <cell r="K1757" t="str">
            <v>3.88</v>
          </cell>
          <cell r="L1757">
            <v>28000</v>
          </cell>
          <cell r="M1757">
            <v>108640</v>
          </cell>
          <cell r="O1757">
            <v>0</v>
          </cell>
          <cell r="Q1757">
            <v>0</v>
          </cell>
          <cell r="R1757">
            <v>28000</v>
          </cell>
          <cell r="S1757">
            <v>108640</v>
          </cell>
          <cell r="T1757">
            <v>28000</v>
          </cell>
          <cell r="U1757">
            <v>108640</v>
          </cell>
          <cell r="V1757">
            <v>1</v>
          </cell>
        </row>
        <row r="1758">
          <cell r="B1758" t="str">
            <v>020103</v>
          </cell>
          <cell r="C1758">
            <v>32</v>
          </cell>
          <cell r="D1758" t="str">
            <v>인테리어</v>
          </cell>
          <cell r="E1758" t="str">
            <v>구청사</v>
          </cell>
          <cell r="H1758" t="str">
            <v>스텐후레임</v>
          </cell>
          <cell r="J1758" t="str">
            <v>M</v>
          </cell>
          <cell r="K1758" t="str">
            <v>7.9</v>
          </cell>
          <cell r="L1758">
            <v>18000</v>
          </cell>
          <cell r="M1758">
            <v>142200</v>
          </cell>
          <cell r="N1758">
            <v>15000</v>
          </cell>
          <cell r="O1758">
            <v>118500</v>
          </cell>
          <cell r="Q1758">
            <v>0</v>
          </cell>
          <cell r="R1758">
            <v>33000</v>
          </cell>
          <cell r="S1758">
            <v>260700</v>
          </cell>
          <cell r="T1758">
            <v>33000</v>
          </cell>
          <cell r="U1758">
            <v>260700</v>
          </cell>
          <cell r="V1758">
            <v>1</v>
          </cell>
        </row>
        <row r="1759">
          <cell r="B1759" t="str">
            <v>020104</v>
          </cell>
          <cell r="C1759">
            <v>1</v>
          </cell>
          <cell r="D1759" t="str">
            <v>인테리어</v>
          </cell>
          <cell r="E1759" t="str">
            <v>구청사</v>
          </cell>
          <cell r="H1759" t="str">
            <v>[ 바 닥 공 사 ]</v>
          </cell>
          <cell r="M1759">
            <v>0</v>
          </cell>
          <cell r="O1759">
            <v>0</v>
          </cell>
          <cell r="Q1759">
            <v>0</v>
          </cell>
          <cell r="R1759">
            <v>0</v>
          </cell>
          <cell r="S1759">
            <v>0</v>
          </cell>
          <cell r="T1759">
            <v>0</v>
          </cell>
          <cell r="U1759">
            <v>0</v>
          </cell>
          <cell r="V1759" t="e">
            <v>#DIV/0!</v>
          </cell>
        </row>
        <row r="1760">
          <cell r="B1760" t="str">
            <v>020104</v>
          </cell>
          <cell r="C1760">
            <v>2</v>
          </cell>
          <cell r="D1760" t="str">
            <v>인테리어</v>
          </cell>
          <cell r="E1760" t="str">
            <v>구청사</v>
          </cell>
          <cell r="H1760" t="str">
            <v>타일카펫트</v>
          </cell>
          <cell r="I1760" t="str">
            <v>T=7 450*450</v>
          </cell>
          <cell r="J1760" t="str">
            <v>M2</v>
          </cell>
          <cell r="K1760" t="str">
            <v>134.46</v>
          </cell>
          <cell r="L1760">
            <v>29000</v>
          </cell>
          <cell r="M1760">
            <v>3899340</v>
          </cell>
          <cell r="N1760">
            <v>1400</v>
          </cell>
          <cell r="O1760">
            <v>188244</v>
          </cell>
          <cell r="Q1760">
            <v>0</v>
          </cell>
          <cell r="R1760">
            <v>30400</v>
          </cell>
          <cell r="S1760">
            <v>4087584</v>
          </cell>
          <cell r="T1760">
            <v>30400</v>
          </cell>
          <cell r="U1760">
            <v>4087584</v>
          </cell>
          <cell r="V1760">
            <v>1</v>
          </cell>
        </row>
        <row r="1761">
          <cell r="B1761" t="str">
            <v>020104</v>
          </cell>
          <cell r="C1761">
            <v>4</v>
          </cell>
          <cell r="D1761" t="str">
            <v>인테리어</v>
          </cell>
          <cell r="E1761" t="str">
            <v>구청사</v>
          </cell>
          <cell r="H1761" t="str">
            <v>타일압착붙임.150*150</v>
          </cell>
          <cell r="I1761" t="str">
            <v>24mm.바닥</v>
          </cell>
          <cell r="J1761" t="str">
            <v>M2</v>
          </cell>
          <cell r="K1761" t="str">
            <v>44.82</v>
          </cell>
          <cell r="L1761">
            <v>8850</v>
          </cell>
          <cell r="M1761">
            <v>396657</v>
          </cell>
          <cell r="N1761">
            <v>11500</v>
          </cell>
          <cell r="O1761">
            <v>515430</v>
          </cell>
          <cell r="Q1761">
            <v>0</v>
          </cell>
          <cell r="R1761">
            <v>20350</v>
          </cell>
          <cell r="S1761">
            <v>912087</v>
          </cell>
          <cell r="T1761">
            <v>20350</v>
          </cell>
          <cell r="U1761">
            <v>912087</v>
          </cell>
          <cell r="V1761">
            <v>1</v>
          </cell>
        </row>
        <row r="1762">
          <cell r="B1762" t="str">
            <v>020104</v>
          </cell>
          <cell r="C1762">
            <v>6</v>
          </cell>
          <cell r="D1762" t="str">
            <v>인테리어</v>
          </cell>
          <cell r="E1762" t="str">
            <v>구청사</v>
          </cell>
          <cell r="H1762" t="str">
            <v>[ 천 장 공 사 ]</v>
          </cell>
          <cell r="M1762">
            <v>0</v>
          </cell>
          <cell r="O1762">
            <v>0</v>
          </cell>
          <cell r="Q1762">
            <v>0</v>
          </cell>
          <cell r="R1762">
            <v>0</v>
          </cell>
          <cell r="S1762">
            <v>0</v>
          </cell>
          <cell r="T1762">
            <v>0</v>
          </cell>
          <cell r="U1762">
            <v>0</v>
          </cell>
          <cell r="V1762" t="e">
            <v>#DIV/0!</v>
          </cell>
        </row>
        <row r="1763">
          <cell r="B1763" t="str">
            <v>020104</v>
          </cell>
          <cell r="C1763">
            <v>7</v>
          </cell>
          <cell r="D1763" t="str">
            <v>인테리어</v>
          </cell>
          <cell r="E1763" t="str">
            <v>구청사</v>
          </cell>
          <cell r="H1763" t="str">
            <v>경량철골천정틀</v>
          </cell>
          <cell r="I1763" t="str">
            <v>M-BAR H:1000.인써트유</v>
          </cell>
          <cell r="J1763" t="str">
            <v>M2</v>
          </cell>
          <cell r="K1763" t="str">
            <v>179.28</v>
          </cell>
          <cell r="L1763">
            <v>3811</v>
          </cell>
          <cell r="M1763">
            <v>683236</v>
          </cell>
          <cell r="N1763">
            <v>23500</v>
          </cell>
          <cell r="O1763">
            <v>4213080</v>
          </cell>
          <cell r="Q1763">
            <v>0</v>
          </cell>
          <cell r="R1763">
            <v>27311</v>
          </cell>
          <cell r="S1763">
            <v>4896316</v>
          </cell>
          <cell r="T1763">
            <v>27311</v>
          </cell>
          <cell r="U1763">
            <v>4896316</v>
          </cell>
          <cell r="V1763">
            <v>1</v>
          </cell>
        </row>
        <row r="1764">
          <cell r="B1764" t="str">
            <v>020104</v>
          </cell>
          <cell r="C1764">
            <v>8</v>
          </cell>
          <cell r="D1764" t="str">
            <v>인테리어</v>
          </cell>
          <cell r="E1764" t="str">
            <v>구청사</v>
          </cell>
          <cell r="H1764" t="str">
            <v>천벽지</v>
          </cell>
          <cell r="J1764" t="str">
            <v>M2</v>
          </cell>
          <cell r="K1764" t="str">
            <v>86.93</v>
          </cell>
          <cell r="L1764">
            <v>9800</v>
          </cell>
          <cell r="M1764">
            <v>851914</v>
          </cell>
          <cell r="N1764">
            <v>4500</v>
          </cell>
          <cell r="O1764">
            <v>391185</v>
          </cell>
          <cell r="Q1764">
            <v>0</v>
          </cell>
          <cell r="R1764">
            <v>14300</v>
          </cell>
          <cell r="S1764">
            <v>1243099</v>
          </cell>
          <cell r="T1764">
            <v>14300</v>
          </cell>
          <cell r="U1764">
            <v>1243099</v>
          </cell>
          <cell r="V1764">
            <v>1</v>
          </cell>
        </row>
        <row r="1765">
          <cell r="B1765" t="str">
            <v>020104</v>
          </cell>
          <cell r="C1765">
            <v>10</v>
          </cell>
          <cell r="D1765" t="str">
            <v>인테리어</v>
          </cell>
          <cell r="E1765" t="str">
            <v>구청사</v>
          </cell>
          <cell r="H1765" t="str">
            <v>석고보드</v>
          </cell>
          <cell r="I1765" t="str">
            <v>T9.5*2</v>
          </cell>
          <cell r="J1765" t="str">
            <v>M2</v>
          </cell>
          <cell r="K1765" t="str">
            <v>179.28</v>
          </cell>
          <cell r="L1765">
            <v>3000</v>
          </cell>
          <cell r="M1765">
            <v>537840</v>
          </cell>
          <cell r="N1765">
            <v>3400</v>
          </cell>
          <cell r="O1765">
            <v>609552</v>
          </cell>
          <cell r="Q1765">
            <v>0</v>
          </cell>
          <cell r="R1765">
            <v>6400</v>
          </cell>
          <cell r="S1765">
            <v>1147392</v>
          </cell>
          <cell r="T1765">
            <v>6400</v>
          </cell>
          <cell r="U1765">
            <v>1147392</v>
          </cell>
          <cell r="V1765">
            <v>1</v>
          </cell>
        </row>
        <row r="1766">
          <cell r="B1766" t="str">
            <v>020104</v>
          </cell>
          <cell r="C1766">
            <v>12</v>
          </cell>
          <cell r="D1766" t="str">
            <v>인테리어</v>
          </cell>
          <cell r="E1766" t="str">
            <v>구청사</v>
          </cell>
          <cell r="H1766" t="str">
            <v>스틸등박스(기획상황실)</v>
          </cell>
          <cell r="I1766" t="str">
            <v>9.7*4.9</v>
          </cell>
          <cell r="J1766" t="str">
            <v>개소</v>
          </cell>
          <cell r="K1766" t="str">
            <v>1</v>
          </cell>
          <cell r="L1766">
            <v>5080000</v>
          </cell>
          <cell r="M1766">
            <v>5080000</v>
          </cell>
          <cell r="O1766">
            <v>0</v>
          </cell>
          <cell r="Q1766">
            <v>0</v>
          </cell>
          <cell r="R1766">
            <v>5080000</v>
          </cell>
          <cell r="S1766">
            <v>5080000</v>
          </cell>
          <cell r="T1766">
            <v>5080000</v>
          </cell>
          <cell r="U1766">
            <v>5080000</v>
          </cell>
          <cell r="V1766">
            <v>1</v>
          </cell>
        </row>
        <row r="1767">
          <cell r="B1767" t="str">
            <v>020104</v>
          </cell>
          <cell r="C1767">
            <v>13</v>
          </cell>
          <cell r="D1767" t="str">
            <v>인테리어</v>
          </cell>
          <cell r="E1767" t="str">
            <v>구청사</v>
          </cell>
          <cell r="H1767" t="str">
            <v>천장몰딩</v>
          </cell>
          <cell r="I1767" t="str">
            <v>목재 60*60</v>
          </cell>
          <cell r="J1767" t="str">
            <v>M</v>
          </cell>
          <cell r="K1767" t="str">
            <v>41.1</v>
          </cell>
          <cell r="L1767">
            <v>3200</v>
          </cell>
          <cell r="M1767">
            <v>131520</v>
          </cell>
          <cell r="N1767">
            <v>4000</v>
          </cell>
          <cell r="O1767">
            <v>164400</v>
          </cell>
          <cell r="Q1767">
            <v>0</v>
          </cell>
          <cell r="R1767">
            <v>7200</v>
          </cell>
          <cell r="S1767">
            <v>295920</v>
          </cell>
          <cell r="T1767">
            <v>7200</v>
          </cell>
          <cell r="U1767">
            <v>295920</v>
          </cell>
          <cell r="V1767">
            <v>1</v>
          </cell>
        </row>
        <row r="1768">
          <cell r="B1768" t="str">
            <v>020104</v>
          </cell>
          <cell r="C1768">
            <v>14</v>
          </cell>
          <cell r="D1768" t="str">
            <v>인테리어</v>
          </cell>
          <cell r="E1768" t="str">
            <v>구청사</v>
          </cell>
          <cell r="H1768" t="str">
            <v>점검구설치</v>
          </cell>
          <cell r="I1768" t="str">
            <v>450*450</v>
          </cell>
          <cell r="J1768" t="str">
            <v>개소</v>
          </cell>
          <cell r="K1768" t="str">
            <v>3</v>
          </cell>
          <cell r="L1768">
            <v>9000</v>
          </cell>
          <cell r="M1768">
            <v>27000</v>
          </cell>
          <cell r="N1768">
            <v>7000</v>
          </cell>
          <cell r="O1768">
            <v>21000</v>
          </cell>
          <cell r="Q1768">
            <v>0</v>
          </cell>
          <cell r="R1768">
            <v>16000</v>
          </cell>
          <cell r="S1768">
            <v>48000</v>
          </cell>
          <cell r="T1768">
            <v>16000</v>
          </cell>
          <cell r="U1768">
            <v>48000</v>
          </cell>
          <cell r="V1768">
            <v>1</v>
          </cell>
        </row>
        <row r="1769">
          <cell r="B1769" t="str">
            <v>020104</v>
          </cell>
          <cell r="C1769">
            <v>15</v>
          </cell>
          <cell r="D1769" t="str">
            <v>인테리어</v>
          </cell>
          <cell r="E1769" t="str">
            <v>구청사</v>
          </cell>
          <cell r="H1769" t="str">
            <v>색락카</v>
          </cell>
          <cell r="J1769" t="str">
            <v>M2</v>
          </cell>
          <cell r="K1769" t="str">
            <v>44.82</v>
          </cell>
          <cell r="L1769">
            <v>3000</v>
          </cell>
          <cell r="M1769">
            <v>134460</v>
          </cell>
          <cell r="N1769">
            <v>7500</v>
          </cell>
          <cell r="O1769">
            <v>336150</v>
          </cell>
          <cell r="Q1769">
            <v>0</v>
          </cell>
          <cell r="R1769">
            <v>10500</v>
          </cell>
          <cell r="S1769">
            <v>470610</v>
          </cell>
          <cell r="T1769">
            <v>10500</v>
          </cell>
          <cell r="U1769">
            <v>470610</v>
          </cell>
          <cell r="V1769">
            <v>1</v>
          </cell>
        </row>
        <row r="1770">
          <cell r="B1770" t="str">
            <v>020104</v>
          </cell>
          <cell r="C1770">
            <v>16</v>
          </cell>
          <cell r="D1770" t="str">
            <v>인테리어</v>
          </cell>
          <cell r="E1770" t="str">
            <v>구청사</v>
          </cell>
          <cell r="H1770" t="str">
            <v>빔프로젝트보강</v>
          </cell>
          <cell r="I1770" t="str">
            <v>900*800</v>
          </cell>
          <cell r="J1770" t="str">
            <v>개소</v>
          </cell>
          <cell r="K1770" t="str">
            <v>1</v>
          </cell>
          <cell r="L1770">
            <v>45000</v>
          </cell>
          <cell r="M1770">
            <v>45000</v>
          </cell>
          <cell r="O1770">
            <v>0</v>
          </cell>
          <cell r="Q1770">
            <v>0</v>
          </cell>
          <cell r="R1770">
            <v>45000</v>
          </cell>
          <cell r="S1770">
            <v>45000</v>
          </cell>
          <cell r="T1770">
            <v>45000</v>
          </cell>
          <cell r="U1770">
            <v>45000</v>
          </cell>
          <cell r="V1770">
            <v>1</v>
          </cell>
        </row>
        <row r="1771">
          <cell r="B1771" t="str">
            <v>020104</v>
          </cell>
          <cell r="C1771">
            <v>17</v>
          </cell>
          <cell r="D1771" t="str">
            <v>인테리어</v>
          </cell>
          <cell r="E1771" t="str">
            <v>구청사</v>
          </cell>
          <cell r="H1771" t="str">
            <v>[ 벽 체 공 사 ]</v>
          </cell>
          <cell r="M1771">
            <v>0</v>
          </cell>
          <cell r="O1771">
            <v>0</v>
          </cell>
          <cell r="Q1771">
            <v>0</v>
          </cell>
          <cell r="R1771">
            <v>0</v>
          </cell>
          <cell r="S1771">
            <v>0</v>
          </cell>
          <cell r="T1771">
            <v>0</v>
          </cell>
          <cell r="U1771">
            <v>0</v>
          </cell>
          <cell r="V1771" t="e">
            <v>#DIV/0!</v>
          </cell>
        </row>
        <row r="1772">
          <cell r="B1772" t="str">
            <v>020104</v>
          </cell>
          <cell r="C1772">
            <v>19</v>
          </cell>
          <cell r="D1772" t="str">
            <v>인테리어</v>
          </cell>
          <cell r="E1772" t="str">
            <v>구청사</v>
          </cell>
          <cell r="H1772" t="str">
            <v>합판</v>
          </cell>
          <cell r="I1772" t="str">
            <v>12T</v>
          </cell>
          <cell r="J1772" t="str">
            <v>M2</v>
          </cell>
          <cell r="K1772" t="str">
            <v>66.15</v>
          </cell>
          <cell r="L1772">
            <v>5470</v>
          </cell>
          <cell r="M1772">
            <v>361840</v>
          </cell>
          <cell r="N1772">
            <v>4500</v>
          </cell>
          <cell r="O1772">
            <v>297675</v>
          </cell>
          <cell r="Q1772">
            <v>0</v>
          </cell>
          <cell r="R1772">
            <v>9970</v>
          </cell>
          <cell r="S1772">
            <v>659515</v>
          </cell>
          <cell r="T1772">
            <v>9970</v>
          </cell>
          <cell r="U1772">
            <v>659515</v>
          </cell>
          <cell r="V1772">
            <v>1</v>
          </cell>
        </row>
        <row r="1773">
          <cell r="B1773" t="str">
            <v>020104</v>
          </cell>
          <cell r="C1773">
            <v>20</v>
          </cell>
          <cell r="D1773" t="str">
            <v>인테리어</v>
          </cell>
          <cell r="E1773" t="str">
            <v>구청사</v>
          </cell>
          <cell r="H1773" t="str">
            <v>천벽지(패브릭)</v>
          </cell>
          <cell r="J1773" t="str">
            <v>M2</v>
          </cell>
          <cell r="K1773" t="str">
            <v>44.1</v>
          </cell>
          <cell r="L1773">
            <v>9800</v>
          </cell>
          <cell r="M1773">
            <v>432180</v>
          </cell>
          <cell r="N1773">
            <v>4500</v>
          </cell>
          <cell r="O1773">
            <v>198450</v>
          </cell>
          <cell r="Q1773">
            <v>0</v>
          </cell>
          <cell r="R1773">
            <v>14300</v>
          </cell>
          <cell r="S1773">
            <v>630630</v>
          </cell>
          <cell r="T1773">
            <v>14300</v>
          </cell>
          <cell r="U1773">
            <v>630630</v>
          </cell>
          <cell r="V1773">
            <v>1</v>
          </cell>
        </row>
        <row r="1774">
          <cell r="B1774" t="str">
            <v>020104</v>
          </cell>
          <cell r="C1774">
            <v>21</v>
          </cell>
          <cell r="D1774" t="str">
            <v>인테리어</v>
          </cell>
          <cell r="E1774" t="str">
            <v>구청사</v>
          </cell>
          <cell r="H1774" t="str">
            <v>무늬목붙이기</v>
          </cell>
          <cell r="I1774" t="str">
            <v>홍송무늬목</v>
          </cell>
          <cell r="J1774" t="str">
            <v>M2</v>
          </cell>
          <cell r="K1774" t="str">
            <v>19.6</v>
          </cell>
          <cell r="L1774">
            <v>7200</v>
          </cell>
          <cell r="M1774">
            <v>141120</v>
          </cell>
          <cell r="N1774">
            <v>12500</v>
          </cell>
          <cell r="O1774">
            <v>245000</v>
          </cell>
          <cell r="Q1774">
            <v>0</v>
          </cell>
          <cell r="R1774">
            <v>19700</v>
          </cell>
          <cell r="S1774">
            <v>386120</v>
          </cell>
          <cell r="T1774">
            <v>19700</v>
          </cell>
          <cell r="U1774">
            <v>386120</v>
          </cell>
          <cell r="V1774">
            <v>1</v>
          </cell>
        </row>
        <row r="1775">
          <cell r="B1775" t="str">
            <v>020104</v>
          </cell>
          <cell r="C1775">
            <v>23</v>
          </cell>
          <cell r="D1775" t="str">
            <v>인테리어</v>
          </cell>
          <cell r="E1775" t="str">
            <v>구청사</v>
          </cell>
          <cell r="H1775" t="str">
            <v>투명락카</v>
          </cell>
          <cell r="J1775" t="str">
            <v>M2</v>
          </cell>
          <cell r="K1775" t="str">
            <v>19.6</v>
          </cell>
          <cell r="L1775">
            <v>3000</v>
          </cell>
          <cell r="M1775">
            <v>58800</v>
          </cell>
          <cell r="N1775">
            <v>7500</v>
          </cell>
          <cell r="O1775">
            <v>147000</v>
          </cell>
          <cell r="Q1775">
            <v>0</v>
          </cell>
          <cell r="R1775">
            <v>10500</v>
          </cell>
          <cell r="S1775">
            <v>205800</v>
          </cell>
          <cell r="T1775">
            <v>10500</v>
          </cell>
          <cell r="U1775">
            <v>205800</v>
          </cell>
          <cell r="V1775">
            <v>1</v>
          </cell>
        </row>
        <row r="1776">
          <cell r="B1776" t="str">
            <v>020104</v>
          </cell>
          <cell r="C1776">
            <v>24</v>
          </cell>
          <cell r="D1776" t="str">
            <v>인테리어</v>
          </cell>
          <cell r="E1776" t="str">
            <v>구청사</v>
          </cell>
          <cell r="H1776" t="str">
            <v>걸레받이</v>
          </cell>
          <cell r="J1776" t="str">
            <v>M</v>
          </cell>
          <cell r="K1776" t="str">
            <v>24.5</v>
          </cell>
          <cell r="L1776">
            <v>3200</v>
          </cell>
          <cell r="M1776">
            <v>78400</v>
          </cell>
          <cell r="N1776">
            <v>4000</v>
          </cell>
          <cell r="O1776">
            <v>98000</v>
          </cell>
          <cell r="Q1776">
            <v>0</v>
          </cell>
          <cell r="R1776">
            <v>7200</v>
          </cell>
          <cell r="S1776">
            <v>176400</v>
          </cell>
          <cell r="T1776">
            <v>7200</v>
          </cell>
          <cell r="U1776">
            <v>176400</v>
          </cell>
          <cell r="V1776">
            <v>1</v>
          </cell>
        </row>
        <row r="1777">
          <cell r="B1777" t="str">
            <v>020104</v>
          </cell>
          <cell r="C1777">
            <v>25</v>
          </cell>
          <cell r="D1777" t="str">
            <v>인테리어</v>
          </cell>
          <cell r="E1777" t="str">
            <v>구청사</v>
          </cell>
          <cell r="H1777" t="str">
            <v>팬코일커버(홍송부분)</v>
          </cell>
          <cell r="I1777" t="str">
            <v>H=700</v>
          </cell>
          <cell r="J1777" t="str">
            <v>M</v>
          </cell>
          <cell r="K1777" t="str">
            <v>29.1</v>
          </cell>
          <cell r="L1777">
            <v>42000</v>
          </cell>
          <cell r="M1777">
            <v>1222200</v>
          </cell>
          <cell r="N1777">
            <v>70000</v>
          </cell>
          <cell r="O1777">
            <v>2037000</v>
          </cell>
          <cell r="Q1777">
            <v>0</v>
          </cell>
          <cell r="R1777">
            <v>112000</v>
          </cell>
          <cell r="S1777">
            <v>3259200</v>
          </cell>
          <cell r="T1777">
            <v>112000</v>
          </cell>
          <cell r="U1777">
            <v>3259200</v>
          </cell>
          <cell r="V1777">
            <v>1</v>
          </cell>
        </row>
        <row r="1778">
          <cell r="B1778" t="str">
            <v>020104</v>
          </cell>
          <cell r="C1778">
            <v>27</v>
          </cell>
          <cell r="D1778" t="str">
            <v>인테리어</v>
          </cell>
          <cell r="E1778" t="str">
            <v>구청사</v>
          </cell>
          <cell r="H1778" t="str">
            <v>SD-1</v>
          </cell>
          <cell r="J1778" t="str">
            <v>개소</v>
          </cell>
          <cell r="K1778" t="str">
            <v>2</v>
          </cell>
          <cell r="L1778">
            <v>2150000</v>
          </cell>
          <cell r="M1778">
            <v>4300000</v>
          </cell>
          <cell r="N1778">
            <v>65000</v>
          </cell>
          <cell r="O1778">
            <v>130000</v>
          </cell>
          <cell r="Q1778">
            <v>0</v>
          </cell>
          <cell r="R1778">
            <v>2215000</v>
          </cell>
          <cell r="S1778">
            <v>4430000</v>
          </cell>
          <cell r="T1778">
            <v>2215000</v>
          </cell>
          <cell r="U1778">
            <v>4430000</v>
          </cell>
          <cell r="V1778">
            <v>1</v>
          </cell>
        </row>
        <row r="1779">
          <cell r="B1779" t="str">
            <v>020104</v>
          </cell>
          <cell r="C1779">
            <v>28</v>
          </cell>
          <cell r="D1779" t="str">
            <v>인테리어</v>
          </cell>
          <cell r="E1779" t="str">
            <v>구청사</v>
          </cell>
          <cell r="H1779" t="str">
            <v>SD-2</v>
          </cell>
          <cell r="J1779" t="str">
            <v>개소</v>
          </cell>
          <cell r="K1779" t="str">
            <v>1</v>
          </cell>
          <cell r="L1779">
            <v>210000</v>
          </cell>
          <cell r="M1779">
            <v>210000</v>
          </cell>
          <cell r="O1779">
            <v>0</v>
          </cell>
          <cell r="Q1779">
            <v>0</v>
          </cell>
          <cell r="R1779">
            <v>210000</v>
          </cell>
          <cell r="S1779">
            <v>210000</v>
          </cell>
          <cell r="T1779">
            <v>210000</v>
          </cell>
          <cell r="U1779">
            <v>210000</v>
          </cell>
          <cell r="V1779">
            <v>1</v>
          </cell>
        </row>
        <row r="1780">
          <cell r="B1780" t="str">
            <v>020104</v>
          </cell>
          <cell r="C1780">
            <v>29</v>
          </cell>
          <cell r="D1780" t="str">
            <v>인테리어</v>
          </cell>
          <cell r="E1780" t="str">
            <v>구청사</v>
          </cell>
          <cell r="H1780" t="str">
            <v>스크린벽(기획상황실)</v>
          </cell>
          <cell r="I1780" t="str">
            <v>6.2*2.7</v>
          </cell>
          <cell r="J1780" t="str">
            <v>개소</v>
          </cell>
          <cell r="K1780" t="str">
            <v>1</v>
          </cell>
          <cell r="L1780">
            <v>1110000</v>
          </cell>
          <cell r="M1780">
            <v>1110000</v>
          </cell>
          <cell r="O1780">
            <v>0</v>
          </cell>
          <cell r="Q1780">
            <v>0</v>
          </cell>
          <cell r="R1780">
            <v>1110000</v>
          </cell>
          <cell r="S1780">
            <v>1110000</v>
          </cell>
          <cell r="T1780">
            <v>1110000</v>
          </cell>
          <cell r="U1780">
            <v>1110000</v>
          </cell>
          <cell r="V1780">
            <v>1</v>
          </cell>
        </row>
        <row r="1781">
          <cell r="B1781" t="str">
            <v>020201</v>
          </cell>
          <cell r="C1781">
            <v>3</v>
          </cell>
          <cell r="D1781" t="str">
            <v>인테리어</v>
          </cell>
          <cell r="E1781" t="str">
            <v>구의회</v>
          </cell>
          <cell r="H1781" t="str">
            <v>먹매김</v>
          </cell>
          <cell r="I1781" t="str">
            <v>사무소</v>
          </cell>
          <cell r="J1781" t="str">
            <v>M2</v>
          </cell>
          <cell r="K1781" t="str">
            <v>384.97</v>
          </cell>
          <cell r="M1781">
            <v>0</v>
          </cell>
          <cell r="N1781">
            <v>600</v>
          </cell>
          <cell r="O1781">
            <v>230982</v>
          </cell>
          <cell r="Q1781">
            <v>0</v>
          </cell>
          <cell r="R1781">
            <v>600</v>
          </cell>
          <cell r="S1781">
            <v>230982</v>
          </cell>
          <cell r="T1781">
            <v>600</v>
          </cell>
          <cell r="U1781">
            <v>230982</v>
          </cell>
          <cell r="V1781">
            <v>1</v>
          </cell>
        </row>
        <row r="1782">
          <cell r="B1782" t="str">
            <v>020201</v>
          </cell>
          <cell r="C1782">
            <v>4</v>
          </cell>
          <cell r="D1782" t="str">
            <v>인테리어</v>
          </cell>
          <cell r="E1782" t="str">
            <v>구의회</v>
          </cell>
          <cell r="H1782" t="str">
            <v>내부수평비계</v>
          </cell>
          <cell r="I1782" t="str">
            <v>3개월</v>
          </cell>
          <cell r="J1782" t="str">
            <v>M2</v>
          </cell>
          <cell r="K1782" t="str">
            <v>384.97</v>
          </cell>
          <cell r="L1782">
            <v>1000</v>
          </cell>
          <cell r="M1782">
            <v>384970</v>
          </cell>
          <cell r="N1782">
            <v>1500</v>
          </cell>
          <cell r="O1782">
            <v>577455</v>
          </cell>
          <cell r="Q1782">
            <v>0</v>
          </cell>
          <cell r="R1782">
            <v>2500</v>
          </cell>
          <cell r="S1782">
            <v>962425</v>
          </cell>
          <cell r="T1782">
            <v>2500</v>
          </cell>
          <cell r="U1782">
            <v>962425</v>
          </cell>
          <cell r="V1782">
            <v>1</v>
          </cell>
        </row>
        <row r="1783">
          <cell r="B1783" t="str">
            <v>020201</v>
          </cell>
          <cell r="C1783">
            <v>6</v>
          </cell>
          <cell r="D1783" t="str">
            <v>인테리어</v>
          </cell>
          <cell r="E1783" t="str">
            <v>구의회</v>
          </cell>
          <cell r="H1783" t="str">
            <v>건축물현장정리</v>
          </cell>
          <cell r="I1783" t="str">
            <v>목조</v>
          </cell>
          <cell r="J1783" t="str">
            <v>M2</v>
          </cell>
          <cell r="K1783" t="str">
            <v>384.97</v>
          </cell>
          <cell r="M1783">
            <v>0</v>
          </cell>
          <cell r="N1783">
            <v>1600</v>
          </cell>
          <cell r="O1783">
            <v>615952</v>
          </cell>
          <cell r="Q1783">
            <v>0</v>
          </cell>
          <cell r="R1783">
            <v>1600</v>
          </cell>
          <cell r="S1783">
            <v>615952</v>
          </cell>
          <cell r="T1783">
            <v>1600</v>
          </cell>
          <cell r="U1783">
            <v>615952</v>
          </cell>
          <cell r="V1783">
            <v>1</v>
          </cell>
        </row>
        <row r="1784">
          <cell r="B1784" t="str">
            <v>020201</v>
          </cell>
          <cell r="C1784">
            <v>7</v>
          </cell>
          <cell r="D1784" t="str">
            <v>인테리어</v>
          </cell>
          <cell r="E1784" t="str">
            <v>구의회</v>
          </cell>
          <cell r="H1784" t="str">
            <v>준공청소</v>
          </cell>
          <cell r="J1784" t="str">
            <v>M2</v>
          </cell>
          <cell r="K1784" t="str">
            <v>384.97</v>
          </cell>
          <cell r="L1784">
            <v>500</v>
          </cell>
          <cell r="M1784">
            <v>192485</v>
          </cell>
          <cell r="N1784">
            <v>1500</v>
          </cell>
          <cell r="O1784">
            <v>577455</v>
          </cell>
          <cell r="Q1784">
            <v>0</v>
          </cell>
          <cell r="R1784">
            <v>2000</v>
          </cell>
          <cell r="S1784">
            <v>769940</v>
          </cell>
          <cell r="T1784">
            <v>2000</v>
          </cell>
          <cell r="U1784">
            <v>769940</v>
          </cell>
          <cell r="V1784">
            <v>1</v>
          </cell>
        </row>
        <row r="1785">
          <cell r="B1785" t="str">
            <v>020202</v>
          </cell>
          <cell r="C1785">
            <v>1</v>
          </cell>
          <cell r="D1785" t="str">
            <v>인테리어</v>
          </cell>
          <cell r="E1785" t="str">
            <v>구의회</v>
          </cell>
          <cell r="H1785" t="str">
            <v>[ 바 닥 공 사 ]</v>
          </cell>
          <cell r="M1785">
            <v>0</v>
          </cell>
          <cell r="O1785">
            <v>0</v>
          </cell>
          <cell r="Q1785">
            <v>0</v>
          </cell>
          <cell r="R1785">
            <v>0</v>
          </cell>
          <cell r="S1785">
            <v>0</v>
          </cell>
          <cell r="T1785">
            <v>0</v>
          </cell>
          <cell r="U1785">
            <v>0</v>
          </cell>
          <cell r="V1785" t="e">
            <v>#DIV/0!</v>
          </cell>
        </row>
        <row r="1786">
          <cell r="B1786" t="str">
            <v>020202</v>
          </cell>
          <cell r="C1786">
            <v>2</v>
          </cell>
          <cell r="D1786" t="str">
            <v>인테리어</v>
          </cell>
          <cell r="E1786" t="str">
            <v>구의회</v>
          </cell>
          <cell r="H1786" t="str">
            <v>바닥틀(본회의장)</v>
          </cell>
          <cell r="I1786" t="str">
            <v>H=600</v>
          </cell>
          <cell r="J1786" t="str">
            <v>M2</v>
          </cell>
          <cell r="K1786" t="str">
            <v>44.28</v>
          </cell>
          <cell r="L1786">
            <v>43500</v>
          </cell>
          <cell r="M1786">
            <v>1926180</v>
          </cell>
          <cell r="N1786">
            <v>14800</v>
          </cell>
          <cell r="O1786">
            <v>655344</v>
          </cell>
          <cell r="Q1786">
            <v>0</v>
          </cell>
          <cell r="R1786">
            <v>58300</v>
          </cell>
          <cell r="S1786">
            <v>2581524</v>
          </cell>
          <cell r="T1786">
            <v>58300</v>
          </cell>
          <cell r="U1786">
            <v>2581524</v>
          </cell>
          <cell r="V1786">
            <v>1</v>
          </cell>
        </row>
        <row r="1787">
          <cell r="B1787" t="str">
            <v>020202</v>
          </cell>
          <cell r="C1787">
            <v>3</v>
          </cell>
          <cell r="D1787" t="str">
            <v>인테리어</v>
          </cell>
          <cell r="E1787" t="str">
            <v>구의회</v>
          </cell>
          <cell r="H1787" t="str">
            <v>단상앞부분</v>
          </cell>
          <cell r="I1787" t="str">
            <v>H=450</v>
          </cell>
          <cell r="J1787" t="str">
            <v>M2</v>
          </cell>
          <cell r="K1787" t="str">
            <v>6.3</v>
          </cell>
          <cell r="L1787">
            <v>32900</v>
          </cell>
          <cell r="M1787">
            <v>207270</v>
          </cell>
          <cell r="N1787">
            <v>22600</v>
          </cell>
          <cell r="O1787">
            <v>142380</v>
          </cell>
          <cell r="Q1787">
            <v>0</v>
          </cell>
          <cell r="R1787">
            <v>55500</v>
          </cell>
          <cell r="S1787">
            <v>349650</v>
          </cell>
          <cell r="T1787">
            <v>55500</v>
          </cell>
          <cell r="U1787">
            <v>349650</v>
          </cell>
          <cell r="V1787">
            <v>1</v>
          </cell>
        </row>
        <row r="1788">
          <cell r="B1788" t="str">
            <v>020202</v>
          </cell>
          <cell r="C1788">
            <v>4</v>
          </cell>
          <cell r="D1788" t="str">
            <v>인테리어</v>
          </cell>
          <cell r="E1788" t="str">
            <v>구의회</v>
          </cell>
          <cell r="H1788" t="str">
            <v>비닐타일(디럭스)</v>
          </cell>
          <cell r="I1788" t="str">
            <v>T=3.0 300*300</v>
          </cell>
          <cell r="J1788" t="str">
            <v>M2</v>
          </cell>
          <cell r="K1788" t="str">
            <v>28.37</v>
          </cell>
          <cell r="L1788">
            <v>6500</v>
          </cell>
          <cell r="M1788">
            <v>184405</v>
          </cell>
          <cell r="N1788">
            <v>1400</v>
          </cell>
          <cell r="O1788">
            <v>39718</v>
          </cell>
          <cell r="Q1788">
            <v>0</v>
          </cell>
          <cell r="R1788">
            <v>7900</v>
          </cell>
          <cell r="S1788">
            <v>224123</v>
          </cell>
          <cell r="T1788">
            <v>7900</v>
          </cell>
          <cell r="U1788">
            <v>224123</v>
          </cell>
          <cell r="V1788">
            <v>1</v>
          </cell>
        </row>
        <row r="1789">
          <cell r="B1789" t="str">
            <v>020202</v>
          </cell>
          <cell r="C1789">
            <v>5</v>
          </cell>
          <cell r="D1789" t="str">
            <v>인테리어</v>
          </cell>
          <cell r="E1789" t="str">
            <v>구의회</v>
          </cell>
          <cell r="H1789" t="str">
            <v>카펫트</v>
          </cell>
          <cell r="I1789" t="str">
            <v>T=7</v>
          </cell>
          <cell r="J1789" t="str">
            <v>M2</v>
          </cell>
          <cell r="K1789" t="str">
            <v>400.87</v>
          </cell>
          <cell r="L1789">
            <v>29000</v>
          </cell>
          <cell r="M1789">
            <v>11625230</v>
          </cell>
          <cell r="N1789">
            <v>2000</v>
          </cell>
          <cell r="O1789">
            <v>801740</v>
          </cell>
          <cell r="Q1789">
            <v>0</v>
          </cell>
          <cell r="R1789">
            <v>31000</v>
          </cell>
          <cell r="S1789">
            <v>12426970</v>
          </cell>
          <cell r="T1789">
            <v>31000</v>
          </cell>
          <cell r="U1789">
            <v>12426970</v>
          </cell>
          <cell r="V1789">
            <v>1</v>
          </cell>
        </row>
        <row r="1790">
          <cell r="B1790" t="str">
            <v>020202</v>
          </cell>
          <cell r="C1790">
            <v>6</v>
          </cell>
          <cell r="D1790" t="str">
            <v>인테리어</v>
          </cell>
          <cell r="E1790" t="str">
            <v>구의회</v>
          </cell>
          <cell r="H1790" t="str">
            <v>논스립설치</v>
          </cell>
          <cell r="I1790" t="str">
            <v>황동W=50</v>
          </cell>
          <cell r="J1790" t="str">
            <v>M</v>
          </cell>
          <cell r="K1790" t="str">
            <v>173.65</v>
          </cell>
          <cell r="L1790">
            <v>4500</v>
          </cell>
          <cell r="M1790">
            <v>781425</v>
          </cell>
          <cell r="N1790">
            <v>4000</v>
          </cell>
          <cell r="O1790">
            <v>694600</v>
          </cell>
          <cell r="Q1790">
            <v>0</v>
          </cell>
          <cell r="R1790">
            <v>8500</v>
          </cell>
          <cell r="S1790">
            <v>1476025</v>
          </cell>
          <cell r="T1790">
            <v>8500</v>
          </cell>
          <cell r="U1790">
            <v>1476025</v>
          </cell>
          <cell r="V1790">
            <v>1</v>
          </cell>
        </row>
        <row r="1791">
          <cell r="B1791" t="str">
            <v>020202</v>
          </cell>
          <cell r="C1791">
            <v>11</v>
          </cell>
          <cell r="D1791" t="str">
            <v>인테리어</v>
          </cell>
          <cell r="E1791" t="str">
            <v>구의회</v>
          </cell>
          <cell r="H1791" t="str">
            <v>[ 천 장 공 사 ]</v>
          </cell>
          <cell r="M1791">
            <v>0</v>
          </cell>
          <cell r="O1791">
            <v>0</v>
          </cell>
          <cell r="Q1791">
            <v>0</v>
          </cell>
          <cell r="R1791">
            <v>0</v>
          </cell>
          <cell r="S1791">
            <v>0</v>
          </cell>
          <cell r="T1791">
            <v>0</v>
          </cell>
          <cell r="U1791">
            <v>0</v>
          </cell>
          <cell r="V1791" t="e">
            <v>#DIV/0!</v>
          </cell>
        </row>
        <row r="1792">
          <cell r="B1792" t="str">
            <v>020202</v>
          </cell>
          <cell r="C1792">
            <v>14</v>
          </cell>
          <cell r="D1792" t="str">
            <v>인테리어</v>
          </cell>
          <cell r="E1792" t="str">
            <v>구의회</v>
          </cell>
          <cell r="H1792" t="str">
            <v>천장반사구간</v>
          </cell>
          <cell r="I1792" t="str">
            <v>본회의장</v>
          </cell>
          <cell r="J1792" t="str">
            <v>M2</v>
          </cell>
          <cell r="K1792" t="str">
            <v>155</v>
          </cell>
          <cell r="L1792">
            <v>73500</v>
          </cell>
          <cell r="M1792">
            <v>11392500</v>
          </cell>
          <cell r="N1792">
            <v>51200</v>
          </cell>
          <cell r="O1792">
            <v>7936000</v>
          </cell>
          <cell r="Q1792">
            <v>0</v>
          </cell>
          <cell r="R1792">
            <v>124700</v>
          </cell>
          <cell r="S1792">
            <v>19328500</v>
          </cell>
          <cell r="T1792">
            <v>124700</v>
          </cell>
          <cell r="U1792">
            <v>19328500</v>
          </cell>
          <cell r="V1792">
            <v>1</v>
          </cell>
        </row>
        <row r="1793">
          <cell r="B1793" t="str">
            <v>020202</v>
          </cell>
          <cell r="C1793">
            <v>15</v>
          </cell>
          <cell r="D1793" t="str">
            <v>인테리어</v>
          </cell>
          <cell r="E1793" t="str">
            <v>구의회</v>
          </cell>
          <cell r="H1793" t="str">
            <v>천장흡음구간</v>
          </cell>
          <cell r="I1793" t="str">
            <v>본회의장</v>
          </cell>
          <cell r="J1793" t="str">
            <v>M2</v>
          </cell>
          <cell r="K1793" t="str">
            <v>140.83</v>
          </cell>
          <cell r="L1793">
            <v>73800</v>
          </cell>
          <cell r="M1793">
            <v>10393254</v>
          </cell>
          <cell r="N1793">
            <v>49200</v>
          </cell>
          <cell r="O1793">
            <v>6928836</v>
          </cell>
          <cell r="Q1793">
            <v>0</v>
          </cell>
          <cell r="R1793">
            <v>123000</v>
          </cell>
          <cell r="S1793">
            <v>17322090</v>
          </cell>
          <cell r="T1793">
            <v>123000</v>
          </cell>
          <cell r="U1793">
            <v>17322090</v>
          </cell>
          <cell r="V1793">
            <v>1</v>
          </cell>
        </row>
        <row r="1794">
          <cell r="B1794" t="str">
            <v>020202</v>
          </cell>
          <cell r="C1794">
            <v>16</v>
          </cell>
          <cell r="D1794" t="str">
            <v>인테리어</v>
          </cell>
          <cell r="E1794" t="str">
            <v>구의회</v>
          </cell>
          <cell r="H1794" t="str">
            <v>스틸등박스</v>
          </cell>
          <cell r="I1794" t="str">
            <v>본회의장</v>
          </cell>
          <cell r="J1794" t="str">
            <v>개소</v>
          </cell>
          <cell r="K1794" t="str">
            <v>1</v>
          </cell>
          <cell r="L1794">
            <v>1220000</v>
          </cell>
          <cell r="M1794">
            <v>1220000</v>
          </cell>
          <cell r="O1794">
            <v>0</v>
          </cell>
          <cell r="Q1794">
            <v>0</v>
          </cell>
          <cell r="R1794">
            <v>1220000</v>
          </cell>
          <cell r="S1794">
            <v>1220000</v>
          </cell>
          <cell r="T1794">
            <v>1220000</v>
          </cell>
          <cell r="U1794">
            <v>1220000</v>
          </cell>
          <cell r="V1794">
            <v>1</v>
          </cell>
        </row>
        <row r="1795">
          <cell r="B1795" t="str">
            <v>020202</v>
          </cell>
          <cell r="C1795">
            <v>17</v>
          </cell>
          <cell r="D1795" t="str">
            <v>인테리어</v>
          </cell>
          <cell r="E1795" t="str">
            <v>구의회</v>
          </cell>
          <cell r="H1795" t="str">
            <v>발코니하부흡음구간</v>
          </cell>
          <cell r="I1795" t="str">
            <v>본회의장</v>
          </cell>
          <cell r="J1795" t="str">
            <v>M2</v>
          </cell>
          <cell r="K1795" t="str">
            <v>71.2</v>
          </cell>
          <cell r="L1795">
            <v>52500</v>
          </cell>
          <cell r="M1795">
            <v>3738000</v>
          </cell>
          <cell r="N1795">
            <v>81200</v>
          </cell>
          <cell r="O1795">
            <v>5781440</v>
          </cell>
          <cell r="Q1795">
            <v>0</v>
          </cell>
          <cell r="R1795">
            <v>133700</v>
          </cell>
          <cell r="S1795">
            <v>9519440</v>
          </cell>
          <cell r="T1795">
            <v>133700</v>
          </cell>
          <cell r="U1795">
            <v>9519440</v>
          </cell>
          <cell r="V1795">
            <v>1</v>
          </cell>
        </row>
        <row r="1796">
          <cell r="B1796" t="str">
            <v>020202</v>
          </cell>
          <cell r="C1796">
            <v>18</v>
          </cell>
          <cell r="D1796" t="str">
            <v>인테리어</v>
          </cell>
          <cell r="E1796" t="str">
            <v>구의회</v>
          </cell>
          <cell r="H1796" t="str">
            <v>간접조명</v>
          </cell>
          <cell r="I1796" t="str">
            <v>본회의장</v>
          </cell>
          <cell r="J1796" t="str">
            <v>M2</v>
          </cell>
          <cell r="K1796" t="str">
            <v>48.16</v>
          </cell>
          <cell r="L1796">
            <v>30000</v>
          </cell>
          <cell r="M1796">
            <v>1444800</v>
          </cell>
          <cell r="N1796">
            <v>20000</v>
          </cell>
          <cell r="O1796">
            <v>963200</v>
          </cell>
          <cell r="Q1796">
            <v>0</v>
          </cell>
          <cell r="R1796">
            <v>50000</v>
          </cell>
          <cell r="S1796">
            <v>2408000</v>
          </cell>
          <cell r="T1796">
            <v>50000</v>
          </cell>
          <cell r="U1796">
            <v>2408000</v>
          </cell>
          <cell r="V1796">
            <v>1</v>
          </cell>
        </row>
        <row r="1797">
          <cell r="B1797" t="str">
            <v>020202</v>
          </cell>
          <cell r="C1797">
            <v>19</v>
          </cell>
          <cell r="D1797" t="str">
            <v>인테리어</v>
          </cell>
          <cell r="E1797" t="str">
            <v>구의회</v>
          </cell>
          <cell r="H1797" t="str">
            <v>스틸커튼박스</v>
          </cell>
          <cell r="I1797" t="str">
            <v>150*150</v>
          </cell>
          <cell r="J1797" t="str">
            <v>M</v>
          </cell>
          <cell r="K1797" t="str">
            <v>6.7</v>
          </cell>
          <cell r="L1797">
            <v>7800</v>
          </cell>
          <cell r="M1797">
            <v>52260</v>
          </cell>
          <cell r="N1797">
            <v>7200</v>
          </cell>
          <cell r="O1797">
            <v>48240</v>
          </cell>
          <cell r="Q1797">
            <v>0</v>
          </cell>
          <cell r="R1797">
            <v>15000</v>
          </cell>
          <cell r="S1797">
            <v>100500</v>
          </cell>
          <cell r="T1797">
            <v>15000</v>
          </cell>
          <cell r="U1797">
            <v>100500</v>
          </cell>
          <cell r="V1797">
            <v>1</v>
          </cell>
        </row>
        <row r="1798">
          <cell r="B1798" t="str">
            <v>020202</v>
          </cell>
          <cell r="C1798">
            <v>20</v>
          </cell>
          <cell r="D1798" t="str">
            <v>인테리어</v>
          </cell>
          <cell r="E1798" t="str">
            <v>구의회</v>
          </cell>
          <cell r="H1798" t="str">
            <v>점검구설치</v>
          </cell>
          <cell r="I1798" t="str">
            <v>450*450</v>
          </cell>
          <cell r="J1798" t="str">
            <v>개소</v>
          </cell>
          <cell r="K1798" t="str">
            <v>5</v>
          </cell>
          <cell r="L1798">
            <v>9000</v>
          </cell>
          <cell r="M1798">
            <v>45000</v>
          </cell>
          <cell r="N1798">
            <v>7000</v>
          </cell>
          <cell r="O1798">
            <v>35000</v>
          </cell>
          <cell r="Q1798">
            <v>0</v>
          </cell>
          <cell r="R1798">
            <v>16000</v>
          </cell>
          <cell r="S1798">
            <v>80000</v>
          </cell>
          <cell r="T1798">
            <v>16000</v>
          </cell>
          <cell r="U1798">
            <v>80000</v>
          </cell>
          <cell r="V1798">
            <v>1</v>
          </cell>
        </row>
        <row r="1799">
          <cell r="B1799" t="str">
            <v>020202</v>
          </cell>
          <cell r="C1799">
            <v>21</v>
          </cell>
          <cell r="D1799" t="str">
            <v>인테리어</v>
          </cell>
          <cell r="E1799" t="str">
            <v>구의회</v>
          </cell>
          <cell r="H1799" t="str">
            <v>준비실천장</v>
          </cell>
          <cell r="I1799" t="str">
            <v>본회의장</v>
          </cell>
          <cell r="J1799" t="str">
            <v>M2</v>
          </cell>
          <cell r="K1799" t="str">
            <v>28.37</v>
          </cell>
          <cell r="L1799">
            <v>12000</v>
          </cell>
          <cell r="M1799">
            <v>340440</v>
          </cell>
          <cell r="N1799">
            <v>8000</v>
          </cell>
          <cell r="O1799">
            <v>226960</v>
          </cell>
          <cell r="Q1799">
            <v>0</v>
          </cell>
          <cell r="R1799">
            <v>20000</v>
          </cell>
          <cell r="S1799">
            <v>567400</v>
          </cell>
          <cell r="T1799">
            <v>20000</v>
          </cell>
          <cell r="U1799">
            <v>567400</v>
          </cell>
          <cell r="V1799">
            <v>1</v>
          </cell>
        </row>
        <row r="1800">
          <cell r="B1800" t="str">
            <v>020202</v>
          </cell>
          <cell r="C1800">
            <v>34</v>
          </cell>
          <cell r="D1800" t="str">
            <v>인테리어</v>
          </cell>
          <cell r="E1800" t="str">
            <v>구의회</v>
          </cell>
          <cell r="H1800" t="str">
            <v>[ 벽 체 공 사 ]</v>
          </cell>
          <cell r="M1800">
            <v>0</v>
          </cell>
          <cell r="O1800">
            <v>0</v>
          </cell>
          <cell r="Q1800">
            <v>0</v>
          </cell>
          <cell r="R1800">
            <v>0</v>
          </cell>
          <cell r="S1800">
            <v>0</v>
          </cell>
          <cell r="T1800">
            <v>0</v>
          </cell>
          <cell r="U1800">
            <v>0</v>
          </cell>
          <cell r="V1800" t="e">
            <v>#DIV/0!</v>
          </cell>
        </row>
        <row r="1801">
          <cell r="B1801" t="str">
            <v>020202</v>
          </cell>
          <cell r="C1801">
            <v>35</v>
          </cell>
          <cell r="D1801" t="str">
            <v>인테리어</v>
          </cell>
          <cell r="E1801" t="str">
            <v>구의회</v>
          </cell>
          <cell r="H1801" t="str">
            <v>무대주변벽체</v>
          </cell>
          <cell r="I1801" t="str">
            <v>본회의장</v>
          </cell>
          <cell r="J1801" t="str">
            <v>M2</v>
          </cell>
          <cell r="K1801" t="str">
            <v>128.29</v>
          </cell>
          <cell r="L1801">
            <v>52500</v>
          </cell>
          <cell r="M1801">
            <v>6735225</v>
          </cell>
          <cell r="N1801">
            <v>26800</v>
          </cell>
          <cell r="O1801">
            <v>3438172</v>
          </cell>
          <cell r="Q1801">
            <v>0</v>
          </cell>
          <cell r="R1801">
            <v>79300</v>
          </cell>
          <cell r="S1801">
            <v>10173397</v>
          </cell>
          <cell r="T1801">
            <v>79300</v>
          </cell>
          <cell r="U1801">
            <v>10173397</v>
          </cell>
          <cell r="V1801">
            <v>1</v>
          </cell>
        </row>
        <row r="1802">
          <cell r="B1802" t="str">
            <v>020202</v>
          </cell>
          <cell r="C1802">
            <v>36</v>
          </cell>
          <cell r="D1802" t="str">
            <v>인테리어</v>
          </cell>
          <cell r="E1802" t="str">
            <v>구의회</v>
          </cell>
          <cell r="H1802" t="str">
            <v>후벽부분</v>
          </cell>
          <cell r="I1802" t="str">
            <v>본회의장</v>
          </cell>
          <cell r="J1802" t="str">
            <v>M2</v>
          </cell>
          <cell r="K1802" t="str">
            <v>196.2</v>
          </cell>
          <cell r="L1802">
            <v>52500</v>
          </cell>
          <cell r="M1802">
            <v>10300500</v>
          </cell>
          <cell r="N1802">
            <v>26800</v>
          </cell>
          <cell r="O1802">
            <v>5258160</v>
          </cell>
          <cell r="Q1802">
            <v>0</v>
          </cell>
          <cell r="R1802">
            <v>79300</v>
          </cell>
          <cell r="S1802">
            <v>15558660</v>
          </cell>
          <cell r="T1802">
            <v>79300</v>
          </cell>
          <cell r="U1802">
            <v>15558660</v>
          </cell>
          <cell r="V1802">
            <v>1</v>
          </cell>
        </row>
        <row r="1803">
          <cell r="B1803" t="str">
            <v>020202</v>
          </cell>
          <cell r="C1803">
            <v>37</v>
          </cell>
          <cell r="D1803" t="str">
            <v>인테리어</v>
          </cell>
          <cell r="E1803" t="str">
            <v>구의회</v>
          </cell>
          <cell r="H1803" t="str">
            <v>측벽상부</v>
          </cell>
          <cell r="I1803" t="str">
            <v>본회의장및강당</v>
          </cell>
          <cell r="J1803" t="str">
            <v>M2</v>
          </cell>
          <cell r="K1803" t="str">
            <v>214.3</v>
          </cell>
          <cell r="L1803">
            <v>52500</v>
          </cell>
          <cell r="M1803">
            <v>11250750</v>
          </cell>
          <cell r="N1803">
            <v>26800</v>
          </cell>
          <cell r="O1803">
            <v>5743240</v>
          </cell>
          <cell r="Q1803">
            <v>0</v>
          </cell>
          <cell r="R1803">
            <v>79300</v>
          </cell>
          <cell r="S1803">
            <v>16993990</v>
          </cell>
          <cell r="T1803">
            <v>79300</v>
          </cell>
          <cell r="U1803">
            <v>16993990</v>
          </cell>
          <cell r="V1803">
            <v>1</v>
          </cell>
        </row>
        <row r="1804">
          <cell r="B1804" t="str">
            <v>020202</v>
          </cell>
          <cell r="C1804">
            <v>38</v>
          </cell>
          <cell r="D1804" t="str">
            <v>인테리어</v>
          </cell>
          <cell r="E1804" t="str">
            <v>구의회</v>
          </cell>
          <cell r="H1804" t="str">
            <v>단상측벽부분</v>
          </cell>
          <cell r="I1804" t="str">
            <v>본회의장</v>
          </cell>
          <cell r="J1804" t="str">
            <v>M2</v>
          </cell>
          <cell r="K1804" t="str">
            <v>91.84</v>
          </cell>
          <cell r="L1804">
            <v>52500</v>
          </cell>
          <cell r="M1804">
            <v>4821600</v>
          </cell>
          <cell r="N1804">
            <v>26800</v>
          </cell>
          <cell r="O1804">
            <v>2461312</v>
          </cell>
          <cell r="Q1804">
            <v>0</v>
          </cell>
          <cell r="R1804">
            <v>79300</v>
          </cell>
          <cell r="S1804">
            <v>7282912</v>
          </cell>
          <cell r="T1804">
            <v>79300</v>
          </cell>
          <cell r="U1804">
            <v>7282912</v>
          </cell>
          <cell r="V1804">
            <v>1</v>
          </cell>
        </row>
        <row r="1805">
          <cell r="B1805" t="str">
            <v>020202</v>
          </cell>
          <cell r="C1805">
            <v>39</v>
          </cell>
          <cell r="D1805" t="str">
            <v>인테리어</v>
          </cell>
          <cell r="E1805" t="str">
            <v>구의회</v>
          </cell>
          <cell r="H1805" t="str">
            <v>불연흡음판넬</v>
          </cell>
          <cell r="I1805" t="str">
            <v>NF25T</v>
          </cell>
          <cell r="J1805" t="str">
            <v>M2</v>
          </cell>
          <cell r="K1805" t="str">
            <v>43.33</v>
          </cell>
          <cell r="L1805">
            <v>38500</v>
          </cell>
          <cell r="M1805">
            <v>1668205</v>
          </cell>
          <cell r="N1805">
            <v>7000</v>
          </cell>
          <cell r="O1805">
            <v>303310</v>
          </cell>
          <cell r="Q1805">
            <v>0</v>
          </cell>
          <cell r="R1805">
            <v>45500</v>
          </cell>
          <cell r="S1805">
            <v>1971515</v>
          </cell>
          <cell r="T1805">
            <v>45500</v>
          </cell>
          <cell r="U1805">
            <v>1971515</v>
          </cell>
          <cell r="V1805">
            <v>1</v>
          </cell>
        </row>
        <row r="1806">
          <cell r="B1806" t="str">
            <v>020202</v>
          </cell>
          <cell r="C1806">
            <v>40</v>
          </cell>
          <cell r="D1806" t="str">
            <v>인테리어</v>
          </cell>
          <cell r="E1806" t="str">
            <v>구의회</v>
          </cell>
          <cell r="H1806" t="str">
            <v>확산판-A</v>
          </cell>
          <cell r="I1806" t="str">
            <v>600*2300</v>
          </cell>
          <cell r="J1806" t="str">
            <v>개소</v>
          </cell>
          <cell r="K1806" t="str">
            <v>8</v>
          </cell>
          <cell r="L1806">
            <v>98500</v>
          </cell>
          <cell r="M1806">
            <v>788000</v>
          </cell>
          <cell r="N1806">
            <v>55000</v>
          </cell>
          <cell r="O1806">
            <v>440000</v>
          </cell>
          <cell r="Q1806">
            <v>0</v>
          </cell>
          <cell r="R1806">
            <v>153500</v>
          </cell>
          <cell r="S1806">
            <v>1228000</v>
          </cell>
          <cell r="T1806">
            <v>153500</v>
          </cell>
          <cell r="U1806">
            <v>1228000</v>
          </cell>
          <cell r="V1806">
            <v>1</v>
          </cell>
        </row>
        <row r="1807">
          <cell r="B1807" t="str">
            <v>020202</v>
          </cell>
          <cell r="C1807">
            <v>42</v>
          </cell>
          <cell r="D1807" t="str">
            <v>인테리어</v>
          </cell>
          <cell r="E1807" t="str">
            <v>구의회</v>
          </cell>
          <cell r="H1807" t="str">
            <v>확산판-B</v>
          </cell>
          <cell r="I1807" t="str">
            <v>400*1400</v>
          </cell>
          <cell r="J1807" t="str">
            <v>개소</v>
          </cell>
          <cell r="K1807" t="str">
            <v>6</v>
          </cell>
          <cell r="L1807">
            <v>55000</v>
          </cell>
          <cell r="M1807">
            <v>330000</v>
          </cell>
          <cell r="N1807">
            <v>32500</v>
          </cell>
          <cell r="O1807">
            <v>195000</v>
          </cell>
          <cell r="Q1807">
            <v>0</v>
          </cell>
          <cell r="R1807">
            <v>87500</v>
          </cell>
          <cell r="S1807">
            <v>525000</v>
          </cell>
          <cell r="T1807">
            <v>87500</v>
          </cell>
          <cell r="U1807">
            <v>525000</v>
          </cell>
          <cell r="V1807">
            <v>1</v>
          </cell>
        </row>
        <row r="1808">
          <cell r="B1808" t="str">
            <v>020202</v>
          </cell>
          <cell r="C1808">
            <v>43</v>
          </cell>
          <cell r="D1808" t="str">
            <v>인테리어</v>
          </cell>
          <cell r="E1808" t="str">
            <v>구의회</v>
          </cell>
          <cell r="H1808" t="str">
            <v>발코니부분</v>
          </cell>
          <cell r="I1808" t="str">
            <v>본회의장</v>
          </cell>
          <cell r="J1808" t="str">
            <v>M</v>
          </cell>
          <cell r="K1808" t="str">
            <v>23.24</v>
          </cell>
          <cell r="L1808">
            <v>32400</v>
          </cell>
          <cell r="M1808">
            <v>752976</v>
          </cell>
          <cell r="N1808">
            <v>21600</v>
          </cell>
          <cell r="O1808">
            <v>501984</v>
          </cell>
          <cell r="Q1808">
            <v>0</v>
          </cell>
          <cell r="R1808">
            <v>54000</v>
          </cell>
          <cell r="S1808">
            <v>1254960</v>
          </cell>
          <cell r="T1808">
            <v>54000</v>
          </cell>
          <cell r="U1808">
            <v>1254960</v>
          </cell>
          <cell r="V1808">
            <v>1</v>
          </cell>
        </row>
        <row r="1809">
          <cell r="B1809" t="str">
            <v>020202</v>
          </cell>
          <cell r="C1809">
            <v>51</v>
          </cell>
          <cell r="D1809" t="str">
            <v>인테리어</v>
          </cell>
          <cell r="E1809" t="str">
            <v>구의회</v>
          </cell>
          <cell r="H1809" t="str">
            <v>걸레받이</v>
          </cell>
          <cell r="J1809" t="str">
            <v>M</v>
          </cell>
          <cell r="K1809" t="str">
            <v>110</v>
          </cell>
          <cell r="L1809">
            <v>3200</v>
          </cell>
          <cell r="M1809">
            <v>352000</v>
          </cell>
          <cell r="N1809">
            <v>4000</v>
          </cell>
          <cell r="O1809">
            <v>440000</v>
          </cell>
          <cell r="Q1809">
            <v>0</v>
          </cell>
          <cell r="R1809">
            <v>7200</v>
          </cell>
          <cell r="S1809">
            <v>792000</v>
          </cell>
          <cell r="T1809">
            <v>7200</v>
          </cell>
          <cell r="U1809">
            <v>792000</v>
          </cell>
          <cell r="V1809">
            <v>1</v>
          </cell>
        </row>
        <row r="1810">
          <cell r="B1810" t="str">
            <v>020202</v>
          </cell>
          <cell r="C1810">
            <v>52</v>
          </cell>
          <cell r="D1810" t="str">
            <v>인테리어</v>
          </cell>
          <cell r="E1810" t="str">
            <v>구의회</v>
          </cell>
          <cell r="H1810" t="str">
            <v>중간몰딩</v>
          </cell>
          <cell r="J1810" t="str">
            <v>M</v>
          </cell>
          <cell r="K1810" t="str">
            <v>102.04</v>
          </cell>
          <cell r="L1810">
            <v>3200</v>
          </cell>
          <cell r="M1810">
            <v>326528</v>
          </cell>
          <cell r="N1810">
            <v>4000</v>
          </cell>
          <cell r="O1810">
            <v>408160</v>
          </cell>
          <cell r="Q1810">
            <v>0</v>
          </cell>
          <cell r="R1810">
            <v>7200</v>
          </cell>
          <cell r="S1810">
            <v>734688</v>
          </cell>
          <cell r="T1810">
            <v>7200</v>
          </cell>
          <cell r="U1810">
            <v>734688</v>
          </cell>
          <cell r="V1810">
            <v>1</v>
          </cell>
        </row>
        <row r="1811">
          <cell r="B1811" t="str">
            <v>020202</v>
          </cell>
          <cell r="C1811">
            <v>53</v>
          </cell>
          <cell r="D1811" t="str">
            <v>인테리어</v>
          </cell>
          <cell r="E1811" t="str">
            <v>구의회</v>
          </cell>
          <cell r="H1811" t="str">
            <v>색락카</v>
          </cell>
          <cell r="J1811" t="str">
            <v>M2</v>
          </cell>
          <cell r="K1811" t="str">
            <v>103.68</v>
          </cell>
          <cell r="L1811">
            <v>3000</v>
          </cell>
          <cell r="M1811">
            <v>311040</v>
          </cell>
          <cell r="N1811">
            <v>7500</v>
          </cell>
          <cell r="O1811">
            <v>777600</v>
          </cell>
          <cell r="Q1811">
            <v>0</v>
          </cell>
          <cell r="R1811">
            <v>10500</v>
          </cell>
          <cell r="S1811">
            <v>1088640</v>
          </cell>
          <cell r="T1811">
            <v>10500</v>
          </cell>
          <cell r="U1811">
            <v>1088640</v>
          </cell>
          <cell r="V1811">
            <v>1</v>
          </cell>
        </row>
        <row r="1812">
          <cell r="B1812" t="str">
            <v>020202</v>
          </cell>
          <cell r="C1812">
            <v>55</v>
          </cell>
          <cell r="D1812" t="str">
            <v>인테리어</v>
          </cell>
          <cell r="E1812" t="str">
            <v>구의회</v>
          </cell>
          <cell r="H1812" t="str">
            <v>SD-3</v>
          </cell>
          <cell r="J1812" t="str">
            <v>개소</v>
          </cell>
          <cell r="K1812" t="str">
            <v>2</v>
          </cell>
          <cell r="L1812">
            <v>2150000</v>
          </cell>
          <cell r="M1812">
            <v>4300000</v>
          </cell>
          <cell r="N1812">
            <v>65000</v>
          </cell>
          <cell r="O1812">
            <v>130000</v>
          </cell>
          <cell r="Q1812">
            <v>0</v>
          </cell>
          <cell r="R1812">
            <v>2215000</v>
          </cell>
          <cell r="S1812">
            <v>4430000</v>
          </cell>
          <cell r="T1812">
            <v>2215000</v>
          </cell>
          <cell r="U1812">
            <v>4430000</v>
          </cell>
          <cell r="V1812">
            <v>1</v>
          </cell>
        </row>
        <row r="1813">
          <cell r="B1813" t="str">
            <v>020202</v>
          </cell>
          <cell r="C1813">
            <v>56</v>
          </cell>
          <cell r="D1813" t="str">
            <v>인테리어</v>
          </cell>
          <cell r="E1813" t="str">
            <v>구의회</v>
          </cell>
          <cell r="H1813" t="str">
            <v>SD-4</v>
          </cell>
          <cell r="J1813" t="str">
            <v>개소</v>
          </cell>
          <cell r="K1813" t="str">
            <v>4</v>
          </cell>
          <cell r="L1813">
            <v>1560000</v>
          </cell>
          <cell r="M1813">
            <v>6240000</v>
          </cell>
          <cell r="N1813">
            <v>35000</v>
          </cell>
          <cell r="O1813">
            <v>140000</v>
          </cell>
          <cell r="Q1813">
            <v>0</v>
          </cell>
          <cell r="R1813">
            <v>1595000</v>
          </cell>
          <cell r="S1813">
            <v>6380000</v>
          </cell>
          <cell r="T1813">
            <v>1595000</v>
          </cell>
          <cell r="U1813">
            <v>6380000</v>
          </cell>
          <cell r="V1813">
            <v>1</v>
          </cell>
        </row>
        <row r="1814">
          <cell r="B1814" t="str">
            <v>020202</v>
          </cell>
          <cell r="C1814">
            <v>57</v>
          </cell>
          <cell r="D1814" t="str">
            <v>인테리어</v>
          </cell>
          <cell r="E1814" t="str">
            <v>구의회</v>
          </cell>
          <cell r="H1814" t="str">
            <v>WD-1</v>
          </cell>
          <cell r="J1814" t="str">
            <v>개소</v>
          </cell>
          <cell r="K1814" t="str">
            <v>1</v>
          </cell>
          <cell r="L1814">
            <v>420000</v>
          </cell>
          <cell r="M1814">
            <v>420000</v>
          </cell>
          <cell r="O1814">
            <v>0</v>
          </cell>
          <cell r="Q1814">
            <v>0</v>
          </cell>
          <cell r="R1814">
            <v>420000</v>
          </cell>
          <cell r="S1814">
            <v>420000</v>
          </cell>
          <cell r="T1814">
            <v>420000</v>
          </cell>
          <cell r="U1814">
            <v>420000</v>
          </cell>
          <cell r="V1814">
            <v>1</v>
          </cell>
        </row>
        <row r="1815">
          <cell r="B1815" t="str">
            <v>020301</v>
          </cell>
          <cell r="C1815">
            <v>3</v>
          </cell>
          <cell r="D1815" t="str">
            <v>인테리어</v>
          </cell>
          <cell r="E1815" t="str">
            <v>교육청사</v>
          </cell>
          <cell r="H1815" t="str">
            <v>먹매김</v>
          </cell>
          <cell r="I1815" t="str">
            <v>사무소</v>
          </cell>
          <cell r="J1815" t="str">
            <v>M2</v>
          </cell>
          <cell r="K1815" t="str">
            <v>529.01</v>
          </cell>
          <cell r="M1815">
            <v>0</v>
          </cell>
          <cell r="N1815">
            <v>600</v>
          </cell>
          <cell r="O1815">
            <v>317406</v>
          </cell>
          <cell r="Q1815">
            <v>0</v>
          </cell>
          <cell r="R1815">
            <v>600</v>
          </cell>
          <cell r="S1815">
            <v>317406</v>
          </cell>
          <cell r="T1815">
            <v>600</v>
          </cell>
          <cell r="U1815">
            <v>317406</v>
          </cell>
          <cell r="V1815">
            <v>1</v>
          </cell>
        </row>
        <row r="1816">
          <cell r="B1816" t="str">
            <v>020301</v>
          </cell>
          <cell r="C1816">
            <v>4</v>
          </cell>
          <cell r="D1816" t="str">
            <v>인테리어</v>
          </cell>
          <cell r="E1816" t="str">
            <v>교육청사</v>
          </cell>
          <cell r="H1816" t="str">
            <v>내부수평비계</v>
          </cell>
          <cell r="I1816" t="str">
            <v>3개월</v>
          </cell>
          <cell r="J1816" t="str">
            <v>M2</v>
          </cell>
          <cell r="K1816" t="str">
            <v>529.01</v>
          </cell>
          <cell r="L1816">
            <v>1000</v>
          </cell>
          <cell r="M1816">
            <v>529010</v>
          </cell>
          <cell r="N1816">
            <v>1500</v>
          </cell>
          <cell r="O1816">
            <v>793515</v>
          </cell>
          <cell r="Q1816">
            <v>0</v>
          </cell>
          <cell r="R1816">
            <v>2500</v>
          </cell>
          <cell r="S1816">
            <v>1322525</v>
          </cell>
          <cell r="T1816">
            <v>2500</v>
          </cell>
          <cell r="U1816">
            <v>1322525</v>
          </cell>
          <cell r="V1816">
            <v>1</v>
          </cell>
        </row>
        <row r="1817">
          <cell r="B1817" t="str">
            <v>020301</v>
          </cell>
          <cell r="C1817">
            <v>6</v>
          </cell>
          <cell r="D1817" t="str">
            <v>인테리어</v>
          </cell>
          <cell r="E1817" t="str">
            <v>교육청사</v>
          </cell>
          <cell r="H1817" t="str">
            <v>건축물현장정리</v>
          </cell>
          <cell r="I1817" t="str">
            <v>목조</v>
          </cell>
          <cell r="J1817" t="str">
            <v>M2</v>
          </cell>
          <cell r="K1817" t="str">
            <v>529.01</v>
          </cell>
          <cell r="M1817">
            <v>0</v>
          </cell>
          <cell r="N1817">
            <v>1600</v>
          </cell>
          <cell r="O1817">
            <v>846416</v>
          </cell>
          <cell r="Q1817">
            <v>0</v>
          </cell>
          <cell r="R1817">
            <v>1600</v>
          </cell>
          <cell r="S1817">
            <v>846416</v>
          </cell>
          <cell r="T1817">
            <v>1600</v>
          </cell>
          <cell r="U1817">
            <v>846416</v>
          </cell>
          <cell r="V1817">
            <v>1</v>
          </cell>
        </row>
        <row r="1818">
          <cell r="B1818" t="str">
            <v>020301</v>
          </cell>
          <cell r="C1818">
            <v>7</v>
          </cell>
          <cell r="D1818" t="str">
            <v>인테리어</v>
          </cell>
          <cell r="E1818" t="str">
            <v>교육청사</v>
          </cell>
          <cell r="H1818" t="str">
            <v>준공청소</v>
          </cell>
          <cell r="J1818" t="str">
            <v>M2</v>
          </cell>
          <cell r="K1818" t="str">
            <v>529.01</v>
          </cell>
          <cell r="L1818">
            <v>500</v>
          </cell>
          <cell r="M1818">
            <v>264505</v>
          </cell>
          <cell r="N1818">
            <v>1500</v>
          </cell>
          <cell r="O1818">
            <v>793515</v>
          </cell>
          <cell r="Q1818">
            <v>0</v>
          </cell>
          <cell r="R1818">
            <v>2000</v>
          </cell>
          <cell r="S1818">
            <v>1058020</v>
          </cell>
          <cell r="T1818">
            <v>2000</v>
          </cell>
          <cell r="U1818">
            <v>1058020</v>
          </cell>
          <cell r="V1818">
            <v>1</v>
          </cell>
        </row>
        <row r="1819">
          <cell r="B1819" t="str">
            <v>020302</v>
          </cell>
          <cell r="C1819">
            <v>1</v>
          </cell>
          <cell r="D1819" t="str">
            <v>인테리어</v>
          </cell>
          <cell r="E1819" t="str">
            <v>교육청사</v>
          </cell>
          <cell r="H1819" t="str">
            <v>[ 바 닥 공 사 ]</v>
          </cell>
          <cell r="M1819">
            <v>0</v>
          </cell>
          <cell r="O1819">
            <v>0</v>
          </cell>
          <cell r="Q1819">
            <v>0</v>
          </cell>
          <cell r="R1819">
            <v>0</v>
          </cell>
          <cell r="S1819">
            <v>0</v>
          </cell>
          <cell r="T1819">
            <v>0</v>
          </cell>
          <cell r="U1819">
            <v>0</v>
          </cell>
          <cell r="V1819" t="e">
            <v>#DIV/0!</v>
          </cell>
        </row>
        <row r="1820">
          <cell r="B1820" t="str">
            <v>020302</v>
          </cell>
          <cell r="C1820">
            <v>3</v>
          </cell>
          <cell r="D1820" t="str">
            <v>인테리어</v>
          </cell>
          <cell r="E1820" t="str">
            <v>교육청사</v>
          </cell>
          <cell r="H1820" t="str">
            <v>비닐시이트</v>
          </cell>
          <cell r="I1820" t="str">
            <v>T=3.0</v>
          </cell>
          <cell r="J1820" t="str">
            <v>M2</v>
          </cell>
          <cell r="K1820" t="str">
            <v>168.74</v>
          </cell>
          <cell r="L1820">
            <v>9600</v>
          </cell>
          <cell r="M1820">
            <v>1619904</v>
          </cell>
          <cell r="N1820">
            <v>1200</v>
          </cell>
          <cell r="O1820">
            <v>202488</v>
          </cell>
          <cell r="Q1820">
            <v>0</v>
          </cell>
          <cell r="R1820">
            <v>10800</v>
          </cell>
          <cell r="S1820">
            <v>1822392</v>
          </cell>
          <cell r="T1820">
            <v>10800</v>
          </cell>
          <cell r="U1820">
            <v>1822392</v>
          </cell>
          <cell r="V1820">
            <v>1</v>
          </cell>
        </row>
        <row r="1821">
          <cell r="B1821" t="str">
            <v>020302</v>
          </cell>
          <cell r="C1821">
            <v>4</v>
          </cell>
          <cell r="D1821" t="str">
            <v>인테리어</v>
          </cell>
          <cell r="E1821" t="str">
            <v>교육청사</v>
          </cell>
          <cell r="H1821" t="str">
            <v>우드후로링</v>
          </cell>
          <cell r="I1821" t="str">
            <v>T=22</v>
          </cell>
          <cell r="J1821" t="str">
            <v>M2</v>
          </cell>
          <cell r="K1821" t="str">
            <v>56.51</v>
          </cell>
          <cell r="L1821">
            <v>51000</v>
          </cell>
          <cell r="M1821">
            <v>2882010</v>
          </cell>
          <cell r="N1821">
            <v>7500</v>
          </cell>
          <cell r="O1821">
            <v>423825</v>
          </cell>
          <cell r="Q1821">
            <v>0</v>
          </cell>
          <cell r="R1821">
            <v>58500</v>
          </cell>
          <cell r="S1821">
            <v>3305835</v>
          </cell>
          <cell r="T1821">
            <v>58500</v>
          </cell>
          <cell r="U1821">
            <v>3305835</v>
          </cell>
          <cell r="V1821">
            <v>1</v>
          </cell>
        </row>
        <row r="1822">
          <cell r="B1822" t="str">
            <v>020302</v>
          </cell>
          <cell r="C1822">
            <v>5</v>
          </cell>
          <cell r="D1822" t="str">
            <v>인테리어</v>
          </cell>
          <cell r="E1822" t="str">
            <v>교육청사</v>
          </cell>
          <cell r="H1822" t="str">
            <v>바닥틀(목조)</v>
          </cell>
          <cell r="I1822" t="str">
            <v>H=800</v>
          </cell>
          <cell r="J1822" t="str">
            <v>M2</v>
          </cell>
          <cell r="K1822" t="str">
            <v>56.51</v>
          </cell>
          <cell r="L1822">
            <v>47500</v>
          </cell>
          <cell r="M1822">
            <v>2684225</v>
          </cell>
          <cell r="N1822">
            <v>15600</v>
          </cell>
          <cell r="O1822">
            <v>881556</v>
          </cell>
          <cell r="Q1822">
            <v>0</v>
          </cell>
          <cell r="R1822">
            <v>63100</v>
          </cell>
          <cell r="S1822">
            <v>3565781</v>
          </cell>
          <cell r="T1822">
            <v>63100</v>
          </cell>
          <cell r="U1822">
            <v>3565781</v>
          </cell>
          <cell r="V1822">
            <v>1</v>
          </cell>
        </row>
        <row r="1823">
          <cell r="B1823" t="str">
            <v>020302</v>
          </cell>
          <cell r="C1823">
            <v>6</v>
          </cell>
          <cell r="D1823" t="str">
            <v>인테리어</v>
          </cell>
          <cell r="E1823" t="str">
            <v>교육청사</v>
          </cell>
          <cell r="H1823" t="str">
            <v>비닐타일(디럭스)</v>
          </cell>
          <cell r="I1823" t="str">
            <v>T=3.0 300*300</v>
          </cell>
          <cell r="J1823" t="str">
            <v>M2</v>
          </cell>
          <cell r="K1823" t="str">
            <v>19.87</v>
          </cell>
          <cell r="L1823">
            <v>6500</v>
          </cell>
          <cell r="M1823">
            <v>129155</v>
          </cell>
          <cell r="N1823">
            <v>1400</v>
          </cell>
          <cell r="O1823">
            <v>27818</v>
          </cell>
          <cell r="Q1823">
            <v>0</v>
          </cell>
          <cell r="R1823">
            <v>7900</v>
          </cell>
          <cell r="S1823">
            <v>156973</v>
          </cell>
          <cell r="T1823">
            <v>7900</v>
          </cell>
          <cell r="U1823">
            <v>156973</v>
          </cell>
          <cell r="V1823">
            <v>1</v>
          </cell>
        </row>
        <row r="1824">
          <cell r="B1824" t="str">
            <v>020302</v>
          </cell>
          <cell r="C1824">
            <v>7</v>
          </cell>
          <cell r="D1824" t="str">
            <v>인테리어</v>
          </cell>
          <cell r="E1824" t="str">
            <v>교육청사</v>
          </cell>
          <cell r="H1824" t="str">
            <v>논스립설치</v>
          </cell>
          <cell r="I1824" t="str">
            <v>황동W=50</v>
          </cell>
          <cell r="J1824" t="str">
            <v>M</v>
          </cell>
          <cell r="K1824" t="str">
            <v>209.62</v>
          </cell>
          <cell r="L1824">
            <v>4500</v>
          </cell>
          <cell r="M1824">
            <v>943290</v>
          </cell>
          <cell r="N1824">
            <v>4000</v>
          </cell>
          <cell r="O1824">
            <v>838480</v>
          </cell>
          <cell r="Q1824">
            <v>0</v>
          </cell>
          <cell r="R1824">
            <v>8500</v>
          </cell>
          <cell r="S1824">
            <v>1781770</v>
          </cell>
          <cell r="T1824">
            <v>8500</v>
          </cell>
          <cell r="U1824">
            <v>1781770</v>
          </cell>
          <cell r="V1824">
            <v>1</v>
          </cell>
        </row>
        <row r="1825">
          <cell r="B1825" t="str">
            <v>020302</v>
          </cell>
          <cell r="C1825">
            <v>8</v>
          </cell>
          <cell r="D1825" t="str">
            <v>인테리어</v>
          </cell>
          <cell r="E1825" t="str">
            <v>교육청사</v>
          </cell>
          <cell r="H1825" t="str">
            <v>좌석</v>
          </cell>
          <cell r="I1825" t="str">
            <v>SK-300-M</v>
          </cell>
          <cell r="J1825" t="str">
            <v>석</v>
          </cell>
          <cell r="K1825" t="str">
            <v>180</v>
          </cell>
          <cell r="L1825">
            <v>115000</v>
          </cell>
          <cell r="M1825">
            <v>20700000</v>
          </cell>
          <cell r="O1825">
            <v>0</v>
          </cell>
          <cell r="Q1825">
            <v>0</v>
          </cell>
          <cell r="R1825">
            <v>115000</v>
          </cell>
          <cell r="S1825">
            <v>20700000</v>
          </cell>
          <cell r="T1825">
            <v>115000</v>
          </cell>
          <cell r="U1825">
            <v>20700000</v>
          </cell>
          <cell r="V1825">
            <v>1</v>
          </cell>
        </row>
        <row r="1826">
          <cell r="B1826" t="str">
            <v>020302</v>
          </cell>
          <cell r="C1826">
            <v>9</v>
          </cell>
          <cell r="D1826" t="str">
            <v>인테리어</v>
          </cell>
          <cell r="E1826" t="str">
            <v>교육청사</v>
          </cell>
          <cell r="H1826" t="str">
            <v>[ 천 장 공 사 ]</v>
          </cell>
          <cell r="M1826">
            <v>0</v>
          </cell>
          <cell r="O1826">
            <v>0</v>
          </cell>
          <cell r="Q1826">
            <v>0</v>
          </cell>
          <cell r="R1826">
            <v>0</v>
          </cell>
          <cell r="S1826">
            <v>0</v>
          </cell>
          <cell r="T1826">
            <v>0</v>
          </cell>
          <cell r="U1826">
            <v>0</v>
          </cell>
          <cell r="V1826" t="e">
            <v>#DIV/0!</v>
          </cell>
        </row>
        <row r="1827">
          <cell r="B1827" t="str">
            <v>020302</v>
          </cell>
          <cell r="C1827">
            <v>10</v>
          </cell>
          <cell r="D1827" t="str">
            <v>인테리어</v>
          </cell>
          <cell r="E1827" t="str">
            <v>교육청사</v>
          </cell>
          <cell r="H1827" t="str">
            <v>경량철골천정틀</v>
          </cell>
          <cell r="I1827" t="str">
            <v>M-BAR H:1000.인써트유</v>
          </cell>
          <cell r="J1827" t="str">
            <v>M2</v>
          </cell>
          <cell r="K1827" t="str">
            <v>244.62</v>
          </cell>
          <cell r="L1827">
            <v>3811</v>
          </cell>
          <cell r="M1827">
            <v>932246</v>
          </cell>
          <cell r="N1827">
            <v>23500</v>
          </cell>
          <cell r="O1827">
            <v>5748570</v>
          </cell>
          <cell r="Q1827">
            <v>0</v>
          </cell>
          <cell r="R1827">
            <v>27311</v>
          </cell>
          <cell r="S1827">
            <v>6680816</v>
          </cell>
          <cell r="T1827">
            <v>27311</v>
          </cell>
          <cell r="U1827">
            <v>6680816</v>
          </cell>
          <cell r="V1827">
            <v>1</v>
          </cell>
        </row>
        <row r="1828">
          <cell r="B1828" t="str">
            <v>020302</v>
          </cell>
          <cell r="C1828">
            <v>11</v>
          </cell>
          <cell r="D1828" t="str">
            <v>인테리어</v>
          </cell>
          <cell r="E1828" t="str">
            <v>교육청사</v>
          </cell>
          <cell r="H1828" t="str">
            <v>석고보드</v>
          </cell>
          <cell r="I1828" t="str">
            <v>T9.5*2</v>
          </cell>
          <cell r="J1828" t="str">
            <v>M2</v>
          </cell>
          <cell r="K1828" t="str">
            <v>76.08</v>
          </cell>
          <cell r="L1828">
            <v>3000</v>
          </cell>
          <cell r="M1828">
            <v>228240</v>
          </cell>
          <cell r="N1828">
            <v>3400</v>
          </cell>
          <cell r="O1828">
            <v>258672</v>
          </cell>
          <cell r="Q1828">
            <v>0</v>
          </cell>
          <cell r="R1828">
            <v>6400</v>
          </cell>
          <cell r="S1828">
            <v>486912</v>
          </cell>
          <cell r="T1828">
            <v>6400</v>
          </cell>
          <cell r="U1828">
            <v>486912</v>
          </cell>
          <cell r="V1828">
            <v>1</v>
          </cell>
        </row>
        <row r="1829">
          <cell r="B1829" t="str">
            <v>020302</v>
          </cell>
          <cell r="C1829">
            <v>12</v>
          </cell>
          <cell r="D1829" t="str">
            <v>인테리어</v>
          </cell>
          <cell r="E1829" t="str">
            <v>교육청사</v>
          </cell>
          <cell r="H1829" t="str">
            <v>합판</v>
          </cell>
          <cell r="I1829" t="str">
            <v>7.5T 2겹</v>
          </cell>
          <cell r="J1829" t="str">
            <v>M2</v>
          </cell>
          <cell r="K1829" t="str">
            <v>124.42</v>
          </cell>
          <cell r="L1829">
            <v>4150</v>
          </cell>
          <cell r="M1829">
            <v>516343</v>
          </cell>
          <cell r="N1829">
            <v>8000</v>
          </cell>
          <cell r="O1829">
            <v>995360</v>
          </cell>
          <cell r="Q1829">
            <v>0</v>
          </cell>
          <cell r="R1829">
            <v>12150</v>
          </cell>
          <cell r="S1829">
            <v>1511703</v>
          </cell>
          <cell r="T1829">
            <v>12150</v>
          </cell>
          <cell r="U1829">
            <v>1511703</v>
          </cell>
          <cell r="V1829">
            <v>1</v>
          </cell>
        </row>
        <row r="1830">
          <cell r="B1830" t="str">
            <v>020302</v>
          </cell>
          <cell r="C1830">
            <v>13</v>
          </cell>
          <cell r="D1830" t="str">
            <v>인테리어</v>
          </cell>
          <cell r="E1830" t="str">
            <v>교육청사</v>
          </cell>
          <cell r="H1830" t="str">
            <v>합판</v>
          </cell>
          <cell r="I1830" t="str">
            <v>9T*2</v>
          </cell>
          <cell r="J1830" t="str">
            <v>M2</v>
          </cell>
          <cell r="K1830" t="str">
            <v>8.7</v>
          </cell>
          <cell r="L1830">
            <v>8300</v>
          </cell>
          <cell r="M1830">
            <v>72210</v>
          </cell>
          <cell r="N1830">
            <v>8000</v>
          </cell>
          <cell r="O1830">
            <v>69600</v>
          </cell>
          <cell r="Q1830">
            <v>0</v>
          </cell>
          <cell r="R1830">
            <v>16300</v>
          </cell>
          <cell r="S1830">
            <v>141810</v>
          </cell>
          <cell r="T1830">
            <v>16300</v>
          </cell>
          <cell r="U1830">
            <v>141810</v>
          </cell>
          <cell r="V1830">
            <v>1</v>
          </cell>
        </row>
        <row r="1831">
          <cell r="B1831" t="str">
            <v>020302</v>
          </cell>
          <cell r="C1831">
            <v>15</v>
          </cell>
          <cell r="D1831" t="str">
            <v>인테리어</v>
          </cell>
          <cell r="E1831" t="str">
            <v>교육청사</v>
          </cell>
          <cell r="H1831" t="str">
            <v>색락카</v>
          </cell>
          <cell r="J1831" t="str">
            <v>M2</v>
          </cell>
          <cell r="K1831" t="str">
            <v>152.99</v>
          </cell>
          <cell r="L1831">
            <v>3000</v>
          </cell>
          <cell r="M1831">
            <v>458970</v>
          </cell>
          <cell r="N1831">
            <v>7500</v>
          </cell>
          <cell r="O1831">
            <v>1147425</v>
          </cell>
          <cell r="Q1831">
            <v>0</v>
          </cell>
          <cell r="R1831">
            <v>10500</v>
          </cell>
          <cell r="S1831">
            <v>1606395</v>
          </cell>
          <cell r="T1831">
            <v>10500</v>
          </cell>
          <cell r="U1831">
            <v>1606395</v>
          </cell>
          <cell r="V1831">
            <v>1</v>
          </cell>
        </row>
        <row r="1832">
          <cell r="B1832" t="str">
            <v>020302</v>
          </cell>
          <cell r="C1832">
            <v>16</v>
          </cell>
          <cell r="D1832" t="str">
            <v>인테리어</v>
          </cell>
          <cell r="E1832" t="str">
            <v>교육청사</v>
          </cell>
          <cell r="H1832" t="str">
            <v>흡음판넬</v>
          </cell>
          <cell r="I1832" t="str">
            <v>천장부분PL2T</v>
          </cell>
          <cell r="J1832" t="str">
            <v>M2</v>
          </cell>
          <cell r="K1832" t="str">
            <v>56.51</v>
          </cell>
          <cell r="L1832">
            <v>38500</v>
          </cell>
          <cell r="M1832">
            <v>2175635</v>
          </cell>
          <cell r="N1832">
            <v>7000</v>
          </cell>
          <cell r="O1832">
            <v>395570</v>
          </cell>
          <cell r="Q1832">
            <v>0</v>
          </cell>
          <cell r="R1832">
            <v>45500</v>
          </cell>
          <cell r="S1832">
            <v>2571205</v>
          </cell>
          <cell r="T1832">
            <v>45500</v>
          </cell>
          <cell r="U1832">
            <v>2571205</v>
          </cell>
          <cell r="V1832">
            <v>1</v>
          </cell>
        </row>
        <row r="1833">
          <cell r="B1833" t="str">
            <v>020302</v>
          </cell>
          <cell r="C1833">
            <v>17</v>
          </cell>
          <cell r="D1833" t="str">
            <v>인테리어</v>
          </cell>
          <cell r="E1833" t="str">
            <v>교육청사</v>
          </cell>
          <cell r="H1833" t="str">
            <v>글라스울붙이기</v>
          </cell>
          <cell r="I1833" t="str">
            <v>T25 32K</v>
          </cell>
          <cell r="J1833" t="str">
            <v>M2</v>
          </cell>
          <cell r="K1833" t="str">
            <v>244.62</v>
          </cell>
          <cell r="L1833">
            <v>3240</v>
          </cell>
          <cell r="M1833">
            <v>792568</v>
          </cell>
          <cell r="N1833">
            <v>2500</v>
          </cell>
          <cell r="O1833">
            <v>611550</v>
          </cell>
          <cell r="Q1833">
            <v>0</v>
          </cell>
          <cell r="R1833">
            <v>5740</v>
          </cell>
          <cell r="S1833">
            <v>1404118</v>
          </cell>
          <cell r="T1833">
            <v>5740</v>
          </cell>
          <cell r="U1833">
            <v>1404118</v>
          </cell>
          <cell r="V1833">
            <v>1</v>
          </cell>
        </row>
        <row r="1834">
          <cell r="B1834" t="str">
            <v>020302</v>
          </cell>
          <cell r="C1834">
            <v>18</v>
          </cell>
          <cell r="D1834" t="str">
            <v>인테리어</v>
          </cell>
          <cell r="E1834" t="str">
            <v>교육청사</v>
          </cell>
          <cell r="H1834" t="str">
            <v>조명박스</v>
          </cell>
          <cell r="I1834" t="str">
            <v>강당</v>
          </cell>
          <cell r="J1834" t="str">
            <v>M</v>
          </cell>
          <cell r="K1834" t="str">
            <v>38.09</v>
          </cell>
          <cell r="L1834">
            <v>22300</v>
          </cell>
          <cell r="M1834">
            <v>849407</v>
          </cell>
          <cell r="N1834">
            <v>18500</v>
          </cell>
          <cell r="O1834">
            <v>704665</v>
          </cell>
          <cell r="Q1834">
            <v>0</v>
          </cell>
          <cell r="R1834">
            <v>40800</v>
          </cell>
          <cell r="S1834">
            <v>1554072</v>
          </cell>
          <cell r="T1834">
            <v>40800</v>
          </cell>
          <cell r="U1834">
            <v>1554072</v>
          </cell>
          <cell r="V1834">
            <v>1</v>
          </cell>
        </row>
        <row r="1835">
          <cell r="B1835" t="str">
            <v>020302</v>
          </cell>
          <cell r="C1835">
            <v>19</v>
          </cell>
          <cell r="D1835" t="str">
            <v>인테리어</v>
          </cell>
          <cell r="E1835" t="str">
            <v>교육청사</v>
          </cell>
          <cell r="H1835" t="str">
            <v>조명박스</v>
          </cell>
          <cell r="I1835" t="str">
            <v>할로겐부분</v>
          </cell>
          <cell r="J1835" t="str">
            <v>M</v>
          </cell>
          <cell r="K1835" t="str">
            <v>18</v>
          </cell>
          <cell r="L1835">
            <v>10800</v>
          </cell>
          <cell r="M1835">
            <v>194400</v>
          </cell>
          <cell r="N1835">
            <v>12000</v>
          </cell>
          <cell r="O1835">
            <v>216000</v>
          </cell>
          <cell r="Q1835">
            <v>0</v>
          </cell>
          <cell r="R1835">
            <v>22800</v>
          </cell>
          <cell r="S1835">
            <v>410400</v>
          </cell>
          <cell r="T1835">
            <v>22800</v>
          </cell>
          <cell r="U1835">
            <v>410400</v>
          </cell>
          <cell r="V1835">
            <v>1</v>
          </cell>
        </row>
        <row r="1836">
          <cell r="B1836" t="str">
            <v>020302</v>
          </cell>
          <cell r="C1836">
            <v>20</v>
          </cell>
          <cell r="D1836" t="str">
            <v>인테리어</v>
          </cell>
          <cell r="E1836" t="str">
            <v>교육청사</v>
          </cell>
          <cell r="H1836" t="str">
            <v>스틸커튼박스</v>
          </cell>
          <cell r="I1836" t="str">
            <v>150*150</v>
          </cell>
          <cell r="J1836" t="str">
            <v>M</v>
          </cell>
          <cell r="K1836" t="str">
            <v>13.8</v>
          </cell>
          <cell r="L1836">
            <v>7800</v>
          </cell>
          <cell r="M1836">
            <v>107640</v>
          </cell>
          <cell r="N1836">
            <v>7200</v>
          </cell>
          <cell r="O1836">
            <v>99360</v>
          </cell>
          <cell r="Q1836">
            <v>0</v>
          </cell>
          <cell r="R1836">
            <v>15000</v>
          </cell>
          <cell r="S1836">
            <v>207000</v>
          </cell>
          <cell r="T1836">
            <v>15000</v>
          </cell>
          <cell r="U1836">
            <v>207000</v>
          </cell>
          <cell r="V1836">
            <v>1</v>
          </cell>
        </row>
        <row r="1837">
          <cell r="B1837" t="str">
            <v>020302</v>
          </cell>
          <cell r="C1837">
            <v>21</v>
          </cell>
          <cell r="D1837" t="str">
            <v>인테리어</v>
          </cell>
          <cell r="E1837" t="str">
            <v>교육청사</v>
          </cell>
          <cell r="H1837" t="str">
            <v>천장몰딩</v>
          </cell>
          <cell r="I1837" t="str">
            <v>목재 60*60</v>
          </cell>
          <cell r="J1837" t="str">
            <v>M</v>
          </cell>
          <cell r="K1837" t="str">
            <v>66.85</v>
          </cell>
          <cell r="L1837">
            <v>3200</v>
          </cell>
          <cell r="M1837">
            <v>213920</v>
          </cell>
          <cell r="N1837">
            <v>4000</v>
          </cell>
          <cell r="O1837">
            <v>267400</v>
          </cell>
          <cell r="Q1837">
            <v>0</v>
          </cell>
          <cell r="R1837">
            <v>7200</v>
          </cell>
          <cell r="S1837">
            <v>481320</v>
          </cell>
          <cell r="T1837">
            <v>7200</v>
          </cell>
          <cell r="U1837">
            <v>481320</v>
          </cell>
          <cell r="V1837">
            <v>1</v>
          </cell>
        </row>
        <row r="1838">
          <cell r="B1838" t="str">
            <v>020302</v>
          </cell>
          <cell r="C1838">
            <v>24</v>
          </cell>
          <cell r="D1838" t="str">
            <v>인테리어</v>
          </cell>
          <cell r="E1838" t="str">
            <v>교육청사</v>
          </cell>
          <cell r="H1838" t="str">
            <v>무대조명박스</v>
          </cell>
          <cell r="I1838" t="str">
            <v>대강당및강당</v>
          </cell>
          <cell r="J1838" t="str">
            <v>M</v>
          </cell>
          <cell r="K1838" t="str">
            <v>8.6</v>
          </cell>
          <cell r="L1838">
            <v>126000</v>
          </cell>
          <cell r="M1838">
            <v>1083600</v>
          </cell>
          <cell r="N1838">
            <v>84000</v>
          </cell>
          <cell r="O1838">
            <v>722400</v>
          </cell>
          <cell r="Q1838">
            <v>0</v>
          </cell>
          <cell r="R1838">
            <v>210000</v>
          </cell>
          <cell r="S1838">
            <v>1806000</v>
          </cell>
          <cell r="T1838">
            <v>210000</v>
          </cell>
          <cell r="U1838">
            <v>1806000</v>
          </cell>
          <cell r="V1838">
            <v>1</v>
          </cell>
        </row>
        <row r="1839">
          <cell r="B1839" t="str">
            <v>020302</v>
          </cell>
          <cell r="C1839">
            <v>29</v>
          </cell>
          <cell r="D1839" t="str">
            <v>인테리어</v>
          </cell>
          <cell r="E1839" t="str">
            <v>교육청사</v>
          </cell>
          <cell r="H1839" t="str">
            <v>점검구설치</v>
          </cell>
          <cell r="I1839" t="str">
            <v>450*450</v>
          </cell>
          <cell r="J1839" t="str">
            <v>개소</v>
          </cell>
          <cell r="K1839" t="str">
            <v>2</v>
          </cell>
          <cell r="L1839">
            <v>9000</v>
          </cell>
          <cell r="M1839">
            <v>18000</v>
          </cell>
          <cell r="N1839">
            <v>7000</v>
          </cell>
          <cell r="O1839">
            <v>14000</v>
          </cell>
          <cell r="Q1839">
            <v>0</v>
          </cell>
          <cell r="R1839">
            <v>16000</v>
          </cell>
          <cell r="S1839">
            <v>32000</v>
          </cell>
          <cell r="T1839">
            <v>16000</v>
          </cell>
          <cell r="U1839">
            <v>32000</v>
          </cell>
          <cell r="V1839">
            <v>1</v>
          </cell>
        </row>
        <row r="1840">
          <cell r="B1840" t="str">
            <v>020302</v>
          </cell>
          <cell r="C1840">
            <v>30</v>
          </cell>
          <cell r="D1840" t="str">
            <v>인테리어</v>
          </cell>
          <cell r="E1840" t="str">
            <v>교육청사</v>
          </cell>
          <cell r="H1840" t="str">
            <v>빔프로젝트보강</v>
          </cell>
          <cell r="I1840" t="str">
            <v>900*800</v>
          </cell>
          <cell r="J1840" t="str">
            <v>개소</v>
          </cell>
          <cell r="K1840" t="str">
            <v>1</v>
          </cell>
          <cell r="L1840">
            <v>45000</v>
          </cell>
          <cell r="M1840">
            <v>45000</v>
          </cell>
          <cell r="O1840">
            <v>0</v>
          </cell>
          <cell r="Q1840">
            <v>0</v>
          </cell>
          <cell r="R1840">
            <v>45000</v>
          </cell>
          <cell r="S1840">
            <v>45000</v>
          </cell>
          <cell r="T1840">
            <v>45000</v>
          </cell>
          <cell r="U1840">
            <v>45000</v>
          </cell>
          <cell r="V1840">
            <v>1</v>
          </cell>
        </row>
        <row r="1841">
          <cell r="B1841" t="str">
            <v>020302</v>
          </cell>
          <cell r="C1841">
            <v>31</v>
          </cell>
          <cell r="D1841" t="str">
            <v>인테리어</v>
          </cell>
          <cell r="E1841" t="str">
            <v>교육청사</v>
          </cell>
          <cell r="H1841" t="str">
            <v>[ 벽 체 공 사 ]</v>
          </cell>
          <cell r="M1841">
            <v>0</v>
          </cell>
          <cell r="O1841">
            <v>0</v>
          </cell>
          <cell r="Q1841">
            <v>0</v>
          </cell>
          <cell r="R1841">
            <v>0</v>
          </cell>
          <cell r="S1841">
            <v>0</v>
          </cell>
          <cell r="T1841">
            <v>0</v>
          </cell>
          <cell r="U1841">
            <v>0</v>
          </cell>
          <cell r="V1841" t="e">
            <v>#DIV/0!</v>
          </cell>
        </row>
        <row r="1842">
          <cell r="B1842" t="str">
            <v>020302</v>
          </cell>
          <cell r="C1842">
            <v>32</v>
          </cell>
          <cell r="D1842" t="str">
            <v>인테리어</v>
          </cell>
          <cell r="E1842" t="str">
            <v>교육청사</v>
          </cell>
          <cell r="H1842" t="str">
            <v>무대주변벽체</v>
          </cell>
          <cell r="I1842" t="str">
            <v>대강당및강당</v>
          </cell>
          <cell r="J1842" t="str">
            <v>M2</v>
          </cell>
          <cell r="K1842" t="str">
            <v>187.62</v>
          </cell>
          <cell r="L1842">
            <v>52500</v>
          </cell>
          <cell r="M1842">
            <v>9850050</v>
          </cell>
          <cell r="N1842">
            <v>26800</v>
          </cell>
          <cell r="O1842">
            <v>5028216</v>
          </cell>
          <cell r="Q1842">
            <v>0</v>
          </cell>
          <cell r="R1842">
            <v>79300</v>
          </cell>
          <cell r="S1842">
            <v>14878266</v>
          </cell>
          <cell r="T1842">
            <v>79300</v>
          </cell>
          <cell r="U1842">
            <v>14878266</v>
          </cell>
          <cell r="V1842">
            <v>1</v>
          </cell>
        </row>
        <row r="1843">
          <cell r="B1843" t="str">
            <v>020302</v>
          </cell>
          <cell r="C1843">
            <v>34</v>
          </cell>
          <cell r="D1843" t="str">
            <v>인테리어</v>
          </cell>
          <cell r="E1843" t="str">
            <v>교육청사</v>
          </cell>
          <cell r="H1843" t="str">
            <v>측벽상부</v>
          </cell>
          <cell r="I1843" t="str">
            <v>본회의장및강당</v>
          </cell>
          <cell r="J1843" t="str">
            <v>M2</v>
          </cell>
          <cell r="K1843" t="str">
            <v>122.64</v>
          </cell>
          <cell r="L1843">
            <v>52500</v>
          </cell>
          <cell r="M1843">
            <v>6438600</v>
          </cell>
          <cell r="N1843">
            <v>26800</v>
          </cell>
          <cell r="O1843">
            <v>3286752</v>
          </cell>
          <cell r="Q1843">
            <v>0</v>
          </cell>
          <cell r="R1843">
            <v>79300</v>
          </cell>
          <cell r="S1843">
            <v>9725352</v>
          </cell>
          <cell r="T1843">
            <v>79300</v>
          </cell>
          <cell r="U1843">
            <v>9725352</v>
          </cell>
          <cell r="V1843">
            <v>1</v>
          </cell>
        </row>
        <row r="1844">
          <cell r="B1844" t="str">
            <v>020302</v>
          </cell>
          <cell r="C1844">
            <v>35</v>
          </cell>
          <cell r="D1844" t="str">
            <v>인테리어</v>
          </cell>
          <cell r="E1844" t="str">
            <v>교육청사</v>
          </cell>
          <cell r="H1844" t="str">
            <v>무늬목붙이기</v>
          </cell>
          <cell r="J1844" t="str">
            <v>M2</v>
          </cell>
          <cell r="K1844" t="str">
            <v>123.08</v>
          </cell>
          <cell r="L1844">
            <v>7200</v>
          </cell>
          <cell r="M1844">
            <v>886176</v>
          </cell>
          <cell r="N1844">
            <v>12500</v>
          </cell>
          <cell r="O1844">
            <v>1538500</v>
          </cell>
          <cell r="Q1844">
            <v>0</v>
          </cell>
          <cell r="R1844">
            <v>19700</v>
          </cell>
          <cell r="S1844">
            <v>2424676</v>
          </cell>
          <cell r="T1844">
            <v>19700</v>
          </cell>
          <cell r="U1844">
            <v>2424676</v>
          </cell>
          <cell r="V1844">
            <v>1</v>
          </cell>
        </row>
        <row r="1845">
          <cell r="B1845" t="str">
            <v>020302</v>
          </cell>
          <cell r="C1845">
            <v>36</v>
          </cell>
          <cell r="D1845" t="str">
            <v>인테리어</v>
          </cell>
          <cell r="E1845" t="str">
            <v>교육청사</v>
          </cell>
          <cell r="H1845" t="str">
            <v>투명락카</v>
          </cell>
          <cell r="J1845" t="str">
            <v>M2</v>
          </cell>
          <cell r="K1845" t="str">
            <v>123.08</v>
          </cell>
          <cell r="L1845">
            <v>3000</v>
          </cell>
          <cell r="M1845">
            <v>369240</v>
          </cell>
          <cell r="N1845">
            <v>7500</v>
          </cell>
          <cell r="O1845">
            <v>923100</v>
          </cell>
          <cell r="Q1845">
            <v>0</v>
          </cell>
          <cell r="R1845">
            <v>10500</v>
          </cell>
          <cell r="S1845">
            <v>1292340</v>
          </cell>
          <cell r="T1845">
            <v>10500</v>
          </cell>
          <cell r="U1845">
            <v>1292340</v>
          </cell>
          <cell r="V1845">
            <v>1</v>
          </cell>
        </row>
        <row r="1846">
          <cell r="B1846" t="str">
            <v>020302</v>
          </cell>
          <cell r="C1846">
            <v>37</v>
          </cell>
          <cell r="D1846" t="str">
            <v>인테리어</v>
          </cell>
          <cell r="E1846" t="str">
            <v>교육청사</v>
          </cell>
          <cell r="H1846" t="str">
            <v>후벽부분</v>
          </cell>
          <cell r="I1846" t="str">
            <v>대강당및강당</v>
          </cell>
          <cell r="J1846" t="str">
            <v>M2</v>
          </cell>
          <cell r="K1846" t="str">
            <v>61.38</v>
          </cell>
          <cell r="L1846">
            <v>52500</v>
          </cell>
          <cell r="M1846">
            <v>3222450</v>
          </cell>
          <cell r="N1846">
            <v>26800</v>
          </cell>
          <cell r="O1846">
            <v>1644984</v>
          </cell>
          <cell r="Q1846">
            <v>0</v>
          </cell>
          <cell r="R1846">
            <v>79300</v>
          </cell>
          <cell r="S1846">
            <v>4867434</v>
          </cell>
          <cell r="T1846">
            <v>79300</v>
          </cell>
          <cell r="U1846">
            <v>4867434</v>
          </cell>
          <cell r="V1846">
            <v>1</v>
          </cell>
        </row>
        <row r="1847">
          <cell r="B1847" t="str">
            <v>020302</v>
          </cell>
          <cell r="C1847">
            <v>41</v>
          </cell>
          <cell r="D1847" t="str">
            <v>인테리어</v>
          </cell>
          <cell r="E1847" t="str">
            <v>교육청사</v>
          </cell>
          <cell r="H1847" t="str">
            <v>걸레받이</v>
          </cell>
          <cell r="J1847" t="str">
            <v>M</v>
          </cell>
          <cell r="K1847" t="str">
            <v>117.02</v>
          </cell>
          <cell r="L1847">
            <v>3200</v>
          </cell>
          <cell r="M1847">
            <v>374464</v>
          </cell>
          <cell r="N1847">
            <v>4000</v>
          </cell>
          <cell r="O1847">
            <v>468080</v>
          </cell>
          <cell r="Q1847">
            <v>0</v>
          </cell>
          <cell r="R1847">
            <v>7200</v>
          </cell>
          <cell r="S1847">
            <v>842544</v>
          </cell>
          <cell r="T1847">
            <v>7200</v>
          </cell>
          <cell r="U1847">
            <v>842544</v>
          </cell>
          <cell r="V1847">
            <v>1</v>
          </cell>
        </row>
        <row r="1848">
          <cell r="B1848" t="str">
            <v>020302</v>
          </cell>
          <cell r="C1848">
            <v>42</v>
          </cell>
          <cell r="D1848" t="str">
            <v>인테리어</v>
          </cell>
          <cell r="E1848" t="str">
            <v>교육청사</v>
          </cell>
          <cell r="H1848" t="str">
            <v>몰딩</v>
          </cell>
          <cell r="I1848" t="str">
            <v>목재 60*60</v>
          </cell>
          <cell r="J1848" t="str">
            <v>M</v>
          </cell>
          <cell r="K1848" t="str">
            <v>16.2</v>
          </cell>
          <cell r="L1848">
            <v>3200</v>
          </cell>
          <cell r="M1848">
            <v>51840</v>
          </cell>
          <cell r="N1848">
            <v>4000</v>
          </cell>
          <cell r="O1848">
            <v>64800</v>
          </cell>
          <cell r="Q1848">
            <v>0</v>
          </cell>
          <cell r="R1848">
            <v>7200</v>
          </cell>
          <cell r="S1848">
            <v>116640</v>
          </cell>
          <cell r="T1848">
            <v>7200</v>
          </cell>
          <cell r="U1848">
            <v>116640</v>
          </cell>
          <cell r="V1848">
            <v>1</v>
          </cell>
        </row>
        <row r="1849">
          <cell r="B1849" t="str">
            <v>020302</v>
          </cell>
          <cell r="C1849">
            <v>45</v>
          </cell>
          <cell r="D1849" t="str">
            <v>인테리어</v>
          </cell>
          <cell r="E1849" t="str">
            <v>교육청사</v>
          </cell>
          <cell r="H1849" t="str">
            <v>SD-3</v>
          </cell>
          <cell r="J1849" t="str">
            <v>개소</v>
          </cell>
          <cell r="K1849" t="str">
            <v>1</v>
          </cell>
          <cell r="L1849">
            <v>2150000</v>
          </cell>
          <cell r="M1849">
            <v>2150000</v>
          </cell>
          <cell r="N1849">
            <v>65000</v>
          </cell>
          <cell r="O1849">
            <v>65000</v>
          </cell>
          <cell r="Q1849">
            <v>0</v>
          </cell>
          <cell r="R1849">
            <v>2215000</v>
          </cell>
          <cell r="S1849">
            <v>2215000</v>
          </cell>
          <cell r="T1849">
            <v>2215000</v>
          </cell>
          <cell r="U1849">
            <v>2215000</v>
          </cell>
          <cell r="V1849">
            <v>1</v>
          </cell>
        </row>
        <row r="1850">
          <cell r="B1850" t="str">
            <v>020302</v>
          </cell>
          <cell r="C1850">
            <v>46</v>
          </cell>
          <cell r="D1850" t="str">
            <v>인테리어</v>
          </cell>
          <cell r="E1850" t="str">
            <v>교육청사</v>
          </cell>
          <cell r="H1850" t="str">
            <v>SD-4</v>
          </cell>
          <cell r="J1850" t="str">
            <v>개소</v>
          </cell>
          <cell r="K1850" t="str">
            <v>2</v>
          </cell>
          <cell r="L1850">
            <v>1560000</v>
          </cell>
          <cell r="M1850">
            <v>3120000</v>
          </cell>
          <cell r="N1850">
            <v>35000</v>
          </cell>
          <cell r="O1850">
            <v>70000</v>
          </cell>
          <cell r="Q1850">
            <v>0</v>
          </cell>
          <cell r="R1850">
            <v>1595000</v>
          </cell>
          <cell r="S1850">
            <v>3190000</v>
          </cell>
          <cell r="T1850">
            <v>1595000</v>
          </cell>
          <cell r="U1850">
            <v>3190000</v>
          </cell>
          <cell r="V1850">
            <v>1</v>
          </cell>
        </row>
        <row r="1851">
          <cell r="B1851" t="str">
            <v>020302</v>
          </cell>
          <cell r="C1851">
            <v>47</v>
          </cell>
          <cell r="D1851" t="str">
            <v>인테리어</v>
          </cell>
          <cell r="E1851" t="str">
            <v>교육청사</v>
          </cell>
          <cell r="H1851" t="str">
            <v>WD-1</v>
          </cell>
          <cell r="J1851" t="str">
            <v>개소</v>
          </cell>
          <cell r="K1851" t="str">
            <v>2</v>
          </cell>
          <cell r="L1851">
            <v>420000</v>
          </cell>
          <cell r="M1851">
            <v>840000</v>
          </cell>
          <cell r="O1851">
            <v>0</v>
          </cell>
          <cell r="Q1851">
            <v>0</v>
          </cell>
          <cell r="R1851">
            <v>420000</v>
          </cell>
          <cell r="S1851">
            <v>840000</v>
          </cell>
          <cell r="T1851">
            <v>420000</v>
          </cell>
          <cell r="U1851">
            <v>840000</v>
          </cell>
          <cell r="V1851">
            <v>1</v>
          </cell>
        </row>
        <row r="1852">
          <cell r="B1852" t="str">
            <v>020302</v>
          </cell>
          <cell r="C1852">
            <v>49</v>
          </cell>
          <cell r="D1852" t="str">
            <v>인테리어</v>
          </cell>
          <cell r="E1852" t="str">
            <v>교육청사</v>
          </cell>
          <cell r="H1852" t="str">
            <v>합판</v>
          </cell>
          <cell r="I1852" t="str">
            <v>15T*2</v>
          </cell>
          <cell r="J1852" t="str">
            <v>M2</v>
          </cell>
          <cell r="K1852" t="str">
            <v>123.08</v>
          </cell>
          <cell r="L1852">
            <v>12760</v>
          </cell>
          <cell r="M1852">
            <v>1570500</v>
          </cell>
          <cell r="N1852">
            <v>9000</v>
          </cell>
          <cell r="O1852">
            <v>1107720</v>
          </cell>
          <cell r="Q1852">
            <v>0</v>
          </cell>
          <cell r="R1852">
            <v>21760</v>
          </cell>
          <cell r="S1852">
            <v>2678220</v>
          </cell>
          <cell r="T1852">
            <v>21760</v>
          </cell>
          <cell r="U1852">
            <v>2678220</v>
          </cell>
          <cell r="V1852">
            <v>1</v>
          </cell>
        </row>
        <row r="1853">
          <cell r="B1853" t="str">
            <v>020302</v>
          </cell>
          <cell r="C1853">
            <v>50</v>
          </cell>
          <cell r="D1853" t="str">
            <v>인테리어</v>
          </cell>
          <cell r="E1853" t="str">
            <v>교육청사</v>
          </cell>
          <cell r="H1853" t="str">
            <v>무대상부</v>
          </cell>
          <cell r="J1853" t="str">
            <v>M2</v>
          </cell>
          <cell r="K1853" t="str">
            <v>5.44</v>
          </cell>
          <cell r="L1853">
            <v>52500</v>
          </cell>
          <cell r="M1853">
            <v>285600</v>
          </cell>
          <cell r="N1853">
            <v>26800</v>
          </cell>
          <cell r="O1853">
            <v>145792</v>
          </cell>
          <cell r="Q1853">
            <v>0</v>
          </cell>
          <cell r="R1853">
            <v>79300</v>
          </cell>
          <cell r="S1853">
            <v>431392</v>
          </cell>
          <cell r="T1853">
            <v>79300</v>
          </cell>
          <cell r="U1853">
            <v>431392</v>
          </cell>
          <cell r="V1853">
            <v>1</v>
          </cell>
        </row>
        <row r="1854">
          <cell r="B1854" t="str">
            <v>020303</v>
          </cell>
          <cell r="C1854">
            <v>1</v>
          </cell>
          <cell r="D1854" t="str">
            <v>인테리어</v>
          </cell>
          <cell r="E1854" t="str">
            <v>교육청사</v>
          </cell>
          <cell r="H1854" t="str">
            <v>[ 바 닥 공 사 ]</v>
          </cell>
          <cell r="M1854">
            <v>0</v>
          </cell>
          <cell r="O1854">
            <v>0</v>
          </cell>
          <cell r="Q1854">
            <v>0</v>
          </cell>
          <cell r="R1854">
            <v>0</v>
          </cell>
          <cell r="S1854">
            <v>0</v>
          </cell>
          <cell r="T1854">
            <v>0</v>
          </cell>
          <cell r="U1854">
            <v>0</v>
          </cell>
          <cell r="V1854" t="e">
            <v>#DIV/0!</v>
          </cell>
        </row>
        <row r="1855">
          <cell r="B1855" t="str">
            <v>020303</v>
          </cell>
          <cell r="C1855">
            <v>7</v>
          </cell>
          <cell r="D1855" t="str">
            <v>인테리어</v>
          </cell>
          <cell r="E1855" t="str">
            <v>교육청사</v>
          </cell>
          <cell r="H1855" t="str">
            <v>비닐타일(디럭스)</v>
          </cell>
          <cell r="I1855" t="str">
            <v>T=3.0 450*450</v>
          </cell>
          <cell r="J1855" t="str">
            <v>M2</v>
          </cell>
          <cell r="K1855" t="str">
            <v>161.84</v>
          </cell>
          <cell r="L1855">
            <v>8500</v>
          </cell>
          <cell r="M1855">
            <v>1375640</v>
          </cell>
          <cell r="N1855">
            <v>3500</v>
          </cell>
          <cell r="O1855">
            <v>566440</v>
          </cell>
          <cell r="Q1855">
            <v>0</v>
          </cell>
          <cell r="R1855">
            <v>12000</v>
          </cell>
          <cell r="S1855">
            <v>1942080</v>
          </cell>
          <cell r="T1855">
            <v>12000</v>
          </cell>
          <cell r="U1855">
            <v>1942080</v>
          </cell>
          <cell r="V1855">
            <v>1</v>
          </cell>
        </row>
        <row r="1856">
          <cell r="B1856" t="str">
            <v>020303</v>
          </cell>
          <cell r="C1856">
            <v>10</v>
          </cell>
          <cell r="D1856" t="str">
            <v>인테리어</v>
          </cell>
          <cell r="E1856" t="str">
            <v>교육청사</v>
          </cell>
          <cell r="H1856" t="str">
            <v>[ 천 장 공 사 ]</v>
          </cell>
          <cell r="M1856">
            <v>0</v>
          </cell>
          <cell r="O1856">
            <v>0</v>
          </cell>
          <cell r="Q1856">
            <v>0</v>
          </cell>
          <cell r="R1856">
            <v>0</v>
          </cell>
          <cell r="S1856">
            <v>0</v>
          </cell>
          <cell r="T1856">
            <v>0</v>
          </cell>
          <cell r="U1856">
            <v>0</v>
          </cell>
          <cell r="V1856" t="e">
            <v>#DIV/0!</v>
          </cell>
        </row>
        <row r="1857">
          <cell r="B1857" t="str">
            <v>020303</v>
          </cell>
          <cell r="C1857">
            <v>11</v>
          </cell>
          <cell r="D1857" t="str">
            <v>인테리어</v>
          </cell>
          <cell r="E1857" t="str">
            <v>교육청사</v>
          </cell>
          <cell r="H1857" t="str">
            <v>경량철골천정틀</v>
          </cell>
          <cell r="I1857" t="str">
            <v>M-BAR H:1000.인써트유</v>
          </cell>
          <cell r="J1857" t="str">
            <v>M2</v>
          </cell>
          <cell r="K1857" t="str">
            <v>161.81</v>
          </cell>
          <cell r="L1857">
            <v>3811</v>
          </cell>
          <cell r="M1857">
            <v>616657</v>
          </cell>
          <cell r="N1857">
            <v>23500</v>
          </cell>
          <cell r="O1857">
            <v>3802535</v>
          </cell>
          <cell r="Q1857">
            <v>0</v>
          </cell>
          <cell r="R1857">
            <v>27311</v>
          </cell>
          <cell r="S1857">
            <v>4419192</v>
          </cell>
          <cell r="T1857">
            <v>27311</v>
          </cell>
          <cell r="U1857">
            <v>4419192</v>
          </cell>
          <cell r="V1857">
            <v>1</v>
          </cell>
        </row>
        <row r="1858">
          <cell r="B1858" t="str">
            <v>020303</v>
          </cell>
          <cell r="C1858">
            <v>12</v>
          </cell>
          <cell r="D1858" t="str">
            <v>인테리어</v>
          </cell>
          <cell r="E1858" t="str">
            <v>교육청사</v>
          </cell>
          <cell r="H1858" t="str">
            <v>석고보드</v>
          </cell>
          <cell r="I1858" t="str">
            <v>T9.5*2</v>
          </cell>
          <cell r="J1858" t="str">
            <v>M2</v>
          </cell>
          <cell r="K1858" t="str">
            <v>161.84</v>
          </cell>
          <cell r="L1858">
            <v>3000</v>
          </cell>
          <cell r="M1858">
            <v>485520</v>
          </cell>
          <cell r="N1858">
            <v>3400</v>
          </cell>
          <cell r="O1858">
            <v>550256</v>
          </cell>
          <cell r="Q1858">
            <v>0</v>
          </cell>
          <cell r="R1858">
            <v>6400</v>
          </cell>
          <cell r="S1858">
            <v>1035776</v>
          </cell>
          <cell r="T1858">
            <v>6400</v>
          </cell>
          <cell r="U1858">
            <v>1035776</v>
          </cell>
          <cell r="V1858">
            <v>1</v>
          </cell>
        </row>
        <row r="1859">
          <cell r="B1859" t="str">
            <v>020303</v>
          </cell>
          <cell r="C1859">
            <v>13</v>
          </cell>
          <cell r="D1859" t="str">
            <v>인테리어</v>
          </cell>
          <cell r="E1859" t="str">
            <v>교육청사</v>
          </cell>
          <cell r="H1859" t="str">
            <v>색락카</v>
          </cell>
          <cell r="J1859" t="str">
            <v>M2</v>
          </cell>
          <cell r="K1859" t="str">
            <v>161.84</v>
          </cell>
          <cell r="L1859">
            <v>3000</v>
          </cell>
          <cell r="M1859">
            <v>485520</v>
          </cell>
          <cell r="N1859">
            <v>7500</v>
          </cell>
          <cell r="O1859">
            <v>1213800</v>
          </cell>
          <cell r="Q1859">
            <v>0</v>
          </cell>
          <cell r="R1859">
            <v>10500</v>
          </cell>
          <cell r="S1859">
            <v>1699320</v>
          </cell>
          <cell r="T1859">
            <v>10500</v>
          </cell>
          <cell r="U1859">
            <v>1699320</v>
          </cell>
          <cell r="V1859">
            <v>1</v>
          </cell>
        </row>
        <row r="1860">
          <cell r="B1860" t="str">
            <v>020303</v>
          </cell>
          <cell r="C1860">
            <v>22</v>
          </cell>
          <cell r="D1860" t="str">
            <v>인테리어</v>
          </cell>
          <cell r="E1860" t="str">
            <v>교육청사</v>
          </cell>
          <cell r="H1860" t="str">
            <v>식당천장단차이부분</v>
          </cell>
          <cell r="I1860" t="str">
            <v>152*600</v>
          </cell>
          <cell r="J1860" t="str">
            <v>개소</v>
          </cell>
          <cell r="K1860" t="str">
            <v>1</v>
          </cell>
          <cell r="L1860">
            <v>244000</v>
          </cell>
          <cell r="M1860">
            <v>244000</v>
          </cell>
          <cell r="O1860">
            <v>0</v>
          </cell>
          <cell r="Q1860">
            <v>0</v>
          </cell>
          <cell r="R1860">
            <v>244000</v>
          </cell>
          <cell r="S1860">
            <v>244000</v>
          </cell>
          <cell r="T1860">
            <v>244000</v>
          </cell>
          <cell r="U1860">
            <v>244000</v>
          </cell>
          <cell r="V1860">
            <v>1</v>
          </cell>
        </row>
        <row r="1861">
          <cell r="B1861" t="str">
            <v>020303</v>
          </cell>
          <cell r="C1861">
            <v>23</v>
          </cell>
          <cell r="D1861" t="str">
            <v>인테리어</v>
          </cell>
          <cell r="E1861" t="str">
            <v>교육청사</v>
          </cell>
          <cell r="H1861" t="str">
            <v>식당천장보부분</v>
          </cell>
          <cell r="I1861" t="str">
            <v>350*600</v>
          </cell>
          <cell r="J1861" t="str">
            <v>개소</v>
          </cell>
          <cell r="K1861" t="str">
            <v>7</v>
          </cell>
          <cell r="L1861">
            <v>230000</v>
          </cell>
          <cell r="M1861">
            <v>1610000</v>
          </cell>
          <cell r="O1861">
            <v>0</v>
          </cell>
          <cell r="Q1861">
            <v>0</v>
          </cell>
          <cell r="R1861">
            <v>230000</v>
          </cell>
          <cell r="S1861">
            <v>1610000</v>
          </cell>
          <cell r="T1861">
            <v>230000</v>
          </cell>
          <cell r="U1861">
            <v>1610000</v>
          </cell>
          <cell r="V1861">
            <v>1</v>
          </cell>
        </row>
        <row r="1862">
          <cell r="B1862" t="str">
            <v>020303</v>
          </cell>
          <cell r="C1862">
            <v>25</v>
          </cell>
          <cell r="D1862" t="str">
            <v>인테리어</v>
          </cell>
          <cell r="E1862" t="str">
            <v>교육청사</v>
          </cell>
          <cell r="H1862" t="str">
            <v>천장몰딩</v>
          </cell>
          <cell r="I1862" t="str">
            <v>목재 60*60</v>
          </cell>
          <cell r="J1862" t="str">
            <v>M</v>
          </cell>
          <cell r="K1862" t="str">
            <v>52.38</v>
          </cell>
          <cell r="L1862">
            <v>3200</v>
          </cell>
          <cell r="M1862">
            <v>167616</v>
          </cell>
          <cell r="N1862">
            <v>4000</v>
          </cell>
          <cell r="O1862">
            <v>209520</v>
          </cell>
          <cell r="Q1862">
            <v>0</v>
          </cell>
          <cell r="R1862">
            <v>7200</v>
          </cell>
          <cell r="S1862">
            <v>377136</v>
          </cell>
          <cell r="T1862">
            <v>7200</v>
          </cell>
          <cell r="U1862">
            <v>377136</v>
          </cell>
          <cell r="V1862">
            <v>1</v>
          </cell>
        </row>
        <row r="1863">
          <cell r="B1863" t="str">
            <v>020303</v>
          </cell>
          <cell r="C1863">
            <v>26</v>
          </cell>
          <cell r="D1863" t="str">
            <v>인테리어</v>
          </cell>
          <cell r="E1863" t="str">
            <v>교육청사</v>
          </cell>
          <cell r="H1863" t="str">
            <v>천장줄눈설치</v>
          </cell>
          <cell r="I1863" t="str">
            <v>W=10.3</v>
          </cell>
          <cell r="J1863" t="str">
            <v>M</v>
          </cell>
          <cell r="K1863" t="str">
            <v>106.11</v>
          </cell>
          <cell r="L1863">
            <v>1200</v>
          </cell>
          <cell r="M1863">
            <v>127332</v>
          </cell>
          <cell r="N1863">
            <v>500</v>
          </cell>
          <cell r="O1863">
            <v>53055</v>
          </cell>
          <cell r="Q1863">
            <v>0</v>
          </cell>
          <cell r="R1863">
            <v>1700</v>
          </cell>
          <cell r="S1863">
            <v>180387</v>
          </cell>
          <cell r="T1863">
            <v>1700</v>
          </cell>
          <cell r="U1863">
            <v>180387</v>
          </cell>
          <cell r="V1863">
            <v>1</v>
          </cell>
        </row>
        <row r="1864">
          <cell r="B1864" t="str">
            <v>020303</v>
          </cell>
          <cell r="C1864">
            <v>27</v>
          </cell>
          <cell r="D1864" t="str">
            <v>인테리어</v>
          </cell>
          <cell r="E1864" t="str">
            <v>교육청사</v>
          </cell>
          <cell r="H1864" t="str">
            <v>스틸커튼박스</v>
          </cell>
          <cell r="I1864" t="str">
            <v>150*150</v>
          </cell>
          <cell r="J1864" t="str">
            <v>M</v>
          </cell>
          <cell r="K1864" t="str">
            <v>16.2</v>
          </cell>
          <cell r="L1864">
            <v>7800</v>
          </cell>
          <cell r="M1864">
            <v>126360</v>
          </cell>
          <cell r="N1864">
            <v>7200</v>
          </cell>
          <cell r="O1864">
            <v>116640</v>
          </cell>
          <cell r="Q1864">
            <v>0</v>
          </cell>
          <cell r="R1864">
            <v>15000</v>
          </cell>
          <cell r="S1864">
            <v>243000</v>
          </cell>
          <cell r="T1864">
            <v>15000</v>
          </cell>
          <cell r="U1864">
            <v>243000</v>
          </cell>
          <cell r="V1864">
            <v>1</v>
          </cell>
        </row>
        <row r="1865">
          <cell r="B1865" t="str">
            <v>020303</v>
          </cell>
          <cell r="C1865">
            <v>35</v>
          </cell>
          <cell r="D1865" t="str">
            <v>인테리어</v>
          </cell>
          <cell r="E1865" t="str">
            <v>교육청사</v>
          </cell>
          <cell r="H1865" t="str">
            <v>점검구설치</v>
          </cell>
          <cell r="I1865" t="str">
            <v>450*450</v>
          </cell>
          <cell r="J1865" t="str">
            <v>개소</v>
          </cell>
          <cell r="K1865" t="str">
            <v>4</v>
          </cell>
          <cell r="L1865">
            <v>9000</v>
          </cell>
          <cell r="M1865">
            <v>36000</v>
          </cell>
          <cell r="N1865">
            <v>7000</v>
          </cell>
          <cell r="O1865">
            <v>28000</v>
          </cell>
          <cell r="Q1865">
            <v>0</v>
          </cell>
          <cell r="R1865">
            <v>16000</v>
          </cell>
          <cell r="S1865">
            <v>64000</v>
          </cell>
          <cell r="T1865">
            <v>16000</v>
          </cell>
          <cell r="U1865">
            <v>64000</v>
          </cell>
          <cell r="V1865">
            <v>1</v>
          </cell>
        </row>
        <row r="1866">
          <cell r="B1866" t="str">
            <v>020303</v>
          </cell>
          <cell r="C1866">
            <v>36</v>
          </cell>
          <cell r="D1866" t="str">
            <v>인테리어</v>
          </cell>
          <cell r="E1866" t="str">
            <v>교육청사</v>
          </cell>
          <cell r="H1866" t="str">
            <v>스틸등박스</v>
          </cell>
          <cell r="J1866" t="str">
            <v>M</v>
          </cell>
          <cell r="K1866" t="str">
            <v>8.1</v>
          </cell>
          <cell r="L1866">
            <v>26800</v>
          </cell>
          <cell r="M1866">
            <v>217080</v>
          </cell>
          <cell r="N1866">
            <v>18000</v>
          </cell>
          <cell r="O1866">
            <v>145800</v>
          </cell>
          <cell r="Q1866">
            <v>0</v>
          </cell>
          <cell r="R1866">
            <v>44800</v>
          </cell>
          <cell r="S1866">
            <v>362880</v>
          </cell>
          <cell r="T1866">
            <v>44800</v>
          </cell>
          <cell r="U1866">
            <v>362880</v>
          </cell>
          <cell r="V1866">
            <v>1</v>
          </cell>
        </row>
        <row r="1867">
          <cell r="B1867" t="str">
            <v>020303</v>
          </cell>
          <cell r="C1867">
            <v>38</v>
          </cell>
          <cell r="D1867" t="str">
            <v>인테리어</v>
          </cell>
          <cell r="E1867" t="str">
            <v>교육청사</v>
          </cell>
          <cell r="H1867" t="str">
            <v>[ 벽 체 공 사 ]</v>
          </cell>
          <cell r="M1867">
            <v>0</v>
          </cell>
          <cell r="O1867">
            <v>0</v>
          </cell>
          <cell r="Q1867">
            <v>0</v>
          </cell>
          <cell r="R1867">
            <v>0</v>
          </cell>
          <cell r="S1867">
            <v>0</v>
          </cell>
          <cell r="T1867">
            <v>0</v>
          </cell>
          <cell r="U1867">
            <v>0</v>
          </cell>
          <cell r="V1867" t="e">
            <v>#DIV/0!</v>
          </cell>
        </row>
        <row r="1868">
          <cell r="B1868" t="str">
            <v>020303</v>
          </cell>
          <cell r="C1868">
            <v>40</v>
          </cell>
          <cell r="D1868" t="str">
            <v>인테리어</v>
          </cell>
          <cell r="E1868" t="str">
            <v>교육청사</v>
          </cell>
          <cell r="H1868" t="str">
            <v>합판</v>
          </cell>
          <cell r="I1868" t="str">
            <v>T=9</v>
          </cell>
          <cell r="J1868" t="str">
            <v>M2</v>
          </cell>
          <cell r="K1868" t="str">
            <v>11.52</v>
          </cell>
          <cell r="L1868">
            <v>4150</v>
          </cell>
          <cell r="M1868">
            <v>47808</v>
          </cell>
          <cell r="N1868">
            <v>4500</v>
          </cell>
          <cell r="O1868">
            <v>51840</v>
          </cell>
          <cell r="Q1868">
            <v>0</v>
          </cell>
          <cell r="R1868">
            <v>8650</v>
          </cell>
          <cell r="S1868">
            <v>99648</v>
          </cell>
          <cell r="T1868">
            <v>8650</v>
          </cell>
          <cell r="U1868">
            <v>99648</v>
          </cell>
          <cell r="V1868">
            <v>1</v>
          </cell>
        </row>
        <row r="1869">
          <cell r="B1869" t="str">
            <v>020303</v>
          </cell>
          <cell r="C1869">
            <v>41</v>
          </cell>
          <cell r="D1869" t="str">
            <v>인테리어</v>
          </cell>
          <cell r="E1869" t="str">
            <v>교육청사</v>
          </cell>
          <cell r="H1869" t="str">
            <v>벽체색락카</v>
          </cell>
          <cell r="I1869" t="str">
            <v>대강당및식당</v>
          </cell>
          <cell r="J1869" t="str">
            <v>M2</v>
          </cell>
          <cell r="K1869" t="str">
            <v>105.43</v>
          </cell>
          <cell r="L1869">
            <v>3000</v>
          </cell>
          <cell r="M1869">
            <v>316290</v>
          </cell>
          <cell r="N1869">
            <v>7500</v>
          </cell>
          <cell r="O1869">
            <v>790725</v>
          </cell>
          <cell r="Q1869">
            <v>0</v>
          </cell>
          <cell r="R1869">
            <v>10500</v>
          </cell>
          <cell r="S1869">
            <v>1107015</v>
          </cell>
          <cell r="T1869">
            <v>10500</v>
          </cell>
          <cell r="U1869">
            <v>1107015</v>
          </cell>
          <cell r="V1869">
            <v>1</v>
          </cell>
        </row>
        <row r="1870">
          <cell r="B1870" t="str">
            <v>020303</v>
          </cell>
          <cell r="C1870">
            <v>45</v>
          </cell>
          <cell r="D1870" t="str">
            <v>인테리어</v>
          </cell>
          <cell r="E1870" t="str">
            <v>교육청사</v>
          </cell>
          <cell r="H1870" t="str">
            <v>무늬목붙이기</v>
          </cell>
          <cell r="I1870" t="str">
            <v>홍송무늬목</v>
          </cell>
          <cell r="J1870" t="str">
            <v>M2</v>
          </cell>
          <cell r="K1870" t="str">
            <v>11.52</v>
          </cell>
          <cell r="L1870">
            <v>7200</v>
          </cell>
          <cell r="M1870">
            <v>82944</v>
          </cell>
          <cell r="N1870">
            <v>12500</v>
          </cell>
          <cell r="O1870">
            <v>144000</v>
          </cell>
          <cell r="Q1870">
            <v>0</v>
          </cell>
          <cell r="R1870">
            <v>19700</v>
          </cell>
          <cell r="S1870">
            <v>226944</v>
          </cell>
          <cell r="T1870">
            <v>19700</v>
          </cell>
          <cell r="U1870">
            <v>226944</v>
          </cell>
          <cell r="V1870">
            <v>1</v>
          </cell>
        </row>
        <row r="1871">
          <cell r="B1871" t="str">
            <v>020303</v>
          </cell>
          <cell r="C1871">
            <v>46</v>
          </cell>
          <cell r="D1871" t="str">
            <v>인테리어</v>
          </cell>
          <cell r="E1871" t="str">
            <v>교육청사</v>
          </cell>
          <cell r="H1871" t="str">
            <v>투명락카</v>
          </cell>
          <cell r="J1871" t="str">
            <v>M2</v>
          </cell>
          <cell r="K1871" t="str">
            <v>11.52</v>
          </cell>
          <cell r="L1871">
            <v>3000</v>
          </cell>
          <cell r="M1871">
            <v>34560</v>
          </cell>
          <cell r="N1871">
            <v>7500</v>
          </cell>
          <cell r="O1871">
            <v>86400</v>
          </cell>
          <cell r="Q1871">
            <v>0</v>
          </cell>
          <cell r="R1871">
            <v>10500</v>
          </cell>
          <cell r="S1871">
            <v>120960</v>
          </cell>
          <cell r="T1871">
            <v>10500</v>
          </cell>
          <cell r="U1871">
            <v>120960</v>
          </cell>
          <cell r="V1871">
            <v>1</v>
          </cell>
        </row>
        <row r="1872">
          <cell r="B1872" t="str">
            <v>020303</v>
          </cell>
          <cell r="C1872">
            <v>51</v>
          </cell>
          <cell r="D1872" t="str">
            <v>인테리어</v>
          </cell>
          <cell r="E1872" t="str">
            <v>교육청사</v>
          </cell>
          <cell r="H1872" t="str">
            <v>걸레받이</v>
          </cell>
          <cell r="J1872" t="str">
            <v>M</v>
          </cell>
          <cell r="K1872" t="str">
            <v>51.8</v>
          </cell>
          <cell r="L1872">
            <v>3200</v>
          </cell>
          <cell r="M1872">
            <v>165760</v>
          </cell>
          <cell r="N1872">
            <v>4000</v>
          </cell>
          <cell r="O1872">
            <v>207200</v>
          </cell>
          <cell r="Q1872">
            <v>0</v>
          </cell>
          <cell r="R1872">
            <v>7200</v>
          </cell>
          <cell r="S1872">
            <v>372960</v>
          </cell>
          <cell r="T1872">
            <v>7200</v>
          </cell>
          <cell r="U1872">
            <v>372960</v>
          </cell>
          <cell r="V1872">
            <v>1</v>
          </cell>
        </row>
        <row r="1873">
          <cell r="B1873" t="str">
            <v>020303</v>
          </cell>
          <cell r="C1873">
            <v>52</v>
          </cell>
          <cell r="D1873" t="str">
            <v>인테리어</v>
          </cell>
          <cell r="E1873" t="str">
            <v>교육청사</v>
          </cell>
          <cell r="H1873" t="str">
            <v>중간몰딩</v>
          </cell>
          <cell r="J1873" t="str">
            <v>M</v>
          </cell>
          <cell r="K1873" t="str">
            <v>29.46</v>
          </cell>
          <cell r="L1873">
            <v>3200</v>
          </cell>
          <cell r="M1873">
            <v>94272</v>
          </cell>
          <cell r="N1873">
            <v>4000</v>
          </cell>
          <cell r="O1873">
            <v>117840</v>
          </cell>
          <cell r="Q1873">
            <v>0</v>
          </cell>
          <cell r="R1873">
            <v>7200</v>
          </cell>
          <cell r="S1873">
            <v>212112</v>
          </cell>
          <cell r="T1873">
            <v>7200</v>
          </cell>
          <cell r="U1873">
            <v>212112</v>
          </cell>
          <cell r="V1873">
            <v>1</v>
          </cell>
        </row>
        <row r="1874">
          <cell r="B1874" t="str">
            <v>020303</v>
          </cell>
          <cell r="C1874">
            <v>53</v>
          </cell>
          <cell r="D1874" t="str">
            <v>인테리어</v>
          </cell>
          <cell r="E1874" t="str">
            <v>교육청사</v>
          </cell>
          <cell r="H1874" t="str">
            <v>상부몰딩</v>
          </cell>
          <cell r="J1874" t="str">
            <v>M</v>
          </cell>
          <cell r="K1874" t="str">
            <v>21.36</v>
          </cell>
          <cell r="L1874">
            <v>32000</v>
          </cell>
          <cell r="M1874">
            <v>683520</v>
          </cell>
          <cell r="N1874">
            <v>4000</v>
          </cell>
          <cell r="O1874">
            <v>85440</v>
          </cell>
          <cell r="Q1874">
            <v>0</v>
          </cell>
          <cell r="R1874">
            <v>36000</v>
          </cell>
          <cell r="S1874">
            <v>768960</v>
          </cell>
          <cell r="T1874">
            <v>36000</v>
          </cell>
          <cell r="U1874">
            <v>768960</v>
          </cell>
          <cell r="V1874">
            <v>1</v>
          </cell>
        </row>
        <row r="1875">
          <cell r="B1875" t="str">
            <v>020303</v>
          </cell>
          <cell r="C1875">
            <v>54</v>
          </cell>
          <cell r="D1875" t="str">
            <v>인테리어</v>
          </cell>
          <cell r="E1875" t="str">
            <v>교육청사</v>
          </cell>
          <cell r="H1875" t="str">
            <v>식당벽면장식</v>
          </cell>
          <cell r="I1875" t="str">
            <v>300*300</v>
          </cell>
          <cell r="J1875" t="str">
            <v>M2</v>
          </cell>
          <cell r="K1875" t="str">
            <v>2</v>
          </cell>
          <cell r="L1875">
            <v>5000</v>
          </cell>
          <cell r="M1875">
            <v>10000</v>
          </cell>
          <cell r="N1875">
            <v>3000</v>
          </cell>
          <cell r="O1875">
            <v>6000</v>
          </cell>
          <cell r="Q1875">
            <v>0</v>
          </cell>
          <cell r="R1875">
            <v>8000</v>
          </cell>
          <cell r="S1875">
            <v>16000</v>
          </cell>
          <cell r="T1875">
            <v>8000</v>
          </cell>
          <cell r="U1875">
            <v>16000</v>
          </cell>
          <cell r="V1875">
            <v>1</v>
          </cell>
        </row>
        <row r="1876">
          <cell r="B1876" t="str">
            <v>020303</v>
          </cell>
          <cell r="C1876">
            <v>56</v>
          </cell>
          <cell r="D1876" t="str">
            <v>인테리어</v>
          </cell>
          <cell r="E1876" t="str">
            <v>교육청사</v>
          </cell>
          <cell r="H1876" t="str">
            <v>식당벽면장식</v>
          </cell>
          <cell r="I1876" t="str">
            <v>150*150</v>
          </cell>
          <cell r="J1876" t="str">
            <v>M2</v>
          </cell>
          <cell r="K1876" t="str">
            <v>9</v>
          </cell>
          <cell r="L1876">
            <v>3500</v>
          </cell>
          <cell r="M1876">
            <v>31500</v>
          </cell>
          <cell r="N1876">
            <v>2000</v>
          </cell>
          <cell r="O1876">
            <v>18000</v>
          </cell>
          <cell r="Q1876">
            <v>0</v>
          </cell>
          <cell r="R1876">
            <v>5500</v>
          </cell>
          <cell r="S1876">
            <v>49500</v>
          </cell>
          <cell r="T1876">
            <v>5500</v>
          </cell>
          <cell r="U1876">
            <v>49500</v>
          </cell>
          <cell r="V1876">
            <v>1</v>
          </cell>
        </row>
        <row r="1877">
          <cell r="B1877" t="str">
            <v>020303</v>
          </cell>
          <cell r="C1877">
            <v>57</v>
          </cell>
          <cell r="D1877" t="str">
            <v>인테리어</v>
          </cell>
          <cell r="E1877" t="str">
            <v>교육청사</v>
          </cell>
          <cell r="H1877" t="str">
            <v>팬코일커버(체리)</v>
          </cell>
          <cell r="I1877" t="str">
            <v>H=700</v>
          </cell>
          <cell r="J1877" t="str">
            <v>M</v>
          </cell>
          <cell r="K1877" t="str">
            <v>16.2</v>
          </cell>
          <cell r="L1877">
            <v>48500</v>
          </cell>
          <cell r="M1877">
            <v>785700</v>
          </cell>
          <cell r="N1877">
            <v>70000</v>
          </cell>
          <cell r="O1877">
            <v>1134000</v>
          </cell>
          <cell r="Q1877">
            <v>0</v>
          </cell>
          <cell r="R1877">
            <v>118500</v>
          </cell>
          <cell r="S1877">
            <v>1919700</v>
          </cell>
          <cell r="T1877">
            <v>118500</v>
          </cell>
          <cell r="U1877">
            <v>1919700</v>
          </cell>
          <cell r="V1877">
            <v>1</v>
          </cell>
        </row>
        <row r="1878">
          <cell r="B1878" t="str">
            <v>020303</v>
          </cell>
          <cell r="C1878">
            <v>58</v>
          </cell>
          <cell r="D1878" t="str">
            <v>인테리어</v>
          </cell>
          <cell r="E1878" t="str">
            <v>교육청사</v>
          </cell>
          <cell r="H1878" t="str">
            <v>식당배식대</v>
          </cell>
          <cell r="J1878" t="str">
            <v>개소</v>
          </cell>
          <cell r="K1878" t="str">
            <v>1</v>
          </cell>
          <cell r="L1878">
            <v>1100000</v>
          </cell>
          <cell r="M1878">
            <v>1100000</v>
          </cell>
          <cell r="O1878">
            <v>0</v>
          </cell>
          <cell r="Q1878">
            <v>0</v>
          </cell>
          <cell r="R1878">
            <v>1100000</v>
          </cell>
          <cell r="S1878">
            <v>1100000</v>
          </cell>
          <cell r="T1878">
            <v>1100000</v>
          </cell>
          <cell r="U1878">
            <v>1100000</v>
          </cell>
          <cell r="V1878">
            <v>1</v>
          </cell>
        </row>
        <row r="1879">
          <cell r="B1879" t="str">
            <v>020303</v>
          </cell>
          <cell r="C1879">
            <v>59</v>
          </cell>
          <cell r="D1879" t="str">
            <v>인테리어</v>
          </cell>
          <cell r="E1879" t="str">
            <v>교육청사</v>
          </cell>
          <cell r="H1879" t="str">
            <v>SSD-1</v>
          </cell>
          <cell r="J1879" t="str">
            <v>개소</v>
          </cell>
          <cell r="K1879" t="str">
            <v>1</v>
          </cell>
          <cell r="L1879">
            <v>1250000</v>
          </cell>
          <cell r="M1879">
            <v>1250000</v>
          </cell>
          <cell r="O1879">
            <v>0</v>
          </cell>
          <cell r="Q1879">
            <v>0</v>
          </cell>
          <cell r="R1879">
            <v>1250000</v>
          </cell>
          <cell r="S1879">
            <v>1250000</v>
          </cell>
          <cell r="T1879">
            <v>1250000</v>
          </cell>
          <cell r="U1879">
            <v>1250000</v>
          </cell>
          <cell r="V1879">
            <v>1</v>
          </cell>
        </row>
        <row r="1880">
          <cell r="B1880" t="str">
            <v>020303</v>
          </cell>
          <cell r="C1880">
            <v>60</v>
          </cell>
          <cell r="D1880" t="str">
            <v>인테리어</v>
          </cell>
          <cell r="E1880" t="str">
            <v>교육청사</v>
          </cell>
          <cell r="H1880" t="str">
            <v>SSD-2</v>
          </cell>
          <cell r="J1880" t="str">
            <v>개소</v>
          </cell>
          <cell r="K1880" t="str">
            <v>1</v>
          </cell>
          <cell r="L1880">
            <v>1150000</v>
          </cell>
          <cell r="M1880">
            <v>1150000</v>
          </cell>
          <cell r="O1880">
            <v>0</v>
          </cell>
          <cell r="Q1880">
            <v>0</v>
          </cell>
          <cell r="R1880">
            <v>1150000</v>
          </cell>
          <cell r="S1880">
            <v>1150000</v>
          </cell>
          <cell r="T1880">
            <v>1150000</v>
          </cell>
          <cell r="U1880">
            <v>1150000</v>
          </cell>
          <cell r="V1880">
            <v>1</v>
          </cell>
        </row>
        <row r="1881">
          <cell r="B1881" t="str">
            <v>020303</v>
          </cell>
          <cell r="C1881">
            <v>61</v>
          </cell>
          <cell r="D1881" t="str">
            <v>인테리어</v>
          </cell>
          <cell r="E1881" t="str">
            <v>교육청사</v>
          </cell>
          <cell r="H1881" t="str">
            <v>SSD-3</v>
          </cell>
          <cell r="J1881" t="str">
            <v>개소</v>
          </cell>
          <cell r="K1881" t="str">
            <v>1</v>
          </cell>
          <cell r="L1881">
            <v>625000</v>
          </cell>
          <cell r="M1881">
            <v>625000</v>
          </cell>
          <cell r="O1881">
            <v>0</v>
          </cell>
          <cell r="Q1881">
            <v>0</v>
          </cell>
          <cell r="R1881">
            <v>625000</v>
          </cell>
          <cell r="S1881">
            <v>625000</v>
          </cell>
          <cell r="T1881">
            <v>625000</v>
          </cell>
          <cell r="U1881">
            <v>625000</v>
          </cell>
          <cell r="V1881">
            <v>1</v>
          </cell>
        </row>
        <row r="1882">
          <cell r="B1882" t="str">
            <v>020304</v>
          </cell>
          <cell r="C1882">
            <v>1</v>
          </cell>
          <cell r="D1882" t="str">
            <v>인테리어</v>
          </cell>
          <cell r="E1882" t="str">
            <v>교육청사</v>
          </cell>
          <cell r="H1882" t="str">
            <v>[ 바 닥 공 사 ]</v>
          </cell>
          <cell r="M1882">
            <v>0</v>
          </cell>
          <cell r="O1882">
            <v>0</v>
          </cell>
          <cell r="Q1882">
            <v>0</v>
          </cell>
          <cell r="R1882">
            <v>0</v>
          </cell>
          <cell r="S1882">
            <v>0</v>
          </cell>
          <cell r="T1882">
            <v>0</v>
          </cell>
          <cell r="U1882">
            <v>0</v>
          </cell>
          <cell r="V1882" t="e">
            <v>#DIV/0!</v>
          </cell>
        </row>
        <row r="1883">
          <cell r="B1883" t="str">
            <v>020304</v>
          </cell>
          <cell r="C1883">
            <v>2</v>
          </cell>
          <cell r="D1883" t="str">
            <v>인테리어</v>
          </cell>
          <cell r="E1883" t="str">
            <v>교육청사</v>
          </cell>
          <cell r="H1883" t="str">
            <v>타일카펫트</v>
          </cell>
          <cell r="I1883" t="str">
            <v>T=7 450*450</v>
          </cell>
          <cell r="J1883" t="str">
            <v>M2</v>
          </cell>
          <cell r="K1883" t="str">
            <v>122.35</v>
          </cell>
          <cell r="L1883">
            <v>29000</v>
          </cell>
          <cell r="M1883">
            <v>3548150</v>
          </cell>
          <cell r="N1883">
            <v>1400</v>
          </cell>
          <cell r="O1883">
            <v>171290</v>
          </cell>
          <cell r="Q1883">
            <v>0</v>
          </cell>
          <cell r="R1883">
            <v>30400</v>
          </cell>
          <cell r="S1883">
            <v>3719440</v>
          </cell>
          <cell r="T1883">
            <v>30400</v>
          </cell>
          <cell r="U1883">
            <v>3719440</v>
          </cell>
          <cell r="V1883">
            <v>1</v>
          </cell>
        </row>
        <row r="1884">
          <cell r="B1884" t="str">
            <v>020304</v>
          </cell>
          <cell r="C1884">
            <v>4</v>
          </cell>
          <cell r="D1884" t="str">
            <v>인테리어</v>
          </cell>
          <cell r="E1884" t="str">
            <v>교육청사</v>
          </cell>
          <cell r="H1884" t="str">
            <v>타일압착붙임.150*150</v>
          </cell>
          <cell r="I1884" t="str">
            <v>24mm.바닥</v>
          </cell>
          <cell r="J1884" t="str">
            <v>M2</v>
          </cell>
          <cell r="K1884" t="str">
            <v>5.25</v>
          </cell>
          <cell r="L1884">
            <v>8850</v>
          </cell>
          <cell r="M1884">
            <v>46462</v>
          </cell>
          <cell r="N1884">
            <v>11500</v>
          </cell>
          <cell r="O1884">
            <v>60375</v>
          </cell>
          <cell r="Q1884">
            <v>0</v>
          </cell>
          <cell r="R1884">
            <v>20350</v>
          </cell>
          <cell r="S1884">
            <v>106837</v>
          </cell>
          <cell r="T1884">
            <v>20350</v>
          </cell>
          <cell r="U1884">
            <v>106837</v>
          </cell>
          <cell r="V1884">
            <v>1</v>
          </cell>
        </row>
        <row r="1885">
          <cell r="B1885" t="str">
            <v>020304</v>
          </cell>
          <cell r="C1885">
            <v>6</v>
          </cell>
          <cell r="D1885" t="str">
            <v>인테리어</v>
          </cell>
          <cell r="E1885" t="str">
            <v>교육청사</v>
          </cell>
          <cell r="H1885" t="str">
            <v>[ 천 장 공 사 ]</v>
          </cell>
          <cell r="M1885">
            <v>0</v>
          </cell>
          <cell r="O1885">
            <v>0</v>
          </cell>
          <cell r="Q1885">
            <v>0</v>
          </cell>
          <cell r="R1885">
            <v>0</v>
          </cell>
          <cell r="S1885">
            <v>0</v>
          </cell>
          <cell r="T1885">
            <v>0</v>
          </cell>
          <cell r="U1885">
            <v>0</v>
          </cell>
          <cell r="V1885" t="e">
            <v>#DIV/0!</v>
          </cell>
        </row>
        <row r="1886">
          <cell r="B1886" t="str">
            <v>020304</v>
          </cell>
          <cell r="C1886">
            <v>7</v>
          </cell>
          <cell r="D1886" t="str">
            <v>인테리어</v>
          </cell>
          <cell r="E1886" t="str">
            <v>교육청사</v>
          </cell>
          <cell r="H1886" t="str">
            <v>경량철골천정틀</v>
          </cell>
          <cell r="I1886" t="str">
            <v>M-BAR H:1000.인써트유</v>
          </cell>
          <cell r="J1886" t="str">
            <v>M2</v>
          </cell>
          <cell r="K1886" t="str">
            <v>127.6</v>
          </cell>
          <cell r="L1886">
            <v>3811</v>
          </cell>
          <cell r="M1886">
            <v>486283</v>
          </cell>
          <cell r="N1886">
            <v>23500</v>
          </cell>
          <cell r="O1886">
            <v>2998600</v>
          </cell>
          <cell r="Q1886">
            <v>0</v>
          </cell>
          <cell r="R1886">
            <v>27311</v>
          </cell>
          <cell r="S1886">
            <v>3484883</v>
          </cell>
          <cell r="T1886">
            <v>27311</v>
          </cell>
          <cell r="U1886">
            <v>3484883</v>
          </cell>
          <cell r="V1886">
            <v>1</v>
          </cell>
        </row>
        <row r="1887">
          <cell r="B1887" t="str">
            <v>020304</v>
          </cell>
          <cell r="C1887">
            <v>8</v>
          </cell>
          <cell r="D1887" t="str">
            <v>인테리어</v>
          </cell>
          <cell r="E1887" t="str">
            <v>교육청사</v>
          </cell>
          <cell r="H1887" t="str">
            <v>천벽지</v>
          </cell>
          <cell r="J1887" t="str">
            <v>M2</v>
          </cell>
          <cell r="K1887" t="str">
            <v>122.35</v>
          </cell>
          <cell r="L1887">
            <v>9800</v>
          </cell>
          <cell r="M1887">
            <v>1199030</v>
          </cell>
          <cell r="N1887">
            <v>4500</v>
          </cell>
          <cell r="O1887">
            <v>550575</v>
          </cell>
          <cell r="Q1887">
            <v>0</v>
          </cell>
          <cell r="R1887">
            <v>14300</v>
          </cell>
          <cell r="S1887">
            <v>1749605</v>
          </cell>
          <cell r="T1887">
            <v>14300</v>
          </cell>
          <cell r="U1887">
            <v>1749605</v>
          </cell>
          <cell r="V1887">
            <v>1</v>
          </cell>
        </row>
        <row r="1888">
          <cell r="B1888" t="str">
            <v>020304</v>
          </cell>
          <cell r="C1888">
            <v>10</v>
          </cell>
          <cell r="D1888" t="str">
            <v>인테리어</v>
          </cell>
          <cell r="E1888" t="str">
            <v>교육청사</v>
          </cell>
          <cell r="H1888" t="str">
            <v>석고보드</v>
          </cell>
          <cell r="I1888" t="str">
            <v>T9.5*2</v>
          </cell>
          <cell r="J1888" t="str">
            <v>M2</v>
          </cell>
          <cell r="K1888" t="str">
            <v>127.6</v>
          </cell>
          <cell r="L1888">
            <v>3000</v>
          </cell>
          <cell r="M1888">
            <v>382800</v>
          </cell>
          <cell r="N1888">
            <v>3400</v>
          </cell>
          <cell r="O1888">
            <v>433840</v>
          </cell>
          <cell r="Q1888">
            <v>0</v>
          </cell>
          <cell r="R1888">
            <v>6400</v>
          </cell>
          <cell r="S1888">
            <v>816640</v>
          </cell>
          <cell r="T1888">
            <v>6400</v>
          </cell>
          <cell r="U1888">
            <v>816640</v>
          </cell>
          <cell r="V1888">
            <v>1</v>
          </cell>
        </row>
        <row r="1889">
          <cell r="B1889" t="str">
            <v>020304</v>
          </cell>
          <cell r="C1889">
            <v>14</v>
          </cell>
          <cell r="D1889" t="str">
            <v>인테리어</v>
          </cell>
          <cell r="E1889" t="str">
            <v>교육청사</v>
          </cell>
          <cell r="H1889" t="str">
            <v>광천장-A</v>
          </cell>
          <cell r="I1889" t="str">
            <v>2.0*4.2</v>
          </cell>
          <cell r="J1889" t="str">
            <v>개소</v>
          </cell>
          <cell r="K1889" t="str">
            <v>1</v>
          </cell>
          <cell r="L1889">
            <v>520000</v>
          </cell>
          <cell r="M1889">
            <v>520000</v>
          </cell>
          <cell r="N1889">
            <v>50000</v>
          </cell>
          <cell r="O1889">
            <v>50000</v>
          </cell>
          <cell r="Q1889">
            <v>0</v>
          </cell>
          <cell r="R1889">
            <v>570000</v>
          </cell>
          <cell r="S1889">
            <v>570000</v>
          </cell>
          <cell r="T1889">
            <v>570000</v>
          </cell>
          <cell r="U1889">
            <v>570000</v>
          </cell>
          <cell r="V1889">
            <v>1</v>
          </cell>
        </row>
        <row r="1890">
          <cell r="B1890" t="str">
            <v>020304</v>
          </cell>
          <cell r="C1890">
            <v>15</v>
          </cell>
          <cell r="D1890" t="str">
            <v>인테리어</v>
          </cell>
          <cell r="E1890" t="str">
            <v>교육청사</v>
          </cell>
          <cell r="H1890" t="str">
            <v>광천장-B</v>
          </cell>
          <cell r="I1890" t="str">
            <v>R=2316</v>
          </cell>
          <cell r="J1890" t="str">
            <v>개소</v>
          </cell>
          <cell r="K1890" t="str">
            <v>1</v>
          </cell>
          <cell r="L1890">
            <v>997000</v>
          </cell>
          <cell r="M1890">
            <v>997000</v>
          </cell>
          <cell r="N1890">
            <v>100000</v>
          </cell>
          <cell r="O1890">
            <v>100000</v>
          </cell>
          <cell r="Q1890">
            <v>0</v>
          </cell>
          <cell r="R1890">
            <v>1097000</v>
          </cell>
          <cell r="S1890">
            <v>1097000</v>
          </cell>
          <cell r="T1890">
            <v>1097000</v>
          </cell>
          <cell r="U1890">
            <v>1097000</v>
          </cell>
          <cell r="V1890">
            <v>1</v>
          </cell>
        </row>
        <row r="1891">
          <cell r="B1891" t="str">
            <v>020304</v>
          </cell>
          <cell r="C1891">
            <v>16</v>
          </cell>
          <cell r="D1891" t="str">
            <v>인테리어</v>
          </cell>
          <cell r="E1891" t="str">
            <v>교육청사</v>
          </cell>
          <cell r="H1891" t="str">
            <v>스틸커튼박스</v>
          </cell>
          <cell r="I1891" t="str">
            <v>150*150</v>
          </cell>
          <cell r="J1891" t="str">
            <v>M</v>
          </cell>
          <cell r="K1891" t="str">
            <v>49.21</v>
          </cell>
          <cell r="L1891">
            <v>7800</v>
          </cell>
          <cell r="M1891">
            <v>383838</v>
          </cell>
          <cell r="N1891">
            <v>7200</v>
          </cell>
          <cell r="O1891">
            <v>354312</v>
          </cell>
          <cell r="Q1891">
            <v>0</v>
          </cell>
          <cell r="R1891">
            <v>15000</v>
          </cell>
          <cell r="S1891">
            <v>738150</v>
          </cell>
          <cell r="T1891">
            <v>15000</v>
          </cell>
          <cell r="U1891">
            <v>738150</v>
          </cell>
          <cell r="V1891">
            <v>1</v>
          </cell>
        </row>
        <row r="1892">
          <cell r="B1892" t="str">
            <v>020304</v>
          </cell>
          <cell r="C1892">
            <v>17</v>
          </cell>
          <cell r="D1892" t="str">
            <v>인테리어</v>
          </cell>
          <cell r="E1892" t="str">
            <v>교육청사</v>
          </cell>
          <cell r="H1892" t="str">
            <v>천장몰딩</v>
          </cell>
          <cell r="I1892" t="str">
            <v>목재 60*60</v>
          </cell>
          <cell r="J1892" t="str">
            <v>M</v>
          </cell>
          <cell r="K1892" t="str">
            <v>97.45</v>
          </cell>
          <cell r="L1892">
            <v>3200</v>
          </cell>
          <cell r="M1892">
            <v>311840</v>
          </cell>
          <cell r="N1892">
            <v>4000</v>
          </cell>
          <cell r="O1892">
            <v>389800</v>
          </cell>
          <cell r="Q1892">
            <v>0</v>
          </cell>
          <cell r="R1892">
            <v>7200</v>
          </cell>
          <cell r="S1892">
            <v>701640</v>
          </cell>
          <cell r="T1892">
            <v>7200</v>
          </cell>
          <cell r="U1892">
            <v>701640</v>
          </cell>
          <cell r="V1892">
            <v>1</v>
          </cell>
        </row>
        <row r="1893">
          <cell r="B1893" t="str">
            <v>020304</v>
          </cell>
          <cell r="C1893">
            <v>18</v>
          </cell>
          <cell r="D1893" t="str">
            <v>인테리어</v>
          </cell>
          <cell r="E1893" t="str">
            <v>교육청사</v>
          </cell>
          <cell r="H1893" t="str">
            <v>점검구설치</v>
          </cell>
          <cell r="I1893" t="str">
            <v>450*450</v>
          </cell>
          <cell r="J1893" t="str">
            <v>개소</v>
          </cell>
          <cell r="K1893" t="str">
            <v>6</v>
          </cell>
          <cell r="L1893">
            <v>9000</v>
          </cell>
          <cell r="M1893">
            <v>54000</v>
          </cell>
          <cell r="N1893">
            <v>7000</v>
          </cell>
          <cell r="O1893">
            <v>42000</v>
          </cell>
          <cell r="Q1893">
            <v>0</v>
          </cell>
          <cell r="R1893">
            <v>16000</v>
          </cell>
          <cell r="S1893">
            <v>96000</v>
          </cell>
          <cell r="T1893">
            <v>16000</v>
          </cell>
          <cell r="U1893">
            <v>96000</v>
          </cell>
          <cell r="V1893">
            <v>1</v>
          </cell>
        </row>
        <row r="1894">
          <cell r="B1894" t="str">
            <v>020304</v>
          </cell>
          <cell r="C1894">
            <v>21</v>
          </cell>
          <cell r="D1894" t="str">
            <v>인테리어</v>
          </cell>
          <cell r="E1894" t="str">
            <v>교육청사</v>
          </cell>
          <cell r="H1894" t="str">
            <v>[ 벽 체 공 사 ]</v>
          </cell>
          <cell r="M1894">
            <v>0</v>
          </cell>
          <cell r="O1894">
            <v>0</v>
          </cell>
          <cell r="Q1894">
            <v>0</v>
          </cell>
          <cell r="R1894">
            <v>0</v>
          </cell>
          <cell r="S1894">
            <v>0</v>
          </cell>
          <cell r="T1894">
            <v>0</v>
          </cell>
          <cell r="U1894">
            <v>0</v>
          </cell>
          <cell r="V1894" t="e">
            <v>#DIV/0!</v>
          </cell>
        </row>
        <row r="1895">
          <cell r="B1895" t="str">
            <v>020304</v>
          </cell>
          <cell r="C1895">
            <v>24</v>
          </cell>
          <cell r="D1895" t="str">
            <v>인테리어</v>
          </cell>
          <cell r="E1895" t="str">
            <v>교육청사</v>
          </cell>
          <cell r="H1895" t="str">
            <v>합판</v>
          </cell>
          <cell r="I1895" t="str">
            <v>T=9</v>
          </cell>
          <cell r="J1895" t="str">
            <v>M2</v>
          </cell>
          <cell r="K1895" t="str">
            <v>189.57</v>
          </cell>
          <cell r="L1895">
            <v>4150</v>
          </cell>
          <cell r="M1895">
            <v>786715</v>
          </cell>
          <cell r="N1895">
            <v>4500</v>
          </cell>
          <cell r="O1895">
            <v>853065</v>
          </cell>
          <cell r="Q1895">
            <v>0</v>
          </cell>
          <cell r="R1895">
            <v>8650</v>
          </cell>
          <cell r="S1895">
            <v>1639780</v>
          </cell>
          <cell r="T1895">
            <v>8650</v>
          </cell>
          <cell r="U1895">
            <v>1639780</v>
          </cell>
          <cell r="V1895">
            <v>1</v>
          </cell>
        </row>
        <row r="1896">
          <cell r="B1896" t="str">
            <v>020304</v>
          </cell>
          <cell r="C1896">
            <v>25</v>
          </cell>
          <cell r="D1896" t="str">
            <v>인테리어</v>
          </cell>
          <cell r="E1896" t="str">
            <v>교육청사</v>
          </cell>
          <cell r="H1896" t="str">
            <v>천벽지(패브릭)</v>
          </cell>
          <cell r="J1896" t="str">
            <v>M2</v>
          </cell>
          <cell r="K1896" t="str">
            <v>115.88</v>
          </cell>
          <cell r="L1896">
            <v>9800</v>
          </cell>
          <cell r="M1896">
            <v>1135624</v>
          </cell>
          <cell r="N1896">
            <v>4500</v>
          </cell>
          <cell r="O1896">
            <v>521460</v>
          </cell>
          <cell r="Q1896">
            <v>0</v>
          </cell>
          <cell r="R1896">
            <v>14300</v>
          </cell>
          <cell r="S1896">
            <v>1657084</v>
          </cell>
          <cell r="T1896">
            <v>14300</v>
          </cell>
          <cell r="U1896">
            <v>1657084</v>
          </cell>
          <cell r="V1896">
            <v>1</v>
          </cell>
        </row>
        <row r="1897">
          <cell r="B1897" t="str">
            <v>020304</v>
          </cell>
          <cell r="C1897">
            <v>27</v>
          </cell>
          <cell r="D1897" t="str">
            <v>인테리어</v>
          </cell>
          <cell r="E1897" t="str">
            <v>교육청사</v>
          </cell>
          <cell r="H1897" t="str">
            <v>무늬목붙이기</v>
          </cell>
          <cell r="I1897" t="str">
            <v>홍송무늬목</v>
          </cell>
          <cell r="J1897" t="str">
            <v>M2</v>
          </cell>
          <cell r="K1897" t="str">
            <v>89.83</v>
          </cell>
          <cell r="L1897">
            <v>7200</v>
          </cell>
          <cell r="M1897">
            <v>646776</v>
          </cell>
          <cell r="N1897">
            <v>12500</v>
          </cell>
          <cell r="O1897">
            <v>1122875</v>
          </cell>
          <cell r="Q1897">
            <v>0</v>
          </cell>
          <cell r="R1897">
            <v>19700</v>
          </cell>
          <cell r="S1897">
            <v>1769651</v>
          </cell>
          <cell r="T1897">
            <v>19700</v>
          </cell>
          <cell r="U1897">
            <v>1769651</v>
          </cell>
          <cell r="V1897">
            <v>1</v>
          </cell>
        </row>
        <row r="1898">
          <cell r="B1898" t="str">
            <v>020304</v>
          </cell>
          <cell r="C1898">
            <v>29</v>
          </cell>
          <cell r="D1898" t="str">
            <v>인테리어</v>
          </cell>
          <cell r="E1898" t="str">
            <v>교육청사</v>
          </cell>
          <cell r="H1898" t="str">
            <v>투명락카</v>
          </cell>
          <cell r="J1898" t="str">
            <v>M2</v>
          </cell>
          <cell r="K1898" t="str">
            <v>89.83</v>
          </cell>
          <cell r="L1898">
            <v>3000</v>
          </cell>
          <cell r="M1898">
            <v>269490</v>
          </cell>
          <cell r="N1898">
            <v>7500</v>
          </cell>
          <cell r="O1898">
            <v>673725</v>
          </cell>
          <cell r="Q1898">
            <v>0</v>
          </cell>
          <cell r="R1898">
            <v>10500</v>
          </cell>
          <cell r="S1898">
            <v>943215</v>
          </cell>
          <cell r="T1898">
            <v>10500</v>
          </cell>
          <cell r="U1898">
            <v>943215</v>
          </cell>
          <cell r="V1898">
            <v>1</v>
          </cell>
        </row>
        <row r="1899">
          <cell r="B1899" t="str">
            <v>020304</v>
          </cell>
          <cell r="C1899">
            <v>30</v>
          </cell>
          <cell r="D1899" t="str">
            <v>인테리어</v>
          </cell>
          <cell r="E1899" t="str">
            <v>교육청사</v>
          </cell>
          <cell r="H1899" t="str">
            <v>걸레받이</v>
          </cell>
          <cell r="J1899" t="str">
            <v>M</v>
          </cell>
          <cell r="K1899" t="str">
            <v>80.01</v>
          </cell>
          <cell r="L1899">
            <v>3200</v>
          </cell>
          <cell r="M1899">
            <v>256032</v>
          </cell>
          <cell r="N1899">
            <v>4000</v>
          </cell>
          <cell r="O1899">
            <v>320040</v>
          </cell>
          <cell r="Q1899">
            <v>0</v>
          </cell>
          <cell r="R1899">
            <v>7200</v>
          </cell>
          <cell r="S1899">
            <v>576072</v>
          </cell>
          <cell r="T1899">
            <v>7200</v>
          </cell>
          <cell r="U1899">
            <v>576072</v>
          </cell>
          <cell r="V1899">
            <v>1</v>
          </cell>
        </row>
        <row r="1900">
          <cell r="B1900" t="str">
            <v>020304</v>
          </cell>
          <cell r="C1900">
            <v>31</v>
          </cell>
          <cell r="D1900" t="str">
            <v>인테리어</v>
          </cell>
          <cell r="E1900" t="str">
            <v>교육청사</v>
          </cell>
          <cell r="H1900" t="str">
            <v>중간몰딩</v>
          </cell>
          <cell r="J1900" t="str">
            <v>M</v>
          </cell>
          <cell r="K1900" t="str">
            <v>52.91</v>
          </cell>
          <cell r="L1900">
            <v>3200</v>
          </cell>
          <cell r="M1900">
            <v>169312</v>
          </cell>
          <cell r="N1900">
            <v>4000</v>
          </cell>
          <cell r="O1900">
            <v>211640</v>
          </cell>
          <cell r="Q1900">
            <v>0</v>
          </cell>
          <cell r="R1900">
            <v>7200</v>
          </cell>
          <cell r="S1900">
            <v>380952</v>
          </cell>
          <cell r="T1900">
            <v>7200</v>
          </cell>
          <cell r="U1900">
            <v>380952</v>
          </cell>
          <cell r="V1900">
            <v>1</v>
          </cell>
        </row>
        <row r="1901">
          <cell r="B1901" t="str">
            <v>020304</v>
          </cell>
          <cell r="C1901">
            <v>32</v>
          </cell>
          <cell r="D1901" t="str">
            <v>인테리어</v>
          </cell>
          <cell r="E1901" t="str">
            <v>교육청사</v>
          </cell>
          <cell r="H1901" t="str">
            <v>팬코일커버(홍송부분)</v>
          </cell>
          <cell r="I1901" t="str">
            <v>H=700</v>
          </cell>
          <cell r="J1901" t="str">
            <v>M</v>
          </cell>
          <cell r="K1901" t="str">
            <v>24.58</v>
          </cell>
          <cell r="L1901">
            <v>42000</v>
          </cell>
          <cell r="M1901">
            <v>1032360</v>
          </cell>
          <cell r="N1901">
            <v>70000</v>
          </cell>
          <cell r="O1901">
            <v>1720600</v>
          </cell>
          <cell r="Q1901">
            <v>0</v>
          </cell>
          <cell r="R1901">
            <v>112000</v>
          </cell>
          <cell r="S1901">
            <v>2752960</v>
          </cell>
          <cell r="T1901">
            <v>112000</v>
          </cell>
          <cell r="U1901">
            <v>2752960</v>
          </cell>
          <cell r="V1901">
            <v>1</v>
          </cell>
        </row>
        <row r="1902">
          <cell r="B1902" t="str">
            <v>020304</v>
          </cell>
          <cell r="C1902">
            <v>36</v>
          </cell>
          <cell r="D1902" t="str">
            <v>인테리어</v>
          </cell>
          <cell r="E1902" t="str">
            <v>교육청사</v>
          </cell>
          <cell r="H1902" t="str">
            <v>WD-5</v>
          </cell>
          <cell r="J1902" t="str">
            <v>개소</v>
          </cell>
          <cell r="K1902" t="str">
            <v>6</v>
          </cell>
          <cell r="L1902">
            <v>435000</v>
          </cell>
          <cell r="M1902">
            <v>2610000</v>
          </cell>
          <cell r="O1902">
            <v>0</v>
          </cell>
          <cell r="Q1902">
            <v>0</v>
          </cell>
          <cell r="R1902">
            <v>435000</v>
          </cell>
          <cell r="S1902">
            <v>2610000</v>
          </cell>
          <cell r="T1902">
            <v>435000</v>
          </cell>
          <cell r="U1902">
            <v>2610000</v>
          </cell>
          <cell r="V1902">
            <v>1</v>
          </cell>
        </row>
        <row r="1903">
          <cell r="B1903" t="str">
            <v>020304</v>
          </cell>
          <cell r="C1903">
            <v>37</v>
          </cell>
          <cell r="D1903" t="str">
            <v>인테리어</v>
          </cell>
          <cell r="E1903" t="str">
            <v>교육청사</v>
          </cell>
          <cell r="H1903" t="str">
            <v>유리파티션</v>
          </cell>
          <cell r="I1903" t="str">
            <v>교육장실</v>
          </cell>
          <cell r="J1903" t="str">
            <v>개소</v>
          </cell>
          <cell r="K1903" t="str">
            <v>1</v>
          </cell>
          <cell r="L1903">
            <v>974400</v>
          </cell>
          <cell r="M1903">
            <v>974400</v>
          </cell>
          <cell r="O1903">
            <v>0</v>
          </cell>
          <cell r="Q1903">
            <v>0</v>
          </cell>
          <cell r="R1903">
            <v>974400</v>
          </cell>
          <cell r="S1903">
            <v>974400</v>
          </cell>
          <cell r="T1903">
            <v>974400</v>
          </cell>
          <cell r="U1903">
            <v>974400</v>
          </cell>
          <cell r="V1903">
            <v>1</v>
          </cell>
        </row>
        <row r="1904">
          <cell r="B1904" t="str">
            <v>020304</v>
          </cell>
          <cell r="C1904">
            <v>38</v>
          </cell>
          <cell r="D1904" t="str">
            <v>인테리어</v>
          </cell>
          <cell r="E1904" t="str">
            <v>교육청사</v>
          </cell>
          <cell r="H1904" t="str">
            <v>세면기</v>
          </cell>
          <cell r="J1904" t="str">
            <v>개소</v>
          </cell>
          <cell r="K1904" t="str">
            <v>1</v>
          </cell>
          <cell r="L1904">
            <v>85000</v>
          </cell>
          <cell r="M1904">
            <v>85000</v>
          </cell>
          <cell r="N1904">
            <v>15000</v>
          </cell>
          <cell r="O1904">
            <v>15000</v>
          </cell>
          <cell r="Q1904">
            <v>0</v>
          </cell>
          <cell r="R1904">
            <v>100000</v>
          </cell>
          <cell r="S1904">
            <v>100000</v>
          </cell>
          <cell r="T1904">
            <v>100000</v>
          </cell>
          <cell r="U1904">
            <v>100000</v>
          </cell>
          <cell r="V1904">
            <v>1</v>
          </cell>
        </row>
        <row r="1905">
          <cell r="B1905" t="str">
            <v>020304</v>
          </cell>
          <cell r="C1905">
            <v>39</v>
          </cell>
          <cell r="D1905" t="str">
            <v>인테리어</v>
          </cell>
          <cell r="E1905" t="str">
            <v>교육청사</v>
          </cell>
          <cell r="H1905" t="str">
            <v>타일압착붙임.150*150</v>
          </cell>
          <cell r="I1905" t="str">
            <v>24mm.벽</v>
          </cell>
          <cell r="J1905" t="str">
            <v>M2</v>
          </cell>
          <cell r="K1905" t="str">
            <v>17.76</v>
          </cell>
          <cell r="L1905">
            <v>8850</v>
          </cell>
          <cell r="M1905">
            <v>157176</v>
          </cell>
          <cell r="N1905">
            <v>11500</v>
          </cell>
          <cell r="O1905">
            <v>204240</v>
          </cell>
          <cell r="Q1905">
            <v>0</v>
          </cell>
          <cell r="R1905">
            <v>20350</v>
          </cell>
          <cell r="S1905">
            <v>361416</v>
          </cell>
          <cell r="T1905">
            <v>20350</v>
          </cell>
          <cell r="U1905">
            <v>361416</v>
          </cell>
          <cell r="V1905">
            <v>1</v>
          </cell>
        </row>
        <row r="1906">
          <cell r="B1906" t="str">
            <v>020304</v>
          </cell>
          <cell r="C1906">
            <v>40</v>
          </cell>
          <cell r="D1906" t="str">
            <v>인테리어</v>
          </cell>
          <cell r="E1906" t="str">
            <v>교육청사</v>
          </cell>
          <cell r="H1906" t="str">
            <v>거울원판</v>
          </cell>
          <cell r="J1906" t="str">
            <v>M2</v>
          </cell>
          <cell r="K1906" t="str">
            <v>5.46</v>
          </cell>
          <cell r="L1906">
            <v>28000</v>
          </cell>
          <cell r="M1906">
            <v>152880</v>
          </cell>
          <cell r="O1906">
            <v>0</v>
          </cell>
          <cell r="Q1906">
            <v>0</v>
          </cell>
          <cell r="R1906">
            <v>28000</v>
          </cell>
          <cell r="S1906">
            <v>152880</v>
          </cell>
          <cell r="T1906">
            <v>28000</v>
          </cell>
          <cell r="U1906">
            <v>152880</v>
          </cell>
          <cell r="V1906">
            <v>1</v>
          </cell>
        </row>
        <row r="1907">
          <cell r="B1907" t="str">
            <v>020304</v>
          </cell>
          <cell r="C1907">
            <v>41</v>
          </cell>
          <cell r="D1907" t="str">
            <v>인테리어</v>
          </cell>
          <cell r="E1907" t="str">
            <v>교육청사</v>
          </cell>
          <cell r="H1907" t="str">
            <v>스텐후레임</v>
          </cell>
          <cell r="J1907" t="str">
            <v>M</v>
          </cell>
          <cell r="K1907" t="str">
            <v>7.4</v>
          </cell>
          <cell r="L1907">
            <v>18000</v>
          </cell>
          <cell r="M1907">
            <v>133200</v>
          </cell>
          <cell r="N1907">
            <v>15000</v>
          </cell>
          <cell r="O1907">
            <v>111000</v>
          </cell>
          <cell r="Q1907">
            <v>0</v>
          </cell>
          <cell r="R1907">
            <v>33000</v>
          </cell>
          <cell r="S1907">
            <v>244200</v>
          </cell>
          <cell r="T1907">
            <v>33000</v>
          </cell>
          <cell r="U1907">
            <v>244200</v>
          </cell>
          <cell r="V1907">
            <v>1</v>
          </cell>
        </row>
        <row r="1908">
          <cell r="B1908" t="str">
            <v>020304</v>
          </cell>
          <cell r="C1908">
            <v>42</v>
          </cell>
          <cell r="D1908" t="str">
            <v>인테리어</v>
          </cell>
          <cell r="E1908" t="str">
            <v>교육청사</v>
          </cell>
          <cell r="H1908" t="str">
            <v>좌변기</v>
          </cell>
          <cell r="J1908" t="str">
            <v>개소</v>
          </cell>
          <cell r="K1908" t="str">
            <v>1</v>
          </cell>
          <cell r="L1908">
            <v>120000</v>
          </cell>
          <cell r="M1908">
            <v>120000</v>
          </cell>
          <cell r="N1908">
            <v>20000</v>
          </cell>
          <cell r="O1908">
            <v>20000</v>
          </cell>
          <cell r="Q1908">
            <v>0</v>
          </cell>
          <cell r="R1908">
            <v>140000</v>
          </cell>
          <cell r="S1908">
            <v>140000</v>
          </cell>
          <cell r="T1908">
            <v>140000</v>
          </cell>
          <cell r="U1908">
            <v>140000</v>
          </cell>
          <cell r="V1908">
            <v>1</v>
          </cell>
        </row>
        <row r="1909">
          <cell r="B1909" t="str">
            <v>030101</v>
          </cell>
          <cell r="C1909">
            <v>1</v>
          </cell>
          <cell r="D1909" t="str">
            <v>사인물</v>
          </cell>
          <cell r="E1909" t="str">
            <v>구청사</v>
          </cell>
          <cell r="H1909" t="str">
            <v>현판사인</v>
          </cell>
          <cell r="J1909" t="str">
            <v>EA</v>
          </cell>
          <cell r="K1909" t="str">
            <v>1</v>
          </cell>
          <cell r="L1909">
            <v>799000</v>
          </cell>
          <cell r="M1909">
            <v>799000</v>
          </cell>
          <cell r="O1909">
            <v>0</v>
          </cell>
          <cell r="Q1909">
            <v>0</v>
          </cell>
          <cell r="R1909">
            <v>799000</v>
          </cell>
          <cell r="S1909">
            <v>799000</v>
          </cell>
          <cell r="T1909">
            <v>799000</v>
          </cell>
          <cell r="U1909">
            <v>799000</v>
          </cell>
          <cell r="V1909">
            <v>1</v>
          </cell>
        </row>
        <row r="1910">
          <cell r="B1910" t="str">
            <v>030101</v>
          </cell>
          <cell r="C1910">
            <v>2</v>
          </cell>
          <cell r="D1910" t="str">
            <v>사인물</v>
          </cell>
          <cell r="E1910" t="str">
            <v>구청사</v>
          </cell>
          <cell r="H1910" t="str">
            <v>종합안내사인-A</v>
          </cell>
          <cell r="J1910" t="str">
            <v>EA</v>
          </cell>
          <cell r="K1910" t="str">
            <v>1</v>
          </cell>
          <cell r="L1910">
            <v>1330000</v>
          </cell>
          <cell r="M1910">
            <v>1330000</v>
          </cell>
          <cell r="O1910">
            <v>0</v>
          </cell>
          <cell r="Q1910">
            <v>0</v>
          </cell>
          <cell r="R1910">
            <v>1330000</v>
          </cell>
          <cell r="S1910">
            <v>1330000</v>
          </cell>
          <cell r="T1910">
            <v>1330000</v>
          </cell>
          <cell r="U1910">
            <v>1330000</v>
          </cell>
          <cell r="V1910">
            <v>1</v>
          </cell>
        </row>
        <row r="1911">
          <cell r="B1911" t="str">
            <v>030101</v>
          </cell>
          <cell r="C1911">
            <v>3</v>
          </cell>
          <cell r="D1911" t="str">
            <v>사인물</v>
          </cell>
          <cell r="E1911" t="str">
            <v>구청사</v>
          </cell>
          <cell r="H1911" t="str">
            <v>종합안내사인-B</v>
          </cell>
          <cell r="J1911" t="str">
            <v>EA</v>
          </cell>
          <cell r="K1911" t="str">
            <v>1</v>
          </cell>
          <cell r="L1911">
            <v>995000</v>
          </cell>
          <cell r="M1911">
            <v>995000</v>
          </cell>
          <cell r="O1911">
            <v>0</v>
          </cell>
          <cell r="Q1911">
            <v>0</v>
          </cell>
          <cell r="R1911">
            <v>995000</v>
          </cell>
          <cell r="S1911">
            <v>995000</v>
          </cell>
          <cell r="T1911">
            <v>995000</v>
          </cell>
          <cell r="U1911">
            <v>995000</v>
          </cell>
          <cell r="V1911">
            <v>1</v>
          </cell>
        </row>
        <row r="1912">
          <cell r="B1912" t="str">
            <v>030101</v>
          </cell>
          <cell r="C1912">
            <v>4</v>
          </cell>
          <cell r="D1912" t="str">
            <v>사인물</v>
          </cell>
          <cell r="E1912" t="str">
            <v>구청사</v>
          </cell>
          <cell r="H1912" t="str">
            <v>층별안내사인</v>
          </cell>
          <cell r="J1912" t="str">
            <v>EA</v>
          </cell>
          <cell r="K1912" t="str">
            <v>13</v>
          </cell>
          <cell r="L1912">
            <v>978000</v>
          </cell>
          <cell r="M1912">
            <v>12714000</v>
          </cell>
          <cell r="O1912">
            <v>0</v>
          </cell>
          <cell r="Q1912">
            <v>0</v>
          </cell>
          <cell r="R1912">
            <v>978000</v>
          </cell>
          <cell r="S1912">
            <v>12714000</v>
          </cell>
          <cell r="T1912">
            <v>978000</v>
          </cell>
          <cell r="U1912">
            <v>12714000</v>
          </cell>
          <cell r="V1912">
            <v>1</v>
          </cell>
        </row>
        <row r="1913">
          <cell r="B1913" t="str">
            <v>030101</v>
          </cell>
          <cell r="C1913">
            <v>5</v>
          </cell>
          <cell r="D1913" t="str">
            <v>사인물</v>
          </cell>
          <cell r="E1913" t="str">
            <v>구청사</v>
          </cell>
          <cell r="H1913" t="str">
            <v>내부게시판</v>
          </cell>
          <cell r="J1913" t="str">
            <v>EA</v>
          </cell>
          <cell r="K1913" t="str">
            <v>13</v>
          </cell>
          <cell r="L1913">
            <v>710000</v>
          </cell>
          <cell r="M1913">
            <v>9230000</v>
          </cell>
          <cell r="O1913">
            <v>0</v>
          </cell>
          <cell r="Q1913">
            <v>0</v>
          </cell>
          <cell r="R1913">
            <v>710000</v>
          </cell>
          <cell r="S1913">
            <v>9230000</v>
          </cell>
          <cell r="T1913">
            <v>710000</v>
          </cell>
          <cell r="U1913">
            <v>9230000</v>
          </cell>
          <cell r="V1913">
            <v>1</v>
          </cell>
        </row>
        <row r="1914">
          <cell r="B1914" t="str">
            <v>030101</v>
          </cell>
          <cell r="C1914">
            <v>6</v>
          </cell>
          <cell r="D1914" t="str">
            <v>사인물</v>
          </cell>
          <cell r="E1914" t="str">
            <v>구청사</v>
          </cell>
          <cell r="H1914" t="str">
            <v>ELV내부안내사인</v>
          </cell>
          <cell r="J1914" t="str">
            <v>EA</v>
          </cell>
          <cell r="K1914" t="str">
            <v>4</v>
          </cell>
          <cell r="L1914">
            <v>990000</v>
          </cell>
          <cell r="M1914">
            <v>3960000</v>
          </cell>
          <cell r="O1914">
            <v>0</v>
          </cell>
          <cell r="Q1914">
            <v>0</v>
          </cell>
          <cell r="R1914">
            <v>990000</v>
          </cell>
          <cell r="S1914">
            <v>3960000</v>
          </cell>
          <cell r="T1914">
            <v>990000</v>
          </cell>
          <cell r="U1914">
            <v>3960000</v>
          </cell>
          <cell r="V1914">
            <v>1</v>
          </cell>
        </row>
        <row r="1915">
          <cell r="B1915" t="str">
            <v>030101</v>
          </cell>
          <cell r="C1915">
            <v>7</v>
          </cell>
          <cell r="D1915" t="str">
            <v>사인물</v>
          </cell>
          <cell r="E1915" t="str">
            <v>구청사</v>
          </cell>
          <cell r="H1915" t="str">
            <v>이동게시판</v>
          </cell>
          <cell r="J1915" t="str">
            <v>EA</v>
          </cell>
          <cell r="K1915" t="str">
            <v>2</v>
          </cell>
          <cell r="L1915">
            <v>1420000</v>
          </cell>
          <cell r="M1915">
            <v>2840000</v>
          </cell>
          <cell r="O1915">
            <v>0</v>
          </cell>
          <cell r="Q1915">
            <v>0</v>
          </cell>
          <cell r="R1915">
            <v>1420000</v>
          </cell>
          <cell r="S1915">
            <v>2840000</v>
          </cell>
          <cell r="T1915">
            <v>1420000</v>
          </cell>
          <cell r="U1915">
            <v>2840000</v>
          </cell>
          <cell r="V1915">
            <v>1</v>
          </cell>
        </row>
        <row r="1916">
          <cell r="B1916" t="str">
            <v>030101</v>
          </cell>
          <cell r="C1916">
            <v>8</v>
          </cell>
          <cell r="D1916" t="str">
            <v>사인물</v>
          </cell>
          <cell r="E1916" t="str">
            <v>구청사</v>
          </cell>
          <cell r="H1916" t="str">
            <v>실명안내사인(부착A형)</v>
          </cell>
          <cell r="J1916" t="str">
            <v>EA</v>
          </cell>
          <cell r="K1916" t="str">
            <v>87</v>
          </cell>
          <cell r="L1916">
            <v>170000</v>
          </cell>
          <cell r="M1916">
            <v>14790000</v>
          </cell>
          <cell r="O1916">
            <v>0</v>
          </cell>
          <cell r="Q1916">
            <v>0</v>
          </cell>
          <cell r="R1916">
            <v>170000</v>
          </cell>
          <cell r="S1916">
            <v>14790000</v>
          </cell>
          <cell r="T1916">
            <v>170000</v>
          </cell>
          <cell r="U1916">
            <v>14790000</v>
          </cell>
          <cell r="V1916">
            <v>1</v>
          </cell>
        </row>
        <row r="1917">
          <cell r="B1917" t="str">
            <v>030101</v>
          </cell>
          <cell r="C1917">
            <v>9</v>
          </cell>
          <cell r="D1917" t="str">
            <v>사인물</v>
          </cell>
          <cell r="E1917" t="str">
            <v>구청사</v>
          </cell>
          <cell r="H1917" t="str">
            <v>실명안내사인(부착B형)</v>
          </cell>
          <cell r="J1917" t="str">
            <v>EA</v>
          </cell>
          <cell r="K1917" t="str">
            <v>25</v>
          </cell>
          <cell r="L1917">
            <v>225000</v>
          </cell>
          <cell r="M1917">
            <v>5625000</v>
          </cell>
          <cell r="O1917">
            <v>0</v>
          </cell>
          <cell r="Q1917">
            <v>0</v>
          </cell>
          <cell r="R1917">
            <v>225000</v>
          </cell>
          <cell r="S1917">
            <v>5625000</v>
          </cell>
          <cell r="T1917">
            <v>225000</v>
          </cell>
          <cell r="U1917">
            <v>5625000</v>
          </cell>
          <cell r="V1917">
            <v>1</v>
          </cell>
        </row>
        <row r="1918">
          <cell r="B1918" t="str">
            <v>030101</v>
          </cell>
          <cell r="C1918">
            <v>10</v>
          </cell>
          <cell r="D1918" t="str">
            <v>사인물</v>
          </cell>
          <cell r="E1918" t="str">
            <v>구청사</v>
          </cell>
          <cell r="H1918" t="str">
            <v>실명안내사인(돌출형)</v>
          </cell>
          <cell r="J1918" t="str">
            <v>EA</v>
          </cell>
          <cell r="K1918" t="str">
            <v>10</v>
          </cell>
          <cell r="L1918">
            <v>268000</v>
          </cell>
          <cell r="M1918">
            <v>2680000</v>
          </cell>
          <cell r="O1918">
            <v>0</v>
          </cell>
          <cell r="Q1918">
            <v>0</v>
          </cell>
          <cell r="R1918">
            <v>268000</v>
          </cell>
          <cell r="S1918">
            <v>2680000</v>
          </cell>
          <cell r="T1918">
            <v>268000</v>
          </cell>
          <cell r="U1918">
            <v>2680000</v>
          </cell>
          <cell r="V1918">
            <v>1</v>
          </cell>
        </row>
        <row r="1919">
          <cell r="B1919" t="str">
            <v>030101</v>
          </cell>
          <cell r="C1919">
            <v>11</v>
          </cell>
          <cell r="D1919" t="str">
            <v>사인물</v>
          </cell>
          <cell r="E1919" t="str">
            <v>구청사</v>
          </cell>
          <cell r="H1919" t="str">
            <v>과/계별안내사인</v>
          </cell>
          <cell r="J1919" t="str">
            <v>EA</v>
          </cell>
          <cell r="K1919" t="str">
            <v>34</v>
          </cell>
          <cell r="L1919">
            <v>99000</v>
          </cell>
          <cell r="M1919">
            <v>3366000</v>
          </cell>
          <cell r="O1919">
            <v>0</v>
          </cell>
          <cell r="Q1919">
            <v>0</v>
          </cell>
          <cell r="R1919">
            <v>99000</v>
          </cell>
          <cell r="S1919">
            <v>3366000</v>
          </cell>
          <cell r="T1919">
            <v>99000</v>
          </cell>
          <cell r="U1919">
            <v>3366000</v>
          </cell>
          <cell r="V1919">
            <v>1</v>
          </cell>
        </row>
        <row r="1920">
          <cell r="B1920" t="str">
            <v>030101</v>
          </cell>
          <cell r="C1920">
            <v>12</v>
          </cell>
          <cell r="D1920" t="str">
            <v>사인물</v>
          </cell>
          <cell r="E1920" t="str">
            <v>구청사</v>
          </cell>
          <cell r="H1920" t="str">
            <v>공공시설안내사인</v>
          </cell>
          <cell r="J1920" t="str">
            <v>EA</v>
          </cell>
          <cell r="K1920" t="str">
            <v>157</v>
          </cell>
          <cell r="L1920">
            <v>135000</v>
          </cell>
          <cell r="M1920">
            <v>21195000</v>
          </cell>
          <cell r="O1920">
            <v>0</v>
          </cell>
          <cell r="Q1920">
            <v>0</v>
          </cell>
          <cell r="R1920">
            <v>135000</v>
          </cell>
          <cell r="S1920">
            <v>21195000</v>
          </cell>
          <cell r="T1920">
            <v>135000</v>
          </cell>
          <cell r="U1920">
            <v>21195000</v>
          </cell>
          <cell r="V1920">
            <v>1</v>
          </cell>
        </row>
        <row r="1921">
          <cell r="B1921" t="str">
            <v>030101</v>
          </cell>
          <cell r="C1921">
            <v>13</v>
          </cell>
          <cell r="D1921" t="str">
            <v>사인물</v>
          </cell>
          <cell r="E1921" t="str">
            <v>구청사</v>
          </cell>
          <cell r="H1921" t="str">
            <v>민원실종합안내사인</v>
          </cell>
          <cell r="J1921" t="str">
            <v>EA</v>
          </cell>
          <cell r="K1921" t="str">
            <v>6</v>
          </cell>
          <cell r="L1921">
            <v>1640000</v>
          </cell>
          <cell r="M1921">
            <v>9840000</v>
          </cell>
          <cell r="O1921">
            <v>0</v>
          </cell>
          <cell r="Q1921">
            <v>0</v>
          </cell>
          <cell r="R1921">
            <v>1640000</v>
          </cell>
          <cell r="S1921">
            <v>9840000</v>
          </cell>
          <cell r="T1921">
            <v>1640000</v>
          </cell>
          <cell r="U1921">
            <v>9840000</v>
          </cell>
          <cell r="V1921">
            <v>1</v>
          </cell>
        </row>
        <row r="1922">
          <cell r="B1922" t="str">
            <v>030101</v>
          </cell>
          <cell r="C1922">
            <v>14</v>
          </cell>
          <cell r="D1922" t="str">
            <v>사인물</v>
          </cell>
          <cell r="E1922" t="str">
            <v>구청사</v>
          </cell>
          <cell r="H1922" t="str">
            <v>과별안내사인</v>
          </cell>
          <cell r="J1922" t="str">
            <v>EA</v>
          </cell>
          <cell r="K1922" t="str">
            <v>8</v>
          </cell>
          <cell r="L1922">
            <v>144000</v>
          </cell>
          <cell r="M1922">
            <v>1152000</v>
          </cell>
          <cell r="O1922">
            <v>0</v>
          </cell>
          <cell r="Q1922">
            <v>0</v>
          </cell>
          <cell r="R1922">
            <v>144000</v>
          </cell>
          <cell r="S1922">
            <v>1152000</v>
          </cell>
          <cell r="T1922">
            <v>144000</v>
          </cell>
          <cell r="U1922">
            <v>1152000</v>
          </cell>
          <cell r="V1922">
            <v>1</v>
          </cell>
        </row>
        <row r="1923">
          <cell r="B1923" t="str">
            <v>030101</v>
          </cell>
          <cell r="C1923">
            <v>15</v>
          </cell>
          <cell r="D1923" t="str">
            <v>사인물</v>
          </cell>
          <cell r="E1923" t="str">
            <v>구청사</v>
          </cell>
          <cell r="H1923" t="str">
            <v>계별안내사인</v>
          </cell>
          <cell r="J1923" t="str">
            <v>EA</v>
          </cell>
          <cell r="K1923" t="str">
            <v>19</v>
          </cell>
          <cell r="L1923">
            <v>250000</v>
          </cell>
          <cell r="M1923">
            <v>4750000</v>
          </cell>
          <cell r="O1923">
            <v>0</v>
          </cell>
          <cell r="Q1923">
            <v>0</v>
          </cell>
          <cell r="R1923">
            <v>250000</v>
          </cell>
          <cell r="S1923">
            <v>4750000</v>
          </cell>
          <cell r="T1923">
            <v>250000</v>
          </cell>
          <cell r="U1923">
            <v>4750000</v>
          </cell>
          <cell r="V1923">
            <v>1</v>
          </cell>
        </row>
        <row r="1924">
          <cell r="B1924" t="str">
            <v>030101</v>
          </cell>
          <cell r="C1924">
            <v>16</v>
          </cell>
          <cell r="D1924" t="str">
            <v>사인물</v>
          </cell>
          <cell r="E1924" t="str">
            <v>구청사</v>
          </cell>
          <cell r="H1924" t="str">
            <v>층표시안내사인</v>
          </cell>
          <cell r="J1924" t="str">
            <v>EA</v>
          </cell>
          <cell r="K1924" t="str">
            <v>77</v>
          </cell>
          <cell r="L1924">
            <v>140000</v>
          </cell>
          <cell r="M1924">
            <v>10780000</v>
          </cell>
          <cell r="O1924">
            <v>0</v>
          </cell>
          <cell r="Q1924">
            <v>0</v>
          </cell>
          <cell r="R1924">
            <v>140000</v>
          </cell>
          <cell r="S1924">
            <v>10780000</v>
          </cell>
          <cell r="T1924">
            <v>140000</v>
          </cell>
          <cell r="U1924">
            <v>10780000</v>
          </cell>
          <cell r="V1924">
            <v>1</v>
          </cell>
        </row>
        <row r="1925">
          <cell r="B1925" t="str">
            <v>030101</v>
          </cell>
          <cell r="C1925">
            <v>17</v>
          </cell>
          <cell r="D1925" t="str">
            <v>사인물</v>
          </cell>
          <cell r="E1925" t="str">
            <v>구청사</v>
          </cell>
          <cell r="H1925" t="str">
            <v>층구분안내사인</v>
          </cell>
          <cell r="J1925" t="str">
            <v>EA</v>
          </cell>
          <cell r="K1925" t="str">
            <v>29</v>
          </cell>
          <cell r="L1925">
            <v>396000</v>
          </cell>
          <cell r="M1925">
            <v>11484000</v>
          </cell>
          <cell r="O1925">
            <v>0</v>
          </cell>
          <cell r="Q1925">
            <v>0</v>
          </cell>
          <cell r="R1925">
            <v>396000</v>
          </cell>
          <cell r="S1925">
            <v>11484000</v>
          </cell>
          <cell r="T1925">
            <v>396000</v>
          </cell>
          <cell r="U1925">
            <v>11484000</v>
          </cell>
          <cell r="V1925">
            <v>1</v>
          </cell>
        </row>
        <row r="1926">
          <cell r="B1926" t="str">
            <v>030102</v>
          </cell>
          <cell r="C1926">
            <v>1</v>
          </cell>
          <cell r="D1926" t="str">
            <v>사인물</v>
          </cell>
          <cell r="E1926" t="str">
            <v>구의회</v>
          </cell>
          <cell r="H1926" t="str">
            <v>현판사인</v>
          </cell>
          <cell r="J1926" t="str">
            <v>EA</v>
          </cell>
          <cell r="K1926" t="str">
            <v>1</v>
          </cell>
          <cell r="L1926">
            <v>799000</v>
          </cell>
          <cell r="M1926">
            <v>799000</v>
          </cell>
          <cell r="O1926">
            <v>0</v>
          </cell>
          <cell r="Q1926">
            <v>0</v>
          </cell>
          <cell r="R1926">
            <v>799000</v>
          </cell>
          <cell r="S1926">
            <v>799000</v>
          </cell>
          <cell r="T1926">
            <v>799000</v>
          </cell>
          <cell r="U1926">
            <v>799000</v>
          </cell>
          <cell r="V1926">
            <v>1</v>
          </cell>
        </row>
        <row r="1927">
          <cell r="B1927" t="str">
            <v>030102</v>
          </cell>
          <cell r="C1927">
            <v>2</v>
          </cell>
          <cell r="D1927" t="str">
            <v>사인물</v>
          </cell>
          <cell r="E1927" t="str">
            <v>구의회</v>
          </cell>
          <cell r="H1927" t="str">
            <v>종합안내사인-A</v>
          </cell>
          <cell r="J1927" t="str">
            <v>EA</v>
          </cell>
          <cell r="K1927" t="str">
            <v>1</v>
          </cell>
          <cell r="L1927">
            <v>1330000</v>
          </cell>
          <cell r="M1927">
            <v>1330000</v>
          </cell>
          <cell r="O1927">
            <v>0</v>
          </cell>
          <cell r="Q1927">
            <v>0</v>
          </cell>
          <cell r="R1927">
            <v>1330000</v>
          </cell>
          <cell r="S1927">
            <v>1330000</v>
          </cell>
          <cell r="T1927">
            <v>1330000</v>
          </cell>
          <cell r="U1927">
            <v>1330000</v>
          </cell>
          <cell r="V1927">
            <v>1</v>
          </cell>
        </row>
        <row r="1928">
          <cell r="B1928" t="str">
            <v>030102</v>
          </cell>
          <cell r="C1928">
            <v>4</v>
          </cell>
          <cell r="D1928" t="str">
            <v>사인물</v>
          </cell>
          <cell r="E1928" t="str">
            <v>구의회</v>
          </cell>
          <cell r="H1928" t="str">
            <v>층별안내사인</v>
          </cell>
          <cell r="J1928" t="str">
            <v>EA</v>
          </cell>
          <cell r="K1928" t="str">
            <v>3</v>
          </cell>
          <cell r="L1928">
            <v>978000</v>
          </cell>
          <cell r="M1928">
            <v>2934000</v>
          </cell>
          <cell r="O1928">
            <v>0</v>
          </cell>
          <cell r="Q1928">
            <v>0</v>
          </cell>
          <cell r="R1928">
            <v>978000</v>
          </cell>
          <cell r="S1928">
            <v>2934000</v>
          </cell>
          <cell r="T1928">
            <v>978000</v>
          </cell>
          <cell r="U1928">
            <v>2934000</v>
          </cell>
          <cell r="V1928">
            <v>1</v>
          </cell>
        </row>
        <row r="1929">
          <cell r="B1929" t="str">
            <v>030102</v>
          </cell>
          <cell r="C1929">
            <v>5</v>
          </cell>
          <cell r="D1929" t="str">
            <v>사인물</v>
          </cell>
          <cell r="E1929" t="str">
            <v>구의회</v>
          </cell>
          <cell r="H1929" t="str">
            <v>내부게시판</v>
          </cell>
          <cell r="J1929" t="str">
            <v>EA</v>
          </cell>
          <cell r="K1929" t="str">
            <v>4</v>
          </cell>
          <cell r="L1929">
            <v>710000</v>
          </cell>
          <cell r="M1929">
            <v>2840000</v>
          </cell>
          <cell r="O1929">
            <v>0</v>
          </cell>
          <cell r="Q1929">
            <v>0</v>
          </cell>
          <cell r="R1929">
            <v>710000</v>
          </cell>
          <cell r="S1929">
            <v>2840000</v>
          </cell>
          <cell r="T1929">
            <v>710000</v>
          </cell>
          <cell r="U1929">
            <v>2840000</v>
          </cell>
          <cell r="V1929">
            <v>1</v>
          </cell>
        </row>
        <row r="1930">
          <cell r="B1930" t="str">
            <v>030102</v>
          </cell>
          <cell r="C1930">
            <v>6</v>
          </cell>
          <cell r="D1930" t="str">
            <v>사인물</v>
          </cell>
          <cell r="E1930" t="str">
            <v>구의회</v>
          </cell>
          <cell r="H1930" t="str">
            <v>ELV내부안내사인</v>
          </cell>
          <cell r="J1930" t="str">
            <v>EA</v>
          </cell>
          <cell r="K1930" t="str">
            <v>1</v>
          </cell>
          <cell r="L1930">
            <v>990000</v>
          </cell>
          <cell r="M1930">
            <v>990000</v>
          </cell>
          <cell r="O1930">
            <v>0</v>
          </cell>
          <cell r="Q1930">
            <v>0</v>
          </cell>
          <cell r="R1930">
            <v>990000</v>
          </cell>
          <cell r="S1930">
            <v>990000</v>
          </cell>
          <cell r="T1930">
            <v>990000</v>
          </cell>
          <cell r="U1930">
            <v>990000</v>
          </cell>
          <cell r="V1930">
            <v>1</v>
          </cell>
        </row>
        <row r="1931">
          <cell r="B1931" t="str">
            <v>030102</v>
          </cell>
          <cell r="C1931">
            <v>7</v>
          </cell>
          <cell r="D1931" t="str">
            <v>사인물</v>
          </cell>
          <cell r="E1931" t="str">
            <v>구의회</v>
          </cell>
          <cell r="H1931" t="str">
            <v>이동게시판</v>
          </cell>
          <cell r="J1931" t="str">
            <v>EA</v>
          </cell>
          <cell r="K1931" t="str">
            <v>2</v>
          </cell>
          <cell r="L1931">
            <v>1420000</v>
          </cell>
          <cell r="M1931">
            <v>2840000</v>
          </cell>
          <cell r="O1931">
            <v>0</v>
          </cell>
          <cell r="Q1931">
            <v>0</v>
          </cell>
          <cell r="R1931">
            <v>1420000</v>
          </cell>
          <cell r="S1931">
            <v>2840000</v>
          </cell>
          <cell r="T1931">
            <v>1420000</v>
          </cell>
          <cell r="U1931">
            <v>2840000</v>
          </cell>
          <cell r="V1931">
            <v>1</v>
          </cell>
        </row>
        <row r="1932">
          <cell r="B1932" t="str">
            <v>030102</v>
          </cell>
          <cell r="C1932">
            <v>8</v>
          </cell>
          <cell r="D1932" t="str">
            <v>사인물</v>
          </cell>
          <cell r="E1932" t="str">
            <v>구의회</v>
          </cell>
          <cell r="H1932" t="str">
            <v>실명안내사인(부착A형)</v>
          </cell>
          <cell r="J1932" t="str">
            <v>EA</v>
          </cell>
          <cell r="K1932" t="str">
            <v>28</v>
          </cell>
          <cell r="L1932">
            <v>170000</v>
          </cell>
          <cell r="M1932">
            <v>4760000</v>
          </cell>
          <cell r="O1932">
            <v>0</v>
          </cell>
          <cell r="Q1932">
            <v>0</v>
          </cell>
          <cell r="R1932">
            <v>170000</v>
          </cell>
          <cell r="S1932">
            <v>4760000</v>
          </cell>
          <cell r="T1932">
            <v>170000</v>
          </cell>
          <cell r="U1932">
            <v>4760000</v>
          </cell>
          <cell r="V1932">
            <v>1</v>
          </cell>
        </row>
        <row r="1933">
          <cell r="B1933" t="str">
            <v>030102</v>
          </cell>
          <cell r="C1933">
            <v>9</v>
          </cell>
          <cell r="D1933" t="str">
            <v>사인물</v>
          </cell>
          <cell r="E1933" t="str">
            <v>구의회</v>
          </cell>
          <cell r="H1933" t="str">
            <v>실명안내사인(부착B형)</v>
          </cell>
          <cell r="J1933" t="str">
            <v>EA</v>
          </cell>
          <cell r="K1933" t="str">
            <v>4</v>
          </cell>
          <cell r="L1933">
            <v>225000</v>
          </cell>
          <cell r="M1933">
            <v>900000</v>
          </cell>
          <cell r="O1933">
            <v>0</v>
          </cell>
          <cell r="Q1933">
            <v>0</v>
          </cell>
          <cell r="R1933">
            <v>225000</v>
          </cell>
          <cell r="S1933">
            <v>900000</v>
          </cell>
          <cell r="T1933">
            <v>225000</v>
          </cell>
          <cell r="U1933">
            <v>900000</v>
          </cell>
          <cell r="V1933">
            <v>1</v>
          </cell>
        </row>
        <row r="1934">
          <cell r="B1934" t="str">
            <v>030102</v>
          </cell>
          <cell r="C1934">
            <v>12</v>
          </cell>
          <cell r="D1934" t="str">
            <v>사인물</v>
          </cell>
          <cell r="E1934" t="str">
            <v>구의회</v>
          </cell>
          <cell r="H1934" t="str">
            <v>공공시설안내사인</v>
          </cell>
          <cell r="J1934" t="str">
            <v>EA</v>
          </cell>
          <cell r="K1934" t="str">
            <v>29</v>
          </cell>
          <cell r="L1934">
            <v>135000</v>
          </cell>
          <cell r="M1934">
            <v>3915000</v>
          </cell>
          <cell r="O1934">
            <v>0</v>
          </cell>
          <cell r="Q1934">
            <v>0</v>
          </cell>
          <cell r="R1934">
            <v>135000</v>
          </cell>
          <cell r="S1934">
            <v>3915000</v>
          </cell>
          <cell r="T1934">
            <v>135000</v>
          </cell>
          <cell r="U1934">
            <v>3915000</v>
          </cell>
          <cell r="V1934">
            <v>1</v>
          </cell>
        </row>
        <row r="1935">
          <cell r="B1935" t="str">
            <v>030102</v>
          </cell>
          <cell r="C1935">
            <v>16</v>
          </cell>
          <cell r="D1935" t="str">
            <v>사인물</v>
          </cell>
          <cell r="E1935" t="str">
            <v>구의회</v>
          </cell>
          <cell r="H1935" t="str">
            <v>층표시안내사인</v>
          </cell>
          <cell r="J1935" t="str">
            <v>EA</v>
          </cell>
          <cell r="K1935" t="str">
            <v>13</v>
          </cell>
          <cell r="L1935">
            <v>140000</v>
          </cell>
          <cell r="M1935">
            <v>1820000</v>
          </cell>
          <cell r="O1935">
            <v>0</v>
          </cell>
          <cell r="Q1935">
            <v>0</v>
          </cell>
          <cell r="R1935">
            <v>140000</v>
          </cell>
          <cell r="S1935">
            <v>1820000</v>
          </cell>
          <cell r="T1935">
            <v>140000</v>
          </cell>
          <cell r="U1935">
            <v>1820000</v>
          </cell>
          <cell r="V1935">
            <v>1</v>
          </cell>
        </row>
        <row r="1936">
          <cell r="B1936" t="str">
            <v>030102</v>
          </cell>
          <cell r="C1936">
            <v>17</v>
          </cell>
          <cell r="D1936" t="str">
            <v>사인물</v>
          </cell>
          <cell r="E1936" t="str">
            <v>구의회</v>
          </cell>
          <cell r="H1936" t="str">
            <v>층구분안내사인</v>
          </cell>
          <cell r="J1936" t="str">
            <v>EA</v>
          </cell>
          <cell r="K1936" t="str">
            <v>9</v>
          </cell>
          <cell r="L1936">
            <v>395000</v>
          </cell>
          <cell r="M1936">
            <v>3555000</v>
          </cell>
          <cell r="O1936">
            <v>0</v>
          </cell>
          <cell r="Q1936">
            <v>0</v>
          </cell>
          <cell r="R1936">
            <v>395000</v>
          </cell>
          <cell r="S1936">
            <v>3555000</v>
          </cell>
          <cell r="T1936">
            <v>395000</v>
          </cell>
          <cell r="U1936">
            <v>3555000</v>
          </cell>
          <cell r="V1936">
            <v>1</v>
          </cell>
        </row>
        <row r="1937">
          <cell r="B1937" t="str">
            <v>030103</v>
          </cell>
          <cell r="C1937">
            <v>1</v>
          </cell>
          <cell r="D1937" t="str">
            <v>사인물</v>
          </cell>
          <cell r="E1937" t="str">
            <v>청소년수련관</v>
          </cell>
          <cell r="H1937" t="str">
            <v>현판사인</v>
          </cell>
          <cell r="J1937" t="str">
            <v>EA</v>
          </cell>
          <cell r="K1937" t="str">
            <v>1</v>
          </cell>
          <cell r="L1937">
            <v>799000</v>
          </cell>
          <cell r="M1937">
            <v>799000</v>
          </cell>
          <cell r="O1937">
            <v>0</v>
          </cell>
          <cell r="Q1937">
            <v>0</v>
          </cell>
          <cell r="R1937">
            <v>799000</v>
          </cell>
          <cell r="S1937">
            <v>799000</v>
          </cell>
          <cell r="T1937">
            <v>799000</v>
          </cell>
          <cell r="U1937">
            <v>799000</v>
          </cell>
          <cell r="V1937">
            <v>1</v>
          </cell>
        </row>
        <row r="1938">
          <cell r="B1938" t="str">
            <v>030103</v>
          </cell>
          <cell r="C1938">
            <v>2</v>
          </cell>
          <cell r="D1938" t="str">
            <v>사인물</v>
          </cell>
          <cell r="E1938" t="str">
            <v>청소년수련관</v>
          </cell>
          <cell r="H1938" t="str">
            <v>종합안내사인-A</v>
          </cell>
          <cell r="J1938" t="str">
            <v>EA</v>
          </cell>
          <cell r="K1938" t="str">
            <v>2</v>
          </cell>
          <cell r="L1938">
            <v>1330000</v>
          </cell>
          <cell r="M1938">
            <v>2660000</v>
          </cell>
          <cell r="O1938">
            <v>0</v>
          </cell>
          <cell r="Q1938">
            <v>0</v>
          </cell>
          <cell r="R1938">
            <v>1330000</v>
          </cell>
          <cell r="S1938">
            <v>2660000</v>
          </cell>
          <cell r="T1938">
            <v>1330000</v>
          </cell>
          <cell r="U1938">
            <v>2660000</v>
          </cell>
          <cell r="V1938">
            <v>1</v>
          </cell>
        </row>
        <row r="1939">
          <cell r="B1939" t="str">
            <v>030103</v>
          </cell>
          <cell r="C1939">
            <v>4</v>
          </cell>
          <cell r="D1939" t="str">
            <v>사인물</v>
          </cell>
          <cell r="E1939" t="str">
            <v>청소년수련관</v>
          </cell>
          <cell r="H1939" t="str">
            <v>층별안내사인</v>
          </cell>
          <cell r="J1939" t="str">
            <v>EA</v>
          </cell>
          <cell r="K1939" t="str">
            <v>3</v>
          </cell>
          <cell r="L1939">
            <v>978000</v>
          </cell>
          <cell r="M1939">
            <v>2934000</v>
          </cell>
          <cell r="O1939">
            <v>0</v>
          </cell>
          <cell r="Q1939">
            <v>0</v>
          </cell>
          <cell r="R1939">
            <v>978000</v>
          </cell>
          <cell r="S1939">
            <v>2934000</v>
          </cell>
          <cell r="T1939">
            <v>978000</v>
          </cell>
          <cell r="U1939">
            <v>2934000</v>
          </cell>
          <cell r="V1939">
            <v>1</v>
          </cell>
        </row>
        <row r="1940">
          <cell r="B1940" t="str">
            <v>030103</v>
          </cell>
          <cell r="C1940">
            <v>5</v>
          </cell>
          <cell r="D1940" t="str">
            <v>사인물</v>
          </cell>
          <cell r="E1940" t="str">
            <v>청소년수련관</v>
          </cell>
          <cell r="H1940" t="str">
            <v>내부게시판</v>
          </cell>
          <cell r="J1940" t="str">
            <v>EA</v>
          </cell>
          <cell r="K1940" t="str">
            <v>3</v>
          </cell>
          <cell r="L1940">
            <v>710000</v>
          </cell>
          <cell r="M1940">
            <v>2130000</v>
          </cell>
          <cell r="O1940">
            <v>0</v>
          </cell>
          <cell r="Q1940">
            <v>0</v>
          </cell>
          <cell r="R1940">
            <v>710000</v>
          </cell>
          <cell r="S1940">
            <v>2130000</v>
          </cell>
          <cell r="T1940">
            <v>710000</v>
          </cell>
          <cell r="U1940">
            <v>2130000</v>
          </cell>
          <cell r="V1940">
            <v>1</v>
          </cell>
        </row>
        <row r="1941">
          <cell r="B1941" t="str">
            <v>030103</v>
          </cell>
          <cell r="C1941">
            <v>6</v>
          </cell>
          <cell r="D1941" t="str">
            <v>사인물</v>
          </cell>
          <cell r="E1941" t="str">
            <v>청소년수련관</v>
          </cell>
          <cell r="H1941" t="str">
            <v>ELV내부안내사인</v>
          </cell>
          <cell r="J1941" t="str">
            <v>EA</v>
          </cell>
          <cell r="K1941" t="str">
            <v>1</v>
          </cell>
          <cell r="L1941">
            <v>990000</v>
          </cell>
          <cell r="M1941">
            <v>990000</v>
          </cell>
          <cell r="O1941">
            <v>0</v>
          </cell>
          <cell r="Q1941">
            <v>0</v>
          </cell>
          <cell r="R1941">
            <v>990000</v>
          </cell>
          <cell r="S1941">
            <v>990000</v>
          </cell>
          <cell r="T1941">
            <v>990000</v>
          </cell>
          <cell r="U1941">
            <v>990000</v>
          </cell>
          <cell r="V1941">
            <v>1</v>
          </cell>
        </row>
        <row r="1942">
          <cell r="B1942" t="str">
            <v>030103</v>
          </cell>
          <cell r="C1942">
            <v>7</v>
          </cell>
          <cell r="D1942" t="str">
            <v>사인물</v>
          </cell>
          <cell r="E1942" t="str">
            <v>청소년수련관</v>
          </cell>
          <cell r="H1942" t="str">
            <v>이동게시판</v>
          </cell>
          <cell r="J1942" t="str">
            <v>EA</v>
          </cell>
          <cell r="K1942" t="str">
            <v>1</v>
          </cell>
          <cell r="L1942">
            <v>1420000</v>
          </cell>
          <cell r="M1942">
            <v>1420000</v>
          </cell>
          <cell r="O1942">
            <v>0</v>
          </cell>
          <cell r="Q1942">
            <v>0</v>
          </cell>
          <cell r="R1942">
            <v>1420000</v>
          </cell>
          <cell r="S1942">
            <v>1420000</v>
          </cell>
          <cell r="T1942">
            <v>1420000</v>
          </cell>
          <cell r="U1942">
            <v>1420000</v>
          </cell>
          <cell r="V1942">
            <v>1</v>
          </cell>
        </row>
        <row r="1943">
          <cell r="B1943" t="str">
            <v>030103</v>
          </cell>
          <cell r="C1943">
            <v>8</v>
          </cell>
          <cell r="D1943" t="str">
            <v>사인물</v>
          </cell>
          <cell r="E1943" t="str">
            <v>청소년수련관</v>
          </cell>
          <cell r="H1943" t="str">
            <v>실명안내사인(부착A형)</v>
          </cell>
          <cell r="J1943" t="str">
            <v>EA</v>
          </cell>
          <cell r="K1943" t="str">
            <v>20</v>
          </cell>
          <cell r="L1943">
            <v>170000</v>
          </cell>
          <cell r="M1943">
            <v>3400000</v>
          </cell>
          <cell r="O1943">
            <v>0</v>
          </cell>
          <cell r="Q1943">
            <v>0</v>
          </cell>
          <cell r="R1943">
            <v>170000</v>
          </cell>
          <cell r="S1943">
            <v>3400000</v>
          </cell>
          <cell r="T1943">
            <v>170000</v>
          </cell>
          <cell r="U1943">
            <v>3400000</v>
          </cell>
          <cell r="V1943">
            <v>1</v>
          </cell>
        </row>
        <row r="1944">
          <cell r="B1944" t="str">
            <v>030103</v>
          </cell>
          <cell r="C1944">
            <v>9</v>
          </cell>
          <cell r="D1944" t="str">
            <v>사인물</v>
          </cell>
          <cell r="E1944" t="str">
            <v>청소년수련관</v>
          </cell>
          <cell r="H1944" t="str">
            <v>실명안내사인(부착B형)</v>
          </cell>
          <cell r="J1944" t="str">
            <v>EA</v>
          </cell>
          <cell r="K1944" t="str">
            <v>4</v>
          </cell>
          <cell r="L1944">
            <v>225000</v>
          </cell>
          <cell r="M1944">
            <v>900000</v>
          </cell>
          <cell r="O1944">
            <v>0</v>
          </cell>
          <cell r="Q1944">
            <v>0</v>
          </cell>
          <cell r="R1944">
            <v>225000</v>
          </cell>
          <cell r="S1944">
            <v>900000</v>
          </cell>
          <cell r="T1944">
            <v>225000</v>
          </cell>
          <cell r="U1944">
            <v>900000</v>
          </cell>
          <cell r="V1944">
            <v>1</v>
          </cell>
        </row>
        <row r="1945">
          <cell r="B1945" t="str">
            <v>030103</v>
          </cell>
          <cell r="C1945">
            <v>16</v>
          </cell>
          <cell r="D1945" t="str">
            <v>사인물</v>
          </cell>
          <cell r="E1945" t="str">
            <v>청소년수련관</v>
          </cell>
          <cell r="H1945" t="str">
            <v>실명안내사인(돌출형)</v>
          </cell>
          <cell r="J1945" t="str">
            <v>EA</v>
          </cell>
          <cell r="K1945" t="str">
            <v>1</v>
          </cell>
          <cell r="L1945">
            <v>268000</v>
          </cell>
          <cell r="M1945">
            <v>268000</v>
          </cell>
          <cell r="O1945">
            <v>0</v>
          </cell>
          <cell r="Q1945">
            <v>0</v>
          </cell>
          <cell r="R1945">
            <v>268000</v>
          </cell>
          <cell r="S1945">
            <v>268000</v>
          </cell>
          <cell r="T1945">
            <v>268000</v>
          </cell>
          <cell r="U1945">
            <v>268000</v>
          </cell>
          <cell r="V1945">
            <v>1</v>
          </cell>
        </row>
        <row r="1946">
          <cell r="B1946" t="str">
            <v>030103</v>
          </cell>
          <cell r="C1946">
            <v>17</v>
          </cell>
          <cell r="D1946" t="str">
            <v>사인물</v>
          </cell>
          <cell r="E1946" t="str">
            <v>청소년수련관</v>
          </cell>
          <cell r="H1946" t="str">
            <v>공공시설안내사인</v>
          </cell>
          <cell r="J1946" t="str">
            <v>EA</v>
          </cell>
          <cell r="K1946" t="str">
            <v>19</v>
          </cell>
          <cell r="L1946">
            <v>135000</v>
          </cell>
          <cell r="M1946">
            <v>2565000</v>
          </cell>
          <cell r="O1946">
            <v>0</v>
          </cell>
          <cell r="Q1946">
            <v>0</v>
          </cell>
          <cell r="R1946">
            <v>135000</v>
          </cell>
          <cell r="S1946">
            <v>2565000</v>
          </cell>
          <cell r="T1946">
            <v>135000</v>
          </cell>
          <cell r="U1946">
            <v>2565000</v>
          </cell>
          <cell r="V1946">
            <v>1</v>
          </cell>
        </row>
        <row r="1947">
          <cell r="B1947" t="str">
            <v>030103</v>
          </cell>
          <cell r="C1947">
            <v>19</v>
          </cell>
          <cell r="D1947" t="str">
            <v>사인물</v>
          </cell>
          <cell r="E1947" t="str">
            <v>청소년수련관</v>
          </cell>
          <cell r="H1947" t="str">
            <v>층표시안내사인</v>
          </cell>
          <cell r="J1947" t="str">
            <v>EA</v>
          </cell>
          <cell r="K1947" t="str">
            <v>11</v>
          </cell>
          <cell r="L1947">
            <v>140000</v>
          </cell>
          <cell r="M1947">
            <v>1540000</v>
          </cell>
          <cell r="O1947">
            <v>0</v>
          </cell>
          <cell r="Q1947">
            <v>0</v>
          </cell>
          <cell r="R1947">
            <v>140000</v>
          </cell>
          <cell r="S1947">
            <v>1540000</v>
          </cell>
          <cell r="T1947">
            <v>140000</v>
          </cell>
          <cell r="U1947">
            <v>1540000</v>
          </cell>
          <cell r="V1947">
            <v>1</v>
          </cell>
        </row>
        <row r="1948">
          <cell r="B1948" t="str">
            <v>030103</v>
          </cell>
          <cell r="C1948">
            <v>21</v>
          </cell>
          <cell r="D1948" t="str">
            <v>사인물</v>
          </cell>
          <cell r="E1948" t="str">
            <v>청소년수련관</v>
          </cell>
          <cell r="H1948" t="str">
            <v>층구분안내사인</v>
          </cell>
          <cell r="J1948" t="str">
            <v>EA</v>
          </cell>
          <cell r="K1948" t="str">
            <v>8</v>
          </cell>
          <cell r="L1948">
            <v>395000</v>
          </cell>
          <cell r="M1948">
            <v>3160000</v>
          </cell>
          <cell r="O1948">
            <v>0</v>
          </cell>
          <cell r="Q1948">
            <v>0</v>
          </cell>
          <cell r="R1948">
            <v>395000</v>
          </cell>
          <cell r="S1948">
            <v>3160000</v>
          </cell>
          <cell r="T1948">
            <v>395000</v>
          </cell>
          <cell r="U1948">
            <v>3160000</v>
          </cell>
          <cell r="V1948">
            <v>1</v>
          </cell>
        </row>
        <row r="1949">
          <cell r="B1949" t="str">
            <v>030104</v>
          </cell>
          <cell r="C1949">
            <v>1</v>
          </cell>
          <cell r="D1949" t="str">
            <v>사인물</v>
          </cell>
          <cell r="E1949" t="str">
            <v>교육청사</v>
          </cell>
          <cell r="H1949" t="str">
            <v>현판사인</v>
          </cell>
          <cell r="J1949" t="str">
            <v>EA</v>
          </cell>
          <cell r="K1949" t="str">
            <v>1</v>
          </cell>
          <cell r="L1949">
            <v>799000</v>
          </cell>
          <cell r="M1949">
            <v>799000</v>
          </cell>
          <cell r="O1949">
            <v>0</v>
          </cell>
          <cell r="Q1949">
            <v>0</v>
          </cell>
          <cell r="R1949">
            <v>799000</v>
          </cell>
          <cell r="S1949">
            <v>799000</v>
          </cell>
          <cell r="T1949">
            <v>799000</v>
          </cell>
          <cell r="U1949">
            <v>799000</v>
          </cell>
          <cell r="V1949">
            <v>1</v>
          </cell>
        </row>
        <row r="1950">
          <cell r="B1950" t="str">
            <v>030104</v>
          </cell>
          <cell r="C1950">
            <v>2</v>
          </cell>
          <cell r="D1950" t="str">
            <v>사인물</v>
          </cell>
          <cell r="E1950" t="str">
            <v>교육청사</v>
          </cell>
          <cell r="H1950" t="str">
            <v>종합안내사인-A</v>
          </cell>
          <cell r="J1950" t="str">
            <v>EA</v>
          </cell>
          <cell r="K1950" t="str">
            <v>1</v>
          </cell>
          <cell r="L1950">
            <v>1330000</v>
          </cell>
          <cell r="M1950">
            <v>1330000</v>
          </cell>
          <cell r="O1950">
            <v>0</v>
          </cell>
          <cell r="Q1950">
            <v>0</v>
          </cell>
          <cell r="R1950">
            <v>1330000</v>
          </cell>
          <cell r="S1950">
            <v>1330000</v>
          </cell>
          <cell r="T1950">
            <v>1330000</v>
          </cell>
          <cell r="U1950">
            <v>1330000</v>
          </cell>
          <cell r="V1950">
            <v>1</v>
          </cell>
        </row>
        <row r="1951">
          <cell r="B1951" t="str">
            <v>030104</v>
          </cell>
          <cell r="C1951">
            <v>3</v>
          </cell>
          <cell r="D1951" t="str">
            <v>사인물</v>
          </cell>
          <cell r="E1951" t="str">
            <v>교육청사</v>
          </cell>
          <cell r="H1951" t="str">
            <v>종합안내사인-B</v>
          </cell>
          <cell r="J1951" t="str">
            <v>EA</v>
          </cell>
          <cell r="K1951" t="str">
            <v>1</v>
          </cell>
          <cell r="L1951">
            <v>995000</v>
          </cell>
          <cell r="M1951">
            <v>995000</v>
          </cell>
          <cell r="O1951">
            <v>0</v>
          </cell>
          <cell r="Q1951">
            <v>0</v>
          </cell>
          <cell r="R1951">
            <v>995000</v>
          </cell>
          <cell r="S1951">
            <v>995000</v>
          </cell>
          <cell r="T1951">
            <v>995000</v>
          </cell>
          <cell r="U1951">
            <v>995000</v>
          </cell>
          <cell r="V1951">
            <v>1</v>
          </cell>
        </row>
        <row r="1952">
          <cell r="B1952" t="str">
            <v>030104</v>
          </cell>
          <cell r="C1952">
            <v>4</v>
          </cell>
          <cell r="D1952" t="str">
            <v>사인물</v>
          </cell>
          <cell r="E1952" t="str">
            <v>교육청사</v>
          </cell>
          <cell r="H1952" t="str">
            <v>층별안내사인</v>
          </cell>
          <cell r="J1952" t="str">
            <v>EA</v>
          </cell>
          <cell r="K1952" t="str">
            <v>4</v>
          </cell>
          <cell r="L1952">
            <v>978000</v>
          </cell>
          <cell r="M1952">
            <v>3912000</v>
          </cell>
          <cell r="O1952">
            <v>0</v>
          </cell>
          <cell r="Q1952">
            <v>0</v>
          </cell>
          <cell r="R1952">
            <v>978000</v>
          </cell>
          <cell r="S1952">
            <v>3912000</v>
          </cell>
          <cell r="T1952">
            <v>978000</v>
          </cell>
          <cell r="U1952">
            <v>3912000</v>
          </cell>
          <cell r="V1952">
            <v>1</v>
          </cell>
        </row>
        <row r="1953">
          <cell r="B1953" t="str">
            <v>030104</v>
          </cell>
          <cell r="C1953">
            <v>5</v>
          </cell>
          <cell r="D1953" t="str">
            <v>사인물</v>
          </cell>
          <cell r="E1953" t="str">
            <v>교육청사</v>
          </cell>
          <cell r="H1953" t="str">
            <v>내부게시판</v>
          </cell>
          <cell r="J1953" t="str">
            <v>EA</v>
          </cell>
          <cell r="K1953" t="str">
            <v>5</v>
          </cell>
          <cell r="L1953">
            <v>710000</v>
          </cell>
          <cell r="M1953">
            <v>3550000</v>
          </cell>
          <cell r="O1953">
            <v>0</v>
          </cell>
          <cell r="Q1953">
            <v>0</v>
          </cell>
          <cell r="R1953">
            <v>710000</v>
          </cell>
          <cell r="S1953">
            <v>3550000</v>
          </cell>
          <cell r="T1953">
            <v>710000</v>
          </cell>
          <cell r="U1953">
            <v>3550000</v>
          </cell>
          <cell r="V1953">
            <v>1</v>
          </cell>
        </row>
        <row r="1954">
          <cell r="B1954" t="str">
            <v>030104</v>
          </cell>
          <cell r="C1954">
            <v>6</v>
          </cell>
          <cell r="D1954" t="str">
            <v>사인물</v>
          </cell>
          <cell r="E1954" t="str">
            <v>교육청사</v>
          </cell>
          <cell r="H1954" t="str">
            <v>ELV내부안내사인</v>
          </cell>
          <cell r="J1954" t="str">
            <v>EA</v>
          </cell>
          <cell r="K1954" t="str">
            <v>1</v>
          </cell>
          <cell r="L1954">
            <v>990000</v>
          </cell>
          <cell r="M1954">
            <v>990000</v>
          </cell>
          <cell r="O1954">
            <v>0</v>
          </cell>
          <cell r="Q1954">
            <v>0</v>
          </cell>
          <cell r="R1954">
            <v>990000</v>
          </cell>
          <cell r="S1954">
            <v>990000</v>
          </cell>
          <cell r="T1954">
            <v>990000</v>
          </cell>
          <cell r="U1954">
            <v>990000</v>
          </cell>
          <cell r="V1954">
            <v>1</v>
          </cell>
        </row>
        <row r="1955">
          <cell r="B1955" t="str">
            <v>030104</v>
          </cell>
          <cell r="C1955">
            <v>7</v>
          </cell>
          <cell r="D1955" t="str">
            <v>사인물</v>
          </cell>
          <cell r="E1955" t="str">
            <v>교육청사</v>
          </cell>
          <cell r="H1955" t="str">
            <v>이동게시판</v>
          </cell>
          <cell r="J1955" t="str">
            <v>EA</v>
          </cell>
          <cell r="K1955" t="str">
            <v>2</v>
          </cell>
          <cell r="L1955">
            <v>1420000</v>
          </cell>
          <cell r="M1955">
            <v>2840000</v>
          </cell>
          <cell r="O1955">
            <v>0</v>
          </cell>
          <cell r="Q1955">
            <v>0</v>
          </cell>
          <cell r="R1955">
            <v>1420000</v>
          </cell>
          <cell r="S1955">
            <v>2840000</v>
          </cell>
          <cell r="T1955">
            <v>1420000</v>
          </cell>
          <cell r="U1955">
            <v>2840000</v>
          </cell>
          <cell r="V1955">
            <v>1</v>
          </cell>
        </row>
        <row r="1956">
          <cell r="B1956" t="str">
            <v>030104</v>
          </cell>
          <cell r="C1956">
            <v>8</v>
          </cell>
          <cell r="D1956" t="str">
            <v>사인물</v>
          </cell>
          <cell r="E1956" t="str">
            <v>교육청사</v>
          </cell>
          <cell r="H1956" t="str">
            <v>실명안내사인(부착A형)</v>
          </cell>
          <cell r="J1956" t="str">
            <v>EA</v>
          </cell>
          <cell r="K1956" t="str">
            <v>39</v>
          </cell>
          <cell r="L1956">
            <v>170000</v>
          </cell>
          <cell r="M1956">
            <v>6630000</v>
          </cell>
          <cell r="O1956">
            <v>0</v>
          </cell>
          <cell r="Q1956">
            <v>0</v>
          </cell>
          <cell r="R1956">
            <v>170000</v>
          </cell>
          <cell r="S1956">
            <v>6630000</v>
          </cell>
          <cell r="T1956">
            <v>170000</v>
          </cell>
          <cell r="U1956">
            <v>6630000</v>
          </cell>
          <cell r="V1956">
            <v>1</v>
          </cell>
        </row>
        <row r="1957">
          <cell r="B1957" t="str">
            <v>030104</v>
          </cell>
          <cell r="C1957">
            <v>9</v>
          </cell>
          <cell r="D1957" t="str">
            <v>사인물</v>
          </cell>
          <cell r="E1957" t="str">
            <v>교육청사</v>
          </cell>
          <cell r="H1957" t="str">
            <v>실명안내사인(부착B형)</v>
          </cell>
          <cell r="J1957" t="str">
            <v>EA</v>
          </cell>
          <cell r="K1957" t="str">
            <v>9</v>
          </cell>
          <cell r="L1957">
            <v>225000</v>
          </cell>
          <cell r="M1957">
            <v>2025000</v>
          </cell>
          <cell r="O1957">
            <v>0</v>
          </cell>
          <cell r="Q1957">
            <v>0</v>
          </cell>
          <cell r="R1957">
            <v>225000</v>
          </cell>
          <cell r="S1957">
            <v>2025000</v>
          </cell>
          <cell r="T1957">
            <v>225000</v>
          </cell>
          <cell r="U1957">
            <v>2025000</v>
          </cell>
          <cell r="V1957">
            <v>1</v>
          </cell>
        </row>
        <row r="1958">
          <cell r="B1958" t="str">
            <v>030104</v>
          </cell>
          <cell r="C1958">
            <v>10</v>
          </cell>
          <cell r="D1958" t="str">
            <v>사인물</v>
          </cell>
          <cell r="E1958" t="str">
            <v>교육청사</v>
          </cell>
          <cell r="H1958" t="str">
            <v>실명안내사인(돌출형)</v>
          </cell>
          <cell r="J1958" t="str">
            <v>EA</v>
          </cell>
          <cell r="K1958" t="str">
            <v>1</v>
          </cell>
          <cell r="L1958">
            <v>268000</v>
          </cell>
          <cell r="M1958">
            <v>268000</v>
          </cell>
          <cell r="O1958">
            <v>0</v>
          </cell>
          <cell r="Q1958">
            <v>0</v>
          </cell>
          <cell r="R1958">
            <v>268000</v>
          </cell>
          <cell r="S1958">
            <v>268000</v>
          </cell>
          <cell r="T1958">
            <v>268000</v>
          </cell>
          <cell r="U1958">
            <v>268000</v>
          </cell>
          <cell r="V1958">
            <v>1</v>
          </cell>
        </row>
        <row r="1959">
          <cell r="B1959" t="str">
            <v>030104</v>
          </cell>
          <cell r="C1959">
            <v>12</v>
          </cell>
          <cell r="D1959" t="str">
            <v>사인물</v>
          </cell>
          <cell r="E1959" t="str">
            <v>교육청사</v>
          </cell>
          <cell r="H1959" t="str">
            <v>공공시설안내사인</v>
          </cell>
          <cell r="J1959" t="str">
            <v>EA</v>
          </cell>
          <cell r="K1959" t="str">
            <v>25</v>
          </cell>
          <cell r="L1959">
            <v>135000</v>
          </cell>
          <cell r="M1959">
            <v>3375000</v>
          </cell>
          <cell r="O1959">
            <v>0</v>
          </cell>
          <cell r="Q1959">
            <v>0</v>
          </cell>
          <cell r="R1959">
            <v>135000</v>
          </cell>
          <cell r="S1959">
            <v>3375000</v>
          </cell>
          <cell r="T1959">
            <v>135000</v>
          </cell>
          <cell r="U1959">
            <v>3375000</v>
          </cell>
          <cell r="V1959">
            <v>1</v>
          </cell>
        </row>
        <row r="1960">
          <cell r="B1960" t="str">
            <v>030104</v>
          </cell>
          <cell r="C1960">
            <v>16</v>
          </cell>
          <cell r="D1960" t="str">
            <v>사인물</v>
          </cell>
          <cell r="E1960" t="str">
            <v>교육청사</v>
          </cell>
          <cell r="H1960" t="str">
            <v>층표시안내사인</v>
          </cell>
          <cell r="J1960" t="str">
            <v>EA</v>
          </cell>
          <cell r="K1960" t="str">
            <v>10</v>
          </cell>
          <cell r="L1960">
            <v>140000</v>
          </cell>
          <cell r="M1960">
            <v>1400000</v>
          </cell>
          <cell r="O1960">
            <v>0</v>
          </cell>
          <cell r="Q1960">
            <v>0</v>
          </cell>
          <cell r="R1960">
            <v>140000</v>
          </cell>
          <cell r="S1960">
            <v>1400000</v>
          </cell>
          <cell r="T1960">
            <v>140000</v>
          </cell>
          <cell r="U1960">
            <v>1400000</v>
          </cell>
          <cell r="V1960">
            <v>1</v>
          </cell>
        </row>
        <row r="1961">
          <cell r="B1961" t="str">
            <v>030104</v>
          </cell>
          <cell r="C1961">
            <v>17</v>
          </cell>
          <cell r="D1961" t="str">
            <v>사인물</v>
          </cell>
          <cell r="E1961" t="str">
            <v>교육청사</v>
          </cell>
          <cell r="H1961" t="str">
            <v>층구분안내사인</v>
          </cell>
          <cell r="J1961" t="str">
            <v>EA</v>
          </cell>
          <cell r="K1961" t="str">
            <v>10</v>
          </cell>
          <cell r="L1961">
            <v>395000</v>
          </cell>
          <cell r="M1961">
            <v>3950000</v>
          </cell>
          <cell r="O1961">
            <v>0</v>
          </cell>
          <cell r="Q1961">
            <v>0</v>
          </cell>
          <cell r="R1961">
            <v>395000</v>
          </cell>
          <cell r="S1961">
            <v>3950000</v>
          </cell>
          <cell r="T1961">
            <v>395000</v>
          </cell>
          <cell r="U1961">
            <v>3950000</v>
          </cell>
          <cell r="V1961">
            <v>1</v>
          </cell>
        </row>
        <row r="1962">
          <cell r="B1962" t="str">
            <v>030105</v>
          </cell>
          <cell r="C1962">
            <v>3</v>
          </cell>
          <cell r="D1962" t="str">
            <v>사인물</v>
          </cell>
          <cell r="E1962" t="str">
            <v>지하공용</v>
          </cell>
          <cell r="H1962" t="str">
            <v>종합안내사인-A</v>
          </cell>
          <cell r="J1962" t="str">
            <v>EA</v>
          </cell>
          <cell r="K1962" t="str">
            <v>2</v>
          </cell>
          <cell r="L1962">
            <v>1330000</v>
          </cell>
          <cell r="M1962">
            <v>2660000</v>
          </cell>
          <cell r="O1962">
            <v>0</v>
          </cell>
          <cell r="Q1962">
            <v>0</v>
          </cell>
          <cell r="R1962">
            <v>1330000</v>
          </cell>
          <cell r="S1962">
            <v>2660000</v>
          </cell>
          <cell r="T1962">
            <v>1330000</v>
          </cell>
          <cell r="U1962">
            <v>2660000</v>
          </cell>
          <cell r="V1962">
            <v>1</v>
          </cell>
        </row>
        <row r="1963">
          <cell r="B1963" t="str">
            <v>030105</v>
          </cell>
          <cell r="C1963">
            <v>4</v>
          </cell>
          <cell r="D1963" t="str">
            <v>사인물</v>
          </cell>
          <cell r="E1963" t="str">
            <v>지하공용</v>
          </cell>
          <cell r="H1963" t="str">
            <v>층별안내사인</v>
          </cell>
          <cell r="J1963" t="str">
            <v>EA</v>
          </cell>
          <cell r="K1963" t="str">
            <v>8</v>
          </cell>
          <cell r="L1963">
            <v>978000</v>
          </cell>
          <cell r="M1963">
            <v>7824000</v>
          </cell>
          <cell r="O1963">
            <v>0</v>
          </cell>
          <cell r="Q1963">
            <v>0</v>
          </cell>
          <cell r="R1963">
            <v>978000</v>
          </cell>
          <cell r="S1963">
            <v>7824000</v>
          </cell>
          <cell r="T1963">
            <v>978000</v>
          </cell>
          <cell r="U1963">
            <v>7824000</v>
          </cell>
          <cell r="V1963">
            <v>1</v>
          </cell>
        </row>
        <row r="1964">
          <cell r="B1964" t="str">
            <v>030105</v>
          </cell>
          <cell r="C1964">
            <v>8</v>
          </cell>
          <cell r="D1964" t="str">
            <v>사인물</v>
          </cell>
          <cell r="E1964" t="str">
            <v>지하공용</v>
          </cell>
          <cell r="H1964" t="str">
            <v>실명안내사인(부착A형)</v>
          </cell>
          <cell r="J1964" t="str">
            <v>EA</v>
          </cell>
          <cell r="K1964" t="str">
            <v>68</v>
          </cell>
          <cell r="L1964">
            <v>170000</v>
          </cell>
          <cell r="M1964">
            <v>11560000</v>
          </cell>
          <cell r="O1964">
            <v>0</v>
          </cell>
          <cell r="Q1964">
            <v>0</v>
          </cell>
          <cell r="R1964">
            <v>170000</v>
          </cell>
          <cell r="S1964">
            <v>11560000</v>
          </cell>
          <cell r="T1964">
            <v>170000</v>
          </cell>
          <cell r="U1964">
            <v>11560000</v>
          </cell>
          <cell r="V1964">
            <v>1</v>
          </cell>
        </row>
        <row r="1965">
          <cell r="B1965" t="str">
            <v>030105</v>
          </cell>
          <cell r="C1965">
            <v>9</v>
          </cell>
          <cell r="D1965" t="str">
            <v>사인물</v>
          </cell>
          <cell r="E1965" t="str">
            <v>지하공용</v>
          </cell>
          <cell r="H1965" t="str">
            <v>실명안내사인(부착B형)</v>
          </cell>
          <cell r="J1965" t="str">
            <v>EA</v>
          </cell>
          <cell r="K1965" t="str">
            <v>2</v>
          </cell>
          <cell r="L1965">
            <v>225000</v>
          </cell>
          <cell r="M1965">
            <v>450000</v>
          </cell>
          <cell r="O1965">
            <v>0</v>
          </cell>
          <cell r="Q1965">
            <v>0</v>
          </cell>
          <cell r="R1965">
            <v>225000</v>
          </cell>
          <cell r="S1965">
            <v>450000</v>
          </cell>
          <cell r="T1965">
            <v>225000</v>
          </cell>
          <cell r="U1965">
            <v>450000</v>
          </cell>
          <cell r="V1965">
            <v>1</v>
          </cell>
        </row>
        <row r="1966">
          <cell r="B1966" t="str">
            <v>030105</v>
          </cell>
          <cell r="C1966">
            <v>10</v>
          </cell>
          <cell r="D1966" t="str">
            <v>사인물</v>
          </cell>
          <cell r="E1966" t="str">
            <v>지하공용</v>
          </cell>
          <cell r="H1966" t="str">
            <v>실명안내사인(돌출형)</v>
          </cell>
          <cell r="J1966" t="str">
            <v>EA</v>
          </cell>
          <cell r="K1966" t="str">
            <v>3</v>
          </cell>
          <cell r="L1966">
            <v>268000</v>
          </cell>
          <cell r="M1966">
            <v>804000</v>
          </cell>
          <cell r="O1966">
            <v>0</v>
          </cell>
          <cell r="Q1966">
            <v>0</v>
          </cell>
          <cell r="R1966">
            <v>268000</v>
          </cell>
          <cell r="S1966">
            <v>804000</v>
          </cell>
          <cell r="T1966">
            <v>268000</v>
          </cell>
          <cell r="U1966">
            <v>804000</v>
          </cell>
          <cell r="V1966">
            <v>1</v>
          </cell>
        </row>
        <row r="1967">
          <cell r="B1967" t="str">
            <v>030105</v>
          </cell>
          <cell r="C1967">
            <v>12</v>
          </cell>
          <cell r="D1967" t="str">
            <v>사인물</v>
          </cell>
          <cell r="E1967" t="str">
            <v>지하공용</v>
          </cell>
          <cell r="H1967" t="str">
            <v>공공시설안내사인</v>
          </cell>
          <cell r="J1967" t="str">
            <v>EA</v>
          </cell>
          <cell r="K1967" t="str">
            <v>36</v>
          </cell>
          <cell r="L1967">
            <v>135000</v>
          </cell>
          <cell r="M1967">
            <v>4860000</v>
          </cell>
          <cell r="O1967">
            <v>0</v>
          </cell>
          <cell r="Q1967">
            <v>0</v>
          </cell>
          <cell r="R1967">
            <v>135000</v>
          </cell>
          <cell r="S1967">
            <v>4860000</v>
          </cell>
          <cell r="T1967">
            <v>135000</v>
          </cell>
          <cell r="U1967">
            <v>4860000</v>
          </cell>
          <cell r="V1967">
            <v>1</v>
          </cell>
        </row>
        <row r="1968">
          <cell r="B1968" t="str">
            <v>030105</v>
          </cell>
          <cell r="C1968">
            <v>16</v>
          </cell>
          <cell r="D1968" t="str">
            <v>사인물</v>
          </cell>
          <cell r="E1968" t="str">
            <v>지하공용</v>
          </cell>
          <cell r="H1968" t="str">
            <v>층표시안내사인</v>
          </cell>
          <cell r="J1968" t="str">
            <v>EA</v>
          </cell>
          <cell r="K1968" t="str">
            <v>22</v>
          </cell>
          <cell r="L1968">
            <v>140000</v>
          </cell>
          <cell r="M1968">
            <v>3080000</v>
          </cell>
          <cell r="O1968">
            <v>0</v>
          </cell>
          <cell r="Q1968">
            <v>0</v>
          </cell>
          <cell r="R1968">
            <v>140000</v>
          </cell>
          <cell r="S1968">
            <v>3080000</v>
          </cell>
          <cell r="T1968">
            <v>140000</v>
          </cell>
          <cell r="U1968">
            <v>3080000</v>
          </cell>
          <cell r="V1968">
            <v>1</v>
          </cell>
        </row>
        <row r="1969">
          <cell r="B1969" t="str">
            <v>030105</v>
          </cell>
          <cell r="C1969">
            <v>17</v>
          </cell>
          <cell r="D1969" t="str">
            <v>사인물</v>
          </cell>
          <cell r="E1969" t="str">
            <v>지하공용</v>
          </cell>
          <cell r="H1969" t="str">
            <v>층구분안내사인</v>
          </cell>
          <cell r="J1969" t="str">
            <v>EA</v>
          </cell>
          <cell r="K1969" t="str">
            <v>13</v>
          </cell>
          <cell r="L1969">
            <v>395000</v>
          </cell>
          <cell r="M1969">
            <v>5135000</v>
          </cell>
          <cell r="O1969">
            <v>0</v>
          </cell>
          <cell r="Q1969">
            <v>0</v>
          </cell>
          <cell r="R1969">
            <v>395000</v>
          </cell>
          <cell r="S1969">
            <v>5135000</v>
          </cell>
          <cell r="T1969">
            <v>395000</v>
          </cell>
          <cell r="U1969">
            <v>5135000</v>
          </cell>
          <cell r="V1969">
            <v>1</v>
          </cell>
        </row>
        <row r="1970">
          <cell r="B1970" t="str">
            <v>030106</v>
          </cell>
          <cell r="C1970">
            <v>1</v>
          </cell>
          <cell r="D1970" t="str">
            <v>사인물</v>
          </cell>
          <cell r="E1970" t="str">
            <v>지하주차장</v>
          </cell>
          <cell r="H1970" t="str">
            <v>주차장입구안내사인</v>
          </cell>
          <cell r="J1970" t="str">
            <v>EA</v>
          </cell>
          <cell r="K1970" t="str">
            <v>2</v>
          </cell>
          <cell r="L1970">
            <v>880000</v>
          </cell>
          <cell r="M1970">
            <v>1760000</v>
          </cell>
          <cell r="O1970">
            <v>0</v>
          </cell>
          <cell r="Q1970">
            <v>0</v>
          </cell>
          <cell r="R1970">
            <v>880000</v>
          </cell>
          <cell r="S1970">
            <v>1760000</v>
          </cell>
          <cell r="T1970">
            <v>880000</v>
          </cell>
          <cell r="U1970">
            <v>1760000</v>
          </cell>
          <cell r="V1970">
            <v>1</v>
          </cell>
        </row>
        <row r="1971">
          <cell r="B1971" t="str">
            <v>030106</v>
          </cell>
          <cell r="C1971">
            <v>2</v>
          </cell>
          <cell r="D1971" t="str">
            <v>사인물</v>
          </cell>
          <cell r="E1971" t="str">
            <v>지하주차장</v>
          </cell>
          <cell r="H1971" t="str">
            <v>주차장내방향안내사인</v>
          </cell>
          <cell r="J1971" t="str">
            <v>EA</v>
          </cell>
          <cell r="K1971" t="str">
            <v>19</v>
          </cell>
          <cell r="L1971">
            <v>710000</v>
          </cell>
          <cell r="M1971">
            <v>13490000</v>
          </cell>
          <cell r="O1971">
            <v>0</v>
          </cell>
          <cell r="Q1971">
            <v>0</v>
          </cell>
          <cell r="R1971">
            <v>710000</v>
          </cell>
          <cell r="S1971">
            <v>13490000</v>
          </cell>
          <cell r="T1971">
            <v>710000</v>
          </cell>
          <cell r="U1971">
            <v>13490000</v>
          </cell>
          <cell r="V1971">
            <v>1</v>
          </cell>
        </row>
        <row r="1972">
          <cell r="B1972" t="str">
            <v>030107</v>
          </cell>
          <cell r="C1972">
            <v>1</v>
          </cell>
          <cell r="D1972" t="str">
            <v>사인물</v>
          </cell>
          <cell r="E1972" t="str">
            <v>옥외부분</v>
          </cell>
          <cell r="H1972" t="str">
            <v>주출입구종합안내사인</v>
          </cell>
          <cell r="J1972" t="str">
            <v>EA</v>
          </cell>
          <cell r="K1972" t="str">
            <v>3</v>
          </cell>
          <cell r="L1972">
            <v>3810000</v>
          </cell>
          <cell r="M1972">
            <v>11430000</v>
          </cell>
          <cell r="O1972">
            <v>0</v>
          </cell>
          <cell r="Q1972">
            <v>0</v>
          </cell>
          <cell r="R1972">
            <v>3810000</v>
          </cell>
          <cell r="S1972">
            <v>11430000</v>
          </cell>
          <cell r="T1972">
            <v>3810000</v>
          </cell>
          <cell r="U1972">
            <v>11430000</v>
          </cell>
          <cell r="V1972">
            <v>1</v>
          </cell>
        </row>
        <row r="1973">
          <cell r="B1973" t="str">
            <v>030107</v>
          </cell>
          <cell r="C1973">
            <v>2</v>
          </cell>
          <cell r="D1973" t="str">
            <v>사인물</v>
          </cell>
          <cell r="E1973" t="str">
            <v>옥외부분</v>
          </cell>
          <cell r="H1973" t="str">
            <v>단지배치도</v>
          </cell>
          <cell r="J1973" t="str">
            <v>EA</v>
          </cell>
          <cell r="K1973" t="str">
            <v>3</v>
          </cell>
          <cell r="L1973">
            <v>1719000</v>
          </cell>
          <cell r="M1973">
            <v>5157000</v>
          </cell>
          <cell r="O1973">
            <v>0</v>
          </cell>
          <cell r="Q1973">
            <v>0</v>
          </cell>
          <cell r="R1973">
            <v>1719000</v>
          </cell>
          <cell r="S1973">
            <v>5157000</v>
          </cell>
          <cell r="T1973">
            <v>1719000</v>
          </cell>
          <cell r="U1973">
            <v>5157000</v>
          </cell>
          <cell r="V1973">
            <v>1</v>
          </cell>
        </row>
        <row r="1974">
          <cell r="B1974" t="str">
            <v>030107</v>
          </cell>
          <cell r="C1974">
            <v>3</v>
          </cell>
          <cell r="D1974" t="str">
            <v>사인물</v>
          </cell>
          <cell r="E1974" t="str">
            <v>옥외부분</v>
          </cell>
          <cell r="H1974" t="str">
            <v>동별입간판</v>
          </cell>
          <cell r="J1974" t="str">
            <v>EA</v>
          </cell>
          <cell r="K1974" t="str">
            <v>6</v>
          </cell>
          <cell r="L1974">
            <v>1970000</v>
          </cell>
          <cell r="M1974">
            <v>11820000</v>
          </cell>
          <cell r="O1974">
            <v>0</v>
          </cell>
          <cell r="Q1974">
            <v>0</v>
          </cell>
          <cell r="R1974">
            <v>1970000</v>
          </cell>
          <cell r="S1974">
            <v>11820000</v>
          </cell>
          <cell r="T1974">
            <v>1970000</v>
          </cell>
          <cell r="U1974">
            <v>11820000</v>
          </cell>
          <cell r="V1974">
            <v>1</v>
          </cell>
        </row>
        <row r="1975">
          <cell r="B1975" t="str">
            <v>030107</v>
          </cell>
          <cell r="C1975">
            <v>4</v>
          </cell>
          <cell r="D1975" t="str">
            <v>사인물</v>
          </cell>
          <cell r="E1975" t="str">
            <v>옥외부분</v>
          </cell>
          <cell r="H1975" t="str">
            <v>방향안내사인</v>
          </cell>
          <cell r="J1975" t="str">
            <v>EA</v>
          </cell>
          <cell r="K1975" t="str">
            <v>1</v>
          </cell>
          <cell r="L1975">
            <v>1418000</v>
          </cell>
          <cell r="M1975">
            <v>1418000</v>
          </cell>
          <cell r="O1975">
            <v>0</v>
          </cell>
          <cell r="Q1975">
            <v>0</v>
          </cell>
          <cell r="R1975">
            <v>1418000</v>
          </cell>
          <cell r="S1975">
            <v>1418000</v>
          </cell>
          <cell r="T1975">
            <v>1418000</v>
          </cell>
          <cell r="U1975">
            <v>1418000</v>
          </cell>
          <cell r="V1975">
            <v>1</v>
          </cell>
        </row>
        <row r="1976">
          <cell r="B1976" t="str">
            <v>030107</v>
          </cell>
          <cell r="C1976">
            <v>5</v>
          </cell>
          <cell r="D1976" t="str">
            <v>사인물</v>
          </cell>
          <cell r="E1976" t="str">
            <v>옥외부분</v>
          </cell>
          <cell r="H1976" t="str">
            <v>동별게시판</v>
          </cell>
          <cell r="J1976" t="str">
            <v>EA</v>
          </cell>
          <cell r="K1976" t="str">
            <v>6</v>
          </cell>
          <cell r="L1976">
            <v>2707000</v>
          </cell>
          <cell r="M1976">
            <v>16242000</v>
          </cell>
          <cell r="O1976">
            <v>0</v>
          </cell>
          <cell r="Q1976">
            <v>0</v>
          </cell>
          <cell r="R1976">
            <v>2707000</v>
          </cell>
          <cell r="S1976">
            <v>16242000</v>
          </cell>
          <cell r="T1976">
            <v>2707000</v>
          </cell>
          <cell r="U1976">
            <v>16242000</v>
          </cell>
          <cell r="V1976">
            <v>1</v>
          </cell>
        </row>
        <row r="1977">
          <cell r="B1977" t="str">
            <v>030107</v>
          </cell>
          <cell r="C1977">
            <v>6</v>
          </cell>
          <cell r="D1977" t="str">
            <v>사인물</v>
          </cell>
          <cell r="E1977" t="str">
            <v>옥외부분</v>
          </cell>
          <cell r="H1977" t="str">
            <v>도로유도안내사인</v>
          </cell>
          <cell r="J1977" t="str">
            <v>EA</v>
          </cell>
          <cell r="K1977" t="str">
            <v>2</v>
          </cell>
          <cell r="L1977">
            <v>4560000</v>
          </cell>
          <cell r="M1977">
            <v>9120000</v>
          </cell>
          <cell r="O1977">
            <v>0</v>
          </cell>
          <cell r="Q1977">
            <v>0</v>
          </cell>
          <cell r="R1977">
            <v>4560000</v>
          </cell>
          <cell r="S1977">
            <v>9120000</v>
          </cell>
          <cell r="T1977">
            <v>4560000</v>
          </cell>
          <cell r="U1977">
            <v>9120000</v>
          </cell>
          <cell r="V1977">
            <v>1</v>
          </cell>
        </row>
        <row r="1978">
          <cell r="B1978" t="str">
            <v>0401</v>
          </cell>
          <cell r="C1978">
            <v>1</v>
          </cell>
          <cell r="D1978" t="str">
            <v>품질시험</v>
          </cell>
          <cell r="E1978" t="str">
            <v>종합</v>
          </cell>
          <cell r="H1978" t="str">
            <v>콘크리트슬럼프시험</v>
          </cell>
          <cell r="I1978" t="str">
            <v>1/150M3</v>
          </cell>
          <cell r="J1978" t="str">
            <v>회</v>
          </cell>
          <cell r="K1978" t="str">
            <v>313</v>
          </cell>
          <cell r="L1978">
            <v>5300</v>
          </cell>
          <cell r="M1978">
            <v>1658900</v>
          </cell>
          <cell r="O1978">
            <v>0</v>
          </cell>
          <cell r="Q1978">
            <v>0</v>
          </cell>
          <cell r="R1978">
            <v>5300</v>
          </cell>
          <cell r="S1978">
            <v>1658900</v>
          </cell>
          <cell r="T1978">
            <v>5300</v>
          </cell>
          <cell r="U1978">
            <v>1658900</v>
          </cell>
          <cell r="V1978">
            <v>1</v>
          </cell>
        </row>
        <row r="1979">
          <cell r="B1979" t="str">
            <v>0401</v>
          </cell>
          <cell r="C1979">
            <v>2</v>
          </cell>
          <cell r="D1979" t="str">
            <v>품질시험</v>
          </cell>
          <cell r="E1979" t="str">
            <v>종합</v>
          </cell>
          <cell r="H1979" t="str">
            <v>콘크리트공기량시험</v>
          </cell>
          <cell r="I1979" t="str">
            <v>1/150M3</v>
          </cell>
          <cell r="J1979" t="str">
            <v>회</v>
          </cell>
          <cell r="K1979" t="str">
            <v>313</v>
          </cell>
          <cell r="L1979">
            <v>28500</v>
          </cell>
          <cell r="M1979">
            <v>8920500</v>
          </cell>
          <cell r="O1979">
            <v>0</v>
          </cell>
          <cell r="Q1979">
            <v>0</v>
          </cell>
          <cell r="R1979">
            <v>28500</v>
          </cell>
          <cell r="S1979">
            <v>8920500</v>
          </cell>
          <cell r="T1979">
            <v>28500</v>
          </cell>
          <cell r="U1979">
            <v>8920500</v>
          </cell>
          <cell r="V1979">
            <v>1</v>
          </cell>
        </row>
        <row r="1980">
          <cell r="B1980" t="str">
            <v>0401</v>
          </cell>
          <cell r="C1980">
            <v>3</v>
          </cell>
          <cell r="D1980" t="str">
            <v>품질시험</v>
          </cell>
          <cell r="E1980" t="str">
            <v>종합</v>
          </cell>
          <cell r="H1980" t="str">
            <v>콘크리트압축강도시험</v>
          </cell>
          <cell r="I1980" t="str">
            <v>1/300M3</v>
          </cell>
          <cell r="J1980" t="str">
            <v>회</v>
          </cell>
          <cell r="K1980" t="str">
            <v>157</v>
          </cell>
          <cell r="L1980">
            <v>12000</v>
          </cell>
          <cell r="M1980">
            <v>1884000</v>
          </cell>
          <cell r="O1980">
            <v>0</v>
          </cell>
          <cell r="Q1980">
            <v>0</v>
          </cell>
          <cell r="R1980">
            <v>12000</v>
          </cell>
          <cell r="S1980">
            <v>1884000</v>
          </cell>
          <cell r="T1980">
            <v>12000</v>
          </cell>
          <cell r="U1980">
            <v>1884000</v>
          </cell>
          <cell r="V1980">
            <v>1</v>
          </cell>
        </row>
        <row r="1981">
          <cell r="B1981" t="str">
            <v>0401</v>
          </cell>
          <cell r="C1981">
            <v>4</v>
          </cell>
          <cell r="D1981" t="str">
            <v>품질시험</v>
          </cell>
          <cell r="E1981" t="str">
            <v>종합</v>
          </cell>
          <cell r="H1981" t="str">
            <v>콘크리트휨강도시험</v>
          </cell>
          <cell r="I1981" t="str">
            <v>1/300M3</v>
          </cell>
          <cell r="J1981" t="str">
            <v>회</v>
          </cell>
          <cell r="K1981" t="str">
            <v>157</v>
          </cell>
          <cell r="L1981">
            <v>15000</v>
          </cell>
          <cell r="M1981">
            <v>2355000</v>
          </cell>
          <cell r="O1981">
            <v>0</v>
          </cell>
          <cell r="Q1981">
            <v>0</v>
          </cell>
          <cell r="R1981">
            <v>15000</v>
          </cell>
          <cell r="S1981">
            <v>2355000</v>
          </cell>
          <cell r="T1981">
            <v>15000</v>
          </cell>
          <cell r="U1981">
            <v>2355000</v>
          </cell>
          <cell r="V1981">
            <v>1</v>
          </cell>
        </row>
        <row r="1982">
          <cell r="B1982" t="str">
            <v>0401</v>
          </cell>
          <cell r="C1982">
            <v>5</v>
          </cell>
          <cell r="D1982" t="str">
            <v>품질시험</v>
          </cell>
          <cell r="E1982" t="str">
            <v>종합</v>
          </cell>
          <cell r="H1982" t="str">
            <v>콘크리트공시체제작</v>
          </cell>
          <cell r="I1982" t="str">
            <v>1/150M3</v>
          </cell>
          <cell r="J1982" t="str">
            <v>회</v>
          </cell>
          <cell r="K1982" t="str">
            <v>313</v>
          </cell>
          <cell r="L1982">
            <v>66000</v>
          </cell>
          <cell r="M1982">
            <v>20658000</v>
          </cell>
          <cell r="O1982">
            <v>0</v>
          </cell>
          <cell r="Q1982">
            <v>0</v>
          </cell>
          <cell r="R1982">
            <v>66000</v>
          </cell>
          <cell r="S1982">
            <v>20658000</v>
          </cell>
          <cell r="T1982">
            <v>66000</v>
          </cell>
          <cell r="U1982">
            <v>20658000</v>
          </cell>
          <cell r="V1982">
            <v>1</v>
          </cell>
        </row>
        <row r="1983">
          <cell r="B1983" t="str">
            <v>0401</v>
          </cell>
          <cell r="C1983">
            <v>6</v>
          </cell>
          <cell r="D1983" t="str">
            <v>품질시험</v>
          </cell>
          <cell r="E1983" t="str">
            <v>종합</v>
          </cell>
          <cell r="H1983" t="str">
            <v>철근화학성분시험</v>
          </cell>
          <cell r="I1983" t="str">
            <v>6개종류</v>
          </cell>
          <cell r="J1983" t="str">
            <v>회</v>
          </cell>
          <cell r="K1983" t="str">
            <v>56</v>
          </cell>
          <cell r="L1983">
            <v>9500</v>
          </cell>
          <cell r="M1983">
            <v>532000</v>
          </cell>
          <cell r="O1983">
            <v>0</v>
          </cell>
          <cell r="Q1983">
            <v>0</v>
          </cell>
          <cell r="R1983">
            <v>9500</v>
          </cell>
          <cell r="S1983">
            <v>532000</v>
          </cell>
          <cell r="T1983">
            <v>9500</v>
          </cell>
          <cell r="U1983">
            <v>532000</v>
          </cell>
          <cell r="V1983">
            <v>1</v>
          </cell>
        </row>
        <row r="1984">
          <cell r="B1984" t="str">
            <v>0401</v>
          </cell>
          <cell r="C1984">
            <v>7</v>
          </cell>
          <cell r="D1984" t="str">
            <v>품질시험</v>
          </cell>
          <cell r="E1984" t="str">
            <v>종합</v>
          </cell>
          <cell r="H1984" t="str">
            <v>철근인장강도시험</v>
          </cell>
          <cell r="I1984" t="str">
            <v>D22 이하</v>
          </cell>
          <cell r="J1984" t="str">
            <v>회</v>
          </cell>
          <cell r="K1984" t="str">
            <v>28</v>
          </cell>
          <cell r="L1984">
            <v>4200</v>
          </cell>
          <cell r="M1984">
            <v>117600</v>
          </cell>
          <cell r="O1984">
            <v>0</v>
          </cell>
          <cell r="Q1984">
            <v>0</v>
          </cell>
          <cell r="R1984">
            <v>4200</v>
          </cell>
          <cell r="S1984">
            <v>117600</v>
          </cell>
          <cell r="T1984">
            <v>4200</v>
          </cell>
          <cell r="U1984">
            <v>117600</v>
          </cell>
          <cell r="V1984">
            <v>1</v>
          </cell>
        </row>
        <row r="1985">
          <cell r="B1985" t="str">
            <v>0401</v>
          </cell>
          <cell r="C1985">
            <v>8</v>
          </cell>
          <cell r="D1985" t="str">
            <v>품질시험</v>
          </cell>
          <cell r="E1985" t="str">
            <v>종합</v>
          </cell>
          <cell r="H1985" t="str">
            <v>철근인장강도시험</v>
          </cell>
          <cell r="I1985" t="str">
            <v>D25 이상</v>
          </cell>
          <cell r="J1985" t="str">
            <v>회</v>
          </cell>
          <cell r="K1985" t="str">
            <v>28</v>
          </cell>
          <cell r="L1985">
            <v>8500</v>
          </cell>
          <cell r="M1985">
            <v>238000</v>
          </cell>
          <cell r="O1985">
            <v>0</v>
          </cell>
          <cell r="Q1985">
            <v>0</v>
          </cell>
          <cell r="R1985">
            <v>8500</v>
          </cell>
          <cell r="S1985">
            <v>238000</v>
          </cell>
          <cell r="T1985">
            <v>8500</v>
          </cell>
          <cell r="U1985">
            <v>238000</v>
          </cell>
          <cell r="V1985">
            <v>1</v>
          </cell>
        </row>
        <row r="1986">
          <cell r="B1986" t="str">
            <v>0401</v>
          </cell>
          <cell r="C1986">
            <v>9</v>
          </cell>
          <cell r="D1986" t="str">
            <v>품질시험</v>
          </cell>
          <cell r="E1986" t="str">
            <v>종합</v>
          </cell>
          <cell r="H1986" t="str">
            <v>철근항복점시험</v>
          </cell>
          <cell r="J1986" t="str">
            <v>회</v>
          </cell>
          <cell r="K1986" t="str">
            <v>56</v>
          </cell>
          <cell r="L1986">
            <v>4200</v>
          </cell>
          <cell r="M1986">
            <v>235200</v>
          </cell>
          <cell r="O1986">
            <v>0</v>
          </cell>
          <cell r="Q1986">
            <v>0</v>
          </cell>
          <cell r="R1986">
            <v>4200</v>
          </cell>
          <cell r="S1986">
            <v>235200</v>
          </cell>
          <cell r="T1986">
            <v>4200</v>
          </cell>
          <cell r="U1986">
            <v>235200</v>
          </cell>
          <cell r="V1986">
            <v>1</v>
          </cell>
        </row>
        <row r="1987">
          <cell r="B1987" t="str">
            <v>0401</v>
          </cell>
          <cell r="C1987">
            <v>10</v>
          </cell>
          <cell r="D1987" t="str">
            <v>품질시험</v>
          </cell>
          <cell r="E1987" t="str">
            <v>종합</v>
          </cell>
          <cell r="H1987" t="str">
            <v>철근연신율시험</v>
          </cell>
          <cell r="J1987" t="str">
            <v>회</v>
          </cell>
          <cell r="K1987" t="str">
            <v>56</v>
          </cell>
          <cell r="L1987">
            <v>2000</v>
          </cell>
          <cell r="M1987">
            <v>112000</v>
          </cell>
          <cell r="O1987">
            <v>0</v>
          </cell>
          <cell r="Q1987">
            <v>0</v>
          </cell>
          <cell r="R1987">
            <v>2000</v>
          </cell>
          <cell r="S1987">
            <v>112000</v>
          </cell>
          <cell r="T1987">
            <v>2000</v>
          </cell>
          <cell r="U1987">
            <v>112000</v>
          </cell>
          <cell r="V1987">
            <v>1</v>
          </cell>
        </row>
        <row r="1988">
          <cell r="B1988" t="str">
            <v>0401</v>
          </cell>
          <cell r="C1988">
            <v>11</v>
          </cell>
          <cell r="D1988" t="str">
            <v>품질시험</v>
          </cell>
          <cell r="E1988" t="str">
            <v>종합</v>
          </cell>
          <cell r="H1988" t="str">
            <v>철근굽힘시험</v>
          </cell>
          <cell r="J1988" t="str">
            <v>회</v>
          </cell>
          <cell r="K1988" t="str">
            <v>56</v>
          </cell>
          <cell r="L1988">
            <v>4200</v>
          </cell>
          <cell r="M1988">
            <v>235200</v>
          </cell>
          <cell r="O1988">
            <v>0</v>
          </cell>
          <cell r="Q1988">
            <v>0</v>
          </cell>
          <cell r="R1988">
            <v>4200</v>
          </cell>
          <cell r="S1988">
            <v>235200</v>
          </cell>
          <cell r="T1988">
            <v>4200</v>
          </cell>
          <cell r="U1988">
            <v>235200</v>
          </cell>
          <cell r="V1988">
            <v>1</v>
          </cell>
        </row>
        <row r="1989">
          <cell r="B1989" t="str">
            <v>0401</v>
          </cell>
          <cell r="C1989">
            <v>12</v>
          </cell>
          <cell r="D1989" t="str">
            <v>품질시험</v>
          </cell>
          <cell r="E1989" t="str">
            <v>종합</v>
          </cell>
          <cell r="H1989" t="str">
            <v>철근시편제작</v>
          </cell>
          <cell r="J1989" t="str">
            <v>회</v>
          </cell>
          <cell r="K1989" t="str">
            <v>56</v>
          </cell>
          <cell r="L1989">
            <v>5000</v>
          </cell>
          <cell r="M1989">
            <v>280000</v>
          </cell>
          <cell r="O1989">
            <v>0</v>
          </cell>
          <cell r="Q1989">
            <v>0</v>
          </cell>
          <cell r="R1989">
            <v>5000</v>
          </cell>
          <cell r="S1989">
            <v>280000</v>
          </cell>
          <cell r="T1989">
            <v>5000</v>
          </cell>
          <cell r="U1989">
            <v>280000</v>
          </cell>
          <cell r="V1989">
            <v>1</v>
          </cell>
        </row>
        <row r="1990">
          <cell r="B1990" t="str">
            <v>0401</v>
          </cell>
          <cell r="C1990">
            <v>13</v>
          </cell>
          <cell r="D1990" t="str">
            <v>품질시험</v>
          </cell>
          <cell r="E1990" t="str">
            <v>종합</v>
          </cell>
          <cell r="H1990" t="str">
            <v>도막방수재두께시험</v>
          </cell>
          <cell r="I1990" t="str">
            <v>1/1000M2</v>
          </cell>
          <cell r="J1990" t="str">
            <v>회</v>
          </cell>
          <cell r="K1990" t="str">
            <v>23</v>
          </cell>
          <cell r="L1990">
            <v>20000</v>
          </cell>
          <cell r="M1990">
            <v>460000</v>
          </cell>
          <cell r="O1990">
            <v>0</v>
          </cell>
          <cell r="Q1990">
            <v>0</v>
          </cell>
          <cell r="R1990">
            <v>20000</v>
          </cell>
          <cell r="S1990">
            <v>460000</v>
          </cell>
          <cell r="T1990">
            <v>20000</v>
          </cell>
          <cell r="U1990">
            <v>460000</v>
          </cell>
          <cell r="V1990">
            <v>1</v>
          </cell>
        </row>
        <row r="1991">
          <cell r="B1991" t="str">
            <v>0401</v>
          </cell>
          <cell r="C1991">
            <v>14</v>
          </cell>
          <cell r="D1991" t="str">
            <v>품질시험</v>
          </cell>
          <cell r="E1991" t="str">
            <v>종합</v>
          </cell>
          <cell r="H1991" t="str">
            <v>도막방수재누수시험</v>
          </cell>
          <cell r="I1991" t="str">
            <v>1/1000M2</v>
          </cell>
          <cell r="J1991" t="str">
            <v>회</v>
          </cell>
          <cell r="K1991" t="str">
            <v>23</v>
          </cell>
          <cell r="L1991">
            <v>20000</v>
          </cell>
          <cell r="M1991">
            <v>460000</v>
          </cell>
          <cell r="O1991">
            <v>0</v>
          </cell>
          <cell r="Q1991">
            <v>0</v>
          </cell>
          <cell r="R1991">
            <v>20000</v>
          </cell>
          <cell r="S1991">
            <v>460000</v>
          </cell>
          <cell r="T1991">
            <v>20000</v>
          </cell>
          <cell r="U1991">
            <v>460000</v>
          </cell>
          <cell r="V1991">
            <v>1</v>
          </cell>
        </row>
        <row r="1992">
          <cell r="B1992" t="str">
            <v>0401</v>
          </cell>
          <cell r="C1992">
            <v>15</v>
          </cell>
          <cell r="D1992" t="str">
            <v>품질시험</v>
          </cell>
          <cell r="E1992" t="str">
            <v>종합</v>
          </cell>
          <cell r="H1992" t="str">
            <v>도막방수재인장강도시험</v>
          </cell>
          <cell r="I1992" t="str">
            <v>1/1000M2</v>
          </cell>
          <cell r="J1992" t="str">
            <v>회</v>
          </cell>
          <cell r="K1992" t="str">
            <v>23</v>
          </cell>
          <cell r="L1992">
            <v>20000</v>
          </cell>
          <cell r="M1992">
            <v>460000</v>
          </cell>
          <cell r="O1992">
            <v>0</v>
          </cell>
          <cell r="Q1992">
            <v>0</v>
          </cell>
          <cell r="R1992">
            <v>20000</v>
          </cell>
          <cell r="S1992">
            <v>460000</v>
          </cell>
          <cell r="T1992">
            <v>20000</v>
          </cell>
          <cell r="U1992">
            <v>460000</v>
          </cell>
          <cell r="V1992">
            <v>1</v>
          </cell>
        </row>
        <row r="1993">
          <cell r="B1993" t="str">
            <v>0401</v>
          </cell>
          <cell r="C1993">
            <v>16</v>
          </cell>
          <cell r="D1993" t="str">
            <v>품질시험</v>
          </cell>
          <cell r="E1993" t="str">
            <v>종합</v>
          </cell>
          <cell r="H1993" t="str">
            <v>흡음뿜칠재두께시험</v>
          </cell>
          <cell r="I1993" t="str">
            <v>1/3000M2</v>
          </cell>
          <cell r="J1993" t="str">
            <v>회</v>
          </cell>
          <cell r="K1993" t="str">
            <v>5</v>
          </cell>
          <cell r="L1993">
            <v>10000</v>
          </cell>
          <cell r="M1993">
            <v>50000</v>
          </cell>
          <cell r="O1993">
            <v>0</v>
          </cell>
          <cell r="Q1993">
            <v>0</v>
          </cell>
          <cell r="R1993">
            <v>10000</v>
          </cell>
          <cell r="S1993">
            <v>50000</v>
          </cell>
          <cell r="T1993">
            <v>10000</v>
          </cell>
          <cell r="U1993">
            <v>50000</v>
          </cell>
          <cell r="V1993">
            <v>1</v>
          </cell>
        </row>
        <row r="1994">
          <cell r="B1994" t="str">
            <v>0401</v>
          </cell>
          <cell r="C1994">
            <v>17</v>
          </cell>
          <cell r="D1994" t="str">
            <v>품질시험</v>
          </cell>
          <cell r="E1994" t="str">
            <v>종합</v>
          </cell>
          <cell r="H1994" t="str">
            <v>흡음뿜칠재밀도시험</v>
          </cell>
          <cell r="I1994" t="str">
            <v>1/3000M2</v>
          </cell>
          <cell r="J1994" t="str">
            <v>회</v>
          </cell>
          <cell r="K1994" t="str">
            <v>5</v>
          </cell>
          <cell r="L1994">
            <v>10000</v>
          </cell>
          <cell r="M1994">
            <v>50000</v>
          </cell>
          <cell r="O1994">
            <v>0</v>
          </cell>
          <cell r="Q1994">
            <v>0</v>
          </cell>
          <cell r="R1994">
            <v>10000</v>
          </cell>
          <cell r="S1994">
            <v>50000</v>
          </cell>
          <cell r="T1994">
            <v>10000</v>
          </cell>
          <cell r="U1994">
            <v>50000</v>
          </cell>
          <cell r="V1994">
            <v>1</v>
          </cell>
        </row>
        <row r="1995">
          <cell r="B1995" t="str">
            <v>0401</v>
          </cell>
          <cell r="C1995">
            <v>18</v>
          </cell>
          <cell r="D1995" t="str">
            <v>품질시험</v>
          </cell>
          <cell r="E1995" t="str">
            <v>종합</v>
          </cell>
          <cell r="H1995" t="str">
            <v>흡음뿜칠재접착강도시험</v>
          </cell>
          <cell r="I1995" t="str">
            <v>1/3000M2</v>
          </cell>
          <cell r="J1995" t="str">
            <v>회</v>
          </cell>
          <cell r="K1995" t="str">
            <v>5</v>
          </cell>
          <cell r="L1995">
            <v>10000</v>
          </cell>
          <cell r="M1995">
            <v>50000</v>
          </cell>
          <cell r="O1995">
            <v>0</v>
          </cell>
          <cell r="Q1995">
            <v>0</v>
          </cell>
          <cell r="R1995">
            <v>10000</v>
          </cell>
          <cell r="S1995">
            <v>50000</v>
          </cell>
          <cell r="T1995">
            <v>10000</v>
          </cell>
          <cell r="U1995">
            <v>50000</v>
          </cell>
          <cell r="V1995">
            <v>1</v>
          </cell>
        </row>
        <row r="1996">
          <cell r="B1996" t="str">
            <v>0401</v>
          </cell>
          <cell r="C1996">
            <v>19</v>
          </cell>
          <cell r="D1996" t="str">
            <v>품질시험</v>
          </cell>
          <cell r="E1996" t="str">
            <v>종합</v>
          </cell>
          <cell r="H1996" t="str">
            <v>석재비중및흡수율시험</v>
          </cell>
          <cell r="I1996" t="str">
            <v>골재원마다,재질변화시</v>
          </cell>
          <cell r="J1996" t="str">
            <v>회</v>
          </cell>
          <cell r="K1996" t="str">
            <v>4</v>
          </cell>
          <cell r="L1996">
            <v>10000</v>
          </cell>
          <cell r="M1996">
            <v>40000</v>
          </cell>
          <cell r="O1996">
            <v>0</v>
          </cell>
          <cell r="Q1996">
            <v>0</v>
          </cell>
          <cell r="R1996">
            <v>10000</v>
          </cell>
          <cell r="S1996">
            <v>40000</v>
          </cell>
          <cell r="T1996">
            <v>10000</v>
          </cell>
          <cell r="U1996">
            <v>40000</v>
          </cell>
          <cell r="V1996">
            <v>1</v>
          </cell>
        </row>
        <row r="1997">
          <cell r="B1997" t="str">
            <v>0401</v>
          </cell>
          <cell r="C1997">
            <v>20</v>
          </cell>
          <cell r="D1997" t="str">
            <v>품질시험</v>
          </cell>
          <cell r="E1997" t="str">
            <v>종합</v>
          </cell>
          <cell r="H1997" t="str">
            <v>석재압축강도시험</v>
          </cell>
          <cell r="I1997" t="str">
            <v>골재원마다,재질변화시</v>
          </cell>
          <cell r="J1997" t="str">
            <v>회</v>
          </cell>
          <cell r="K1997" t="str">
            <v>4</v>
          </cell>
          <cell r="L1997">
            <v>12600</v>
          </cell>
          <cell r="M1997">
            <v>50400</v>
          </cell>
          <cell r="O1997">
            <v>0</v>
          </cell>
          <cell r="Q1997">
            <v>0</v>
          </cell>
          <cell r="R1997">
            <v>12600</v>
          </cell>
          <cell r="S1997">
            <v>50400</v>
          </cell>
          <cell r="T1997">
            <v>12600</v>
          </cell>
          <cell r="U1997">
            <v>50400</v>
          </cell>
          <cell r="V1997">
            <v>1</v>
          </cell>
        </row>
        <row r="1998">
          <cell r="B1998" t="str">
            <v>0401</v>
          </cell>
          <cell r="C1998">
            <v>21</v>
          </cell>
          <cell r="D1998" t="str">
            <v>품질시험</v>
          </cell>
          <cell r="E1998" t="str">
            <v>종합</v>
          </cell>
          <cell r="H1998" t="str">
            <v>석재탄성파시험</v>
          </cell>
          <cell r="I1998" t="str">
            <v>골재원마다,재질변화시</v>
          </cell>
          <cell r="J1998" t="str">
            <v>회</v>
          </cell>
          <cell r="K1998" t="str">
            <v>4</v>
          </cell>
          <cell r="L1998">
            <v>20000</v>
          </cell>
          <cell r="M1998">
            <v>80000</v>
          </cell>
          <cell r="O1998">
            <v>0</v>
          </cell>
          <cell r="Q1998">
            <v>0</v>
          </cell>
          <cell r="R1998">
            <v>20000</v>
          </cell>
          <cell r="S1998">
            <v>80000</v>
          </cell>
          <cell r="T1998">
            <v>20000</v>
          </cell>
          <cell r="U1998">
            <v>80000</v>
          </cell>
          <cell r="V1998">
            <v>1</v>
          </cell>
        </row>
        <row r="1999">
          <cell r="B1999" t="str">
            <v>0401</v>
          </cell>
          <cell r="C1999">
            <v>22</v>
          </cell>
          <cell r="D1999" t="str">
            <v>품질시험</v>
          </cell>
          <cell r="E1999" t="str">
            <v>종합</v>
          </cell>
          <cell r="H1999" t="str">
            <v>석재인성시험</v>
          </cell>
          <cell r="I1999" t="str">
            <v>골재원마다,재질변화시</v>
          </cell>
          <cell r="J1999" t="str">
            <v>회</v>
          </cell>
          <cell r="K1999" t="str">
            <v>4</v>
          </cell>
          <cell r="L1999">
            <v>20000</v>
          </cell>
          <cell r="M1999">
            <v>80000</v>
          </cell>
          <cell r="O1999">
            <v>0</v>
          </cell>
          <cell r="Q1999">
            <v>0</v>
          </cell>
          <cell r="R1999">
            <v>20000</v>
          </cell>
          <cell r="S1999">
            <v>80000</v>
          </cell>
          <cell r="T1999">
            <v>20000</v>
          </cell>
          <cell r="U1999">
            <v>80000</v>
          </cell>
          <cell r="V1999">
            <v>1</v>
          </cell>
        </row>
        <row r="2000">
          <cell r="B2000" t="str">
            <v>0401</v>
          </cell>
          <cell r="C2000">
            <v>23</v>
          </cell>
          <cell r="D2000" t="str">
            <v>품질시험</v>
          </cell>
          <cell r="E2000" t="str">
            <v>종합</v>
          </cell>
          <cell r="H2000" t="str">
            <v>석재시편제작</v>
          </cell>
          <cell r="I2000" t="str">
            <v>골재원마다,재질변화시</v>
          </cell>
          <cell r="J2000" t="str">
            <v>회</v>
          </cell>
          <cell r="K2000" t="str">
            <v>4</v>
          </cell>
          <cell r="L2000">
            <v>20000</v>
          </cell>
          <cell r="M2000">
            <v>80000</v>
          </cell>
          <cell r="O2000">
            <v>0</v>
          </cell>
          <cell r="Q2000">
            <v>0</v>
          </cell>
          <cell r="R2000">
            <v>20000</v>
          </cell>
          <cell r="S2000">
            <v>80000</v>
          </cell>
          <cell r="T2000">
            <v>20000</v>
          </cell>
          <cell r="U2000">
            <v>80000</v>
          </cell>
          <cell r="V2000">
            <v>1</v>
          </cell>
        </row>
        <row r="2001">
          <cell r="B2001" t="str">
            <v>0401</v>
          </cell>
          <cell r="C2001">
            <v>24</v>
          </cell>
          <cell r="D2001" t="str">
            <v>품질시험</v>
          </cell>
          <cell r="E2001" t="str">
            <v>종합</v>
          </cell>
          <cell r="H2001" t="str">
            <v>타일접착력시험</v>
          </cell>
          <cell r="I2001" t="str">
            <v>골재원마다,재질변화시</v>
          </cell>
          <cell r="J2001" t="str">
            <v>회</v>
          </cell>
          <cell r="K2001" t="str">
            <v>1</v>
          </cell>
          <cell r="L2001">
            <v>173000</v>
          </cell>
          <cell r="M2001">
            <v>173000</v>
          </cell>
          <cell r="O2001">
            <v>0</v>
          </cell>
          <cell r="Q2001">
            <v>0</v>
          </cell>
          <cell r="R2001">
            <v>173000</v>
          </cell>
          <cell r="S2001">
            <v>173000</v>
          </cell>
          <cell r="T2001">
            <v>173000</v>
          </cell>
          <cell r="U2001">
            <v>173000</v>
          </cell>
          <cell r="V2001">
            <v>1</v>
          </cell>
        </row>
        <row r="2002">
          <cell r="B2002" t="str">
            <v>0401</v>
          </cell>
          <cell r="C2002">
            <v>25</v>
          </cell>
          <cell r="D2002" t="str">
            <v>품질시험</v>
          </cell>
          <cell r="E2002" t="str">
            <v>종합</v>
          </cell>
          <cell r="H2002" t="str">
            <v>창호열관류율저항시험</v>
          </cell>
          <cell r="I2002" t="str">
            <v>종류별</v>
          </cell>
          <cell r="J2002" t="str">
            <v>회</v>
          </cell>
          <cell r="K2002" t="str">
            <v>1</v>
          </cell>
          <cell r="L2002">
            <v>10000</v>
          </cell>
          <cell r="M2002">
            <v>10000</v>
          </cell>
          <cell r="O2002">
            <v>0</v>
          </cell>
          <cell r="Q2002">
            <v>0</v>
          </cell>
          <cell r="R2002">
            <v>10000</v>
          </cell>
          <cell r="S2002">
            <v>10000</v>
          </cell>
          <cell r="T2002">
            <v>10000</v>
          </cell>
          <cell r="U2002">
            <v>10000</v>
          </cell>
          <cell r="V2002">
            <v>1</v>
          </cell>
        </row>
        <row r="2003">
          <cell r="B2003" t="str">
            <v>0401</v>
          </cell>
          <cell r="C2003">
            <v>26</v>
          </cell>
          <cell r="D2003" t="str">
            <v>품질시험</v>
          </cell>
          <cell r="E2003" t="str">
            <v>종합</v>
          </cell>
          <cell r="H2003" t="str">
            <v>창호흡음률시험</v>
          </cell>
          <cell r="I2003" t="str">
            <v>종류별</v>
          </cell>
          <cell r="J2003" t="str">
            <v>회</v>
          </cell>
          <cell r="K2003" t="str">
            <v>1</v>
          </cell>
          <cell r="L2003">
            <v>1500000</v>
          </cell>
          <cell r="M2003">
            <v>1500000</v>
          </cell>
          <cell r="O2003">
            <v>0</v>
          </cell>
          <cell r="Q2003">
            <v>0</v>
          </cell>
          <cell r="R2003">
            <v>1500000</v>
          </cell>
          <cell r="S2003">
            <v>1500000</v>
          </cell>
          <cell r="T2003">
            <v>1500000</v>
          </cell>
          <cell r="U2003">
            <v>1500000</v>
          </cell>
          <cell r="V2003">
            <v>1</v>
          </cell>
        </row>
        <row r="2004">
          <cell r="B2004" t="str">
            <v>0401</v>
          </cell>
          <cell r="C2004">
            <v>27</v>
          </cell>
          <cell r="D2004" t="str">
            <v>품질시험</v>
          </cell>
          <cell r="E2004" t="str">
            <v>종합</v>
          </cell>
          <cell r="H2004" t="str">
            <v>창호기밀성시험</v>
          </cell>
          <cell r="I2004" t="str">
            <v>종류별</v>
          </cell>
          <cell r="J2004" t="str">
            <v>회</v>
          </cell>
          <cell r="K2004" t="str">
            <v>1</v>
          </cell>
          <cell r="L2004">
            <v>500000</v>
          </cell>
          <cell r="M2004">
            <v>500000</v>
          </cell>
          <cell r="O2004">
            <v>0</v>
          </cell>
          <cell r="Q2004">
            <v>0</v>
          </cell>
          <cell r="R2004">
            <v>500000</v>
          </cell>
          <cell r="S2004">
            <v>500000</v>
          </cell>
          <cell r="T2004">
            <v>500000</v>
          </cell>
          <cell r="U2004">
            <v>500000</v>
          </cell>
          <cell r="V2004">
            <v>1</v>
          </cell>
        </row>
        <row r="2005">
          <cell r="B2005" t="str">
            <v>0401</v>
          </cell>
          <cell r="C2005">
            <v>28</v>
          </cell>
          <cell r="D2005" t="str">
            <v>품질시험</v>
          </cell>
          <cell r="E2005" t="str">
            <v>종합</v>
          </cell>
          <cell r="H2005" t="str">
            <v>창호음향투과손실시험</v>
          </cell>
          <cell r="I2005" t="str">
            <v>종류별</v>
          </cell>
          <cell r="J2005" t="str">
            <v>회</v>
          </cell>
          <cell r="K2005" t="str">
            <v>1</v>
          </cell>
          <cell r="L2005">
            <v>400000</v>
          </cell>
          <cell r="M2005">
            <v>400000</v>
          </cell>
          <cell r="O2005">
            <v>0</v>
          </cell>
          <cell r="Q2005">
            <v>0</v>
          </cell>
          <cell r="R2005">
            <v>400000</v>
          </cell>
          <cell r="S2005">
            <v>400000</v>
          </cell>
          <cell r="T2005">
            <v>400000</v>
          </cell>
          <cell r="U2005">
            <v>400000</v>
          </cell>
          <cell r="V2005">
            <v>1</v>
          </cell>
        </row>
        <row r="2006">
          <cell r="B2006" t="str">
            <v>0401</v>
          </cell>
          <cell r="C2006">
            <v>29</v>
          </cell>
          <cell r="D2006" t="str">
            <v>품질시험</v>
          </cell>
          <cell r="E2006" t="str">
            <v>종합</v>
          </cell>
          <cell r="H2006" t="str">
            <v>창호결로시험</v>
          </cell>
          <cell r="I2006" t="str">
            <v>종류별</v>
          </cell>
          <cell r="J2006" t="str">
            <v>회</v>
          </cell>
          <cell r="K2006" t="str">
            <v>1</v>
          </cell>
          <cell r="L2006">
            <v>1000000</v>
          </cell>
          <cell r="M2006">
            <v>1000000</v>
          </cell>
          <cell r="O2006">
            <v>0</v>
          </cell>
          <cell r="Q2006">
            <v>0</v>
          </cell>
          <cell r="R2006">
            <v>1000000</v>
          </cell>
          <cell r="S2006">
            <v>1000000</v>
          </cell>
          <cell r="T2006">
            <v>1000000</v>
          </cell>
          <cell r="U2006">
            <v>1000000</v>
          </cell>
          <cell r="V2006">
            <v>1</v>
          </cell>
        </row>
        <row r="2007">
          <cell r="B2007" t="str">
            <v>0401</v>
          </cell>
          <cell r="C2007">
            <v>30</v>
          </cell>
          <cell r="D2007" t="str">
            <v>품질시험</v>
          </cell>
          <cell r="E2007" t="str">
            <v>종합</v>
          </cell>
          <cell r="H2007" t="str">
            <v>창호치수시험</v>
          </cell>
          <cell r="I2007" t="str">
            <v>종류별</v>
          </cell>
          <cell r="J2007" t="str">
            <v>회</v>
          </cell>
          <cell r="K2007" t="str">
            <v>1</v>
          </cell>
          <cell r="L2007">
            <v>5000</v>
          </cell>
          <cell r="M2007">
            <v>5000</v>
          </cell>
          <cell r="O2007">
            <v>0</v>
          </cell>
          <cell r="Q2007">
            <v>0</v>
          </cell>
          <cell r="R2007">
            <v>5000</v>
          </cell>
          <cell r="S2007">
            <v>5000</v>
          </cell>
          <cell r="T2007">
            <v>5000</v>
          </cell>
          <cell r="U2007">
            <v>5000</v>
          </cell>
          <cell r="V2007">
            <v>1</v>
          </cell>
        </row>
        <row r="2008">
          <cell r="B2008" t="str">
            <v>0401</v>
          </cell>
          <cell r="C2008">
            <v>31</v>
          </cell>
          <cell r="D2008" t="str">
            <v>품질시험</v>
          </cell>
          <cell r="E2008" t="str">
            <v>종합</v>
          </cell>
          <cell r="H2008" t="str">
            <v>창호휨강도시험</v>
          </cell>
          <cell r="I2008" t="str">
            <v>종류별</v>
          </cell>
          <cell r="J2008" t="str">
            <v>회</v>
          </cell>
          <cell r="K2008" t="str">
            <v>1</v>
          </cell>
          <cell r="L2008">
            <v>20000</v>
          </cell>
          <cell r="M2008">
            <v>20000</v>
          </cell>
          <cell r="O2008">
            <v>0</v>
          </cell>
          <cell r="Q2008">
            <v>0</v>
          </cell>
          <cell r="R2008">
            <v>20000</v>
          </cell>
          <cell r="S2008">
            <v>20000</v>
          </cell>
          <cell r="T2008">
            <v>20000</v>
          </cell>
          <cell r="U2008">
            <v>20000</v>
          </cell>
          <cell r="V2008">
            <v>1</v>
          </cell>
        </row>
        <row r="2009">
          <cell r="B2009" t="str">
            <v>0401</v>
          </cell>
          <cell r="C2009">
            <v>32</v>
          </cell>
          <cell r="D2009" t="str">
            <v>품질시험</v>
          </cell>
          <cell r="E2009" t="str">
            <v>종합</v>
          </cell>
          <cell r="H2009" t="str">
            <v>창호내력강도시험</v>
          </cell>
          <cell r="I2009" t="str">
            <v>종류별</v>
          </cell>
          <cell r="J2009" t="str">
            <v>회</v>
          </cell>
          <cell r="K2009" t="str">
            <v>1</v>
          </cell>
          <cell r="L2009">
            <v>20000</v>
          </cell>
          <cell r="M2009">
            <v>20000</v>
          </cell>
          <cell r="O2009">
            <v>0</v>
          </cell>
          <cell r="Q2009">
            <v>0</v>
          </cell>
          <cell r="R2009">
            <v>20000</v>
          </cell>
          <cell r="S2009">
            <v>20000</v>
          </cell>
          <cell r="T2009">
            <v>20000</v>
          </cell>
          <cell r="U2009">
            <v>20000</v>
          </cell>
          <cell r="V2009">
            <v>1</v>
          </cell>
        </row>
        <row r="2010">
          <cell r="B2010" t="str">
            <v>0401</v>
          </cell>
          <cell r="C2010">
            <v>33</v>
          </cell>
          <cell r="D2010" t="str">
            <v>품질시험</v>
          </cell>
          <cell r="E2010" t="str">
            <v>종합</v>
          </cell>
          <cell r="H2010" t="str">
            <v>창호인장강도시험</v>
          </cell>
          <cell r="I2010" t="str">
            <v>종류별</v>
          </cell>
          <cell r="J2010" t="str">
            <v>회</v>
          </cell>
          <cell r="K2010" t="str">
            <v>1</v>
          </cell>
          <cell r="L2010">
            <v>10000</v>
          </cell>
          <cell r="M2010">
            <v>10000</v>
          </cell>
          <cell r="O2010">
            <v>0</v>
          </cell>
          <cell r="Q2010">
            <v>0</v>
          </cell>
          <cell r="R2010">
            <v>10000</v>
          </cell>
          <cell r="S2010">
            <v>10000</v>
          </cell>
          <cell r="T2010">
            <v>10000</v>
          </cell>
          <cell r="U2010">
            <v>10000</v>
          </cell>
          <cell r="V2010">
            <v>1</v>
          </cell>
        </row>
        <row r="2011">
          <cell r="B2011" t="str">
            <v>0401</v>
          </cell>
          <cell r="C2011">
            <v>34</v>
          </cell>
          <cell r="D2011" t="str">
            <v>품질시험</v>
          </cell>
          <cell r="E2011" t="str">
            <v>종합</v>
          </cell>
          <cell r="H2011" t="str">
            <v>창호충격강도시험</v>
          </cell>
          <cell r="I2011" t="str">
            <v>종류별</v>
          </cell>
          <cell r="J2011" t="str">
            <v>회</v>
          </cell>
          <cell r="K2011" t="str">
            <v>1</v>
          </cell>
          <cell r="L2011">
            <v>10000</v>
          </cell>
          <cell r="M2011">
            <v>10000</v>
          </cell>
          <cell r="O2011">
            <v>0</v>
          </cell>
          <cell r="Q2011">
            <v>0</v>
          </cell>
          <cell r="R2011">
            <v>10000</v>
          </cell>
          <cell r="S2011">
            <v>10000</v>
          </cell>
          <cell r="T2011">
            <v>10000</v>
          </cell>
          <cell r="U2011">
            <v>10000</v>
          </cell>
          <cell r="V2011">
            <v>1</v>
          </cell>
        </row>
        <row r="2012">
          <cell r="B2012" t="str">
            <v>0401</v>
          </cell>
          <cell r="C2012">
            <v>35</v>
          </cell>
          <cell r="D2012" t="str">
            <v>품질시험</v>
          </cell>
          <cell r="E2012" t="str">
            <v>종합</v>
          </cell>
          <cell r="H2012" t="str">
            <v>철골용접부초음파탐상시험</v>
          </cell>
          <cell r="J2012" t="str">
            <v>M</v>
          </cell>
          <cell r="K2012" t="str">
            <v>3801</v>
          </cell>
          <cell r="L2012">
            <v>40000</v>
          </cell>
          <cell r="M2012">
            <v>152040000</v>
          </cell>
          <cell r="O2012">
            <v>0</v>
          </cell>
          <cell r="Q2012">
            <v>0</v>
          </cell>
          <cell r="R2012">
            <v>40000</v>
          </cell>
          <cell r="S2012">
            <v>152040000</v>
          </cell>
          <cell r="T2012">
            <v>40000</v>
          </cell>
          <cell r="U2012">
            <v>152040000</v>
          </cell>
          <cell r="V2012">
            <v>1</v>
          </cell>
        </row>
        <row r="2013">
          <cell r="B2013" t="str">
            <v>0401</v>
          </cell>
          <cell r="C2013">
            <v>36</v>
          </cell>
          <cell r="D2013" t="str">
            <v>품질시험</v>
          </cell>
          <cell r="E2013" t="str">
            <v>종합</v>
          </cell>
          <cell r="H2013" t="str">
            <v>마찰접합용고장력볼트검사</v>
          </cell>
          <cell r="I2013" t="str">
            <v>인장강도</v>
          </cell>
          <cell r="J2013" t="str">
            <v>회</v>
          </cell>
          <cell r="K2013" t="str">
            <v>3</v>
          </cell>
          <cell r="L2013">
            <v>5000</v>
          </cell>
          <cell r="M2013">
            <v>15000</v>
          </cell>
          <cell r="O2013">
            <v>0</v>
          </cell>
          <cell r="Q2013">
            <v>0</v>
          </cell>
          <cell r="R2013">
            <v>5000</v>
          </cell>
          <cell r="S2013">
            <v>15000</v>
          </cell>
          <cell r="T2013">
            <v>5000</v>
          </cell>
          <cell r="U2013">
            <v>15000</v>
          </cell>
          <cell r="V2013">
            <v>1</v>
          </cell>
        </row>
        <row r="2014">
          <cell r="B2014" t="str">
            <v>0401</v>
          </cell>
          <cell r="C2014">
            <v>37</v>
          </cell>
          <cell r="D2014" t="str">
            <v>품질시험</v>
          </cell>
          <cell r="E2014" t="str">
            <v>종합</v>
          </cell>
          <cell r="H2014" t="str">
            <v>마찰접합용고장력볼트검사</v>
          </cell>
          <cell r="I2014" t="str">
            <v>항복강도</v>
          </cell>
          <cell r="J2014" t="str">
            <v>회</v>
          </cell>
          <cell r="K2014" t="str">
            <v>3</v>
          </cell>
          <cell r="L2014">
            <v>5000</v>
          </cell>
          <cell r="M2014">
            <v>15000</v>
          </cell>
          <cell r="O2014">
            <v>0</v>
          </cell>
          <cell r="Q2014">
            <v>0</v>
          </cell>
          <cell r="R2014">
            <v>5000</v>
          </cell>
          <cell r="S2014">
            <v>15000</v>
          </cell>
          <cell r="T2014">
            <v>5000</v>
          </cell>
          <cell r="U2014">
            <v>15000</v>
          </cell>
          <cell r="V2014">
            <v>1</v>
          </cell>
        </row>
        <row r="2015">
          <cell r="B2015" t="str">
            <v>0401</v>
          </cell>
          <cell r="C2015">
            <v>38</v>
          </cell>
          <cell r="D2015" t="str">
            <v>품질시험</v>
          </cell>
          <cell r="E2015" t="str">
            <v>종합</v>
          </cell>
          <cell r="H2015" t="str">
            <v>마찰접합용고장력볼트검사</v>
          </cell>
          <cell r="I2015" t="str">
            <v>연신율</v>
          </cell>
          <cell r="J2015" t="str">
            <v>회</v>
          </cell>
          <cell r="K2015" t="str">
            <v>3</v>
          </cell>
          <cell r="L2015">
            <v>5000</v>
          </cell>
          <cell r="M2015">
            <v>15000</v>
          </cell>
          <cell r="O2015">
            <v>0</v>
          </cell>
          <cell r="Q2015">
            <v>0</v>
          </cell>
          <cell r="R2015">
            <v>5000</v>
          </cell>
          <cell r="S2015">
            <v>15000</v>
          </cell>
          <cell r="T2015">
            <v>5000</v>
          </cell>
          <cell r="U2015">
            <v>15000</v>
          </cell>
          <cell r="V2015">
            <v>1</v>
          </cell>
        </row>
        <row r="2016">
          <cell r="B2016" t="str">
            <v>0401</v>
          </cell>
          <cell r="C2016">
            <v>39</v>
          </cell>
          <cell r="D2016" t="str">
            <v>품질시험</v>
          </cell>
          <cell r="E2016" t="str">
            <v>종합</v>
          </cell>
          <cell r="H2016" t="str">
            <v>마찰접합용고장력볼트검사</v>
          </cell>
          <cell r="I2016" t="str">
            <v>단면수축율</v>
          </cell>
          <cell r="J2016" t="str">
            <v>회</v>
          </cell>
          <cell r="K2016" t="str">
            <v>3</v>
          </cell>
          <cell r="L2016">
            <v>5000</v>
          </cell>
          <cell r="M2016">
            <v>15000</v>
          </cell>
          <cell r="O2016">
            <v>0</v>
          </cell>
          <cell r="Q2016">
            <v>0</v>
          </cell>
          <cell r="R2016">
            <v>5000</v>
          </cell>
          <cell r="S2016">
            <v>15000</v>
          </cell>
          <cell r="T2016">
            <v>5000</v>
          </cell>
          <cell r="U2016">
            <v>15000</v>
          </cell>
          <cell r="V2016">
            <v>1</v>
          </cell>
        </row>
        <row r="2017">
          <cell r="B2017" t="str">
            <v>0401</v>
          </cell>
          <cell r="C2017">
            <v>40</v>
          </cell>
          <cell r="D2017" t="str">
            <v>품질시험</v>
          </cell>
          <cell r="E2017" t="str">
            <v>종합</v>
          </cell>
          <cell r="H2017" t="str">
            <v>마찰접합용고장력볼트검사</v>
          </cell>
          <cell r="I2017" t="str">
            <v>토오크계수치</v>
          </cell>
          <cell r="J2017" t="str">
            <v>회</v>
          </cell>
          <cell r="K2017" t="str">
            <v>3</v>
          </cell>
          <cell r="L2017">
            <v>20000</v>
          </cell>
          <cell r="M2017">
            <v>60000</v>
          </cell>
          <cell r="O2017">
            <v>0</v>
          </cell>
          <cell r="Q2017">
            <v>0</v>
          </cell>
          <cell r="R2017">
            <v>20000</v>
          </cell>
          <cell r="S2017">
            <v>60000</v>
          </cell>
          <cell r="T2017">
            <v>20000</v>
          </cell>
          <cell r="U2017">
            <v>60000</v>
          </cell>
          <cell r="V2017">
            <v>1</v>
          </cell>
        </row>
        <row r="2018">
          <cell r="B2018" t="str">
            <v>0401</v>
          </cell>
          <cell r="C2018">
            <v>41</v>
          </cell>
          <cell r="D2018" t="str">
            <v>품질시험</v>
          </cell>
          <cell r="E2018" t="str">
            <v>종합</v>
          </cell>
          <cell r="H2018" t="str">
            <v>콘크리트벽돌시험</v>
          </cell>
          <cell r="I2018" t="str">
            <v>외관및치수</v>
          </cell>
          <cell r="J2018" t="str">
            <v>회</v>
          </cell>
          <cell r="K2018" t="str">
            <v>196</v>
          </cell>
          <cell r="L2018">
            <v>10500</v>
          </cell>
          <cell r="M2018">
            <v>2058000</v>
          </cell>
          <cell r="O2018">
            <v>0</v>
          </cell>
          <cell r="Q2018">
            <v>0</v>
          </cell>
          <cell r="R2018">
            <v>10500</v>
          </cell>
          <cell r="S2018">
            <v>2058000</v>
          </cell>
          <cell r="T2018">
            <v>10500</v>
          </cell>
          <cell r="U2018">
            <v>2058000</v>
          </cell>
          <cell r="V2018">
            <v>1</v>
          </cell>
        </row>
        <row r="2019">
          <cell r="B2019" t="str">
            <v>0401</v>
          </cell>
          <cell r="C2019">
            <v>42</v>
          </cell>
          <cell r="D2019" t="str">
            <v>품질시험</v>
          </cell>
          <cell r="E2019" t="str">
            <v>종합</v>
          </cell>
          <cell r="H2019" t="str">
            <v>콘크리트벽돌시험</v>
          </cell>
          <cell r="I2019" t="str">
            <v>흡수율</v>
          </cell>
          <cell r="J2019" t="str">
            <v>회</v>
          </cell>
          <cell r="K2019" t="str">
            <v>196</v>
          </cell>
          <cell r="L2019">
            <v>15800</v>
          </cell>
          <cell r="M2019">
            <v>3096800</v>
          </cell>
          <cell r="O2019">
            <v>0</v>
          </cell>
          <cell r="Q2019">
            <v>0</v>
          </cell>
          <cell r="R2019">
            <v>15800</v>
          </cell>
          <cell r="S2019">
            <v>3096800</v>
          </cell>
          <cell r="T2019">
            <v>15800</v>
          </cell>
          <cell r="U2019">
            <v>3096800</v>
          </cell>
          <cell r="V2019">
            <v>1</v>
          </cell>
        </row>
        <row r="2020">
          <cell r="B2020" t="str">
            <v>0401</v>
          </cell>
          <cell r="C2020">
            <v>43</v>
          </cell>
          <cell r="D2020" t="str">
            <v>품질시험</v>
          </cell>
          <cell r="E2020" t="str">
            <v>종합</v>
          </cell>
          <cell r="H2020" t="str">
            <v>콘크리트벽돌시험</v>
          </cell>
          <cell r="I2020" t="str">
            <v>압축강도</v>
          </cell>
          <cell r="J2020" t="str">
            <v>회</v>
          </cell>
          <cell r="K2020" t="str">
            <v>196</v>
          </cell>
          <cell r="L2020">
            <v>12600</v>
          </cell>
          <cell r="M2020">
            <v>2469600</v>
          </cell>
          <cell r="O2020">
            <v>0</v>
          </cell>
          <cell r="Q2020">
            <v>0</v>
          </cell>
          <cell r="R2020">
            <v>12600</v>
          </cell>
          <cell r="S2020">
            <v>2469600</v>
          </cell>
          <cell r="T2020">
            <v>12600</v>
          </cell>
          <cell r="U2020">
            <v>2469600</v>
          </cell>
          <cell r="V2020">
            <v>1</v>
          </cell>
        </row>
        <row r="2021">
          <cell r="B2021" t="str">
            <v>0401</v>
          </cell>
          <cell r="C2021">
            <v>44</v>
          </cell>
          <cell r="D2021" t="str">
            <v>품질시험</v>
          </cell>
          <cell r="E2021" t="str">
            <v>종합</v>
          </cell>
          <cell r="H2021" t="str">
            <v>속빈콘크리트블럭시험</v>
          </cell>
          <cell r="I2021" t="str">
            <v>외관및치수</v>
          </cell>
          <cell r="J2021" t="str">
            <v>회</v>
          </cell>
          <cell r="K2021" t="str">
            <v>7</v>
          </cell>
          <cell r="L2021">
            <v>10500</v>
          </cell>
          <cell r="M2021">
            <v>73500</v>
          </cell>
          <cell r="O2021">
            <v>0</v>
          </cell>
          <cell r="Q2021">
            <v>0</v>
          </cell>
          <cell r="R2021">
            <v>10500</v>
          </cell>
          <cell r="S2021">
            <v>73500</v>
          </cell>
          <cell r="T2021">
            <v>10500</v>
          </cell>
          <cell r="U2021">
            <v>73500</v>
          </cell>
          <cell r="V2021">
            <v>1</v>
          </cell>
        </row>
        <row r="2022">
          <cell r="B2022" t="str">
            <v>0401</v>
          </cell>
          <cell r="C2022">
            <v>45</v>
          </cell>
          <cell r="D2022" t="str">
            <v>품질시험</v>
          </cell>
          <cell r="E2022" t="str">
            <v>종합</v>
          </cell>
          <cell r="H2022" t="str">
            <v>속빈콘크리트블럭시험</v>
          </cell>
          <cell r="I2022" t="str">
            <v>흡수율</v>
          </cell>
          <cell r="J2022" t="str">
            <v>회</v>
          </cell>
          <cell r="K2022" t="str">
            <v>7</v>
          </cell>
          <cell r="L2022">
            <v>15800</v>
          </cell>
          <cell r="M2022">
            <v>110600</v>
          </cell>
          <cell r="O2022">
            <v>0</v>
          </cell>
          <cell r="Q2022">
            <v>0</v>
          </cell>
          <cell r="R2022">
            <v>15800</v>
          </cell>
          <cell r="S2022">
            <v>110600</v>
          </cell>
          <cell r="T2022">
            <v>15800</v>
          </cell>
          <cell r="U2022">
            <v>110600</v>
          </cell>
          <cell r="V2022">
            <v>1</v>
          </cell>
        </row>
        <row r="2023">
          <cell r="B2023" t="str">
            <v>0401</v>
          </cell>
          <cell r="C2023">
            <v>46</v>
          </cell>
          <cell r="D2023" t="str">
            <v>품질시험</v>
          </cell>
          <cell r="E2023" t="str">
            <v>종합</v>
          </cell>
          <cell r="H2023" t="str">
            <v>속빈콘크리트블럭시험</v>
          </cell>
          <cell r="I2023" t="str">
            <v>압축강도</v>
          </cell>
          <cell r="J2023" t="str">
            <v>회</v>
          </cell>
          <cell r="K2023" t="str">
            <v>7</v>
          </cell>
          <cell r="L2023">
            <v>12600</v>
          </cell>
          <cell r="M2023">
            <v>88200</v>
          </cell>
          <cell r="O2023">
            <v>0</v>
          </cell>
          <cell r="Q2023">
            <v>0</v>
          </cell>
          <cell r="R2023">
            <v>12600</v>
          </cell>
          <cell r="S2023">
            <v>88200</v>
          </cell>
          <cell r="T2023">
            <v>12600</v>
          </cell>
          <cell r="U2023">
            <v>88200</v>
          </cell>
          <cell r="V2023">
            <v>1</v>
          </cell>
        </row>
        <row r="2024">
          <cell r="B2024" t="str">
            <v>0401</v>
          </cell>
          <cell r="C2024">
            <v>47</v>
          </cell>
          <cell r="D2024" t="str">
            <v>품질시험</v>
          </cell>
          <cell r="E2024" t="str">
            <v>종합</v>
          </cell>
          <cell r="H2024" t="str">
            <v>기타품질시험비</v>
          </cell>
          <cell r="I2024" t="str">
            <v>경비의10%</v>
          </cell>
          <cell r="J2024" t="str">
            <v>식</v>
          </cell>
          <cell r="K2024" t="str">
            <v>1</v>
          </cell>
          <cell r="L2024">
            <v>20279150</v>
          </cell>
          <cell r="M2024">
            <v>20279150</v>
          </cell>
          <cell r="O2024">
            <v>0</v>
          </cell>
          <cell r="Q2024">
            <v>0</v>
          </cell>
          <cell r="R2024">
            <v>20279150</v>
          </cell>
          <cell r="S2024">
            <v>20279150</v>
          </cell>
          <cell r="T2024">
            <v>20279150</v>
          </cell>
          <cell r="U2024">
            <v>20279150</v>
          </cell>
          <cell r="V2024">
            <v>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관리비"/>
      <sheetName val="사내공문"/>
      <sheetName val="FAX양식 "/>
      <sheetName val="공정표"/>
      <sheetName val="Module"/>
      <sheetName val="Manual"/>
      <sheetName val="공사개요"/>
      <sheetName val="견적일지"/>
      <sheetName val="견적의뢰"/>
      <sheetName val="예산산정"/>
      <sheetName val="원가계산서"/>
      <sheetName val="견적보고서"/>
      <sheetName val="포장공"/>
      <sheetName val="토공"/>
      <sheetName val="배수공"/>
      <sheetName val="건축공사실행"/>
      <sheetName val="06 일위대가목록"/>
      <sheetName val="Sheet1"/>
      <sheetName val="관급"/>
      <sheetName val="집계표"/>
      <sheetName val="#REF"/>
      <sheetName val="기초일위"/>
      <sheetName val="시설일위"/>
      <sheetName val="조명일위"/>
      <sheetName val="요율"/>
      <sheetName val="대학"/>
      <sheetName val="9811"/>
      <sheetName val="원가계산서(남측)"/>
      <sheetName val="2000년1차"/>
      <sheetName val="Base"/>
      <sheetName val="총괄내역서"/>
      <sheetName val="금액내역서"/>
      <sheetName val="규격"/>
      <sheetName val="수종"/>
      <sheetName val="예가평정서표지"/>
      <sheetName val="기자재대비표"/>
      <sheetName val="일위목록"/>
      <sheetName val="식재일위"/>
      <sheetName val="대비"/>
      <sheetName val="기초목"/>
      <sheetName val="설계내역서"/>
      <sheetName val="노임이"/>
      <sheetName val="부표총괄"/>
      <sheetName val="건축원가"/>
      <sheetName val="납부서"/>
      <sheetName val="DATE"/>
      <sheetName val="입력장표"/>
      <sheetName val="괴목육교"/>
      <sheetName val="001"/>
      <sheetName val="토목주소"/>
      <sheetName val="프랜트면허"/>
      <sheetName val="R15"/>
      <sheetName val="5흙막이"/>
      <sheetName val="일위대가목록"/>
      <sheetName val="일위대가"/>
      <sheetName val="단가산출"/>
      <sheetName val="갑지"/>
      <sheetName val="기본1"/>
      <sheetName val="수정일위대가"/>
      <sheetName val="식재품셈"/>
      <sheetName val="단가"/>
      <sheetName val="본실행경비"/>
      <sheetName val="기계경비(시간당)"/>
      <sheetName val="램머"/>
      <sheetName val="기성내역서표지"/>
      <sheetName val="중기조종사 단위단가"/>
      <sheetName val="TOTAL_BOQ"/>
      <sheetName val="소일위대가코드표"/>
      <sheetName val="공종단가"/>
      <sheetName val="증감대비"/>
      <sheetName val="연장및면적(좌측)"/>
      <sheetName val="접속도로"/>
      <sheetName val="토적표"/>
      <sheetName val="배수공수집"/>
      <sheetName val="FAX양식_"/>
      <sheetName val="노무비단가"/>
      <sheetName val="Sheet2"/>
      <sheetName val="Sheet3"/>
      <sheetName val="대로근거"/>
      <sheetName val="중로근거"/>
      <sheetName val="TB-내역서"/>
      <sheetName val="data"/>
      <sheetName val="제경집계"/>
      <sheetName val="2.대외공문"/>
      <sheetName val="APT"/>
      <sheetName val="기초단면검토"/>
      <sheetName val="안정검토"/>
      <sheetName val="경비"/>
      <sheetName val="토공(우물통,기타) "/>
      <sheetName val="SORCE1"/>
      <sheetName val="단위중량"/>
      <sheetName val="파일의이용"/>
      <sheetName val="내역서1999.8최종"/>
      <sheetName val="직노"/>
      <sheetName val="데이타"/>
      <sheetName val="용소리교"/>
      <sheetName val="골막이(야매)"/>
      <sheetName val="내역"/>
      <sheetName val="경산"/>
      <sheetName val="내역서"/>
      <sheetName val="토사(PE)"/>
      <sheetName val="구조물공집계"/>
      <sheetName val="도급,하도급 예정금액"/>
      <sheetName val="단가조정"/>
      <sheetName val="49수량"/>
      <sheetName val="49내역"/>
      <sheetName val="22수량"/>
      <sheetName val="22내역"/>
      <sheetName val="9509"/>
      <sheetName val="대여현황"/>
      <sheetName val="세부내역(직접인건비)"/>
      <sheetName val="세부내역(직접경비)"/>
      <sheetName val="실행간접비용"/>
      <sheetName val="D"/>
      <sheetName val="자금수지"/>
      <sheetName val="사업성"/>
      <sheetName val="분석"/>
      <sheetName val="일위_파일"/>
      <sheetName val="기본일위"/>
      <sheetName val="도근좌표"/>
      <sheetName val="수량산출"/>
      <sheetName val="노임단가"/>
      <sheetName val="예정공정표 "/>
      <sheetName val="03년상반기장비부표"/>
      <sheetName val="모래운반"/>
      <sheetName val="출력X"/>
      <sheetName val="변경내역"/>
      <sheetName val="G.R300경비"/>
      <sheetName val="준검 내역서"/>
      <sheetName val="수량집계"/>
      <sheetName val="날개벽수량표"/>
      <sheetName val="노임변동률"/>
      <sheetName val="부대내역"/>
      <sheetName val="접속도로1"/>
      <sheetName val="c_balju"/>
      <sheetName val="구조물공"/>
      <sheetName val="부대공"/>
      <sheetName val="수완하도"/>
      <sheetName val="김포내역"/>
      <sheetName val="지급자재"/>
      <sheetName val="건축"/>
      <sheetName val="입찰"/>
      <sheetName val="현경"/>
      <sheetName val="NYS"/>
      <sheetName val="설계내역2"/>
      <sheetName val="조명시설"/>
      <sheetName val="DI1"/>
      <sheetName val="금액결정"/>
      <sheetName val="별표 "/>
      <sheetName val="guard(mac)"/>
      <sheetName val="총괄표"/>
      <sheetName val="fs"/>
      <sheetName val="면적표"/>
      <sheetName val="Xcf"/>
      <sheetName val="실행"/>
      <sheetName val="데리네이타현황"/>
      <sheetName val="Total"/>
      <sheetName val="기본단가"/>
      <sheetName val="연결임시"/>
      <sheetName val="토목"/>
      <sheetName val="조정(톤일)"/>
      <sheetName val="WORK"/>
      <sheetName val="소방사항"/>
      <sheetName val="가도공"/>
      <sheetName val="수목데이타 "/>
      <sheetName val="020114"/>
      <sheetName val="내역서(교량)전체"/>
      <sheetName val="자재단가"/>
      <sheetName val="문학간접"/>
      <sheetName val="실행내역서 "/>
      <sheetName val="NOMUBI"/>
      <sheetName val="C1"/>
      <sheetName val="01"/>
      <sheetName val="변경품셈"/>
      <sheetName val="6PILE  (돌출)"/>
      <sheetName val="향남실행"/>
      <sheetName val="김포실행"/>
      <sheetName val="기초단가"/>
      <sheetName val="도급원가"/>
      <sheetName val="건축개요"/>
      <sheetName val="을지(성원)"/>
      <sheetName val="식재인부"/>
      <sheetName val="외주"/>
      <sheetName val="토지대금정리날짜순"/>
      <sheetName val="통합(식포함)"/>
      <sheetName val="전체"/>
      <sheetName val="동별 집계"/>
      <sheetName val="물량내역"/>
      <sheetName val="본부장"/>
      <sheetName val="포장재료집계표"/>
      <sheetName val="포장면적산출"/>
      <sheetName val="포장수량집계"/>
      <sheetName val="금액순"/>
      <sheetName val="산1~6"/>
      <sheetName val="POL6차-PIPING"/>
      <sheetName val="총투입계"/>
      <sheetName val="터파기및재료"/>
      <sheetName val="Initial Input Variable"/>
      <sheetName val="아파트"/>
      <sheetName val="참고내용"/>
      <sheetName val="1.설계조건"/>
      <sheetName val="공사설계서"/>
      <sheetName val="하수급견적대비"/>
      <sheetName val="Sheet4"/>
      <sheetName val="기본조건"/>
      <sheetName val="P-산#1-1(WOWA1)"/>
      <sheetName val="공통가설_8"/>
      <sheetName val="기타시설"/>
      <sheetName val="판매시설"/>
      <sheetName val="아파트_9"/>
      <sheetName val="주민복지관"/>
      <sheetName val="0111월"/>
      <sheetName val="기계"/>
      <sheetName val="정화조"/>
      <sheetName val="조경"/>
      <sheetName val="FRP PIPING 일위대가"/>
      <sheetName val="설계(안)"/>
      <sheetName val="공종"/>
      <sheetName val="교각"/>
      <sheetName val="월별수입"/>
      <sheetName val="Sheet2 (2)"/>
      <sheetName val="1.관로"/>
      <sheetName val="FRT_O"/>
      <sheetName val="FAB_I"/>
      <sheetName val="변경내역서간지"/>
      <sheetName val="대전가오_견출_집계표"/>
      <sheetName val="Macro3"/>
      <sheetName val="운영3과"/>
      <sheetName val="운영1과"/>
      <sheetName val="7월11일"/>
      <sheetName val="표지"/>
      <sheetName val="기타(누수 부위 및 원인 참조 )"/>
      <sheetName val="자재단가표"/>
      <sheetName val="기계경비"/>
      <sheetName val="수량(토공)-단면1"/>
      <sheetName val="IN(1-1)"/>
      <sheetName val="검수고1-1층"/>
      <sheetName val="기존단가 (2)"/>
      <sheetName val="I一般比"/>
      <sheetName val="1차 내역서"/>
      <sheetName val="월별손익"/>
      <sheetName val="호프"/>
      <sheetName val="차수"/>
      <sheetName val="sm"/>
      <sheetName val="판매2팀"/>
      <sheetName val="수입"/>
      <sheetName val="ITEM현황"/>
      <sheetName val="FAX양식_1"/>
      <sheetName val="2_대외공문"/>
      <sheetName val="06_일위대가목록"/>
      <sheetName val="중기조종사_단위단가"/>
      <sheetName val="현금흐름(SPC)"/>
      <sheetName val="비용master"/>
      <sheetName val="개요"/>
      <sheetName val="가정"/>
      <sheetName val="KEY"/>
      <sheetName val="설계명세서"/>
      <sheetName val="단가산출2"/>
      <sheetName val="단가 및 재료비"/>
      <sheetName val="단가산출1"/>
      <sheetName val="실별분양가"/>
      <sheetName val="목록"/>
      <sheetName val="wall"/>
      <sheetName val="물가대비표"/>
      <sheetName val="●수량(침구보관창고-21평)"/>
      <sheetName val="산출내역"/>
      <sheetName val="제잡비계산"/>
      <sheetName val="유림골조"/>
      <sheetName val="금액단가표"/>
      <sheetName val="자료기입"/>
      <sheetName val="예정공정표(장기간)"/>
      <sheetName val="수량"/>
      <sheetName val="2호맨홀공제수량"/>
      <sheetName val="공통가설"/>
      <sheetName val="수목표준대가"/>
      <sheetName val="단"/>
      <sheetName val="중기사용료산출근거"/>
    </sheetNames>
    <sheetDataSet>
      <sheetData sheetId="0" refreshError="1">
        <row r="12">
          <cell r="F12">
            <v>40</v>
          </cell>
          <cell r="G12">
            <v>4299000</v>
          </cell>
          <cell r="H12">
            <v>171960000</v>
          </cell>
          <cell r="J12">
            <v>40</v>
          </cell>
          <cell r="K12">
            <v>4299000</v>
          </cell>
          <cell r="L12">
            <v>171960000</v>
          </cell>
        </row>
        <row r="13">
          <cell r="F13">
            <v>40</v>
          </cell>
          <cell r="G13">
            <v>4077000</v>
          </cell>
          <cell r="H13">
            <v>163080000</v>
          </cell>
          <cell r="J13">
            <v>40</v>
          </cell>
          <cell r="K13">
            <v>4077000</v>
          </cell>
          <cell r="L13">
            <v>163080000</v>
          </cell>
        </row>
        <row r="14">
          <cell r="F14">
            <v>60</v>
          </cell>
          <cell r="G14">
            <v>3698000</v>
          </cell>
          <cell r="H14">
            <v>221880000</v>
          </cell>
          <cell r="J14">
            <v>60</v>
          </cell>
          <cell r="K14">
            <v>3698000</v>
          </cell>
          <cell r="L14">
            <v>221880000</v>
          </cell>
        </row>
        <row r="15">
          <cell r="F15">
            <v>92</v>
          </cell>
          <cell r="G15">
            <v>2985000</v>
          </cell>
          <cell r="H15">
            <v>274620000</v>
          </cell>
          <cell r="J15">
            <v>92</v>
          </cell>
          <cell r="K15">
            <v>2985000</v>
          </cell>
          <cell r="L15">
            <v>274620000</v>
          </cell>
        </row>
        <row r="16">
          <cell r="F16">
            <v>40</v>
          </cell>
          <cell r="G16">
            <v>2935000</v>
          </cell>
          <cell r="H16">
            <v>117400000</v>
          </cell>
          <cell r="J16">
            <v>40</v>
          </cell>
          <cell r="K16">
            <v>2935000</v>
          </cell>
          <cell r="L16">
            <v>117400000</v>
          </cell>
        </row>
        <row r="17">
          <cell r="F17">
            <v>160</v>
          </cell>
          <cell r="G17">
            <v>1638000</v>
          </cell>
          <cell r="H17">
            <v>262080000</v>
          </cell>
          <cell r="J17">
            <v>160</v>
          </cell>
          <cell r="K17">
            <v>1638000</v>
          </cell>
          <cell r="L17">
            <v>262080000</v>
          </cell>
        </row>
        <row r="18">
          <cell r="F18">
            <v>0</v>
          </cell>
          <cell r="G18">
            <v>1588000</v>
          </cell>
          <cell r="H18">
            <v>0</v>
          </cell>
          <cell r="J18">
            <v>0</v>
          </cell>
          <cell r="K18">
            <v>1588000</v>
          </cell>
          <cell r="L18">
            <v>0</v>
          </cell>
        </row>
        <row r="19">
          <cell r="F19">
            <v>184</v>
          </cell>
          <cell r="G19">
            <v>1253000</v>
          </cell>
          <cell r="H19">
            <v>230552000</v>
          </cell>
          <cell r="J19">
            <v>184</v>
          </cell>
          <cell r="K19">
            <v>1253000</v>
          </cell>
          <cell r="L19">
            <v>230552000</v>
          </cell>
        </row>
        <row r="20">
          <cell r="F20">
            <v>0</v>
          </cell>
          <cell r="G20">
            <v>1203000</v>
          </cell>
          <cell r="H20">
            <v>0</v>
          </cell>
          <cell r="J20">
            <v>0</v>
          </cell>
          <cell r="K20">
            <v>1203000</v>
          </cell>
          <cell r="L20">
            <v>0</v>
          </cell>
        </row>
        <row r="21">
          <cell r="K21">
            <v>0</v>
          </cell>
        </row>
        <row r="22">
          <cell r="F22">
            <v>616</v>
          </cell>
          <cell r="H22">
            <v>1441572000</v>
          </cell>
          <cell r="J22">
            <v>616</v>
          </cell>
          <cell r="K22">
            <v>0</v>
          </cell>
          <cell r="L22">
            <v>1441572000</v>
          </cell>
        </row>
        <row r="23">
          <cell r="K23">
            <v>0</v>
          </cell>
        </row>
        <row r="24">
          <cell r="K24">
            <v>0</v>
          </cell>
        </row>
        <row r="25">
          <cell r="K25">
            <v>0</v>
          </cell>
        </row>
        <row r="26">
          <cell r="F26">
            <v>54</v>
          </cell>
          <cell r="G26">
            <v>1736000</v>
          </cell>
          <cell r="H26">
            <v>93744000</v>
          </cell>
          <cell r="J26">
            <v>54</v>
          </cell>
          <cell r="K26">
            <v>1736000</v>
          </cell>
          <cell r="L26">
            <v>93744000</v>
          </cell>
        </row>
        <row r="27">
          <cell r="F27">
            <v>62</v>
          </cell>
          <cell r="G27">
            <v>1296750</v>
          </cell>
          <cell r="H27">
            <v>80398500</v>
          </cell>
          <cell r="J27">
            <v>62</v>
          </cell>
          <cell r="K27">
            <v>1296750</v>
          </cell>
          <cell r="L27">
            <v>80398500</v>
          </cell>
        </row>
        <row r="28">
          <cell r="K28">
            <v>0</v>
          </cell>
        </row>
        <row r="29">
          <cell r="H29">
            <v>174142500</v>
          </cell>
          <cell r="K29">
            <v>0</v>
          </cell>
          <cell r="L29">
            <v>174142500</v>
          </cell>
        </row>
        <row r="30">
          <cell r="K30">
            <v>0</v>
          </cell>
        </row>
        <row r="31">
          <cell r="K31">
            <v>0</v>
          </cell>
        </row>
        <row r="32">
          <cell r="F32">
            <v>80</v>
          </cell>
          <cell r="G32">
            <v>1300000</v>
          </cell>
          <cell r="H32">
            <v>104000000</v>
          </cell>
          <cell r="J32">
            <v>80</v>
          </cell>
          <cell r="K32">
            <v>1300000</v>
          </cell>
          <cell r="L32">
            <v>104000000</v>
          </cell>
        </row>
        <row r="33">
          <cell r="F33">
            <v>32</v>
          </cell>
          <cell r="G33">
            <v>1200000</v>
          </cell>
          <cell r="H33">
            <v>38400000</v>
          </cell>
          <cell r="J33">
            <v>32</v>
          </cell>
          <cell r="K33">
            <v>1200000</v>
          </cell>
          <cell r="L33">
            <v>38400000</v>
          </cell>
        </row>
        <row r="34">
          <cell r="F34">
            <v>32</v>
          </cell>
          <cell r="G34">
            <v>1200000</v>
          </cell>
          <cell r="H34">
            <v>38400000</v>
          </cell>
          <cell r="J34">
            <v>32</v>
          </cell>
          <cell r="K34">
            <v>1200000</v>
          </cell>
          <cell r="L34">
            <v>38400000</v>
          </cell>
        </row>
        <row r="35">
          <cell r="F35">
            <v>32</v>
          </cell>
          <cell r="G35">
            <v>1100000</v>
          </cell>
          <cell r="H35">
            <v>35200000</v>
          </cell>
          <cell r="J35">
            <v>32</v>
          </cell>
          <cell r="K35">
            <v>1100000</v>
          </cell>
          <cell r="L35">
            <v>35200000</v>
          </cell>
        </row>
        <row r="36">
          <cell r="F36">
            <v>32</v>
          </cell>
          <cell r="G36">
            <v>1100000</v>
          </cell>
          <cell r="H36">
            <v>35200000</v>
          </cell>
          <cell r="J36">
            <v>32</v>
          </cell>
          <cell r="K36">
            <v>1100000</v>
          </cell>
          <cell r="L36">
            <v>35200000</v>
          </cell>
        </row>
        <row r="37">
          <cell r="F37">
            <v>80</v>
          </cell>
          <cell r="G37">
            <v>600000</v>
          </cell>
          <cell r="H37">
            <v>48000000</v>
          </cell>
          <cell r="J37">
            <v>80</v>
          </cell>
          <cell r="K37">
            <v>600000</v>
          </cell>
          <cell r="L37">
            <v>48000000</v>
          </cell>
        </row>
        <row r="38">
          <cell r="F38">
            <v>28</v>
          </cell>
          <cell r="G38">
            <v>900000</v>
          </cell>
          <cell r="H38">
            <v>25200000</v>
          </cell>
          <cell r="J38">
            <v>28</v>
          </cell>
          <cell r="K38">
            <v>900000</v>
          </cell>
          <cell r="L38">
            <v>25200000</v>
          </cell>
        </row>
        <row r="39">
          <cell r="F39">
            <v>40</v>
          </cell>
          <cell r="G39">
            <v>600000</v>
          </cell>
          <cell r="H39">
            <v>24000000</v>
          </cell>
          <cell r="J39">
            <v>40</v>
          </cell>
          <cell r="K39">
            <v>600000</v>
          </cell>
          <cell r="L39">
            <v>24000000</v>
          </cell>
        </row>
        <row r="40">
          <cell r="F40">
            <v>20</v>
          </cell>
          <cell r="G40">
            <v>1000000</v>
          </cell>
          <cell r="H40">
            <v>20000000</v>
          </cell>
          <cell r="J40">
            <v>20</v>
          </cell>
          <cell r="K40">
            <v>1000000</v>
          </cell>
          <cell r="L40">
            <v>20000000</v>
          </cell>
        </row>
        <row r="41">
          <cell r="F41">
            <v>120</v>
          </cell>
          <cell r="G41">
            <v>730000</v>
          </cell>
          <cell r="H41">
            <v>87600000</v>
          </cell>
          <cell r="J41">
            <v>120</v>
          </cell>
          <cell r="K41">
            <v>730000</v>
          </cell>
          <cell r="L41">
            <v>87600000</v>
          </cell>
        </row>
        <row r="43">
          <cell r="F43">
            <v>496</v>
          </cell>
          <cell r="H43">
            <v>456000000</v>
          </cell>
          <cell r="J43">
            <v>496</v>
          </cell>
          <cell r="K43">
            <v>0</v>
          </cell>
          <cell r="L43">
            <v>456000000</v>
          </cell>
        </row>
        <row r="44">
          <cell r="K44">
            <v>0</v>
          </cell>
        </row>
        <row r="45">
          <cell r="K45">
            <v>0</v>
          </cell>
        </row>
        <row r="46">
          <cell r="F46">
            <v>1</v>
          </cell>
          <cell r="G46">
            <v>62628000.000000007</v>
          </cell>
          <cell r="H46">
            <v>62628000.000000007</v>
          </cell>
          <cell r="J46">
            <v>1</v>
          </cell>
          <cell r="K46">
            <v>62628000.000000007</v>
          </cell>
          <cell r="L46">
            <v>62628000.000000007</v>
          </cell>
        </row>
        <row r="47">
          <cell r="F47">
            <v>1</v>
          </cell>
          <cell r="G47">
            <v>35919000</v>
          </cell>
          <cell r="H47">
            <v>35919000</v>
          </cell>
          <cell r="J47">
            <v>1</v>
          </cell>
          <cell r="K47">
            <v>35919000</v>
          </cell>
          <cell r="L47">
            <v>35919000</v>
          </cell>
        </row>
        <row r="48">
          <cell r="F48">
            <v>1</v>
          </cell>
          <cell r="G48">
            <v>15000000</v>
          </cell>
          <cell r="H48">
            <v>15000000</v>
          </cell>
          <cell r="J48">
            <v>1</v>
          </cell>
          <cell r="K48">
            <v>15000000</v>
          </cell>
          <cell r="L48">
            <v>15000000</v>
          </cell>
        </row>
        <row r="50">
          <cell r="H50">
            <v>113547000</v>
          </cell>
          <cell r="L50">
            <v>113547000</v>
          </cell>
        </row>
        <row r="53">
          <cell r="F53">
            <v>1072</v>
          </cell>
          <cell r="G53">
            <v>229500</v>
          </cell>
          <cell r="H53">
            <v>246024000</v>
          </cell>
          <cell r="J53">
            <v>1072</v>
          </cell>
          <cell r="K53">
            <v>229500</v>
          </cell>
          <cell r="L53">
            <v>246024000</v>
          </cell>
        </row>
        <row r="54">
          <cell r="F54">
            <v>992</v>
          </cell>
          <cell r="G54">
            <v>40000</v>
          </cell>
          <cell r="H54">
            <v>39680000</v>
          </cell>
          <cell r="J54">
            <v>992</v>
          </cell>
          <cell r="K54">
            <v>40000</v>
          </cell>
          <cell r="L54">
            <v>39680000</v>
          </cell>
        </row>
        <row r="55">
          <cell r="F55">
            <v>42</v>
          </cell>
          <cell r="G55">
            <v>97000</v>
          </cell>
          <cell r="H55">
            <v>4074000</v>
          </cell>
          <cell r="J55">
            <v>42</v>
          </cell>
          <cell r="K55">
            <v>97000</v>
          </cell>
          <cell r="L55">
            <v>4074000</v>
          </cell>
        </row>
        <row r="56">
          <cell r="F56">
            <v>42</v>
          </cell>
          <cell r="G56">
            <v>70000</v>
          </cell>
          <cell r="H56">
            <v>2940000</v>
          </cell>
          <cell r="J56">
            <v>42</v>
          </cell>
          <cell r="K56">
            <v>70000</v>
          </cell>
          <cell r="L56">
            <v>2940000</v>
          </cell>
        </row>
        <row r="57">
          <cell r="F57">
            <v>1</v>
          </cell>
          <cell r="G57">
            <v>40934000</v>
          </cell>
          <cell r="H57">
            <v>40934000</v>
          </cell>
          <cell r="J57">
            <v>1</v>
          </cell>
          <cell r="K57">
            <v>40934000</v>
          </cell>
          <cell r="L57">
            <v>40934000</v>
          </cell>
        </row>
        <row r="58">
          <cell r="F58">
            <v>1</v>
          </cell>
          <cell r="G58">
            <v>27149000</v>
          </cell>
          <cell r="H58">
            <v>27149000</v>
          </cell>
          <cell r="J58">
            <v>1</v>
          </cell>
          <cell r="K58">
            <v>27149000</v>
          </cell>
          <cell r="L58">
            <v>27149000</v>
          </cell>
        </row>
        <row r="60">
          <cell r="H60">
            <v>360801000</v>
          </cell>
          <cell r="L60">
            <v>360801000</v>
          </cell>
        </row>
        <row r="64">
          <cell r="F64">
            <v>40</v>
          </cell>
          <cell r="G64">
            <v>240000</v>
          </cell>
          <cell r="H64">
            <v>9600000</v>
          </cell>
          <cell r="J64">
            <v>40</v>
          </cell>
          <cell r="K64">
            <v>240000</v>
          </cell>
          <cell r="L64">
            <v>9600000</v>
          </cell>
        </row>
        <row r="65">
          <cell r="F65">
            <v>40</v>
          </cell>
          <cell r="G65">
            <v>150000</v>
          </cell>
          <cell r="H65">
            <v>6000000</v>
          </cell>
          <cell r="J65">
            <v>40</v>
          </cell>
          <cell r="K65">
            <v>150000</v>
          </cell>
          <cell r="L65">
            <v>6000000</v>
          </cell>
        </row>
        <row r="66">
          <cell r="F66">
            <v>40</v>
          </cell>
          <cell r="G66">
            <v>303200</v>
          </cell>
          <cell r="H66">
            <v>12128000</v>
          </cell>
          <cell r="J66">
            <v>40</v>
          </cell>
          <cell r="K66">
            <v>303200</v>
          </cell>
          <cell r="L66">
            <v>12128000</v>
          </cell>
        </row>
        <row r="67">
          <cell r="F67">
            <v>40</v>
          </cell>
          <cell r="G67">
            <v>1299456</v>
          </cell>
          <cell r="H67">
            <v>51978240</v>
          </cell>
          <cell r="J67">
            <v>40</v>
          </cell>
          <cell r="K67">
            <v>1299456</v>
          </cell>
          <cell r="L67">
            <v>51978240</v>
          </cell>
        </row>
        <row r="69">
          <cell r="H69">
            <v>79706240</v>
          </cell>
          <cell r="L69">
            <v>79706240</v>
          </cell>
        </row>
        <row r="72">
          <cell r="F72">
            <v>1</v>
          </cell>
          <cell r="G72">
            <v>1471400</v>
          </cell>
          <cell r="H72">
            <v>1471400</v>
          </cell>
          <cell r="J72">
            <v>1</v>
          </cell>
          <cell r="K72">
            <v>866600</v>
          </cell>
          <cell r="L72">
            <v>1471400</v>
          </cell>
        </row>
        <row r="73">
          <cell r="F73">
            <v>40</v>
          </cell>
          <cell r="G73">
            <v>528000</v>
          </cell>
          <cell r="H73">
            <v>21120000</v>
          </cell>
          <cell r="J73">
            <v>40</v>
          </cell>
          <cell r="K73">
            <v>528000</v>
          </cell>
          <cell r="L73">
            <v>21120000</v>
          </cell>
        </row>
        <row r="75">
          <cell r="H75">
            <v>22591400</v>
          </cell>
          <cell r="L75">
            <v>22591400</v>
          </cell>
        </row>
        <row r="78">
          <cell r="F78">
            <v>4</v>
          </cell>
          <cell r="G78">
            <v>50000</v>
          </cell>
          <cell r="H78">
            <v>200000</v>
          </cell>
          <cell r="J78">
            <v>4</v>
          </cell>
          <cell r="K78">
            <v>50000</v>
          </cell>
          <cell r="L78">
            <v>200000</v>
          </cell>
        </row>
        <row r="79">
          <cell r="F79">
            <v>1</v>
          </cell>
          <cell r="G79">
            <v>27300000</v>
          </cell>
          <cell r="H79">
            <v>27300000</v>
          </cell>
          <cell r="J79">
            <v>1</v>
          </cell>
          <cell r="K79">
            <v>27300000</v>
          </cell>
          <cell r="L79">
            <v>27300000</v>
          </cell>
        </row>
        <row r="81">
          <cell r="H81">
            <v>27500000</v>
          </cell>
          <cell r="L81">
            <v>27500000</v>
          </cell>
        </row>
        <row r="84">
          <cell r="F84">
            <v>1</v>
          </cell>
          <cell r="G84">
            <v>6800000</v>
          </cell>
          <cell r="H84">
            <v>6800000</v>
          </cell>
          <cell r="J84">
            <v>1</v>
          </cell>
          <cell r="K84">
            <v>0</v>
          </cell>
          <cell r="L84">
            <v>6800000</v>
          </cell>
        </row>
        <row r="85">
          <cell r="F85">
            <v>616</v>
          </cell>
          <cell r="G85">
            <v>25000</v>
          </cell>
          <cell r="H85">
            <v>15400000</v>
          </cell>
          <cell r="J85">
            <v>616</v>
          </cell>
          <cell r="K85">
            <v>25000</v>
          </cell>
          <cell r="L85">
            <v>15400000</v>
          </cell>
        </row>
        <row r="86">
          <cell r="F86">
            <v>40</v>
          </cell>
          <cell r="G86">
            <v>60000</v>
          </cell>
          <cell r="H86">
            <v>2400000</v>
          </cell>
          <cell r="J86">
            <v>40</v>
          </cell>
          <cell r="K86">
            <v>60000</v>
          </cell>
          <cell r="L86">
            <v>2400000</v>
          </cell>
        </row>
        <row r="87">
          <cell r="F87">
            <v>40</v>
          </cell>
          <cell r="G87">
            <v>470500</v>
          </cell>
          <cell r="H87">
            <v>18820000</v>
          </cell>
          <cell r="J87">
            <v>40</v>
          </cell>
          <cell r="K87">
            <v>470500</v>
          </cell>
          <cell r="L87">
            <v>18820000</v>
          </cell>
        </row>
        <row r="88">
          <cell r="F88">
            <v>40</v>
          </cell>
          <cell r="G88">
            <v>500000</v>
          </cell>
          <cell r="H88">
            <v>20000000</v>
          </cell>
          <cell r="J88">
            <v>40</v>
          </cell>
          <cell r="K88">
            <v>500000</v>
          </cell>
          <cell r="L88">
            <v>20000000</v>
          </cell>
        </row>
        <row r="89">
          <cell r="F89">
            <v>1</v>
          </cell>
          <cell r="G89">
            <v>4000000</v>
          </cell>
          <cell r="H89">
            <v>4000000</v>
          </cell>
          <cell r="J89">
            <v>1</v>
          </cell>
          <cell r="K89">
            <v>0</v>
          </cell>
          <cell r="L89">
            <v>4000000</v>
          </cell>
        </row>
        <row r="91">
          <cell r="H91">
            <v>67420000</v>
          </cell>
          <cell r="L91">
            <v>67420000</v>
          </cell>
        </row>
        <row r="94">
          <cell r="F94">
            <v>616</v>
          </cell>
          <cell r="G94">
            <v>25000</v>
          </cell>
          <cell r="H94">
            <v>15400000</v>
          </cell>
          <cell r="J94">
            <v>616</v>
          </cell>
          <cell r="K94">
            <v>25000</v>
          </cell>
          <cell r="L94">
            <v>15400000</v>
          </cell>
        </row>
        <row r="96">
          <cell r="H96">
            <v>15400000</v>
          </cell>
          <cell r="L96">
            <v>15400000</v>
          </cell>
        </row>
        <row r="99">
          <cell r="F99">
            <v>1</v>
          </cell>
          <cell r="G99">
            <v>7727999.9999999991</v>
          </cell>
          <cell r="H99">
            <v>7727999.9999999991</v>
          </cell>
          <cell r="J99">
            <v>1</v>
          </cell>
          <cell r="K99">
            <v>7727999.9999999991</v>
          </cell>
          <cell r="L99">
            <v>7727999.9999999991</v>
          </cell>
        </row>
        <row r="100">
          <cell r="F100">
            <v>24</v>
          </cell>
          <cell r="G100">
            <v>1512000</v>
          </cell>
          <cell r="H100">
            <v>36288000</v>
          </cell>
          <cell r="J100">
            <v>24</v>
          </cell>
          <cell r="K100">
            <v>1512000</v>
          </cell>
          <cell r="L100">
            <v>36288000</v>
          </cell>
        </row>
        <row r="101">
          <cell r="F101">
            <v>24</v>
          </cell>
          <cell r="G101">
            <v>428000</v>
          </cell>
          <cell r="H101">
            <v>10272000</v>
          </cell>
          <cell r="J101">
            <v>24</v>
          </cell>
          <cell r="K101">
            <v>428000</v>
          </cell>
          <cell r="L101">
            <v>10272000</v>
          </cell>
        </row>
        <row r="103">
          <cell r="H103">
            <v>54288000</v>
          </cell>
          <cell r="L103">
            <v>54288000</v>
          </cell>
        </row>
        <row r="106">
          <cell r="F106">
            <v>1</v>
          </cell>
          <cell r="G106">
            <v>31561000</v>
          </cell>
          <cell r="H106">
            <v>31561000</v>
          </cell>
          <cell r="J106">
            <v>1</v>
          </cell>
          <cell r="K106">
            <v>31561000</v>
          </cell>
          <cell r="L106">
            <v>31561000</v>
          </cell>
        </row>
        <row r="107">
          <cell r="F107">
            <v>1</v>
          </cell>
          <cell r="G107">
            <v>9359999.9999999981</v>
          </cell>
          <cell r="H107">
            <v>9359999.9999999981</v>
          </cell>
          <cell r="J107">
            <v>1</v>
          </cell>
          <cell r="K107">
            <v>9359999.9999999981</v>
          </cell>
          <cell r="L107">
            <v>9359999.9999999981</v>
          </cell>
        </row>
        <row r="108">
          <cell r="F108">
            <v>40</v>
          </cell>
          <cell r="G108">
            <v>119800</v>
          </cell>
          <cell r="H108">
            <v>4792000</v>
          </cell>
          <cell r="J108">
            <v>40</v>
          </cell>
          <cell r="K108">
            <v>119800</v>
          </cell>
          <cell r="L108">
            <v>4792000</v>
          </cell>
        </row>
        <row r="110">
          <cell r="H110">
            <v>45713000</v>
          </cell>
          <cell r="L110">
            <v>45713000</v>
          </cell>
        </row>
        <row r="113">
          <cell r="F113">
            <v>40</v>
          </cell>
          <cell r="G113">
            <v>500000</v>
          </cell>
          <cell r="H113">
            <v>20000000</v>
          </cell>
          <cell r="J113">
            <v>40</v>
          </cell>
          <cell r="K113">
            <v>500000</v>
          </cell>
          <cell r="L113">
            <v>20000000</v>
          </cell>
        </row>
        <row r="115">
          <cell r="H115">
            <v>20000000</v>
          </cell>
          <cell r="L115">
            <v>20000000</v>
          </cell>
        </row>
        <row r="118">
          <cell r="F118">
            <v>40</v>
          </cell>
          <cell r="G118">
            <v>1500000</v>
          </cell>
          <cell r="H118">
            <v>60000000</v>
          </cell>
          <cell r="J118">
            <v>40</v>
          </cell>
          <cell r="K118">
            <v>1500000</v>
          </cell>
          <cell r="L118">
            <v>60000000</v>
          </cell>
        </row>
        <row r="120">
          <cell r="H120">
            <v>60000000</v>
          </cell>
          <cell r="L120">
            <v>60000000</v>
          </cell>
        </row>
        <row r="123">
          <cell r="F123">
            <v>1</v>
          </cell>
          <cell r="G123">
            <v>13154400</v>
          </cell>
          <cell r="H123">
            <v>13154400</v>
          </cell>
          <cell r="J123">
            <v>1</v>
          </cell>
          <cell r="K123">
            <v>13154400</v>
          </cell>
          <cell r="L123">
            <v>13154400</v>
          </cell>
        </row>
        <row r="125">
          <cell r="H125">
            <v>13154400</v>
          </cell>
          <cell r="L125">
            <v>13154400</v>
          </cell>
        </row>
        <row r="127">
          <cell r="H127">
            <v>2951835540</v>
          </cell>
          <cell r="L127">
            <v>2951835540</v>
          </cell>
        </row>
      </sheetData>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sheetData sheetId="248"/>
      <sheetData sheetId="249"/>
      <sheetData sheetId="250"/>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변경실행"/>
      <sheetName val="변경원가계산서"/>
      <sheetName val="공사개요"/>
      <sheetName val="견적일지"/>
      <sheetName val="견적업체"/>
      <sheetName val="현장관리비(지방)  "/>
      <sheetName val="견적의뢰"/>
      <sheetName val="공정표"/>
      <sheetName val="가설전기"/>
      <sheetName val="견적조건"/>
      <sheetName val="금액비교 "/>
      <sheetName val="실행예산서  "/>
      <sheetName val="원가계산서"/>
      <sheetName val="입찰견적보고서(일반) "/>
      <sheetName val="입찰견적보고서(관급)"/>
      <sheetName val="입찰가격"/>
      <sheetName val="IEJA (18개월,연차)"/>
      <sheetName val="IEJA (30개월,연차)"/>
      <sheetName val="IEJA (2개월어음)"/>
      <sheetName val="원가계산(총괄)"/>
      <sheetName val="실행금액상승요인분석"/>
      <sheetName val="토공사 "/>
      <sheetName val="석공사"/>
      <sheetName val="방수공사"/>
      <sheetName val="목창호 "/>
      <sheetName val="SD창호"/>
      <sheetName val="창호철물"/>
      <sheetName val="유리공사 "/>
      <sheetName val="수장공사"/>
      <sheetName val="도장공사 "/>
      <sheetName val="표지"/>
      <sheetName val="시멘트"/>
      <sheetName val="모래"/>
      <sheetName val="조직표 "/>
      <sheetName val="당초(개발)비교"/>
      <sheetName val="FAX양식 "/>
      <sheetName val="질의사항"/>
      <sheetName val="사내공문"/>
      <sheetName val="도형"/>
      <sheetName val="도급내역서"/>
      <sheetName val="집계표"/>
      <sheetName val="공사비집계표"/>
      <sheetName val="공사비내역서"/>
      <sheetName val="표지(갑지)"/>
      <sheetName val="투찰금액(50억이상)"/>
      <sheetName val="50억이하"/>
      <sheetName val="이윤확정법"/>
      <sheetName val="변경실행예산서 "/>
      <sheetName val="실행비교"/>
      <sheetName val="Sheet1"/>
      <sheetName val="Sheet2"/>
      <sheetName val="Sheet3"/>
      <sheetName val="원가상승요인"/>
      <sheetName val="설계변경(건축)"/>
      <sheetName val="설계변경(기계)"/>
      <sheetName val="설계변경(전기)"/>
      <sheetName val="기계변경"/>
      <sheetName val="조직도"/>
      <sheetName val="조직도 (2)"/>
      <sheetName val="주요설변내용"/>
      <sheetName val="타현장품목별비교"/>
      <sheetName val="제외공사"/>
      <sheetName val="타현장비교"/>
      <sheetName val="평당금액총괄비교"/>
      <sheetName val="마감변경"/>
      <sheetName val="마감자재변경비교"/>
      <sheetName val="변경실행예산서"/>
      <sheetName val="사내공문 (2)"/>
      <sheetName val="질의사항2"/>
      <sheetName val="질의상항(전기)"/>
      <sheetName val="원가계산서 (2)"/>
      <sheetName val="입찰견적보고서(일반)  (2)"/>
      <sheetName val="IEJA (3개월어음)"/>
      <sheetName val="IEJA (3개월어음) (1)"/>
      <sheetName val="IEJA (1개월어음) "/>
      <sheetName val="IEJA (1개월어음,실행추가)"/>
      <sheetName val="IEJA (3개월어음,실행추가) "/>
      <sheetName val="IEJA (현금)"/>
      <sheetName val="IEJA (현금) (2)"/>
      <sheetName val="IEJA (3개월어음) (2)"/>
      <sheetName val="디스켓라벨"/>
      <sheetName val="교각계산"/>
      <sheetName val="구조물철거타공정이월"/>
      <sheetName val="현장관리비"/>
      <sheetName val="금액내역서"/>
      <sheetName val="rectSpell(TM) spelling correcti"/>
      <sheetName val="집수정(600-700)"/>
      <sheetName val="현장관리비 산출내역"/>
      <sheetName val="입찰안"/>
      <sheetName val="계정"/>
      <sheetName val="3.하중산정4.지지력"/>
      <sheetName val="DATA"/>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공사원가계산서"/>
      <sheetName val="총괄내역서"/>
      <sheetName val="내역서"/>
      <sheetName val="수목표준대가"/>
      <sheetName val="시설구조일위대가 "/>
      <sheetName val="기초대가"/>
      <sheetName val="단가조사표"/>
      <sheetName val="지주,비료"/>
      <sheetName val="수량산출서"/>
      <sheetName val="Sheet3"/>
      <sheetName val="Sheet2 (4)"/>
      <sheetName val="Sheet2 (5)"/>
      <sheetName val="Sheet2 (6)"/>
      <sheetName val="노무단가"/>
      <sheetName val="건축내역"/>
      <sheetName val="견적서"/>
      <sheetName val="코드표"/>
      <sheetName val="진주방향"/>
      <sheetName val="마산방향"/>
      <sheetName val="마산방향철근집계"/>
      <sheetName val="설계내역(당초)"/>
      <sheetName val="변경도급"/>
      <sheetName val="겉장"/>
      <sheetName val="기성검사원"/>
      <sheetName val="표지"/>
      <sheetName val="갑지"/>
      <sheetName val="원가"/>
      <sheetName val="건축"/>
      <sheetName val="토목"/>
      <sheetName val="냉천부속동"/>
      <sheetName val="노임단가"/>
      <sheetName val="노무비"/>
      <sheetName val="공조기"/>
      <sheetName val="96노임기준"/>
      <sheetName val="실행대비"/>
      <sheetName val="수목데이타 "/>
      <sheetName val="단가표"/>
      <sheetName val="내역"/>
      <sheetName val="BID"/>
      <sheetName val="경산"/>
      <sheetName val="남대문빌딩"/>
      <sheetName val="일위대가"/>
      <sheetName val="토사(PE)"/>
      <sheetName val="중기사용료산출근거"/>
      <sheetName val="단가 및 재료비"/>
      <sheetName val="개소별수량산출"/>
      <sheetName val="토공사"/>
      <sheetName val="수량산출"/>
      <sheetName val="저수호안내역(변경예정)"/>
      <sheetName val="을지"/>
      <sheetName val="9811"/>
      <sheetName val="종배수관면벽신"/>
      <sheetName val="적용단위길이"/>
      <sheetName val="설계서을"/>
      <sheetName val="철탑"/>
      <sheetName val="제철"/>
      <sheetName val="노단"/>
      <sheetName val="비교1"/>
      <sheetName val="기초일위"/>
      <sheetName val="시설일위"/>
      <sheetName val="조명일위"/>
      <sheetName val="현장관리비"/>
      <sheetName val="1.내역(청.하역장전등)"/>
      <sheetName val="참조자료"/>
      <sheetName val="노임이"/>
      <sheetName val="A"/>
      <sheetName val="구조물공1"/>
      <sheetName val="DATA 입력란"/>
      <sheetName val="1. 설계조건 2.단면가정 3. 하중계산"/>
      <sheetName val="ⴭⴭⴭⴭⴭ"/>
      <sheetName val="골조시행"/>
      <sheetName val="총괄표"/>
      <sheetName val="실행내역 "/>
      <sheetName val="6공구(당초)"/>
      <sheetName val="2000년1차"/>
      <sheetName val="입찰안"/>
      <sheetName val="하수급견적대비"/>
      <sheetName val="자재단가"/>
      <sheetName val="금융비용"/>
      <sheetName val="단위당일위대가"/>
      <sheetName val="돈암사업"/>
      <sheetName val="기계경비(시간당)"/>
      <sheetName val="램머"/>
      <sheetName val="견"/>
      <sheetName val="내역서(기계)"/>
      <sheetName val="TRE TABLE"/>
      <sheetName val="청천내"/>
      <sheetName val="대로근거"/>
      <sheetName val="중로근거"/>
      <sheetName val="49단가"/>
      <sheetName val="49산출"/>
      <sheetName val="철콘공사"/>
      <sheetName val="납부서"/>
      <sheetName val="간선계산"/>
      <sheetName val="제경비율"/>
      <sheetName val="종배수관(신)"/>
      <sheetName val="자료입력"/>
      <sheetName val="피벗테이블데이터분석"/>
      <sheetName val="2.냉난방설비공사"/>
      <sheetName val="7.자동제어공사"/>
      <sheetName val="비탈면보호공수량산출"/>
      <sheetName val="시중노임(공사)"/>
      <sheetName val="경비"/>
      <sheetName val="SORCE1"/>
      <sheetName val="설계내역"/>
      <sheetName val="관급자재대"/>
      <sheetName val="Config"/>
      <sheetName val="R&amp;D"/>
      <sheetName val="올림픽미술관"/>
      <sheetName val="대비"/>
      <sheetName val="구조물공"/>
      <sheetName val="부대공"/>
      <sheetName val="배수공"/>
      <sheetName val="토공"/>
      <sheetName val="포장공"/>
      <sheetName val="36단가"/>
      <sheetName val="36수량"/>
      <sheetName val="산출금액내역"/>
      <sheetName val="시설구조일위대가_"/>
      <sheetName val="Sheet2_(4)"/>
      <sheetName val="Sheet2_(5)"/>
      <sheetName val="Sheet2_(6)"/>
      <sheetName val="수목데이타_"/>
      <sheetName val="단가_및_재료비"/>
      <sheetName val="시설구조일위대가_1"/>
      <sheetName val="Sheet2_(4)1"/>
      <sheetName val="Sheet2_(5)1"/>
      <sheetName val="Sheet2_(6)1"/>
      <sheetName val="수목데이타_1"/>
      <sheetName val="단가_및_재료비1"/>
      <sheetName val="예산명세서"/>
      <sheetName val="설계명세서"/>
      <sheetName val="기계내역"/>
      <sheetName val="소비자가"/>
      <sheetName val="일위대가표 "/>
      <sheetName val="집계표"/>
      <sheetName val="데이타"/>
      <sheetName val="품셈표"/>
      <sheetName val="공통가설"/>
      <sheetName val="Customer Databas"/>
      <sheetName val="경비2내역"/>
      <sheetName val="인부노임"/>
      <sheetName val="토공A"/>
      <sheetName val="Sheet1"/>
      <sheetName val="주소록"/>
      <sheetName val="일반관리비"/>
      <sheetName val="일위대가표"/>
      <sheetName val="남양주부대"/>
      <sheetName val="변경품셈총괄"/>
      <sheetName val="토적집계"/>
      <sheetName val="지급자재"/>
      <sheetName val="공사비증감"/>
      <sheetName val="#REF"/>
      <sheetName val="설계"/>
      <sheetName val="토공계산서(부체도로)"/>
      <sheetName val="내역(토목)"/>
      <sheetName val="우수받이"/>
      <sheetName val="날개벽"/>
      <sheetName val="단위수량"/>
      <sheetName val="내역분기"/>
      <sheetName val="인건비"/>
      <sheetName val="변경1총괄"/>
      <sheetName val="일위"/>
      <sheetName val="열린교실"/>
      <sheetName val="공사요율"/>
      <sheetName val="제출내역 (2)"/>
      <sheetName val="06 일위대가목록"/>
      <sheetName val="투찰추정"/>
      <sheetName val="준검 내역서"/>
      <sheetName val="사급자재"/>
      <sheetName val="제안서입력"/>
      <sheetName val="절감계산"/>
      <sheetName val="보할"/>
      <sheetName val="노임"/>
      <sheetName val="2.대외공문"/>
      <sheetName val="인원계획-미화"/>
      <sheetName val="본문"/>
      <sheetName val="기본DATA"/>
      <sheetName val="수금계획"/>
      <sheetName val="wall"/>
      <sheetName val="Front"/>
      <sheetName val="시실누(모) "/>
      <sheetName val="현우실적"/>
      <sheetName val="업체별기성내역"/>
      <sheetName val="공조기휀"/>
      <sheetName val="AHU집계"/>
      <sheetName val="갑지(요약)"/>
      <sheetName val="11.닥트설치공사(bm)"/>
      <sheetName val="회로내역(승인)"/>
      <sheetName val="중기조종사 단위단가"/>
      <sheetName val="98수문일위"/>
      <sheetName val="단가"/>
      <sheetName val="수량인공"/>
      <sheetName val="주방"/>
      <sheetName val="터파기및재료"/>
      <sheetName val="소일위대가코드표"/>
      <sheetName val="급여조견표"/>
      <sheetName val="정공공사"/>
      <sheetName val="기본단가"/>
      <sheetName val="노집"/>
      <sheetName val="재집"/>
      <sheetName val="수목데이타"/>
      <sheetName val="기안"/>
      <sheetName val="반응조"/>
      <sheetName val="DB"/>
      <sheetName val="TEL"/>
      <sheetName val="대여현황"/>
      <sheetName val="98지급계획"/>
      <sheetName val="hvac(제어동)"/>
      <sheetName val="수곡내역"/>
      <sheetName val="변경내역"/>
      <sheetName val="AL공사(원)"/>
      <sheetName val="공사개요"/>
      <sheetName val="현장청취복명서"/>
      <sheetName val="정부노임단가"/>
      <sheetName val="소방기계"/>
      <sheetName val="차액보증"/>
      <sheetName val="6호기"/>
      <sheetName val="참조"/>
      <sheetName val="하자항목"/>
      <sheetName val="전산망"/>
      <sheetName val="금액내역서"/>
      <sheetName val="현장관리비 산출내역"/>
      <sheetName val="을"/>
      <sheetName val="단가산출"/>
      <sheetName val="법면"/>
      <sheetName val="배수공1"/>
      <sheetName val="중기일위대가"/>
      <sheetName val="부대공Ⅱ"/>
      <sheetName val="DATE"/>
      <sheetName val="단면가정"/>
      <sheetName val="설비"/>
      <sheetName val="MATERIAL"/>
      <sheetName val="COST"/>
      <sheetName val="Sheet9"/>
      <sheetName val="기초목"/>
      <sheetName val="원가계산서"/>
      <sheetName val="단가조사"/>
      <sheetName val="건축공사 집계표"/>
      <sheetName val="골조"/>
      <sheetName val="내역서01"/>
      <sheetName val="1.설계기준"/>
      <sheetName val="자료"/>
      <sheetName val="admin"/>
      <sheetName val="2003상반기노임기준"/>
      <sheetName val="FRP PIPING 일위대가"/>
      <sheetName val="상반기손익차2총괄"/>
      <sheetName val="유림골조"/>
      <sheetName val="보도공제면적"/>
      <sheetName val="개요"/>
      <sheetName val="현장관리"/>
      <sheetName val="건설기계사용료"/>
      <sheetName val="주공기준"/>
      <sheetName val="기본1"/>
      <sheetName val="수정일위대가"/>
      <sheetName val="산출기준자료"/>
      <sheetName val="말뚝지지력산정"/>
      <sheetName val="공정집계_국별"/>
      <sheetName val="횡배수관"/>
      <sheetName val="교통대책내역"/>
      <sheetName val="2설계 (웅촌고연)"/>
      <sheetName val="Sheet15"/>
      <sheetName val="공사설명서외"/>
      <sheetName val="2.1  노무비 평균단가산출"/>
      <sheetName val="평가데이터"/>
      <sheetName val="자동차폐수처리장"/>
      <sheetName val="소방"/>
      <sheetName val="원가계산서(공사)"/>
      <sheetName val="본공사"/>
      <sheetName val="슬래브산식"/>
      <sheetName val="2000전체분"/>
      <sheetName val="시점부교대"/>
      <sheetName val="일위목록"/>
      <sheetName val="골막이(야매)"/>
      <sheetName val="unitpric"/>
      <sheetName val="증감대비"/>
      <sheetName val="설계명세"/>
      <sheetName val="계수시트"/>
      <sheetName val="99노임기준"/>
      <sheetName val="G.R300경비"/>
      <sheetName val="내역금액적용"/>
      <sheetName val="비목코드"/>
      <sheetName val="여부구분"/>
      <sheetName val="Macro1"/>
      <sheetName val=" 내역"/>
      <sheetName val="효성CB 1P기초"/>
      <sheetName val="단가(전기)"/>
      <sheetName val="01"/>
      <sheetName val="난간벽단위"/>
      <sheetName val="단가산출2"/>
      <sheetName val="단가산출1"/>
      <sheetName val="단가산출목록표"/>
      <sheetName val="연결임시"/>
      <sheetName val="설계산출표지"/>
      <sheetName val="산근목록"/>
      <sheetName val="중기경비목록"/>
      <sheetName val="월현황(내자)"/>
      <sheetName val="노무비 "/>
      <sheetName val="내역단가"/>
      <sheetName val="일위단가"/>
      <sheetName val="노견단위수량"/>
      <sheetName val="관로공사"/>
      <sheetName val="NYS"/>
      <sheetName val="슬래브"/>
      <sheetName val="조명율표"/>
      <sheetName val="일위대가(가설)"/>
      <sheetName val="접지수량"/>
      <sheetName val="MOTOR"/>
      <sheetName val="고창터널(고창방향)"/>
      <sheetName val="금광1터널"/>
      <sheetName val="실행내역"/>
      <sheetName val="내역1"/>
      <sheetName val="내역2"/>
      <sheetName val="ITEM"/>
      <sheetName val="인건비 "/>
      <sheetName val="단가비교"/>
      <sheetName val="횡배수관토공수량"/>
      <sheetName val="아스팔트 포장총괄집계표"/>
      <sheetName val="심사공종"/>
      <sheetName val="원가계산서(남측)"/>
      <sheetName val="갑지(추정)"/>
      <sheetName val="신림자금"/>
      <sheetName val="1.취수장"/>
      <sheetName val="archi(본사)"/>
      <sheetName val="임대계획"/>
      <sheetName val="Sheet4"/>
      <sheetName val="XL4Poppy"/>
      <sheetName val="월별손익"/>
      <sheetName val="견적업체"/>
      <sheetName val="b_balju"/>
      <sheetName val="식재가격"/>
      <sheetName val="식재총괄"/>
      <sheetName val="건설산출"/>
      <sheetName val="21301동"/>
      <sheetName val="Total"/>
      <sheetName val="2. 공원조도"/>
      <sheetName val="말고개터널조명전압강하"/>
      <sheetName val="22단가"/>
      <sheetName val="22산출"/>
      <sheetName val="S0"/>
      <sheetName val="세원견적서"/>
      <sheetName val="물집"/>
      <sheetName val="2004,상노임"/>
      <sheetName val="TOTAL_BOQ"/>
      <sheetName val="C3"/>
      <sheetName val="건설기계경비산정조견표"/>
      <sheetName val="가도공"/>
      <sheetName val="일위대가표(DEEP)"/>
      <sheetName val="전체내역"/>
      <sheetName val="협조전"/>
      <sheetName val="예총"/>
      <sheetName val="노무비단가"/>
      <sheetName val="참고자료"/>
      <sheetName val="ABUT수량-A1"/>
      <sheetName val="공제구간조서"/>
      <sheetName val="2000노임기준"/>
      <sheetName val="식재일위대가"/>
      <sheetName val="총 괄 표"/>
      <sheetName val="지주토목내역서"/>
      <sheetName val="Y-WORK"/>
      <sheetName val="건설기계손료"/>
      <sheetName val="입력"/>
      <sheetName val="공량산출"/>
      <sheetName val="산출기초조사서"/>
      <sheetName val="APT"/>
      <sheetName val="1.설계조건"/>
      <sheetName val="steel data sheet"/>
      <sheetName val="9902"/>
      <sheetName val="총괄메뉴"/>
      <sheetName val="코드"/>
      <sheetName val="경상직원"/>
      <sheetName val="Base"/>
      <sheetName val="OE"/>
      <sheetName val="기성내역1"/>
      <sheetName val="File_관급"/>
      <sheetName val="공정집계"/>
      <sheetName val="가압장구체수량산출서"/>
      <sheetName val="신당동집계표"/>
      <sheetName val="DATA 입력부"/>
      <sheetName val="일위대가목록"/>
      <sheetName val="DATA"/>
      <sheetName val="암거단위-1련"/>
      <sheetName val="2공구산출내역"/>
      <sheetName val="예가평정서표지"/>
      <sheetName val="현장경비"/>
      <sheetName val="INPUT"/>
      <sheetName val="Sheet22"/>
      <sheetName val="부표총괄"/>
      <sheetName val="일위(토,포,부)"/>
      <sheetName val="기계경비"/>
      <sheetName val="노임목록"/>
      <sheetName val="b_balju_cho"/>
      <sheetName val="SULKEA"/>
      <sheetName val="조경"/>
      <sheetName val="회사정보"/>
      <sheetName val="인사자료총집계"/>
      <sheetName val="마감물량 "/>
      <sheetName val="보고"/>
      <sheetName val="견적공통"/>
      <sheetName val="16-1"/>
      <sheetName val="진천생산"/>
      <sheetName val="분개장"/>
      <sheetName val="00년도"/>
      <sheetName val="공장"/>
      <sheetName val="품목납기"/>
      <sheetName val="매출현황"/>
      <sheetName val="빙설계"/>
      <sheetName val="토목주소"/>
      <sheetName val="메인거더-크로스빔200연결부"/>
      <sheetName val="조내역"/>
      <sheetName val="현장별계약현황('98.10.31)"/>
      <sheetName val="공종목록표"/>
      <sheetName val="파일의이용"/>
      <sheetName val="기별월별손익"/>
      <sheetName val="대가목록"/>
      <sheetName val="단위단가"/>
      <sheetName val="설계내역서"/>
      <sheetName val="내역서(가중치)"/>
      <sheetName val="수량집계"/>
      <sheetName val="조명시설"/>
      <sheetName val="산수배수"/>
      <sheetName val="내역금회"/>
      <sheetName val="집계"/>
      <sheetName val="투찰금액"/>
      <sheetName val="우,오수"/>
      <sheetName val="2호맨홀공제수량"/>
      <sheetName val="급수공사"/>
      <sheetName val="Sheet1 (2)"/>
      <sheetName val="RE9604"/>
      <sheetName val="기성내역서표지"/>
      <sheetName val="データ"/>
      <sheetName val="관급"/>
      <sheetName val="Instructions"/>
      <sheetName val="GLST"/>
      <sheetName val="초기화면"/>
      <sheetName val="데이터"/>
      <sheetName val="식재품셈"/>
      <sheetName val="용산1(해보)"/>
      <sheetName val="JUCKEYK"/>
      <sheetName val="직노"/>
      <sheetName val="기초단가"/>
      <sheetName val="ELECTRIC"/>
      <sheetName val="EJ"/>
      <sheetName val="적용단가표"/>
      <sheetName val="노임05상"/>
      <sheetName val="내역표지"/>
      <sheetName val="교량하부공"/>
      <sheetName val="식재일위"/>
      <sheetName val="JA8-4"/>
      <sheetName val="기준"/>
      <sheetName val="9-1차이내역"/>
      <sheetName val="BOQ건축"/>
      <sheetName val="비품(94이전)"/>
      <sheetName val="월간인력"/>
      <sheetName val="설계내역2"/>
      <sheetName val="원두제2접속옹벽 시점쪽"/>
      <sheetName val="교대시점"/>
      <sheetName val="(A)내역서"/>
      <sheetName val="기본단가표"/>
      <sheetName val="일위집계(기존)"/>
      <sheetName val="공사설계서"/>
      <sheetName val="N賃率-職"/>
      <sheetName val="견적"/>
      <sheetName val="견적 (2)"/>
      <sheetName val="시설물일위"/>
      <sheetName val="Chart1"/>
      <sheetName val="ser"/>
      <sheetName val="물량master"/>
      <sheetName val="아파트"/>
      <sheetName val="날개벽수량표"/>
      <sheetName val="재료집계표"/>
      <sheetName val="COVER"/>
      <sheetName val="이름정의"/>
      <sheetName val="토공산근"/>
      <sheetName val="건물철거"/>
      <sheetName val="기타배수구조물깨기-단위수량"/>
      <sheetName val="암거 제원표"/>
      <sheetName val="부안일위"/>
      <sheetName val="준공조서갑지"/>
      <sheetName val="Sheet2"/>
      <sheetName val="※참고자료※"/>
      <sheetName val="차수"/>
      <sheetName val="식재인부"/>
      <sheetName val="수입"/>
      <sheetName val="건축2"/>
      <sheetName val="공문"/>
      <sheetName val="제잡비 산출내역(실적공사비)"/>
      <sheetName val="물량내역서"/>
      <sheetName val="지하층LOAD"/>
      <sheetName val="매입가격"/>
      <sheetName val="노임단가표"/>
      <sheetName val="시설구조일위대가_2"/>
      <sheetName val="Sheet2_(4)2"/>
      <sheetName val="Sheet2_(5)2"/>
      <sheetName val="Sheet2_(6)2"/>
      <sheetName val="수목데이타_2"/>
      <sheetName val="단가_및_재료비2"/>
      <sheetName val="실행내역_"/>
      <sheetName val="1_내역(청_하역장전등)"/>
      <sheetName val="일위대가표_"/>
      <sheetName val="TRE_TABLE"/>
      <sheetName val="Customer_Databas"/>
      <sheetName val="2_냉난방설비공사"/>
      <sheetName val="7_자동제어공사"/>
      <sheetName val="제출내역_(2)"/>
      <sheetName val="준검_내역서"/>
      <sheetName val="2_대외공문"/>
      <sheetName val="시실누(모)_"/>
      <sheetName val="중기조종사_단위단가"/>
      <sheetName val="DATA_입력란"/>
      <sheetName val="1__설계조건_2_단면가정_3__하중계산"/>
      <sheetName val="건축공사_집계표"/>
      <sheetName val="전체분"/>
      <sheetName val="공구"/>
      <sheetName val="석축설면"/>
      <sheetName val="법면단"/>
      <sheetName val="단위중량"/>
      <sheetName val="401"/>
      <sheetName val="요율"/>
      <sheetName val="교각별수량"/>
      <sheetName val="TYPE-A"/>
      <sheetName val="R15"/>
      <sheetName val="설계예산서"/>
      <sheetName val="폐기물"/>
      <sheetName val="기존단가 (2)"/>
      <sheetName val="이름표지정"/>
      <sheetName val="장비선정(냉난방)"/>
      <sheetName val="단면 (2)"/>
      <sheetName val="단위일위"/>
      <sheetName val="자재단가표"/>
      <sheetName val="가설"/>
      <sheetName val="형강단중집계"/>
      <sheetName val="내2"/>
      <sheetName val="제경비"/>
      <sheetName val="단중표"/>
      <sheetName val="982월원안"/>
      <sheetName val="플랜트 설치"/>
      <sheetName val="계정"/>
      <sheetName val="도급"/>
      <sheetName val="명세서"/>
      <sheetName val="총공비"/>
      <sheetName val="변경총괄표"/>
      <sheetName val="000000"/>
      <sheetName val="H=2.0m"/>
      <sheetName val="A갑지"/>
      <sheetName val="3.공통공사대비"/>
      <sheetName val="화전내"/>
      <sheetName val="PI"/>
      <sheetName val="내역서 제출"/>
      <sheetName val="내역서(교량)전체"/>
      <sheetName val="본실행경비"/>
      <sheetName val="단위세대 개요"/>
      <sheetName val="단위세대물량"/>
      <sheetName val="단재적표"/>
      <sheetName val="내역서2"/>
      <sheetName val="9509"/>
      <sheetName val="cable산출"/>
      <sheetName val="인제내역"/>
      <sheetName val="약품공급2"/>
      <sheetName val="첨부1"/>
      <sheetName val="단가산출서(기계)"/>
      <sheetName val="기초노무비"/>
      <sheetName val="WORK"/>
      <sheetName val="계약내역(2)"/>
      <sheetName val="ECOD10"/>
      <sheetName val="적산산출"/>
      <sheetName val="자재비산출"/>
      <sheetName val="운용비산출"/>
      <sheetName val="1안"/>
      <sheetName val="첨부1-1"/>
      <sheetName val="존4"/>
      <sheetName val="확정설계"/>
      <sheetName val="프랜트면허"/>
      <sheetName val="SIMULATION"/>
      <sheetName val="급탕순환펌프"/>
      <sheetName val="변경내역서"/>
      <sheetName val="제잡비(본선)"/>
      <sheetName val="기둥(원형)"/>
      <sheetName val="교각1"/>
      <sheetName val="COPING"/>
      <sheetName val="접속도로"/>
      <sheetName val="적용단가"/>
      <sheetName val="AC포장수량"/>
      <sheetName val="실행철강하도"/>
      <sheetName val="몸체(460×600)"/>
      <sheetName val="일위대가 (100%)"/>
      <sheetName val="국내조달(통합-1)"/>
      <sheetName val="토공(완충)"/>
      <sheetName val="XLR_NoRangeSheet"/>
      <sheetName val="일반"/>
      <sheetName val="현금"/>
      <sheetName val="Sheet5"/>
      <sheetName val="산출"/>
      <sheetName val="상가분양"/>
      <sheetName val="상부공"/>
      <sheetName val="22수량"/>
      <sheetName val="공사비명세서"/>
      <sheetName val="자단"/>
      <sheetName val="화재 탐지 설비"/>
      <sheetName val="캔개발배경"/>
      <sheetName val="시장"/>
      <sheetName val="일정표"/>
      <sheetName val="우배수"/>
      <sheetName val="노무"/>
      <sheetName val="환경기계공정표 (3)"/>
      <sheetName val="작업시작"/>
      <sheetName val="가설공사"/>
      <sheetName val="단가결정"/>
      <sheetName val="내역아"/>
      <sheetName val="울타리"/>
      <sheetName val="자 110% &amp; 노 70%"/>
      <sheetName val="전통건설"/>
      <sheetName val="06_일위대가목록"/>
      <sheetName val="11_닥트설치공사(bm)"/>
      <sheetName val="FRP_PIPING_일위대가"/>
      <sheetName val="1_설계기준"/>
      <sheetName val="현장관리비_산출내역"/>
      <sheetName val="_내역"/>
      <sheetName val="효성CB_1P기초"/>
      <sheetName val="2설계_(웅촌고연)"/>
      <sheetName val="1_취수장"/>
      <sheetName val="인건비_"/>
      <sheetName val="2_1__노무비_평균단가산출"/>
      <sheetName val="노무비_"/>
      <sheetName val="2__공원조도"/>
      <sheetName val="1_설계조건"/>
      <sheetName val="steel_data_sheet"/>
      <sheetName val="아스팔트_포장총괄집계표"/>
      <sheetName val="현장별계약현황('98_10_31)"/>
      <sheetName val="G_R300경비"/>
      <sheetName val="견적_(2)"/>
      <sheetName val="총_괄_표"/>
      <sheetName val="마감물량_"/>
      <sheetName val="Sheet1_(2)"/>
      <sheetName val="원두제2접속옹벽_시점쪽"/>
      <sheetName val="예산서"/>
      <sheetName val="노임자재단가"/>
      <sheetName val="배수관접합및부설  "/>
      <sheetName val="토공집계"/>
      <sheetName val="C.배수관공"/>
      <sheetName val="기자재비"/>
      <sheetName val="총괄내역단가"/>
      <sheetName val="발주설계서(당초)"/>
      <sheetName val="토공(우물통,기타) "/>
      <sheetName val="철거단가"/>
      <sheetName val="총내역"/>
      <sheetName val="시험물량산출"/>
      <sheetName val="선장방향"/>
      <sheetName val="부대내역"/>
      <sheetName val="단가 "/>
      <sheetName val="기성(6)"/>
      <sheetName val="일대목차"/>
      <sheetName val="교대(A1-A2)"/>
      <sheetName val="철골,판넬"/>
      <sheetName val="도급예산내역서봉투"/>
      <sheetName val="도급예산내역서총괄표"/>
      <sheetName val="을부담운반비"/>
      <sheetName val="운반비산출"/>
      <sheetName val="단"/>
      <sheetName val="적용노임"/>
      <sheetName val="가로등내"/>
      <sheetName val="조사야장(원본)"/>
      <sheetName val="CTEMCOST"/>
      <sheetName val="울산자금"/>
      <sheetName val="실행단가"/>
    </sheetNames>
    <sheetDataSet>
      <sheetData sheetId="0">
        <row r="2">
          <cell r="J2" t="str">
            <v>금 액</v>
          </cell>
        </row>
      </sheetData>
      <sheetData sheetId="1"/>
      <sheetData sheetId="2" refreshError="1"/>
      <sheetData sheetId="3" refreshError="1">
        <row r="2">
          <cell r="J2" t="str">
            <v>금 액</v>
          </cell>
        </row>
      </sheetData>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sheetData sheetId="119"/>
      <sheetData sheetId="120"/>
      <sheetData sheetId="121"/>
      <sheetData sheetId="122"/>
      <sheetData sheetId="123"/>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sheetData sheetId="179" refreshError="1"/>
      <sheetData sheetId="180" refreshError="1"/>
      <sheetData sheetId="181"/>
      <sheetData sheetId="182"/>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sheetData sheetId="197"/>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수리계산(5년)1유역"/>
      <sheetName val="수리계산(5년)2유역"/>
      <sheetName val="수리계산(5년)3유역"/>
      <sheetName val="수리계산(10년)4유역"/>
      <sheetName val="수리계산(10년)5유역"/>
      <sheetName val="표지(목차)"/>
      <sheetName val="표지(자재집계표)"/>
      <sheetName val="표지(토공)"/>
      <sheetName val="표지(배수공)"/>
      <sheetName val="표지(포장공)"/>
      <sheetName val="표지(부대공)"/>
      <sheetName val="공사원가계산서"/>
      <sheetName val="공사원가계산서(전기)"/>
      <sheetName val="총괄재료집계표"/>
      <sheetName val="골재량산출"/>
      <sheetName val="토공집계표"/>
      <sheetName val="토적계산"/>
      <sheetName val="P,E이중관Φ400"/>
      <sheetName val="P,E이중관Φ800"/>
      <sheetName val="P.E이중관보호공800(터파기)"/>
      <sheetName val="우수집수정터파기(A-TYPE)"/>
      <sheetName val="우수집수정터파기(B-TYPE)"/>
      <sheetName val="콘크리트포장깨기"/>
      <sheetName val="배수공수량집계표"/>
      <sheetName val="배수공재료집계표"/>
      <sheetName val="배수몰탈수량"/>
      <sheetName val="L형측구(화강암)A&quot;"/>
      <sheetName val="L형측구(화강암)B&quot;"/>
      <sheetName val="P.E이중관보호공800"/>
      <sheetName val="우수집수정(A-TYPE)"/>
      <sheetName val="우수집수정(B-TYPE)"/>
      <sheetName val="횡배수관날개벽"/>
      <sheetName val="날개벽수량표"/>
      <sheetName val="조서및연장산출"/>
      <sheetName val="배수공수량"/>
      <sheetName val="암거공수량집계"/>
      <sheetName val="횡배수공집계"/>
      <sheetName val="수로관및집수정수량집계"/>
      <sheetName val="횡배수토공(P.E,BOX) "/>
      <sheetName val="수로관및집수정"/>
      <sheetName val="지수벽 및 파라피트"/>
      <sheetName val="암거수량"/>
      <sheetName val="암거날개벽수량"/>
      <sheetName val="암거날개벽토공"/>
      <sheetName val="횡배수관날개벽잔토 "/>
      <sheetName val="횡배수관날개벽수량표"/>
      <sheetName val="횡배수관날개벽잔토산식치수표"/>
      <sheetName val="토적계산서"/>
      <sheetName val="포장자재수량집계"/>
      <sheetName val="콘크리트포장"/>
      <sheetName val="토사측구"/>
      <sheetName val="표 지 "/>
      <sheetName val="자재집계"/>
      <sheetName val="토공집계"/>
      <sheetName val="총괄자재집계"/>
      <sheetName val="암거날개벽수량(1.5M)"/>
      <sheetName val="암거날개벽토공(1.5)"/>
      <sheetName val="토공집계(소계)"/>
      <sheetName val="관급자재대"/>
      <sheetName val="면벽수량"/>
      <sheetName val="흄관(보호)(1연)"/>
      <sheetName val="흄관 보호토공(1연)"/>
      <sheetName val="인자기준_2007"/>
      <sheetName val="할인_할증률산정"/>
      <sheetName val="금액단가표"/>
      <sheetName val="자료기입"/>
      <sheetName val="예정공정표(장기간)"/>
      <sheetName val="수량"/>
      <sheetName val="조명시설"/>
      <sheetName val="신우"/>
      <sheetName val="집계표"/>
      <sheetName val="#REF"/>
      <sheetName val="금액내역서"/>
      <sheetName val="일위대가모듈"/>
      <sheetName val="단면가정"/>
      <sheetName val="치수표"/>
      <sheetName val="3BL공동구 수량"/>
      <sheetName val="자재단가"/>
      <sheetName val="주차구획선수량"/>
      <sheetName val="1.수인터널"/>
      <sheetName val="DDD"/>
      <sheetName val="1"/>
      <sheetName val="001"/>
      <sheetName val="대치판정"/>
      <sheetName val="부경대총괄내역서"/>
      <sheetName val="덕전리"/>
      <sheetName val="수량집계"/>
      <sheetName val="연습"/>
      <sheetName val="옹벽단면치수"/>
      <sheetName val="공통비"/>
      <sheetName val="관급자대내역서"/>
      <sheetName val="설계내역서(고사목 제거)"/>
      <sheetName val="암거"/>
      <sheetName val="포장공"/>
      <sheetName val="대포2교접속"/>
      <sheetName val="제1호단위수량"/>
      <sheetName val="버스운행안내"/>
      <sheetName val="예방접종계획"/>
      <sheetName val="근태계획서"/>
      <sheetName val="집수A"/>
      <sheetName val="코드표"/>
      <sheetName val="4.내진설계"/>
      <sheetName val="내역서 (2)"/>
      <sheetName val="표지"/>
      <sheetName val="골막이(야매)"/>
      <sheetName val="ⴭⴭⴭⴭ"/>
      <sheetName val="차액보증"/>
      <sheetName val="SORCE1"/>
      <sheetName val="배수공"/>
      <sheetName val="총괄내역"/>
      <sheetName val="낙찰표"/>
      <sheetName val="98수문일위"/>
      <sheetName val="내역"/>
      <sheetName val="식생블럭단위수량"/>
      <sheetName val="대로근거"/>
      <sheetName val="내역서"/>
      <sheetName val="수량산출"/>
      <sheetName val="일위대가(가설)"/>
      <sheetName val="각형맨홀"/>
      <sheetName val="마산방향"/>
      <sheetName val="진주방향"/>
      <sheetName val="지구단위계획"/>
      <sheetName val="Sheet1 (2)"/>
      <sheetName val="2경간"/>
      <sheetName val="변화치수"/>
      <sheetName val="철근량"/>
      <sheetName val="MOTOR"/>
      <sheetName val="000000"/>
      <sheetName val="입찰안"/>
      <sheetName val="wall"/>
      <sheetName val="Sheet3"/>
      <sheetName val="Sheet1"/>
      <sheetName val="을"/>
      <sheetName val="6PILE  (돌출)"/>
      <sheetName val="7급줄떼"/>
      <sheetName val="DATA 입력란"/>
      <sheetName val="1. 설계조건 2.단면가정 3. 하중계산"/>
      <sheetName val="토공수량산출"/>
      <sheetName val="실행철강하도"/>
      <sheetName val="계약서"/>
      <sheetName val="단가산출서"/>
      <sheetName val="인자기준"/>
      <sheetName val="ABUT수량-A1"/>
      <sheetName val="토사(PE)"/>
      <sheetName val="8.PILE  (돌출)"/>
      <sheetName val="구조물공"/>
      <sheetName val="VXXXXXXX"/>
      <sheetName val="tggwan(mac)"/>
      <sheetName val="단위수량"/>
      <sheetName val="정부노임단가"/>
      <sheetName val="2공구산출내역"/>
      <sheetName val="일위대가목차"/>
      <sheetName val="토량산출서"/>
      <sheetName val="내역서적용수량"/>
      <sheetName val="배수공 시멘트 및 골재량 산출"/>
      <sheetName val="수량3"/>
      <sheetName val="총집계표"/>
      <sheetName val="소산진입"/>
      <sheetName val="담장산출"/>
      <sheetName val="도급내역서"/>
      <sheetName val="깨기"/>
      <sheetName val="유림골조"/>
      <sheetName val="바닥판"/>
      <sheetName val="T13(P68~72,78)"/>
      <sheetName val="구조물철거타공정이월"/>
      <sheetName val="Sheet2"/>
      <sheetName val="본체"/>
      <sheetName val="01-적용기준"/>
      <sheetName val="08-공사비총괄표(경남외)"/>
      <sheetName val="06-원가계산서(경남외)"/>
      <sheetName val="안정검토1"/>
      <sheetName val="17-횡단측량야장(본선1)"/>
      <sheetName val="COPING-1"/>
      <sheetName val="역T형교대-2수량"/>
      <sheetName val="1.설계조건"/>
      <sheetName val="기본일위"/>
      <sheetName val="P_E이중관보호공800(터파기)"/>
      <sheetName val="P_E이중관보호공800"/>
      <sheetName val="횡배수토공(P_E,BOX)_"/>
      <sheetName val="지수벽_및_파라피트"/>
      <sheetName val="횡배수관날개벽잔토_"/>
      <sheetName val="표_지_"/>
      <sheetName val="암거날개벽수량(1_5M)"/>
      <sheetName val="암거날개벽토공(1_5)"/>
      <sheetName val="중기비"/>
      <sheetName val="교대(A1)"/>
      <sheetName val="조명율표"/>
      <sheetName val="내역_ver1.0"/>
      <sheetName val="관일"/>
      <sheetName val="공통(20-91)"/>
      <sheetName val="전차선로 물량표"/>
      <sheetName val="한강운반비"/>
      <sheetName val="자재"/>
      <sheetName val="일위대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06 일위대가목록"/>
      <sheetName val="07 일위대가표"/>
      <sheetName val="2001.9단비"/>
      <sheetName val="2001.9 자재조서"/>
      <sheetName val="2002.1 자재조서 "/>
      <sheetName val="수목표준대가"/>
      <sheetName val="코드표"/>
      <sheetName val="노임단가"/>
      <sheetName val="식재가격"/>
      <sheetName val="식재총괄"/>
      <sheetName val="일위목록"/>
      <sheetName val="Macro1"/>
      <sheetName val="단가"/>
      <sheetName val="VXXXXX"/>
      <sheetName val="데이타"/>
      <sheetName val="현장관리비"/>
      <sheetName val="내역"/>
      <sheetName val="증감대비"/>
      <sheetName val="ABUT수량-A1"/>
      <sheetName val="2공구산출내역"/>
      <sheetName val="용소리교"/>
      <sheetName val="TOTAL_BOQ"/>
      <sheetName val="일위대가"/>
      <sheetName val="배수공"/>
      <sheetName val="포장공"/>
      <sheetName val="건축내역"/>
      <sheetName val="설계내역서"/>
      <sheetName val="INPUT"/>
      <sheetName val="unitpric"/>
      <sheetName val="일위대가목록"/>
      <sheetName val="날개벽"/>
      <sheetName val="대치판정"/>
      <sheetName val="Sheet1 (2)"/>
      <sheetName val="업무코드(보호해제-0000)"/>
      <sheetName val="공사비"/>
      <sheetName val="단가집계"/>
      <sheetName val="96노임기준"/>
      <sheetName val="비탈면보호공수량산출"/>
      <sheetName val="기초일위"/>
      <sheetName val="시설일위"/>
      <sheetName val="조명일위"/>
      <sheetName val="횡배수관집현황(2공구)"/>
      <sheetName val="단"/>
      <sheetName val="금액내역서"/>
      <sheetName val="기초자료입력"/>
      <sheetName val="7급줄떼"/>
      <sheetName val="단재적표"/>
      <sheetName val="총괄내역서"/>
      <sheetName val="일위"/>
      <sheetName val="단가산출"/>
      <sheetName val="토공"/>
      <sheetName val="풀베기대상지"/>
      <sheetName val="4가.수량집계표(덩굴)"/>
      <sheetName val="11수량"/>
      <sheetName val="도급내역서"/>
      <sheetName val="내역서"/>
      <sheetName val="자료"/>
      <sheetName val="단위수량"/>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sheetName val="속지(일반)"/>
      <sheetName val="속지(면세)"/>
      <sheetName val="목차"/>
      <sheetName val="1"/>
      <sheetName val="1위치도"/>
      <sheetName val="2"/>
      <sheetName val="2사진"/>
      <sheetName val="3"/>
      <sheetName val="3설명"/>
      <sheetName val="4"/>
      <sheetName val="4시방"/>
      <sheetName val="4시방(덩굴포함)"/>
      <sheetName val="5"/>
      <sheetName val="5소반시방"/>
      <sheetName val="6"/>
      <sheetName val="6예정표"/>
      <sheetName val="6-1인원산출"/>
      <sheetName val="7"/>
      <sheetName val="7대상지"/>
      <sheetName val="7대상필지"/>
      <sheetName val="7-1임소반"/>
      <sheetName val="7-2작업종"/>
      <sheetName val="8"/>
      <sheetName val="8원가(일반)"/>
      <sheetName val="3가.사업비원가계산서(면세)"/>
      <sheetName val="9"/>
      <sheetName val="9총괄설계"/>
      <sheetName val="9-1설계"/>
      <sheetName val="3나.설계내역서(덩굴)"/>
      <sheetName val="10"/>
      <sheetName val="10단가"/>
      <sheetName val="3다.단가산출서(덩굴)"/>
      <sheetName val="4가.수량집계표(덩굴)"/>
      <sheetName val="11"/>
      <sheetName val="11수량"/>
      <sheetName val="12"/>
      <sheetName val="12소반별"/>
      <sheetName val="풀베기대상지"/>
      <sheetName val="12-1필지별"/>
      <sheetName val="야1"/>
      <sheetName val="야2"/>
      <sheetName val="야3"/>
      <sheetName val="야4"/>
      <sheetName val="야5"/>
      <sheetName val="야6"/>
      <sheetName val="야7"/>
      <sheetName val="gps"/>
      <sheetName val="4라.표준지조사 집계표(덩굴제거)"/>
      <sheetName val="13"/>
      <sheetName val="13미감염"/>
      <sheetName val="14"/>
      <sheetName val="14자격증"/>
      <sheetName val="14-1사업자"/>
      <sheetName val="14-2용역"/>
      <sheetName val="14-3물가"/>
      <sheetName val="수목표준대가"/>
    </sheetNames>
    <sheetDataSet>
      <sheetData sheetId="0" refreshError="1"/>
      <sheetData sheetId="1">
        <row r="3">
          <cell r="A3" t="str">
            <v>2022년 조림지가꾸기(풀베기)사업(상서지구)</v>
          </cell>
        </row>
      </sheetData>
      <sheetData sheetId="2" refreshError="1"/>
      <sheetData sheetId="3" refreshError="1"/>
      <sheetData sheetId="4"/>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ow r="15">
          <cell r="B15">
            <v>29</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ow r="1">
          <cell r="A1" t="str">
            <v>소반별 수량집계표(덩굴제거)</v>
          </cell>
        </row>
      </sheetData>
      <sheetData sheetId="34" refreshError="1"/>
      <sheetData sheetId="35">
        <row r="1">
          <cell r="A1" t="str">
            <v>소반별 수량집계표(풀베기)</v>
          </cell>
        </row>
      </sheetData>
      <sheetData sheetId="36" refreshError="1"/>
      <sheetData sheetId="37" refreshError="1"/>
      <sheetData sheetId="38">
        <row r="50">
          <cell r="A50" t="str">
            <v>1-5-2-01</v>
          </cell>
          <cell r="B50" t="str">
            <v>다목지구</v>
          </cell>
          <cell r="C50" t="str">
            <v>1-5-2-0</v>
          </cell>
          <cell r="D50">
            <v>1</v>
          </cell>
          <cell r="E50">
            <v>50</v>
          </cell>
          <cell r="F50">
            <v>0</v>
          </cell>
          <cell r="G50">
            <v>0</v>
          </cell>
          <cell r="H50" t="str">
            <v>다목</v>
          </cell>
          <cell r="I50">
            <v>77</v>
          </cell>
          <cell r="J50" t="str">
            <v>자작</v>
          </cell>
          <cell r="K50">
            <v>50</v>
          </cell>
          <cell r="L50">
            <v>246616</v>
          </cell>
          <cell r="M50">
            <v>618682</v>
          </cell>
          <cell r="O50" t="str">
            <v>다목리 산77</v>
          </cell>
        </row>
        <row r="51">
          <cell r="A51" t="str">
            <v>1-5-2-02</v>
          </cell>
          <cell r="B51" t="str">
            <v>다목지구</v>
          </cell>
          <cell r="C51" t="str">
            <v>1-5-2-0</v>
          </cell>
          <cell r="D51">
            <v>2</v>
          </cell>
          <cell r="E51">
            <v>50</v>
          </cell>
          <cell r="F51">
            <v>0</v>
          </cell>
          <cell r="G51">
            <v>0</v>
          </cell>
          <cell r="H51" t="str">
            <v>다목</v>
          </cell>
          <cell r="I51">
            <v>77</v>
          </cell>
          <cell r="J51" t="str">
            <v>자작</v>
          </cell>
          <cell r="K51">
            <v>50</v>
          </cell>
          <cell r="L51">
            <v>246533</v>
          </cell>
          <cell r="M51">
            <v>618746</v>
          </cell>
          <cell r="O51" t="str">
            <v>다목리 산77</v>
          </cell>
        </row>
        <row r="52">
          <cell r="A52" t="str">
            <v>1-5-2-03</v>
          </cell>
          <cell r="B52" t="str">
            <v>다목지구</v>
          </cell>
          <cell r="C52" t="str">
            <v>1-5-2-0</v>
          </cell>
          <cell r="D52">
            <v>3</v>
          </cell>
          <cell r="E52">
            <v>45</v>
          </cell>
          <cell r="F52">
            <v>5</v>
          </cell>
          <cell r="G52">
            <v>0</v>
          </cell>
          <cell r="H52" t="str">
            <v>다목</v>
          </cell>
          <cell r="I52">
            <v>77</v>
          </cell>
          <cell r="J52" t="str">
            <v>자작</v>
          </cell>
          <cell r="K52">
            <v>50</v>
          </cell>
          <cell r="L52">
            <v>246379</v>
          </cell>
          <cell r="M52">
            <v>618812</v>
          </cell>
          <cell r="O52" t="str">
            <v>다목리 산77</v>
          </cell>
        </row>
        <row r="53">
          <cell r="A53" t="str">
            <v>1-5-2-04</v>
          </cell>
          <cell r="B53" t="str">
            <v>다목지구</v>
          </cell>
          <cell r="C53" t="str">
            <v>1-5-2-0</v>
          </cell>
          <cell r="D53">
            <v>4</v>
          </cell>
          <cell r="E53">
            <v>48</v>
          </cell>
          <cell r="F53">
            <v>2</v>
          </cell>
          <cell r="G53">
            <v>0</v>
          </cell>
          <cell r="H53" t="str">
            <v>다목</v>
          </cell>
          <cell r="I53" t="str">
            <v>78-1</v>
          </cell>
          <cell r="J53" t="str">
            <v>자작</v>
          </cell>
          <cell r="K53">
            <v>50</v>
          </cell>
          <cell r="L53">
            <v>246481</v>
          </cell>
          <cell r="M53">
            <v>618945</v>
          </cell>
          <cell r="N53">
            <v>1</v>
          </cell>
          <cell r="O53" t="str">
            <v>다목리 산78-1</v>
          </cell>
        </row>
        <row r="54">
          <cell r="A54" t="str">
            <v>2-1-1-01</v>
          </cell>
          <cell r="B54" t="str">
            <v>다목지구</v>
          </cell>
          <cell r="C54" t="str">
            <v>2-1-1-0</v>
          </cell>
          <cell r="D54">
            <v>1</v>
          </cell>
          <cell r="E54">
            <v>38</v>
          </cell>
          <cell r="F54">
            <v>22</v>
          </cell>
          <cell r="G54">
            <v>0</v>
          </cell>
          <cell r="H54" t="str">
            <v>다목</v>
          </cell>
          <cell r="I54" t="str">
            <v>77</v>
          </cell>
          <cell r="J54" t="str">
            <v>낙엽송</v>
          </cell>
          <cell r="K54">
            <v>60</v>
          </cell>
          <cell r="L54">
            <v>246366</v>
          </cell>
          <cell r="M54">
            <v>618788</v>
          </cell>
          <cell r="N54">
            <v>2</v>
          </cell>
          <cell r="O54" t="str">
            <v>다목리 산77</v>
          </cell>
        </row>
        <row r="55">
          <cell r="A55" t="str">
            <v>2-5-2-11</v>
          </cell>
          <cell r="B55" t="str">
            <v>다목지구</v>
          </cell>
          <cell r="C55" t="str">
            <v>2-5-2-1</v>
          </cell>
          <cell r="D55">
            <v>1</v>
          </cell>
          <cell r="E55">
            <v>43</v>
          </cell>
          <cell r="F55">
            <v>7</v>
          </cell>
          <cell r="G55">
            <v>0</v>
          </cell>
          <cell r="H55" t="str">
            <v>다목</v>
          </cell>
          <cell r="I55" t="str">
            <v>79</v>
          </cell>
          <cell r="J55" t="str">
            <v>자작</v>
          </cell>
          <cell r="K55">
            <v>50</v>
          </cell>
          <cell r="L55">
            <v>246781</v>
          </cell>
          <cell r="M55">
            <v>619205</v>
          </cell>
          <cell r="N55">
            <v>3</v>
          </cell>
          <cell r="O55" t="str">
            <v>다목리 산79</v>
          </cell>
        </row>
        <row r="56">
          <cell r="A56" t="str">
            <v>2-5-2-12</v>
          </cell>
          <cell r="B56" t="str">
            <v>다목지구</v>
          </cell>
          <cell r="C56" t="str">
            <v>2-5-2-1</v>
          </cell>
          <cell r="D56">
            <v>2</v>
          </cell>
          <cell r="E56">
            <v>45</v>
          </cell>
          <cell r="F56">
            <v>5</v>
          </cell>
          <cell r="G56">
            <v>0</v>
          </cell>
          <cell r="H56" t="str">
            <v>다목</v>
          </cell>
          <cell r="I56" t="str">
            <v>79</v>
          </cell>
          <cell r="J56" t="str">
            <v>자작</v>
          </cell>
          <cell r="K56">
            <v>50</v>
          </cell>
          <cell r="L56">
            <v>246699</v>
          </cell>
          <cell r="M56">
            <v>619250</v>
          </cell>
          <cell r="N56">
            <v>4</v>
          </cell>
          <cell r="O56" t="str">
            <v>다목리 산79</v>
          </cell>
        </row>
        <row r="57">
          <cell r="A57" t="str">
            <v>2-5-2-13</v>
          </cell>
          <cell r="B57" t="str">
            <v>다목지구</v>
          </cell>
          <cell r="C57" t="str">
            <v>2-5-2-1</v>
          </cell>
          <cell r="D57">
            <v>3</v>
          </cell>
          <cell r="E57">
            <v>48</v>
          </cell>
          <cell r="F57">
            <v>2</v>
          </cell>
          <cell r="G57">
            <v>0</v>
          </cell>
          <cell r="H57" t="str">
            <v>다목</v>
          </cell>
          <cell r="I57" t="str">
            <v>80</v>
          </cell>
          <cell r="J57" t="str">
            <v>자작</v>
          </cell>
          <cell r="K57">
            <v>50</v>
          </cell>
          <cell r="L57">
            <v>246902</v>
          </cell>
          <cell r="M57">
            <v>619194</v>
          </cell>
          <cell r="N57">
            <v>5</v>
          </cell>
          <cell r="O57" t="str">
            <v>다목리 산80</v>
          </cell>
        </row>
        <row r="58">
          <cell r="A58" t="str">
            <v>2-5-2-14</v>
          </cell>
          <cell r="B58" t="str">
            <v>다목지구</v>
          </cell>
          <cell r="C58" t="str">
            <v>2-5-2-1</v>
          </cell>
          <cell r="D58">
            <v>4</v>
          </cell>
          <cell r="E58">
            <v>46</v>
          </cell>
          <cell r="F58">
            <v>4</v>
          </cell>
          <cell r="G58">
            <v>0</v>
          </cell>
          <cell r="H58" t="str">
            <v>다목</v>
          </cell>
          <cell r="I58" t="str">
            <v>80</v>
          </cell>
          <cell r="J58" t="str">
            <v>자작</v>
          </cell>
          <cell r="K58">
            <v>50</v>
          </cell>
          <cell r="L58">
            <v>246787</v>
          </cell>
          <cell r="M58">
            <v>619303</v>
          </cell>
          <cell r="N58">
            <v>6</v>
          </cell>
          <cell r="O58" t="str">
            <v>다목리 산80</v>
          </cell>
        </row>
        <row r="59">
          <cell r="A59" t="str">
            <v>2-5-2-15</v>
          </cell>
          <cell r="B59" t="str">
            <v>다목지구</v>
          </cell>
          <cell r="C59" t="str">
            <v>2-5-2-1</v>
          </cell>
          <cell r="D59">
            <v>5</v>
          </cell>
          <cell r="E59">
            <v>45</v>
          </cell>
          <cell r="F59">
            <v>5</v>
          </cell>
          <cell r="G59">
            <v>0</v>
          </cell>
          <cell r="H59" t="str">
            <v>다목</v>
          </cell>
          <cell r="I59" t="str">
            <v>80</v>
          </cell>
          <cell r="J59" t="str">
            <v>자작</v>
          </cell>
          <cell r="K59">
            <v>50</v>
          </cell>
          <cell r="L59">
            <v>246853</v>
          </cell>
          <cell r="M59">
            <v>619385</v>
          </cell>
          <cell r="N59">
            <v>7</v>
          </cell>
          <cell r="O59" t="str">
            <v>다목리 산80</v>
          </cell>
        </row>
        <row r="60">
          <cell r="A60" t="str">
            <v>2-5-2-16</v>
          </cell>
          <cell r="B60" t="str">
            <v>다목지구</v>
          </cell>
          <cell r="C60" t="str">
            <v>2-5-2-1</v>
          </cell>
          <cell r="D60">
            <v>6</v>
          </cell>
          <cell r="E60">
            <v>45</v>
          </cell>
          <cell r="F60">
            <v>5</v>
          </cell>
          <cell r="G60">
            <v>0</v>
          </cell>
          <cell r="H60" t="str">
            <v>다목</v>
          </cell>
          <cell r="I60" t="str">
            <v>81</v>
          </cell>
          <cell r="J60" t="str">
            <v>자작</v>
          </cell>
          <cell r="K60">
            <v>50</v>
          </cell>
          <cell r="L60">
            <v>247056</v>
          </cell>
          <cell r="M60">
            <v>619280</v>
          </cell>
          <cell r="N60">
            <v>8</v>
          </cell>
          <cell r="O60" t="str">
            <v>다목리 산81</v>
          </cell>
        </row>
        <row r="61">
          <cell r="A61" t="str">
            <v>2-5-2-17</v>
          </cell>
          <cell r="B61" t="str">
            <v>다목지구</v>
          </cell>
          <cell r="C61" t="str">
            <v>2-5-2-1</v>
          </cell>
          <cell r="D61">
            <v>7</v>
          </cell>
          <cell r="E61">
            <v>50</v>
          </cell>
          <cell r="F61">
            <v>0</v>
          </cell>
          <cell r="G61">
            <v>0</v>
          </cell>
          <cell r="H61" t="str">
            <v>다목</v>
          </cell>
          <cell r="I61" t="str">
            <v>81</v>
          </cell>
          <cell r="J61" t="str">
            <v>자작</v>
          </cell>
          <cell r="K61">
            <v>50</v>
          </cell>
          <cell r="L61">
            <v>247041</v>
          </cell>
          <cell r="M61">
            <v>619176</v>
          </cell>
          <cell r="N61">
            <v>9</v>
          </cell>
          <cell r="O61" t="str">
            <v>다목리 산81</v>
          </cell>
        </row>
        <row r="62">
          <cell r="A62" t="str">
            <v>2-5-2-18</v>
          </cell>
          <cell r="B62" t="str">
            <v>다목지구</v>
          </cell>
          <cell r="C62" t="str">
            <v>2-5-2-1</v>
          </cell>
          <cell r="D62">
            <v>8</v>
          </cell>
          <cell r="E62">
            <v>46</v>
          </cell>
          <cell r="F62">
            <v>4</v>
          </cell>
          <cell r="G62">
            <v>0</v>
          </cell>
          <cell r="H62" t="str">
            <v>다목</v>
          </cell>
          <cell r="I62" t="str">
            <v>81</v>
          </cell>
          <cell r="J62" t="str">
            <v>자작</v>
          </cell>
          <cell r="K62">
            <v>50</v>
          </cell>
          <cell r="L62">
            <v>246947</v>
          </cell>
          <cell r="M62">
            <v>619343</v>
          </cell>
          <cell r="N62">
            <v>10</v>
          </cell>
          <cell r="O62" t="str">
            <v>다목리 산81</v>
          </cell>
        </row>
        <row r="63">
          <cell r="A63" t="str">
            <v>2-5-2-19</v>
          </cell>
          <cell r="B63" t="str">
            <v>다목지구</v>
          </cell>
          <cell r="C63" t="str">
            <v>2-5-2-1</v>
          </cell>
          <cell r="D63">
            <v>9</v>
          </cell>
          <cell r="E63">
            <v>38</v>
          </cell>
          <cell r="F63">
            <v>12</v>
          </cell>
          <cell r="G63">
            <v>0</v>
          </cell>
          <cell r="H63" t="str">
            <v>다목</v>
          </cell>
          <cell r="I63" t="str">
            <v>82</v>
          </cell>
          <cell r="J63" t="str">
            <v>자작</v>
          </cell>
          <cell r="K63">
            <v>50</v>
          </cell>
          <cell r="L63">
            <v>247609</v>
          </cell>
          <cell r="M63">
            <v>619580</v>
          </cell>
          <cell r="N63">
            <v>11</v>
          </cell>
          <cell r="O63" t="str">
            <v>다목리 산82</v>
          </cell>
        </row>
        <row r="64">
          <cell r="A64" t="str">
            <v>2-5-2-110</v>
          </cell>
          <cell r="B64" t="str">
            <v>다목지구</v>
          </cell>
          <cell r="C64" t="str">
            <v>2-5-2-1</v>
          </cell>
          <cell r="D64">
            <v>10</v>
          </cell>
          <cell r="E64">
            <v>46</v>
          </cell>
          <cell r="F64">
            <v>4</v>
          </cell>
          <cell r="G64">
            <v>0</v>
          </cell>
          <cell r="H64" t="str">
            <v>다목</v>
          </cell>
          <cell r="I64" t="str">
            <v>82</v>
          </cell>
          <cell r="J64" t="str">
            <v>자작</v>
          </cell>
          <cell r="K64">
            <v>50</v>
          </cell>
          <cell r="L64">
            <v>247531</v>
          </cell>
          <cell r="M64">
            <v>619609</v>
          </cell>
          <cell r="N64">
            <v>12</v>
          </cell>
          <cell r="O64" t="str">
            <v>다목리 산82</v>
          </cell>
        </row>
        <row r="65">
          <cell r="A65" t="str">
            <v>2-5-2-111</v>
          </cell>
          <cell r="B65" t="str">
            <v>다목지구</v>
          </cell>
          <cell r="C65" t="str">
            <v>2-5-2-1</v>
          </cell>
          <cell r="D65">
            <v>11</v>
          </cell>
          <cell r="E65">
            <v>38</v>
          </cell>
          <cell r="F65">
            <v>12</v>
          </cell>
          <cell r="G65">
            <v>0</v>
          </cell>
          <cell r="H65" t="str">
            <v>다목</v>
          </cell>
          <cell r="I65" t="str">
            <v>82</v>
          </cell>
          <cell r="J65" t="str">
            <v>자작</v>
          </cell>
          <cell r="K65">
            <v>50</v>
          </cell>
          <cell r="L65">
            <v>247434</v>
          </cell>
          <cell r="M65">
            <v>619472</v>
          </cell>
          <cell r="N65">
            <v>13</v>
          </cell>
          <cell r="O65" t="str">
            <v>다목리 산82</v>
          </cell>
        </row>
        <row r="66">
          <cell r="A66" t="str">
            <v>2-5-2-112</v>
          </cell>
          <cell r="B66" t="str">
            <v>다목지구</v>
          </cell>
          <cell r="C66" t="str">
            <v>2-5-2-1</v>
          </cell>
          <cell r="D66">
            <v>12</v>
          </cell>
          <cell r="E66">
            <v>42</v>
          </cell>
          <cell r="F66">
            <v>8</v>
          </cell>
          <cell r="G66">
            <v>0</v>
          </cell>
          <cell r="H66" t="str">
            <v>다목</v>
          </cell>
          <cell r="I66" t="str">
            <v>82</v>
          </cell>
          <cell r="J66" t="str">
            <v>자작</v>
          </cell>
          <cell r="K66">
            <v>50</v>
          </cell>
          <cell r="L66">
            <v>247365</v>
          </cell>
          <cell r="M66">
            <v>619442</v>
          </cell>
          <cell r="N66">
            <v>14</v>
          </cell>
          <cell r="O66" t="str">
            <v>다목리 산82</v>
          </cell>
        </row>
        <row r="67">
          <cell r="A67" t="str">
            <v>2-5-2-113</v>
          </cell>
          <cell r="B67" t="str">
            <v>다목지구</v>
          </cell>
          <cell r="C67" t="str">
            <v>2-5-2-1</v>
          </cell>
          <cell r="D67">
            <v>13</v>
          </cell>
          <cell r="E67">
            <v>45</v>
          </cell>
          <cell r="F67">
            <v>5</v>
          </cell>
          <cell r="G67">
            <v>0</v>
          </cell>
          <cell r="H67" t="str">
            <v>다목</v>
          </cell>
          <cell r="I67" t="str">
            <v>82</v>
          </cell>
          <cell r="J67" t="str">
            <v>자작</v>
          </cell>
          <cell r="K67">
            <v>50</v>
          </cell>
          <cell r="L67">
            <v>247264</v>
          </cell>
          <cell r="M67">
            <v>619282</v>
          </cell>
          <cell r="N67">
            <v>3</v>
          </cell>
          <cell r="O67" t="str">
            <v>다목리 산82</v>
          </cell>
        </row>
        <row r="68">
          <cell r="A68" t="str">
            <v>2-5-2-114</v>
          </cell>
          <cell r="B68" t="str">
            <v>다목지구</v>
          </cell>
          <cell r="C68" t="str">
            <v>2-5-2-1</v>
          </cell>
          <cell r="D68">
            <v>14</v>
          </cell>
          <cell r="E68">
            <v>30</v>
          </cell>
          <cell r="F68">
            <v>20</v>
          </cell>
          <cell r="G68">
            <v>0</v>
          </cell>
          <cell r="H68" t="str">
            <v>다목</v>
          </cell>
          <cell r="I68" t="str">
            <v>82</v>
          </cell>
          <cell r="J68" t="str">
            <v>자작</v>
          </cell>
          <cell r="K68">
            <v>50</v>
          </cell>
          <cell r="L68">
            <v>247221</v>
          </cell>
          <cell r="M68">
            <v>619192</v>
          </cell>
          <cell r="N68">
            <v>1</v>
          </cell>
          <cell r="O68" t="str">
            <v>다목리 산82</v>
          </cell>
        </row>
        <row r="69">
          <cell r="A69" t="str">
            <v>3-1-2-33</v>
          </cell>
          <cell r="B69" t="str">
            <v>다목지구</v>
          </cell>
          <cell r="C69" t="str">
            <v>3-1-2-3</v>
          </cell>
          <cell r="D69">
            <v>3</v>
          </cell>
          <cell r="E69">
            <v>7</v>
          </cell>
          <cell r="F69">
            <v>1</v>
          </cell>
          <cell r="G69">
            <v>0</v>
          </cell>
          <cell r="H69" t="str">
            <v>다목</v>
          </cell>
          <cell r="I69" t="str">
            <v>81</v>
          </cell>
          <cell r="J69" t="str">
            <v>마가목</v>
          </cell>
          <cell r="K69">
            <v>8</v>
          </cell>
          <cell r="L69">
            <v>247033</v>
          </cell>
          <cell r="M69">
            <v>619504</v>
          </cell>
          <cell r="N69">
            <v>2</v>
          </cell>
          <cell r="O69" t="str">
            <v>다목리 산81</v>
          </cell>
        </row>
        <row r="70">
          <cell r="A70" t="str">
            <v>3-2-6-11</v>
          </cell>
          <cell r="B70" t="str">
            <v>다목지구</v>
          </cell>
          <cell r="C70" t="str">
            <v>3-2-6-1</v>
          </cell>
          <cell r="D70">
            <v>1</v>
          </cell>
          <cell r="E70">
            <v>2</v>
          </cell>
          <cell r="F70">
            <v>3</v>
          </cell>
          <cell r="G70">
            <v>0</v>
          </cell>
          <cell r="H70" t="str">
            <v>다목</v>
          </cell>
          <cell r="I70" t="str">
            <v>79</v>
          </cell>
          <cell r="J70" t="str">
            <v>마가목</v>
          </cell>
          <cell r="K70">
            <v>5</v>
          </cell>
          <cell r="L70">
            <v>246681</v>
          </cell>
          <cell r="M70">
            <v>619356</v>
          </cell>
          <cell r="N70">
            <v>3</v>
          </cell>
          <cell r="O70" t="str">
            <v>다목리 산79</v>
          </cell>
        </row>
        <row r="71">
          <cell r="A71" t="str">
            <v>3-2-6-12</v>
          </cell>
          <cell r="B71" t="str">
            <v>다목지구</v>
          </cell>
          <cell r="C71" t="str">
            <v>3-2-6-1</v>
          </cell>
          <cell r="D71">
            <v>2</v>
          </cell>
          <cell r="E71">
            <v>5</v>
          </cell>
          <cell r="F71">
            <v>0</v>
          </cell>
          <cell r="G71">
            <v>0</v>
          </cell>
          <cell r="H71" t="str">
            <v>다목</v>
          </cell>
          <cell r="I71" t="str">
            <v>80</v>
          </cell>
          <cell r="J71" t="str">
            <v>마가목</v>
          </cell>
          <cell r="K71">
            <v>5</v>
          </cell>
          <cell r="L71">
            <v>246779</v>
          </cell>
          <cell r="M71">
            <v>619451</v>
          </cell>
          <cell r="N71">
            <v>4</v>
          </cell>
          <cell r="O71" t="str">
            <v>다목리 산80</v>
          </cell>
        </row>
        <row r="72">
          <cell r="A72" t="str">
            <v>3-2-6-13</v>
          </cell>
          <cell r="B72" t="str">
            <v>다목지구</v>
          </cell>
          <cell r="C72" t="str">
            <v>3-2-6-1</v>
          </cell>
          <cell r="D72">
            <v>3</v>
          </cell>
          <cell r="E72">
            <v>3</v>
          </cell>
          <cell r="F72">
            <v>2</v>
          </cell>
          <cell r="G72">
            <v>0</v>
          </cell>
          <cell r="H72" t="str">
            <v>다목</v>
          </cell>
          <cell r="I72" t="str">
            <v>81</v>
          </cell>
          <cell r="J72" t="str">
            <v>마가목</v>
          </cell>
          <cell r="K72">
            <v>5</v>
          </cell>
          <cell r="L72">
            <v>247033</v>
          </cell>
          <cell r="M72">
            <v>619504</v>
          </cell>
          <cell r="N72">
            <v>5</v>
          </cell>
          <cell r="O72" t="str">
            <v>다목리 산81</v>
          </cell>
        </row>
        <row r="73">
          <cell r="A73" t="str">
            <v>3-2-6-14</v>
          </cell>
          <cell r="B73" t="str">
            <v>다목지구</v>
          </cell>
          <cell r="C73" t="str">
            <v>3-2-6-1</v>
          </cell>
          <cell r="D73">
            <v>4</v>
          </cell>
          <cell r="E73">
            <v>5</v>
          </cell>
          <cell r="F73">
            <v>0</v>
          </cell>
          <cell r="G73">
            <v>0</v>
          </cell>
          <cell r="H73" t="str">
            <v>다목</v>
          </cell>
          <cell r="I73" t="str">
            <v>82</v>
          </cell>
          <cell r="J73" t="str">
            <v>마가목</v>
          </cell>
          <cell r="K73">
            <v>5</v>
          </cell>
          <cell r="L73">
            <v>247560</v>
          </cell>
          <cell r="M73">
            <v>619793</v>
          </cell>
          <cell r="N73">
            <v>1</v>
          </cell>
          <cell r="O73" t="str">
            <v>다목리 산82</v>
          </cell>
        </row>
        <row r="74">
          <cell r="A74" t="str">
            <v>3-2-6-15</v>
          </cell>
          <cell r="B74" t="str">
            <v>다목지구</v>
          </cell>
          <cell r="C74" t="str">
            <v>3-2-6-1</v>
          </cell>
          <cell r="D74">
            <v>5</v>
          </cell>
          <cell r="E74">
            <v>4</v>
          </cell>
          <cell r="F74">
            <v>1</v>
          </cell>
          <cell r="G74">
            <v>0</v>
          </cell>
          <cell r="H74" t="str">
            <v>다목</v>
          </cell>
          <cell r="I74" t="str">
            <v>83</v>
          </cell>
          <cell r="J74" t="str">
            <v>마가목</v>
          </cell>
          <cell r="K74">
            <v>5</v>
          </cell>
          <cell r="L74">
            <v>247166</v>
          </cell>
          <cell r="M74">
            <v>619568</v>
          </cell>
          <cell r="N74">
            <v>2</v>
          </cell>
          <cell r="O74" t="str">
            <v>다목리 산83</v>
          </cell>
        </row>
        <row r="75">
          <cell r="A75" t="str">
            <v>3-3-1-01</v>
          </cell>
          <cell r="B75" t="str">
            <v>다목지구</v>
          </cell>
          <cell r="C75" t="str">
            <v>3-3-1-0</v>
          </cell>
          <cell r="D75">
            <v>1</v>
          </cell>
          <cell r="E75">
            <v>46</v>
          </cell>
          <cell r="F75">
            <v>14</v>
          </cell>
          <cell r="G75">
            <v>0</v>
          </cell>
          <cell r="H75" t="str">
            <v>다목</v>
          </cell>
          <cell r="I75" t="str">
            <v>74</v>
          </cell>
          <cell r="J75" t="str">
            <v>소나무</v>
          </cell>
          <cell r="K75">
            <v>60</v>
          </cell>
          <cell r="L75">
            <v>246013</v>
          </cell>
          <cell r="M75">
            <v>618570</v>
          </cell>
          <cell r="N75">
            <v>3</v>
          </cell>
          <cell r="O75" t="str">
            <v>다목리 산74</v>
          </cell>
        </row>
        <row r="76">
          <cell r="A76" t="str">
            <v>3-3-1-02</v>
          </cell>
          <cell r="B76" t="str">
            <v>다목지구</v>
          </cell>
          <cell r="C76" t="str">
            <v>3-3-1-0</v>
          </cell>
          <cell r="D76">
            <v>2</v>
          </cell>
          <cell r="E76">
            <v>41</v>
          </cell>
          <cell r="F76">
            <v>19</v>
          </cell>
          <cell r="G76">
            <v>0</v>
          </cell>
          <cell r="H76" t="str">
            <v>다목</v>
          </cell>
          <cell r="I76" t="str">
            <v>74</v>
          </cell>
          <cell r="J76" t="str">
            <v>소나무</v>
          </cell>
          <cell r="K76">
            <v>60</v>
          </cell>
          <cell r="L76">
            <v>246039</v>
          </cell>
          <cell r="M76">
            <v>618491</v>
          </cell>
          <cell r="N76">
            <v>1</v>
          </cell>
          <cell r="O76" t="str">
            <v>다목리 산74</v>
          </cell>
        </row>
        <row r="77">
          <cell r="A77" t="str">
            <v>3-3-1-03</v>
          </cell>
          <cell r="B77" t="str">
            <v>다목지구</v>
          </cell>
          <cell r="C77" t="str">
            <v>3-3-1-0</v>
          </cell>
          <cell r="D77">
            <v>3</v>
          </cell>
          <cell r="E77">
            <v>39</v>
          </cell>
          <cell r="F77">
            <v>21</v>
          </cell>
          <cell r="G77">
            <v>0</v>
          </cell>
          <cell r="H77" t="str">
            <v>다목</v>
          </cell>
          <cell r="I77" t="str">
            <v>74</v>
          </cell>
          <cell r="J77" t="str">
            <v>소나무</v>
          </cell>
          <cell r="K77">
            <v>60</v>
          </cell>
          <cell r="L77">
            <v>246105</v>
          </cell>
          <cell r="M77">
            <v>618398</v>
          </cell>
          <cell r="N77">
            <v>2</v>
          </cell>
          <cell r="O77" t="str">
            <v>다목리 산74</v>
          </cell>
        </row>
        <row r="78">
          <cell r="A78" t="str">
            <v>3-8-3-01</v>
          </cell>
          <cell r="B78" t="str">
            <v>다목지구</v>
          </cell>
          <cell r="C78" t="str">
            <v>3-8-3-0</v>
          </cell>
          <cell r="D78">
            <v>1</v>
          </cell>
          <cell r="E78">
            <v>30</v>
          </cell>
          <cell r="F78">
            <v>10</v>
          </cell>
          <cell r="G78">
            <v>0</v>
          </cell>
          <cell r="H78" t="str">
            <v>다목</v>
          </cell>
          <cell r="I78" t="str">
            <v>82</v>
          </cell>
          <cell r="J78" t="str">
            <v>음나무</v>
          </cell>
          <cell r="K78">
            <v>40</v>
          </cell>
          <cell r="L78">
            <v>247539</v>
          </cell>
          <cell r="M78">
            <v>619670</v>
          </cell>
          <cell r="N78">
            <v>3</v>
          </cell>
          <cell r="O78" t="str">
            <v>다목리 산82</v>
          </cell>
        </row>
        <row r="79">
          <cell r="A79" t="str">
            <v>3-8-3-02</v>
          </cell>
          <cell r="B79" t="str">
            <v>다목지구</v>
          </cell>
          <cell r="C79" t="str">
            <v>3-8-3-0</v>
          </cell>
          <cell r="D79">
            <v>2</v>
          </cell>
          <cell r="E79">
            <v>33</v>
          </cell>
          <cell r="F79">
            <v>7</v>
          </cell>
          <cell r="G79">
            <v>0</v>
          </cell>
          <cell r="H79" t="str">
            <v>다목</v>
          </cell>
          <cell r="I79" t="str">
            <v>82</v>
          </cell>
          <cell r="J79" t="str">
            <v>음나무</v>
          </cell>
          <cell r="K79">
            <v>40</v>
          </cell>
          <cell r="L79">
            <v>247332</v>
          </cell>
          <cell r="M79">
            <v>619559</v>
          </cell>
          <cell r="N79">
            <v>1</v>
          </cell>
          <cell r="O79" t="str">
            <v>다목리 산82</v>
          </cell>
        </row>
        <row r="80">
          <cell r="A80" t="str">
            <v>3-8-3-03</v>
          </cell>
          <cell r="B80" t="str">
            <v>다목지구</v>
          </cell>
          <cell r="C80" t="str">
            <v>3-8-3-0</v>
          </cell>
          <cell r="D80">
            <v>3</v>
          </cell>
          <cell r="E80">
            <v>26</v>
          </cell>
          <cell r="F80">
            <v>14</v>
          </cell>
          <cell r="G80">
            <v>0</v>
          </cell>
          <cell r="H80" t="str">
            <v>다목</v>
          </cell>
          <cell r="I80" t="str">
            <v>83</v>
          </cell>
          <cell r="J80" t="str">
            <v>음나무</v>
          </cell>
          <cell r="K80">
            <v>40</v>
          </cell>
          <cell r="L80">
            <v>247270</v>
          </cell>
          <cell r="M80">
            <v>619495</v>
          </cell>
          <cell r="N80">
            <v>3</v>
          </cell>
          <cell r="O80" t="str">
            <v>다목리 산83</v>
          </cell>
        </row>
        <row r="81">
          <cell r="A81" t="str">
            <v>3-9-4-11</v>
          </cell>
          <cell r="B81" t="str">
            <v>다목지구</v>
          </cell>
          <cell r="C81" t="str">
            <v>3-9-4-1</v>
          </cell>
          <cell r="D81">
            <v>1</v>
          </cell>
          <cell r="E81">
            <v>6</v>
          </cell>
          <cell r="F81">
            <v>2</v>
          </cell>
          <cell r="G81">
            <v>0</v>
          </cell>
          <cell r="H81" t="str">
            <v>다목</v>
          </cell>
          <cell r="I81" t="str">
            <v>79</v>
          </cell>
          <cell r="J81" t="str">
            <v>우산고로쇠</v>
          </cell>
          <cell r="K81">
            <v>8</v>
          </cell>
          <cell r="L81">
            <v>246691</v>
          </cell>
          <cell r="M81">
            <v>619317</v>
          </cell>
          <cell r="N81">
            <v>4</v>
          </cell>
          <cell r="O81" t="str">
            <v>다목리 산79</v>
          </cell>
        </row>
        <row r="82">
          <cell r="A82" t="str">
            <v>3-9-4-12</v>
          </cell>
          <cell r="B82" t="str">
            <v>다목지구</v>
          </cell>
          <cell r="C82" t="str">
            <v>3-9-4-1</v>
          </cell>
          <cell r="D82">
            <v>2</v>
          </cell>
          <cell r="E82">
            <v>8</v>
          </cell>
          <cell r="F82">
            <v>0</v>
          </cell>
          <cell r="G82">
            <v>0</v>
          </cell>
          <cell r="H82" t="str">
            <v>다목</v>
          </cell>
          <cell r="I82" t="str">
            <v>80</v>
          </cell>
          <cell r="J82" t="str">
            <v>우산고로쇠</v>
          </cell>
          <cell r="K82">
            <v>8</v>
          </cell>
          <cell r="L82">
            <v>246923</v>
          </cell>
          <cell r="M82">
            <v>619425</v>
          </cell>
          <cell r="N82">
            <v>5</v>
          </cell>
          <cell r="O82" t="str">
            <v>다목리 산80</v>
          </cell>
        </row>
        <row r="83">
          <cell r="A83" t="str">
            <v>3-9-4-13</v>
          </cell>
          <cell r="B83" t="str">
            <v>다목지구</v>
          </cell>
          <cell r="C83" t="str">
            <v>3-9-4-1</v>
          </cell>
          <cell r="D83">
            <v>3</v>
          </cell>
          <cell r="E83">
            <v>6</v>
          </cell>
          <cell r="F83">
            <v>2</v>
          </cell>
          <cell r="G83">
            <v>0</v>
          </cell>
          <cell r="H83" t="str">
            <v>다목</v>
          </cell>
          <cell r="I83" t="str">
            <v>82</v>
          </cell>
          <cell r="J83" t="str">
            <v>우산고로쇠</v>
          </cell>
          <cell r="K83">
            <v>8</v>
          </cell>
          <cell r="L83">
            <v>247171</v>
          </cell>
          <cell r="M83">
            <v>619531</v>
          </cell>
          <cell r="O83" t="str">
            <v>다목리 산82</v>
          </cell>
        </row>
        <row r="84">
          <cell r="A84" t="str">
            <v>3-9-4-14</v>
          </cell>
          <cell r="B84" t="str">
            <v>다목지구</v>
          </cell>
          <cell r="C84" t="str">
            <v>3-9-4-1</v>
          </cell>
          <cell r="D84">
            <v>4</v>
          </cell>
          <cell r="E84">
            <v>5</v>
          </cell>
          <cell r="F84">
            <v>3</v>
          </cell>
          <cell r="G84">
            <v>0</v>
          </cell>
          <cell r="H84" t="str">
            <v>다목</v>
          </cell>
          <cell r="I84" t="str">
            <v>83</v>
          </cell>
          <cell r="J84" t="str">
            <v>우산고로쇠</v>
          </cell>
          <cell r="K84">
            <v>8</v>
          </cell>
          <cell r="L84">
            <v>247552</v>
          </cell>
          <cell r="M84">
            <v>619727</v>
          </cell>
          <cell r="O84" t="str">
            <v>다목리 산83</v>
          </cell>
        </row>
      </sheetData>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공구원가계산"/>
      <sheetName val="2공구산출내역"/>
      <sheetName val="2______"/>
      <sheetName val="식재일위대가"/>
      <sheetName val="기초일위대가"/>
      <sheetName val="단가대비표"/>
      <sheetName val="단가표"/>
      <sheetName val="데이타"/>
      <sheetName val="104동"/>
      <sheetName val="내역"/>
      <sheetName val="일위대가"/>
      <sheetName val="골조시행"/>
      <sheetName val="견적서"/>
      <sheetName val="2차1차"/>
      <sheetName val="대목"/>
      <sheetName val="적격점수&lt;300억미만&gt;"/>
      <sheetName val="을"/>
      <sheetName val="예산내역"/>
      <sheetName val="총괄수지표"/>
      <sheetName val="기자재비"/>
      <sheetName val="1차설계변경내역"/>
      <sheetName val="내역서2안"/>
      <sheetName val="일위대가표"/>
      <sheetName val="b_balju"/>
      <sheetName val="공통가설"/>
      <sheetName val="10월"/>
      <sheetName val="토공사"/>
      <sheetName val="자료"/>
      <sheetName val="덤프트럭계수"/>
      <sheetName val="내역서"/>
      <sheetName val="Mc1"/>
      <sheetName val="설비2차"/>
      <sheetName val="70%"/>
      <sheetName val="b_balju-단가단가단가"/>
      <sheetName val="표지"/>
      <sheetName val="공문"/>
      <sheetName val="대비"/>
      <sheetName val="1"/>
      <sheetName val="2"/>
      <sheetName val="기성"/>
      <sheetName val="변경"/>
      <sheetName val="사진설명"/>
      <sheetName val="범례 (2)"/>
      <sheetName val="목차"/>
      <sheetName val="Sheet2"/>
      <sheetName val="사진대지"/>
      <sheetName val="담장산출"/>
      <sheetName val="수목표준대가"/>
      <sheetName val="Macro1"/>
      <sheetName val="견적시담(송포2공구)"/>
      <sheetName val="식재인부"/>
      <sheetName val="건축내역"/>
      <sheetName val="일위대가목차"/>
      <sheetName val="sheet1"/>
      <sheetName val="일위대가(건축)"/>
      <sheetName val="Y-WORK"/>
      <sheetName val="단가"/>
      <sheetName val="일위목록"/>
      <sheetName val="노임단가"/>
      <sheetName val="백암비스타내역"/>
      <sheetName val="data2"/>
      <sheetName val="FB25JN"/>
      <sheetName val="개요"/>
      <sheetName val="Data&amp;Result"/>
      <sheetName val="QandAJunior"/>
      <sheetName val="일용노임단가"/>
      <sheetName val="중기사용료산출근거"/>
      <sheetName val="단가 및 재료비"/>
      <sheetName val="내역5"/>
      <sheetName val="b_balju_cho"/>
      <sheetName val="DT"/>
      <sheetName val="롤러"/>
      <sheetName val="BH"/>
      <sheetName val="조경유지관리"/>
      <sheetName val="조경식재굴취"/>
      <sheetName val="식재단가"/>
      <sheetName val="인력터파기품"/>
      <sheetName val="2005년임금"/>
      <sheetName val="컨테이너"/>
      <sheetName val="펌프차타설"/>
      <sheetName val="기성내역"/>
      <sheetName val="노원열병합  건축공사기성내역서"/>
      <sheetName val="공통가설공사"/>
      <sheetName val="건축공사실행"/>
      <sheetName val="자재단가"/>
      <sheetName val="직노"/>
      <sheetName val="작업금지"/>
      <sheetName val="EACT10"/>
      <sheetName val="BID"/>
      <sheetName val="제직재"/>
      <sheetName val="설직재-1"/>
      <sheetName val="Sheet5"/>
      <sheetName val="건축"/>
      <sheetName val="물가대비표"/>
      <sheetName val="요율"/>
      <sheetName val="unit 4"/>
      <sheetName val="환율"/>
      <sheetName val="기초단가"/>
      <sheetName val="공종목록표"/>
      <sheetName val="★도급내역"/>
      <sheetName val="노임"/>
      <sheetName val="집계표"/>
      <sheetName val="단가비교표"/>
      <sheetName val="단가일람"/>
      <sheetName val="단위량당중기"/>
      <sheetName val="회사정보"/>
      <sheetName val="증감대비"/>
      <sheetName val="연결임시"/>
      <sheetName val="선금급신청서"/>
      <sheetName val="공통단가"/>
      <sheetName val="운반비"/>
      <sheetName val="2000양배"/>
      <sheetName val="일위대가목록"/>
      <sheetName val="기초입력 DATA"/>
      <sheetName val="전기품산출"/>
      <sheetName val="COVER"/>
      <sheetName val="안양동교 1안"/>
      <sheetName val="터파기및재료"/>
      <sheetName val="실행철강하도"/>
      <sheetName val="국별인원"/>
      <sheetName val="단가산출"/>
      <sheetName val="#REF"/>
      <sheetName val="단가(1)"/>
      <sheetName val="Sheet10"/>
      <sheetName val="공사비대비표B(토공)"/>
      <sheetName val="경비"/>
      <sheetName val="수량산출"/>
      <sheetName val="원가계산서"/>
      <sheetName val="월간관리비"/>
      <sheetName val="산출근거"/>
      <sheetName val="재료단가"/>
      <sheetName val="임금단가"/>
      <sheetName val="장비목록표"/>
      <sheetName val="장비운전경비"/>
      <sheetName val="장비손료"/>
      <sheetName val="장비"/>
      <sheetName val="산근1"/>
      <sheetName val="노무"/>
      <sheetName val="자재"/>
      <sheetName val="일 위 대 가 표"/>
      <sheetName val="관리자"/>
      <sheetName val="DATA1"/>
      <sheetName val="대가10%"/>
      <sheetName val="설계"/>
      <sheetName val="제출내역"/>
      <sheetName val="현장경비"/>
      <sheetName val="출력은 금물"/>
      <sheetName val="실행(1)"/>
      <sheetName val="대가"/>
      <sheetName val="몰탈재료산출"/>
      <sheetName val="DATA"/>
      <sheetName val="기본단가"/>
      <sheetName val="일위대가(출입)"/>
      <sheetName val="단청공사"/>
      <sheetName val="인건비단가"/>
      <sheetName val="회사기초자료"/>
      <sheetName val="단가조사서"/>
      <sheetName val="변수값"/>
      <sheetName val="중기상차"/>
      <sheetName val="AS복구"/>
      <sheetName val="중기터파기"/>
      <sheetName val="Total"/>
      <sheetName val="결재판"/>
      <sheetName val="1,2공구원가계산서"/>
      <sheetName val="1공구산출내역서"/>
      <sheetName val="CON'C"/>
      <sheetName val="단가표 (2)"/>
      <sheetName val="중기사용료"/>
      <sheetName val="기계경비(시간당)"/>
      <sheetName val="수목데이타 "/>
      <sheetName val="투찰추정"/>
      <sheetName val="코드표"/>
      <sheetName val="중기조종사 단위단가"/>
      <sheetName val="보할공정"/>
      <sheetName val="Sheet1 (2)"/>
      <sheetName val="할증 "/>
      <sheetName val="식재가격"/>
      <sheetName val="식재총괄"/>
      <sheetName val="소비자가"/>
      <sheetName val="시설물기초"/>
      <sheetName val="금액"/>
      <sheetName val="을지"/>
      <sheetName val="단가조사"/>
      <sheetName val="일위_파일"/>
      <sheetName val="입력"/>
      <sheetName val="에너지요금"/>
      <sheetName val="집계표_식재"/>
      <sheetName val="장비종합부표"/>
      <sheetName val="부표"/>
      <sheetName val="BSD _2_"/>
      <sheetName val="등록업체(031124)"/>
      <sheetName val="단산목록"/>
      <sheetName val=" 갑지"/>
      <sheetName val="기초내역"/>
      <sheetName val="급여대장"/>
      <sheetName val="직원 인적급여 카드"/>
      <sheetName val="냉천부속동"/>
      <sheetName val="하부철근수량"/>
      <sheetName val="관로내역원"/>
      <sheetName val="A-4"/>
      <sheetName val="물가시세표"/>
      <sheetName val="요약&amp;결과"/>
      <sheetName val="광양 3기 유입수"/>
      <sheetName val="전체"/>
      <sheetName val="9811"/>
      <sheetName val="저수조"/>
      <sheetName val="BS"/>
      <sheetName val="실행내역"/>
      <sheetName val="도급"/>
      <sheetName val="FAX"/>
      <sheetName val="여과지동"/>
      <sheetName val="노임단가표"/>
      <sheetName val="수지예산"/>
      <sheetName val="단가비교"/>
      <sheetName val="장비사양"/>
      <sheetName val="조명율표"/>
      <sheetName val="기계경비일람"/>
      <sheetName val="공사개요"/>
      <sheetName val="공구"/>
      <sheetName val="위치조서"/>
      <sheetName val="4.일위대가목차"/>
      <sheetName val="일위대가(가설)"/>
      <sheetName val="상각비"/>
      <sheetName val="조명일위"/>
      <sheetName val="교사기준면적(초등)"/>
      <sheetName val="설계예산서"/>
      <sheetName val="예산내역서"/>
      <sheetName val="재료"/>
      <sheetName val="보도공제면적"/>
      <sheetName val="96노임기준"/>
      <sheetName val="웅진교-S2"/>
      <sheetName val="범례_(2)"/>
      <sheetName val="단가_및_재료비"/>
      <sheetName val="노원열병합__건축공사기성내역서"/>
      <sheetName val="안양동교_1안"/>
      <sheetName val="unit_4"/>
      <sheetName val="일_위_대_가_표"/>
      <sheetName val="수목데이타"/>
      <sheetName val="Macro2"/>
      <sheetName val="대한주택보증(수보)"/>
      <sheetName val="대한주택보증(입보)"/>
      <sheetName val="DANGA"/>
      <sheetName val="EJ"/>
      <sheetName val="실행"/>
      <sheetName val="철콘공사"/>
      <sheetName val="내역-2"/>
      <sheetName val="중기집계"/>
      <sheetName val="2000년1차"/>
      <sheetName val="3련 BOX"/>
      <sheetName val="경산"/>
      <sheetName val="단가기준"/>
      <sheetName val="내부마감"/>
      <sheetName val="별제권_정리담보권"/>
      <sheetName val="원하대비"/>
      <sheetName val="원도급"/>
      <sheetName val="하도급"/>
      <sheetName val="대비2"/>
      <sheetName val="건축공사"/>
      <sheetName val="01"/>
      <sheetName val="인건비"/>
      <sheetName val="일위대가 "/>
      <sheetName val="제2호단위수량"/>
      <sheetName val="2.냉난방설비공사"/>
      <sheetName val="7.자동제어공사"/>
      <sheetName val="코드목록(시스템담당용)"/>
      <sheetName val="DATE"/>
      <sheetName val="화재 탐지 설비"/>
      <sheetName val="견적"/>
      <sheetName val="4.공사별"/>
      <sheetName val="갑지"/>
      <sheetName val="광주전남"/>
      <sheetName val="신규일위"/>
      <sheetName val="자단"/>
      <sheetName val="000000"/>
      <sheetName val="대,유,램"/>
      <sheetName val="기본단가표"/>
      <sheetName val="공정집계_국별"/>
      <sheetName val="AV시스템"/>
      <sheetName val="기본입력"/>
      <sheetName val="포장복구집계"/>
      <sheetName val="북방3터널"/>
      <sheetName val="계약내역(2)"/>
      <sheetName val="재노경"/>
      <sheetName val="도급내역5+800"/>
      <sheetName val="도급내역"/>
      <sheetName val="ABUT수량-A1"/>
      <sheetName val="기준액"/>
      <sheetName val="내 역 서(총괄)"/>
      <sheetName val="설계내역서"/>
      <sheetName val="기계경비"/>
      <sheetName val="전력"/>
      <sheetName val="6-1. 관개량조서"/>
      <sheetName val="단가산출(총괄)"/>
      <sheetName val="일위총괄"/>
      <sheetName val="품셈TABLE"/>
      <sheetName val="주소록"/>
      <sheetName val="금액내역서"/>
      <sheetName val="이토변실(A3-LINE)"/>
      <sheetName val="기본1"/>
      <sheetName val="수정일위대가"/>
      <sheetName val="I一般比"/>
      <sheetName val="N賃率-職"/>
      <sheetName val="J直材4"/>
      <sheetName val="입찰안"/>
      <sheetName val="재료집계표빽업"/>
      <sheetName val="암거수리계산서"/>
      <sheetName val="◀암거수리계산조서"/>
      <sheetName val="◀암거위치"/>
      <sheetName val="최종단면▶"/>
      <sheetName val="◀평균높이▶"/>
      <sheetName val="준검 내역서"/>
      <sheetName val="물가시세"/>
      <sheetName val="중기단가"/>
      <sheetName val="단가및재료비"/>
      <sheetName val="총공사비집계표"/>
      <sheetName val="수목데이타_"/>
      <sheetName val="출력은_금물"/>
      <sheetName val="기초입력_DATA"/>
      <sheetName val="부대공"/>
      <sheetName val="배수공"/>
      <sheetName val="토공"/>
      <sheetName val="포장공"/>
      <sheetName val="강병규"/>
      <sheetName val="(전남)시범지구 운영실적 및 결과분석(8월까지)"/>
      <sheetName val="우석문틀"/>
      <sheetName val="const."/>
      <sheetName val="종배수관면벽신"/>
      <sheetName val="피벗테이블데이터분석"/>
      <sheetName val="자료입력"/>
      <sheetName val="CABLE SIZE-1"/>
      <sheetName val="06 일위대가목록"/>
      <sheetName val="단가산출2"/>
      <sheetName val="단가산출서"/>
      <sheetName val="당사실시1"/>
      <sheetName val="노견단위수량"/>
      <sheetName val="Sheet4"/>
      <sheetName val="계산서(곡선부)"/>
      <sheetName val="포장재료집계표"/>
      <sheetName val="단가표_(2)"/>
      <sheetName val="_갑지"/>
      <sheetName val="1안"/>
      <sheetName val="할증_"/>
      <sheetName val="광양_3기_유입수"/>
      <sheetName val="중기조종사_단위단가"/>
      <sheetName val="공장동 지하1층"/>
      <sheetName val="용역동 및 154KV"/>
      <sheetName val="공장동 3층"/>
      <sheetName val="공장동 1층"/>
      <sheetName val="실행예산"/>
      <sheetName val="도급FORM"/>
      <sheetName val="비전경영계획"/>
      <sheetName val="일위대가 목록표"/>
      <sheetName val="통장출금액"/>
      <sheetName val="구의33고"/>
      <sheetName val="10월 (2)"/>
      <sheetName val="종합-임현"/>
      <sheetName val="현장관리비"/>
      <sheetName val="기능공인적사항"/>
      <sheetName val="단"/>
      <sheetName val="굴화내역"/>
      <sheetName val=" 견적서"/>
      <sheetName val="3.하중산정4.지지력"/>
      <sheetName val="대가단최종"/>
      <sheetName val="단가산출-기,교"/>
      <sheetName val="일위목록-기"/>
      <sheetName val="총괄내역서"/>
      <sheetName val="전선 및 전선관"/>
      <sheetName val="투찰내역"/>
      <sheetName val="신고조서"/>
      <sheetName val="사각1,특1호"/>
      <sheetName val="교통대책내역"/>
      <sheetName val="자동제어"/>
      <sheetName val="DATA 입력란"/>
      <sheetName val="1. 설계조건 2.단면가정 3. 하중계산"/>
      <sheetName val="덤프운반거리산출(토)"/>
      <sheetName val="덤프운반거리산출(풍)"/>
      <sheetName val="덤프운반거리산출(연)"/>
      <sheetName val="수량산출서"/>
      <sheetName val="10"/>
      <sheetName val="11"/>
      <sheetName val="12"/>
      <sheetName val="13"/>
      <sheetName val="14"/>
      <sheetName val="15"/>
      <sheetName val="16"/>
      <sheetName val="3"/>
      <sheetName val="4"/>
      <sheetName val="5"/>
      <sheetName val="6"/>
      <sheetName val="7"/>
      <sheetName val="8"/>
      <sheetName val="9"/>
      <sheetName val="유원장"/>
      <sheetName val="놀이광장"/>
      <sheetName val="다목적광장"/>
      <sheetName val="설명서 "/>
      <sheetName val="토목"/>
      <sheetName val="조건"/>
      <sheetName val="사업성"/>
      <sheetName val="교각1"/>
      <sheetName val="단위수량"/>
      <sheetName val="-치수표(곡선부)"/>
      <sheetName val="의왕내역"/>
      <sheetName val="가동비율"/>
      <sheetName val="조경일람"/>
      <sheetName val="반포2차"/>
      <sheetName val="일위대가(4층원격)"/>
      <sheetName val="토량1-1"/>
      <sheetName val="건축공사 집계표"/>
      <sheetName val="골조"/>
      <sheetName val="국민연금표"/>
      <sheetName val="기초대가"/>
      <sheetName val="시설대가"/>
      <sheetName val="수목대가"/>
      <sheetName val="인공대가"/>
      <sheetName val="부표총괄"/>
      <sheetName val="총 괄 표"/>
      <sheetName val="청주(철골발주의뢰서)"/>
      <sheetName val="S&amp;R"/>
      <sheetName val="인원계획-미화"/>
      <sheetName val="Quality"/>
      <sheetName val="People"/>
      <sheetName val="Risk"/>
      <sheetName val="Training"/>
      <sheetName val="General"/>
      <sheetName val="Instructions"/>
      <sheetName val="공내역"/>
      <sheetName val="ⴭⴭⴭⴭⴭ"/>
      <sheetName val="일위대가표(DEEP)"/>
      <sheetName val="가정조건"/>
      <sheetName val="공통"/>
      <sheetName val="노무비"/>
      <sheetName val="원가"/>
      <sheetName val="계약서"/>
      <sheetName val="간접비 총괄표"/>
      <sheetName val="2.1  노무비 평균단가산출"/>
      <sheetName val="장비집계"/>
      <sheetName val="식재"/>
      <sheetName val="시설물"/>
      <sheetName val="식재출력용"/>
      <sheetName val="유지관리"/>
      <sheetName val="수량집계표(舊)"/>
      <sheetName val="VOR"/>
      <sheetName val="예산명세서"/>
      <sheetName val="설계명세서"/>
      <sheetName val="잡비"/>
      <sheetName val="버스운행안내"/>
      <sheetName val="원가data"/>
      <sheetName val="한강운반비"/>
      <sheetName val="적산산출"/>
      <sheetName val="자재비산출"/>
      <sheetName val="운용비산출"/>
      <sheetName val="부대공Ⅱ"/>
      <sheetName val="견적단가"/>
      <sheetName val="비탈면보호공수량산출"/>
      <sheetName val="pier(각형)"/>
      <sheetName val="분당임차변경"/>
      <sheetName val="형틀공사"/>
      <sheetName val="기초일위"/>
      <sheetName val="시설일위"/>
      <sheetName val="파일의이용"/>
      <sheetName val="L_RPTB~1"/>
      <sheetName val="재료비"/>
      <sheetName val="원가계산서(남측)"/>
      <sheetName val="전차선로 물량표"/>
      <sheetName val="공통(20-91)"/>
      <sheetName val="SG"/>
      <sheetName val="괴목육교"/>
      <sheetName val="7월11일"/>
      <sheetName val="시작4"/>
      <sheetName val="시설물일위"/>
      <sheetName val="공내역서"/>
      <sheetName val="시멘트"/>
      <sheetName val="표준항목"/>
      <sheetName val="내역서(전기)"/>
      <sheetName val="토사(PE)"/>
      <sheetName val="세부내역서(소방)"/>
      <sheetName val="DAN"/>
      <sheetName val="백호우계수"/>
      <sheetName val="기초자료"/>
      <sheetName val="1.우편집중내역서"/>
      <sheetName val="중기손료"/>
      <sheetName val="장비가동"/>
      <sheetName val="1공구원가계산서"/>
      <sheetName val="배수내역"/>
      <sheetName val="날개벽수량표"/>
      <sheetName val="경율산정.XLS"/>
      <sheetName val="조견표"/>
      <sheetName val="공조기"/>
      <sheetName val="단가_1_"/>
      <sheetName val="설비내역서"/>
      <sheetName val="건축내역서"/>
      <sheetName val="전기내역서"/>
      <sheetName val="지급자재"/>
      <sheetName val="일위대가집계"/>
      <sheetName val="관접합및부설"/>
      <sheetName val="장비경비"/>
      <sheetName val="빗물받이(910-510-410)"/>
      <sheetName val="달대"/>
      <sheetName val="철거산출근거"/>
      <sheetName val="도곡동APT"/>
      <sheetName val="신대방교수"/>
      <sheetName val="16-1"/>
      <sheetName val="9-1차이내역"/>
      <sheetName val="JUCKEYK"/>
      <sheetName val="단가 "/>
      <sheetName val="(A)내역서"/>
      <sheetName val="단  가  대  비  표"/>
      <sheetName val="일  위  대  가  목  록"/>
      <sheetName val="변압기 및 발전기 용량"/>
      <sheetName val="말뚝지지력산정"/>
      <sheetName val="보고"/>
      <sheetName val="식재일위"/>
      <sheetName val="내역표지"/>
      <sheetName val="Baby일위대가"/>
      <sheetName val="남대문빌딩"/>
      <sheetName val="실행내역 "/>
      <sheetName val="납부서"/>
      <sheetName val="기준FACTOR"/>
      <sheetName val="설계산출기초"/>
      <sheetName val="도급예산내역서봉투"/>
      <sheetName val="공사원가계산서"/>
      <sheetName val="설계산출표지"/>
      <sheetName val="도급예산내역서총괄표"/>
      <sheetName val="을부담운반비"/>
      <sheetName val="운반비산출"/>
      <sheetName val="노무비 근거"/>
      <sheetName val="청천내"/>
      <sheetName val="접속슬라브"/>
      <sheetName val="개화1교"/>
      <sheetName val="TYPE-1"/>
      <sheetName val="수목단가"/>
      <sheetName val="시설수량표"/>
      <sheetName val="식재수량표"/>
      <sheetName val="2000,9월 일위"/>
      <sheetName val="정산명세서"/>
      <sheetName val="동문건설"/>
      <sheetName val="2.대외공문"/>
      <sheetName val="예총"/>
      <sheetName val="계정code"/>
      <sheetName val="1.설계기준 "/>
      <sheetName val="일위대가(1)"/>
      <sheetName val="램머"/>
      <sheetName val="작업일보"/>
      <sheetName val="을 1"/>
      <sheetName val="을 2"/>
      <sheetName val="2003상반기노임기준"/>
      <sheetName val="산출기초"/>
      <sheetName val="공사비산출서"/>
      <sheetName val="유역면적"/>
      <sheetName val="단중표"/>
      <sheetName val="유림골조"/>
      <sheetName val="조도계산서 (도서)"/>
      <sheetName val="견적 (2)"/>
      <sheetName val="실행간접비"/>
      <sheetName val="1차 내역서"/>
      <sheetName val="A갑지"/>
      <sheetName val="손익계산서"/>
      <sheetName val="발주처담당자"/>
      <sheetName val="공정표"/>
      <sheetName val="도급원가"/>
      <sheetName val="중기작업량"/>
      <sheetName val="금융비용"/>
      <sheetName val="단가견적조사표"/>
      <sheetName val="개요입력"/>
      <sheetName val="수량기준"/>
      <sheetName val="단 box"/>
      <sheetName val="수량집계"/>
      <sheetName val="구간재료"/>
      <sheetName val="원가서"/>
      <sheetName val="토목공사"/>
      <sheetName val="횡배수관"/>
      <sheetName val="실행대비"/>
      <sheetName val="구간별현황"/>
      <sheetName val="기본계획"/>
      <sheetName val="광주운남을"/>
      <sheetName val="TRE TABLE"/>
      <sheetName val="수입"/>
      <sheetName val="3단계"/>
      <sheetName val="대구경북"/>
      <sheetName val="월별손익현황"/>
      <sheetName val="서울서부"/>
      <sheetName val="부산경남"/>
      <sheetName val="서울동부"/>
      <sheetName val="인천경기"/>
      <sheetName val="중부본부"/>
      <sheetName val="호남본부"/>
      <sheetName val="자판실행"/>
      <sheetName val="간공설계서"/>
      <sheetName val="변경내역"/>
      <sheetName val="소방"/>
      <sheetName val="이식운반"/>
      <sheetName val="용역비내역-진짜"/>
      <sheetName val="개인명세서"/>
      <sheetName val="토적단위"/>
      <sheetName val="정의"/>
      <sheetName val="투입비"/>
      <sheetName val="옥외외등집계표"/>
      <sheetName val="실행기초"/>
      <sheetName val="배수량"/>
      <sheetName val="WORK"/>
      <sheetName val="APT내역"/>
      <sheetName val="부대시설"/>
      <sheetName val="일용노임단가2001상"/>
      <sheetName val="참조자료"/>
      <sheetName val="토건"/>
      <sheetName val="간접비"/>
      <sheetName val="옥외등신설"/>
      <sheetName val="저케CV22신설"/>
      <sheetName val="저케CV38신설"/>
      <sheetName val="저케CV8신설"/>
      <sheetName val="접지3종"/>
      <sheetName val="sub"/>
      <sheetName val="근로자"/>
      <sheetName val="총괄표"/>
      <sheetName val="인공산출"/>
      <sheetName val="세금자료"/>
      <sheetName val="내역_FILE"/>
      <sheetName val="규준틀"/>
      <sheetName val="패널"/>
      <sheetName val="일 위 목 록 표"/>
      <sheetName val="001"/>
      <sheetName val="사업수지"/>
      <sheetName val="설계예산서(흙막이)"/>
      <sheetName val="노임 단가"/>
      <sheetName val="4.직접인건비"/>
      <sheetName val="직접인건비"/>
      <sheetName val="설계명세서 (장비)"/>
      <sheetName val="주beam"/>
      <sheetName val="기초공"/>
      <sheetName val="기둥(원형)"/>
      <sheetName val="자재목록"/>
      <sheetName val="단가목록"/>
      <sheetName val="중기목록"/>
      <sheetName val="노임이"/>
      <sheetName val="맨홀_공사비"/>
      <sheetName val="실행내역서 "/>
      <sheetName val="단재적표"/>
      <sheetName val="갑지(추정)"/>
      <sheetName val="소화실적"/>
      <sheetName val="횡배수관집현황(2공구)"/>
      <sheetName val="골막이(야매)"/>
      <sheetName val="우수받이"/>
      <sheetName val="기타 정보통신공사"/>
      <sheetName val="CODE"/>
      <sheetName val="철근콘크리트 (5)"/>
      <sheetName val="안전장치"/>
      <sheetName val="일반공사"/>
      <sheetName val="적용단위길이"/>
      <sheetName val="특수기호강도거푸집"/>
      <sheetName val="종배수관(신)"/>
      <sheetName val="포스코실행"/>
      <sheetName val="기계"/>
      <sheetName val="정화조"/>
      <sheetName val="조경"/>
      <sheetName val="교량하부공"/>
      <sheetName val="직접경비"/>
      <sheetName val="원내역"/>
      <sheetName val="wall"/>
      <sheetName val="전기일위목록"/>
      <sheetName val="조명시설"/>
      <sheetName val="우수공,맨홀,집수정"/>
      <sheetName val="22단가"/>
      <sheetName val="22인공"/>
      <sheetName val="단위단가"/>
      <sheetName val="자재테이블"/>
      <sheetName val="범례_(2)1"/>
      <sheetName val="단가_및_재료비1"/>
      <sheetName val="노원열병합__건축공사기성내역서1"/>
      <sheetName val="일_위_대_가_표1"/>
      <sheetName val="출력은_금물1"/>
      <sheetName val="unit_41"/>
      <sheetName val="_갑지1"/>
      <sheetName val="교각별철근수량집계표"/>
      <sheetName val="단위중량"/>
      <sheetName val="소일위대가코드표"/>
      <sheetName val="MCC제원"/>
      <sheetName val="제경비율"/>
      <sheetName val="값"/>
      <sheetName val="단가산출목록표"/>
      <sheetName val="일위산출"/>
      <sheetName val="설비"/>
      <sheetName val="예가표"/>
      <sheetName val="진주방향"/>
      <sheetName val="기초목"/>
      <sheetName val="11-2.아파트내역"/>
      <sheetName val="아파트"/>
      <sheetName val="예산편성"/>
      <sheetName val="부대내역"/>
      <sheetName val="단가대비표 (3)"/>
      <sheetName val="품셈표"/>
      <sheetName val="비용"/>
      <sheetName val="공사비산출내역"/>
      <sheetName val="관련자료입력"/>
      <sheetName val="관급"/>
      <sheetName val="BOX"/>
      <sheetName val="단가대비"/>
      <sheetName val="목록"/>
      <sheetName val="본사인상전"/>
      <sheetName val="일반부표"/>
      <sheetName val="G.R300경비"/>
      <sheetName val="단가표_(2)1"/>
      <sheetName val="광양_3기_유입수1"/>
      <sheetName val="BSD__2_"/>
      <sheetName val="안양동교_1안1"/>
      <sheetName val="할증_1"/>
      <sheetName val="중기조종사_단위단가1"/>
      <sheetName val="수목데이타_1"/>
      <sheetName val="직원_인적급여_카드"/>
      <sheetName val="sheet1_(2)"/>
      <sheetName val="4_일위대가목차"/>
      <sheetName val="일위대가_"/>
      <sheetName val="2_냉난방설비공사"/>
      <sheetName val="7_자동제어공사"/>
      <sheetName val="화재_탐지_설비"/>
      <sheetName val="4_공사별"/>
      <sheetName val="(전남)시범지구_운영실적_및_결과분석(8월까지)"/>
      <sheetName val="준검_내역서"/>
      <sheetName val="3련_BOX"/>
      <sheetName val="공장동_지하1층"/>
      <sheetName val="용역동_및_154KV"/>
      <sheetName val="공장동_3층"/>
      <sheetName val="공장동_1층"/>
      <sheetName val="내역1"/>
      <sheetName val="구입단가"/>
      <sheetName val="심사물량"/>
      <sheetName val="도로정위치부표"/>
      <sheetName val="심사계산"/>
      <sheetName val="DB구축"/>
      <sheetName val="도로조사부표"/>
      <sheetName val="재정비내역"/>
      <sheetName val="입력변수"/>
      <sheetName val="지적고시내역"/>
      <sheetName val="단위목록"/>
      <sheetName val="기계경비목록"/>
      <sheetName val="5직접"/>
      <sheetName val="장비단가"/>
      <sheetName val="4.2.1 마루높이 검토"/>
      <sheetName val="실행내역서"/>
      <sheetName val="익월작업계힉"/>
      <sheetName val="유효성체크"/>
      <sheetName val="표준견적서"/>
      <sheetName val="실행예산서"/>
      <sheetName val="98태백"/>
      <sheetName val="96작생능"/>
      <sheetName val="예가평정서표지"/>
      <sheetName val="원가계산서(변경)"/>
      <sheetName val="배수관연장조서"/>
      <sheetName val="?????"/>
      <sheetName val="물가자료"/>
      <sheetName val="2008년상반노임"/>
      <sheetName val="인부노임"/>
      <sheetName val="견적990322"/>
      <sheetName val="Ekog10"/>
      <sheetName val="1단계총괄내역서"/>
      <sheetName val="간접1"/>
      <sheetName val="제경비"/>
      <sheetName val="바닥판"/>
      <sheetName val="입력DATA"/>
      <sheetName val="기초자료입력"/>
      <sheetName val="연결관암거"/>
      <sheetName val="36단가"/>
      <sheetName val="BQ(실행)"/>
      <sheetName val="원가계산"/>
      <sheetName val="안전난간대원가"/>
      <sheetName val="대덕토공총"/>
      <sheetName val="세골재  T2 변경 현황"/>
      <sheetName val="front"/>
      <sheetName val="직접비"/>
      <sheetName val="자  재"/>
      <sheetName val="건축외주"/>
      <sheetName val="산출내역서집계표"/>
      <sheetName val="정부노임단가"/>
      <sheetName val="미드수량"/>
      <sheetName val="집계"/>
      <sheetName val="갑지1"/>
      <sheetName val="실행(ALT1)"/>
      <sheetName val="6공구(당초)"/>
      <sheetName val="코드"/>
      <sheetName val="가시설수량"/>
      <sheetName val="이름교환"/>
      <sheetName val="문학간접"/>
      <sheetName val="판"/>
      <sheetName val="확약서"/>
      <sheetName val="6호기"/>
      <sheetName val="전산소모"/>
      <sheetName val="폐토수익화 "/>
      <sheetName val="주요항목별"/>
      <sheetName val="기본일위"/>
      <sheetName val="설계표지"/>
      <sheetName val="출력X"/>
      <sheetName val="원곡IC교 내진성능보강공사 실시설계 용역.xlsx"/>
      <sheetName val="단가조사-예비품"/>
      <sheetName val="상하차비용(기계상차)"/>
      <sheetName val="수간보호"/>
      <sheetName val="인건비 "/>
      <sheetName val="일위대가내역"/>
      <sheetName val="파이프류"/>
      <sheetName val="유림총괄"/>
      <sheetName val="기"/>
      <sheetName val="전선(총)"/>
      <sheetName val="대로근거"/>
      <sheetName val="원가계산서 "/>
      <sheetName val="노무단가"/>
      <sheetName val="건설기계사용기준"/>
      <sheetName val="단가 (2)"/>
      <sheetName val="比較表"/>
      <sheetName val="편집1"/>
      <sheetName val="경남"/>
      <sheetName val="경북"/>
      <sheetName val="중부"/>
      <sheetName val="archi(본사)"/>
      <sheetName val="일위대가-1"/>
      <sheetName val="서식"/>
      <sheetName val="재료표"/>
      <sheetName val="물량내역"/>
      <sheetName val="Proposal"/>
      <sheetName val="관급자재"/>
      <sheetName val="건축일위"/>
      <sheetName val="그라우팅일위"/>
      <sheetName val="일반건축물통신회선수"/>
      <sheetName val="단위량"/>
      <sheetName val="재료집계표2"/>
      <sheetName val="토적집계표"/>
      <sheetName val="#2_Paint"/>
      <sheetName val="단면가정"/>
      <sheetName val="전기"/>
      <sheetName val="BOJUNGGM"/>
      <sheetName val="기초데이타"/>
      <sheetName val="COST"/>
      <sheetName val="시운전연료비"/>
      <sheetName val="Sheet3"/>
      <sheetName val="터널조도"/>
      <sheetName val="산출기준자료"/>
      <sheetName val="ALL"/>
      <sheetName val="LIDE"/>
      <sheetName val="PAINT"/>
      <sheetName val="약품공급2"/>
      <sheetName val="NYS"/>
      <sheetName val="설계명세서-2"/>
      <sheetName val="덕전리"/>
      <sheetName val="퍼스트"/>
      <sheetName val="출자한도"/>
      <sheetName val="구리토평1전기"/>
      <sheetName val="양남(실시)"/>
      <sheetName val="건천(실시)"/>
      <sheetName val="외동(실시)"/>
      <sheetName val="안강(실시)"/>
      <sheetName val="안강(우선실시)"/>
      <sheetName val="배수장토목공사비"/>
      <sheetName val="고내분기~한림"/>
      <sheetName val="광령~경마장"/>
      <sheetName val="세기~광령"/>
      <sheetName val="※참고자료※"/>
      <sheetName val="대치판정"/>
      <sheetName val="설계내역2"/>
      <sheetName val="설계예시"/>
      <sheetName val="도급기성"/>
      <sheetName val="기계설비"/>
      <sheetName val="총괄"/>
      <sheetName val="하조서"/>
      <sheetName val="적정심사"/>
      <sheetName val="토목주소"/>
      <sheetName val="프랜트면허"/>
      <sheetName val="본체"/>
      <sheetName val="저"/>
      <sheetName val="부하계산서"/>
      <sheetName val="외주(기준)"/>
      <sheetName val="재.노.경(기준)"/>
      <sheetName val="선정요령"/>
      <sheetName val="원형1호맨홀토공수량"/>
      <sheetName val="부재리스트"/>
      <sheetName val="발주수량표"/>
      <sheetName val="도堉᎓"/>
      <sheetName val="점수계산1-2"/>
      <sheetName val="가격조사서"/>
      <sheetName val="내역2"/>
      <sheetName val="아파트 내역"/>
      <sheetName val="비교표"/>
      <sheetName val="물건개요"/>
      <sheetName val="빌딩경영보고서"/>
      <sheetName val="리스료"/>
      <sheetName val="2000노임기준"/>
      <sheetName val="토적표"/>
      <sheetName val="암거치수표"/>
      <sheetName val="unitpric"/>
      <sheetName val="말뚝물량"/>
      <sheetName val="용소리교"/>
      <sheetName val="참고자료"/>
      <sheetName val="ITEM"/>
      <sheetName val="토공정보"/>
      <sheetName val="내역분기"/>
      <sheetName val="대표명단"/>
      <sheetName val="기흥하도용"/>
      <sheetName val="적현로"/>
      <sheetName val="적용기준"/>
      <sheetName val="횡배수관수량집계"/>
      <sheetName val="간접"/>
      <sheetName val="일위"/>
      <sheetName val="시화점실행"/>
      <sheetName val="Customer Databas"/>
      <sheetName val="동홍동인부인적사항"/>
      <sheetName val="기초"/>
      <sheetName val="장비비"/>
      <sheetName val="PAD TR보호대기초"/>
      <sheetName val="가로등기초"/>
      <sheetName val="HANDHOLE(2)"/>
      <sheetName val="주공 갑지"/>
      <sheetName val="1월"/>
      <sheetName val="48단가"/>
      <sheetName val="설계변경총괄표(계산식)"/>
      <sheetName val="동수"/>
      <sheetName val="2F 회의실견적(5_14 일대)"/>
      <sheetName val="대여현황"/>
      <sheetName val="설계개요"/>
      <sheetName val="세대별집계표(BY 고려전산)_미출력"/>
      <sheetName val="검토표(총괄)"/>
      <sheetName val="추가할증(삭제금지)"/>
      <sheetName val="일쐈齣/"/>
      <sheetName val="일ᩐ瀀"/>
      <sheetName val="일ᩐ頀"/>
      <sheetName val="전등설비"/>
      <sheetName val="원가장"/>
      <sheetName val="난방설비"/>
      <sheetName val="갑지70%"/>
      <sheetName val="계정"/>
      <sheetName val="내역서 (2)"/>
      <sheetName val="북부"/>
      <sheetName val="지주토목내역서"/>
      <sheetName val="열린교실"/>
      <sheetName val="도기류"/>
      <sheetName val="6차2회변경내역서"/>
      <sheetName val="가설공사"/>
      <sheetName val="4차원가계산서"/>
      <sheetName val="단가결정"/>
      <sheetName val="내역아"/>
      <sheetName val="울타리"/>
      <sheetName val="수곡내역"/>
      <sheetName val="중기경유지급대장"/>
      <sheetName val="중기잡유공제"/>
      <sheetName val="중기잡유지급대장"/>
      <sheetName val="중기임차료"/>
      <sheetName val="중기경유공제"/>
      <sheetName val="안전시설"/>
      <sheetName val="평가데이터"/>
      <sheetName val="건축2"/>
      <sheetName val="기본설계기준"/>
      <sheetName val="품셈총괄표"/>
      <sheetName val="중기명"/>
      <sheetName val="CTEMCOST"/>
      <sheetName val="단관데이터"/>
      <sheetName val="이형관데이터"/>
      <sheetName val="단면별연장"/>
      <sheetName val="자재일위(경)"/>
      <sheetName val="1공구내역서(1)"/>
      <sheetName val="참조 (2)"/>
      <sheetName val="규격"/>
      <sheetName val="수정"/>
      <sheetName val="4.직접인ֺ_x0000_"/>
      <sheetName val="구조물철거타공정이월"/>
      <sheetName val="투입내역"/>
      <sheetName val="자금신청서"/>
      <sheetName val="내역서01"/>
      <sheetName val="기계경비산출기준"/>
      <sheetName val="건설기계가격"/>
      <sheetName val="데리네이타현황"/>
      <sheetName val="NEW DB"/>
      <sheetName val="단가일람 (2)"/>
      <sheetName val="지수"/>
      <sheetName val="cable-data"/>
      <sheetName val="MOTOR"/>
      <sheetName val="공종단가"/>
      <sheetName val="6. 직접경비"/>
      <sheetName val="BNR Design"/>
      <sheetName val="6)화재 탐지 설비"/>
      <sheetName val="11년상반기"/>
      <sheetName val="EQ-R1"/>
      <sheetName val="용산1(해보)"/>
      <sheetName val="유류대관리"/>
      <sheetName val="공사비증감"/>
      <sheetName val="슬래브"/>
      <sheetName val="시중노임단가"/>
      <sheetName val="내역서(삼호)"/>
      <sheetName val="단가최종"/>
      <sheetName val="인쇄안해도됨"/>
      <sheetName val="공사"/>
      <sheetName val="토목내역서"/>
      <sheetName val="소총괄표1"/>
      <sheetName val="부대tu"/>
      <sheetName val="단가조정"/>
      <sheetName val="마산방향"/>
      <sheetName val="마산방향철근집계"/>
      <sheetName val="출력용"/>
      <sheetName val="단위수량DATA"/>
      <sheetName val="노임단가 및 기계경비"/>
      <sheetName val="예산서"/>
      <sheetName val="산근목록"/>
      <sheetName val="호표목록"/>
      <sheetName val="3.고급화검토"/>
      <sheetName val="2.2.10.샤시등"/>
      <sheetName val="입면고급화단가표"/>
      <sheetName val="내2"/>
      <sheetName val="품셈 "/>
      <sheetName val="고시단가"/>
      <sheetName val="매매"/>
      <sheetName val="토공사(흙막이)"/>
      <sheetName val="안양1공구_건축"/>
      <sheetName val="투찰금액"/>
      <sheetName val="적용노임"/>
      <sheetName val="basic"/>
      <sheetName val="중기 목록표"/>
      <sheetName val="노무비단가"/>
      <sheetName val="설계서(본관)"/>
      <sheetName val="중기솔뇨"/>
      <sheetName val="남양내역"/>
      <sheetName val="노무자명부"/>
      <sheetName val="도봉2지구"/>
      <sheetName val="TYPE1"/>
      <sheetName val="기초입력_DATA1"/>
      <sheetName val="_견적서"/>
      <sheetName val="const_"/>
      <sheetName val="일위대가_목록표"/>
      <sheetName val="DATA_입력란"/>
      <sheetName val="1__설계조건_2_단면가정_3__하중계산"/>
      <sheetName val="6-1__관개량조서"/>
      <sheetName val="1_우편집중내역서"/>
      <sheetName val="CABLE_SIZE-1"/>
      <sheetName val="내_역_서(총괄)"/>
      <sheetName val="경율산정_XLS"/>
      <sheetName val="10월_(2)"/>
      <sheetName val="2000,9월_일위"/>
      <sheetName val="06_일위대가목록"/>
      <sheetName val="건축공사_집계표"/>
      <sheetName val="실행내역_"/>
      <sheetName val="간접비_총괄표"/>
      <sheetName val="2_1__노무비_평균단가산출"/>
      <sheetName val="자__재"/>
      <sheetName val="노무비_근거"/>
      <sheetName val="전차선로_물량표"/>
      <sheetName val="1차_내역서"/>
      <sheetName val="을_1"/>
      <sheetName val="을_2"/>
      <sheetName val="4_2_1_마루높이_검토"/>
      <sheetName val="설명서_"/>
      <sheetName val="단__가__대__비__표"/>
      <sheetName val="일__위__대__가__목__록"/>
      <sheetName val="3_하중산정4_지지력"/>
      <sheetName val="제출내역 (2)"/>
      <sheetName val="공동"/>
      <sheetName val="돈암사업"/>
      <sheetName val="동해title"/>
      <sheetName val="견적서갑지연속"/>
      <sheetName val="토공(우물통,기타) "/>
      <sheetName val="이름정의"/>
      <sheetName val="잡철물"/>
      <sheetName val="배수장공사비명세서"/>
      <sheetName val="SORCE1"/>
      <sheetName val="소야공정계획표"/>
      <sheetName val="인부노임단가"/>
      <sheetName val="2.고용보험료산출근거"/>
      <sheetName val="7단가"/>
      <sheetName val="단가산출1"/>
      <sheetName val="Sheet22"/>
      <sheetName val="대가표(품셈)"/>
      <sheetName val="재정비직인"/>
      <sheetName val="용역비산출"/>
      <sheetName val="토목공사일반"/>
      <sheetName val="2)관접합"/>
      <sheetName val="근거(기밀댐퍼)"/>
      <sheetName val="직재"/>
      <sheetName val="예산조서"/>
      <sheetName val="기성내역서표지"/>
      <sheetName val="변경내역서간지"/>
      <sheetName val="공종별집계표(창고-52평)"/>
      <sheetName val="차액보증"/>
      <sheetName val="상호참고자료"/>
      <sheetName val="발주처자료입력"/>
      <sheetName val="회사기본자료"/>
      <sheetName val="하자보증자료"/>
      <sheetName val="일위집계"/>
      <sheetName val="재집"/>
      <sheetName val="간선계산"/>
      <sheetName val="테이블"/>
      <sheetName val="유방야장기초"/>
      <sheetName val="별표 "/>
      <sheetName val="원가계산(2)"/>
      <sheetName val="실행對比"/>
      <sheetName val="단가1"/>
      <sheetName val="품셈"/>
      <sheetName val="ARCH개략"/>
      <sheetName val="EQUIP 개략내역서"/>
      <sheetName val="UG&amp;PAV (개략내역서)"/>
      <sheetName val="창운"/>
      <sheetName val="EQUIP"/>
      <sheetName val="동서실행예산"/>
      <sheetName val="DNT견적"/>
      <sheetName val="단가일람표"/>
      <sheetName val="98NS-N"/>
      <sheetName val="45,46"/>
      <sheetName val="대가목록"/>
      <sheetName val="전열산출서"/>
      <sheetName val="단위"/>
      <sheetName val="중집계"/>
      <sheetName val="배서어음명세서"/>
      <sheetName val="노임9월"/>
      <sheetName val="문화가격표"/>
      <sheetName val="2003상반기노舓⾢_x0005_"/>
      <sheetName val="월현황(내자)"/>
      <sheetName val="SULKEA"/>
      <sheetName val="현장별"/>
      <sheetName val="설계내역"/>
      <sheetName val="비교1"/>
      <sheetName val="완제수불8"/>
      <sheetName val="입찰"/>
      <sheetName val="현경"/>
      <sheetName val="확_x0000__x0000_"/>
      <sheetName val="견"/>
      <sheetName val="토지가격산출"/>
      <sheetName val="말고개터널조명전압강하"/>
      <sheetName val="4.2유효폭의 계산"/>
      <sheetName val="9509"/>
      <sheetName val="자재비"/>
      <sheetName val="E총"/>
      <sheetName val="장비별표(오거보링)(Ø400)(12M)"/>
      <sheetName val="공주-교대(A1)"/>
      <sheetName val="음성방향"/>
      <sheetName val="신호등일위대가"/>
      <sheetName val="설계조건"/>
      <sheetName val="기안"/>
      <sheetName val="당초"/>
      <sheetName val="VST재료산출"/>
      <sheetName val="명세서"/>
      <sheetName val="재료비노무비"/>
      <sheetName val="전문품의"/>
      <sheetName val="APT"/>
      <sheetName val="전기집계표"/>
      <sheetName val="산출서"/>
      <sheetName val="2008년상반기"/>
      <sheetName val="참고"/>
      <sheetName val="자재단가비교표"/>
      <sheetName val="자재일람"/>
      <sheetName val="수로단위수량"/>
      <sheetName val="수납몸통"/>
      <sheetName val="48일위"/>
      <sheetName val="48수량"/>
      <sheetName val="22일위"/>
      <sheetName val="7내역"/>
      <sheetName val="FOOD COURT 천정 뿜칠 배기 철거후 재시공"/>
      <sheetName val="연습"/>
      <sheetName val="남양주부대"/>
      <sheetName val="선정대비표(총괄,조정)"/>
      <sheetName val="직공비"/>
      <sheetName val="결재갑지"/>
      <sheetName val="0226"/>
      <sheetName val="간지"/>
      <sheetName val="단가(자재)"/>
      <sheetName val="단가(노임)"/>
      <sheetName val="기초목록"/>
      <sheetName val="하수급견적대비"/>
      <sheetName val="맨홀수량산출"/>
      <sheetName val="공문(신)"/>
      <sheetName val="소포내역 (2)"/>
      <sheetName val="익산"/>
      <sheetName val="개별직종노임단가(2005.1)"/>
      <sheetName val="[2차1차.XLS]일쐈齣/"/>
      <sheetName val="[2차1차.XLS][2차1차.XLS]일쐈齣/"/>
      <sheetName val="일위총괄표"/>
      <sheetName val="1.설계조건"/>
      <sheetName val="검산금액"/>
      <sheetName val="선수보증금"/>
      <sheetName val="연체일수"/>
      <sheetName val="기초해지"/>
      <sheetName val="잔가합계"/>
      <sheetName val="C3"/>
      <sheetName val="단위별 일위대가표"/>
      <sheetName val="하중계산"/>
      <sheetName val="Item Code"/>
      <sheetName val="기성내역서(토목)"/>
      <sheetName val="4.1단가표"/>
      <sheetName val="4.2노임단가표"/>
      <sheetName val="일위대_x0000__x0000_Ԁ"/>
      <sheetName val="단가(기자재)"/>
      <sheetName val="일집"/>
      <sheetName val="예산조서(전송)"/>
      <sheetName val="제작실적"/>
      <sheetName val="공사비"/>
      <sheetName val="증감내역서"/>
      <sheetName val="당사분아님"/>
      <sheetName val="예산"/>
      <sheetName val="1차_xd8c5_︀濕"/>
      <sheetName val="원가계산서_변경_"/>
      <sheetName val="공사_산출"/>
      <sheetName val="견적1"/>
      <sheetName val="MCC_x0005__x0000_"/>
      <sheetName val="Sheet2 (2)"/>
      <sheetName val="2002하반기노임기준"/>
      <sheetName val="용연"/>
      <sheetName val="울산"/>
      <sheetName val="진천"/>
      <sheetName val="구미"/>
      <sheetName val="대구"/>
      <sheetName val="언양"/>
      <sheetName val="실행기고및 투입현황(총괄)"/>
      <sheetName val="현금흐름"/>
      <sheetName val="목표세부명세"/>
      <sheetName val="견적업체"/>
      <sheetName val="범례_(2)3"/>
      <sheetName val="출력은_금물3"/>
      <sheetName val="단가_및_재료비3"/>
      <sheetName val="unit_43"/>
      <sheetName val="노원열병합__건축공사기성내역서3"/>
      <sheetName val="안양동교_1안3"/>
      <sheetName val="단가표_(2)3"/>
      <sheetName val="일_위_대_가_표3"/>
      <sheetName val="할증_3"/>
      <sheetName val="기초입력_DATA3"/>
      <sheetName val="수목데이타_3"/>
      <sheetName val="중기조종사_단위단가3"/>
      <sheetName val="BSD__2_2"/>
      <sheetName val="직원_인적급여_카드2"/>
      <sheetName val="_갑지3"/>
      <sheetName val="Sheet1_(2)2"/>
      <sheetName val="광양_3기_유입수3"/>
      <sheetName val="4_일위대가목차2"/>
      <sheetName val="일위대가_2"/>
      <sheetName val="2_냉난방설비공사2"/>
      <sheetName val="7_자동제어공사2"/>
      <sheetName val="화재_탐지_설비2"/>
      <sheetName val="4_공사별2"/>
      <sheetName val="3련_BOX2"/>
      <sheetName val="DATA_입력란2"/>
      <sheetName val="1__설계조건_2_단면가정_3__하중계산2"/>
      <sheetName val="일위대가_목록표2"/>
      <sheetName val="내_역_서(총괄)2"/>
      <sheetName val="총_괄_표2"/>
      <sheetName val="(전남)시범지구_운영실적_및_결과분석(8월까지)2"/>
      <sheetName val="준검_내역서2"/>
      <sheetName val="공장동_지하1층2"/>
      <sheetName val="용역동_및_154KV2"/>
      <sheetName val="공장동_3층2"/>
      <sheetName val="공장동_1층2"/>
      <sheetName val="const_2"/>
      <sheetName val="6-1__관개량조서2"/>
      <sheetName val="CABLE_SIZE-12"/>
      <sheetName val="10월_(2)2"/>
      <sheetName val="설명서_2"/>
      <sheetName val="_견적서2"/>
      <sheetName val="단_box2"/>
      <sheetName val="간접비_총괄표2"/>
      <sheetName val="2_1__노무비_평균단가산출2"/>
      <sheetName val="1_우편집중내역서2"/>
      <sheetName val="3_하중산정4_지지력2"/>
      <sheetName val="변압기_및_발전기_용량2"/>
      <sheetName val="전차선로_물량표2"/>
      <sheetName val="총_괄_표"/>
      <sheetName val="단_box"/>
      <sheetName val="표준차도부연장집계-ASP"/>
      <sheetName val="보도포장연장조서-표준차도부"/>
      <sheetName val="표준차도부연장조서-ASP"/>
      <sheetName val="AL공사(원)"/>
      <sheetName val="노단"/>
      <sheetName val="RM목표&amp;실적"/>
      <sheetName val="환율change"/>
      <sheetName val="내역_F저潖㄀"/>
      <sheetName val="등록자료"/>
      <sheetName val="매출현황"/>
      <sheetName val="입력정보"/>
      <sheetName val="각형맨홀"/>
      <sheetName val="문︀苕ԯ"/>
      <sheetName val="일위대가목록1"/>
      <sheetName val="세기~砀㡮"/>
      <sheetName val="금액집계"/>
      <sheetName val="분수공별 면적"/>
      <sheetName val="관로조직표"/>
      <sheetName val="점검총괄"/>
      <sheetName val="기계경비목록1"/>
      <sheetName val="첨부1-1"/>
      <sheetName val="운반공"/>
      <sheetName val="내역서1999.8최종"/>
      <sheetName val="약품설비"/>
      <sheetName val="단면치수"/>
      <sheetName val="1.수인터널"/>
      <sheetName val="비목코드"/>
      <sheetName val="여부구분"/>
      <sheetName val="샌딩 에폭시 도장"/>
      <sheetName val="콘_재료분리(1)"/>
      <sheetName val="메인거더-크로스빔200연결부"/>
      <sheetName val="공량산출서"/>
      <sheetName val="공정계획"/>
      <sheetName val="도급금액"/>
      <sheetName val="보험료산출"/>
      <sheetName val="산출내역(4월)"/>
      <sheetName val="산출내역(5월) (2)"/>
      <sheetName val="범례_(2)2"/>
      <sheetName val="단가_및_재료비2"/>
      <sheetName val="노원열병합__건축공사기성내역서2"/>
      <sheetName val="출력은_금물2"/>
      <sheetName val="안양동교_1안2"/>
      <sheetName val="unit_42"/>
      <sheetName val="일_위_대_가_표2"/>
      <sheetName val="단가표_(2)2"/>
      <sheetName val="할증_2"/>
      <sheetName val="수목데이타_2"/>
      <sheetName val="직원_인적급여_카드1"/>
      <sheetName val="4_일위대가목차1"/>
      <sheetName val="_갑지2"/>
      <sheetName val="3련_BOX1"/>
      <sheetName val="중기조종사_단위단가2"/>
      <sheetName val="BSD__2_1"/>
      <sheetName val="광양_3기_유입수2"/>
      <sheetName val="(전남)시범지구_운영실적_및_결과분석(8월까지)1"/>
      <sheetName val="일위대가_1"/>
      <sheetName val="2_냉난방설비공사1"/>
      <sheetName val="7_자동제어공사1"/>
      <sheetName val="화재_탐지_설비1"/>
      <sheetName val="4_공사별1"/>
      <sheetName val="준검_내역서1"/>
      <sheetName val="공장동_지하1층1"/>
      <sheetName val="용역동_및_154KV1"/>
      <sheetName val="공장동_3층1"/>
      <sheetName val="공장동_1층1"/>
      <sheetName val="전선_및_전선관"/>
      <sheetName val="기타_정보통신공사"/>
      <sheetName val="단가대비표_(3)"/>
      <sheetName val="2_대외공문"/>
      <sheetName val="설계명세서_(장비)"/>
      <sheetName val="변압기_및_발전기_용량"/>
      <sheetName val="조도계산서_(도서)"/>
      <sheetName val="견적_(2)"/>
      <sheetName val="4_직접인건비"/>
      <sheetName val="일_위_목_록_표"/>
      <sheetName val="TRE_TABLE"/>
      <sheetName val="Sheet6"/>
      <sheetName val="중도해지진행업체"/>
      <sheetName val="기초해지2"/>
      <sheetName val="기술자자료입력"/>
      <sheetName val="플랜트 설치"/>
      <sheetName val="경영"/>
      <sheetName val="98년"/>
      <sheetName val="실적"/>
      <sheetName val="결과치"/>
      <sheetName val="경비산출서"/>
      <sheetName val="단가집계목록"/>
      <sheetName val="1-1"/>
      <sheetName val="신림자금"/>
      <sheetName val="직접경비호표"/>
      <sheetName val="직접인건비호표(항목60%)"/>
      <sheetName val="일용인부산출"/>
      <sheetName val="산출근거-1"/>
      <sheetName val="기별명세"/>
      <sheetName val="정산노무"/>
      <sheetName val="정산재료"/>
      <sheetName val="공조기휀"/>
      <sheetName val="AHU집계"/>
      <sheetName val="T13(P68~72,78)"/>
      <sheetName val="조도계산"/>
      <sheetName val="저케CV뺱|˨⌯"/>
      <sheetName val="저케CV뺱|軰ⅽ"/>
      <sheetName val="저케C_x0000__x0000_讀ɱ뺱"/>
      <sheetName val="FAB별"/>
      <sheetName val="단위세대물량"/>
      <sheetName val="공사자료입력"/>
      <sheetName val="4. 주형설계"/>
      <sheetName val="날개벽"/>
      <sheetName val="풀베기대상지"/>
      <sheetName val="4가.수량집계표(덩굴)"/>
      <sheetName val="11수량"/>
      <sheetName val="단위가격"/>
      <sheetName val="7급줄떼"/>
      <sheetName val="금액단가표"/>
      <sheetName val="자료기입"/>
      <sheetName val="수량"/>
      <sheetName val="5흙막이"/>
      <sheetName val="전기일위대가"/>
      <sheetName val="철거단가"/>
      <sheetName val="총괄메뉴"/>
      <sheetName val="설계서을지"/>
      <sheetName val="10-1.훼손지 가.부지"/>
      <sheetName val="월별손익_x0000__x0000_"/>
      <sheetName val="회계코드"/>
      <sheetName val="공사코드"/>
      <sheetName val="관리부"/>
      <sheetName val="정산"/>
      <sheetName val="청구분"/>
      <sheetName val="총무부"/>
      <sheetName val="부안일위"/>
      <sheetName val="울산자동제어"/>
      <sheetName val="DB"/>
      <sheetName val="분전함신설"/>
      <sheetName val="접지1종"/>
      <sheetName val="마산월령동골조물량변경"/>
      <sheetName val="공비대비"/>
      <sheetName val="을-ATYPE"/>
      <sheetName val="기본사항"/>
      <sheetName val="환산"/>
      <sheetName val="건축원가"/>
      <sheetName val="내역서(기계)"/>
      <sheetName val="49단가"/>
      <sheetName val="총괄집계표"/>
      <sheetName val="빌딩코드"/>
      <sheetName val="출력금지"/>
      <sheetName val="별제권_정리담보권1"/>
      <sheetName val="유역면_x0000_"/>
      <sheetName val="주철골"/>
      <sheetName val="여흥"/>
      <sheetName val="BSD (2)"/>
      <sheetName val="전기혼잡제경비(45)"/>
      <sheetName val="수량산출서-2"/>
      <sheetName val="공기주입기 설치공사"/>
      <sheetName val="안동예산서"/>
      <sheetName val="00000"/>
      <sheetName val="내역서(토목)"/>
      <sheetName val="구분자"/>
      <sheetName val="準備ｼｰﾄ"/>
      <sheetName val="리츠"/>
      <sheetName val="5.수정데이터통합"/>
      <sheetName val="산출근거목록"/>
      <sheetName val="일대목록"/>
      <sheetName val="지구단위계획"/>
      <sheetName val="3지구단위"/>
      <sheetName val="토목검측서"/>
      <sheetName val="SHEET PILE 집계표"/>
      <sheetName val="철콘-부대"/>
      <sheetName val="골재집계"/>
      <sheetName val="-레미콘집계"/>
      <sheetName val="-몰탈콘크리트"/>
      <sheetName val="날개수량1.5"/>
      <sheetName val="자갈,시멘트,모래산출"/>
      <sheetName val="-철근집계"/>
      <sheetName val="포장재료(1)"/>
      <sheetName val="-흄관집계"/>
      <sheetName val="9번"/>
      <sheetName val="단위량당중기사용료"/>
      <sheetName val="수량집"/>
      <sheetName val="junggi"/>
      <sheetName val="설계서"/>
      <sheetName val="노원열병합__건축䢧︀諕ԯ_x0000_缀_x0000_"/>
      <sheetName val="인건-측정"/>
      <sheetName val="TOTAL_BOQ"/>
      <sheetName val="견적서입력"/>
      <sheetName val="내역(신례)"/>
      <sheetName val="노무비 "/>
      <sheetName val="자재운반단가일람표"/>
      <sheetName val="2월분"/>
      <sheetName val="법면단"/>
      <sheetName val="발주설계서(당초)"/>
      <sheetName val="철골공사"/>
      <sheetName val="5.개인보호구지급"/>
      <sheetName val="admin"/>
      <sheetName val="첨"/>
      <sheetName val="2월"/>
      <sheetName val="3월"/>
      <sheetName val="접속도로1"/>
      <sheetName val="세부내역서_xdf88_˜㠦â"/>
      <sheetName val="세부내역서_xdf88_˟㠦å"/>
      <sheetName val="CATV"/>
      <sheetName val="2000년 공정표"/>
      <sheetName val="전기BOX내역서"/>
      <sheetName val="맨홀조서"/>
      <sheetName val="기성내역1"/>
      <sheetName val="C1.공사개요"/>
      <sheetName val="작성"/>
      <sheetName val="비품"/>
      <sheetName val="산출목록표"/>
      <sheetName val="base"/>
      <sheetName val="수목일위"/>
      <sheetName val="설계서(7)"/>
      <sheetName val="MATERIAL"/>
      <sheetName val="COPING"/>
      <sheetName val="토목내역 (2)"/>
      <sheetName val="제품"/>
      <sheetName val="빙100장비사양"/>
      <sheetName val="기초입력_DATA2"/>
      <sheetName val="Sheet1_(2)1"/>
      <sheetName val="6PILE  (돌출)"/>
      <sheetName val="연결원본-절대지우지말것"/>
      <sheetName val="덧씌우기구간수량산출1"/>
      <sheetName val="Sheet15"/>
      <sheetName val="토공산근"/>
      <sheetName val="공사설명서외"/>
      <sheetName val="열교환기"/>
      <sheetName val="감가상각비"/>
      <sheetName val="PAY2002"/>
      <sheetName val="96보완계획7.12"/>
      <sheetName val="법곡리"/>
      <sheetName val="규_x0000__x0000_"/>
      <sheetName val="용수로조직"/>
      <sheetName val="대안"/>
      <sheetName val="원안"/>
      <sheetName val="세기~_x0000__x0000_"/>
      <sheetName val="해외"/>
      <sheetName val="상반기손익차2총괄"/>
      <sheetName val="1-11조직표"/>
      <sheetName val="input"/>
      <sheetName val="경상직원"/>
      <sheetName val="생산월보"/>
      <sheetName val="구간별관경"/>
      <sheetName val="가로등내역서"/>
      <sheetName val="쌍송교"/>
      <sheetName val="변압기 및 殰时೐_x001b__x0000_"/>
      <sheetName val="2련간지"/>
      <sheetName val="이식수목상하차"/>
      <sheetName val="매출부문"/>
      <sheetName val="9GNG운반"/>
      <sheetName val="조건표"/>
      <sheetName val="경비_원본"/>
      <sheetName val="예방접종계획"/>
      <sheetName val="근태계획서"/>
      <sheetName val="1차 Ô_x0000_Ԁ"/>
      <sheetName val="업체별기성내역"/>
      <sheetName val="횡 연장"/>
      <sheetName val="13LPMCC"/>
      <sheetName val="SAM"/>
      <sheetName val="암거단위"/>
      <sheetName val="가계부"/>
      <sheetName val="제품목록"/>
      <sheetName val="매입매출관리"/>
      <sheetName val="네고율"/>
      <sheetName val="상부공"/>
      <sheetName val="외국인현황및전출입관리"/>
      <sheetName val="투찰판"/>
      <sheetName val="L40 B19.9"/>
      <sheetName val="철근콘크리트_(5)"/>
      <sheetName val="G_R300경비"/>
      <sheetName val="1.설계기준"/>
      <sheetName val="인건비(ref)"/>
      <sheetName val="자재표"/>
      <sheetName val="공예율"/>
      <sheetName val="견적공통"/>
      <sheetName val="물량산출"/>
      <sheetName val="2.토목공사"/>
      <sheetName val="내역薘"/>
      <sheetName val="내역헾"/>
      <sheetName val="접합 및 부설 "/>
      <sheetName val="내역서(신규OFFICE(14))"/>
      <sheetName val="공사비산출헾"/>
      <sheetName val="일위대가표(평택)"/>
      <sheetName val="내역서견적"/>
      <sheetName val="간선"/>
      <sheetName val="옥룡잡비"/>
      <sheetName val="이름표"/>
      <sheetName val="비교표준지"/>
      <sheetName val="종전자산조서"/>
      <sheetName val="CC16-내역서"/>
      <sheetName val="입찰내역서"/>
      <sheetName val="정공공사"/>
      <sheetName val="춘천13"/>
      <sheetName val="전주실행"/>
      <sheetName val="상부수량집계표"/>
      <sheetName val="유리"/>
      <sheetName val="노원열병합__건축⢮Ɜ瘃∊/_x0000_p"/>
      <sheetName val="노원열병합__건축®_x0000_蠀_x0000__x0000_ऀ"/>
      <sheetName val="노원열병합__건축肮靣瘄∊/_x0000_瀀"/>
      <sheetName val="노원열병합__건축®_x0000_瀀Ð_x0000__x0000_ऀ"/>
      <sheetName val="노원열병합__건축ࢮ뇵瘃∊/_x0000_᠀"/>
      <sheetName val="노원열병합__건축®_x0000_᠀¯_x0000__x0000_ऀ"/>
      <sheetName val="노원열병합__건축®_x0000__xd800_b_x0000__x0000_ऀ"/>
      <sheetName val="노원열병합__건축®팾瘋吊/_x0000_退="/>
      <sheetName val="노원열병합__건축®_x0000_瀀g_x0000__x0000_㊪"/>
      <sheetName val="ilch"/>
      <sheetName val="예산총괄"/>
      <sheetName val="배관배선 단가조사"/>
      <sheetName val="별첨 #1-1. 각기능별개발원가"/>
      <sheetName val="세기~¬_x0000_"/>
      <sheetName val="유역별면적"/>
      <sheetName val="합리식"/>
      <sheetName val="아산측후소"/>
      <sheetName val="기성표지(갑) (06월)"/>
      <sheetName val="기성청구서-내역서"/>
      <sheetName val="수량산출서 "/>
      <sheetName val="골조공사"/>
      <sheetName val="시_x0000__x0000_"/>
      <sheetName val="2차1차.XLS"/>
      <sheetName val="2%EC%B0%A81%EC%B0%A8.XLS"/>
      <sheetName val="일위대가_4층원격_"/>
      <sheetName val="Curr"/>
      <sheetName val="제잡비"/>
      <sheetName val="대림경상68억"/>
      <sheetName val="48일위(기존)"/>
      <sheetName val="남양주댠가표"/>
      <sheetName val="가설건물"/>
      <sheetName val="new급여T(4을-운전)"/>
      <sheetName val="사업성분석"/>
      <sheetName val="가격조사"/>
      <sheetName val="가격조坨B"/>
      <sheetName val="가격조떧⾤"/>
      <sheetName val="계림(함평)"/>
      <sheetName val="계림(장성)"/>
      <sheetName val="재료할증"/>
      <sheetName val="연동내역"/>
      <sheetName val="감가상각"/>
      <sheetName val="산수배수"/>
      <sheetName val="토공1"/>
      <sheetName val="토공2"/>
      <sheetName val="구조물토공1"/>
      <sheetName val="토공3"/>
      <sheetName val="흥양2교토공집계표"/>
      <sheetName val="관보호공단위수량"/>
      <sheetName val="적격심사표"/>
      <sheetName val="49일위"/>
      <sheetName val="P54"/>
      <sheetName val="S14"/>
      <sheetName val="FCU선정"/>
      <sheetName val="메인"/>
      <sheetName val="사정단가표"/>
      <sheetName val="현장경상비"/>
      <sheetName val="단면 (2)"/>
      <sheetName val="물량내역서"/>
      <sheetName val="몸체(460×600)"/>
      <sheetName val="C1"/>
      <sheetName val="매설지선굴착"/>
      <sheetName val="A1"/>
      <sheetName val="관접⡩輿Ⰰ洱"/>
      <sheetName val="관접Ⱪ洱嬱"/>
      <sheetName val="자재 발주서-91"/>
      <sheetName val="간선토공재집"/>
      <sheetName val="지선토공재집"/>
      <sheetName val="점상송수토공"/>
      <sheetName val="정암송수토공"/>
      <sheetName val="내역서(당초변경)"/>
      <sheetName val="방화도료"/>
      <sheetName val="측량노임단가"/>
      <sheetName val="노임_단가"/>
      <sheetName val="품셈_"/>
      <sheetName val="급여대장출력"/>
      <sheetName val="기준_국가명"/>
      <sheetName val="국산화"/>
      <sheetName val="집 계 표"/>
      <sheetName val=" 내역"/>
      <sheetName val="결재판(삭제하지말아주세요)"/>
      <sheetName val="개산공사비"/>
      <sheetName val="암거단위-1련"/>
      <sheetName val="세금Å_x0000_"/>
      <sheetName val="ML"/>
      <sheetName val="덤프"/>
      <sheetName val="석재다짐"/>
      <sheetName val="소운반"/>
      <sheetName val="아스콘"/>
      <sheetName val="건공실"/>
      <sheetName val="FRP산출근거"/>
      <sheetName val="내역단가"/>
      <sheetName val="일위단가"/>
      <sheetName val="교대(a1)"/>
      <sheetName val="의왕실행"/>
      <sheetName val="자재목록표"/>
      <sheetName val="누수복구대장"/>
      <sheetName val="000 단가"/>
      <sheetName val="도장"/>
      <sheetName val="건설기계"/>
      <sheetName val="사급자재"/>
      <sheetName val="별표집계"/>
      <sheetName val="우배수"/>
      <sheetName val="중기산출"/>
      <sheetName val="우수관연장및높이"/>
      <sheetName val="우수맨홀평균높이"/>
      <sheetName val="중계I"/>
      <sheetName val="저케CV38신­"/>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 sheetId="34"/>
      <sheetData sheetId="35"/>
      <sheetData sheetId="36"/>
      <sheetData sheetId="37"/>
      <sheetData sheetId="38"/>
      <sheetData sheetId="39"/>
      <sheetData sheetId="40"/>
      <sheetData sheetId="41"/>
      <sheetData sheetId="42"/>
      <sheetData sheetId="43"/>
      <sheetData sheetId="44"/>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sheetData sheetId="1291"/>
      <sheetData sheetId="1292"/>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대가기준"/>
      <sheetName val="목차"/>
      <sheetName val="최종보고"/>
      <sheetName val="0.착수계"/>
      <sheetName val="1"/>
      <sheetName val="1-1"/>
      <sheetName val="2"/>
      <sheetName val="3"/>
      <sheetName val="4"/>
      <sheetName val="5"/>
      <sheetName val="6"/>
      <sheetName val="7"/>
      <sheetName val="8"/>
      <sheetName val="8변경당초2"/>
      <sheetName val="8변경1"/>
      <sheetName val="8변경2"/>
      <sheetName val="9"/>
      <sheetName val="10"/>
      <sheetName val="1.설계검토 보고서"/>
      <sheetName val="a1"/>
      <sheetName val="a2"/>
      <sheetName val="a3"/>
      <sheetName val="a4"/>
      <sheetName val="2.착수계검토 보고서"/>
      <sheetName val="b1"/>
      <sheetName val="b2"/>
      <sheetName val="b2-1"/>
      <sheetName val="b3"/>
      <sheetName val="b3-1"/>
      <sheetName val="b4"/>
      <sheetName val="b4-1"/>
      <sheetName val="c1"/>
      <sheetName val="c2"/>
      <sheetName val="c2-1"/>
      <sheetName val="c2-2"/>
      <sheetName val="c2-3"/>
      <sheetName val="c2-4"/>
      <sheetName val="3.중간감리 보고서"/>
      <sheetName val="f1"/>
      <sheetName val="f2"/>
      <sheetName val="f2-1"/>
      <sheetName val="f3"/>
      <sheetName val="f3-1"/>
      <sheetName val="ff1"/>
      <sheetName val="ff2"/>
      <sheetName val="ff2-1"/>
      <sheetName val="ff3"/>
      <sheetName val="ff3-1"/>
      <sheetName val="fff1"/>
      <sheetName val="fff2"/>
      <sheetName val="fff2-1"/>
      <sheetName val="fff3"/>
      <sheetName val="fff3-1"/>
      <sheetName val="i1"/>
      <sheetName val="i1-1"/>
      <sheetName val="필지별내역감리"/>
      <sheetName val="필지별내역화천"/>
      <sheetName val="필지별내역간동"/>
      <sheetName val="ii1"/>
      <sheetName val="ii1-1"/>
      <sheetName val="4. 예비사업 완료검사 결과보고서"/>
      <sheetName val="h1"/>
      <sheetName val="h2"/>
      <sheetName val="h2-1"/>
      <sheetName val="h2-2"/>
      <sheetName val="h2-3"/>
      <sheetName val="h3"/>
      <sheetName val="h3-1"/>
      <sheetName val="h3-2"/>
      <sheetName val="h3-3"/>
      <sheetName val="5.감리완료 보고서"/>
      <sheetName val="j1"/>
      <sheetName val="j2"/>
      <sheetName val="ja2"/>
      <sheetName val="jb2"/>
      <sheetName val="jc2"/>
      <sheetName val="jd2"/>
      <sheetName val="je2"/>
      <sheetName val="6. 감리일지"/>
      <sheetName val="jf2"/>
      <sheetName val="5-1.감리완료 보고서"/>
      <sheetName val="j3"/>
      <sheetName val="ja3"/>
      <sheetName val="jb3"/>
      <sheetName val="jc3"/>
      <sheetName val="jd3"/>
      <sheetName val="je3"/>
      <sheetName val="6-1. 감리일지"/>
      <sheetName val="jf3"/>
      <sheetName val="7. 준공계"/>
      <sheetName val="k1"/>
      <sheetName val="k2"/>
      <sheetName val="k3"/>
      <sheetName val="내역서-1 (2)"/>
      <sheetName val="내역서(숲가꾸기설계.감리)"/>
      <sheetName val="설계용역산출"/>
    </sheetNames>
    <sheetDataSet>
      <sheetData sheetId="0" refreshError="1"/>
      <sheetData sheetId="1" refreshError="1"/>
      <sheetData sheetId="2">
        <row r="36">
          <cell r="P36" t="str">
            <v>이승호</v>
          </cell>
        </row>
      </sheetData>
      <sheetData sheetId="3"/>
      <sheetData sheetId="4">
        <row r="3">
          <cell r="B3" t="str">
            <v>화천군산림조합</v>
          </cell>
        </row>
      </sheetData>
      <sheetData sheetId="5" refreshError="1"/>
      <sheetData sheetId="6">
        <row r="5">
          <cell r="I5" t="str">
            <v>2021년 산불예방 숲가꾸기 감리용역</v>
          </cell>
        </row>
      </sheetData>
      <sheetData sheetId="7">
        <row r="2">
          <cell r="W2" t="str">
            <v>감리</v>
          </cell>
        </row>
      </sheetData>
      <sheetData sheetId="8" refreshError="1"/>
      <sheetData sheetId="9" refreshError="1"/>
      <sheetData sheetId="10" refreshError="1"/>
      <sheetData sheetId="11" refreshError="1"/>
      <sheetData sheetId="12">
        <row r="6">
          <cell r="C6">
            <v>18.760000000000002</v>
          </cell>
        </row>
        <row r="36">
          <cell r="J36">
            <v>4385000</v>
          </cell>
        </row>
      </sheetData>
      <sheetData sheetId="13" refreshError="1"/>
      <sheetData sheetId="14" refreshError="1"/>
      <sheetData sheetId="15">
        <row r="6">
          <cell r="C6">
            <v>15.430000000000001</v>
          </cell>
        </row>
        <row r="36">
          <cell r="J36">
            <v>4585000</v>
          </cell>
        </row>
      </sheetData>
      <sheetData sheetId="16" refreshError="1"/>
      <sheetData sheetId="17" refreshError="1"/>
      <sheetData sheetId="18"/>
      <sheetData sheetId="19" refreshError="1"/>
      <sheetData sheetId="20" refreshError="1"/>
      <sheetData sheetId="21" refreshError="1"/>
      <sheetData sheetId="22" refreshError="1"/>
      <sheetData sheetId="23"/>
      <sheetData sheetId="24" refreshError="1"/>
      <sheetData sheetId="25">
        <row r="17">
          <cell r="L17">
            <v>4.9600000000000009</v>
          </cell>
        </row>
      </sheetData>
      <sheetData sheetId="26" refreshError="1"/>
      <sheetData sheetId="27" refreshError="1"/>
      <sheetData sheetId="28" refreshError="1"/>
      <sheetData sheetId="29" refreshError="1"/>
      <sheetData sheetId="30" refreshError="1"/>
      <sheetData sheetId="31" refreshError="1"/>
      <sheetData sheetId="32">
        <row r="8">
          <cell r="A8" t="str">
            <v>1-0임반 1-0소반 산불예방(일반)</v>
          </cell>
        </row>
      </sheetData>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refreshError="1"/>
      <sheetData sheetId="62">
        <row r="3">
          <cell r="B3" t="str">
            <v>화천군 화천읍 대이리 산42번지 외 4필지</v>
          </cell>
        </row>
      </sheetData>
      <sheetData sheetId="63" refreshError="1"/>
      <sheetData sheetId="64" refreshError="1"/>
      <sheetData sheetId="65" refreshError="1"/>
      <sheetData sheetId="66">
        <row r="3">
          <cell r="B3" t="str">
            <v>화천군 간동면 도송리 산58 외 7필지</v>
          </cell>
        </row>
      </sheetData>
      <sheetData sheetId="67" refreshError="1"/>
      <sheetData sheetId="68" refreshError="1"/>
      <sheetData sheetId="69" refreshError="1"/>
      <sheetData sheetId="70"/>
      <sheetData sheetId="71" refreshError="1"/>
      <sheetData sheetId="72" refreshError="1"/>
      <sheetData sheetId="73" refreshError="1"/>
      <sheetData sheetId="74" refreshError="1"/>
      <sheetData sheetId="75" refreshError="1"/>
      <sheetData sheetId="76" refreshError="1"/>
      <sheetData sheetId="77" refreshError="1"/>
      <sheetData sheetId="78"/>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sheetData sheetId="90" refreshError="1"/>
      <sheetData sheetId="91" refreshError="1"/>
      <sheetData sheetId="92" refreshError="1"/>
      <sheetData sheetId="93" refreshError="1"/>
      <sheetData sheetId="94" refreshError="1"/>
      <sheetData sheetId="95"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금액내역서"/>
      <sheetName val="2공구산출내역"/>
      <sheetName val="Base"/>
      <sheetName val="토공사"/>
      <sheetName val="시설물기초"/>
      <sheetName val="5흙막이"/>
      <sheetName val="06 일위대가목록"/>
      <sheetName val="물가자료"/>
      <sheetName val="용산1(해보)"/>
      <sheetName val="조서"/>
      <sheetName val="배수계"/>
      <sheetName val="내역"/>
      <sheetName val="노임단가"/>
      <sheetName val="수목표준대가"/>
      <sheetName val="증감대비"/>
      <sheetName val="Sheet3"/>
      <sheetName val="땅속흙막이(야)"/>
      <sheetName val="도급내역서"/>
      <sheetName val="날개벽"/>
      <sheetName val="일위대가"/>
      <sheetName val="기초일위"/>
      <sheetName val="시설일위"/>
      <sheetName val="조명일위"/>
      <sheetName val="내역서"/>
      <sheetName val="전선 및 전선관"/>
      <sheetName val="일위대가목록"/>
      <sheetName val="건축공사실행"/>
      <sheetName val="건축원가"/>
      <sheetName val="부대공Ⅱ"/>
      <sheetName val="unitpric"/>
      <sheetName val="PRICE"/>
      <sheetName val="Sheet1"/>
      <sheetName val="단가및재료비"/>
      <sheetName val="부분별수량산출(조합기초)"/>
      <sheetName val="기타자료"/>
      <sheetName val="9509"/>
      <sheetName val="단재적표"/>
      <sheetName val="A-4"/>
      <sheetName val="기계경비산출기준"/>
      <sheetName val="단가"/>
      <sheetName val="업무코드(0000)"/>
      <sheetName val="부하(성남)"/>
      <sheetName val="7급줄떼"/>
      <sheetName val="000000"/>
      <sheetName val="DANGA"/>
      <sheetName val="자료기입"/>
      <sheetName val="수량"/>
      <sheetName val="수목(바-주목)"/>
      <sheetName val="4가.수량집계표(덩굴)"/>
      <sheetName val="4가.수량집계표(풀베기)"/>
      <sheetName val="1다.설계설명서"/>
      <sheetName val="토공"/>
      <sheetName val="자료"/>
      <sheetName val="abut수량-a1"/>
      <sheetName val="조명율표"/>
      <sheetName val="지구단위계획"/>
      <sheetName val="공사비예산서(토목분)"/>
      <sheetName val="총괄내역서"/>
    </sheetNames>
    <sheetDataSet>
      <sheetData sheetId="0" refreshError="1">
        <row r="4">
          <cell r="D4" t="str">
            <v>대</v>
          </cell>
        </row>
        <row r="5">
          <cell r="D5" t="str">
            <v>대</v>
          </cell>
        </row>
        <row r="7">
          <cell r="D7" t="str">
            <v>대</v>
          </cell>
        </row>
        <row r="8">
          <cell r="D8" t="str">
            <v>대</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견적조건 "/>
      <sheetName val="공사개요"/>
      <sheetName val="공사범위"/>
      <sheetName val="공사범위(견적적용안)"/>
      <sheetName val="실별공사범위"/>
      <sheetName val="확인할사항"/>
      <sheetName val="확인할사항 (2)"/>
      <sheetName val="공사내용"/>
      <sheetName val="수량산출5층"/>
      <sheetName val="수량산출6층"/>
      <sheetName val="수량산출12층"/>
      <sheetName val="견적조건 1안"/>
      <sheetName val="견적조건2안"/>
      <sheetName val="#REF"/>
      <sheetName val="설계설명서"/>
      <sheetName val="(표준지집계)1-0-1(기번1)"/>
      <sheetName val="(표준지집계)1-0-2(기번1)"/>
      <sheetName val="01"/>
      <sheetName val="낙찰표"/>
      <sheetName val="BID"/>
      <sheetName val="금액내역서"/>
      <sheetName val="실행철강하도"/>
      <sheetName val="구조물철거타공정이월"/>
      <sheetName val="변경내역서"/>
      <sheetName val="진주방향"/>
      <sheetName val="Base"/>
      <sheetName val="설계내역서"/>
      <sheetName val="공종별소요인력"/>
      <sheetName val="1.단가산출(88임반3소반)수익-잣"/>
      <sheetName val="1.산물수집(88임반3소반-수익잣)"/>
      <sheetName val="2.단가산출(88임반3소반)수익-낙"/>
      <sheetName val="2.산물수집(88임반3소반-수익낙"/>
      <sheetName val="3.단가산출(88임반4소반)수익-잣"/>
      <sheetName val="3.산물수집(88임반4소반-수익잣)"/>
      <sheetName val="4.단가산출((88임반6소반)수익-잣"/>
      <sheetName val="4.산물수집(88임반6소반-수익잣)"/>
      <sheetName val="5.단가산출(88임반7소반)수익-잣"/>
      <sheetName val="5.산물수집(88임반7소반-수익잣)"/>
      <sheetName val="작업기간산출내역서"/>
      <sheetName val="2공구산출내역"/>
      <sheetName val="입찰안"/>
      <sheetName val="증감분석"/>
      <sheetName val="단재적표"/>
      <sheetName val="토공사"/>
      <sheetName val="일위대가"/>
      <sheetName val="용역비내역"/>
      <sheetName val="기록사항"/>
      <sheetName val="재직증명서"/>
      <sheetName val="착수계"/>
      <sheetName val="보안각서"/>
      <sheetName val="중간보고서5임반"/>
      <sheetName val="설계내역서(예정지정리)"/>
      <sheetName val="설계내역서(조림)"/>
      <sheetName val="매목조사(1)"/>
      <sheetName val="재적(1)(소나무)"/>
      <sheetName val="재적(1)(신갈나무)"/>
      <sheetName val="재적(1)(기타)"/>
      <sheetName val="재적(1)(갈참나무)"/>
      <sheetName val="재적(1) (상수리)"/>
      <sheetName val="재적(1)(노간주)"/>
      <sheetName val="임소반별대상지조서"/>
      <sheetName val="06 일위대가목록"/>
      <sheetName val="총괄내역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예산서"/>
      <sheetName val="설계설명서"/>
      <sheetName val="조림설계용역예산서"/>
      <sheetName val="필지별내역"/>
    </sheetNames>
    <sheetDataSet>
      <sheetData sheetId="0">
        <row r="4">
          <cell r="A4" t="str">
            <v>2021년 큰나무 공익조림사업</v>
          </cell>
        </row>
      </sheetData>
      <sheetData sheetId="1"/>
      <sheetData sheetId="2"/>
      <sheetData sheetId="3">
        <row r="4">
          <cell r="E4">
            <v>10</v>
          </cell>
        </row>
      </sheetData>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일명"/>
      <sheetName val="일명95"/>
      <sheetName val="일비"/>
      <sheetName val="일비95"/>
      <sheetName val="경명"/>
      <sheetName val="경명95"/>
      <sheetName val="경배"/>
      <sheetName val="경배95"/>
      <sheetName val="임율"/>
      <sheetName val="임율95"/>
      <sheetName val="간노비"/>
      <sheetName val="간노비95"/>
      <sheetName val="직노"/>
      <sheetName val="공정율"/>
      <sheetName val="pldt"/>
      <sheetName val="건집"/>
      <sheetName val="건축"/>
      <sheetName val="기설집"/>
      <sheetName val="설집"/>
      <sheetName val="XXXXXX"/>
      <sheetName val="VXXX"/>
      <sheetName val="진짜내역"/>
      <sheetName val="총괄"/>
      <sheetName val="집계"/>
      <sheetName val="내역"/>
      <sheetName val="공량집"/>
      <sheetName val="단가"/>
      <sheetName val="배부율"/>
      <sheetName val="완성1"/>
      <sheetName val="완성2"/>
      <sheetName val="산재비율"/>
      <sheetName val="안전비율"/>
      <sheetName val="일반비율"/>
      <sheetName val="노임"/>
      <sheetName val="공량"/>
      <sheetName val="VXXXXX"/>
      <sheetName val="적용대가"/>
      <sheetName val="지수내역"/>
      <sheetName val="노(97.1,97.9,98.1)"/>
      <sheetName val="노임단가"/>
      <sheetName val="철거산출근거"/>
      <sheetName val="Baby일위대가"/>
      <sheetName val="일위대가목록"/>
      <sheetName val="내역서2안"/>
      <sheetName val="Sheet1"/>
      <sheetName val="일위_파일"/>
      <sheetName val="견적서"/>
      <sheetName val="일위대가"/>
      <sheetName val="저"/>
      <sheetName val="표지"/>
      <sheetName val="2공구산출내역"/>
      <sheetName val="간접비"/>
      <sheetName val="내역서(삼호)"/>
      <sheetName val="출력은 금물"/>
      <sheetName val="일위대가(건축)"/>
      <sheetName val="단가조사"/>
      <sheetName val="소비자가"/>
      <sheetName val="KKK"/>
      <sheetName val=" 냉각수펌프"/>
      <sheetName val="경산"/>
      <sheetName val="단가 "/>
      <sheetName val="금액내역서"/>
      <sheetName val="COVER"/>
      <sheetName val="직재"/>
      <sheetName val="#REF"/>
      <sheetName val="기자재비"/>
      <sheetName val="Sheet3"/>
      <sheetName val="도급내역서"/>
      <sheetName val="부분별수량산출(조합기초)"/>
      <sheetName val="연결관암거"/>
      <sheetName val="기계경비(시간당)"/>
      <sheetName val="램머"/>
      <sheetName val="설계예시"/>
      <sheetName val="Base"/>
      <sheetName val="적용건축"/>
      <sheetName val="데리네이타현황"/>
      <sheetName val="물가자료"/>
      <sheetName val="현장관리비 산출내역"/>
      <sheetName val="차액보증"/>
      <sheetName val="Sheet2"/>
      <sheetName val="내역서"/>
      <sheetName val="3BL공동구 수량"/>
      <sheetName val="수량산출"/>
      <sheetName val="식재일위대가"/>
      <sheetName val="일위대가(출입)"/>
      <sheetName val="EJ"/>
      <sheetName val="대,유,램"/>
      <sheetName val="국별인원"/>
      <sheetName val="J直材4"/>
      <sheetName val="일위대가(4층원격)"/>
      <sheetName val="기둥(원형)"/>
      <sheetName val="기초공"/>
      <sheetName val="설계내역서"/>
      <sheetName val="도급내역"/>
      <sheetName val="공사예산하조서(O.K)"/>
      <sheetName val="토목내역서 (도급단가)"/>
      <sheetName val="사업부배부A"/>
      <sheetName val="단위중량"/>
      <sheetName val="Sheet5"/>
      <sheetName val="정부노임단가"/>
      <sheetName val="일반전기C"/>
      <sheetName val="일위대가표"/>
      <sheetName val="노(97_1,97_9,98_1)"/>
      <sheetName val="출력은_금물"/>
      <sheetName val="_냉각수펌프"/>
      <sheetName val="단가_"/>
      <sheetName val="용산1(해보)"/>
      <sheetName val="sst,stl창호"/>
      <sheetName val="쌍송교"/>
      <sheetName val="수공기"/>
      <sheetName val="공통(20-91)"/>
      <sheetName val="기초일위대가"/>
      <sheetName val="단가대비표"/>
      <sheetName val="산출기초"/>
      <sheetName val="기계내역"/>
      <sheetName val="9GNG운반"/>
      <sheetName val="Sheet1 (2)"/>
      <sheetName val="소방"/>
      <sheetName val="COL"/>
      <sheetName val="터파기및재료"/>
      <sheetName val="2F 회의실견적(5_14 일대)"/>
      <sheetName val="N賃率-職"/>
      <sheetName val="Macro1"/>
      <sheetName val="단가조사서"/>
      <sheetName val="손익분석"/>
      <sheetName val="건축부하"/>
      <sheetName val="약전닥트"/>
      <sheetName val="일지-H"/>
      <sheetName val="김포IO"/>
      <sheetName val="LD"/>
      <sheetName val="FA설치명세"/>
      <sheetName val="처리단락"/>
      <sheetName val="조건표"/>
      <sheetName val="Sheet38"/>
      <sheetName val="부속동"/>
      <sheetName val="일위목록"/>
      <sheetName val="1안"/>
      <sheetName val="설직재-1"/>
      <sheetName val="부대공"/>
      <sheetName val="포장공"/>
      <sheetName val="토공"/>
      <sheetName val="ilch"/>
      <sheetName val="을"/>
      <sheetName val="DATA"/>
      <sheetName val="데이타"/>
      <sheetName val="골조시행"/>
      <sheetName val="산출내역서"/>
      <sheetName val="기계설비표선정수장"/>
      <sheetName val="전담운영PM"/>
      <sheetName val="부대내역"/>
      <sheetName val="전기일위대가"/>
      <sheetName val="적용단위길이"/>
      <sheetName val="피벗테이블데이터분석"/>
      <sheetName val="특수기호강도거푸집"/>
      <sheetName val="종배수관면벽신"/>
      <sheetName val="종배수관(신)"/>
      <sheetName val="자료입력"/>
      <sheetName val="품셈"/>
      <sheetName val="단가산출"/>
      <sheetName val="중기사용료"/>
      <sheetName val="아파트건축"/>
      <sheetName val="원가계산"/>
      <sheetName val="수정내역"/>
      <sheetName val="실행내역"/>
      <sheetName val="전시원"/>
      <sheetName val="전시내"/>
      <sheetName val="표"/>
      <sheetName val="목"/>
      <sheetName val="설 (3)"/>
      <sheetName val="설 (2)"/>
      <sheetName val="설"/>
      <sheetName val="일"/>
      <sheetName val="일집표"/>
      <sheetName val="일위표"/>
      <sheetName val="수표"/>
      <sheetName val="총집"/>
      <sheetName val="원가"/>
      <sheetName val="집계표"/>
      <sheetName val="제작총집계표"/>
      <sheetName val="총경기장별내역서(10-11)"/>
      <sheetName val="경기장별내역서(12-107)"/>
      <sheetName val="단가산출서"/>
      <sheetName val="재료단가"/>
      <sheetName val="현장"/>
      <sheetName val="예산M11A"/>
      <sheetName val="건축내역"/>
      <sheetName val="101동"/>
      <sheetName val="2000년1차"/>
      <sheetName val="2000전체분"/>
      <sheetName val="출자한도"/>
      <sheetName val="교통대책내역"/>
      <sheetName val="일대-1"/>
      <sheetName val="공사개요(서광주)"/>
      <sheetName val="백암비스타내역"/>
      <sheetName val="MAIN_TABLE"/>
      <sheetName val="기본일위"/>
      <sheetName val="I一般比"/>
      <sheetName val="기초자료"/>
      <sheetName val="Y-WORK"/>
      <sheetName val="을지"/>
      <sheetName val="단1"/>
      <sheetName val="대목"/>
      <sheetName val="시설물기초"/>
      <sheetName val="공량(1월22일)"/>
      <sheetName val="주소"/>
      <sheetName val="대운반(철재)"/>
      <sheetName val="골재산출"/>
      <sheetName val="5공철탑검토표"/>
      <sheetName val="4공철탑검토"/>
      <sheetName val="조명율표"/>
      <sheetName val="CTEMCOST"/>
      <sheetName val="공사비총괄표"/>
      <sheetName val="재료"/>
      <sheetName val="식재수량표"/>
      <sheetName val="ABUT수량-A1"/>
      <sheetName val="공조기휀"/>
      <sheetName val="AHU집계"/>
      <sheetName val="원내역"/>
      <sheetName val="가로등내역서"/>
      <sheetName val="도시가스현황"/>
      <sheetName val="5흙막이"/>
      <sheetName val="건축원가"/>
      <sheetName val="총괄표"/>
      <sheetName val="샘플표지"/>
      <sheetName val="대보~세기"/>
      <sheetName val="수지예산"/>
      <sheetName val="일위"/>
      <sheetName val="산출-설비"/>
      <sheetName val="흥양2교토공집계표"/>
      <sheetName val="C3"/>
      <sheetName val="납부서"/>
      <sheetName val="일위대가내역"/>
      <sheetName val="목록"/>
      <sheetName val="ESCO개보수공사"/>
      <sheetName val="1차 내역서"/>
      <sheetName val="외주비"/>
      <sheetName val="일반공사"/>
      <sheetName val="공사미수"/>
      <sheetName val="대공종"/>
      <sheetName val="1구간BOQ"/>
      <sheetName val="말뚝지지력산정"/>
      <sheetName val="BOQ(전체)"/>
      <sheetName val="Mc1"/>
      <sheetName val="ELECTRIC"/>
      <sheetName val="내역(100%)"/>
      <sheetName val="표지1"/>
      <sheetName val="단"/>
      <sheetName val="WORK"/>
      <sheetName val="산출근거(단청공사)"/>
      <sheetName val="갑지(추정)"/>
      <sheetName val="사업수지"/>
      <sheetName val="WEIGHT LIST"/>
      <sheetName val="POL6차-PIPING"/>
      <sheetName val="물량"/>
      <sheetName val="산#2-1 (2)"/>
      <sheetName val="산#3-1"/>
      <sheetName val="인건비"/>
      <sheetName val="재집"/>
      <sheetName val="기본단가표"/>
      <sheetName val="식재인부"/>
      <sheetName val="영창26"/>
      <sheetName val="요율"/>
      <sheetName val="본공사"/>
      <sheetName val="적용토목"/>
      <sheetName val="갑지"/>
      <sheetName val="기초내역서"/>
      <sheetName val="대가목록표"/>
      <sheetName val="내역서중"/>
      <sheetName val="일위(PANEL)"/>
      <sheetName val="대로근거"/>
      <sheetName val="관로토공"/>
      <sheetName val="우수관"/>
      <sheetName val="토사(PE)"/>
      <sheetName val="실행"/>
      <sheetName val="설계서"/>
      <sheetName val="산근"/>
      <sheetName val="AIR SHOWER(3인용)"/>
      <sheetName val="연부97-1"/>
      <sheetName val="자갈,시멘트,모래산출"/>
      <sheetName val="자료"/>
      <sheetName val="차수공개요"/>
      <sheetName val="본체"/>
      <sheetName val="철탑공사"/>
      <sheetName val="예산"/>
      <sheetName val="Customer Databas"/>
      <sheetName val="위생설비"/>
      <sheetName val="스포회원매출"/>
      <sheetName val="원가 (2)"/>
      <sheetName val="#2_일위대가목록"/>
      <sheetName val="패널"/>
      <sheetName val="TANK견적대지"/>
      <sheetName val="DAN"/>
      <sheetName val="백호우계수"/>
      <sheetName val="중기손료"/>
      <sheetName val="기초단가"/>
      <sheetName val="예산총괄표"/>
      <sheetName val="공내역"/>
      <sheetName val="danga"/>
      <sheetName val="설계서을"/>
      <sheetName val="Pier 3"/>
      <sheetName val="연결관단위"/>
      <sheetName val="tggwan(mac)"/>
      <sheetName val="길어깨(현황)"/>
      <sheetName val="MOTOR"/>
      <sheetName val="실행철강하도"/>
      <sheetName val="일위대가목차"/>
      <sheetName val="견적서1"/>
      <sheetName val="미드수량"/>
      <sheetName val="일위목록-기"/>
      <sheetName val="BOX전기내역"/>
      <sheetName val="원가계산서"/>
      <sheetName val="공종별내역서"/>
      <sheetName val="1공구내역"/>
      <sheetName val="별표"/>
      <sheetName val="건축공사실행"/>
      <sheetName val="공량산출서"/>
      <sheetName val="중기일위대가"/>
      <sheetName val="공사비"/>
      <sheetName val="인사자료총집계"/>
      <sheetName val="70%"/>
      <sheetName val="Inst."/>
      <sheetName val="원가계산 (2)"/>
      <sheetName val="노무비"/>
      <sheetName val="배수공"/>
      <sheetName val="★도급내역"/>
      <sheetName val="리스(CIF)산출"/>
      <sheetName val="공주-교대(A1)"/>
      <sheetName val="DATA 입력란"/>
      <sheetName val="내역1공구"/>
      <sheetName val="골막이(야매)"/>
      <sheetName val="단중표"/>
      <sheetName val="파일의이용"/>
      <sheetName val="덤프트럭계수"/>
      <sheetName val="도로정위치부표"/>
      <sheetName val="도로조사부표"/>
      <sheetName val="설계기준"/>
      <sheetName val="내역1"/>
      <sheetName val="(4-2)열관류값-2"/>
      <sheetName val="1공구산출내역서"/>
      <sheetName val="우각부보강"/>
      <sheetName val="교각토공"/>
      <sheetName val="건축기성"/>
      <sheetName val="예가표"/>
      <sheetName val="공사비집계"/>
      <sheetName val="부하계산서"/>
      <sheetName val="Tool"/>
      <sheetName val="구간산출"/>
      <sheetName val="폐토수익화 "/>
      <sheetName val="ITEM"/>
      <sheetName val="60명당사(총괄)"/>
      <sheetName val="급수"/>
      <sheetName val="조명시설"/>
      <sheetName val="1. 설계조건 2.단면가정 3. 하중계산"/>
      <sheetName val="예산변경사항"/>
      <sheetName val="식재가격"/>
      <sheetName val="식재총괄"/>
      <sheetName val="총체보활공정표"/>
      <sheetName val="단가 및 재료비"/>
      <sheetName val="중기사용료산출근거"/>
      <sheetName val="아파트"/>
      <sheetName val="공통비(전체)"/>
      <sheetName val="원가계산서 "/>
      <sheetName val="단가산출(T)"/>
      <sheetName val="입찰안"/>
      <sheetName val="심사계산"/>
      <sheetName val="심사물량"/>
      <sheetName val="설계조건"/>
      <sheetName val="열린교실"/>
      <sheetName val="정산서 "/>
      <sheetName val="옥외 전력간선공사"/>
      <sheetName val="06 일위대가목록"/>
      <sheetName val="투입내역"/>
      <sheetName val="자금신청서"/>
      <sheetName val="XL4Poppy"/>
      <sheetName val="설치자재"/>
      <sheetName val="변경내역"/>
      <sheetName val="교각1"/>
      <sheetName val="파형강관및곡선부보강및날개벽"/>
      <sheetName val="코드"/>
      <sheetName val="단위수량산출"/>
      <sheetName val="BID"/>
      <sheetName val="INPUT"/>
      <sheetName val="합천내역"/>
      <sheetName val="담장산출"/>
      <sheetName val="증감대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sheetData sheetId="13"/>
      <sheetData sheetId="14" refreshError="1"/>
      <sheetData sheetId="15"/>
      <sheetData sheetId="16"/>
      <sheetData sheetId="17"/>
      <sheetData sheetId="18"/>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건축공사실행"/>
      <sheetName val="공사개요"/>
      <sheetName val="공기기준"/>
      <sheetName val="창호1"/>
      <sheetName val="VXXX"/>
      <sheetName val="VXXXXX"/>
      <sheetName val="II손익관리"/>
      <sheetName val="1.종합손익(도급)"/>
      <sheetName val="1.종합손익(주택,개발)"/>
      <sheetName val="2.실행예산"/>
      <sheetName val="2.2과부족"/>
      <sheetName val="2.3원가절감"/>
      <sheetName val="8.외주비집행현황"/>
      <sheetName val="9.자재비"/>
      <sheetName val="10.현장집행"/>
      <sheetName val="3.추가원가"/>
      <sheetName val="3.추가원가 (2)"/>
      <sheetName val="4.사전공사"/>
      <sheetName val="5.추정공사비"/>
      <sheetName val="6.금융비용"/>
      <sheetName val="7.공사비집행현황(총괄)"/>
      <sheetName val="11.1생산성"/>
      <sheetName val="인력대비(정직)"/>
      <sheetName val="11.2인원산출"/>
      <sheetName val="Sheet18"/>
      <sheetName val="Sheet19"/>
      <sheetName val="Sheet20"/>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Sheet37"/>
      <sheetName val="Sheet38"/>
      <sheetName val="Sheet39"/>
      <sheetName val="Sheet40"/>
      <sheetName val="건축원가"/>
      <sheetName val="직노"/>
      <sheetName val="금액내역서"/>
      <sheetName val="일반전기C"/>
      <sheetName val="저"/>
      <sheetName val="Baby일위대가"/>
      <sheetName val="공통가설"/>
      <sheetName val="토목내역"/>
      <sheetName val="연결관암거"/>
      <sheetName val="터파기및재료"/>
      <sheetName val="별표"/>
      <sheetName val="행당원가"/>
      <sheetName val="노임단가"/>
      <sheetName val="Sheet1"/>
      <sheetName val="급수"/>
      <sheetName val="목표세부명세"/>
      <sheetName val="통장출금액"/>
      <sheetName val="Base"/>
      <sheetName val="일위대가"/>
      <sheetName val="골조시행"/>
      <sheetName val="2공구산출내역"/>
      <sheetName val="단가"/>
      <sheetName val="철거산출근거"/>
      <sheetName val="1_종합손익(도급)"/>
      <sheetName val="1_종합손익(주택,개발)"/>
      <sheetName val="2_실행예산"/>
      <sheetName val="2_2과부족"/>
      <sheetName val="2_3원가절감"/>
      <sheetName val="8_외주비집행현황"/>
      <sheetName val="9_자재비"/>
      <sheetName val="10_현장집행"/>
      <sheetName val="3_추가원가"/>
      <sheetName val="3_추가원가_(2)"/>
      <sheetName val="4_사전공사"/>
      <sheetName val="5_추정공사비"/>
      <sheetName val="6_금융비용"/>
      <sheetName val="7_공사비집행현황(총괄)"/>
      <sheetName val="11_1생산성"/>
      <sheetName val="11_2인원산출"/>
      <sheetName val="단가조사서"/>
      <sheetName val="5흙막이"/>
      <sheetName val="내역서2안"/>
      <sheetName val=" 냉각수펌프"/>
      <sheetName val="현장관리비"/>
      <sheetName val="토공사"/>
      <sheetName val="공사예산하조서(O.K)"/>
      <sheetName val="내역서(삼호)"/>
      <sheetName val="산출-설비"/>
      <sheetName val="내역"/>
      <sheetName val="1차 내역서"/>
      <sheetName val="Sheeࡴ40"/>
      <sheetName val="차액보증"/>
      <sheetName val="#REF"/>
      <sheetName val="일위대가(건축)"/>
      <sheetName val="내역서"/>
      <sheetName val="NYS"/>
      <sheetName val="입찰안"/>
      <sheetName val="대전-교대(A1-A2)"/>
      <sheetName val="건축도급단가"/>
      <sheetName val="실행단가"/>
      <sheetName val="여흥"/>
      <sheetName val="적용건축"/>
      <sheetName val="1-1"/>
      <sheetName val="Breakdown"/>
      <sheetName val="UnitRate"/>
      <sheetName val="외주비"/>
      <sheetName val="경산"/>
      <sheetName val="전력"/>
      <sheetName val="일위대가(가설)"/>
      <sheetName val="물량표"/>
      <sheetName val="Total"/>
      <sheetName val="부대내역"/>
      <sheetName val="BOQ(전체)"/>
      <sheetName val="가로등내역서"/>
      <sheetName val="Sheet2"/>
      <sheetName val="1안"/>
      <sheetName val="설계"/>
      <sheetName val="토적계산서"/>
      <sheetName val="열린교실"/>
      <sheetName val="증감대비"/>
      <sheetName val="WEIGHT LIST"/>
      <sheetName val="산#2-1 (2)"/>
      <sheetName val="설계도1"/>
      <sheetName val="단가조사"/>
      <sheetName val="wall"/>
      <sheetName val="의왕내역"/>
      <sheetName val="일반공사"/>
      <sheetName val="기초자료"/>
      <sheetName val="수목표준대가"/>
      <sheetName val="Mc1"/>
      <sheetName val="총괄집계표"/>
      <sheetName val="구분자"/>
      <sheetName val="Sheet15"/>
      <sheetName val="날개벽"/>
      <sheetName val="단중표"/>
      <sheetName val="문학간접"/>
      <sheetName val="간접"/>
      <sheetName val="노임"/>
      <sheetName val="수입"/>
      <sheetName val="5사남"/>
      <sheetName val="전체"/>
      <sheetName val="토목"/>
      <sheetName val="전선 및 전선관"/>
      <sheetName val="입력값1"/>
      <sheetName val="1_종합손익(도급)1"/>
      <sheetName val="1_종합손익(주택,개발)1"/>
      <sheetName val="2_실행예산1"/>
      <sheetName val="2_2과부족1"/>
      <sheetName val="2_3원가절감1"/>
      <sheetName val="8_외주비집행현황1"/>
      <sheetName val="9_자재비1"/>
      <sheetName val="10_현장집행1"/>
      <sheetName val="3_추가원가1"/>
      <sheetName val="3_추가원가_(2)1"/>
      <sheetName val="4_사전공사1"/>
      <sheetName val="5_추정공사비1"/>
      <sheetName val="6_금융비용1"/>
      <sheetName val="7_공사비집행현황(총괄)1"/>
      <sheetName val="11_1생산성1"/>
      <sheetName val="11_2인원산출1"/>
      <sheetName val="_냉각수펌프"/>
      <sheetName val="Sheet4"/>
      <sheetName val="기계설비"/>
      <sheetName val="COVER"/>
      <sheetName val="ELECTRIC"/>
      <sheetName val="간접비"/>
      <sheetName val="부대공"/>
      <sheetName val="포장공"/>
      <sheetName val="토공"/>
      <sheetName val="일반전기(을지)"/>
      <sheetName val="패널"/>
      <sheetName val="정부노임단가"/>
      <sheetName val="실행내역"/>
      <sheetName val="계측기"/>
      <sheetName val="P-1"/>
      <sheetName val="그림"/>
      <sheetName val="구성1"/>
      <sheetName val="구성2"/>
      <sheetName val="구성3"/>
      <sheetName val="구성4"/>
      <sheetName val="그림2"/>
      <sheetName val="Tool"/>
      <sheetName val="견적서"/>
      <sheetName val="데리네이타현황"/>
      <sheetName val="분전반"/>
      <sheetName val="투찰가"/>
      <sheetName val="산출내역서"/>
      <sheetName val="1차사업FS"/>
      <sheetName val="내역5"/>
      <sheetName val="사업수지"/>
      <sheetName val="DATA"/>
      <sheetName val="데이타"/>
      <sheetName val="토공집계표"/>
      <sheetName val="예가표"/>
      <sheetName val="교각1"/>
      <sheetName val="이름"/>
      <sheetName val="급여표"/>
      <sheetName val="직원투입계획"/>
      <sheetName val="쌍송교"/>
      <sheetName val="BSD (2)"/>
      <sheetName val="갑지(추정)"/>
      <sheetName val="Sheet3"/>
      <sheetName val="Sheet5"/>
      <sheetName val="도급FORM"/>
      <sheetName val="70%"/>
      <sheetName val="건축내역"/>
      <sheetName val="기자재비"/>
      <sheetName val="일위대가내역"/>
      <sheetName val="유치원내역"/>
      <sheetName val="일위대가단가표"/>
      <sheetName val="unit 4"/>
      <sheetName val="자재목록"/>
      <sheetName val="입력"/>
      <sheetName val="가CP"/>
      <sheetName val="전기변내역"/>
      <sheetName val="교통대책내역"/>
      <sheetName val="CTEMCOST"/>
      <sheetName val="도봉2지구"/>
      <sheetName val="도급내역서"/>
      <sheetName val="22단가"/>
      <sheetName val="22인공"/>
      <sheetName val="(4-2)열관류값-2"/>
      <sheetName val="실행철강하도"/>
      <sheetName val="N賃率-職"/>
      <sheetName val="도시가스현황"/>
      <sheetName val="일위대가표"/>
      <sheetName val="(포장)BOQ-실적공사"/>
      <sheetName val="건장설비"/>
      <sheetName val="cctv"/>
      <sheetName val="BEND LOSS"/>
      <sheetName val="asd"/>
      <sheetName val="인부노임"/>
      <sheetName val="고등학교"/>
      <sheetName val="원가"/>
      <sheetName val="명단"/>
      <sheetName val="J直材4"/>
      <sheetName val="구리토평1전기"/>
      <sheetName val="공조기휀"/>
      <sheetName val="AHU집계"/>
      <sheetName val="기초부하"/>
      <sheetName val="예산내역"/>
      <sheetName val="총괄수지표"/>
      <sheetName val="프랜트면허"/>
      <sheetName val="외주"/>
      <sheetName val="2002하반기노임기준"/>
      <sheetName val="본체"/>
      <sheetName val="분전함신설"/>
      <sheetName val="접지1종"/>
      <sheetName val="급명"/>
      <sheetName val="기성고"/>
      <sheetName val="공내역"/>
      <sheetName val="수목데이타 "/>
      <sheetName val="신공"/>
      <sheetName val="EJ"/>
      <sheetName val="냉천부속동"/>
      <sheetName val="을"/>
      <sheetName val="001"/>
      <sheetName val="연습"/>
      <sheetName val="전국현황"/>
      <sheetName val="암거날개벽재료집계"/>
      <sheetName val="메서,변+증"/>
      <sheetName val="BID"/>
      <sheetName val="아파트건축"/>
      <sheetName val="PAC"/>
      <sheetName val="목록"/>
      <sheetName val="1차_내역서"/>
      <sheetName val="공사예산하조서(O_K)"/>
      <sheetName val="A조"/>
      <sheetName val="측량노임단가"/>
      <sheetName val="조도계산서 (도서)"/>
      <sheetName val="소운반"/>
      <sheetName val="집수정단면도 (2)"/>
      <sheetName val="토공(도면)"/>
      <sheetName val="계약내역(2)"/>
      <sheetName val="총괄표"/>
      <sheetName val="재집"/>
      <sheetName val="직재"/>
      <sheetName val="시중노임(공사)"/>
      <sheetName val="전기외주내역"/>
      <sheetName val="물량내역서"/>
      <sheetName val="PI"/>
      <sheetName val="기초목"/>
      <sheetName val="database"/>
      <sheetName val="현장경비"/>
      <sheetName val="6호기"/>
      <sheetName val="식재인부"/>
      <sheetName val="A"/>
      <sheetName val="Sheet1 (2)"/>
      <sheetName val="SILICATE"/>
      <sheetName val="공정표"/>
      <sheetName val="대전노은1차_조적_집계표"/>
      <sheetName val="현장관리비 "/>
      <sheetName val="수량산출근거(본선)"/>
      <sheetName val="내   역"/>
      <sheetName val="일위_파일"/>
      <sheetName val="COST"/>
      <sheetName val="노무비"/>
      <sheetName val="납부서"/>
      <sheetName val="환산"/>
      <sheetName val="내역(100%)"/>
      <sheetName val="차수"/>
      <sheetName val="월별손익"/>
      <sheetName val="020114"/>
      <sheetName val="0111월"/>
      <sheetName val="호프"/>
      <sheetName val="고정자산"/>
      <sheetName val="월별수입"/>
      <sheetName val="매출원가추정"/>
      <sheetName val="매출추정"/>
      <sheetName val="가정"/>
      <sheetName val="982월원안"/>
      <sheetName val="01"/>
      <sheetName val="99총공사내역서"/>
      <sheetName val="CON'C"/>
      <sheetName val="Macro1"/>
      <sheetName val="오산갈곳"/>
      <sheetName val="을지"/>
      <sheetName val="관로내역원"/>
      <sheetName val="수량산출"/>
      <sheetName val="SUMMARY"/>
      <sheetName val="PAINT"/>
      <sheetName val="견적내역"/>
      <sheetName val="분류표"/>
      <sheetName val="샷시제품"/>
      <sheetName val="배수공"/>
      <sheetName val="rs94"/>
      <sheetName val="분양가"/>
      <sheetName val="노임이"/>
      <sheetName val="기계내역"/>
      <sheetName val="돈암사업"/>
      <sheetName val="산출근거"/>
      <sheetName val="BOX날개벽"/>
      <sheetName val="램머"/>
      <sheetName val="기계경비(시간당)"/>
      <sheetName val="익산"/>
      <sheetName val="RE9604"/>
      <sheetName val="02.설비등급기준표"/>
      <sheetName val="사업부배부A"/>
      <sheetName val="참고"/>
      <sheetName val="JUCKEYK"/>
      <sheetName val="수량산출서"/>
      <sheetName val="기둥(원형)"/>
      <sheetName val="기초공"/>
      <sheetName val="A LINE"/>
      <sheetName val="물건조서"/>
      <sheetName val="COL"/>
      <sheetName val="sst,stl창호"/>
      <sheetName val="용산1(해보)"/>
      <sheetName val="1_종합손익(도급)2"/>
      <sheetName val="1_종합손익(주택,개발)2"/>
      <sheetName val="2_실행예산2"/>
      <sheetName val="2_2과부족2"/>
      <sheetName val="2_3원가절감2"/>
      <sheetName val="8_외주비집행현황2"/>
      <sheetName val="9_자재비2"/>
      <sheetName val="10_현장집행2"/>
      <sheetName val="3_추가원가2"/>
      <sheetName val="3_추가원가_(2)2"/>
      <sheetName val="4_사전공사2"/>
      <sheetName val="5_추정공사비2"/>
      <sheetName val="6_금융비용2"/>
      <sheetName val="7_공사비집행현황(총괄)2"/>
      <sheetName val="11_1생산성2"/>
      <sheetName val="11_2인원산출2"/>
      <sheetName val="_냉각수펌프1"/>
      <sheetName val="전선_및_전선관"/>
      <sheetName val="WEIGHT_LIST"/>
      <sheetName val="산#2-1_(2)"/>
      <sheetName val="BOX복구단위수량"/>
      <sheetName val="토공사(흙막이)"/>
      <sheetName val="배관BM(일반)"/>
      <sheetName val="설비2차"/>
      <sheetName val="설계서"/>
      <sheetName val="BSD_(2)"/>
      <sheetName val="unit_4"/>
      <sheetName val="수목데이타_"/>
      <sheetName val="BEND_LOSS"/>
      <sheetName val="현장관리비_"/>
      <sheetName val="내___역"/>
      <sheetName val="덤프트럭계수"/>
      <sheetName val="실행"/>
      <sheetName val="총괄갑 "/>
      <sheetName val="b_balju"/>
      <sheetName val="일위(설)"/>
      <sheetName val="단가표"/>
      <sheetName val="ABUT수량-A1"/>
      <sheetName val="실행갑지"/>
      <sheetName val="조직공사중"/>
      <sheetName val="APT"/>
      <sheetName val="기술조건"/>
      <sheetName val="대비"/>
      <sheetName val="단위중량"/>
      <sheetName val="계정"/>
      <sheetName val="부재리스트"/>
      <sheetName val="CONCRETE"/>
      <sheetName val="TANK견적대지"/>
      <sheetName val="예산총괄표"/>
      <sheetName val="횡배수관집현황(2공구)"/>
      <sheetName val="건축부하"/>
      <sheetName val="김포IO"/>
      <sheetName val="KEY"/>
      <sheetName val="출자한도1031"/>
      <sheetName val="예산명세서"/>
      <sheetName val="하부철근수량"/>
      <sheetName val="96노임기준"/>
      <sheetName val="9811"/>
      <sheetName val="설계예시"/>
      <sheetName val="1차_내역서1"/>
      <sheetName val="공사예산하조서(O_K)1"/>
      <sheetName val="요율"/>
      <sheetName val="자재대"/>
      <sheetName val="토목내역서 (도급단가)"/>
      <sheetName val="총괄"/>
      <sheetName val="날개벽수량표"/>
      <sheetName val="2월"/>
      <sheetName val="안산기계장치"/>
      <sheetName val="승용"/>
      <sheetName val="공통가설공사"/>
      <sheetName val="시설물일위"/>
      <sheetName val="1가설캠프"/>
      <sheetName val="대표자"/>
      <sheetName val="D-3109"/>
      <sheetName val="국영"/>
      <sheetName val="경상직원"/>
      <sheetName val="조직도"/>
      <sheetName val="도급견적가"/>
      <sheetName val="단가산출서"/>
      <sheetName val="변경내역"/>
      <sheetName val="개요"/>
      <sheetName val="단가산출"/>
      <sheetName val="DATE"/>
      <sheetName val="토공(우물통,기타) "/>
      <sheetName val="단가 및 재료비"/>
      <sheetName val="중기사용료산출근거"/>
      <sheetName val="갑지"/>
    </sheetNames>
    <sheetDataSet>
      <sheetData sheetId="0"/>
      <sheetData sheetId="1"/>
      <sheetData sheetId="2"/>
      <sheetData sheetId="3"/>
      <sheetData sheetId="4" refreshError="1"/>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sheetData sheetId="381"/>
      <sheetData sheetId="382"/>
      <sheetData sheetId="383"/>
      <sheetData sheetId="384"/>
      <sheetData sheetId="385"/>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sheetData sheetId="398"/>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sheetData sheetId="415"/>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sheetName val="확약서"/>
      <sheetName val="간지"/>
      <sheetName val="하도급사항"/>
      <sheetName val="하도급사항 (2)"/>
      <sheetName val="하도급사항 (3)"/>
      <sheetName val="제공자재"/>
      <sheetName val="제공자재 (2)"/>
      <sheetName val="제공자재 (3)"/>
      <sheetName val="금액대비(토)"/>
      <sheetName val="금액대비(하수도)"/>
      <sheetName val="금액대비(철콘)"/>
      <sheetName val="원도급총괄(콘크리)"/>
      <sheetName val="원도급총괄(토)"/>
      <sheetName val="원도급총괄(하수도)"/>
      <sheetName val="하도급총괄(토)"/>
      <sheetName val="하도급총괄(하수도) "/>
      <sheetName val="하도급총괄(콘크리)"/>
      <sheetName val="금액대비(기계)"/>
      <sheetName val="원도급총괄(기계)"/>
      <sheetName val="하도급총괄(기계"/>
      <sheetName val="건축공사실행"/>
      <sheetName val="건축원가"/>
      <sheetName val="금액내역서"/>
      <sheetName val="원가계산서"/>
      <sheetName val="일위대가"/>
      <sheetName val="단재적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javascript:;"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C00000"/>
  </sheetPr>
  <dimension ref="A1:Y18"/>
  <sheetViews>
    <sheetView showZeros="0" zoomScale="90" zoomScaleNormal="90" workbookViewId="0">
      <selection activeCell="D5" sqref="D5"/>
    </sheetView>
  </sheetViews>
  <sheetFormatPr defaultColWidth="5.77734375" defaultRowHeight="20.100000000000001" customHeight="1"/>
  <cols>
    <col min="1" max="1" width="5.77734375" style="1" customWidth="1"/>
    <col min="2" max="3" width="8.77734375" style="1" customWidth="1"/>
    <col min="4" max="4" width="11.6640625" style="1" customWidth="1"/>
    <col min="5" max="5" width="4.6640625" style="1" customWidth="1"/>
    <col min="6" max="6" width="5.77734375" style="1"/>
    <col min="7" max="7" width="7.6640625" style="1" bestFit="1" customWidth="1"/>
    <col min="8" max="9" width="5.77734375" style="1"/>
    <col min="10" max="10" width="7.6640625" style="1" bestFit="1" customWidth="1"/>
    <col min="11" max="16384" width="5.77734375" style="1"/>
  </cols>
  <sheetData>
    <row r="1" spans="1:25" ht="20.100000000000001" customHeight="1">
      <c r="B1" s="243" t="s">
        <v>199</v>
      </c>
    </row>
    <row r="2" spans="1:25" ht="20.100000000000001" customHeight="1">
      <c r="A2" s="97" t="s">
        <v>49</v>
      </c>
      <c r="B2" s="1153" t="s">
        <v>13</v>
      </c>
      <c r="C2" s="1153"/>
      <c r="D2" s="1153"/>
      <c r="E2" s="1153"/>
      <c r="F2" s="1153"/>
    </row>
    <row r="3" spans="1:25" ht="20.100000000000001" customHeight="1">
      <c r="B3" s="1152" t="s">
        <v>16</v>
      </c>
      <c r="C3" s="1152"/>
      <c r="D3" s="670" t="str">
        <f>""&amp;L5&amp;" 설계서"</f>
        <v>2026년 조림지 사후관리사업(풀베기 2차 및 덩굴제거-8지구) 설계서</v>
      </c>
    </row>
    <row r="4" spans="1:25" ht="20.100000000000001" customHeight="1">
      <c r="B4" s="1152" t="s">
        <v>0</v>
      </c>
      <c r="C4" s="1152"/>
      <c r="D4" s="243" t="s">
        <v>609</v>
      </c>
      <c r="J4" s="1" t="s">
        <v>186</v>
      </c>
      <c r="L4" s="243" t="s">
        <v>1204</v>
      </c>
    </row>
    <row r="5" spans="1:25" ht="20.100000000000001" customHeight="1">
      <c r="B5" s="1152" t="s">
        <v>12</v>
      </c>
      <c r="C5" s="1152"/>
      <c r="D5" s="1" t="str">
        <f>'5.필지별'!S3</f>
        <v>양구군 양구읍 죽곡리 산102번지외 29필지</v>
      </c>
      <c r="J5" s="1" t="s">
        <v>188</v>
      </c>
      <c r="L5" s="243" t="s">
        <v>1532</v>
      </c>
    </row>
    <row r="6" spans="1:25" ht="20.100000000000001" customHeight="1">
      <c r="B6" s="1152" t="s">
        <v>9</v>
      </c>
      <c r="C6" s="1152"/>
      <c r="D6" s="243" t="s">
        <v>1205</v>
      </c>
      <c r="J6" s="251" t="s">
        <v>190</v>
      </c>
      <c r="L6" s="243"/>
    </row>
    <row r="7" spans="1:25" ht="20.100000000000001" customHeight="1">
      <c r="B7" s="1152" t="s">
        <v>10</v>
      </c>
      <c r="C7" s="1152"/>
      <c r="D7" s="243" t="s">
        <v>1206</v>
      </c>
      <c r="J7" s="97" t="s">
        <v>189</v>
      </c>
      <c r="L7" s="243" t="s">
        <v>1192</v>
      </c>
      <c r="S7" s="1">
        <f>'5-1.소반별'!U1</f>
        <v>15.8</v>
      </c>
      <c r="T7" s="252" t="s">
        <v>194</v>
      </c>
      <c r="U7" s="253">
        <f>'3.설계설명서'!P15</f>
        <v>0</v>
      </c>
      <c r="V7" s="253">
        <f>'3.설계설명서'!Q15</f>
        <v>0</v>
      </c>
      <c r="W7" s="253">
        <f>'3.설계설명서'!R15</f>
        <v>0</v>
      </c>
      <c r="X7" s="253" t="e">
        <f>[173]매목조사!$I$6</f>
        <v>#REF!</v>
      </c>
      <c r="Y7" s="253" t="e">
        <f>[173]매목조사!$K$6</f>
        <v>#REF!</v>
      </c>
    </row>
    <row r="8" spans="1:25" ht="20.100000000000001" customHeight="1">
      <c r="B8" s="1152" t="s">
        <v>7</v>
      </c>
      <c r="C8" s="1152"/>
      <c r="D8" s="113">
        <f>'4-1.공정별소요인력'!D23</f>
        <v>45</v>
      </c>
      <c r="E8" s="1" t="s">
        <v>242</v>
      </c>
      <c r="L8" s="245" t="s">
        <v>196</v>
      </c>
      <c r="S8" s="1">
        <f>'5-1.소반별'!U2</f>
        <v>3.85</v>
      </c>
      <c r="T8" s="252" t="s">
        <v>195</v>
      </c>
      <c r="U8" s="253">
        <f>'3.설계설명서'!P16</f>
        <v>0</v>
      </c>
      <c r="V8" s="253">
        <f>'3.설계설명서'!Q16</f>
        <v>0</v>
      </c>
      <c r="W8" s="253">
        <f>'3.설계설명서'!R16</f>
        <v>0</v>
      </c>
      <c r="X8" s="253" t="e">
        <f>[173]매목조사!$I$6</f>
        <v>#REF!</v>
      </c>
      <c r="Y8" s="253" t="e">
        <f>[173]매목조사!$K$6</f>
        <v>#REF!</v>
      </c>
    </row>
    <row r="9" spans="1:25" ht="20.100000000000001" customHeight="1">
      <c r="B9" s="1152" t="s">
        <v>11</v>
      </c>
      <c r="C9" s="1152"/>
      <c r="F9" s="112"/>
      <c r="G9" s="126"/>
      <c r="I9" s="115"/>
      <c r="J9" s="115"/>
      <c r="S9" s="1">
        <f>'5-1.소반별'!U3</f>
        <v>21.480000000000004</v>
      </c>
      <c r="T9" s="252" t="s">
        <v>204</v>
      </c>
      <c r="U9" s="253">
        <f>'3.설계설명서'!P17</f>
        <v>0</v>
      </c>
      <c r="V9" s="253">
        <f>'3.설계설명서'!Q17</f>
        <v>0</v>
      </c>
      <c r="W9" s="253">
        <f>'3.설계설명서'!R17</f>
        <v>0</v>
      </c>
      <c r="X9" s="253" t="e">
        <f>[173]매목조사!$I$6</f>
        <v>#REF!</v>
      </c>
      <c r="Y9" s="253" t="e">
        <f>[173]매목조사!$K$6</f>
        <v>#REF!</v>
      </c>
    </row>
    <row r="10" spans="1:25" ht="20.100000000000001" customHeight="1">
      <c r="C10" s="1" t="s">
        <v>273</v>
      </c>
      <c r="D10" s="1" t="s">
        <v>317</v>
      </c>
      <c r="F10" s="112">
        <f>'5.필지별'!J6</f>
        <v>41.580000000000005</v>
      </c>
      <c r="G10" s="126">
        <f>'5-1.소반별'!I6</f>
        <v>41.580000000000013</v>
      </c>
      <c r="H10" s="1" t="s">
        <v>4</v>
      </c>
      <c r="I10" s="115"/>
      <c r="J10" s="115"/>
      <c r="S10" s="1">
        <f>'5-1.소반별'!U4</f>
        <v>0.2</v>
      </c>
      <c r="T10" s="252" t="s">
        <v>205</v>
      </c>
      <c r="U10" s="253">
        <f>'3.설계설명서'!P18</f>
        <v>0</v>
      </c>
      <c r="V10" s="253">
        <f>'3.설계설명서'!Q18</f>
        <v>0</v>
      </c>
      <c r="W10" s="253">
        <f>'3.설계설명서'!R18</f>
        <v>0</v>
      </c>
      <c r="X10" s="253" t="e">
        <f>[173]매목조사!$I$6</f>
        <v>#REF!</v>
      </c>
      <c r="Y10" s="253" t="e">
        <f>[173]매목조사!$K$6</f>
        <v>#REF!</v>
      </c>
    </row>
    <row r="11" spans="1:25" ht="20.100000000000001" customHeight="1">
      <c r="C11" s="1" t="s">
        <v>273</v>
      </c>
      <c r="D11" s="1" t="s">
        <v>318</v>
      </c>
      <c r="F11" s="112">
        <f ca="1">SUMIF('11.1수량산출서'!$B$6:$B$9,D11,'11.1수량산출서'!$C$6:$C$9)</f>
        <v>0</v>
      </c>
      <c r="G11" s="126"/>
      <c r="H11" s="1" t="s">
        <v>4</v>
      </c>
      <c r="I11" s="114"/>
      <c r="J11" s="114"/>
      <c r="S11" s="1">
        <f>'5-1.소반별'!U5</f>
        <v>0.25</v>
      </c>
      <c r="T11" s="252" t="s">
        <v>206</v>
      </c>
      <c r="U11" s="253">
        <f>'3.설계설명서'!P19</f>
        <v>0</v>
      </c>
      <c r="V11" s="253">
        <f>'3.설계설명서'!Q19</f>
        <v>0</v>
      </c>
      <c r="W11" s="253">
        <f>'3.설계설명서'!R19</f>
        <v>0</v>
      </c>
      <c r="X11" s="253" t="e">
        <f>[173]매목조사!$I$6</f>
        <v>#REF!</v>
      </c>
      <c r="Y11" s="253" t="e">
        <f>[173]매목조사!$K$6</f>
        <v>#REF!</v>
      </c>
    </row>
    <row r="12" spans="1:25" ht="20.100000000000001" customHeight="1">
      <c r="C12" s="1" t="s">
        <v>273</v>
      </c>
      <c r="D12" s="1" t="s">
        <v>319</v>
      </c>
      <c r="F12" s="112">
        <f ca="1">SUMIF('11.1수량산출서'!$B$6:$B$9,D12,'11.1수량산출서'!$C$6:$C$9)</f>
        <v>0</v>
      </c>
      <c r="G12" s="126"/>
      <c r="H12" s="1" t="s">
        <v>4</v>
      </c>
      <c r="S12" s="1">
        <f>'5-1.소반별'!U6</f>
        <v>0</v>
      </c>
      <c r="T12" s="252" t="s">
        <v>207</v>
      </c>
      <c r="U12" s="253">
        <f>'3.설계설명서'!P21</f>
        <v>0</v>
      </c>
      <c r="V12" s="253">
        <f>'3.설계설명서'!Q21</f>
        <v>0</v>
      </c>
      <c r="W12" s="253">
        <f>'3.설계설명서'!R21</f>
        <v>0</v>
      </c>
      <c r="X12" s="253" t="e">
        <f>[173]매목조사!$I$6</f>
        <v>#REF!</v>
      </c>
      <c r="Y12" s="253" t="e">
        <f>[173]매목조사!$K$6</f>
        <v>#REF!</v>
      </c>
    </row>
    <row r="13" spans="1:25" ht="20.100000000000001" customHeight="1">
      <c r="F13" s="112"/>
      <c r="G13" s="126"/>
      <c r="S13" s="1">
        <f>'5-1.소반별'!U7</f>
        <v>0</v>
      </c>
      <c r="T13" s="252" t="s">
        <v>208</v>
      </c>
      <c r="U13" s="253">
        <f>'3.설계설명서'!P22</f>
        <v>0</v>
      </c>
      <c r="V13" s="253">
        <f>'3.설계설명서'!Q22</f>
        <v>0</v>
      </c>
      <c r="W13" s="253">
        <f>'3.설계설명서'!R22</f>
        <v>0</v>
      </c>
      <c r="X13" s="253" t="e">
        <f>[173]매목조사!$I$6</f>
        <v>#REF!</v>
      </c>
      <c r="Y13" s="253" t="e">
        <f>[173]매목조사!$K$6</f>
        <v>#REF!</v>
      </c>
    </row>
    <row r="14" spans="1:25" ht="20.100000000000001" customHeight="1">
      <c r="F14" s="112"/>
      <c r="G14" s="126"/>
      <c r="I14" s="114"/>
      <c r="J14" s="114"/>
      <c r="S14" s="1">
        <f>'5-1.소반별'!U8</f>
        <v>0</v>
      </c>
      <c r="T14" s="252" t="s">
        <v>209</v>
      </c>
      <c r="U14" s="253">
        <f>'3.설계설명서'!P23</f>
        <v>0</v>
      </c>
      <c r="V14" s="253">
        <f>'3.설계설명서'!Q23</f>
        <v>0</v>
      </c>
      <c r="W14" s="253">
        <f>'3.설계설명서'!R23</f>
        <v>0</v>
      </c>
      <c r="X14" s="253" t="e">
        <f>[173]매목조사!$I$6</f>
        <v>#REF!</v>
      </c>
      <c r="Y14" s="253" t="e">
        <f>[173]매목조사!$K$6</f>
        <v>#REF!</v>
      </c>
    </row>
    <row r="15" spans="1:25" ht="20.100000000000001" customHeight="1">
      <c r="F15" s="112"/>
      <c r="G15" s="126"/>
      <c r="I15" s="1" t="s">
        <v>28</v>
      </c>
      <c r="J15" s="127">
        <f ca="1">SUM(F9:F16)</f>
        <v>41.580000000000005</v>
      </c>
      <c r="S15" s="1">
        <f>'5-1.소반별'!U9</f>
        <v>0</v>
      </c>
      <c r="T15" s="252" t="s">
        <v>262</v>
      </c>
      <c r="U15" s="253">
        <f>'3.설계설명서'!P25</f>
        <v>0</v>
      </c>
      <c r="V15" s="253">
        <f>'3.설계설명서'!Q25</f>
        <v>0</v>
      </c>
      <c r="W15" s="252"/>
      <c r="X15" s="252"/>
      <c r="Y15" s="252"/>
    </row>
    <row r="16" spans="1:25" ht="20.100000000000001" customHeight="1">
      <c r="G16" s="126"/>
    </row>
    <row r="17" spans="7:7" ht="20.100000000000001" customHeight="1">
      <c r="G17" s="127"/>
    </row>
    <row r="18" spans="7:7" ht="20.100000000000001" customHeight="1">
      <c r="G18" s="127"/>
    </row>
  </sheetData>
  <mergeCells count="8">
    <mergeCell ref="B9:C9"/>
    <mergeCell ref="B8:C8"/>
    <mergeCell ref="B2:F2"/>
    <mergeCell ref="B5:C5"/>
    <mergeCell ref="B4:C4"/>
    <mergeCell ref="B3:C3"/>
    <mergeCell ref="B6:C6"/>
    <mergeCell ref="B7:C7"/>
  </mergeCells>
  <phoneticPr fontId="4" type="noConversion"/>
  <conditionalFormatting sqref="S7:S15">
    <cfRule type="cellIs" dxfId="2" priority="1" stopIfTrue="1" operator="equal">
      <formula>$R$7</formula>
    </cfRule>
  </conditionalFormatting>
  <conditionalFormatting sqref="S8:S15">
    <cfRule type="cellIs" dxfId="1" priority="4" stopIfTrue="1" operator="equal">
      <formula>$R$7</formula>
    </cfRule>
  </conditionalFormatting>
  <conditionalFormatting sqref="U7:U15">
    <cfRule type="cellIs" dxfId="0" priority="6" stopIfTrue="1" operator="equal">
      <formula>$S$7</formula>
    </cfRule>
  </conditionalFormatting>
  <printOptions horizontalCentered="1"/>
  <pageMargins left="0.98425196850393704" right="0.59055118110236227" top="0.78740157480314965" bottom="0.78740157480314965" header="0.59055118110236227" footer="0.59055118110236227"/>
  <pageSetup paperSize="9" scale="80" firstPageNumber="0" orientation="landscape" useFirstPageNumber="1" horizontalDpi="4294967292"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3">
    <tabColor rgb="FFC00000"/>
  </sheetPr>
  <dimension ref="A1:CG17"/>
  <sheetViews>
    <sheetView view="pageBreakPreview" zoomScaleNormal="100" zoomScaleSheetLayoutView="100" workbookViewId="0">
      <selection activeCell="AA17" sqref="AA17"/>
    </sheetView>
  </sheetViews>
  <sheetFormatPr defaultColWidth="8.88671875" defaultRowHeight="13.5"/>
  <cols>
    <col min="1" max="1" width="7.44140625" style="2" customWidth="1"/>
    <col min="2" max="2" width="11.5546875" style="2" customWidth="1"/>
    <col min="3" max="62" width="1.77734375" style="2" customWidth="1"/>
    <col min="63" max="82" width="1.33203125" style="2" customWidth="1"/>
    <col min="83" max="83" width="19.88671875" style="2" customWidth="1"/>
    <col min="84" max="16384" width="8.88671875" style="2"/>
  </cols>
  <sheetData>
    <row r="1" spans="1:85" ht="31.5">
      <c r="A1" s="1203" t="s">
        <v>5</v>
      </c>
      <c r="B1" s="1203"/>
      <c r="C1" s="1203"/>
      <c r="D1" s="1203"/>
      <c r="E1" s="1203"/>
      <c r="F1" s="1203"/>
      <c r="G1" s="1203"/>
      <c r="H1" s="1203"/>
      <c r="I1" s="1203"/>
      <c r="J1" s="1203"/>
      <c r="K1" s="1203"/>
      <c r="L1" s="1203"/>
      <c r="M1" s="1203"/>
      <c r="N1" s="1203"/>
      <c r="O1" s="1203"/>
      <c r="P1" s="1203"/>
      <c r="Q1" s="1203"/>
      <c r="R1" s="1203"/>
      <c r="S1" s="1203"/>
      <c r="T1" s="1203"/>
      <c r="U1" s="1203"/>
      <c r="V1" s="1203"/>
      <c r="W1" s="1203"/>
      <c r="X1" s="1203"/>
      <c r="Y1" s="1203"/>
      <c r="Z1" s="1203"/>
      <c r="AA1" s="1203"/>
      <c r="AB1" s="1203"/>
      <c r="AC1" s="1203"/>
      <c r="AD1" s="1203"/>
      <c r="AE1" s="1203"/>
      <c r="AF1" s="1203"/>
      <c r="AG1" s="1203"/>
      <c r="AH1" s="1203"/>
      <c r="AI1" s="1203"/>
      <c r="AJ1" s="1203"/>
      <c r="AK1" s="1203"/>
      <c r="AL1" s="1203"/>
      <c r="AM1" s="1203"/>
      <c r="AN1" s="1203"/>
      <c r="AO1" s="1203"/>
      <c r="AP1" s="1203"/>
      <c r="AQ1" s="1203"/>
      <c r="AR1" s="1203"/>
      <c r="AS1" s="1203"/>
      <c r="AT1" s="1203"/>
      <c r="AU1" s="1203"/>
      <c r="AV1" s="1203"/>
      <c r="AW1" s="1203"/>
      <c r="AX1" s="1203"/>
      <c r="AY1" s="1203"/>
      <c r="AZ1" s="1203"/>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216"/>
    </row>
    <row r="2" spans="1:85" ht="23.25" customHeight="1">
      <c r="A2" s="64"/>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216"/>
    </row>
    <row r="3" spans="1:85" ht="30.75" customHeight="1" thickBot="1">
      <c r="A3" s="84" t="s">
        <v>40</v>
      </c>
      <c r="B3" s="84" t="str">
        <f>설계요소!L5</f>
        <v>2026년 조림지 사후관리사업(풀베기 2차 및 덩굴제거-8지구)</v>
      </c>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216"/>
      <c r="CF3" s="256" t="s">
        <v>198</v>
      </c>
    </row>
    <row r="4" spans="1:85" ht="39.950000000000003" customHeight="1" thickBot="1">
      <c r="A4" s="1248" t="s">
        <v>32</v>
      </c>
      <c r="B4" s="1249"/>
      <c r="C4" s="1260" t="str">
        <f>"착 공 일 로 부 터   "&amp;설계요소!D8&amp;" 일"</f>
        <v>착 공 일 로 부 터   45 일</v>
      </c>
      <c r="D4" s="1261"/>
      <c r="E4" s="1261"/>
      <c r="F4" s="1261"/>
      <c r="G4" s="1261"/>
      <c r="H4" s="1261"/>
      <c r="I4" s="1261"/>
      <c r="J4" s="1261"/>
      <c r="K4" s="1261"/>
      <c r="L4" s="1261"/>
      <c r="M4" s="1261"/>
      <c r="N4" s="1261"/>
      <c r="O4" s="1261"/>
      <c r="P4" s="1261"/>
      <c r="Q4" s="1261"/>
      <c r="R4" s="1261"/>
      <c r="S4" s="1261"/>
      <c r="T4" s="1261"/>
      <c r="U4" s="1261"/>
      <c r="V4" s="1261"/>
      <c r="W4" s="1261"/>
      <c r="X4" s="1261"/>
      <c r="Y4" s="1261"/>
      <c r="Z4" s="1261"/>
      <c r="AA4" s="1261"/>
      <c r="AB4" s="1261"/>
      <c r="AC4" s="1261"/>
      <c r="AD4" s="1261"/>
      <c r="AE4" s="1261"/>
      <c r="AF4" s="1261"/>
      <c r="AG4" s="1261"/>
      <c r="AH4" s="1261"/>
      <c r="AI4" s="1261"/>
      <c r="AJ4" s="1261"/>
      <c r="AK4" s="1261"/>
      <c r="AL4" s="1261"/>
      <c r="AM4" s="1261"/>
      <c r="AN4" s="1261"/>
      <c r="AO4" s="1261"/>
      <c r="AP4" s="1261"/>
      <c r="AQ4" s="1261"/>
      <c r="AR4" s="1261"/>
      <c r="AS4" s="1261"/>
      <c r="AT4" s="1261"/>
      <c r="AU4" s="1261"/>
      <c r="AV4" s="1261"/>
      <c r="AW4" s="1261"/>
      <c r="AX4" s="1261"/>
      <c r="AY4" s="1261"/>
      <c r="AZ4" s="1262"/>
      <c r="BA4" s="311"/>
      <c r="BB4" s="311"/>
      <c r="BC4" s="311"/>
      <c r="BD4" s="311"/>
      <c r="BE4" s="311"/>
      <c r="BF4" s="311"/>
      <c r="BG4" s="311"/>
      <c r="BH4" s="311"/>
      <c r="BI4" s="311"/>
      <c r="BJ4" s="312"/>
      <c r="BK4" s="311"/>
      <c r="BL4" s="311"/>
      <c r="BM4" s="311"/>
      <c r="BN4" s="311"/>
      <c r="BO4" s="311"/>
      <c r="BP4" s="311"/>
      <c r="BQ4" s="311"/>
      <c r="BR4" s="311"/>
      <c r="BS4" s="311"/>
      <c r="BT4" s="311"/>
      <c r="BU4" s="408"/>
      <c r="BV4" s="408"/>
      <c r="BW4" s="408"/>
      <c r="BX4" s="408"/>
      <c r="BY4" s="408"/>
      <c r="BZ4" s="408"/>
      <c r="CA4" s="408"/>
      <c r="CB4" s="408"/>
      <c r="CC4" s="408"/>
      <c r="CD4" s="409"/>
      <c r="CE4" s="326"/>
    </row>
    <row r="5" spans="1:85" ht="39.950000000000003" customHeight="1" thickBot="1">
      <c r="A5" s="1250"/>
      <c r="B5" s="1251"/>
      <c r="C5" s="1255">
        <v>10</v>
      </c>
      <c r="D5" s="1256"/>
      <c r="E5" s="1256"/>
      <c r="F5" s="1256"/>
      <c r="G5" s="1257"/>
      <c r="H5" s="1256"/>
      <c r="I5" s="1256"/>
      <c r="J5" s="1256"/>
      <c r="K5" s="1256"/>
      <c r="L5" s="1258"/>
      <c r="M5" s="1255">
        <v>20</v>
      </c>
      <c r="N5" s="1256"/>
      <c r="O5" s="1256"/>
      <c r="P5" s="1256"/>
      <c r="Q5" s="1257"/>
      <c r="R5" s="1256"/>
      <c r="S5" s="1256"/>
      <c r="T5" s="1256"/>
      <c r="U5" s="1256"/>
      <c r="V5" s="1258"/>
      <c r="W5" s="1255">
        <v>30</v>
      </c>
      <c r="X5" s="1256"/>
      <c r="Y5" s="1256"/>
      <c r="Z5" s="1256"/>
      <c r="AA5" s="1257"/>
      <c r="AB5" s="1256"/>
      <c r="AC5" s="1256"/>
      <c r="AD5" s="1256"/>
      <c r="AE5" s="1256"/>
      <c r="AF5" s="1258"/>
      <c r="AG5" s="1255">
        <v>40</v>
      </c>
      <c r="AH5" s="1256"/>
      <c r="AI5" s="1256"/>
      <c r="AJ5" s="1256"/>
      <c r="AK5" s="1257"/>
      <c r="AL5" s="1256"/>
      <c r="AM5" s="1256"/>
      <c r="AN5" s="1256"/>
      <c r="AO5" s="1256"/>
      <c r="AP5" s="1258"/>
      <c r="AQ5" s="1256" t="s">
        <v>613</v>
      </c>
      <c r="AR5" s="1256"/>
      <c r="AS5" s="1256"/>
      <c r="AT5" s="1256"/>
      <c r="AU5" s="1257"/>
      <c r="AV5" s="1256"/>
      <c r="AW5" s="1256"/>
      <c r="AX5" s="1256"/>
      <c r="AY5" s="1256"/>
      <c r="AZ5" s="1259"/>
      <c r="BA5" s="1252"/>
      <c r="BB5" s="1252"/>
      <c r="BC5" s="1252"/>
      <c r="BD5" s="1252"/>
      <c r="BE5" s="1252"/>
      <c r="BF5" s="1252"/>
      <c r="BG5" s="1252"/>
      <c r="BH5" s="1252"/>
      <c r="BI5" s="1252"/>
      <c r="BJ5" s="1254"/>
      <c r="BK5" s="1252"/>
      <c r="BL5" s="1252"/>
      <c r="BM5" s="1252"/>
      <c r="BN5" s="1252"/>
      <c r="BO5" s="1252"/>
      <c r="BP5" s="1252"/>
      <c r="BQ5" s="1252"/>
      <c r="BR5" s="1252"/>
      <c r="BS5" s="1252"/>
      <c r="BT5" s="1252"/>
      <c r="BU5" s="1263"/>
      <c r="BV5" s="1263"/>
      <c r="BW5" s="1263"/>
      <c r="BX5" s="1263"/>
      <c r="BY5" s="1263"/>
      <c r="BZ5" s="1263"/>
      <c r="CA5" s="1263"/>
      <c r="CB5" s="1263"/>
      <c r="CC5" s="1263"/>
      <c r="CD5" s="1263"/>
      <c r="CE5" s="326"/>
    </row>
    <row r="6" spans="1:85" ht="39.950000000000003" customHeight="1" thickTop="1" thickBot="1">
      <c r="A6" s="1264" t="s">
        <v>300</v>
      </c>
      <c r="B6" s="1265"/>
      <c r="C6" s="634"/>
      <c r="D6" s="635"/>
      <c r="E6" s="636"/>
      <c r="F6" s="635"/>
      <c r="G6" s="635"/>
      <c r="H6" s="635"/>
      <c r="I6" s="635"/>
      <c r="J6" s="635"/>
      <c r="K6" s="635"/>
      <c r="L6" s="637"/>
      <c r="M6" s="634"/>
      <c r="N6" s="636"/>
      <c r="O6" s="636"/>
      <c r="P6" s="636"/>
      <c r="Q6" s="636"/>
      <c r="R6" s="636"/>
      <c r="S6" s="636"/>
      <c r="T6" s="636"/>
      <c r="U6" s="636"/>
      <c r="V6" s="637"/>
      <c r="W6" s="634"/>
      <c r="X6" s="636"/>
      <c r="Y6" s="636"/>
      <c r="Z6" s="636"/>
      <c r="AA6" s="636"/>
      <c r="AB6" s="636"/>
      <c r="AC6" s="636"/>
      <c r="AD6" s="636"/>
      <c r="AE6" s="636"/>
      <c r="AF6" s="637"/>
      <c r="AG6" s="634"/>
      <c r="AH6" s="636"/>
      <c r="AI6" s="636"/>
      <c r="AJ6" s="636"/>
      <c r="AK6" s="636"/>
      <c r="AL6" s="636"/>
      <c r="AM6" s="636"/>
      <c r="AN6" s="636"/>
      <c r="AO6" s="636"/>
      <c r="AP6" s="637"/>
      <c r="AQ6" s="634"/>
      <c r="AR6" s="636"/>
      <c r="AS6" s="636"/>
      <c r="AT6" s="636"/>
      <c r="AU6" s="636"/>
      <c r="AV6" s="308"/>
      <c r="AW6" s="308"/>
      <c r="AX6" s="308"/>
      <c r="AY6" s="308"/>
      <c r="AZ6" s="416"/>
      <c r="BA6" s="313"/>
      <c r="BB6" s="308"/>
      <c r="BC6" s="308"/>
      <c r="BD6" s="308"/>
      <c r="BE6" s="308"/>
      <c r="BF6" s="308"/>
      <c r="BG6" s="308"/>
      <c r="BH6" s="308"/>
      <c r="BI6" s="308"/>
      <c r="BJ6" s="416"/>
      <c r="BK6" s="313"/>
      <c r="BL6" s="308"/>
      <c r="BM6" s="308"/>
      <c r="BN6" s="308"/>
      <c r="BO6" s="308"/>
      <c r="BP6" s="308"/>
      <c r="BQ6" s="308"/>
      <c r="BR6" s="308"/>
      <c r="BS6" s="308"/>
      <c r="BT6" s="309"/>
      <c r="BU6" s="410"/>
      <c r="BV6" s="411"/>
      <c r="BW6" s="411"/>
      <c r="BX6" s="411"/>
      <c r="BY6" s="411"/>
      <c r="BZ6" s="411"/>
      <c r="CA6" s="411"/>
      <c r="CB6" s="411"/>
      <c r="CC6" s="411"/>
      <c r="CD6" s="412"/>
      <c r="CE6" s="326" t="str">
        <f>'4-1.공정별소요인력'!C3</f>
        <v>풀베기
면적(ha)</v>
      </c>
      <c r="CF6" s="254">
        <f ca="1">'4-1.공정별소요인력'!C23</f>
        <v>10</v>
      </c>
      <c r="CG6" s="255">
        <f>'4-1.공정별소요인력'!D23</f>
        <v>45</v>
      </c>
    </row>
    <row r="7" spans="1:85" ht="39.950000000000003" customHeight="1">
      <c r="A7" s="1240" t="str">
        <f ca="1">"("&amp;CF6&amp;"인×"&amp;CG6&amp;"일)"</f>
        <v>(10인×45일)</v>
      </c>
      <c r="B7" s="1241"/>
      <c r="C7" s="74"/>
      <c r="D7" s="65"/>
      <c r="E7" s="75"/>
      <c r="F7" s="65"/>
      <c r="G7" s="65"/>
      <c r="H7" s="65"/>
      <c r="I7" s="65"/>
      <c r="J7" s="65"/>
      <c r="K7" s="65"/>
      <c r="L7" s="68"/>
      <c r="M7" s="74"/>
      <c r="N7" s="75"/>
      <c r="O7" s="75"/>
      <c r="P7" s="75"/>
      <c r="Q7" s="75"/>
      <c r="R7" s="75"/>
      <c r="S7" s="75"/>
      <c r="T7" s="75"/>
      <c r="U7" s="75"/>
      <c r="V7" s="68"/>
      <c r="W7" s="74"/>
      <c r="X7" s="75"/>
      <c r="Y7" s="75"/>
      <c r="Z7" s="75"/>
      <c r="AA7" s="75"/>
      <c r="AB7" s="75"/>
      <c r="AC7" s="75"/>
      <c r="AD7" s="75"/>
      <c r="AE7" s="75"/>
      <c r="AF7" s="68"/>
      <c r="AG7" s="74"/>
      <c r="AH7" s="75"/>
      <c r="AI7" s="75"/>
      <c r="AJ7" s="75"/>
      <c r="AK7" s="75"/>
      <c r="AL7" s="75"/>
      <c r="AM7" s="75"/>
      <c r="AN7" s="75"/>
      <c r="AO7" s="75"/>
      <c r="AP7" s="68"/>
      <c r="AQ7" s="65"/>
      <c r="AR7" s="75"/>
      <c r="AS7" s="75"/>
      <c r="AT7" s="75"/>
      <c r="AU7" s="75"/>
      <c r="AV7" s="75"/>
      <c r="AW7" s="75"/>
      <c r="AX7" s="75"/>
      <c r="AY7" s="75"/>
      <c r="AZ7" s="71"/>
      <c r="BA7" s="65"/>
      <c r="BB7" s="75"/>
      <c r="BC7" s="75"/>
      <c r="BD7" s="75"/>
      <c r="BE7" s="75"/>
      <c r="BF7" s="75"/>
      <c r="BG7" s="75"/>
      <c r="BH7" s="75"/>
      <c r="BI7" s="75"/>
      <c r="BJ7" s="71"/>
      <c r="BK7" s="65"/>
      <c r="BL7" s="75"/>
      <c r="BM7" s="75"/>
      <c r="BN7" s="75"/>
      <c r="BO7" s="75"/>
      <c r="BP7" s="75"/>
      <c r="BQ7" s="75"/>
      <c r="BR7" s="75"/>
      <c r="BS7" s="75"/>
      <c r="BT7" s="68"/>
      <c r="BU7" s="74"/>
      <c r="BV7" s="75"/>
      <c r="BW7" s="75"/>
      <c r="BX7" s="75"/>
      <c r="BY7" s="75"/>
      <c r="BZ7" s="75"/>
      <c r="CA7" s="75"/>
      <c r="CB7" s="75"/>
      <c r="CC7" s="75"/>
      <c r="CD7" s="71"/>
      <c r="CE7" s="326"/>
      <c r="CF7" s="254"/>
      <c r="CG7" s="255"/>
    </row>
    <row r="8" spans="1:85" ht="39.950000000000003" hidden="1" customHeight="1" thickBot="1">
      <c r="A8" s="1242" t="s">
        <v>602</v>
      </c>
      <c r="B8" s="1243"/>
      <c r="C8" s="693"/>
      <c r="D8" s="694"/>
      <c r="E8" s="691"/>
      <c r="F8" s="691"/>
      <c r="G8" s="691"/>
      <c r="H8" s="691"/>
      <c r="I8" s="691"/>
      <c r="J8" s="694"/>
      <c r="K8" s="694"/>
      <c r="L8" s="692"/>
      <c r="M8" s="693"/>
      <c r="N8" s="691"/>
      <c r="O8" s="691"/>
      <c r="P8" s="691"/>
      <c r="Q8" s="77"/>
      <c r="R8" s="77"/>
      <c r="S8" s="77"/>
      <c r="T8" s="77"/>
      <c r="U8" s="77"/>
      <c r="V8" s="69"/>
      <c r="W8" s="76"/>
      <c r="X8" s="77"/>
      <c r="Y8" s="77"/>
      <c r="Z8" s="77"/>
      <c r="AA8" s="77"/>
      <c r="AB8" s="77"/>
      <c r="AC8" s="77"/>
      <c r="AD8" s="77"/>
      <c r="AE8" s="77"/>
      <c r="AF8" s="69"/>
      <c r="AG8" s="76"/>
      <c r="AH8" s="77"/>
      <c r="AI8" s="77"/>
      <c r="AJ8" s="77"/>
      <c r="AK8" s="77"/>
      <c r="AL8" s="77"/>
      <c r="AM8" s="77"/>
      <c r="AN8" s="77"/>
      <c r="AO8" s="77"/>
      <c r="AP8" s="69"/>
      <c r="AQ8" s="66"/>
      <c r="AR8" s="77"/>
      <c r="AS8" s="77"/>
      <c r="AT8" s="77"/>
      <c r="AU8" s="77"/>
      <c r="AV8" s="77"/>
      <c r="AW8" s="77"/>
      <c r="AX8" s="77"/>
      <c r="AY8" s="77"/>
      <c r="AZ8" s="72"/>
      <c r="BA8" s="66"/>
      <c r="BB8" s="77"/>
      <c r="BC8" s="77"/>
      <c r="BD8" s="77"/>
      <c r="BE8" s="77"/>
      <c r="BF8" s="77"/>
      <c r="BG8" s="77"/>
      <c r="BH8" s="77"/>
      <c r="BI8" s="77"/>
      <c r="BJ8" s="72"/>
      <c r="BK8" s="66"/>
      <c r="BL8" s="77"/>
      <c r="BM8" s="77"/>
      <c r="BN8" s="77"/>
      <c r="BO8" s="77"/>
      <c r="BP8" s="77"/>
      <c r="BQ8" s="77"/>
      <c r="BR8" s="77"/>
      <c r="BS8" s="77"/>
      <c r="BT8" s="69"/>
      <c r="BU8" s="66"/>
      <c r="BV8" s="77"/>
      <c r="BW8" s="77"/>
      <c r="BX8" s="77"/>
      <c r="BY8" s="77"/>
      <c r="BZ8" s="77"/>
      <c r="CA8" s="77"/>
      <c r="CB8" s="77"/>
      <c r="CC8" s="77"/>
      <c r="CD8" s="72"/>
      <c r="CE8" s="326" t="str">
        <f>'4-1.공정별소요인력'!N3</f>
        <v>풀베기-묘목찿기
(172698원/인)</v>
      </c>
      <c r="CF8" s="254">
        <f ca="1">'4-1.공정별소요인력'!N23</f>
        <v>10</v>
      </c>
      <c r="CG8" s="255">
        <f ca="1">'4-1.공정별소요인력'!O23</f>
        <v>0</v>
      </c>
    </row>
    <row r="9" spans="1:85" ht="39.950000000000003" hidden="1" customHeight="1">
      <c r="A9" s="1240" t="str">
        <f ca="1">"("&amp;CF8&amp;"인×"&amp;CG8&amp;"일)"</f>
        <v>(10인×0일)</v>
      </c>
      <c r="B9" s="1241"/>
      <c r="C9" s="74"/>
      <c r="D9" s="65"/>
      <c r="E9" s="75"/>
      <c r="F9" s="65"/>
      <c r="G9" s="417"/>
      <c r="H9" s="75"/>
      <c r="I9" s="65"/>
      <c r="J9" s="65"/>
      <c r="K9" s="65"/>
      <c r="L9" s="68"/>
      <c r="M9" s="74"/>
      <c r="N9" s="75"/>
      <c r="O9" s="75"/>
      <c r="P9" s="347"/>
      <c r="Q9" s="75"/>
      <c r="R9" s="65"/>
      <c r="S9" s="75"/>
      <c r="T9" s="75"/>
      <c r="U9" s="75"/>
      <c r="V9" s="68"/>
      <c r="W9" s="74"/>
      <c r="X9" s="75"/>
      <c r="Y9" s="75"/>
      <c r="Z9" s="75"/>
      <c r="AA9" s="75"/>
      <c r="AB9" s="75"/>
      <c r="AC9" s="75"/>
      <c r="AD9" s="75"/>
      <c r="AE9" s="75"/>
      <c r="AF9" s="68"/>
      <c r="AG9" s="74"/>
      <c r="AH9" s="75"/>
      <c r="AI9" s="75"/>
      <c r="AJ9" s="75"/>
      <c r="AK9" s="75"/>
      <c r="AL9" s="75"/>
      <c r="AM9" s="75"/>
      <c r="AN9" s="75"/>
      <c r="AO9" s="75"/>
      <c r="AP9" s="68"/>
      <c r="AQ9" s="65"/>
      <c r="AR9" s="75"/>
      <c r="AS9" s="75"/>
      <c r="AT9" s="75"/>
      <c r="AU9" s="75"/>
      <c r="AV9" s="75"/>
      <c r="AW9" s="75"/>
      <c r="AX9" s="75"/>
      <c r="AY9" s="75"/>
      <c r="AZ9" s="1123"/>
      <c r="BA9" s="65"/>
      <c r="BB9" s="75"/>
      <c r="BC9" s="75"/>
      <c r="BD9" s="75"/>
      <c r="BE9" s="75"/>
      <c r="BF9" s="75"/>
      <c r="BG9" s="75"/>
      <c r="BH9" s="75"/>
      <c r="BI9" s="75"/>
      <c r="BJ9" s="71"/>
      <c r="BK9" s="65"/>
      <c r="BL9" s="75"/>
      <c r="BM9" s="75"/>
      <c r="BN9" s="75"/>
      <c r="BO9" s="75"/>
      <c r="BP9" s="75"/>
      <c r="BQ9" s="75"/>
      <c r="BR9" s="75"/>
      <c r="BS9" s="75"/>
      <c r="BT9" s="68"/>
      <c r="BU9" s="74"/>
      <c r="BV9" s="75"/>
      <c r="BW9" s="75"/>
      <c r="BX9" s="75"/>
      <c r="BY9" s="75"/>
      <c r="BZ9" s="75"/>
      <c r="CA9" s="75"/>
      <c r="CB9" s="75"/>
      <c r="CC9" s="75"/>
      <c r="CD9" s="71"/>
      <c r="CE9" s="26"/>
      <c r="CF9" s="254"/>
      <c r="CG9" s="255"/>
    </row>
    <row r="10" spans="1:85" ht="39.950000000000003" customHeight="1" thickBot="1">
      <c r="A10" s="1242" t="s">
        <v>317</v>
      </c>
      <c r="B10" s="1243"/>
      <c r="C10" s="693"/>
      <c r="D10" s="694"/>
      <c r="E10" s="694"/>
      <c r="F10" s="694"/>
      <c r="G10" s="694"/>
      <c r="H10" s="691"/>
      <c r="I10" s="691"/>
      <c r="J10" s="694"/>
      <c r="K10" s="694"/>
      <c r="L10" s="692"/>
      <c r="M10" s="693"/>
      <c r="N10" s="691"/>
      <c r="O10" s="691"/>
      <c r="P10" s="691"/>
      <c r="Q10" s="691"/>
      <c r="R10" s="691"/>
      <c r="S10" s="691"/>
      <c r="T10" s="691"/>
      <c r="U10" s="691"/>
      <c r="V10" s="692"/>
      <c r="W10" s="693"/>
      <c r="X10" s="691"/>
      <c r="Y10" s="77"/>
      <c r="Z10" s="77"/>
      <c r="AA10" s="77"/>
      <c r="AB10" s="77"/>
      <c r="AC10" s="77"/>
      <c r="AD10" s="77"/>
      <c r="AE10" s="77"/>
      <c r="AF10" s="69"/>
      <c r="AG10" s="76"/>
      <c r="AH10" s="77"/>
      <c r="AI10" s="77"/>
      <c r="AJ10" s="77"/>
      <c r="AK10" s="77"/>
      <c r="AL10" s="77"/>
      <c r="AM10" s="77"/>
      <c r="AN10" s="77"/>
      <c r="AO10" s="77"/>
      <c r="AP10" s="69"/>
      <c r="AQ10" s="66"/>
      <c r="AR10" s="77"/>
      <c r="AS10" s="77"/>
      <c r="AT10" s="77"/>
      <c r="AU10" s="77"/>
      <c r="AV10" s="77"/>
      <c r="AW10" s="77"/>
      <c r="AX10" s="77"/>
      <c r="AY10" s="77"/>
      <c r="AZ10" s="72"/>
      <c r="BA10" s="66"/>
      <c r="BB10" s="77"/>
      <c r="BC10" s="77"/>
      <c r="BD10" s="77"/>
      <c r="BE10" s="77"/>
      <c r="BF10" s="77"/>
      <c r="BG10" s="77"/>
      <c r="BH10" s="77"/>
      <c r="BI10" s="77"/>
      <c r="BJ10" s="72"/>
      <c r="BK10" s="66"/>
      <c r="BL10" s="77"/>
      <c r="BM10" s="77"/>
      <c r="BN10" s="77"/>
      <c r="BO10" s="77"/>
      <c r="BP10" s="77"/>
      <c r="BQ10" s="77"/>
      <c r="BR10" s="77"/>
      <c r="BS10" s="77"/>
      <c r="BT10" s="69"/>
      <c r="BU10" s="76"/>
      <c r="BV10" s="77"/>
      <c r="BW10" s="77"/>
      <c r="BX10" s="77"/>
      <c r="BY10" s="77"/>
      <c r="BZ10" s="77"/>
      <c r="CA10" s="77"/>
      <c r="CB10" s="77"/>
      <c r="CC10" s="77"/>
      <c r="CD10" s="72"/>
      <c r="CE10" s="26"/>
    </row>
    <row r="11" spans="1:85" ht="39.950000000000003" customHeight="1">
      <c r="A11" s="1240" t="str">
        <f ca="1">"("&amp;CF11&amp;"인×"&amp;CG11&amp;"일)"</f>
        <v>(10인×18일)</v>
      </c>
      <c r="B11" s="1253"/>
      <c r="C11" s="74"/>
      <c r="D11" s="75"/>
      <c r="E11" s="75"/>
      <c r="F11" s="75"/>
      <c r="G11" s="75"/>
      <c r="H11" s="65"/>
      <c r="I11" s="65"/>
      <c r="J11" s="65"/>
      <c r="K11" s="65"/>
      <c r="L11" s="68"/>
      <c r="M11" s="74"/>
      <c r="N11" s="347"/>
      <c r="O11" s="75"/>
      <c r="P11" s="75"/>
      <c r="Q11" s="347"/>
      <c r="R11" s="75"/>
      <c r="S11" s="75"/>
      <c r="T11" s="75"/>
      <c r="U11" s="75"/>
      <c r="V11" s="68"/>
      <c r="W11" s="74"/>
      <c r="X11" s="75"/>
      <c r="Y11" s="75"/>
      <c r="Z11" s="75"/>
      <c r="AA11" s="75"/>
      <c r="AB11" s="75"/>
      <c r="AC11" s="75"/>
      <c r="AD11" s="75"/>
      <c r="AE11" s="75"/>
      <c r="AF11" s="68"/>
      <c r="AG11" s="74"/>
      <c r="AH11" s="75"/>
      <c r="AI11" s="75"/>
      <c r="AJ11" s="75"/>
      <c r="AK11" s="75"/>
      <c r="AL11" s="75"/>
      <c r="AM11" s="75"/>
      <c r="AN11" s="75"/>
      <c r="AO11" s="75"/>
      <c r="AP11" s="68"/>
      <c r="AQ11" s="65"/>
      <c r="AR11" s="75"/>
      <c r="AS11" s="75"/>
      <c r="AT11" s="75"/>
      <c r="AU11" s="75"/>
      <c r="AV11" s="75"/>
      <c r="AW11" s="75"/>
      <c r="AX11" s="75"/>
      <c r="AY11" s="75"/>
      <c r="AZ11" s="71"/>
      <c r="BA11" s="65"/>
      <c r="BB11" s="75"/>
      <c r="BC11" s="75"/>
      <c r="BD11" s="75"/>
      <c r="BE11" s="75"/>
      <c r="BF11" s="75"/>
      <c r="BG11" s="75"/>
      <c r="BH11" s="75"/>
      <c r="BI11" s="75"/>
      <c r="BJ11" s="71"/>
      <c r="BK11" s="65"/>
      <c r="BL11" s="75"/>
      <c r="BM11" s="75"/>
      <c r="BN11" s="75"/>
      <c r="BO11" s="75"/>
      <c r="BP11" s="75"/>
      <c r="BQ11" s="75"/>
      <c r="BR11" s="75"/>
      <c r="BS11" s="75"/>
      <c r="BT11" s="68"/>
      <c r="BU11" s="74"/>
      <c r="BV11" s="75"/>
      <c r="BW11" s="75"/>
      <c r="BX11" s="75"/>
      <c r="BY11" s="75"/>
      <c r="BZ11" s="75"/>
      <c r="CA11" s="75"/>
      <c r="CB11" s="75"/>
      <c r="CC11" s="75"/>
      <c r="CD11" s="71"/>
      <c r="CE11" s="326" t="str">
        <f>'4-1.공정별소요인력'!P3</f>
        <v>풀베기-모두베기
(228717원/인)</v>
      </c>
      <c r="CF11" s="254">
        <f ca="1">'4-1.공정별소요인력'!P23</f>
        <v>10</v>
      </c>
      <c r="CG11" s="255">
        <f ca="1">'4-1.공정별소요인력'!Q23</f>
        <v>18</v>
      </c>
    </row>
    <row r="12" spans="1:85" ht="39.950000000000003" customHeight="1" thickBot="1">
      <c r="A12" s="1242" t="s">
        <v>1498</v>
      </c>
      <c r="B12" s="1243"/>
      <c r="C12" s="76"/>
      <c r="D12" s="66"/>
      <c r="E12" s="66"/>
      <c r="F12" s="66"/>
      <c r="G12" s="66"/>
      <c r="H12" s="66"/>
      <c r="I12" s="66"/>
      <c r="J12" s="66"/>
      <c r="K12" s="66"/>
      <c r="L12" s="69"/>
      <c r="M12" s="76"/>
      <c r="N12" s="77"/>
      <c r="O12" s="77"/>
      <c r="P12" s="77"/>
      <c r="Q12" s="77"/>
      <c r="R12" s="77"/>
      <c r="S12" s="77"/>
      <c r="T12" s="77"/>
      <c r="U12" s="77"/>
      <c r="V12" s="69"/>
      <c r="W12" s="76"/>
      <c r="X12" s="77"/>
      <c r="Y12" s="691"/>
      <c r="Z12" s="691"/>
      <c r="AA12" s="691"/>
      <c r="AB12" s="691"/>
      <c r="AC12" s="691"/>
      <c r="AD12" s="691"/>
      <c r="AE12" s="691"/>
      <c r="AF12" s="692"/>
      <c r="AG12" s="693"/>
      <c r="AH12" s="691"/>
      <c r="AI12" s="691"/>
      <c r="AJ12" s="691"/>
      <c r="AK12" s="691"/>
      <c r="AL12" s="691"/>
      <c r="AM12" s="691"/>
      <c r="AN12" s="691"/>
      <c r="AO12" s="691"/>
      <c r="AP12" s="692"/>
      <c r="AQ12" s="66"/>
      <c r="AR12" s="77"/>
      <c r="AS12" s="77"/>
      <c r="AT12" s="77"/>
      <c r="AU12" s="77"/>
      <c r="AV12" s="77"/>
      <c r="AW12" s="77"/>
      <c r="AX12" s="77"/>
      <c r="AY12" s="77"/>
      <c r="AZ12" s="72"/>
      <c r="BA12" s="66"/>
      <c r="BB12" s="77"/>
      <c r="BC12" s="77"/>
      <c r="BD12" s="77"/>
      <c r="BE12" s="77"/>
      <c r="BF12" s="77"/>
      <c r="BG12" s="77"/>
      <c r="BH12" s="77"/>
      <c r="BI12" s="77"/>
      <c r="BJ12" s="72"/>
      <c r="BK12" s="66"/>
      <c r="BL12" s="77"/>
      <c r="BM12" s="77"/>
      <c r="BN12" s="77"/>
      <c r="BO12" s="77"/>
      <c r="BP12" s="77"/>
      <c r="BQ12" s="77"/>
      <c r="BR12" s="77"/>
      <c r="BS12" s="77"/>
      <c r="BT12" s="69"/>
      <c r="BU12" s="76"/>
      <c r="BV12" s="77"/>
      <c r="BW12" s="77"/>
      <c r="BX12" s="77"/>
      <c r="BY12" s="77"/>
      <c r="BZ12" s="77"/>
      <c r="CA12" s="77"/>
      <c r="CB12" s="77"/>
      <c r="CC12" s="77"/>
      <c r="CD12" s="72"/>
      <c r="CE12" s="326"/>
      <c r="CF12" s="254"/>
      <c r="CG12" s="255"/>
    </row>
    <row r="13" spans="1:85" ht="39.950000000000003" customHeight="1">
      <c r="A13" s="1240" t="str">
        <f ca="1">"("&amp;CF13&amp;"인×"&amp;CG13&amp;"일)"</f>
        <v>(10인×21일)</v>
      </c>
      <c r="B13" s="1241"/>
      <c r="C13" s="74"/>
      <c r="D13" s="65"/>
      <c r="E13" s="65"/>
      <c r="F13" s="65"/>
      <c r="G13" s="65"/>
      <c r="H13" s="65"/>
      <c r="I13" s="65"/>
      <c r="J13" s="65"/>
      <c r="K13" s="65"/>
      <c r="L13" s="68"/>
      <c r="M13" s="74"/>
      <c r="N13" s="75"/>
      <c r="O13" s="75"/>
      <c r="P13" s="75"/>
      <c r="Q13" s="75"/>
      <c r="R13" s="75"/>
      <c r="S13" s="75"/>
      <c r="T13" s="75"/>
      <c r="U13" s="75"/>
      <c r="V13" s="68"/>
      <c r="W13" s="74"/>
      <c r="X13" s="75"/>
      <c r="Y13" s="75"/>
      <c r="Z13" s="75"/>
      <c r="AA13" s="75"/>
      <c r="AB13" s="75"/>
      <c r="AC13" s="75"/>
      <c r="AD13" s="75"/>
      <c r="AE13" s="75"/>
      <c r="AF13" s="68"/>
      <c r="AG13" s="74"/>
      <c r="AH13" s="75"/>
      <c r="AI13" s="75"/>
      <c r="AJ13" s="75"/>
      <c r="AK13" s="75"/>
      <c r="AL13" s="75"/>
      <c r="AM13" s="75"/>
      <c r="AN13" s="75"/>
      <c r="AO13" s="75"/>
      <c r="AP13" s="68"/>
      <c r="AQ13" s="65"/>
      <c r="AR13" s="75"/>
      <c r="AS13" s="75"/>
      <c r="AT13" s="75"/>
      <c r="AU13" s="75"/>
      <c r="AV13" s="75"/>
      <c r="AW13" s="75"/>
      <c r="AX13" s="75"/>
      <c r="AY13" s="75"/>
      <c r="AZ13" s="71"/>
      <c r="BA13" s="65"/>
      <c r="BB13" s="75"/>
      <c r="BC13" s="75"/>
      <c r="BD13" s="75"/>
      <c r="BE13" s="75"/>
      <c r="BF13" s="75"/>
      <c r="BG13" s="75"/>
      <c r="BH13" s="75"/>
      <c r="BI13" s="75"/>
      <c r="BJ13" s="71"/>
      <c r="BK13" s="65"/>
      <c r="BL13" s="75"/>
      <c r="BM13" s="75"/>
      <c r="BN13" s="75"/>
      <c r="BO13" s="75"/>
      <c r="BP13" s="75"/>
      <c r="BQ13" s="75"/>
      <c r="BR13" s="75"/>
      <c r="BS13" s="75"/>
      <c r="BT13" s="68"/>
      <c r="BU13" s="74"/>
      <c r="BV13" s="75"/>
      <c r="BW13" s="75"/>
      <c r="BX13" s="75"/>
      <c r="BY13" s="75"/>
      <c r="BZ13" s="75"/>
      <c r="CA13" s="75"/>
      <c r="CB13" s="75"/>
      <c r="CC13" s="75"/>
      <c r="CD13" s="71"/>
      <c r="CE13" s="326" t="str">
        <f>'4-1.공정별소요인력'!T3</f>
        <v>기타</v>
      </c>
      <c r="CF13" s="254">
        <f ca="1">'4-1.공정별소요인력'!R23</f>
        <v>10</v>
      </c>
      <c r="CG13" s="255">
        <f ca="1">'4-1.공정별소요인력'!S23</f>
        <v>21</v>
      </c>
    </row>
    <row r="14" spans="1:85" ht="39.950000000000003" customHeight="1" thickBot="1">
      <c r="A14" s="1244" t="s">
        <v>1193</v>
      </c>
      <c r="B14" s="1245"/>
      <c r="C14" s="76"/>
      <c r="D14" s="66"/>
      <c r="E14" s="66"/>
      <c r="F14" s="66"/>
      <c r="G14" s="66"/>
      <c r="H14" s="66"/>
      <c r="I14" s="66"/>
      <c r="J14" s="66"/>
      <c r="K14" s="66"/>
      <c r="L14" s="69"/>
      <c r="M14" s="76"/>
      <c r="N14" s="77"/>
      <c r="O14" s="77"/>
      <c r="P14" s="77"/>
      <c r="Q14" s="77"/>
      <c r="R14" s="77"/>
      <c r="S14" s="77"/>
      <c r="T14" s="77"/>
      <c r="U14" s="77"/>
      <c r="V14" s="69"/>
      <c r="W14" s="76"/>
      <c r="X14" s="77"/>
      <c r="Y14" s="77"/>
      <c r="Z14" s="77"/>
      <c r="AA14" s="77"/>
      <c r="AB14" s="77"/>
      <c r="AC14" s="77"/>
      <c r="AD14" s="77"/>
      <c r="AE14" s="77"/>
      <c r="AF14" s="69"/>
      <c r="AG14" s="76"/>
      <c r="AH14" s="77"/>
      <c r="AI14" s="77"/>
      <c r="AJ14" s="77"/>
      <c r="AK14" s="77"/>
      <c r="AL14" s="77"/>
      <c r="AM14" s="77"/>
      <c r="AN14" s="77"/>
      <c r="AO14" s="77"/>
      <c r="AP14" s="69"/>
      <c r="AQ14" s="693"/>
      <c r="AR14" s="691"/>
      <c r="AS14" s="691"/>
      <c r="AT14" s="691"/>
      <c r="AU14" s="691"/>
      <c r="AV14" s="77"/>
      <c r="AW14" s="77"/>
      <c r="AX14" s="77"/>
      <c r="AY14" s="77"/>
      <c r="AZ14" s="72"/>
      <c r="BA14" s="66"/>
      <c r="BB14" s="77"/>
      <c r="BC14" s="77"/>
      <c r="BD14" s="77"/>
      <c r="BE14" s="77"/>
      <c r="BF14" s="77"/>
      <c r="BG14" s="77"/>
      <c r="BH14" s="77"/>
      <c r="BI14" s="77"/>
      <c r="BJ14" s="72"/>
      <c r="BK14" s="66"/>
      <c r="BL14" s="77"/>
      <c r="BM14" s="77"/>
      <c r="BN14" s="77"/>
      <c r="BO14" s="77"/>
      <c r="BP14" s="77"/>
      <c r="BQ14" s="77"/>
      <c r="BR14" s="77"/>
      <c r="BS14" s="77"/>
      <c r="BT14" s="69"/>
      <c r="BU14" s="76"/>
      <c r="BV14" s="77"/>
      <c r="BW14" s="77"/>
      <c r="BX14" s="77"/>
      <c r="BY14" s="77"/>
      <c r="BZ14" s="77"/>
      <c r="CA14" s="77"/>
      <c r="CB14" s="77"/>
      <c r="CC14" s="77"/>
      <c r="CD14" s="72"/>
      <c r="CE14" s="326"/>
    </row>
    <row r="15" spans="1:85" ht="39.950000000000003" customHeight="1" thickBot="1">
      <c r="A15" s="1246"/>
      <c r="B15" s="1247"/>
      <c r="C15" s="78"/>
      <c r="D15" s="67"/>
      <c r="E15" s="67"/>
      <c r="F15" s="67"/>
      <c r="G15" s="67"/>
      <c r="H15" s="67"/>
      <c r="I15" s="67"/>
      <c r="J15" s="67"/>
      <c r="K15" s="67"/>
      <c r="L15" s="70"/>
      <c r="M15" s="78"/>
      <c r="N15" s="79"/>
      <c r="O15" s="79"/>
      <c r="P15" s="79"/>
      <c r="Q15" s="79"/>
      <c r="R15" s="79"/>
      <c r="S15" s="79"/>
      <c r="T15" s="79"/>
      <c r="U15" s="79"/>
      <c r="V15" s="70"/>
      <c r="W15" s="78"/>
      <c r="X15" s="79"/>
      <c r="Y15" s="79"/>
      <c r="Z15" s="79"/>
      <c r="AA15" s="79"/>
      <c r="AB15" s="79"/>
      <c r="AC15" s="79"/>
      <c r="AD15" s="79"/>
      <c r="AE15" s="79"/>
      <c r="AF15" s="70"/>
      <c r="AG15" s="78"/>
      <c r="AH15" s="79"/>
      <c r="AI15" s="79"/>
      <c r="AJ15" s="79"/>
      <c r="AK15" s="79"/>
      <c r="AL15" s="79"/>
      <c r="AM15" s="79"/>
      <c r="AN15" s="79"/>
      <c r="AO15" s="79"/>
      <c r="AP15" s="70"/>
      <c r="AQ15" s="78"/>
      <c r="AR15" s="79"/>
      <c r="AS15" s="79"/>
      <c r="AT15" s="79"/>
      <c r="AU15" s="79"/>
      <c r="AV15" s="79"/>
      <c r="AW15" s="79"/>
      <c r="AX15" s="79"/>
      <c r="AY15" s="79"/>
      <c r="AZ15" s="73"/>
      <c r="BA15" s="67"/>
      <c r="BB15" s="79"/>
      <c r="BC15" s="79"/>
      <c r="BD15" s="79"/>
      <c r="BE15" s="79"/>
      <c r="BF15" s="79"/>
      <c r="BG15" s="79"/>
      <c r="BH15" s="79"/>
      <c r="BI15" s="724"/>
      <c r="BJ15" s="73"/>
      <c r="BK15" s="67"/>
      <c r="BL15" s="79"/>
      <c r="BM15" s="79"/>
      <c r="BN15" s="79"/>
      <c r="BO15" s="79"/>
      <c r="BP15" s="79"/>
      <c r="BQ15" s="79"/>
      <c r="BR15" s="79"/>
      <c r="BS15" s="79"/>
      <c r="BT15" s="70"/>
      <c r="BU15" s="78"/>
      <c r="BV15" s="79"/>
      <c r="BW15" s="79"/>
      <c r="BX15" s="79"/>
      <c r="BY15" s="79"/>
      <c r="BZ15" s="79"/>
      <c r="CA15" s="79"/>
      <c r="CB15" s="79"/>
      <c r="CC15" s="79"/>
      <c r="CD15" s="73"/>
      <c r="CE15" s="326"/>
    </row>
    <row r="16" spans="1:85" ht="30.75" customHeight="1"/>
    <row r="17" ht="30.75" customHeight="1"/>
  </sheetData>
  <mergeCells count="20">
    <mergeCell ref="A1:AZ1"/>
    <mergeCell ref="BU5:CD5"/>
    <mergeCell ref="A8:B8"/>
    <mergeCell ref="C5:L5"/>
    <mergeCell ref="W5:AF5"/>
    <mergeCell ref="AG5:AP5"/>
    <mergeCell ref="A6:B6"/>
    <mergeCell ref="A7:B7"/>
    <mergeCell ref="A9:B9"/>
    <mergeCell ref="A10:B10"/>
    <mergeCell ref="A14:B15"/>
    <mergeCell ref="A4:B5"/>
    <mergeCell ref="BK5:BT5"/>
    <mergeCell ref="A11:B11"/>
    <mergeCell ref="BA5:BJ5"/>
    <mergeCell ref="M5:V5"/>
    <mergeCell ref="A12:B12"/>
    <mergeCell ref="A13:B13"/>
    <mergeCell ref="AQ5:AZ5"/>
    <mergeCell ref="C4:AZ4"/>
  </mergeCells>
  <phoneticPr fontId="4" type="noConversion"/>
  <printOptions horizontalCentered="1"/>
  <pageMargins left="0.51181102362204722" right="0.19685039370078741" top="0.98425196850393704" bottom="0.70866141732283472" header="0.51181102362204722" footer="0.51181102362204722"/>
  <pageSetup paperSize="9" scale="95" firstPageNumber="14" orientation="landscape" useFirstPageNumber="1"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C00000"/>
  </sheetPr>
  <dimension ref="A1:AA40"/>
  <sheetViews>
    <sheetView view="pageBreakPreview" zoomScaleNormal="100" zoomScaleSheetLayoutView="100" workbookViewId="0">
      <selection activeCell="R35" sqref="R35"/>
    </sheetView>
  </sheetViews>
  <sheetFormatPr defaultColWidth="8.88671875" defaultRowHeight="20.100000000000001" customHeight="1"/>
  <cols>
    <col min="1" max="1" width="8" style="2" bestFit="1" customWidth="1"/>
    <col min="2" max="3" width="10.77734375" style="2" customWidth="1"/>
    <col min="4" max="4" width="8.33203125" style="2" customWidth="1"/>
    <col min="5" max="5" width="10.77734375" style="2" customWidth="1"/>
    <col min="6" max="13" width="10.77734375" style="2" hidden="1" customWidth="1"/>
    <col min="14" max="19" width="14.88671875" style="2" customWidth="1"/>
    <col min="20" max="21" width="15" style="2" hidden="1" customWidth="1"/>
    <col min="22" max="22" width="7.109375" style="2" hidden="1" customWidth="1"/>
    <col min="23" max="23" width="8.109375" style="2" hidden="1" customWidth="1"/>
    <col min="24" max="24" width="11.44140625" style="2" bestFit="1" customWidth="1"/>
    <col min="25" max="25" width="9" style="2" bestFit="1" customWidth="1"/>
    <col min="26" max="26" width="13.109375" style="2" bestFit="1" customWidth="1"/>
    <col min="27" max="27" width="9" style="2" bestFit="1" customWidth="1"/>
    <col min="28" max="16384" width="8.88671875" style="2"/>
  </cols>
  <sheetData>
    <row r="1" spans="1:26" ht="35.25" customHeight="1">
      <c r="A1" s="1278" t="s">
        <v>158</v>
      </c>
      <c r="B1" s="1278"/>
      <c r="C1" s="1278"/>
      <c r="D1" s="1278"/>
      <c r="E1" s="1278"/>
      <c r="F1" s="1278"/>
      <c r="G1" s="1278"/>
      <c r="H1" s="1278"/>
      <c r="I1" s="1278"/>
      <c r="J1" s="1278"/>
      <c r="K1" s="1278"/>
      <c r="L1" s="1278"/>
      <c r="M1" s="1278"/>
      <c r="N1" s="1278"/>
      <c r="O1" s="1278"/>
      <c r="P1" s="1278"/>
      <c r="Q1" s="1278"/>
      <c r="R1" s="1278"/>
      <c r="S1" s="1278"/>
      <c r="T1" s="1278"/>
      <c r="U1" s="1278"/>
    </row>
    <row r="2" spans="1:26" ht="13.5" customHeight="1">
      <c r="R2" s="214"/>
      <c r="T2" s="215"/>
      <c r="U2" s="215"/>
    </row>
    <row r="3" spans="1:26" ht="32.25" customHeight="1">
      <c r="A3" s="1266" t="s">
        <v>159</v>
      </c>
      <c r="B3" s="1266" t="s">
        <v>160</v>
      </c>
      <c r="C3" s="1283" t="s">
        <v>275</v>
      </c>
      <c r="D3" s="1284"/>
      <c r="E3" s="1266" t="s">
        <v>1527</v>
      </c>
      <c r="F3" s="1266"/>
      <c r="G3" s="1266"/>
      <c r="H3" s="1266"/>
      <c r="I3" s="1266"/>
      <c r="J3" s="1272" t="str">
        <f>"경계표시
("&amp;'3-1.기초자료'!B11&amp;"원/인)"</f>
        <v>경계표시
(172698원/인)</v>
      </c>
      <c r="K3" s="1273"/>
      <c r="L3" s="1266" t="s">
        <v>259</v>
      </c>
      <c r="M3" s="1266"/>
      <c r="N3" s="1266" t="str">
        <f>"풀베기-묘목찿기
("&amp;'3-1.기초자료'!B11&amp;"원/인)"</f>
        <v>풀베기-묘목찿기
(172698원/인)</v>
      </c>
      <c r="O3" s="1266"/>
      <c r="P3" s="1274" t="str">
        <f>"풀베기-모두베기
("&amp;'3-1.기초자료'!B12&amp;"원/인)"</f>
        <v>풀베기-모두베기
(228717원/인)</v>
      </c>
      <c r="Q3" s="1274"/>
      <c r="R3" s="1266" t="str">
        <f>"덩굴제거
("&amp;'3-1.기초자료'!F11&amp;"원/인)"</f>
        <v>덩굴제거
(원/인)</v>
      </c>
      <c r="S3" s="1266"/>
      <c r="T3" s="1266" t="s">
        <v>297</v>
      </c>
      <c r="U3" s="1266"/>
      <c r="V3" s="1266" t="s">
        <v>223</v>
      </c>
      <c r="W3" s="1266"/>
    </row>
    <row r="4" spans="1:26" ht="31.5" customHeight="1">
      <c r="A4" s="1266"/>
      <c r="B4" s="1266"/>
      <c r="C4" s="1285"/>
      <c r="D4" s="1286"/>
      <c r="E4" s="1266"/>
      <c r="F4" s="266" t="s">
        <v>224</v>
      </c>
      <c r="G4" s="266" t="s">
        <v>225</v>
      </c>
      <c r="H4" s="266" t="s">
        <v>224</v>
      </c>
      <c r="I4" s="266" t="s">
        <v>225</v>
      </c>
      <c r="J4" s="266" t="s">
        <v>224</v>
      </c>
      <c r="K4" s="266" t="s">
        <v>225</v>
      </c>
      <c r="L4" s="266" t="s">
        <v>224</v>
      </c>
      <c r="M4" s="266" t="s">
        <v>225</v>
      </c>
      <c r="N4" s="266" t="s">
        <v>224</v>
      </c>
      <c r="O4" s="266" t="s">
        <v>225</v>
      </c>
      <c r="P4" s="266" t="s">
        <v>224</v>
      </c>
      <c r="Q4" s="266" t="s">
        <v>225</v>
      </c>
      <c r="R4" s="266" t="s">
        <v>224</v>
      </c>
      <c r="S4" s="266" t="s">
        <v>225</v>
      </c>
      <c r="T4" s="266" t="s">
        <v>224</v>
      </c>
      <c r="U4" s="266" t="s">
        <v>225</v>
      </c>
      <c r="V4" s="266" t="s">
        <v>224</v>
      </c>
      <c r="W4" s="266" t="s">
        <v>225</v>
      </c>
    </row>
    <row r="5" spans="1:26" ht="21" customHeight="1">
      <c r="A5" s="267" t="str">
        <f>'5-1.소반별'!Q1</f>
        <v>1-0-1-0</v>
      </c>
      <c r="B5" s="268" t="str">
        <f ca="1">'11.1수량산출서'!B6</f>
        <v>모두베기</v>
      </c>
      <c r="C5" s="1279">
        <f>VLOOKUP($A5,'5-1.소반별'!$Q$1:$U$9,5,0)</f>
        <v>15.8</v>
      </c>
      <c r="D5" s="1280"/>
      <c r="E5" s="1122">
        <f>C5</f>
        <v>15.8</v>
      </c>
      <c r="F5" s="269">
        <v>0</v>
      </c>
      <c r="G5" s="269">
        <f t="shared" ref="G5" si="0">TRUNC(C5*F5)</f>
        <v>0</v>
      </c>
      <c r="H5" s="269">
        <v>0</v>
      </c>
      <c r="I5" s="269">
        <f t="shared" ref="I5" si="1">TRUNC(C5*H5)</f>
        <v>0</v>
      </c>
      <c r="J5" s="269">
        <f>단1!$K$8</f>
        <v>0</v>
      </c>
      <c r="K5" s="269">
        <f t="shared" ref="K5" si="2">TRUNC(C5*J5)</f>
        <v>0</v>
      </c>
      <c r="L5" s="269"/>
      <c r="M5" s="269">
        <f t="shared" ref="M5" si="3">TRUNC(C5*L5)</f>
        <v>0</v>
      </c>
      <c r="N5" s="269">
        <f t="shared" ref="N5:N9" ca="1" si="4">INDIRECT(X5&amp;"!$K$13")</f>
        <v>0</v>
      </c>
      <c r="O5" s="269">
        <f t="shared" ref="O5" ca="1" si="5">TRUNC(C5*N5)</f>
        <v>0</v>
      </c>
      <c r="P5" s="269">
        <f t="shared" ref="P5:P9" ca="1" si="6">INDIRECT(X5&amp;"!$K$14")</f>
        <v>960611</v>
      </c>
      <c r="Q5" s="269">
        <f t="shared" ref="Q5:S9" ca="1" si="7">TRUNC(C5*P5)</f>
        <v>15177653</v>
      </c>
      <c r="R5" s="269">
        <f>덩굴단1!L90</f>
        <v>325207</v>
      </c>
      <c r="S5" s="269">
        <f t="shared" si="7"/>
        <v>5138270</v>
      </c>
      <c r="T5" s="269">
        <v>0</v>
      </c>
      <c r="U5" s="269">
        <f>TRUNC(D5*T5)</f>
        <v>0</v>
      </c>
      <c r="V5" s="269"/>
      <c r="W5" s="269"/>
      <c r="X5" s="2" t="str">
        <f>"단"&amp;ROW()-4</f>
        <v>단1</v>
      </c>
    </row>
    <row r="6" spans="1:26" ht="21" customHeight="1">
      <c r="A6" s="267" t="str">
        <f>'5-1.소반별'!Q2</f>
        <v>1-0-2-0</v>
      </c>
      <c r="B6" s="268" t="str">
        <f ca="1">'11.1수량산출서'!B7</f>
        <v>모두베기</v>
      </c>
      <c r="C6" s="1279">
        <f>VLOOKUP($A6,'5-1.소반별'!$Q$1:$U$9,5,0)</f>
        <v>3.85</v>
      </c>
      <c r="D6" s="1280"/>
      <c r="E6" s="1122">
        <f>C6</f>
        <v>3.85</v>
      </c>
      <c r="F6" s="269">
        <v>0</v>
      </c>
      <c r="G6" s="269">
        <f t="shared" ref="G6:G9" si="8">TRUNC(C6*F6)</f>
        <v>0</v>
      </c>
      <c r="H6" s="269">
        <v>0</v>
      </c>
      <c r="I6" s="269">
        <f t="shared" ref="I6:I9" si="9">TRUNC(C6*H6)</f>
        <v>0</v>
      </c>
      <c r="J6" s="269">
        <f>단1!$K$8</f>
        <v>0</v>
      </c>
      <c r="K6" s="269">
        <f t="shared" ref="K6:K9" si="10">TRUNC(C6*J6)</f>
        <v>0</v>
      </c>
      <c r="L6" s="269"/>
      <c r="M6" s="269">
        <f t="shared" ref="M6:M9" si="11">TRUNC(C6*L6)</f>
        <v>0</v>
      </c>
      <c r="N6" s="269">
        <f t="shared" ca="1" si="4"/>
        <v>0</v>
      </c>
      <c r="O6" s="269">
        <f t="shared" ref="O6:O9" ca="1" si="12">TRUNC(C6*N6)</f>
        <v>0</v>
      </c>
      <c r="P6" s="269">
        <f t="shared" ca="1" si="6"/>
        <v>960611</v>
      </c>
      <c r="Q6" s="269">
        <f t="shared" ref="Q6:Q9" ca="1" si="13">TRUNC(C6*P6)</f>
        <v>3698352</v>
      </c>
      <c r="R6" s="269">
        <f>덩굴단2!L90</f>
        <v>392314</v>
      </c>
      <c r="S6" s="269">
        <f t="shared" si="7"/>
        <v>1510408</v>
      </c>
      <c r="T6" s="269">
        <v>0</v>
      </c>
      <c r="U6" s="269">
        <f>TRUNC(D6*T6)</f>
        <v>0</v>
      </c>
      <c r="V6" s="269"/>
      <c r="W6" s="269"/>
      <c r="X6" s="2" t="str">
        <f t="shared" ref="X6:X15" si="14">"단"&amp;ROW()-4</f>
        <v>단2</v>
      </c>
    </row>
    <row r="7" spans="1:26" ht="21" customHeight="1">
      <c r="A7" s="267" t="str">
        <f>'5-1.소반별'!Q3</f>
        <v>1-0-3-0</v>
      </c>
      <c r="B7" s="268" t="str">
        <f ca="1">'11.1수량산출서'!B8</f>
        <v>모두베기</v>
      </c>
      <c r="C7" s="1279">
        <f>VLOOKUP($A7,'5-1.소반별'!$Q$1:$U$9,5,0)</f>
        <v>21.480000000000004</v>
      </c>
      <c r="D7" s="1280"/>
      <c r="E7" s="1122">
        <f>C7</f>
        <v>21.480000000000004</v>
      </c>
      <c r="F7" s="269">
        <v>0</v>
      </c>
      <c r="G7" s="269">
        <f t="shared" si="8"/>
        <v>0</v>
      </c>
      <c r="H7" s="269">
        <v>0</v>
      </c>
      <c r="I7" s="269">
        <f t="shared" si="9"/>
        <v>0</v>
      </c>
      <c r="J7" s="269">
        <f>단1!$K$8</f>
        <v>0</v>
      </c>
      <c r="K7" s="269">
        <f t="shared" si="10"/>
        <v>0</v>
      </c>
      <c r="L7" s="269"/>
      <c r="M7" s="269">
        <f t="shared" si="11"/>
        <v>0</v>
      </c>
      <c r="N7" s="269">
        <f t="shared" ca="1" si="4"/>
        <v>0</v>
      </c>
      <c r="O7" s="269">
        <f t="shared" ca="1" si="12"/>
        <v>0</v>
      </c>
      <c r="P7" s="269">
        <f t="shared" ca="1" si="6"/>
        <v>960611</v>
      </c>
      <c r="Q7" s="269">
        <f t="shared" ca="1" si="13"/>
        <v>20633924</v>
      </c>
      <c r="R7" s="269">
        <f>덩굴단3!L90</f>
        <v>345856</v>
      </c>
      <c r="S7" s="269">
        <f t="shared" si="7"/>
        <v>7428986</v>
      </c>
      <c r="T7" s="269">
        <v>0</v>
      </c>
      <c r="U7" s="269">
        <f>TRUNC(D7*T7)</f>
        <v>0</v>
      </c>
      <c r="V7" s="269"/>
      <c r="W7" s="269"/>
      <c r="X7" s="2" t="str">
        <f t="shared" si="14"/>
        <v>단3</v>
      </c>
    </row>
    <row r="8" spans="1:26" ht="21" customHeight="1">
      <c r="A8" s="267" t="str">
        <f>'5-1.소반별'!Q4</f>
        <v>1-0-4-0</v>
      </c>
      <c r="B8" s="268" t="str">
        <f ca="1">'11.1수량산출서'!B9</f>
        <v>모두베기</v>
      </c>
      <c r="C8" s="1279">
        <f>VLOOKUP($A8,'5-1.소반별'!$Q$1:$U$9,5,0)</f>
        <v>0.2</v>
      </c>
      <c r="D8" s="1280"/>
      <c r="E8" s="1122">
        <f>C8</f>
        <v>0.2</v>
      </c>
      <c r="F8" s="269">
        <v>0</v>
      </c>
      <c r="G8" s="269">
        <f t="shared" si="8"/>
        <v>0</v>
      </c>
      <c r="H8" s="269">
        <v>0</v>
      </c>
      <c r="I8" s="269">
        <f t="shared" si="9"/>
        <v>0</v>
      </c>
      <c r="J8" s="269">
        <f>단1!$K$8</f>
        <v>0</v>
      </c>
      <c r="K8" s="269">
        <f t="shared" si="10"/>
        <v>0</v>
      </c>
      <c r="L8" s="269"/>
      <c r="M8" s="269">
        <f t="shared" si="11"/>
        <v>0</v>
      </c>
      <c r="N8" s="269">
        <f t="shared" ca="1" si="4"/>
        <v>0</v>
      </c>
      <c r="O8" s="269">
        <f t="shared" ca="1" si="12"/>
        <v>0</v>
      </c>
      <c r="P8" s="269">
        <f t="shared" ca="1" si="6"/>
        <v>1006354</v>
      </c>
      <c r="Q8" s="269">
        <f t="shared" ca="1" si="13"/>
        <v>201270</v>
      </c>
      <c r="R8" s="269">
        <f>덩굴단4!L90</f>
        <v>321766</v>
      </c>
      <c r="S8" s="269">
        <f t="shared" si="7"/>
        <v>64353</v>
      </c>
      <c r="T8" s="269">
        <v>0</v>
      </c>
      <c r="U8" s="269">
        <f>TRUNC(D8*T8)</f>
        <v>0</v>
      </c>
      <c r="V8" s="272"/>
      <c r="W8" s="272"/>
      <c r="X8" s="2" t="str">
        <f t="shared" si="14"/>
        <v>단4</v>
      </c>
    </row>
    <row r="9" spans="1:26" ht="21" customHeight="1">
      <c r="A9" s="267" t="str">
        <f>'5-1.소반별'!Q5</f>
        <v>1-0-5-0</v>
      </c>
      <c r="B9" s="268" t="str">
        <f ca="1">'11.1수량산출서'!B10</f>
        <v>모두베기</v>
      </c>
      <c r="C9" s="1279">
        <f>VLOOKUP($A9,'5-1.소반별'!$Q$1:$U$9,5,0)</f>
        <v>0.25</v>
      </c>
      <c r="D9" s="1280"/>
      <c r="E9" s="1122">
        <f>C9</f>
        <v>0.25</v>
      </c>
      <c r="F9" s="269">
        <v>0</v>
      </c>
      <c r="G9" s="269">
        <f t="shared" si="8"/>
        <v>0</v>
      </c>
      <c r="H9" s="269">
        <v>0</v>
      </c>
      <c r="I9" s="269">
        <f t="shared" si="9"/>
        <v>0</v>
      </c>
      <c r="J9" s="269">
        <f>단1!$K$8</f>
        <v>0</v>
      </c>
      <c r="K9" s="269">
        <f t="shared" si="10"/>
        <v>0</v>
      </c>
      <c r="L9" s="269"/>
      <c r="M9" s="269">
        <f t="shared" si="11"/>
        <v>0</v>
      </c>
      <c r="N9" s="269">
        <f t="shared" ca="1" si="4"/>
        <v>0</v>
      </c>
      <c r="O9" s="269">
        <f t="shared" ca="1" si="12"/>
        <v>0</v>
      </c>
      <c r="P9" s="269">
        <f t="shared" ca="1" si="6"/>
        <v>1006354</v>
      </c>
      <c r="Q9" s="269">
        <f t="shared" ca="1" si="13"/>
        <v>251588</v>
      </c>
      <c r="R9" s="270">
        <f>덩굴단5!L90</f>
        <v>514482</v>
      </c>
      <c r="S9" s="269">
        <f t="shared" si="7"/>
        <v>128620</v>
      </c>
      <c r="T9" s="269"/>
      <c r="U9" s="269"/>
      <c r="V9" s="272"/>
      <c r="W9" s="272"/>
      <c r="X9" s="2" t="str">
        <f t="shared" si="14"/>
        <v>단5</v>
      </c>
    </row>
    <row r="10" spans="1:26" ht="21" customHeight="1">
      <c r="A10" s="267"/>
      <c r="B10" s="268"/>
      <c r="C10" s="1279"/>
      <c r="D10" s="1280"/>
      <c r="E10" s="269"/>
      <c r="F10" s="269"/>
      <c r="G10" s="269"/>
      <c r="H10" s="269"/>
      <c r="I10" s="269"/>
      <c r="J10" s="269"/>
      <c r="K10" s="269"/>
      <c r="L10" s="269"/>
      <c r="M10" s="269"/>
      <c r="N10" s="269"/>
      <c r="O10" s="269"/>
      <c r="P10" s="269"/>
      <c r="Q10" s="269"/>
      <c r="R10" s="270"/>
      <c r="S10" s="270"/>
      <c r="T10" s="269"/>
      <c r="U10" s="269"/>
      <c r="V10" s="273"/>
      <c r="W10" s="269"/>
      <c r="X10" s="2" t="str">
        <f t="shared" si="14"/>
        <v>단6</v>
      </c>
    </row>
    <row r="11" spans="1:26" ht="21" customHeight="1">
      <c r="A11" s="267"/>
      <c r="B11" s="268"/>
      <c r="C11" s="1279"/>
      <c r="D11" s="1280"/>
      <c r="E11" s="269"/>
      <c r="F11" s="269"/>
      <c r="G11" s="269"/>
      <c r="H11" s="269"/>
      <c r="I11" s="269"/>
      <c r="J11" s="269"/>
      <c r="K11" s="269"/>
      <c r="L11" s="269"/>
      <c r="M11" s="269"/>
      <c r="N11" s="269"/>
      <c r="O11" s="269"/>
      <c r="P11" s="269"/>
      <c r="Q11" s="269"/>
      <c r="R11" s="270"/>
      <c r="S11" s="270"/>
      <c r="T11" s="269"/>
      <c r="U11" s="269"/>
      <c r="V11" s="273"/>
      <c r="W11" s="269"/>
      <c r="X11" s="2" t="str">
        <f t="shared" si="14"/>
        <v>단7</v>
      </c>
    </row>
    <row r="12" spans="1:26" ht="21" customHeight="1">
      <c r="A12" s="267"/>
      <c r="B12" s="268"/>
      <c r="C12" s="1279"/>
      <c r="D12" s="1280"/>
      <c r="E12" s="269"/>
      <c r="F12" s="269"/>
      <c r="G12" s="269"/>
      <c r="H12" s="269"/>
      <c r="I12" s="269"/>
      <c r="J12" s="269"/>
      <c r="K12" s="269"/>
      <c r="L12" s="269"/>
      <c r="M12" s="269"/>
      <c r="N12" s="269"/>
      <c r="O12" s="269"/>
      <c r="P12" s="269"/>
      <c r="Q12" s="269"/>
      <c r="R12" s="270"/>
      <c r="S12" s="270"/>
      <c r="T12" s="269"/>
      <c r="U12" s="269"/>
      <c r="V12" s="272"/>
      <c r="W12" s="272"/>
      <c r="X12" s="2" t="str">
        <f t="shared" si="14"/>
        <v>단8</v>
      </c>
    </row>
    <row r="13" spans="1:26" ht="21" customHeight="1">
      <c r="A13" s="267"/>
      <c r="B13" s="268"/>
      <c r="C13" s="1279"/>
      <c r="D13" s="1280"/>
      <c r="E13" s="269"/>
      <c r="F13" s="269"/>
      <c r="G13" s="269"/>
      <c r="H13" s="269"/>
      <c r="I13" s="269"/>
      <c r="J13" s="269"/>
      <c r="K13" s="269"/>
      <c r="L13" s="269"/>
      <c r="M13" s="269"/>
      <c r="N13" s="269"/>
      <c r="O13" s="269"/>
      <c r="P13" s="269"/>
      <c r="Q13" s="269"/>
      <c r="R13" s="270"/>
      <c r="S13" s="270"/>
      <c r="T13" s="269"/>
      <c r="U13" s="269"/>
      <c r="V13" s="272"/>
      <c r="W13" s="272"/>
      <c r="X13" s="2" t="str">
        <f t="shared" si="14"/>
        <v>단9</v>
      </c>
    </row>
    <row r="14" spans="1:26" s="217" customFormat="1" ht="21" customHeight="1">
      <c r="A14" s="267"/>
      <c r="B14" s="268"/>
      <c r="C14" s="1279"/>
      <c r="D14" s="1280"/>
      <c r="E14" s="269"/>
      <c r="F14" s="269"/>
      <c r="G14" s="269"/>
      <c r="H14" s="269"/>
      <c r="I14" s="269"/>
      <c r="J14" s="269"/>
      <c r="K14" s="269"/>
      <c r="L14" s="269"/>
      <c r="M14" s="269"/>
      <c r="N14" s="269"/>
      <c r="O14" s="269"/>
      <c r="P14" s="269"/>
      <c r="Q14" s="269"/>
      <c r="R14" s="270"/>
      <c r="S14" s="270"/>
      <c r="T14" s="269"/>
      <c r="U14" s="269"/>
      <c r="V14" s="270"/>
      <c r="W14" s="270">
        <f>SUM(W5:W13)</f>
        <v>0</v>
      </c>
      <c r="X14" s="2" t="str">
        <f t="shared" si="14"/>
        <v>단10</v>
      </c>
      <c r="Z14" s="283">
        <f ca="1">O20+Q20</f>
        <v>39962787</v>
      </c>
    </row>
    <row r="15" spans="1:26" s="217" customFormat="1" ht="21" customHeight="1">
      <c r="A15" s="267"/>
      <c r="B15" s="268"/>
      <c r="C15" s="1279"/>
      <c r="D15" s="1280"/>
      <c r="E15" s="269"/>
      <c r="F15" s="269"/>
      <c r="G15" s="269"/>
      <c r="H15" s="269"/>
      <c r="I15" s="269"/>
      <c r="J15" s="269"/>
      <c r="K15" s="269"/>
      <c r="L15" s="269"/>
      <c r="M15" s="269"/>
      <c r="N15" s="269"/>
      <c r="O15" s="269"/>
      <c r="P15" s="269"/>
      <c r="Q15" s="269"/>
      <c r="R15" s="270"/>
      <c r="S15" s="270"/>
      <c r="T15" s="269"/>
      <c r="U15" s="269"/>
      <c r="V15" s="1267">
        <f>ROUNDUP(W14/86622,0)</f>
        <v>0</v>
      </c>
      <c r="W15" s="1267"/>
      <c r="X15" s="2" t="str">
        <f t="shared" si="14"/>
        <v>단11</v>
      </c>
    </row>
    <row r="16" spans="1:26" s="217" customFormat="1" ht="21" customHeight="1">
      <c r="A16" s="267"/>
      <c r="B16" s="268"/>
      <c r="C16" s="1279"/>
      <c r="D16" s="1280"/>
      <c r="E16" s="272"/>
      <c r="F16" s="272"/>
      <c r="G16" s="272"/>
      <c r="H16" s="272"/>
      <c r="I16" s="272"/>
      <c r="J16" s="269"/>
      <c r="K16" s="269"/>
      <c r="L16" s="269"/>
      <c r="M16" s="269"/>
      <c r="N16" s="269"/>
      <c r="O16" s="269"/>
      <c r="P16" s="269"/>
      <c r="Q16" s="269"/>
      <c r="R16" s="270"/>
      <c r="S16" s="270"/>
      <c r="T16" s="269"/>
      <c r="U16" s="269"/>
      <c r="V16" s="277" t="s">
        <v>162</v>
      </c>
      <c r="W16" s="277" t="s">
        <v>163</v>
      </c>
      <c r="X16" s="217" t="s">
        <v>228</v>
      </c>
    </row>
    <row r="17" spans="1:27" s="217" customFormat="1" ht="21" customHeight="1">
      <c r="A17" s="267"/>
      <c r="B17" s="268"/>
      <c r="C17" s="1279"/>
      <c r="D17" s="1280"/>
      <c r="E17" s="272"/>
      <c r="F17" s="272"/>
      <c r="G17" s="272"/>
      <c r="H17" s="272"/>
      <c r="I17" s="272"/>
      <c r="J17" s="269"/>
      <c r="K17" s="269"/>
      <c r="L17" s="269"/>
      <c r="M17" s="269"/>
      <c r="N17" s="269"/>
      <c r="O17" s="269"/>
      <c r="P17" s="269"/>
      <c r="Q17" s="269"/>
      <c r="R17" s="270"/>
      <c r="S17" s="270"/>
      <c r="T17" s="269"/>
      <c r="U17" s="269"/>
      <c r="V17" s="275">
        <v>9</v>
      </c>
      <c r="W17" s="278">
        <f>IF(V17=0," ",ROUND(V15/V17,0))</f>
        <v>0</v>
      </c>
      <c r="X17" s="217" t="s">
        <v>367</v>
      </c>
    </row>
    <row r="18" spans="1:27" ht="21" customHeight="1">
      <c r="A18" s="267"/>
      <c r="B18" s="268"/>
      <c r="C18" s="1279"/>
      <c r="D18" s="1280"/>
      <c r="E18" s="272"/>
      <c r="F18" s="272"/>
      <c r="G18" s="272"/>
      <c r="H18" s="272"/>
      <c r="I18" s="272"/>
      <c r="J18" s="269"/>
      <c r="K18" s="269"/>
      <c r="L18" s="269"/>
      <c r="M18" s="269"/>
      <c r="N18" s="269"/>
      <c r="O18" s="269"/>
      <c r="P18" s="269"/>
      <c r="Q18" s="269"/>
      <c r="R18" s="270"/>
      <c r="S18" s="270"/>
      <c r="T18" s="269"/>
      <c r="U18" s="269"/>
      <c r="V18" s="216"/>
      <c r="W18" s="280" t="s">
        <v>227</v>
      </c>
    </row>
    <row r="19" spans="1:27" ht="21" customHeight="1">
      <c r="A19" s="267"/>
      <c r="B19" s="268"/>
      <c r="C19" s="1279"/>
      <c r="D19" s="1280"/>
      <c r="E19" s="272"/>
      <c r="F19" s="272"/>
      <c r="G19" s="272"/>
      <c r="H19" s="272"/>
      <c r="I19" s="272"/>
      <c r="J19" s="269"/>
      <c r="K19" s="269"/>
      <c r="L19" s="269"/>
      <c r="M19" s="269"/>
      <c r="N19" s="269"/>
      <c r="O19" s="269"/>
      <c r="P19" s="269"/>
      <c r="Q19" s="269"/>
      <c r="R19" s="270"/>
      <c r="S19" s="270"/>
      <c r="T19" s="269"/>
      <c r="U19" s="269"/>
      <c r="V19" s="216"/>
    </row>
    <row r="20" spans="1:27" ht="21" customHeight="1">
      <c r="A20" s="1277" t="s">
        <v>226</v>
      </c>
      <c r="B20" s="1277"/>
      <c r="C20" s="1279">
        <f>SUM(C5:C19)</f>
        <v>41.580000000000013</v>
      </c>
      <c r="D20" s="1280"/>
      <c r="E20" s="271">
        <f>SUM(E5:E9)</f>
        <v>41.580000000000013</v>
      </c>
      <c r="F20" s="270"/>
      <c r="G20" s="270">
        <f>SUM(G5:G8)</f>
        <v>0</v>
      </c>
      <c r="H20" s="270"/>
      <c r="I20" s="270">
        <f>SUM(I5:I8)</f>
        <v>0</v>
      </c>
      <c r="J20" s="270"/>
      <c r="K20" s="270">
        <f>SUM(K5:K19)</f>
        <v>0</v>
      </c>
      <c r="L20" s="270"/>
      <c r="M20" s="270">
        <f>SUM(M5:M19)</f>
        <v>0</v>
      </c>
      <c r="N20" s="270"/>
      <c r="O20" s="270">
        <f ca="1">SUM(O5:O19)</f>
        <v>0</v>
      </c>
      <c r="P20" s="270"/>
      <c r="Q20" s="270">
        <f ca="1">SUM(Q5:Q19)</f>
        <v>39962787</v>
      </c>
      <c r="R20" s="270"/>
      <c r="S20" s="270">
        <f>SUM(S5:S8)</f>
        <v>14142017</v>
      </c>
      <c r="T20" s="270"/>
      <c r="U20" s="270">
        <f>SUM(U5:U19)</f>
        <v>0</v>
      </c>
      <c r="V20" s="216"/>
      <c r="X20" s="80">
        <f ca="1">SUM(U20,Q20,O20,M20,K20)</f>
        <v>39962787</v>
      </c>
      <c r="Z20" s="2" t="s">
        <v>298</v>
      </c>
      <c r="AA20" s="80">
        <f>'3-1.기초자료'!B11</f>
        <v>172698</v>
      </c>
    </row>
    <row r="21" spans="1:27" ht="21" customHeight="1">
      <c r="A21" s="1271" t="s">
        <v>161</v>
      </c>
      <c r="B21" s="1271"/>
      <c r="C21" s="1281">
        <f ca="1">SUM(F21:U21)</f>
        <v>384</v>
      </c>
      <c r="D21" s="1282"/>
      <c r="E21" s="274"/>
      <c r="F21" s="1267">
        <f>ROUNDUP(G20/70497,0)</f>
        <v>0</v>
      </c>
      <c r="G21" s="1267"/>
      <c r="H21" s="1267">
        <f>ROUNDUP(I20/67909,0)</f>
        <v>0</v>
      </c>
      <c r="I21" s="1267"/>
      <c r="J21" s="1275">
        <f>ROUNDUP(K20/AA20,0)</f>
        <v>0</v>
      </c>
      <c r="K21" s="1276"/>
      <c r="L21" s="1267">
        <f>ROUNDUP(M20/140332,0)</f>
        <v>0</v>
      </c>
      <c r="M21" s="1267"/>
      <c r="N21" s="1267">
        <f ca="1">ROUNDUP(O20/AA20,0)</f>
        <v>0</v>
      </c>
      <c r="O21" s="1267"/>
      <c r="P21" s="1267">
        <f ca="1">ROUNDUP(Q20/AA21,0)</f>
        <v>175</v>
      </c>
      <c r="Q21" s="1267"/>
      <c r="R21" s="1267">
        <f>ROUNDUP(S20/67909,0)</f>
        <v>209</v>
      </c>
      <c r="S21" s="1267"/>
      <c r="T21" s="1267">
        <f>ROUNDUP(U20/83975,0)</f>
        <v>0</v>
      </c>
      <c r="U21" s="1267"/>
      <c r="V21" s="216"/>
      <c r="Z21" s="2" t="s">
        <v>299</v>
      </c>
      <c r="AA21" s="80">
        <f>'3-1.기초자료'!B12</f>
        <v>228717</v>
      </c>
    </row>
    <row r="22" spans="1:27" ht="21" customHeight="1">
      <c r="A22" s="1268" t="str">
        <f ca="1">"예정공정표 소요 인원
(1일 동원인력 : "&amp;C23&amp;"인)"</f>
        <v>예정공정표 소요 인원
(1일 동원인력 : 10인)</v>
      </c>
      <c r="B22" s="1268"/>
      <c r="C22" s="276" t="s">
        <v>162</v>
      </c>
      <c r="D22" s="1269" t="s">
        <v>163</v>
      </c>
      <c r="E22" s="1269"/>
      <c r="F22" s="277" t="s">
        <v>162</v>
      </c>
      <c r="G22" s="277" t="s">
        <v>163</v>
      </c>
      <c r="H22" s="277" t="s">
        <v>162</v>
      </c>
      <c r="I22" s="277" t="s">
        <v>163</v>
      </c>
      <c r="J22" s="277" t="s">
        <v>162</v>
      </c>
      <c r="K22" s="277" t="s">
        <v>163</v>
      </c>
      <c r="L22" s="277" t="s">
        <v>162</v>
      </c>
      <c r="M22" s="277" t="s">
        <v>163</v>
      </c>
      <c r="N22" s="277" t="s">
        <v>162</v>
      </c>
      <c r="O22" s="277" t="s">
        <v>163</v>
      </c>
      <c r="P22" s="277" t="s">
        <v>162</v>
      </c>
      <c r="Q22" s="277" t="s">
        <v>163</v>
      </c>
      <c r="R22" s="277" t="s">
        <v>162</v>
      </c>
      <c r="S22" s="277" t="s">
        <v>163</v>
      </c>
      <c r="T22" s="277" t="s">
        <v>162</v>
      </c>
      <c r="U22" s="277" t="s">
        <v>163</v>
      </c>
    </row>
    <row r="23" spans="1:27" ht="21" customHeight="1">
      <c r="A23" s="1268"/>
      <c r="B23" s="1268"/>
      <c r="C23" s="279">
        <f ca="1">ROUNDUP(C25,0)</f>
        <v>10</v>
      </c>
      <c r="D23" s="1270">
        <v>45</v>
      </c>
      <c r="E23" s="1269"/>
      <c r="F23" s="275">
        <v>0</v>
      </c>
      <c r="G23" s="278" t="str">
        <f>IF(F23=0," ",ROUND(F21/F23,0))</f>
        <v xml:space="preserve"> </v>
      </c>
      <c r="H23" s="275">
        <v>2</v>
      </c>
      <c r="I23" s="278">
        <f>IF(H23=0," ",ROUND(H21/H23,0))</f>
        <v>0</v>
      </c>
      <c r="J23" s="275">
        <v>0</v>
      </c>
      <c r="K23" s="278" t="str">
        <f>IF(J23=0," ",ROUND(J21/J23,0))</f>
        <v xml:space="preserve"> </v>
      </c>
      <c r="L23" s="275">
        <v>2</v>
      </c>
      <c r="M23" s="278">
        <f>IF(L23=0," ",ROUND(L21/L23,0))</f>
        <v>0</v>
      </c>
      <c r="N23" s="275">
        <f ca="1">C23</f>
        <v>10</v>
      </c>
      <c r="O23" s="278">
        <f ca="1">IF(N23=0," ",ROUND(N21/N23,0))</f>
        <v>0</v>
      </c>
      <c r="P23" s="275">
        <f ca="1">C23</f>
        <v>10</v>
      </c>
      <c r="Q23" s="278">
        <f ca="1">IF(P23=0," ",ROUND(P21/P23,0))</f>
        <v>18</v>
      </c>
      <c r="R23" s="275">
        <f ca="1">C23</f>
        <v>10</v>
      </c>
      <c r="S23" s="278">
        <f ca="1">IF(R23=0," ",ROUND(R21/R23,0))</f>
        <v>21</v>
      </c>
      <c r="T23" s="275">
        <v>0</v>
      </c>
      <c r="U23" s="278" t="str">
        <f>IF(T23=0," ",ROUND(T21/T23,0))</f>
        <v xml:space="preserve"> </v>
      </c>
      <c r="X23" s="255">
        <v>40</v>
      </c>
    </row>
    <row r="24" spans="1:27" ht="21" customHeight="1">
      <c r="A24" s="216"/>
      <c r="B24" s="216"/>
      <c r="C24" s="216"/>
      <c r="D24" s="216"/>
      <c r="E24" s="216"/>
      <c r="F24" s="216"/>
      <c r="G24" s="216"/>
      <c r="H24" s="216"/>
      <c r="I24" s="216"/>
      <c r="J24" s="216"/>
      <c r="K24" s="216"/>
      <c r="L24" s="216"/>
      <c r="M24" s="216"/>
      <c r="N24" s="216"/>
      <c r="O24" s="216"/>
      <c r="P24" s="216" t="str">
        <f>"○ 실작업일수는 전체 공기 "&amp;D23&amp;"일의 "&amp;X24*100&amp;"%인 "&amp;X23&amp;"일 적용함."</f>
        <v>○ 실작업일수는 전체 공기 45일의 89%인 40일 적용함.</v>
      </c>
      <c r="Q24" s="328"/>
      <c r="R24" s="216"/>
      <c r="S24" s="216"/>
      <c r="T24" s="216"/>
      <c r="U24" s="284"/>
      <c r="X24" s="320">
        <f>ROUND((D23-5)/D23,2)</f>
        <v>0.89</v>
      </c>
    </row>
    <row r="25" spans="1:27" ht="20.100000000000001" customHeight="1">
      <c r="A25" s="216"/>
      <c r="B25" s="216"/>
      <c r="C25" s="315">
        <f ca="1">C21/40</f>
        <v>9.6</v>
      </c>
      <c r="D25" s="216"/>
      <c r="E25" s="216"/>
      <c r="F25" s="216"/>
      <c r="G25" s="216"/>
      <c r="H25" s="216"/>
      <c r="I25" s="216"/>
      <c r="J25" s="216"/>
      <c r="K25" s="216"/>
      <c r="L25" s="216"/>
      <c r="M25" s="216"/>
      <c r="N25" s="216"/>
      <c r="O25" s="216"/>
      <c r="P25" s="216"/>
      <c r="Q25" s="216"/>
      <c r="R25" s="216"/>
      <c r="S25" s="216"/>
      <c r="T25" s="216"/>
      <c r="U25" s="216"/>
    </row>
    <row r="26" spans="1:27" ht="20.100000000000001" customHeight="1">
      <c r="A26" s="216"/>
      <c r="B26" s="216"/>
      <c r="C26" s="216"/>
      <c r="D26" s="216"/>
      <c r="E26" s="216"/>
      <c r="F26" s="216"/>
      <c r="G26" s="216"/>
      <c r="H26" s="216"/>
      <c r="I26" s="216"/>
      <c r="J26" s="216"/>
      <c r="K26" s="216"/>
      <c r="L26" s="216"/>
      <c r="M26" s="216"/>
      <c r="N26" s="216"/>
      <c r="O26" s="216"/>
      <c r="P26" s="216"/>
      <c r="Q26" s="216"/>
      <c r="R26" s="216"/>
      <c r="S26" s="216"/>
      <c r="T26" s="216"/>
      <c r="U26" s="216"/>
    </row>
    <row r="27" spans="1:27" ht="20.100000000000001" customHeight="1">
      <c r="A27" s="216"/>
      <c r="B27" s="216"/>
      <c r="C27" s="216"/>
      <c r="D27" s="216"/>
      <c r="E27" s="216"/>
      <c r="F27" s="216"/>
      <c r="G27" s="216"/>
      <c r="H27" s="216"/>
      <c r="I27" s="216"/>
      <c r="J27" s="216"/>
      <c r="K27" s="216"/>
      <c r="L27" s="216"/>
      <c r="M27" s="216"/>
      <c r="N27" s="216"/>
      <c r="O27" s="216"/>
      <c r="P27" s="216"/>
      <c r="Q27" s="216"/>
      <c r="R27" s="216"/>
      <c r="S27" s="216"/>
      <c r="T27" s="216"/>
      <c r="U27" s="216"/>
    </row>
    <row r="28" spans="1:27" ht="20.100000000000001" customHeight="1">
      <c r="A28" s="216"/>
      <c r="B28" s="216"/>
      <c r="C28" s="216"/>
      <c r="D28" s="216"/>
      <c r="E28" s="216"/>
      <c r="F28" s="216"/>
      <c r="G28" s="216"/>
      <c r="H28" s="216"/>
      <c r="I28" s="216"/>
      <c r="J28" s="216"/>
      <c r="K28" s="216"/>
      <c r="L28" s="216"/>
      <c r="M28" s="216"/>
      <c r="N28" s="216"/>
      <c r="O28" s="216"/>
      <c r="P28" s="216"/>
      <c r="Q28" s="216"/>
      <c r="R28" s="216"/>
      <c r="S28" s="216"/>
      <c r="T28" s="216"/>
      <c r="U28" s="216"/>
    </row>
    <row r="29" spans="1:27" ht="20.100000000000001" customHeight="1">
      <c r="A29" s="216"/>
      <c r="B29" s="216"/>
      <c r="C29" s="216"/>
      <c r="D29" s="216"/>
      <c r="E29" s="216"/>
      <c r="F29" s="216"/>
      <c r="G29" s="216"/>
      <c r="H29" s="216"/>
      <c r="I29" s="216"/>
      <c r="J29" s="216"/>
      <c r="K29" s="216"/>
      <c r="L29" s="216"/>
      <c r="M29" s="216"/>
      <c r="N29" s="216"/>
      <c r="O29" s="216"/>
      <c r="P29" s="216"/>
      <c r="Q29" s="216"/>
      <c r="R29" s="216"/>
      <c r="S29" s="216"/>
      <c r="T29" s="216"/>
      <c r="U29" s="216"/>
    </row>
    <row r="30" spans="1:27" ht="20.100000000000001" customHeight="1">
      <c r="A30" s="214"/>
      <c r="B30" s="214"/>
      <c r="C30" s="214"/>
      <c r="D30" s="214"/>
      <c r="E30" s="214"/>
      <c r="F30" s="214"/>
      <c r="G30" s="214"/>
      <c r="H30" s="214"/>
      <c r="I30" s="214"/>
      <c r="J30" s="214"/>
      <c r="K30" s="214"/>
      <c r="L30" s="214"/>
      <c r="M30" s="214"/>
      <c r="N30" s="214"/>
      <c r="O30" s="214"/>
      <c r="P30" s="214"/>
      <c r="Q30" s="214"/>
      <c r="R30" s="214"/>
      <c r="S30" s="214"/>
      <c r="T30" s="214"/>
    </row>
    <row r="31" spans="1:27" ht="20.100000000000001" customHeight="1">
      <c r="A31" s="214"/>
      <c r="B31" s="214"/>
      <c r="C31" s="214"/>
      <c r="D31" s="214"/>
      <c r="E31" s="214"/>
      <c r="F31" s="214"/>
      <c r="G31" s="214"/>
      <c r="H31" s="214"/>
      <c r="I31" s="214"/>
      <c r="J31" s="214"/>
      <c r="K31" s="214"/>
      <c r="L31" s="214"/>
      <c r="M31" s="214"/>
      <c r="N31" s="214"/>
      <c r="O31" s="214"/>
      <c r="P31" s="214"/>
      <c r="Q31" s="214"/>
      <c r="R31" s="214"/>
      <c r="S31" s="214"/>
      <c r="T31" s="214"/>
    </row>
    <row r="32" spans="1:27" ht="20.100000000000001" customHeight="1">
      <c r="A32" s="214"/>
      <c r="B32" s="214"/>
      <c r="C32" s="214"/>
      <c r="D32" s="214"/>
      <c r="E32" s="214"/>
      <c r="F32" s="214"/>
      <c r="G32" s="214"/>
      <c r="H32" s="214"/>
      <c r="I32" s="214"/>
      <c r="J32" s="214"/>
      <c r="K32" s="214"/>
      <c r="L32" s="214"/>
      <c r="M32" s="214"/>
      <c r="N32" s="214"/>
      <c r="O32" s="214"/>
      <c r="P32" s="214"/>
      <c r="Q32" s="214"/>
      <c r="R32" s="214"/>
      <c r="S32" s="214"/>
      <c r="T32" s="214"/>
    </row>
    <row r="33" spans="1:20" ht="20.100000000000001" customHeight="1">
      <c r="A33" s="214"/>
      <c r="B33" s="214"/>
      <c r="C33" s="214"/>
      <c r="D33" s="214"/>
      <c r="E33" s="214"/>
      <c r="F33" s="214"/>
      <c r="G33" s="214"/>
      <c r="H33" s="214"/>
      <c r="I33" s="214"/>
      <c r="J33" s="214"/>
      <c r="K33" s="214"/>
      <c r="L33" s="214"/>
      <c r="M33" s="214"/>
      <c r="N33" s="214"/>
      <c r="O33" s="214"/>
      <c r="P33" s="214"/>
      <c r="Q33" s="214"/>
      <c r="R33" s="214"/>
      <c r="S33" s="214"/>
      <c r="T33" s="214"/>
    </row>
    <row r="34" spans="1:20" ht="20.100000000000001" customHeight="1">
      <c r="A34" s="214"/>
      <c r="B34" s="214"/>
      <c r="C34" s="214"/>
      <c r="D34" s="214"/>
      <c r="E34" s="214"/>
      <c r="F34" s="214"/>
      <c r="G34" s="214"/>
      <c r="H34" s="214"/>
      <c r="I34" s="214"/>
      <c r="J34" s="214"/>
      <c r="K34" s="214"/>
      <c r="L34" s="214"/>
      <c r="M34" s="214"/>
      <c r="N34" s="214"/>
      <c r="O34" s="214"/>
      <c r="P34" s="214"/>
      <c r="Q34" s="214"/>
      <c r="R34" s="214"/>
      <c r="S34" s="214"/>
      <c r="T34" s="214"/>
    </row>
    <row r="35" spans="1:20" ht="20.100000000000001" customHeight="1">
      <c r="A35" s="214"/>
      <c r="B35" s="214"/>
      <c r="C35" s="214"/>
      <c r="D35" s="214"/>
      <c r="E35" s="214"/>
      <c r="F35" s="214"/>
      <c r="G35" s="214"/>
      <c r="H35" s="214"/>
      <c r="I35" s="214"/>
      <c r="J35" s="214"/>
      <c r="K35" s="214"/>
      <c r="L35" s="214"/>
      <c r="M35" s="214"/>
      <c r="N35" s="214"/>
      <c r="O35" s="214"/>
      <c r="P35" s="214"/>
      <c r="Q35" s="214"/>
      <c r="R35" s="214"/>
      <c r="S35" s="214"/>
      <c r="T35" s="214"/>
    </row>
    <row r="36" spans="1:20" ht="20.100000000000001" customHeight="1">
      <c r="A36" s="214"/>
      <c r="B36" s="214"/>
      <c r="C36" s="214"/>
      <c r="D36" s="214"/>
      <c r="E36" s="214"/>
      <c r="F36" s="214"/>
      <c r="G36" s="214"/>
      <c r="H36" s="214"/>
      <c r="I36" s="214"/>
      <c r="J36" s="214"/>
      <c r="K36" s="214"/>
      <c r="L36" s="214"/>
      <c r="M36" s="214"/>
      <c r="N36" s="214"/>
      <c r="O36" s="214"/>
      <c r="P36" s="214"/>
      <c r="Q36" s="214"/>
      <c r="R36" s="214"/>
      <c r="S36" s="214"/>
      <c r="T36" s="214"/>
    </row>
    <row r="37" spans="1:20" ht="20.100000000000001" customHeight="1">
      <c r="A37" s="214"/>
      <c r="B37" s="214"/>
      <c r="C37" s="214"/>
      <c r="D37" s="214"/>
      <c r="E37" s="214"/>
      <c r="F37" s="214"/>
      <c r="G37" s="214"/>
      <c r="H37" s="214"/>
      <c r="I37" s="214"/>
      <c r="J37" s="214"/>
      <c r="K37" s="214"/>
      <c r="L37" s="214"/>
      <c r="M37" s="214"/>
      <c r="N37" s="214"/>
      <c r="O37" s="214"/>
      <c r="P37" s="214"/>
      <c r="Q37" s="214"/>
      <c r="R37" s="214"/>
      <c r="S37" s="214"/>
      <c r="T37" s="214"/>
    </row>
    <row r="38" spans="1:20" ht="20.100000000000001" customHeight="1">
      <c r="A38" s="214"/>
      <c r="B38" s="214"/>
      <c r="C38" s="214"/>
      <c r="D38" s="214"/>
      <c r="E38" s="214"/>
      <c r="F38" s="214"/>
      <c r="G38" s="214"/>
      <c r="H38" s="214"/>
      <c r="I38" s="214"/>
      <c r="J38" s="214"/>
      <c r="K38" s="214"/>
      <c r="L38" s="214"/>
      <c r="M38" s="214"/>
      <c r="N38" s="214"/>
      <c r="O38" s="214"/>
      <c r="P38" s="214"/>
      <c r="Q38" s="214"/>
      <c r="R38" s="214"/>
      <c r="S38" s="214"/>
      <c r="T38" s="214"/>
    </row>
    <row r="39" spans="1:20" ht="20.100000000000001" customHeight="1">
      <c r="A39" s="214"/>
      <c r="B39" s="214"/>
      <c r="C39" s="214"/>
      <c r="D39" s="214"/>
      <c r="E39" s="214"/>
      <c r="F39" s="214"/>
      <c r="G39" s="214"/>
      <c r="H39" s="214"/>
      <c r="I39" s="214"/>
      <c r="J39" s="214"/>
      <c r="K39" s="214"/>
      <c r="L39" s="214"/>
      <c r="M39" s="214"/>
      <c r="N39" s="214"/>
      <c r="O39" s="214"/>
      <c r="P39" s="214"/>
      <c r="Q39" s="214"/>
      <c r="R39" s="214"/>
      <c r="S39" s="214"/>
      <c r="T39" s="214"/>
    </row>
    <row r="40" spans="1:20" ht="20.100000000000001" customHeight="1">
      <c r="A40" s="214"/>
      <c r="B40" s="214"/>
      <c r="C40" s="214"/>
      <c r="D40" s="214"/>
      <c r="E40" s="214"/>
      <c r="F40" s="214"/>
      <c r="G40" s="214"/>
      <c r="H40" s="214"/>
      <c r="I40" s="214"/>
      <c r="J40" s="214"/>
      <c r="K40" s="214"/>
      <c r="L40" s="214"/>
      <c r="M40" s="214"/>
      <c r="N40" s="214"/>
      <c r="O40" s="214"/>
      <c r="P40" s="214"/>
      <c r="Q40" s="214"/>
      <c r="R40" s="214"/>
      <c r="S40" s="214"/>
      <c r="T40" s="214"/>
    </row>
  </sheetData>
  <mergeCells count="45">
    <mergeCell ref="C18:D18"/>
    <mergeCell ref="C19:D19"/>
    <mergeCell ref="C12:D12"/>
    <mergeCell ref="C13:D13"/>
    <mergeCell ref="C14:D14"/>
    <mergeCell ref="C15:D15"/>
    <mergeCell ref="C16:D16"/>
    <mergeCell ref="C17:D17"/>
    <mergeCell ref="C7:D7"/>
    <mergeCell ref="C8:D8"/>
    <mergeCell ref="C9:D9"/>
    <mergeCell ref="C10:D10"/>
    <mergeCell ref="C11:D11"/>
    <mergeCell ref="L21:M21"/>
    <mergeCell ref="A20:B20"/>
    <mergeCell ref="V3:W3"/>
    <mergeCell ref="V15:W15"/>
    <mergeCell ref="A1:U1"/>
    <mergeCell ref="A3:A4"/>
    <mergeCell ref="B3:B4"/>
    <mergeCell ref="E3:E4"/>
    <mergeCell ref="F3:G3"/>
    <mergeCell ref="H3:I3"/>
    <mergeCell ref="N3:O3"/>
    <mergeCell ref="C20:D20"/>
    <mergeCell ref="C21:D21"/>
    <mergeCell ref="C3:D4"/>
    <mergeCell ref="C5:D5"/>
    <mergeCell ref="C6:D6"/>
    <mergeCell ref="T3:U3"/>
    <mergeCell ref="R21:S21"/>
    <mergeCell ref="T21:U21"/>
    <mergeCell ref="A22:B23"/>
    <mergeCell ref="D22:E22"/>
    <mergeCell ref="D23:E23"/>
    <mergeCell ref="A21:B21"/>
    <mergeCell ref="F21:G21"/>
    <mergeCell ref="J3:K3"/>
    <mergeCell ref="P21:Q21"/>
    <mergeCell ref="P3:Q3"/>
    <mergeCell ref="R3:S3"/>
    <mergeCell ref="N21:O21"/>
    <mergeCell ref="H21:I21"/>
    <mergeCell ref="J21:K21"/>
    <mergeCell ref="L3:M3"/>
  </mergeCells>
  <phoneticPr fontId="4" type="noConversion"/>
  <printOptions horizontalCentered="1"/>
  <pageMargins left="0.59055118110236227" right="0.19685039370078741" top="0.91" bottom="0.27559055118110237" header="0" footer="0"/>
  <pageSetup paperSize="9" scale="80" firstPageNumber="62" orientation="landscape" useFirstPageNumber="1"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rgb="FFC00000"/>
  </sheetPr>
  <dimension ref="A1:AH56"/>
  <sheetViews>
    <sheetView showZeros="0" view="pageBreakPreview" zoomScaleNormal="100" zoomScaleSheetLayoutView="100" workbookViewId="0">
      <pane ySplit="6" topLeftCell="A7" activePane="bottomLeft" state="frozen"/>
      <selection activeCell="L35" sqref="L35"/>
      <selection pane="bottomLeft" activeCell="AI29" sqref="AI29"/>
    </sheetView>
  </sheetViews>
  <sheetFormatPr defaultColWidth="8.88671875" defaultRowHeight="16.5"/>
  <cols>
    <col min="1" max="1" width="4.33203125" style="229" customWidth="1"/>
    <col min="2" max="2" width="7.21875" style="228" customWidth="1"/>
    <col min="3" max="4" width="7.33203125" style="228" customWidth="1"/>
    <col min="5" max="5" width="9" style="228" bestFit="1" customWidth="1"/>
    <col min="6" max="7" width="6.33203125" style="229" customWidth="1"/>
    <col min="8" max="8" width="6.33203125" style="229" hidden="1" customWidth="1"/>
    <col min="9" max="9" width="6.33203125" style="229" customWidth="1"/>
    <col min="10" max="11" width="9" style="229" customWidth="1"/>
    <col min="12" max="12" width="5.5546875" style="229" hidden="1" customWidth="1"/>
    <col min="13" max="13" width="6.33203125" style="229" hidden="1" customWidth="1"/>
    <col min="14" max="14" width="6.33203125" style="229" customWidth="1"/>
    <col min="15" max="15" width="24.33203125" style="228" customWidth="1"/>
    <col min="16" max="16" width="10.5546875" style="228" customWidth="1"/>
    <col min="17" max="17" width="6.109375" style="228" customWidth="1"/>
    <col min="18" max="16384" width="8.88671875" style="228"/>
  </cols>
  <sheetData>
    <row r="1" spans="1:34" ht="27">
      <c r="A1" s="1288" t="str">
        <f>"필 지 별 조 서"</f>
        <v>필 지 별 조 서</v>
      </c>
      <c r="B1" s="1288"/>
      <c r="C1" s="1288"/>
      <c r="D1" s="1288"/>
      <c r="E1" s="1288"/>
      <c r="F1" s="1288"/>
      <c r="G1" s="1288"/>
      <c r="H1" s="1288"/>
      <c r="I1" s="1288"/>
      <c r="J1" s="1288"/>
      <c r="K1" s="1288"/>
      <c r="L1" s="1288"/>
      <c r="M1" s="1288"/>
      <c r="N1" s="1288"/>
      <c r="O1" s="1288"/>
      <c r="P1" s="1288"/>
      <c r="Q1" s="1288"/>
      <c r="S1" s="1287"/>
      <c r="T1" s="1287"/>
      <c r="U1" s="1287"/>
      <c r="V1" s="1287"/>
      <c r="W1" s="1287"/>
      <c r="X1" s="1287"/>
      <c r="Y1" s="1287"/>
      <c r="Z1" s="1287"/>
      <c r="AA1" s="1287"/>
      <c r="AB1" s="1287"/>
      <c r="AC1" s="1287"/>
      <c r="AD1" s="1287"/>
      <c r="AE1" s="1287"/>
      <c r="AF1" s="1287"/>
      <c r="AG1" s="1287"/>
      <c r="AH1" s="1287"/>
    </row>
    <row r="2" spans="1:34" ht="8.25" customHeight="1">
      <c r="A2" s="754"/>
      <c r="B2" s="755"/>
      <c r="C2" s="755"/>
      <c r="D2" s="755"/>
      <c r="E2" s="755"/>
      <c r="F2" s="754"/>
      <c r="G2" s="754"/>
      <c r="H2" s="754"/>
      <c r="I2" s="754"/>
      <c r="J2" s="754"/>
      <c r="K2" s="754"/>
      <c r="L2" s="754"/>
      <c r="M2" s="754"/>
      <c r="N2" s="754"/>
      <c r="O2" s="755"/>
      <c r="P2" s="755"/>
      <c r="Q2" s="755"/>
    </row>
    <row r="3" spans="1:34" s="230" customFormat="1" ht="21" customHeight="1">
      <c r="A3" s="1289" t="s">
        <v>324</v>
      </c>
      <c r="B3" s="1289" t="s">
        <v>325</v>
      </c>
      <c r="C3" s="1289"/>
      <c r="D3" s="1289" t="s">
        <v>326</v>
      </c>
      <c r="E3" s="1290" t="s">
        <v>581</v>
      </c>
      <c r="F3" s="1290" t="s">
        <v>327</v>
      </c>
      <c r="G3" s="1290" t="s">
        <v>582</v>
      </c>
      <c r="H3" s="1290" t="s">
        <v>617</v>
      </c>
      <c r="I3" s="1290" t="s">
        <v>583</v>
      </c>
      <c r="J3" s="1290" t="s">
        <v>328</v>
      </c>
      <c r="K3" s="1290"/>
      <c r="L3" s="1290"/>
      <c r="M3" s="1290"/>
      <c r="N3" s="1293" t="s">
        <v>329</v>
      </c>
      <c r="O3" s="1289" t="s">
        <v>330</v>
      </c>
      <c r="P3" s="1289"/>
      <c r="Q3" s="1289" t="s">
        <v>331</v>
      </c>
      <c r="R3" s="230" t="s">
        <v>601</v>
      </c>
      <c r="S3" s="247" t="s">
        <v>1533</v>
      </c>
    </row>
    <row r="4" spans="1:34" s="230" customFormat="1" ht="24" customHeight="1">
      <c r="A4" s="1289"/>
      <c r="B4" s="1289" t="s">
        <v>332</v>
      </c>
      <c r="C4" s="1289" t="s">
        <v>333</v>
      </c>
      <c r="D4" s="1289"/>
      <c r="E4" s="1290"/>
      <c r="F4" s="1290"/>
      <c r="G4" s="1290"/>
      <c r="H4" s="1290"/>
      <c r="I4" s="1290"/>
      <c r="J4" s="756" t="s">
        <v>334</v>
      </c>
      <c r="K4" s="756" t="s">
        <v>1528</v>
      </c>
      <c r="L4" s="757"/>
      <c r="M4" s="757"/>
      <c r="N4" s="1294"/>
      <c r="O4" s="1289" t="s">
        <v>335</v>
      </c>
      <c r="P4" s="1289" t="s">
        <v>336</v>
      </c>
      <c r="Q4" s="1289"/>
      <c r="S4" s="230">
        <f>설계요소!L6</f>
        <v>0</v>
      </c>
    </row>
    <row r="5" spans="1:34" s="230" customFormat="1" ht="24" customHeight="1">
      <c r="A5" s="1289"/>
      <c r="B5" s="1289"/>
      <c r="C5" s="1289"/>
      <c r="D5" s="1289"/>
      <c r="E5" s="1290"/>
      <c r="F5" s="1290"/>
      <c r="G5" s="1290"/>
      <c r="H5" s="1290"/>
      <c r="I5" s="1290"/>
      <c r="J5" s="756" t="s">
        <v>337</v>
      </c>
      <c r="K5" s="756" t="s">
        <v>1285</v>
      </c>
      <c r="L5" s="377" t="s">
        <v>338</v>
      </c>
      <c r="M5" s="377" t="s">
        <v>339</v>
      </c>
      <c r="N5" s="1295"/>
      <c r="O5" s="1289"/>
      <c r="P5" s="1289"/>
      <c r="Q5" s="1289"/>
    </row>
    <row r="6" spans="1:34" s="230" customFormat="1" ht="22.5" customHeight="1">
      <c r="A6" s="1291" t="s">
        <v>340</v>
      </c>
      <c r="B6" s="1292"/>
      <c r="C6" s="1292"/>
      <c r="D6" s="758">
        <v>30</v>
      </c>
      <c r="E6" s="681">
        <f>SUM(E7:E56)</f>
        <v>662009</v>
      </c>
      <c r="F6" s="759">
        <f>SUM(F7:F56)</f>
        <v>41.580000000000005</v>
      </c>
      <c r="G6" s="759"/>
      <c r="H6" s="759"/>
      <c r="I6" s="759"/>
      <c r="J6" s="759">
        <f>SUM(J7:J56)</f>
        <v>41.580000000000005</v>
      </c>
      <c r="K6" s="759">
        <f>SUM(K7:K56)</f>
        <v>41.580000000000005</v>
      </c>
      <c r="L6" s="378">
        <f>SUM(L7:L26)</f>
        <v>3000</v>
      </c>
      <c r="M6" s="378">
        <f>SUM(M7:M26)</f>
        <v>0.66</v>
      </c>
      <c r="N6" s="378"/>
      <c r="O6" s="379"/>
      <c r="P6" s="379"/>
      <c r="Q6" s="379"/>
      <c r="Y6" s="351"/>
    </row>
    <row r="7" spans="1:34" s="230" customFormat="1" ht="22.5" customHeight="1">
      <c r="A7" s="380">
        <v>1</v>
      </c>
      <c r="B7" s="276" t="s">
        <v>1108</v>
      </c>
      <c r="C7" s="276" t="s">
        <v>1109</v>
      </c>
      <c r="D7" s="276" t="s">
        <v>1110</v>
      </c>
      <c r="E7" s="790">
        <v>20602</v>
      </c>
      <c r="F7" s="791">
        <v>1.82</v>
      </c>
      <c r="G7" s="682" t="s">
        <v>342</v>
      </c>
      <c r="H7" s="663"/>
      <c r="I7" s="663">
        <v>3000</v>
      </c>
      <c r="J7" s="791">
        <v>1.82</v>
      </c>
      <c r="K7" s="791">
        <v>1.82</v>
      </c>
      <c r="L7" s="393"/>
      <c r="M7" s="393"/>
      <c r="N7" s="718" t="s">
        <v>1111</v>
      </c>
      <c r="O7" s="780" t="s">
        <v>1112</v>
      </c>
      <c r="P7" s="781" t="s">
        <v>1113</v>
      </c>
      <c r="Q7" s="375"/>
      <c r="T7" s="352"/>
      <c r="U7" s="353"/>
      <c r="V7" s="354"/>
      <c r="W7" s="361"/>
      <c r="X7" s="353"/>
      <c r="Y7" s="356"/>
      <c r="Z7" s="353"/>
      <c r="AA7" s="357"/>
      <c r="AB7" s="358"/>
      <c r="AC7" s="359"/>
      <c r="AD7" s="360"/>
    </row>
    <row r="8" spans="1:34" s="230" customFormat="1" ht="22.5" customHeight="1">
      <c r="A8" s="380">
        <v>2</v>
      </c>
      <c r="B8" s="276" t="s">
        <v>1108</v>
      </c>
      <c r="C8" s="276" t="s">
        <v>1109</v>
      </c>
      <c r="D8" s="276" t="s">
        <v>1114</v>
      </c>
      <c r="E8" s="790">
        <v>57719</v>
      </c>
      <c r="F8" s="791">
        <v>4.04</v>
      </c>
      <c r="G8" s="682" t="s">
        <v>342</v>
      </c>
      <c r="H8" s="663"/>
      <c r="I8" s="663">
        <v>3000</v>
      </c>
      <c r="J8" s="791">
        <v>4.04</v>
      </c>
      <c r="K8" s="791">
        <v>4.04</v>
      </c>
      <c r="L8" s="393"/>
      <c r="M8" s="393"/>
      <c r="N8" s="718" t="s">
        <v>1111</v>
      </c>
      <c r="O8" s="780" t="s">
        <v>1115</v>
      </c>
      <c r="P8" s="781" t="s">
        <v>1116</v>
      </c>
      <c r="Q8" s="375"/>
      <c r="T8" s="352"/>
      <c r="U8" s="353"/>
      <c r="V8" s="354"/>
      <c r="W8" s="361"/>
      <c r="X8" s="353"/>
      <c r="Y8" s="356"/>
      <c r="Z8" s="353"/>
      <c r="AA8" s="357"/>
      <c r="AB8" s="358"/>
      <c r="AC8" s="359"/>
      <c r="AD8" s="360"/>
    </row>
    <row r="9" spans="1:34" s="230" customFormat="1" ht="22.5" customHeight="1">
      <c r="A9" s="380">
        <v>3</v>
      </c>
      <c r="B9" s="276" t="s">
        <v>1117</v>
      </c>
      <c r="C9" s="276" t="s">
        <v>1118</v>
      </c>
      <c r="D9" s="276" t="s">
        <v>1119</v>
      </c>
      <c r="E9" s="790">
        <v>31438</v>
      </c>
      <c r="F9" s="791">
        <v>0.34</v>
      </c>
      <c r="G9" s="682" t="s">
        <v>342</v>
      </c>
      <c r="H9" s="663"/>
      <c r="I9" s="663">
        <v>3000</v>
      </c>
      <c r="J9" s="791">
        <v>0.34</v>
      </c>
      <c r="K9" s="791">
        <v>0.34</v>
      </c>
      <c r="L9" s="393"/>
      <c r="M9" s="393"/>
      <c r="N9" s="718" t="s">
        <v>1111</v>
      </c>
      <c r="O9" s="780" t="s">
        <v>1120</v>
      </c>
      <c r="P9" s="781" t="s">
        <v>1121</v>
      </c>
      <c r="Q9" s="375"/>
      <c r="T9" s="352"/>
      <c r="U9" s="353"/>
      <c r="V9" s="354"/>
      <c r="W9" s="355"/>
      <c r="X9" s="353"/>
      <c r="Y9" s="356"/>
      <c r="Z9" s="353"/>
      <c r="AA9" s="357"/>
      <c r="AB9" s="358"/>
      <c r="AC9" s="359"/>
      <c r="AD9" s="360"/>
    </row>
    <row r="10" spans="1:34" s="230" customFormat="1" ht="22.5" customHeight="1">
      <c r="A10" s="380">
        <v>4</v>
      </c>
      <c r="B10" s="276" t="s">
        <v>1117</v>
      </c>
      <c r="C10" s="276" t="s">
        <v>1118</v>
      </c>
      <c r="D10" s="276" t="s">
        <v>1122</v>
      </c>
      <c r="E10" s="790">
        <v>17030</v>
      </c>
      <c r="F10" s="791">
        <v>0.13</v>
      </c>
      <c r="G10" s="682" t="s">
        <v>342</v>
      </c>
      <c r="H10" s="663"/>
      <c r="I10" s="663">
        <v>3000</v>
      </c>
      <c r="J10" s="791">
        <v>0.13</v>
      </c>
      <c r="K10" s="791">
        <v>0.13</v>
      </c>
      <c r="L10" s="393"/>
      <c r="M10" s="393"/>
      <c r="N10" s="718" t="s">
        <v>1111</v>
      </c>
      <c r="O10" s="780" t="s">
        <v>1123</v>
      </c>
      <c r="P10" s="781" t="s">
        <v>1124</v>
      </c>
      <c r="Q10" s="375"/>
      <c r="T10" s="352"/>
      <c r="U10" s="353"/>
      <c r="V10" s="354"/>
      <c r="W10" s="355"/>
      <c r="X10" s="353"/>
      <c r="Y10" s="356"/>
      <c r="Z10" s="353"/>
      <c r="AA10" s="357"/>
      <c r="AB10" s="358"/>
      <c r="AC10" s="359"/>
      <c r="AD10" s="360"/>
    </row>
    <row r="11" spans="1:34" s="230" customFormat="1" ht="22.5" customHeight="1">
      <c r="A11" s="380">
        <v>5</v>
      </c>
      <c r="B11" s="276" t="s">
        <v>1125</v>
      </c>
      <c r="C11" s="276" t="s">
        <v>1126</v>
      </c>
      <c r="D11" s="276" t="s">
        <v>1127</v>
      </c>
      <c r="E11" s="790">
        <v>2777</v>
      </c>
      <c r="F11" s="791">
        <v>0.27</v>
      </c>
      <c r="G11" s="682" t="s">
        <v>342</v>
      </c>
      <c r="H11" s="663"/>
      <c r="I11" s="663">
        <v>3000</v>
      </c>
      <c r="J11" s="791">
        <v>0.27</v>
      </c>
      <c r="K11" s="791">
        <v>0.27</v>
      </c>
      <c r="L11" s="393"/>
      <c r="M11" s="393"/>
      <c r="N11" s="718" t="s">
        <v>1111</v>
      </c>
      <c r="O11" s="780" t="s">
        <v>1112</v>
      </c>
      <c r="P11" s="781" t="s">
        <v>1113</v>
      </c>
      <c r="Q11" s="375"/>
      <c r="T11" s="371"/>
      <c r="U11" s="371"/>
      <c r="V11" s="372"/>
      <c r="W11" s="387"/>
      <c r="X11" s="373"/>
      <c r="Y11" s="381"/>
      <c r="Z11" s="373"/>
      <c r="AA11" s="382"/>
      <c r="AB11" s="382"/>
      <c r="AC11" s="382"/>
      <c r="AD11" s="371"/>
      <c r="AE11" s="374"/>
      <c r="AF11" s="375"/>
    </row>
    <row r="12" spans="1:34" s="230" customFormat="1" ht="22.5" customHeight="1">
      <c r="A12" s="380">
        <v>6</v>
      </c>
      <c r="B12" s="276" t="s">
        <v>1117</v>
      </c>
      <c r="C12" s="276" t="s">
        <v>1128</v>
      </c>
      <c r="D12" s="276" t="s">
        <v>1129</v>
      </c>
      <c r="E12" s="790">
        <v>1983</v>
      </c>
      <c r="F12" s="791">
        <v>0.13</v>
      </c>
      <c r="G12" s="682" t="s">
        <v>342</v>
      </c>
      <c r="H12" s="661"/>
      <c r="I12" s="663">
        <v>3000</v>
      </c>
      <c r="J12" s="791">
        <v>0.13</v>
      </c>
      <c r="K12" s="791">
        <v>0.13</v>
      </c>
      <c r="L12" s="393"/>
      <c r="M12" s="393"/>
      <c r="N12" s="718" t="s">
        <v>1111</v>
      </c>
      <c r="O12" s="780" t="s">
        <v>1130</v>
      </c>
      <c r="P12" s="781" t="s">
        <v>1131</v>
      </c>
      <c r="Q12" s="375"/>
      <c r="T12" s="352"/>
      <c r="U12" s="353"/>
      <c r="V12" s="354"/>
      <c r="W12" s="355"/>
      <c r="X12" s="353"/>
      <c r="Y12" s="356"/>
      <c r="Z12" s="353"/>
      <c r="AA12" s="357"/>
      <c r="AB12" s="358"/>
      <c r="AC12" s="359"/>
      <c r="AD12" s="360"/>
    </row>
    <row r="13" spans="1:34" s="230" customFormat="1" ht="22.5" customHeight="1">
      <c r="A13" s="380">
        <v>7</v>
      </c>
      <c r="B13" s="276" t="s">
        <v>1125</v>
      </c>
      <c r="C13" s="276" t="s">
        <v>1126</v>
      </c>
      <c r="D13" s="276" t="s">
        <v>1132</v>
      </c>
      <c r="E13" s="790">
        <v>35681</v>
      </c>
      <c r="F13" s="791">
        <v>3.22</v>
      </c>
      <c r="G13" s="682" t="s">
        <v>342</v>
      </c>
      <c r="H13" s="663"/>
      <c r="I13" s="663">
        <v>3000</v>
      </c>
      <c r="J13" s="791">
        <v>3.22</v>
      </c>
      <c r="K13" s="791">
        <v>3.22</v>
      </c>
      <c r="L13" s="393"/>
      <c r="M13" s="393"/>
      <c r="N13" s="718" t="s">
        <v>1111</v>
      </c>
      <c r="O13" s="780" t="s">
        <v>1133</v>
      </c>
      <c r="P13" s="781" t="s">
        <v>1134</v>
      </c>
      <c r="Q13" s="375"/>
      <c r="T13" s="352"/>
      <c r="U13" s="353"/>
      <c r="V13" s="354"/>
      <c r="W13" s="355"/>
      <c r="X13" s="353"/>
      <c r="Y13" s="356"/>
      <c r="Z13" s="353"/>
      <c r="AA13" s="357"/>
      <c r="AB13" s="358"/>
      <c r="AC13" s="359"/>
      <c r="AD13" s="360"/>
    </row>
    <row r="14" spans="1:34" s="230" customFormat="1" ht="22.5" customHeight="1">
      <c r="A14" s="380">
        <v>8</v>
      </c>
      <c r="B14" s="276" t="s">
        <v>1117</v>
      </c>
      <c r="C14" s="276" t="s">
        <v>1128</v>
      </c>
      <c r="D14" s="276" t="s">
        <v>1135</v>
      </c>
      <c r="E14" s="790">
        <v>15944</v>
      </c>
      <c r="F14" s="791">
        <v>0.81</v>
      </c>
      <c r="G14" s="682" t="s">
        <v>342</v>
      </c>
      <c r="H14" s="663"/>
      <c r="I14" s="663">
        <v>3000</v>
      </c>
      <c r="J14" s="791">
        <v>0.81</v>
      </c>
      <c r="K14" s="791">
        <v>0.81</v>
      </c>
      <c r="L14" s="393"/>
      <c r="M14" s="393"/>
      <c r="N14" s="718" t="s">
        <v>1111</v>
      </c>
      <c r="O14" s="780" t="s">
        <v>1136</v>
      </c>
      <c r="P14" s="781" t="s">
        <v>1137</v>
      </c>
      <c r="Q14" s="375"/>
      <c r="T14" s="352"/>
      <c r="U14" s="353"/>
      <c r="V14" s="354"/>
      <c r="W14" s="361"/>
      <c r="X14" s="353"/>
      <c r="Y14" s="356"/>
      <c r="Z14" s="353"/>
      <c r="AA14" s="357"/>
      <c r="AB14" s="358"/>
      <c r="AC14" s="359"/>
      <c r="AD14" s="360"/>
    </row>
    <row r="15" spans="1:34" s="230" customFormat="1" ht="22.5" customHeight="1">
      <c r="A15" s="380">
        <v>9</v>
      </c>
      <c r="B15" s="276" t="s">
        <v>1117</v>
      </c>
      <c r="C15" s="276" t="s">
        <v>1128</v>
      </c>
      <c r="D15" s="276" t="s">
        <v>1138</v>
      </c>
      <c r="E15" s="790">
        <v>697</v>
      </c>
      <c r="F15" s="791">
        <v>0.06</v>
      </c>
      <c r="G15" s="682" t="s">
        <v>342</v>
      </c>
      <c r="H15" s="663"/>
      <c r="I15" s="663">
        <v>3000</v>
      </c>
      <c r="J15" s="791">
        <v>0.06</v>
      </c>
      <c r="K15" s="791">
        <v>0.06</v>
      </c>
      <c r="L15" s="393"/>
      <c r="M15" s="393"/>
      <c r="N15" s="718" t="s">
        <v>1111</v>
      </c>
      <c r="O15" s="780" t="s">
        <v>1139</v>
      </c>
      <c r="P15" s="781" t="s">
        <v>1140</v>
      </c>
      <c r="Q15" s="375"/>
      <c r="T15" s="352"/>
      <c r="U15" s="353"/>
      <c r="V15" s="354"/>
      <c r="W15" s="361"/>
      <c r="X15" s="353"/>
      <c r="Y15" s="356"/>
      <c r="Z15" s="353"/>
      <c r="AA15" s="357"/>
      <c r="AB15" s="358"/>
      <c r="AC15" s="359"/>
      <c r="AD15" s="360"/>
    </row>
    <row r="16" spans="1:34" s="230" customFormat="1" ht="22.5" customHeight="1">
      <c r="A16" s="380">
        <v>10</v>
      </c>
      <c r="B16" s="276" t="s">
        <v>1117</v>
      </c>
      <c r="C16" s="276" t="s">
        <v>1128</v>
      </c>
      <c r="D16" s="276" t="s">
        <v>1141</v>
      </c>
      <c r="E16" s="790">
        <v>15074</v>
      </c>
      <c r="F16" s="791">
        <v>1.49</v>
      </c>
      <c r="G16" s="682" t="s">
        <v>342</v>
      </c>
      <c r="H16" s="663"/>
      <c r="I16" s="663">
        <v>3000</v>
      </c>
      <c r="J16" s="791">
        <v>1.49</v>
      </c>
      <c r="K16" s="791">
        <v>1.49</v>
      </c>
      <c r="L16" s="393"/>
      <c r="M16" s="393"/>
      <c r="N16" s="718" t="s">
        <v>1111</v>
      </c>
      <c r="O16" s="780" t="s">
        <v>1142</v>
      </c>
      <c r="P16" s="781" t="s">
        <v>1143</v>
      </c>
      <c r="Q16" s="375"/>
      <c r="T16" s="352"/>
      <c r="U16" s="353"/>
      <c r="V16" s="354"/>
      <c r="W16" s="355"/>
      <c r="X16" s="353"/>
      <c r="Y16" s="356"/>
      <c r="Z16" s="353"/>
      <c r="AA16" s="357"/>
      <c r="AB16" s="358"/>
      <c r="AC16" s="359"/>
      <c r="AD16" s="360"/>
    </row>
    <row r="17" spans="1:30" s="230" customFormat="1" ht="22.5" customHeight="1">
      <c r="A17" s="380">
        <v>11</v>
      </c>
      <c r="B17" s="276" t="s">
        <v>1117</v>
      </c>
      <c r="C17" s="276" t="s">
        <v>1128</v>
      </c>
      <c r="D17" s="276" t="s">
        <v>1144</v>
      </c>
      <c r="E17" s="790">
        <v>44430</v>
      </c>
      <c r="F17" s="791">
        <v>2.5099999999999998</v>
      </c>
      <c r="G17" s="682" t="s">
        <v>342</v>
      </c>
      <c r="H17" s="663"/>
      <c r="I17" s="663">
        <v>3000</v>
      </c>
      <c r="J17" s="791">
        <v>2.5099999999999998</v>
      </c>
      <c r="K17" s="791">
        <v>2.5099999999999998</v>
      </c>
      <c r="L17" s="393"/>
      <c r="M17" s="393"/>
      <c r="N17" s="718" t="s">
        <v>1111</v>
      </c>
      <c r="O17" s="780" t="s">
        <v>1133</v>
      </c>
      <c r="P17" s="781" t="s">
        <v>1134</v>
      </c>
      <c r="Q17" s="375"/>
      <c r="T17" s="352"/>
      <c r="U17" s="353"/>
      <c r="V17" s="354"/>
      <c r="W17" s="355"/>
      <c r="X17" s="353"/>
      <c r="Y17" s="356"/>
      <c r="Z17" s="353"/>
      <c r="AA17" s="357"/>
      <c r="AB17" s="358"/>
      <c r="AC17" s="359"/>
      <c r="AD17" s="360"/>
    </row>
    <row r="18" spans="1:30" s="230" customFormat="1" ht="22.5" customHeight="1">
      <c r="A18" s="380">
        <v>12</v>
      </c>
      <c r="B18" s="276" t="s">
        <v>1117</v>
      </c>
      <c r="C18" s="276" t="s">
        <v>1128</v>
      </c>
      <c r="D18" s="276" t="s">
        <v>1145</v>
      </c>
      <c r="E18" s="790">
        <v>20231</v>
      </c>
      <c r="F18" s="791">
        <v>0.98</v>
      </c>
      <c r="G18" s="682" t="s">
        <v>342</v>
      </c>
      <c r="H18" s="608"/>
      <c r="I18" s="663">
        <v>3000</v>
      </c>
      <c r="J18" s="791">
        <v>0.98</v>
      </c>
      <c r="K18" s="791">
        <v>0.98</v>
      </c>
      <c r="L18" s="393"/>
      <c r="M18" s="393"/>
      <c r="N18" s="718" t="s">
        <v>1111</v>
      </c>
      <c r="O18" s="780" t="s">
        <v>1142</v>
      </c>
      <c r="P18" s="781" t="s">
        <v>1143</v>
      </c>
      <c r="Q18" s="380"/>
      <c r="T18" s="352"/>
      <c r="U18" s="353"/>
      <c r="V18" s="354"/>
      <c r="W18" s="355"/>
      <c r="X18" s="353"/>
      <c r="Y18" s="356"/>
      <c r="Z18" s="353"/>
      <c r="AA18" s="357"/>
      <c r="AB18" s="358"/>
      <c r="AC18" s="359"/>
      <c r="AD18" s="360"/>
    </row>
    <row r="19" spans="1:30" s="230" customFormat="1" ht="22.5" customHeight="1">
      <c r="A19" s="380">
        <v>13</v>
      </c>
      <c r="B19" s="276" t="s">
        <v>1117</v>
      </c>
      <c r="C19" s="276" t="s">
        <v>1128</v>
      </c>
      <c r="D19" s="276" t="s">
        <v>1101</v>
      </c>
      <c r="E19" s="790">
        <v>88560</v>
      </c>
      <c r="F19" s="791">
        <v>0.66</v>
      </c>
      <c r="G19" s="682" t="s">
        <v>342</v>
      </c>
      <c r="H19" s="663"/>
      <c r="I19" s="663">
        <v>3000</v>
      </c>
      <c r="J19" s="791">
        <v>0.66</v>
      </c>
      <c r="K19" s="791">
        <v>0.66</v>
      </c>
      <c r="L19" s="393">
        <f t="shared" ref="L19:M19" si="0">I19</f>
        <v>3000</v>
      </c>
      <c r="M19" s="393">
        <f t="shared" si="0"/>
        <v>0.66</v>
      </c>
      <c r="N19" s="718" t="s">
        <v>1111</v>
      </c>
      <c r="O19" s="780" t="s">
        <v>1146</v>
      </c>
      <c r="P19" s="781" t="s">
        <v>1147</v>
      </c>
      <c r="Q19" s="375"/>
      <c r="T19" s="352"/>
      <c r="U19" s="353"/>
      <c r="V19" s="354"/>
      <c r="W19" s="355"/>
      <c r="X19" s="353"/>
      <c r="Y19" s="356"/>
      <c r="Z19" s="353"/>
      <c r="AA19" s="357"/>
      <c r="AB19" s="358"/>
      <c r="AC19" s="359"/>
      <c r="AD19" s="360"/>
    </row>
    <row r="20" spans="1:30" s="230" customFormat="1" ht="22.5" customHeight="1">
      <c r="A20" s="380">
        <v>14</v>
      </c>
      <c r="B20" s="276" t="s">
        <v>1125</v>
      </c>
      <c r="C20" s="276" t="s">
        <v>1148</v>
      </c>
      <c r="D20" s="798" t="s">
        <v>1149</v>
      </c>
      <c r="E20" s="790">
        <v>6942</v>
      </c>
      <c r="F20" s="682">
        <v>0.69</v>
      </c>
      <c r="G20" s="682" t="s">
        <v>342</v>
      </c>
      <c r="H20" s="608"/>
      <c r="I20" s="663">
        <v>3000</v>
      </c>
      <c r="J20" s="682">
        <v>0.69</v>
      </c>
      <c r="K20" s="682">
        <v>0.69</v>
      </c>
      <c r="L20" s="393"/>
      <c r="M20" s="393"/>
      <c r="N20" s="718" t="s">
        <v>1111</v>
      </c>
      <c r="O20" s="799" t="s">
        <v>1150</v>
      </c>
      <c r="P20" s="781" t="s">
        <v>1151</v>
      </c>
      <c r="Q20" s="375"/>
      <c r="T20" s="352"/>
      <c r="U20" s="353"/>
      <c r="V20" s="354"/>
      <c r="W20" s="355"/>
      <c r="X20" s="353"/>
      <c r="Y20" s="356"/>
      <c r="Z20" s="353"/>
      <c r="AA20" s="362"/>
      <c r="AB20" s="362"/>
      <c r="AC20" s="359"/>
      <c r="AD20" s="360"/>
    </row>
    <row r="21" spans="1:30" s="230" customFormat="1" ht="22.5" customHeight="1">
      <c r="A21" s="380">
        <v>15</v>
      </c>
      <c r="B21" s="276" t="s">
        <v>1125</v>
      </c>
      <c r="C21" s="276" t="s">
        <v>1148</v>
      </c>
      <c r="D21" s="798" t="s">
        <v>1152</v>
      </c>
      <c r="E21" s="790">
        <v>19041</v>
      </c>
      <c r="F21" s="682">
        <v>1.9</v>
      </c>
      <c r="G21" s="682" t="s">
        <v>342</v>
      </c>
      <c r="H21" s="663"/>
      <c r="I21" s="663">
        <v>3000</v>
      </c>
      <c r="J21" s="682">
        <v>1.9</v>
      </c>
      <c r="K21" s="682">
        <v>1.9</v>
      </c>
      <c r="L21" s="393"/>
      <c r="M21" s="393"/>
      <c r="N21" s="718" t="s">
        <v>1111</v>
      </c>
      <c r="O21" s="799" t="s">
        <v>1150</v>
      </c>
      <c r="P21" s="781" t="s">
        <v>1151</v>
      </c>
      <c r="Q21" s="375"/>
    </row>
    <row r="22" spans="1:30" s="230" customFormat="1" ht="22.5" customHeight="1">
      <c r="A22" s="380">
        <v>16</v>
      </c>
      <c r="B22" s="276" t="s">
        <v>1125</v>
      </c>
      <c r="C22" s="276" t="s">
        <v>1148</v>
      </c>
      <c r="D22" s="798" t="s">
        <v>1153</v>
      </c>
      <c r="E22" s="790">
        <v>6050</v>
      </c>
      <c r="F22" s="682">
        <v>0.6</v>
      </c>
      <c r="G22" s="682" t="s">
        <v>342</v>
      </c>
      <c r="H22" s="663"/>
      <c r="I22" s="663">
        <v>3000</v>
      </c>
      <c r="J22" s="682">
        <v>0.6</v>
      </c>
      <c r="K22" s="682">
        <v>0.6</v>
      </c>
      <c r="L22" s="393"/>
      <c r="M22" s="393"/>
      <c r="N22" s="718" t="s">
        <v>1111</v>
      </c>
      <c r="O22" s="799" t="s">
        <v>1146</v>
      </c>
      <c r="P22" s="781" t="s">
        <v>1154</v>
      </c>
      <c r="Q22" s="375"/>
      <c r="T22" s="352"/>
      <c r="U22" s="353"/>
      <c r="V22" s="354"/>
      <c r="W22" s="361"/>
      <c r="X22" s="353"/>
      <c r="Y22" s="356"/>
      <c r="Z22" s="353"/>
      <c r="AA22" s="364"/>
      <c r="AB22" s="364"/>
      <c r="AC22" s="359"/>
      <c r="AD22" s="360"/>
    </row>
    <row r="23" spans="1:30" s="230" customFormat="1" ht="22.5" customHeight="1">
      <c r="A23" s="380">
        <v>17</v>
      </c>
      <c r="B23" s="276" t="s">
        <v>1099</v>
      </c>
      <c r="C23" s="276" t="s">
        <v>1100</v>
      </c>
      <c r="D23" s="276" t="s">
        <v>1155</v>
      </c>
      <c r="E23" s="763">
        <v>21620</v>
      </c>
      <c r="F23" s="753">
        <v>0.8</v>
      </c>
      <c r="G23" s="682" t="s">
        <v>342</v>
      </c>
      <c r="H23" s="663"/>
      <c r="I23" s="663">
        <v>3000</v>
      </c>
      <c r="J23" s="753">
        <v>0.8</v>
      </c>
      <c r="K23" s="753">
        <v>0.8</v>
      </c>
      <c r="L23" s="414"/>
      <c r="M23" s="414"/>
      <c r="N23" s="718" t="s">
        <v>1103</v>
      </c>
      <c r="O23" s="792" t="s">
        <v>1156</v>
      </c>
      <c r="P23" s="375" t="s">
        <v>1157</v>
      </c>
      <c r="Q23" s="375"/>
      <c r="T23" s="352"/>
      <c r="U23" s="353"/>
      <c r="V23" s="354"/>
      <c r="W23" s="361"/>
      <c r="X23" s="353"/>
      <c r="Y23" s="356"/>
      <c r="Z23" s="353"/>
      <c r="AA23" s="364"/>
      <c r="AB23" s="364"/>
      <c r="AC23" s="359"/>
      <c r="AD23" s="360"/>
    </row>
    <row r="24" spans="1:30" s="230" customFormat="1" ht="22.5" customHeight="1">
      <c r="A24" s="380">
        <v>18</v>
      </c>
      <c r="B24" s="276" t="s">
        <v>1099</v>
      </c>
      <c r="C24" s="276" t="s">
        <v>1100</v>
      </c>
      <c r="D24" s="89" t="s">
        <v>1158</v>
      </c>
      <c r="E24" s="763">
        <v>20826</v>
      </c>
      <c r="F24" s="753">
        <v>2.08</v>
      </c>
      <c r="G24" s="682" t="s">
        <v>342</v>
      </c>
      <c r="H24" s="739"/>
      <c r="I24" s="663">
        <v>3000</v>
      </c>
      <c r="J24" s="753">
        <v>2.08</v>
      </c>
      <c r="K24" s="753">
        <v>2.08</v>
      </c>
      <c r="L24" s="414"/>
      <c r="M24" s="414"/>
      <c r="N24" s="718" t="s">
        <v>1103</v>
      </c>
      <c r="O24" s="762" t="s">
        <v>1159</v>
      </c>
      <c r="P24" s="375" t="s">
        <v>1160</v>
      </c>
      <c r="Q24" s="375"/>
      <c r="T24" s="352"/>
      <c r="U24" s="353"/>
      <c r="V24" s="354"/>
      <c r="W24" s="361"/>
      <c r="X24" s="353"/>
      <c r="Y24" s="356"/>
      <c r="Z24" s="353"/>
      <c r="AA24" s="364"/>
      <c r="AB24" s="364"/>
      <c r="AC24" s="359"/>
      <c r="AD24" s="360"/>
    </row>
    <row r="25" spans="1:30" s="230" customFormat="1" ht="22.5" customHeight="1">
      <c r="A25" s="380">
        <v>19</v>
      </c>
      <c r="B25" s="276" t="s">
        <v>1099</v>
      </c>
      <c r="C25" s="276" t="s">
        <v>1100</v>
      </c>
      <c r="D25" s="89" t="s">
        <v>1161</v>
      </c>
      <c r="E25" s="763">
        <v>37884</v>
      </c>
      <c r="F25" s="753">
        <v>3.78</v>
      </c>
      <c r="G25" s="682" t="s">
        <v>342</v>
      </c>
      <c r="H25" s="663"/>
      <c r="I25" s="663">
        <v>3000</v>
      </c>
      <c r="J25" s="753">
        <v>3.78</v>
      </c>
      <c r="K25" s="753">
        <v>3.78</v>
      </c>
      <c r="L25" s="414"/>
      <c r="M25" s="414"/>
      <c r="N25" s="718" t="s">
        <v>1103</v>
      </c>
      <c r="O25" s="762" t="s">
        <v>1162</v>
      </c>
      <c r="P25" s="662" t="s">
        <v>1163</v>
      </c>
      <c r="Q25" s="375"/>
      <c r="T25" s="352"/>
      <c r="U25" s="353"/>
      <c r="V25" s="354"/>
      <c r="W25" s="361"/>
      <c r="X25" s="353"/>
      <c r="Y25" s="356"/>
      <c r="Z25" s="353"/>
      <c r="AA25" s="364"/>
      <c r="AB25" s="364"/>
      <c r="AC25" s="359"/>
      <c r="AD25" s="360"/>
    </row>
    <row r="26" spans="1:30" s="230" customFormat="1" ht="22.5" customHeight="1">
      <c r="A26" s="380">
        <v>20</v>
      </c>
      <c r="B26" s="276" t="s">
        <v>1099</v>
      </c>
      <c r="C26" s="276" t="s">
        <v>1100</v>
      </c>
      <c r="D26" s="89" t="s">
        <v>1164</v>
      </c>
      <c r="E26" s="763">
        <v>11107</v>
      </c>
      <c r="F26" s="753">
        <v>0.86</v>
      </c>
      <c r="G26" s="682" t="s">
        <v>342</v>
      </c>
      <c r="H26" s="663"/>
      <c r="I26" s="663">
        <v>3000</v>
      </c>
      <c r="J26" s="753">
        <v>0.86</v>
      </c>
      <c r="K26" s="753">
        <v>0.86</v>
      </c>
      <c r="L26" s="414"/>
      <c r="M26" s="414"/>
      <c r="N26" s="718" t="s">
        <v>1103</v>
      </c>
      <c r="O26" s="762" t="s">
        <v>1165</v>
      </c>
      <c r="P26" s="662" t="s">
        <v>1102</v>
      </c>
      <c r="Q26" s="375"/>
      <c r="T26" s="352"/>
      <c r="U26" s="353"/>
      <c r="V26" s="354"/>
      <c r="W26" s="361"/>
      <c r="X26" s="353"/>
      <c r="Y26" s="356"/>
      <c r="Z26" s="353"/>
      <c r="AA26" s="364"/>
      <c r="AB26" s="364"/>
      <c r="AC26" s="359"/>
      <c r="AD26" s="360"/>
    </row>
    <row r="27" spans="1:30" s="230" customFormat="1" ht="22.5" customHeight="1">
      <c r="A27" s="380">
        <v>21</v>
      </c>
      <c r="B27" s="276" t="s">
        <v>1099</v>
      </c>
      <c r="C27" s="276" t="s">
        <v>1100</v>
      </c>
      <c r="D27" s="89" t="s">
        <v>1166</v>
      </c>
      <c r="E27" s="763">
        <v>49091</v>
      </c>
      <c r="F27" s="753">
        <v>3.65</v>
      </c>
      <c r="G27" s="682" t="s">
        <v>342</v>
      </c>
      <c r="H27" s="661"/>
      <c r="I27" s="663">
        <v>3000</v>
      </c>
      <c r="J27" s="753">
        <v>3.65</v>
      </c>
      <c r="K27" s="753">
        <v>3.65</v>
      </c>
      <c r="L27" s="414"/>
      <c r="M27" s="414"/>
      <c r="N27" s="718" t="s">
        <v>1103</v>
      </c>
      <c r="O27" s="762" t="s">
        <v>1162</v>
      </c>
      <c r="P27" s="662" t="s">
        <v>1163</v>
      </c>
      <c r="Q27" s="375"/>
      <c r="T27" s="352"/>
      <c r="U27" s="353"/>
      <c r="V27" s="354"/>
      <c r="W27" s="361"/>
      <c r="X27" s="353"/>
      <c r="Y27" s="356"/>
      <c r="Z27" s="353"/>
      <c r="AA27" s="364"/>
      <c r="AB27" s="364"/>
      <c r="AC27" s="359"/>
      <c r="AD27" s="360"/>
    </row>
    <row r="28" spans="1:30" s="230" customFormat="1" ht="22.5" customHeight="1">
      <c r="A28" s="380">
        <v>22</v>
      </c>
      <c r="B28" s="276" t="s">
        <v>1099</v>
      </c>
      <c r="C28" s="276" t="s">
        <v>1100</v>
      </c>
      <c r="D28" s="89" t="s">
        <v>1167</v>
      </c>
      <c r="E28" s="793">
        <v>705</v>
      </c>
      <c r="F28" s="753">
        <v>7.0000000000000007E-2</v>
      </c>
      <c r="G28" s="682" t="s">
        <v>342</v>
      </c>
      <c r="H28" s="661"/>
      <c r="I28" s="663">
        <v>3000</v>
      </c>
      <c r="J28" s="753">
        <v>7.0000000000000007E-2</v>
      </c>
      <c r="K28" s="753">
        <v>7.0000000000000007E-2</v>
      </c>
      <c r="L28" s="414"/>
      <c r="M28" s="414"/>
      <c r="N28" s="718" t="s">
        <v>1103</v>
      </c>
      <c r="O28" s="762" t="s">
        <v>1168</v>
      </c>
      <c r="P28" s="662" t="s">
        <v>1169</v>
      </c>
      <c r="Q28" s="375"/>
      <c r="S28" s="351"/>
      <c r="T28" s="352"/>
      <c r="U28" s="353"/>
      <c r="V28" s="354"/>
      <c r="W28" s="361"/>
      <c r="X28" s="353"/>
      <c r="Y28" s="356"/>
      <c r="Z28" s="353"/>
      <c r="AA28" s="364"/>
      <c r="AB28" s="364"/>
      <c r="AC28" s="359"/>
      <c r="AD28" s="360"/>
    </row>
    <row r="29" spans="1:30" s="230" customFormat="1" ht="22.5" customHeight="1">
      <c r="A29" s="380">
        <v>23</v>
      </c>
      <c r="B29" s="276" t="s">
        <v>1099</v>
      </c>
      <c r="C29" s="276" t="s">
        <v>1100</v>
      </c>
      <c r="D29" s="89" t="s">
        <v>1170</v>
      </c>
      <c r="E29" s="763">
        <v>12397</v>
      </c>
      <c r="F29" s="753">
        <v>0.29000000000000004</v>
      </c>
      <c r="G29" s="682" t="s">
        <v>342</v>
      </c>
      <c r="H29" s="661"/>
      <c r="I29" s="663">
        <v>3000</v>
      </c>
      <c r="J29" s="753">
        <v>0.29000000000000004</v>
      </c>
      <c r="K29" s="753">
        <v>0.29000000000000004</v>
      </c>
      <c r="L29" s="414"/>
      <c r="M29" s="414"/>
      <c r="N29" s="718" t="s">
        <v>1103</v>
      </c>
      <c r="O29" s="742" t="s">
        <v>1104</v>
      </c>
      <c r="P29" s="740" t="s">
        <v>1105</v>
      </c>
      <c r="Q29" s="375"/>
      <c r="T29" s="352"/>
      <c r="U29" s="353"/>
      <c r="V29" s="354"/>
      <c r="W29" s="361"/>
      <c r="X29" s="353"/>
      <c r="Y29" s="356"/>
      <c r="Z29" s="353"/>
      <c r="AA29" s="364"/>
      <c r="AB29" s="364"/>
      <c r="AC29" s="359"/>
      <c r="AD29" s="360"/>
    </row>
    <row r="30" spans="1:30" s="230" customFormat="1" ht="22.5" customHeight="1">
      <c r="A30" s="380">
        <v>24</v>
      </c>
      <c r="B30" s="276" t="s">
        <v>1099</v>
      </c>
      <c r="C30" s="276" t="s">
        <v>1100</v>
      </c>
      <c r="D30" s="89" t="s">
        <v>1171</v>
      </c>
      <c r="E30" s="763">
        <v>11603</v>
      </c>
      <c r="F30" s="791">
        <v>0.84</v>
      </c>
      <c r="G30" s="682" t="s">
        <v>342</v>
      </c>
      <c r="H30" s="661"/>
      <c r="I30" s="663">
        <v>3000</v>
      </c>
      <c r="J30" s="791">
        <v>0.84</v>
      </c>
      <c r="K30" s="791">
        <v>0.84</v>
      </c>
      <c r="L30" s="414"/>
      <c r="M30" s="414"/>
      <c r="N30" s="718" t="s">
        <v>1103</v>
      </c>
      <c r="O30" s="742" t="s">
        <v>1104</v>
      </c>
      <c r="P30" s="740" t="s">
        <v>1105</v>
      </c>
      <c r="Q30" s="375"/>
    </row>
    <row r="31" spans="1:30" s="230" customFormat="1" ht="22.5" customHeight="1">
      <c r="A31" s="380">
        <v>25</v>
      </c>
      <c r="B31" s="276" t="s">
        <v>1099</v>
      </c>
      <c r="C31" s="276" t="s">
        <v>1100</v>
      </c>
      <c r="D31" s="89" t="s">
        <v>1172</v>
      </c>
      <c r="E31" s="763">
        <v>5950</v>
      </c>
      <c r="F31" s="791">
        <v>0.4</v>
      </c>
      <c r="G31" s="682" t="s">
        <v>342</v>
      </c>
      <c r="H31" s="276"/>
      <c r="I31" s="663">
        <v>3000</v>
      </c>
      <c r="J31" s="791">
        <v>0.4</v>
      </c>
      <c r="K31" s="791">
        <v>0.4</v>
      </c>
      <c r="L31" s="414"/>
      <c r="M31" s="414"/>
      <c r="N31" s="718" t="s">
        <v>1103</v>
      </c>
      <c r="O31" s="742" t="s">
        <v>1104</v>
      </c>
      <c r="P31" s="740" t="s">
        <v>1105</v>
      </c>
      <c r="Q31" s="375"/>
      <c r="T31" s="352"/>
      <c r="U31" s="353"/>
      <c r="V31" s="354"/>
      <c r="W31" s="361"/>
      <c r="X31" s="353"/>
      <c r="Y31" s="356"/>
      <c r="Z31" s="353"/>
      <c r="AA31" s="366"/>
      <c r="AB31" s="366"/>
      <c r="AC31" s="367"/>
      <c r="AD31" s="360"/>
    </row>
    <row r="32" spans="1:30" s="230" customFormat="1" ht="22.5" customHeight="1">
      <c r="A32" s="380">
        <v>26</v>
      </c>
      <c r="B32" s="276" t="s">
        <v>1099</v>
      </c>
      <c r="C32" s="276" t="s">
        <v>1100</v>
      </c>
      <c r="D32" s="89" t="s">
        <v>1173</v>
      </c>
      <c r="E32" s="763">
        <v>12893</v>
      </c>
      <c r="F32" s="753">
        <v>1.28</v>
      </c>
      <c r="G32" s="682" t="s">
        <v>342</v>
      </c>
      <c r="H32" s="375"/>
      <c r="I32" s="663">
        <v>3000</v>
      </c>
      <c r="J32" s="753">
        <v>1.28</v>
      </c>
      <c r="K32" s="753">
        <v>1.28</v>
      </c>
      <c r="L32" s="414"/>
      <c r="M32" s="414"/>
      <c r="N32" s="718" t="s">
        <v>1103</v>
      </c>
      <c r="O32" s="762" t="s">
        <v>1174</v>
      </c>
      <c r="P32" s="662" t="s">
        <v>1175</v>
      </c>
      <c r="Q32" s="375"/>
      <c r="T32" s="352"/>
      <c r="U32" s="353"/>
      <c r="V32" s="354"/>
      <c r="W32" s="361"/>
      <c r="X32" s="353"/>
      <c r="Y32" s="356"/>
      <c r="Z32" s="353"/>
      <c r="AA32" s="365"/>
      <c r="AB32" s="358"/>
      <c r="AC32" s="359"/>
      <c r="AD32" s="360"/>
    </row>
    <row r="33" spans="1:30" s="230" customFormat="1" ht="22.5" customHeight="1">
      <c r="A33" s="380">
        <v>27</v>
      </c>
      <c r="B33" s="276" t="s">
        <v>1117</v>
      </c>
      <c r="C33" s="276" t="s">
        <v>1128</v>
      </c>
      <c r="D33" s="276" t="s">
        <v>1176</v>
      </c>
      <c r="E33" s="790">
        <v>331</v>
      </c>
      <c r="F33" s="791">
        <v>0.03</v>
      </c>
      <c r="G33" s="682" t="s">
        <v>342</v>
      </c>
      <c r="H33" s="660"/>
      <c r="I33" s="663">
        <v>3000</v>
      </c>
      <c r="J33" s="791">
        <v>0.03</v>
      </c>
      <c r="K33" s="791">
        <v>0.03</v>
      </c>
      <c r="L33" s="414"/>
      <c r="M33" s="414"/>
      <c r="N33" s="718" t="s">
        <v>1111</v>
      </c>
      <c r="O33" s="780" t="s">
        <v>1177</v>
      </c>
      <c r="P33" s="781" t="s">
        <v>1178</v>
      </c>
      <c r="Q33" s="375"/>
      <c r="T33" s="352"/>
      <c r="U33" s="353"/>
      <c r="V33" s="354"/>
      <c r="W33" s="361"/>
      <c r="X33" s="353"/>
      <c r="Y33" s="356"/>
      <c r="Z33" s="353"/>
      <c r="AA33" s="365"/>
      <c r="AB33" s="358"/>
      <c r="AC33" s="359"/>
      <c r="AD33" s="360"/>
    </row>
    <row r="34" spans="1:30" s="230" customFormat="1" ht="22.5" customHeight="1">
      <c r="A34" s="380">
        <v>28</v>
      </c>
      <c r="B34" s="276" t="s">
        <v>1117</v>
      </c>
      <c r="C34" s="276" t="s">
        <v>1128</v>
      </c>
      <c r="D34" s="276" t="s">
        <v>1179</v>
      </c>
      <c r="E34" s="790">
        <v>59306</v>
      </c>
      <c r="F34" s="791">
        <v>5.27</v>
      </c>
      <c r="G34" s="682" t="s">
        <v>342</v>
      </c>
      <c r="H34" s="660"/>
      <c r="I34" s="663">
        <v>3000</v>
      </c>
      <c r="J34" s="791">
        <v>5.27</v>
      </c>
      <c r="K34" s="791">
        <v>5.27</v>
      </c>
      <c r="L34" s="414"/>
      <c r="M34" s="414"/>
      <c r="N34" s="718" t="s">
        <v>1111</v>
      </c>
      <c r="O34" s="780" t="s">
        <v>1180</v>
      </c>
      <c r="P34" s="781" t="s">
        <v>1181</v>
      </c>
      <c r="Q34" s="375"/>
      <c r="T34" s="352"/>
      <c r="U34" s="353"/>
      <c r="V34" s="354"/>
      <c r="W34" s="361"/>
      <c r="X34" s="353"/>
      <c r="Y34" s="356"/>
      <c r="Z34" s="353"/>
      <c r="AA34" s="365"/>
      <c r="AB34" s="358"/>
      <c r="AC34" s="359"/>
      <c r="AD34" s="360"/>
    </row>
    <row r="35" spans="1:30" s="230" customFormat="1" ht="22.5" customHeight="1">
      <c r="A35" s="380">
        <v>29</v>
      </c>
      <c r="B35" s="276" t="s">
        <v>1117</v>
      </c>
      <c r="C35" s="276" t="s">
        <v>1128</v>
      </c>
      <c r="D35" s="276" t="s">
        <v>1182</v>
      </c>
      <c r="E35" s="790">
        <v>378</v>
      </c>
      <c r="F35" s="791">
        <v>0.03</v>
      </c>
      <c r="G35" s="682" t="s">
        <v>342</v>
      </c>
      <c r="H35" s="276"/>
      <c r="I35" s="663">
        <v>3000</v>
      </c>
      <c r="J35" s="791">
        <v>0.03</v>
      </c>
      <c r="K35" s="791">
        <v>0.03</v>
      </c>
      <c r="L35" s="414"/>
      <c r="M35" s="414"/>
      <c r="N35" s="718" t="s">
        <v>1111</v>
      </c>
      <c r="O35" s="780" t="s">
        <v>1139</v>
      </c>
      <c r="P35" s="781" t="s">
        <v>1140</v>
      </c>
      <c r="Q35" s="375"/>
      <c r="T35" s="352"/>
      <c r="U35" s="353"/>
      <c r="V35" s="354"/>
      <c r="W35" s="361"/>
      <c r="X35" s="353"/>
      <c r="Y35" s="356"/>
      <c r="Z35" s="353"/>
      <c r="AA35" s="365"/>
      <c r="AB35" s="358"/>
      <c r="AC35" s="359"/>
      <c r="AD35" s="360"/>
    </row>
    <row r="36" spans="1:30" s="230" customFormat="1" ht="22.5" customHeight="1">
      <c r="A36" s="380">
        <v>30</v>
      </c>
      <c r="B36" s="276" t="s">
        <v>1125</v>
      </c>
      <c r="C36" s="276" t="s">
        <v>1126</v>
      </c>
      <c r="D36" s="276" t="s">
        <v>1183</v>
      </c>
      <c r="E36" s="790">
        <v>33719</v>
      </c>
      <c r="F36" s="791">
        <v>2.1</v>
      </c>
      <c r="G36" s="682" t="s">
        <v>342</v>
      </c>
      <c r="H36" s="276"/>
      <c r="I36" s="663">
        <v>3000</v>
      </c>
      <c r="J36" s="791">
        <v>2.1</v>
      </c>
      <c r="K36" s="791">
        <v>2.1</v>
      </c>
      <c r="L36" s="414"/>
      <c r="M36" s="414"/>
      <c r="N36" s="718" t="s">
        <v>1111</v>
      </c>
      <c r="O36" s="780" t="s">
        <v>1184</v>
      </c>
      <c r="P36" s="781" t="s">
        <v>1185</v>
      </c>
      <c r="Q36" s="375"/>
      <c r="T36" s="352"/>
      <c r="U36" s="353"/>
      <c r="V36" s="354"/>
      <c r="W36" s="361"/>
      <c r="X36" s="353"/>
      <c r="Y36" s="356"/>
      <c r="Z36" s="353"/>
      <c r="AA36" s="365"/>
      <c r="AB36" s="358"/>
      <c r="AC36" s="359"/>
      <c r="AD36" s="360"/>
    </row>
    <row r="37" spans="1:30" ht="22.5" customHeight="1">
      <c r="A37" s="380">
        <v>31</v>
      </c>
      <c r="B37" s="276" t="s">
        <v>1117</v>
      </c>
      <c r="C37" s="276" t="s">
        <v>1128</v>
      </c>
      <c r="D37" s="276" t="s">
        <v>1135</v>
      </c>
      <c r="E37" s="790"/>
      <c r="F37" s="791">
        <v>0.2</v>
      </c>
      <c r="G37" s="375" t="s">
        <v>1186</v>
      </c>
      <c r="H37" s="375"/>
      <c r="I37" s="663">
        <v>1500</v>
      </c>
      <c r="J37" s="791">
        <v>0.2</v>
      </c>
      <c r="K37" s="791">
        <v>0.2</v>
      </c>
      <c r="L37" s="414"/>
      <c r="M37" s="414"/>
      <c r="N37" s="718" t="s">
        <v>1111</v>
      </c>
      <c r="O37" s="780" t="s">
        <v>1136</v>
      </c>
      <c r="P37" s="781" t="s">
        <v>1137</v>
      </c>
      <c r="Q37" s="375"/>
      <c r="T37" s="352"/>
      <c r="U37" s="353"/>
      <c r="V37" s="354"/>
      <c r="W37" s="361"/>
      <c r="X37" s="353"/>
      <c r="Y37" s="356"/>
      <c r="Z37" s="353"/>
      <c r="AA37" s="365"/>
      <c r="AB37" s="358"/>
      <c r="AC37" s="359"/>
      <c r="AD37" s="360"/>
    </row>
    <row r="38" spans="1:30" ht="22.5" customHeight="1">
      <c r="A38" s="380"/>
      <c r="B38" s="276" t="s">
        <v>1117</v>
      </c>
      <c r="C38" s="276" t="s">
        <v>1128</v>
      </c>
      <c r="D38" s="276" t="s">
        <v>1135</v>
      </c>
      <c r="E38" s="790"/>
      <c r="F38" s="791">
        <v>0.25</v>
      </c>
      <c r="G38" s="718" t="s">
        <v>1187</v>
      </c>
      <c r="H38" s="375"/>
      <c r="I38" s="663">
        <v>1600</v>
      </c>
      <c r="J38" s="791">
        <v>0.25</v>
      </c>
      <c r="K38" s="791">
        <v>0.25</v>
      </c>
      <c r="L38" s="393"/>
      <c r="M38" s="393"/>
      <c r="N38" s="718" t="s">
        <v>1111</v>
      </c>
      <c r="O38" s="780" t="s">
        <v>1136</v>
      </c>
      <c r="P38" s="781" t="s">
        <v>1137</v>
      </c>
      <c r="Q38" s="375"/>
      <c r="T38" s="352"/>
      <c r="U38" s="353"/>
      <c r="V38" s="354"/>
      <c r="W38" s="361"/>
      <c r="X38" s="353"/>
      <c r="Y38" s="356"/>
      <c r="Z38" s="353"/>
      <c r="AA38" s="365"/>
      <c r="AB38" s="358"/>
      <c r="AC38" s="367"/>
      <c r="AD38" s="360"/>
    </row>
    <row r="39" spans="1:30" ht="24.75" customHeight="1">
      <c r="A39" s="380">
        <v>29</v>
      </c>
      <c r="B39" s="375"/>
      <c r="C39" s="375"/>
      <c r="D39" s="605"/>
      <c r="E39" s="606"/>
      <c r="F39" s="607"/>
      <c r="G39" s="375"/>
      <c r="H39" s="375"/>
      <c r="I39" s="608"/>
      <c r="J39" s="373"/>
      <c r="K39" s="383"/>
      <c r="L39" s="383"/>
      <c r="M39" s="383"/>
      <c r="N39" s="375"/>
      <c r="O39" s="374"/>
      <c r="P39" s="375"/>
      <c r="Q39" s="375"/>
      <c r="T39" s="352"/>
      <c r="U39" s="353"/>
      <c r="V39" s="354"/>
      <c r="W39" s="361"/>
      <c r="X39" s="353"/>
      <c r="Y39" s="356"/>
      <c r="Z39" s="353"/>
      <c r="AA39" s="365"/>
      <c r="AB39" s="358"/>
      <c r="AC39" s="359"/>
      <c r="AD39" s="360"/>
    </row>
    <row r="40" spans="1:30" ht="24.75" customHeight="1">
      <c r="A40" s="380">
        <v>30</v>
      </c>
      <c r="B40" s="375"/>
      <c r="C40" s="375"/>
      <c r="D40" s="605"/>
      <c r="E40" s="606"/>
      <c r="F40" s="607"/>
      <c r="G40" s="375"/>
      <c r="H40" s="375"/>
      <c r="I40" s="608"/>
      <c r="J40" s="373"/>
      <c r="K40" s="383"/>
      <c r="L40" s="383"/>
      <c r="M40" s="383"/>
      <c r="N40" s="375"/>
      <c r="O40" s="374"/>
      <c r="P40" s="375"/>
      <c r="Q40" s="375"/>
      <c r="T40" s="352"/>
      <c r="U40" s="353"/>
      <c r="V40" s="354"/>
      <c r="W40" s="361"/>
      <c r="X40" s="353"/>
      <c r="Y40" s="356"/>
      <c r="Z40" s="353"/>
      <c r="AA40" s="365"/>
      <c r="AB40" s="358"/>
      <c r="AC40" s="359"/>
      <c r="AD40" s="360"/>
    </row>
    <row r="41" spans="1:30" s="647" customFormat="1" ht="24.75" customHeight="1">
      <c r="A41" s="638">
        <v>31</v>
      </c>
      <c r="B41" s="639"/>
      <c r="C41" s="639"/>
      <c r="D41" s="640"/>
      <c r="E41" s="641"/>
      <c r="F41" s="642"/>
      <c r="G41" s="639"/>
      <c r="H41" s="639"/>
      <c r="I41" s="643"/>
      <c r="J41" s="644"/>
      <c r="K41" s="645"/>
      <c r="L41" s="645"/>
      <c r="M41" s="645"/>
      <c r="N41" s="639"/>
      <c r="O41" s="646"/>
      <c r="P41" s="639"/>
      <c r="Q41" s="639"/>
      <c r="T41" s="648"/>
      <c r="U41" s="649"/>
      <c r="V41" s="650"/>
      <c r="W41" s="651"/>
      <c r="X41" s="649"/>
      <c r="Y41" s="652"/>
      <c r="Z41" s="649"/>
      <c r="AA41" s="653"/>
      <c r="AB41" s="654"/>
      <c r="AC41" s="655"/>
      <c r="AD41" s="656"/>
    </row>
    <row r="42" spans="1:30" s="647" customFormat="1" ht="24.75" customHeight="1">
      <c r="A42" s="638">
        <v>32</v>
      </c>
      <c r="B42" s="639"/>
      <c r="C42" s="639"/>
      <c r="D42" s="640"/>
      <c r="E42" s="641"/>
      <c r="F42" s="642"/>
      <c r="G42" s="639"/>
      <c r="H42" s="639"/>
      <c r="I42" s="643"/>
      <c r="J42" s="644"/>
      <c r="K42" s="645"/>
      <c r="L42" s="645"/>
      <c r="M42" s="645"/>
      <c r="N42" s="639"/>
      <c r="O42" s="646"/>
      <c r="P42" s="639"/>
      <c r="Q42" s="639"/>
      <c r="T42" s="648"/>
      <c r="U42" s="649"/>
      <c r="V42" s="650"/>
      <c r="W42" s="651"/>
      <c r="X42" s="649"/>
      <c r="Y42" s="652"/>
      <c r="Z42" s="649"/>
      <c r="AA42" s="653"/>
      <c r="AB42" s="654"/>
      <c r="AC42" s="655"/>
      <c r="AD42" s="656"/>
    </row>
    <row r="43" spans="1:30" ht="25.5" customHeight="1">
      <c r="A43" s="380"/>
      <c r="B43" s="371"/>
      <c r="C43" s="371"/>
      <c r="D43" s="372"/>
      <c r="E43" s="388"/>
      <c r="F43" s="373"/>
      <c r="G43" s="381"/>
      <c r="H43" s="381"/>
      <c r="I43" s="381"/>
      <c r="J43" s="373"/>
      <c r="K43" s="383"/>
      <c r="L43" s="383"/>
      <c r="M43" s="383"/>
      <c r="N43" s="371"/>
      <c r="O43" s="374"/>
      <c r="P43" s="375"/>
      <c r="Q43" s="386"/>
      <c r="T43" s="352"/>
      <c r="U43" s="353"/>
      <c r="V43" s="354"/>
      <c r="W43" s="361"/>
      <c r="X43" s="353"/>
      <c r="Y43" s="356"/>
      <c r="Z43" s="353"/>
      <c r="AA43" s="365"/>
      <c r="AB43" s="358"/>
      <c r="AC43" s="359"/>
      <c r="AD43" s="360"/>
    </row>
    <row r="44" spans="1:30" ht="25.5" customHeight="1">
      <c r="A44" s="380"/>
      <c r="B44" s="371"/>
      <c r="C44" s="371"/>
      <c r="D44" s="372"/>
      <c r="E44" s="387"/>
      <c r="F44" s="373"/>
      <c r="G44" s="393"/>
      <c r="H44" s="393"/>
      <c r="I44" s="393"/>
      <c r="J44" s="393"/>
      <c r="K44" s="393"/>
      <c r="L44" s="393"/>
      <c r="M44" s="393"/>
      <c r="N44" s="371"/>
      <c r="O44" s="374"/>
      <c r="P44" s="375"/>
      <c r="Q44" s="394"/>
      <c r="T44" s="352"/>
      <c r="U44" s="353"/>
      <c r="V44" s="354"/>
      <c r="W44" s="361"/>
      <c r="X44" s="353"/>
      <c r="Y44" s="356"/>
      <c r="Z44" s="353"/>
      <c r="AA44" s="365"/>
      <c r="AB44" s="358"/>
      <c r="AC44" s="359"/>
      <c r="AD44" s="360"/>
    </row>
    <row r="45" spans="1:30" ht="25.5" customHeight="1">
      <c r="A45" s="380"/>
      <c r="B45" s="371"/>
      <c r="C45" s="371"/>
      <c r="D45" s="372"/>
      <c r="E45" s="387"/>
      <c r="F45" s="373"/>
      <c r="G45" s="393"/>
      <c r="H45" s="393"/>
      <c r="I45" s="393"/>
      <c r="J45" s="393"/>
      <c r="K45" s="393"/>
      <c r="L45" s="393"/>
      <c r="M45" s="393"/>
      <c r="N45" s="371"/>
      <c r="O45" s="374"/>
      <c r="P45" s="375"/>
      <c r="Q45" s="394"/>
      <c r="T45" s="352"/>
      <c r="U45" s="353"/>
      <c r="V45" s="354"/>
      <c r="W45" s="355"/>
      <c r="X45" s="353"/>
      <c r="Y45" s="356"/>
      <c r="Z45" s="353"/>
      <c r="AA45" s="365"/>
      <c r="AB45" s="358"/>
      <c r="AC45" s="359"/>
      <c r="AD45" s="360"/>
    </row>
    <row r="46" spans="1:30" ht="25.5" customHeight="1">
      <c r="A46" s="380"/>
      <c r="B46" s="371"/>
      <c r="C46" s="371"/>
      <c r="D46" s="372"/>
      <c r="E46" s="387"/>
      <c r="F46" s="373"/>
      <c r="G46" s="393"/>
      <c r="H46" s="393"/>
      <c r="I46" s="393"/>
      <c r="J46" s="393"/>
      <c r="K46" s="393"/>
      <c r="L46" s="393"/>
      <c r="M46" s="393"/>
      <c r="N46" s="371"/>
      <c r="O46" s="374"/>
      <c r="P46" s="375"/>
      <c r="Q46" s="394"/>
      <c r="T46" s="352"/>
      <c r="U46" s="353"/>
      <c r="V46" s="354"/>
      <c r="W46" s="355"/>
      <c r="X46" s="353"/>
      <c r="Y46" s="356"/>
      <c r="Z46" s="353"/>
      <c r="AA46" s="365"/>
      <c r="AB46" s="358"/>
      <c r="AC46" s="359"/>
      <c r="AD46" s="360"/>
    </row>
    <row r="47" spans="1:30" ht="25.5" customHeight="1">
      <c r="A47" s="377"/>
      <c r="B47" s="371"/>
      <c r="C47" s="371"/>
      <c r="D47" s="419"/>
      <c r="E47" s="387"/>
      <c r="F47" s="373"/>
      <c r="G47" s="393"/>
      <c r="H47" s="393"/>
      <c r="I47" s="393"/>
      <c r="J47" s="393"/>
      <c r="K47" s="393"/>
      <c r="L47" s="393"/>
      <c r="M47" s="393"/>
      <c r="N47" s="371"/>
      <c r="O47" s="374"/>
      <c r="P47" s="375"/>
      <c r="Q47" s="394"/>
      <c r="T47" s="352"/>
      <c r="U47" s="353"/>
      <c r="V47" s="354"/>
      <c r="W47" s="355"/>
      <c r="X47" s="353"/>
      <c r="Y47" s="356"/>
      <c r="Z47" s="353"/>
      <c r="AA47" s="365"/>
      <c r="AB47" s="358"/>
      <c r="AC47" s="359"/>
      <c r="AD47" s="360"/>
    </row>
    <row r="48" spans="1:30" ht="25.5" customHeight="1">
      <c r="A48" s="377"/>
      <c r="B48" s="371"/>
      <c r="C48" s="371"/>
      <c r="D48" s="372"/>
      <c r="E48" s="388"/>
      <c r="F48" s="373"/>
      <c r="G48" s="381"/>
      <c r="H48" s="381"/>
      <c r="I48" s="381"/>
      <c r="J48" s="373"/>
      <c r="K48" s="383"/>
      <c r="L48" s="383"/>
      <c r="M48" s="383"/>
      <c r="N48" s="371"/>
      <c r="O48" s="374"/>
      <c r="P48" s="375"/>
      <c r="Q48" s="406"/>
      <c r="T48" s="352"/>
      <c r="U48" s="353"/>
      <c r="V48" s="354"/>
      <c r="W48" s="361"/>
      <c r="X48" s="353"/>
      <c r="Y48" s="356"/>
      <c r="Z48" s="353"/>
      <c r="AA48" s="365"/>
      <c r="AB48" s="358"/>
      <c r="AC48" s="359"/>
      <c r="AD48" s="360"/>
    </row>
    <row r="49" spans="1:30" ht="25.5" customHeight="1">
      <c r="A49" s="377"/>
      <c r="B49" s="371"/>
      <c r="C49" s="371"/>
      <c r="D49" s="372"/>
      <c r="E49" s="387"/>
      <c r="F49" s="373"/>
      <c r="G49" s="381"/>
      <c r="H49" s="381"/>
      <c r="I49" s="381"/>
      <c r="J49" s="373"/>
      <c r="K49" s="383"/>
      <c r="L49" s="383"/>
      <c r="M49" s="383"/>
      <c r="N49" s="371"/>
      <c r="O49" s="374"/>
      <c r="P49" s="375"/>
      <c r="Q49" s="406"/>
      <c r="T49" s="352"/>
      <c r="U49" s="353"/>
      <c r="V49" s="354"/>
      <c r="W49" s="361"/>
      <c r="X49" s="353"/>
      <c r="Y49" s="356"/>
      <c r="Z49" s="353"/>
      <c r="AA49" s="365"/>
      <c r="AB49" s="358"/>
      <c r="AC49" s="359"/>
      <c r="AD49" s="360"/>
    </row>
    <row r="50" spans="1:30" ht="25.5" customHeight="1">
      <c r="A50" s="377"/>
      <c r="B50" s="371"/>
      <c r="C50" s="371"/>
      <c r="D50" s="372"/>
      <c r="E50" s="388"/>
      <c r="F50" s="373"/>
      <c r="G50" s="381"/>
      <c r="H50" s="381"/>
      <c r="I50" s="381"/>
      <c r="J50" s="373"/>
      <c r="K50" s="383"/>
      <c r="L50" s="383"/>
      <c r="M50" s="383"/>
      <c r="N50" s="371"/>
      <c r="O50" s="374"/>
      <c r="P50" s="375"/>
      <c r="Q50" s="406"/>
    </row>
    <row r="51" spans="1:30" ht="25.5" customHeight="1">
      <c r="A51" s="377"/>
      <c r="B51" s="371"/>
      <c r="C51" s="371"/>
      <c r="D51" s="372"/>
      <c r="E51" s="388"/>
      <c r="F51" s="373"/>
      <c r="G51" s="381"/>
      <c r="H51" s="381"/>
      <c r="I51" s="381"/>
      <c r="J51" s="373"/>
      <c r="K51" s="383"/>
      <c r="L51" s="383"/>
      <c r="M51" s="383"/>
      <c r="N51" s="371"/>
      <c r="O51" s="374"/>
      <c r="P51" s="375"/>
      <c r="Q51" s="406"/>
    </row>
    <row r="52" spans="1:30" ht="25.5" customHeight="1">
      <c r="A52" s="377"/>
      <c r="B52" s="371"/>
      <c r="C52" s="371"/>
      <c r="D52" s="372"/>
      <c r="E52" s="388"/>
      <c r="F52" s="373"/>
      <c r="G52" s="381"/>
      <c r="H52" s="381"/>
      <c r="I52" s="381"/>
      <c r="J52" s="373"/>
      <c r="K52" s="383"/>
      <c r="L52" s="383"/>
      <c r="M52" s="383"/>
      <c r="N52" s="371"/>
      <c r="O52" s="374"/>
      <c r="P52" s="375"/>
      <c r="Q52" s="406"/>
    </row>
    <row r="53" spans="1:30" ht="25.5" customHeight="1">
      <c r="A53" s="377"/>
      <c r="B53" s="348"/>
      <c r="C53" s="348"/>
      <c r="D53" s="349"/>
      <c r="E53" s="350"/>
      <c r="F53" s="373"/>
      <c r="G53" s="381"/>
      <c r="H53" s="381"/>
      <c r="I53" s="381"/>
      <c r="J53" s="403"/>
      <c r="K53" s="383"/>
      <c r="L53" s="383"/>
      <c r="M53" s="383"/>
      <c r="N53" s="348"/>
      <c r="O53" s="404"/>
      <c r="P53" s="405"/>
      <c r="Q53" s="406"/>
    </row>
    <row r="54" spans="1:30" ht="25.5" customHeight="1">
      <c r="A54" s="377"/>
      <c r="B54" s="348"/>
      <c r="C54" s="348"/>
      <c r="D54" s="349"/>
      <c r="E54" s="350"/>
      <c r="F54" s="373"/>
      <c r="G54" s="381"/>
      <c r="H54" s="381"/>
      <c r="I54" s="381"/>
      <c r="J54" s="403"/>
      <c r="K54" s="383"/>
      <c r="L54" s="383"/>
      <c r="M54" s="383"/>
      <c r="N54" s="348"/>
      <c r="O54" s="404"/>
      <c r="P54" s="405"/>
      <c r="Q54" s="406"/>
    </row>
    <row r="55" spans="1:30">
      <c r="B55" s="363"/>
      <c r="C55" s="363"/>
      <c r="D55" s="368"/>
      <c r="E55" s="369"/>
    </row>
    <row r="56" spans="1:30">
      <c r="B56" s="348"/>
      <c r="C56" s="348"/>
      <c r="D56" s="349"/>
      <c r="E56" s="350"/>
    </row>
  </sheetData>
  <sortState xmlns:xlrd2="http://schemas.microsoft.com/office/spreadsheetml/2017/richdata2" ref="B9:P36">
    <sortCondition ref="B9:B36"/>
    <sortCondition ref="C9:C36"/>
    <sortCondition ref="D9:D36"/>
  </sortState>
  <dataConsolidate/>
  <mergeCells count="19">
    <mergeCell ref="A6:C6"/>
    <mergeCell ref="C4:C5"/>
    <mergeCell ref="E3:E5"/>
    <mergeCell ref="F3:F5"/>
    <mergeCell ref="Q3:Q5"/>
    <mergeCell ref="B4:B5"/>
    <mergeCell ref="O3:P3"/>
    <mergeCell ref="I3:I5"/>
    <mergeCell ref="N3:N5"/>
    <mergeCell ref="G3:G5"/>
    <mergeCell ref="S1:AH1"/>
    <mergeCell ref="A1:Q1"/>
    <mergeCell ref="A3:A5"/>
    <mergeCell ref="B3:C3"/>
    <mergeCell ref="D3:D5"/>
    <mergeCell ref="J3:M3"/>
    <mergeCell ref="P4:P5"/>
    <mergeCell ref="O4:O5"/>
    <mergeCell ref="H3:H5"/>
  </mergeCells>
  <phoneticPr fontId="4" type="noConversion"/>
  <printOptions horizontalCentered="1"/>
  <pageMargins left="0.94488188976377963" right="0.23622047244094491" top="0.59055118110236227" bottom="0.51181102362204722" header="0.31496062992125984" footer="0.31496062992125984"/>
  <pageSetup paperSize="9" scale="97" orientation="landscape" blackAndWhite="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C00000"/>
  </sheetPr>
  <dimension ref="A1:AE164"/>
  <sheetViews>
    <sheetView showZeros="0" view="pageBreakPreview" zoomScaleNormal="100" zoomScaleSheetLayoutView="100" workbookViewId="0">
      <pane xSplit="15" ySplit="5" topLeftCell="P6" activePane="bottomRight" state="frozen"/>
      <selection activeCell="L35" sqref="L35"/>
      <selection pane="topRight" activeCell="L35" sqref="L35"/>
      <selection pane="bottomLeft" activeCell="L35" sqref="L35"/>
      <selection pane="bottomRight" activeCell="B71" sqref="B71:C71"/>
    </sheetView>
  </sheetViews>
  <sheetFormatPr defaultColWidth="8.88671875" defaultRowHeight="16.5"/>
  <cols>
    <col min="1" max="1" width="6.21875" style="229" customWidth="1"/>
    <col min="2" max="2" width="7.21875" style="228" customWidth="1"/>
    <col min="3" max="4" width="7.33203125" style="228" customWidth="1"/>
    <col min="5" max="5" width="7.5546875" style="228" customWidth="1"/>
    <col min="6" max="8" width="6.33203125" style="229" customWidth="1"/>
    <col min="9" max="9" width="8.6640625" style="229" customWidth="1"/>
    <col min="10" max="10" width="8.5546875" style="229" customWidth="1"/>
    <col min="11" max="12" width="6.33203125" style="229" hidden="1" customWidth="1"/>
    <col min="13" max="13" width="6.33203125" style="229" customWidth="1"/>
    <col min="14" max="14" width="22.44140625" style="228" customWidth="1"/>
    <col min="15" max="15" width="10" style="228" customWidth="1"/>
    <col min="16" max="16" width="13.6640625" style="228" customWidth="1"/>
    <col min="17" max="23" width="8.88671875" style="228"/>
    <col min="24" max="24" width="8.88671875" style="228" customWidth="1"/>
    <col min="25" max="25" width="8.88671875" style="228"/>
    <col min="26" max="28" width="2.44140625" style="228" customWidth="1"/>
    <col min="29" max="16384" width="8.88671875" style="228"/>
  </cols>
  <sheetData>
    <row r="1" spans="1:31" ht="27">
      <c r="A1" s="1308" t="str">
        <f>"소반별 사업내역서"</f>
        <v>소반별 사업내역서</v>
      </c>
      <c r="B1" s="1309"/>
      <c r="C1" s="1309"/>
      <c r="D1" s="1309"/>
      <c r="E1" s="1309"/>
      <c r="F1" s="1309"/>
      <c r="G1" s="1309"/>
      <c r="H1" s="1309"/>
      <c r="I1" s="1309"/>
      <c r="J1" s="1309"/>
      <c r="K1" s="1309"/>
      <c r="L1" s="1309"/>
      <c r="M1" s="1309"/>
      <c r="N1" s="1309"/>
      <c r="O1" s="1309"/>
      <c r="P1" s="1310"/>
      <c r="Q1" s="307" t="s">
        <v>264</v>
      </c>
      <c r="R1" s="247" t="s">
        <v>1188</v>
      </c>
      <c r="S1" s="230"/>
      <c r="T1" s="230"/>
      <c r="U1" s="235">
        <f>F7</f>
        <v>15.8</v>
      </c>
      <c r="V1" s="665" t="s">
        <v>342</v>
      </c>
      <c r="W1" s="611">
        <f>H8</f>
        <v>3000</v>
      </c>
      <c r="X1" s="228" t="str">
        <f>M8</f>
        <v>2025년</v>
      </c>
    </row>
    <row r="2" spans="1:31" ht="15.75" customHeight="1">
      <c r="A2" s="1314"/>
      <c r="B2" s="1314"/>
      <c r="C2" s="1314"/>
      <c r="D2" s="1314"/>
      <c r="E2" s="1314"/>
      <c r="F2" s="1314"/>
      <c r="G2" s="1314"/>
      <c r="H2" s="1314"/>
      <c r="I2" s="1314"/>
      <c r="J2" s="1314"/>
      <c r="K2" s="1314"/>
      <c r="L2" s="1314"/>
      <c r="M2" s="1314"/>
      <c r="N2" s="1314"/>
      <c r="O2" s="1314"/>
      <c r="P2" s="1314"/>
      <c r="Q2" s="307" t="s">
        <v>357</v>
      </c>
      <c r="R2" s="247" t="s">
        <v>1189</v>
      </c>
      <c r="S2" s="230"/>
      <c r="T2" s="230"/>
      <c r="U2" s="235">
        <f>F45</f>
        <v>3.85</v>
      </c>
      <c r="V2" s="665" t="s">
        <v>342</v>
      </c>
      <c r="W2" s="610">
        <f>H46</f>
        <v>3000</v>
      </c>
      <c r="X2" s="228" t="str">
        <f>M46</f>
        <v>2025년</v>
      </c>
    </row>
    <row r="3" spans="1:31" s="230" customFormat="1" ht="21.75" customHeight="1">
      <c r="A3" s="1302" t="s">
        <v>174</v>
      </c>
      <c r="B3" s="1302" t="s">
        <v>164</v>
      </c>
      <c r="C3" s="1302"/>
      <c r="D3" s="1302" t="s">
        <v>165</v>
      </c>
      <c r="E3" s="1301" t="s">
        <v>581</v>
      </c>
      <c r="F3" s="1301" t="s">
        <v>166</v>
      </c>
      <c r="G3" s="1301" t="s">
        <v>582</v>
      </c>
      <c r="H3" s="1301" t="s">
        <v>583</v>
      </c>
      <c r="I3" s="1301" t="s">
        <v>167</v>
      </c>
      <c r="J3" s="1301"/>
      <c r="K3" s="1301"/>
      <c r="L3" s="1301"/>
      <c r="M3" s="1311" t="s">
        <v>323</v>
      </c>
      <c r="N3" s="1302" t="s">
        <v>168</v>
      </c>
      <c r="O3" s="1302"/>
      <c r="P3" s="1302" t="s">
        <v>169</v>
      </c>
      <c r="Q3" s="307" t="s">
        <v>358</v>
      </c>
      <c r="R3" s="247" t="s">
        <v>1190</v>
      </c>
      <c r="U3" s="236">
        <f>F71</f>
        <v>21.480000000000004</v>
      </c>
      <c r="V3" s="665" t="s">
        <v>342</v>
      </c>
      <c r="W3" s="613">
        <f>H72</f>
        <v>3000</v>
      </c>
      <c r="X3" s="230" t="str">
        <f>M72</f>
        <v>2024년 추기</v>
      </c>
    </row>
    <row r="4" spans="1:31" s="230" customFormat="1" ht="26.25" customHeight="1">
      <c r="A4" s="1302"/>
      <c r="B4" s="1302" t="s">
        <v>170</v>
      </c>
      <c r="C4" s="1302" t="s">
        <v>171</v>
      </c>
      <c r="D4" s="1302"/>
      <c r="E4" s="1301"/>
      <c r="F4" s="1301"/>
      <c r="G4" s="1301"/>
      <c r="H4" s="1301"/>
      <c r="I4" s="800" t="s">
        <v>268</v>
      </c>
      <c r="J4" s="800" t="s">
        <v>1525</v>
      </c>
      <c r="K4" s="1302"/>
      <c r="L4" s="1302"/>
      <c r="M4" s="1312"/>
      <c r="N4" s="1302" t="s">
        <v>172</v>
      </c>
      <c r="O4" s="1302" t="s">
        <v>173</v>
      </c>
      <c r="P4" s="1302"/>
      <c r="Q4" s="307" t="s">
        <v>359</v>
      </c>
      <c r="R4" s="247" t="s">
        <v>1191</v>
      </c>
      <c r="U4" s="237">
        <f>F91</f>
        <v>0.2</v>
      </c>
      <c r="V4" s="247" t="s">
        <v>1186</v>
      </c>
      <c r="W4" s="613">
        <f>H92</f>
        <v>1500</v>
      </c>
      <c r="X4" s="230" t="str">
        <f>M92</f>
        <v>2025년</v>
      </c>
    </row>
    <row r="5" spans="1:31" s="230" customFormat="1" ht="16.5" customHeight="1">
      <c r="A5" s="1302"/>
      <c r="B5" s="1302"/>
      <c r="C5" s="1302"/>
      <c r="D5" s="1302"/>
      <c r="E5" s="1301"/>
      <c r="F5" s="1301"/>
      <c r="G5" s="1301"/>
      <c r="H5" s="1301"/>
      <c r="I5" s="385" t="s">
        <v>211</v>
      </c>
      <c r="J5" s="385" t="s">
        <v>1285</v>
      </c>
      <c r="K5" s="385" t="s">
        <v>271</v>
      </c>
      <c r="L5" s="385" t="s">
        <v>272</v>
      </c>
      <c r="M5" s="1313"/>
      <c r="N5" s="1302"/>
      <c r="O5" s="1302"/>
      <c r="P5" s="1302"/>
      <c r="Q5" s="307" t="s">
        <v>360</v>
      </c>
      <c r="R5" s="247" t="s">
        <v>1191</v>
      </c>
      <c r="U5" s="237">
        <f>F102</f>
        <v>0.25</v>
      </c>
      <c r="V5" s="247" t="s">
        <v>1187</v>
      </c>
      <c r="W5" s="613">
        <f>H103</f>
        <v>1600</v>
      </c>
      <c r="X5" s="230" t="str">
        <f>M103</f>
        <v>2025년</v>
      </c>
    </row>
    <row r="6" spans="1:31" s="230" customFormat="1" ht="25.5" customHeight="1" thickBot="1">
      <c r="A6" s="797" t="s">
        <v>608</v>
      </c>
      <c r="B6" s="770"/>
      <c r="C6" s="771"/>
      <c r="D6" s="771"/>
      <c r="E6" s="764"/>
      <c r="F6" s="772">
        <f>F7+F45+F71+F91+F102+F113+F124+F135+F146+F153+F158</f>
        <v>41.580000000000013</v>
      </c>
      <c r="G6" s="772">
        <f>G7+G45+G71+G91+G102+G113+G124</f>
        <v>0</v>
      </c>
      <c r="H6" s="772">
        <f>H7+H45+H71+H91+H102+H113+H124</f>
        <v>0</v>
      </c>
      <c r="I6" s="772">
        <f>I7+I45+I71+I91+I102+I113+I124+I135+I146+I153+I158</f>
        <v>41.580000000000013</v>
      </c>
      <c r="J6" s="772">
        <f>J7+J45+J71+J91+J102+J113+J124+J135+J146+J153+J158</f>
        <v>41.580000000000013</v>
      </c>
      <c r="K6" s="772"/>
      <c r="L6" s="772"/>
      <c r="M6" s="773"/>
      <c r="N6" s="380"/>
      <c r="O6" s="380"/>
      <c r="P6" s="380"/>
      <c r="Q6" s="307" t="s">
        <v>361</v>
      </c>
      <c r="R6" s="247"/>
      <c r="U6" s="236">
        <f>F113</f>
        <v>0</v>
      </c>
      <c r="V6" s="247"/>
      <c r="W6" s="613">
        <f>H114</f>
        <v>0</v>
      </c>
      <c r="X6" s="230">
        <f>M114</f>
        <v>0</v>
      </c>
    </row>
    <row r="7" spans="1:31" s="230" customFormat="1" ht="26.25" customHeight="1" thickBot="1">
      <c r="A7" s="1300" t="s">
        <v>316</v>
      </c>
      <c r="B7" s="1296" t="s">
        <v>175</v>
      </c>
      <c r="C7" s="1297"/>
      <c r="D7" s="774" t="str">
        <f>COUNT(F8:F32)&amp;"필"</f>
        <v>12필</v>
      </c>
      <c r="E7" s="772"/>
      <c r="F7" s="772">
        <f>SUM(F8:F44)</f>
        <v>15.8</v>
      </c>
      <c r="G7" s="772"/>
      <c r="H7" s="772"/>
      <c r="I7" s="772">
        <f>SUM(I8:I44)</f>
        <v>15.8</v>
      </c>
      <c r="J7" s="772">
        <f>SUM(J8:J44)</f>
        <v>15.8</v>
      </c>
      <c r="K7" s="772"/>
      <c r="L7" s="772"/>
      <c r="M7" s="775"/>
      <c r="N7" s="380"/>
      <c r="O7" s="380"/>
      <c r="P7" s="380"/>
      <c r="Q7" s="307" t="s">
        <v>574</v>
      </c>
      <c r="R7" s="247"/>
      <c r="U7" s="237">
        <f>F124</f>
        <v>0</v>
      </c>
      <c r="V7" s="666"/>
      <c r="W7" s="664">
        <f>H125</f>
        <v>0</v>
      </c>
      <c r="X7" s="664">
        <f>M125</f>
        <v>0</v>
      </c>
    </row>
    <row r="8" spans="1:31" s="230" customFormat="1" ht="26.25" customHeight="1" thickBot="1">
      <c r="A8" s="1300"/>
      <c r="B8" s="796" t="s">
        <v>1108</v>
      </c>
      <c r="C8" s="276" t="s">
        <v>1109</v>
      </c>
      <c r="D8" s="276" t="s">
        <v>1110</v>
      </c>
      <c r="E8" s="790">
        <v>20602</v>
      </c>
      <c r="F8" s="791">
        <v>1.82</v>
      </c>
      <c r="G8" s="682" t="s">
        <v>342</v>
      </c>
      <c r="H8" s="663">
        <v>3000</v>
      </c>
      <c r="I8" s="791">
        <v>1.82</v>
      </c>
      <c r="J8" s="791">
        <v>1.82</v>
      </c>
      <c r="K8" s="393"/>
      <c r="L8" s="393"/>
      <c r="M8" s="718" t="s">
        <v>1111</v>
      </c>
      <c r="N8" s="780" t="s">
        <v>1112</v>
      </c>
      <c r="O8" s="781" t="s">
        <v>1113</v>
      </c>
      <c r="P8" s="375"/>
      <c r="Q8" s="307" t="s">
        <v>575</v>
      </c>
      <c r="R8" s="247"/>
      <c r="U8" s="236">
        <f>F135</f>
        <v>0</v>
      </c>
      <c r="V8" s="666"/>
      <c r="W8" s="664">
        <f>H136</f>
        <v>0</v>
      </c>
      <c r="X8" s="664">
        <f>M136</f>
        <v>0</v>
      </c>
    </row>
    <row r="9" spans="1:31" s="230" customFormat="1" ht="26.25" customHeight="1" thickBot="1">
      <c r="A9" s="1300"/>
      <c r="B9" s="796" t="s">
        <v>1108</v>
      </c>
      <c r="C9" s="276" t="s">
        <v>1109</v>
      </c>
      <c r="D9" s="276" t="s">
        <v>1114</v>
      </c>
      <c r="E9" s="790">
        <v>57719</v>
      </c>
      <c r="F9" s="791">
        <v>4.04</v>
      </c>
      <c r="G9" s="682" t="s">
        <v>342</v>
      </c>
      <c r="H9" s="663">
        <v>3000</v>
      </c>
      <c r="I9" s="791">
        <v>4.04</v>
      </c>
      <c r="J9" s="791">
        <v>4.04</v>
      </c>
      <c r="K9" s="393"/>
      <c r="L9" s="393"/>
      <c r="M9" s="718" t="s">
        <v>1111</v>
      </c>
      <c r="N9" s="780" t="s">
        <v>1115</v>
      </c>
      <c r="O9" s="781" t="s">
        <v>1116</v>
      </c>
      <c r="P9" s="375"/>
      <c r="Q9" s="324" t="s">
        <v>576</v>
      </c>
      <c r="R9" s="247"/>
      <c r="U9" s="237">
        <f>F146</f>
        <v>0</v>
      </c>
      <c r="V9" s="666"/>
      <c r="W9" s="664">
        <f>H147</f>
        <v>0</v>
      </c>
      <c r="X9" s="664">
        <f>M147</f>
        <v>0</v>
      </c>
    </row>
    <row r="10" spans="1:31" s="230" customFormat="1" ht="26.25" customHeight="1" thickBot="1">
      <c r="A10" s="1300"/>
      <c r="B10" s="796" t="s">
        <v>1117</v>
      </c>
      <c r="C10" s="276" t="s">
        <v>1118</v>
      </c>
      <c r="D10" s="276" t="s">
        <v>1119</v>
      </c>
      <c r="E10" s="790">
        <v>31438</v>
      </c>
      <c r="F10" s="791">
        <v>0.34</v>
      </c>
      <c r="G10" s="682" t="s">
        <v>342</v>
      </c>
      <c r="H10" s="663">
        <v>3000</v>
      </c>
      <c r="I10" s="791">
        <v>0.34</v>
      </c>
      <c r="J10" s="791">
        <v>0.34</v>
      </c>
      <c r="K10" s="393"/>
      <c r="L10" s="393"/>
      <c r="M10" s="718" t="s">
        <v>1111</v>
      </c>
      <c r="N10" s="780" t="s">
        <v>1120</v>
      </c>
      <c r="O10" s="781" t="s">
        <v>1121</v>
      </c>
      <c r="P10" s="375"/>
      <c r="Q10" s="679" t="s">
        <v>618</v>
      </c>
      <c r="R10" s="247"/>
      <c r="U10" s="236">
        <f>F153</f>
        <v>0</v>
      </c>
      <c r="V10" s="247"/>
      <c r="W10" s="613">
        <f>H154</f>
        <v>0</v>
      </c>
      <c r="X10" s="230">
        <f>M154</f>
        <v>0</v>
      </c>
    </row>
    <row r="11" spans="1:31" s="230" customFormat="1" ht="26.25" customHeight="1" thickBot="1">
      <c r="A11" s="1300"/>
      <c r="B11" s="796" t="s">
        <v>1117</v>
      </c>
      <c r="C11" s="276" t="s">
        <v>1118</v>
      </c>
      <c r="D11" s="276" t="s">
        <v>1122</v>
      </c>
      <c r="E11" s="790">
        <v>17030</v>
      </c>
      <c r="F11" s="791">
        <v>0.13</v>
      </c>
      <c r="G11" s="682" t="s">
        <v>342</v>
      </c>
      <c r="H11" s="663">
        <v>3000</v>
      </c>
      <c r="I11" s="791">
        <v>0.13</v>
      </c>
      <c r="J11" s="791">
        <v>0.13</v>
      </c>
      <c r="K11" s="393"/>
      <c r="L11" s="393"/>
      <c r="M11" s="718" t="s">
        <v>1111</v>
      </c>
      <c r="N11" s="780" t="s">
        <v>1123</v>
      </c>
      <c r="O11" s="781" t="s">
        <v>1124</v>
      </c>
      <c r="P11" s="375"/>
      <c r="Q11" s="679" t="s">
        <v>619</v>
      </c>
      <c r="R11" s="247"/>
      <c r="U11" s="237">
        <f>F158</f>
        <v>0</v>
      </c>
      <c r="V11" s="247"/>
      <c r="W11" s="613">
        <f>H159</f>
        <v>0</v>
      </c>
      <c r="X11" s="230">
        <f>M159</f>
        <v>0</v>
      </c>
    </row>
    <row r="12" spans="1:31" s="230" customFormat="1" ht="26.25" customHeight="1" thickBot="1">
      <c r="A12" s="1300"/>
      <c r="B12" s="796" t="s">
        <v>1125</v>
      </c>
      <c r="C12" s="276" t="s">
        <v>1126</v>
      </c>
      <c r="D12" s="276" t="s">
        <v>1127</v>
      </c>
      <c r="E12" s="790">
        <v>2777</v>
      </c>
      <c r="F12" s="791">
        <v>0.27</v>
      </c>
      <c r="G12" s="682" t="s">
        <v>342</v>
      </c>
      <c r="H12" s="663">
        <v>3000</v>
      </c>
      <c r="I12" s="791">
        <v>0.27</v>
      </c>
      <c r="J12" s="791">
        <v>0.27</v>
      </c>
      <c r="K12" s="393"/>
      <c r="L12" s="393"/>
      <c r="M12" s="718" t="s">
        <v>1111</v>
      </c>
      <c r="N12" s="780" t="s">
        <v>1112</v>
      </c>
      <c r="O12" s="781" t="s">
        <v>1113</v>
      </c>
      <c r="P12" s="375"/>
      <c r="Q12" s="323"/>
      <c r="S12" s="370"/>
      <c r="T12" s="371"/>
      <c r="U12" s="407">
        <f>SUM(U1:U11)</f>
        <v>41.580000000000013</v>
      </c>
      <c r="V12" s="387"/>
      <c r="W12" s="373"/>
      <c r="X12" s="381"/>
      <c r="Y12" s="373"/>
      <c r="Z12" s="382"/>
      <c r="AA12" s="382"/>
      <c r="AB12" s="382"/>
      <c r="AC12" s="371"/>
      <c r="AD12" s="374"/>
      <c r="AE12" s="375"/>
    </row>
    <row r="13" spans="1:31" s="230" customFormat="1" ht="26.25" customHeight="1" thickBot="1">
      <c r="A13" s="1300"/>
      <c r="B13" s="796" t="s">
        <v>1117</v>
      </c>
      <c r="C13" s="276" t="s">
        <v>1128</v>
      </c>
      <c r="D13" s="276" t="s">
        <v>1129</v>
      </c>
      <c r="E13" s="790">
        <v>1983</v>
      </c>
      <c r="F13" s="791">
        <v>0.13</v>
      </c>
      <c r="G13" s="682" t="s">
        <v>342</v>
      </c>
      <c r="H13" s="663">
        <v>3000</v>
      </c>
      <c r="I13" s="791">
        <v>0.13</v>
      </c>
      <c r="J13" s="791">
        <v>0.13</v>
      </c>
      <c r="K13" s="393"/>
      <c r="L13" s="393"/>
      <c r="M13" s="718" t="s">
        <v>1111</v>
      </c>
      <c r="N13" s="780" t="s">
        <v>1130</v>
      </c>
      <c r="O13" s="781" t="s">
        <v>1131</v>
      </c>
      <c r="P13" s="375"/>
      <c r="Q13" s="322"/>
      <c r="R13" s="321"/>
      <c r="S13" s="370"/>
      <c r="T13" s="371"/>
      <c r="U13" s="372"/>
      <c r="V13" s="387"/>
      <c r="W13" s="373"/>
      <c r="X13" s="381"/>
      <c r="Y13" s="373"/>
      <c r="Z13" s="383"/>
      <c r="AA13" s="383"/>
      <c r="AB13" s="383"/>
      <c r="AC13" s="371"/>
      <c r="AD13" s="374"/>
      <c r="AE13" s="375"/>
    </row>
    <row r="14" spans="1:31" s="230" customFormat="1" ht="26.25" customHeight="1" thickBot="1">
      <c r="A14" s="1300"/>
      <c r="B14" s="796" t="s">
        <v>1125</v>
      </c>
      <c r="C14" s="276" t="s">
        <v>1126</v>
      </c>
      <c r="D14" s="276" t="s">
        <v>1132</v>
      </c>
      <c r="E14" s="790">
        <v>35681</v>
      </c>
      <c r="F14" s="791">
        <v>3.22</v>
      </c>
      <c r="G14" s="682" t="s">
        <v>342</v>
      </c>
      <c r="H14" s="663">
        <v>3000</v>
      </c>
      <c r="I14" s="791">
        <v>3.22</v>
      </c>
      <c r="J14" s="791">
        <v>3.22</v>
      </c>
      <c r="K14" s="393"/>
      <c r="L14" s="393"/>
      <c r="M14" s="718" t="s">
        <v>1111</v>
      </c>
      <c r="N14" s="780" t="s">
        <v>1133</v>
      </c>
      <c r="O14" s="781" t="s">
        <v>1134</v>
      </c>
      <c r="P14" s="375"/>
      <c r="Q14" s="322"/>
      <c r="R14" s="321"/>
      <c r="S14" s="370"/>
      <c r="T14" s="371"/>
      <c r="U14" s="372"/>
      <c r="V14" s="388"/>
      <c r="W14" s="373"/>
      <c r="X14" s="381"/>
      <c r="Y14" s="373"/>
      <c r="Z14" s="383"/>
      <c r="AA14" s="383"/>
      <c r="AB14" s="383"/>
      <c r="AC14" s="371"/>
      <c r="AD14" s="374"/>
      <c r="AE14" s="375"/>
    </row>
    <row r="15" spans="1:31" s="230" customFormat="1" ht="26.25" customHeight="1" thickBot="1">
      <c r="A15" s="1300"/>
      <c r="B15" s="796" t="s">
        <v>1117</v>
      </c>
      <c r="C15" s="276" t="s">
        <v>1128</v>
      </c>
      <c r="D15" s="276" t="s">
        <v>1135</v>
      </c>
      <c r="E15" s="790">
        <v>15944</v>
      </c>
      <c r="F15" s="791">
        <v>0.81</v>
      </c>
      <c r="G15" s="682" t="s">
        <v>342</v>
      </c>
      <c r="H15" s="663">
        <v>3000</v>
      </c>
      <c r="I15" s="791">
        <v>0.81</v>
      </c>
      <c r="J15" s="791">
        <v>0.81</v>
      </c>
      <c r="K15" s="393"/>
      <c r="L15" s="393"/>
      <c r="M15" s="718" t="s">
        <v>1111</v>
      </c>
      <c r="N15" s="780" t="s">
        <v>1136</v>
      </c>
      <c r="O15" s="781" t="s">
        <v>1137</v>
      </c>
      <c r="P15" s="375"/>
      <c r="Q15" s="323"/>
      <c r="S15" s="370"/>
      <c r="T15" s="371"/>
      <c r="U15" s="372"/>
      <c r="V15" s="388"/>
      <c r="W15" s="373"/>
      <c r="X15" s="381"/>
      <c r="Y15" s="373"/>
      <c r="Z15" s="383"/>
      <c r="AA15" s="383"/>
      <c r="AB15" s="383"/>
      <c r="AC15" s="371"/>
      <c r="AD15" s="374"/>
      <c r="AE15" s="375"/>
    </row>
    <row r="16" spans="1:31" s="230" customFormat="1" ht="26.25" customHeight="1" thickBot="1">
      <c r="A16" s="1300"/>
      <c r="B16" s="796" t="s">
        <v>1117</v>
      </c>
      <c r="C16" s="276" t="s">
        <v>1128</v>
      </c>
      <c r="D16" s="276" t="s">
        <v>1138</v>
      </c>
      <c r="E16" s="790">
        <v>697</v>
      </c>
      <c r="F16" s="791">
        <v>0.06</v>
      </c>
      <c r="G16" s="682" t="s">
        <v>342</v>
      </c>
      <c r="H16" s="663">
        <v>3000</v>
      </c>
      <c r="I16" s="791">
        <v>0.06</v>
      </c>
      <c r="J16" s="791">
        <v>0.06</v>
      </c>
      <c r="K16" s="393"/>
      <c r="L16" s="393"/>
      <c r="M16" s="718" t="s">
        <v>1111</v>
      </c>
      <c r="N16" s="780" t="s">
        <v>1139</v>
      </c>
      <c r="O16" s="781" t="s">
        <v>1140</v>
      </c>
      <c r="P16" s="375"/>
      <c r="Q16" s="323"/>
      <c r="S16" s="370"/>
      <c r="T16" s="371"/>
      <c r="U16" s="372"/>
      <c r="V16" s="388"/>
      <c r="W16" s="373"/>
      <c r="X16" s="381"/>
      <c r="Y16" s="373"/>
      <c r="Z16" s="383"/>
      <c r="AA16" s="383"/>
      <c r="AB16" s="383"/>
      <c r="AC16" s="371"/>
      <c r="AD16" s="374"/>
      <c r="AE16" s="375"/>
    </row>
    <row r="17" spans="1:31" s="230" customFormat="1" ht="26.25" customHeight="1" thickBot="1">
      <c r="A17" s="1300"/>
      <c r="B17" s="796" t="s">
        <v>1117</v>
      </c>
      <c r="C17" s="276" t="s">
        <v>1128</v>
      </c>
      <c r="D17" s="276" t="s">
        <v>1141</v>
      </c>
      <c r="E17" s="790">
        <v>15074</v>
      </c>
      <c r="F17" s="791">
        <v>1.49</v>
      </c>
      <c r="G17" s="682" t="s">
        <v>342</v>
      </c>
      <c r="H17" s="663">
        <v>3000</v>
      </c>
      <c r="I17" s="791">
        <v>1.49</v>
      </c>
      <c r="J17" s="791">
        <v>1.49</v>
      </c>
      <c r="K17" s="393"/>
      <c r="L17" s="393"/>
      <c r="M17" s="718" t="s">
        <v>1111</v>
      </c>
      <c r="N17" s="780" t="s">
        <v>1142</v>
      </c>
      <c r="O17" s="781" t="s">
        <v>1143</v>
      </c>
      <c r="P17" s="375"/>
      <c r="Q17" s="325"/>
      <c r="S17" s="370"/>
      <c r="T17" s="371"/>
      <c r="U17" s="372"/>
      <c r="V17" s="388"/>
      <c r="W17" s="373"/>
      <c r="X17" s="381"/>
      <c r="Y17" s="373"/>
      <c r="Z17" s="383"/>
      <c r="AA17" s="383"/>
      <c r="AB17" s="383"/>
      <c r="AC17" s="371"/>
      <c r="AD17" s="374"/>
      <c r="AE17" s="375"/>
    </row>
    <row r="18" spans="1:31" s="230" customFormat="1" ht="26.25" customHeight="1" thickBot="1">
      <c r="A18" s="1300"/>
      <c r="B18" s="796" t="s">
        <v>1117</v>
      </c>
      <c r="C18" s="276" t="s">
        <v>1128</v>
      </c>
      <c r="D18" s="276" t="s">
        <v>1144</v>
      </c>
      <c r="E18" s="790">
        <v>44430</v>
      </c>
      <c r="F18" s="791">
        <v>2.5099999999999998</v>
      </c>
      <c r="G18" s="682" t="s">
        <v>342</v>
      </c>
      <c r="H18" s="663">
        <v>3000</v>
      </c>
      <c r="I18" s="791">
        <v>2.5099999999999998</v>
      </c>
      <c r="J18" s="791">
        <v>2.5099999999999998</v>
      </c>
      <c r="K18" s="393"/>
      <c r="L18" s="393"/>
      <c r="M18" s="718" t="s">
        <v>1111</v>
      </c>
      <c r="N18" s="780" t="s">
        <v>1133</v>
      </c>
      <c r="O18" s="781" t="s">
        <v>1134</v>
      </c>
      <c r="P18" s="375"/>
      <c r="S18" s="389"/>
      <c r="T18" s="371"/>
      <c r="U18" s="372"/>
      <c r="V18" s="388"/>
      <c r="W18" s="373"/>
      <c r="X18" s="381"/>
      <c r="Y18" s="373"/>
      <c r="Z18" s="383"/>
      <c r="AA18" s="383"/>
      <c r="AB18" s="383"/>
      <c r="AC18" s="371"/>
      <c r="AD18" s="374"/>
      <c r="AE18" s="375"/>
    </row>
    <row r="19" spans="1:31" s="230" customFormat="1" ht="26.25" customHeight="1" thickBot="1">
      <c r="A19" s="1300"/>
      <c r="B19" s="796" t="s">
        <v>1117</v>
      </c>
      <c r="C19" s="276" t="s">
        <v>1128</v>
      </c>
      <c r="D19" s="276" t="s">
        <v>1145</v>
      </c>
      <c r="E19" s="790">
        <v>20231</v>
      </c>
      <c r="F19" s="791">
        <v>0.98</v>
      </c>
      <c r="G19" s="682" t="s">
        <v>342</v>
      </c>
      <c r="H19" s="663">
        <v>3000</v>
      </c>
      <c r="I19" s="791">
        <v>0.98</v>
      </c>
      <c r="J19" s="791">
        <v>0.98</v>
      </c>
      <c r="K19" s="393"/>
      <c r="L19" s="393"/>
      <c r="M19" s="718" t="s">
        <v>1111</v>
      </c>
      <c r="N19" s="780" t="s">
        <v>1142</v>
      </c>
      <c r="O19" s="781" t="s">
        <v>1143</v>
      </c>
      <c r="P19" s="375"/>
      <c r="S19" s="389"/>
      <c r="T19" s="371"/>
      <c r="U19" s="372"/>
      <c r="V19" s="387"/>
      <c r="W19" s="373"/>
      <c r="X19" s="381"/>
      <c r="Y19" s="373"/>
      <c r="Z19" s="383"/>
      <c r="AA19" s="383"/>
      <c r="AB19" s="383"/>
      <c r="AC19" s="371"/>
      <c r="AD19" s="374"/>
      <c r="AE19" s="375"/>
    </row>
    <row r="20" spans="1:31" s="230" customFormat="1" ht="26.25" customHeight="1" thickBot="1">
      <c r="A20" s="795"/>
      <c r="B20" s="375"/>
      <c r="C20" s="375"/>
      <c r="D20" s="605"/>
      <c r="E20" s="778"/>
      <c r="F20" s="607"/>
      <c r="G20" s="375"/>
      <c r="H20" s="608"/>
      <c r="I20" s="682">
        <f t="shared" ref="I20:J21" si="0">F20</f>
        <v>0</v>
      </c>
      <c r="J20" s="682">
        <f t="shared" si="0"/>
        <v>0</v>
      </c>
      <c r="K20" s="682"/>
      <c r="L20" s="682"/>
      <c r="M20" s="375"/>
      <c r="N20" s="374"/>
      <c r="O20" s="375"/>
      <c r="P20" s="375"/>
      <c r="S20" s="389"/>
      <c r="T20" s="371"/>
      <c r="U20" s="372"/>
      <c r="V20" s="387"/>
      <c r="W20" s="373"/>
      <c r="X20" s="381"/>
      <c r="Y20" s="373"/>
      <c r="Z20" s="383"/>
      <c r="AA20" s="383"/>
      <c r="AB20" s="383"/>
      <c r="AC20" s="371"/>
      <c r="AD20" s="374"/>
      <c r="AE20" s="375"/>
    </row>
    <row r="21" spans="1:31" s="230" customFormat="1" ht="26.25" hidden="1" customHeight="1">
      <c r="A21" s="777"/>
      <c r="B21" s="375"/>
      <c r="C21" s="375"/>
      <c r="D21" s="605"/>
      <c r="E21" s="778"/>
      <c r="F21" s="607"/>
      <c r="G21" s="375"/>
      <c r="H21" s="608"/>
      <c r="I21" s="682">
        <f t="shared" si="0"/>
        <v>0</v>
      </c>
      <c r="J21" s="682">
        <f t="shared" si="0"/>
        <v>0</v>
      </c>
      <c r="K21" s="682"/>
      <c r="L21" s="682"/>
      <c r="M21" s="375"/>
      <c r="N21" s="374"/>
      <c r="O21" s="375"/>
      <c r="P21" s="375"/>
      <c r="S21" s="370"/>
      <c r="T21" s="371"/>
      <c r="U21" s="372"/>
      <c r="V21" s="387"/>
      <c r="W21" s="373"/>
      <c r="X21" s="381"/>
      <c r="Y21" s="373"/>
      <c r="Z21" s="383"/>
      <c r="AA21" s="383"/>
      <c r="AB21" s="383"/>
      <c r="AC21" s="371"/>
      <c r="AD21" s="374"/>
      <c r="AE21" s="375"/>
    </row>
    <row r="22" spans="1:31" s="230" customFormat="1" ht="26.25" hidden="1" customHeight="1">
      <c r="A22" s="777"/>
      <c r="B22" s="384"/>
      <c r="C22" s="743"/>
      <c r="D22" s="743"/>
      <c r="E22" s="682"/>
      <c r="F22" s="682"/>
      <c r="G22" s="682"/>
      <c r="H22" s="682"/>
      <c r="I22" s="682">
        <f t="shared" ref="I22:J44" si="1">F22</f>
        <v>0</v>
      </c>
      <c r="J22" s="682">
        <f t="shared" si="1"/>
        <v>0</v>
      </c>
      <c r="K22" s="682"/>
      <c r="L22" s="682"/>
      <c r="M22" s="765"/>
      <c r="N22" s="89"/>
      <c r="O22" s="375"/>
      <c r="P22" s="384"/>
      <c r="S22" s="389"/>
      <c r="T22" s="371"/>
      <c r="U22" s="372"/>
      <c r="V22" s="388"/>
      <c r="W22" s="373"/>
      <c r="X22" s="381"/>
      <c r="Y22" s="373"/>
      <c r="Z22" s="383"/>
      <c r="AA22" s="383"/>
      <c r="AB22" s="383"/>
      <c r="AC22" s="371"/>
      <c r="AD22" s="374"/>
      <c r="AE22" s="375"/>
    </row>
    <row r="23" spans="1:31" s="230" customFormat="1" ht="26.25" hidden="1" customHeight="1">
      <c r="A23" s="777"/>
      <c r="B23" s="384"/>
      <c r="C23" s="384"/>
      <c r="D23" s="744"/>
      <c r="E23" s="682"/>
      <c r="F23" s="682"/>
      <c r="G23" s="682"/>
      <c r="H23" s="682"/>
      <c r="I23" s="682">
        <f t="shared" si="1"/>
        <v>0</v>
      </c>
      <c r="J23" s="682">
        <f t="shared" si="1"/>
        <v>0</v>
      </c>
      <c r="K23" s="682"/>
      <c r="L23" s="682"/>
      <c r="M23" s="765"/>
      <c r="N23" s="89"/>
      <c r="O23" s="375"/>
      <c r="P23" s="384"/>
      <c r="S23" s="389"/>
      <c r="T23" s="371"/>
      <c r="U23" s="372"/>
      <c r="V23" s="388"/>
      <c r="W23" s="373"/>
      <c r="X23" s="381"/>
      <c r="Y23" s="373"/>
      <c r="Z23" s="383"/>
      <c r="AA23" s="383"/>
      <c r="AB23" s="383"/>
      <c r="AC23" s="371"/>
      <c r="AD23" s="374"/>
      <c r="AE23" s="375"/>
    </row>
    <row r="24" spans="1:31" s="230" customFormat="1" ht="26.25" hidden="1" customHeight="1">
      <c r="A24" s="777"/>
      <c r="B24" s="384"/>
      <c r="C24" s="384"/>
      <c r="D24" s="744"/>
      <c r="E24" s="682"/>
      <c r="F24" s="682"/>
      <c r="G24" s="682"/>
      <c r="H24" s="682"/>
      <c r="I24" s="682">
        <f t="shared" si="1"/>
        <v>0</v>
      </c>
      <c r="J24" s="682">
        <f t="shared" si="1"/>
        <v>0</v>
      </c>
      <c r="K24" s="682"/>
      <c r="L24" s="682"/>
      <c r="M24" s="765"/>
      <c r="N24" s="89"/>
      <c r="O24" s="375"/>
      <c r="P24" s="384"/>
      <c r="S24" s="370"/>
      <c r="T24" s="371"/>
      <c r="U24" s="372"/>
      <c r="V24" s="388"/>
      <c r="W24" s="373"/>
      <c r="X24" s="381"/>
      <c r="Y24" s="373"/>
      <c r="Z24" s="383"/>
      <c r="AA24" s="383"/>
      <c r="AB24" s="383"/>
      <c r="AC24" s="371"/>
      <c r="AD24" s="374"/>
      <c r="AE24" s="375"/>
    </row>
    <row r="25" spans="1:31" s="230" customFormat="1" ht="26.25" hidden="1" customHeight="1">
      <c r="A25" s="777"/>
      <c r="B25" s="384"/>
      <c r="C25" s="384"/>
      <c r="D25" s="745"/>
      <c r="E25" s="682"/>
      <c r="F25" s="682"/>
      <c r="G25" s="682"/>
      <c r="H25" s="682"/>
      <c r="I25" s="682">
        <f t="shared" si="1"/>
        <v>0</v>
      </c>
      <c r="J25" s="682">
        <f t="shared" si="1"/>
        <v>0</v>
      </c>
      <c r="K25" s="682"/>
      <c r="L25" s="682"/>
      <c r="M25" s="765"/>
      <c r="N25" s="89"/>
      <c r="O25" s="375"/>
      <c r="P25" s="384"/>
      <c r="S25" s="370"/>
      <c r="T25" s="371"/>
      <c r="U25" s="372"/>
      <c r="V25" s="388"/>
      <c r="W25" s="373"/>
      <c r="X25" s="381"/>
      <c r="Y25" s="373"/>
      <c r="Z25" s="383"/>
      <c r="AA25" s="383"/>
      <c r="AB25" s="383"/>
      <c r="AC25" s="371"/>
      <c r="AD25" s="374"/>
      <c r="AE25" s="375"/>
    </row>
    <row r="26" spans="1:31" s="230" customFormat="1" ht="26.25" hidden="1" customHeight="1">
      <c r="A26" s="777"/>
      <c r="B26" s="380"/>
      <c r="C26" s="380"/>
      <c r="D26" s="380"/>
      <c r="E26" s="682"/>
      <c r="F26" s="682"/>
      <c r="G26" s="682"/>
      <c r="H26" s="682"/>
      <c r="I26" s="682">
        <f t="shared" si="1"/>
        <v>0</v>
      </c>
      <c r="J26" s="682">
        <f t="shared" si="1"/>
        <v>0</v>
      </c>
      <c r="K26" s="682"/>
      <c r="L26" s="682"/>
      <c r="M26" s="765"/>
      <c r="N26" s="89"/>
      <c r="O26" s="375"/>
      <c r="P26" s="384"/>
      <c r="S26" s="390"/>
      <c r="T26" s="371"/>
      <c r="U26" s="372"/>
      <c r="V26" s="387"/>
      <c r="W26" s="373"/>
      <c r="X26" s="381"/>
      <c r="Y26" s="373"/>
      <c r="Z26" s="383"/>
      <c r="AA26" s="383"/>
      <c r="AB26" s="383"/>
      <c r="AC26" s="371"/>
      <c r="AD26" s="374"/>
      <c r="AE26" s="375"/>
    </row>
    <row r="27" spans="1:31" s="230" customFormat="1" ht="26.25" hidden="1" customHeight="1">
      <c r="A27" s="777"/>
      <c r="B27" s="380"/>
      <c r="C27" s="380"/>
      <c r="D27" s="380"/>
      <c r="E27" s="682"/>
      <c r="F27" s="682"/>
      <c r="G27" s="682"/>
      <c r="H27" s="682"/>
      <c r="I27" s="682">
        <f t="shared" si="1"/>
        <v>0</v>
      </c>
      <c r="J27" s="682">
        <f t="shared" si="1"/>
        <v>0</v>
      </c>
      <c r="K27" s="682"/>
      <c r="L27" s="682"/>
      <c r="M27" s="765"/>
      <c r="N27" s="89"/>
      <c r="O27" s="375"/>
      <c r="P27" s="384"/>
      <c r="S27" s="390"/>
      <c r="T27" s="371"/>
      <c r="U27" s="372"/>
      <c r="V27" s="387"/>
      <c r="W27" s="373"/>
      <c r="X27" s="381"/>
      <c r="Y27" s="373"/>
      <c r="Z27" s="383"/>
      <c r="AA27" s="383"/>
      <c r="AB27" s="383"/>
      <c r="AC27" s="371"/>
      <c r="AD27" s="374"/>
      <c r="AE27" s="375"/>
    </row>
    <row r="28" spans="1:31" s="230" customFormat="1" ht="26.25" hidden="1" customHeight="1">
      <c r="A28" s="777"/>
      <c r="B28" s="380"/>
      <c r="C28" s="380"/>
      <c r="D28" s="380"/>
      <c r="E28" s="682"/>
      <c r="F28" s="682"/>
      <c r="G28" s="682"/>
      <c r="H28" s="682"/>
      <c r="I28" s="682">
        <f t="shared" si="1"/>
        <v>0</v>
      </c>
      <c r="J28" s="682">
        <f t="shared" si="1"/>
        <v>0</v>
      </c>
      <c r="K28" s="682"/>
      <c r="L28" s="682"/>
      <c r="M28" s="765"/>
      <c r="N28" s="89"/>
      <c r="O28" s="375"/>
      <c r="P28" s="384"/>
      <c r="S28" s="390"/>
      <c r="T28" s="371"/>
      <c r="U28" s="372"/>
      <c r="V28" s="387"/>
      <c r="W28" s="373"/>
      <c r="X28" s="381"/>
      <c r="Y28" s="373"/>
      <c r="Z28" s="383"/>
      <c r="AA28" s="383"/>
      <c r="AB28" s="383"/>
      <c r="AC28" s="371"/>
      <c r="AD28" s="374"/>
      <c r="AE28" s="375"/>
    </row>
    <row r="29" spans="1:31" s="230" customFormat="1" ht="26.25" hidden="1" customHeight="1">
      <c r="A29" s="777"/>
      <c r="B29" s="380"/>
      <c r="C29" s="380"/>
      <c r="D29" s="380"/>
      <c r="E29" s="682"/>
      <c r="F29" s="682"/>
      <c r="G29" s="682"/>
      <c r="H29" s="682"/>
      <c r="I29" s="682">
        <f t="shared" si="1"/>
        <v>0</v>
      </c>
      <c r="J29" s="682">
        <f t="shared" si="1"/>
        <v>0</v>
      </c>
      <c r="K29" s="682"/>
      <c r="L29" s="682"/>
      <c r="M29" s="765"/>
      <c r="N29" s="89"/>
      <c r="O29" s="375"/>
      <c r="P29" s="384"/>
      <c r="S29" s="390"/>
      <c r="T29" s="371"/>
      <c r="U29" s="372"/>
      <c r="V29" s="387"/>
      <c r="W29" s="373"/>
      <c r="X29" s="381"/>
      <c r="Y29" s="373"/>
      <c r="Z29" s="382"/>
      <c r="AA29" s="382"/>
      <c r="AB29" s="382"/>
      <c r="AC29" s="371"/>
      <c r="AD29" s="374"/>
      <c r="AE29" s="375"/>
    </row>
    <row r="30" spans="1:31" s="230" customFormat="1" ht="26.25" hidden="1" customHeight="1">
      <c r="A30" s="777"/>
      <c r="B30" s="380"/>
      <c r="C30" s="380"/>
      <c r="D30" s="380"/>
      <c r="E30" s="682"/>
      <c r="F30" s="682"/>
      <c r="G30" s="682"/>
      <c r="H30" s="682"/>
      <c r="I30" s="682">
        <f t="shared" si="1"/>
        <v>0</v>
      </c>
      <c r="J30" s="682">
        <f t="shared" si="1"/>
        <v>0</v>
      </c>
      <c r="K30" s="682"/>
      <c r="L30" s="682"/>
      <c r="M30" s="765"/>
      <c r="N30" s="89"/>
      <c r="O30" s="375"/>
      <c r="P30" s="384"/>
      <c r="S30" s="390"/>
      <c r="T30" s="371"/>
      <c r="U30" s="372"/>
      <c r="V30" s="387"/>
      <c r="W30" s="373"/>
      <c r="X30" s="381"/>
      <c r="Y30" s="373"/>
      <c r="Z30" s="382"/>
      <c r="AA30" s="382"/>
      <c r="AB30" s="382"/>
      <c r="AC30" s="371"/>
      <c r="AD30" s="374"/>
      <c r="AE30" s="375"/>
    </row>
    <row r="31" spans="1:31" s="230" customFormat="1" ht="26.25" hidden="1" customHeight="1">
      <c r="A31" s="777"/>
      <c r="B31" s="380"/>
      <c r="C31" s="380"/>
      <c r="D31" s="380"/>
      <c r="E31" s="682"/>
      <c r="F31" s="682"/>
      <c r="G31" s="682"/>
      <c r="H31" s="682"/>
      <c r="I31" s="682">
        <f t="shared" si="1"/>
        <v>0</v>
      </c>
      <c r="J31" s="682">
        <f t="shared" si="1"/>
        <v>0</v>
      </c>
      <c r="K31" s="682"/>
      <c r="L31" s="682"/>
      <c r="M31" s="765"/>
      <c r="N31" s="89"/>
      <c r="O31" s="375"/>
      <c r="P31" s="384"/>
      <c r="S31" s="390"/>
      <c r="T31" s="371"/>
      <c r="U31" s="372"/>
      <c r="V31" s="387"/>
      <c r="W31" s="373"/>
      <c r="X31" s="381"/>
      <c r="Y31" s="373"/>
      <c r="Z31" s="382"/>
      <c r="AA31" s="382"/>
      <c r="AB31" s="382"/>
      <c r="AC31" s="371"/>
      <c r="AD31" s="374"/>
      <c r="AE31" s="375"/>
    </row>
    <row r="32" spans="1:31" s="230" customFormat="1" ht="26.25" hidden="1" customHeight="1">
      <c r="A32" s="777"/>
      <c r="B32" s="380"/>
      <c r="C32" s="380"/>
      <c r="D32" s="380"/>
      <c r="E32" s="682"/>
      <c r="F32" s="682"/>
      <c r="G32" s="682"/>
      <c r="H32" s="682"/>
      <c r="I32" s="682">
        <f t="shared" si="1"/>
        <v>0</v>
      </c>
      <c r="J32" s="682">
        <f t="shared" si="1"/>
        <v>0</v>
      </c>
      <c r="K32" s="682"/>
      <c r="L32" s="682"/>
      <c r="M32" s="765"/>
      <c r="N32" s="89"/>
      <c r="O32" s="375"/>
      <c r="P32" s="384"/>
      <c r="S32" s="390"/>
      <c r="T32" s="371"/>
      <c r="U32" s="372"/>
      <c r="V32" s="387"/>
      <c r="W32" s="373"/>
      <c r="X32" s="381"/>
      <c r="Y32" s="373"/>
      <c r="Z32" s="382"/>
      <c r="AA32" s="382"/>
      <c r="AB32" s="382"/>
      <c r="AC32" s="371"/>
      <c r="AD32" s="374"/>
      <c r="AE32" s="375"/>
    </row>
    <row r="33" spans="1:31" s="230" customFormat="1" ht="26.25" hidden="1" customHeight="1">
      <c r="A33" s="777"/>
      <c r="B33" s="384"/>
      <c r="C33" s="384"/>
      <c r="D33" s="744"/>
      <c r="E33" s="682"/>
      <c r="F33" s="682"/>
      <c r="G33" s="682"/>
      <c r="H33" s="682"/>
      <c r="I33" s="682">
        <f t="shared" si="1"/>
        <v>0</v>
      </c>
      <c r="J33" s="682">
        <f t="shared" si="1"/>
        <v>0</v>
      </c>
      <c r="K33" s="682"/>
      <c r="L33" s="682"/>
      <c r="M33" s="765"/>
      <c r="N33" s="89"/>
      <c r="O33" s="276"/>
      <c r="P33" s="384"/>
      <c r="S33" s="390"/>
      <c r="T33" s="371"/>
      <c r="U33" s="372"/>
      <c r="V33" s="387"/>
      <c r="W33" s="373"/>
      <c r="X33" s="381"/>
      <c r="Y33" s="373"/>
      <c r="Z33" s="382"/>
      <c r="AA33" s="382"/>
      <c r="AB33" s="382"/>
      <c r="AC33" s="371"/>
      <c r="AD33" s="374"/>
      <c r="AE33" s="375"/>
    </row>
    <row r="34" spans="1:31" s="230" customFormat="1" ht="26.25" hidden="1" customHeight="1">
      <c r="A34" s="777"/>
      <c r="B34" s="384"/>
      <c r="C34" s="384"/>
      <c r="D34" s="744"/>
      <c r="E34" s="682"/>
      <c r="F34" s="682"/>
      <c r="G34" s="682"/>
      <c r="H34" s="682"/>
      <c r="I34" s="682">
        <f t="shared" si="1"/>
        <v>0</v>
      </c>
      <c r="J34" s="682">
        <f t="shared" si="1"/>
        <v>0</v>
      </c>
      <c r="K34" s="766"/>
      <c r="L34" s="766"/>
      <c r="M34" s="767"/>
      <c r="N34" s="89"/>
      <c r="O34" s="276"/>
      <c r="P34" s="384"/>
      <c r="S34" s="390"/>
      <c r="T34" s="371"/>
      <c r="U34" s="372"/>
      <c r="V34" s="387"/>
      <c r="W34" s="373"/>
      <c r="X34" s="381"/>
      <c r="Y34" s="373"/>
      <c r="Z34" s="382"/>
      <c r="AA34" s="382"/>
      <c r="AB34" s="382"/>
      <c r="AC34" s="371"/>
      <c r="AD34" s="376"/>
      <c r="AE34" s="375"/>
    </row>
    <row r="35" spans="1:31" s="230" customFormat="1" ht="26.25" hidden="1" customHeight="1">
      <c r="A35" s="777"/>
      <c r="B35" s="384"/>
      <c r="C35" s="384"/>
      <c r="D35" s="744"/>
      <c r="E35" s="682"/>
      <c r="F35" s="682"/>
      <c r="G35" s="766"/>
      <c r="H35" s="766"/>
      <c r="I35" s="682">
        <f t="shared" si="1"/>
        <v>0</v>
      </c>
      <c r="J35" s="682">
        <f t="shared" si="1"/>
        <v>0</v>
      </c>
      <c r="K35" s="766"/>
      <c r="L35" s="766"/>
      <c r="M35" s="767"/>
      <c r="N35" s="89"/>
      <c r="O35" s="276"/>
      <c r="P35" s="384"/>
      <c r="S35" s="390"/>
      <c r="T35" s="371"/>
      <c r="U35" s="372"/>
      <c r="V35" s="387"/>
      <c r="W35" s="373"/>
      <c r="X35" s="381"/>
      <c r="Y35" s="373"/>
      <c r="Z35" s="382"/>
      <c r="AA35" s="382"/>
      <c r="AB35" s="382"/>
      <c r="AC35" s="371"/>
      <c r="AD35" s="374"/>
      <c r="AE35" s="375"/>
    </row>
    <row r="36" spans="1:31" s="230" customFormat="1" ht="26.25" hidden="1" customHeight="1">
      <c r="A36" s="777"/>
      <c r="B36" s="380"/>
      <c r="C36" s="380"/>
      <c r="D36" s="380"/>
      <c r="E36" s="682"/>
      <c r="F36" s="682"/>
      <c r="G36" s="766"/>
      <c r="H36" s="766"/>
      <c r="I36" s="682">
        <f t="shared" si="1"/>
        <v>0</v>
      </c>
      <c r="J36" s="682">
        <f t="shared" si="1"/>
        <v>0</v>
      </c>
      <c r="K36" s="766"/>
      <c r="L36" s="766"/>
      <c r="M36" s="767"/>
      <c r="N36" s="89"/>
      <c r="O36" s="380"/>
      <c r="P36" s="380"/>
      <c r="S36" s="390"/>
      <c r="T36" s="371"/>
      <c r="U36" s="372"/>
      <c r="V36" s="387"/>
      <c r="W36" s="373"/>
      <c r="X36" s="381"/>
      <c r="Y36" s="373"/>
      <c r="Z36" s="382"/>
      <c r="AA36" s="382"/>
      <c r="AB36" s="382"/>
      <c r="AC36" s="371"/>
      <c r="AD36" s="374"/>
      <c r="AE36" s="375"/>
    </row>
    <row r="37" spans="1:31" s="230" customFormat="1" ht="26.25" hidden="1" customHeight="1">
      <c r="A37" s="777"/>
      <c r="B37" s="380"/>
      <c r="C37" s="380"/>
      <c r="D37" s="380"/>
      <c r="E37" s="682"/>
      <c r="F37" s="682"/>
      <c r="G37" s="766"/>
      <c r="H37" s="766"/>
      <c r="I37" s="682">
        <f t="shared" si="1"/>
        <v>0</v>
      </c>
      <c r="J37" s="682">
        <f t="shared" si="1"/>
        <v>0</v>
      </c>
      <c r="K37" s="766"/>
      <c r="L37" s="766"/>
      <c r="M37" s="767"/>
      <c r="N37" s="89"/>
      <c r="O37" s="380"/>
      <c r="P37" s="380"/>
      <c r="S37" s="390"/>
      <c r="T37" s="371"/>
      <c r="U37" s="372"/>
      <c r="V37" s="387"/>
      <c r="W37" s="373"/>
      <c r="X37" s="381"/>
      <c r="Y37" s="373"/>
      <c r="Z37" s="382"/>
      <c r="AA37" s="382"/>
      <c r="AB37" s="382"/>
      <c r="AC37" s="371"/>
      <c r="AD37" s="374"/>
      <c r="AE37" s="375"/>
    </row>
    <row r="38" spans="1:31" s="230" customFormat="1" ht="26.25" hidden="1" customHeight="1">
      <c r="A38" s="777"/>
      <c r="B38" s="380"/>
      <c r="C38" s="380"/>
      <c r="D38" s="380"/>
      <c r="E38" s="682"/>
      <c r="F38" s="682"/>
      <c r="G38" s="766"/>
      <c r="H38" s="766"/>
      <c r="I38" s="682">
        <f t="shared" si="1"/>
        <v>0</v>
      </c>
      <c r="J38" s="682">
        <f t="shared" si="1"/>
        <v>0</v>
      </c>
      <c r="K38" s="766"/>
      <c r="L38" s="766"/>
      <c r="M38" s="767"/>
      <c r="N38" s="89"/>
      <c r="O38" s="380"/>
      <c r="P38" s="380"/>
      <c r="S38" s="390"/>
      <c r="T38" s="371"/>
      <c r="U38" s="372"/>
      <c r="V38" s="387"/>
      <c r="W38" s="373"/>
      <c r="X38" s="381"/>
      <c r="Y38" s="373"/>
      <c r="Z38" s="382"/>
      <c r="AA38" s="382"/>
      <c r="AB38" s="382"/>
      <c r="AC38" s="371"/>
      <c r="AD38" s="374"/>
      <c r="AE38" s="375"/>
    </row>
    <row r="39" spans="1:31" s="230" customFormat="1" ht="26.25" hidden="1" customHeight="1">
      <c r="A39" s="777"/>
      <c r="B39" s="380"/>
      <c r="C39" s="380"/>
      <c r="D39" s="380"/>
      <c r="E39" s="682"/>
      <c r="F39" s="682"/>
      <c r="G39" s="766"/>
      <c r="H39" s="766"/>
      <c r="I39" s="682">
        <f t="shared" si="1"/>
        <v>0</v>
      </c>
      <c r="J39" s="682">
        <f t="shared" si="1"/>
        <v>0</v>
      </c>
      <c r="K39" s="766"/>
      <c r="L39" s="766"/>
      <c r="M39" s="767"/>
      <c r="N39" s="89"/>
      <c r="O39" s="380"/>
      <c r="P39" s="380"/>
      <c r="S39" s="390"/>
      <c r="T39" s="371"/>
      <c r="U39" s="372"/>
      <c r="V39" s="387"/>
      <c r="W39" s="373"/>
      <c r="X39" s="381"/>
      <c r="Y39" s="373"/>
      <c r="Z39" s="382"/>
      <c r="AA39" s="382"/>
      <c r="AB39" s="382"/>
      <c r="AC39" s="371"/>
      <c r="AD39" s="374"/>
      <c r="AE39" s="375"/>
    </row>
    <row r="40" spans="1:31" s="230" customFormat="1" ht="26.25" hidden="1" customHeight="1">
      <c r="A40" s="777"/>
      <c r="B40" s="380"/>
      <c r="C40" s="380"/>
      <c r="D40" s="380"/>
      <c r="E40" s="682"/>
      <c r="F40" s="682"/>
      <c r="G40" s="766"/>
      <c r="H40" s="766"/>
      <c r="I40" s="682">
        <f t="shared" si="1"/>
        <v>0</v>
      </c>
      <c r="J40" s="682">
        <f t="shared" si="1"/>
        <v>0</v>
      </c>
      <c r="K40" s="766"/>
      <c r="L40" s="766"/>
      <c r="M40" s="767"/>
      <c r="N40" s="89"/>
      <c r="O40" s="380"/>
      <c r="P40" s="380"/>
      <c r="S40" s="371"/>
      <c r="T40" s="371"/>
      <c r="U40" s="372"/>
      <c r="V40" s="387"/>
      <c r="W40" s="373"/>
      <c r="X40" s="381"/>
      <c r="Y40" s="373"/>
      <c r="Z40" s="382"/>
      <c r="AA40" s="382"/>
      <c r="AB40" s="382"/>
      <c r="AC40" s="371"/>
      <c r="AD40" s="374"/>
      <c r="AE40" s="375"/>
    </row>
    <row r="41" spans="1:31" s="230" customFormat="1" ht="26.25" hidden="1" customHeight="1">
      <c r="A41" s="777"/>
      <c r="B41" s="380"/>
      <c r="C41" s="380"/>
      <c r="D41" s="380"/>
      <c r="E41" s="682"/>
      <c r="F41" s="682"/>
      <c r="G41" s="766"/>
      <c r="H41" s="766"/>
      <c r="I41" s="682">
        <f t="shared" si="1"/>
        <v>0</v>
      </c>
      <c r="J41" s="682">
        <f t="shared" si="1"/>
        <v>0</v>
      </c>
      <c r="K41" s="766"/>
      <c r="L41" s="766"/>
      <c r="M41" s="767"/>
      <c r="N41" s="89"/>
      <c r="O41" s="380"/>
      <c r="P41" s="380"/>
      <c r="S41" s="371"/>
      <c r="T41" s="371"/>
      <c r="U41" s="372"/>
      <c r="V41" s="387"/>
      <c r="W41" s="373"/>
      <c r="X41" s="381"/>
      <c r="Y41" s="373"/>
      <c r="Z41" s="382"/>
      <c r="AA41" s="382"/>
      <c r="AB41" s="382"/>
      <c r="AC41" s="371"/>
      <c r="AD41" s="374"/>
      <c r="AE41" s="375"/>
    </row>
    <row r="42" spans="1:31" s="230" customFormat="1" ht="26.25" hidden="1" customHeight="1">
      <c r="A42" s="777"/>
      <c r="B42" s="380"/>
      <c r="C42" s="380"/>
      <c r="D42" s="774"/>
      <c r="E42" s="766"/>
      <c r="F42" s="682"/>
      <c r="G42" s="766"/>
      <c r="H42" s="766"/>
      <c r="I42" s="682">
        <f t="shared" si="1"/>
        <v>0</v>
      </c>
      <c r="J42" s="682">
        <f t="shared" si="1"/>
        <v>0</v>
      </c>
      <c r="K42" s="766"/>
      <c r="L42" s="766"/>
      <c r="M42" s="767"/>
      <c r="N42" s="89"/>
      <c r="O42" s="380"/>
      <c r="P42" s="380"/>
      <c r="S42" s="371"/>
      <c r="T42" s="371"/>
      <c r="U42" s="372"/>
      <c r="V42" s="387"/>
      <c r="W42" s="373"/>
      <c r="X42" s="381"/>
      <c r="Y42" s="373"/>
      <c r="Z42" s="382"/>
      <c r="AA42" s="382"/>
      <c r="AB42" s="382"/>
      <c r="AC42" s="371"/>
      <c r="AD42" s="376"/>
      <c r="AE42" s="375"/>
    </row>
    <row r="43" spans="1:31" s="230" customFormat="1" ht="26.25" hidden="1" customHeight="1">
      <c r="A43" s="777"/>
      <c r="B43" s="380"/>
      <c r="C43" s="380"/>
      <c r="D43" s="774"/>
      <c r="E43" s="766"/>
      <c r="F43" s="682"/>
      <c r="G43" s="766"/>
      <c r="H43" s="766"/>
      <c r="I43" s="682">
        <f t="shared" si="1"/>
        <v>0</v>
      </c>
      <c r="J43" s="682">
        <f t="shared" si="1"/>
        <v>0</v>
      </c>
      <c r="K43" s="766"/>
      <c r="L43" s="766"/>
      <c r="M43" s="767"/>
      <c r="N43" s="89"/>
      <c r="O43" s="380"/>
      <c r="P43" s="380"/>
      <c r="S43" s="371"/>
      <c r="T43" s="371"/>
      <c r="U43" s="372"/>
      <c r="V43" s="387"/>
      <c r="W43" s="373"/>
      <c r="X43" s="381"/>
      <c r="Y43" s="373"/>
      <c r="Z43" s="382"/>
      <c r="AA43" s="382"/>
      <c r="AB43" s="382"/>
      <c r="AC43" s="371"/>
      <c r="AD43" s="376"/>
      <c r="AE43" s="375"/>
    </row>
    <row r="44" spans="1:31" s="230" customFormat="1" ht="26.25" hidden="1" customHeight="1">
      <c r="A44" s="794"/>
      <c r="B44" s="380"/>
      <c r="C44" s="380"/>
      <c r="D44" s="774"/>
      <c r="E44" s="682"/>
      <c r="F44" s="682"/>
      <c r="G44" s="682"/>
      <c r="H44" s="682"/>
      <c r="I44" s="682">
        <f t="shared" si="1"/>
        <v>0</v>
      </c>
      <c r="J44" s="682">
        <f t="shared" si="1"/>
        <v>0</v>
      </c>
      <c r="K44" s="682"/>
      <c r="L44" s="682"/>
      <c r="M44" s="765"/>
      <c r="N44" s="89"/>
      <c r="O44" s="380"/>
      <c r="P44" s="380"/>
      <c r="S44" s="371"/>
      <c r="T44" s="371"/>
      <c r="U44" s="372"/>
      <c r="V44" s="387"/>
      <c r="W44" s="373"/>
      <c r="X44" s="381"/>
      <c r="Y44" s="373"/>
      <c r="Z44" s="382"/>
      <c r="AA44" s="382"/>
      <c r="AB44" s="382"/>
      <c r="AC44" s="371"/>
      <c r="AD44" s="374"/>
      <c r="AE44" s="375"/>
    </row>
    <row r="45" spans="1:31" s="230" customFormat="1" ht="26.25" customHeight="1" thickBot="1">
      <c r="A45" s="1300" t="s">
        <v>349</v>
      </c>
      <c r="B45" s="1296" t="s">
        <v>341</v>
      </c>
      <c r="C45" s="1297"/>
      <c r="D45" s="774" t="str">
        <f>COUNT(F46:F70)&amp;"필"</f>
        <v>4필</v>
      </c>
      <c r="E45" s="766"/>
      <c r="F45" s="766">
        <f>SUM(F46:F70)</f>
        <v>3.85</v>
      </c>
      <c r="G45" s="766"/>
      <c r="H45" s="766"/>
      <c r="I45" s="766">
        <f>SUM(I46:I70)</f>
        <v>3.85</v>
      </c>
      <c r="J45" s="766">
        <f>SUM(J46:J70)</f>
        <v>3.85</v>
      </c>
      <c r="K45" s="766"/>
      <c r="L45" s="766"/>
      <c r="M45" s="767"/>
      <c r="N45" s="89"/>
      <c r="O45" s="380"/>
      <c r="P45" s="380"/>
      <c r="S45" s="371"/>
      <c r="T45" s="371"/>
      <c r="U45" s="372"/>
      <c r="V45" s="388"/>
      <c r="W45" s="373"/>
      <c r="X45" s="381"/>
      <c r="Y45" s="373"/>
      <c r="Z45" s="385"/>
      <c r="AA45" s="385"/>
      <c r="AB45" s="385"/>
      <c r="AC45" s="371"/>
      <c r="AD45" s="374"/>
      <c r="AE45" s="375"/>
    </row>
    <row r="46" spans="1:31" s="230" customFormat="1" ht="26.25" customHeight="1" thickBot="1">
      <c r="A46" s="1300"/>
      <c r="B46" s="796" t="s">
        <v>1117</v>
      </c>
      <c r="C46" s="276" t="s">
        <v>1128</v>
      </c>
      <c r="D46" s="276" t="s">
        <v>1101</v>
      </c>
      <c r="E46" s="790">
        <v>88560</v>
      </c>
      <c r="F46" s="791">
        <v>0.66</v>
      </c>
      <c r="G46" s="682" t="s">
        <v>342</v>
      </c>
      <c r="H46" s="663">
        <v>3000</v>
      </c>
      <c r="I46" s="791">
        <v>0.66</v>
      </c>
      <c r="J46" s="791">
        <v>0.66</v>
      </c>
      <c r="K46" s="393">
        <f t="shared" ref="K46:L46" si="2">H46</f>
        <v>3000</v>
      </c>
      <c r="L46" s="393">
        <f t="shared" si="2"/>
        <v>0.66</v>
      </c>
      <c r="M46" s="718" t="s">
        <v>1111</v>
      </c>
      <c r="N46" s="780" t="s">
        <v>1146</v>
      </c>
      <c r="O46" s="781" t="s">
        <v>1147</v>
      </c>
      <c r="P46" s="662"/>
      <c r="Q46" s="319"/>
      <c r="S46" s="371"/>
      <c r="T46" s="371"/>
      <c r="U46" s="372"/>
      <c r="V46" s="388"/>
      <c r="W46" s="373"/>
      <c r="X46" s="381"/>
      <c r="Y46" s="373"/>
      <c r="Z46" s="385"/>
      <c r="AA46" s="385"/>
      <c r="AB46" s="385"/>
      <c r="AC46" s="371"/>
      <c r="AD46" s="374"/>
      <c r="AE46" s="375"/>
    </row>
    <row r="47" spans="1:31" s="230" customFormat="1" ht="26.25" customHeight="1" thickBot="1">
      <c r="A47" s="1300"/>
      <c r="B47" s="796" t="s">
        <v>1125</v>
      </c>
      <c r="C47" s="276" t="s">
        <v>1148</v>
      </c>
      <c r="D47" s="798" t="s">
        <v>1149</v>
      </c>
      <c r="E47" s="790">
        <v>6942</v>
      </c>
      <c r="F47" s="682">
        <v>0.69</v>
      </c>
      <c r="G47" s="682" t="s">
        <v>342</v>
      </c>
      <c r="H47" s="663">
        <v>3000</v>
      </c>
      <c r="I47" s="682">
        <v>0.69</v>
      </c>
      <c r="J47" s="682">
        <v>0.69</v>
      </c>
      <c r="K47" s="393"/>
      <c r="L47" s="393"/>
      <c r="M47" s="718" t="s">
        <v>1111</v>
      </c>
      <c r="N47" s="799" t="s">
        <v>1150</v>
      </c>
      <c r="O47" s="781" t="s">
        <v>1151</v>
      </c>
      <c r="P47" s="375"/>
      <c r="Q47" s="319"/>
      <c r="S47" s="371"/>
      <c r="T47" s="371"/>
      <c r="U47" s="372"/>
      <c r="V47" s="388"/>
      <c r="W47" s="373"/>
      <c r="X47" s="381"/>
      <c r="Y47" s="373"/>
      <c r="Z47" s="385"/>
      <c r="AA47" s="385"/>
      <c r="AB47" s="385"/>
      <c r="AC47" s="371"/>
      <c r="AD47" s="374"/>
      <c r="AE47" s="375"/>
    </row>
    <row r="48" spans="1:31" s="230" customFormat="1" ht="26.25" customHeight="1" thickBot="1">
      <c r="A48" s="1300"/>
      <c r="B48" s="796" t="s">
        <v>1125</v>
      </c>
      <c r="C48" s="276" t="s">
        <v>1148</v>
      </c>
      <c r="D48" s="798" t="s">
        <v>1152</v>
      </c>
      <c r="E48" s="790">
        <v>19041</v>
      </c>
      <c r="F48" s="682">
        <v>1.9</v>
      </c>
      <c r="G48" s="682" t="s">
        <v>342</v>
      </c>
      <c r="H48" s="663">
        <v>3000</v>
      </c>
      <c r="I48" s="682">
        <v>1.9</v>
      </c>
      <c r="J48" s="682">
        <v>1.9</v>
      </c>
      <c r="K48" s="393"/>
      <c r="L48" s="393"/>
      <c r="M48" s="718" t="s">
        <v>1111</v>
      </c>
      <c r="N48" s="799" t="s">
        <v>1150</v>
      </c>
      <c r="O48" s="781" t="s">
        <v>1151</v>
      </c>
      <c r="P48" s="375"/>
      <c r="Q48" s="325"/>
      <c r="S48" s="371"/>
      <c r="T48" s="371"/>
      <c r="U48" s="372"/>
      <c r="V48" s="387"/>
      <c r="W48" s="373"/>
      <c r="X48" s="381"/>
      <c r="Y48" s="373"/>
      <c r="Z48" s="385"/>
      <c r="AA48" s="385"/>
      <c r="AB48" s="385"/>
      <c r="AC48" s="371"/>
      <c r="AD48" s="374"/>
      <c r="AE48" s="375"/>
    </row>
    <row r="49" spans="1:31" s="230" customFormat="1" ht="26.25" customHeight="1" thickBot="1">
      <c r="A49" s="1300"/>
      <c r="B49" s="796" t="s">
        <v>1125</v>
      </c>
      <c r="C49" s="276" t="s">
        <v>1148</v>
      </c>
      <c r="D49" s="798" t="s">
        <v>1153</v>
      </c>
      <c r="E49" s="790">
        <v>6050</v>
      </c>
      <c r="F49" s="682">
        <v>0.6</v>
      </c>
      <c r="G49" s="682" t="s">
        <v>342</v>
      </c>
      <c r="H49" s="663">
        <v>3000</v>
      </c>
      <c r="I49" s="682">
        <v>0.6</v>
      </c>
      <c r="J49" s="682">
        <v>0.6</v>
      </c>
      <c r="K49" s="393"/>
      <c r="L49" s="393"/>
      <c r="M49" s="718" t="s">
        <v>1111</v>
      </c>
      <c r="N49" s="799" t="s">
        <v>1146</v>
      </c>
      <c r="O49" s="781" t="s">
        <v>1154</v>
      </c>
      <c r="P49" s="375"/>
      <c r="S49" s="371"/>
      <c r="T49" s="371"/>
      <c r="U49" s="372"/>
      <c r="V49" s="387"/>
      <c r="W49" s="373"/>
      <c r="X49" s="381"/>
      <c r="Y49" s="373"/>
      <c r="Z49" s="385"/>
      <c r="AA49" s="385"/>
      <c r="AB49" s="385"/>
      <c r="AC49" s="371"/>
      <c r="AD49" s="374"/>
      <c r="AE49" s="375"/>
    </row>
    <row r="50" spans="1:31" s="230" customFormat="1" ht="26.25" hidden="1" customHeight="1">
      <c r="A50" s="795"/>
      <c r="B50" s="276"/>
      <c r="C50" s="276"/>
      <c r="D50" s="276"/>
      <c r="E50" s="732"/>
      <c r="F50" s="733"/>
      <c r="G50" s="682"/>
      <c r="H50" s="661"/>
      <c r="I50" s="733"/>
      <c r="J50" s="733"/>
      <c r="K50" s="682"/>
      <c r="L50" s="682"/>
      <c r="M50" s="734"/>
      <c r="N50" s="741"/>
      <c r="O50" s="740"/>
      <c r="P50" s="375"/>
      <c r="S50" s="371"/>
      <c r="T50" s="371"/>
      <c r="U50" s="372"/>
      <c r="V50" s="387"/>
      <c r="W50" s="373"/>
      <c r="X50" s="381"/>
      <c r="Y50" s="373"/>
      <c r="Z50" s="385"/>
      <c r="AA50" s="385"/>
      <c r="AB50" s="385"/>
      <c r="AC50" s="371"/>
      <c r="AD50" s="374"/>
      <c r="AE50" s="375"/>
    </row>
    <row r="51" spans="1:31" s="230" customFormat="1" ht="26.25" hidden="1" customHeight="1">
      <c r="A51" s="777"/>
      <c r="B51" s="276"/>
      <c r="C51" s="276"/>
      <c r="D51" s="276"/>
      <c r="E51" s="732"/>
      <c r="F51" s="733"/>
      <c r="G51" s="682"/>
      <c r="H51" s="661"/>
      <c r="I51" s="733"/>
      <c r="J51" s="733"/>
      <c r="K51" s="682"/>
      <c r="L51" s="682"/>
      <c r="M51" s="734"/>
      <c r="N51" s="741"/>
      <c r="O51" s="740"/>
      <c r="P51" s="375"/>
      <c r="S51" s="371"/>
      <c r="T51" s="371"/>
      <c r="U51" s="372"/>
      <c r="V51" s="387"/>
      <c r="W51" s="373"/>
      <c r="X51" s="381"/>
      <c r="Y51" s="373"/>
      <c r="Z51" s="385"/>
      <c r="AA51" s="385"/>
      <c r="AB51" s="385"/>
      <c r="AC51" s="371"/>
      <c r="AD51" s="374"/>
      <c r="AE51" s="375"/>
    </row>
    <row r="52" spans="1:31" s="230" customFormat="1" ht="26.25" hidden="1" customHeight="1">
      <c r="A52" s="777"/>
      <c r="B52" s="276"/>
      <c r="C52" s="276"/>
      <c r="D52" s="276"/>
      <c r="E52" s="735"/>
      <c r="F52" s="733"/>
      <c r="G52" s="682"/>
      <c r="H52" s="661"/>
      <c r="I52" s="733"/>
      <c r="J52" s="733"/>
      <c r="K52" s="682"/>
      <c r="L52" s="682"/>
      <c r="M52" s="734"/>
      <c r="N52" s="741"/>
      <c r="O52" s="740"/>
      <c r="P52" s="375"/>
      <c r="S52" s="371"/>
      <c r="T52" s="371"/>
      <c r="U52" s="372"/>
      <c r="V52" s="387"/>
      <c r="W52" s="373"/>
      <c r="X52" s="381"/>
      <c r="Y52" s="373"/>
      <c r="Z52" s="385"/>
      <c r="AA52" s="385"/>
      <c r="AB52" s="385"/>
      <c r="AC52" s="371"/>
      <c r="AD52" s="374"/>
      <c r="AE52" s="375"/>
    </row>
    <row r="53" spans="1:31" s="230" customFormat="1" ht="26.25" hidden="1" customHeight="1">
      <c r="A53" s="777"/>
      <c r="B53" s="276"/>
      <c r="C53" s="276"/>
      <c r="D53" s="779"/>
      <c r="E53" s="735"/>
      <c r="F53" s="733"/>
      <c r="G53" s="682"/>
      <c r="H53" s="661"/>
      <c r="I53" s="733"/>
      <c r="J53" s="733"/>
      <c r="K53" s="682"/>
      <c r="L53" s="682"/>
      <c r="M53" s="734"/>
      <c r="N53" s="741"/>
      <c r="O53" s="740"/>
      <c r="P53" s="375"/>
      <c r="S53" s="371"/>
      <c r="T53" s="371"/>
      <c r="U53" s="372"/>
      <c r="V53" s="387"/>
      <c r="W53" s="373"/>
      <c r="X53" s="381"/>
      <c r="Y53" s="373"/>
      <c r="Z53" s="385"/>
      <c r="AA53" s="385"/>
      <c r="AB53" s="385"/>
      <c r="AC53" s="371"/>
      <c r="AD53" s="374"/>
      <c r="AE53" s="375"/>
    </row>
    <row r="54" spans="1:31" s="230" customFormat="1" ht="26.25" hidden="1" customHeight="1">
      <c r="A54" s="777"/>
      <c r="B54" s="276"/>
      <c r="C54" s="276"/>
      <c r="D54" s="779"/>
      <c r="E54" s="735"/>
      <c r="F54" s="733"/>
      <c r="G54" s="682"/>
      <c r="H54" s="661"/>
      <c r="I54" s="733"/>
      <c r="J54" s="733"/>
      <c r="K54" s="682"/>
      <c r="L54" s="682"/>
      <c r="M54" s="734"/>
      <c r="N54" s="741"/>
      <c r="O54" s="740"/>
      <c r="P54" s="375"/>
      <c r="S54" s="371"/>
      <c r="T54" s="371"/>
      <c r="U54" s="372"/>
      <c r="V54" s="387"/>
      <c r="W54" s="373"/>
      <c r="X54" s="381"/>
      <c r="Y54" s="373"/>
      <c r="Z54" s="385"/>
      <c r="AA54" s="385"/>
      <c r="AB54" s="385"/>
      <c r="AC54" s="371"/>
      <c r="AD54" s="374"/>
      <c r="AE54" s="375"/>
    </row>
    <row r="55" spans="1:31" s="230" customFormat="1" ht="26.25" hidden="1" customHeight="1">
      <c r="A55" s="777"/>
      <c r="B55" s="276"/>
      <c r="C55" s="276"/>
      <c r="D55" s="779"/>
      <c r="E55" s="735"/>
      <c r="F55" s="733"/>
      <c r="G55" s="682"/>
      <c r="H55" s="661"/>
      <c r="I55" s="733"/>
      <c r="J55" s="733"/>
      <c r="K55" s="682"/>
      <c r="L55" s="682"/>
      <c r="M55" s="734"/>
      <c r="N55" s="741"/>
      <c r="O55" s="740"/>
      <c r="P55" s="375"/>
      <c r="S55" s="371"/>
      <c r="T55" s="371"/>
      <c r="U55" s="372"/>
      <c r="V55" s="387"/>
      <c r="W55" s="373"/>
      <c r="X55" s="381"/>
      <c r="Y55" s="373"/>
      <c r="Z55" s="385"/>
      <c r="AA55" s="385"/>
      <c r="AB55" s="385"/>
      <c r="AC55" s="371"/>
      <c r="AD55" s="374"/>
      <c r="AE55" s="375"/>
    </row>
    <row r="56" spans="1:31" s="230" customFormat="1" ht="26.25" hidden="1" customHeight="1">
      <c r="A56" s="777"/>
      <c r="B56" s="276"/>
      <c r="C56" s="276"/>
      <c r="D56" s="779"/>
      <c r="E56" s="735"/>
      <c r="F56" s="733"/>
      <c r="G56" s="682"/>
      <c r="H56" s="661"/>
      <c r="I56" s="733"/>
      <c r="J56" s="733"/>
      <c r="K56" s="682"/>
      <c r="L56" s="682"/>
      <c r="M56" s="734"/>
      <c r="N56" s="741"/>
      <c r="O56" s="740"/>
      <c r="P56" s="375"/>
      <c r="S56" s="371"/>
      <c r="T56" s="371"/>
      <c r="U56" s="372"/>
      <c r="V56" s="387"/>
      <c r="W56" s="373"/>
      <c r="X56" s="381"/>
      <c r="Y56" s="373"/>
      <c r="Z56" s="385"/>
      <c r="AA56" s="385"/>
      <c r="AB56" s="385"/>
      <c r="AC56" s="371"/>
      <c r="AD56" s="374"/>
      <c r="AE56" s="375"/>
    </row>
    <row r="57" spans="1:31" s="230" customFormat="1" ht="26.25" hidden="1" customHeight="1">
      <c r="A57" s="777"/>
      <c r="B57" s="276"/>
      <c r="C57" s="276"/>
      <c r="D57" s="779"/>
      <c r="E57" s="735"/>
      <c r="F57" s="733"/>
      <c r="G57" s="682"/>
      <c r="H57" s="661"/>
      <c r="I57" s="733"/>
      <c r="J57" s="733"/>
      <c r="K57" s="682"/>
      <c r="L57" s="682"/>
      <c r="M57" s="734"/>
      <c r="N57" s="741"/>
      <c r="O57" s="740"/>
      <c r="P57" s="375"/>
      <c r="S57" s="371"/>
      <c r="T57" s="371"/>
      <c r="U57" s="372"/>
      <c r="V57" s="387"/>
      <c r="W57" s="373"/>
      <c r="X57" s="381"/>
      <c r="Y57" s="373"/>
      <c r="Z57" s="385"/>
      <c r="AA57" s="385"/>
      <c r="AB57" s="385"/>
      <c r="AC57" s="371"/>
      <c r="AD57" s="374"/>
      <c r="AE57" s="375"/>
    </row>
    <row r="58" spans="1:31" s="230" customFormat="1" ht="26.25" hidden="1" customHeight="1">
      <c r="A58" s="777"/>
      <c r="B58" s="276"/>
      <c r="C58" s="276"/>
      <c r="D58" s="779"/>
      <c r="E58" s="735"/>
      <c r="F58" s="733"/>
      <c r="G58" s="682"/>
      <c r="H58" s="661"/>
      <c r="I58" s="733"/>
      <c r="J58" s="733"/>
      <c r="K58" s="682"/>
      <c r="L58" s="682"/>
      <c r="M58" s="734"/>
      <c r="N58" s="741"/>
      <c r="O58" s="740"/>
      <c r="P58" s="375"/>
      <c r="S58" s="371"/>
      <c r="T58" s="371"/>
      <c r="U58" s="372"/>
      <c r="V58" s="387"/>
      <c r="W58" s="373"/>
      <c r="X58" s="381"/>
      <c r="Y58" s="373"/>
      <c r="Z58" s="385"/>
      <c r="AA58" s="385"/>
      <c r="AB58" s="385"/>
      <c r="AC58" s="371"/>
      <c r="AD58" s="374"/>
      <c r="AE58" s="375"/>
    </row>
    <row r="59" spans="1:31" s="230" customFormat="1" ht="26.25" hidden="1" customHeight="1">
      <c r="A59" s="777"/>
      <c r="B59" s="276"/>
      <c r="C59" s="276"/>
      <c r="D59" s="276"/>
      <c r="E59" s="732"/>
      <c r="F59" s="733"/>
      <c r="G59" s="682"/>
      <c r="H59" s="661"/>
      <c r="I59" s="733"/>
      <c r="J59" s="733"/>
      <c r="K59" s="682"/>
      <c r="L59" s="682"/>
      <c r="M59" s="734"/>
      <c r="N59" s="741"/>
      <c r="O59" s="740"/>
      <c r="P59" s="375"/>
      <c r="S59" s="371"/>
      <c r="T59" s="371"/>
      <c r="U59" s="372"/>
      <c r="V59" s="387"/>
      <c r="W59" s="373"/>
      <c r="X59" s="381"/>
      <c r="Y59" s="373"/>
      <c r="Z59" s="385"/>
      <c r="AA59" s="385"/>
      <c r="AB59" s="385"/>
      <c r="AC59" s="371"/>
      <c r="AD59" s="374"/>
      <c r="AE59" s="375"/>
    </row>
    <row r="60" spans="1:31" s="230" customFormat="1" ht="26.25" hidden="1" customHeight="1">
      <c r="A60" s="777"/>
      <c r="B60" s="276"/>
      <c r="C60" s="276"/>
      <c r="D60" s="276"/>
      <c r="E60" s="735"/>
      <c r="F60" s="736"/>
      <c r="G60" s="682"/>
      <c r="H60" s="661"/>
      <c r="I60" s="733"/>
      <c r="J60" s="733"/>
      <c r="K60" s="682"/>
      <c r="L60" s="682"/>
      <c r="M60" s="734"/>
      <c r="N60" s="780"/>
      <c r="O60" s="781"/>
      <c r="P60" s="375"/>
      <c r="S60" s="371"/>
      <c r="T60" s="371"/>
      <c r="U60" s="372"/>
      <c r="V60" s="387"/>
      <c r="W60" s="373"/>
      <c r="X60" s="381"/>
      <c r="Y60" s="373"/>
      <c r="Z60" s="385"/>
      <c r="AA60" s="385"/>
      <c r="AB60" s="385"/>
      <c r="AC60" s="371"/>
      <c r="AD60" s="374"/>
      <c r="AE60" s="375"/>
    </row>
    <row r="61" spans="1:31" s="230" customFormat="1" ht="26.25" hidden="1" customHeight="1">
      <c r="A61" s="777"/>
      <c r="B61" s="276"/>
      <c r="C61" s="276"/>
      <c r="D61" s="276"/>
      <c r="E61" s="735"/>
      <c r="F61" s="733"/>
      <c r="G61" s="682"/>
      <c r="H61" s="661"/>
      <c r="I61" s="733"/>
      <c r="J61" s="733"/>
      <c r="K61" s="761"/>
      <c r="L61" s="761"/>
      <c r="M61" s="734"/>
      <c r="N61" s="780"/>
      <c r="O61" s="781"/>
      <c r="P61" s="375"/>
      <c r="S61" s="371"/>
      <c r="T61" s="371"/>
      <c r="U61" s="372"/>
      <c r="V61" s="387"/>
      <c r="W61" s="373"/>
      <c r="X61" s="381"/>
      <c r="Y61" s="373"/>
      <c r="Z61" s="385"/>
      <c r="AA61" s="385"/>
      <c r="AB61" s="385"/>
      <c r="AC61" s="371"/>
      <c r="AD61" s="374"/>
      <c r="AE61" s="375"/>
    </row>
    <row r="62" spans="1:31" s="230" customFormat="1" ht="26.25" hidden="1" customHeight="1">
      <c r="A62" s="777"/>
      <c r="B62" s="276"/>
      <c r="C62" s="276"/>
      <c r="D62" s="276"/>
      <c r="E62" s="735"/>
      <c r="F62" s="733"/>
      <c r="G62" s="682"/>
      <c r="H62" s="661"/>
      <c r="I62" s="782"/>
      <c r="J62" s="782"/>
      <c r="K62" s="761"/>
      <c r="L62" s="761"/>
      <c r="M62" s="734"/>
      <c r="N62" s="780"/>
      <c r="O62" s="781"/>
      <c r="P62" s="375"/>
      <c r="S62" s="371"/>
      <c r="T62" s="371"/>
      <c r="U62" s="372"/>
      <c r="V62" s="387"/>
      <c r="W62" s="373"/>
      <c r="X62" s="381"/>
      <c r="Y62" s="373"/>
      <c r="Z62" s="385"/>
      <c r="AA62" s="385"/>
      <c r="AB62" s="385"/>
      <c r="AC62" s="371"/>
      <c r="AD62" s="374"/>
      <c r="AE62" s="375"/>
    </row>
    <row r="63" spans="1:31" s="230" customFormat="1" ht="26.25" hidden="1" customHeight="1">
      <c r="A63" s="777"/>
      <c r="B63" s="276"/>
      <c r="C63" s="276"/>
      <c r="D63" s="276"/>
      <c r="E63" s="735"/>
      <c r="F63" s="733"/>
      <c r="G63" s="682"/>
      <c r="H63" s="661"/>
      <c r="I63" s="782"/>
      <c r="J63" s="782"/>
      <c r="K63" s="761"/>
      <c r="L63" s="761"/>
      <c r="M63" s="734"/>
      <c r="N63" s="780"/>
      <c r="O63" s="781"/>
      <c r="P63" s="375"/>
      <c r="S63" s="371"/>
      <c r="T63" s="371"/>
      <c r="U63" s="372"/>
      <c r="V63" s="387"/>
      <c r="W63" s="373"/>
      <c r="X63" s="381"/>
      <c r="Y63" s="373"/>
      <c r="Z63" s="385"/>
      <c r="AA63" s="385"/>
      <c r="AB63" s="385"/>
      <c r="AC63" s="371"/>
      <c r="AD63" s="374"/>
      <c r="AE63" s="375"/>
    </row>
    <row r="64" spans="1:31" s="230" customFormat="1" ht="26.25" hidden="1" customHeight="1">
      <c r="A64" s="777"/>
      <c r="B64" s="276"/>
      <c r="C64" s="276"/>
      <c r="D64" s="276"/>
      <c r="E64" s="735"/>
      <c r="F64" s="733"/>
      <c r="G64" s="682"/>
      <c r="H64" s="661"/>
      <c r="I64" s="782"/>
      <c r="J64" s="782"/>
      <c r="K64" s="761"/>
      <c r="L64" s="761"/>
      <c r="M64" s="734"/>
      <c r="N64" s="780"/>
      <c r="O64" s="781"/>
      <c r="P64" s="375"/>
      <c r="S64" s="330"/>
      <c r="T64" s="331"/>
      <c r="U64" s="331"/>
      <c r="V64" s="332"/>
      <c r="W64" s="333"/>
      <c r="X64" s="332"/>
      <c r="Y64" s="333"/>
      <c r="Z64" s="334"/>
      <c r="AA64" s="335"/>
    </row>
    <row r="65" spans="1:27" s="230" customFormat="1" ht="26.25" hidden="1" customHeight="1">
      <c r="A65" s="777"/>
      <c r="B65" s="276"/>
      <c r="C65" s="276"/>
      <c r="D65" s="276"/>
      <c r="E65" s="735"/>
      <c r="F65" s="736"/>
      <c r="G65" s="682"/>
      <c r="H65" s="661"/>
      <c r="I65" s="733"/>
      <c r="J65" s="733"/>
      <c r="K65" s="761"/>
      <c r="L65" s="761"/>
      <c r="M65" s="734"/>
      <c r="N65" s="780"/>
      <c r="O65" s="781"/>
      <c r="P65" s="380"/>
      <c r="S65" s="330"/>
      <c r="T65" s="331"/>
      <c r="U65" s="331"/>
      <c r="V65" s="332"/>
      <c r="W65" s="333"/>
      <c r="X65" s="332"/>
      <c r="Y65" s="333"/>
      <c r="Z65" s="334"/>
      <c r="AA65" s="336"/>
    </row>
    <row r="66" spans="1:27" s="230" customFormat="1" ht="26.25" hidden="1" customHeight="1">
      <c r="A66" s="777"/>
      <c r="B66" s="276"/>
      <c r="C66" s="276"/>
      <c r="D66" s="276"/>
      <c r="E66" s="735"/>
      <c r="F66" s="733"/>
      <c r="G66" s="682"/>
      <c r="H66" s="661"/>
      <c r="I66" s="733"/>
      <c r="J66" s="733"/>
      <c r="K66" s="761"/>
      <c r="L66" s="761"/>
      <c r="M66" s="734"/>
      <c r="N66" s="780"/>
      <c r="O66" s="781"/>
      <c r="P66" s="380"/>
      <c r="S66" s="330"/>
      <c r="T66" s="331"/>
      <c r="U66" s="331"/>
      <c r="V66" s="332"/>
      <c r="W66" s="333"/>
      <c r="X66" s="339"/>
      <c r="Y66" s="340"/>
      <c r="Z66" s="334"/>
      <c r="AA66" s="333"/>
    </row>
    <row r="67" spans="1:27" s="230" customFormat="1" ht="26.25" hidden="1" customHeight="1">
      <c r="A67" s="777"/>
      <c r="B67" s="276"/>
      <c r="C67" s="276"/>
      <c r="D67" s="276"/>
      <c r="E67" s="663"/>
      <c r="F67" s="660"/>
      <c r="G67" s="660"/>
      <c r="H67" s="661"/>
      <c r="I67" s="682">
        <f t="shared" ref="I67:J68" si="3">F67</f>
        <v>0</v>
      </c>
      <c r="J67" s="682">
        <f t="shared" si="3"/>
        <v>0</v>
      </c>
      <c r="K67" s="682"/>
      <c r="L67" s="682"/>
      <c r="M67" s="276"/>
      <c r="N67" s="657"/>
      <c r="O67" s="276"/>
      <c r="P67" s="380"/>
      <c r="S67" s="330"/>
      <c r="T67" s="331"/>
      <c r="U67" s="331"/>
      <c r="V67" s="332"/>
      <c r="W67" s="333"/>
      <c r="X67" s="332"/>
      <c r="Y67" s="333"/>
      <c r="Z67" s="334"/>
      <c r="AA67" s="333"/>
    </row>
    <row r="68" spans="1:27" s="230" customFormat="1" ht="26.25" hidden="1" customHeight="1">
      <c r="A68" s="777"/>
      <c r="B68" s="276"/>
      <c r="C68" s="276"/>
      <c r="D68" s="276"/>
      <c r="E68" s="663"/>
      <c r="F68" s="660"/>
      <c r="G68" s="660"/>
      <c r="H68" s="661"/>
      <c r="I68" s="682">
        <f t="shared" si="3"/>
        <v>0</v>
      </c>
      <c r="J68" s="682">
        <f t="shared" si="3"/>
        <v>0</v>
      </c>
      <c r="K68" s="682"/>
      <c r="L68" s="682"/>
      <c r="M68" s="276"/>
      <c r="N68" s="657"/>
      <c r="O68" s="276"/>
      <c r="P68" s="380"/>
      <c r="S68" s="330"/>
      <c r="T68" s="331"/>
      <c r="U68" s="331"/>
      <c r="V68" s="332"/>
      <c r="W68" s="333"/>
      <c r="X68" s="332"/>
      <c r="Y68" s="333"/>
      <c r="Z68" s="334"/>
      <c r="AA68" s="333"/>
    </row>
    <row r="69" spans="1:27" s="230" customFormat="1" ht="26.25" hidden="1" customHeight="1">
      <c r="A69" s="777"/>
      <c r="B69" s="380"/>
      <c r="C69" s="380"/>
      <c r="D69" s="380"/>
      <c r="E69" s="682"/>
      <c r="F69" s="682"/>
      <c r="G69" s="682"/>
      <c r="H69" s="682"/>
      <c r="I69" s="682">
        <f>F69</f>
        <v>0</v>
      </c>
      <c r="J69" s="682">
        <f>G69</f>
        <v>0</v>
      </c>
      <c r="K69" s="682"/>
      <c r="L69" s="682"/>
      <c r="M69" s="765"/>
      <c r="N69" s="89"/>
      <c r="O69" s="380"/>
      <c r="P69" s="380"/>
    </row>
    <row r="70" spans="1:27" s="230" customFormat="1" ht="26.25" hidden="1" customHeight="1">
      <c r="A70" s="794"/>
      <c r="B70" s="380"/>
      <c r="C70" s="380"/>
      <c r="D70" s="380"/>
      <c r="E70" s="682"/>
      <c r="F70" s="682"/>
      <c r="G70" s="682"/>
      <c r="H70" s="682"/>
      <c r="I70" s="682">
        <f>F70</f>
        <v>0</v>
      </c>
      <c r="J70" s="682">
        <f>G70</f>
        <v>0</v>
      </c>
      <c r="K70" s="682"/>
      <c r="L70" s="682"/>
      <c r="M70" s="765"/>
      <c r="N70" s="89"/>
      <c r="O70" s="380"/>
      <c r="P70" s="380"/>
    </row>
    <row r="71" spans="1:27" s="230" customFormat="1" ht="26.25" customHeight="1" thickBot="1">
      <c r="A71" s="1300" t="s">
        <v>350</v>
      </c>
      <c r="B71" s="1296" t="s">
        <v>343</v>
      </c>
      <c r="C71" s="1297"/>
      <c r="D71" s="774" t="str">
        <f>COUNT(F72:F90)&amp;"필"</f>
        <v>14필</v>
      </c>
      <c r="E71" s="766"/>
      <c r="F71" s="766">
        <f>SUM(F72:F90)</f>
        <v>21.480000000000004</v>
      </c>
      <c r="G71" s="766"/>
      <c r="H71" s="766"/>
      <c r="I71" s="766">
        <f>SUM(I72:I90)</f>
        <v>21.480000000000004</v>
      </c>
      <c r="J71" s="766">
        <f>SUM(J72:J90)</f>
        <v>21.480000000000004</v>
      </c>
      <c r="K71" s="766"/>
      <c r="L71" s="766"/>
      <c r="M71" s="767"/>
      <c r="N71" s="89"/>
      <c r="O71" s="380"/>
      <c r="P71" s="380"/>
    </row>
    <row r="72" spans="1:27" s="230" customFormat="1" ht="26.25" customHeight="1" thickBot="1">
      <c r="A72" s="1300"/>
      <c r="B72" s="796" t="s">
        <v>1099</v>
      </c>
      <c r="C72" s="276" t="s">
        <v>1100</v>
      </c>
      <c r="D72" s="276" t="s">
        <v>1155</v>
      </c>
      <c r="E72" s="763">
        <v>21620</v>
      </c>
      <c r="F72" s="753">
        <v>0.8</v>
      </c>
      <c r="G72" s="682" t="s">
        <v>342</v>
      </c>
      <c r="H72" s="663">
        <v>3000</v>
      </c>
      <c r="I72" s="753">
        <v>0.8</v>
      </c>
      <c r="J72" s="753">
        <v>0.8</v>
      </c>
      <c r="K72" s="414"/>
      <c r="L72" s="414"/>
      <c r="M72" s="718" t="s">
        <v>1103</v>
      </c>
      <c r="N72" s="792" t="s">
        <v>1156</v>
      </c>
      <c r="O72" s="375" t="s">
        <v>1157</v>
      </c>
      <c r="P72" s="662"/>
      <c r="Q72" s="319"/>
    </row>
    <row r="73" spans="1:27" s="230" customFormat="1" ht="26.25" customHeight="1" thickBot="1">
      <c r="A73" s="1300"/>
      <c r="B73" s="796" t="s">
        <v>1099</v>
      </c>
      <c r="C73" s="276" t="s">
        <v>1100</v>
      </c>
      <c r="D73" s="89" t="s">
        <v>1158</v>
      </c>
      <c r="E73" s="763">
        <v>20826</v>
      </c>
      <c r="F73" s="753">
        <v>2.08</v>
      </c>
      <c r="G73" s="682" t="s">
        <v>342</v>
      </c>
      <c r="H73" s="663">
        <v>3000</v>
      </c>
      <c r="I73" s="753">
        <v>2.08</v>
      </c>
      <c r="J73" s="753">
        <v>2.08</v>
      </c>
      <c r="K73" s="414"/>
      <c r="L73" s="414"/>
      <c r="M73" s="718" t="s">
        <v>1103</v>
      </c>
      <c r="N73" s="762" t="s">
        <v>1159</v>
      </c>
      <c r="O73" s="375" t="s">
        <v>1160</v>
      </c>
      <c r="P73" s="662"/>
      <c r="Q73" s="322"/>
    </row>
    <row r="74" spans="1:27" s="230" customFormat="1" ht="26.25" customHeight="1" thickBot="1">
      <c r="A74" s="1300"/>
      <c r="B74" s="796" t="s">
        <v>1099</v>
      </c>
      <c r="C74" s="276" t="s">
        <v>1100</v>
      </c>
      <c r="D74" s="89" t="s">
        <v>1161</v>
      </c>
      <c r="E74" s="763">
        <v>37884</v>
      </c>
      <c r="F74" s="753">
        <v>3.78</v>
      </c>
      <c r="G74" s="682" t="s">
        <v>342</v>
      </c>
      <c r="H74" s="663">
        <v>3000</v>
      </c>
      <c r="I74" s="753">
        <v>3.78</v>
      </c>
      <c r="J74" s="753">
        <v>3.78</v>
      </c>
      <c r="K74" s="414"/>
      <c r="L74" s="414"/>
      <c r="M74" s="718" t="s">
        <v>1103</v>
      </c>
      <c r="N74" s="762" t="s">
        <v>1162</v>
      </c>
      <c r="O74" s="662" t="s">
        <v>1163</v>
      </c>
      <c r="P74" s="662"/>
      <c r="Q74" s="319"/>
    </row>
    <row r="75" spans="1:27" s="230" customFormat="1" ht="26.25" customHeight="1" thickBot="1">
      <c r="A75" s="1300"/>
      <c r="B75" s="796" t="s">
        <v>1099</v>
      </c>
      <c r="C75" s="276" t="s">
        <v>1100</v>
      </c>
      <c r="D75" s="89" t="s">
        <v>1164</v>
      </c>
      <c r="E75" s="763">
        <v>11107</v>
      </c>
      <c r="F75" s="753">
        <v>0.86</v>
      </c>
      <c r="G75" s="682" t="s">
        <v>342</v>
      </c>
      <c r="H75" s="663">
        <v>3000</v>
      </c>
      <c r="I75" s="753">
        <v>0.86</v>
      </c>
      <c r="J75" s="753">
        <v>0.86</v>
      </c>
      <c r="K75" s="414"/>
      <c r="L75" s="414"/>
      <c r="M75" s="718" t="s">
        <v>1103</v>
      </c>
      <c r="N75" s="762" t="s">
        <v>1165</v>
      </c>
      <c r="O75" s="662" t="s">
        <v>1102</v>
      </c>
      <c r="P75" s="383"/>
      <c r="Q75" s="319"/>
    </row>
    <row r="76" spans="1:27" s="230" customFormat="1" ht="26.25" customHeight="1" thickBot="1">
      <c r="A76" s="1300"/>
      <c r="B76" s="796" t="s">
        <v>1099</v>
      </c>
      <c r="C76" s="276" t="s">
        <v>1100</v>
      </c>
      <c r="D76" s="89" t="s">
        <v>1166</v>
      </c>
      <c r="E76" s="763">
        <v>49091</v>
      </c>
      <c r="F76" s="753">
        <v>3.65</v>
      </c>
      <c r="G76" s="682" t="s">
        <v>342</v>
      </c>
      <c r="H76" s="663">
        <v>3000</v>
      </c>
      <c r="I76" s="753">
        <v>3.65</v>
      </c>
      <c r="J76" s="753">
        <v>3.65</v>
      </c>
      <c r="K76" s="414"/>
      <c r="L76" s="414"/>
      <c r="M76" s="718" t="s">
        <v>1103</v>
      </c>
      <c r="N76" s="762" t="s">
        <v>1162</v>
      </c>
      <c r="O76" s="662" t="s">
        <v>1163</v>
      </c>
      <c r="P76" s="383"/>
      <c r="Q76" s="319"/>
      <c r="S76" s="341"/>
      <c r="T76" s="342"/>
      <c r="U76" s="342"/>
      <c r="V76" s="343"/>
      <c r="W76" s="344"/>
      <c r="X76" s="343"/>
      <c r="Y76" s="345"/>
      <c r="Z76" s="346"/>
      <c r="AA76" s="344"/>
    </row>
    <row r="77" spans="1:27" s="230" customFormat="1" ht="26.25" customHeight="1" thickBot="1">
      <c r="A77" s="1300"/>
      <c r="B77" s="796" t="s">
        <v>1099</v>
      </c>
      <c r="C77" s="276" t="s">
        <v>1100</v>
      </c>
      <c r="D77" s="89" t="s">
        <v>1167</v>
      </c>
      <c r="E77" s="793">
        <v>705</v>
      </c>
      <c r="F77" s="753">
        <v>7.0000000000000007E-2</v>
      </c>
      <c r="G77" s="682" t="s">
        <v>342</v>
      </c>
      <c r="H77" s="663">
        <v>3000</v>
      </c>
      <c r="I77" s="753">
        <v>7.0000000000000007E-2</v>
      </c>
      <c r="J77" s="753">
        <v>7.0000000000000007E-2</v>
      </c>
      <c r="K77" s="414"/>
      <c r="L77" s="414"/>
      <c r="M77" s="718" t="s">
        <v>1103</v>
      </c>
      <c r="N77" s="762" t="s">
        <v>1168</v>
      </c>
      <c r="O77" s="662" t="s">
        <v>1169</v>
      </c>
      <c r="P77" s="383"/>
      <c r="Q77" s="319"/>
      <c r="S77" s="330"/>
      <c r="T77" s="331"/>
      <c r="U77" s="331"/>
      <c r="V77" s="332"/>
      <c r="W77" s="333"/>
      <c r="X77" s="332"/>
      <c r="Y77" s="333"/>
      <c r="Z77" s="334"/>
      <c r="AA77" s="336"/>
    </row>
    <row r="78" spans="1:27" s="230" customFormat="1" ht="26.25" customHeight="1" thickBot="1">
      <c r="A78" s="1300"/>
      <c r="B78" s="796" t="s">
        <v>1099</v>
      </c>
      <c r="C78" s="276" t="s">
        <v>1100</v>
      </c>
      <c r="D78" s="89" t="s">
        <v>1170</v>
      </c>
      <c r="E78" s="763">
        <v>12397</v>
      </c>
      <c r="F78" s="753">
        <v>0.29000000000000004</v>
      </c>
      <c r="G78" s="682" t="s">
        <v>342</v>
      </c>
      <c r="H78" s="663">
        <v>3000</v>
      </c>
      <c r="I78" s="753">
        <v>0.29000000000000004</v>
      </c>
      <c r="J78" s="753">
        <v>0.29000000000000004</v>
      </c>
      <c r="K78" s="414"/>
      <c r="L78" s="414"/>
      <c r="M78" s="718" t="s">
        <v>1103</v>
      </c>
      <c r="N78" s="742" t="s">
        <v>1104</v>
      </c>
      <c r="O78" s="740" t="s">
        <v>1105</v>
      </c>
      <c r="P78" s="383"/>
      <c r="Q78" s="319"/>
      <c r="S78" s="330"/>
      <c r="T78" s="331"/>
      <c r="U78" s="331"/>
      <c r="V78" s="332"/>
      <c r="W78" s="333"/>
      <c r="X78" s="332"/>
      <c r="Y78" s="333"/>
      <c r="Z78" s="334"/>
      <c r="AA78" s="336"/>
    </row>
    <row r="79" spans="1:27" s="230" customFormat="1" ht="26.25" customHeight="1" thickBot="1">
      <c r="A79" s="1300"/>
      <c r="B79" s="796" t="s">
        <v>1099</v>
      </c>
      <c r="C79" s="276" t="s">
        <v>1100</v>
      </c>
      <c r="D79" s="89" t="s">
        <v>1171</v>
      </c>
      <c r="E79" s="763">
        <v>11603</v>
      </c>
      <c r="F79" s="791">
        <v>0.84</v>
      </c>
      <c r="G79" s="682" t="s">
        <v>342</v>
      </c>
      <c r="H79" s="663">
        <v>3000</v>
      </c>
      <c r="I79" s="791">
        <v>0.84</v>
      </c>
      <c r="J79" s="791">
        <v>0.84</v>
      </c>
      <c r="K79" s="414"/>
      <c r="L79" s="414"/>
      <c r="M79" s="718" t="s">
        <v>1103</v>
      </c>
      <c r="N79" s="742" t="s">
        <v>1104</v>
      </c>
      <c r="O79" s="740" t="s">
        <v>1105</v>
      </c>
      <c r="P79" s="383"/>
      <c r="Q79" s="319"/>
      <c r="S79" s="330"/>
      <c r="T79" s="331"/>
      <c r="U79" s="331"/>
      <c r="V79" s="332"/>
      <c r="W79" s="333"/>
      <c r="X79" s="332"/>
      <c r="Y79" s="333"/>
      <c r="Z79" s="334"/>
      <c r="AA79" s="336"/>
    </row>
    <row r="80" spans="1:27" s="230" customFormat="1" ht="26.25" customHeight="1" thickBot="1">
      <c r="A80" s="1300"/>
      <c r="B80" s="796" t="s">
        <v>1099</v>
      </c>
      <c r="C80" s="276" t="s">
        <v>1100</v>
      </c>
      <c r="D80" s="89" t="s">
        <v>1172</v>
      </c>
      <c r="E80" s="763">
        <v>5950</v>
      </c>
      <c r="F80" s="791">
        <v>0.4</v>
      </c>
      <c r="G80" s="682" t="s">
        <v>342</v>
      </c>
      <c r="H80" s="663">
        <v>3000</v>
      </c>
      <c r="I80" s="791">
        <v>0.4</v>
      </c>
      <c r="J80" s="791">
        <v>0.4</v>
      </c>
      <c r="K80" s="414"/>
      <c r="L80" s="414"/>
      <c r="M80" s="718" t="s">
        <v>1103</v>
      </c>
      <c r="N80" s="742" t="s">
        <v>1104</v>
      </c>
      <c r="O80" s="740" t="s">
        <v>1105</v>
      </c>
      <c r="P80" s="383"/>
      <c r="Q80" s="319"/>
      <c r="S80" s="330"/>
      <c r="T80" s="331"/>
      <c r="U80" s="331"/>
      <c r="V80" s="332"/>
      <c r="W80" s="333"/>
      <c r="X80" s="332"/>
      <c r="Y80" s="333"/>
      <c r="Z80" s="334"/>
      <c r="AA80" s="336"/>
    </row>
    <row r="81" spans="1:27" s="230" customFormat="1" ht="26.25" customHeight="1" thickBot="1">
      <c r="A81" s="1300" t="s">
        <v>350</v>
      </c>
      <c r="B81" s="796" t="s">
        <v>1099</v>
      </c>
      <c r="C81" s="276" t="s">
        <v>1100</v>
      </c>
      <c r="D81" s="89" t="s">
        <v>1173</v>
      </c>
      <c r="E81" s="763">
        <v>12893</v>
      </c>
      <c r="F81" s="753">
        <v>1.28</v>
      </c>
      <c r="G81" s="682" t="s">
        <v>342</v>
      </c>
      <c r="H81" s="663">
        <v>3000</v>
      </c>
      <c r="I81" s="753">
        <v>1.28</v>
      </c>
      <c r="J81" s="753">
        <v>1.28</v>
      </c>
      <c r="K81" s="414"/>
      <c r="L81" s="414"/>
      <c r="M81" s="718" t="s">
        <v>1103</v>
      </c>
      <c r="N81" s="762" t="s">
        <v>1174</v>
      </c>
      <c r="O81" s="662" t="s">
        <v>1175</v>
      </c>
      <c r="P81" s="383"/>
      <c r="Q81" s="319"/>
      <c r="S81" s="330"/>
      <c r="T81" s="331"/>
      <c r="U81" s="331"/>
      <c r="V81" s="332"/>
      <c r="W81" s="333"/>
      <c r="X81" s="332"/>
      <c r="Y81" s="333"/>
      <c r="Z81" s="334"/>
      <c r="AA81" s="336"/>
    </row>
    <row r="82" spans="1:27" s="230" customFormat="1" ht="26.25" customHeight="1" thickBot="1">
      <c r="A82" s="1300"/>
      <c r="B82" s="796" t="s">
        <v>1117</v>
      </c>
      <c r="C82" s="276" t="s">
        <v>1128</v>
      </c>
      <c r="D82" s="276" t="s">
        <v>1176</v>
      </c>
      <c r="E82" s="790">
        <v>331</v>
      </c>
      <c r="F82" s="791">
        <v>0.03</v>
      </c>
      <c r="G82" s="682" t="s">
        <v>342</v>
      </c>
      <c r="H82" s="663">
        <v>3000</v>
      </c>
      <c r="I82" s="791">
        <v>0.03</v>
      </c>
      <c r="J82" s="791">
        <v>0.03</v>
      </c>
      <c r="K82" s="414"/>
      <c r="L82" s="414"/>
      <c r="M82" s="718" t="s">
        <v>1111</v>
      </c>
      <c r="N82" s="780" t="s">
        <v>1177</v>
      </c>
      <c r="O82" s="781" t="s">
        <v>1178</v>
      </c>
      <c r="P82" s="383"/>
      <c r="S82" s="330"/>
      <c r="T82" s="331"/>
      <c r="U82" s="331"/>
      <c r="V82" s="332"/>
      <c r="W82" s="333"/>
      <c r="X82" s="332"/>
      <c r="Y82" s="333"/>
      <c r="Z82" s="334"/>
      <c r="AA82" s="336"/>
    </row>
    <row r="83" spans="1:27" s="230" customFormat="1" ht="26.25" customHeight="1" thickBot="1">
      <c r="A83" s="1300"/>
      <c r="B83" s="796" t="s">
        <v>1117</v>
      </c>
      <c r="C83" s="276" t="s">
        <v>1128</v>
      </c>
      <c r="D83" s="276" t="s">
        <v>1179</v>
      </c>
      <c r="E83" s="790">
        <v>59306</v>
      </c>
      <c r="F83" s="791">
        <v>5.27</v>
      </c>
      <c r="G83" s="682" t="s">
        <v>342</v>
      </c>
      <c r="H83" s="663">
        <v>3000</v>
      </c>
      <c r="I83" s="791">
        <v>5.27</v>
      </c>
      <c r="J83" s="791">
        <v>5.27</v>
      </c>
      <c r="K83" s="414"/>
      <c r="L83" s="414"/>
      <c r="M83" s="718" t="s">
        <v>1111</v>
      </c>
      <c r="N83" s="780" t="s">
        <v>1180</v>
      </c>
      <c r="O83" s="781" t="s">
        <v>1181</v>
      </c>
      <c r="P83" s="383"/>
      <c r="S83" s="330"/>
      <c r="T83" s="331"/>
      <c r="U83" s="331"/>
      <c r="V83" s="332"/>
      <c r="W83" s="333"/>
      <c r="X83" s="332"/>
      <c r="Y83" s="333"/>
      <c r="Z83" s="334"/>
      <c r="AA83" s="336"/>
    </row>
    <row r="84" spans="1:27" s="230" customFormat="1" ht="26.25" customHeight="1" thickBot="1">
      <c r="A84" s="1300"/>
      <c r="B84" s="796" t="s">
        <v>1117</v>
      </c>
      <c r="C84" s="276" t="s">
        <v>1128</v>
      </c>
      <c r="D84" s="276" t="s">
        <v>1182</v>
      </c>
      <c r="E84" s="790">
        <v>378</v>
      </c>
      <c r="F84" s="791">
        <v>0.03</v>
      </c>
      <c r="G84" s="682" t="s">
        <v>342</v>
      </c>
      <c r="H84" s="663">
        <v>3000</v>
      </c>
      <c r="I84" s="791">
        <v>0.03</v>
      </c>
      <c r="J84" s="791">
        <v>0.03</v>
      </c>
      <c r="K84" s="414"/>
      <c r="L84" s="414"/>
      <c r="M84" s="718" t="s">
        <v>1111</v>
      </c>
      <c r="N84" s="780" t="s">
        <v>1139</v>
      </c>
      <c r="O84" s="781" t="s">
        <v>1140</v>
      </c>
      <c r="P84" s="383"/>
      <c r="S84" s="330"/>
      <c r="T84" s="331"/>
      <c r="U84" s="331"/>
      <c r="V84" s="332"/>
      <c r="W84" s="333"/>
      <c r="X84" s="332"/>
      <c r="Y84" s="333"/>
      <c r="Z84" s="334"/>
      <c r="AA84" s="336"/>
    </row>
    <row r="85" spans="1:27" s="230" customFormat="1" ht="26.25" customHeight="1" thickBot="1">
      <c r="A85" s="1300"/>
      <c r="B85" s="796" t="s">
        <v>1125</v>
      </c>
      <c r="C85" s="276" t="s">
        <v>1126</v>
      </c>
      <c r="D85" s="276" t="s">
        <v>1183</v>
      </c>
      <c r="E85" s="790">
        <v>33719</v>
      </c>
      <c r="F85" s="791">
        <v>2.1</v>
      </c>
      <c r="G85" s="682" t="s">
        <v>342</v>
      </c>
      <c r="H85" s="663">
        <v>3000</v>
      </c>
      <c r="I85" s="791">
        <v>2.1</v>
      </c>
      <c r="J85" s="791">
        <v>2.1</v>
      </c>
      <c r="K85" s="414"/>
      <c r="L85" s="414"/>
      <c r="M85" s="718" t="s">
        <v>1111</v>
      </c>
      <c r="N85" s="780" t="s">
        <v>1184</v>
      </c>
      <c r="O85" s="781" t="s">
        <v>1185</v>
      </c>
      <c r="P85" s="383"/>
      <c r="S85" s="330"/>
      <c r="T85" s="331"/>
      <c r="U85" s="331"/>
      <c r="V85" s="332"/>
      <c r="W85" s="333"/>
      <c r="X85" s="332"/>
      <c r="Y85" s="333"/>
      <c r="Z85" s="334"/>
      <c r="AA85" s="336"/>
    </row>
    <row r="86" spans="1:27" s="230" customFormat="1" ht="26.25" hidden="1" customHeight="1">
      <c r="A86" s="795"/>
      <c r="B86" s="784">
        <f>S90</f>
        <v>0</v>
      </c>
      <c r="C86" s="276">
        <f>T90</f>
        <v>0</v>
      </c>
      <c r="D86" s="276">
        <f>U90</f>
        <v>0</v>
      </c>
      <c r="E86" s="682"/>
      <c r="F86" s="682"/>
      <c r="G86" s="682"/>
      <c r="H86" s="682"/>
      <c r="I86" s="682">
        <f t="shared" ref="I86:J90" si="4">F86</f>
        <v>0</v>
      </c>
      <c r="J86" s="682">
        <f t="shared" si="4"/>
        <v>0</v>
      </c>
      <c r="K86" s="682"/>
      <c r="L86" s="682"/>
      <c r="M86" s="765"/>
      <c r="N86" s="89">
        <f>Z90</f>
        <v>0</v>
      </c>
      <c r="O86" s="92">
        <f>AA90</f>
        <v>0</v>
      </c>
      <c r="P86" s="383">
        <f>Y90</f>
        <v>0</v>
      </c>
      <c r="S86" s="330"/>
      <c r="T86" s="331"/>
      <c r="U86" s="331"/>
      <c r="V86" s="332"/>
      <c r="W86" s="333"/>
      <c r="X86" s="332"/>
      <c r="Y86" s="333"/>
      <c r="Z86" s="334"/>
      <c r="AA86" s="336"/>
    </row>
    <row r="87" spans="1:27" s="230" customFormat="1" ht="26.25" hidden="1" customHeight="1">
      <c r="A87" s="777"/>
      <c r="B87" s="89"/>
      <c r="C87" s="89"/>
      <c r="D87" s="89"/>
      <c r="E87" s="746"/>
      <c r="F87" s="746"/>
      <c r="G87" s="682"/>
      <c r="H87" s="682"/>
      <c r="I87" s="682">
        <f t="shared" si="4"/>
        <v>0</v>
      </c>
      <c r="J87" s="682">
        <f t="shared" si="4"/>
        <v>0</v>
      </c>
      <c r="K87" s="746"/>
      <c r="L87" s="746"/>
      <c r="M87" s="747"/>
      <c r="N87" s="89"/>
      <c r="O87" s="89"/>
      <c r="P87" s="89"/>
      <c r="S87" s="330"/>
      <c r="T87" s="331"/>
      <c r="U87" s="331"/>
      <c r="V87" s="332"/>
      <c r="W87" s="333"/>
      <c r="X87" s="332"/>
      <c r="Y87" s="333"/>
      <c r="Z87" s="334"/>
      <c r="AA87" s="336"/>
    </row>
    <row r="88" spans="1:27" s="230" customFormat="1" ht="26.25" hidden="1" customHeight="1">
      <c r="A88" s="777"/>
      <c r="B88" s="380"/>
      <c r="C88" s="380"/>
      <c r="D88" s="380"/>
      <c r="E88" s="682"/>
      <c r="F88" s="682"/>
      <c r="G88" s="766"/>
      <c r="H88" s="766"/>
      <c r="I88" s="682">
        <f t="shared" si="4"/>
        <v>0</v>
      </c>
      <c r="J88" s="682">
        <f t="shared" si="4"/>
        <v>0</v>
      </c>
      <c r="K88" s="766"/>
      <c r="L88" s="766"/>
      <c r="M88" s="767"/>
      <c r="N88" s="89"/>
      <c r="O88" s="380"/>
      <c r="P88" s="380"/>
      <c r="S88" s="330"/>
      <c r="T88" s="331"/>
      <c r="U88" s="331"/>
      <c r="V88" s="332"/>
      <c r="W88" s="333"/>
      <c r="X88" s="332"/>
      <c r="Y88" s="333"/>
      <c r="Z88" s="334"/>
      <c r="AA88" s="336"/>
    </row>
    <row r="89" spans="1:27" s="230" customFormat="1" ht="26.25" hidden="1" customHeight="1">
      <c r="A89" s="777"/>
      <c r="B89" s="770"/>
      <c r="C89" s="770"/>
      <c r="D89" s="774"/>
      <c r="E89" s="766"/>
      <c r="F89" s="682"/>
      <c r="G89" s="766"/>
      <c r="H89" s="766"/>
      <c r="I89" s="682">
        <f t="shared" si="4"/>
        <v>0</v>
      </c>
      <c r="J89" s="682">
        <f t="shared" si="4"/>
        <v>0</v>
      </c>
      <c r="K89" s="766"/>
      <c r="L89" s="766"/>
      <c r="M89" s="767"/>
      <c r="N89" s="89"/>
      <c r="O89" s="380"/>
      <c r="P89" s="380"/>
      <c r="S89" s="330"/>
      <c r="T89" s="331"/>
      <c r="U89" s="331"/>
      <c r="V89" s="332"/>
      <c r="W89" s="333"/>
      <c r="X89" s="332"/>
      <c r="Y89" s="333"/>
      <c r="Z89" s="334"/>
      <c r="AA89" s="336"/>
    </row>
    <row r="90" spans="1:27" s="230" customFormat="1" ht="26.25" hidden="1" customHeight="1">
      <c r="A90" s="794"/>
      <c r="B90" s="770"/>
      <c r="C90" s="770"/>
      <c r="D90" s="774"/>
      <c r="E90" s="766"/>
      <c r="F90" s="682"/>
      <c r="G90" s="766"/>
      <c r="H90" s="766"/>
      <c r="I90" s="682">
        <f t="shared" si="4"/>
        <v>0</v>
      </c>
      <c r="J90" s="682">
        <f t="shared" si="4"/>
        <v>0</v>
      </c>
      <c r="K90" s="766"/>
      <c r="L90" s="766"/>
      <c r="M90" s="767"/>
      <c r="N90" s="89"/>
      <c r="O90" s="380"/>
      <c r="P90" s="380"/>
    </row>
    <row r="91" spans="1:27" s="230" customFormat="1" ht="26.25" customHeight="1" thickBot="1">
      <c r="A91" s="1300" t="s">
        <v>351</v>
      </c>
      <c r="B91" s="1296" t="s">
        <v>344</v>
      </c>
      <c r="C91" s="1297"/>
      <c r="D91" s="774" t="str">
        <f>COUNT(F92:F101)&amp;"필"</f>
        <v>1필</v>
      </c>
      <c r="E91" s="766"/>
      <c r="F91" s="766">
        <f>SUM(F92:F101)</f>
        <v>0.2</v>
      </c>
      <c r="G91" s="766"/>
      <c r="H91" s="766"/>
      <c r="I91" s="766">
        <f>SUM(I92:I101)</f>
        <v>0.2</v>
      </c>
      <c r="J91" s="766">
        <f>SUM(J92:J101)</f>
        <v>0.2</v>
      </c>
      <c r="K91" s="766"/>
      <c r="L91" s="766"/>
      <c r="M91" s="767"/>
      <c r="N91" s="89"/>
      <c r="O91" s="785"/>
      <c r="P91" s="380"/>
    </row>
    <row r="92" spans="1:27" s="230" customFormat="1" ht="26.25" customHeight="1" thickBot="1">
      <c r="A92" s="1300"/>
      <c r="B92" s="796" t="s">
        <v>1117</v>
      </c>
      <c r="C92" s="276" t="s">
        <v>1128</v>
      </c>
      <c r="D92" s="276" t="s">
        <v>1135</v>
      </c>
      <c r="E92" s="790">
        <v>15944</v>
      </c>
      <c r="F92" s="791">
        <v>0.2</v>
      </c>
      <c r="G92" s="375" t="s">
        <v>1186</v>
      </c>
      <c r="H92" s="663">
        <v>1500</v>
      </c>
      <c r="I92" s="791">
        <v>0.2</v>
      </c>
      <c r="J92" s="791">
        <v>0.2</v>
      </c>
      <c r="K92" s="414"/>
      <c r="L92" s="414"/>
      <c r="M92" s="718" t="s">
        <v>1111</v>
      </c>
      <c r="N92" s="780" t="s">
        <v>1136</v>
      </c>
      <c r="O92" s="781" t="s">
        <v>1137</v>
      </c>
      <c r="P92" s="383"/>
    </row>
    <row r="93" spans="1:27" s="230" customFormat="1" ht="26.25" hidden="1" customHeight="1">
      <c r="A93" s="795"/>
      <c r="B93" s="276"/>
      <c r="C93" s="276"/>
      <c r="D93" s="276"/>
      <c r="E93" s="750"/>
      <c r="F93" s="682"/>
      <c r="G93" s="276"/>
      <c r="H93" s="661"/>
      <c r="I93" s="682"/>
      <c r="J93" s="682"/>
      <c r="K93" s="682"/>
      <c r="L93" s="682"/>
      <c r="M93" s="276"/>
      <c r="N93" s="776"/>
      <c r="O93" s="375"/>
      <c r="P93" s="383"/>
    </row>
    <row r="94" spans="1:27" s="230" customFormat="1" ht="26.25" hidden="1" customHeight="1">
      <c r="A94" s="777"/>
      <c r="B94" s="276"/>
      <c r="C94" s="276"/>
      <c r="D94" s="276"/>
      <c r="E94" s="750"/>
      <c r="F94" s="682"/>
      <c r="G94" s="276"/>
      <c r="H94" s="609"/>
      <c r="I94" s="682"/>
      <c r="J94" s="682"/>
      <c r="K94" s="682"/>
      <c r="L94" s="682"/>
      <c r="M94" s="276"/>
      <c r="N94" s="776"/>
      <c r="O94" s="662"/>
      <c r="P94" s="383"/>
    </row>
    <row r="95" spans="1:27" s="230" customFormat="1" ht="26.25" hidden="1" customHeight="1">
      <c r="A95" s="777"/>
      <c r="B95" s="718"/>
      <c r="C95" s="718"/>
      <c r="D95" s="718"/>
      <c r="E95" s="721"/>
      <c r="F95" s="719"/>
      <c r="G95" s="718"/>
      <c r="H95" s="661"/>
      <c r="I95" s="682"/>
      <c r="J95" s="682"/>
      <c r="K95" s="682"/>
      <c r="L95" s="682"/>
      <c r="M95" s="718"/>
      <c r="N95" s="720"/>
      <c r="O95" s="718"/>
      <c r="P95" s="383"/>
    </row>
    <row r="96" spans="1:27" s="230" customFormat="1" ht="26.25" hidden="1" customHeight="1">
      <c r="A96" s="777"/>
      <c r="B96" s="371"/>
      <c r="C96" s="371"/>
      <c r="D96" s="783"/>
      <c r="E96" s="387"/>
      <c r="F96" s="373"/>
      <c r="G96" s="761"/>
      <c r="H96" s="761"/>
      <c r="I96" s="682">
        <f t="shared" ref="I96:J101" si="5">F96</f>
        <v>0</v>
      </c>
      <c r="J96" s="682">
        <f t="shared" si="5"/>
        <v>0</v>
      </c>
      <c r="K96" s="761"/>
      <c r="L96" s="761"/>
      <c r="M96" s="371"/>
      <c r="N96" s="374"/>
      <c r="O96" s="375"/>
      <c r="P96" s="383"/>
      <c r="S96" s="330"/>
      <c r="T96" s="331"/>
      <c r="U96" s="331"/>
      <c r="V96" s="332"/>
      <c r="W96" s="333"/>
      <c r="X96" s="332"/>
      <c r="Y96" s="337"/>
      <c r="Z96" s="338"/>
      <c r="AA96" s="333"/>
    </row>
    <row r="97" spans="1:27" s="230" customFormat="1" ht="26.25" hidden="1" customHeight="1">
      <c r="A97" s="777"/>
      <c r="B97" s="380"/>
      <c r="C97" s="380"/>
      <c r="D97" s="380"/>
      <c r="E97" s="768"/>
      <c r="F97" s="761"/>
      <c r="G97" s="761"/>
      <c r="H97" s="761"/>
      <c r="I97" s="682">
        <f t="shared" si="5"/>
        <v>0</v>
      </c>
      <c r="J97" s="682">
        <f t="shared" si="5"/>
        <v>0</v>
      </c>
      <c r="K97" s="761"/>
      <c r="L97" s="761"/>
      <c r="M97" s="382"/>
      <c r="N97" s="785"/>
      <c r="O97" s="785"/>
      <c r="P97" s="380"/>
      <c r="S97" s="330"/>
      <c r="T97" s="331"/>
      <c r="U97" s="331"/>
      <c r="V97" s="332"/>
      <c r="W97" s="333"/>
      <c r="X97" s="332"/>
      <c r="Y97" s="333"/>
      <c r="Z97" s="334"/>
      <c r="AA97" s="333"/>
    </row>
    <row r="98" spans="1:27" s="230" customFormat="1" ht="26.25" hidden="1" customHeight="1">
      <c r="A98" s="777"/>
      <c r="B98" s="380"/>
      <c r="C98" s="380"/>
      <c r="D98" s="380"/>
      <c r="E98" s="768"/>
      <c r="F98" s="761"/>
      <c r="G98" s="761"/>
      <c r="H98" s="761"/>
      <c r="I98" s="682">
        <f t="shared" si="5"/>
        <v>0</v>
      </c>
      <c r="J98" s="682">
        <f t="shared" si="5"/>
        <v>0</v>
      </c>
      <c r="K98" s="761"/>
      <c r="L98" s="761"/>
      <c r="M98" s="382"/>
      <c r="N98" s="785"/>
      <c r="O98" s="785"/>
      <c r="P98" s="380"/>
      <c r="S98" s="330"/>
      <c r="T98" s="331"/>
      <c r="U98" s="331"/>
      <c r="V98" s="332"/>
      <c r="W98" s="333"/>
      <c r="X98" s="339"/>
      <c r="Y98" s="340"/>
      <c r="Z98" s="334"/>
      <c r="AA98" s="333"/>
    </row>
    <row r="99" spans="1:27" s="230" customFormat="1" ht="26.25" hidden="1" customHeight="1">
      <c r="A99" s="777"/>
      <c r="B99" s="380"/>
      <c r="C99" s="380"/>
      <c r="D99" s="380"/>
      <c r="E99" s="768"/>
      <c r="F99" s="761"/>
      <c r="G99" s="761"/>
      <c r="H99" s="761"/>
      <c r="I99" s="682">
        <f t="shared" si="5"/>
        <v>0</v>
      </c>
      <c r="J99" s="682">
        <f t="shared" si="5"/>
        <v>0</v>
      </c>
      <c r="K99" s="761"/>
      <c r="L99" s="761"/>
      <c r="M99" s="382"/>
      <c r="N99" s="785"/>
      <c r="O99" s="785"/>
      <c r="P99" s="380"/>
      <c r="S99" s="330"/>
      <c r="T99" s="331"/>
      <c r="U99" s="331"/>
      <c r="V99" s="332"/>
      <c r="W99" s="333"/>
      <c r="X99" s="332"/>
      <c r="Y99" s="333"/>
      <c r="Z99" s="334"/>
      <c r="AA99" s="333"/>
    </row>
    <row r="100" spans="1:27" s="230" customFormat="1" ht="26.25" hidden="1" customHeight="1">
      <c r="A100" s="777"/>
      <c r="B100" s="380"/>
      <c r="C100" s="380"/>
      <c r="D100" s="380"/>
      <c r="E100" s="768"/>
      <c r="F100" s="761"/>
      <c r="G100" s="761"/>
      <c r="H100" s="761"/>
      <c r="I100" s="682">
        <f t="shared" si="5"/>
        <v>0</v>
      </c>
      <c r="J100" s="682">
        <f t="shared" si="5"/>
        <v>0</v>
      </c>
      <c r="K100" s="761"/>
      <c r="L100" s="761"/>
      <c r="M100" s="382"/>
      <c r="N100" s="785"/>
      <c r="O100" s="785"/>
      <c r="P100" s="380"/>
    </row>
    <row r="101" spans="1:27" s="230" customFormat="1" ht="26.25" hidden="1" customHeight="1">
      <c r="A101" s="794"/>
      <c r="B101" s="380"/>
      <c r="C101" s="380"/>
      <c r="D101" s="380"/>
      <c r="E101" s="768"/>
      <c r="F101" s="761"/>
      <c r="G101" s="761"/>
      <c r="H101" s="761"/>
      <c r="I101" s="682">
        <f t="shared" si="5"/>
        <v>0</v>
      </c>
      <c r="J101" s="682">
        <f t="shared" si="5"/>
        <v>0</v>
      </c>
      <c r="K101" s="761"/>
      <c r="L101" s="761"/>
      <c r="M101" s="382"/>
      <c r="N101" s="785"/>
      <c r="O101" s="785"/>
      <c r="P101" s="380"/>
    </row>
    <row r="102" spans="1:27" s="230" customFormat="1" ht="26.25" customHeight="1" thickBot="1">
      <c r="A102" s="1300" t="s">
        <v>345</v>
      </c>
      <c r="B102" s="1296" t="s">
        <v>346</v>
      </c>
      <c r="C102" s="1297"/>
      <c r="D102" s="774" t="str">
        <f>COUNT(F103:F112)&amp;"필"</f>
        <v>1필</v>
      </c>
      <c r="E102" s="786"/>
      <c r="F102" s="786">
        <f t="shared" ref="F102" si="6">SUM(F103:F112)</f>
        <v>0.25</v>
      </c>
      <c r="G102" s="786">
        <f t="shared" ref="G102" si="7">SUM(G103:G112)</f>
        <v>0</v>
      </c>
      <c r="H102" s="787"/>
      <c r="I102" s="786">
        <f>SUM(I103:I112)</f>
        <v>0.25</v>
      </c>
      <c r="J102" s="786">
        <f>SUM(J103:J112)</f>
        <v>0.25</v>
      </c>
      <c r="K102" s="786"/>
      <c r="L102" s="786"/>
      <c r="M102" s="788"/>
      <c r="N102" s="785"/>
      <c r="O102" s="785"/>
      <c r="P102" s="380"/>
    </row>
    <row r="103" spans="1:27" s="230" customFormat="1" ht="26.25" customHeight="1" thickBot="1">
      <c r="A103" s="1300"/>
      <c r="B103" s="796" t="s">
        <v>1117</v>
      </c>
      <c r="C103" s="276" t="s">
        <v>1128</v>
      </c>
      <c r="D103" s="276" t="s">
        <v>1135</v>
      </c>
      <c r="E103" s="790">
        <v>15944</v>
      </c>
      <c r="F103" s="791">
        <v>0.25</v>
      </c>
      <c r="G103" s="718" t="s">
        <v>1187</v>
      </c>
      <c r="H103" s="663">
        <v>1600</v>
      </c>
      <c r="I103" s="791">
        <v>0.25</v>
      </c>
      <c r="J103" s="791">
        <v>0.25</v>
      </c>
      <c r="K103" s="393"/>
      <c r="L103" s="393"/>
      <c r="M103" s="718" t="s">
        <v>1111</v>
      </c>
      <c r="N103" s="780" t="s">
        <v>1136</v>
      </c>
      <c r="O103" s="781" t="s">
        <v>1137</v>
      </c>
      <c r="P103" s="740"/>
    </row>
    <row r="104" spans="1:27" s="230" customFormat="1" ht="26.25" customHeight="1">
      <c r="A104" s="795"/>
      <c r="B104" s="740"/>
      <c r="C104" s="740"/>
      <c r="D104" s="740"/>
      <c r="E104" s="751"/>
      <c r="F104" s="752"/>
      <c r="G104" s="752"/>
      <c r="H104" s="608"/>
      <c r="I104" s="752"/>
      <c r="J104" s="761"/>
      <c r="K104" s="761"/>
      <c r="L104" s="761"/>
      <c r="M104" s="276"/>
      <c r="N104" s="741"/>
      <c r="O104" s="740"/>
      <c r="P104" s="740"/>
    </row>
    <row r="105" spans="1:27" s="230" customFormat="1" ht="26.25" customHeight="1">
      <c r="A105" s="777"/>
      <c r="B105" s="740"/>
      <c r="C105" s="740"/>
      <c r="D105" s="740"/>
      <c r="E105" s="751"/>
      <c r="F105" s="752"/>
      <c r="G105" s="752"/>
      <c r="H105" s="789"/>
      <c r="I105" s="752"/>
      <c r="J105" s="761"/>
      <c r="K105" s="761"/>
      <c r="L105" s="761"/>
      <c r="M105" s="276"/>
      <c r="N105" s="741"/>
      <c r="O105" s="740"/>
      <c r="P105" s="740"/>
    </row>
    <row r="106" spans="1:27" s="230" customFormat="1" ht="26.25" customHeight="1">
      <c r="A106" s="777"/>
      <c r="B106" s="740"/>
      <c r="C106" s="740"/>
      <c r="D106" s="740"/>
      <c r="E106" s="751"/>
      <c r="F106" s="752"/>
      <c r="G106" s="752"/>
      <c r="H106" s="789"/>
      <c r="I106" s="752"/>
      <c r="J106" s="761"/>
      <c r="K106" s="761"/>
      <c r="L106" s="761"/>
      <c r="M106" s="276"/>
      <c r="N106" s="742"/>
      <c r="O106" s="740"/>
      <c r="P106" s="740"/>
    </row>
    <row r="107" spans="1:27" s="230" customFormat="1" ht="26.25" customHeight="1">
      <c r="A107" s="380"/>
      <c r="B107" s="371"/>
      <c r="C107" s="371"/>
      <c r="D107" s="783"/>
      <c r="E107" s="387"/>
      <c r="F107" s="373"/>
      <c r="G107" s="761"/>
      <c r="H107" s="761"/>
      <c r="I107" s="761">
        <f t="shared" ref="I107:I112" si="8">F107</f>
        <v>0</v>
      </c>
      <c r="J107" s="761"/>
      <c r="K107" s="761"/>
      <c r="L107" s="761"/>
      <c r="M107" s="371"/>
      <c r="N107" s="374"/>
      <c r="O107" s="375"/>
      <c r="P107" s="380"/>
    </row>
    <row r="108" spans="1:27" s="230" customFormat="1" ht="26.25" customHeight="1">
      <c r="A108" s="380"/>
      <c r="B108" s="380"/>
      <c r="C108" s="380"/>
      <c r="D108" s="380"/>
      <c r="E108" s="768"/>
      <c r="F108" s="761"/>
      <c r="G108" s="761"/>
      <c r="H108" s="761"/>
      <c r="I108" s="761">
        <f t="shared" si="8"/>
        <v>0</v>
      </c>
      <c r="J108" s="761"/>
      <c r="K108" s="761"/>
      <c r="L108" s="761"/>
      <c r="M108" s="382"/>
      <c r="N108" s="785"/>
      <c r="O108" s="785"/>
      <c r="P108" s="380"/>
    </row>
    <row r="109" spans="1:27" s="230" customFormat="1" ht="26.25" customHeight="1">
      <c r="A109" s="380"/>
      <c r="B109" s="380"/>
      <c r="C109" s="380"/>
      <c r="D109" s="380"/>
      <c r="E109" s="768"/>
      <c r="F109" s="761"/>
      <c r="G109" s="761"/>
      <c r="H109" s="761"/>
      <c r="I109" s="761">
        <f t="shared" si="8"/>
        <v>0</v>
      </c>
      <c r="J109" s="761"/>
      <c r="K109" s="761"/>
      <c r="L109" s="761"/>
      <c r="M109" s="382"/>
      <c r="N109" s="785"/>
      <c r="O109" s="785"/>
      <c r="P109" s="380"/>
    </row>
    <row r="110" spans="1:27" s="230" customFormat="1" ht="26.25" customHeight="1">
      <c r="A110" s="380"/>
      <c r="B110" s="380"/>
      <c r="C110" s="380"/>
      <c r="D110" s="380"/>
      <c r="E110" s="768"/>
      <c r="F110" s="761"/>
      <c r="G110" s="761"/>
      <c r="H110" s="761"/>
      <c r="I110" s="761">
        <f t="shared" si="8"/>
        <v>0</v>
      </c>
      <c r="J110" s="761"/>
      <c r="K110" s="761"/>
      <c r="L110" s="761"/>
      <c r="M110" s="382"/>
      <c r="N110" s="785"/>
      <c r="O110" s="785"/>
      <c r="P110" s="380"/>
    </row>
    <row r="111" spans="1:27" s="230" customFormat="1" ht="26.25" customHeight="1">
      <c r="A111" s="380"/>
      <c r="B111" s="380"/>
      <c r="C111" s="380"/>
      <c r="D111" s="380"/>
      <c r="E111" s="768"/>
      <c r="F111" s="761"/>
      <c r="G111" s="761"/>
      <c r="H111" s="761"/>
      <c r="I111" s="761">
        <f t="shared" si="8"/>
        <v>0</v>
      </c>
      <c r="J111" s="761"/>
      <c r="K111" s="761"/>
      <c r="L111" s="761"/>
      <c r="M111" s="382"/>
      <c r="N111" s="785"/>
      <c r="O111" s="785"/>
      <c r="P111" s="380"/>
    </row>
    <row r="112" spans="1:27" s="230" customFormat="1" ht="26.25" customHeight="1">
      <c r="A112" s="380"/>
      <c r="B112" s="380"/>
      <c r="C112" s="380"/>
      <c r="D112" s="380"/>
      <c r="E112" s="768"/>
      <c r="F112" s="761"/>
      <c r="G112" s="761"/>
      <c r="H112" s="761"/>
      <c r="I112" s="761">
        <f t="shared" si="8"/>
        <v>0</v>
      </c>
      <c r="J112" s="761"/>
      <c r="K112" s="761"/>
      <c r="L112" s="761"/>
      <c r="M112" s="382"/>
      <c r="N112" s="785"/>
      <c r="O112" s="785"/>
      <c r="P112" s="380"/>
    </row>
    <row r="113" spans="1:16" ht="26.25" customHeight="1">
      <c r="A113" s="1298" t="s">
        <v>347</v>
      </c>
      <c r="B113" s="1297" t="s">
        <v>348</v>
      </c>
      <c r="C113" s="1297"/>
      <c r="D113" s="774" t="str">
        <f>COUNT(F114:F123)&amp;"필"</f>
        <v>0필</v>
      </c>
      <c r="E113" s="786"/>
      <c r="F113" s="786">
        <f t="shared" ref="F113:I113" si="9">SUM(F114:F123)</f>
        <v>0</v>
      </c>
      <c r="G113" s="786">
        <f t="shared" ref="G113" si="10">SUM(G114:G123)</f>
        <v>0</v>
      </c>
      <c r="H113" s="786"/>
      <c r="I113" s="786">
        <f t="shared" si="9"/>
        <v>0</v>
      </c>
      <c r="J113" s="786"/>
      <c r="K113" s="786"/>
      <c r="L113" s="786"/>
      <c r="M113" s="788"/>
      <c r="N113" s="785"/>
      <c r="O113" s="785"/>
      <c r="P113" s="380"/>
    </row>
    <row r="114" spans="1:16" ht="26.25" customHeight="1">
      <c r="A114" s="1298"/>
      <c r="B114" s="276"/>
      <c r="C114" s="276"/>
      <c r="D114" s="89"/>
      <c r="E114" s="763"/>
      <c r="F114" s="753"/>
      <c r="G114" s="752"/>
      <c r="H114" s="663"/>
      <c r="I114" s="753"/>
      <c r="J114" s="682"/>
      <c r="K114" s="682"/>
      <c r="L114" s="682"/>
      <c r="M114" s="718"/>
      <c r="N114" s="760"/>
      <c r="O114" s="375"/>
      <c r="P114" s="383"/>
    </row>
    <row r="115" spans="1:16" ht="26.25" customHeight="1">
      <c r="A115" s="1298"/>
      <c r="B115" s="276"/>
      <c r="C115" s="276"/>
      <c r="D115" s="276"/>
      <c r="E115" s="763"/>
      <c r="F115" s="753"/>
      <c r="G115" s="752"/>
      <c r="H115" s="663"/>
      <c r="I115" s="753"/>
      <c r="J115" s="682"/>
      <c r="K115" s="682"/>
      <c r="L115" s="682"/>
      <c r="M115" s="718"/>
      <c r="N115" s="741"/>
      <c r="O115" s="740"/>
      <c r="P115" s="380"/>
    </row>
    <row r="116" spans="1:16" ht="26.25" customHeight="1">
      <c r="A116" s="1298"/>
      <c r="B116" s="276"/>
      <c r="C116" s="276"/>
      <c r="D116" s="276"/>
      <c r="E116" s="763"/>
      <c r="F116" s="753"/>
      <c r="G116" s="752"/>
      <c r="H116" s="663"/>
      <c r="I116" s="753"/>
      <c r="J116" s="682"/>
      <c r="K116" s="682"/>
      <c r="L116" s="682"/>
      <c r="M116" s="718"/>
      <c r="N116" s="742"/>
      <c r="O116" s="740"/>
      <c r="P116" s="380"/>
    </row>
    <row r="117" spans="1:16" ht="26.25" hidden="1" customHeight="1">
      <c r="A117" s="380"/>
      <c r="B117" s="380"/>
      <c r="C117" s="380"/>
      <c r="D117" s="380"/>
      <c r="E117" s="768"/>
      <c r="F117" s="761"/>
      <c r="G117" s="761"/>
      <c r="H117" s="761"/>
      <c r="I117" s="761">
        <f t="shared" ref="I117:I123" si="11">F117</f>
        <v>0</v>
      </c>
      <c r="J117" s="761"/>
      <c r="K117" s="761"/>
      <c r="L117" s="761"/>
      <c r="M117" s="382"/>
      <c r="N117" s="785"/>
      <c r="O117" s="785"/>
      <c r="P117" s="380"/>
    </row>
    <row r="118" spans="1:16" ht="26.25" hidden="1" customHeight="1">
      <c r="A118" s="380"/>
      <c r="B118" s="380"/>
      <c r="C118" s="380"/>
      <c r="D118" s="380"/>
      <c r="E118" s="768"/>
      <c r="F118" s="761"/>
      <c r="G118" s="761"/>
      <c r="H118" s="761"/>
      <c r="I118" s="761">
        <f t="shared" si="11"/>
        <v>0</v>
      </c>
      <c r="J118" s="761"/>
      <c r="K118" s="761"/>
      <c r="L118" s="761"/>
      <c r="M118" s="382"/>
      <c r="N118" s="785"/>
      <c r="O118" s="785"/>
      <c r="P118" s="380"/>
    </row>
    <row r="119" spans="1:16" ht="26.25" hidden="1" customHeight="1">
      <c r="A119" s="380"/>
      <c r="B119" s="380"/>
      <c r="C119" s="380"/>
      <c r="D119" s="380"/>
      <c r="E119" s="768"/>
      <c r="F119" s="761"/>
      <c r="G119" s="761"/>
      <c r="H119" s="761"/>
      <c r="I119" s="761">
        <f t="shared" si="11"/>
        <v>0</v>
      </c>
      <c r="J119" s="761"/>
      <c r="K119" s="761"/>
      <c r="L119" s="761"/>
      <c r="M119" s="382"/>
      <c r="N119" s="785"/>
      <c r="O119" s="785"/>
      <c r="P119" s="380"/>
    </row>
    <row r="120" spans="1:16" ht="26.25" hidden="1" customHeight="1">
      <c r="A120" s="380"/>
      <c r="B120" s="380"/>
      <c r="C120" s="380"/>
      <c r="D120" s="380"/>
      <c r="E120" s="768"/>
      <c r="F120" s="761"/>
      <c r="G120" s="761"/>
      <c r="H120" s="761"/>
      <c r="I120" s="761">
        <f t="shared" si="11"/>
        <v>0</v>
      </c>
      <c r="J120" s="761"/>
      <c r="K120" s="761"/>
      <c r="L120" s="761"/>
      <c r="M120" s="382"/>
      <c r="N120" s="785"/>
      <c r="O120" s="785"/>
      <c r="P120" s="380"/>
    </row>
    <row r="121" spans="1:16" ht="26.25" hidden="1" customHeight="1">
      <c r="A121" s="380"/>
      <c r="B121" s="380"/>
      <c r="C121" s="380"/>
      <c r="D121" s="380"/>
      <c r="E121" s="768"/>
      <c r="F121" s="761"/>
      <c r="G121" s="761"/>
      <c r="H121" s="761"/>
      <c r="I121" s="761">
        <f t="shared" si="11"/>
        <v>0</v>
      </c>
      <c r="J121" s="761"/>
      <c r="K121" s="761"/>
      <c r="L121" s="761"/>
      <c r="M121" s="382"/>
      <c r="N121" s="785"/>
      <c r="O121" s="785"/>
      <c r="P121" s="380"/>
    </row>
    <row r="122" spans="1:16" ht="26.25" hidden="1" customHeight="1">
      <c r="A122" s="380"/>
      <c r="B122" s="380"/>
      <c r="C122" s="380"/>
      <c r="D122" s="380"/>
      <c r="E122" s="768"/>
      <c r="F122" s="761"/>
      <c r="G122" s="761"/>
      <c r="H122" s="761"/>
      <c r="I122" s="761">
        <f t="shared" si="11"/>
        <v>0</v>
      </c>
      <c r="J122" s="761"/>
      <c r="K122" s="761"/>
      <c r="L122" s="761"/>
      <c r="M122" s="382"/>
      <c r="N122" s="785"/>
      <c r="O122" s="785"/>
      <c r="P122" s="380"/>
    </row>
    <row r="123" spans="1:16" ht="26.25" hidden="1" customHeight="1">
      <c r="A123" s="380"/>
      <c r="B123" s="380"/>
      <c r="C123" s="380"/>
      <c r="D123" s="380"/>
      <c r="E123" s="768"/>
      <c r="F123" s="761"/>
      <c r="G123" s="761"/>
      <c r="H123" s="761"/>
      <c r="I123" s="761">
        <f t="shared" si="11"/>
        <v>0</v>
      </c>
      <c r="J123" s="761"/>
      <c r="K123" s="761"/>
      <c r="L123" s="761"/>
      <c r="M123" s="382"/>
      <c r="N123" s="785"/>
      <c r="O123" s="785"/>
      <c r="P123" s="380"/>
    </row>
    <row r="124" spans="1:16" ht="26.25" customHeight="1">
      <c r="A124" s="1298" t="s">
        <v>253</v>
      </c>
      <c r="B124" s="1297" t="s">
        <v>175</v>
      </c>
      <c r="C124" s="1297"/>
      <c r="D124" s="774" t="str">
        <f>COUNT(F125:F134)&amp;"필"</f>
        <v>0필</v>
      </c>
      <c r="E124" s="786"/>
      <c r="F124" s="786">
        <f t="shared" ref="F124:I124" si="12">SUM(F125:F134)</f>
        <v>0</v>
      </c>
      <c r="G124" s="786">
        <f t="shared" ref="G124" si="13">SUM(G125:G134)</f>
        <v>0</v>
      </c>
      <c r="H124" s="786"/>
      <c r="I124" s="786">
        <f t="shared" si="12"/>
        <v>0</v>
      </c>
      <c r="J124" s="786"/>
      <c r="K124" s="786"/>
      <c r="L124" s="786"/>
      <c r="M124" s="788"/>
      <c r="N124" s="785"/>
      <c r="O124" s="785"/>
      <c r="P124" s="380"/>
    </row>
    <row r="125" spans="1:16" ht="26.25" customHeight="1">
      <c r="A125" s="1298"/>
      <c r="B125" s="740"/>
      <c r="C125" s="740"/>
      <c r="D125" s="740"/>
      <c r="E125" s="751"/>
      <c r="F125" s="752"/>
      <c r="G125" s="375"/>
      <c r="H125" s="663"/>
      <c r="I125" s="752"/>
      <c r="J125" s="682"/>
      <c r="K125" s="682"/>
      <c r="L125" s="682"/>
      <c r="M125" s="276"/>
      <c r="N125" s="741"/>
      <c r="O125" s="740"/>
      <c r="P125" s="380"/>
    </row>
    <row r="126" spans="1:16" ht="26.25" customHeight="1">
      <c r="A126" s="1298"/>
      <c r="B126" s="740"/>
      <c r="C126" s="740"/>
      <c r="D126" s="740"/>
      <c r="E126" s="751"/>
      <c r="F126" s="752"/>
      <c r="G126" s="375"/>
      <c r="H126" s="663"/>
      <c r="I126" s="752"/>
      <c r="J126" s="682"/>
      <c r="K126" s="682"/>
      <c r="L126" s="682"/>
      <c r="M126" s="276"/>
      <c r="N126" s="741"/>
      <c r="O126" s="740"/>
      <c r="P126" s="383"/>
    </row>
    <row r="127" spans="1:16" ht="26.25" customHeight="1">
      <c r="A127" s="1298"/>
      <c r="B127" s="740"/>
      <c r="C127" s="740"/>
      <c r="D127" s="740"/>
      <c r="E127" s="751"/>
      <c r="F127" s="752"/>
      <c r="G127" s="375"/>
      <c r="H127" s="663"/>
      <c r="I127" s="752"/>
      <c r="J127" s="761"/>
      <c r="K127" s="761"/>
      <c r="L127" s="761"/>
      <c r="M127" s="276"/>
      <c r="N127" s="741"/>
      <c r="O127" s="740"/>
      <c r="P127" s="380"/>
    </row>
    <row r="128" spans="1:16" ht="26.25" customHeight="1">
      <c r="A128" s="1298"/>
      <c r="B128" s="740"/>
      <c r="C128" s="740"/>
      <c r="D128" s="740"/>
      <c r="E128" s="751"/>
      <c r="F128" s="752"/>
      <c r="G128" s="375"/>
      <c r="H128" s="663"/>
      <c r="I128" s="752"/>
      <c r="J128" s="761"/>
      <c r="K128" s="761"/>
      <c r="L128" s="761"/>
      <c r="M128" s="276"/>
      <c r="N128" s="741"/>
      <c r="O128" s="740"/>
      <c r="P128" s="380"/>
    </row>
    <row r="129" spans="1:16" ht="26.25" customHeight="1">
      <c r="A129" s="1298"/>
      <c r="B129" s="740"/>
      <c r="C129" s="740"/>
      <c r="D129" s="740"/>
      <c r="E129" s="751"/>
      <c r="F129" s="752"/>
      <c r="G129" s="375"/>
      <c r="H129" s="663"/>
      <c r="I129" s="752"/>
      <c r="J129" s="761"/>
      <c r="K129" s="761"/>
      <c r="L129" s="761"/>
      <c r="M129" s="276"/>
      <c r="N129" s="741"/>
      <c r="O129" s="740"/>
      <c r="P129" s="380"/>
    </row>
    <row r="130" spans="1:16" ht="26.25" customHeight="1">
      <c r="A130" s="380" t="s">
        <v>1106</v>
      </c>
      <c r="B130" s="276"/>
      <c r="C130" s="276"/>
      <c r="D130" s="89"/>
      <c r="E130" s="763"/>
      <c r="F130" s="753"/>
      <c r="G130" s="682"/>
      <c r="H130" s="663"/>
      <c r="I130" s="753"/>
      <c r="J130" s="761"/>
      <c r="K130" s="761"/>
      <c r="L130" s="761"/>
      <c r="M130" s="276"/>
      <c r="N130" s="762"/>
      <c r="O130" s="375"/>
      <c r="P130" s="380"/>
    </row>
    <row r="131" spans="1:16" ht="26.25" hidden="1" customHeight="1">
      <c r="A131" s="380"/>
      <c r="B131" s="380"/>
      <c r="C131" s="380"/>
      <c r="D131" s="380"/>
      <c r="E131" s="768"/>
      <c r="F131" s="761"/>
      <c r="G131" s="761"/>
      <c r="H131" s="761"/>
      <c r="I131" s="761"/>
      <c r="J131" s="761"/>
      <c r="K131" s="761"/>
      <c r="L131" s="761"/>
      <c r="M131" s="382"/>
      <c r="N131" s="785"/>
      <c r="O131" s="785"/>
      <c r="P131" s="380"/>
    </row>
    <row r="132" spans="1:16" ht="26.25" hidden="1" customHeight="1">
      <c r="A132" s="380"/>
      <c r="B132" s="380"/>
      <c r="C132" s="380"/>
      <c r="D132" s="380"/>
      <c r="E132" s="768"/>
      <c r="F132" s="761"/>
      <c r="G132" s="761"/>
      <c r="H132" s="761"/>
      <c r="I132" s="761"/>
      <c r="J132" s="761"/>
      <c r="K132" s="761"/>
      <c r="L132" s="761"/>
      <c r="M132" s="382"/>
      <c r="N132" s="785"/>
      <c r="O132" s="785"/>
      <c r="P132" s="380"/>
    </row>
    <row r="133" spans="1:16" ht="26.25" hidden="1" customHeight="1">
      <c r="A133" s="380"/>
      <c r="B133" s="380"/>
      <c r="C133" s="380"/>
      <c r="D133" s="380"/>
      <c r="E133" s="768"/>
      <c r="F133" s="761"/>
      <c r="G133" s="761"/>
      <c r="H133" s="761"/>
      <c r="I133" s="761"/>
      <c r="J133" s="761"/>
      <c r="K133" s="761"/>
      <c r="L133" s="761"/>
      <c r="M133" s="382"/>
      <c r="N133" s="785"/>
      <c r="O133" s="785"/>
      <c r="P133" s="380"/>
    </row>
    <row r="134" spans="1:16" ht="26.25" hidden="1" customHeight="1">
      <c r="A134" s="380"/>
      <c r="B134" s="380"/>
      <c r="C134" s="380"/>
      <c r="D134" s="380"/>
      <c r="E134" s="768"/>
      <c r="F134" s="761"/>
      <c r="G134" s="761"/>
      <c r="H134" s="761"/>
      <c r="I134" s="761"/>
      <c r="J134" s="761"/>
      <c r="K134" s="761"/>
      <c r="L134" s="761"/>
      <c r="M134" s="382"/>
      <c r="N134" s="785"/>
      <c r="O134" s="785"/>
      <c r="P134" s="380"/>
    </row>
    <row r="135" spans="1:16" ht="26.25" customHeight="1">
      <c r="A135" s="1298" t="s">
        <v>260</v>
      </c>
      <c r="B135" s="1297" t="s">
        <v>175</v>
      </c>
      <c r="C135" s="1297"/>
      <c r="D135" s="774" t="str">
        <f>COUNT(F136:F145)&amp;"필"</f>
        <v>0필</v>
      </c>
      <c r="E135" s="786"/>
      <c r="F135" s="786">
        <f t="shared" ref="F135:I135" si="14">SUM(F136:F145)</f>
        <v>0</v>
      </c>
      <c r="G135" s="786">
        <f t="shared" ref="G135" si="15">SUM(G136:G145)</f>
        <v>0</v>
      </c>
      <c r="H135" s="786"/>
      <c r="I135" s="769">
        <f t="shared" si="14"/>
        <v>0</v>
      </c>
      <c r="J135" s="786"/>
      <c r="K135" s="786"/>
      <c r="L135" s="786"/>
      <c r="M135" s="788"/>
      <c r="N135" s="785"/>
      <c r="O135" s="785"/>
      <c r="P135" s="380"/>
    </row>
    <row r="136" spans="1:16" ht="26.25" customHeight="1">
      <c r="A136" s="1298"/>
      <c r="B136" s="276"/>
      <c r="C136" s="276"/>
      <c r="D136" s="276"/>
      <c r="E136" s="750"/>
      <c r="F136" s="682"/>
      <c r="G136" s="682"/>
      <c r="H136" s="661"/>
      <c r="I136" s="682"/>
      <c r="J136" s="682"/>
      <c r="K136" s="682"/>
      <c r="L136" s="682"/>
      <c r="M136" s="276"/>
      <c r="N136" s="776"/>
      <c r="O136" s="662"/>
      <c r="P136" s="383"/>
    </row>
    <row r="137" spans="1:16" ht="26.25" hidden="1" customHeight="1">
      <c r="A137" s="1298"/>
      <c r="B137" s="740"/>
      <c r="C137" s="740"/>
      <c r="D137" s="740"/>
      <c r="E137" s="737"/>
      <c r="F137" s="738"/>
      <c r="G137" s="375"/>
      <c r="H137" s="663"/>
      <c r="I137" s="733"/>
      <c r="J137" s="682"/>
      <c r="K137" s="682"/>
      <c r="L137" s="682"/>
      <c r="M137" s="276"/>
      <c r="N137" s="741"/>
      <c r="O137" s="740"/>
      <c r="P137" s="380"/>
    </row>
    <row r="138" spans="1:16" ht="26.25" customHeight="1">
      <c r="A138" s="379"/>
      <c r="B138" s="379"/>
      <c r="C138" s="379"/>
      <c r="D138" s="379"/>
      <c r="E138" s="748"/>
      <c r="F138" s="414"/>
      <c r="G138" s="414"/>
      <c r="H138" s="414"/>
      <c r="I138" s="414"/>
      <c r="J138" s="414"/>
      <c r="K138" s="414"/>
      <c r="L138" s="414"/>
      <c r="M138" s="396"/>
      <c r="N138" s="395"/>
      <c r="O138" s="395"/>
      <c r="P138" s="379"/>
    </row>
    <row r="139" spans="1:16" ht="26.25" customHeight="1">
      <c r="A139" s="379"/>
      <c r="B139" s="379"/>
      <c r="C139" s="379"/>
      <c r="D139" s="379"/>
      <c r="E139" s="748"/>
      <c r="F139" s="414"/>
      <c r="G139" s="414"/>
      <c r="H139" s="414"/>
      <c r="I139" s="414"/>
      <c r="J139" s="414"/>
      <c r="K139" s="414"/>
      <c r="L139" s="414"/>
      <c r="M139" s="396"/>
      <c r="N139" s="395"/>
      <c r="O139" s="395"/>
      <c r="P139" s="379"/>
    </row>
    <row r="140" spans="1:16" ht="26.25" customHeight="1">
      <c r="A140" s="379"/>
      <c r="B140" s="379"/>
      <c r="C140" s="379"/>
      <c r="D140" s="379"/>
      <c r="E140" s="748"/>
      <c r="F140" s="414"/>
      <c r="G140" s="414"/>
      <c r="H140" s="414"/>
      <c r="I140" s="414"/>
      <c r="J140" s="414"/>
      <c r="K140" s="414"/>
      <c r="L140" s="414"/>
      <c r="M140" s="396"/>
      <c r="N140" s="395"/>
      <c r="O140" s="395"/>
      <c r="P140" s="379"/>
    </row>
    <row r="141" spans="1:16" ht="26.25" customHeight="1">
      <c r="A141" s="379"/>
      <c r="B141" s="379"/>
      <c r="C141" s="379"/>
      <c r="D141" s="379"/>
      <c r="E141" s="748"/>
      <c r="F141" s="414"/>
      <c r="G141" s="414"/>
      <c r="H141" s="414"/>
      <c r="I141" s="414"/>
      <c r="J141" s="414"/>
      <c r="K141" s="414"/>
      <c r="L141" s="414"/>
      <c r="M141" s="396"/>
      <c r="N141" s="395"/>
      <c r="O141" s="395"/>
      <c r="P141" s="379"/>
    </row>
    <row r="142" spans="1:16" ht="26.25" customHeight="1">
      <c r="A142" s="379"/>
      <c r="B142" s="379"/>
      <c r="C142" s="379"/>
      <c r="D142" s="379"/>
      <c r="E142" s="748"/>
      <c r="F142" s="414"/>
      <c r="G142" s="414"/>
      <c r="H142" s="414"/>
      <c r="I142" s="414"/>
      <c r="J142" s="414"/>
      <c r="K142" s="414"/>
      <c r="L142" s="414"/>
      <c r="M142" s="396"/>
      <c r="N142" s="395"/>
      <c r="O142" s="395"/>
      <c r="P142" s="379"/>
    </row>
    <row r="143" spans="1:16" ht="26.25" customHeight="1">
      <c r="A143" s="379"/>
      <c r="B143" s="379"/>
      <c r="C143" s="379"/>
      <c r="D143" s="379"/>
      <c r="E143" s="748"/>
      <c r="F143" s="414"/>
      <c r="G143" s="414"/>
      <c r="H143" s="414"/>
      <c r="I143" s="414"/>
      <c r="J143" s="414"/>
      <c r="K143" s="414"/>
      <c r="L143" s="414"/>
      <c r="M143" s="396"/>
      <c r="N143" s="395"/>
      <c r="O143" s="395"/>
      <c r="P143" s="379"/>
    </row>
    <row r="144" spans="1:16" ht="26.25" customHeight="1">
      <c r="A144" s="379"/>
      <c r="B144" s="379"/>
      <c r="C144" s="379"/>
      <c r="D144" s="379"/>
      <c r="E144" s="748"/>
      <c r="F144" s="414"/>
      <c r="G144" s="414"/>
      <c r="H144" s="414"/>
      <c r="I144" s="414"/>
      <c r="J144" s="414"/>
      <c r="K144" s="414"/>
      <c r="L144" s="414"/>
      <c r="M144" s="396"/>
      <c r="N144" s="395"/>
      <c r="O144" s="395"/>
      <c r="P144" s="379"/>
    </row>
    <row r="145" spans="1:16" ht="26.25" customHeight="1">
      <c r="A145" s="379"/>
      <c r="B145" s="379"/>
      <c r="C145" s="379"/>
      <c r="D145" s="379"/>
      <c r="E145" s="748"/>
      <c r="F145" s="396"/>
      <c r="G145" s="396"/>
      <c r="H145" s="396"/>
      <c r="I145" s="396"/>
      <c r="J145" s="396"/>
      <c r="K145" s="396"/>
      <c r="L145" s="396"/>
      <c r="M145" s="396"/>
      <c r="N145" s="395"/>
      <c r="O145" s="395"/>
      <c r="P145" s="379"/>
    </row>
    <row r="146" spans="1:16" ht="26.25" customHeight="1">
      <c r="A146" s="1299" t="s">
        <v>261</v>
      </c>
      <c r="B146" s="1291" t="s">
        <v>175</v>
      </c>
      <c r="C146" s="1291"/>
      <c r="D146" s="391" t="str">
        <f>COUNT(F147:F152)&amp;"필"</f>
        <v>0필</v>
      </c>
      <c r="E146" s="378"/>
      <c r="F146" s="749">
        <f>F147+F148+F149+F150+F151+F152</f>
        <v>0</v>
      </c>
      <c r="G146" s="378">
        <f>SUM(G147:G152)</f>
        <v>0</v>
      </c>
      <c r="H146" s="378"/>
      <c r="I146" s="749">
        <f>I147+I148+I149+I150+I151+I152</f>
        <v>0</v>
      </c>
      <c r="J146" s="378"/>
      <c r="K146" s="378"/>
      <c r="L146" s="378"/>
      <c r="M146" s="378"/>
      <c r="N146" s="395"/>
      <c r="O146" s="395"/>
      <c r="P146" s="379"/>
    </row>
    <row r="147" spans="1:16" ht="26.25" customHeight="1">
      <c r="A147" s="1299"/>
      <c r="B147" s="740"/>
      <c r="C147" s="740"/>
      <c r="D147" s="740"/>
      <c r="E147" s="737"/>
      <c r="F147" s="738"/>
      <c r="G147" s="375"/>
      <c r="H147" s="739"/>
      <c r="I147" s="731"/>
      <c r="J147" s="414"/>
      <c r="K147" s="414"/>
      <c r="L147" s="414"/>
      <c r="M147" s="276"/>
      <c r="N147" s="741"/>
      <c r="O147" s="740"/>
      <c r="P147" s="740"/>
    </row>
    <row r="148" spans="1:16" ht="26.25" customHeight="1">
      <c r="A148" s="1299" t="s">
        <v>261</v>
      </c>
      <c r="B148" s="740"/>
      <c r="C148" s="740"/>
      <c r="D148" s="740"/>
      <c r="E148" s="737"/>
      <c r="F148" s="738"/>
      <c r="G148" s="375"/>
      <c r="H148" s="663"/>
      <c r="I148" s="731"/>
      <c r="J148" s="393"/>
      <c r="K148" s="393"/>
      <c r="L148" s="393"/>
      <c r="M148" s="276"/>
      <c r="N148" s="742"/>
      <c r="O148" s="740"/>
      <c r="P148" s="740"/>
    </row>
    <row r="149" spans="1:16" ht="26.25" customHeight="1">
      <c r="A149" s="1299"/>
      <c r="B149" s="740"/>
      <c r="C149" s="740"/>
      <c r="D149" s="740"/>
      <c r="E149" s="737"/>
      <c r="F149" s="738"/>
      <c r="G149" s="375"/>
      <c r="H149" s="663"/>
      <c r="I149" s="731"/>
      <c r="J149" s="414"/>
      <c r="K149" s="414"/>
      <c r="L149" s="414"/>
      <c r="M149" s="276"/>
      <c r="N149" s="741"/>
      <c r="O149" s="740"/>
      <c r="P149" s="740"/>
    </row>
    <row r="150" spans="1:16" ht="26.25" customHeight="1">
      <c r="A150" s="392"/>
      <c r="B150" s="375"/>
      <c r="C150" s="375"/>
      <c r="D150" s="605"/>
      <c r="E150" s="658"/>
      <c r="F150" s="659"/>
      <c r="G150" s="660"/>
      <c r="H150" s="663"/>
      <c r="I150" s="393"/>
      <c r="J150" s="378"/>
      <c r="K150" s="378"/>
      <c r="L150" s="378"/>
      <c r="M150" s="375"/>
      <c r="N150" s="374"/>
      <c r="O150" s="375"/>
      <c r="P150" s="379"/>
    </row>
    <row r="151" spans="1:16" ht="26.25" customHeight="1">
      <c r="A151" s="392"/>
      <c r="B151" s="672"/>
      <c r="C151" s="672"/>
      <c r="D151" s="672"/>
      <c r="E151" s="672"/>
      <c r="F151" s="673"/>
      <c r="G151" s="673"/>
      <c r="H151" s="673"/>
      <c r="I151" s="673"/>
      <c r="J151" s="673"/>
      <c r="K151" s="673"/>
      <c r="L151" s="673"/>
      <c r="M151" s="673"/>
      <c r="N151" s="672"/>
      <c r="O151" s="672"/>
      <c r="P151" s="672"/>
    </row>
    <row r="152" spans="1:16" ht="26.25" customHeight="1">
      <c r="A152" s="379"/>
      <c r="B152" s="379"/>
      <c r="C152" s="379"/>
      <c r="D152" s="379"/>
      <c r="E152" s="397"/>
      <c r="F152" s="396"/>
      <c r="G152" s="396"/>
      <c r="H152" s="396"/>
      <c r="I152" s="396"/>
      <c r="J152" s="396"/>
      <c r="K152" s="396"/>
      <c r="L152" s="396"/>
      <c r="M152" s="396"/>
      <c r="N152" s="395"/>
      <c r="O152" s="395"/>
      <c r="P152" s="379"/>
    </row>
    <row r="153" spans="1:16" ht="26.25" customHeight="1">
      <c r="A153" s="1305" t="s">
        <v>363</v>
      </c>
      <c r="B153" s="1303" t="s">
        <v>175</v>
      </c>
      <c r="C153" s="1304"/>
      <c r="D153" s="391" t="str">
        <f>COUNT(F154:F157)&amp;"필"</f>
        <v>0필</v>
      </c>
      <c r="E153" s="378"/>
      <c r="F153" s="686">
        <f>SUM(F154:F157)</f>
        <v>0</v>
      </c>
      <c r="G153" s="378">
        <f>SUM(G157:G166)</f>
        <v>0</v>
      </c>
      <c r="H153" s="678"/>
      <c r="I153" s="686">
        <f>SUM(I154:I157)</f>
        <v>0</v>
      </c>
      <c r="J153" s="396"/>
      <c r="K153" s="396"/>
      <c r="L153" s="396"/>
      <c r="M153" s="396"/>
      <c r="N153" s="395"/>
      <c r="O153" s="395"/>
      <c r="P153" s="379"/>
    </row>
    <row r="154" spans="1:16" ht="26.25" customHeight="1">
      <c r="A154" s="1306"/>
      <c r="B154" s="379"/>
      <c r="C154" s="379"/>
      <c r="D154" s="674"/>
      <c r="E154" s="675"/>
      <c r="F154" s="687"/>
      <c r="G154" s="660"/>
      <c r="H154" s="675"/>
      <c r="I154" s="687"/>
      <c r="J154" s="396"/>
      <c r="K154" s="396"/>
      <c r="L154" s="396"/>
      <c r="M154" s="276"/>
      <c r="N154" s="657"/>
      <c r="O154" s="276"/>
      <c r="P154" s="379"/>
    </row>
    <row r="155" spans="1:16" ht="26.25" customHeight="1">
      <c r="A155" s="1306"/>
      <c r="B155" s="379"/>
      <c r="C155" s="379"/>
      <c r="D155" s="674"/>
      <c r="E155" s="675"/>
      <c r="F155" s="687"/>
      <c r="G155" s="660"/>
      <c r="H155" s="675"/>
      <c r="I155" s="687"/>
      <c r="J155" s="396"/>
      <c r="K155" s="396"/>
      <c r="L155" s="396"/>
      <c r="M155" s="375"/>
      <c r="N155" s="657"/>
      <c r="O155" s="375"/>
      <c r="P155" s="379"/>
    </row>
    <row r="156" spans="1:16" ht="26.25" customHeight="1">
      <c r="A156" s="1306"/>
      <c r="B156" s="379"/>
      <c r="C156" s="379"/>
      <c r="D156" s="676"/>
      <c r="E156" s="675"/>
      <c r="F156" s="687"/>
      <c r="G156" s="660"/>
      <c r="H156" s="675"/>
      <c r="I156" s="687"/>
      <c r="J156" s="396"/>
      <c r="K156" s="396"/>
      <c r="L156" s="396"/>
      <c r="M156" s="375"/>
      <c r="N156" s="657"/>
      <c r="O156" s="375"/>
      <c r="P156" s="379"/>
    </row>
    <row r="157" spans="1:16" ht="26.25" customHeight="1">
      <c r="A157" s="1307"/>
      <c r="B157" s="379"/>
      <c r="C157" s="379"/>
      <c r="D157" s="349"/>
      <c r="E157" s="671"/>
      <c r="F157" s="688"/>
      <c r="G157" s="660"/>
      <c r="H157" s="675"/>
      <c r="I157" s="687"/>
      <c r="J157" s="393"/>
      <c r="K157" s="393"/>
      <c r="L157" s="393"/>
      <c r="M157" s="375"/>
      <c r="N157" s="374"/>
      <c r="O157" s="375"/>
      <c r="P157" s="394"/>
    </row>
    <row r="158" spans="1:16" ht="26.25" customHeight="1">
      <c r="A158" s="1299" t="s">
        <v>364</v>
      </c>
      <c r="B158" s="1303" t="s">
        <v>175</v>
      </c>
      <c r="C158" s="1304"/>
      <c r="D158" s="391" t="str">
        <f>COUNT(F159:F161)&amp;"필"</f>
        <v>0필</v>
      </c>
      <c r="E158" s="378"/>
      <c r="F158" s="686">
        <f>SUM(F159:F161)</f>
        <v>0</v>
      </c>
      <c r="G158" s="378">
        <f>SUM(G159:G168)</f>
        <v>0</v>
      </c>
      <c r="H158" s="678"/>
      <c r="I158" s="686">
        <f>SUM(I159:I161)</f>
        <v>0</v>
      </c>
      <c r="J158" s="396"/>
      <c r="K158" s="396"/>
      <c r="L158" s="396"/>
      <c r="M158" s="396"/>
      <c r="N158" s="395"/>
      <c r="O158" s="395"/>
      <c r="P158" s="379"/>
    </row>
    <row r="159" spans="1:16" ht="26.25" customHeight="1">
      <c r="A159" s="1299"/>
      <c r="B159" s="348"/>
      <c r="C159" s="348"/>
      <c r="D159" s="349"/>
      <c r="E159" s="677"/>
      <c r="F159" s="687"/>
      <c r="G159" s="396"/>
      <c r="H159" s="675"/>
      <c r="I159" s="687"/>
      <c r="J159" s="396"/>
      <c r="K159" s="396"/>
      <c r="L159" s="396"/>
      <c r="M159" s="371"/>
      <c r="N159" s="404"/>
      <c r="O159" s="405"/>
      <c r="P159" s="379"/>
    </row>
    <row r="160" spans="1:16" ht="23.25" customHeight="1">
      <c r="A160" s="415"/>
      <c r="B160" s="348"/>
      <c r="C160" s="348"/>
      <c r="D160" s="349"/>
      <c r="E160" s="350"/>
      <c r="F160" s="396"/>
      <c r="G160" s="396"/>
      <c r="H160" s="396"/>
      <c r="I160" s="396"/>
      <c r="J160" s="396"/>
      <c r="K160" s="396"/>
      <c r="L160" s="396"/>
      <c r="M160" s="371"/>
      <c r="N160" s="404"/>
      <c r="O160" s="405"/>
      <c r="P160" s="379"/>
    </row>
    <row r="161" spans="1:16" ht="23.25" customHeight="1">
      <c r="A161" s="415"/>
      <c r="B161" s="348"/>
      <c r="C161" s="348"/>
      <c r="D161" s="349"/>
      <c r="E161" s="350"/>
      <c r="F161" s="396"/>
      <c r="G161" s="396"/>
      <c r="H161" s="396"/>
      <c r="I161" s="396"/>
      <c r="J161" s="396"/>
      <c r="K161" s="396"/>
      <c r="L161" s="396"/>
      <c r="M161" s="371"/>
      <c r="N161" s="404"/>
      <c r="O161" s="405"/>
      <c r="P161" s="379"/>
    </row>
    <row r="162" spans="1:16" ht="21" customHeight="1">
      <c r="A162" s="231"/>
      <c r="B162" s="231"/>
      <c r="C162" s="231"/>
      <c r="D162" s="231"/>
      <c r="E162" s="232"/>
      <c r="F162" s="233"/>
      <c r="G162" s="233"/>
      <c r="H162" s="233"/>
      <c r="I162" s="233"/>
      <c r="J162" s="233"/>
      <c r="K162" s="233"/>
      <c r="L162" s="233"/>
      <c r="M162" s="233"/>
      <c r="N162" s="234"/>
      <c r="O162" s="234"/>
      <c r="P162" s="231"/>
    </row>
    <row r="163" spans="1:16" ht="21" customHeight="1">
      <c r="A163" s="231"/>
      <c r="B163" s="231"/>
      <c r="C163" s="231"/>
      <c r="D163" s="231"/>
      <c r="E163" s="232"/>
      <c r="F163" s="233"/>
      <c r="G163" s="233"/>
      <c r="H163" s="233"/>
      <c r="I163" s="233"/>
      <c r="J163" s="233"/>
      <c r="K163" s="233"/>
      <c r="L163" s="233"/>
      <c r="M163" s="233"/>
      <c r="N163" s="234"/>
      <c r="O163" s="234"/>
      <c r="P163" s="231"/>
    </row>
    <row r="164" spans="1:16" ht="21" customHeight="1"/>
  </sheetData>
  <mergeCells count="42">
    <mergeCell ref="A158:A159"/>
    <mergeCell ref="A1:P1"/>
    <mergeCell ref="A3:A5"/>
    <mergeCell ref="B3:C3"/>
    <mergeCell ref="D3:D5"/>
    <mergeCell ref="E3:E5"/>
    <mergeCell ref="H3:H5"/>
    <mergeCell ref="C4:C5"/>
    <mergeCell ref="M3:M5"/>
    <mergeCell ref="A2:P2"/>
    <mergeCell ref="P3:P5"/>
    <mergeCell ref="N4:N5"/>
    <mergeCell ref="O4:O5"/>
    <mergeCell ref="N3:O3"/>
    <mergeCell ref="B4:B5"/>
    <mergeCell ref="G3:G5"/>
    <mergeCell ref="I3:L3"/>
    <mergeCell ref="K4:L4"/>
    <mergeCell ref="A81:A85"/>
    <mergeCell ref="B158:C158"/>
    <mergeCell ref="B135:C135"/>
    <mergeCell ref="B102:C102"/>
    <mergeCell ref="B113:C113"/>
    <mergeCell ref="B124:C124"/>
    <mergeCell ref="B153:C153"/>
    <mergeCell ref="A153:A157"/>
    <mergeCell ref="B146:C146"/>
    <mergeCell ref="F3:F5"/>
    <mergeCell ref="A146:A147"/>
    <mergeCell ref="B91:C91"/>
    <mergeCell ref="B45:C45"/>
    <mergeCell ref="B71:C71"/>
    <mergeCell ref="B7:C7"/>
    <mergeCell ref="A135:A137"/>
    <mergeCell ref="A148:A149"/>
    <mergeCell ref="A113:A116"/>
    <mergeCell ref="A124:A129"/>
    <mergeCell ref="A102:A103"/>
    <mergeCell ref="A7:A19"/>
    <mergeCell ref="A45:A49"/>
    <mergeCell ref="A71:A80"/>
    <mergeCell ref="A91:A92"/>
  </mergeCells>
  <phoneticPr fontId="4" type="noConversion"/>
  <hyperlinks>
    <hyperlink ref="N86" r:id="rId1" display="javascript:;" xr:uid="{00000000-0004-0000-0B00-000000000000}"/>
  </hyperlinks>
  <printOptions horizontalCentered="1"/>
  <pageMargins left="0.82677165354330717" right="0.23622047244094491" top="0.47244094488188981" bottom="0.51181102362204722" header="0.31496062992125984" footer="0.31496062992125984"/>
  <pageSetup paperSize="9" orientation="landscape" r:id="rId2"/>
  <rowBreaks count="2" manualBreakCount="2">
    <brk id="80" max="15" man="1"/>
    <brk id="103" max="1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6755B-BEAC-471C-832B-68A5AA62DBE1}">
  <dimension ref="A1:M268"/>
  <sheetViews>
    <sheetView view="pageBreakPreview" zoomScaleNormal="100" zoomScaleSheetLayoutView="100" workbookViewId="0">
      <selection activeCell="A5" sqref="A5"/>
    </sheetView>
  </sheetViews>
  <sheetFormatPr defaultRowHeight="20.100000000000001" customHeight="1"/>
  <cols>
    <col min="8" max="8" width="17.88671875" customWidth="1"/>
    <col min="12" max="12" width="13.33203125" customWidth="1"/>
    <col min="13" max="13" width="10.77734375" customWidth="1"/>
  </cols>
  <sheetData>
    <row r="1" spans="1:13" ht="32.25" customHeight="1">
      <c r="A1" s="1315" t="s">
        <v>626</v>
      </c>
      <c r="B1" s="1315"/>
      <c r="C1" s="1315"/>
      <c r="D1" s="1315"/>
      <c r="E1" s="1315"/>
      <c r="F1" s="1315"/>
      <c r="G1" s="1315"/>
      <c r="H1" s="1315"/>
      <c r="I1" s="1315"/>
      <c r="J1" s="1315"/>
      <c r="K1" s="1315"/>
      <c r="L1" s="1315"/>
      <c r="M1" s="1315"/>
    </row>
    <row r="2" spans="1:13" ht="11.25" customHeight="1"/>
    <row r="3" spans="1:13" ht="20.100000000000001" customHeight="1">
      <c r="A3" t="s">
        <v>627</v>
      </c>
    </row>
    <row r="4" spans="1:13" s="697" customFormat="1" ht="20.100000000000001" customHeight="1">
      <c r="A4" t="s">
        <v>1075</v>
      </c>
      <c r="B4"/>
      <c r="C4"/>
      <c r="D4"/>
      <c r="E4"/>
      <c r="F4"/>
      <c r="G4"/>
      <c r="H4"/>
      <c r="I4"/>
      <c r="J4"/>
      <c r="K4"/>
      <c r="L4"/>
      <c r="M4"/>
    </row>
    <row r="5" spans="1:13" s="697" customFormat="1" ht="20.100000000000001" customHeight="1">
      <c r="A5" t="s">
        <v>628</v>
      </c>
      <c r="B5"/>
      <c r="C5"/>
      <c r="D5"/>
      <c r="E5"/>
      <c r="F5"/>
      <c r="G5"/>
      <c r="H5"/>
      <c r="I5"/>
      <c r="J5"/>
      <c r="K5"/>
      <c r="L5"/>
      <c r="M5"/>
    </row>
    <row r="6" spans="1:13" s="697" customFormat="1" ht="20.100000000000001" customHeight="1">
      <c r="A6" t="s">
        <v>629</v>
      </c>
      <c r="B6"/>
      <c r="C6"/>
      <c r="D6"/>
      <c r="E6"/>
      <c r="F6"/>
      <c r="G6"/>
      <c r="H6"/>
      <c r="I6"/>
      <c r="J6"/>
      <c r="K6"/>
      <c r="L6"/>
      <c r="M6"/>
    </row>
    <row r="7" spans="1:13" s="697" customFormat="1" ht="20.100000000000001" customHeight="1">
      <c r="A7" t="s">
        <v>630</v>
      </c>
      <c r="B7"/>
      <c r="C7"/>
      <c r="D7"/>
      <c r="E7"/>
      <c r="F7"/>
      <c r="G7"/>
      <c r="H7"/>
      <c r="I7"/>
      <c r="J7"/>
      <c r="K7"/>
      <c r="L7"/>
      <c r="M7"/>
    </row>
    <row r="8" spans="1:13" s="697" customFormat="1" ht="20.100000000000001" customHeight="1">
      <c r="A8" t="s">
        <v>631</v>
      </c>
      <c r="B8"/>
      <c r="C8"/>
      <c r="D8"/>
      <c r="E8"/>
      <c r="F8"/>
      <c r="G8"/>
      <c r="H8"/>
      <c r="I8"/>
      <c r="J8"/>
      <c r="K8"/>
      <c r="L8"/>
      <c r="M8"/>
    </row>
    <row r="9" spans="1:13" s="697" customFormat="1" ht="20.100000000000001" customHeight="1">
      <c r="A9" t="s">
        <v>632</v>
      </c>
      <c r="B9"/>
      <c r="C9"/>
      <c r="D9"/>
      <c r="E9"/>
      <c r="F9"/>
      <c r="G9"/>
      <c r="H9"/>
      <c r="I9"/>
      <c r="J9"/>
      <c r="K9"/>
      <c r="L9"/>
      <c r="M9"/>
    </row>
    <row r="10" spans="1:13" s="697" customFormat="1" ht="20.100000000000001" customHeight="1">
      <c r="A10" t="s">
        <v>633</v>
      </c>
      <c r="B10"/>
      <c r="C10"/>
      <c r="D10"/>
      <c r="E10"/>
      <c r="F10"/>
      <c r="G10"/>
      <c r="H10"/>
      <c r="I10"/>
      <c r="J10"/>
      <c r="K10"/>
      <c r="L10"/>
      <c r="M10"/>
    </row>
    <row r="11" spans="1:13" s="697" customFormat="1" ht="15.75" customHeight="1">
      <c r="A11"/>
      <c r="B11"/>
      <c r="C11"/>
      <c r="D11"/>
      <c r="E11"/>
      <c r="F11"/>
      <c r="G11"/>
      <c r="H11"/>
      <c r="I11"/>
      <c r="J11"/>
      <c r="K11"/>
      <c r="L11"/>
      <c r="M11"/>
    </row>
    <row r="12" spans="1:13" s="697" customFormat="1" ht="20.100000000000001" customHeight="1">
      <c r="A12" t="s">
        <v>634</v>
      </c>
      <c r="B12"/>
      <c r="C12"/>
      <c r="D12"/>
      <c r="E12"/>
      <c r="F12"/>
      <c r="G12"/>
      <c r="H12"/>
      <c r="I12"/>
      <c r="J12"/>
      <c r="K12"/>
      <c r="L12"/>
      <c r="M12"/>
    </row>
    <row r="13" spans="1:13" s="697" customFormat="1" ht="20.100000000000001" customHeight="1">
      <c r="A13" t="s">
        <v>635</v>
      </c>
      <c r="B13"/>
      <c r="C13" t="s">
        <v>636</v>
      </c>
      <c r="D13"/>
      <c r="E13"/>
      <c r="F13"/>
      <c r="G13"/>
      <c r="H13"/>
      <c r="I13"/>
      <c r="J13"/>
      <c r="K13"/>
      <c r="L13"/>
      <c r="M13"/>
    </row>
    <row r="14" spans="1:13" s="697" customFormat="1" ht="20.100000000000001" customHeight="1">
      <c r="A14" t="s">
        <v>637</v>
      </c>
      <c r="B14"/>
      <c r="C14" t="s">
        <v>638</v>
      </c>
      <c r="D14"/>
      <c r="E14"/>
      <c r="F14"/>
      <c r="G14"/>
      <c r="H14"/>
      <c r="I14"/>
      <c r="J14"/>
      <c r="K14"/>
      <c r="L14"/>
      <c r="M14"/>
    </row>
    <row r="15" spans="1:13" s="697" customFormat="1" ht="20.100000000000001" customHeight="1">
      <c r="A15" t="s">
        <v>639</v>
      </c>
      <c r="B15"/>
      <c r="C15" t="s">
        <v>640</v>
      </c>
      <c r="D15"/>
      <c r="E15"/>
      <c r="F15"/>
      <c r="G15"/>
      <c r="H15"/>
      <c r="I15"/>
      <c r="J15"/>
      <c r="K15"/>
      <c r="L15"/>
      <c r="M15"/>
    </row>
    <row r="16" spans="1:13" s="697" customFormat="1" ht="20.100000000000001" customHeight="1">
      <c r="A16" t="s">
        <v>641</v>
      </c>
      <c r="B16"/>
      <c r="C16" t="s">
        <v>642</v>
      </c>
      <c r="D16"/>
      <c r="E16"/>
      <c r="F16"/>
      <c r="G16"/>
      <c r="H16"/>
      <c r="I16"/>
      <c r="J16"/>
      <c r="K16"/>
      <c r="L16"/>
      <c r="M16"/>
    </row>
    <row r="17" spans="1:13" s="697" customFormat="1" ht="20.100000000000001" customHeight="1">
      <c r="A17" t="s">
        <v>643</v>
      </c>
      <c r="B17"/>
      <c r="C17" t="s">
        <v>644</v>
      </c>
      <c r="D17"/>
      <c r="E17"/>
      <c r="F17"/>
      <c r="G17"/>
      <c r="H17"/>
      <c r="I17"/>
      <c r="J17"/>
      <c r="K17"/>
      <c r="L17"/>
      <c r="M17"/>
    </row>
    <row r="18" spans="1:13" s="697" customFormat="1" ht="20.100000000000001" customHeight="1">
      <c r="A18" t="s">
        <v>645</v>
      </c>
      <c r="B18"/>
      <c r="C18" t="s">
        <v>646</v>
      </c>
      <c r="D18"/>
      <c r="E18"/>
      <c r="F18"/>
      <c r="G18"/>
      <c r="H18"/>
      <c r="I18"/>
      <c r="J18"/>
      <c r="K18"/>
      <c r="L18"/>
      <c r="M18"/>
    </row>
    <row r="19" spans="1:13" s="697" customFormat="1" ht="20.100000000000001" customHeight="1">
      <c r="A19"/>
      <c r="B19"/>
      <c r="C19" t="s">
        <v>647</v>
      </c>
      <c r="D19"/>
      <c r="E19"/>
      <c r="F19"/>
      <c r="G19"/>
      <c r="H19"/>
      <c r="I19"/>
      <c r="J19"/>
      <c r="K19"/>
      <c r="L19"/>
      <c r="M19"/>
    </row>
    <row r="20" spans="1:13" s="697" customFormat="1" ht="20.100000000000001" customHeight="1">
      <c r="A20" t="s">
        <v>648</v>
      </c>
      <c r="B20"/>
      <c r="C20" t="s">
        <v>649</v>
      </c>
      <c r="D20"/>
      <c r="E20"/>
      <c r="F20"/>
      <c r="G20"/>
      <c r="H20"/>
      <c r="I20"/>
      <c r="J20"/>
      <c r="K20"/>
      <c r="L20"/>
      <c r="M20"/>
    </row>
    <row r="21" spans="1:13" s="697" customFormat="1" ht="20.100000000000001" customHeight="1">
      <c r="A21" t="s">
        <v>650</v>
      </c>
      <c r="B21"/>
      <c r="C21" t="s">
        <v>651</v>
      </c>
      <c r="D21"/>
      <c r="E21"/>
      <c r="F21"/>
      <c r="G21"/>
      <c r="H21"/>
      <c r="I21"/>
      <c r="J21"/>
      <c r="K21"/>
      <c r="L21"/>
      <c r="M21"/>
    </row>
    <row r="22" spans="1:13" s="697" customFormat="1" ht="20.100000000000001" customHeight="1">
      <c r="A22" t="s">
        <v>652</v>
      </c>
      <c r="B22"/>
      <c r="C22" t="s">
        <v>653</v>
      </c>
      <c r="D22"/>
      <c r="E22"/>
      <c r="F22"/>
      <c r="G22"/>
      <c r="H22"/>
      <c r="I22"/>
      <c r="J22"/>
      <c r="K22"/>
      <c r="L22"/>
      <c r="M22"/>
    </row>
    <row r="23" spans="1:13" s="697" customFormat="1" ht="20.100000000000001" customHeight="1">
      <c r="A23" t="s">
        <v>654</v>
      </c>
      <c r="B23"/>
      <c r="C23" t="s">
        <v>655</v>
      </c>
      <c r="D23"/>
      <c r="E23"/>
      <c r="F23"/>
      <c r="G23"/>
      <c r="H23"/>
      <c r="I23"/>
      <c r="J23"/>
      <c r="K23"/>
      <c r="L23"/>
      <c r="M23"/>
    </row>
    <row r="24" spans="1:13" s="697" customFormat="1" ht="20.100000000000001" customHeight="1">
      <c r="A24" t="s">
        <v>656</v>
      </c>
      <c r="B24"/>
      <c r="C24" t="s">
        <v>657</v>
      </c>
      <c r="D24"/>
      <c r="E24"/>
      <c r="F24"/>
      <c r="G24"/>
      <c r="H24"/>
      <c r="I24"/>
      <c r="J24"/>
      <c r="K24"/>
      <c r="L24"/>
      <c r="M24"/>
    </row>
    <row r="25" spans="1:13" s="697" customFormat="1" ht="20.100000000000001" customHeight="1">
      <c r="A25" t="s">
        <v>658</v>
      </c>
      <c r="B25"/>
      <c r="C25" t="s">
        <v>659</v>
      </c>
      <c r="D25"/>
      <c r="E25"/>
      <c r="F25"/>
      <c r="G25"/>
      <c r="H25"/>
      <c r="I25"/>
      <c r="J25"/>
      <c r="K25"/>
      <c r="L25"/>
      <c r="M25"/>
    </row>
    <row r="26" spans="1:13" s="697" customFormat="1" ht="20.100000000000001" customHeight="1">
      <c r="A26" t="s">
        <v>660</v>
      </c>
      <c r="B26"/>
      <c r="C26" t="s">
        <v>661</v>
      </c>
      <c r="D26"/>
      <c r="E26"/>
      <c r="F26"/>
      <c r="G26"/>
      <c r="H26"/>
      <c r="I26"/>
      <c r="J26"/>
      <c r="K26"/>
      <c r="L26"/>
      <c r="M26"/>
    </row>
    <row r="27" spans="1:13" s="697" customFormat="1" ht="20.100000000000001" customHeight="1">
      <c r="A27" t="s">
        <v>662</v>
      </c>
      <c r="B27"/>
      <c r="C27" t="s">
        <v>663</v>
      </c>
      <c r="D27"/>
      <c r="E27"/>
      <c r="F27"/>
      <c r="G27"/>
      <c r="H27"/>
      <c r="I27"/>
      <c r="J27"/>
      <c r="K27"/>
      <c r="L27"/>
      <c r="M27"/>
    </row>
    <row r="28" spans="1:13" s="697" customFormat="1" ht="20.100000000000001" customHeight="1">
      <c r="A28" t="s">
        <v>664</v>
      </c>
      <c r="B28"/>
      <c r="C28" t="s">
        <v>665</v>
      </c>
      <c r="D28"/>
      <c r="E28"/>
      <c r="F28"/>
      <c r="G28"/>
      <c r="H28"/>
      <c r="I28"/>
      <c r="J28"/>
      <c r="K28"/>
      <c r="L28"/>
      <c r="M28"/>
    </row>
    <row r="29" spans="1:13" s="697" customFormat="1" ht="20.100000000000001" customHeight="1">
      <c r="A29"/>
      <c r="B29"/>
      <c r="C29" t="s">
        <v>666</v>
      </c>
      <c r="D29"/>
      <c r="E29"/>
      <c r="F29"/>
      <c r="G29"/>
      <c r="H29"/>
      <c r="I29"/>
      <c r="J29"/>
      <c r="K29"/>
      <c r="L29"/>
      <c r="M29"/>
    </row>
    <row r="30" spans="1:13" s="697" customFormat="1" ht="20.100000000000001" customHeight="1">
      <c r="A30" t="s">
        <v>667</v>
      </c>
      <c r="B30"/>
      <c r="C30" t="s">
        <v>668</v>
      </c>
      <c r="D30"/>
      <c r="E30"/>
      <c r="F30"/>
      <c r="G30"/>
      <c r="H30"/>
      <c r="I30"/>
      <c r="J30"/>
      <c r="K30"/>
      <c r="L30"/>
      <c r="M30"/>
    </row>
    <row r="31" spans="1:13" s="697" customFormat="1" ht="20.100000000000001" customHeight="1">
      <c r="A31" t="s">
        <v>669</v>
      </c>
      <c r="B31"/>
      <c r="C31" t="s">
        <v>670</v>
      </c>
      <c r="D31"/>
      <c r="E31"/>
      <c r="F31"/>
      <c r="G31"/>
      <c r="H31"/>
      <c r="I31"/>
      <c r="J31"/>
      <c r="K31"/>
      <c r="L31"/>
      <c r="M31"/>
    </row>
    <row r="32" spans="1:13" s="697" customFormat="1" ht="20.100000000000001" customHeight="1">
      <c r="A32" t="s">
        <v>671</v>
      </c>
      <c r="B32"/>
      <c r="C32" t="s">
        <v>672</v>
      </c>
      <c r="D32"/>
      <c r="E32"/>
      <c r="F32"/>
      <c r="G32"/>
      <c r="H32"/>
      <c r="I32"/>
      <c r="J32"/>
      <c r="K32"/>
      <c r="L32"/>
      <c r="M32"/>
    </row>
    <row r="33" spans="1:13" s="697" customFormat="1" ht="15.75" customHeight="1">
      <c r="A33"/>
      <c r="B33"/>
      <c r="C33"/>
      <c r="D33"/>
      <c r="E33"/>
      <c r="F33"/>
      <c r="G33"/>
      <c r="H33"/>
      <c r="I33"/>
      <c r="J33"/>
      <c r="K33"/>
      <c r="L33"/>
      <c r="M33"/>
    </row>
    <row r="34" spans="1:13" s="697" customFormat="1" ht="20.100000000000001" customHeight="1">
      <c r="A34" t="s">
        <v>673</v>
      </c>
      <c r="B34"/>
      <c r="C34"/>
      <c r="D34"/>
      <c r="E34"/>
      <c r="F34"/>
      <c r="G34"/>
      <c r="H34"/>
      <c r="I34"/>
      <c r="J34"/>
      <c r="K34"/>
      <c r="L34"/>
      <c r="M34"/>
    </row>
    <row r="35" spans="1:13" s="697" customFormat="1" ht="20.100000000000001" customHeight="1">
      <c r="A35" t="s">
        <v>674</v>
      </c>
      <c r="B35"/>
      <c r="C35"/>
      <c r="D35"/>
      <c r="E35"/>
      <c r="F35"/>
      <c r="G35"/>
      <c r="H35"/>
      <c r="I35"/>
      <c r="J35"/>
      <c r="K35"/>
      <c r="L35"/>
      <c r="M35"/>
    </row>
    <row r="36" spans="1:13" s="697" customFormat="1" ht="20.100000000000001" customHeight="1">
      <c r="A36" t="s">
        <v>675</v>
      </c>
      <c r="B36"/>
      <c r="C36"/>
      <c r="D36"/>
      <c r="E36"/>
      <c r="F36"/>
      <c r="G36"/>
      <c r="H36"/>
      <c r="I36"/>
      <c r="J36"/>
      <c r="K36"/>
      <c r="L36"/>
      <c r="M36"/>
    </row>
    <row r="37" spans="1:13" s="697" customFormat="1" ht="15.75" customHeight="1">
      <c r="A37"/>
      <c r="B37"/>
      <c r="C37"/>
      <c r="D37"/>
      <c r="E37"/>
      <c r="F37"/>
      <c r="G37"/>
      <c r="H37"/>
      <c r="I37"/>
      <c r="J37"/>
      <c r="K37"/>
      <c r="L37"/>
      <c r="M37"/>
    </row>
    <row r="38" spans="1:13" s="697" customFormat="1" ht="20.100000000000001" customHeight="1">
      <c r="A38" t="s">
        <v>676</v>
      </c>
      <c r="B38"/>
      <c r="C38"/>
      <c r="D38"/>
      <c r="E38"/>
      <c r="F38"/>
      <c r="G38"/>
      <c r="H38"/>
      <c r="I38"/>
      <c r="J38"/>
      <c r="K38"/>
      <c r="L38"/>
      <c r="M38"/>
    </row>
    <row r="39" spans="1:13" s="697" customFormat="1" ht="20.100000000000001" customHeight="1">
      <c r="A39" t="s">
        <v>677</v>
      </c>
      <c r="B39"/>
      <c r="C39"/>
      <c r="D39"/>
      <c r="E39"/>
      <c r="F39"/>
      <c r="G39"/>
      <c r="H39"/>
      <c r="I39"/>
      <c r="J39"/>
      <c r="K39"/>
      <c r="L39"/>
      <c r="M39"/>
    </row>
    <row r="40" spans="1:13" s="697" customFormat="1" ht="20.100000000000001" customHeight="1">
      <c r="A40" t="s">
        <v>678</v>
      </c>
      <c r="B40"/>
      <c r="C40"/>
      <c r="D40"/>
      <c r="E40"/>
      <c r="F40"/>
      <c r="G40"/>
      <c r="H40"/>
      <c r="I40"/>
      <c r="J40"/>
      <c r="K40"/>
      <c r="L40"/>
      <c r="M40"/>
    </row>
    <row r="41" spans="1:13" s="697" customFormat="1" ht="15.75" customHeight="1">
      <c r="A41"/>
      <c r="B41"/>
      <c r="C41"/>
      <c r="D41"/>
      <c r="E41"/>
      <c r="F41"/>
      <c r="G41"/>
      <c r="H41"/>
      <c r="I41"/>
      <c r="J41"/>
      <c r="K41"/>
      <c r="L41"/>
      <c r="M41"/>
    </row>
    <row r="42" spans="1:13" s="697" customFormat="1" ht="20.100000000000001" customHeight="1">
      <c r="A42" t="s">
        <v>679</v>
      </c>
      <c r="B42"/>
      <c r="C42"/>
      <c r="D42"/>
      <c r="E42"/>
      <c r="F42"/>
      <c r="G42"/>
      <c r="H42"/>
      <c r="I42"/>
      <c r="J42"/>
      <c r="K42"/>
      <c r="L42"/>
      <c r="M42"/>
    </row>
    <row r="43" spans="1:13" s="697" customFormat="1" ht="20.100000000000001" customHeight="1">
      <c r="A43" t="s">
        <v>680</v>
      </c>
      <c r="B43"/>
      <c r="C43"/>
      <c r="D43"/>
      <c r="E43"/>
      <c r="F43"/>
      <c r="G43"/>
      <c r="H43"/>
      <c r="I43"/>
      <c r="J43"/>
      <c r="K43"/>
      <c r="L43"/>
      <c r="M43"/>
    </row>
    <row r="44" spans="1:13" s="697" customFormat="1" ht="20.100000000000001" customHeight="1">
      <c r="A44" t="s">
        <v>681</v>
      </c>
      <c r="B44"/>
      <c r="C44"/>
      <c r="D44"/>
      <c r="E44"/>
      <c r="F44"/>
      <c r="G44"/>
      <c r="H44"/>
      <c r="I44"/>
      <c r="J44"/>
      <c r="K44"/>
      <c r="L44"/>
      <c r="M44"/>
    </row>
    <row r="45" spans="1:13" s="697" customFormat="1" ht="20.100000000000001" customHeight="1">
      <c r="A45" t="s">
        <v>682</v>
      </c>
      <c r="B45"/>
      <c r="C45"/>
      <c r="D45"/>
      <c r="E45"/>
      <c r="F45"/>
      <c r="G45"/>
      <c r="H45"/>
      <c r="I45"/>
      <c r="J45"/>
      <c r="K45"/>
      <c r="L45"/>
      <c r="M45"/>
    </row>
    <row r="46" spans="1:13" s="697" customFormat="1" ht="15.75" customHeight="1">
      <c r="A46"/>
      <c r="B46"/>
      <c r="C46"/>
      <c r="D46"/>
      <c r="E46"/>
      <c r="F46"/>
      <c r="G46"/>
      <c r="H46"/>
      <c r="I46"/>
      <c r="J46"/>
      <c r="K46"/>
      <c r="L46"/>
      <c r="M46"/>
    </row>
    <row r="47" spans="1:13" s="697" customFormat="1" ht="20.100000000000001" customHeight="1">
      <c r="A47" t="s">
        <v>683</v>
      </c>
      <c r="B47"/>
      <c r="C47"/>
      <c r="D47"/>
      <c r="E47"/>
      <c r="F47"/>
      <c r="G47"/>
      <c r="H47"/>
      <c r="I47"/>
      <c r="J47"/>
      <c r="K47"/>
      <c r="L47"/>
      <c r="M47"/>
    </row>
    <row r="48" spans="1:13" s="697" customFormat="1" ht="20.100000000000001" customHeight="1">
      <c r="A48" t="s">
        <v>684</v>
      </c>
      <c r="B48"/>
      <c r="C48"/>
      <c r="D48"/>
      <c r="E48"/>
      <c r="F48"/>
      <c r="G48"/>
      <c r="H48"/>
      <c r="I48"/>
      <c r="J48"/>
      <c r="K48"/>
      <c r="L48"/>
      <c r="M48"/>
    </row>
    <row r="49" spans="1:13" s="697" customFormat="1" ht="20.100000000000001" customHeight="1">
      <c r="A49" t="s">
        <v>685</v>
      </c>
      <c r="B49"/>
      <c r="C49"/>
      <c r="D49"/>
      <c r="E49"/>
      <c r="F49"/>
      <c r="G49"/>
      <c r="H49"/>
      <c r="I49"/>
      <c r="J49"/>
      <c r="K49"/>
      <c r="L49"/>
      <c r="M49"/>
    </row>
    <row r="50" spans="1:13" s="697" customFormat="1" ht="15.75" customHeight="1">
      <c r="A50"/>
      <c r="B50"/>
      <c r="C50"/>
      <c r="D50"/>
      <c r="E50"/>
      <c r="F50"/>
      <c r="G50"/>
      <c r="H50"/>
      <c r="I50"/>
      <c r="J50"/>
      <c r="K50"/>
      <c r="L50"/>
      <c r="M50"/>
    </row>
    <row r="51" spans="1:13" s="697" customFormat="1" ht="20.100000000000001" customHeight="1">
      <c r="A51" t="s">
        <v>686</v>
      </c>
      <c r="B51"/>
      <c r="C51"/>
      <c r="D51"/>
      <c r="E51"/>
      <c r="F51"/>
      <c r="G51"/>
      <c r="H51"/>
      <c r="I51"/>
      <c r="J51"/>
      <c r="K51"/>
      <c r="L51"/>
      <c r="M51"/>
    </row>
    <row r="52" spans="1:13" s="697" customFormat="1" ht="20.100000000000001" customHeight="1">
      <c r="A52" t="s">
        <v>687</v>
      </c>
      <c r="B52"/>
      <c r="C52"/>
      <c r="D52"/>
      <c r="E52"/>
      <c r="F52"/>
      <c r="G52"/>
      <c r="H52"/>
      <c r="I52"/>
      <c r="J52"/>
      <c r="K52"/>
      <c r="L52"/>
      <c r="M52"/>
    </row>
    <row r="53" spans="1:13" s="697" customFormat="1" ht="15.75" customHeight="1">
      <c r="A53"/>
      <c r="B53"/>
      <c r="C53"/>
      <c r="D53"/>
      <c r="E53"/>
      <c r="F53"/>
      <c r="G53"/>
      <c r="H53"/>
      <c r="I53"/>
      <c r="J53"/>
      <c r="K53"/>
      <c r="L53"/>
      <c r="M53"/>
    </row>
    <row r="54" spans="1:13" s="697" customFormat="1" ht="20.100000000000001" hidden="1" customHeight="1">
      <c r="A54" t="s">
        <v>688</v>
      </c>
      <c r="B54"/>
      <c r="C54"/>
      <c r="D54"/>
      <c r="E54"/>
      <c r="F54"/>
      <c r="G54"/>
      <c r="H54"/>
      <c r="I54"/>
      <c r="J54"/>
      <c r="K54"/>
      <c r="L54"/>
      <c r="M54"/>
    </row>
    <row r="55" spans="1:13" s="697" customFormat="1" ht="20.100000000000001" hidden="1" customHeight="1">
      <c r="A55" t="s">
        <v>689</v>
      </c>
      <c r="B55"/>
      <c r="C55"/>
      <c r="D55"/>
      <c r="E55"/>
      <c r="F55"/>
      <c r="G55"/>
      <c r="H55"/>
      <c r="I55"/>
      <c r="J55"/>
      <c r="K55"/>
      <c r="L55"/>
      <c r="M55"/>
    </row>
    <row r="56" spans="1:13" s="697" customFormat="1" ht="20.100000000000001" hidden="1" customHeight="1">
      <c r="A56" t="s">
        <v>690</v>
      </c>
      <c r="B56"/>
      <c r="C56"/>
      <c r="D56"/>
      <c r="E56"/>
      <c r="F56"/>
      <c r="G56"/>
      <c r="H56"/>
      <c r="I56"/>
      <c r="J56"/>
      <c r="K56"/>
      <c r="L56"/>
      <c r="M56"/>
    </row>
    <row r="57" spans="1:13" s="697" customFormat="1" ht="15.75" hidden="1" customHeight="1">
      <c r="A57"/>
      <c r="B57"/>
      <c r="C57"/>
      <c r="D57"/>
      <c r="E57"/>
      <c r="F57"/>
      <c r="G57"/>
      <c r="H57"/>
      <c r="I57"/>
      <c r="J57"/>
      <c r="K57"/>
      <c r="L57"/>
      <c r="M57"/>
    </row>
    <row r="58" spans="1:13" s="697" customFormat="1" ht="20.100000000000001" customHeight="1">
      <c r="A58" t="s">
        <v>691</v>
      </c>
      <c r="B58"/>
      <c r="C58"/>
      <c r="D58"/>
      <c r="E58"/>
      <c r="F58"/>
      <c r="G58"/>
      <c r="H58"/>
      <c r="I58"/>
      <c r="J58"/>
      <c r="K58"/>
      <c r="L58"/>
      <c r="M58"/>
    </row>
    <row r="59" spans="1:13" s="697" customFormat="1" ht="20.100000000000001" customHeight="1">
      <c r="A59" t="s">
        <v>692</v>
      </c>
      <c r="B59"/>
      <c r="C59"/>
      <c r="D59"/>
      <c r="E59"/>
      <c r="F59"/>
      <c r="G59"/>
      <c r="H59"/>
      <c r="I59"/>
      <c r="J59"/>
      <c r="K59"/>
      <c r="L59"/>
      <c r="M59"/>
    </row>
    <row r="60" spans="1:13" s="697" customFormat="1" ht="20.100000000000001" customHeight="1">
      <c r="A60" t="s">
        <v>693</v>
      </c>
      <c r="B60"/>
      <c r="C60"/>
      <c r="D60"/>
      <c r="E60"/>
      <c r="F60"/>
      <c r="G60"/>
      <c r="H60"/>
      <c r="I60"/>
      <c r="J60"/>
      <c r="K60"/>
      <c r="L60"/>
      <c r="M60"/>
    </row>
    <row r="61" spans="1:13" s="697" customFormat="1" ht="20.100000000000001" customHeight="1">
      <c r="A61" t="s">
        <v>694</v>
      </c>
      <c r="B61"/>
      <c r="C61"/>
      <c r="D61"/>
      <c r="E61"/>
      <c r="F61"/>
      <c r="G61"/>
      <c r="H61"/>
      <c r="I61"/>
      <c r="J61"/>
      <c r="K61"/>
      <c r="L61"/>
      <c r="M61"/>
    </row>
    <row r="62" spans="1:13" s="697" customFormat="1" ht="15.75" customHeight="1">
      <c r="A62"/>
      <c r="B62"/>
      <c r="C62"/>
      <c r="D62"/>
      <c r="E62"/>
      <c r="F62"/>
      <c r="G62"/>
      <c r="H62"/>
      <c r="I62"/>
      <c r="J62"/>
      <c r="K62"/>
      <c r="L62"/>
      <c r="M62"/>
    </row>
    <row r="63" spans="1:13" s="697" customFormat="1" ht="20.100000000000001" customHeight="1">
      <c r="A63" t="s">
        <v>695</v>
      </c>
      <c r="B63"/>
      <c r="C63"/>
      <c r="D63"/>
      <c r="E63"/>
      <c r="F63"/>
      <c r="G63"/>
      <c r="H63"/>
      <c r="I63"/>
      <c r="J63"/>
      <c r="K63"/>
      <c r="L63"/>
      <c r="M63"/>
    </row>
    <row r="64" spans="1:13" s="697" customFormat="1" ht="20.100000000000001" customHeight="1">
      <c r="A64" t="s">
        <v>696</v>
      </c>
      <c r="B64"/>
      <c r="C64"/>
      <c r="D64"/>
      <c r="E64"/>
      <c r="F64"/>
      <c r="G64"/>
      <c r="H64"/>
      <c r="I64"/>
      <c r="J64"/>
      <c r="K64"/>
      <c r="L64"/>
      <c r="M64"/>
    </row>
    <row r="65" spans="1:13" s="697" customFormat="1" ht="15.75" hidden="1" customHeight="1">
      <c r="A65"/>
      <c r="B65"/>
      <c r="C65"/>
      <c r="D65"/>
      <c r="E65"/>
      <c r="F65"/>
      <c r="G65"/>
      <c r="H65"/>
      <c r="I65"/>
      <c r="J65"/>
      <c r="K65"/>
      <c r="L65"/>
      <c r="M65"/>
    </row>
    <row r="66" spans="1:13" s="697" customFormat="1" ht="15.75" customHeight="1">
      <c r="A66"/>
      <c r="B66"/>
      <c r="C66"/>
      <c r="D66"/>
      <c r="E66"/>
      <c r="F66"/>
      <c r="G66"/>
      <c r="H66"/>
      <c r="I66"/>
      <c r="J66"/>
      <c r="K66"/>
      <c r="L66"/>
      <c r="M66"/>
    </row>
    <row r="67" spans="1:13" s="697" customFormat="1" ht="20.100000000000001" customHeight="1">
      <c r="A67" t="s">
        <v>697</v>
      </c>
      <c r="B67"/>
      <c r="C67"/>
      <c r="D67"/>
      <c r="E67"/>
      <c r="F67"/>
      <c r="G67"/>
      <c r="H67"/>
      <c r="I67"/>
      <c r="J67"/>
      <c r="K67"/>
      <c r="L67"/>
      <c r="M67"/>
    </row>
    <row r="68" spans="1:13" s="697" customFormat="1" ht="20.100000000000001" customHeight="1">
      <c r="A68" t="s">
        <v>698</v>
      </c>
      <c r="B68"/>
      <c r="C68"/>
      <c r="D68"/>
      <c r="E68"/>
      <c r="F68"/>
      <c r="G68"/>
      <c r="H68"/>
      <c r="I68"/>
      <c r="J68"/>
      <c r="K68"/>
      <c r="L68"/>
      <c r="M68"/>
    </row>
    <row r="69" spans="1:13" s="697" customFormat="1" ht="20.100000000000001" customHeight="1">
      <c r="A69" t="s">
        <v>699</v>
      </c>
      <c r="B69"/>
      <c r="C69"/>
      <c r="D69"/>
      <c r="E69"/>
      <c r="F69"/>
      <c r="G69"/>
      <c r="H69"/>
      <c r="I69"/>
      <c r="J69"/>
      <c r="K69"/>
      <c r="L69"/>
      <c r="M69"/>
    </row>
    <row r="70" spans="1:13" s="697" customFormat="1" ht="15.75" customHeight="1">
      <c r="A70"/>
      <c r="B70"/>
      <c r="C70"/>
      <c r="D70"/>
      <c r="E70"/>
      <c r="F70"/>
      <c r="G70"/>
      <c r="H70"/>
      <c r="I70"/>
      <c r="J70"/>
      <c r="K70"/>
      <c r="L70"/>
      <c r="M70"/>
    </row>
    <row r="71" spans="1:13" s="697" customFormat="1" ht="20.100000000000001" customHeight="1">
      <c r="A71" t="s">
        <v>700</v>
      </c>
      <c r="B71"/>
      <c r="C71"/>
      <c r="D71"/>
      <c r="E71"/>
      <c r="F71"/>
      <c r="G71"/>
      <c r="H71"/>
      <c r="I71"/>
      <c r="J71"/>
      <c r="K71"/>
      <c r="L71"/>
      <c r="M71"/>
    </row>
    <row r="72" spans="1:13" s="697" customFormat="1" ht="20.100000000000001" customHeight="1">
      <c r="A72" t="s">
        <v>701</v>
      </c>
      <c r="B72"/>
      <c r="C72"/>
      <c r="D72"/>
      <c r="E72"/>
      <c r="F72"/>
      <c r="G72"/>
      <c r="H72"/>
      <c r="I72"/>
      <c r="J72"/>
      <c r="K72"/>
      <c r="L72"/>
      <c r="M72"/>
    </row>
    <row r="73" spans="1:13" s="697" customFormat="1" ht="15.75" customHeight="1">
      <c r="A73"/>
      <c r="B73"/>
      <c r="C73"/>
      <c r="D73"/>
      <c r="E73"/>
      <c r="F73"/>
      <c r="G73"/>
      <c r="H73"/>
      <c r="I73"/>
      <c r="J73"/>
      <c r="K73"/>
      <c r="L73"/>
      <c r="M73"/>
    </row>
    <row r="74" spans="1:13" s="697" customFormat="1" ht="20.100000000000001" customHeight="1">
      <c r="A74" t="s">
        <v>702</v>
      </c>
      <c r="B74"/>
      <c r="C74"/>
      <c r="D74"/>
      <c r="E74"/>
      <c r="F74"/>
      <c r="G74"/>
      <c r="H74"/>
      <c r="I74"/>
      <c r="J74"/>
      <c r="K74"/>
      <c r="L74"/>
      <c r="M74"/>
    </row>
    <row r="75" spans="1:13" s="697" customFormat="1" ht="20.100000000000001" customHeight="1">
      <c r="A75" t="s">
        <v>703</v>
      </c>
      <c r="B75"/>
      <c r="C75"/>
      <c r="D75"/>
      <c r="E75"/>
      <c r="F75"/>
      <c r="G75"/>
      <c r="H75"/>
      <c r="I75"/>
      <c r="J75"/>
      <c r="K75"/>
      <c r="L75"/>
      <c r="M75"/>
    </row>
    <row r="76" spans="1:13" s="697" customFormat="1" ht="15.75" customHeight="1">
      <c r="A76"/>
      <c r="B76"/>
      <c r="C76"/>
      <c r="D76"/>
      <c r="E76"/>
      <c r="F76"/>
      <c r="G76"/>
      <c r="H76"/>
      <c r="I76"/>
      <c r="J76"/>
      <c r="K76"/>
      <c r="L76"/>
      <c r="M76"/>
    </row>
    <row r="77" spans="1:13" s="697" customFormat="1" ht="20.100000000000001" customHeight="1">
      <c r="A77" t="s">
        <v>704</v>
      </c>
      <c r="B77"/>
      <c r="C77"/>
      <c r="D77"/>
      <c r="E77"/>
      <c r="F77"/>
      <c r="G77"/>
      <c r="H77"/>
      <c r="I77"/>
      <c r="J77"/>
      <c r="K77"/>
      <c r="L77"/>
      <c r="M77"/>
    </row>
    <row r="78" spans="1:13" s="697" customFormat="1" ht="20.100000000000001" customHeight="1">
      <c r="A78" t="s">
        <v>705</v>
      </c>
      <c r="B78"/>
      <c r="C78"/>
      <c r="D78"/>
      <c r="E78"/>
      <c r="F78"/>
      <c r="G78"/>
      <c r="H78"/>
      <c r="I78"/>
      <c r="J78"/>
      <c r="K78"/>
      <c r="L78"/>
      <c r="M78"/>
    </row>
    <row r="79" spans="1:13" ht="15.75" customHeight="1"/>
    <row r="80" spans="1:13" ht="20.100000000000001" customHeight="1">
      <c r="A80" t="s">
        <v>706</v>
      </c>
    </row>
    <row r="81" spans="1:13" s="697" customFormat="1" ht="20.100000000000001" customHeight="1">
      <c r="A81" t="s">
        <v>707</v>
      </c>
      <c r="B81"/>
      <c r="C81"/>
      <c r="D81"/>
      <c r="E81"/>
      <c r="F81"/>
      <c r="G81"/>
      <c r="H81"/>
      <c r="I81"/>
      <c r="J81"/>
      <c r="K81"/>
      <c r="L81"/>
      <c r="M81"/>
    </row>
    <row r="82" spans="1:13" s="697" customFormat="1" ht="20.100000000000001" customHeight="1">
      <c r="A82" t="s">
        <v>708</v>
      </c>
      <c r="B82"/>
      <c r="C82"/>
      <c r="D82"/>
      <c r="E82"/>
      <c r="F82"/>
      <c r="G82"/>
      <c r="H82"/>
      <c r="I82"/>
      <c r="J82"/>
      <c r="K82"/>
      <c r="L82"/>
      <c r="M82"/>
    </row>
    <row r="83" spans="1:13" s="697" customFormat="1" ht="15.75" customHeight="1">
      <c r="A83"/>
      <c r="B83"/>
      <c r="C83"/>
      <c r="D83"/>
      <c r="E83"/>
      <c r="F83"/>
      <c r="G83"/>
      <c r="H83"/>
      <c r="I83"/>
      <c r="J83"/>
      <c r="K83"/>
      <c r="L83"/>
      <c r="M83"/>
    </row>
    <row r="84" spans="1:13" s="697" customFormat="1" ht="20.100000000000001" customHeight="1">
      <c r="A84" t="s">
        <v>709</v>
      </c>
      <c r="B84"/>
      <c r="C84"/>
      <c r="D84"/>
      <c r="E84"/>
      <c r="F84"/>
      <c r="G84"/>
      <c r="H84"/>
      <c r="I84"/>
      <c r="J84"/>
      <c r="K84"/>
      <c r="L84"/>
      <c r="M84"/>
    </row>
    <row r="85" spans="1:13" s="697" customFormat="1" ht="20.100000000000001" customHeight="1">
      <c r="A85" t="s">
        <v>710</v>
      </c>
      <c r="B85"/>
      <c r="C85"/>
      <c r="D85"/>
      <c r="E85"/>
      <c r="F85"/>
      <c r="G85"/>
      <c r="H85"/>
      <c r="I85"/>
      <c r="J85"/>
      <c r="K85"/>
      <c r="L85"/>
      <c r="M85"/>
    </row>
    <row r="86" spans="1:13" s="697" customFormat="1" ht="15.75" customHeight="1">
      <c r="A86"/>
      <c r="B86"/>
      <c r="C86"/>
      <c r="D86"/>
      <c r="E86"/>
      <c r="F86"/>
      <c r="G86"/>
      <c r="H86"/>
      <c r="I86"/>
      <c r="J86"/>
      <c r="K86"/>
      <c r="L86"/>
      <c r="M86"/>
    </row>
    <row r="87" spans="1:13" s="697" customFormat="1" ht="20.100000000000001" customHeight="1">
      <c r="A87" t="s">
        <v>711</v>
      </c>
      <c r="B87"/>
      <c r="C87"/>
      <c r="D87"/>
      <c r="E87"/>
      <c r="F87"/>
      <c r="G87"/>
      <c r="H87"/>
      <c r="I87"/>
      <c r="J87"/>
      <c r="K87"/>
      <c r="L87"/>
      <c r="M87"/>
    </row>
    <row r="88" spans="1:13" s="697" customFormat="1" ht="20.100000000000001" customHeight="1">
      <c r="A88" t="s">
        <v>712</v>
      </c>
      <c r="B88"/>
      <c r="C88"/>
      <c r="D88"/>
      <c r="E88"/>
      <c r="F88"/>
      <c r="G88"/>
      <c r="H88"/>
      <c r="I88"/>
      <c r="J88"/>
      <c r="K88"/>
      <c r="L88"/>
      <c r="M88"/>
    </row>
    <row r="89" spans="1:13" s="697" customFormat="1" ht="20.100000000000001" customHeight="1">
      <c r="A89" t="s">
        <v>713</v>
      </c>
      <c r="B89"/>
      <c r="C89"/>
      <c r="D89"/>
      <c r="E89"/>
      <c r="F89"/>
      <c r="G89"/>
      <c r="H89"/>
      <c r="I89"/>
      <c r="J89"/>
      <c r="K89"/>
      <c r="L89"/>
      <c r="M89"/>
    </row>
    <row r="90" spans="1:13" s="697" customFormat="1" ht="15.75" customHeight="1">
      <c r="A90"/>
      <c r="B90"/>
      <c r="C90"/>
      <c r="D90"/>
      <c r="E90"/>
      <c r="F90"/>
      <c r="G90"/>
      <c r="H90"/>
      <c r="I90"/>
      <c r="J90"/>
      <c r="K90"/>
      <c r="L90"/>
      <c r="M90"/>
    </row>
    <row r="91" spans="1:13" s="697" customFormat="1" ht="20.100000000000001" customHeight="1">
      <c r="A91" t="s">
        <v>714</v>
      </c>
      <c r="B91"/>
      <c r="C91"/>
      <c r="D91"/>
      <c r="E91"/>
      <c r="F91"/>
      <c r="G91"/>
      <c r="H91"/>
      <c r="I91"/>
      <c r="J91"/>
      <c r="K91"/>
      <c r="L91"/>
      <c r="M91"/>
    </row>
    <row r="92" spans="1:13" s="697" customFormat="1" ht="20.100000000000001" customHeight="1">
      <c r="A92" t="s">
        <v>715</v>
      </c>
      <c r="B92"/>
      <c r="C92"/>
      <c r="D92"/>
      <c r="E92"/>
      <c r="F92"/>
      <c r="G92"/>
      <c r="H92"/>
      <c r="I92"/>
      <c r="J92"/>
      <c r="K92"/>
      <c r="L92"/>
      <c r="M92"/>
    </row>
    <row r="93" spans="1:13" s="697" customFormat="1" ht="20.100000000000001" customHeight="1">
      <c r="A93" t="s">
        <v>716</v>
      </c>
      <c r="B93"/>
      <c r="C93"/>
      <c r="D93"/>
      <c r="E93"/>
      <c r="F93"/>
      <c r="G93"/>
      <c r="H93"/>
      <c r="I93"/>
      <c r="J93"/>
      <c r="K93"/>
      <c r="L93"/>
      <c r="M93"/>
    </row>
    <row r="94" spans="1:13" s="697" customFormat="1" ht="20.100000000000001" customHeight="1">
      <c r="A94" t="s">
        <v>717</v>
      </c>
      <c r="B94"/>
      <c r="C94"/>
      <c r="D94"/>
      <c r="E94"/>
      <c r="F94"/>
      <c r="G94"/>
      <c r="H94"/>
      <c r="I94"/>
      <c r="J94"/>
      <c r="K94"/>
      <c r="L94"/>
      <c r="M94"/>
    </row>
    <row r="95" spans="1:13" s="697" customFormat="1" ht="20.100000000000001" customHeight="1">
      <c r="A95" t="s">
        <v>718</v>
      </c>
      <c r="B95"/>
      <c r="C95"/>
      <c r="D95"/>
      <c r="E95"/>
      <c r="F95"/>
      <c r="G95"/>
      <c r="H95"/>
      <c r="I95"/>
      <c r="J95"/>
      <c r="K95"/>
      <c r="L95"/>
      <c r="M95"/>
    </row>
    <row r="96" spans="1:13" s="697" customFormat="1" ht="20.100000000000001" customHeight="1">
      <c r="A96" t="s">
        <v>719</v>
      </c>
      <c r="B96"/>
      <c r="C96"/>
      <c r="D96"/>
      <c r="E96"/>
      <c r="F96"/>
      <c r="G96"/>
      <c r="H96"/>
      <c r="I96"/>
      <c r="J96"/>
      <c r="K96"/>
      <c r="L96"/>
      <c r="M96"/>
    </row>
    <row r="97" spans="1:13" s="697" customFormat="1" ht="15.75" hidden="1" customHeight="1">
      <c r="A97"/>
      <c r="B97"/>
      <c r="C97"/>
      <c r="D97"/>
      <c r="E97"/>
      <c r="F97"/>
      <c r="G97"/>
      <c r="H97"/>
      <c r="I97"/>
      <c r="J97"/>
      <c r="K97"/>
      <c r="L97"/>
      <c r="M97"/>
    </row>
    <row r="98" spans="1:13" s="697" customFormat="1" ht="20.100000000000001" customHeight="1">
      <c r="A98" t="s">
        <v>720</v>
      </c>
      <c r="B98"/>
      <c r="C98"/>
      <c r="D98"/>
      <c r="E98"/>
      <c r="F98"/>
      <c r="G98"/>
      <c r="H98"/>
      <c r="I98"/>
      <c r="J98"/>
      <c r="K98"/>
      <c r="L98"/>
      <c r="M98"/>
    </row>
    <row r="99" spans="1:13" s="697" customFormat="1" ht="20.100000000000001" customHeight="1">
      <c r="A99" t="s">
        <v>721</v>
      </c>
      <c r="B99"/>
      <c r="C99"/>
      <c r="D99"/>
      <c r="E99"/>
      <c r="F99"/>
      <c r="G99"/>
      <c r="H99"/>
      <c r="I99"/>
      <c r="J99"/>
      <c r="K99"/>
      <c r="L99"/>
      <c r="M99"/>
    </row>
    <row r="100" spans="1:13" s="697" customFormat="1" ht="15.75" customHeight="1">
      <c r="A100"/>
      <c r="B100"/>
      <c r="C100"/>
      <c r="D100"/>
      <c r="E100"/>
      <c r="F100"/>
      <c r="G100"/>
      <c r="H100"/>
      <c r="I100"/>
      <c r="J100"/>
      <c r="K100"/>
      <c r="L100"/>
      <c r="M100"/>
    </row>
    <row r="101" spans="1:13" s="697" customFormat="1" ht="20.100000000000001" customHeight="1">
      <c r="A101" t="s">
        <v>722</v>
      </c>
      <c r="B101"/>
      <c r="C101"/>
      <c r="D101"/>
      <c r="E101"/>
      <c r="F101"/>
      <c r="G101"/>
      <c r="H101"/>
      <c r="I101"/>
      <c r="J101"/>
      <c r="K101"/>
      <c r="L101"/>
      <c r="M101"/>
    </row>
    <row r="102" spans="1:13" s="697" customFormat="1" ht="20.100000000000001" customHeight="1">
      <c r="A102" t="s">
        <v>723</v>
      </c>
      <c r="B102"/>
      <c r="C102"/>
      <c r="D102"/>
      <c r="E102"/>
      <c r="F102"/>
      <c r="G102"/>
      <c r="H102"/>
      <c r="I102"/>
      <c r="J102"/>
      <c r="K102"/>
      <c r="L102"/>
      <c r="M102"/>
    </row>
    <row r="103" spans="1:13" s="697" customFormat="1" ht="20.100000000000001" customHeight="1">
      <c r="A103" t="s">
        <v>724</v>
      </c>
      <c r="B103"/>
      <c r="C103"/>
      <c r="D103"/>
      <c r="E103"/>
      <c r="F103"/>
      <c r="G103"/>
      <c r="H103"/>
      <c r="I103"/>
      <c r="J103"/>
      <c r="K103"/>
      <c r="L103"/>
      <c r="M103"/>
    </row>
    <row r="104" spans="1:13" s="697" customFormat="1" ht="20.100000000000001" customHeight="1">
      <c r="A104" t="s">
        <v>725</v>
      </c>
      <c r="B104"/>
      <c r="C104"/>
      <c r="D104"/>
      <c r="E104"/>
      <c r="F104"/>
      <c r="G104"/>
      <c r="H104"/>
      <c r="I104"/>
      <c r="J104"/>
      <c r="K104"/>
      <c r="L104"/>
      <c r="M104"/>
    </row>
    <row r="105" spans="1:13" s="697" customFormat="1" ht="20.100000000000001" customHeight="1">
      <c r="A105" t="s">
        <v>726</v>
      </c>
      <c r="B105"/>
      <c r="C105"/>
      <c r="D105"/>
      <c r="E105"/>
      <c r="F105"/>
      <c r="G105"/>
      <c r="H105"/>
      <c r="I105"/>
      <c r="J105"/>
      <c r="K105"/>
      <c r="L105"/>
      <c r="M105"/>
    </row>
    <row r="106" spans="1:13" s="697" customFormat="1" ht="20.100000000000001" hidden="1" customHeight="1">
      <c r="A106" t="s">
        <v>727</v>
      </c>
      <c r="B106"/>
      <c r="C106"/>
      <c r="D106"/>
      <c r="E106"/>
      <c r="F106"/>
      <c r="G106"/>
      <c r="H106"/>
      <c r="I106"/>
      <c r="J106"/>
      <c r="K106"/>
      <c r="L106"/>
      <c r="M106"/>
    </row>
    <row r="107" spans="1:13" s="697" customFormat="1" ht="20.100000000000001" hidden="1" customHeight="1">
      <c r="A107"/>
      <c r="B107"/>
      <c r="C107"/>
      <c r="D107"/>
      <c r="E107"/>
      <c r="F107"/>
      <c r="G107"/>
      <c r="H107"/>
      <c r="I107"/>
      <c r="J107"/>
      <c r="K107"/>
      <c r="L107"/>
      <c r="M107"/>
    </row>
    <row r="108" spans="1:13" s="697" customFormat="1" ht="15.75" customHeight="1">
      <c r="A108"/>
      <c r="B108"/>
      <c r="C108"/>
      <c r="D108"/>
      <c r="E108"/>
      <c r="F108"/>
      <c r="G108"/>
      <c r="H108"/>
      <c r="I108"/>
      <c r="J108"/>
      <c r="K108"/>
      <c r="L108"/>
      <c r="M108"/>
    </row>
    <row r="109" spans="1:13" s="697" customFormat="1" ht="20.100000000000001" customHeight="1">
      <c r="A109" t="s">
        <v>728</v>
      </c>
      <c r="B109"/>
      <c r="C109"/>
      <c r="D109"/>
      <c r="E109"/>
      <c r="F109"/>
      <c r="G109"/>
      <c r="H109"/>
      <c r="I109"/>
      <c r="J109"/>
      <c r="K109"/>
      <c r="L109"/>
      <c r="M109"/>
    </row>
    <row r="110" spans="1:13" s="697" customFormat="1" ht="20.100000000000001" customHeight="1">
      <c r="A110" t="s">
        <v>729</v>
      </c>
      <c r="B110"/>
      <c r="C110"/>
      <c r="D110"/>
      <c r="E110"/>
      <c r="F110"/>
      <c r="G110"/>
      <c r="H110"/>
      <c r="I110"/>
      <c r="J110"/>
      <c r="K110"/>
      <c r="L110"/>
      <c r="M110"/>
    </row>
    <row r="111" spans="1:13" s="697" customFormat="1" ht="20.100000000000001" customHeight="1">
      <c r="A111" t="s">
        <v>730</v>
      </c>
      <c r="B111"/>
      <c r="C111"/>
      <c r="D111"/>
      <c r="E111"/>
      <c r="F111"/>
      <c r="G111"/>
      <c r="H111"/>
      <c r="I111"/>
      <c r="J111"/>
      <c r="K111"/>
      <c r="L111"/>
      <c r="M111"/>
    </row>
    <row r="112" spans="1:13" s="697" customFormat="1" ht="20.100000000000001" customHeight="1">
      <c r="A112" t="s">
        <v>731</v>
      </c>
      <c r="B112"/>
      <c r="C112"/>
      <c r="D112"/>
      <c r="E112"/>
      <c r="F112"/>
      <c r="G112"/>
      <c r="H112"/>
      <c r="I112"/>
      <c r="J112"/>
      <c r="K112"/>
      <c r="L112"/>
      <c r="M112"/>
    </row>
    <row r="113" spans="1:13" s="697" customFormat="1" ht="20.100000000000001" customHeight="1">
      <c r="A113" t="s">
        <v>732</v>
      </c>
      <c r="B113"/>
      <c r="C113"/>
      <c r="D113"/>
      <c r="E113"/>
      <c r="F113"/>
      <c r="G113"/>
      <c r="H113"/>
      <c r="I113"/>
      <c r="J113"/>
      <c r="K113"/>
      <c r="L113"/>
      <c r="M113"/>
    </row>
    <row r="114" spans="1:13" s="697" customFormat="1" ht="15.75" customHeight="1">
      <c r="A114"/>
      <c r="B114"/>
      <c r="C114"/>
      <c r="D114"/>
      <c r="E114"/>
      <c r="F114"/>
      <c r="G114"/>
      <c r="H114"/>
      <c r="I114"/>
      <c r="J114"/>
      <c r="K114"/>
      <c r="L114"/>
      <c r="M114"/>
    </row>
    <row r="115" spans="1:13" s="697" customFormat="1" ht="20.100000000000001" customHeight="1">
      <c r="A115" t="s">
        <v>733</v>
      </c>
      <c r="B115"/>
      <c r="C115"/>
      <c r="D115"/>
      <c r="E115"/>
      <c r="F115"/>
      <c r="G115"/>
      <c r="H115"/>
      <c r="I115"/>
      <c r="J115"/>
      <c r="K115"/>
      <c r="L115"/>
      <c r="M115"/>
    </row>
    <row r="116" spans="1:13" s="697" customFormat="1" ht="20.100000000000001" customHeight="1">
      <c r="A116" t="s">
        <v>734</v>
      </c>
      <c r="B116"/>
      <c r="C116"/>
      <c r="D116"/>
      <c r="E116"/>
      <c r="F116"/>
      <c r="G116"/>
      <c r="H116"/>
      <c r="I116"/>
      <c r="J116"/>
      <c r="K116"/>
      <c r="L116"/>
      <c r="M116"/>
    </row>
    <row r="117" spans="1:13" s="697" customFormat="1" ht="20.100000000000001" customHeight="1">
      <c r="A117" t="s">
        <v>735</v>
      </c>
      <c r="B117"/>
      <c r="C117"/>
      <c r="D117"/>
      <c r="E117"/>
      <c r="F117"/>
      <c r="G117"/>
      <c r="H117"/>
      <c r="I117"/>
      <c r="J117"/>
      <c r="K117"/>
      <c r="L117"/>
      <c r="M117"/>
    </row>
    <row r="118" spans="1:13" s="697" customFormat="1" ht="20.100000000000001" customHeight="1">
      <c r="A118" t="s">
        <v>736</v>
      </c>
      <c r="B118"/>
      <c r="C118"/>
      <c r="D118"/>
      <c r="E118"/>
      <c r="F118"/>
      <c r="G118"/>
      <c r="H118"/>
      <c r="I118"/>
      <c r="J118"/>
      <c r="K118"/>
      <c r="L118"/>
      <c r="M118"/>
    </row>
    <row r="119" spans="1:13" s="697" customFormat="1" ht="20.100000000000001" customHeight="1">
      <c r="A119" t="s">
        <v>737</v>
      </c>
      <c r="B119"/>
      <c r="C119"/>
      <c r="D119"/>
      <c r="E119"/>
      <c r="F119"/>
      <c r="G119"/>
      <c r="H119"/>
      <c r="I119"/>
      <c r="J119"/>
      <c r="K119"/>
      <c r="L119"/>
      <c r="M119"/>
    </row>
    <row r="120" spans="1:13" s="697" customFormat="1" ht="20.100000000000001" customHeight="1">
      <c r="A120" t="s">
        <v>738</v>
      </c>
      <c r="B120"/>
      <c r="C120"/>
      <c r="D120"/>
      <c r="E120"/>
      <c r="F120"/>
      <c r="G120"/>
      <c r="H120"/>
      <c r="I120"/>
      <c r="J120"/>
      <c r="K120"/>
      <c r="L120"/>
      <c r="M120"/>
    </row>
    <row r="121" spans="1:13" s="697" customFormat="1" ht="20.100000000000001" customHeight="1">
      <c r="A121" t="s">
        <v>739</v>
      </c>
      <c r="B121"/>
      <c r="C121"/>
      <c r="D121"/>
      <c r="E121"/>
      <c r="F121"/>
      <c r="G121"/>
      <c r="H121"/>
      <c r="I121"/>
      <c r="J121"/>
      <c r="K121"/>
      <c r="L121"/>
      <c r="M121"/>
    </row>
    <row r="122" spans="1:13" s="697" customFormat="1" ht="20.100000000000001" customHeight="1">
      <c r="A122" t="s">
        <v>740</v>
      </c>
      <c r="B122"/>
      <c r="C122"/>
      <c r="D122"/>
      <c r="E122"/>
      <c r="F122"/>
      <c r="G122"/>
      <c r="H122"/>
      <c r="I122"/>
      <c r="J122"/>
      <c r="K122"/>
      <c r="L122"/>
      <c r="M122"/>
    </row>
    <row r="123" spans="1:13" s="697" customFormat="1" ht="20.100000000000001" customHeight="1">
      <c r="A123" t="s">
        <v>741</v>
      </c>
      <c r="B123"/>
      <c r="C123"/>
      <c r="D123"/>
      <c r="E123"/>
      <c r="F123"/>
      <c r="G123"/>
      <c r="H123"/>
      <c r="I123"/>
      <c r="J123"/>
      <c r="K123"/>
      <c r="L123"/>
      <c r="M123"/>
    </row>
    <row r="124" spans="1:13" s="697" customFormat="1" ht="20.100000000000001" customHeight="1">
      <c r="A124" t="s">
        <v>742</v>
      </c>
      <c r="B124"/>
      <c r="C124"/>
      <c r="D124"/>
      <c r="E124"/>
      <c r="F124"/>
      <c r="G124"/>
      <c r="H124"/>
      <c r="I124"/>
      <c r="J124"/>
      <c r="K124"/>
      <c r="L124"/>
      <c r="M124"/>
    </row>
    <row r="125" spans="1:13" s="697" customFormat="1" ht="20.100000000000001" customHeight="1">
      <c r="A125" t="s">
        <v>743</v>
      </c>
      <c r="B125"/>
      <c r="C125"/>
      <c r="D125"/>
      <c r="E125"/>
      <c r="F125"/>
      <c r="G125"/>
      <c r="H125"/>
      <c r="I125"/>
      <c r="J125"/>
      <c r="K125"/>
      <c r="L125"/>
      <c r="M125"/>
    </row>
    <row r="126" spans="1:13" s="697" customFormat="1" ht="20.100000000000001" customHeight="1">
      <c r="A126" t="s">
        <v>744</v>
      </c>
      <c r="B126"/>
      <c r="C126"/>
      <c r="D126"/>
      <c r="E126"/>
      <c r="F126"/>
      <c r="G126"/>
      <c r="H126"/>
      <c r="I126"/>
      <c r="J126"/>
      <c r="K126"/>
      <c r="L126"/>
      <c r="M126"/>
    </row>
    <row r="127" spans="1:13" s="697" customFormat="1" ht="20.100000000000001" customHeight="1">
      <c r="A127" t="s">
        <v>745</v>
      </c>
      <c r="B127"/>
      <c r="C127"/>
      <c r="D127"/>
      <c r="E127"/>
      <c r="F127"/>
      <c r="G127"/>
      <c r="H127"/>
      <c r="I127"/>
      <c r="J127"/>
      <c r="K127"/>
      <c r="L127"/>
      <c r="M127"/>
    </row>
    <row r="128" spans="1:13" s="697" customFormat="1" ht="20.100000000000001" customHeight="1">
      <c r="A128" t="s">
        <v>746</v>
      </c>
      <c r="B128"/>
      <c r="C128"/>
      <c r="D128"/>
      <c r="E128"/>
      <c r="F128"/>
      <c r="G128"/>
      <c r="H128"/>
      <c r="I128"/>
      <c r="J128"/>
      <c r="K128"/>
      <c r="L128"/>
      <c r="M128"/>
    </row>
    <row r="129" spans="1:13" s="697" customFormat="1" ht="20.100000000000001" customHeight="1">
      <c r="A129" t="s">
        <v>747</v>
      </c>
      <c r="B129"/>
      <c r="C129"/>
      <c r="D129"/>
      <c r="E129"/>
      <c r="F129"/>
      <c r="G129"/>
      <c r="H129"/>
      <c r="I129"/>
      <c r="J129"/>
      <c r="K129"/>
      <c r="L129"/>
      <c r="M129"/>
    </row>
    <row r="130" spans="1:13" s="697" customFormat="1" ht="15.75" hidden="1" customHeight="1">
      <c r="A130"/>
      <c r="B130"/>
      <c r="C130"/>
      <c r="D130"/>
      <c r="E130"/>
      <c r="F130"/>
      <c r="G130"/>
      <c r="H130"/>
      <c r="I130"/>
      <c r="J130"/>
      <c r="K130"/>
      <c r="L130"/>
      <c r="M130"/>
    </row>
    <row r="131" spans="1:13" s="697" customFormat="1" ht="15.75" customHeight="1">
      <c r="A131"/>
      <c r="B131"/>
      <c r="C131"/>
      <c r="D131"/>
      <c r="E131"/>
      <c r="F131"/>
      <c r="G131"/>
      <c r="H131"/>
      <c r="I131"/>
      <c r="J131"/>
      <c r="K131"/>
      <c r="L131"/>
      <c r="M131"/>
    </row>
    <row r="132" spans="1:13" s="697" customFormat="1" ht="20.100000000000001" customHeight="1">
      <c r="A132" t="s">
        <v>748</v>
      </c>
      <c r="B132"/>
      <c r="C132"/>
      <c r="D132"/>
      <c r="E132"/>
      <c r="F132"/>
      <c r="G132"/>
      <c r="H132"/>
      <c r="I132"/>
      <c r="J132"/>
      <c r="K132"/>
      <c r="L132"/>
      <c r="M132"/>
    </row>
    <row r="133" spans="1:13" s="697" customFormat="1" ht="20.100000000000001" customHeight="1">
      <c r="A133" t="s">
        <v>749</v>
      </c>
      <c r="B133"/>
      <c r="C133"/>
      <c r="D133"/>
      <c r="E133"/>
      <c r="F133"/>
      <c r="G133"/>
      <c r="H133"/>
      <c r="I133"/>
      <c r="J133"/>
      <c r="K133"/>
      <c r="L133"/>
      <c r="M133"/>
    </row>
    <row r="134" spans="1:13" s="697" customFormat="1" ht="20.100000000000001" customHeight="1">
      <c r="A134" t="s">
        <v>750</v>
      </c>
      <c r="B134"/>
      <c r="C134"/>
      <c r="D134"/>
      <c r="E134"/>
      <c r="F134"/>
      <c r="G134"/>
      <c r="H134"/>
      <c r="I134"/>
      <c r="J134"/>
      <c r="K134"/>
      <c r="L134"/>
      <c r="M134"/>
    </row>
    <row r="135" spans="1:13" s="697" customFormat="1" ht="20.100000000000001" customHeight="1">
      <c r="A135" t="s">
        <v>751</v>
      </c>
      <c r="B135"/>
      <c r="C135"/>
      <c r="D135"/>
      <c r="E135"/>
      <c r="F135"/>
      <c r="G135"/>
      <c r="H135"/>
      <c r="I135"/>
      <c r="J135"/>
      <c r="K135"/>
      <c r="L135"/>
      <c r="M135"/>
    </row>
    <row r="136" spans="1:13" s="697" customFormat="1" ht="20.100000000000001" customHeight="1">
      <c r="A136" t="s">
        <v>752</v>
      </c>
      <c r="B136"/>
      <c r="C136"/>
      <c r="D136"/>
      <c r="E136"/>
      <c r="F136"/>
      <c r="G136"/>
      <c r="H136"/>
      <c r="I136"/>
      <c r="J136"/>
      <c r="K136"/>
      <c r="L136"/>
      <c r="M136"/>
    </row>
    <row r="137" spans="1:13" s="697" customFormat="1" ht="20.100000000000001" customHeight="1">
      <c r="A137" t="s">
        <v>753</v>
      </c>
      <c r="B137"/>
      <c r="C137"/>
      <c r="D137"/>
      <c r="E137"/>
      <c r="F137"/>
      <c r="G137"/>
      <c r="H137"/>
      <c r="I137"/>
      <c r="J137"/>
      <c r="K137"/>
      <c r="L137"/>
      <c r="M137"/>
    </row>
    <row r="138" spans="1:13" s="697" customFormat="1" ht="12.75" customHeight="1">
      <c r="A138"/>
      <c r="B138"/>
      <c r="C138"/>
      <c r="D138"/>
      <c r="E138"/>
      <c r="F138"/>
      <c r="G138"/>
      <c r="H138"/>
      <c r="I138"/>
      <c r="J138"/>
      <c r="K138"/>
      <c r="L138"/>
      <c r="M138"/>
    </row>
    <row r="139" spans="1:13" s="697" customFormat="1" ht="20.100000000000001" customHeight="1">
      <c r="A139" t="s">
        <v>754</v>
      </c>
      <c r="B139"/>
      <c r="C139"/>
      <c r="D139"/>
      <c r="E139"/>
      <c r="F139"/>
      <c r="G139"/>
      <c r="H139"/>
      <c r="I139"/>
      <c r="J139"/>
      <c r="K139"/>
      <c r="L139"/>
      <c r="M139"/>
    </row>
    <row r="140" spans="1:13" s="697" customFormat="1" ht="20.100000000000001" customHeight="1">
      <c r="A140" t="s">
        <v>755</v>
      </c>
      <c r="B140"/>
      <c r="C140"/>
      <c r="D140"/>
      <c r="E140"/>
      <c r="F140"/>
      <c r="G140"/>
      <c r="H140"/>
      <c r="I140"/>
      <c r="J140"/>
      <c r="K140"/>
      <c r="L140"/>
      <c r="M140"/>
    </row>
    <row r="141" spans="1:13" s="697" customFormat="1" ht="12" customHeight="1">
      <c r="A141"/>
      <c r="B141"/>
      <c r="C141"/>
      <c r="D141"/>
      <c r="E141"/>
      <c r="F141"/>
      <c r="G141"/>
      <c r="H141"/>
      <c r="I141"/>
      <c r="J141"/>
      <c r="K141"/>
      <c r="L141"/>
      <c r="M141"/>
    </row>
    <row r="142" spans="1:13" s="697" customFormat="1" ht="20.100000000000001" customHeight="1">
      <c r="A142" t="s">
        <v>756</v>
      </c>
      <c r="B142"/>
      <c r="C142"/>
      <c r="D142"/>
      <c r="E142"/>
      <c r="F142"/>
      <c r="G142"/>
      <c r="H142"/>
      <c r="I142"/>
      <c r="J142"/>
      <c r="K142"/>
      <c r="L142"/>
      <c r="M142"/>
    </row>
    <row r="143" spans="1:13" s="697" customFormat="1" ht="20.100000000000001" customHeight="1">
      <c r="A143" t="s">
        <v>757</v>
      </c>
      <c r="B143"/>
      <c r="C143"/>
      <c r="D143"/>
      <c r="E143"/>
      <c r="F143"/>
      <c r="G143"/>
      <c r="H143"/>
      <c r="I143"/>
      <c r="J143"/>
      <c r="K143"/>
      <c r="L143"/>
      <c r="M143"/>
    </row>
    <row r="144" spans="1:13" s="697" customFormat="1" ht="20.100000000000001" customHeight="1">
      <c r="A144" t="s">
        <v>758</v>
      </c>
      <c r="B144"/>
      <c r="C144"/>
      <c r="D144"/>
      <c r="E144"/>
      <c r="F144"/>
      <c r="G144"/>
      <c r="H144"/>
      <c r="I144"/>
      <c r="J144"/>
      <c r="K144"/>
      <c r="L144"/>
      <c r="M144"/>
    </row>
    <row r="145" spans="1:13" s="697" customFormat="1" ht="9.75" customHeight="1">
      <c r="A145"/>
      <c r="B145"/>
      <c r="C145"/>
      <c r="D145"/>
      <c r="E145"/>
      <c r="F145"/>
      <c r="G145"/>
      <c r="H145"/>
      <c r="I145"/>
      <c r="J145"/>
      <c r="K145"/>
      <c r="L145"/>
      <c r="M145"/>
    </row>
    <row r="146" spans="1:13" s="697" customFormat="1" ht="20.100000000000001" customHeight="1">
      <c r="A146" t="s">
        <v>759</v>
      </c>
      <c r="B146"/>
      <c r="C146"/>
      <c r="D146"/>
      <c r="E146"/>
      <c r="F146"/>
      <c r="G146"/>
      <c r="H146"/>
      <c r="I146"/>
      <c r="J146"/>
      <c r="K146"/>
      <c r="L146"/>
      <c r="M146"/>
    </row>
    <row r="147" spans="1:13" s="697" customFormat="1" ht="20.100000000000001" customHeight="1">
      <c r="A147" t="s">
        <v>760</v>
      </c>
      <c r="B147"/>
      <c r="C147"/>
      <c r="D147"/>
      <c r="E147"/>
      <c r="F147"/>
      <c r="G147"/>
      <c r="H147"/>
      <c r="I147"/>
      <c r="J147"/>
      <c r="K147"/>
      <c r="L147"/>
      <c r="M147"/>
    </row>
    <row r="148" spans="1:13" s="697" customFormat="1" ht="9.75" customHeight="1">
      <c r="A148"/>
      <c r="B148"/>
      <c r="C148"/>
      <c r="D148"/>
      <c r="E148"/>
      <c r="F148"/>
      <c r="G148"/>
      <c r="H148"/>
      <c r="I148"/>
      <c r="J148"/>
      <c r="K148"/>
      <c r="L148"/>
      <c r="M148"/>
    </row>
    <row r="149" spans="1:13" s="697" customFormat="1" ht="20.100000000000001" customHeight="1">
      <c r="A149" t="s">
        <v>761</v>
      </c>
      <c r="B149"/>
      <c r="C149"/>
      <c r="D149"/>
      <c r="E149"/>
      <c r="F149"/>
      <c r="G149"/>
      <c r="H149"/>
      <c r="I149"/>
      <c r="J149"/>
      <c r="K149"/>
      <c r="L149"/>
      <c r="M149"/>
    </row>
    <row r="150" spans="1:13" s="697" customFormat="1" ht="20.100000000000001" customHeight="1">
      <c r="A150" t="s">
        <v>762</v>
      </c>
      <c r="B150"/>
      <c r="C150"/>
      <c r="D150"/>
      <c r="E150"/>
      <c r="F150"/>
      <c r="G150"/>
      <c r="H150"/>
      <c r="I150"/>
      <c r="J150"/>
      <c r="K150"/>
      <c r="L150"/>
      <c r="M150"/>
    </row>
    <row r="151" spans="1:13" s="697" customFormat="1" ht="20.100000000000001" customHeight="1">
      <c r="A151" t="s">
        <v>763</v>
      </c>
      <c r="B151"/>
      <c r="C151"/>
      <c r="D151"/>
      <c r="E151"/>
      <c r="F151"/>
      <c r="G151"/>
      <c r="H151"/>
      <c r="I151"/>
      <c r="J151"/>
      <c r="K151"/>
      <c r="L151"/>
      <c r="M151"/>
    </row>
    <row r="152" spans="1:13" s="697" customFormat="1" ht="20.100000000000001" customHeight="1">
      <c r="A152" t="s">
        <v>764</v>
      </c>
      <c r="B152"/>
      <c r="C152"/>
      <c r="D152"/>
      <c r="E152"/>
      <c r="F152"/>
      <c r="G152"/>
      <c r="H152"/>
      <c r="I152"/>
      <c r="J152"/>
      <c r="K152"/>
      <c r="L152"/>
      <c r="M152"/>
    </row>
    <row r="153" spans="1:13" s="697" customFormat="1" ht="20.100000000000001" customHeight="1">
      <c r="A153" t="s">
        <v>765</v>
      </c>
      <c r="B153"/>
      <c r="C153"/>
      <c r="D153"/>
      <c r="E153"/>
      <c r="F153"/>
      <c r="G153"/>
      <c r="H153"/>
      <c r="I153"/>
      <c r="J153"/>
      <c r="K153"/>
      <c r="L153"/>
      <c r="M153"/>
    </row>
    <row r="154" spans="1:13" s="697" customFormat="1" ht="20.100000000000001" customHeight="1">
      <c r="A154" t="s">
        <v>766</v>
      </c>
      <c r="B154"/>
      <c r="C154"/>
      <c r="D154"/>
      <c r="E154"/>
      <c r="F154"/>
      <c r="G154"/>
      <c r="H154"/>
      <c r="I154"/>
      <c r="J154"/>
      <c r="K154"/>
      <c r="L154"/>
      <c r="M154"/>
    </row>
    <row r="155" spans="1:13" s="697" customFormat="1" ht="20.100000000000001" customHeight="1">
      <c r="A155" t="s">
        <v>767</v>
      </c>
      <c r="B155"/>
      <c r="C155"/>
      <c r="D155"/>
      <c r="E155"/>
      <c r="F155"/>
      <c r="G155"/>
      <c r="H155"/>
      <c r="I155"/>
      <c r="J155"/>
      <c r="K155"/>
      <c r="L155"/>
      <c r="M155"/>
    </row>
    <row r="156" spans="1:13" s="697" customFormat="1" ht="10.5" customHeight="1">
      <c r="A156"/>
      <c r="B156"/>
      <c r="C156"/>
      <c r="D156"/>
      <c r="E156"/>
      <c r="F156"/>
      <c r="G156"/>
      <c r="H156"/>
      <c r="I156"/>
      <c r="J156"/>
      <c r="K156"/>
      <c r="L156"/>
      <c r="M156"/>
    </row>
    <row r="157" spans="1:13" s="697" customFormat="1" ht="20.100000000000001" customHeight="1">
      <c r="A157" t="s">
        <v>768</v>
      </c>
      <c r="B157"/>
      <c r="C157"/>
      <c r="D157"/>
      <c r="E157"/>
      <c r="F157"/>
      <c r="G157"/>
      <c r="H157"/>
      <c r="I157"/>
      <c r="J157"/>
      <c r="K157"/>
      <c r="L157"/>
      <c r="M157"/>
    </row>
    <row r="158" spans="1:13" s="697" customFormat="1" ht="20.100000000000001" customHeight="1">
      <c r="A158" t="s">
        <v>769</v>
      </c>
      <c r="B158"/>
      <c r="C158"/>
      <c r="D158"/>
      <c r="E158"/>
      <c r="F158"/>
      <c r="G158"/>
      <c r="H158"/>
      <c r="I158"/>
      <c r="J158"/>
      <c r="K158"/>
      <c r="L158"/>
      <c r="M158"/>
    </row>
    <row r="159" spans="1:13" s="697" customFormat="1" ht="20.100000000000001" customHeight="1">
      <c r="A159" t="s">
        <v>770</v>
      </c>
      <c r="B159"/>
      <c r="C159"/>
      <c r="D159"/>
      <c r="E159"/>
      <c r="F159"/>
      <c r="G159"/>
      <c r="H159"/>
      <c r="I159"/>
      <c r="J159"/>
      <c r="K159"/>
      <c r="L159"/>
      <c r="M159"/>
    </row>
    <row r="160" spans="1:13" s="697" customFormat="1" ht="20.100000000000001" customHeight="1">
      <c r="A160" t="s">
        <v>771</v>
      </c>
      <c r="B160"/>
      <c r="C160"/>
      <c r="D160"/>
      <c r="E160"/>
      <c r="F160"/>
      <c r="G160"/>
      <c r="H160"/>
      <c r="I160"/>
      <c r="J160"/>
      <c r="K160"/>
      <c r="L160"/>
      <c r="M160"/>
    </row>
    <row r="161" spans="1:13" s="697" customFormat="1" ht="20.100000000000001" customHeight="1">
      <c r="A161" t="s">
        <v>772</v>
      </c>
      <c r="B161"/>
      <c r="C161"/>
      <c r="D161"/>
      <c r="E161"/>
      <c r="F161"/>
      <c r="G161"/>
      <c r="H161"/>
      <c r="I161"/>
      <c r="J161"/>
      <c r="K161"/>
      <c r="L161"/>
      <c r="M161"/>
    </row>
    <row r="162" spans="1:13" s="697" customFormat="1" ht="20.100000000000001" customHeight="1">
      <c r="A162" t="s">
        <v>773</v>
      </c>
      <c r="B162"/>
      <c r="C162"/>
      <c r="D162"/>
      <c r="E162"/>
      <c r="F162"/>
      <c r="G162"/>
      <c r="H162"/>
      <c r="I162"/>
      <c r="J162"/>
      <c r="K162"/>
      <c r="L162"/>
      <c r="M162"/>
    </row>
    <row r="163" spans="1:13" s="697" customFormat="1" ht="20.100000000000001" customHeight="1">
      <c r="A163" t="s">
        <v>774</v>
      </c>
      <c r="B163"/>
      <c r="C163"/>
      <c r="D163"/>
      <c r="E163"/>
      <c r="F163"/>
      <c r="G163"/>
      <c r="H163"/>
      <c r="I163"/>
      <c r="J163"/>
      <c r="K163"/>
      <c r="L163"/>
      <c r="M163"/>
    </row>
    <row r="164" spans="1:13" s="697" customFormat="1" ht="15.75" hidden="1" customHeight="1">
      <c r="A164"/>
      <c r="B164"/>
      <c r="C164"/>
      <c r="D164"/>
      <c r="E164"/>
      <c r="F164"/>
      <c r="G164"/>
      <c r="H164"/>
      <c r="I164"/>
      <c r="J164"/>
      <c r="K164"/>
      <c r="L164"/>
      <c r="M164"/>
    </row>
    <row r="165" spans="1:13" s="697" customFormat="1" ht="15.75" customHeight="1">
      <c r="A165"/>
      <c r="B165"/>
      <c r="C165"/>
      <c r="D165"/>
      <c r="E165"/>
      <c r="F165"/>
      <c r="G165"/>
      <c r="H165"/>
      <c r="I165"/>
      <c r="J165"/>
      <c r="K165"/>
      <c r="L165"/>
      <c r="M165"/>
    </row>
    <row r="166" spans="1:13" s="697" customFormat="1" ht="20.100000000000001" customHeight="1">
      <c r="A166" t="s">
        <v>775</v>
      </c>
      <c r="B166"/>
      <c r="C166"/>
      <c r="D166"/>
      <c r="E166"/>
      <c r="F166"/>
      <c r="G166"/>
      <c r="H166"/>
      <c r="I166"/>
      <c r="J166"/>
      <c r="K166"/>
      <c r="L166"/>
      <c r="M166"/>
    </row>
    <row r="167" spans="1:13" s="697" customFormat="1" ht="20.100000000000001" customHeight="1">
      <c r="A167" t="s">
        <v>776</v>
      </c>
      <c r="B167"/>
      <c r="C167"/>
      <c r="D167"/>
      <c r="E167"/>
      <c r="F167"/>
      <c r="G167"/>
      <c r="H167"/>
      <c r="I167"/>
      <c r="J167"/>
      <c r="K167"/>
      <c r="L167"/>
      <c r="M167"/>
    </row>
    <row r="168" spans="1:13" s="697" customFormat="1" ht="20.100000000000001" customHeight="1">
      <c r="A168" t="s">
        <v>777</v>
      </c>
      <c r="B168"/>
      <c r="C168"/>
      <c r="D168"/>
      <c r="E168"/>
      <c r="F168"/>
      <c r="G168"/>
      <c r="H168"/>
      <c r="I168"/>
      <c r="J168"/>
      <c r="K168"/>
      <c r="L168"/>
      <c r="M168"/>
    </row>
    <row r="169" spans="1:13" s="697" customFormat="1" ht="20.100000000000001" customHeight="1">
      <c r="A169" t="s">
        <v>778</v>
      </c>
      <c r="B169"/>
      <c r="C169"/>
      <c r="D169"/>
      <c r="E169"/>
      <c r="F169"/>
      <c r="G169"/>
      <c r="H169"/>
      <c r="I169"/>
      <c r="J169"/>
      <c r="K169"/>
      <c r="L169"/>
      <c r="M169"/>
    </row>
    <row r="170" spans="1:13" s="697" customFormat="1" ht="20.100000000000001" customHeight="1">
      <c r="A170" t="s">
        <v>779</v>
      </c>
      <c r="B170"/>
      <c r="C170"/>
      <c r="D170"/>
      <c r="E170"/>
      <c r="F170"/>
      <c r="G170"/>
      <c r="H170"/>
      <c r="I170"/>
      <c r="J170"/>
      <c r="K170"/>
      <c r="L170"/>
      <c r="M170"/>
    </row>
    <row r="171" spans="1:13" s="697" customFormat="1" ht="13.5" customHeight="1">
      <c r="A171"/>
      <c r="B171"/>
      <c r="C171"/>
      <c r="D171"/>
      <c r="E171"/>
      <c r="F171"/>
      <c r="G171"/>
      <c r="H171"/>
      <c r="I171"/>
      <c r="J171"/>
      <c r="K171"/>
      <c r="L171"/>
      <c r="M171"/>
    </row>
    <row r="172" spans="1:13" s="697" customFormat="1" ht="20.100000000000001" customHeight="1">
      <c r="A172" t="s">
        <v>780</v>
      </c>
      <c r="B172"/>
      <c r="C172"/>
      <c r="D172"/>
      <c r="E172"/>
      <c r="F172"/>
      <c r="G172"/>
      <c r="H172"/>
      <c r="I172"/>
      <c r="J172"/>
      <c r="K172"/>
      <c r="L172"/>
      <c r="M172"/>
    </row>
    <row r="173" spans="1:13" s="697" customFormat="1" ht="20.100000000000001" customHeight="1">
      <c r="A173" t="s">
        <v>781</v>
      </c>
      <c r="B173"/>
      <c r="C173"/>
      <c r="D173"/>
      <c r="E173"/>
      <c r="F173"/>
      <c r="G173"/>
      <c r="H173"/>
      <c r="I173"/>
      <c r="J173"/>
      <c r="K173"/>
      <c r="L173"/>
      <c r="M173"/>
    </row>
    <row r="174" spans="1:13" s="697" customFormat="1" ht="20.100000000000001" customHeight="1">
      <c r="A174" t="s">
        <v>782</v>
      </c>
      <c r="B174"/>
      <c r="C174"/>
      <c r="D174"/>
      <c r="E174"/>
      <c r="F174"/>
      <c r="G174"/>
      <c r="H174"/>
      <c r="I174"/>
      <c r="J174"/>
      <c r="K174"/>
      <c r="L174"/>
      <c r="M174"/>
    </row>
    <row r="175" spans="1:13" s="697" customFormat="1" ht="13.5" customHeight="1">
      <c r="A175"/>
      <c r="B175"/>
      <c r="C175"/>
      <c r="D175"/>
      <c r="E175"/>
      <c r="F175"/>
      <c r="G175"/>
      <c r="H175"/>
      <c r="I175"/>
      <c r="J175"/>
      <c r="K175"/>
      <c r="L175"/>
      <c r="M175"/>
    </row>
    <row r="176" spans="1:13" s="697" customFormat="1" ht="20.100000000000001" customHeight="1">
      <c r="A176" t="s">
        <v>783</v>
      </c>
      <c r="B176"/>
      <c r="C176"/>
      <c r="D176"/>
      <c r="E176"/>
      <c r="F176"/>
      <c r="G176"/>
      <c r="H176"/>
      <c r="I176"/>
      <c r="J176"/>
      <c r="K176"/>
      <c r="L176"/>
      <c r="M176"/>
    </row>
    <row r="177" spans="1:13" s="697" customFormat="1" ht="20.100000000000001" customHeight="1">
      <c r="A177" t="s">
        <v>784</v>
      </c>
      <c r="B177"/>
      <c r="C177"/>
      <c r="D177"/>
      <c r="E177"/>
      <c r="F177"/>
      <c r="G177"/>
      <c r="H177"/>
      <c r="I177"/>
      <c r="J177"/>
      <c r="K177"/>
      <c r="L177"/>
      <c r="M177"/>
    </row>
    <row r="178" spans="1:13" s="697" customFormat="1" ht="20.100000000000001" customHeight="1">
      <c r="A178" t="s">
        <v>785</v>
      </c>
      <c r="B178"/>
      <c r="C178"/>
      <c r="D178"/>
      <c r="E178"/>
      <c r="F178"/>
      <c r="G178"/>
      <c r="H178"/>
      <c r="I178"/>
      <c r="J178"/>
      <c r="K178"/>
      <c r="L178"/>
      <c r="M178"/>
    </row>
    <row r="179" spans="1:13" s="697" customFormat="1" ht="20.100000000000001" customHeight="1">
      <c r="A179" t="s">
        <v>786</v>
      </c>
      <c r="B179"/>
      <c r="C179"/>
      <c r="D179"/>
      <c r="E179"/>
      <c r="F179"/>
      <c r="G179"/>
      <c r="H179"/>
      <c r="I179"/>
      <c r="J179"/>
      <c r="K179"/>
      <c r="L179"/>
      <c r="M179"/>
    </row>
    <row r="180" spans="1:13" s="697" customFormat="1" ht="20.100000000000001" customHeight="1">
      <c r="A180" t="s">
        <v>787</v>
      </c>
      <c r="B180"/>
      <c r="C180"/>
      <c r="D180"/>
      <c r="E180"/>
      <c r="F180"/>
      <c r="G180"/>
      <c r="H180"/>
      <c r="I180"/>
      <c r="J180"/>
      <c r="K180"/>
      <c r="L180"/>
      <c r="M180"/>
    </row>
    <row r="181" spans="1:13" s="697" customFormat="1" ht="20.100000000000001" customHeight="1">
      <c r="A181" t="s">
        <v>788</v>
      </c>
      <c r="B181"/>
      <c r="C181"/>
      <c r="D181"/>
      <c r="E181"/>
      <c r="F181"/>
      <c r="G181"/>
      <c r="H181"/>
      <c r="I181"/>
      <c r="J181"/>
      <c r="K181"/>
      <c r="L181"/>
      <c r="M181"/>
    </row>
    <row r="182" spans="1:13" ht="20.100000000000001" customHeight="1">
      <c r="A182" t="s">
        <v>789</v>
      </c>
    </row>
    <row r="183" spans="1:13" ht="20.100000000000001" customHeight="1">
      <c r="A183" t="s">
        <v>790</v>
      </c>
    </row>
    <row r="184" spans="1:13" s="697" customFormat="1" ht="20.100000000000001" customHeight="1">
      <c r="A184" t="s">
        <v>791</v>
      </c>
      <c r="B184"/>
      <c r="C184"/>
      <c r="D184"/>
      <c r="E184"/>
      <c r="F184"/>
      <c r="G184"/>
      <c r="H184"/>
      <c r="I184"/>
      <c r="J184"/>
      <c r="K184"/>
      <c r="L184"/>
      <c r="M184"/>
    </row>
    <row r="185" spans="1:13" s="697" customFormat="1" ht="13.5" customHeight="1">
      <c r="A185"/>
      <c r="B185"/>
      <c r="C185"/>
      <c r="D185"/>
      <c r="E185"/>
      <c r="F185"/>
      <c r="G185"/>
      <c r="H185"/>
      <c r="I185"/>
      <c r="J185"/>
      <c r="K185"/>
      <c r="L185"/>
      <c r="M185"/>
    </row>
    <row r="186" spans="1:13" s="697" customFormat="1" ht="20.100000000000001" customHeight="1">
      <c r="A186" t="s">
        <v>792</v>
      </c>
      <c r="B186"/>
      <c r="C186"/>
      <c r="D186"/>
      <c r="E186"/>
      <c r="F186"/>
      <c r="G186"/>
      <c r="H186"/>
      <c r="I186"/>
      <c r="J186"/>
      <c r="K186"/>
      <c r="L186"/>
      <c r="M186"/>
    </row>
    <row r="187" spans="1:13" s="697" customFormat="1" ht="20.100000000000001" customHeight="1">
      <c r="A187" t="s">
        <v>793</v>
      </c>
      <c r="B187"/>
      <c r="C187"/>
      <c r="D187"/>
      <c r="E187"/>
      <c r="F187"/>
      <c r="G187"/>
      <c r="H187"/>
      <c r="I187"/>
      <c r="J187"/>
      <c r="K187"/>
      <c r="L187"/>
      <c r="M187"/>
    </row>
    <row r="188" spans="1:13" s="697" customFormat="1" ht="13.5" customHeight="1">
      <c r="A188"/>
      <c r="B188"/>
      <c r="C188"/>
      <c r="D188"/>
      <c r="E188"/>
      <c r="F188"/>
      <c r="G188"/>
      <c r="H188"/>
      <c r="I188"/>
      <c r="J188"/>
      <c r="K188"/>
      <c r="L188"/>
      <c r="M188"/>
    </row>
    <row r="189" spans="1:13" s="697" customFormat="1" ht="20.100000000000001" customHeight="1">
      <c r="A189" t="s">
        <v>794</v>
      </c>
      <c r="B189"/>
      <c r="C189"/>
      <c r="D189"/>
      <c r="E189"/>
      <c r="F189"/>
      <c r="G189"/>
      <c r="H189"/>
      <c r="I189"/>
      <c r="J189"/>
      <c r="K189"/>
      <c r="L189"/>
      <c r="M189"/>
    </row>
    <row r="190" spans="1:13" s="697" customFormat="1" ht="20.100000000000001" customHeight="1">
      <c r="A190" t="s">
        <v>795</v>
      </c>
      <c r="B190"/>
      <c r="C190"/>
      <c r="D190"/>
      <c r="E190"/>
      <c r="F190"/>
      <c r="G190"/>
      <c r="H190"/>
      <c r="I190"/>
      <c r="J190"/>
      <c r="K190"/>
      <c r="L190"/>
      <c r="M190"/>
    </row>
    <row r="191" spans="1:13" s="697" customFormat="1" ht="20.100000000000001" customHeight="1">
      <c r="A191" t="s">
        <v>796</v>
      </c>
      <c r="B191"/>
      <c r="C191"/>
      <c r="D191"/>
      <c r="E191"/>
      <c r="F191"/>
      <c r="G191"/>
      <c r="H191"/>
      <c r="I191"/>
      <c r="J191"/>
      <c r="K191"/>
      <c r="L191"/>
      <c r="M191"/>
    </row>
    <row r="192" spans="1:13" s="697" customFormat="1" ht="20.100000000000001" customHeight="1">
      <c r="A192" t="s">
        <v>797</v>
      </c>
      <c r="B192"/>
      <c r="C192"/>
      <c r="D192"/>
      <c r="E192"/>
      <c r="F192"/>
      <c r="G192"/>
      <c r="H192"/>
      <c r="I192"/>
      <c r="J192"/>
      <c r="K192"/>
      <c r="L192"/>
      <c r="M192"/>
    </row>
    <row r="193" spans="1:13" s="697" customFormat="1" ht="20.100000000000001" customHeight="1">
      <c r="A193" t="s">
        <v>798</v>
      </c>
      <c r="B193"/>
      <c r="C193"/>
      <c r="D193"/>
      <c r="E193"/>
      <c r="F193"/>
      <c r="G193"/>
      <c r="H193"/>
      <c r="I193"/>
      <c r="J193"/>
      <c r="K193"/>
      <c r="L193"/>
      <c r="M193"/>
    </row>
    <row r="194" spans="1:13" s="697" customFormat="1" ht="20.100000000000001" customHeight="1">
      <c r="A194" t="s">
        <v>799</v>
      </c>
      <c r="B194"/>
      <c r="C194"/>
      <c r="D194"/>
      <c r="E194"/>
      <c r="F194"/>
      <c r="G194"/>
      <c r="H194"/>
      <c r="I194"/>
      <c r="J194"/>
      <c r="K194"/>
      <c r="L194"/>
      <c r="M194"/>
    </row>
    <row r="195" spans="1:13" s="697" customFormat="1" ht="20.100000000000001" customHeight="1">
      <c r="A195" t="s">
        <v>800</v>
      </c>
      <c r="B195"/>
      <c r="C195"/>
      <c r="D195"/>
      <c r="E195"/>
      <c r="F195"/>
      <c r="G195"/>
      <c r="H195"/>
      <c r="I195"/>
      <c r="J195"/>
      <c r="K195"/>
      <c r="L195"/>
      <c r="M195"/>
    </row>
    <row r="196" spans="1:13" s="697" customFormat="1" ht="20.100000000000001" customHeight="1">
      <c r="A196" t="s">
        <v>801</v>
      </c>
      <c r="B196"/>
      <c r="C196"/>
      <c r="D196"/>
      <c r="E196"/>
      <c r="F196"/>
      <c r="G196"/>
      <c r="H196"/>
      <c r="I196"/>
      <c r="J196"/>
      <c r="K196"/>
      <c r="L196"/>
      <c r="M196"/>
    </row>
    <row r="197" spans="1:13" s="697" customFormat="1" ht="20.100000000000001" customHeight="1">
      <c r="A197"/>
      <c r="B197"/>
      <c r="C197"/>
      <c r="D197"/>
      <c r="E197"/>
      <c r="F197"/>
      <c r="G197"/>
      <c r="H197"/>
      <c r="I197"/>
      <c r="J197"/>
      <c r="K197"/>
      <c r="L197"/>
      <c r="M197"/>
    </row>
    <row r="198" spans="1:13" s="697" customFormat="1" ht="20.100000000000001" customHeight="1">
      <c r="A198"/>
      <c r="B198"/>
      <c r="C198"/>
      <c r="D198"/>
      <c r="E198"/>
      <c r="F198"/>
      <c r="G198"/>
      <c r="H198"/>
      <c r="I198"/>
      <c r="J198"/>
      <c r="K198"/>
      <c r="L198"/>
      <c r="M198"/>
    </row>
    <row r="199" spans="1:13" s="697" customFormat="1" ht="20.100000000000001" customHeight="1">
      <c r="A199"/>
      <c r="B199"/>
      <c r="C199"/>
      <c r="D199"/>
      <c r="E199"/>
      <c r="F199"/>
      <c r="G199"/>
      <c r="H199"/>
      <c r="I199"/>
      <c r="J199"/>
      <c r="K199"/>
      <c r="L199"/>
      <c r="M199"/>
    </row>
    <row r="200" spans="1:13" s="697" customFormat="1" ht="20.100000000000001" customHeight="1">
      <c r="A200"/>
      <c r="B200"/>
      <c r="C200"/>
      <c r="D200"/>
      <c r="E200"/>
      <c r="F200"/>
      <c r="G200"/>
      <c r="H200"/>
      <c r="I200"/>
      <c r="J200"/>
      <c r="K200"/>
      <c r="L200"/>
      <c r="M200"/>
    </row>
    <row r="201" spans="1:13" s="697" customFormat="1" ht="20.100000000000001" customHeight="1">
      <c r="A201"/>
      <c r="B201"/>
      <c r="C201"/>
      <c r="D201"/>
      <c r="E201"/>
      <c r="F201"/>
      <c r="G201"/>
      <c r="H201"/>
      <c r="I201"/>
      <c r="J201"/>
      <c r="K201"/>
      <c r="L201"/>
      <c r="M201"/>
    </row>
    <row r="202" spans="1:13" s="697" customFormat="1" ht="20.100000000000001" customHeight="1">
      <c r="A202"/>
      <c r="B202"/>
      <c r="C202"/>
      <c r="D202"/>
      <c r="E202"/>
      <c r="F202"/>
      <c r="G202"/>
      <c r="H202"/>
      <c r="I202"/>
      <c r="J202"/>
      <c r="K202"/>
      <c r="L202"/>
      <c r="M202"/>
    </row>
    <row r="203" spans="1:13" s="697" customFormat="1" ht="20.100000000000001" customHeight="1">
      <c r="A203"/>
      <c r="B203"/>
      <c r="C203"/>
      <c r="D203"/>
      <c r="E203"/>
      <c r="F203"/>
      <c r="G203"/>
      <c r="H203"/>
      <c r="I203"/>
      <c r="J203"/>
      <c r="K203"/>
      <c r="L203"/>
      <c r="M203"/>
    </row>
    <row r="204" spans="1:13" s="697" customFormat="1" ht="20.100000000000001" customHeight="1">
      <c r="A204"/>
      <c r="B204"/>
      <c r="C204"/>
      <c r="D204"/>
      <c r="E204"/>
      <c r="F204"/>
      <c r="G204"/>
      <c r="H204"/>
      <c r="I204"/>
      <c r="J204"/>
      <c r="K204"/>
      <c r="L204"/>
      <c r="M204"/>
    </row>
    <row r="205" spans="1:13" s="697" customFormat="1" ht="20.100000000000001" customHeight="1">
      <c r="A205"/>
      <c r="B205"/>
      <c r="C205"/>
      <c r="D205"/>
      <c r="E205"/>
      <c r="F205"/>
      <c r="G205"/>
      <c r="H205"/>
      <c r="I205"/>
      <c r="J205"/>
      <c r="K205"/>
      <c r="L205"/>
      <c r="M205"/>
    </row>
    <row r="206" spans="1:13" s="697" customFormat="1" ht="20.100000000000001" customHeight="1">
      <c r="A206"/>
      <c r="B206"/>
      <c r="C206"/>
      <c r="D206"/>
      <c r="E206"/>
      <c r="F206"/>
      <c r="G206"/>
      <c r="H206"/>
      <c r="I206"/>
      <c r="J206"/>
      <c r="K206"/>
      <c r="L206"/>
      <c r="M206"/>
    </row>
    <row r="207" spans="1:13" s="697" customFormat="1" ht="20.100000000000001" customHeight="1">
      <c r="A207"/>
      <c r="B207"/>
      <c r="C207"/>
      <c r="D207"/>
      <c r="E207"/>
      <c r="F207"/>
      <c r="G207"/>
      <c r="H207"/>
      <c r="I207"/>
      <c r="J207"/>
      <c r="K207"/>
      <c r="L207"/>
      <c r="M207"/>
    </row>
    <row r="208" spans="1:13" s="697" customFormat="1" ht="20.100000000000001" customHeight="1">
      <c r="A208"/>
      <c r="B208"/>
      <c r="C208"/>
      <c r="D208"/>
      <c r="E208"/>
      <c r="F208"/>
      <c r="G208"/>
      <c r="H208"/>
      <c r="I208"/>
      <c r="J208"/>
      <c r="K208"/>
      <c r="L208"/>
      <c r="M208"/>
    </row>
    <row r="209" spans="1:13" s="697" customFormat="1" ht="20.100000000000001" customHeight="1">
      <c r="A209"/>
      <c r="B209"/>
      <c r="C209"/>
      <c r="D209"/>
      <c r="E209"/>
      <c r="F209"/>
      <c r="G209"/>
      <c r="H209"/>
      <c r="I209"/>
      <c r="J209"/>
      <c r="K209"/>
      <c r="L209"/>
      <c r="M209"/>
    </row>
    <row r="210" spans="1:13" s="697" customFormat="1" ht="20.100000000000001" customHeight="1">
      <c r="A210"/>
      <c r="B210"/>
      <c r="C210"/>
      <c r="D210"/>
      <c r="E210"/>
      <c r="F210"/>
      <c r="G210"/>
      <c r="H210"/>
      <c r="I210"/>
      <c r="J210"/>
      <c r="K210"/>
      <c r="L210"/>
      <c r="M210"/>
    </row>
    <row r="211" spans="1:13" s="697" customFormat="1" ht="20.100000000000001" customHeight="1">
      <c r="A211"/>
      <c r="B211"/>
      <c r="C211"/>
      <c r="D211"/>
      <c r="E211"/>
      <c r="F211"/>
      <c r="G211"/>
      <c r="H211"/>
      <c r="I211"/>
      <c r="J211"/>
      <c r="K211"/>
      <c r="L211"/>
      <c r="M211"/>
    </row>
    <row r="212" spans="1:13" s="697" customFormat="1" ht="20.100000000000001" customHeight="1">
      <c r="A212"/>
      <c r="B212"/>
      <c r="C212"/>
      <c r="D212"/>
      <c r="E212"/>
      <c r="F212"/>
      <c r="G212"/>
      <c r="H212"/>
      <c r="I212"/>
      <c r="J212"/>
      <c r="K212"/>
      <c r="L212"/>
      <c r="M212"/>
    </row>
    <row r="213" spans="1:13" s="697" customFormat="1" ht="20.100000000000001" customHeight="1">
      <c r="A213"/>
      <c r="B213"/>
      <c r="C213"/>
      <c r="D213"/>
      <c r="E213"/>
      <c r="F213"/>
      <c r="G213"/>
      <c r="H213"/>
      <c r="I213"/>
      <c r="J213"/>
      <c r="K213"/>
      <c r="L213"/>
      <c r="M213"/>
    </row>
    <row r="214" spans="1:13" s="697" customFormat="1" ht="20.100000000000001" customHeight="1">
      <c r="A214"/>
      <c r="B214"/>
      <c r="C214"/>
      <c r="D214"/>
      <c r="E214"/>
      <c r="F214"/>
      <c r="G214"/>
      <c r="H214"/>
      <c r="I214"/>
      <c r="J214"/>
      <c r="K214"/>
      <c r="L214"/>
      <c r="M214"/>
    </row>
    <row r="215" spans="1:13" s="697" customFormat="1" ht="20.100000000000001" customHeight="1">
      <c r="A215"/>
      <c r="B215"/>
      <c r="C215"/>
      <c r="D215"/>
      <c r="E215"/>
      <c r="F215"/>
      <c r="G215"/>
      <c r="H215"/>
      <c r="I215"/>
      <c r="J215"/>
      <c r="K215"/>
      <c r="L215"/>
      <c r="M215"/>
    </row>
    <row r="216" spans="1:13" s="697" customFormat="1" ht="20.100000000000001" customHeight="1">
      <c r="A216"/>
      <c r="B216"/>
      <c r="C216"/>
      <c r="D216"/>
      <c r="E216"/>
      <c r="F216"/>
      <c r="G216"/>
      <c r="H216"/>
      <c r="I216"/>
      <c r="J216"/>
      <c r="K216"/>
      <c r="L216"/>
      <c r="M216"/>
    </row>
    <row r="217" spans="1:13" s="697" customFormat="1" ht="20.100000000000001" customHeight="1">
      <c r="A217"/>
      <c r="B217"/>
      <c r="C217"/>
      <c r="D217"/>
      <c r="E217"/>
      <c r="F217"/>
      <c r="G217"/>
      <c r="H217"/>
      <c r="I217"/>
      <c r="J217"/>
      <c r="K217"/>
      <c r="L217"/>
      <c r="M217"/>
    </row>
    <row r="218" spans="1:13" s="697" customFormat="1" ht="20.100000000000001" customHeight="1">
      <c r="A218"/>
      <c r="B218"/>
      <c r="C218"/>
      <c r="D218"/>
      <c r="E218"/>
      <c r="F218"/>
      <c r="G218"/>
      <c r="H218"/>
      <c r="I218"/>
      <c r="J218"/>
      <c r="K218"/>
      <c r="L218"/>
      <c r="M218"/>
    </row>
    <row r="219" spans="1:13" s="697" customFormat="1" ht="20.100000000000001" customHeight="1">
      <c r="A219"/>
      <c r="B219"/>
      <c r="C219"/>
      <c r="D219"/>
      <c r="E219"/>
      <c r="F219"/>
      <c r="G219"/>
      <c r="H219"/>
      <c r="I219"/>
      <c r="J219"/>
      <c r="K219"/>
      <c r="L219"/>
      <c r="M219"/>
    </row>
    <row r="220" spans="1:13" s="697" customFormat="1" ht="20.100000000000001" customHeight="1">
      <c r="A220"/>
      <c r="B220"/>
      <c r="C220"/>
      <c r="D220"/>
      <c r="E220"/>
      <c r="F220"/>
      <c r="G220"/>
      <c r="H220"/>
      <c r="I220"/>
      <c r="J220"/>
      <c r="K220"/>
      <c r="L220"/>
      <c r="M220"/>
    </row>
    <row r="221" spans="1:13" s="697" customFormat="1" ht="20.100000000000001" customHeight="1">
      <c r="A221"/>
      <c r="B221"/>
      <c r="C221"/>
      <c r="D221"/>
      <c r="E221"/>
      <c r="F221"/>
      <c r="G221"/>
      <c r="H221"/>
      <c r="I221"/>
      <c r="J221"/>
      <c r="K221"/>
      <c r="L221"/>
      <c r="M221"/>
    </row>
    <row r="222" spans="1:13" s="697" customFormat="1" ht="20.100000000000001" customHeight="1">
      <c r="A222"/>
      <c r="B222"/>
      <c r="C222"/>
      <c r="D222"/>
      <c r="E222"/>
      <c r="F222"/>
      <c r="G222"/>
      <c r="H222"/>
      <c r="I222"/>
      <c r="J222"/>
      <c r="K222"/>
      <c r="L222"/>
      <c r="M222"/>
    </row>
    <row r="223" spans="1:13" s="697" customFormat="1" ht="20.100000000000001" customHeight="1">
      <c r="A223"/>
      <c r="B223"/>
      <c r="C223"/>
      <c r="D223"/>
      <c r="E223"/>
      <c r="F223"/>
      <c r="G223"/>
      <c r="H223"/>
      <c r="I223"/>
      <c r="J223"/>
      <c r="K223"/>
      <c r="L223"/>
      <c r="M223"/>
    </row>
    <row r="224" spans="1:13" s="697" customFormat="1" ht="20.100000000000001" customHeight="1">
      <c r="A224"/>
      <c r="B224"/>
      <c r="C224"/>
      <c r="D224"/>
      <c r="E224"/>
      <c r="F224"/>
      <c r="G224"/>
      <c r="H224"/>
      <c r="I224"/>
      <c r="J224"/>
      <c r="K224"/>
      <c r="L224"/>
      <c r="M224"/>
    </row>
    <row r="225" spans="1:13" s="697" customFormat="1" ht="20.100000000000001" customHeight="1">
      <c r="A225"/>
      <c r="B225"/>
      <c r="C225"/>
      <c r="D225"/>
      <c r="E225"/>
      <c r="F225"/>
      <c r="G225"/>
      <c r="H225"/>
      <c r="I225"/>
      <c r="J225"/>
      <c r="K225"/>
      <c r="L225"/>
      <c r="M225"/>
    </row>
    <row r="226" spans="1:13" s="697" customFormat="1" ht="20.100000000000001" customHeight="1">
      <c r="A226"/>
      <c r="B226"/>
      <c r="C226"/>
      <c r="D226"/>
      <c r="E226"/>
      <c r="F226"/>
      <c r="G226"/>
      <c r="H226"/>
      <c r="I226"/>
      <c r="J226"/>
      <c r="K226"/>
      <c r="L226"/>
      <c r="M226"/>
    </row>
    <row r="227" spans="1:13" s="697" customFormat="1" ht="20.100000000000001" customHeight="1">
      <c r="A227"/>
      <c r="B227"/>
      <c r="C227"/>
      <c r="D227"/>
      <c r="E227"/>
      <c r="F227"/>
      <c r="G227"/>
      <c r="H227"/>
      <c r="I227"/>
      <c r="J227"/>
      <c r="K227"/>
      <c r="L227"/>
      <c r="M227"/>
    </row>
    <row r="228" spans="1:13" s="697" customFormat="1" ht="20.100000000000001" customHeight="1">
      <c r="A228"/>
      <c r="B228"/>
      <c r="C228"/>
      <c r="D228"/>
      <c r="E228"/>
      <c r="F228"/>
      <c r="G228"/>
      <c r="H228"/>
      <c r="I228"/>
      <c r="J228"/>
      <c r="K228"/>
      <c r="L228"/>
      <c r="M228"/>
    </row>
    <row r="229" spans="1:13" s="697" customFormat="1" ht="20.100000000000001" customHeight="1">
      <c r="A229"/>
      <c r="B229"/>
      <c r="C229"/>
      <c r="D229"/>
      <c r="E229"/>
      <c r="F229"/>
      <c r="G229"/>
      <c r="H229"/>
      <c r="I229"/>
      <c r="J229"/>
      <c r="K229"/>
      <c r="L229"/>
      <c r="M229"/>
    </row>
    <row r="230" spans="1:13" s="697" customFormat="1" ht="20.100000000000001" customHeight="1">
      <c r="A230"/>
      <c r="B230"/>
      <c r="C230"/>
      <c r="D230"/>
      <c r="E230"/>
      <c r="F230"/>
      <c r="G230"/>
      <c r="H230"/>
      <c r="I230"/>
      <c r="J230"/>
      <c r="K230"/>
      <c r="L230"/>
      <c r="M230"/>
    </row>
    <row r="231" spans="1:13" s="697" customFormat="1" ht="20.100000000000001" customHeight="1">
      <c r="A231"/>
      <c r="B231"/>
      <c r="C231"/>
      <c r="D231"/>
      <c r="E231"/>
      <c r="F231"/>
      <c r="G231"/>
      <c r="H231"/>
      <c r="I231"/>
      <c r="J231"/>
      <c r="K231"/>
      <c r="L231"/>
      <c r="M231"/>
    </row>
    <row r="232" spans="1:13" s="697" customFormat="1" ht="20.100000000000001" customHeight="1">
      <c r="A232"/>
      <c r="B232"/>
      <c r="C232"/>
      <c r="D232"/>
      <c r="E232"/>
      <c r="F232"/>
      <c r="G232"/>
      <c r="H232"/>
      <c r="I232"/>
      <c r="J232"/>
      <c r="K232"/>
      <c r="L232"/>
      <c r="M232"/>
    </row>
    <row r="233" spans="1:13" s="697" customFormat="1" ht="20.100000000000001" customHeight="1">
      <c r="A233"/>
      <c r="B233"/>
      <c r="C233"/>
      <c r="D233"/>
      <c r="E233"/>
      <c r="F233"/>
      <c r="G233"/>
      <c r="H233"/>
      <c r="I233"/>
      <c r="J233"/>
      <c r="K233"/>
      <c r="L233"/>
      <c r="M233"/>
    </row>
    <row r="234" spans="1:13" s="697" customFormat="1" ht="20.100000000000001" customHeight="1">
      <c r="A234"/>
      <c r="B234"/>
      <c r="C234"/>
      <c r="D234"/>
      <c r="E234"/>
      <c r="F234"/>
      <c r="G234"/>
      <c r="H234"/>
      <c r="I234"/>
      <c r="J234"/>
      <c r="K234"/>
      <c r="L234"/>
      <c r="M234"/>
    </row>
    <row r="235" spans="1:13" s="697" customFormat="1" ht="20.100000000000001" customHeight="1">
      <c r="A235"/>
      <c r="B235"/>
      <c r="C235"/>
      <c r="D235"/>
      <c r="E235"/>
      <c r="F235"/>
      <c r="G235"/>
      <c r="H235"/>
      <c r="I235"/>
      <c r="J235"/>
      <c r="K235"/>
      <c r="L235"/>
      <c r="M235"/>
    </row>
    <row r="236" spans="1:13" s="697" customFormat="1" ht="20.100000000000001" customHeight="1">
      <c r="A236"/>
      <c r="B236"/>
      <c r="C236"/>
      <c r="D236"/>
      <c r="E236"/>
      <c r="F236"/>
      <c r="G236"/>
      <c r="H236"/>
      <c r="I236"/>
      <c r="J236"/>
      <c r="K236"/>
      <c r="L236"/>
      <c r="M236"/>
    </row>
    <row r="237" spans="1:13" s="697" customFormat="1" ht="20.100000000000001" customHeight="1">
      <c r="A237"/>
      <c r="B237"/>
      <c r="C237"/>
      <c r="D237"/>
      <c r="E237"/>
      <c r="F237"/>
      <c r="G237"/>
      <c r="H237"/>
      <c r="I237"/>
      <c r="J237"/>
      <c r="K237"/>
      <c r="L237"/>
      <c r="M237"/>
    </row>
    <row r="238" spans="1:13" s="697" customFormat="1" ht="20.100000000000001" customHeight="1">
      <c r="A238"/>
      <c r="B238"/>
      <c r="C238"/>
      <c r="D238"/>
      <c r="E238"/>
      <c r="F238"/>
      <c r="G238"/>
      <c r="H238"/>
      <c r="I238"/>
      <c r="J238"/>
      <c r="K238"/>
      <c r="L238"/>
      <c r="M238"/>
    </row>
    <row r="239" spans="1:13" s="697" customFormat="1" ht="20.100000000000001" customHeight="1">
      <c r="A239"/>
      <c r="B239"/>
      <c r="C239"/>
      <c r="D239"/>
      <c r="E239"/>
      <c r="F239"/>
      <c r="G239"/>
      <c r="H239"/>
      <c r="I239"/>
      <c r="J239"/>
      <c r="K239"/>
      <c r="L239"/>
      <c r="M239"/>
    </row>
    <row r="240" spans="1:13" s="697" customFormat="1" ht="20.100000000000001" customHeight="1">
      <c r="A240"/>
      <c r="B240"/>
      <c r="C240"/>
      <c r="D240"/>
      <c r="E240"/>
      <c r="F240"/>
      <c r="G240"/>
      <c r="H240"/>
      <c r="I240"/>
      <c r="J240"/>
      <c r="K240"/>
      <c r="L240"/>
      <c r="M240"/>
    </row>
    <row r="241" spans="1:13" s="697" customFormat="1" ht="20.100000000000001" customHeight="1">
      <c r="A241"/>
      <c r="B241"/>
      <c r="C241"/>
      <c r="D241"/>
      <c r="E241"/>
      <c r="F241"/>
      <c r="G241"/>
      <c r="H241"/>
      <c r="I241"/>
      <c r="J241"/>
      <c r="K241"/>
      <c r="L241"/>
      <c r="M241"/>
    </row>
    <row r="242" spans="1:13" s="697" customFormat="1" ht="20.100000000000001" customHeight="1">
      <c r="A242"/>
      <c r="B242"/>
      <c r="C242"/>
      <c r="D242"/>
      <c r="E242"/>
      <c r="F242"/>
      <c r="G242"/>
      <c r="H242"/>
      <c r="I242"/>
      <c r="J242"/>
      <c r="K242"/>
      <c r="L242"/>
      <c r="M242"/>
    </row>
    <row r="243" spans="1:13" s="697" customFormat="1" ht="20.100000000000001" customHeight="1">
      <c r="A243"/>
      <c r="B243"/>
      <c r="C243"/>
      <c r="D243"/>
      <c r="E243"/>
      <c r="F243"/>
      <c r="G243"/>
      <c r="H243"/>
      <c r="I243"/>
      <c r="J243"/>
      <c r="K243"/>
      <c r="L243"/>
      <c r="M243"/>
    </row>
    <row r="244" spans="1:13" s="697" customFormat="1" ht="20.100000000000001" customHeight="1">
      <c r="A244"/>
      <c r="B244"/>
      <c r="C244"/>
      <c r="D244"/>
      <c r="E244"/>
      <c r="F244"/>
      <c r="G244"/>
      <c r="H244"/>
      <c r="I244"/>
      <c r="J244"/>
      <c r="K244"/>
      <c r="L244"/>
      <c r="M244"/>
    </row>
    <row r="245" spans="1:13" s="697" customFormat="1" ht="20.100000000000001" customHeight="1">
      <c r="A245"/>
      <c r="B245"/>
      <c r="C245"/>
      <c r="D245"/>
      <c r="E245"/>
      <c r="F245"/>
      <c r="G245"/>
      <c r="H245"/>
      <c r="I245"/>
      <c r="J245"/>
      <c r="K245"/>
      <c r="L245"/>
      <c r="M245"/>
    </row>
    <row r="246" spans="1:13" s="697" customFormat="1" ht="20.100000000000001" customHeight="1">
      <c r="A246"/>
      <c r="B246"/>
      <c r="C246"/>
      <c r="D246"/>
      <c r="E246"/>
      <c r="F246"/>
      <c r="G246"/>
      <c r="H246"/>
      <c r="I246"/>
      <c r="J246"/>
      <c r="K246"/>
      <c r="L246"/>
      <c r="M246"/>
    </row>
    <row r="247" spans="1:13" s="697" customFormat="1" ht="20.100000000000001" customHeight="1">
      <c r="A247"/>
      <c r="B247"/>
      <c r="C247"/>
      <c r="D247"/>
      <c r="E247"/>
      <c r="F247"/>
      <c r="G247"/>
      <c r="H247"/>
      <c r="I247"/>
      <c r="J247"/>
      <c r="K247"/>
      <c r="L247"/>
      <c r="M247"/>
    </row>
    <row r="248" spans="1:13" s="697" customFormat="1" ht="20.100000000000001" customHeight="1">
      <c r="A248"/>
      <c r="B248"/>
      <c r="C248"/>
      <c r="D248"/>
      <c r="E248"/>
      <c r="F248"/>
      <c r="G248"/>
      <c r="H248"/>
      <c r="I248"/>
      <c r="J248"/>
      <c r="K248"/>
      <c r="L248"/>
      <c r="M248"/>
    </row>
    <row r="249" spans="1:13" s="697" customFormat="1" ht="20.100000000000001" customHeight="1">
      <c r="A249"/>
      <c r="B249"/>
      <c r="C249"/>
      <c r="D249"/>
      <c r="E249"/>
      <c r="F249"/>
      <c r="G249"/>
      <c r="H249"/>
      <c r="I249"/>
      <c r="J249"/>
      <c r="K249"/>
      <c r="L249"/>
      <c r="M249"/>
    </row>
    <row r="250" spans="1:13" s="697" customFormat="1" ht="20.100000000000001" customHeight="1">
      <c r="A250"/>
      <c r="B250"/>
      <c r="C250"/>
      <c r="D250"/>
      <c r="E250"/>
      <c r="F250"/>
      <c r="G250"/>
      <c r="H250"/>
      <c r="I250"/>
      <c r="J250"/>
      <c r="K250"/>
      <c r="L250"/>
      <c r="M250"/>
    </row>
    <row r="251" spans="1:13" s="697" customFormat="1" ht="20.100000000000001" customHeight="1">
      <c r="A251"/>
      <c r="B251"/>
      <c r="C251"/>
      <c r="D251"/>
      <c r="E251"/>
      <c r="F251"/>
      <c r="G251"/>
      <c r="H251"/>
      <c r="I251"/>
      <c r="J251"/>
      <c r="K251"/>
      <c r="L251"/>
      <c r="M251"/>
    </row>
    <row r="252" spans="1:13" s="697" customFormat="1" ht="20.100000000000001" customHeight="1">
      <c r="A252"/>
      <c r="B252"/>
      <c r="C252"/>
      <c r="D252"/>
      <c r="E252"/>
      <c r="F252"/>
      <c r="G252"/>
      <c r="H252"/>
      <c r="I252"/>
      <c r="J252"/>
      <c r="K252"/>
      <c r="L252"/>
      <c r="M252"/>
    </row>
    <row r="253" spans="1:13" s="697" customFormat="1" ht="20.100000000000001" customHeight="1">
      <c r="A253"/>
      <c r="B253"/>
      <c r="C253"/>
      <c r="D253"/>
      <c r="E253"/>
      <c r="F253"/>
      <c r="G253"/>
      <c r="H253"/>
      <c r="I253"/>
      <c r="J253"/>
      <c r="K253"/>
      <c r="L253"/>
      <c r="M253"/>
    </row>
    <row r="254" spans="1:13" s="697" customFormat="1" ht="20.100000000000001" customHeight="1">
      <c r="A254"/>
      <c r="B254"/>
      <c r="C254"/>
      <c r="D254"/>
      <c r="E254"/>
      <c r="F254"/>
      <c r="G254"/>
      <c r="H254"/>
      <c r="I254"/>
      <c r="J254"/>
      <c r="K254"/>
      <c r="L254"/>
      <c r="M254"/>
    </row>
    <row r="255" spans="1:13" s="697" customFormat="1" ht="20.100000000000001" customHeight="1">
      <c r="A255"/>
      <c r="B255"/>
      <c r="C255"/>
      <c r="D255"/>
      <c r="E255"/>
      <c r="F255"/>
      <c r="G255"/>
      <c r="H255"/>
      <c r="I255"/>
      <c r="J255"/>
      <c r="K255"/>
      <c r="L255"/>
      <c r="M255"/>
    </row>
    <row r="256" spans="1:13" s="697" customFormat="1" ht="20.100000000000001" customHeight="1">
      <c r="A256"/>
      <c r="B256"/>
      <c r="C256"/>
      <c r="D256"/>
      <c r="E256"/>
      <c r="F256"/>
      <c r="G256"/>
      <c r="H256"/>
      <c r="I256"/>
      <c r="J256"/>
      <c r="K256"/>
      <c r="L256"/>
      <c r="M256"/>
    </row>
    <row r="257" spans="1:13" s="697" customFormat="1" ht="20.100000000000001" customHeight="1">
      <c r="A257"/>
      <c r="B257"/>
      <c r="C257"/>
      <c r="D257"/>
      <c r="E257"/>
      <c r="F257"/>
      <c r="G257"/>
      <c r="H257"/>
      <c r="I257"/>
      <c r="J257"/>
      <c r="K257"/>
      <c r="L257"/>
      <c r="M257"/>
    </row>
    <row r="258" spans="1:13" s="697" customFormat="1" ht="20.100000000000001" customHeight="1">
      <c r="A258"/>
      <c r="B258"/>
      <c r="C258"/>
      <c r="D258"/>
      <c r="E258"/>
      <c r="F258"/>
      <c r="G258"/>
      <c r="H258"/>
      <c r="I258"/>
      <c r="J258"/>
      <c r="K258"/>
      <c r="L258"/>
      <c r="M258"/>
    </row>
    <row r="259" spans="1:13" s="697" customFormat="1" ht="20.100000000000001" customHeight="1">
      <c r="A259"/>
      <c r="B259"/>
      <c r="C259"/>
      <c r="D259"/>
      <c r="E259"/>
      <c r="F259"/>
      <c r="G259"/>
      <c r="H259"/>
      <c r="I259"/>
      <c r="J259"/>
      <c r="K259"/>
      <c r="L259"/>
      <c r="M259"/>
    </row>
    <row r="260" spans="1:13" s="697" customFormat="1" ht="20.100000000000001" customHeight="1">
      <c r="A260"/>
      <c r="B260"/>
      <c r="C260"/>
      <c r="D260"/>
      <c r="E260"/>
      <c r="F260"/>
      <c r="G260"/>
      <c r="H260"/>
      <c r="I260"/>
      <c r="J260"/>
      <c r="K260"/>
      <c r="L260"/>
      <c r="M260"/>
    </row>
    <row r="261" spans="1:13" s="697" customFormat="1" ht="20.100000000000001" customHeight="1">
      <c r="A261"/>
      <c r="B261"/>
      <c r="C261"/>
      <c r="D261"/>
      <c r="E261"/>
      <c r="F261"/>
      <c r="G261"/>
      <c r="H261"/>
      <c r="I261"/>
      <c r="J261"/>
      <c r="K261"/>
      <c r="L261"/>
      <c r="M261"/>
    </row>
    <row r="262" spans="1:13" s="697" customFormat="1" ht="20.100000000000001" customHeight="1">
      <c r="A262"/>
      <c r="B262"/>
      <c r="C262"/>
      <c r="D262"/>
      <c r="E262"/>
      <c r="F262"/>
      <c r="G262"/>
      <c r="H262"/>
      <c r="I262"/>
      <c r="J262"/>
      <c r="K262"/>
      <c r="L262"/>
      <c r="M262"/>
    </row>
    <row r="263" spans="1:13" s="697" customFormat="1" ht="20.100000000000001" customHeight="1">
      <c r="A263"/>
      <c r="B263"/>
      <c r="C263"/>
      <c r="D263"/>
      <c r="E263"/>
      <c r="F263"/>
      <c r="G263"/>
      <c r="H263"/>
      <c r="I263"/>
      <c r="J263"/>
      <c r="K263"/>
      <c r="L263"/>
      <c r="M263"/>
    </row>
    <row r="264" spans="1:13" s="697" customFormat="1" ht="20.100000000000001" customHeight="1">
      <c r="A264"/>
      <c r="B264"/>
      <c r="C264"/>
      <c r="D264"/>
      <c r="E264"/>
      <c r="F264"/>
      <c r="G264"/>
      <c r="H264"/>
      <c r="I264"/>
      <c r="J264"/>
      <c r="K264"/>
      <c r="L264"/>
      <c r="M264"/>
    </row>
    <row r="265" spans="1:13" s="697" customFormat="1" ht="20.100000000000001" customHeight="1">
      <c r="A265"/>
      <c r="B265"/>
      <c r="C265"/>
      <c r="D265"/>
      <c r="E265"/>
      <c r="F265"/>
      <c r="G265"/>
      <c r="H265"/>
      <c r="I265"/>
      <c r="J265"/>
      <c r="K265"/>
      <c r="L265"/>
      <c r="M265"/>
    </row>
    <row r="266" spans="1:13" s="697" customFormat="1" ht="20.100000000000001" customHeight="1">
      <c r="A266"/>
      <c r="B266"/>
      <c r="C266"/>
      <c r="D266"/>
      <c r="E266"/>
      <c r="F266"/>
      <c r="G266"/>
      <c r="H266"/>
      <c r="I266"/>
      <c r="J266"/>
      <c r="K266"/>
      <c r="L266"/>
      <c r="M266"/>
    </row>
    <row r="267" spans="1:13" s="697" customFormat="1" ht="20.100000000000001" customHeight="1">
      <c r="A267"/>
      <c r="B267"/>
      <c r="C267"/>
      <c r="D267"/>
      <c r="E267"/>
      <c r="F267"/>
      <c r="G267"/>
      <c r="H267"/>
      <c r="I267"/>
      <c r="J267"/>
      <c r="K267"/>
      <c r="L267"/>
      <c r="M267"/>
    </row>
    <row r="268" spans="1:13" s="697" customFormat="1" ht="20.100000000000001" customHeight="1">
      <c r="A268"/>
      <c r="B268"/>
      <c r="C268"/>
      <c r="D268"/>
      <c r="E268"/>
      <c r="F268"/>
      <c r="G268"/>
      <c r="H268"/>
      <c r="I268"/>
      <c r="J268"/>
      <c r="K268"/>
      <c r="L268"/>
      <c r="M268"/>
    </row>
  </sheetData>
  <mergeCells count="1">
    <mergeCell ref="A1:M1"/>
  </mergeCells>
  <phoneticPr fontId="4" type="noConversion"/>
  <pageMargins left="0.78740157480314965" right="0.39370078740157483" top="0.78740157480314965" bottom="0.6692913385826772" header="0.39370078740157483" footer="0.27559055118110237"/>
  <pageSetup paperSize="9" scale="88" firstPageNumber="10" orientation="landscape" useFirstPageNumber="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61B4C-EF96-4A0F-80E4-F46017E5EFF1}">
  <dimension ref="A1:O116"/>
  <sheetViews>
    <sheetView view="pageBreakPreview" zoomScaleNormal="100" zoomScaleSheetLayoutView="100" workbookViewId="0">
      <selection activeCell="K26" sqref="K26"/>
    </sheetView>
  </sheetViews>
  <sheetFormatPr defaultColWidth="8.88671875" defaultRowHeight="20.100000000000001" customHeight="1"/>
  <cols>
    <col min="1" max="9" width="8.77734375" customWidth="1"/>
    <col min="10" max="10" width="10.77734375" customWidth="1"/>
    <col min="11" max="11" width="12.109375" customWidth="1"/>
    <col min="12" max="12" width="10.44140625" customWidth="1"/>
    <col min="13" max="13" width="15.44140625" customWidth="1"/>
    <col min="14" max="16384" width="8.88671875" style="697"/>
  </cols>
  <sheetData>
    <row r="1" spans="1:13" ht="33.75" customHeight="1">
      <c r="A1" s="1316" t="s">
        <v>802</v>
      </c>
      <c r="B1" s="1316"/>
      <c r="C1" s="1316"/>
      <c r="D1" s="1316"/>
      <c r="E1" s="1316"/>
      <c r="F1" s="1316"/>
      <c r="G1" s="1316"/>
      <c r="H1" s="1316"/>
      <c r="I1" s="1316"/>
      <c r="J1" s="1316"/>
      <c r="K1" s="1316"/>
      <c r="L1" s="1316"/>
      <c r="M1" s="1316"/>
    </row>
    <row r="2" spans="1:13" ht="6.75" customHeight="1"/>
    <row r="3" spans="1:13" ht="17.25" customHeight="1">
      <c r="A3" t="s">
        <v>803</v>
      </c>
    </row>
    <row r="4" spans="1:13" ht="17.25" customHeight="1">
      <c r="A4" t="s">
        <v>804</v>
      </c>
    </row>
    <row r="5" spans="1:13" ht="17.25" customHeight="1">
      <c r="A5" t="s">
        <v>805</v>
      </c>
    </row>
    <row r="6" spans="1:13" ht="7.5" customHeight="1">
      <c r="A6" s="698"/>
    </row>
    <row r="7" spans="1:13" ht="17.25" customHeight="1">
      <c r="A7" t="s">
        <v>806</v>
      </c>
    </row>
    <row r="8" spans="1:13" ht="17.25" customHeight="1">
      <c r="A8" t="s">
        <v>807</v>
      </c>
    </row>
    <row r="9" spans="1:13" ht="17.25" customHeight="1">
      <c r="A9" s="699" t="s">
        <v>808</v>
      </c>
    </row>
    <row r="10" spans="1:13" ht="17.25" customHeight="1">
      <c r="A10" t="s">
        <v>809</v>
      </c>
    </row>
    <row r="11" spans="1:13" ht="17.25" customHeight="1">
      <c r="A11" t="s">
        <v>810</v>
      </c>
    </row>
    <row r="12" spans="1:13" ht="17.25" customHeight="1">
      <c r="A12" t="s">
        <v>811</v>
      </c>
    </row>
    <row r="13" spans="1:13" ht="17.25" customHeight="1">
      <c r="A13" t="s">
        <v>812</v>
      </c>
    </row>
    <row r="14" spans="1:13" ht="17.25" customHeight="1">
      <c r="A14" t="s">
        <v>813</v>
      </c>
    </row>
    <row r="15" spans="1:13" ht="17.25" customHeight="1">
      <c r="A15" t="s">
        <v>814</v>
      </c>
    </row>
    <row r="16" spans="1:13" ht="17.25" customHeight="1">
      <c r="A16" t="s">
        <v>815</v>
      </c>
    </row>
    <row r="17" spans="1:1" ht="17.25" customHeight="1">
      <c r="A17" t="s">
        <v>816</v>
      </c>
    </row>
    <row r="18" spans="1:1" ht="17.25" customHeight="1">
      <c r="A18" t="s">
        <v>817</v>
      </c>
    </row>
    <row r="19" spans="1:1" ht="17.25" customHeight="1">
      <c r="A19" t="s">
        <v>818</v>
      </c>
    </row>
    <row r="20" spans="1:1" ht="17.25" customHeight="1">
      <c r="A20" t="s">
        <v>819</v>
      </c>
    </row>
    <row r="21" spans="1:1" ht="17.25" customHeight="1">
      <c r="A21" t="s">
        <v>820</v>
      </c>
    </row>
    <row r="22" spans="1:1" ht="17.25" customHeight="1">
      <c r="A22" t="s">
        <v>821</v>
      </c>
    </row>
    <row r="23" spans="1:1" ht="17.25" customHeight="1">
      <c r="A23" t="s">
        <v>822</v>
      </c>
    </row>
    <row r="24" spans="1:1" ht="17.25" customHeight="1">
      <c r="A24" t="s">
        <v>823</v>
      </c>
    </row>
    <row r="25" spans="1:1" ht="17.25" hidden="1" customHeight="1">
      <c r="A25" t="s">
        <v>824</v>
      </c>
    </row>
    <row r="26" spans="1:1" ht="17.25" customHeight="1">
      <c r="A26" t="s">
        <v>825</v>
      </c>
    </row>
    <row r="27" spans="1:1" ht="17.25" customHeight="1">
      <c r="A27" t="s">
        <v>826</v>
      </c>
    </row>
    <row r="28" spans="1:1" ht="17.25" customHeight="1">
      <c r="A28" t="s">
        <v>827</v>
      </c>
    </row>
    <row r="29" spans="1:1" ht="17.25" customHeight="1">
      <c r="A29" t="s">
        <v>828</v>
      </c>
    </row>
    <row r="30" spans="1:1" ht="17.25" customHeight="1">
      <c r="A30" t="s">
        <v>829</v>
      </c>
    </row>
    <row r="31" spans="1:1" ht="17.25" customHeight="1">
      <c r="A31" t="s">
        <v>830</v>
      </c>
    </row>
    <row r="32" spans="1:1" ht="17.25" customHeight="1">
      <c r="A32" t="s">
        <v>831</v>
      </c>
    </row>
    <row r="33" spans="1:1" ht="17.25" customHeight="1">
      <c r="A33" t="s">
        <v>832</v>
      </c>
    </row>
    <row r="34" spans="1:1" ht="17.25" customHeight="1">
      <c r="A34" t="s">
        <v>833</v>
      </c>
    </row>
    <row r="35" spans="1:1" ht="17.25" customHeight="1">
      <c r="A35" t="s">
        <v>834</v>
      </c>
    </row>
    <row r="36" spans="1:1" ht="17.25" customHeight="1">
      <c r="A36" t="s">
        <v>835</v>
      </c>
    </row>
    <row r="37" spans="1:1" ht="17.25" customHeight="1">
      <c r="A37" t="s">
        <v>836</v>
      </c>
    </row>
    <row r="38" spans="1:1" ht="17.25" customHeight="1">
      <c r="A38" t="s">
        <v>837</v>
      </c>
    </row>
    <row r="39" spans="1:1" ht="17.25" customHeight="1">
      <c r="A39" t="s">
        <v>838</v>
      </c>
    </row>
    <row r="40" spans="1:1" ht="17.25" customHeight="1">
      <c r="A40" t="s">
        <v>839</v>
      </c>
    </row>
    <row r="41" spans="1:1" ht="17.25" customHeight="1">
      <c r="A41" t="s">
        <v>840</v>
      </c>
    </row>
    <row r="42" spans="1:1" ht="17.25" customHeight="1">
      <c r="A42" t="s">
        <v>841</v>
      </c>
    </row>
    <row r="43" spans="1:1" ht="17.25" customHeight="1">
      <c r="A43" t="s">
        <v>842</v>
      </c>
    </row>
    <row r="44" spans="1:1" ht="17.25" customHeight="1">
      <c r="A44" t="s">
        <v>843</v>
      </c>
    </row>
    <row r="45" spans="1:1" ht="17.25" customHeight="1">
      <c r="A45" t="s">
        <v>844</v>
      </c>
    </row>
    <row r="46" spans="1:1" ht="17.25" customHeight="1">
      <c r="A46" t="s">
        <v>845</v>
      </c>
    </row>
    <row r="47" spans="1:1" ht="17.25" customHeight="1">
      <c r="A47" t="s">
        <v>846</v>
      </c>
    </row>
    <row r="48" spans="1:1" ht="17.25" customHeight="1">
      <c r="A48" t="s">
        <v>847</v>
      </c>
    </row>
    <row r="49" spans="1:1" ht="17.25" customHeight="1">
      <c r="A49" t="s">
        <v>848</v>
      </c>
    </row>
    <row r="50" spans="1:1" ht="17.25" customHeight="1">
      <c r="A50" t="s">
        <v>849</v>
      </c>
    </row>
    <row r="51" spans="1:1" ht="17.25" customHeight="1">
      <c r="A51" t="s">
        <v>850</v>
      </c>
    </row>
    <row r="52" spans="1:1" ht="17.25" customHeight="1">
      <c r="A52" t="s">
        <v>851</v>
      </c>
    </row>
    <row r="53" spans="1:1" ht="17.25" customHeight="1">
      <c r="A53" t="s">
        <v>852</v>
      </c>
    </row>
    <row r="54" spans="1:1" ht="17.25" customHeight="1">
      <c r="A54" t="s">
        <v>853</v>
      </c>
    </row>
    <row r="55" spans="1:1" ht="17.25" customHeight="1">
      <c r="A55" t="s">
        <v>854</v>
      </c>
    </row>
    <row r="56" spans="1:1" ht="17.25" customHeight="1">
      <c r="A56" t="s">
        <v>855</v>
      </c>
    </row>
    <row r="57" spans="1:1" ht="17.25" customHeight="1">
      <c r="A57" t="s">
        <v>856</v>
      </c>
    </row>
    <row r="58" spans="1:1" ht="17.25" customHeight="1">
      <c r="A58" t="s">
        <v>857</v>
      </c>
    </row>
    <row r="59" spans="1:1" ht="17.25" customHeight="1">
      <c r="A59" t="s">
        <v>858</v>
      </c>
    </row>
    <row r="60" spans="1:1" ht="17.25" customHeight="1">
      <c r="A60" t="s">
        <v>859</v>
      </c>
    </row>
    <row r="61" spans="1:1" ht="17.25" customHeight="1">
      <c r="A61" t="s">
        <v>860</v>
      </c>
    </row>
    <row r="62" spans="1:1" ht="17.25" customHeight="1">
      <c r="A62" t="s">
        <v>861</v>
      </c>
    </row>
    <row r="63" spans="1:1" ht="17.25" customHeight="1">
      <c r="A63" t="s">
        <v>862</v>
      </c>
    </row>
    <row r="64" spans="1:1" ht="17.25" hidden="1" customHeight="1">
      <c r="A64" t="s">
        <v>863</v>
      </c>
    </row>
    <row r="65" spans="1:1" ht="17.25" hidden="1" customHeight="1">
      <c r="A65" t="s">
        <v>864</v>
      </c>
    </row>
    <row r="66" spans="1:1" ht="17.25" hidden="1" customHeight="1">
      <c r="A66" t="s">
        <v>865</v>
      </c>
    </row>
    <row r="67" spans="1:1" ht="17.25" hidden="1" customHeight="1">
      <c r="A67" t="s">
        <v>866</v>
      </c>
    </row>
    <row r="68" spans="1:1" ht="17.25" hidden="1" customHeight="1">
      <c r="A68" t="s">
        <v>867</v>
      </c>
    </row>
    <row r="69" spans="1:1" ht="17.25" customHeight="1">
      <c r="A69" t="s">
        <v>868</v>
      </c>
    </row>
    <row r="70" spans="1:1" ht="17.25" customHeight="1">
      <c r="A70" t="s">
        <v>869</v>
      </c>
    </row>
    <row r="71" spans="1:1" ht="17.25" customHeight="1">
      <c r="A71" t="s">
        <v>870</v>
      </c>
    </row>
    <row r="72" spans="1:1" ht="17.25" customHeight="1">
      <c r="A72" t="s">
        <v>871</v>
      </c>
    </row>
    <row r="73" spans="1:1" ht="17.25" customHeight="1">
      <c r="A73" t="s">
        <v>872</v>
      </c>
    </row>
    <row r="74" spans="1:1" ht="17.25" customHeight="1">
      <c r="A74" t="s">
        <v>873</v>
      </c>
    </row>
    <row r="75" spans="1:1" ht="17.25" customHeight="1">
      <c r="A75" t="s">
        <v>874</v>
      </c>
    </row>
    <row r="76" spans="1:1" ht="17.25" customHeight="1">
      <c r="A76" t="s">
        <v>875</v>
      </c>
    </row>
    <row r="77" spans="1:1" ht="17.25" customHeight="1">
      <c r="A77" t="s">
        <v>876</v>
      </c>
    </row>
    <row r="78" spans="1:1" ht="17.25" hidden="1" customHeight="1">
      <c r="A78" t="s">
        <v>877</v>
      </c>
    </row>
    <row r="79" spans="1:1" ht="17.25" customHeight="1">
      <c r="A79" t="s">
        <v>878</v>
      </c>
    </row>
    <row r="80" spans="1:1" ht="17.25" hidden="1" customHeight="1">
      <c r="A80" t="s">
        <v>879</v>
      </c>
    </row>
    <row r="81" spans="1:15" ht="17.25" hidden="1" customHeight="1">
      <c r="A81" t="s">
        <v>880</v>
      </c>
    </row>
    <row r="82" spans="1:15" ht="17.25" customHeight="1">
      <c r="A82" t="s">
        <v>881</v>
      </c>
    </row>
    <row r="83" spans="1:15" ht="17.25" customHeight="1"/>
    <row r="84" spans="1:15" ht="17.25" hidden="1" customHeight="1"/>
    <row r="85" spans="1:15" ht="17.25" customHeight="1">
      <c r="A85" s="1317" t="s">
        <v>882</v>
      </c>
      <c r="B85" s="1317"/>
      <c r="C85" s="1317"/>
      <c r="D85" s="1317"/>
      <c r="E85" s="1317"/>
      <c r="F85" s="1317"/>
      <c r="G85" s="1317"/>
      <c r="H85" s="1317"/>
      <c r="I85" s="1317"/>
      <c r="J85" s="1317"/>
      <c r="K85" s="1317"/>
      <c r="L85" s="1317"/>
      <c r="M85" s="1317"/>
      <c r="N85" s="1317"/>
      <c r="O85" s="1317"/>
    </row>
    <row r="86" spans="1:15" ht="17.25" customHeight="1"/>
    <row r="87" spans="1:15" ht="17.25" customHeight="1">
      <c r="A87" t="s">
        <v>883</v>
      </c>
    </row>
    <row r="88" spans="1:15" ht="17.25" hidden="1" customHeight="1">
      <c r="A88" t="s">
        <v>884</v>
      </c>
    </row>
    <row r="89" spans="1:15" ht="17.25" customHeight="1"/>
    <row r="90" spans="1:15" ht="17.25" hidden="1" customHeight="1">
      <c r="A90" t="s">
        <v>885</v>
      </c>
    </row>
    <row r="91" spans="1:15" ht="17.25" hidden="1" customHeight="1">
      <c r="A91" t="s">
        <v>886</v>
      </c>
    </row>
    <row r="92" spans="1:15" ht="17.25" hidden="1" customHeight="1">
      <c r="A92" t="s">
        <v>887</v>
      </c>
    </row>
    <row r="93" spans="1:15" ht="17.25" hidden="1" customHeight="1">
      <c r="A93" t="s">
        <v>888</v>
      </c>
    </row>
    <row r="94" spans="1:15" ht="17.25" hidden="1" customHeight="1">
      <c r="A94" t="s">
        <v>889</v>
      </c>
    </row>
    <row r="95" spans="1:15" ht="17.25" hidden="1" customHeight="1">
      <c r="A95" t="s">
        <v>890</v>
      </c>
    </row>
    <row r="96" spans="1:15" ht="17.25" hidden="1" customHeight="1">
      <c r="A96" t="s">
        <v>891</v>
      </c>
    </row>
    <row r="97" spans="1:1" ht="17.25" hidden="1" customHeight="1">
      <c r="A97" t="s">
        <v>892</v>
      </c>
    </row>
    <row r="98" spans="1:1" ht="17.25" hidden="1" customHeight="1">
      <c r="A98" t="s">
        <v>893</v>
      </c>
    </row>
    <row r="99" spans="1:1" ht="17.25" hidden="1" customHeight="1">
      <c r="A99" t="s">
        <v>894</v>
      </c>
    </row>
    <row r="100" spans="1:1" ht="17.25" hidden="1" customHeight="1">
      <c r="A100" t="s">
        <v>895</v>
      </c>
    </row>
    <row r="101" spans="1:1" ht="17.25" hidden="1" customHeight="1">
      <c r="A101" t="s">
        <v>896</v>
      </c>
    </row>
    <row r="102" spans="1:1" ht="17.25" hidden="1" customHeight="1"/>
    <row r="103" spans="1:1" ht="17.25" customHeight="1">
      <c r="A103" t="s">
        <v>897</v>
      </c>
    </row>
    <row r="104" spans="1:1" ht="17.25" customHeight="1">
      <c r="A104" t="s">
        <v>898</v>
      </c>
    </row>
    <row r="105" spans="1:1" ht="17.25" customHeight="1">
      <c r="A105" t="s">
        <v>899</v>
      </c>
    </row>
    <row r="106" spans="1:1" ht="17.25" customHeight="1">
      <c r="A106" t="s">
        <v>900</v>
      </c>
    </row>
    <row r="107" spans="1:1" ht="17.25" customHeight="1">
      <c r="A107" t="s">
        <v>901</v>
      </c>
    </row>
    <row r="108" spans="1:1" ht="17.25" customHeight="1">
      <c r="A108" t="s">
        <v>902</v>
      </c>
    </row>
    <row r="109" spans="1:1" ht="17.25" customHeight="1">
      <c r="A109" t="s">
        <v>903</v>
      </c>
    </row>
    <row r="110" spans="1:1" ht="17.25" customHeight="1">
      <c r="A110" t="s">
        <v>904</v>
      </c>
    </row>
    <row r="111" spans="1:1" ht="17.25" hidden="1" customHeight="1">
      <c r="A111" t="s">
        <v>905</v>
      </c>
    </row>
    <row r="112" spans="1:1" ht="17.25" hidden="1" customHeight="1">
      <c r="A112" t="s">
        <v>906</v>
      </c>
    </row>
    <row r="113" spans="1:1" ht="17.25" hidden="1" customHeight="1">
      <c r="A113" t="s">
        <v>907</v>
      </c>
    </row>
    <row r="114" spans="1:1" ht="17.25" customHeight="1"/>
    <row r="115" spans="1:1" ht="17.25" customHeight="1">
      <c r="A115" t="s">
        <v>908</v>
      </c>
    </row>
    <row r="116" spans="1:1" ht="17.25" customHeight="1">
      <c r="A116" t="s">
        <v>909</v>
      </c>
    </row>
  </sheetData>
  <mergeCells count="2">
    <mergeCell ref="A1:M1"/>
    <mergeCell ref="A85:O85"/>
  </mergeCells>
  <phoneticPr fontId="4" type="noConversion"/>
  <pageMargins left="0.78740157480314965" right="0.39370078740157483" top="0.39370078740157483" bottom="0.47244094488188981" header="0" footer="0.27559055118110237"/>
  <pageSetup paperSize="9" scale="84" firstPageNumber="16" orientation="landscape" useFirstPageNumber="1" r:id="rId1"/>
  <headerFooter alignWithMargins="0"/>
  <rowBreaks count="2" manualBreakCount="2">
    <brk id="36" max="12" man="1"/>
    <brk id="75" max="12"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AB7DB-8177-4B0C-98FC-FC6FABC3E0C5}">
  <dimension ref="A1:P191"/>
  <sheetViews>
    <sheetView view="pageBreakPreview" zoomScaleNormal="100" workbookViewId="0">
      <selection activeCell="L8" sqref="L8"/>
    </sheetView>
  </sheetViews>
  <sheetFormatPr defaultColWidth="8.88671875" defaultRowHeight="20.100000000000001" customHeight="1"/>
  <cols>
    <col min="1" max="15" width="7.88671875" customWidth="1"/>
    <col min="16" max="16384" width="8.88671875" style="697"/>
  </cols>
  <sheetData>
    <row r="1" spans="1:16" ht="36" customHeight="1">
      <c r="A1" s="1316" t="s">
        <v>910</v>
      </c>
      <c r="B1" s="1316"/>
      <c r="C1" s="1316"/>
      <c r="D1" s="1316"/>
      <c r="E1" s="1316"/>
      <c r="F1" s="1316"/>
      <c r="G1" s="1316"/>
      <c r="H1" s="1316"/>
      <c r="I1" s="1316"/>
      <c r="J1" s="1316"/>
      <c r="K1" s="1316"/>
      <c r="L1" s="1316"/>
      <c r="M1" s="1316"/>
      <c r="N1" s="1316"/>
      <c r="O1" s="1316"/>
      <c r="P1" s="1316"/>
    </row>
    <row r="3" spans="1:16" ht="20.100000000000001" customHeight="1">
      <c r="A3" t="s">
        <v>911</v>
      </c>
    </row>
    <row r="4" spans="1:16" ht="20.100000000000001" customHeight="1">
      <c r="A4" t="s">
        <v>912</v>
      </c>
    </row>
    <row r="5" spans="1:16" ht="20.100000000000001" customHeight="1">
      <c r="A5" t="s">
        <v>913</v>
      </c>
    </row>
    <row r="6" spans="1:16" ht="20.100000000000001" customHeight="1">
      <c r="A6" t="s">
        <v>914</v>
      </c>
    </row>
    <row r="8" spans="1:16" ht="20.100000000000001" customHeight="1">
      <c r="A8" t="s">
        <v>915</v>
      </c>
    </row>
    <row r="9" spans="1:16" ht="20.100000000000001" customHeight="1">
      <c r="A9" t="s">
        <v>916</v>
      </c>
    </row>
    <row r="10" spans="1:16" ht="8.25" customHeight="1"/>
    <row r="11" spans="1:16" ht="22.5" customHeight="1">
      <c r="A11" s="1318" t="s">
        <v>917</v>
      </c>
      <c r="B11" s="1318"/>
      <c r="C11" s="1318"/>
      <c r="D11" s="1318"/>
      <c r="E11" s="1318"/>
      <c r="F11" s="1318"/>
      <c r="G11" s="1318"/>
      <c r="H11" s="1318"/>
      <c r="I11" s="1318"/>
      <c r="J11" s="1318"/>
      <c r="K11" s="1318"/>
      <c r="L11" s="1318"/>
      <c r="M11" s="1318"/>
      <c r="N11" s="1318"/>
      <c r="O11" s="1318"/>
    </row>
    <row r="12" spans="1:16" ht="20.100000000000001" hidden="1" customHeight="1">
      <c r="A12" t="s">
        <v>918</v>
      </c>
    </row>
    <row r="13" spans="1:16" ht="20.100000000000001" hidden="1" customHeight="1">
      <c r="A13" t="s">
        <v>919</v>
      </c>
    </row>
    <row r="14" spans="1:16" ht="20.100000000000001" hidden="1" customHeight="1">
      <c r="A14" t="s">
        <v>920</v>
      </c>
    </row>
    <row r="15" spans="1:16" customFormat="1" ht="20.100000000000001" hidden="1" customHeight="1">
      <c r="A15" t="s">
        <v>921</v>
      </c>
      <c r="P15" s="697"/>
    </row>
    <row r="16" spans="1:16" customFormat="1" ht="20.100000000000001" hidden="1" customHeight="1">
      <c r="A16" t="s">
        <v>922</v>
      </c>
      <c r="P16" s="697"/>
    </row>
    <row r="17" spans="1:16" customFormat="1" ht="20.100000000000001" hidden="1" customHeight="1">
      <c r="A17" t="s">
        <v>923</v>
      </c>
      <c r="P17" s="697"/>
    </row>
    <row r="18" spans="1:16" customFormat="1" ht="20.100000000000001" hidden="1" customHeight="1">
      <c r="A18" t="s">
        <v>924</v>
      </c>
      <c r="P18" s="697"/>
    </row>
    <row r="19" spans="1:16" customFormat="1" ht="20.100000000000001" hidden="1" customHeight="1">
      <c r="A19" t="s">
        <v>925</v>
      </c>
      <c r="P19" s="697"/>
    </row>
    <row r="20" spans="1:16" customFormat="1" ht="20.100000000000001" hidden="1" customHeight="1">
      <c r="A20" t="s">
        <v>926</v>
      </c>
      <c r="P20" s="697"/>
    </row>
    <row r="21" spans="1:16" customFormat="1" ht="20.100000000000001" hidden="1" customHeight="1">
      <c r="A21" t="s">
        <v>927</v>
      </c>
      <c r="P21" s="697"/>
    </row>
    <row r="22" spans="1:16" customFormat="1" ht="20.100000000000001" hidden="1" customHeight="1">
      <c r="A22" t="s">
        <v>928</v>
      </c>
      <c r="P22" s="697"/>
    </row>
    <row r="23" spans="1:16" customFormat="1" ht="20.100000000000001" hidden="1" customHeight="1">
      <c r="A23" t="s">
        <v>929</v>
      </c>
      <c r="P23" s="697"/>
    </row>
    <row r="24" spans="1:16" customFormat="1" ht="20.100000000000001" hidden="1" customHeight="1">
      <c r="A24" t="s">
        <v>930</v>
      </c>
      <c r="P24" s="697"/>
    </row>
    <row r="26" spans="1:16" customFormat="1" ht="20.100000000000001" hidden="1" customHeight="1">
      <c r="A26" t="s">
        <v>931</v>
      </c>
      <c r="P26" s="697"/>
    </row>
    <row r="27" spans="1:16" customFormat="1" ht="20.100000000000001" hidden="1" customHeight="1">
      <c r="A27" t="s">
        <v>932</v>
      </c>
      <c r="P27" s="697"/>
    </row>
    <row r="28" spans="1:16" customFormat="1" ht="20.100000000000001" hidden="1" customHeight="1">
      <c r="A28" t="s">
        <v>933</v>
      </c>
      <c r="P28" s="697"/>
    </row>
    <row r="29" spans="1:16" customFormat="1" ht="20.100000000000001" hidden="1" customHeight="1">
      <c r="A29" t="s">
        <v>934</v>
      </c>
      <c r="P29" s="697"/>
    </row>
    <row r="30" spans="1:16" customFormat="1" ht="20.100000000000001" hidden="1" customHeight="1">
      <c r="A30" t="s">
        <v>935</v>
      </c>
      <c r="P30" s="697"/>
    </row>
    <row r="31" spans="1:16" customFormat="1" ht="20.100000000000001" hidden="1" customHeight="1">
      <c r="A31" t="s">
        <v>923</v>
      </c>
      <c r="P31" s="697"/>
    </row>
    <row r="32" spans="1:16" customFormat="1" ht="20.100000000000001" hidden="1" customHeight="1">
      <c r="A32" t="s">
        <v>936</v>
      </c>
      <c r="P32" s="697"/>
    </row>
    <row r="33" spans="1:16" customFormat="1" ht="20.100000000000001" hidden="1" customHeight="1">
      <c r="A33" t="s">
        <v>937</v>
      </c>
      <c r="P33" s="697"/>
    </row>
    <row r="34" spans="1:16" customFormat="1" ht="20.100000000000001" hidden="1" customHeight="1">
      <c r="A34" t="s">
        <v>938</v>
      </c>
      <c r="P34" s="697"/>
    </row>
    <row r="35" spans="1:16" customFormat="1" ht="20.100000000000001" hidden="1" customHeight="1">
      <c r="A35" t="s">
        <v>939</v>
      </c>
      <c r="P35" s="697"/>
    </row>
    <row r="36" spans="1:16" customFormat="1" ht="20.100000000000001" hidden="1" customHeight="1">
      <c r="A36" t="s">
        <v>940</v>
      </c>
      <c r="P36" s="697"/>
    </row>
    <row r="37" spans="1:16" customFormat="1" ht="20.100000000000001" hidden="1" customHeight="1">
      <c r="A37" t="s">
        <v>941</v>
      </c>
      <c r="P37" s="697"/>
    </row>
    <row r="38" spans="1:16" customFormat="1" ht="20.100000000000001" hidden="1" customHeight="1">
      <c r="A38" t="s">
        <v>942</v>
      </c>
      <c r="P38" s="697"/>
    </row>
    <row r="39" spans="1:16" customFormat="1" ht="20.100000000000001" hidden="1" customHeight="1">
      <c r="A39" t="s">
        <v>943</v>
      </c>
      <c r="P39" s="697"/>
    </row>
    <row r="40" spans="1:16" customFormat="1" ht="20.100000000000001" hidden="1" customHeight="1">
      <c r="A40" t="s">
        <v>944</v>
      </c>
      <c r="P40" s="697"/>
    </row>
    <row r="41" spans="1:16" customFormat="1" ht="20.100000000000001" hidden="1" customHeight="1">
      <c r="A41" t="s">
        <v>945</v>
      </c>
      <c r="P41" s="697"/>
    </row>
    <row r="42" spans="1:16" customFormat="1" ht="20.100000000000001" hidden="1" customHeight="1">
      <c r="A42" t="s">
        <v>946</v>
      </c>
      <c r="P42" s="697"/>
    </row>
    <row r="43" spans="1:16" customFormat="1" ht="20.100000000000001" hidden="1" customHeight="1">
      <c r="A43" t="s">
        <v>947</v>
      </c>
      <c r="P43" s="697"/>
    </row>
    <row r="44" spans="1:16" customFormat="1" ht="20.100000000000001" hidden="1" customHeight="1">
      <c r="A44" t="s">
        <v>948</v>
      </c>
      <c r="P44" s="697"/>
    </row>
    <row r="45" spans="1:16" customFormat="1" ht="20.100000000000001" hidden="1" customHeight="1">
      <c r="A45" t="s">
        <v>949</v>
      </c>
      <c r="P45" s="697"/>
    </row>
    <row r="46" spans="1:16" customFormat="1" ht="20.100000000000001" hidden="1" customHeight="1">
      <c r="A46" t="s">
        <v>950</v>
      </c>
      <c r="P46" s="697"/>
    </row>
    <row r="47" spans="1:16" customFormat="1" ht="20.100000000000001" hidden="1" customHeight="1">
      <c r="A47" t="s">
        <v>951</v>
      </c>
      <c r="P47" s="697"/>
    </row>
    <row r="48" spans="1:16" customFormat="1" ht="20.100000000000001" hidden="1" customHeight="1">
      <c r="A48" t="s">
        <v>952</v>
      </c>
      <c r="P48" s="697"/>
    </row>
    <row r="49" spans="1:16" customFormat="1" ht="20.100000000000001" hidden="1" customHeight="1">
      <c r="A49" t="s">
        <v>953</v>
      </c>
      <c r="P49" s="697"/>
    </row>
    <row r="50" spans="1:16" customFormat="1" ht="20.100000000000001" hidden="1" customHeight="1">
      <c r="P50" s="697"/>
    </row>
    <row r="51" spans="1:16" customFormat="1" ht="20.100000000000001" customHeight="1">
      <c r="A51" s="701" t="s">
        <v>918</v>
      </c>
      <c r="P51" s="697"/>
    </row>
    <row r="52" spans="1:16" customFormat="1" ht="20.100000000000001" customHeight="1">
      <c r="A52" t="s">
        <v>954</v>
      </c>
      <c r="P52" s="697"/>
    </row>
    <row r="53" spans="1:16" customFormat="1" ht="20.100000000000001" customHeight="1">
      <c r="A53" t="s">
        <v>955</v>
      </c>
      <c r="P53" s="697"/>
    </row>
    <row r="54" spans="1:16" customFormat="1" ht="20.100000000000001" customHeight="1">
      <c r="A54" t="s">
        <v>956</v>
      </c>
      <c r="P54" s="697"/>
    </row>
    <row r="55" spans="1:16" customFormat="1" ht="20.100000000000001" customHeight="1">
      <c r="A55" t="s">
        <v>957</v>
      </c>
      <c r="P55" s="697"/>
    </row>
    <row r="56" spans="1:16" customFormat="1" ht="20.100000000000001" customHeight="1">
      <c r="A56" t="s">
        <v>958</v>
      </c>
      <c r="P56" s="697"/>
    </row>
    <row r="57" spans="1:16" customFormat="1" ht="20.100000000000001" customHeight="1">
      <c r="A57" t="s">
        <v>959</v>
      </c>
      <c r="P57" s="697"/>
    </row>
    <row r="58" spans="1:16" customFormat="1" ht="20.100000000000001" customHeight="1">
      <c r="A58" t="s">
        <v>960</v>
      </c>
      <c r="P58" s="697"/>
    </row>
    <row r="59" spans="1:16" customFormat="1" ht="20.100000000000001" customHeight="1">
      <c r="A59" t="s">
        <v>961</v>
      </c>
      <c r="P59" s="697"/>
    </row>
    <row r="60" spans="1:16" customFormat="1" ht="20.100000000000001" customHeight="1">
      <c r="A60" t="s">
        <v>962</v>
      </c>
      <c r="P60" s="697"/>
    </row>
    <row r="61" spans="1:16" customFormat="1" ht="20.100000000000001" customHeight="1">
      <c r="P61" s="697"/>
    </row>
    <row r="62" spans="1:16" customFormat="1" ht="20.100000000000001" hidden="1" customHeight="1">
      <c r="A62" s="701" t="s">
        <v>963</v>
      </c>
      <c r="P62" s="697"/>
    </row>
    <row r="63" spans="1:16" customFormat="1" ht="20.100000000000001" hidden="1" customHeight="1">
      <c r="A63" t="s">
        <v>964</v>
      </c>
      <c r="P63" s="697"/>
    </row>
    <row r="64" spans="1:16" customFormat="1" ht="20.100000000000001" hidden="1" customHeight="1">
      <c r="A64" s="702" t="s">
        <v>965</v>
      </c>
      <c r="P64" s="697"/>
    </row>
    <row r="65" spans="1:16" customFormat="1" ht="20.100000000000001" hidden="1" customHeight="1">
      <c r="A65" s="702" t="s">
        <v>966</v>
      </c>
      <c r="P65" s="697"/>
    </row>
    <row r="66" spans="1:16" customFormat="1" ht="20.100000000000001" hidden="1" customHeight="1">
      <c r="A66" s="700" t="s">
        <v>967</v>
      </c>
      <c r="P66" s="697"/>
    </row>
    <row r="67" spans="1:16" customFormat="1" ht="20.100000000000001" hidden="1" customHeight="1">
      <c r="A67" s="700" t="s">
        <v>968</v>
      </c>
      <c r="P67" s="697"/>
    </row>
    <row r="68" spans="1:16" customFormat="1" ht="20.100000000000001" hidden="1" customHeight="1">
      <c r="A68" s="700" t="s">
        <v>969</v>
      </c>
      <c r="P68" s="697"/>
    </row>
    <row r="69" spans="1:16" customFormat="1" ht="20.100000000000001" hidden="1" customHeight="1">
      <c r="A69" s="700" t="s">
        <v>970</v>
      </c>
      <c r="P69" s="697"/>
    </row>
    <row r="70" spans="1:16" customFormat="1" ht="20.100000000000001" hidden="1" customHeight="1">
      <c r="A70" s="700" t="s">
        <v>971</v>
      </c>
      <c r="P70" s="697"/>
    </row>
    <row r="71" spans="1:16" customFormat="1" ht="20.100000000000001" hidden="1" customHeight="1">
      <c r="A71" s="700" t="s">
        <v>972</v>
      </c>
      <c r="P71" s="697"/>
    </row>
    <row r="72" spans="1:16" customFormat="1" ht="20.100000000000001" hidden="1" customHeight="1">
      <c r="A72" s="700" t="s">
        <v>973</v>
      </c>
      <c r="P72" s="697"/>
    </row>
    <row r="73" spans="1:16" customFormat="1" ht="20.100000000000001" hidden="1" customHeight="1">
      <c r="A73" s="700" t="s">
        <v>974</v>
      </c>
      <c r="P73" s="697"/>
    </row>
    <row r="74" spans="1:16" customFormat="1" ht="20.100000000000001" hidden="1" customHeight="1">
      <c r="A74" s="700" t="s">
        <v>975</v>
      </c>
      <c r="P74" s="697"/>
    </row>
    <row r="75" spans="1:16" customFormat="1" ht="20.100000000000001" hidden="1" customHeight="1">
      <c r="A75" s="700" t="s">
        <v>976</v>
      </c>
      <c r="P75" s="697"/>
    </row>
    <row r="76" spans="1:16" customFormat="1" ht="20.100000000000001" hidden="1" customHeight="1">
      <c r="A76" s="700" t="s">
        <v>977</v>
      </c>
      <c r="P76" s="697"/>
    </row>
    <row r="77" spans="1:16" customFormat="1" ht="20.100000000000001" hidden="1" customHeight="1">
      <c r="A77" s="700" t="s">
        <v>978</v>
      </c>
      <c r="P77" s="697"/>
    </row>
    <row r="78" spans="1:16" customFormat="1" ht="20.100000000000001" hidden="1" customHeight="1">
      <c r="A78" s="700"/>
      <c r="P78" s="697"/>
    </row>
    <row r="79" spans="1:16" customFormat="1" ht="20.100000000000001" hidden="1" customHeight="1">
      <c r="A79" s="700" t="s">
        <v>979</v>
      </c>
      <c r="P79" s="697"/>
    </row>
    <row r="80" spans="1:16" customFormat="1" ht="20.100000000000001" hidden="1" customHeight="1">
      <c r="A80" s="700"/>
      <c r="P80" s="697"/>
    </row>
    <row r="81" spans="1:16" customFormat="1" ht="20.100000000000001" hidden="1" customHeight="1">
      <c r="A81" s="700"/>
      <c r="P81" s="697"/>
    </row>
    <row r="82" spans="1:16" customFormat="1" ht="20.100000000000001" hidden="1" customHeight="1">
      <c r="A82" s="700"/>
      <c r="P82" s="697"/>
    </row>
    <row r="83" spans="1:16" customFormat="1" ht="20.100000000000001" hidden="1" customHeight="1">
      <c r="A83" s="700"/>
      <c r="P83" s="697"/>
    </row>
    <row r="84" spans="1:16" customFormat="1" ht="20.100000000000001" hidden="1" customHeight="1">
      <c r="A84" s="700"/>
      <c r="P84" s="697"/>
    </row>
    <row r="85" spans="1:16" customFormat="1" ht="20.100000000000001" hidden="1" customHeight="1">
      <c r="A85" s="700"/>
      <c r="P85" s="697"/>
    </row>
    <row r="86" spans="1:16" customFormat="1" ht="20.100000000000001" hidden="1" customHeight="1">
      <c r="A86" s="700"/>
      <c r="P86" s="697"/>
    </row>
    <row r="87" spans="1:16" customFormat="1" ht="20.100000000000001" hidden="1" customHeight="1">
      <c r="A87" s="700"/>
      <c r="P87" s="697"/>
    </row>
    <row r="88" spans="1:16" customFormat="1" ht="20.100000000000001" hidden="1" customHeight="1">
      <c r="A88" s="700"/>
      <c r="P88" s="697"/>
    </row>
    <row r="89" spans="1:16" customFormat="1" ht="20.100000000000001" hidden="1" customHeight="1">
      <c r="A89" s="700"/>
      <c r="P89" s="697"/>
    </row>
    <row r="90" spans="1:16" customFormat="1" ht="20.100000000000001" hidden="1" customHeight="1">
      <c r="A90" s="700"/>
      <c r="P90" s="697"/>
    </row>
    <row r="91" spans="1:16" customFormat="1" ht="20.100000000000001" hidden="1" customHeight="1">
      <c r="A91" s="700"/>
      <c r="P91" s="697"/>
    </row>
    <row r="92" spans="1:16" customFormat="1" ht="20.100000000000001" hidden="1" customHeight="1">
      <c r="A92" s="700"/>
      <c r="P92" s="697"/>
    </row>
    <row r="93" spans="1:16" customFormat="1" ht="20.100000000000001" hidden="1" customHeight="1">
      <c r="A93" s="700"/>
      <c r="P93" s="697"/>
    </row>
    <row r="94" spans="1:16" customFormat="1" ht="20.100000000000001" hidden="1" customHeight="1">
      <c r="A94" s="700"/>
      <c r="P94" s="697"/>
    </row>
    <row r="95" spans="1:16" customFormat="1" ht="20.100000000000001" hidden="1" customHeight="1">
      <c r="A95" s="700"/>
      <c r="P95" s="697"/>
    </row>
    <row r="96" spans="1:16" customFormat="1" ht="20.100000000000001" hidden="1" customHeight="1">
      <c r="A96" s="700"/>
      <c r="P96" s="697"/>
    </row>
    <row r="97" spans="1:16" customFormat="1" ht="20.100000000000001" hidden="1" customHeight="1">
      <c r="A97" s="700"/>
      <c r="P97" s="697"/>
    </row>
    <row r="98" spans="1:16" customFormat="1" ht="20.100000000000001" hidden="1" customHeight="1">
      <c r="A98" s="700"/>
      <c r="P98" s="697"/>
    </row>
    <row r="99" spans="1:16" customFormat="1" ht="20.100000000000001" hidden="1" customHeight="1">
      <c r="A99" s="700"/>
      <c r="P99" s="697"/>
    </row>
    <row r="100" spans="1:16" customFormat="1" ht="20.100000000000001" hidden="1" customHeight="1">
      <c r="A100" s="700"/>
      <c r="P100" s="697"/>
    </row>
    <row r="101" spans="1:16" customFormat="1" ht="20.100000000000001" hidden="1" customHeight="1">
      <c r="A101" s="700"/>
      <c r="P101" s="697"/>
    </row>
    <row r="102" spans="1:16" customFormat="1" ht="20.100000000000001" hidden="1" customHeight="1">
      <c r="A102" s="700"/>
      <c r="P102" s="697"/>
    </row>
    <row r="103" spans="1:16" customFormat="1" ht="20.100000000000001" hidden="1" customHeight="1">
      <c r="A103" s="700"/>
      <c r="P103" s="697"/>
    </row>
    <row r="104" spans="1:16" customFormat="1" ht="20.100000000000001" hidden="1" customHeight="1">
      <c r="A104" s="700"/>
      <c r="P104" s="697"/>
    </row>
    <row r="105" spans="1:16" customFormat="1" ht="20.100000000000001" hidden="1" customHeight="1">
      <c r="A105" s="700"/>
      <c r="P105" s="697"/>
    </row>
    <row r="106" spans="1:16" customFormat="1" ht="20.100000000000001" hidden="1" customHeight="1">
      <c r="A106" s="700"/>
      <c r="P106" s="697"/>
    </row>
    <row r="107" spans="1:16" customFormat="1" ht="20.100000000000001" hidden="1" customHeight="1">
      <c r="A107" s="700"/>
      <c r="P107" s="697"/>
    </row>
    <row r="108" spans="1:16" customFormat="1" ht="20.100000000000001" hidden="1" customHeight="1">
      <c r="A108" s="700"/>
      <c r="P108" s="697"/>
    </row>
    <row r="109" spans="1:16" customFormat="1" ht="20.100000000000001" hidden="1" customHeight="1">
      <c r="A109" s="700"/>
      <c r="P109" s="697"/>
    </row>
    <row r="110" spans="1:16" customFormat="1" ht="20.100000000000001" hidden="1" customHeight="1">
      <c r="A110" s="700"/>
      <c r="P110" s="697"/>
    </row>
    <row r="111" spans="1:16" customFormat="1" ht="20.100000000000001" hidden="1" customHeight="1">
      <c r="A111" s="700"/>
      <c r="P111" s="697"/>
    </row>
    <row r="112" spans="1:16" customFormat="1" ht="20.100000000000001" hidden="1" customHeight="1">
      <c r="A112" s="700"/>
      <c r="P112" s="697"/>
    </row>
    <row r="113" spans="1:16" customFormat="1" ht="20.100000000000001" hidden="1" customHeight="1">
      <c r="A113" s="700"/>
      <c r="P113" s="697"/>
    </row>
    <row r="114" spans="1:16" customFormat="1" ht="20.100000000000001" hidden="1" customHeight="1">
      <c r="A114" s="700"/>
      <c r="P114" s="697"/>
    </row>
    <row r="115" spans="1:16" customFormat="1" ht="20.100000000000001" hidden="1" customHeight="1">
      <c r="A115" s="700"/>
      <c r="P115" s="697"/>
    </row>
    <row r="116" spans="1:16" customFormat="1" ht="20.100000000000001" hidden="1" customHeight="1">
      <c r="A116" s="700"/>
      <c r="P116" s="697"/>
    </row>
    <row r="117" spans="1:16" customFormat="1" ht="20.100000000000001" hidden="1" customHeight="1">
      <c r="A117" s="700"/>
      <c r="P117" s="697"/>
    </row>
    <row r="118" spans="1:16" customFormat="1" ht="20.100000000000001" hidden="1" customHeight="1">
      <c r="A118" s="700"/>
      <c r="P118" s="697"/>
    </row>
    <row r="119" spans="1:16" customFormat="1" ht="20.100000000000001" hidden="1" customHeight="1">
      <c r="A119" s="700"/>
      <c r="P119" s="697"/>
    </row>
    <row r="120" spans="1:16" customFormat="1" ht="20.100000000000001" hidden="1" customHeight="1">
      <c r="A120" s="700"/>
      <c r="P120" s="697"/>
    </row>
    <row r="121" spans="1:16" customFormat="1" ht="20.100000000000001" hidden="1" customHeight="1">
      <c r="A121" s="700"/>
      <c r="P121" s="697"/>
    </row>
    <row r="122" spans="1:16" customFormat="1" ht="20.100000000000001" hidden="1" customHeight="1">
      <c r="A122" s="700"/>
      <c r="P122" s="697"/>
    </row>
    <row r="123" spans="1:16" customFormat="1" ht="20.100000000000001" hidden="1" customHeight="1">
      <c r="A123" s="700"/>
      <c r="P123" s="697"/>
    </row>
    <row r="124" spans="1:16" ht="20.100000000000001" hidden="1" customHeight="1">
      <c r="A124" s="700"/>
    </row>
    <row r="125" spans="1:16" customFormat="1" ht="20.100000000000001" hidden="1" customHeight="1">
      <c r="A125" s="700"/>
      <c r="P125" s="697"/>
    </row>
    <row r="126" spans="1:16" customFormat="1" ht="20.100000000000001" hidden="1" customHeight="1">
      <c r="A126" s="700"/>
      <c r="P126" s="697"/>
    </row>
    <row r="127" spans="1:16" customFormat="1" ht="20.100000000000001" hidden="1" customHeight="1">
      <c r="A127" s="700"/>
      <c r="P127" s="697"/>
    </row>
    <row r="128" spans="1:16" customFormat="1" ht="20.100000000000001" hidden="1" customHeight="1">
      <c r="A128" s="700"/>
      <c r="P128" s="697"/>
    </row>
    <row r="129" spans="1:16" customFormat="1" ht="20.100000000000001" hidden="1" customHeight="1">
      <c r="A129" s="700"/>
      <c r="P129" s="697"/>
    </row>
    <row r="130" spans="1:16" customFormat="1" ht="20.100000000000001" hidden="1" customHeight="1">
      <c r="A130" s="700"/>
      <c r="P130" s="697"/>
    </row>
    <row r="131" spans="1:16" customFormat="1" ht="20.100000000000001" hidden="1" customHeight="1">
      <c r="A131" s="700"/>
      <c r="P131" s="697"/>
    </row>
    <row r="132" spans="1:16" customFormat="1" ht="20.100000000000001" hidden="1" customHeight="1">
      <c r="A132" s="700"/>
      <c r="P132" s="697"/>
    </row>
    <row r="133" spans="1:16" customFormat="1" ht="20.100000000000001" hidden="1" customHeight="1">
      <c r="A133" s="700"/>
      <c r="P133" s="697"/>
    </row>
    <row r="134" spans="1:16" customFormat="1" ht="20.100000000000001" hidden="1" customHeight="1">
      <c r="A134" s="700"/>
      <c r="P134" s="697"/>
    </row>
    <row r="135" spans="1:16" customFormat="1" ht="17.25" customHeight="1">
      <c r="A135" s="700"/>
      <c r="P135" s="697"/>
    </row>
    <row r="136" spans="1:16" customFormat="1" ht="17.25" customHeight="1">
      <c r="A136" s="700"/>
      <c r="P136" s="697"/>
    </row>
    <row r="137" spans="1:16" customFormat="1" ht="17.25" customHeight="1">
      <c r="A137" s="700"/>
      <c r="P137" s="697"/>
    </row>
    <row r="138" spans="1:16" customFormat="1" ht="17.25" customHeight="1">
      <c r="A138" s="700"/>
      <c r="P138" s="697"/>
    </row>
    <row r="139" spans="1:16" customFormat="1" ht="20.100000000000001" hidden="1" customHeight="1">
      <c r="P139" s="697"/>
    </row>
    <row r="140" spans="1:16" customFormat="1" ht="20.100000000000001" hidden="1" customHeight="1">
      <c r="P140" s="697"/>
    </row>
    <row r="141" spans="1:16" customFormat="1" ht="20.100000000000001" hidden="1" customHeight="1">
      <c r="P141" s="697"/>
    </row>
    <row r="142" spans="1:16" customFormat="1" ht="20.100000000000001" hidden="1" customHeight="1">
      <c r="P142" s="697"/>
    </row>
    <row r="143" spans="1:16" customFormat="1" ht="20.100000000000001" hidden="1" customHeight="1">
      <c r="P143" s="697"/>
    </row>
    <row r="144" spans="1:16" ht="20.100000000000001" hidden="1" customHeight="1"/>
    <row r="145" spans="1:15" ht="20.100000000000001" hidden="1" customHeight="1"/>
    <row r="147" spans="1:15" ht="26.25" customHeight="1">
      <c r="A147" s="1318"/>
      <c r="B147" s="1318"/>
      <c r="C147" s="1318"/>
      <c r="D147" s="1318"/>
      <c r="E147" s="1318"/>
      <c r="F147" s="1318"/>
      <c r="G147" s="1318"/>
      <c r="H147" s="1318"/>
      <c r="I147" s="1318"/>
      <c r="J147" s="1318"/>
      <c r="K147" s="1318"/>
      <c r="L147" s="1318"/>
      <c r="M147" s="1318"/>
      <c r="N147" s="1318"/>
      <c r="O147" s="1318"/>
    </row>
    <row r="148" spans="1:15" ht="20.100000000000001" hidden="1" customHeight="1"/>
    <row r="149" spans="1:15" ht="17.25" customHeight="1"/>
    <row r="150" spans="1:15" ht="17.25" customHeight="1"/>
    <row r="151" spans="1:15" ht="17.25" customHeight="1"/>
    <row r="153" spans="1:15" ht="17.25" customHeight="1"/>
    <row r="154" spans="1:15" ht="17.25" customHeight="1"/>
    <row r="155" spans="1:15" ht="17.25" customHeight="1"/>
    <row r="156" spans="1:15" ht="17.25" customHeight="1"/>
    <row r="157" spans="1:15" ht="17.25" customHeight="1"/>
    <row r="158" spans="1:15" ht="17.25" customHeight="1"/>
    <row r="159" spans="1:15" ht="17.25" customHeight="1"/>
    <row r="160" spans="1:15" ht="17.25" customHeight="1"/>
    <row r="163" spans="1:16" ht="26.25" hidden="1" customHeight="1">
      <c r="A163" s="1319" t="s">
        <v>980</v>
      </c>
      <c r="B163" s="1319"/>
      <c r="C163" s="1319"/>
      <c r="D163" s="1319"/>
      <c r="E163" s="1319"/>
      <c r="F163" s="1319"/>
      <c r="G163" s="1319"/>
      <c r="H163" s="1319"/>
      <c r="I163" s="1319"/>
      <c r="J163" s="1319"/>
      <c r="K163" s="1319"/>
      <c r="L163" s="1319"/>
      <c r="M163" s="1319"/>
      <c r="N163" s="1319"/>
      <c r="O163" s="1319"/>
    </row>
    <row r="164" spans="1:16" ht="20.100000000000001" hidden="1" customHeight="1"/>
    <row r="165" spans="1:16" ht="20.100000000000001" hidden="1" customHeight="1">
      <c r="A165" t="s">
        <v>981</v>
      </c>
    </row>
    <row r="166" spans="1:16" ht="20.100000000000001" hidden="1" customHeight="1">
      <c r="A166" t="s">
        <v>982</v>
      </c>
    </row>
    <row r="167" spans="1:16" ht="20.100000000000001" hidden="1" customHeight="1"/>
    <row r="168" spans="1:16" ht="20.100000000000001" hidden="1" customHeight="1">
      <c r="A168" t="s">
        <v>983</v>
      </c>
    </row>
    <row r="169" spans="1:16" ht="20.100000000000001" hidden="1" customHeight="1">
      <c r="A169" t="s">
        <v>886</v>
      </c>
    </row>
    <row r="170" spans="1:16" ht="20.100000000000001" hidden="1" customHeight="1">
      <c r="A170" t="s">
        <v>887</v>
      </c>
    </row>
    <row r="171" spans="1:16" ht="20.100000000000001" hidden="1" customHeight="1">
      <c r="A171" t="s">
        <v>888</v>
      </c>
    </row>
    <row r="172" spans="1:16" ht="20.100000000000001" hidden="1" customHeight="1">
      <c r="A172" t="s">
        <v>889</v>
      </c>
    </row>
    <row r="173" spans="1:16" ht="20.100000000000001" hidden="1" customHeight="1">
      <c r="A173" t="s">
        <v>890</v>
      </c>
    </row>
    <row r="174" spans="1:16" ht="20.100000000000001" hidden="1" customHeight="1">
      <c r="A174" t="s">
        <v>891</v>
      </c>
    </row>
    <row r="175" spans="1:16" ht="20.100000000000001" hidden="1" customHeight="1">
      <c r="A175" t="s">
        <v>892</v>
      </c>
    </row>
    <row r="176" spans="1:16" customFormat="1" ht="20.100000000000001" hidden="1" customHeight="1">
      <c r="A176" t="s">
        <v>893</v>
      </c>
      <c r="P176" s="697"/>
    </row>
    <row r="177" spans="1:16" customFormat="1" ht="20.100000000000001" hidden="1" customHeight="1">
      <c r="A177" t="s">
        <v>894</v>
      </c>
      <c r="P177" s="697"/>
    </row>
    <row r="178" spans="1:16" customFormat="1" ht="20.100000000000001" hidden="1" customHeight="1">
      <c r="A178" t="s">
        <v>895</v>
      </c>
      <c r="P178" s="697"/>
    </row>
    <row r="179" spans="1:16" customFormat="1" ht="20.100000000000001" hidden="1" customHeight="1">
      <c r="A179" t="s">
        <v>896</v>
      </c>
      <c r="P179" s="697"/>
    </row>
    <row r="180" spans="1:16" customFormat="1" ht="20.100000000000001" hidden="1" customHeight="1">
      <c r="P180" s="697"/>
    </row>
    <row r="181" spans="1:16" customFormat="1" ht="20.100000000000001" hidden="1" customHeight="1">
      <c r="A181" t="s">
        <v>984</v>
      </c>
      <c r="P181" s="697"/>
    </row>
    <row r="182" spans="1:16" customFormat="1" ht="20.100000000000001" hidden="1" customHeight="1">
      <c r="A182" t="s">
        <v>898</v>
      </c>
      <c r="P182" s="697"/>
    </row>
    <row r="183" spans="1:16" customFormat="1" ht="20.100000000000001" hidden="1" customHeight="1">
      <c r="A183" t="s">
        <v>899</v>
      </c>
      <c r="P183" s="697"/>
    </row>
    <row r="184" spans="1:16" customFormat="1" ht="20.100000000000001" hidden="1" customHeight="1">
      <c r="A184" t="s">
        <v>900</v>
      </c>
      <c r="P184" s="697"/>
    </row>
    <row r="185" spans="1:16" customFormat="1" ht="20.100000000000001" hidden="1" customHeight="1">
      <c r="A185" t="s">
        <v>901</v>
      </c>
      <c r="P185" s="697"/>
    </row>
    <row r="186" spans="1:16" customFormat="1" ht="20.100000000000001" hidden="1" customHeight="1">
      <c r="A186" t="s">
        <v>902</v>
      </c>
      <c r="P186" s="697"/>
    </row>
    <row r="187" spans="1:16" customFormat="1" ht="20.100000000000001" hidden="1" customHeight="1">
      <c r="A187" t="s">
        <v>903</v>
      </c>
      <c r="P187" s="697"/>
    </row>
    <row r="188" spans="1:16" customFormat="1" ht="20.100000000000001" hidden="1" customHeight="1">
      <c r="A188" t="s">
        <v>904</v>
      </c>
      <c r="P188" s="697"/>
    </row>
    <row r="189" spans="1:16" customFormat="1" ht="20.100000000000001" hidden="1" customHeight="1">
      <c r="A189" t="s">
        <v>905</v>
      </c>
      <c r="P189" s="697"/>
    </row>
    <row r="190" spans="1:16" customFormat="1" ht="20.100000000000001" hidden="1" customHeight="1">
      <c r="A190" t="s">
        <v>906</v>
      </c>
      <c r="P190" s="697"/>
    </row>
    <row r="191" spans="1:16" customFormat="1" ht="20.100000000000001" hidden="1" customHeight="1">
      <c r="A191" t="s">
        <v>907</v>
      </c>
      <c r="P191" s="697"/>
    </row>
  </sheetData>
  <mergeCells count="4">
    <mergeCell ref="A1:P1"/>
    <mergeCell ref="A11:O11"/>
    <mergeCell ref="A147:O147"/>
    <mergeCell ref="A163:O163"/>
  </mergeCells>
  <phoneticPr fontId="4" type="noConversion"/>
  <pageMargins left="0.78740157480314965" right="0.39370078740157483" top="0.39370078740157483" bottom="0.47244094488188981" header="0" footer="0.27559055118110237"/>
  <pageSetup paperSize="9" scale="90" firstPageNumber="19" orientation="landscape" useFirstPageNumber="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51FE1-4609-45B8-9F35-157EA0845AFB}">
  <sheetPr>
    <tabColor theme="6" tint="-0.249977111117893"/>
  </sheetPr>
  <dimension ref="A1:N29"/>
  <sheetViews>
    <sheetView view="pageBreakPreview" zoomScaleNormal="100" zoomScaleSheetLayoutView="100" workbookViewId="0">
      <selection activeCell="N5" sqref="N5"/>
    </sheetView>
  </sheetViews>
  <sheetFormatPr defaultColWidth="8.88671875" defaultRowHeight="13.5"/>
  <cols>
    <col min="1" max="12" width="8.88671875" style="704"/>
    <col min="13" max="13" width="15" style="704" customWidth="1"/>
    <col min="14" max="16384" width="8.88671875" style="704"/>
  </cols>
  <sheetData>
    <row r="1" spans="1:14" ht="31.5">
      <c r="A1" s="1320" t="s">
        <v>985</v>
      </c>
      <c r="B1" s="1320"/>
      <c r="C1" s="1320"/>
      <c r="D1" s="1320"/>
      <c r="E1" s="1320"/>
      <c r="F1" s="1320"/>
      <c r="G1" s="1320"/>
      <c r="H1" s="1320"/>
      <c r="I1" s="1320"/>
      <c r="J1" s="1320"/>
      <c r="K1" s="1320"/>
      <c r="L1" s="1320"/>
      <c r="M1" s="703"/>
    </row>
    <row r="3" spans="1:14" ht="16.5" customHeight="1">
      <c r="A3" s="704" t="s">
        <v>986</v>
      </c>
    </row>
    <row r="4" spans="1:14" ht="16.5" customHeight="1">
      <c r="A4" s="704" t="str">
        <f xml:space="preserve"> "  가. "&amp;N4&amp;""</f>
        <v xml:space="preserve">  가. 2026년 조림지 사후관리사업(풀베기 2차 및 덩굴제거-8지구)</v>
      </c>
      <c r="N4" s="704" t="str">
        <f>설계요소!L5</f>
        <v>2026년 조림지 사후관리사업(풀베기 2차 및 덩굴제거-8지구)</v>
      </c>
    </row>
    <row r="5" spans="1:14" ht="16.5" customHeight="1"/>
    <row r="6" spans="1:14" ht="16.5" customHeight="1">
      <c r="A6" s="704" t="s">
        <v>987</v>
      </c>
    </row>
    <row r="7" spans="1:14" ht="16.5" customHeight="1">
      <c r="A7" s="704" t="s">
        <v>988</v>
      </c>
    </row>
    <row r="8" spans="1:14" ht="16.5" customHeight="1">
      <c r="A8" s="704" t="s">
        <v>989</v>
      </c>
    </row>
    <row r="9" spans="1:14" ht="16.5" customHeight="1">
      <c r="A9" s="704" t="s">
        <v>990</v>
      </c>
    </row>
    <row r="10" spans="1:14" ht="16.5" customHeight="1">
      <c r="A10" s="704" t="s">
        <v>991</v>
      </c>
    </row>
    <row r="11" spans="1:14" ht="16.5" customHeight="1">
      <c r="A11" s="704" t="s">
        <v>992</v>
      </c>
    </row>
    <row r="12" spans="1:14" ht="16.5" customHeight="1"/>
    <row r="13" spans="1:14" ht="16.5" customHeight="1">
      <c r="A13" s="704" t="s">
        <v>993</v>
      </c>
    </row>
    <row r="14" spans="1:14" ht="16.5" customHeight="1">
      <c r="A14" s="704" t="s">
        <v>994</v>
      </c>
    </row>
    <row r="15" spans="1:14" ht="16.5" customHeight="1">
      <c r="A15" s="704" t="s">
        <v>995</v>
      </c>
    </row>
    <row r="16" spans="1:14" ht="16.5" customHeight="1">
      <c r="A16" s="704" t="s">
        <v>996</v>
      </c>
    </row>
    <row r="17" spans="1:1" ht="16.5" customHeight="1">
      <c r="A17" s="704" t="s">
        <v>997</v>
      </c>
    </row>
    <row r="18" spans="1:1" ht="16.5" customHeight="1">
      <c r="A18" s="704" t="s">
        <v>998</v>
      </c>
    </row>
    <row r="19" spans="1:1" ht="16.5" customHeight="1">
      <c r="A19" s="704" t="s">
        <v>999</v>
      </c>
    </row>
    <row r="20" spans="1:1" ht="16.5" customHeight="1">
      <c r="A20" s="704" t="s">
        <v>1000</v>
      </c>
    </row>
    <row r="21" spans="1:1" ht="16.5" customHeight="1"/>
    <row r="22" spans="1:1" ht="16.5" customHeight="1">
      <c r="A22" s="704" t="s">
        <v>1001</v>
      </c>
    </row>
    <row r="23" spans="1:1" ht="16.5" customHeight="1">
      <c r="A23" s="704" t="str">
        <f>"  가. "&amp;N4&amp;" 설계서 작성용역을 수행함에 있어 종사자 등의 안전을 확보하기 위해 중대재해처벌법 및 """</f>
        <v xml:space="preserve">  가. 2026년 조림지 사후관리사업(풀베기 2차 및 덩굴제거-8지구) 설계서 작성용역을 수행함에 있어 종사자 등의 안전을 확보하기 위해 중대재해처벌법 및 "</v>
      </c>
    </row>
    <row r="24" spans="1:1" ht="16.5" customHeight="1">
      <c r="A24" s="704" t="s">
        <v>1002</v>
      </c>
    </row>
    <row r="25" spans="1:1" ht="16.5" customHeight="1">
      <c r="A25" s="704" t="s">
        <v>1003</v>
      </c>
    </row>
    <row r="26" spans="1:1" ht="16.5" customHeight="1">
      <c r="A26" s="704" t="s">
        <v>1004</v>
      </c>
    </row>
    <row r="27" spans="1:1" ht="16.5" customHeight="1">
      <c r="A27" s="704" t="s">
        <v>1005</v>
      </c>
    </row>
    <row r="28" spans="1:1" ht="16.5" customHeight="1">
      <c r="A28" s="704" t="s">
        <v>1006</v>
      </c>
    </row>
    <row r="29" spans="1:1" ht="16.5" customHeight="1">
      <c r="A29" s="704" t="s">
        <v>1007</v>
      </c>
    </row>
  </sheetData>
  <mergeCells count="1">
    <mergeCell ref="A1:L1"/>
  </mergeCells>
  <phoneticPr fontId="4" type="noConversion"/>
  <pageMargins left="0.70866141732283472" right="0.70866141732283472" top="0.74803149606299213" bottom="0.74803149606299213" header="0.31496062992125984" footer="0.31496062992125984"/>
  <pageSetup paperSize="9" scale="95" orientation="landscape" blackAndWhite="1" r:id="rId1"/>
  <colBreaks count="1" manualBreakCount="1">
    <brk id="13"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8EFF1-604F-40C3-B361-9B315F0A7617}">
  <sheetPr>
    <tabColor theme="6" tint="-0.249977111117893"/>
  </sheetPr>
  <dimension ref="A1:J755"/>
  <sheetViews>
    <sheetView showGridLines="0" view="pageBreakPreview" topLeftCell="A486" zoomScale="90" zoomScaleSheetLayoutView="90" workbookViewId="0">
      <selection activeCell="S30" sqref="S30"/>
    </sheetView>
  </sheetViews>
  <sheetFormatPr defaultColWidth="8.88671875" defaultRowHeight="13.5"/>
  <cols>
    <col min="1" max="9" width="8.88671875" style="704"/>
    <col min="10" max="10" width="8.88671875" style="704" customWidth="1"/>
    <col min="11" max="16384" width="8.88671875" style="704"/>
  </cols>
  <sheetData>
    <row r="1" spans="1:10">
      <c r="A1" s="705"/>
      <c r="B1" s="705"/>
      <c r="C1" s="705"/>
      <c r="D1" s="705"/>
      <c r="E1" s="705"/>
      <c r="F1" s="705"/>
      <c r="G1" s="705"/>
      <c r="H1" s="705"/>
    </row>
    <row r="2" spans="1:10">
      <c r="A2" s="705"/>
      <c r="B2" s="705"/>
      <c r="C2" s="705"/>
      <c r="D2" s="705"/>
      <c r="E2" s="705"/>
      <c r="F2" s="705"/>
      <c r="G2" s="705"/>
      <c r="H2" s="705"/>
    </row>
    <row r="3" spans="1:10">
      <c r="A3" s="705"/>
      <c r="B3" s="705"/>
      <c r="C3" s="705"/>
      <c r="D3" s="705"/>
      <c r="E3" s="705"/>
      <c r="F3" s="705"/>
      <c r="G3" s="705"/>
      <c r="H3" s="705"/>
    </row>
    <row r="4" spans="1:10">
      <c r="A4" s="705"/>
      <c r="B4" s="705"/>
      <c r="C4" s="705"/>
      <c r="D4" s="705"/>
      <c r="E4" s="705"/>
      <c r="F4" s="705"/>
      <c r="G4" s="705"/>
      <c r="H4" s="705"/>
    </row>
    <row r="5" spans="1:10">
      <c r="A5" s="705"/>
      <c r="B5" s="705"/>
      <c r="C5" s="705"/>
      <c r="D5" s="705"/>
      <c r="E5" s="705"/>
      <c r="F5" s="705"/>
      <c r="G5" s="705"/>
      <c r="H5" s="705"/>
    </row>
    <row r="6" spans="1:10">
      <c r="A6" s="705"/>
      <c r="B6" s="705"/>
      <c r="C6" s="705"/>
      <c r="D6" s="705"/>
      <c r="E6" s="705"/>
      <c r="F6" s="705"/>
      <c r="G6" s="705"/>
      <c r="H6" s="705"/>
    </row>
    <row r="7" spans="1:10">
      <c r="A7" s="705"/>
      <c r="B7" s="705"/>
      <c r="C7" s="705"/>
      <c r="D7" s="705"/>
      <c r="E7" s="705"/>
      <c r="F7" s="705"/>
      <c r="G7" s="705"/>
      <c r="H7" s="705"/>
    </row>
    <row r="8" spans="1:10">
      <c r="A8" s="705"/>
      <c r="B8" s="705"/>
      <c r="C8" s="705"/>
      <c r="D8" s="705"/>
      <c r="E8" s="705"/>
      <c r="F8" s="705"/>
      <c r="G8" s="705"/>
      <c r="H8" s="705"/>
    </row>
    <row r="9" spans="1:10">
      <c r="A9" s="705"/>
      <c r="B9" s="705"/>
      <c r="C9" s="705"/>
      <c r="D9" s="705"/>
      <c r="E9" s="705"/>
      <c r="F9" s="705"/>
      <c r="G9" s="705"/>
      <c r="H9" s="705"/>
    </row>
    <row r="10" spans="1:10">
      <c r="A10" s="705"/>
      <c r="B10" s="705"/>
      <c r="C10" s="705"/>
      <c r="D10" s="705"/>
      <c r="E10" s="705"/>
      <c r="F10" s="705"/>
      <c r="G10" s="705"/>
      <c r="H10" s="705"/>
    </row>
    <row r="11" spans="1:10">
      <c r="A11" s="705"/>
      <c r="B11" s="705"/>
      <c r="C11" s="705"/>
      <c r="D11" s="705"/>
      <c r="E11" s="705"/>
      <c r="F11" s="705"/>
      <c r="G11" s="705"/>
      <c r="H11" s="705"/>
    </row>
    <row r="12" spans="1:10">
      <c r="A12" s="705"/>
      <c r="B12" s="705"/>
      <c r="C12" s="705"/>
      <c r="D12" s="705"/>
      <c r="E12" s="705"/>
      <c r="F12" s="705"/>
      <c r="G12" s="705"/>
      <c r="H12" s="705"/>
    </row>
    <row r="13" spans="1:10">
      <c r="A13" s="705"/>
      <c r="B13" s="705"/>
      <c r="C13" s="705"/>
      <c r="D13" s="705"/>
      <c r="E13" s="705"/>
      <c r="F13" s="705"/>
      <c r="G13" s="705"/>
      <c r="H13" s="705"/>
    </row>
    <row r="14" spans="1:10">
      <c r="A14" s="705"/>
      <c r="B14" s="705"/>
      <c r="C14" s="705"/>
      <c r="D14" s="705"/>
      <c r="E14" s="705"/>
      <c r="F14" s="705"/>
      <c r="G14" s="705"/>
      <c r="H14" s="705"/>
      <c r="J14" s="704" t="s">
        <v>1008</v>
      </c>
    </row>
    <row r="15" spans="1:10">
      <c r="A15" s="705"/>
      <c r="B15" s="705"/>
      <c r="C15" s="705"/>
      <c r="D15" s="705"/>
      <c r="E15" s="705"/>
      <c r="F15" s="705"/>
      <c r="G15" s="705"/>
      <c r="H15" s="705"/>
    </row>
    <row r="16" spans="1:10">
      <c r="A16" s="705"/>
      <c r="B16" s="705"/>
      <c r="C16" s="705"/>
      <c r="D16" s="705"/>
      <c r="E16" s="705"/>
      <c r="F16" s="705"/>
      <c r="G16" s="705"/>
      <c r="H16" s="705"/>
    </row>
    <row r="17" spans="1:10">
      <c r="A17" s="705"/>
      <c r="B17" s="705"/>
      <c r="C17" s="705"/>
      <c r="D17" s="705"/>
      <c r="E17" s="705"/>
      <c r="F17" s="705"/>
      <c r="G17" s="705"/>
      <c r="H17" s="705"/>
    </row>
    <row r="18" spans="1:10">
      <c r="A18" s="705"/>
      <c r="B18" s="705"/>
      <c r="C18" s="705"/>
      <c r="D18" s="705"/>
      <c r="E18" s="705"/>
      <c r="F18" s="705"/>
      <c r="G18" s="705"/>
      <c r="H18" s="705"/>
    </row>
    <row r="19" spans="1:10">
      <c r="A19" s="705"/>
      <c r="B19" s="705"/>
      <c r="C19" s="705"/>
      <c r="D19" s="705"/>
      <c r="E19" s="705"/>
      <c r="F19" s="705"/>
      <c r="G19" s="705"/>
      <c r="H19" s="705"/>
    </row>
    <row r="20" spans="1:10">
      <c r="A20" s="705"/>
      <c r="B20" s="705"/>
      <c r="C20" s="705"/>
      <c r="D20" s="705"/>
      <c r="E20" s="705"/>
      <c r="F20" s="705"/>
      <c r="G20" s="705"/>
      <c r="H20" s="705"/>
    </row>
    <row r="21" spans="1:10">
      <c r="A21" s="705"/>
      <c r="B21" s="705"/>
      <c r="C21" s="705"/>
      <c r="D21" s="705"/>
      <c r="E21" s="705"/>
      <c r="F21" s="705"/>
      <c r="G21" s="705"/>
      <c r="H21" s="705"/>
    </row>
    <row r="22" spans="1:10">
      <c r="A22" s="705"/>
      <c r="B22" s="705"/>
      <c r="C22" s="705"/>
      <c r="D22" s="705"/>
      <c r="E22" s="705"/>
      <c r="F22" s="705"/>
      <c r="G22" s="705"/>
      <c r="H22" s="705"/>
    </row>
    <row r="23" spans="1:10">
      <c r="A23" s="705"/>
      <c r="B23" s="705"/>
      <c r="C23" s="705"/>
      <c r="D23" s="705"/>
      <c r="E23" s="705"/>
      <c r="F23" s="705"/>
      <c r="G23" s="705"/>
      <c r="H23" s="705"/>
    </row>
    <row r="24" spans="1:10">
      <c r="A24" s="705"/>
      <c r="B24" s="705"/>
      <c r="C24" s="705"/>
      <c r="D24" s="705"/>
      <c r="E24" s="705"/>
      <c r="F24" s="705"/>
      <c r="G24" s="705"/>
      <c r="H24" s="705"/>
    </row>
    <row r="25" spans="1:10">
      <c r="A25" s="705"/>
      <c r="B25" s="705"/>
      <c r="C25" s="705"/>
      <c r="D25" s="705"/>
      <c r="E25" s="705"/>
      <c r="F25" s="705"/>
      <c r="G25" s="705"/>
      <c r="H25" s="705"/>
      <c r="J25" s="704" t="s">
        <v>1009</v>
      </c>
    </row>
    <row r="26" spans="1:10">
      <c r="A26" s="705"/>
      <c r="B26" s="705"/>
      <c r="C26" s="705"/>
      <c r="D26" s="705"/>
      <c r="E26" s="705"/>
      <c r="F26" s="705"/>
      <c r="G26" s="705"/>
      <c r="H26" s="705"/>
    </row>
    <row r="27" spans="1:10">
      <c r="A27" s="705"/>
      <c r="B27" s="705"/>
      <c r="C27" s="705"/>
      <c r="D27" s="705"/>
      <c r="E27" s="705"/>
      <c r="F27" s="705"/>
      <c r="G27" s="705"/>
      <c r="H27" s="705"/>
    </row>
    <row r="28" spans="1:10">
      <c r="A28" s="705"/>
      <c r="B28" s="705"/>
      <c r="C28" s="705"/>
      <c r="D28" s="705"/>
      <c r="E28" s="705"/>
      <c r="F28" s="705"/>
      <c r="G28" s="705"/>
      <c r="H28" s="705"/>
    </row>
    <row r="29" spans="1:10">
      <c r="A29" s="705"/>
      <c r="B29" s="705"/>
      <c r="C29" s="705"/>
      <c r="D29" s="705"/>
      <c r="E29" s="705"/>
      <c r="F29" s="705"/>
      <c r="G29" s="705"/>
      <c r="H29" s="705"/>
    </row>
    <row r="30" spans="1:10">
      <c r="A30" s="705"/>
      <c r="B30" s="705"/>
      <c r="C30" s="705"/>
      <c r="D30" s="705"/>
      <c r="E30" s="705"/>
      <c r="F30" s="705"/>
      <c r="G30" s="705"/>
      <c r="H30" s="705"/>
    </row>
    <row r="31" spans="1:10">
      <c r="A31" s="705"/>
      <c r="B31" s="705"/>
      <c r="C31" s="705"/>
      <c r="D31" s="705"/>
      <c r="E31" s="705"/>
      <c r="F31" s="705"/>
      <c r="G31" s="705"/>
      <c r="H31" s="705"/>
    </row>
    <row r="32" spans="1:10">
      <c r="A32" s="705"/>
      <c r="B32" s="705"/>
      <c r="C32" s="705"/>
      <c r="D32" s="705"/>
      <c r="E32" s="705"/>
      <c r="F32" s="705"/>
      <c r="G32" s="705"/>
      <c r="H32" s="705"/>
    </row>
    <row r="33" spans="1:10">
      <c r="A33" s="705"/>
      <c r="B33" s="705"/>
      <c r="C33" s="705"/>
      <c r="D33" s="705"/>
      <c r="E33" s="705"/>
      <c r="F33" s="705"/>
      <c r="G33" s="705"/>
      <c r="H33" s="705"/>
    </row>
    <row r="34" spans="1:10">
      <c r="A34" s="705"/>
      <c r="B34" s="705"/>
      <c r="C34" s="705"/>
      <c r="D34" s="705"/>
      <c r="E34" s="705"/>
      <c r="F34" s="705"/>
      <c r="G34" s="705"/>
      <c r="H34" s="705"/>
    </row>
    <row r="35" spans="1:10">
      <c r="A35" s="705"/>
      <c r="B35" s="705"/>
      <c r="C35" s="705"/>
      <c r="D35" s="705"/>
      <c r="E35" s="705"/>
      <c r="F35" s="705"/>
      <c r="G35" s="705"/>
      <c r="H35" s="705"/>
    </row>
    <row r="36" spans="1:10">
      <c r="A36" s="705"/>
      <c r="B36" s="705"/>
      <c r="C36" s="705"/>
      <c r="D36" s="705"/>
      <c r="E36" s="705"/>
      <c r="F36" s="705"/>
      <c r="G36" s="705"/>
      <c r="H36" s="705"/>
      <c r="J36" s="704" t="s">
        <v>1010</v>
      </c>
    </row>
    <row r="37" spans="1:10">
      <c r="A37" s="705"/>
      <c r="B37" s="705"/>
      <c r="C37" s="705"/>
      <c r="D37" s="705"/>
      <c r="E37" s="705"/>
      <c r="F37" s="705"/>
      <c r="G37" s="705"/>
      <c r="H37" s="705"/>
    </row>
    <row r="38" spans="1:10">
      <c r="A38" s="705"/>
      <c r="B38" s="705"/>
      <c r="C38" s="705"/>
      <c r="D38" s="705"/>
      <c r="E38" s="705"/>
      <c r="F38" s="705"/>
      <c r="G38" s="705"/>
      <c r="H38" s="705"/>
    </row>
    <row r="39" spans="1:10">
      <c r="A39" s="705"/>
      <c r="B39" s="705"/>
      <c r="C39" s="705"/>
      <c r="D39" s="705"/>
      <c r="E39" s="705"/>
      <c r="F39" s="705"/>
      <c r="G39" s="705"/>
      <c r="H39" s="705"/>
    </row>
    <row r="40" spans="1:10">
      <c r="A40" s="705"/>
      <c r="B40" s="705"/>
      <c r="C40" s="705"/>
      <c r="D40" s="705"/>
      <c r="E40" s="705"/>
      <c r="F40" s="705"/>
      <c r="G40" s="705"/>
      <c r="H40" s="705"/>
    </row>
    <row r="41" spans="1:10">
      <c r="A41" s="705"/>
      <c r="B41" s="705"/>
      <c r="C41" s="705"/>
      <c r="D41" s="705"/>
      <c r="E41" s="705"/>
      <c r="F41" s="705"/>
      <c r="G41" s="705"/>
      <c r="H41" s="705"/>
    </row>
    <row r="42" spans="1:10">
      <c r="A42" s="705"/>
      <c r="B42" s="705"/>
      <c r="C42" s="705"/>
      <c r="D42" s="705"/>
      <c r="E42" s="705"/>
      <c r="F42" s="705"/>
      <c r="G42" s="705"/>
      <c r="H42" s="705"/>
    </row>
    <row r="43" spans="1:10">
      <c r="A43" s="705"/>
      <c r="B43" s="705"/>
      <c r="C43" s="705"/>
      <c r="D43" s="705"/>
      <c r="E43" s="705"/>
      <c r="F43" s="705"/>
      <c r="G43" s="705"/>
      <c r="H43" s="705"/>
    </row>
    <row r="44" spans="1:10">
      <c r="A44" s="705"/>
      <c r="B44" s="705"/>
      <c r="C44" s="705"/>
      <c r="D44" s="705"/>
      <c r="E44" s="705"/>
      <c r="F44" s="705"/>
      <c r="G44" s="705"/>
      <c r="H44" s="705"/>
    </row>
    <row r="45" spans="1:10">
      <c r="A45" s="705"/>
      <c r="B45" s="705"/>
      <c r="C45" s="705"/>
      <c r="D45" s="705"/>
      <c r="E45" s="705"/>
      <c r="F45" s="705"/>
      <c r="G45" s="705"/>
      <c r="H45" s="705"/>
    </row>
    <row r="46" spans="1:10">
      <c r="A46" s="705"/>
      <c r="B46" s="705"/>
      <c r="C46" s="705"/>
      <c r="D46" s="705"/>
      <c r="E46" s="705"/>
      <c r="F46" s="705"/>
      <c r="G46" s="705"/>
      <c r="H46" s="705"/>
    </row>
    <row r="47" spans="1:10">
      <c r="A47" s="705"/>
      <c r="B47" s="705"/>
      <c r="C47" s="705"/>
      <c r="D47" s="705"/>
      <c r="E47" s="705"/>
      <c r="F47" s="705"/>
      <c r="G47" s="705"/>
      <c r="H47" s="705"/>
    </row>
    <row r="48" spans="1:10">
      <c r="A48" s="705"/>
      <c r="B48" s="705"/>
      <c r="C48" s="705"/>
      <c r="D48" s="705"/>
      <c r="E48" s="705"/>
      <c r="F48" s="705"/>
      <c r="G48" s="705"/>
      <c r="H48" s="705"/>
    </row>
    <row r="49" spans="1:8">
      <c r="A49" s="705"/>
      <c r="B49" s="705"/>
      <c r="C49" s="705"/>
      <c r="D49" s="705"/>
      <c r="E49" s="705"/>
      <c r="F49" s="705"/>
      <c r="G49" s="705"/>
      <c r="H49" s="705"/>
    </row>
    <row r="50" spans="1:8">
      <c r="A50" s="705"/>
      <c r="B50" s="705"/>
      <c r="C50" s="705"/>
      <c r="D50" s="705"/>
      <c r="E50" s="705"/>
      <c r="F50" s="705"/>
      <c r="G50" s="705"/>
      <c r="H50" s="705"/>
    </row>
    <row r="51" spans="1:8">
      <c r="A51" s="705"/>
      <c r="B51" s="705"/>
      <c r="C51" s="705"/>
      <c r="D51" s="705"/>
      <c r="E51" s="705"/>
      <c r="F51" s="705"/>
      <c r="G51" s="705"/>
      <c r="H51" s="705"/>
    </row>
    <row r="52" spans="1:8">
      <c r="A52" s="705"/>
      <c r="B52" s="705"/>
      <c r="C52" s="705"/>
      <c r="D52" s="705"/>
      <c r="E52" s="705"/>
      <c r="F52" s="705"/>
      <c r="G52" s="705"/>
      <c r="H52" s="705"/>
    </row>
    <row r="53" spans="1:8">
      <c r="A53" s="705"/>
      <c r="B53" s="705"/>
      <c r="C53" s="705"/>
      <c r="D53" s="705"/>
      <c r="E53" s="705"/>
      <c r="F53" s="705"/>
      <c r="G53" s="705"/>
      <c r="H53" s="705"/>
    </row>
    <row r="54" spans="1:8">
      <c r="A54" s="705"/>
      <c r="B54" s="705"/>
      <c r="C54" s="705"/>
      <c r="D54" s="705"/>
      <c r="E54" s="705"/>
      <c r="F54" s="705"/>
      <c r="G54" s="705"/>
      <c r="H54" s="705"/>
    </row>
    <row r="55" spans="1:8">
      <c r="A55" s="705"/>
      <c r="B55" s="705"/>
      <c r="C55" s="705"/>
      <c r="D55" s="705"/>
      <c r="E55" s="705"/>
      <c r="F55" s="705"/>
      <c r="G55" s="705"/>
      <c r="H55" s="705"/>
    </row>
    <row r="56" spans="1:8">
      <c r="A56" s="705"/>
      <c r="C56" s="705"/>
      <c r="D56" s="705"/>
      <c r="E56" s="705"/>
      <c r="F56" s="705"/>
      <c r="G56" s="705"/>
      <c r="H56" s="705"/>
    </row>
    <row r="57" spans="1:8">
      <c r="A57" s="705"/>
      <c r="B57" s="705"/>
      <c r="C57" s="705"/>
      <c r="D57" s="705"/>
      <c r="E57" s="705"/>
      <c r="F57" s="705"/>
      <c r="G57" s="705"/>
      <c r="H57" s="705"/>
    </row>
    <row r="58" spans="1:8">
      <c r="A58" s="705"/>
      <c r="B58" s="705"/>
      <c r="C58" s="705"/>
      <c r="D58" s="705"/>
      <c r="E58" s="705"/>
      <c r="F58" s="705"/>
      <c r="G58" s="705"/>
      <c r="H58" s="705"/>
    </row>
    <row r="59" spans="1:8">
      <c r="A59" s="705"/>
      <c r="B59" s="705"/>
      <c r="C59" s="705"/>
      <c r="D59" s="705"/>
      <c r="E59" s="705"/>
      <c r="F59" s="705"/>
      <c r="G59" s="705"/>
      <c r="H59" s="705"/>
    </row>
    <row r="60" spans="1:8">
      <c r="A60" s="705"/>
      <c r="B60" s="705"/>
      <c r="C60" s="705"/>
      <c r="D60" s="705"/>
      <c r="E60" s="705"/>
      <c r="F60" s="705"/>
      <c r="G60" s="705"/>
      <c r="H60" s="705"/>
    </row>
    <row r="61" spans="1:8">
      <c r="A61" s="705"/>
      <c r="B61" s="705"/>
      <c r="C61" s="705"/>
      <c r="D61" s="705"/>
      <c r="E61" s="705"/>
      <c r="F61" s="705"/>
      <c r="G61" s="705"/>
      <c r="H61" s="705"/>
    </row>
    <row r="62" spans="1:8">
      <c r="A62" s="705"/>
      <c r="B62" s="705"/>
      <c r="C62" s="705"/>
      <c r="D62" s="705"/>
      <c r="E62" s="705"/>
      <c r="F62" s="705"/>
      <c r="G62" s="705"/>
      <c r="H62" s="705"/>
    </row>
    <row r="63" spans="1:8">
      <c r="A63" s="705"/>
      <c r="B63" s="705"/>
      <c r="C63" s="705"/>
      <c r="D63" s="705"/>
      <c r="E63" s="705"/>
      <c r="F63" s="705"/>
      <c r="G63" s="705"/>
      <c r="H63" s="705"/>
    </row>
    <row r="64" spans="1:8">
      <c r="A64" s="705"/>
      <c r="B64" s="705"/>
      <c r="C64" s="705"/>
      <c r="D64" s="705"/>
      <c r="E64" s="705"/>
      <c r="F64" s="705"/>
      <c r="G64" s="705"/>
      <c r="H64" s="705"/>
    </row>
    <row r="65" spans="1:8">
      <c r="A65" s="705"/>
      <c r="B65" s="705"/>
      <c r="C65" s="705"/>
      <c r="D65" s="705"/>
      <c r="E65" s="705"/>
      <c r="F65" s="705"/>
      <c r="G65" s="705"/>
      <c r="H65" s="705"/>
    </row>
    <row r="66" spans="1:8">
      <c r="A66" s="705"/>
      <c r="B66" s="705"/>
      <c r="C66" s="705"/>
      <c r="D66" s="705"/>
      <c r="E66" s="705"/>
      <c r="F66" s="705"/>
      <c r="G66" s="705"/>
      <c r="H66" s="705"/>
    </row>
    <row r="67" spans="1:8">
      <c r="A67" s="705"/>
      <c r="B67" s="705"/>
      <c r="C67" s="705"/>
      <c r="D67" s="705"/>
      <c r="E67" s="705"/>
      <c r="F67" s="705"/>
      <c r="G67" s="705"/>
      <c r="H67" s="705"/>
    </row>
    <row r="68" spans="1:8">
      <c r="A68" s="705"/>
      <c r="B68" s="705"/>
      <c r="C68" s="705"/>
      <c r="D68" s="705"/>
      <c r="E68" s="705"/>
      <c r="F68" s="705"/>
      <c r="G68" s="705"/>
      <c r="H68" s="705"/>
    </row>
    <row r="69" spans="1:8">
      <c r="A69" s="705"/>
      <c r="B69" s="705"/>
      <c r="C69" s="705"/>
      <c r="D69" s="705"/>
      <c r="E69" s="705"/>
      <c r="F69" s="705"/>
      <c r="G69" s="705"/>
      <c r="H69" s="705"/>
    </row>
    <row r="70" spans="1:8">
      <c r="A70" s="705"/>
      <c r="B70" s="705"/>
      <c r="C70" s="705"/>
      <c r="D70" s="705"/>
      <c r="E70" s="705"/>
      <c r="F70" s="705"/>
      <c r="G70" s="705"/>
      <c r="H70" s="705"/>
    </row>
    <row r="71" spans="1:8">
      <c r="A71" s="705"/>
      <c r="B71" s="705"/>
      <c r="C71" s="705"/>
      <c r="D71" s="705"/>
      <c r="E71" s="705"/>
      <c r="F71" s="705"/>
      <c r="G71" s="705"/>
      <c r="H71" s="705"/>
    </row>
    <row r="72" spans="1:8">
      <c r="A72" s="705"/>
      <c r="B72" s="705"/>
      <c r="C72" s="705"/>
      <c r="D72" s="705"/>
      <c r="E72" s="705"/>
      <c r="F72" s="705"/>
      <c r="G72" s="705"/>
      <c r="H72" s="705"/>
    </row>
    <row r="73" spans="1:8">
      <c r="A73" s="705"/>
      <c r="B73" s="705"/>
      <c r="C73" s="705"/>
      <c r="D73" s="705"/>
      <c r="E73" s="705"/>
      <c r="F73" s="705"/>
      <c r="G73" s="705"/>
      <c r="H73" s="705"/>
    </row>
    <row r="74" spans="1:8">
      <c r="A74" s="705"/>
      <c r="B74" s="705"/>
      <c r="C74" s="705"/>
      <c r="D74" s="705"/>
      <c r="E74" s="705"/>
      <c r="F74" s="705"/>
      <c r="G74" s="705"/>
      <c r="H74" s="705"/>
    </row>
    <row r="75" spans="1:8">
      <c r="A75" s="705"/>
      <c r="B75" s="705"/>
      <c r="C75" s="705"/>
      <c r="D75" s="705"/>
      <c r="E75" s="705"/>
      <c r="F75" s="705"/>
      <c r="G75" s="705"/>
      <c r="H75" s="705"/>
    </row>
    <row r="76" spans="1:8">
      <c r="A76" s="705"/>
      <c r="B76" s="705"/>
      <c r="C76" s="705"/>
      <c r="D76" s="705"/>
      <c r="E76" s="705"/>
      <c r="F76" s="705"/>
      <c r="G76" s="705"/>
      <c r="H76" s="705"/>
    </row>
    <row r="77" spans="1:8">
      <c r="A77" s="705"/>
      <c r="B77" s="705"/>
      <c r="C77" s="705"/>
      <c r="D77" s="705"/>
      <c r="E77" s="705"/>
      <c r="F77" s="705"/>
      <c r="G77" s="705"/>
      <c r="H77" s="705"/>
    </row>
    <row r="78" spans="1:8">
      <c r="A78" s="705"/>
      <c r="B78" s="705"/>
      <c r="C78" s="705"/>
      <c r="D78" s="705"/>
      <c r="E78" s="705"/>
      <c r="F78" s="705"/>
      <c r="G78" s="705"/>
      <c r="H78" s="705"/>
    </row>
    <row r="79" spans="1:8">
      <c r="A79" s="705"/>
      <c r="B79" s="705"/>
      <c r="C79" s="705"/>
      <c r="D79" s="705"/>
      <c r="E79" s="705"/>
      <c r="F79" s="705"/>
      <c r="G79" s="705"/>
      <c r="H79" s="705"/>
    </row>
    <row r="80" spans="1:8">
      <c r="A80" s="705"/>
      <c r="B80" s="705"/>
      <c r="C80" s="705"/>
      <c r="D80" s="705"/>
      <c r="E80" s="705"/>
      <c r="F80" s="705"/>
      <c r="G80" s="705"/>
      <c r="H80" s="705"/>
    </row>
    <row r="81" spans="1:8">
      <c r="A81" s="705"/>
      <c r="B81" s="705"/>
      <c r="C81" s="705"/>
      <c r="D81" s="705"/>
      <c r="E81" s="705"/>
      <c r="F81" s="705"/>
      <c r="G81" s="705"/>
      <c r="H81" s="705"/>
    </row>
    <row r="82" spans="1:8">
      <c r="A82" s="705"/>
      <c r="B82" s="705"/>
      <c r="C82" s="705"/>
      <c r="D82" s="705"/>
      <c r="E82" s="705"/>
      <c r="F82" s="705"/>
      <c r="G82" s="705"/>
      <c r="H82" s="705"/>
    </row>
    <row r="83" spans="1:8">
      <c r="A83" s="705"/>
      <c r="B83" s="705"/>
      <c r="C83" s="705"/>
      <c r="D83" s="705"/>
      <c r="E83" s="705"/>
      <c r="F83" s="705"/>
      <c r="G83" s="705"/>
      <c r="H83" s="705"/>
    </row>
    <row r="84" spans="1:8">
      <c r="A84" s="705"/>
      <c r="B84" s="705"/>
      <c r="C84" s="705"/>
      <c r="D84" s="705"/>
      <c r="E84" s="705"/>
      <c r="F84" s="705"/>
      <c r="G84" s="705"/>
      <c r="H84" s="705"/>
    </row>
    <row r="85" spans="1:8">
      <c r="A85" s="705"/>
      <c r="B85" s="705"/>
      <c r="C85" s="705"/>
      <c r="D85" s="705"/>
      <c r="E85" s="705"/>
      <c r="F85" s="705"/>
      <c r="G85" s="705"/>
      <c r="H85" s="705"/>
    </row>
    <row r="86" spans="1:8">
      <c r="A86" s="705"/>
      <c r="B86" s="705"/>
      <c r="C86" s="705"/>
      <c r="D86" s="705"/>
      <c r="E86" s="705"/>
      <c r="F86" s="705"/>
      <c r="G86" s="705"/>
      <c r="H86" s="705"/>
    </row>
    <row r="87" spans="1:8">
      <c r="A87" s="705"/>
      <c r="B87" s="705"/>
      <c r="C87" s="705"/>
      <c r="D87" s="705"/>
      <c r="E87" s="705"/>
      <c r="F87" s="705"/>
      <c r="G87" s="705"/>
      <c r="H87" s="705"/>
    </row>
    <row r="88" spans="1:8">
      <c r="B88" s="705"/>
      <c r="C88" s="705"/>
      <c r="D88" s="705"/>
      <c r="E88" s="705"/>
      <c r="F88" s="705"/>
      <c r="G88" s="705"/>
      <c r="H88" s="705"/>
    </row>
    <row r="89" spans="1:8">
      <c r="A89" s="705"/>
      <c r="B89" s="705"/>
      <c r="C89" s="705"/>
      <c r="D89" s="705"/>
      <c r="E89" s="705"/>
      <c r="F89" s="705"/>
      <c r="G89" s="705"/>
      <c r="H89" s="705"/>
    </row>
    <row r="90" spans="1:8">
      <c r="A90" s="705"/>
      <c r="B90" s="705"/>
      <c r="C90" s="705"/>
      <c r="D90" s="705"/>
      <c r="E90" s="705"/>
      <c r="F90" s="705"/>
      <c r="G90" s="705"/>
      <c r="H90" s="705"/>
    </row>
    <row r="91" spans="1:8">
      <c r="A91" s="705"/>
      <c r="B91" s="705"/>
      <c r="C91" s="705"/>
      <c r="D91" s="705"/>
      <c r="E91" s="705"/>
      <c r="F91" s="705"/>
      <c r="G91" s="705"/>
      <c r="H91" s="705"/>
    </row>
    <row r="92" spans="1:8">
      <c r="A92" s="705"/>
      <c r="B92" s="705"/>
      <c r="C92" s="705"/>
      <c r="D92" s="705"/>
      <c r="E92" s="705"/>
      <c r="F92" s="705"/>
      <c r="G92" s="705"/>
      <c r="H92" s="705"/>
    </row>
    <row r="93" spans="1:8">
      <c r="A93" s="705"/>
      <c r="B93" s="705"/>
      <c r="C93" s="705"/>
      <c r="D93" s="705"/>
      <c r="E93" s="705"/>
      <c r="F93" s="705"/>
      <c r="G93" s="705"/>
      <c r="H93" s="705"/>
    </row>
    <row r="94" spans="1:8">
      <c r="A94" s="705"/>
      <c r="B94" s="705"/>
      <c r="C94" s="705"/>
      <c r="D94" s="705"/>
      <c r="E94" s="705"/>
      <c r="F94" s="705"/>
      <c r="G94" s="705"/>
      <c r="H94" s="705"/>
    </row>
    <row r="95" spans="1:8">
      <c r="A95" s="705"/>
      <c r="B95" s="705"/>
      <c r="C95" s="705"/>
      <c r="D95" s="705"/>
      <c r="E95" s="705"/>
      <c r="F95" s="705"/>
      <c r="G95" s="705"/>
      <c r="H95" s="705"/>
    </row>
    <row r="96" spans="1:8">
      <c r="A96" s="705"/>
      <c r="B96" s="705"/>
      <c r="C96" s="705"/>
      <c r="D96" s="705"/>
      <c r="E96" s="705"/>
      <c r="F96" s="705"/>
      <c r="G96" s="705"/>
      <c r="H96" s="705"/>
    </row>
    <row r="97" spans="1:8">
      <c r="A97" s="705"/>
      <c r="B97" s="705"/>
      <c r="C97" s="705"/>
      <c r="D97" s="705"/>
      <c r="E97" s="705"/>
      <c r="F97" s="705"/>
      <c r="G97" s="705"/>
      <c r="H97" s="705"/>
    </row>
    <row r="98" spans="1:8">
      <c r="A98" s="705"/>
      <c r="B98" s="705"/>
      <c r="C98" s="705"/>
      <c r="D98" s="705"/>
      <c r="E98" s="705"/>
      <c r="F98" s="705"/>
      <c r="G98" s="705"/>
      <c r="H98" s="705"/>
    </row>
    <row r="99" spans="1:8">
      <c r="A99" s="705"/>
      <c r="B99" s="705"/>
      <c r="C99" s="705"/>
      <c r="D99" s="705"/>
      <c r="E99" s="705"/>
      <c r="F99" s="705"/>
      <c r="G99" s="705"/>
      <c r="H99" s="705"/>
    </row>
    <row r="100" spans="1:8">
      <c r="A100" s="705"/>
      <c r="B100" s="705"/>
      <c r="C100" s="705"/>
      <c r="D100" s="705"/>
      <c r="E100" s="705"/>
      <c r="F100" s="705"/>
      <c r="G100" s="705"/>
      <c r="H100" s="705"/>
    </row>
    <row r="101" spans="1:8">
      <c r="A101" s="705"/>
      <c r="B101" s="705"/>
      <c r="C101" s="705"/>
      <c r="D101" s="705"/>
      <c r="E101" s="705"/>
      <c r="F101" s="705"/>
      <c r="G101" s="705"/>
      <c r="H101" s="705"/>
    </row>
    <row r="102" spans="1:8">
      <c r="A102" s="705"/>
      <c r="B102" s="705"/>
      <c r="C102" s="705"/>
      <c r="D102" s="705"/>
      <c r="E102" s="705"/>
      <c r="F102" s="705"/>
      <c r="G102" s="705"/>
      <c r="H102" s="705"/>
    </row>
    <row r="103" spans="1:8">
      <c r="A103" s="705"/>
      <c r="B103" s="705"/>
      <c r="C103" s="705"/>
      <c r="D103" s="705"/>
      <c r="E103" s="705"/>
      <c r="F103" s="705"/>
      <c r="G103" s="705"/>
      <c r="H103" s="705"/>
    </row>
    <row r="104" spans="1:8">
      <c r="A104" s="705"/>
      <c r="B104" s="705"/>
      <c r="C104" s="705"/>
      <c r="D104" s="705"/>
      <c r="E104" s="705"/>
      <c r="F104" s="705"/>
      <c r="G104" s="705"/>
      <c r="H104" s="705"/>
    </row>
    <row r="105" spans="1:8">
      <c r="A105" s="705"/>
      <c r="B105" s="705"/>
      <c r="C105" s="705"/>
      <c r="D105" s="705"/>
      <c r="E105" s="705"/>
      <c r="F105" s="705"/>
      <c r="G105" s="705"/>
      <c r="H105" s="705"/>
    </row>
    <row r="106" spans="1:8">
      <c r="A106" s="705"/>
      <c r="B106" s="705"/>
      <c r="C106" s="705"/>
      <c r="D106" s="705"/>
      <c r="E106" s="705"/>
      <c r="F106" s="705"/>
      <c r="G106" s="705"/>
      <c r="H106" s="705"/>
    </row>
    <row r="107" spans="1:8">
      <c r="A107" s="705"/>
      <c r="B107" s="705"/>
      <c r="C107" s="705"/>
      <c r="D107" s="705"/>
      <c r="E107" s="705"/>
      <c r="F107" s="705"/>
      <c r="G107" s="705"/>
      <c r="H107" s="705"/>
    </row>
    <row r="108" spans="1:8">
      <c r="A108" s="705"/>
      <c r="B108" s="705"/>
      <c r="C108" s="705"/>
      <c r="D108" s="705"/>
      <c r="E108" s="705"/>
      <c r="F108" s="705"/>
      <c r="G108" s="705"/>
      <c r="H108" s="705"/>
    </row>
    <row r="109" spans="1:8">
      <c r="A109" s="705"/>
      <c r="B109" s="705"/>
      <c r="C109" s="705"/>
      <c r="D109" s="705"/>
      <c r="E109" s="705"/>
      <c r="F109" s="705"/>
      <c r="G109" s="705"/>
      <c r="H109" s="705"/>
    </row>
    <row r="110" spans="1:8">
      <c r="A110" s="705"/>
      <c r="B110" s="705"/>
      <c r="C110" s="705"/>
      <c r="D110" s="705"/>
      <c r="E110" s="705"/>
      <c r="F110" s="705"/>
      <c r="G110" s="705"/>
      <c r="H110" s="705"/>
    </row>
    <row r="111" spans="1:8">
      <c r="A111" s="705"/>
      <c r="B111" s="705"/>
      <c r="C111" s="705"/>
      <c r="D111" s="705"/>
      <c r="E111" s="705"/>
      <c r="F111" s="705"/>
      <c r="G111" s="705"/>
      <c r="H111" s="705"/>
    </row>
    <row r="112" spans="1:8">
      <c r="A112" s="705"/>
      <c r="B112" s="705"/>
      <c r="C112" s="705"/>
      <c r="D112" s="705"/>
      <c r="E112" s="705"/>
      <c r="F112" s="705"/>
      <c r="G112" s="705"/>
      <c r="H112" s="705"/>
    </row>
    <row r="113" spans="1:8">
      <c r="A113" s="705"/>
      <c r="B113" s="705"/>
      <c r="C113" s="705"/>
      <c r="D113" s="705"/>
      <c r="E113" s="705"/>
      <c r="F113" s="705"/>
      <c r="G113" s="705"/>
      <c r="H113" s="705"/>
    </row>
    <row r="114" spans="1:8">
      <c r="A114" s="705"/>
      <c r="B114" s="705"/>
      <c r="C114" s="705"/>
      <c r="D114" s="705"/>
      <c r="E114" s="705"/>
      <c r="F114" s="705"/>
      <c r="G114" s="705"/>
      <c r="H114" s="705"/>
    </row>
    <row r="115" spans="1:8">
      <c r="A115" s="705"/>
      <c r="B115" s="705"/>
      <c r="C115" s="705"/>
      <c r="D115" s="705"/>
      <c r="E115" s="705"/>
      <c r="F115" s="705"/>
      <c r="G115" s="705"/>
      <c r="H115" s="705"/>
    </row>
    <row r="116" spans="1:8">
      <c r="A116" s="705"/>
      <c r="B116" s="705"/>
      <c r="C116" s="705"/>
      <c r="D116" s="705"/>
      <c r="E116" s="705"/>
      <c r="F116" s="705"/>
      <c r="G116" s="705"/>
      <c r="H116" s="705"/>
    </row>
    <row r="117" spans="1:8">
      <c r="A117" s="705"/>
      <c r="B117" s="705"/>
      <c r="C117" s="705"/>
      <c r="D117" s="705"/>
      <c r="E117" s="705"/>
      <c r="F117" s="705"/>
      <c r="G117" s="705"/>
      <c r="H117" s="705"/>
    </row>
    <row r="118" spans="1:8">
      <c r="A118" s="705"/>
      <c r="B118" s="705"/>
      <c r="C118" s="705"/>
      <c r="D118" s="705"/>
      <c r="E118" s="705"/>
      <c r="F118" s="705"/>
      <c r="G118" s="705"/>
      <c r="H118" s="705"/>
    </row>
    <row r="119" spans="1:8">
      <c r="A119" s="705"/>
      <c r="B119" s="705"/>
      <c r="C119" s="705"/>
      <c r="D119" s="705"/>
      <c r="E119" s="705"/>
      <c r="F119" s="705"/>
      <c r="G119" s="705"/>
      <c r="H119" s="705"/>
    </row>
    <row r="120" spans="1:8">
      <c r="A120" s="705"/>
      <c r="B120" s="705"/>
      <c r="C120" s="705"/>
      <c r="D120" s="705"/>
      <c r="E120" s="705"/>
      <c r="F120" s="705"/>
      <c r="G120" s="705"/>
      <c r="H120" s="705"/>
    </row>
    <row r="121" spans="1:8">
      <c r="A121" s="705"/>
      <c r="B121" s="705"/>
      <c r="C121" s="705"/>
      <c r="D121" s="705"/>
      <c r="E121" s="705"/>
      <c r="F121" s="705"/>
      <c r="G121" s="705"/>
      <c r="H121" s="705"/>
    </row>
    <row r="122" spans="1:8">
      <c r="A122" s="705"/>
      <c r="B122" s="705"/>
      <c r="C122" s="705"/>
      <c r="D122" s="705"/>
      <c r="E122" s="705"/>
      <c r="F122" s="705"/>
      <c r="G122" s="705"/>
      <c r="H122" s="705"/>
    </row>
    <row r="123" spans="1:8">
      <c r="A123" s="705"/>
      <c r="B123" s="705"/>
      <c r="C123" s="705"/>
      <c r="D123" s="705"/>
      <c r="E123" s="705"/>
      <c r="F123" s="705"/>
      <c r="G123" s="705"/>
      <c r="H123" s="705"/>
    </row>
    <row r="124" spans="1:8">
      <c r="A124" s="705"/>
      <c r="B124" s="705"/>
      <c r="C124" s="705"/>
      <c r="D124" s="705"/>
      <c r="E124" s="705"/>
      <c r="F124" s="705"/>
      <c r="G124" s="705"/>
      <c r="H124" s="705"/>
    </row>
    <row r="125" spans="1:8">
      <c r="A125" s="705"/>
      <c r="B125" s="705"/>
      <c r="C125" s="705"/>
      <c r="D125" s="705"/>
      <c r="E125" s="705"/>
      <c r="F125" s="705"/>
      <c r="G125" s="705"/>
      <c r="H125" s="705"/>
    </row>
    <row r="126" spans="1:8">
      <c r="A126" s="705"/>
      <c r="B126" s="705"/>
      <c r="C126" s="705"/>
      <c r="D126" s="705"/>
      <c r="E126" s="705"/>
      <c r="F126" s="705"/>
      <c r="G126" s="705"/>
      <c r="H126" s="705"/>
    </row>
    <row r="127" spans="1:8">
      <c r="A127" s="705"/>
      <c r="B127" s="705"/>
      <c r="C127" s="705"/>
      <c r="D127" s="705"/>
      <c r="E127" s="705"/>
      <c r="F127" s="705"/>
      <c r="G127" s="705"/>
      <c r="H127" s="705"/>
    </row>
    <row r="128" spans="1:8">
      <c r="A128" s="705"/>
      <c r="B128" s="705"/>
      <c r="C128" s="705"/>
      <c r="D128" s="705"/>
      <c r="E128" s="705"/>
      <c r="F128" s="705"/>
      <c r="G128" s="705"/>
      <c r="H128" s="705"/>
    </row>
    <row r="129" spans="1:8">
      <c r="A129" s="705"/>
      <c r="B129" s="705"/>
      <c r="C129" s="705"/>
      <c r="D129" s="705"/>
      <c r="E129" s="705"/>
      <c r="F129" s="705"/>
      <c r="G129" s="705"/>
      <c r="H129" s="705"/>
    </row>
    <row r="130" spans="1:8">
      <c r="A130" s="705"/>
      <c r="B130" s="705"/>
      <c r="C130" s="705"/>
      <c r="D130" s="705"/>
      <c r="E130" s="705"/>
      <c r="F130" s="705"/>
      <c r="G130" s="705"/>
      <c r="H130" s="705"/>
    </row>
    <row r="131" spans="1:8">
      <c r="A131" s="705"/>
      <c r="B131" s="705"/>
      <c r="C131" s="705"/>
      <c r="D131" s="705"/>
      <c r="F131" s="705"/>
      <c r="G131" s="705"/>
      <c r="H131" s="705"/>
    </row>
    <row r="132" spans="1:8">
      <c r="A132" s="705"/>
      <c r="B132" s="705"/>
      <c r="C132" s="705"/>
      <c r="D132" s="705"/>
      <c r="E132" s="705"/>
      <c r="F132" s="705"/>
      <c r="G132" s="705"/>
      <c r="H132" s="705"/>
    </row>
    <row r="133" spans="1:8">
      <c r="A133" s="705"/>
      <c r="B133" s="705"/>
      <c r="C133" s="705"/>
      <c r="D133" s="705"/>
      <c r="E133" s="705"/>
      <c r="F133" s="705"/>
      <c r="G133" s="705"/>
      <c r="H133" s="705"/>
    </row>
    <row r="134" spans="1:8">
      <c r="A134" s="705"/>
      <c r="B134" s="705"/>
      <c r="C134" s="705"/>
      <c r="D134" s="705"/>
      <c r="E134" s="705"/>
      <c r="F134" s="705"/>
      <c r="G134" s="705"/>
      <c r="H134" s="705"/>
    </row>
    <row r="135" spans="1:8">
      <c r="A135" s="705"/>
      <c r="B135" s="705"/>
      <c r="C135" s="705"/>
      <c r="D135" s="705"/>
      <c r="E135" s="705"/>
      <c r="F135" s="705"/>
      <c r="G135" s="705"/>
      <c r="H135" s="705"/>
    </row>
    <row r="136" spans="1:8">
      <c r="A136" s="705"/>
      <c r="B136" s="705"/>
      <c r="C136" s="705"/>
      <c r="D136" s="705"/>
      <c r="E136" s="705"/>
      <c r="F136" s="705"/>
      <c r="G136" s="705"/>
      <c r="H136" s="705"/>
    </row>
    <row r="137" spans="1:8">
      <c r="A137" s="705"/>
      <c r="B137" s="705"/>
      <c r="C137" s="705"/>
      <c r="D137" s="705"/>
      <c r="E137" s="705"/>
      <c r="F137" s="705"/>
      <c r="G137" s="705"/>
      <c r="H137" s="705"/>
    </row>
    <row r="138" spans="1:8">
      <c r="A138" s="705"/>
      <c r="B138" s="705"/>
      <c r="C138" s="705"/>
      <c r="D138" s="705"/>
      <c r="E138" s="705"/>
      <c r="F138" s="705"/>
      <c r="G138" s="705"/>
      <c r="H138" s="705"/>
    </row>
    <row r="139" spans="1:8">
      <c r="A139" s="705"/>
      <c r="B139" s="705"/>
      <c r="C139" s="705"/>
      <c r="D139" s="705"/>
      <c r="E139" s="705"/>
      <c r="F139" s="705"/>
      <c r="G139" s="705"/>
      <c r="H139" s="705"/>
    </row>
    <row r="140" spans="1:8">
      <c r="A140" s="705"/>
      <c r="B140" s="705"/>
      <c r="C140" s="705"/>
      <c r="D140" s="705"/>
      <c r="E140" s="705"/>
      <c r="F140" s="705"/>
      <c r="G140" s="705"/>
      <c r="H140" s="705"/>
    </row>
    <row r="141" spans="1:8">
      <c r="A141" s="705"/>
      <c r="B141" s="705"/>
      <c r="C141" s="705"/>
      <c r="D141" s="705"/>
      <c r="E141" s="705"/>
      <c r="F141" s="705"/>
      <c r="G141" s="705"/>
      <c r="H141" s="705"/>
    </row>
    <row r="142" spans="1:8">
      <c r="A142" s="705"/>
      <c r="B142" s="705"/>
      <c r="C142" s="705"/>
      <c r="D142" s="705"/>
      <c r="E142" s="705"/>
      <c r="F142" s="705"/>
      <c r="G142" s="705"/>
      <c r="H142" s="705"/>
    </row>
    <row r="143" spans="1:8">
      <c r="A143" s="705"/>
      <c r="B143" s="705"/>
      <c r="C143" s="705"/>
      <c r="D143" s="705"/>
      <c r="E143" s="705"/>
      <c r="F143" s="705"/>
      <c r="G143" s="705"/>
      <c r="H143" s="705"/>
    </row>
    <row r="144" spans="1:8">
      <c r="A144" s="705"/>
      <c r="B144" s="705"/>
      <c r="C144" s="705"/>
      <c r="D144" s="705"/>
      <c r="E144" s="705"/>
      <c r="F144" s="705"/>
      <c r="G144" s="705"/>
      <c r="H144" s="705"/>
    </row>
    <row r="145" spans="1:8">
      <c r="A145" s="705"/>
      <c r="B145" s="705"/>
      <c r="C145" s="705"/>
      <c r="D145" s="705"/>
      <c r="E145" s="705"/>
      <c r="F145" s="705"/>
      <c r="G145" s="705"/>
      <c r="H145" s="705"/>
    </row>
    <row r="146" spans="1:8">
      <c r="A146" s="705"/>
      <c r="B146" s="705"/>
      <c r="C146" s="705"/>
      <c r="D146" s="705"/>
      <c r="E146" s="705"/>
      <c r="F146" s="705"/>
      <c r="G146" s="705"/>
      <c r="H146" s="705"/>
    </row>
    <row r="147" spans="1:8">
      <c r="A147" s="705"/>
      <c r="B147" s="705"/>
      <c r="C147" s="705"/>
      <c r="D147" s="705"/>
      <c r="E147" s="705"/>
      <c r="F147" s="705"/>
      <c r="G147" s="705"/>
      <c r="H147" s="705"/>
    </row>
    <row r="148" spans="1:8">
      <c r="A148" s="705"/>
      <c r="B148" s="705"/>
      <c r="C148" s="705"/>
      <c r="D148" s="705"/>
      <c r="E148" s="705"/>
      <c r="F148" s="705"/>
      <c r="G148" s="705"/>
      <c r="H148" s="705"/>
    </row>
    <row r="149" spans="1:8" hidden="1">
      <c r="A149" s="705"/>
      <c r="B149" s="705"/>
      <c r="C149" s="705"/>
      <c r="D149" s="705"/>
      <c r="E149" s="705"/>
      <c r="F149" s="705"/>
      <c r="G149" s="705"/>
      <c r="H149" s="705"/>
    </row>
    <row r="150" spans="1:8" hidden="1">
      <c r="A150" s="705"/>
      <c r="B150" s="705"/>
      <c r="C150" s="705"/>
      <c r="D150" s="705"/>
      <c r="E150" s="705"/>
      <c r="F150" s="705"/>
      <c r="G150" s="705"/>
      <c r="H150" s="705"/>
    </row>
    <row r="151" spans="1:8" hidden="1">
      <c r="A151" s="705"/>
      <c r="B151" s="705"/>
      <c r="C151" s="705"/>
      <c r="D151" s="705"/>
      <c r="E151" s="705"/>
      <c r="F151" s="705"/>
      <c r="G151" s="705"/>
      <c r="H151" s="705"/>
    </row>
    <row r="152" spans="1:8" hidden="1">
      <c r="A152" s="705"/>
      <c r="B152" s="705"/>
      <c r="C152" s="705"/>
      <c r="D152" s="705"/>
      <c r="E152" s="705"/>
      <c r="F152" s="705"/>
      <c r="G152" s="705"/>
      <c r="H152" s="705"/>
    </row>
    <row r="153" spans="1:8" hidden="1">
      <c r="A153" s="705"/>
      <c r="B153" s="705"/>
      <c r="C153" s="705"/>
      <c r="D153" s="705"/>
      <c r="E153" s="705"/>
      <c r="F153" s="705"/>
      <c r="G153" s="705"/>
      <c r="H153" s="705"/>
    </row>
    <row r="154" spans="1:8" hidden="1">
      <c r="A154" s="705"/>
      <c r="B154" s="705"/>
      <c r="C154" s="705"/>
      <c r="D154" s="705"/>
      <c r="E154" s="705"/>
      <c r="F154" s="705"/>
      <c r="G154" s="705"/>
      <c r="H154" s="705"/>
    </row>
    <row r="155" spans="1:8" hidden="1">
      <c r="A155" s="705"/>
      <c r="B155" s="705"/>
      <c r="C155" s="705"/>
      <c r="D155" s="705"/>
      <c r="E155" s="705"/>
      <c r="F155" s="705"/>
      <c r="G155" s="705"/>
      <c r="H155" s="705"/>
    </row>
    <row r="156" spans="1:8" hidden="1">
      <c r="A156" s="705"/>
      <c r="B156" s="705"/>
      <c r="C156" s="705"/>
      <c r="D156" s="705"/>
      <c r="E156" s="705"/>
      <c r="F156" s="705"/>
      <c r="G156" s="705"/>
      <c r="H156" s="705"/>
    </row>
    <row r="157" spans="1:8" hidden="1">
      <c r="A157" s="705"/>
      <c r="B157" s="705"/>
      <c r="C157" s="705"/>
      <c r="D157" s="705"/>
      <c r="E157" s="705"/>
      <c r="F157" s="705"/>
      <c r="G157" s="705"/>
      <c r="H157" s="705"/>
    </row>
    <row r="158" spans="1:8" hidden="1">
      <c r="A158" s="705"/>
      <c r="B158" s="705"/>
      <c r="C158" s="705"/>
      <c r="D158" s="705"/>
      <c r="E158" s="705"/>
      <c r="F158" s="705"/>
      <c r="G158" s="705"/>
      <c r="H158" s="705"/>
    </row>
    <row r="159" spans="1:8" hidden="1">
      <c r="A159" s="705"/>
      <c r="B159" s="705"/>
      <c r="C159" s="705"/>
      <c r="D159" s="705"/>
      <c r="E159" s="705"/>
      <c r="F159" s="705"/>
      <c r="G159" s="705"/>
      <c r="H159" s="705"/>
    </row>
    <row r="160" spans="1:8" hidden="1">
      <c r="A160" s="705"/>
      <c r="B160" s="705"/>
      <c r="C160" s="705"/>
      <c r="D160" s="705"/>
      <c r="E160" s="705"/>
      <c r="F160" s="705"/>
      <c r="G160" s="705"/>
      <c r="H160" s="705"/>
    </row>
    <row r="161" spans="1:8" hidden="1">
      <c r="A161" s="705"/>
      <c r="B161" s="705"/>
      <c r="C161" s="705"/>
      <c r="D161" s="705"/>
      <c r="E161" s="705"/>
      <c r="F161" s="705"/>
      <c r="G161" s="705"/>
      <c r="H161" s="705"/>
    </row>
    <row r="162" spans="1:8" hidden="1">
      <c r="A162" s="705"/>
      <c r="B162" s="705"/>
      <c r="C162" s="705"/>
      <c r="D162" s="705"/>
      <c r="E162" s="705"/>
      <c r="F162" s="705"/>
      <c r="G162" s="705"/>
      <c r="H162" s="705"/>
    </row>
    <row r="163" spans="1:8" hidden="1">
      <c r="A163" s="705"/>
      <c r="B163" s="705"/>
      <c r="C163" s="705"/>
      <c r="D163" s="705"/>
      <c r="E163" s="705"/>
      <c r="F163" s="705"/>
      <c r="G163" s="705"/>
      <c r="H163" s="705"/>
    </row>
    <row r="164" spans="1:8" hidden="1">
      <c r="A164" s="705"/>
      <c r="B164" s="705"/>
      <c r="C164" s="705"/>
      <c r="D164" s="705"/>
      <c r="E164" s="705"/>
      <c r="F164" s="705"/>
      <c r="G164" s="705"/>
      <c r="H164" s="705"/>
    </row>
    <row r="165" spans="1:8" hidden="1">
      <c r="A165" s="705"/>
      <c r="B165" s="705"/>
      <c r="C165" s="705"/>
      <c r="D165" s="705"/>
      <c r="E165" s="705"/>
      <c r="F165" s="705"/>
      <c r="G165" s="705"/>
      <c r="H165" s="705"/>
    </row>
    <row r="166" spans="1:8" hidden="1">
      <c r="A166" s="705"/>
      <c r="B166" s="705"/>
      <c r="C166" s="705"/>
      <c r="D166" s="705"/>
      <c r="E166" s="705"/>
      <c r="F166" s="705"/>
      <c r="G166" s="705"/>
      <c r="H166" s="705"/>
    </row>
    <row r="167" spans="1:8" hidden="1">
      <c r="A167" s="705"/>
      <c r="B167" s="705"/>
      <c r="C167" s="705"/>
      <c r="D167" s="705"/>
      <c r="E167" s="705"/>
      <c r="F167" s="705"/>
      <c r="G167" s="705"/>
      <c r="H167" s="705"/>
    </row>
    <row r="168" spans="1:8" hidden="1">
      <c r="A168" s="705"/>
      <c r="B168" s="705"/>
      <c r="C168" s="705"/>
      <c r="D168" s="705"/>
      <c r="E168" s="705"/>
      <c r="F168" s="705"/>
      <c r="G168" s="705"/>
      <c r="H168" s="705"/>
    </row>
    <row r="169" spans="1:8" hidden="1">
      <c r="A169" s="705"/>
      <c r="B169" s="705"/>
      <c r="C169" s="705"/>
      <c r="D169" s="705"/>
      <c r="E169" s="705"/>
      <c r="F169" s="705"/>
      <c r="G169" s="705"/>
      <c r="H169" s="705"/>
    </row>
    <row r="170" spans="1:8" hidden="1">
      <c r="A170" s="705"/>
      <c r="B170" s="705"/>
      <c r="C170" s="705"/>
      <c r="D170" s="705"/>
      <c r="E170" s="705"/>
      <c r="F170" s="705"/>
      <c r="G170" s="705"/>
      <c r="H170" s="705"/>
    </row>
    <row r="171" spans="1:8" hidden="1">
      <c r="A171" s="705"/>
      <c r="B171" s="705"/>
      <c r="C171" s="705"/>
      <c r="D171" s="705"/>
      <c r="E171" s="705"/>
      <c r="F171" s="705"/>
      <c r="G171" s="705"/>
      <c r="H171" s="705"/>
    </row>
    <row r="172" spans="1:8" hidden="1">
      <c r="A172" s="705"/>
      <c r="B172" s="705"/>
      <c r="C172" s="705"/>
      <c r="D172" s="705"/>
      <c r="E172" s="705"/>
      <c r="F172" s="705"/>
      <c r="G172" s="705"/>
      <c r="H172" s="705"/>
    </row>
    <row r="173" spans="1:8" hidden="1">
      <c r="A173" s="705"/>
      <c r="B173" s="705"/>
      <c r="C173" s="705"/>
      <c r="D173" s="705"/>
      <c r="E173" s="705"/>
      <c r="F173" s="705"/>
      <c r="G173" s="705"/>
      <c r="H173" s="705"/>
    </row>
    <row r="174" spans="1:8" hidden="1">
      <c r="A174" s="705"/>
      <c r="B174" s="705"/>
      <c r="C174" s="705"/>
      <c r="D174" s="705"/>
      <c r="E174" s="705"/>
      <c r="F174" s="705"/>
      <c r="G174" s="705"/>
      <c r="H174" s="705"/>
    </row>
    <row r="175" spans="1:8" hidden="1">
      <c r="A175" s="705"/>
      <c r="B175" s="705"/>
      <c r="C175" s="705"/>
      <c r="D175" s="705"/>
      <c r="E175" s="705"/>
      <c r="F175" s="705"/>
      <c r="G175" s="705"/>
      <c r="H175" s="705"/>
    </row>
    <row r="176" spans="1:8" hidden="1">
      <c r="A176" s="705"/>
      <c r="B176" s="705"/>
      <c r="C176" s="705"/>
      <c r="D176" s="705"/>
      <c r="E176" s="705"/>
      <c r="F176" s="705"/>
      <c r="G176" s="705"/>
      <c r="H176" s="705"/>
    </row>
    <row r="177" spans="1:8" hidden="1">
      <c r="A177" s="705"/>
      <c r="B177" s="705"/>
      <c r="C177" s="705"/>
      <c r="D177" s="705"/>
      <c r="E177" s="705"/>
      <c r="F177" s="705"/>
      <c r="G177" s="705"/>
      <c r="H177" s="705"/>
    </row>
    <row r="178" spans="1:8" hidden="1">
      <c r="A178" s="705"/>
      <c r="B178" s="705"/>
      <c r="C178" s="705"/>
      <c r="D178" s="705"/>
      <c r="E178" s="705"/>
      <c r="F178" s="705"/>
      <c r="G178" s="705"/>
      <c r="H178" s="705"/>
    </row>
    <row r="179" spans="1:8" hidden="1">
      <c r="A179" s="705"/>
      <c r="B179" s="705"/>
      <c r="C179" s="705"/>
      <c r="D179" s="705"/>
      <c r="E179" s="705"/>
      <c r="F179" s="705"/>
      <c r="G179" s="705"/>
      <c r="H179" s="705"/>
    </row>
    <row r="180" spans="1:8" hidden="1">
      <c r="A180" s="705"/>
      <c r="B180" s="705"/>
      <c r="C180" s="705"/>
      <c r="D180" s="705"/>
      <c r="E180" s="705"/>
      <c r="F180" s="705"/>
      <c r="G180" s="705"/>
      <c r="H180" s="705"/>
    </row>
    <row r="181" spans="1:8" hidden="1">
      <c r="A181" s="705"/>
      <c r="B181" s="705"/>
      <c r="C181" s="705"/>
      <c r="D181" s="705"/>
      <c r="E181" s="705"/>
      <c r="F181" s="705"/>
      <c r="G181" s="705"/>
      <c r="H181" s="705"/>
    </row>
    <row r="182" spans="1:8" hidden="1">
      <c r="A182" s="705"/>
      <c r="B182" s="705"/>
      <c r="C182" s="705"/>
      <c r="D182" s="705"/>
      <c r="E182" s="705"/>
      <c r="F182" s="705"/>
      <c r="G182" s="705"/>
      <c r="H182" s="705"/>
    </row>
    <row r="183" spans="1:8" hidden="1">
      <c r="A183" s="705"/>
      <c r="B183" s="705"/>
      <c r="C183" s="705"/>
      <c r="D183" s="705"/>
      <c r="E183" s="705"/>
      <c r="F183" s="705"/>
      <c r="G183" s="705"/>
      <c r="H183" s="705"/>
    </row>
    <row r="184" spans="1:8" hidden="1">
      <c r="A184" s="705"/>
      <c r="B184" s="705"/>
      <c r="C184" s="705"/>
      <c r="D184" s="705"/>
      <c r="E184" s="705"/>
      <c r="F184" s="705"/>
      <c r="G184" s="705"/>
      <c r="H184" s="705"/>
    </row>
    <row r="185" spans="1:8" hidden="1">
      <c r="A185" s="705"/>
      <c r="B185" s="705"/>
      <c r="C185" s="705"/>
      <c r="D185" s="705"/>
      <c r="E185" s="705"/>
      <c r="F185" s="705"/>
      <c r="G185" s="705"/>
      <c r="H185" s="705"/>
    </row>
    <row r="186" spans="1:8" hidden="1">
      <c r="A186" s="705"/>
      <c r="B186" s="705"/>
      <c r="C186" s="705"/>
      <c r="D186" s="705"/>
      <c r="E186" s="705"/>
      <c r="F186" s="705"/>
      <c r="G186" s="705"/>
      <c r="H186" s="705"/>
    </row>
    <row r="187" spans="1:8" hidden="1">
      <c r="A187" s="705"/>
      <c r="B187" s="705"/>
      <c r="C187" s="705"/>
      <c r="D187" s="705"/>
      <c r="E187" s="705"/>
      <c r="F187" s="705"/>
      <c r="G187" s="705"/>
      <c r="H187" s="705"/>
    </row>
    <row r="188" spans="1:8" hidden="1">
      <c r="A188" s="705"/>
      <c r="B188" s="705"/>
      <c r="C188" s="705"/>
      <c r="D188" s="705"/>
      <c r="E188" s="705"/>
      <c r="F188" s="705"/>
      <c r="G188" s="705"/>
      <c r="H188" s="705"/>
    </row>
    <row r="189" spans="1:8" hidden="1">
      <c r="A189" s="705"/>
      <c r="B189" s="705"/>
      <c r="C189" s="705"/>
      <c r="D189" s="705"/>
      <c r="E189" s="705"/>
      <c r="F189" s="705"/>
      <c r="G189" s="705"/>
      <c r="H189" s="705"/>
    </row>
    <row r="190" spans="1:8" hidden="1">
      <c r="A190" s="705"/>
      <c r="B190" s="705"/>
      <c r="C190" s="705"/>
      <c r="D190" s="705"/>
      <c r="E190" s="705"/>
      <c r="F190" s="705"/>
      <c r="G190" s="705"/>
      <c r="H190" s="705"/>
    </row>
    <row r="191" spans="1:8" hidden="1">
      <c r="A191" s="705"/>
      <c r="B191" s="705"/>
      <c r="C191" s="705"/>
      <c r="D191" s="705"/>
      <c r="E191" s="705"/>
      <c r="F191" s="705"/>
      <c r="G191" s="705"/>
      <c r="H191" s="705"/>
    </row>
    <row r="192" spans="1:8" hidden="1">
      <c r="A192" s="705"/>
      <c r="B192" s="705"/>
      <c r="C192" s="705"/>
      <c r="D192" s="705"/>
      <c r="E192" s="705"/>
      <c r="F192" s="705"/>
      <c r="G192" s="705"/>
      <c r="H192" s="705"/>
    </row>
    <row r="193" spans="1:8" hidden="1">
      <c r="A193" s="705"/>
      <c r="B193" s="705"/>
      <c r="C193" s="705"/>
      <c r="D193" s="705"/>
      <c r="E193" s="705"/>
      <c r="F193" s="705"/>
      <c r="G193" s="705"/>
      <c r="H193" s="705"/>
    </row>
    <row r="194" spans="1:8" hidden="1">
      <c r="A194" s="705"/>
      <c r="B194" s="705"/>
      <c r="C194" s="705"/>
      <c r="D194" s="705"/>
      <c r="E194" s="705"/>
      <c r="F194" s="705"/>
      <c r="G194" s="705"/>
      <c r="H194" s="705"/>
    </row>
    <row r="195" spans="1:8" hidden="1">
      <c r="A195" s="705"/>
      <c r="B195" s="705"/>
      <c r="C195" s="705"/>
      <c r="D195" s="705"/>
      <c r="E195" s="705"/>
      <c r="F195" s="705"/>
      <c r="G195" s="705"/>
      <c r="H195" s="705"/>
    </row>
    <row r="196" spans="1:8" hidden="1">
      <c r="A196" s="705"/>
      <c r="B196" s="705"/>
      <c r="C196" s="705"/>
      <c r="D196" s="705"/>
      <c r="E196" s="705"/>
      <c r="F196" s="705"/>
      <c r="G196" s="705"/>
      <c r="H196" s="705"/>
    </row>
    <row r="197" spans="1:8" hidden="1">
      <c r="A197" s="705"/>
      <c r="B197" s="705"/>
      <c r="C197" s="705"/>
      <c r="D197" s="705"/>
      <c r="E197" s="705"/>
      <c r="F197" s="705"/>
      <c r="G197" s="705"/>
      <c r="H197" s="705"/>
    </row>
    <row r="198" spans="1:8" hidden="1">
      <c r="A198" s="705"/>
      <c r="B198" s="705"/>
      <c r="C198" s="705"/>
      <c r="D198" s="705"/>
      <c r="E198" s="705"/>
      <c r="F198" s="705"/>
      <c r="G198" s="705"/>
      <c r="H198" s="705"/>
    </row>
    <row r="199" spans="1:8" hidden="1">
      <c r="A199" s="705"/>
      <c r="B199" s="705"/>
      <c r="C199" s="705"/>
      <c r="D199" s="705"/>
      <c r="E199" s="705"/>
      <c r="F199" s="705"/>
      <c r="G199" s="705"/>
      <c r="H199" s="705"/>
    </row>
    <row r="200" spans="1:8" hidden="1">
      <c r="A200" s="705"/>
      <c r="B200" s="705"/>
      <c r="C200" s="705"/>
      <c r="D200" s="705"/>
      <c r="E200" s="705"/>
      <c r="F200" s="705"/>
      <c r="G200" s="705"/>
      <c r="H200" s="705"/>
    </row>
    <row r="201" spans="1:8" hidden="1">
      <c r="A201" s="705"/>
      <c r="B201" s="705"/>
      <c r="C201" s="705"/>
      <c r="D201" s="705"/>
      <c r="E201" s="705"/>
      <c r="F201" s="705"/>
      <c r="G201" s="705"/>
      <c r="H201" s="705"/>
    </row>
    <row r="202" spans="1:8" hidden="1">
      <c r="A202" s="705"/>
      <c r="B202" s="705"/>
      <c r="C202" s="705"/>
      <c r="D202" s="705"/>
      <c r="E202" s="705"/>
      <c r="F202" s="705"/>
      <c r="G202" s="705"/>
      <c r="H202" s="705"/>
    </row>
    <row r="203" spans="1:8" hidden="1">
      <c r="A203" s="705"/>
      <c r="B203" s="705"/>
      <c r="C203" s="705"/>
      <c r="D203" s="705"/>
      <c r="E203" s="705"/>
      <c r="F203" s="705"/>
      <c r="G203" s="705"/>
      <c r="H203" s="705"/>
    </row>
    <row r="204" spans="1:8" hidden="1">
      <c r="A204" s="705"/>
      <c r="B204" s="705"/>
      <c r="C204" s="705"/>
      <c r="D204" s="705"/>
      <c r="E204" s="705"/>
      <c r="F204" s="705"/>
      <c r="G204" s="705"/>
      <c r="H204" s="705"/>
    </row>
    <row r="205" spans="1:8" hidden="1">
      <c r="A205" s="705"/>
      <c r="B205" s="705"/>
      <c r="C205" s="705"/>
      <c r="D205" s="705"/>
      <c r="E205" s="705"/>
      <c r="F205" s="705"/>
      <c r="G205" s="705"/>
      <c r="H205" s="705"/>
    </row>
    <row r="206" spans="1:8" hidden="1">
      <c r="A206" s="705"/>
      <c r="B206" s="705"/>
      <c r="C206" s="705"/>
      <c r="D206" s="705"/>
      <c r="E206" s="705"/>
      <c r="F206" s="705"/>
      <c r="G206" s="705"/>
      <c r="H206" s="705"/>
    </row>
    <row r="207" spans="1:8" hidden="1">
      <c r="A207" s="705"/>
      <c r="B207" s="705"/>
      <c r="C207" s="705"/>
      <c r="D207" s="705"/>
      <c r="E207" s="705"/>
      <c r="F207" s="705"/>
      <c r="G207" s="705"/>
      <c r="H207" s="705"/>
    </row>
    <row r="208" spans="1:8" hidden="1">
      <c r="A208" s="705"/>
      <c r="B208" s="705"/>
      <c r="C208" s="705"/>
      <c r="D208" s="705"/>
      <c r="E208" s="705"/>
      <c r="F208" s="705"/>
      <c r="G208" s="705"/>
      <c r="H208" s="705"/>
    </row>
    <row r="209" spans="1:8" hidden="1">
      <c r="A209" s="705"/>
      <c r="B209" s="705"/>
      <c r="C209" s="705"/>
      <c r="D209" s="705"/>
      <c r="E209" s="705"/>
      <c r="F209" s="705"/>
      <c r="G209" s="705"/>
      <c r="H209" s="705"/>
    </row>
    <row r="210" spans="1:8" hidden="1">
      <c r="A210" s="705"/>
      <c r="B210" s="705"/>
      <c r="C210" s="705"/>
      <c r="D210" s="705"/>
      <c r="E210" s="705"/>
      <c r="F210" s="705"/>
      <c r="G210" s="705"/>
      <c r="H210" s="705"/>
    </row>
    <row r="211" spans="1:8" hidden="1">
      <c r="A211" s="705"/>
      <c r="B211" s="705"/>
      <c r="C211" s="705"/>
      <c r="D211" s="705"/>
      <c r="E211" s="705"/>
      <c r="F211" s="705"/>
      <c r="G211" s="705"/>
      <c r="H211" s="705"/>
    </row>
    <row r="212" spans="1:8" hidden="1">
      <c r="A212" s="705"/>
      <c r="B212" s="705"/>
      <c r="C212" s="705"/>
      <c r="D212" s="705"/>
      <c r="E212" s="705"/>
      <c r="F212" s="705"/>
      <c r="G212" s="705"/>
      <c r="H212" s="705"/>
    </row>
    <row r="213" spans="1:8" hidden="1">
      <c r="A213" s="705"/>
      <c r="B213" s="705"/>
      <c r="C213" s="705"/>
      <c r="D213" s="705"/>
      <c r="E213" s="705"/>
      <c r="F213" s="705"/>
      <c r="G213" s="705"/>
      <c r="H213" s="705"/>
    </row>
    <row r="214" spans="1:8" hidden="1">
      <c r="A214" s="705"/>
      <c r="B214" s="705"/>
      <c r="C214" s="705"/>
      <c r="D214" s="705"/>
      <c r="E214" s="705"/>
      <c r="F214" s="705"/>
      <c r="G214" s="705"/>
      <c r="H214" s="705"/>
    </row>
    <row r="215" spans="1:8" hidden="1">
      <c r="A215" s="705"/>
      <c r="C215" s="705"/>
      <c r="D215" s="705"/>
      <c r="E215" s="705"/>
      <c r="F215" s="705"/>
      <c r="G215" s="705"/>
      <c r="H215" s="705"/>
    </row>
    <row r="216" spans="1:8" hidden="1">
      <c r="A216" s="705"/>
      <c r="B216" s="705"/>
      <c r="C216" s="705"/>
      <c r="D216" s="705"/>
      <c r="E216" s="705"/>
      <c r="F216" s="705"/>
      <c r="G216" s="705"/>
      <c r="H216" s="705"/>
    </row>
    <row r="217" spans="1:8" hidden="1">
      <c r="A217" s="705"/>
      <c r="B217" s="705"/>
      <c r="C217" s="705"/>
      <c r="D217" s="705"/>
      <c r="E217" s="705"/>
      <c r="F217" s="705"/>
      <c r="G217" s="705"/>
      <c r="H217" s="705"/>
    </row>
    <row r="218" spans="1:8" hidden="1">
      <c r="A218" s="705"/>
      <c r="B218" s="705"/>
      <c r="C218" s="705"/>
      <c r="D218" s="705"/>
      <c r="E218" s="705"/>
      <c r="F218" s="705"/>
      <c r="G218" s="705"/>
      <c r="H218" s="705"/>
    </row>
    <row r="219" spans="1:8" hidden="1">
      <c r="A219" s="705"/>
      <c r="B219" s="705"/>
      <c r="C219" s="705"/>
      <c r="D219" s="705"/>
      <c r="E219" s="705"/>
      <c r="F219" s="705"/>
      <c r="G219" s="705"/>
      <c r="H219" s="705"/>
    </row>
    <row r="220" spans="1:8" hidden="1">
      <c r="A220" s="705"/>
      <c r="B220" s="705"/>
      <c r="C220" s="705"/>
      <c r="D220" s="705"/>
      <c r="E220" s="705"/>
      <c r="F220" s="705"/>
      <c r="G220" s="705"/>
      <c r="H220" s="705"/>
    </row>
    <row r="221" spans="1:8" hidden="1">
      <c r="A221" s="705"/>
      <c r="B221" s="705"/>
      <c r="C221" s="705"/>
      <c r="D221" s="705"/>
      <c r="E221" s="705"/>
      <c r="F221" s="705"/>
      <c r="G221" s="705"/>
      <c r="H221" s="705"/>
    </row>
    <row r="222" spans="1:8" hidden="1">
      <c r="A222" s="705"/>
      <c r="B222" s="705"/>
      <c r="C222" s="705"/>
      <c r="D222" s="705"/>
      <c r="E222" s="705"/>
      <c r="F222" s="705"/>
      <c r="G222" s="705"/>
      <c r="H222" s="705"/>
    </row>
    <row r="223" spans="1:8">
      <c r="A223" s="705"/>
      <c r="B223" s="705"/>
      <c r="C223" s="705"/>
      <c r="D223" s="705"/>
      <c r="E223" s="705"/>
      <c r="F223" s="705"/>
      <c r="G223" s="705"/>
      <c r="H223" s="705"/>
    </row>
    <row r="224" spans="1:8">
      <c r="A224" s="705"/>
      <c r="B224" s="705"/>
      <c r="C224" s="705"/>
      <c r="D224" s="705"/>
      <c r="E224" s="705"/>
      <c r="F224" s="705"/>
      <c r="G224" s="705"/>
      <c r="H224" s="705"/>
    </row>
    <row r="225" spans="1:8">
      <c r="A225" s="705"/>
      <c r="B225" s="705"/>
      <c r="C225" s="705"/>
      <c r="D225" s="705"/>
      <c r="E225" s="705"/>
      <c r="F225" s="705"/>
      <c r="G225" s="705"/>
      <c r="H225" s="705"/>
    </row>
    <row r="226" spans="1:8">
      <c r="A226" s="705"/>
      <c r="B226" s="705"/>
      <c r="C226" s="705"/>
      <c r="D226" s="705"/>
      <c r="E226" s="705"/>
      <c r="F226" s="705"/>
      <c r="G226" s="705"/>
      <c r="H226" s="705"/>
    </row>
    <row r="227" spans="1:8">
      <c r="A227" s="705"/>
      <c r="B227" s="705"/>
      <c r="C227" s="705"/>
      <c r="D227" s="705"/>
      <c r="E227" s="705"/>
      <c r="F227" s="705"/>
      <c r="G227" s="705"/>
      <c r="H227" s="705"/>
    </row>
    <row r="228" spans="1:8">
      <c r="A228" s="705"/>
      <c r="B228" s="705"/>
      <c r="C228" s="705"/>
      <c r="D228" s="705"/>
      <c r="E228" s="705"/>
      <c r="F228" s="705"/>
      <c r="G228" s="705"/>
      <c r="H228" s="705"/>
    </row>
    <row r="229" spans="1:8">
      <c r="A229" s="705"/>
      <c r="B229" s="705"/>
      <c r="C229" s="705"/>
      <c r="D229" s="705"/>
      <c r="E229" s="705"/>
      <c r="F229" s="705"/>
      <c r="G229" s="705"/>
      <c r="H229" s="705"/>
    </row>
    <row r="230" spans="1:8">
      <c r="A230" s="705"/>
      <c r="B230" s="705"/>
      <c r="C230" s="705"/>
      <c r="D230" s="705"/>
      <c r="E230" s="705"/>
      <c r="F230" s="705"/>
      <c r="G230" s="705"/>
      <c r="H230" s="705"/>
    </row>
    <row r="231" spans="1:8">
      <c r="A231" s="705"/>
      <c r="B231" s="705"/>
      <c r="C231" s="705"/>
      <c r="D231" s="705"/>
      <c r="E231" s="705"/>
      <c r="F231" s="705"/>
      <c r="G231" s="705"/>
      <c r="H231" s="705"/>
    </row>
    <row r="232" spans="1:8">
      <c r="A232" s="705"/>
      <c r="B232" s="705"/>
      <c r="C232" s="705"/>
      <c r="D232" s="705"/>
      <c r="E232" s="705"/>
      <c r="F232" s="705"/>
      <c r="G232" s="705"/>
      <c r="H232" s="705"/>
    </row>
    <row r="233" spans="1:8">
      <c r="A233" s="705"/>
      <c r="B233" s="705"/>
      <c r="C233" s="705"/>
      <c r="D233" s="705"/>
      <c r="E233" s="705"/>
      <c r="F233" s="705"/>
      <c r="G233" s="705"/>
      <c r="H233" s="705"/>
    </row>
    <row r="234" spans="1:8">
      <c r="A234" s="705"/>
      <c r="B234" s="705"/>
      <c r="C234" s="705"/>
      <c r="D234" s="705"/>
      <c r="E234" s="705"/>
      <c r="F234" s="705"/>
      <c r="G234" s="705"/>
      <c r="H234" s="705"/>
    </row>
    <row r="235" spans="1:8">
      <c r="A235" s="705"/>
      <c r="B235" s="705"/>
      <c r="C235" s="705"/>
      <c r="D235" s="705"/>
      <c r="E235" s="705"/>
      <c r="F235" s="705"/>
      <c r="G235" s="705"/>
      <c r="H235" s="705"/>
    </row>
    <row r="236" spans="1:8">
      <c r="A236" s="705"/>
      <c r="B236" s="705"/>
      <c r="C236" s="705"/>
      <c r="D236" s="705"/>
      <c r="E236" s="705"/>
      <c r="F236" s="705"/>
      <c r="G236" s="705"/>
      <c r="H236" s="705"/>
    </row>
    <row r="237" spans="1:8">
      <c r="A237" s="705"/>
      <c r="B237" s="705"/>
      <c r="C237" s="705"/>
      <c r="D237" s="705"/>
      <c r="E237" s="705"/>
      <c r="F237" s="705"/>
      <c r="G237" s="705"/>
      <c r="H237" s="705"/>
    </row>
    <row r="238" spans="1:8">
      <c r="A238" s="705"/>
      <c r="B238" s="705"/>
      <c r="C238" s="705"/>
      <c r="D238" s="705"/>
      <c r="E238" s="705"/>
      <c r="F238" s="705"/>
      <c r="G238" s="705"/>
      <c r="H238" s="705"/>
    </row>
    <row r="239" spans="1:8">
      <c r="A239" s="705"/>
      <c r="B239" s="705"/>
      <c r="C239" s="705"/>
      <c r="D239" s="705"/>
      <c r="E239" s="705"/>
      <c r="F239" s="705"/>
      <c r="G239" s="705"/>
      <c r="H239" s="705"/>
    </row>
    <row r="240" spans="1:8">
      <c r="A240" s="705"/>
      <c r="B240" s="705"/>
      <c r="C240" s="705"/>
      <c r="D240" s="705"/>
      <c r="E240" s="705"/>
      <c r="F240" s="705"/>
      <c r="G240" s="705"/>
      <c r="H240" s="705"/>
    </row>
    <row r="241" spans="1:8">
      <c r="A241" s="705"/>
      <c r="B241" s="705"/>
      <c r="C241" s="705"/>
      <c r="D241" s="705"/>
      <c r="E241" s="705"/>
      <c r="F241" s="705"/>
      <c r="G241" s="705"/>
      <c r="H241" s="705"/>
    </row>
    <row r="242" spans="1:8">
      <c r="A242" s="705"/>
      <c r="B242" s="705"/>
      <c r="C242" s="705"/>
      <c r="D242" s="705"/>
      <c r="E242" s="705"/>
      <c r="F242" s="705"/>
      <c r="G242" s="705"/>
      <c r="H242" s="705"/>
    </row>
    <row r="243" spans="1:8">
      <c r="A243" s="705"/>
      <c r="B243" s="705"/>
      <c r="C243" s="705"/>
      <c r="D243" s="705"/>
      <c r="E243" s="705"/>
      <c r="F243" s="705"/>
      <c r="G243" s="705"/>
      <c r="H243" s="705"/>
    </row>
    <row r="244" spans="1:8">
      <c r="A244" s="705"/>
      <c r="B244" s="705"/>
      <c r="C244" s="705"/>
      <c r="D244" s="705"/>
      <c r="E244" s="705"/>
      <c r="F244" s="705"/>
      <c r="G244" s="705"/>
      <c r="H244" s="705"/>
    </row>
    <row r="245" spans="1:8">
      <c r="A245" s="705"/>
      <c r="B245" s="705"/>
      <c r="C245" s="705"/>
      <c r="D245" s="705"/>
      <c r="E245" s="705"/>
      <c r="F245" s="705"/>
      <c r="G245" s="705"/>
      <c r="H245" s="705"/>
    </row>
    <row r="246" spans="1:8">
      <c r="A246" s="705"/>
      <c r="B246" s="705"/>
      <c r="C246" s="705"/>
      <c r="D246" s="705"/>
      <c r="E246" s="705"/>
      <c r="F246" s="705"/>
      <c r="G246" s="705"/>
      <c r="H246" s="705"/>
    </row>
    <row r="247" spans="1:8">
      <c r="A247" s="705"/>
      <c r="B247" s="705"/>
      <c r="C247" s="705"/>
      <c r="D247" s="705"/>
      <c r="E247" s="705"/>
      <c r="F247" s="705"/>
      <c r="G247" s="705"/>
      <c r="H247" s="705"/>
    </row>
    <row r="248" spans="1:8">
      <c r="A248" s="705"/>
      <c r="B248" s="705"/>
      <c r="C248" s="705"/>
      <c r="D248" s="705"/>
      <c r="E248" s="705"/>
      <c r="F248" s="705"/>
      <c r="G248" s="705"/>
      <c r="H248" s="705"/>
    </row>
    <row r="249" spans="1:8">
      <c r="A249" s="705"/>
      <c r="B249" s="705"/>
      <c r="C249" s="705"/>
      <c r="D249" s="705"/>
      <c r="E249" s="705"/>
      <c r="F249" s="705"/>
      <c r="G249" s="705"/>
      <c r="H249" s="705"/>
    </row>
    <row r="250" spans="1:8">
      <c r="A250" s="705"/>
      <c r="B250" s="705"/>
      <c r="C250" s="705"/>
      <c r="D250" s="705"/>
      <c r="E250" s="705"/>
      <c r="F250" s="705"/>
      <c r="G250" s="705"/>
      <c r="H250" s="705"/>
    </row>
    <row r="251" spans="1:8">
      <c r="A251" s="705"/>
      <c r="B251" s="705"/>
      <c r="C251" s="705"/>
      <c r="D251" s="705"/>
      <c r="E251" s="705"/>
      <c r="F251" s="705"/>
      <c r="G251" s="705"/>
      <c r="H251" s="705"/>
    </row>
    <row r="252" spans="1:8">
      <c r="A252" s="705"/>
      <c r="B252" s="705"/>
      <c r="C252" s="705"/>
      <c r="D252" s="705"/>
      <c r="E252" s="705"/>
      <c r="F252" s="705"/>
      <c r="G252" s="705"/>
      <c r="H252" s="705"/>
    </row>
    <row r="253" spans="1:8">
      <c r="A253" s="705"/>
      <c r="B253" s="705"/>
      <c r="C253" s="705"/>
      <c r="D253" s="705"/>
      <c r="E253" s="705"/>
      <c r="F253" s="705"/>
      <c r="G253" s="705"/>
      <c r="H253" s="705"/>
    </row>
    <row r="254" spans="1:8">
      <c r="A254" s="705"/>
      <c r="B254" s="705"/>
      <c r="C254" s="705"/>
      <c r="E254" s="705"/>
      <c r="F254" s="705"/>
      <c r="G254" s="705"/>
      <c r="H254" s="705"/>
    </row>
    <row r="255" spans="1:8">
      <c r="A255" s="705"/>
      <c r="B255" s="705"/>
      <c r="C255" s="705"/>
      <c r="D255" s="705"/>
      <c r="E255" s="705"/>
      <c r="F255" s="705"/>
      <c r="G255" s="705"/>
      <c r="H255" s="705"/>
    </row>
    <row r="256" spans="1:8">
      <c r="A256" s="705"/>
      <c r="B256" s="705"/>
      <c r="C256" s="705"/>
      <c r="D256" s="705"/>
      <c r="E256" s="705"/>
      <c r="F256" s="705"/>
      <c r="G256" s="705"/>
      <c r="H256" s="705"/>
    </row>
    <row r="257" spans="1:8">
      <c r="A257" s="705"/>
      <c r="B257" s="705"/>
      <c r="C257" s="705"/>
      <c r="D257" s="705"/>
      <c r="E257" s="705"/>
      <c r="F257" s="705"/>
      <c r="G257" s="705"/>
      <c r="H257" s="705"/>
    </row>
    <row r="258" spans="1:8">
      <c r="A258" s="705"/>
      <c r="B258" s="705"/>
      <c r="C258" s="705"/>
      <c r="D258" s="705"/>
      <c r="E258" s="705"/>
      <c r="F258" s="705"/>
      <c r="G258" s="705"/>
      <c r="H258" s="705"/>
    </row>
    <row r="259" spans="1:8">
      <c r="A259" s="705"/>
      <c r="B259" s="705"/>
      <c r="C259" s="705"/>
      <c r="D259" s="705"/>
      <c r="E259" s="705"/>
      <c r="F259" s="705"/>
      <c r="G259" s="705"/>
      <c r="H259" s="705"/>
    </row>
    <row r="260" spans="1:8">
      <c r="A260" s="705"/>
      <c r="B260" s="705"/>
      <c r="C260" s="705"/>
      <c r="D260" s="705"/>
      <c r="E260" s="705"/>
      <c r="F260" s="705"/>
      <c r="G260" s="705"/>
      <c r="H260" s="705"/>
    </row>
    <row r="261" spans="1:8">
      <c r="A261" s="705"/>
      <c r="B261" s="705"/>
      <c r="C261" s="705"/>
      <c r="D261" s="705"/>
      <c r="E261" s="705"/>
      <c r="F261" s="705"/>
      <c r="G261" s="705"/>
      <c r="H261" s="705"/>
    </row>
    <row r="262" spans="1:8">
      <c r="A262" s="705"/>
      <c r="B262" s="705"/>
      <c r="C262" s="705"/>
      <c r="D262" s="705"/>
      <c r="E262" s="705"/>
      <c r="F262" s="705"/>
      <c r="G262" s="705"/>
      <c r="H262" s="705"/>
    </row>
    <row r="263" spans="1:8">
      <c r="A263" s="705"/>
      <c r="B263" s="705"/>
      <c r="C263" s="705"/>
      <c r="D263" s="705"/>
      <c r="E263" s="705"/>
      <c r="F263" s="705"/>
      <c r="G263" s="705"/>
      <c r="H263" s="705"/>
    </row>
    <row r="264" spans="1:8">
      <c r="A264" s="705"/>
      <c r="B264" s="705"/>
      <c r="C264" s="705"/>
      <c r="D264" s="705"/>
      <c r="E264" s="705"/>
      <c r="F264" s="705"/>
      <c r="G264" s="705"/>
      <c r="H264" s="705"/>
    </row>
    <row r="265" spans="1:8">
      <c r="A265" s="705"/>
      <c r="B265" s="705"/>
      <c r="C265" s="705"/>
      <c r="D265" s="705"/>
      <c r="E265" s="705"/>
      <c r="F265" s="705"/>
      <c r="G265" s="705"/>
      <c r="H265" s="705"/>
    </row>
    <row r="266" spans="1:8">
      <c r="A266" s="705"/>
      <c r="B266" s="705"/>
      <c r="C266" s="705"/>
      <c r="D266" s="705"/>
      <c r="E266" s="705"/>
      <c r="F266" s="705"/>
      <c r="G266" s="705"/>
      <c r="H266" s="705"/>
    </row>
    <row r="267" spans="1:8">
      <c r="A267" s="705"/>
      <c r="B267" s="705"/>
      <c r="C267" s="705"/>
      <c r="D267" s="705"/>
      <c r="E267" s="705"/>
      <c r="F267" s="705"/>
      <c r="G267" s="705"/>
      <c r="H267" s="705"/>
    </row>
    <row r="268" spans="1:8">
      <c r="A268" s="705"/>
      <c r="B268" s="705"/>
      <c r="C268" s="705"/>
      <c r="D268" s="705"/>
      <c r="E268" s="705"/>
      <c r="F268" s="705"/>
      <c r="G268" s="705"/>
      <c r="H268" s="705"/>
    </row>
    <row r="269" spans="1:8">
      <c r="A269" s="705"/>
      <c r="B269" s="705"/>
      <c r="C269" s="705"/>
      <c r="D269" s="705"/>
      <c r="E269" s="705"/>
      <c r="F269" s="705"/>
      <c r="G269" s="705"/>
      <c r="H269" s="705"/>
    </row>
    <row r="270" spans="1:8">
      <c r="A270" s="705"/>
      <c r="B270" s="705"/>
      <c r="C270" s="705"/>
      <c r="D270" s="705"/>
      <c r="E270" s="705"/>
      <c r="F270" s="705"/>
      <c r="G270" s="705"/>
      <c r="H270" s="705"/>
    </row>
    <row r="271" spans="1:8">
      <c r="A271" s="705"/>
      <c r="B271" s="705"/>
      <c r="C271" s="705"/>
      <c r="D271" s="705"/>
      <c r="E271" s="705"/>
      <c r="F271" s="705"/>
      <c r="G271" s="705"/>
      <c r="H271" s="705"/>
    </row>
    <row r="272" spans="1:8">
      <c r="A272" s="705"/>
      <c r="B272" s="705"/>
      <c r="C272" s="705"/>
      <c r="D272" s="705"/>
      <c r="E272" s="705"/>
      <c r="F272" s="705"/>
      <c r="G272" s="705"/>
      <c r="H272" s="705"/>
    </row>
    <row r="273" spans="1:8">
      <c r="A273" s="705"/>
      <c r="B273" s="705"/>
      <c r="C273" s="705"/>
      <c r="D273" s="705"/>
      <c r="E273" s="705"/>
      <c r="F273" s="705"/>
      <c r="G273" s="705"/>
      <c r="H273" s="705"/>
    </row>
    <row r="274" spans="1:8">
      <c r="A274" s="705"/>
      <c r="B274" s="705"/>
      <c r="C274" s="705"/>
      <c r="D274" s="705"/>
      <c r="E274" s="705"/>
      <c r="F274" s="705"/>
      <c r="G274" s="705"/>
      <c r="H274" s="705"/>
    </row>
    <row r="275" spans="1:8">
      <c r="A275" s="705"/>
      <c r="B275" s="705"/>
      <c r="C275" s="705"/>
      <c r="D275" s="705"/>
      <c r="E275" s="705"/>
      <c r="F275" s="705"/>
      <c r="G275" s="705"/>
      <c r="H275" s="705"/>
    </row>
    <row r="276" spans="1:8">
      <c r="A276" s="705"/>
      <c r="B276" s="705"/>
      <c r="C276" s="705"/>
      <c r="D276" s="705"/>
      <c r="E276" s="705"/>
      <c r="F276" s="705"/>
      <c r="G276" s="705"/>
      <c r="H276" s="705"/>
    </row>
    <row r="277" spans="1:8">
      <c r="A277" s="705"/>
      <c r="B277" s="705"/>
      <c r="C277" s="705"/>
      <c r="D277" s="705"/>
      <c r="E277" s="705"/>
      <c r="F277" s="705"/>
      <c r="G277" s="705"/>
      <c r="H277" s="705"/>
    </row>
    <row r="278" spans="1:8">
      <c r="A278" s="705"/>
      <c r="B278" s="705"/>
      <c r="C278" s="705"/>
      <c r="D278" s="705"/>
      <c r="E278" s="705"/>
      <c r="F278" s="705"/>
      <c r="G278" s="705"/>
      <c r="H278" s="705"/>
    </row>
    <row r="279" spans="1:8">
      <c r="A279" s="705"/>
      <c r="B279" s="705"/>
      <c r="C279" s="705"/>
      <c r="D279" s="705"/>
      <c r="E279" s="705"/>
      <c r="F279" s="705"/>
      <c r="G279" s="705"/>
      <c r="H279" s="705"/>
    </row>
    <row r="280" spans="1:8">
      <c r="A280" s="705"/>
      <c r="B280" s="705"/>
      <c r="C280" s="705"/>
      <c r="D280" s="705"/>
      <c r="E280" s="705"/>
      <c r="F280" s="705"/>
      <c r="G280" s="705"/>
      <c r="H280" s="705"/>
    </row>
    <row r="281" spans="1:8">
      <c r="A281" s="705"/>
      <c r="B281" s="705"/>
      <c r="C281" s="705"/>
      <c r="D281" s="705"/>
      <c r="E281" s="705"/>
      <c r="F281" s="705"/>
      <c r="G281" s="705"/>
      <c r="H281" s="705"/>
    </row>
    <row r="282" spans="1:8">
      <c r="A282" s="705"/>
      <c r="B282" s="705"/>
      <c r="C282" s="705"/>
      <c r="D282" s="705"/>
      <c r="E282" s="705"/>
      <c r="F282" s="705"/>
      <c r="G282" s="705"/>
      <c r="H282" s="705"/>
    </row>
    <row r="283" spans="1:8">
      <c r="A283" s="705"/>
      <c r="B283" s="705"/>
      <c r="C283" s="705"/>
      <c r="D283" s="705"/>
      <c r="E283" s="705"/>
      <c r="F283" s="705"/>
      <c r="G283" s="705"/>
      <c r="H283" s="705"/>
    </row>
    <row r="284" spans="1:8">
      <c r="A284" s="705"/>
      <c r="B284" s="705"/>
      <c r="C284" s="705"/>
      <c r="D284" s="705"/>
      <c r="E284" s="705"/>
      <c r="F284" s="705"/>
      <c r="G284" s="705"/>
      <c r="H284" s="705"/>
    </row>
    <row r="285" spans="1:8">
      <c r="A285" s="705"/>
      <c r="B285" s="705"/>
      <c r="C285" s="705"/>
      <c r="D285" s="705"/>
      <c r="E285" s="705"/>
      <c r="F285" s="705"/>
      <c r="G285" s="705"/>
      <c r="H285" s="705"/>
    </row>
    <row r="286" spans="1:8">
      <c r="A286" s="705"/>
      <c r="B286" s="705"/>
      <c r="C286" s="705"/>
      <c r="D286" s="705"/>
      <c r="E286" s="705"/>
      <c r="F286" s="705"/>
      <c r="G286" s="705"/>
      <c r="H286" s="705"/>
    </row>
    <row r="287" spans="1:8">
      <c r="A287" s="705"/>
      <c r="B287" s="705"/>
      <c r="C287" s="705"/>
      <c r="D287" s="705"/>
      <c r="E287" s="705"/>
      <c r="F287" s="705"/>
      <c r="G287" s="705"/>
      <c r="H287" s="705"/>
    </row>
    <row r="288" spans="1:8">
      <c r="A288" s="705"/>
      <c r="B288" s="705"/>
      <c r="C288" s="705"/>
      <c r="D288" s="705"/>
      <c r="E288" s="705"/>
      <c r="F288" s="705"/>
      <c r="G288" s="705"/>
      <c r="H288" s="705"/>
    </row>
    <row r="289" spans="1:8">
      <c r="A289" s="705"/>
      <c r="B289" s="705"/>
      <c r="C289" s="705"/>
      <c r="D289" s="705"/>
      <c r="E289" s="705"/>
      <c r="F289" s="705"/>
      <c r="G289" s="705"/>
      <c r="H289" s="705"/>
    </row>
    <row r="290" spans="1:8">
      <c r="A290" s="705"/>
      <c r="B290" s="705"/>
      <c r="C290" s="705"/>
      <c r="D290" s="705"/>
      <c r="E290" s="705"/>
      <c r="F290" s="705"/>
      <c r="G290" s="705"/>
      <c r="H290" s="705"/>
    </row>
    <row r="291" spans="1:8">
      <c r="A291" s="705"/>
      <c r="B291" s="705"/>
      <c r="C291" s="705"/>
      <c r="D291" s="705"/>
      <c r="E291" s="705"/>
      <c r="F291" s="705"/>
      <c r="G291" s="705"/>
      <c r="H291" s="705"/>
    </row>
    <row r="292" spans="1:8">
      <c r="A292" s="705"/>
      <c r="B292" s="705"/>
      <c r="C292" s="705"/>
      <c r="D292" s="705"/>
      <c r="E292" s="705"/>
      <c r="F292" s="705"/>
      <c r="G292" s="705"/>
      <c r="H292" s="705"/>
    </row>
    <row r="293" spans="1:8">
      <c r="A293" s="705"/>
      <c r="B293" s="705"/>
      <c r="C293" s="705"/>
      <c r="D293" s="705"/>
      <c r="E293" s="705"/>
      <c r="F293" s="705"/>
      <c r="G293" s="705"/>
      <c r="H293" s="705"/>
    </row>
    <row r="294" spans="1:8">
      <c r="A294" s="705"/>
      <c r="B294" s="705"/>
      <c r="C294" s="705"/>
      <c r="D294" s="705"/>
      <c r="E294" s="705"/>
      <c r="F294" s="705"/>
      <c r="G294" s="705"/>
      <c r="H294" s="705"/>
    </row>
    <row r="295" spans="1:8">
      <c r="A295" s="705"/>
      <c r="B295" s="705"/>
      <c r="C295" s="705"/>
      <c r="D295" s="705"/>
      <c r="E295" s="705"/>
      <c r="F295" s="705"/>
      <c r="G295" s="705"/>
      <c r="H295" s="705"/>
    </row>
    <row r="296" spans="1:8">
      <c r="A296" s="705"/>
      <c r="B296" s="705"/>
      <c r="C296" s="705"/>
      <c r="D296" s="705"/>
      <c r="E296" s="705"/>
      <c r="F296" s="705"/>
      <c r="G296" s="705"/>
      <c r="H296" s="705"/>
    </row>
    <row r="297" spans="1:8">
      <c r="A297" s="705"/>
      <c r="B297" s="705"/>
      <c r="C297" s="705"/>
      <c r="D297" s="705"/>
      <c r="E297" s="705"/>
      <c r="F297" s="705"/>
      <c r="G297" s="705"/>
      <c r="H297" s="705"/>
    </row>
    <row r="298" spans="1:8">
      <c r="A298" s="705"/>
      <c r="B298" s="705"/>
      <c r="C298" s="705"/>
      <c r="D298" s="705"/>
      <c r="E298" s="705"/>
      <c r="F298" s="705"/>
      <c r="G298" s="705"/>
      <c r="H298" s="705"/>
    </row>
    <row r="299" spans="1:8">
      <c r="A299" s="705"/>
      <c r="B299" s="705"/>
      <c r="C299" s="705"/>
      <c r="D299" s="705"/>
      <c r="E299" s="705"/>
      <c r="F299" s="705"/>
      <c r="G299" s="705"/>
      <c r="H299" s="705"/>
    </row>
    <row r="300" spans="1:8" hidden="1">
      <c r="A300" s="705"/>
      <c r="B300" s="705"/>
      <c r="C300" s="705"/>
      <c r="D300" s="705"/>
      <c r="E300" s="705"/>
      <c r="F300" s="705"/>
      <c r="G300" s="705"/>
      <c r="H300" s="705"/>
    </row>
    <row r="301" spans="1:8" hidden="1">
      <c r="A301" s="705"/>
      <c r="B301" s="705"/>
      <c r="C301" s="705"/>
      <c r="D301" s="705"/>
      <c r="E301" s="705"/>
      <c r="F301" s="705"/>
      <c r="G301" s="705"/>
      <c r="H301" s="705"/>
    </row>
    <row r="302" spans="1:8" hidden="1">
      <c r="A302" s="705"/>
      <c r="B302" s="705"/>
      <c r="C302" s="705"/>
      <c r="D302" s="705"/>
      <c r="E302" s="705"/>
      <c r="F302" s="705"/>
      <c r="G302" s="705"/>
      <c r="H302" s="705"/>
    </row>
    <row r="303" spans="1:8" hidden="1">
      <c r="A303" s="705"/>
      <c r="B303" s="705"/>
      <c r="C303" s="705"/>
      <c r="D303" s="705"/>
      <c r="E303" s="705"/>
      <c r="F303" s="705"/>
      <c r="G303" s="705"/>
      <c r="H303" s="705"/>
    </row>
    <row r="304" spans="1:8" hidden="1">
      <c r="A304" s="705"/>
      <c r="B304" s="705"/>
      <c r="C304" s="705"/>
      <c r="D304" s="705"/>
      <c r="E304" s="705"/>
      <c r="F304" s="705"/>
      <c r="G304" s="705"/>
      <c r="H304" s="705"/>
    </row>
    <row r="305" spans="1:8" hidden="1">
      <c r="A305" s="705"/>
      <c r="B305" s="705"/>
      <c r="C305" s="705"/>
      <c r="D305" s="705"/>
      <c r="E305" s="705"/>
      <c r="F305" s="705"/>
      <c r="G305" s="705"/>
      <c r="H305" s="705"/>
    </row>
    <row r="306" spans="1:8" hidden="1">
      <c r="A306" s="705"/>
      <c r="B306" s="705"/>
      <c r="C306" s="705"/>
      <c r="D306" s="705"/>
      <c r="E306" s="705"/>
      <c r="F306" s="705"/>
      <c r="G306" s="705"/>
      <c r="H306" s="705"/>
    </row>
    <row r="307" spans="1:8" hidden="1">
      <c r="A307" s="705"/>
      <c r="B307" s="705"/>
      <c r="C307" s="705"/>
      <c r="D307" s="705"/>
      <c r="E307" s="705"/>
      <c r="F307" s="705"/>
      <c r="G307" s="705"/>
      <c r="H307" s="705"/>
    </row>
    <row r="308" spans="1:8" hidden="1">
      <c r="A308" s="705"/>
      <c r="B308" s="705"/>
      <c r="C308" s="705"/>
      <c r="D308" s="705"/>
      <c r="E308" s="705"/>
      <c r="F308" s="705"/>
      <c r="G308" s="705"/>
      <c r="H308" s="705"/>
    </row>
    <row r="309" spans="1:8" hidden="1">
      <c r="A309" s="705"/>
      <c r="B309" s="705"/>
      <c r="C309" s="705"/>
      <c r="D309" s="705"/>
      <c r="E309" s="705"/>
      <c r="F309" s="705"/>
      <c r="G309" s="705"/>
      <c r="H309" s="705"/>
    </row>
    <row r="310" spans="1:8" hidden="1">
      <c r="A310" s="705"/>
      <c r="B310" s="705"/>
      <c r="C310" s="705"/>
      <c r="D310" s="705"/>
      <c r="E310" s="705"/>
      <c r="F310" s="705"/>
      <c r="G310" s="705"/>
      <c r="H310" s="705"/>
    </row>
    <row r="311" spans="1:8" hidden="1">
      <c r="A311" s="705"/>
      <c r="B311" s="705"/>
      <c r="C311" s="705"/>
      <c r="D311" s="705"/>
      <c r="E311" s="705"/>
      <c r="F311" s="705"/>
      <c r="G311" s="705"/>
      <c r="H311" s="705"/>
    </row>
    <row r="312" spans="1:8" hidden="1">
      <c r="A312" s="705"/>
      <c r="B312" s="705"/>
      <c r="C312" s="705"/>
      <c r="D312" s="705"/>
      <c r="E312" s="705"/>
      <c r="F312" s="705"/>
      <c r="G312" s="705"/>
      <c r="H312" s="705"/>
    </row>
    <row r="313" spans="1:8" hidden="1">
      <c r="A313" s="705"/>
      <c r="B313" s="705"/>
      <c r="C313" s="705"/>
      <c r="D313" s="705"/>
      <c r="E313" s="705"/>
      <c r="F313" s="705"/>
      <c r="G313" s="705"/>
      <c r="H313" s="705"/>
    </row>
    <row r="314" spans="1:8" hidden="1">
      <c r="A314" s="705"/>
      <c r="B314" s="705"/>
      <c r="C314" s="705"/>
      <c r="D314" s="705"/>
      <c r="E314" s="705"/>
      <c r="F314" s="705"/>
      <c r="G314" s="705"/>
      <c r="H314" s="705"/>
    </row>
    <row r="315" spans="1:8" hidden="1">
      <c r="A315" s="705"/>
      <c r="B315" s="705"/>
      <c r="C315" s="705"/>
      <c r="D315" s="705"/>
      <c r="E315" s="705"/>
      <c r="F315" s="705"/>
      <c r="G315" s="705"/>
      <c r="H315" s="705"/>
    </row>
    <row r="316" spans="1:8" hidden="1">
      <c r="A316" s="705"/>
      <c r="B316" s="705"/>
      <c r="C316" s="705"/>
      <c r="D316" s="705"/>
      <c r="E316" s="705"/>
      <c r="F316" s="705"/>
      <c r="G316" s="705"/>
      <c r="H316" s="705"/>
    </row>
    <row r="317" spans="1:8" hidden="1">
      <c r="A317" s="705"/>
      <c r="B317" s="705"/>
      <c r="C317" s="705"/>
      <c r="D317" s="705"/>
      <c r="E317" s="705"/>
      <c r="F317" s="705"/>
      <c r="G317" s="705"/>
      <c r="H317" s="705"/>
    </row>
    <row r="318" spans="1:8" hidden="1">
      <c r="A318" s="705"/>
      <c r="B318" s="705"/>
      <c r="C318" s="705"/>
      <c r="D318" s="705"/>
      <c r="E318" s="705"/>
      <c r="F318" s="705"/>
      <c r="G318" s="705"/>
      <c r="H318" s="705"/>
    </row>
    <row r="319" spans="1:8" hidden="1">
      <c r="A319" s="705"/>
      <c r="B319" s="705"/>
      <c r="C319" s="705"/>
      <c r="D319" s="705"/>
      <c r="E319" s="705"/>
      <c r="F319" s="705"/>
      <c r="G319" s="705"/>
      <c r="H319" s="705"/>
    </row>
    <row r="320" spans="1:8" hidden="1">
      <c r="A320" s="705"/>
      <c r="B320" s="705"/>
      <c r="C320" s="705"/>
      <c r="D320" s="705"/>
      <c r="E320" s="705"/>
      <c r="F320" s="705"/>
      <c r="G320" s="705"/>
      <c r="H320" s="705"/>
    </row>
    <row r="321" spans="1:8" hidden="1">
      <c r="A321" s="705"/>
      <c r="B321" s="705"/>
      <c r="C321" s="705"/>
      <c r="D321" s="705"/>
      <c r="E321" s="705"/>
      <c r="F321" s="705"/>
      <c r="G321" s="705"/>
      <c r="H321" s="705"/>
    </row>
    <row r="322" spans="1:8" hidden="1">
      <c r="A322" s="705"/>
      <c r="B322" s="705"/>
      <c r="C322" s="705"/>
      <c r="D322" s="705"/>
      <c r="E322" s="705"/>
      <c r="F322" s="705"/>
      <c r="G322" s="705"/>
      <c r="H322" s="705"/>
    </row>
    <row r="323" spans="1:8" hidden="1">
      <c r="A323" s="705"/>
      <c r="B323" s="705"/>
      <c r="C323" s="705"/>
      <c r="D323" s="705"/>
      <c r="E323" s="705"/>
      <c r="F323" s="705"/>
      <c r="G323" s="705"/>
      <c r="H323" s="705"/>
    </row>
    <row r="324" spans="1:8" hidden="1">
      <c r="A324" s="705"/>
      <c r="B324" s="705"/>
      <c r="C324" s="705"/>
      <c r="D324" s="705"/>
      <c r="E324" s="705"/>
      <c r="F324" s="705"/>
      <c r="G324" s="705"/>
      <c r="H324" s="705"/>
    </row>
    <row r="325" spans="1:8" hidden="1">
      <c r="A325" s="705"/>
      <c r="B325" s="705"/>
      <c r="C325" s="705"/>
      <c r="D325" s="705"/>
      <c r="E325" s="705"/>
      <c r="F325" s="705"/>
      <c r="G325" s="705"/>
      <c r="H325" s="705"/>
    </row>
    <row r="326" spans="1:8" hidden="1">
      <c r="A326" s="705"/>
      <c r="B326" s="705"/>
      <c r="C326" s="705"/>
      <c r="D326" s="705"/>
      <c r="E326" s="705"/>
      <c r="F326" s="705"/>
      <c r="G326" s="705"/>
      <c r="H326" s="705"/>
    </row>
    <row r="327" spans="1:8" hidden="1">
      <c r="A327" s="705"/>
      <c r="B327" s="705"/>
      <c r="C327" s="705"/>
      <c r="D327" s="705"/>
      <c r="E327" s="705"/>
      <c r="F327" s="705"/>
      <c r="G327" s="705"/>
      <c r="H327" s="705"/>
    </row>
    <row r="328" spans="1:8" hidden="1">
      <c r="A328" s="705"/>
      <c r="B328" s="705"/>
      <c r="C328" s="705"/>
      <c r="D328" s="705"/>
      <c r="E328" s="705"/>
      <c r="F328" s="705"/>
      <c r="G328" s="705"/>
      <c r="H328" s="705"/>
    </row>
    <row r="329" spans="1:8" hidden="1">
      <c r="A329" s="705"/>
      <c r="B329" s="705"/>
      <c r="C329" s="705"/>
      <c r="D329" s="705"/>
      <c r="E329" s="705"/>
      <c r="F329" s="705"/>
      <c r="G329" s="705"/>
      <c r="H329" s="705"/>
    </row>
    <row r="330" spans="1:8" hidden="1">
      <c r="A330" s="705"/>
      <c r="B330" s="705"/>
      <c r="C330" s="705"/>
      <c r="D330" s="705"/>
      <c r="E330" s="705"/>
      <c r="F330" s="705"/>
      <c r="G330" s="705"/>
      <c r="H330" s="705"/>
    </row>
    <row r="331" spans="1:8" hidden="1">
      <c r="A331" s="705"/>
      <c r="B331" s="705"/>
      <c r="C331" s="705"/>
      <c r="D331" s="705"/>
      <c r="E331" s="705"/>
      <c r="F331" s="705"/>
      <c r="G331" s="705"/>
      <c r="H331" s="705"/>
    </row>
    <row r="332" spans="1:8" hidden="1">
      <c r="A332" s="705"/>
      <c r="B332" s="705"/>
      <c r="C332" s="705"/>
      <c r="D332" s="705"/>
      <c r="E332" s="705"/>
      <c r="F332" s="705"/>
      <c r="G332" s="705"/>
      <c r="H332" s="705"/>
    </row>
    <row r="333" spans="1:8" hidden="1">
      <c r="A333" s="705"/>
      <c r="B333" s="705"/>
      <c r="C333" s="705"/>
      <c r="D333" s="705"/>
      <c r="E333" s="705"/>
      <c r="F333" s="705"/>
      <c r="G333" s="705"/>
      <c r="H333" s="705"/>
    </row>
    <row r="334" spans="1:8" hidden="1">
      <c r="A334" s="705"/>
      <c r="B334" s="705"/>
      <c r="C334" s="705"/>
      <c r="D334" s="705"/>
      <c r="E334" s="705"/>
      <c r="F334" s="705"/>
      <c r="G334" s="705"/>
      <c r="H334" s="705"/>
    </row>
    <row r="335" spans="1:8" hidden="1">
      <c r="A335" s="705"/>
      <c r="B335" s="705"/>
      <c r="C335" s="705"/>
      <c r="D335" s="705"/>
      <c r="E335" s="705"/>
      <c r="F335" s="705"/>
      <c r="G335" s="705"/>
      <c r="H335" s="705"/>
    </row>
    <row r="336" spans="1:8" hidden="1">
      <c r="A336" s="705"/>
      <c r="B336" s="705"/>
      <c r="C336" s="705"/>
      <c r="D336" s="705"/>
      <c r="E336" s="705"/>
      <c r="F336" s="705"/>
      <c r="G336" s="705"/>
      <c r="H336" s="705"/>
    </row>
    <row r="337" spans="1:8" hidden="1">
      <c r="A337" s="705"/>
      <c r="B337" s="705"/>
      <c r="C337" s="705"/>
      <c r="D337" s="705"/>
      <c r="E337" s="705"/>
      <c r="F337" s="705"/>
      <c r="G337" s="705"/>
      <c r="H337" s="705"/>
    </row>
    <row r="338" spans="1:8" hidden="1">
      <c r="A338" s="705"/>
      <c r="B338" s="705"/>
      <c r="C338" s="705"/>
      <c r="D338" s="705"/>
      <c r="E338" s="705"/>
      <c r="F338" s="705"/>
      <c r="G338" s="705"/>
      <c r="H338" s="705"/>
    </row>
    <row r="339" spans="1:8" hidden="1">
      <c r="A339" s="705"/>
      <c r="B339" s="705"/>
      <c r="C339" s="705"/>
      <c r="D339" s="705"/>
      <c r="E339" s="705"/>
      <c r="F339" s="705"/>
      <c r="G339" s="705"/>
      <c r="H339" s="705"/>
    </row>
    <row r="340" spans="1:8" hidden="1">
      <c r="A340" s="705"/>
      <c r="B340" s="705"/>
      <c r="C340" s="705"/>
      <c r="D340" s="705"/>
      <c r="E340" s="705"/>
      <c r="F340" s="705"/>
      <c r="G340" s="705"/>
      <c r="H340" s="705"/>
    </row>
    <row r="341" spans="1:8" hidden="1">
      <c r="A341" s="705"/>
      <c r="B341" s="705"/>
      <c r="C341" s="705"/>
      <c r="D341" s="705"/>
      <c r="E341" s="705"/>
      <c r="F341" s="705"/>
      <c r="G341" s="705"/>
      <c r="H341" s="705"/>
    </row>
    <row r="342" spans="1:8" hidden="1">
      <c r="A342" s="705"/>
      <c r="B342" s="705"/>
      <c r="C342" s="705"/>
      <c r="D342" s="705"/>
      <c r="E342" s="705"/>
      <c r="F342" s="705"/>
      <c r="G342" s="705"/>
      <c r="H342" s="705"/>
    </row>
    <row r="343" spans="1:8" hidden="1">
      <c r="A343" s="705"/>
      <c r="B343" s="705"/>
      <c r="C343" s="705"/>
      <c r="D343" s="705"/>
      <c r="E343" s="705"/>
      <c r="F343" s="705"/>
      <c r="G343" s="705"/>
      <c r="H343" s="705"/>
    </row>
    <row r="344" spans="1:8" hidden="1">
      <c r="A344" s="705"/>
      <c r="B344" s="705"/>
      <c r="C344" s="705"/>
      <c r="D344" s="705"/>
      <c r="E344" s="705"/>
      <c r="F344" s="705"/>
      <c r="G344" s="705"/>
      <c r="H344" s="705"/>
    </row>
    <row r="345" spans="1:8" hidden="1">
      <c r="A345" s="705"/>
      <c r="B345" s="705"/>
      <c r="C345" s="705"/>
      <c r="D345" s="705"/>
      <c r="E345" s="705"/>
      <c r="F345" s="705"/>
      <c r="G345" s="705"/>
      <c r="H345" s="705"/>
    </row>
    <row r="346" spans="1:8" hidden="1">
      <c r="A346" s="705"/>
      <c r="B346" s="705"/>
      <c r="C346" s="705"/>
      <c r="D346" s="705"/>
      <c r="E346" s="705"/>
      <c r="F346" s="705"/>
      <c r="G346" s="705"/>
      <c r="H346" s="705"/>
    </row>
    <row r="347" spans="1:8" hidden="1">
      <c r="A347" s="705"/>
      <c r="B347" s="705"/>
      <c r="C347" s="705"/>
      <c r="D347" s="705"/>
      <c r="E347" s="705"/>
      <c r="F347" s="705"/>
      <c r="G347" s="705"/>
      <c r="H347" s="705"/>
    </row>
    <row r="348" spans="1:8" hidden="1">
      <c r="A348" s="705"/>
      <c r="B348" s="705"/>
      <c r="C348" s="705"/>
      <c r="D348" s="705"/>
      <c r="E348" s="705"/>
      <c r="F348" s="705"/>
      <c r="G348" s="705"/>
      <c r="H348" s="705"/>
    </row>
    <row r="349" spans="1:8" hidden="1">
      <c r="A349" s="705"/>
      <c r="B349" s="705"/>
      <c r="C349" s="705"/>
      <c r="D349" s="705"/>
      <c r="E349" s="705"/>
      <c r="F349" s="705"/>
      <c r="G349" s="705"/>
      <c r="H349" s="705"/>
    </row>
    <row r="350" spans="1:8" hidden="1">
      <c r="A350" s="705"/>
      <c r="B350" s="705"/>
      <c r="C350" s="705"/>
      <c r="D350" s="705"/>
      <c r="E350" s="705"/>
      <c r="F350" s="705"/>
      <c r="G350" s="705"/>
      <c r="H350" s="705"/>
    </row>
    <row r="351" spans="1:8" hidden="1">
      <c r="A351" s="705"/>
      <c r="B351" s="705"/>
      <c r="C351" s="705"/>
      <c r="D351" s="705"/>
      <c r="E351" s="705"/>
      <c r="F351" s="705"/>
      <c r="G351" s="705"/>
      <c r="H351" s="705"/>
    </row>
    <row r="352" spans="1:8" hidden="1">
      <c r="A352" s="705"/>
      <c r="B352" s="705"/>
      <c r="C352" s="705"/>
      <c r="D352" s="705"/>
      <c r="E352" s="705"/>
      <c r="F352" s="705"/>
      <c r="G352" s="705"/>
      <c r="H352" s="705"/>
    </row>
    <row r="353" spans="1:8" hidden="1">
      <c r="A353" s="705"/>
      <c r="B353" s="705"/>
      <c r="C353" s="705"/>
      <c r="D353" s="705"/>
      <c r="E353" s="705"/>
      <c r="F353" s="705"/>
      <c r="G353" s="705"/>
      <c r="H353" s="705"/>
    </row>
    <row r="354" spans="1:8" hidden="1">
      <c r="A354" s="705"/>
      <c r="B354" s="705"/>
      <c r="C354" s="705"/>
      <c r="D354" s="705"/>
      <c r="E354" s="705"/>
      <c r="F354" s="705"/>
      <c r="G354" s="705"/>
      <c r="H354" s="705"/>
    </row>
    <row r="355" spans="1:8" hidden="1">
      <c r="A355" s="705"/>
      <c r="B355" s="705"/>
      <c r="C355" s="705"/>
      <c r="D355" s="705"/>
      <c r="E355" s="705"/>
      <c r="F355" s="705"/>
      <c r="G355" s="705"/>
      <c r="H355" s="705"/>
    </row>
    <row r="356" spans="1:8" hidden="1">
      <c r="A356" s="705"/>
      <c r="B356" s="705"/>
      <c r="C356" s="705"/>
      <c r="D356" s="705"/>
      <c r="E356" s="705"/>
      <c r="F356" s="705"/>
      <c r="G356" s="705"/>
      <c r="H356" s="705"/>
    </row>
    <row r="357" spans="1:8" hidden="1">
      <c r="A357" s="705"/>
      <c r="B357" s="705"/>
      <c r="C357" s="705"/>
      <c r="D357" s="705"/>
      <c r="E357" s="705"/>
      <c r="F357" s="705"/>
      <c r="G357" s="705"/>
      <c r="H357" s="705"/>
    </row>
    <row r="358" spans="1:8" hidden="1">
      <c r="A358" s="705"/>
      <c r="B358" s="705"/>
      <c r="C358" s="705"/>
      <c r="D358" s="705"/>
      <c r="E358" s="705"/>
      <c r="F358" s="705"/>
      <c r="G358" s="705"/>
      <c r="H358" s="705"/>
    </row>
    <row r="359" spans="1:8" hidden="1">
      <c r="A359" s="705"/>
      <c r="B359" s="705"/>
      <c r="C359" s="705"/>
      <c r="D359" s="705"/>
      <c r="E359" s="705"/>
      <c r="F359" s="705"/>
      <c r="G359" s="705"/>
      <c r="H359" s="705"/>
    </row>
    <row r="360" spans="1:8" hidden="1">
      <c r="A360" s="705"/>
      <c r="B360" s="705"/>
      <c r="C360" s="705"/>
      <c r="D360" s="705"/>
      <c r="E360" s="705"/>
      <c r="F360" s="705"/>
      <c r="G360" s="705"/>
      <c r="H360" s="705"/>
    </row>
    <row r="361" spans="1:8" hidden="1">
      <c r="A361" s="705"/>
      <c r="B361" s="705"/>
      <c r="C361" s="705"/>
      <c r="D361" s="705"/>
      <c r="E361" s="705"/>
      <c r="F361" s="705"/>
      <c r="G361" s="705"/>
      <c r="H361" s="705"/>
    </row>
    <row r="362" spans="1:8" hidden="1">
      <c r="A362" s="705"/>
      <c r="B362" s="705"/>
      <c r="C362" s="705"/>
      <c r="D362" s="705"/>
      <c r="E362" s="705"/>
      <c r="F362" s="705"/>
      <c r="G362" s="705"/>
      <c r="H362" s="705"/>
    </row>
    <row r="363" spans="1:8" hidden="1">
      <c r="A363" s="705"/>
      <c r="B363" s="705"/>
      <c r="C363" s="705"/>
      <c r="D363" s="705"/>
      <c r="E363" s="705"/>
      <c r="F363" s="705"/>
      <c r="G363" s="705"/>
      <c r="H363" s="705"/>
    </row>
    <row r="364" spans="1:8" hidden="1">
      <c r="A364" s="705"/>
      <c r="B364" s="705"/>
      <c r="C364" s="705"/>
      <c r="D364" s="705"/>
      <c r="E364" s="705"/>
      <c r="F364" s="705"/>
      <c r="G364" s="705"/>
      <c r="H364" s="705"/>
    </row>
    <row r="365" spans="1:8" hidden="1">
      <c r="A365" s="705"/>
      <c r="B365" s="705"/>
      <c r="C365" s="705"/>
      <c r="D365" s="705"/>
      <c r="E365" s="705"/>
      <c r="F365" s="705"/>
      <c r="G365" s="705"/>
      <c r="H365" s="705"/>
    </row>
    <row r="366" spans="1:8" hidden="1">
      <c r="A366" s="705"/>
      <c r="B366" s="705"/>
      <c r="C366" s="705"/>
      <c r="D366" s="705"/>
      <c r="E366" s="705"/>
      <c r="F366" s="705"/>
      <c r="G366" s="705"/>
      <c r="H366" s="705"/>
    </row>
    <row r="367" spans="1:8" hidden="1">
      <c r="A367" s="705"/>
      <c r="B367" s="705"/>
      <c r="C367" s="705"/>
      <c r="D367" s="705"/>
      <c r="E367" s="705"/>
      <c r="F367" s="705"/>
      <c r="G367" s="705"/>
      <c r="H367" s="705"/>
    </row>
    <row r="368" spans="1:8" hidden="1">
      <c r="A368" s="705"/>
      <c r="B368" s="705"/>
      <c r="C368" s="705"/>
      <c r="D368" s="705"/>
      <c r="E368" s="705"/>
      <c r="F368" s="705"/>
      <c r="G368" s="705"/>
      <c r="H368" s="705"/>
    </row>
    <row r="369" spans="1:8" hidden="1">
      <c r="A369" s="705"/>
      <c r="B369" s="705"/>
      <c r="C369" s="705"/>
      <c r="D369" s="705"/>
      <c r="E369" s="705"/>
      <c r="F369" s="705"/>
      <c r="G369" s="705"/>
      <c r="H369" s="705"/>
    </row>
    <row r="370" spans="1:8" hidden="1">
      <c r="A370" s="705"/>
      <c r="B370" s="705"/>
      <c r="C370" s="705"/>
      <c r="D370" s="705"/>
      <c r="E370" s="705"/>
      <c r="F370" s="705"/>
      <c r="G370" s="705"/>
      <c r="H370" s="705"/>
    </row>
    <row r="371" spans="1:8">
      <c r="A371" s="705"/>
      <c r="B371" s="705"/>
      <c r="C371" s="705"/>
      <c r="D371" s="705"/>
      <c r="E371" s="705"/>
      <c r="F371" s="705"/>
      <c r="G371" s="705"/>
      <c r="H371" s="705"/>
    </row>
    <row r="372" spans="1:8">
      <c r="A372" s="705"/>
      <c r="B372" s="705"/>
      <c r="C372" s="705"/>
      <c r="D372" s="705"/>
      <c r="E372" s="705"/>
      <c r="F372" s="705"/>
      <c r="G372" s="705"/>
      <c r="H372" s="705"/>
    </row>
    <row r="373" spans="1:8">
      <c r="A373" s="705"/>
      <c r="B373" s="705"/>
      <c r="C373" s="705"/>
      <c r="D373" s="705"/>
      <c r="E373" s="705"/>
      <c r="F373" s="705"/>
      <c r="G373" s="705"/>
      <c r="H373" s="705"/>
    </row>
    <row r="374" spans="1:8">
      <c r="A374" s="705"/>
      <c r="B374" s="705"/>
      <c r="C374" s="705"/>
      <c r="D374" s="705"/>
      <c r="E374" s="705"/>
      <c r="F374" s="705"/>
      <c r="G374" s="705"/>
    </row>
    <row r="375" spans="1:8">
      <c r="A375" s="705"/>
      <c r="B375" s="705"/>
      <c r="C375" s="705"/>
      <c r="D375" s="705"/>
      <c r="E375" s="705"/>
      <c r="F375" s="705"/>
      <c r="G375" s="705"/>
      <c r="H375" s="705"/>
    </row>
    <row r="376" spans="1:8">
      <c r="A376" s="705"/>
      <c r="B376" s="705"/>
      <c r="C376" s="705"/>
      <c r="D376" s="705"/>
      <c r="E376" s="705"/>
      <c r="F376" s="705"/>
      <c r="G376" s="705"/>
      <c r="H376" s="705"/>
    </row>
    <row r="377" spans="1:8">
      <c r="A377" s="705"/>
      <c r="B377" s="705"/>
      <c r="C377" s="705"/>
      <c r="D377" s="705"/>
      <c r="E377" s="705"/>
      <c r="F377" s="705"/>
      <c r="G377" s="705"/>
      <c r="H377" s="705"/>
    </row>
    <row r="378" spans="1:8">
      <c r="A378" s="705"/>
      <c r="B378" s="705"/>
      <c r="C378" s="705"/>
      <c r="D378" s="705"/>
      <c r="E378" s="705"/>
      <c r="F378" s="705"/>
      <c r="G378" s="705"/>
      <c r="H378" s="705"/>
    </row>
    <row r="379" spans="1:8">
      <c r="A379" s="705"/>
      <c r="B379" s="705"/>
      <c r="C379" s="705"/>
      <c r="D379" s="705"/>
      <c r="E379" s="705"/>
      <c r="F379" s="705"/>
      <c r="G379" s="705"/>
      <c r="H379" s="705"/>
    </row>
    <row r="380" spans="1:8">
      <c r="A380" s="705"/>
      <c r="B380" s="705"/>
      <c r="C380" s="705"/>
      <c r="D380" s="705"/>
      <c r="E380" s="705"/>
      <c r="F380" s="705"/>
      <c r="G380" s="705"/>
      <c r="H380" s="705"/>
    </row>
    <row r="381" spans="1:8">
      <c r="A381" s="705"/>
      <c r="B381" s="705"/>
      <c r="C381" s="705"/>
      <c r="D381" s="705"/>
      <c r="E381" s="705"/>
      <c r="F381" s="705"/>
      <c r="G381" s="705"/>
      <c r="H381" s="705"/>
    </row>
    <row r="382" spans="1:8">
      <c r="A382" s="705"/>
      <c r="B382" s="705"/>
      <c r="C382" s="705"/>
      <c r="D382" s="705"/>
      <c r="E382" s="705"/>
      <c r="F382" s="705"/>
      <c r="G382" s="705"/>
      <c r="H382" s="705"/>
    </row>
    <row r="383" spans="1:8">
      <c r="A383" s="705"/>
      <c r="B383" s="705"/>
      <c r="C383" s="705"/>
      <c r="D383" s="705"/>
      <c r="E383" s="705"/>
      <c r="F383" s="705"/>
      <c r="G383" s="705"/>
      <c r="H383" s="705"/>
    </row>
    <row r="384" spans="1:8">
      <c r="A384" s="705"/>
      <c r="B384" s="705"/>
      <c r="C384" s="705"/>
      <c r="D384" s="705"/>
      <c r="E384" s="705"/>
      <c r="F384" s="705"/>
      <c r="G384" s="705"/>
      <c r="H384" s="705"/>
    </row>
    <row r="385" spans="1:8">
      <c r="A385" s="705"/>
      <c r="B385" s="705"/>
      <c r="C385" s="705"/>
      <c r="D385" s="705"/>
      <c r="E385" s="705"/>
      <c r="F385" s="705"/>
      <c r="G385" s="705"/>
      <c r="H385" s="705"/>
    </row>
    <row r="386" spans="1:8">
      <c r="A386" s="705"/>
      <c r="B386" s="705"/>
      <c r="C386" s="705"/>
      <c r="D386" s="705"/>
      <c r="E386" s="705"/>
      <c r="F386" s="705"/>
      <c r="G386" s="705"/>
      <c r="H386" s="705"/>
    </row>
    <row r="387" spans="1:8">
      <c r="A387" s="705"/>
      <c r="B387" s="705"/>
      <c r="C387" s="705"/>
      <c r="D387" s="705"/>
      <c r="E387" s="705"/>
      <c r="F387" s="705"/>
      <c r="G387" s="705"/>
      <c r="H387" s="705"/>
    </row>
    <row r="388" spans="1:8">
      <c r="A388" s="705"/>
      <c r="B388" s="705"/>
      <c r="C388" s="705"/>
      <c r="D388" s="705"/>
      <c r="E388" s="705"/>
      <c r="F388" s="705"/>
      <c r="G388" s="705"/>
      <c r="H388" s="705"/>
    </row>
    <row r="389" spans="1:8">
      <c r="A389" s="705"/>
      <c r="B389" s="705"/>
      <c r="C389" s="705"/>
      <c r="D389" s="705"/>
      <c r="E389" s="705"/>
      <c r="F389" s="705"/>
      <c r="G389" s="705"/>
      <c r="H389" s="705"/>
    </row>
    <row r="390" spans="1:8">
      <c r="A390" s="705"/>
      <c r="B390" s="705"/>
      <c r="C390" s="705"/>
      <c r="D390" s="705"/>
      <c r="E390" s="705"/>
      <c r="F390" s="705"/>
      <c r="G390" s="705"/>
      <c r="H390" s="705"/>
    </row>
    <row r="391" spans="1:8">
      <c r="A391" s="705"/>
      <c r="B391" s="705"/>
      <c r="C391" s="705"/>
      <c r="D391" s="705"/>
      <c r="E391" s="705"/>
      <c r="F391" s="705"/>
      <c r="G391" s="705"/>
      <c r="H391" s="705"/>
    </row>
    <row r="392" spans="1:8">
      <c r="A392" s="705"/>
      <c r="B392" s="705"/>
      <c r="C392" s="705"/>
      <c r="D392" s="705"/>
      <c r="E392" s="705"/>
      <c r="F392" s="705"/>
      <c r="G392" s="705"/>
      <c r="H392" s="705"/>
    </row>
    <row r="393" spans="1:8">
      <c r="A393" s="705"/>
      <c r="B393" s="705"/>
      <c r="C393" s="705"/>
      <c r="D393" s="705"/>
      <c r="E393" s="705"/>
      <c r="F393" s="705"/>
      <c r="G393" s="705"/>
      <c r="H393" s="705"/>
    </row>
    <row r="394" spans="1:8">
      <c r="A394" s="705"/>
      <c r="B394" s="705"/>
      <c r="C394" s="705"/>
      <c r="D394" s="705"/>
      <c r="E394" s="705"/>
      <c r="F394" s="705"/>
      <c r="G394" s="705"/>
      <c r="H394" s="705"/>
    </row>
    <row r="395" spans="1:8">
      <c r="A395" s="705"/>
      <c r="B395" s="705"/>
      <c r="C395" s="705"/>
      <c r="D395" s="705"/>
      <c r="E395" s="705"/>
      <c r="F395" s="705"/>
      <c r="G395" s="705"/>
      <c r="H395" s="705"/>
    </row>
    <row r="396" spans="1:8">
      <c r="A396" s="705"/>
      <c r="B396" s="705"/>
      <c r="C396" s="705"/>
      <c r="D396" s="705"/>
      <c r="E396" s="705"/>
      <c r="F396" s="705"/>
      <c r="G396" s="705"/>
      <c r="H396" s="705"/>
    </row>
    <row r="397" spans="1:8">
      <c r="A397" s="705"/>
      <c r="B397" s="705"/>
      <c r="C397" s="705"/>
      <c r="D397" s="705"/>
      <c r="E397" s="705"/>
      <c r="F397" s="705"/>
      <c r="G397" s="705"/>
      <c r="H397" s="705"/>
    </row>
    <row r="398" spans="1:8">
      <c r="A398" s="705"/>
      <c r="B398" s="705"/>
      <c r="C398" s="705"/>
      <c r="D398" s="705"/>
      <c r="E398" s="705"/>
      <c r="F398" s="705"/>
      <c r="G398" s="705"/>
      <c r="H398" s="705"/>
    </row>
    <row r="399" spans="1:8">
      <c r="A399" s="705"/>
      <c r="B399" s="705"/>
      <c r="C399" s="705"/>
      <c r="D399" s="705"/>
      <c r="E399" s="705"/>
      <c r="F399" s="705"/>
      <c r="G399" s="705"/>
      <c r="H399" s="705"/>
    </row>
    <row r="400" spans="1:8">
      <c r="A400" s="705"/>
      <c r="B400" s="705"/>
      <c r="C400" s="705"/>
      <c r="D400" s="705"/>
      <c r="E400" s="705"/>
      <c r="F400" s="705"/>
      <c r="G400" s="705"/>
      <c r="H400" s="705"/>
    </row>
    <row r="401" spans="1:8">
      <c r="A401" s="705"/>
      <c r="B401" s="705"/>
      <c r="C401" s="705"/>
      <c r="D401" s="705"/>
      <c r="E401" s="705"/>
      <c r="F401" s="705"/>
      <c r="G401" s="705"/>
      <c r="H401" s="705"/>
    </row>
    <row r="402" spans="1:8">
      <c r="A402" s="705"/>
      <c r="B402" s="705"/>
      <c r="C402" s="705"/>
      <c r="D402" s="705"/>
      <c r="E402" s="705"/>
      <c r="F402" s="705"/>
      <c r="G402" s="705"/>
      <c r="H402" s="705"/>
    </row>
    <row r="403" spans="1:8">
      <c r="A403" s="705"/>
      <c r="B403" s="705"/>
      <c r="C403" s="705"/>
      <c r="D403" s="705"/>
      <c r="E403" s="705"/>
      <c r="F403" s="705"/>
      <c r="G403" s="705"/>
      <c r="H403" s="705"/>
    </row>
    <row r="404" spans="1:8">
      <c r="A404" s="705"/>
      <c r="B404" s="705"/>
      <c r="C404" s="705"/>
      <c r="D404" s="705"/>
      <c r="E404" s="705"/>
      <c r="F404" s="705"/>
      <c r="G404" s="705"/>
      <c r="H404" s="705"/>
    </row>
    <row r="405" spans="1:8">
      <c r="A405" s="705"/>
      <c r="B405" s="705"/>
      <c r="C405" s="705"/>
      <c r="D405" s="705"/>
      <c r="E405" s="705"/>
      <c r="F405" s="705"/>
      <c r="G405" s="705"/>
      <c r="H405" s="705"/>
    </row>
    <row r="406" spans="1:8">
      <c r="A406" s="705"/>
      <c r="B406" s="705"/>
      <c r="C406" s="705"/>
      <c r="D406" s="705"/>
      <c r="E406" s="705"/>
      <c r="F406" s="705"/>
      <c r="G406" s="705"/>
      <c r="H406" s="705"/>
    </row>
    <row r="407" spans="1:8">
      <c r="A407" s="705"/>
      <c r="B407" s="705"/>
      <c r="C407" s="705"/>
      <c r="D407" s="705"/>
      <c r="E407" s="705"/>
      <c r="F407" s="705"/>
      <c r="G407" s="705"/>
      <c r="H407" s="705"/>
    </row>
    <row r="408" spans="1:8" hidden="1">
      <c r="A408" s="705"/>
      <c r="B408" s="705"/>
      <c r="C408" s="705"/>
      <c r="D408" s="705"/>
      <c r="E408" s="705"/>
      <c r="F408" s="705"/>
      <c r="G408" s="705"/>
      <c r="H408" s="705"/>
    </row>
    <row r="409" spans="1:8" hidden="1">
      <c r="A409" s="705"/>
      <c r="B409" s="705"/>
      <c r="C409" s="705"/>
      <c r="D409" s="705"/>
      <c r="E409" s="705"/>
      <c r="F409" s="705"/>
      <c r="G409" s="705"/>
      <c r="H409" s="705"/>
    </row>
    <row r="410" spans="1:8" hidden="1">
      <c r="A410" s="705"/>
      <c r="B410" s="705"/>
      <c r="C410" s="705"/>
      <c r="D410" s="705"/>
      <c r="E410" s="705"/>
      <c r="F410" s="705"/>
      <c r="G410" s="705"/>
      <c r="H410" s="705"/>
    </row>
    <row r="411" spans="1:8" hidden="1">
      <c r="A411" s="705"/>
      <c r="B411" s="705"/>
      <c r="C411" s="705"/>
      <c r="D411" s="705"/>
      <c r="E411" s="705"/>
      <c r="F411" s="705"/>
      <c r="G411" s="705"/>
      <c r="H411" s="705"/>
    </row>
    <row r="412" spans="1:8" hidden="1">
      <c r="A412" s="705"/>
      <c r="B412" s="705"/>
      <c r="C412" s="705"/>
      <c r="D412" s="705"/>
      <c r="E412" s="705"/>
      <c r="F412" s="705"/>
      <c r="G412" s="705"/>
      <c r="H412" s="705"/>
    </row>
    <row r="413" spans="1:8" hidden="1">
      <c r="A413" s="705"/>
      <c r="B413" s="705"/>
      <c r="C413" s="705"/>
      <c r="D413" s="705"/>
      <c r="E413" s="705"/>
      <c r="F413" s="705"/>
      <c r="G413" s="705"/>
      <c r="H413" s="705"/>
    </row>
    <row r="414" spans="1:8" hidden="1">
      <c r="A414" s="705"/>
      <c r="B414" s="705"/>
      <c r="C414" s="705"/>
      <c r="D414" s="705"/>
      <c r="E414" s="705"/>
      <c r="F414" s="705"/>
      <c r="G414" s="705"/>
      <c r="H414" s="705"/>
    </row>
    <row r="415" spans="1:8" hidden="1">
      <c r="A415" s="705"/>
      <c r="B415" s="705"/>
      <c r="C415" s="705"/>
      <c r="D415" s="705"/>
      <c r="E415" s="705"/>
      <c r="F415" s="705"/>
      <c r="G415" s="705"/>
      <c r="H415" s="705"/>
    </row>
    <row r="416" spans="1:8" hidden="1">
      <c r="A416" s="705"/>
      <c r="B416" s="705"/>
      <c r="C416" s="705"/>
      <c r="D416" s="705"/>
      <c r="E416" s="705"/>
      <c r="F416" s="705"/>
      <c r="G416" s="705"/>
      <c r="H416" s="705"/>
    </row>
    <row r="417" spans="1:8" hidden="1">
      <c r="A417" s="705"/>
      <c r="B417" s="705"/>
      <c r="C417" s="705"/>
      <c r="D417" s="705"/>
      <c r="E417" s="705"/>
      <c r="F417" s="705"/>
      <c r="G417" s="705"/>
      <c r="H417" s="705"/>
    </row>
    <row r="418" spans="1:8" hidden="1">
      <c r="A418" s="705"/>
      <c r="B418" s="705"/>
      <c r="C418" s="705"/>
      <c r="D418" s="705"/>
      <c r="E418" s="705"/>
      <c r="F418" s="705"/>
      <c r="G418" s="705"/>
      <c r="H418" s="705"/>
    </row>
    <row r="419" spans="1:8" hidden="1">
      <c r="A419" s="705"/>
      <c r="B419" s="705"/>
      <c r="C419" s="705"/>
      <c r="D419" s="705"/>
      <c r="E419" s="705"/>
      <c r="F419" s="705"/>
      <c r="G419" s="705"/>
      <c r="H419" s="705"/>
    </row>
    <row r="420" spans="1:8" hidden="1">
      <c r="A420" s="705"/>
      <c r="B420" s="705"/>
      <c r="C420" s="705"/>
      <c r="D420" s="705"/>
      <c r="E420" s="705"/>
      <c r="F420" s="705"/>
      <c r="G420" s="705"/>
      <c r="H420" s="705"/>
    </row>
    <row r="421" spans="1:8" hidden="1">
      <c r="A421" s="705"/>
      <c r="B421" s="705"/>
      <c r="C421" s="705"/>
      <c r="D421" s="705"/>
      <c r="E421" s="705"/>
      <c r="F421" s="705"/>
      <c r="G421" s="705"/>
      <c r="H421" s="705"/>
    </row>
    <row r="422" spans="1:8" hidden="1">
      <c r="A422" s="705"/>
      <c r="B422" s="705"/>
      <c r="C422" s="705"/>
      <c r="D422" s="705"/>
      <c r="E422" s="705"/>
      <c r="F422" s="705"/>
      <c r="G422" s="705"/>
      <c r="H422" s="705"/>
    </row>
    <row r="423" spans="1:8" hidden="1">
      <c r="A423" s="705"/>
      <c r="B423" s="705"/>
      <c r="C423" s="705"/>
      <c r="D423" s="705"/>
      <c r="E423" s="705"/>
      <c r="F423" s="705"/>
      <c r="G423" s="705"/>
      <c r="H423" s="705"/>
    </row>
    <row r="424" spans="1:8" hidden="1">
      <c r="A424" s="705"/>
      <c r="B424" s="705"/>
      <c r="C424" s="705"/>
      <c r="D424" s="705"/>
      <c r="E424" s="705"/>
      <c r="F424" s="705"/>
      <c r="G424" s="705"/>
      <c r="H424" s="705"/>
    </row>
    <row r="425" spans="1:8" hidden="1">
      <c r="A425" s="705"/>
      <c r="B425" s="705"/>
      <c r="C425" s="705"/>
      <c r="D425" s="705"/>
      <c r="E425" s="705"/>
      <c r="F425" s="705"/>
      <c r="G425" s="705"/>
      <c r="H425" s="705"/>
    </row>
    <row r="426" spans="1:8" hidden="1">
      <c r="A426" s="705"/>
      <c r="B426" s="705"/>
      <c r="C426" s="705"/>
      <c r="D426" s="705"/>
      <c r="E426" s="705"/>
      <c r="F426" s="705"/>
      <c r="G426" s="705"/>
      <c r="H426" s="705"/>
    </row>
    <row r="427" spans="1:8" hidden="1">
      <c r="A427" s="705"/>
      <c r="B427" s="705"/>
      <c r="C427" s="705"/>
      <c r="D427" s="705"/>
      <c r="E427" s="705"/>
      <c r="F427" s="705"/>
      <c r="G427" s="705"/>
      <c r="H427" s="705"/>
    </row>
    <row r="428" spans="1:8" hidden="1">
      <c r="A428" s="705"/>
      <c r="B428" s="705"/>
      <c r="C428" s="705"/>
      <c r="D428" s="705"/>
      <c r="E428" s="705"/>
      <c r="F428" s="705"/>
      <c r="G428" s="705"/>
      <c r="H428" s="705"/>
    </row>
    <row r="429" spans="1:8" hidden="1">
      <c r="A429" s="705"/>
      <c r="B429" s="705"/>
      <c r="C429" s="705"/>
      <c r="D429" s="705"/>
      <c r="E429" s="705"/>
      <c r="F429" s="705"/>
      <c r="G429" s="705"/>
      <c r="H429" s="705"/>
    </row>
    <row r="430" spans="1:8" hidden="1">
      <c r="A430" s="705"/>
      <c r="B430" s="705"/>
      <c r="C430" s="705"/>
      <c r="D430" s="705"/>
      <c r="E430" s="705"/>
      <c r="F430" s="705"/>
      <c r="G430" s="705"/>
      <c r="H430" s="705"/>
    </row>
    <row r="431" spans="1:8" hidden="1">
      <c r="A431" s="705"/>
      <c r="B431" s="705"/>
      <c r="C431" s="705"/>
      <c r="D431" s="705"/>
      <c r="E431" s="705"/>
      <c r="F431" s="705"/>
      <c r="G431" s="705"/>
      <c r="H431" s="705"/>
    </row>
    <row r="432" spans="1:8" hidden="1">
      <c r="A432" s="705"/>
      <c r="B432" s="705"/>
      <c r="C432" s="705"/>
      <c r="D432" s="705"/>
      <c r="E432" s="705"/>
      <c r="F432" s="705"/>
      <c r="G432" s="705"/>
      <c r="H432" s="705"/>
    </row>
    <row r="433" spans="1:8" hidden="1">
      <c r="A433" s="705"/>
      <c r="B433" s="705"/>
      <c r="C433" s="705"/>
      <c r="D433" s="705"/>
      <c r="E433" s="705"/>
      <c r="F433" s="705"/>
      <c r="G433" s="705"/>
      <c r="H433" s="705"/>
    </row>
    <row r="434" spans="1:8" hidden="1">
      <c r="A434" s="705"/>
      <c r="B434" s="705"/>
      <c r="C434" s="705"/>
      <c r="D434" s="705"/>
      <c r="E434" s="705"/>
      <c r="F434" s="705"/>
      <c r="G434" s="705"/>
      <c r="H434" s="705"/>
    </row>
    <row r="435" spans="1:8" hidden="1">
      <c r="A435" s="705"/>
      <c r="B435" s="705"/>
      <c r="C435" s="705"/>
      <c r="D435" s="705"/>
      <c r="E435" s="705"/>
      <c r="F435" s="705"/>
      <c r="G435" s="705"/>
      <c r="H435" s="705"/>
    </row>
    <row r="436" spans="1:8" hidden="1">
      <c r="A436" s="705"/>
      <c r="B436" s="705"/>
      <c r="C436" s="705"/>
      <c r="D436" s="705"/>
      <c r="E436" s="705"/>
      <c r="F436" s="705"/>
      <c r="G436" s="705"/>
      <c r="H436" s="705"/>
    </row>
    <row r="437" spans="1:8" hidden="1">
      <c r="A437" s="705"/>
      <c r="B437" s="705"/>
      <c r="C437" s="705"/>
      <c r="D437" s="705"/>
      <c r="E437" s="705"/>
      <c r="F437" s="705"/>
      <c r="G437" s="705"/>
      <c r="H437" s="705"/>
    </row>
    <row r="438" spans="1:8" hidden="1">
      <c r="A438" s="705"/>
      <c r="B438" s="705"/>
      <c r="C438" s="705"/>
      <c r="D438" s="705"/>
      <c r="E438" s="705"/>
      <c r="F438" s="705"/>
      <c r="G438" s="705"/>
      <c r="H438" s="705"/>
    </row>
    <row r="439" spans="1:8" hidden="1">
      <c r="A439" s="705"/>
      <c r="B439" s="705"/>
      <c r="C439" s="705"/>
      <c r="D439" s="705"/>
      <c r="E439" s="705"/>
      <c r="F439" s="705"/>
      <c r="G439" s="705"/>
      <c r="H439" s="705"/>
    </row>
    <row r="440" spans="1:8" hidden="1">
      <c r="A440" s="705"/>
      <c r="B440" s="705"/>
      <c r="C440" s="705"/>
      <c r="D440" s="705"/>
      <c r="E440" s="705"/>
      <c r="F440" s="705"/>
      <c r="G440" s="705"/>
      <c r="H440" s="705"/>
    </row>
    <row r="441" spans="1:8" hidden="1">
      <c r="A441" s="705"/>
      <c r="B441" s="705"/>
      <c r="C441" s="705"/>
      <c r="D441" s="705"/>
      <c r="E441" s="705"/>
      <c r="F441" s="705"/>
      <c r="G441" s="705"/>
      <c r="H441" s="705"/>
    </row>
    <row r="442" spans="1:8">
      <c r="A442" s="705"/>
      <c r="B442" s="705"/>
      <c r="C442" s="705"/>
      <c r="D442" s="705"/>
      <c r="E442" s="705"/>
      <c r="F442" s="705"/>
      <c r="G442" s="705"/>
      <c r="H442" s="705"/>
    </row>
    <row r="443" spans="1:8">
      <c r="A443" s="705"/>
      <c r="B443" s="705"/>
      <c r="C443" s="705"/>
      <c r="D443" s="705"/>
      <c r="E443" s="705"/>
      <c r="F443" s="705"/>
      <c r="G443" s="705"/>
      <c r="H443" s="705"/>
    </row>
    <row r="444" spans="1:8">
      <c r="A444" s="705"/>
      <c r="B444" s="705"/>
      <c r="C444" s="705"/>
      <c r="D444" s="705"/>
      <c r="E444" s="705"/>
      <c r="F444" s="705"/>
      <c r="G444" s="705"/>
      <c r="H444" s="705"/>
    </row>
    <row r="445" spans="1:8">
      <c r="A445" s="705"/>
      <c r="B445" s="705"/>
      <c r="C445" s="705"/>
      <c r="D445" s="705"/>
      <c r="E445" s="705"/>
      <c r="F445" s="705"/>
      <c r="G445" s="705"/>
      <c r="H445" s="705"/>
    </row>
    <row r="446" spans="1:8">
      <c r="A446" s="705"/>
      <c r="B446" s="705"/>
      <c r="C446" s="705"/>
      <c r="D446" s="705"/>
      <c r="E446" s="705"/>
      <c r="F446" s="705"/>
      <c r="G446" s="705"/>
      <c r="H446" s="705"/>
    </row>
    <row r="447" spans="1:8">
      <c r="A447" s="705"/>
      <c r="B447" s="705"/>
      <c r="C447" s="705"/>
      <c r="D447" s="705"/>
      <c r="E447" s="705"/>
      <c r="F447" s="705"/>
      <c r="G447" s="705"/>
      <c r="H447" s="705"/>
    </row>
    <row r="448" spans="1:8">
      <c r="A448" s="705"/>
      <c r="B448" s="705"/>
      <c r="C448" s="705"/>
      <c r="D448" s="705"/>
      <c r="E448" s="705"/>
      <c r="F448" s="705"/>
      <c r="G448" s="705"/>
      <c r="H448" s="705"/>
    </row>
    <row r="449" spans="1:8">
      <c r="A449" s="705"/>
      <c r="B449" s="705"/>
      <c r="C449" s="705"/>
      <c r="D449" s="705"/>
      <c r="E449" s="705"/>
      <c r="F449" s="705"/>
      <c r="G449" s="705"/>
      <c r="H449" s="705"/>
    </row>
    <row r="450" spans="1:8">
      <c r="A450" s="705"/>
      <c r="B450" s="705"/>
      <c r="C450" s="705"/>
      <c r="D450" s="705"/>
      <c r="E450" s="705"/>
      <c r="F450" s="705"/>
      <c r="G450" s="705"/>
      <c r="H450" s="705"/>
    </row>
    <row r="451" spans="1:8">
      <c r="A451" s="705"/>
      <c r="B451" s="705"/>
      <c r="C451" s="705"/>
      <c r="D451" s="705"/>
      <c r="E451" s="705"/>
      <c r="F451" s="705"/>
      <c r="G451" s="705"/>
      <c r="H451" s="705"/>
    </row>
    <row r="452" spans="1:8">
      <c r="A452" s="705"/>
      <c r="B452" s="705"/>
      <c r="C452" s="705"/>
      <c r="D452" s="705"/>
      <c r="E452" s="705"/>
      <c r="F452" s="705"/>
      <c r="G452" s="705"/>
      <c r="H452" s="705"/>
    </row>
    <row r="453" spans="1:8">
      <c r="A453" s="705"/>
      <c r="B453" s="705"/>
      <c r="C453" s="705"/>
      <c r="D453" s="705"/>
      <c r="E453" s="705"/>
      <c r="F453" s="705"/>
      <c r="G453" s="705"/>
      <c r="H453" s="705"/>
    </row>
    <row r="454" spans="1:8">
      <c r="A454" s="705"/>
      <c r="B454" s="705"/>
      <c r="C454" s="705"/>
      <c r="D454" s="705"/>
      <c r="E454" s="705"/>
      <c r="F454" s="705"/>
      <c r="G454" s="705"/>
      <c r="H454" s="705"/>
    </row>
    <row r="455" spans="1:8">
      <c r="A455" s="705"/>
      <c r="B455" s="705"/>
      <c r="C455" s="705"/>
      <c r="D455" s="705"/>
      <c r="E455" s="705"/>
      <c r="F455" s="705"/>
      <c r="G455" s="705"/>
      <c r="H455" s="705"/>
    </row>
    <row r="456" spans="1:8">
      <c r="A456" s="705"/>
      <c r="B456" s="705"/>
      <c r="C456" s="705"/>
      <c r="D456" s="705"/>
      <c r="E456" s="705"/>
      <c r="F456" s="705"/>
      <c r="G456" s="705"/>
      <c r="H456" s="705"/>
    </row>
    <row r="457" spans="1:8">
      <c r="A457" s="705"/>
      <c r="B457" s="705"/>
      <c r="C457" s="705"/>
      <c r="D457" s="705"/>
      <c r="E457" s="705"/>
      <c r="F457" s="705"/>
      <c r="G457" s="705"/>
      <c r="H457" s="705"/>
    </row>
    <row r="458" spans="1:8">
      <c r="A458" s="705"/>
      <c r="B458" s="705"/>
      <c r="C458" s="705"/>
      <c r="D458" s="705"/>
      <c r="E458" s="705"/>
      <c r="F458" s="705"/>
      <c r="G458" s="705"/>
      <c r="H458" s="705"/>
    </row>
    <row r="459" spans="1:8">
      <c r="A459" s="705"/>
      <c r="B459" s="705"/>
      <c r="C459" s="705"/>
      <c r="D459" s="705"/>
      <c r="E459" s="705"/>
      <c r="F459" s="705"/>
      <c r="G459" s="705"/>
      <c r="H459" s="705"/>
    </row>
    <row r="460" spans="1:8">
      <c r="A460" s="705"/>
      <c r="B460" s="705"/>
      <c r="C460" s="705"/>
      <c r="D460" s="705"/>
      <c r="E460" s="705"/>
      <c r="F460" s="705"/>
      <c r="G460" s="705"/>
      <c r="H460" s="705"/>
    </row>
    <row r="461" spans="1:8">
      <c r="A461" s="705"/>
      <c r="B461" s="705"/>
      <c r="C461" s="705"/>
      <c r="D461" s="705"/>
      <c r="E461" s="705"/>
      <c r="F461" s="705"/>
      <c r="G461" s="705"/>
      <c r="H461" s="705"/>
    </row>
    <row r="462" spans="1:8">
      <c r="A462" s="705"/>
      <c r="B462" s="705"/>
      <c r="C462" s="705"/>
      <c r="D462" s="705"/>
      <c r="E462" s="705"/>
      <c r="F462" s="705"/>
      <c r="G462" s="705"/>
      <c r="H462" s="705"/>
    </row>
    <row r="463" spans="1:8">
      <c r="A463" s="705"/>
      <c r="B463" s="705"/>
      <c r="C463" s="705"/>
      <c r="D463" s="705"/>
      <c r="E463" s="705"/>
      <c r="F463" s="705"/>
      <c r="G463" s="705"/>
      <c r="H463" s="705"/>
    </row>
    <row r="464" spans="1:8">
      <c r="A464" s="705"/>
      <c r="B464" s="705"/>
      <c r="C464" s="705"/>
      <c r="D464" s="705"/>
      <c r="E464" s="705"/>
      <c r="F464" s="705"/>
      <c r="G464" s="705"/>
      <c r="H464" s="705"/>
    </row>
    <row r="465" spans="1:8">
      <c r="A465" s="705"/>
      <c r="B465" s="705"/>
      <c r="C465" s="705"/>
      <c r="D465" s="705"/>
      <c r="E465" s="705"/>
      <c r="F465" s="705"/>
      <c r="G465" s="705"/>
      <c r="H465" s="705"/>
    </row>
    <row r="466" spans="1:8">
      <c r="A466" s="705"/>
      <c r="B466" s="705"/>
      <c r="C466" s="705"/>
      <c r="D466" s="705"/>
      <c r="E466" s="705"/>
      <c r="F466" s="705"/>
      <c r="G466" s="705"/>
      <c r="H466" s="705"/>
    </row>
    <row r="467" spans="1:8">
      <c r="A467" s="705"/>
      <c r="B467" s="705"/>
      <c r="C467" s="705"/>
      <c r="D467" s="705"/>
      <c r="E467" s="705"/>
      <c r="F467" s="705"/>
      <c r="G467" s="705"/>
      <c r="H467" s="705"/>
    </row>
    <row r="468" spans="1:8">
      <c r="A468" s="705"/>
      <c r="B468" s="705"/>
      <c r="C468" s="705"/>
      <c r="D468" s="705"/>
      <c r="E468" s="705"/>
      <c r="F468" s="705"/>
      <c r="G468" s="705"/>
      <c r="H468" s="705"/>
    </row>
    <row r="469" spans="1:8">
      <c r="A469" s="705"/>
      <c r="B469" s="705"/>
      <c r="C469" s="705"/>
      <c r="D469" s="705"/>
      <c r="E469" s="705"/>
      <c r="F469" s="705"/>
      <c r="G469" s="705"/>
      <c r="H469" s="705"/>
    </row>
    <row r="470" spans="1:8">
      <c r="A470" s="705"/>
      <c r="B470" s="705"/>
      <c r="C470" s="705"/>
      <c r="D470" s="705"/>
      <c r="E470" s="705"/>
      <c r="F470" s="705"/>
      <c r="G470" s="705"/>
      <c r="H470" s="705"/>
    </row>
    <row r="471" spans="1:8">
      <c r="A471" s="705"/>
      <c r="B471" s="705"/>
      <c r="C471" s="705"/>
      <c r="D471" s="705"/>
      <c r="E471" s="705"/>
      <c r="F471" s="705"/>
      <c r="G471" s="705"/>
      <c r="H471" s="705"/>
    </row>
    <row r="472" spans="1:8">
      <c r="A472" s="705"/>
      <c r="B472" s="705"/>
      <c r="C472" s="705"/>
      <c r="D472" s="705"/>
      <c r="E472" s="705"/>
      <c r="F472" s="705"/>
      <c r="G472" s="705"/>
      <c r="H472" s="705"/>
    </row>
    <row r="473" spans="1:8">
      <c r="A473" s="705"/>
      <c r="B473" s="705"/>
      <c r="C473" s="705"/>
      <c r="D473" s="705"/>
      <c r="E473" s="705"/>
      <c r="F473" s="705"/>
      <c r="G473" s="705"/>
      <c r="H473" s="705"/>
    </row>
    <row r="474" spans="1:8">
      <c r="A474" s="705"/>
      <c r="B474" s="705"/>
      <c r="C474" s="705"/>
      <c r="D474" s="705"/>
      <c r="E474" s="705"/>
      <c r="F474" s="705"/>
      <c r="G474" s="705"/>
      <c r="H474" s="705"/>
    </row>
    <row r="475" spans="1:8">
      <c r="A475" s="705"/>
      <c r="B475" s="705"/>
      <c r="C475" s="705"/>
      <c r="D475" s="705"/>
      <c r="E475" s="705"/>
      <c r="F475" s="705"/>
      <c r="G475" s="705"/>
      <c r="H475" s="705"/>
    </row>
    <row r="476" spans="1:8">
      <c r="A476" s="705"/>
      <c r="B476" s="705"/>
      <c r="C476" s="705"/>
      <c r="D476" s="705"/>
      <c r="E476" s="705"/>
      <c r="F476" s="705"/>
      <c r="G476" s="705"/>
      <c r="H476" s="705"/>
    </row>
    <row r="477" spans="1:8">
      <c r="A477" s="705"/>
      <c r="B477" s="705"/>
      <c r="C477" s="705"/>
      <c r="D477" s="705"/>
      <c r="E477" s="705"/>
      <c r="F477" s="705"/>
      <c r="G477" s="705"/>
      <c r="H477" s="705"/>
    </row>
    <row r="478" spans="1:8">
      <c r="A478" s="705"/>
      <c r="B478" s="705"/>
      <c r="C478" s="705"/>
      <c r="D478" s="705"/>
      <c r="E478" s="705"/>
      <c r="F478" s="705"/>
      <c r="G478" s="705"/>
      <c r="H478" s="705"/>
    </row>
    <row r="479" spans="1:8">
      <c r="A479" s="705"/>
      <c r="B479" s="705"/>
      <c r="C479" s="705"/>
      <c r="D479" s="705"/>
      <c r="E479" s="705"/>
      <c r="F479" s="705"/>
      <c r="G479" s="705"/>
      <c r="H479" s="705"/>
    </row>
    <row r="480" spans="1:8">
      <c r="A480" s="705"/>
      <c r="B480" s="705"/>
      <c r="C480" s="705"/>
      <c r="D480" s="705"/>
      <c r="E480" s="705"/>
      <c r="F480" s="705"/>
      <c r="G480" s="705"/>
      <c r="H480" s="705"/>
    </row>
    <row r="481" spans="1:8">
      <c r="A481" s="705"/>
      <c r="B481" s="705"/>
      <c r="C481" s="705"/>
      <c r="D481" s="705"/>
      <c r="E481" s="705"/>
      <c r="F481" s="705"/>
      <c r="G481" s="705"/>
      <c r="H481" s="705"/>
    </row>
    <row r="482" spans="1:8">
      <c r="A482" s="705"/>
      <c r="B482" s="705"/>
      <c r="C482" s="705"/>
      <c r="D482" s="705"/>
      <c r="E482" s="705"/>
      <c r="F482" s="705"/>
      <c r="G482" s="705"/>
      <c r="H482" s="705"/>
    </row>
    <row r="483" spans="1:8">
      <c r="A483" s="705"/>
      <c r="B483" s="705"/>
      <c r="C483" s="705"/>
      <c r="D483" s="705"/>
      <c r="E483" s="705"/>
      <c r="F483" s="705"/>
      <c r="G483" s="705"/>
      <c r="H483" s="705"/>
    </row>
    <row r="484" spans="1:8">
      <c r="A484" s="705"/>
      <c r="B484" s="705"/>
      <c r="C484" s="705"/>
      <c r="D484" s="705"/>
      <c r="E484" s="705"/>
      <c r="F484" s="705"/>
      <c r="G484" s="705"/>
      <c r="H484" s="705"/>
    </row>
    <row r="485" spans="1:8">
      <c r="A485" s="705"/>
      <c r="B485" s="705"/>
      <c r="C485" s="705"/>
      <c r="D485" s="705"/>
      <c r="E485" s="705"/>
      <c r="F485" s="705"/>
      <c r="G485" s="705"/>
      <c r="H485" s="705"/>
    </row>
    <row r="486" spans="1:8">
      <c r="A486" s="705"/>
      <c r="B486" s="705"/>
      <c r="C486" s="705"/>
      <c r="D486" s="705"/>
      <c r="E486" s="705"/>
      <c r="F486" s="705"/>
      <c r="G486" s="705"/>
      <c r="H486" s="705"/>
    </row>
    <row r="487" spans="1:8">
      <c r="A487" s="705"/>
      <c r="B487" s="705"/>
      <c r="C487" s="705"/>
      <c r="D487" s="705"/>
      <c r="E487" s="705"/>
      <c r="F487" s="705"/>
      <c r="G487" s="705"/>
      <c r="H487" s="705"/>
    </row>
    <row r="488" spans="1:8">
      <c r="A488" s="705"/>
      <c r="B488" s="705"/>
      <c r="C488" s="705"/>
      <c r="D488" s="705"/>
      <c r="E488" s="705"/>
      <c r="F488" s="705"/>
      <c r="G488" s="705"/>
      <c r="H488" s="705"/>
    </row>
    <row r="489" spans="1:8">
      <c r="A489" s="705"/>
      <c r="B489" s="705"/>
      <c r="C489" s="705"/>
      <c r="D489" s="705"/>
      <c r="E489" s="705"/>
      <c r="F489" s="705"/>
      <c r="G489" s="705"/>
      <c r="H489" s="705"/>
    </row>
    <row r="490" spans="1:8">
      <c r="A490" s="705"/>
      <c r="B490" s="705"/>
      <c r="C490" s="705"/>
      <c r="D490" s="705"/>
      <c r="E490" s="705"/>
      <c r="F490" s="705"/>
      <c r="G490" s="705"/>
      <c r="H490" s="705"/>
    </row>
    <row r="491" spans="1:8">
      <c r="A491" s="705"/>
      <c r="B491" s="705"/>
      <c r="C491" s="705"/>
      <c r="D491" s="705"/>
      <c r="E491" s="705"/>
      <c r="F491" s="705"/>
      <c r="G491" s="705"/>
      <c r="H491" s="705"/>
    </row>
    <row r="492" spans="1:8">
      <c r="A492" s="705"/>
      <c r="B492" s="705"/>
      <c r="C492" s="705"/>
      <c r="D492" s="705"/>
      <c r="E492" s="705"/>
      <c r="F492" s="705"/>
      <c r="G492" s="705"/>
      <c r="H492" s="705"/>
    </row>
    <row r="493" spans="1:8">
      <c r="A493" s="705"/>
      <c r="B493" s="705"/>
      <c r="C493" s="705"/>
      <c r="D493" s="705"/>
      <c r="E493" s="705"/>
      <c r="F493" s="705"/>
      <c r="G493" s="705"/>
      <c r="H493" s="705"/>
    </row>
    <row r="494" spans="1:8">
      <c r="A494" s="705"/>
      <c r="B494" s="705"/>
      <c r="C494" s="705"/>
      <c r="D494" s="705"/>
      <c r="E494" s="705"/>
      <c r="F494" s="705"/>
      <c r="G494" s="705"/>
      <c r="H494" s="705"/>
    </row>
    <row r="495" spans="1:8">
      <c r="A495" s="705"/>
      <c r="B495" s="705"/>
      <c r="C495" s="705"/>
      <c r="D495" s="705"/>
      <c r="E495" s="705"/>
      <c r="F495" s="705"/>
      <c r="G495" s="705"/>
      <c r="H495" s="705"/>
    </row>
    <row r="496" spans="1:8">
      <c r="A496" s="705"/>
      <c r="B496" s="705"/>
      <c r="C496" s="705"/>
      <c r="D496" s="705"/>
      <c r="E496" s="705"/>
      <c r="F496" s="705"/>
      <c r="G496" s="705"/>
      <c r="H496" s="705"/>
    </row>
    <row r="497" spans="1:8">
      <c r="A497" s="705"/>
      <c r="B497" s="705"/>
      <c r="C497" s="705"/>
      <c r="D497" s="705"/>
      <c r="E497" s="705"/>
      <c r="F497" s="705"/>
      <c r="G497" s="705"/>
      <c r="H497" s="705"/>
    </row>
    <row r="498" spans="1:8">
      <c r="A498" s="705"/>
      <c r="B498" s="705"/>
      <c r="C498" s="705"/>
      <c r="D498" s="705"/>
      <c r="E498" s="705"/>
      <c r="F498" s="705"/>
      <c r="G498" s="705"/>
      <c r="H498" s="705"/>
    </row>
    <row r="499" spans="1:8">
      <c r="A499" s="705"/>
      <c r="B499" s="705"/>
      <c r="C499" s="705"/>
      <c r="D499" s="705"/>
      <c r="E499" s="705"/>
      <c r="F499" s="705"/>
      <c r="G499" s="705"/>
      <c r="H499" s="705"/>
    </row>
    <row r="500" spans="1:8">
      <c r="A500" s="705"/>
      <c r="B500" s="705"/>
      <c r="C500" s="705"/>
      <c r="D500" s="705"/>
      <c r="E500" s="705"/>
      <c r="F500" s="705"/>
      <c r="G500" s="705"/>
      <c r="H500" s="705"/>
    </row>
    <row r="501" spans="1:8">
      <c r="A501" s="705"/>
      <c r="B501" s="705"/>
      <c r="C501" s="705"/>
      <c r="D501" s="705"/>
      <c r="E501" s="705"/>
      <c r="F501" s="705"/>
      <c r="G501" s="705"/>
      <c r="H501" s="705"/>
    </row>
    <row r="502" spans="1:8">
      <c r="A502" s="705"/>
      <c r="B502" s="705"/>
      <c r="C502" s="705"/>
      <c r="D502" s="705"/>
      <c r="E502" s="705"/>
      <c r="F502" s="705"/>
      <c r="G502" s="705"/>
      <c r="H502" s="705"/>
    </row>
    <row r="503" spans="1:8">
      <c r="A503" s="705"/>
      <c r="B503" s="705"/>
      <c r="C503" s="705"/>
      <c r="D503" s="705"/>
      <c r="E503" s="705"/>
      <c r="F503" s="705"/>
      <c r="G503" s="705"/>
      <c r="H503" s="705"/>
    </row>
    <row r="504" spans="1:8">
      <c r="A504" s="705"/>
      <c r="B504" s="705"/>
      <c r="C504" s="705"/>
      <c r="D504" s="705"/>
      <c r="E504" s="705"/>
      <c r="F504" s="705"/>
      <c r="G504" s="705"/>
      <c r="H504" s="705"/>
    </row>
    <row r="505" spans="1:8">
      <c r="A505" s="705"/>
      <c r="B505" s="705"/>
      <c r="C505" s="705"/>
      <c r="D505" s="705"/>
      <c r="E505" s="705"/>
      <c r="F505" s="705"/>
      <c r="G505" s="705"/>
      <c r="H505" s="705"/>
    </row>
    <row r="506" spans="1:8">
      <c r="A506" s="705"/>
      <c r="B506" s="705"/>
      <c r="C506" s="705"/>
      <c r="D506" s="705"/>
      <c r="E506" s="705"/>
      <c r="F506" s="705"/>
      <c r="G506" s="705"/>
      <c r="H506" s="705"/>
    </row>
    <row r="507" spans="1:8">
      <c r="A507" s="705"/>
      <c r="B507" s="705"/>
      <c r="C507" s="705"/>
      <c r="D507" s="705"/>
      <c r="E507" s="705"/>
      <c r="F507" s="705"/>
      <c r="G507" s="705"/>
      <c r="H507" s="705"/>
    </row>
    <row r="508" spans="1:8">
      <c r="A508" s="705"/>
      <c r="B508" s="705"/>
      <c r="C508" s="705"/>
      <c r="D508" s="705"/>
      <c r="E508" s="705"/>
      <c r="F508" s="705"/>
      <c r="G508" s="705"/>
      <c r="H508" s="705"/>
    </row>
    <row r="509" spans="1:8">
      <c r="A509" s="705"/>
      <c r="B509" s="705"/>
      <c r="C509" s="705"/>
      <c r="D509" s="705"/>
      <c r="E509" s="705"/>
      <c r="F509" s="705"/>
      <c r="G509" s="705"/>
      <c r="H509" s="705"/>
    </row>
    <row r="510" spans="1:8">
      <c r="A510" s="705"/>
      <c r="B510" s="705"/>
      <c r="C510" s="705"/>
      <c r="D510" s="705"/>
      <c r="E510" s="705"/>
      <c r="F510" s="705"/>
      <c r="G510" s="705"/>
      <c r="H510" s="705"/>
    </row>
    <row r="511" spans="1:8">
      <c r="A511" s="705"/>
      <c r="B511" s="705"/>
      <c r="C511" s="705"/>
      <c r="D511" s="705"/>
      <c r="E511" s="705"/>
      <c r="F511" s="705"/>
      <c r="G511" s="705"/>
      <c r="H511" s="705"/>
    </row>
    <row r="512" spans="1:8">
      <c r="A512" s="705"/>
      <c r="B512" s="705"/>
      <c r="C512" s="705"/>
      <c r="D512" s="705"/>
      <c r="E512" s="705"/>
      <c r="F512" s="705"/>
      <c r="G512" s="705"/>
      <c r="H512" s="705"/>
    </row>
    <row r="513" spans="1:8">
      <c r="A513" s="705"/>
      <c r="B513" s="705"/>
      <c r="C513" s="705"/>
      <c r="D513" s="705"/>
      <c r="E513" s="705"/>
      <c r="F513" s="705"/>
      <c r="G513" s="705"/>
      <c r="H513" s="705"/>
    </row>
    <row r="514" spans="1:8">
      <c r="A514" s="705"/>
      <c r="B514" s="705"/>
      <c r="C514" s="705"/>
      <c r="D514" s="705"/>
      <c r="E514" s="705"/>
      <c r="F514" s="705"/>
      <c r="G514" s="705"/>
      <c r="H514" s="705"/>
    </row>
    <row r="515" spans="1:8">
      <c r="A515" s="705"/>
      <c r="B515" s="705"/>
      <c r="C515" s="705"/>
      <c r="D515" s="705"/>
      <c r="E515" s="705"/>
      <c r="F515" s="705"/>
      <c r="G515" s="705"/>
      <c r="H515" s="705"/>
    </row>
    <row r="516" spans="1:8">
      <c r="A516" s="705"/>
      <c r="B516" s="705"/>
      <c r="C516" s="705"/>
      <c r="D516" s="705"/>
      <c r="E516" s="705"/>
      <c r="F516" s="705"/>
      <c r="G516" s="705"/>
      <c r="H516" s="705"/>
    </row>
    <row r="517" spans="1:8">
      <c r="A517" s="705"/>
      <c r="B517" s="705"/>
      <c r="C517" s="705"/>
      <c r="D517" s="705"/>
      <c r="E517" s="705"/>
      <c r="F517" s="705"/>
      <c r="G517" s="705"/>
      <c r="H517" s="705"/>
    </row>
    <row r="518" spans="1:8">
      <c r="A518" s="705"/>
      <c r="B518" s="705"/>
      <c r="C518" s="705"/>
      <c r="D518" s="705"/>
      <c r="E518" s="705"/>
      <c r="F518" s="705"/>
      <c r="G518" s="705"/>
      <c r="H518" s="705"/>
    </row>
    <row r="519" spans="1:8">
      <c r="A519" s="705"/>
      <c r="B519" s="705"/>
      <c r="C519" s="705"/>
      <c r="D519" s="705"/>
      <c r="E519" s="705"/>
      <c r="F519" s="705"/>
      <c r="G519" s="705"/>
      <c r="H519" s="705"/>
    </row>
    <row r="520" spans="1:8">
      <c r="A520" s="705"/>
      <c r="B520" s="705"/>
      <c r="C520" s="705"/>
      <c r="D520" s="705"/>
      <c r="E520" s="705"/>
      <c r="F520" s="705"/>
      <c r="G520" s="705"/>
      <c r="H520" s="705"/>
    </row>
    <row r="521" spans="1:8">
      <c r="A521" s="705"/>
      <c r="B521" s="705"/>
      <c r="C521" s="705"/>
      <c r="D521" s="705"/>
      <c r="E521" s="705"/>
      <c r="F521" s="705"/>
      <c r="G521" s="705"/>
      <c r="H521" s="705"/>
    </row>
    <row r="522" spans="1:8">
      <c r="A522" s="705"/>
      <c r="B522" s="705"/>
      <c r="C522" s="705"/>
      <c r="D522" s="705"/>
      <c r="E522" s="705"/>
      <c r="F522" s="705"/>
      <c r="G522" s="705"/>
      <c r="H522" s="705"/>
    </row>
    <row r="523" spans="1:8">
      <c r="A523" s="705"/>
      <c r="B523" s="705"/>
      <c r="C523" s="705"/>
      <c r="D523" s="705"/>
      <c r="E523" s="705"/>
      <c r="F523" s="705"/>
      <c r="G523" s="705"/>
      <c r="H523" s="705"/>
    </row>
    <row r="524" spans="1:8">
      <c r="A524" s="705"/>
      <c r="B524" s="705"/>
      <c r="C524" s="705"/>
      <c r="D524" s="705"/>
      <c r="E524" s="705"/>
      <c r="F524" s="705"/>
      <c r="G524" s="705"/>
      <c r="H524" s="705"/>
    </row>
    <row r="525" spans="1:8">
      <c r="A525" s="705"/>
      <c r="B525" s="705"/>
      <c r="C525" s="705"/>
      <c r="D525" s="705"/>
      <c r="E525" s="705"/>
      <c r="F525" s="705"/>
      <c r="G525" s="705"/>
      <c r="H525" s="705"/>
    </row>
    <row r="526" spans="1:8">
      <c r="A526" s="705"/>
      <c r="B526" s="705"/>
      <c r="C526" s="705"/>
      <c r="D526" s="705"/>
      <c r="E526" s="705"/>
      <c r="F526" s="705"/>
      <c r="G526" s="705"/>
      <c r="H526" s="705"/>
    </row>
    <row r="527" spans="1:8">
      <c r="A527" s="705"/>
      <c r="B527" s="705"/>
      <c r="C527" s="705"/>
      <c r="D527" s="705"/>
      <c r="E527" s="705"/>
      <c r="F527" s="705"/>
      <c r="G527" s="705"/>
      <c r="H527" s="705"/>
    </row>
    <row r="528" spans="1:8">
      <c r="A528" s="705"/>
      <c r="B528" s="705"/>
      <c r="C528" s="705"/>
      <c r="D528" s="705"/>
      <c r="E528" s="705"/>
      <c r="F528" s="705"/>
      <c r="G528" s="705"/>
      <c r="H528" s="705"/>
    </row>
    <row r="529" spans="1:8">
      <c r="A529" s="705"/>
      <c r="B529" s="705"/>
      <c r="C529" s="705"/>
      <c r="D529" s="705"/>
      <c r="E529" s="705"/>
      <c r="F529" s="705"/>
      <c r="G529" s="705"/>
      <c r="H529" s="705"/>
    </row>
    <row r="530" spans="1:8">
      <c r="A530" s="705"/>
      <c r="B530" s="705"/>
      <c r="C530" s="705"/>
      <c r="D530" s="705"/>
      <c r="E530" s="705"/>
      <c r="F530" s="705"/>
      <c r="G530" s="705"/>
      <c r="H530" s="705"/>
    </row>
    <row r="531" spans="1:8">
      <c r="A531" s="705"/>
      <c r="B531" s="705"/>
      <c r="C531" s="705"/>
      <c r="D531" s="705"/>
      <c r="E531" s="705"/>
      <c r="F531" s="705"/>
      <c r="G531" s="705"/>
      <c r="H531" s="705"/>
    </row>
    <row r="532" spans="1:8">
      <c r="A532" s="705"/>
      <c r="B532" s="705"/>
      <c r="C532" s="705"/>
      <c r="D532" s="705"/>
      <c r="E532" s="705"/>
      <c r="F532" s="705"/>
      <c r="G532" s="705"/>
      <c r="H532" s="705"/>
    </row>
    <row r="533" spans="1:8">
      <c r="A533" s="705"/>
      <c r="B533" s="705"/>
      <c r="C533" s="705"/>
      <c r="D533" s="705"/>
      <c r="E533" s="705"/>
      <c r="F533" s="705"/>
      <c r="G533" s="705"/>
      <c r="H533" s="705"/>
    </row>
    <row r="534" spans="1:8">
      <c r="A534" s="705"/>
      <c r="B534" s="705"/>
      <c r="C534" s="705"/>
      <c r="D534" s="705"/>
      <c r="E534" s="705"/>
      <c r="F534" s="705"/>
      <c r="G534" s="705"/>
      <c r="H534" s="705"/>
    </row>
    <row r="535" spans="1:8">
      <c r="A535" s="705"/>
      <c r="B535" s="705"/>
      <c r="C535" s="705"/>
      <c r="D535" s="705"/>
      <c r="E535" s="705"/>
      <c r="F535" s="705"/>
      <c r="G535" s="705"/>
      <c r="H535" s="705"/>
    </row>
    <row r="536" spans="1:8">
      <c r="A536" s="705"/>
      <c r="B536" s="705"/>
      <c r="C536" s="705"/>
      <c r="D536" s="705"/>
      <c r="E536" s="705"/>
      <c r="F536" s="705"/>
      <c r="G536" s="705"/>
      <c r="H536" s="705"/>
    </row>
    <row r="537" spans="1:8">
      <c r="A537" s="705"/>
      <c r="B537" s="705"/>
      <c r="C537" s="705"/>
      <c r="D537" s="705"/>
      <c r="E537" s="705"/>
      <c r="F537" s="705"/>
      <c r="G537" s="705"/>
      <c r="H537" s="705"/>
    </row>
    <row r="538" spans="1:8">
      <c r="A538" s="705"/>
      <c r="B538" s="705"/>
      <c r="C538" s="705"/>
      <c r="D538" s="705"/>
      <c r="E538" s="705"/>
      <c r="F538" s="705"/>
      <c r="G538" s="705"/>
      <c r="H538" s="705"/>
    </row>
    <row r="539" spans="1:8">
      <c r="A539" s="705"/>
      <c r="B539" s="705"/>
      <c r="C539" s="705"/>
      <c r="D539" s="705"/>
      <c r="E539" s="705"/>
      <c r="F539" s="705"/>
      <c r="G539" s="705"/>
      <c r="H539" s="705"/>
    </row>
    <row r="540" spans="1:8">
      <c r="A540" s="705"/>
      <c r="B540" s="705"/>
      <c r="C540" s="705"/>
      <c r="D540" s="705"/>
      <c r="E540" s="705"/>
      <c r="F540" s="705"/>
      <c r="G540" s="705"/>
      <c r="H540" s="705"/>
    </row>
    <row r="541" spans="1:8">
      <c r="A541" s="705"/>
      <c r="B541" s="705"/>
      <c r="C541" s="705"/>
      <c r="D541" s="705"/>
      <c r="E541" s="705"/>
      <c r="F541" s="705"/>
      <c r="G541" s="705"/>
      <c r="H541" s="705"/>
    </row>
    <row r="542" spans="1:8">
      <c r="A542" s="705"/>
      <c r="B542" s="705"/>
      <c r="C542" s="705"/>
      <c r="D542" s="705"/>
      <c r="E542" s="705"/>
      <c r="F542" s="705"/>
      <c r="G542" s="705"/>
      <c r="H542" s="705"/>
    </row>
    <row r="543" spans="1:8">
      <c r="A543" s="705"/>
      <c r="B543" s="705"/>
      <c r="C543" s="705"/>
      <c r="D543" s="705"/>
      <c r="E543" s="705"/>
      <c r="F543" s="705"/>
      <c r="G543" s="705"/>
      <c r="H543" s="705"/>
    </row>
    <row r="544" spans="1:8">
      <c r="A544" s="705"/>
      <c r="B544" s="705"/>
      <c r="C544" s="705"/>
      <c r="D544" s="705"/>
      <c r="E544" s="705"/>
      <c r="F544" s="705"/>
      <c r="G544" s="705"/>
      <c r="H544" s="705"/>
    </row>
    <row r="545" spans="1:8">
      <c r="A545" s="705"/>
      <c r="B545" s="705"/>
      <c r="C545" s="705"/>
      <c r="D545" s="705"/>
      <c r="E545" s="705"/>
      <c r="F545" s="705"/>
      <c r="G545" s="705"/>
      <c r="H545" s="705"/>
    </row>
    <row r="546" spans="1:8">
      <c r="A546" s="705"/>
      <c r="B546" s="705"/>
      <c r="C546" s="705"/>
      <c r="D546" s="705"/>
      <c r="E546" s="705"/>
      <c r="F546" s="705"/>
      <c r="G546" s="705"/>
      <c r="H546" s="705"/>
    </row>
    <row r="547" spans="1:8">
      <c r="A547" s="705"/>
      <c r="B547" s="705"/>
      <c r="C547" s="705"/>
      <c r="D547" s="705"/>
      <c r="E547" s="705"/>
      <c r="F547" s="705"/>
      <c r="G547" s="705"/>
      <c r="H547" s="705"/>
    </row>
    <row r="548" spans="1:8">
      <c r="A548" s="705"/>
      <c r="B548" s="705"/>
      <c r="C548" s="705"/>
      <c r="D548" s="705"/>
      <c r="E548" s="705"/>
      <c r="F548" s="705"/>
      <c r="G548" s="705"/>
      <c r="H548" s="705"/>
    </row>
    <row r="549" spans="1:8">
      <c r="A549" s="705"/>
      <c r="B549" s="705"/>
      <c r="C549" s="705"/>
      <c r="D549" s="705"/>
      <c r="E549" s="705"/>
      <c r="F549" s="705"/>
      <c r="G549" s="705"/>
      <c r="H549" s="705"/>
    </row>
    <row r="550" spans="1:8">
      <c r="A550" s="705"/>
      <c r="B550" s="705"/>
      <c r="C550" s="705"/>
      <c r="D550" s="705"/>
      <c r="E550" s="705"/>
      <c r="F550" s="705"/>
      <c r="G550" s="705"/>
      <c r="H550" s="705"/>
    </row>
    <row r="551" spans="1:8">
      <c r="A551" s="705"/>
      <c r="B551" s="705"/>
      <c r="C551" s="705"/>
      <c r="D551" s="705"/>
      <c r="E551" s="705"/>
      <c r="F551" s="705"/>
      <c r="G551" s="705"/>
      <c r="H551" s="705"/>
    </row>
    <row r="552" spans="1:8">
      <c r="A552" s="705"/>
      <c r="B552" s="705"/>
      <c r="C552" s="705"/>
      <c r="D552" s="705"/>
      <c r="E552" s="705"/>
      <c r="F552" s="705"/>
      <c r="G552" s="705"/>
      <c r="H552" s="705"/>
    </row>
    <row r="553" spans="1:8">
      <c r="A553" s="705"/>
      <c r="B553" s="705"/>
      <c r="C553" s="705"/>
      <c r="D553" s="705"/>
      <c r="E553" s="705"/>
      <c r="F553" s="705"/>
      <c r="G553" s="705"/>
      <c r="H553" s="705"/>
    </row>
    <row r="554" spans="1:8">
      <c r="A554" s="705"/>
      <c r="B554" s="705"/>
      <c r="C554" s="705"/>
      <c r="D554" s="705"/>
      <c r="E554" s="705"/>
      <c r="F554" s="705"/>
      <c r="G554" s="705"/>
      <c r="H554" s="705"/>
    </row>
    <row r="555" spans="1:8">
      <c r="A555" s="705"/>
      <c r="B555" s="705"/>
      <c r="C555" s="705"/>
      <c r="D555" s="705"/>
      <c r="E555" s="705"/>
      <c r="F555" s="705"/>
      <c r="G555" s="705"/>
      <c r="H555" s="705"/>
    </row>
    <row r="556" spans="1:8">
      <c r="A556" s="705"/>
      <c r="B556" s="705"/>
      <c r="C556" s="705"/>
      <c r="D556" s="705"/>
      <c r="E556" s="705"/>
      <c r="F556" s="705"/>
      <c r="G556" s="705"/>
      <c r="H556" s="705"/>
    </row>
    <row r="557" spans="1:8">
      <c r="A557" s="705"/>
      <c r="B557" s="705"/>
      <c r="C557" s="705"/>
      <c r="D557" s="705"/>
      <c r="E557" s="705"/>
      <c r="F557" s="705"/>
      <c r="G557" s="705"/>
      <c r="H557" s="705"/>
    </row>
    <row r="558" spans="1:8">
      <c r="A558" s="705"/>
      <c r="B558" s="705"/>
      <c r="C558" s="705"/>
      <c r="D558" s="705"/>
      <c r="E558" s="705"/>
      <c r="F558" s="705"/>
      <c r="G558" s="705"/>
      <c r="H558" s="705"/>
    </row>
    <row r="559" spans="1:8">
      <c r="A559" s="705"/>
      <c r="B559" s="705"/>
      <c r="C559" s="705"/>
      <c r="D559" s="705"/>
      <c r="E559" s="705"/>
      <c r="F559" s="705"/>
      <c r="G559" s="705"/>
      <c r="H559" s="705"/>
    </row>
    <row r="560" spans="1:8">
      <c r="A560" s="705"/>
      <c r="B560" s="705"/>
      <c r="C560" s="705"/>
      <c r="D560" s="705"/>
      <c r="E560" s="705"/>
      <c r="F560" s="705"/>
      <c r="G560" s="705"/>
      <c r="H560" s="705"/>
    </row>
    <row r="561" spans="1:8">
      <c r="A561" s="705"/>
      <c r="B561" s="705"/>
      <c r="C561" s="705"/>
      <c r="D561" s="705"/>
      <c r="E561" s="705"/>
      <c r="F561" s="705"/>
      <c r="G561" s="705"/>
      <c r="H561" s="705"/>
    </row>
    <row r="562" spans="1:8">
      <c r="A562" s="705"/>
      <c r="B562" s="705"/>
      <c r="C562" s="705"/>
      <c r="D562" s="705"/>
      <c r="E562" s="705"/>
      <c r="F562" s="705"/>
      <c r="G562" s="705"/>
      <c r="H562" s="705"/>
    </row>
    <row r="563" spans="1:8">
      <c r="A563" s="705"/>
      <c r="B563" s="705"/>
      <c r="C563" s="705"/>
      <c r="D563" s="705"/>
      <c r="E563" s="705"/>
      <c r="F563" s="705"/>
      <c r="G563" s="705"/>
      <c r="H563" s="705"/>
    </row>
    <row r="564" spans="1:8">
      <c r="A564" s="705"/>
      <c r="B564" s="705"/>
      <c r="C564" s="705"/>
      <c r="D564" s="705"/>
      <c r="E564" s="705"/>
      <c r="F564" s="705"/>
      <c r="G564" s="705"/>
      <c r="H564" s="705"/>
    </row>
    <row r="565" spans="1:8">
      <c r="A565" s="705"/>
      <c r="B565" s="705"/>
      <c r="C565" s="705"/>
      <c r="D565" s="705"/>
      <c r="E565" s="705"/>
      <c r="F565" s="705"/>
      <c r="G565" s="705"/>
      <c r="H565" s="705"/>
    </row>
    <row r="566" spans="1:8">
      <c r="A566" s="705"/>
      <c r="B566" s="705"/>
      <c r="C566" s="705"/>
      <c r="D566" s="705"/>
      <c r="E566" s="705"/>
      <c r="F566" s="705"/>
      <c r="G566" s="705"/>
      <c r="H566" s="705"/>
    </row>
    <row r="567" spans="1:8">
      <c r="A567" s="705"/>
      <c r="B567" s="705"/>
      <c r="C567" s="705"/>
      <c r="D567" s="705"/>
      <c r="E567" s="705"/>
      <c r="F567" s="705"/>
      <c r="G567" s="705"/>
      <c r="H567" s="705"/>
    </row>
    <row r="568" spans="1:8">
      <c r="A568" s="705"/>
      <c r="B568" s="705"/>
      <c r="C568" s="705"/>
      <c r="D568" s="705"/>
      <c r="E568" s="705"/>
      <c r="F568" s="705"/>
      <c r="G568" s="705"/>
      <c r="H568" s="705"/>
    </row>
    <row r="569" spans="1:8">
      <c r="A569" s="705"/>
      <c r="B569" s="705"/>
      <c r="C569" s="705"/>
      <c r="D569" s="705"/>
      <c r="E569" s="705"/>
      <c r="F569" s="705"/>
      <c r="G569" s="705"/>
      <c r="H569" s="705"/>
    </row>
    <row r="570" spans="1:8">
      <c r="A570" s="705"/>
      <c r="B570" s="705"/>
      <c r="C570" s="705"/>
      <c r="D570" s="705"/>
      <c r="E570" s="705"/>
      <c r="F570" s="705"/>
      <c r="G570" s="705"/>
      <c r="H570" s="705"/>
    </row>
    <row r="571" spans="1:8">
      <c r="A571" s="705"/>
      <c r="B571" s="705"/>
      <c r="C571" s="705"/>
      <c r="D571" s="705"/>
      <c r="E571" s="705"/>
      <c r="F571" s="705"/>
      <c r="G571" s="705"/>
      <c r="H571" s="705"/>
    </row>
    <row r="572" spans="1:8">
      <c r="A572" s="705"/>
      <c r="B572" s="705"/>
      <c r="C572" s="705"/>
      <c r="D572" s="705"/>
      <c r="E572" s="705"/>
      <c r="F572" s="705"/>
      <c r="G572" s="705"/>
      <c r="H572" s="705"/>
    </row>
    <row r="573" spans="1:8">
      <c r="A573" s="705"/>
      <c r="B573" s="705"/>
      <c r="C573" s="705"/>
      <c r="D573" s="705"/>
      <c r="E573" s="705"/>
      <c r="F573" s="705"/>
      <c r="G573" s="705"/>
      <c r="H573" s="705"/>
    </row>
    <row r="574" spans="1:8">
      <c r="A574" s="705"/>
      <c r="B574" s="705"/>
      <c r="C574" s="705"/>
      <c r="D574" s="705"/>
      <c r="E574" s="705"/>
      <c r="F574" s="705"/>
      <c r="G574" s="705"/>
      <c r="H574" s="705"/>
    </row>
    <row r="575" spans="1:8">
      <c r="A575" s="705"/>
      <c r="B575" s="705"/>
      <c r="C575" s="705"/>
      <c r="D575" s="705"/>
      <c r="E575" s="705"/>
      <c r="F575" s="705"/>
      <c r="G575" s="705"/>
      <c r="H575" s="705"/>
    </row>
    <row r="576" spans="1:8">
      <c r="A576" s="705"/>
      <c r="B576" s="705"/>
      <c r="C576" s="705"/>
      <c r="D576" s="705"/>
      <c r="E576" s="705"/>
      <c r="F576" s="705"/>
      <c r="G576" s="705"/>
      <c r="H576" s="705"/>
    </row>
    <row r="577" spans="1:8">
      <c r="A577" s="705"/>
      <c r="B577" s="705"/>
      <c r="C577" s="705"/>
      <c r="D577" s="705"/>
      <c r="E577" s="705"/>
      <c r="F577" s="705"/>
      <c r="G577" s="705"/>
      <c r="H577" s="705"/>
    </row>
    <row r="578" spans="1:8">
      <c r="A578" s="705"/>
      <c r="B578" s="705"/>
      <c r="C578" s="705"/>
      <c r="D578" s="705"/>
      <c r="E578" s="705"/>
      <c r="F578" s="705"/>
      <c r="G578" s="705"/>
      <c r="H578" s="705"/>
    </row>
    <row r="579" spans="1:8">
      <c r="A579" s="705"/>
      <c r="B579" s="705"/>
      <c r="C579" s="705"/>
      <c r="D579" s="705"/>
      <c r="E579" s="705"/>
      <c r="F579" s="705"/>
      <c r="G579" s="705"/>
      <c r="H579" s="705"/>
    </row>
    <row r="580" spans="1:8">
      <c r="A580" s="705"/>
      <c r="B580" s="705"/>
      <c r="C580" s="705"/>
      <c r="D580" s="705"/>
      <c r="E580" s="705"/>
      <c r="F580" s="705"/>
      <c r="G580" s="705"/>
      <c r="H580" s="705"/>
    </row>
    <row r="581" spans="1:8">
      <c r="A581" s="705"/>
      <c r="B581" s="705"/>
      <c r="C581" s="705"/>
      <c r="D581" s="705"/>
      <c r="E581" s="705"/>
      <c r="F581" s="705"/>
      <c r="G581" s="705"/>
      <c r="H581" s="705"/>
    </row>
    <row r="582" spans="1:8">
      <c r="A582" s="705"/>
      <c r="B582" s="705"/>
      <c r="C582" s="705"/>
      <c r="D582" s="705"/>
      <c r="E582" s="705"/>
      <c r="F582" s="705"/>
      <c r="G582" s="705"/>
      <c r="H582" s="705"/>
    </row>
    <row r="583" spans="1:8">
      <c r="A583" s="705"/>
      <c r="B583" s="705"/>
      <c r="C583" s="705"/>
      <c r="D583" s="705"/>
      <c r="E583" s="705"/>
      <c r="F583" s="705"/>
      <c r="G583" s="705"/>
      <c r="H583" s="705"/>
    </row>
    <row r="584" spans="1:8">
      <c r="A584" s="705"/>
      <c r="B584" s="705"/>
      <c r="C584" s="705"/>
      <c r="D584" s="705"/>
      <c r="E584" s="705"/>
      <c r="F584" s="705"/>
      <c r="G584" s="705"/>
      <c r="H584" s="705"/>
    </row>
    <row r="585" spans="1:8">
      <c r="A585" s="705"/>
      <c r="B585" s="705"/>
      <c r="C585" s="705"/>
      <c r="D585" s="705"/>
      <c r="E585" s="705"/>
      <c r="F585" s="705"/>
      <c r="G585" s="705"/>
      <c r="H585" s="705"/>
    </row>
    <row r="586" spans="1:8">
      <c r="A586" s="705"/>
      <c r="B586" s="705"/>
      <c r="C586" s="705"/>
      <c r="D586" s="705"/>
      <c r="E586" s="705"/>
      <c r="F586" s="705"/>
      <c r="G586" s="705"/>
      <c r="H586" s="705"/>
    </row>
    <row r="587" spans="1:8">
      <c r="A587" s="705"/>
      <c r="B587" s="705"/>
      <c r="C587" s="705"/>
      <c r="D587" s="705"/>
      <c r="E587" s="705"/>
      <c r="F587" s="705"/>
      <c r="G587" s="705"/>
      <c r="H587" s="705"/>
    </row>
    <row r="588" spans="1:8">
      <c r="A588" s="705"/>
      <c r="B588" s="705"/>
      <c r="C588" s="705"/>
      <c r="D588" s="705"/>
      <c r="E588" s="705"/>
      <c r="F588" s="705"/>
      <c r="G588" s="705"/>
      <c r="H588" s="705"/>
    </row>
    <row r="589" spans="1:8">
      <c r="A589" s="705"/>
      <c r="B589" s="705"/>
      <c r="C589" s="705"/>
      <c r="D589" s="705"/>
      <c r="E589" s="705"/>
      <c r="F589" s="705"/>
      <c r="G589" s="705"/>
      <c r="H589" s="705"/>
    </row>
    <row r="590" spans="1:8">
      <c r="A590" s="705"/>
      <c r="B590" s="705"/>
      <c r="C590" s="705"/>
      <c r="D590" s="705"/>
      <c r="E590" s="705"/>
      <c r="F590" s="705"/>
      <c r="G590" s="705"/>
      <c r="H590" s="705"/>
    </row>
    <row r="591" spans="1:8">
      <c r="A591" s="705"/>
      <c r="B591" s="705"/>
      <c r="C591" s="705"/>
      <c r="D591" s="705"/>
      <c r="E591" s="705"/>
      <c r="F591" s="705"/>
      <c r="G591" s="705"/>
      <c r="H591" s="705"/>
    </row>
    <row r="592" spans="1:8">
      <c r="A592" s="705"/>
      <c r="B592" s="705"/>
      <c r="C592" s="705"/>
      <c r="D592" s="705"/>
      <c r="E592" s="705"/>
      <c r="F592" s="705"/>
      <c r="G592" s="705"/>
      <c r="H592" s="705"/>
    </row>
    <row r="593" spans="1:8">
      <c r="A593" s="705"/>
      <c r="B593" s="705"/>
      <c r="C593" s="705"/>
      <c r="D593" s="705"/>
      <c r="E593" s="705"/>
      <c r="F593" s="705"/>
      <c r="G593" s="705"/>
      <c r="H593" s="705"/>
    </row>
    <row r="594" spans="1:8">
      <c r="A594" s="705"/>
      <c r="B594" s="705"/>
      <c r="C594" s="705"/>
      <c r="D594" s="705"/>
      <c r="E594" s="705"/>
      <c r="F594" s="705"/>
      <c r="G594" s="705"/>
      <c r="H594" s="705"/>
    </row>
    <row r="595" spans="1:8">
      <c r="A595" s="705"/>
      <c r="B595" s="705"/>
      <c r="C595" s="705"/>
      <c r="D595" s="705"/>
      <c r="E595" s="705"/>
      <c r="F595" s="705"/>
      <c r="G595" s="705"/>
      <c r="H595" s="705"/>
    </row>
    <row r="596" spans="1:8">
      <c r="A596" s="705"/>
      <c r="B596" s="705"/>
      <c r="C596" s="705"/>
      <c r="D596" s="705"/>
      <c r="E596" s="705"/>
      <c r="F596" s="705"/>
      <c r="G596" s="705"/>
      <c r="H596" s="705"/>
    </row>
    <row r="597" spans="1:8">
      <c r="A597" s="705"/>
      <c r="B597" s="705"/>
      <c r="C597" s="705"/>
      <c r="D597" s="705"/>
      <c r="E597" s="705"/>
      <c r="F597" s="705"/>
      <c r="G597" s="705"/>
      <c r="H597" s="705"/>
    </row>
    <row r="598" spans="1:8">
      <c r="A598" s="705"/>
      <c r="B598" s="705"/>
      <c r="C598" s="705"/>
      <c r="D598" s="705"/>
      <c r="E598" s="705"/>
      <c r="F598" s="705"/>
      <c r="G598" s="705"/>
      <c r="H598" s="705"/>
    </row>
    <row r="599" spans="1:8">
      <c r="A599" s="705"/>
      <c r="B599" s="705"/>
      <c r="C599" s="705"/>
      <c r="D599" s="705"/>
      <c r="E599" s="705"/>
      <c r="F599" s="705"/>
      <c r="G599" s="705"/>
      <c r="H599" s="705"/>
    </row>
    <row r="600" spans="1:8">
      <c r="A600" s="705"/>
      <c r="B600" s="705"/>
      <c r="C600" s="705"/>
      <c r="D600" s="705"/>
      <c r="E600" s="705"/>
      <c r="F600" s="705"/>
      <c r="G600" s="705"/>
      <c r="H600" s="705"/>
    </row>
    <row r="601" spans="1:8">
      <c r="A601" s="705"/>
      <c r="B601" s="705"/>
      <c r="C601" s="705"/>
      <c r="D601" s="705"/>
      <c r="E601" s="705"/>
      <c r="F601" s="705"/>
      <c r="G601" s="705"/>
      <c r="H601" s="705"/>
    </row>
    <row r="602" spans="1:8">
      <c r="A602" s="705"/>
      <c r="B602" s="705"/>
      <c r="C602" s="705"/>
      <c r="D602" s="705"/>
      <c r="E602" s="705"/>
      <c r="F602" s="705"/>
      <c r="G602" s="705"/>
      <c r="H602" s="705"/>
    </row>
    <row r="603" spans="1:8">
      <c r="A603" s="705"/>
      <c r="B603" s="705"/>
      <c r="C603" s="705"/>
      <c r="D603" s="705"/>
      <c r="E603" s="705"/>
      <c r="F603" s="705"/>
      <c r="G603" s="705"/>
      <c r="H603" s="705"/>
    </row>
    <row r="604" spans="1:8">
      <c r="A604" s="705"/>
      <c r="B604" s="705"/>
      <c r="C604" s="705"/>
      <c r="D604" s="705"/>
      <c r="E604" s="705"/>
      <c r="F604" s="705"/>
      <c r="G604" s="705"/>
      <c r="H604" s="705"/>
    </row>
    <row r="605" spans="1:8">
      <c r="A605" s="705"/>
      <c r="B605" s="705"/>
      <c r="C605" s="705"/>
      <c r="D605" s="705"/>
      <c r="E605" s="705"/>
      <c r="F605" s="705"/>
      <c r="G605" s="705"/>
      <c r="H605" s="705"/>
    </row>
    <row r="606" spans="1:8">
      <c r="A606" s="705"/>
      <c r="B606" s="705"/>
      <c r="C606" s="705"/>
      <c r="D606" s="705"/>
      <c r="E606" s="705"/>
      <c r="F606" s="705"/>
      <c r="G606" s="705"/>
      <c r="H606" s="705"/>
    </row>
    <row r="607" spans="1:8">
      <c r="A607" s="705"/>
      <c r="B607" s="705"/>
      <c r="C607" s="705"/>
      <c r="D607" s="705"/>
      <c r="E607" s="705"/>
      <c r="F607" s="705"/>
      <c r="G607" s="705"/>
      <c r="H607" s="705"/>
    </row>
    <row r="608" spans="1:8">
      <c r="A608" s="705"/>
      <c r="B608" s="705"/>
      <c r="C608" s="705"/>
      <c r="D608" s="705"/>
      <c r="E608" s="705"/>
      <c r="F608" s="705"/>
      <c r="G608" s="705"/>
      <c r="H608" s="705"/>
    </row>
    <row r="609" spans="1:8">
      <c r="A609" s="705"/>
      <c r="B609" s="705"/>
      <c r="C609" s="705"/>
      <c r="D609" s="705"/>
      <c r="E609" s="705"/>
      <c r="F609" s="705"/>
      <c r="G609" s="705"/>
      <c r="H609" s="705"/>
    </row>
    <row r="610" spans="1:8">
      <c r="A610" s="705"/>
      <c r="B610" s="705"/>
      <c r="C610" s="705"/>
      <c r="D610" s="705"/>
      <c r="E610" s="705"/>
      <c r="F610" s="705"/>
      <c r="G610" s="705"/>
      <c r="H610" s="705"/>
    </row>
    <row r="611" spans="1:8">
      <c r="A611" s="705"/>
      <c r="B611" s="705"/>
      <c r="C611" s="705"/>
      <c r="D611" s="705"/>
      <c r="E611" s="705"/>
      <c r="F611" s="705"/>
      <c r="G611" s="705"/>
      <c r="H611" s="705"/>
    </row>
    <row r="612" spans="1:8">
      <c r="A612" s="705"/>
      <c r="B612" s="705"/>
      <c r="C612" s="705"/>
      <c r="D612" s="705"/>
      <c r="E612" s="705"/>
      <c r="F612" s="705"/>
      <c r="G612" s="705"/>
      <c r="H612" s="705"/>
    </row>
    <row r="613" spans="1:8">
      <c r="A613" s="705"/>
      <c r="B613" s="705"/>
      <c r="C613" s="705"/>
      <c r="D613" s="705"/>
      <c r="E613" s="705"/>
      <c r="F613" s="705"/>
      <c r="G613" s="705"/>
      <c r="H613" s="705"/>
    </row>
    <row r="614" spans="1:8">
      <c r="A614" s="705"/>
      <c r="B614" s="705"/>
      <c r="C614" s="705"/>
      <c r="D614" s="705"/>
      <c r="E614" s="705"/>
      <c r="F614" s="705"/>
      <c r="G614" s="705"/>
      <c r="H614" s="705"/>
    </row>
    <row r="615" spans="1:8">
      <c r="A615" s="705"/>
      <c r="B615" s="705"/>
      <c r="C615" s="705"/>
      <c r="D615" s="705"/>
      <c r="E615" s="705"/>
      <c r="F615" s="705"/>
      <c r="G615" s="705"/>
      <c r="H615" s="705"/>
    </row>
    <row r="616" spans="1:8">
      <c r="A616" s="705"/>
      <c r="B616" s="705"/>
      <c r="C616" s="705"/>
      <c r="D616" s="705"/>
      <c r="E616" s="705"/>
      <c r="F616" s="705"/>
      <c r="G616" s="705"/>
      <c r="H616" s="705"/>
    </row>
    <row r="617" spans="1:8">
      <c r="A617" s="705"/>
      <c r="B617" s="705"/>
      <c r="C617" s="705"/>
      <c r="D617" s="705"/>
      <c r="E617" s="705"/>
      <c r="F617" s="705"/>
      <c r="G617" s="705"/>
      <c r="H617" s="705"/>
    </row>
    <row r="618" spans="1:8">
      <c r="A618" s="705"/>
      <c r="B618" s="705"/>
      <c r="C618" s="705"/>
      <c r="D618" s="705"/>
      <c r="E618" s="705"/>
      <c r="F618" s="705"/>
      <c r="G618" s="705"/>
      <c r="H618" s="705"/>
    </row>
    <row r="619" spans="1:8">
      <c r="A619" s="705"/>
      <c r="B619" s="705"/>
      <c r="C619" s="705"/>
      <c r="D619" s="705"/>
      <c r="E619" s="705"/>
      <c r="F619" s="705"/>
      <c r="G619" s="705"/>
      <c r="H619" s="705"/>
    </row>
    <row r="620" spans="1:8">
      <c r="A620" s="705"/>
      <c r="B620" s="705"/>
      <c r="C620" s="705"/>
      <c r="D620" s="705"/>
      <c r="E620" s="705"/>
      <c r="F620" s="705"/>
      <c r="G620" s="705"/>
      <c r="H620" s="705"/>
    </row>
    <row r="621" spans="1:8">
      <c r="A621" s="705"/>
      <c r="B621" s="705"/>
      <c r="C621" s="705"/>
      <c r="D621" s="705"/>
      <c r="E621" s="705"/>
      <c r="F621" s="705"/>
      <c r="G621" s="705"/>
      <c r="H621" s="705"/>
    </row>
    <row r="622" spans="1:8">
      <c r="A622" s="705"/>
      <c r="B622" s="705"/>
      <c r="C622" s="705"/>
      <c r="D622" s="705"/>
      <c r="E622" s="705"/>
      <c r="F622" s="705"/>
      <c r="G622" s="705"/>
      <c r="H622" s="705"/>
    </row>
    <row r="623" spans="1:8">
      <c r="A623" s="705"/>
      <c r="B623" s="705"/>
      <c r="C623" s="705"/>
      <c r="D623" s="705"/>
      <c r="E623" s="705"/>
      <c r="F623" s="705"/>
      <c r="G623" s="705"/>
      <c r="H623" s="705"/>
    </row>
    <row r="624" spans="1:8">
      <c r="A624" s="705"/>
      <c r="B624" s="705"/>
      <c r="C624" s="705"/>
      <c r="D624" s="705"/>
      <c r="E624" s="705"/>
      <c r="F624" s="705"/>
      <c r="G624" s="705"/>
      <c r="H624" s="705"/>
    </row>
    <row r="625" spans="1:8">
      <c r="A625" s="705"/>
      <c r="B625" s="705"/>
      <c r="C625" s="705"/>
      <c r="D625" s="705"/>
      <c r="E625" s="705"/>
      <c r="F625" s="705"/>
      <c r="G625" s="705"/>
      <c r="H625" s="705"/>
    </row>
    <row r="626" spans="1:8">
      <c r="A626" s="705"/>
      <c r="B626" s="705"/>
      <c r="C626" s="705"/>
      <c r="D626" s="705"/>
      <c r="E626" s="705"/>
      <c r="F626" s="705"/>
      <c r="G626" s="705"/>
      <c r="H626" s="705"/>
    </row>
    <row r="627" spans="1:8">
      <c r="A627" s="705"/>
      <c r="B627" s="705"/>
      <c r="C627" s="705"/>
      <c r="D627" s="705"/>
      <c r="E627" s="705"/>
      <c r="F627" s="705"/>
      <c r="G627" s="705"/>
      <c r="H627" s="705"/>
    </row>
    <row r="628" spans="1:8">
      <c r="A628" s="705"/>
      <c r="B628" s="705"/>
      <c r="C628" s="705"/>
      <c r="D628" s="705"/>
      <c r="E628" s="705"/>
      <c r="F628" s="705"/>
      <c r="G628" s="705"/>
      <c r="H628" s="705"/>
    </row>
    <row r="629" spans="1:8">
      <c r="A629" s="705"/>
      <c r="B629" s="705"/>
      <c r="C629" s="705"/>
      <c r="D629" s="705"/>
      <c r="E629" s="705"/>
      <c r="F629" s="705"/>
      <c r="G629" s="705"/>
      <c r="H629" s="705"/>
    </row>
    <row r="630" spans="1:8">
      <c r="A630" s="705"/>
      <c r="B630" s="705"/>
      <c r="C630" s="705"/>
      <c r="D630" s="705"/>
      <c r="E630" s="705"/>
      <c r="F630" s="705"/>
      <c r="G630" s="705"/>
      <c r="H630" s="705"/>
    </row>
    <row r="631" spans="1:8">
      <c r="A631" s="705"/>
      <c r="B631" s="705"/>
      <c r="C631" s="705"/>
      <c r="D631" s="705"/>
      <c r="E631" s="705"/>
      <c r="F631" s="705"/>
      <c r="G631" s="705"/>
      <c r="H631" s="705"/>
    </row>
    <row r="632" spans="1:8">
      <c r="A632" s="705"/>
      <c r="B632" s="705"/>
      <c r="C632" s="705"/>
      <c r="D632" s="705"/>
      <c r="E632" s="705"/>
      <c r="F632" s="705"/>
      <c r="G632" s="705"/>
      <c r="H632" s="705"/>
    </row>
    <row r="633" spans="1:8">
      <c r="A633" s="705"/>
      <c r="B633" s="705"/>
      <c r="C633" s="705"/>
      <c r="D633" s="705"/>
      <c r="E633" s="705"/>
      <c r="F633" s="705"/>
      <c r="G633" s="705"/>
      <c r="H633" s="705"/>
    </row>
    <row r="634" spans="1:8">
      <c r="A634" s="705"/>
      <c r="B634" s="705"/>
      <c r="C634" s="705"/>
      <c r="D634" s="705"/>
      <c r="E634" s="705"/>
      <c r="F634" s="705"/>
      <c r="G634" s="705"/>
      <c r="H634" s="705"/>
    </row>
    <row r="635" spans="1:8">
      <c r="A635" s="705"/>
      <c r="B635" s="705"/>
      <c r="C635" s="705"/>
      <c r="D635" s="705"/>
      <c r="E635" s="705"/>
      <c r="F635" s="705"/>
      <c r="G635" s="705"/>
      <c r="H635" s="705"/>
    </row>
    <row r="636" spans="1:8">
      <c r="A636" s="705"/>
      <c r="B636" s="705"/>
      <c r="C636" s="705"/>
      <c r="D636" s="705"/>
      <c r="E636" s="705"/>
      <c r="F636" s="705"/>
      <c r="G636" s="705"/>
      <c r="H636" s="705"/>
    </row>
    <row r="637" spans="1:8">
      <c r="A637" s="705"/>
      <c r="B637" s="705"/>
      <c r="C637" s="705"/>
      <c r="D637" s="705"/>
      <c r="E637" s="705"/>
      <c r="F637" s="705"/>
      <c r="G637" s="705"/>
      <c r="H637" s="705"/>
    </row>
    <row r="638" spans="1:8">
      <c r="A638" s="705"/>
      <c r="B638" s="705"/>
      <c r="C638" s="705"/>
      <c r="D638" s="705"/>
      <c r="E638" s="705"/>
      <c r="F638" s="705"/>
      <c r="G638" s="705"/>
      <c r="H638" s="705"/>
    </row>
    <row r="639" spans="1:8">
      <c r="A639" s="705"/>
      <c r="B639" s="705"/>
      <c r="C639" s="705"/>
      <c r="D639" s="705"/>
      <c r="E639" s="705"/>
      <c r="F639" s="705"/>
      <c r="G639" s="705"/>
      <c r="H639" s="705"/>
    </row>
    <row r="640" spans="1:8">
      <c r="A640" s="705"/>
      <c r="B640" s="705"/>
      <c r="C640" s="705"/>
      <c r="D640" s="705"/>
      <c r="E640" s="705"/>
      <c r="F640" s="705"/>
      <c r="G640" s="705"/>
      <c r="H640" s="705"/>
    </row>
    <row r="641" spans="1:8">
      <c r="A641" s="705"/>
      <c r="B641" s="705"/>
      <c r="C641" s="705"/>
      <c r="D641" s="705"/>
      <c r="E641" s="705"/>
      <c r="F641" s="705"/>
      <c r="G641" s="705"/>
      <c r="H641" s="705"/>
    </row>
    <row r="642" spans="1:8">
      <c r="A642" s="705"/>
      <c r="B642" s="705"/>
      <c r="C642" s="705"/>
      <c r="D642" s="705"/>
      <c r="E642" s="705"/>
      <c r="F642" s="705"/>
      <c r="G642" s="705"/>
      <c r="H642" s="705"/>
    </row>
    <row r="643" spans="1:8">
      <c r="A643" s="705"/>
      <c r="B643" s="705"/>
      <c r="C643" s="705"/>
      <c r="D643" s="705"/>
      <c r="E643" s="705"/>
      <c r="F643" s="705"/>
      <c r="G643" s="705"/>
      <c r="H643" s="705"/>
    </row>
    <row r="644" spans="1:8">
      <c r="A644" s="705"/>
      <c r="B644" s="705"/>
      <c r="C644" s="705"/>
      <c r="D644" s="705"/>
      <c r="E644" s="705"/>
      <c r="F644" s="705"/>
      <c r="G644" s="705"/>
      <c r="H644" s="705"/>
    </row>
    <row r="645" spans="1:8">
      <c r="A645" s="705"/>
      <c r="B645" s="705"/>
      <c r="C645" s="705"/>
      <c r="D645" s="705"/>
      <c r="E645" s="705"/>
      <c r="F645" s="705"/>
      <c r="G645" s="705"/>
      <c r="H645" s="705"/>
    </row>
    <row r="646" spans="1:8">
      <c r="A646" s="705"/>
      <c r="B646" s="705"/>
      <c r="C646" s="705"/>
      <c r="D646" s="705"/>
      <c r="E646" s="705"/>
      <c r="F646" s="705"/>
      <c r="G646" s="705"/>
      <c r="H646" s="705"/>
    </row>
    <row r="647" spans="1:8">
      <c r="A647" s="705"/>
      <c r="B647" s="705"/>
      <c r="C647" s="705"/>
      <c r="D647" s="705"/>
      <c r="E647" s="705"/>
      <c r="F647" s="705"/>
      <c r="G647" s="705"/>
      <c r="H647" s="705"/>
    </row>
    <row r="648" spans="1:8">
      <c r="A648" s="705"/>
      <c r="B648" s="705"/>
      <c r="C648" s="705"/>
      <c r="D648" s="705"/>
      <c r="E648" s="705"/>
      <c r="F648" s="705"/>
      <c r="G648" s="705"/>
      <c r="H648" s="705"/>
    </row>
    <row r="649" spans="1:8">
      <c r="A649" s="705"/>
      <c r="B649" s="705"/>
      <c r="C649" s="705"/>
      <c r="D649" s="705"/>
      <c r="E649" s="705"/>
      <c r="F649" s="705"/>
      <c r="G649" s="705"/>
      <c r="H649" s="705"/>
    </row>
    <row r="650" spans="1:8">
      <c r="A650" s="705"/>
      <c r="B650" s="705"/>
      <c r="C650" s="705"/>
      <c r="D650" s="705"/>
      <c r="E650" s="705"/>
      <c r="F650" s="705"/>
      <c r="G650" s="705"/>
      <c r="H650" s="705"/>
    </row>
    <row r="651" spans="1:8">
      <c r="A651" s="705"/>
      <c r="B651" s="705"/>
      <c r="C651" s="705"/>
      <c r="D651" s="705"/>
      <c r="E651" s="705"/>
      <c r="F651" s="705"/>
      <c r="G651" s="705"/>
      <c r="H651" s="705"/>
    </row>
    <row r="652" spans="1:8">
      <c r="A652" s="705"/>
      <c r="B652" s="705"/>
      <c r="C652" s="705"/>
      <c r="D652" s="705"/>
      <c r="E652" s="705"/>
      <c r="F652" s="705"/>
      <c r="G652" s="705"/>
      <c r="H652" s="705"/>
    </row>
    <row r="653" spans="1:8">
      <c r="A653" s="705"/>
      <c r="B653" s="705"/>
      <c r="C653" s="705"/>
      <c r="D653" s="705"/>
      <c r="E653" s="705"/>
      <c r="F653" s="705"/>
      <c r="G653" s="705"/>
      <c r="H653" s="705"/>
    </row>
    <row r="654" spans="1:8">
      <c r="A654" s="705"/>
      <c r="B654" s="705"/>
      <c r="C654" s="705"/>
      <c r="D654" s="705"/>
      <c r="E654" s="705"/>
      <c r="F654" s="705"/>
      <c r="G654" s="705"/>
      <c r="H654" s="705"/>
    </row>
    <row r="655" spans="1:8">
      <c r="A655" s="705"/>
      <c r="B655" s="705"/>
      <c r="C655" s="705"/>
      <c r="D655" s="705"/>
      <c r="E655" s="705"/>
      <c r="F655" s="705"/>
      <c r="G655" s="705"/>
      <c r="H655" s="705"/>
    </row>
    <row r="656" spans="1:8">
      <c r="A656" s="705"/>
      <c r="B656" s="705"/>
      <c r="C656" s="705"/>
      <c r="D656" s="705"/>
      <c r="E656" s="705"/>
      <c r="F656" s="705"/>
      <c r="G656" s="705"/>
      <c r="H656" s="705"/>
    </row>
    <row r="657" spans="1:8">
      <c r="A657" s="705"/>
      <c r="B657" s="705"/>
      <c r="C657" s="705"/>
      <c r="D657" s="705"/>
      <c r="E657" s="705"/>
      <c r="F657" s="705"/>
      <c r="G657" s="705"/>
      <c r="H657" s="705"/>
    </row>
    <row r="658" spans="1:8">
      <c r="A658" s="705"/>
      <c r="B658" s="705"/>
      <c r="C658" s="705"/>
      <c r="D658" s="705"/>
      <c r="E658" s="705"/>
      <c r="F658" s="705"/>
      <c r="G658" s="705"/>
      <c r="H658" s="705"/>
    </row>
    <row r="659" spans="1:8">
      <c r="A659" s="705"/>
      <c r="B659" s="705"/>
      <c r="C659" s="705"/>
      <c r="D659" s="705"/>
      <c r="E659" s="705"/>
      <c r="F659" s="705"/>
      <c r="G659" s="705"/>
      <c r="H659" s="705"/>
    </row>
    <row r="660" spans="1:8">
      <c r="A660" s="705"/>
      <c r="B660" s="705"/>
      <c r="C660" s="705"/>
      <c r="D660" s="705"/>
      <c r="E660" s="705"/>
      <c r="F660" s="705"/>
      <c r="G660" s="705"/>
      <c r="H660" s="705"/>
    </row>
    <row r="661" spans="1:8">
      <c r="A661" s="705"/>
      <c r="B661" s="705"/>
      <c r="C661" s="705"/>
      <c r="D661" s="705"/>
      <c r="E661" s="705"/>
      <c r="F661" s="705"/>
      <c r="G661" s="705"/>
      <c r="H661" s="705"/>
    </row>
    <row r="662" spans="1:8">
      <c r="A662" s="705"/>
      <c r="B662" s="705"/>
      <c r="C662" s="705"/>
      <c r="D662" s="705"/>
      <c r="E662" s="705"/>
      <c r="F662" s="705"/>
      <c r="G662" s="705"/>
      <c r="H662" s="705"/>
    </row>
    <row r="663" spans="1:8">
      <c r="A663" s="705"/>
      <c r="B663" s="705"/>
      <c r="C663" s="705"/>
      <c r="D663" s="705"/>
      <c r="E663" s="705"/>
      <c r="F663" s="705"/>
      <c r="G663" s="705"/>
      <c r="H663" s="705"/>
    </row>
    <row r="664" spans="1:8">
      <c r="A664" s="705"/>
      <c r="B664" s="705"/>
      <c r="C664" s="705"/>
      <c r="D664" s="705"/>
      <c r="E664" s="705"/>
      <c r="F664" s="705"/>
      <c r="G664" s="705"/>
      <c r="H664" s="705"/>
    </row>
    <row r="665" spans="1:8">
      <c r="A665" s="705"/>
      <c r="B665" s="705"/>
      <c r="C665" s="705"/>
      <c r="D665" s="705"/>
      <c r="E665" s="705"/>
      <c r="F665" s="705"/>
      <c r="G665" s="705"/>
      <c r="H665" s="705"/>
    </row>
    <row r="666" spans="1:8">
      <c r="A666" s="705"/>
      <c r="B666" s="705"/>
      <c r="C666" s="705"/>
      <c r="D666" s="705"/>
      <c r="E666" s="705"/>
      <c r="F666" s="705"/>
      <c r="G666" s="705"/>
      <c r="H666" s="705"/>
    </row>
    <row r="667" spans="1:8">
      <c r="A667" s="705"/>
      <c r="B667" s="705"/>
      <c r="C667" s="705"/>
      <c r="D667" s="705"/>
      <c r="E667" s="705"/>
      <c r="F667" s="705"/>
      <c r="G667" s="705"/>
      <c r="H667" s="705"/>
    </row>
    <row r="668" spans="1:8">
      <c r="A668" s="705"/>
      <c r="B668" s="705"/>
      <c r="C668" s="705"/>
      <c r="D668" s="705"/>
      <c r="E668" s="705"/>
      <c r="F668" s="705"/>
      <c r="G668" s="705"/>
      <c r="H668" s="705"/>
    </row>
    <row r="669" spans="1:8">
      <c r="A669" s="705"/>
      <c r="B669" s="705"/>
      <c r="C669" s="705"/>
      <c r="D669" s="705"/>
      <c r="E669" s="705"/>
      <c r="F669" s="705"/>
      <c r="G669" s="705"/>
      <c r="H669" s="705"/>
    </row>
    <row r="670" spans="1:8">
      <c r="A670" s="705"/>
      <c r="B670" s="705"/>
      <c r="C670" s="705"/>
      <c r="D670" s="705"/>
      <c r="E670" s="705"/>
      <c r="F670" s="705"/>
      <c r="G670" s="705"/>
      <c r="H670" s="705"/>
    </row>
    <row r="671" spans="1:8">
      <c r="A671" s="705"/>
      <c r="B671" s="705"/>
      <c r="C671" s="705"/>
      <c r="D671" s="705"/>
      <c r="E671" s="705"/>
      <c r="F671" s="705"/>
      <c r="G671" s="705"/>
      <c r="H671" s="705"/>
    </row>
    <row r="672" spans="1:8">
      <c r="A672" s="705"/>
      <c r="B672" s="705"/>
      <c r="C672" s="705"/>
      <c r="D672" s="705"/>
      <c r="E672" s="705"/>
      <c r="F672" s="705"/>
      <c r="G672" s="705"/>
      <c r="H672" s="705"/>
    </row>
    <row r="673" spans="1:8">
      <c r="A673" s="705"/>
      <c r="B673" s="705"/>
      <c r="C673" s="705"/>
      <c r="D673" s="705"/>
      <c r="E673" s="705"/>
      <c r="F673" s="705"/>
      <c r="G673" s="705"/>
      <c r="H673" s="705"/>
    </row>
    <row r="674" spans="1:8">
      <c r="A674" s="705"/>
      <c r="B674" s="705"/>
      <c r="C674" s="705"/>
      <c r="D674" s="705"/>
      <c r="E674" s="705"/>
      <c r="F674" s="705"/>
      <c r="G674" s="705"/>
      <c r="H674" s="705"/>
    </row>
    <row r="675" spans="1:8">
      <c r="A675" s="705"/>
      <c r="B675" s="705"/>
      <c r="C675" s="705"/>
      <c r="D675" s="705"/>
      <c r="E675" s="705"/>
      <c r="F675" s="705"/>
      <c r="G675" s="705"/>
      <c r="H675" s="705"/>
    </row>
    <row r="676" spans="1:8">
      <c r="A676" s="705"/>
      <c r="B676" s="705"/>
      <c r="C676" s="705"/>
      <c r="D676" s="705"/>
      <c r="E676" s="705"/>
      <c r="F676" s="705"/>
      <c r="G676" s="705"/>
      <c r="H676" s="705"/>
    </row>
    <row r="677" spans="1:8">
      <c r="A677" s="705"/>
      <c r="B677" s="705"/>
      <c r="C677" s="705"/>
      <c r="D677" s="705"/>
      <c r="E677" s="705"/>
      <c r="F677" s="705"/>
      <c r="G677" s="705"/>
      <c r="H677" s="705"/>
    </row>
    <row r="678" spans="1:8">
      <c r="A678" s="705"/>
      <c r="B678" s="705"/>
      <c r="C678" s="705"/>
      <c r="D678" s="705"/>
      <c r="E678" s="705"/>
      <c r="F678" s="705"/>
      <c r="G678" s="705"/>
      <c r="H678" s="705"/>
    </row>
    <row r="679" spans="1:8">
      <c r="A679" s="705"/>
      <c r="B679" s="705"/>
      <c r="C679" s="705"/>
      <c r="D679" s="705"/>
      <c r="E679" s="705"/>
      <c r="F679" s="705"/>
      <c r="G679" s="705"/>
      <c r="H679" s="705"/>
    </row>
    <row r="680" spans="1:8">
      <c r="A680" s="705"/>
      <c r="B680" s="705"/>
      <c r="C680" s="705"/>
      <c r="D680" s="705"/>
      <c r="E680" s="705"/>
      <c r="F680" s="705"/>
      <c r="G680" s="705"/>
      <c r="H680" s="705"/>
    </row>
    <row r="681" spans="1:8">
      <c r="A681" s="705"/>
      <c r="B681" s="705"/>
      <c r="C681" s="705"/>
      <c r="D681" s="705"/>
      <c r="E681" s="705"/>
      <c r="F681" s="705"/>
      <c r="G681" s="705"/>
      <c r="H681" s="705"/>
    </row>
    <row r="682" spans="1:8">
      <c r="A682" s="705"/>
      <c r="B682" s="705"/>
      <c r="C682" s="705"/>
      <c r="D682" s="705"/>
      <c r="E682" s="705"/>
      <c r="F682" s="705"/>
      <c r="G682" s="705"/>
      <c r="H682" s="705"/>
    </row>
    <row r="683" spans="1:8">
      <c r="A683" s="705"/>
      <c r="B683" s="705"/>
      <c r="C683" s="705"/>
      <c r="D683" s="705"/>
      <c r="E683" s="705"/>
      <c r="F683" s="705"/>
      <c r="G683" s="705"/>
      <c r="H683" s="705"/>
    </row>
    <row r="684" spans="1:8">
      <c r="A684" s="705"/>
      <c r="B684" s="705"/>
      <c r="C684" s="705"/>
      <c r="D684" s="705"/>
      <c r="E684" s="705"/>
      <c r="F684" s="705"/>
      <c r="G684" s="705"/>
      <c r="H684" s="705"/>
    </row>
    <row r="685" spans="1:8">
      <c r="A685" s="705"/>
      <c r="B685" s="705"/>
      <c r="C685" s="705"/>
      <c r="D685" s="705"/>
      <c r="E685" s="705"/>
      <c r="F685" s="705"/>
      <c r="G685" s="705"/>
      <c r="H685" s="705"/>
    </row>
    <row r="686" spans="1:8">
      <c r="A686" s="705"/>
      <c r="B686" s="705"/>
      <c r="C686" s="705"/>
      <c r="D686" s="705"/>
      <c r="E686" s="705"/>
      <c r="F686" s="705"/>
      <c r="G686" s="705"/>
      <c r="H686" s="705"/>
    </row>
    <row r="687" spans="1:8">
      <c r="A687" s="705"/>
      <c r="B687" s="705"/>
      <c r="C687" s="705"/>
      <c r="D687" s="705"/>
      <c r="E687" s="705"/>
      <c r="F687" s="705"/>
      <c r="G687" s="705"/>
      <c r="H687" s="705"/>
    </row>
    <row r="688" spans="1:8">
      <c r="A688" s="705"/>
      <c r="B688" s="705"/>
      <c r="C688" s="705"/>
      <c r="D688" s="705"/>
      <c r="E688" s="705"/>
      <c r="F688" s="705"/>
      <c r="G688" s="705"/>
      <c r="H688" s="705"/>
    </row>
    <row r="689" spans="1:8">
      <c r="A689" s="705"/>
      <c r="B689" s="705"/>
      <c r="C689" s="705"/>
      <c r="D689" s="705"/>
      <c r="E689" s="705"/>
      <c r="F689" s="705"/>
      <c r="G689" s="705"/>
      <c r="H689" s="705"/>
    </row>
    <row r="690" spans="1:8">
      <c r="A690" s="705"/>
      <c r="B690" s="705"/>
      <c r="C690" s="705"/>
      <c r="D690" s="705"/>
      <c r="E690" s="705"/>
      <c r="F690" s="705"/>
      <c r="G690" s="705"/>
      <c r="H690" s="705"/>
    </row>
    <row r="691" spans="1:8">
      <c r="A691" s="705"/>
      <c r="B691" s="705"/>
      <c r="C691" s="705"/>
      <c r="D691" s="705"/>
      <c r="E691" s="705"/>
      <c r="F691" s="705"/>
      <c r="G691" s="705"/>
      <c r="H691" s="705"/>
    </row>
    <row r="692" spans="1:8">
      <c r="A692" s="705"/>
      <c r="B692" s="705"/>
      <c r="C692" s="705"/>
      <c r="D692" s="705"/>
      <c r="E692" s="705"/>
      <c r="F692" s="705"/>
      <c r="G692" s="705"/>
      <c r="H692" s="705"/>
    </row>
    <row r="693" spans="1:8">
      <c r="A693" s="705"/>
      <c r="B693" s="705"/>
      <c r="C693" s="705"/>
      <c r="D693" s="705"/>
      <c r="E693" s="705"/>
      <c r="F693" s="705"/>
      <c r="G693" s="705"/>
      <c r="H693" s="705"/>
    </row>
    <row r="694" spans="1:8">
      <c r="A694" s="705"/>
      <c r="B694" s="705"/>
      <c r="C694" s="705"/>
      <c r="D694" s="705"/>
      <c r="E694" s="705"/>
      <c r="F694" s="705"/>
      <c r="G694" s="705"/>
      <c r="H694" s="705"/>
    </row>
    <row r="695" spans="1:8">
      <c r="A695" s="705"/>
      <c r="B695" s="705"/>
      <c r="C695" s="705"/>
      <c r="D695" s="705"/>
      <c r="E695" s="705"/>
      <c r="F695" s="705"/>
      <c r="G695" s="705"/>
      <c r="H695" s="705"/>
    </row>
    <row r="696" spans="1:8">
      <c r="A696" s="705"/>
      <c r="B696" s="705"/>
      <c r="C696" s="705"/>
      <c r="D696" s="705"/>
      <c r="E696" s="705"/>
      <c r="F696" s="705"/>
      <c r="G696" s="705"/>
      <c r="H696" s="705"/>
    </row>
    <row r="697" spans="1:8">
      <c r="A697" s="705"/>
      <c r="B697" s="705"/>
      <c r="C697" s="705"/>
      <c r="D697" s="705"/>
      <c r="E697" s="705"/>
      <c r="F697" s="705"/>
      <c r="G697" s="705"/>
      <c r="H697" s="705"/>
    </row>
    <row r="698" spans="1:8">
      <c r="A698" s="705"/>
      <c r="B698" s="705"/>
      <c r="C698" s="705"/>
      <c r="D698" s="705"/>
      <c r="E698" s="705"/>
      <c r="F698" s="705"/>
      <c r="G698" s="705"/>
      <c r="H698" s="705"/>
    </row>
    <row r="699" spans="1:8">
      <c r="A699" s="705"/>
      <c r="B699" s="705"/>
      <c r="C699" s="705"/>
      <c r="D699" s="705"/>
      <c r="E699" s="705"/>
      <c r="F699" s="705"/>
      <c r="G699" s="705"/>
      <c r="H699" s="705"/>
    </row>
    <row r="700" spans="1:8">
      <c r="A700" s="705"/>
      <c r="B700" s="705"/>
      <c r="C700" s="705"/>
      <c r="D700" s="705"/>
      <c r="E700" s="705"/>
      <c r="F700" s="705"/>
      <c r="G700" s="705"/>
      <c r="H700" s="705"/>
    </row>
    <row r="701" spans="1:8">
      <c r="A701" s="705"/>
      <c r="B701" s="705"/>
      <c r="C701" s="705"/>
      <c r="D701" s="705"/>
      <c r="E701" s="705"/>
      <c r="F701" s="705"/>
      <c r="G701" s="705"/>
      <c r="H701" s="705"/>
    </row>
    <row r="702" spans="1:8">
      <c r="A702" s="705"/>
      <c r="B702" s="705"/>
      <c r="C702" s="705"/>
      <c r="D702" s="705"/>
      <c r="E702" s="705"/>
      <c r="F702" s="705"/>
      <c r="G702" s="705"/>
      <c r="H702" s="705"/>
    </row>
    <row r="703" spans="1:8">
      <c r="A703" s="705"/>
      <c r="B703" s="705"/>
      <c r="C703" s="705"/>
      <c r="D703" s="705"/>
      <c r="E703" s="705"/>
      <c r="F703" s="705"/>
      <c r="G703" s="705"/>
      <c r="H703" s="705"/>
    </row>
    <row r="704" spans="1:8">
      <c r="A704" s="705"/>
      <c r="B704" s="705"/>
      <c r="C704" s="705"/>
      <c r="D704" s="705"/>
      <c r="E704" s="705"/>
      <c r="F704" s="705"/>
      <c r="G704" s="705"/>
      <c r="H704" s="705"/>
    </row>
    <row r="705" spans="1:8">
      <c r="A705" s="705"/>
      <c r="B705" s="705"/>
      <c r="C705" s="705"/>
      <c r="D705" s="705"/>
      <c r="E705" s="705"/>
      <c r="F705" s="705"/>
      <c r="G705" s="705"/>
      <c r="H705" s="705"/>
    </row>
    <row r="706" spans="1:8">
      <c r="A706" s="705"/>
      <c r="B706" s="705"/>
      <c r="C706" s="705"/>
      <c r="D706" s="705"/>
      <c r="E706" s="705"/>
      <c r="F706" s="705"/>
      <c r="G706" s="705"/>
      <c r="H706" s="705"/>
    </row>
    <row r="707" spans="1:8">
      <c r="A707" s="705"/>
      <c r="B707" s="705"/>
      <c r="C707" s="705"/>
      <c r="D707" s="705"/>
      <c r="E707" s="705"/>
      <c r="F707" s="705"/>
      <c r="G707" s="705"/>
      <c r="H707" s="705"/>
    </row>
    <row r="708" spans="1:8">
      <c r="A708" s="705"/>
      <c r="B708" s="705"/>
      <c r="C708" s="705"/>
      <c r="D708" s="705"/>
      <c r="E708" s="705"/>
      <c r="F708" s="705"/>
      <c r="G708" s="705"/>
      <c r="H708" s="705"/>
    </row>
    <row r="709" spans="1:8">
      <c r="A709" s="705"/>
      <c r="B709" s="705"/>
      <c r="C709" s="705"/>
      <c r="D709" s="705"/>
      <c r="E709" s="705"/>
      <c r="F709" s="705"/>
      <c r="G709" s="705"/>
      <c r="H709" s="705"/>
    </row>
    <row r="710" spans="1:8">
      <c r="A710" s="705"/>
      <c r="B710" s="705"/>
      <c r="C710" s="705"/>
      <c r="D710" s="705"/>
      <c r="E710" s="705"/>
      <c r="F710" s="705"/>
      <c r="G710" s="705"/>
      <c r="H710" s="705"/>
    </row>
    <row r="711" spans="1:8">
      <c r="A711" s="705"/>
      <c r="B711" s="705"/>
      <c r="C711" s="705"/>
      <c r="D711" s="705"/>
      <c r="E711" s="705"/>
      <c r="F711" s="705"/>
      <c r="G711" s="705"/>
      <c r="H711" s="705"/>
    </row>
    <row r="712" spans="1:8">
      <c r="A712" s="705"/>
      <c r="B712" s="705"/>
      <c r="C712" s="705"/>
      <c r="D712" s="705"/>
      <c r="E712" s="705"/>
      <c r="F712" s="705"/>
      <c r="G712" s="705"/>
      <c r="H712" s="705"/>
    </row>
    <row r="713" spans="1:8">
      <c r="A713" s="705"/>
      <c r="B713" s="705"/>
      <c r="C713" s="705"/>
      <c r="D713" s="705"/>
      <c r="E713" s="705"/>
      <c r="F713" s="705"/>
      <c r="G713" s="705"/>
      <c r="H713" s="705"/>
    </row>
    <row r="714" spans="1:8">
      <c r="A714" s="705"/>
      <c r="B714" s="705"/>
      <c r="C714" s="705"/>
      <c r="D714" s="705"/>
      <c r="E714" s="705"/>
      <c r="F714" s="705"/>
      <c r="G714" s="705"/>
      <c r="H714" s="705"/>
    </row>
    <row r="715" spans="1:8">
      <c r="A715" s="705"/>
      <c r="B715" s="705"/>
      <c r="C715" s="705"/>
      <c r="D715" s="705"/>
      <c r="E715" s="705"/>
      <c r="F715" s="705"/>
      <c r="G715" s="705"/>
      <c r="H715" s="705"/>
    </row>
    <row r="716" spans="1:8">
      <c r="A716" s="705"/>
      <c r="B716" s="705"/>
      <c r="C716" s="705"/>
      <c r="D716" s="705"/>
      <c r="E716" s="705"/>
      <c r="F716" s="705"/>
      <c r="G716" s="705"/>
      <c r="H716" s="705"/>
    </row>
    <row r="717" spans="1:8">
      <c r="A717" s="705"/>
      <c r="B717" s="705"/>
      <c r="C717" s="705"/>
      <c r="D717" s="705"/>
      <c r="E717" s="705"/>
      <c r="F717" s="705"/>
      <c r="G717" s="705"/>
      <c r="H717" s="705"/>
    </row>
    <row r="718" spans="1:8">
      <c r="A718" s="705"/>
      <c r="B718" s="705"/>
      <c r="C718" s="705"/>
      <c r="D718" s="705"/>
      <c r="E718" s="705"/>
      <c r="F718" s="705"/>
      <c r="G718" s="705"/>
      <c r="H718" s="705"/>
    </row>
    <row r="719" spans="1:8">
      <c r="A719" s="705"/>
      <c r="B719" s="705"/>
      <c r="C719" s="705"/>
      <c r="D719" s="705"/>
      <c r="E719" s="705"/>
      <c r="F719" s="705"/>
      <c r="G719" s="705"/>
      <c r="H719" s="705"/>
    </row>
    <row r="720" spans="1:8">
      <c r="A720" s="705"/>
      <c r="B720" s="705"/>
      <c r="C720" s="705"/>
      <c r="D720" s="705"/>
      <c r="E720" s="705"/>
      <c r="F720" s="705"/>
      <c r="G720" s="705"/>
      <c r="H720" s="705"/>
    </row>
    <row r="721" spans="1:8">
      <c r="A721" s="705"/>
      <c r="B721" s="705"/>
      <c r="C721" s="705"/>
      <c r="D721" s="705"/>
      <c r="E721" s="705"/>
      <c r="F721" s="705"/>
      <c r="G721" s="705"/>
      <c r="H721" s="705"/>
    </row>
    <row r="722" spans="1:8">
      <c r="A722" s="705"/>
      <c r="B722" s="705"/>
      <c r="C722" s="705"/>
      <c r="D722" s="705"/>
      <c r="E722" s="705"/>
      <c r="F722" s="705"/>
      <c r="G722" s="705"/>
      <c r="H722" s="705"/>
    </row>
    <row r="723" spans="1:8">
      <c r="A723" s="705"/>
      <c r="B723" s="705"/>
      <c r="C723" s="705"/>
      <c r="D723" s="705"/>
      <c r="E723" s="705"/>
      <c r="F723" s="705"/>
      <c r="G723" s="705"/>
      <c r="H723" s="705"/>
    </row>
    <row r="724" spans="1:8">
      <c r="A724" s="705"/>
      <c r="B724" s="705"/>
      <c r="C724" s="705"/>
      <c r="D724" s="705"/>
      <c r="E724" s="705"/>
      <c r="F724" s="705"/>
      <c r="G724" s="705"/>
      <c r="H724" s="705"/>
    </row>
    <row r="725" spans="1:8">
      <c r="A725" s="705"/>
      <c r="B725" s="705"/>
      <c r="C725" s="705"/>
      <c r="D725" s="705"/>
      <c r="E725" s="705"/>
      <c r="F725" s="705"/>
      <c r="G725" s="705"/>
      <c r="H725" s="705"/>
    </row>
    <row r="726" spans="1:8">
      <c r="A726" s="705"/>
      <c r="B726" s="705"/>
      <c r="C726" s="705"/>
      <c r="D726" s="705"/>
      <c r="E726" s="705"/>
      <c r="F726" s="705"/>
      <c r="G726" s="705"/>
      <c r="H726" s="705"/>
    </row>
    <row r="727" spans="1:8">
      <c r="A727" s="705"/>
      <c r="B727" s="705"/>
      <c r="C727" s="705"/>
      <c r="D727" s="705"/>
      <c r="E727" s="705"/>
      <c r="F727" s="705"/>
      <c r="G727" s="705"/>
      <c r="H727" s="705"/>
    </row>
    <row r="728" spans="1:8">
      <c r="A728" s="705"/>
      <c r="B728" s="705"/>
      <c r="C728" s="705"/>
      <c r="D728" s="705"/>
      <c r="E728" s="705"/>
      <c r="F728" s="705"/>
      <c r="G728" s="705"/>
      <c r="H728" s="705"/>
    </row>
    <row r="729" spans="1:8">
      <c r="A729" s="705"/>
      <c r="B729" s="705"/>
      <c r="C729" s="705"/>
      <c r="D729" s="705"/>
      <c r="E729" s="705"/>
      <c r="F729" s="705"/>
      <c r="G729" s="705"/>
      <c r="H729" s="705"/>
    </row>
    <row r="730" spans="1:8">
      <c r="A730" s="705"/>
      <c r="B730" s="705"/>
      <c r="C730" s="705"/>
      <c r="D730" s="705"/>
      <c r="E730" s="705"/>
      <c r="F730" s="705"/>
      <c r="G730" s="705"/>
      <c r="H730" s="705"/>
    </row>
    <row r="731" spans="1:8">
      <c r="A731" s="705"/>
      <c r="B731" s="705"/>
      <c r="C731" s="705"/>
      <c r="D731" s="705"/>
      <c r="E731" s="705"/>
      <c r="F731" s="705"/>
      <c r="G731" s="705"/>
      <c r="H731" s="705"/>
    </row>
    <row r="732" spans="1:8">
      <c r="A732" s="705"/>
      <c r="B732" s="705"/>
      <c r="C732" s="705"/>
      <c r="D732" s="705"/>
      <c r="E732" s="705"/>
      <c r="F732" s="705"/>
      <c r="G732" s="705"/>
      <c r="H732" s="705"/>
    </row>
    <row r="733" spans="1:8">
      <c r="A733" s="705"/>
      <c r="B733" s="705"/>
      <c r="C733" s="705"/>
      <c r="D733" s="705"/>
      <c r="E733" s="705"/>
      <c r="F733" s="705"/>
      <c r="G733" s="705"/>
      <c r="H733" s="705"/>
    </row>
    <row r="734" spans="1:8">
      <c r="A734" s="705"/>
      <c r="B734" s="705"/>
      <c r="C734" s="705"/>
      <c r="D734" s="705"/>
      <c r="E734" s="705"/>
      <c r="F734" s="705"/>
      <c r="G734" s="705"/>
      <c r="H734" s="705"/>
    </row>
    <row r="735" spans="1:8">
      <c r="A735" s="705"/>
      <c r="B735" s="705"/>
      <c r="C735" s="705"/>
      <c r="D735" s="705"/>
      <c r="E735" s="705"/>
      <c r="F735" s="705"/>
      <c r="G735" s="705"/>
      <c r="H735" s="705"/>
    </row>
    <row r="736" spans="1:8">
      <c r="A736" s="705"/>
      <c r="B736" s="705"/>
      <c r="C736" s="705"/>
      <c r="D736" s="705"/>
      <c r="E736" s="705"/>
      <c r="F736" s="705"/>
      <c r="G736" s="705"/>
      <c r="H736" s="705"/>
    </row>
    <row r="737" spans="1:8">
      <c r="A737" s="705"/>
      <c r="B737" s="705"/>
      <c r="C737" s="705"/>
      <c r="D737" s="705"/>
      <c r="E737" s="705"/>
      <c r="F737" s="705"/>
      <c r="G737" s="705"/>
      <c r="H737" s="705"/>
    </row>
    <row r="738" spans="1:8">
      <c r="A738" s="705"/>
      <c r="B738" s="705"/>
      <c r="C738" s="705"/>
      <c r="D738" s="705"/>
      <c r="E738" s="705"/>
      <c r="F738" s="705"/>
      <c r="G738" s="705"/>
      <c r="H738" s="705"/>
    </row>
    <row r="739" spans="1:8">
      <c r="A739" s="705"/>
      <c r="B739" s="705"/>
      <c r="C739" s="705"/>
      <c r="D739" s="705"/>
      <c r="E739" s="705"/>
      <c r="F739" s="705"/>
      <c r="G739" s="705"/>
      <c r="H739" s="705"/>
    </row>
    <row r="740" spans="1:8">
      <c r="A740" s="705"/>
      <c r="B740" s="705"/>
      <c r="C740" s="705"/>
      <c r="D740" s="705"/>
      <c r="E740" s="705"/>
      <c r="F740" s="705"/>
      <c r="G740" s="705"/>
      <c r="H740" s="705"/>
    </row>
    <row r="741" spans="1:8">
      <c r="A741" s="705"/>
      <c r="B741" s="705"/>
      <c r="C741" s="705"/>
      <c r="D741" s="705"/>
      <c r="E741" s="705"/>
      <c r="F741" s="705"/>
      <c r="G741" s="705"/>
      <c r="H741" s="705"/>
    </row>
    <row r="742" spans="1:8">
      <c r="A742" s="705"/>
      <c r="B742" s="705"/>
      <c r="C742" s="705"/>
      <c r="D742" s="705"/>
      <c r="E742" s="705"/>
      <c r="F742" s="705"/>
      <c r="G742" s="705"/>
      <c r="H742" s="705"/>
    </row>
    <row r="743" spans="1:8">
      <c r="A743" s="705"/>
      <c r="B743" s="705"/>
      <c r="C743" s="705"/>
      <c r="D743" s="705"/>
      <c r="E743" s="705"/>
      <c r="F743" s="705"/>
      <c r="G743" s="705"/>
      <c r="H743" s="705"/>
    </row>
    <row r="744" spans="1:8">
      <c r="A744" s="705"/>
      <c r="B744" s="705"/>
      <c r="C744" s="705"/>
      <c r="D744" s="705"/>
      <c r="E744" s="705"/>
      <c r="F744" s="705"/>
      <c r="G744" s="705"/>
      <c r="H744" s="705"/>
    </row>
    <row r="745" spans="1:8">
      <c r="A745" s="705"/>
      <c r="B745" s="705"/>
      <c r="C745" s="705"/>
      <c r="D745" s="705"/>
      <c r="E745" s="705"/>
      <c r="F745" s="705"/>
      <c r="G745" s="705"/>
      <c r="H745" s="705"/>
    </row>
    <row r="746" spans="1:8">
      <c r="A746" s="705"/>
      <c r="B746" s="705"/>
      <c r="C746" s="705"/>
      <c r="D746" s="705"/>
      <c r="E746" s="705"/>
      <c r="F746" s="705"/>
      <c r="G746" s="705"/>
      <c r="H746" s="705"/>
    </row>
    <row r="747" spans="1:8">
      <c r="A747" s="705"/>
      <c r="B747" s="705"/>
      <c r="C747" s="705"/>
      <c r="D747" s="705"/>
      <c r="E747" s="705"/>
      <c r="F747" s="705"/>
      <c r="G747" s="705"/>
      <c r="H747" s="705"/>
    </row>
    <row r="748" spans="1:8">
      <c r="A748" s="705"/>
      <c r="B748" s="705"/>
      <c r="C748" s="705"/>
      <c r="D748" s="705"/>
      <c r="E748" s="705"/>
      <c r="F748" s="705"/>
      <c r="G748" s="705"/>
      <c r="H748" s="705"/>
    </row>
    <row r="749" spans="1:8">
      <c r="A749" s="705"/>
      <c r="B749" s="705"/>
      <c r="C749" s="705"/>
      <c r="D749" s="705"/>
      <c r="E749" s="705"/>
      <c r="F749" s="705"/>
      <c r="G749" s="705"/>
      <c r="H749" s="705"/>
    </row>
    <row r="750" spans="1:8">
      <c r="A750" s="705"/>
      <c r="B750" s="705"/>
      <c r="C750" s="705"/>
      <c r="D750" s="705"/>
      <c r="E750" s="705"/>
      <c r="F750" s="705"/>
      <c r="G750" s="705"/>
      <c r="H750" s="705"/>
    </row>
    <row r="751" spans="1:8">
      <c r="A751" s="705"/>
      <c r="B751" s="705"/>
      <c r="C751" s="705"/>
      <c r="D751" s="705"/>
      <c r="E751" s="705"/>
      <c r="F751" s="705"/>
      <c r="G751" s="705"/>
      <c r="H751" s="705"/>
    </row>
    <row r="752" spans="1:8">
      <c r="A752" s="705"/>
      <c r="B752" s="705"/>
      <c r="C752" s="705"/>
      <c r="D752" s="705"/>
      <c r="E752" s="705"/>
      <c r="F752" s="705"/>
      <c r="G752" s="705"/>
      <c r="H752" s="705"/>
    </row>
    <row r="753" spans="1:8">
      <c r="A753" s="705"/>
      <c r="B753" s="705"/>
      <c r="C753" s="705"/>
      <c r="D753" s="705"/>
      <c r="E753" s="705"/>
      <c r="F753" s="705"/>
      <c r="G753" s="705"/>
      <c r="H753" s="705"/>
    </row>
    <row r="754" spans="1:8">
      <c r="A754" s="705"/>
      <c r="B754" s="705"/>
      <c r="C754" s="705"/>
      <c r="D754" s="705"/>
      <c r="E754" s="705"/>
      <c r="F754" s="705"/>
      <c r="G754" s="705"/>
      <c r="H754" s="705"/>
    </row>
    <row r="755" spans="1:8">
      <c r="A755" s="705"/>
      <c r="B755" s="705"/>
      <c r="C755" s="705"/>
      <c r="D755" s="705"/>
      <c r="E755" s="705"/>
      <c r="F755" s="705"/>
      <c r="G755" s="705"/>
      <c r="H755" s="705"/>
    </row>
  </sheetData>
  <phoneticPr fontId="4" type="noConversion"/>
  <printOptions horizontalCentered="1"/>
  <pageMargins left="0.86614173228346458" right="0.70866141732283472" top="0.9055118110236221" bottom="0.70866141732283472" header="0.31496062992125984" footer="0.31496062992125984"/>
  <pageSetup paperSize="9" scale="93" orientation="landscape" r:id="rId1"/>
  <rowBreaks count="1" manualBreakCount="1">
    <brk id="37" max="11"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3DFED-0ED0-487C-860A-A3274649A9B8}">
  <sheetPr>
    <tabColor theme="6" tint="-0.249977111117893"/>
  </sheetPr>
  <dimension ref="A1:Q340"/>
  <sheetViews>
    <sheetView showGridLines="0" view="pageBreakPreview" topLeftCell="A81" zoomScale="80" zoomScaleSheetLayoutView="80" workbookViewId="0">
      <selection activeCell="V40" sqref="V40"/>
    </sheetView>
  </sheetViews>
  <sheetFormatPr defaultColWidth="8.88671875" defaultRowHeight="13.5"/>
  <cols>
    <col min="1" max="4" width="4.77734375" style="704" customWidth="1"/>
    <col min="5" max="5" width="8.88671875" style="704"/>
    <col min="6" max="7" width="4.77734375" style="704" customWidth="1"/>
    <col min="8" max="12" width="8.88671875" style="704"/>
    <col min="13" max="13" width="8.88671875" style="704" customWidth="1"/>
    <col min="14" max="17" width="4.77734375" style="704" customWidth="1"/>
    <col min="18" max="16384" width="8.88671875" style="704"/>
  </cols>
  <sheetData>
    <row r="1" spans="1:17" ht="13.5" customHeight="1">
      <c r="A1" s="1374" t="s">
        <v>1011</v>
      </c>
      <c r="B1" s="1374"/>
      <c r="C1" s="1374"/>
      <c r="D1" s="1375"/>
      <c r="E1" s="1378" t="s">
        <v>1012</v>
      </c>
      <c r="F1" s="1378"/>
      <c r="G1" s="1378"/>
      <c r="H1" s="1378"/>
      <c r="I1" s="1378"/>
      <c r="J1" s="1378"/>
      <c r="K1" s="1378"/>
      <c r="L1" s="1378"/>
      <c r="M1" s="1378"/>
      <c r="N1" s="1381" t="s">
        <v>1013</v>
      </c>
      <c r="O1" s="1382"/>
      <c r="P1" s="1382"/>
      <c r="Q1" s="1383"/>
    </row>
    <row r="2" spans="1:17" ht="13.5" customHeight="1">
      <c r="A2" s="1376"/>
      <c r="B2" s="1376"/>
      <c r="C2" s="1376"/>
      <c r="D2" s="1376"/>
      <c r="E2" s="1379"/>
      <c r="F2" s="1379"/>
      <c r="G2" s="1379"/>
      <c r="H2" s="1379"/>
      <c r="I2" s="1379"/>
      <c r="J2" s="1379"/>
      <c r="K2" s="1379"/>
      <c r="L2" s="1379"/>
      <c r="M2" s="1379"/>
      <c r="N2" s="1384"/>
      <c r="O2" s="1385"/>
      <c r="P2" s="1385"/>
      <c r="Q2" s="1386"/>
    </row>
    <row r="3" spans="1:17" ht="14.25" thickBot="1">
      <c r="A3" s="1377"/>
      <c r="B3" s="1377"/>
      <c r="C3" s="1377"/>
      <c r="D3" s="1377"/>
      <c r="E3" s="1380"/>
      <c r="F3" s="1380"/>
      <c r="G3" s="1380"/>
      <c r="H3" s="1380"/>
      <c r="I3" s="1380"/>
      <c r="J3" s="1380"/>
      <c r="K3" s="1380"/>
      <c r="L3" s="1380"/>
      <c r="M3" s="1380"/>
      <c r="N3" s="1387"/>
      <c r="O3" s="1388"/>
      <c r="P3" s="1388"/>
      <c r="Q3" s="1389"/>
    </row>
    <row r="4" spans="1:17">
      <c r="A4" s="706"/>
      <c r="B4" s="705"/>
      <c r="C4" s="705"/>
      <c r="D4" s="705"/>
      <c r="E4" s="705"/>
      <c r="F4" s="705"/>
      <c r="G4" s="705"/>
      <c r="H4" s="705"/>
      <c r="I4" s="705"/>
      <c r="J4" s="705"/>
      <c r="K4" s="705"/>
      <c r="Q4" s="707"/>
    </row>
    <row r="5" spans="1:17">
      <c r="A5" s="706"/>
      <c r="B5" s="705"/>
      <c r="C5" s="705"/>
      <c r="D5" s="705"/>
      <c r="E5" s="705"/>
      <c r="F5" s="705"/>
      <c r="G5" s="705"/>
      <c r="H5" s="705"/>
      <c r="I5" s="705"/>
      <c r="J5" s="705"/>
      <c r="K5" s="705"/>
      <c r="Q5" s="708"/>
    </row>
    <row r="6" spans="1:17">
      <c r="A6" s="706"/>
      <c r="B6" s="705"/>
      <c r="C6" s="705"/>
      <c r="D6" s="705"/>
      <c r="E6" s="705"/>
      <c r="F6" s="705"/>
      <c r="G6" s="705"/>
      <c r="H6" s="705"/>
      <c r="I6" s="705"/>
      <c r="J6" s="705"/>
      <c r="K6" s="705"/>
      <c r="Q6" s="708"/>
    </row>
    <row r="7" spans="1:17">
      <c r="A7" s="706"/>
      <c r="B7" s="705"/>
      <c r="C7" s="705"/>
      <c r="D7" s="705"/>
      <c r="E7" s="705"/>
      <c r="F7" s="705"/>
      <c r="G7" s="705"/>
      <c r="H7" s="705"/>
      <c r="I7" s="705"/>
      <c r="J7" s="705"/>
      <c r="K7" s="705"/>
      <c r="Q7" s="708"/>
    </row>
    <row r="8" spans="1:17">
      <c r="A8" s="706"/>
      <c r="B8" s="705"/>
      <c r="C8" s="705"/>
      <c r="D8" s="705"/>
      <c r="E8" s="705"/>
      <c r="F8" s="705"/>
      <c r="G8" s="705"/>
      <c r="H8" s="705"/>
      <c r="I8" s="705"/>
      <c r="J8" s="705"/>
      <c r="K8" s="705"/>
      <c r="Q8" s="708"/>
    </row>
    <row r="9" spans="1:17">
      <c r="A9" s="706"/>
      <c r="B9" s="705"/>
      <c r="C9" s="705"/>
      <c r="D9" s="705"/>
      <c r="E9" s="705"/>
      <c r="F9" s="705"/>
      <c r="G9" s="705"/>
      <c r="H9" s="705"/>
      <c r="I9" s="705"/>
      <c r="J9" s="705"/>
      <c r="K9" s="705"/>
      <c r="Q9" s="708"/>
    </row>
    <row r="10" spans="1:17">
      <c r="A10" s="706"/>
      <c r="B10" s="705"/>
      <c r="C10" s="705"/>
      <c r="D10" s="705"/>
      <c r="E10" s="705"/>
      <c r="F10" s="705"/>
      <c r="G10" s="705"/>
      <c r="H10" s="705"/>
      <c r="I10" s="705"/>
      <c r="J10" s="705"/>
      <c r="K10" s="705"/>
      <c r="Q10" s="708"/>
    </row>
    <row r="11" spans="1:17">
      <c r="A11" s="706"/>
      <c r="B11" s="705"/>
      <c r="C11" s="705"/>
      <c r="D11" s="705"/>
      <c r="E11" s="705"/>
      <c r="F11" s="705"/>
      <c r="G11" s="705"/>
      <c r="H11" s="705"/>
      <c r="I11" s="705"/>
      <c r="J11" s="705"/>
      <c r="K11" s="705"/>
      <c r="Q11" s="708"/>
    </row>
    <row r="12" spans="1:17">
      <c r="A12" s="706"/>
      <c r="B12" s="705"/>
      <c r="C12" s="705"/>
      <c r="D12" s="705"/>
      <c r="E12" s="705"/>
      <c r="F12" s="705"/>
      <c r="G12" s="705"/>
      <c r="H12" s="705"/>
      <c r="I12" s="705"/>
      <c r="J12" s="705"/>
      <c r="K12" s="705"/>
      <c r="Q12" s="708"/>
    </row>
    <row r="13" spans="1:17">
      <c r="A13" s="706"/>
      <c r="B13" s="705"/>
      <c r="C13" s="705"/>
      <c r="D13" s="705"/>
      <c r="E13" s="705"/>
      <c r="F13" s="705"/>
      <c r="G13" s="705"/>
      <c r="H13" s="705"/>
      <c r="I13" s="705"/>
      <c r="J13" s="705"/>
      <c r="K13" s="705"/>
      <c r="Q13" s="708"/>
    </row>
    <row r="14" spans="1:17">
      <c r="A14" s="706"/>
      <c r="B14" s="705"/>
      <c r="C14" s="705"/>
      <c r="D14" s="705"/>
      <c r="E14" s="705"/>
      <c r="F14" s="705"/>
      <c r="G14" s="705"/>
      <c r="H14" s="705"/>
      <c r="I14" s="705"/>
      <c r="J14" s="705"/>
      <c r="K14" s="705"/>
      <c r="Q14" s="708"/>
    </row>
    <row r="15" spans="1:17">
      <c r="A15" s="706"/>
      <c r="B15" s="705"/>
      <c r="C15" s="705"/>
      <c r="D15" s="705"/>
      <c r="E15" s="705"/>
      <c r="F15" s="705"/>
      <c r="G15" s="705"/>
      <c r="H15" s="705"/>
      <c r="I15" s="705"/>
      <c r="J15" s="705"/>
      <c r="K15" s="705"/>
      <c r="Q15" s="708"/>
    </row>
    <row r="16" spans="1:17">
      <c r="A16" s="706"/>
      <c r="B16" s="705"/>
      <c r="C16" s="705"/>
      <c r="D16" s="705"/>
      <c r="E16" s="705"/>
      <c r="F16" s="705"/>
      <c r="G16" s="705"/>
      <c r="H16" s="705"/>
      <c r="I16" s="705"/>
      <c r="J16" s="705"/>
      <c r="K16" s="705"/>
      <c r="Q16" s="708"/>
    </row>
    <row r="17" spans="1:17">
      <c r="A17" s="706"/>
      <c r="B17" s="705"/>
      <c r="C17" s="705"/>
      <c r="D17" s="705"/>
      <c r="E17" s="705"/>
      <c r="F17" s="705"/>
      <c r="G17" s="705"/>
      <c r="H17" s="705"/>
      <c r="I17" s="705"/>
      <c r="J17" s="705"/>
      <c r="K17" s="705"/>
      <c r="Q17" s="708"/>
    </row>
    <row r="18" spans="1:17">
      <c r="A18" s="706"/>
      <c r="B18" s="705"/>
      <c r="C18" s="705"/>
      <c r="D18" s="705"/>
      <c r="E18" s="705"/>
      <c r="F18" s="705"/>
      <c r="G18" s="705"/>
      <c r="H18" s="705"/>
      <c r="I18" s="705"/>
      <c r="J18" s="705"/>
      <c r="K18" s="705"/>
      <c r="Q18" s="708"/>
    </row>
    <row r="19" spans="1:17">
      <c r="A19" s="706"/>
      <c r="B19" s="705"/>
      <c r="C19" s="705"/>
      <c r="D19" s="705"/>
      <c r="E19" s="705"/>
      <c r="F19" s="705"/>
      <c r="G19" s="705"/>
      <c r="H19" s="705"/>
      <c r="I19" s="705"/>
      <c r="J19" s="705"/>
      <c r="K19" s="705"/>
      <c r="Q19" s="708"/>
    </row>
    <row r="20" spans="1:17">
      <c r="A20" s="706"/>
      <c r="B20" s="705"/>
      <c r="C20" s="705"/>
      <c r="D20" s="705"/>
      <c r="E20" s="705"/>
      <c r="F20" s="705"/>
      <c r="G20" s="705"/>
      <c r="H20" s="705"/>
      <c r="I20" s="705"/>
      <c r="J20" s="705"/>
      <c r="K20" s="705"/>
      <c r="Q20" s="708"/>
    </row>
    <row r="21" spans="1:17">
      <c r="A21" s="706"/>
      <c r="B21" s="705"/>
      <c r="C21" s="705"/>
      <c r="D21" s="705"/>
      <c r="E21" s="705"/>
      <c r="F21" s="705"/>
      <c r="G21" s="705"/>
      <c r="H21" s="705"/>
      <c r="I21" s="705"/>
      <c r="J21" s="705"/>
      <c r="K21" s="705"/>
      <c r="Q21" s="708"/>
    </row>
    <row r="22" spans="1:17">
      <c r="A22" s="706"/>
      <c r="B22" s="705"/>
      <c r="C22" s="705"/>
      <c r="D22" s="705"/>
      <c r="E22" s="705"/>
      <c r="F22" s="705"/>
      <c r="G22" s="705"/>
      <c r="H22" s="705"/>
      <c r="I22" s="705"/>
      <c r="J22" s="705"/>
      <c r="K22" s="705"/>
      <c r="Q22" s="708"/>
    </row>
    <row r="23" spans="1:17">
      <c r="A23" s="706"/>
      <c r="B23" s="705"/>
      <c r="C23" s="705"/>
      <c r="D23" s="705"/>
      <c r="E23" s="705"/>
      <c r="F23" s="705"/>
      <c r="G23" s="705"/>
      <c r="H23" s="705"/>
      <c r="I23" s="705"/>
      <c r="J23" s="705"/>
      <c r="K23" s="705"/>
      <c r="Q23" s="708"/>
    </row>
    <row r="24" spans="1:17">
      <c r="A24" s="706"/>
      <c r="B24" s="705"/>
      <c r="C24" s="705"/>
      <c r="D24" s="705"/>
      <c r="E24" s="705"/>
      <c r="F24" s="705"/>
      <c r="G24" s="705"/>
      <c r="H24" s="705"/>
      <c r="I24" s="705"/>
      <c r="J24" s="705"/>
      <c r="K24" s="705"/>
      <c r="Q24" s="708"/>
    </row>
    <row r="25" spans="1:17">
      <c r="A25" s="706"/>
      <c r="B25" s="705"/>
      <c r="C25" s="705"/>
      <c r="D25" s="705"/>
      <c r="E25" s="705"/>
      <c r="F25" s="705"/>
      <c r="G25" s="705"/>
      <c r="H25" s="705"/>
      <c r="I25" s="705"/>
      <c r="J25" s="705"/>
      <c r="K25" s="705"/>
      <c r="Q25" s="708"/>
    </row>
    <row r="26" spans="1:17">
      <c r="A26" s="706"/>
      <c r="B26" s="705"/>
      <c r="C26" s="705"/>
      <c r="D26" s="705"/>
      <c r="E26" s="705"/>
      <c r="F26" s="705"/>
      <c r="G26" s="705"/>
      <c r="H26" s="705"/>
      <c r="I26" s="705"/>
      <c r="J26" s="705"/>
      <c r="K26" s="705"/>
      <c r="Q26" s="708"/>
    </row>
    <row r="27" spans="1:17">
      <c r="A27" s="706"/>
      <c r="B27" s="705"/>
      <c r="C27" s="705"/>
      <c r="D27" s="705"/>
      <c r="E27" s="705"/>
      <c r="F27" s="705"/>
      <c r="G27" s="705"/>
      <c r="H27" s="705"/>
      <c r="I27" s="705"/>
      <c r="J27" s="705"/>
      <c r="K27" s="705"/>
      <c r="Q27" s="708"/>
    </row>
    <row r="28" spans="1:17">
      <c r="A28" s="706"/>
      <c r="B28" s="705"/>
      <c r="C28" s="705"/>
      <c r="D28" s="705"/>
      <c r="E28" s="705"/>
      <c r="F28" s="705"/>
      <c r="G28" s="705"/>
      <c r="H28" s="705"/>
      <c r="I28" s="705"/>
      <c r="J28" s="705"/>
      <c r="K28" s="705"/>
      <c r="Q28" s="708"/>
    </row>
    <row r="29" spans="1:17">
      <c r="A29" s="706"/>
      <c r="B29" s="705"/>
      <c r="C29" s="705"/>
      <c r="D29" s="705"/>
      <c r="E29" s="705"/>
      <c r="F29" s="705"/>
      <c r="G29" s="705"/>
      <c r="H29" s="705"/>
      <c r="I29" s="705"/>
      <c r="J29" s="705"/>
      <c r="K29" s="705"/>
      <c r="Q29" s="708"/>
    </row>
    <row r="30" spans="1:17">
      <c r="A30" s="706"/>
      <c r="B30" s="705"/>
      <c r="C30" s="705"/>
      <c r="D30" s="705"/>
      <c r="E30" s="705"/>
      <c r="F30" s="705"/>
      <c r="G30" s="705"/>
      <c r="H30" s="705"/>
      <c r="I30" s="705"/>
      <c r="J30" s="705"/>
      <c r="K30" s="705"/>
      <c r="Q30" s="708"/>
    </row>
    <row r="31" spans="1:17">
      <c r="A31" s="706"/>
      <c r="B31" s="705"/>
      <c r="C31" s="705"/>
      <c r="D31" s="705"/>
      <c r="E31" s="705"/>
      <c r="F31" s="705"/>
      <c r="G31" s="705"/>
      <c r="H31" s="705"/>
      <c r="I31" s="705"/>
      <c r="J31" s="705"/>
      <c r="K31" s="705"/>
      <c r="Q31" s="708"/>
    </row>
    <row r="32" spans="1:17">
      <c r="A32" s="706"/>
      <c r="B32" s="705"/>
      <c r="C32" s="705"/>
      <c r="D32" s="705"/>
      <c r="E32" s="705"/>
      <c r="F32" s="705"/>
      <c r="G32" s="705"/>
      <c r="H32" s="705"/>
      <c r="I32" s="705"/>
      <c r="J32" s="705"/>
      <c r="K32" s="705"/>
      <c r="Q32" s="708"/>
    </row>
    <row r="33" spans="1:17">
      <c r="A33" s="706"/>
      <c r="B33" s="705"/>
      <c r="C33" s="705"/>
      <c r="D33" s="705"/>
      <c r="E33" s="705"/>
      <c r="F33" s="705"/>
      <c r="G33" s="705"/>
      <c r="H33" s="705"/>
      <c r="I33" s="705"/>
      <c r="J33" s="705"/>
      <c r="K33" s="705"/>
      <c r="Q33" s="708"/>
    </row>
    <row r="34" spans="1:17">
      <c r="A34" s="706"/>
      <c r="B34" s="705"/>
      <c r="C34" s="705"/>
      <c r="D34" s="705"/>
      <c r="E34" s="705"/>
      <c r="F34" s="705"/>
      <c r="G34" s="705"/>
      <c r="H34" s="705"/>
      <c r="I34" s="705"/>
      <c r="J34" s="705"/>
      <c r="K34" s="705"/>
      <c r="Q34" s="708"/>
    </row>
    <row r="35" spans="1:17">
      <c r="A35" s="706"/>
      <c r="B35" s="705"/>
      <c r="C35" s="705"/>
      <c r="D35" s="705"/>
      <c r="E35" s="705"/>
      <c r="F35" s="705"/>
      <c r="G35" s="705"/>
      <c r="H35" s="705"/>
      <c r="I35" s="705"/>
      <c r="J35" s="705"/>
      <c r="K35" s="705"/>
      <c r="Q35" s="708"/>
    </row>
    <row r="36" spans="1:17">
      <c r="A36" s="706"/>
      <c r="B36" s="705"/>
      <c r="C36" s="705"/>
      <c r="D36" s="705"/>
      <c r="E36" s="705"/>
      <c r="F36" s="705"/>
      <c r="G36" s="705"/>
      <c r="H36" s="705"/>
      <c r="I36" s="705"/>
      <c r="J36" s="705"/>
      <c r="K36" s="705"/>
      <c r="Q36" s="708"/>
    </row>
    <row r="37" spans="1:17" ht="14.25" thickBot="1">
      <c r="A37" s="709"/>
      <c r="B37" s="710"/>
      <c r="C37" s="710"/>
      <c r="D37" s="710"/>
      <c r="E37" s="710"/>
      <c r="F37" s="710"/>
      <c r="G37" s="710"/>
      <c r="H37" s="710"/>
      <c r="I37" s="710"/>
      <c r="J37" s="710"/>
      <c r="K37" s="710"/>
      <c r="L37" s="711"/>
      <c r="M37" s="711"/>
      <c r="N37" s="711"/>
      <c r="O37" s="711"/>
      <c r="P37" s="711"/>
      <c r="Q37" s="712"/>
    </row>
    <row r="38" spans="1:17" ht="13.5" customHeight="1">
      <c r="A38" s="1374" t="s">
        <v>1011</v>
      </c>
      <c r="B38" s="1374"/>
      <c r="C38" s="1374"/>
      <c r="D38" s="1375"/>
      <c r="E38" s="1378" t="s">
        <v>1014</v>
      </c>
      <c r="F38" s="1378"/>
      <c r="G38" s="1378"/>
      <c r="H38" s="1378"/>
      <c r="I38" s="1378"/>
      <c r="J38" s="1378"/>
      <c r="K38" s="1378"/>
      <c r="L38" s="1378"/>
      <c r="M38" s="1378"/>
      <c r="N38" s="1381" t="s">
        <v>1013</v>
      </c>
      <c r="O38" s="1382"/>
      <c r="P38" s="1382"/>
      <c r="Q38" s="1383"/>
    </row>
    <row r="39" spans="1:17" ht="13.5" customHeight="1">
      <c r="A39" s="1376"/>
      <c r="B39" s="1376"/>
      <c r="C39" s="1376"/>
      <c r="D39" s="1376"/>
      <c r="E39" s="1379"/>
      <c r="F39" s="1379"/>
      <c r="G39" s="1379"/>
      <c r="H39" s="1379"/>
      <c r="I39" s="1379"/>
      <c r="J39" s="1379"/>
      <c r="K39" s="1379"/>
      <c r="L39" s="1379"/>
      <c r="M39" s="1379"/>
      <c r="N39" s="1384"/>
      <c r="O39" s="1385"/>
      <c r="P39" s="1385"/>
      <c r="Q39" s="1386"/>
    </row>
    <row r="40" spans="1:17" ht="14.25" thickBot="1">
      <c r="A40" s="1377"/>
      <c r="B40" s="1377"/>
      <c r="C40" s="1377"/>
      <c r="D40" s="1377"/>
      <c r="E40" s="1380"/>
      <c r="F40" s="1380"/>
      <c r="G40" s="1380"/>
      <c r="H40" s="1380"/>
      <c r="I40" s="1380"/>
      <c r="J40" s="1380"/>
      <c r="K40" s="1380"/>
      <c r="L40" s="1380"/>
      <c r="M40" s="1380"/>
      <c r="N40" s="1387"/>
      <c r="O40" s="1388"/>
      <c r="P40" s="1388"/>
      <c r="Q40" s="1389"/>
    </row>
    <row r="41" spans="1:17">
      <c r="A41" s="713"/>
      <c r="B41" s="714"/>
      <c r="C41" s="714"/>
      <c r="D41" s="714"/>
      <c r="E41" s="714"/>
      <c r="F41" s="714"/>
      <c r="G41" s="714"/>
      <c r="H41" s="714"/>
      <c r="I41" s="714"/>
      <c r="J41" s="714"/>
      <c r="K41" s="714"/>
      <c r="L41" s="715"/>
      <c r="M41" s="715"/>
      <c r="N41" s="715"/>
      <c r="O41" s="715"/>
      <c r="P41" s="715"/>
      <c r="Q41" s="707"/>
    </row>
    <row r="42" spans="1:17">
      <c r="A42" s="706"/>
      <c r="B42" s="705"/>
      <c r="C42" s="705"/>
      <c r="D42" s="705"/>
      <c r="E42" s="705"/>
      <c r="F42" s="705"/>
      <c r="G42" s="705"/>
      <c r="H42" s="705"/>
      <c r="I42" s="705"/>
      <c r="J42" s="705"/>
      <c r="K42" s="705"/>
      <c r="Q42" s="708"/>
    </row>
    <row r="43" spans="1:17">
      <c r="A43" s="706"/>
      <c r="B43" s="705"/>
      <c r="C43" s="705"/>
      <c r="D43" s="705"/>
      <c r="E43" s="705"/>
      <c r="F43" s="705"/>
      <c r="G43" s="705"/>
      <c r="H43" s="705"/>
      <c r="I43" s="705"/>
      <c r="J43" s="705"/>
      <c r="K43" s="705"/>
      <c r="Q43" s="708"/>
    </row>
    <row r="44" spans="1:17">
      <c r="A44" s="706"/>
      <c r="B44" s="705"/>
      <c r="C44" s="705"/>
      <c r="D44" s="705"/>
      <c r="E44" s="705"/>
      <c r="F44" s="705"/>
      <c r="G44" s="705"/>
      <c r="H44" s="705"/>
      <c r="I44" s="705"/>
      <c r="J44" s="705"/>
      <c r="K44" s="705"/>
      <c r="Q44" s="708"/>
    </row>
    <row r="45" spans="1:17">
      <c r="A45" s="706"/>
      <c r="B45" s="705"/>
      <c r="C45" s="705"/>
      <c r="D45" s="705"/>
      <c r="E45" s="705"/>
      <c r="F45" s="705"/>
      <c r="G45" s="705"/>
      <c r="H45" s="705"/>
      <c r="J45" s="705"/>
      <c r="K45" s="705"/>
      <c r="Q45" s="708"/>
    </row>
    <row r="46" spans="1:17">
      <c r="A46" s="706"/>
      <c r="B46" s="705"/>
      <c r="C46" s="705"/>
      <c r="D46" s="705"/>
      <c r="E46" s="705"/>
      <c r="F46" s="705"/>
      <c r="G46" s="705"/>
      <c r="H46" s="705"/>
      <c r="I46" s="705"/>
      <c r="J46" s="705"/>
      <c r="K46" s="705"/>
      <c r="Q46" s="708"/>
    </row>
    <row r="47" spans="1:17">
      <c r="A47" s="706"/>
      <c r="B47" s="705"/>
      <c r="C47" s="705"/>
      <c r="D47" s="705"/>
      <c r="E47" s="705"/>
      <c r="F47" s="705"/>
      <c r="G47" s="705"/>
      <c r="H47" s="705"/>
      <c r="I47" s="705"/>
      <c r="J47" s="705"/>
      <c r="K47" s="705"/>
      <c r="Q47" s="708"/>
    </row>
    <row r="48" spans="1:17">
      <c r="A48" s="706"/>
      <c r="B48" s="705"/>
      <c r="C48" s="705"/>
      <c r="D48" s="705"/>
      <c r="E48" s="705"/>
      <c r="F48" s="705"/>
      <c r="G48" s="705"/>
      <c r="H48" s="705"/>
      <c r="I48" s="705"/>
      <c r="J48" s="705"/>
      <c r="K48" s="705"/>
      <c r="Q48" s="708"/>
    </row>
    <row r="49" spans="1:17">
      <c r="A49" s="706"/>
      <c r="B49" s="705"/>
      <c r="C49" s="705"/>
      <c r="D49" s="705"/>
      <c r="E49" s="705"/>
      <c r="F49" s="705"/>
      <c r="G49" s="705"/>
      <c r="H49" s="705"/>
      <c r="I49" s="705"/>
      <c r="J49" s="705"/>
      <c r="K49" s="705"/>
      <c r="Q49" s="708"/>
    </row>
    <row r="50" spans="1:17">
      <c r="A50" s="706"/>
      <c r="B50" s="705"/>
      <c r="C50" s="705"/>
      <c r="D50" s="705"/>
      <c r="E50" s="705"/>
      <c r="F50" s="705"/>
      <c r="G50" s="705"/>
      <c r="H50" s="705"/>
      <c r="I50" s="705"/>
      <c r="J50" s="705"/>
      <c r="K50" s="705"/>
      <c r="Q50" s="708"/>
    </row>
    <row r="51" spans="1:17">
      <c r="A51" s="706"/>
      <c r="B51" s="705"/>
      <c r="C51" s="705"/>
      <c r="D51" s="705"/>
      <c r="E51" s="705"/>
      <c r="F51" s="705"/>
      <c r="G51" s="705"/>
      <c r="H51" s="705"/>
      <c r="I51" s="705"/>
      <c r="J51" s="705"/>
      <c r="K51" s="705"/>
      <c r="Q51" s="708"/>
    </row>
    <row r="52" spans="1:17">
      <c r="A52" s="706"/>
      <c r="B52" s="705"/>
      <c r="C52" s="705"/>
      <c r="D52" s="705"/>
      <c r="E52" s="705"/>
      <c r="F52" s="705"/>
      <c r="G52" s="705"/>
      <c r="H52" s="705"/>
      <c r="I52" s="705"/>
      <c r="J52" s="705"/>
      <c r="K52" s="705"/>
      <c r="Q52" s="708"/>
    </row>
    <row r="53" spans="1:17">
      <c r="A53" s="706"/>
      <c r="B53" s="705"/>
      <c r="C53" s="705"/>
      <c r="D53" s="705"/>
      <c r="E53" s="705"/>
      <c r="F53" s="705"/>
      <c r="G53" s="705"/>
      <c r="H53" s="705"/>
      <c r="I53" s="705"/>
      <c r="J53" s="705"/>
      <c r="K53" s="705"/>
      <c r="Q53" s="708"/>
    </row>
    <row r="54" spans="1:17">
      <c r="A54" s="706"/>
      <c r="B54" s="705"/>
      <c r="C54" s="705"/>
      <c r="D54" s="705"/>
      <c r="E54" s="705"/>
      <c r="F54" s="705"/>
      <c r="G54" s="705"/>
      <c r="H54" s="705"/>
      <c r="I54" s="705"/>
      <c r="J54" s="705"/>
      <c r="K54" s="705"/>
      <c r="Q54" s="708"/>
    </row>
    <row r="55" spans="1:17">
      <c r="A55" s="706"/>
      <c r="B55" s="705"/>
      <c r="C55" s="705"/>
      <c r="D55" s="705"/>
      <c r="E55" s="705"/>
      <c r="F55" s="705"/>
      <c r="G55" s="705"/>
      <c r="H55" s="705"/>
      <c r="I55" s="705"/>
      <c r="J55" s="705"/>
      <c r="K55" s="705"/>
      <c r="Q55" s="708"/>
    </row>
    <row r="56" spans="1:17">
      <c r="A56" s="706"/>
      <c r="B56" s="705"/>
      <c r="C56" s="705"/>
      <c r="D56" s="705"/>
      <c r="E56" s="705"/>
      <c r="F56" s="705"/>
      <c r="G56" s="705"/>
      <c r="H56" s="705"/>
      <c r="I56" s="705"/>
      <c r="J56" s="705"/>
      <c r="K56" s="705"/>
      <c r="Q56" s="708"/>
    </row>
    <row r="57" spans="1:17" ht="13.5" customHeight="1">
      <c r="A57" s="706"/>
      <c r="B57" s="1390" t="s">
        <v>1015</v>
      </c>
      <c r="C57" s="1390"/>
      <c r="D57" s="1390"/>
      <c r="E57" s="1390"/>
      <c r="F57" s="1390"/>
      <c r="G57" s="1390" t="s">
        <v>1016</v>
      </c>
      <c r="H57" s="1390"/>
      <c r="I57" s="1390"/>
      <c r="J57" s="1390"/>
      <c r="K57" s="1390"/>
      <c r="L57" s="1390"/>
      <c r="M57" s="1390"/>
      <c r="N57" s="1390"/>
      <c r="O57" s="1390"/>
      <c r="P57" s="1390"/>
      <c r="Q57" s="708"/>
    </row>
    <row r="58" spans="1:17" ht="13.5" customHeight="1" thickBot="1">
      <c r="A58" s="706"/>
      <c r="B58" s="1391"/>
      <c r="C58" s="1391"/>
      <c r="D58" s="1391"/>
      <c r="E58" s="1391"/>
      <c r="F58" s="1391"/>
      <c r="G58" s="1391"/>
      <c r="H58" s="1391"/>
      <c r="I58" s="1391"/>
      <c r="J58" s="1391"/>
      <c r="K58" s="1391"/>
      <c r="L58" s="1391"/>
      <c r="M58" s="1391"/>
      <c r="N58" s="1391"/>
      <c r="O58" s="1391"/>
      <c r="P58" s="1391"/>
      <c r="Q58" s="708"/>
    </row>
    <row r="59" spans="1:17" ht="20.100000000000001" customHeight="1" thickTop="1">
      <c r="A59" s="706"/>
      <c r="B59" s="1392" t="s">
        <v>1017</v>
      </c>
      <c r="C59" s="1392"/>
      <c r="D59" s="1392"/>
      <c r="E59" s="1392"/>
      <c r="F59" s="1392"/>
      <c r="G59" s="1394" t="s">
        <v>1018</v>
      </c>
      <c r="H59" s="1394"/>
      <c r="I59" s="1394"/>
      <c r="J59" s="1394"/>
      <c r="K59" s="1394"/>
      <c r="L59" s="1394"/>
      <c r="M59" s="1394"/>
      <c r="N59" s="1394"/>
      <c r="O59" s="1394"/>
      <c r="P59" s="1394"/>
      <c r="Q59" s="708"/>
    </row>
    <row r="60" spans="1:17" ht="20.100000000000001" customHeight="1">
      <c r="A60" s="706"/>
      <c r="B60" s="1393"/>
      <c r="C60" s="1393"/>
      <c r="D60" s="1393"/>
      <c r="E60" s="1393"/>
      <c r="F60" s="1393"/>
      <c r="G60" s="1373"/>
      <c r="H60" s="1373"/>
      <c r="I60" s="1373"/>
      <c r="J60" s="1373"/>
      <c r="K60" s="1373"/>
      <c r="L60" s="1373"/>
      <c r="M60" s="1373"/>
      <c r="N60" s="1373"/>
      <c r="O60" s="1373"/>
      <c r="P60" s="1373"/>
      <c r="Q60" s="708"/>
    </row>
    <row r="61" spans="1:17" ht="15" customHeight="1">
      <c r="A61" s="706"/>
      <c r="B61" s="1372" t="s">
        <v>1019</v>
      </c>
      <c r="C61" s="1372"/>
      <c r="D61" s="1372"/>
      <c r="E61" s="1372"/>
      <c r="F61" s="1372"/>
      <c r="G61" s="1373" t="s">
        <v>1020</v>
      </c>
      <c r="H61" s="1373"/>
      <c r="I61" s="1373"/>
      <c r="J61" s="1373"/>
      <c r="K61" s="1373"/>
      <c r="L61" s="1373"/>
      <c r="M61" s="1373"/>
      <c r="N61" s="1373"/>
      <c r="O61" s="1373"/>
      <c r="P61" s="1373"/>
      <c r="Q61" s="708"/>
    </row>
    <row r="62" spans="1:17" ht="15" customHeight="1">
      <c r="A62" s="706"/>
      <c r="B62" s="1372"/>
      <c r="C62" s="1372"/>
      <c r="D62" s="1372"/>
      <c r="E62" s="1372"/>
      <c r="F62" s="1372"/>
      <c r="G62" s="1373"/>
      <c r="H62" s="1373"/>
      <c r="I62" s="1373"/>
      <c r="J62" s="1373"/>
      <c r="K62" s="1373"/>
      <c r="L62" s="1373"/>
      <c r="M62" s="1373"/>
      <c r="N62" s="1373"/>
      <c r="O62" s="1373"/>
      <c r="P62" s="1373"/>
      <c r="Q62" s="708"/>
    </row>
    <row r="63" spans="1:17" ht="15" customHeight="1">
      <c r="A63" s="706"/>
      <c r="B63" s="1372" t="s">
        <v>1021</v>
      </c>
      <c r="C63" s="1372"/>
      <c r="D63" s="1372"/>
      <c r="E63" s="1372"/>
      <c r="F63" s="1372"/>
      <c r="G63" s="1373" t="s">
        <v>1022</v>
      </c>
      <c r="H63" s="1373"/>
      <c r="I63" s="1373"/>
      <c r="J63" s="1373"/>
      <c r="K63" s="1373"/>
      <c r="L63" s="1373"/>
      <c r="M63" s="1373"/>
      <c r="N63" s="1373"/>
      <c r="O63" s="1373"/>
      <c r="P63" s="1373"/>
      <c r="Q63" s="708"/>
    </row>
    <row r="64" spans="1:17" ht="15" customHeight="1">
      <c r="A64" s="706"/>
      <c r="B64" s="1372"/>
      <c r="C64" s="1372"/>
      <c r="D64" s="1372"/>
      <c r="E64" s="1372"/>
      <c r="F64" s="1372"/>
      <c r="G64" s="1373"/>
      <c r="H64" s="1373"/>
      <c r="I64" s="1373"/>
      <c r="J64" s="1373"/>
      <c r="K64" s="1373"/>
      <c r="L64" s="1373"/>
      <c r="M64" s="1373"/>
      <c r="N64" s="1373"/>
      <c r="O64" s="1373"/>
      <c r="P64" s="1373"/>
      <c r="Q64" s="708"/>
    </row>
    <row r="65" spans="1:17" ht="15" customHeight="1">
      <c r="A65" s="706"/>
      <c r="B65" s="1372" t="s">
        <v>1023</v>
      </c>
      <c r="C65" s="1372"/>
      <c r="D65" s="1372"/>
      <c r="E65" s="1372"/>
      <c r="F65" s="1372"/>
      <c r="G65" s="1373" t="s">
        <v>1024</v>
      </c>
      <c r="H65" s="1373"/>
      <c r="I65" s="1373"/>
      <c r="J65" s="1373"/>
      <c r="K65" s="1373"/>
      <c r="L65" s="1373"/>
      <c r="M65" s="1373"/>
      <c r="N65" s="1373"/>
      <c r="O65" s="1373"/>
      <c r="P65" s="1373"/>
      <c r="Q65" s="708"/>
    </row>
    <row r="66" spans="1:17" ht="15" customHeight="1">
      <c r="A66" s="706"/>
      <c r="B66" s="1372"/>
      <c r="C66" s="1372"/>
      <c r="D66" s="1372"/>
      <c r="E66" s="1372"/>
      <c r="F66" s="1372"/>
      <c r="G66" s="1373"/>
      <c r="H66" s="1373"/>
      <c r="I66" s="1373"/>
      <c r="J66" s="1373"/>
      <c r="K66" s="1373"/>
      <c r="L66" s="1373"/>
      <c r="M66" s="1373"/>
      <c r="N66" s="1373"/>
      <c r="O66" s="1373"/>
      <c r="P66" s="1373"/>
      <c r="Q66" s="708"/>
    </row>
    <row r="67" spans="1:17" ht="20.100000000000001" customHeight="1">
      <c r="A67" s="706"/>
      <c r="B67" s="1372" t="s">
        <v>1025</v>
      </c>
      <c r="C67" s="1372"/>
      <c r="D67" s="1372"/>
      <c r="E67" s="1372"/>
      <c r="F67" s="1372"/>
      <c r="G67" s="1373" t="s">
        <v>1026</v>
      </c>
      <c r="H67" s="1373"/>
      <c r="I67" s="1373"/>
      <c r="J67" s="1373"/>
      <c r="K67" s="1373"/>
      <c r="L67" s="1373"/>
      <c r="M67" s="1373"/>
      <c r="N67" s="1373"/>
      <c r="O67" s="1373"/>
      <c r="P67" s="1373"/>
      <c r="Q67" s="708"/>
    </row>
    <row r="68" spans="1:17" ht="20.100000000000001" customHeight="1">
      <c r="A68" s="706"/>
      <c r="B68" s="1372"/>
      <c r="C68" s="1372"/>
      <c r="D68" s="1372"/>
      <c r="E68" s="1372"/>
      <c r="F68" s="1372"/>
      <c r="G68" s="1373"/>
      <c r="H68" s="1373"/>
      <c r="I68" s="1373"/>
      <c r="J68" s="1373"/>
      <c r="K68" s="1373"/>
      <c r="L68" s="1373"/>
      <c r="M68" s="1373"/>
      <c r="N68" s="1373"/>
      <c r="O68" s="1373"/>
      <c r="P68" s="1373"/>
      <c r="Q68" s="708"/>
    </row>
    <row r="69" spans="1:17" ht="15" customHeight="1">
      <c r="A69" s="706"/>
      <c r="B69" s="1372" t="s">
        <v>1027</v>
      </c>
      <c r="C69" s="1372"/>
      <c r="D69" s="1372"/>
      <c r="E69" s="1372"/>
      <c r="F69" s="1372"/>
      <c r="G69" s="1373" t="s">
        <v>1028</v>
      </c>
      <c r="H69" s="1373"/>
      <c r="I69" s="1373"/>
      <c r="J69" s="1373"/>
      <c r="K69" s="1373"/>
      <c r="L69" s="1373"/>
      <c r="M69" s="1373"/>
      <c r="N69" s="1373"/>
      <c r="O69" s="1373"/>
      <c r="P69" s="1373"/>
      <c r="Q69" s="708"/>
    </row>
    <row r="70" spans="1:17" ht="15" customHeight="1">
      <c r="A70" s="706"/>
      <c r="B70" s="1372"/>
      <c r="C70" s="1372"/>
      <c r="D70" s="1372"/>
      <c r="E70" s="1372"/>
      <c r="F70" s="1372"/>
      <c r="G70" s="1373"/>
      <c r="H70" s="1373"/>
      <c r="I70" s="1373"/>
      <c r="J70" s="1373"/>
      <c r="K70" s="1373"/>
      <c r="L70" s="1373"/>
      <c r="M70" s="1373"/>
      <c r="N70" s="1373"/>
      <c r="O70" s="1373"/>
      <c r="P70" s="1373"/>
      <c r="Q70" s="708"/>
    </row>
    <row r="71" spans="1:17" ht="14.25" thickBot="1">
      <c r="A71" s="709"/>
      <c r="B71" s="710"/>
      <c r="C71" s="710"/>
      <c r="D71" s="710"/>
      <c r="E71" s="710"/>
      <c r="F71" s="710"/>
      <c r="G71" s="710"/>
      <c r="H71" s="710"/>
      <c r="I71" s="710"/>
      <c r="J71" s="710"/>
      <c r="K71" s="710"/>
      <c r="L71" s="711"/>
      <c r="M71" s="711"/>
      <c r="N71" s="711"/>
      <c r="O71" s="711"/>
      <c r="P71" s="711"/>
      <c r="Q71" s="712"/>
    </row>
    <row r="72" spans="1:17" ht="13.5" customHeight="1">
      <c r="A72" s="1374" t="s">
        <v>1011</v>
      </c>
      <c r="B72" s="1374"/>
      <c r="C72" s="1374"/>
      <c r="D72" s="1375"/>
      <c r="E72" s="1378" t="s">
        <v>1029</v>
      </c>
      <c r="F72" s="1378"/>
      <c r="G72" s="1378"/>
      <c r="H72" s="1378"/>
      <c r="I72" s="1378"/>
      <c r="J72" s="1378"/>
      <c r="K72" s="1378"/>
      <c r="L72" s="1378"/>
      <c r="M72" s="1378"/>
      <c r="N72" s="1381" t="s">
        <v>1013</v>
      </c>
      <c r="O72" s="1382"/>
      <c r="P72" s="1382"/>
      <c r="Q72" s="1383"/>
    </row>
    <row r="73" spans="1:17" ht="13.5" customHeight="1">
      <c r="A73" s="1376"/>
      <c r="B73" s="1376"/>
      <c r="C73" s="1376"/>
      <c r="D73" s="1376"/>
      <c r="E73" s="1379"/>
      <c r="F73" s="1379"/>
      <c r="G73" s="1379"/>
      <c r="H73" s="1379"/>
      <c r="I73" s="1379"/>
      <c r="J73" s="1379"/>
      <c r="K73" s="1379"/>
      <c r="L73" s="1379"/>
      <c r="M73" s="1379"/>
      <c r="N73" s="1384"/>
      <c r="O73" s="1385"/>
      <c r="P73" s="1385"/>
      <c r="Q73" s="1386"/>
    </row>
    <row r="74" spans="1:17" ht="14.25" thickBot="1">
      <c r="A74" s="1377"/>
      <c r="B74" s="1377"/>
      <c r="C74" s="1377"/>
      <c r="D74" s="1377"/>
      <c r="E74" s="1380"/>
      <c r="F74" s="1380"/>
      <c r="G74" s="1380"/>
      <c r="H74" s="1380"/>
      <c r="I74" s="1380"/>
      <c r="J74" s="1380"/>
      <c r="K74" s="1380"/>
      <c r="L74" s="1380"/>
      <c r="M74" s="1380"/>
      <c r="N74" s="1387"/>
      <c r="O74" s="1388"/>
      <c r="P74" s="1388"/>
      <c r="Q74" s="1389"/>
    </row>
    <row r="75" spans="1:17">
      <c r="A75" s="706"/>
      <c r="B75" s="705"/>
      <c r="C75" s="705"/>
      <c r="D75" s="705"/>
      <c r="E75" s="705"/>
      <c r="F75" s="705"/>
      <c r="G75" s="705"/>
      <c r="H75" s="705"/>
      <c r="I75" s="705"/>
      <c r="J75" s="705"/>
      <c r="K75" s="705"/>
      <c r="Q75" s="707"/>
    </row>
    <row r="76" spans="1:17">
      <c r="A76" s="706"/>
      <c r="B76" s="705"/>
      <c r="C76" s="705"/>
      <c r="D76" s="705"/>
      <c r="E76" s="705"/>
      <c r="F76" s="705"/>
      <c r="G76" s="705"/>
      <c r="H76" s="705"/>
      <c r="I76" s="705"/>
      <c r="J76" s="705"/>
      <c r="K76" s="705"/>
      <c r="Q76" s="708"/>
    </row>
    <row r="77" spans="1:17" ht="16.5" customHeight="1" thickBot="1">
      <c r="A77" s="716"/>
      <c r="B77" s="1369" t="s">
        <v>1030</v>
      </c>
      <c r="C77" s="1370"/>
      <c r="D77" s="1370"/>
      <c r="E77" s="1369" t="s">
        <v>1031</v>
      </c>
      <c r="F77" s="1370"/>
      <c r="G77" s="1370"/>
      <c r="H77" s="1370"/>
      <c r="I77" s="1370"/>
      <c r="J77" s="1370"/>
      <c r="K77" s="1370"/>
      <c r="L77" s="1370"/>
      <c r="M77" s="1370"/>
      <c r="N77" s="1371"/>
      <c r="O77" s="1370" t="s">
        <v>1032</v>
      </c>
      <c r="P77" s="1371"/>
      <c r="Q77" s="708"/>
    </row>
    <row r="78" spans="1:17" ht="13.5" customHeight="1" thickTop="1">
      <c r="A78" s="716"/>
      <c r="B78" s="1340" t="s">
        <v>1033</v>
      </c>
      <c r="C78" s="1340"/>
      <c r="D78" s="1340"/>
      <c r="E78" s="1330" t="s">
        <v>1034</v>
      </c>
      <c r="F78" s="1331"/>
      <c r="G78" s="1331"/>
      <c r="H78" s="1331"/>
      <c r="I78" s="1331"/>
      <c r="J78" s="1331"/>
      <c r="K78" s="1331"/>
      <c r="L78" s="1331"/>
      <c r="M78" s="1331"/>
      <c r="N78" s="1332"/>
      <c r="O78" s="1367"/>
      <c r="P78" s="1368"/>
      <c r="Q78" s="708"/>
    </row>
    <row r="79" spans="1:17">
      <c r="A79" s="716"/>
      <c r="B79" s="1340"/>
      <c r="C79" s="1340"/>
      <c r="D79" s="1340"/>
      <c r="E79" s="1330"/>
      <c r="F79" s="1331"/>
      <c r="G79" s="1331"/>
      <c r="H79" s="1331"/>
      <c r="I79" s="1331"/>
      <c r="J79" s="1331"/>
      <c r="K79" s="1331"/>
      <c r="L79" s="1331"/>
      <c r="M79" s="1331"/>
      <c r="N79" s="1332"/>
      <c r="O79" s="1323"/>
      <c r="P79" s="1337"/>
      <c r="Q79" s="708"/>
    </row>
    <row r="80" spans="1:17">
      <c r="A80" s="716"/>
      <c r="B80" s="1341"/>
      <c r="C80" s="1341"/>
      <c r="D80" s="1341"/>
      <c r="E80" s="1333"/>
      <c r="F80" s="1334"/>
      <c r="G80" s="1334"/>
      <c r="H80" s="1334"/>
      <c r="I80" s="1334"/>
      <c r="J80" s="1334"/>
      <c r="K80" s="1334"/>
      <c r="L80" s="1334"/>
      <c r="M80" s="1334"/>
      <c r="N80" s="1335"/>
      <c r="O80" s="1325"/>
      <c r="P80" s="1338"/>
      <c r="Q80" s="708"/>
    </row>
    <row r="81" spans="1:17" ht="13.5" customHeight="1">
      <c r="A81" s="716"/>
      <c r="B81" s="1339" t="s">
        <v>1035</v>
      </c>
      <c r="C81" s="1339"/>
      <c r="D81" s="1339"/>
      <c r="E81" s="1327" t="s">
        <v>1036</v>
      </c>
      <c r="F81" s="1328"/>
      <c r="G81" s="1328"/>
      <c r="H81" s="1328"/>
      <c r="I81" s="1328"/>
      <c r="J81" s="1328"/>
      <c r="K81" s="1328"/>
      <c r="L81" s="1328"/>
      <c r="M81" s="1328"/>
      <c r="N81" s="1329"/>
      <c r="O81" s="1321"/>
      <c r="P81" s="1336"/>
      <c r="Q81" s="708"/>
    </row>
    <row r="82" spans="1:17">
      <c r="A82" s="716"/>
      <c r="B82" s="1340"/>
      <c r="C82" s="1340"/>
      <c r="D82" s="1340"/>
      <c r="E82" s="1330"/>
      <c r="F82" s="1331"/>
      <c r="G82" s="1331"/>
      <c r="H82" s="1331"/>
      <c r="I82" s="1331"/>
      <c r="J82" s="1331"/>
      <c r="K82" s="1331"/>
      <c r="L82" s="1331"/>
      <c r="M82" s="1331"/>
      <c r="N82" s="1332"/>
      <c r="O82" s="1323"/>
      <c r="P82" s="1337"/>
      <c r="Q82" s="708"/>
    </row>
    <row r="83" spans="1:17">
      <c r="A83" s="716"/>
      <c r="B83" s="1341"/>
      <c r="C83" s="1341"/>
      <c r="D83" s="1341"/>
      <c r="E83" s="1333"/>
      <c r="F83" s="1334"/>
      <c r="G83" s="1334"/>
      <c r="H83" s="1334"/>
      <c r="I83" s="1334"/>
      <c r="J83" s="1334"/>
      <c r="K83" s="1334"/>
      <c r="L83" s="1334"/>
      <c r="M83" s="1334"/>
      <c r="N83" s="1335"/>
      <c r="O83" s="1325"/>
      <c r="P83" s="1338"/>
      <c r="Q83" s="708"/>
    </row>
    <row r="84" spans="1:17" ht="13.5" customHeight="1">
      <c r="A84" s="716"/>
      <c r="B84" s="1345" t="s">
        <v>1037</v>
      </c>
      <c r="C84" s="1345"/>
      <c r="D84" s="1345"/>
      <c r="E84" s="1355" t="s">
        <v>1038</v>
      </c>
      <c r="F84" s="1356"/>
      <c r="G84" s="1356"/>
      <c r="H84" s="1356"/>
      <c r="I84" s="1356"/>
      <c r="J84" s="1356"/>
      <c r="K84" s="1356"/>
      <c r="L84" s="1356"/>
      <c r="M84" s="1356"/>
      <c r="N84" s="1357"/>
      <c r="O84" s="1321"/>
      <c r="P84" s="1336"/>
      <c r="Q84" s="708"/>
    </row>
    <row r="85" spans="1:17">
      <c r="A85" s="716"/>
      <c r="B85" s="1347"/>
      <c r="C85" s="1347"/>
      <c r="D85" s="1347"/>
      <c r="E85" s="1358"/>
      <c r="F85" s="1359"/>
      <c r="G85" s="1359"/>
      <c r="H85" s="1359"/>
      <c r="I85" s="1359"/>
      <c r="J85" s="1359"/>
      <c r="K85" s="1359"/>
      <c r="L85" s="1359"/>
      <c r="M85" s="1359"/>
      <c r="N85" s="1360"/>
      <c r="O85" s="1323"/>
      <c r="P85" s="1337"/>
      <c r="Q85" s="708"/>
    </row>
    <row r="86" spans="1:17">
      <c r="A86" s="716"/>
      <c r="B86" s="1347" t="s">
        <v>1039</v>
      </c>
      <c r="C86" s="1347"/>
      <c r="D86" s="1347"/>
      <c r="E86" s="1361" t="s">
        <v>1040</v>
      </c>
      <c r="F86" s="1362"/>
      <c r="G86" s="1362"/>
      <c r="H86" s="1362"/>
      <c r="I86" s="1362"/>
      <c r="J86" s="1362"/>
      <c r="K86" s="1362"/>
      <c r="L86" s="1362"/>
      <c r="M86" s="1362"/>
      <c r="N86" s="1363"/>
      <c r="O86" s="1323"/>
      <c r="P86" s="1337"/>
      <c r="Q86" s="708"/>
    </row>
    <row r="87" spans="1:17">
      <c r="A87" s="716"/>
      <c r="B87" s="1347" t="s">
        <v>1041</v>
      </c>
      <c r="C87" s="1347"/>
      <c r="D87" s="1347"/>
      <c r="E87" s="1361" t="s">
        <v>1042</v>
      </c>
      <c r="F87" s="1362"/>
      <c r="G87" s="1362"/>
      <c r="H87" s="1362"/>
      <c r="I87" s="1362"/>
      <c r="J87" s="1362"/>
      <c r="K87" s="1362"/>
      <c r="L87" s="1362"/>
      <c r="M87" s="1362"/>
      <c r="N87" s="1363"/>
      <c r="O87" s="1323"/>
      <c r="P87" s="1337"/>
      <c r="Q87" s="708"/>
    </row>
    <row r="88" spans="1:17">
      <c r="A88" s="716"/>
      <c r="B88" s="1351" t="s">
        <v>1043</v>
      </c>
      <c r="C88" s="1351"/>
      <c r="D88" s="1351"/>
      <c r="E88" s="1364" t="s">
        <v>1044</v>
      </c>
      <c r="F88" s="1365"/>
      <c r="G88" s="1365"/>
      <c r="H88" s="1365"/>
      <c r="I88" s="1365"/>
      <c r="J88" s="1365"/>
      <c r="K88" s="1365"/>
      <c r="L88" s="1365"/>
      <c r="M88" s="1365"/>
      <c r="N88" s="1366"/>
      <c r="O88" s="1325"/>
      <c r="P88" s="1338"/>
      <c r="Q88" s="708"/>
    </row>
    <row r="89" spans="1:17">
      <c r="A89" s="716"/>
      <c r="B89" s="1345" t="s">
        <v>1045</v>
      </c>
      <c r="C89" s="1345"/>
      <c r="D89" s="1345"/>
      <c r="E89" s="1346" t="s">
        <v>1046</v>
      </c>
      <c r="F89" s="1346"/>
      <c r="G89" s="1346"/>
      <c r="H89" s="1346"/>
      <c r="I89" s="1346"/>
      <c r="J89" s="1346"/>
      <c r="K89" s="1346"/>
      <c r="L89" s="1346"/>
      <c r="M89" s="1346"/>
      <c r="N89" s="1346"/>
      <c r="O89" s="1321"/>
      <c r="P89" s="1336"/>
      <c r="Q89" s="708"/>
    </row>
    <row r="90" spans="1:17">
      <c r="A90" s="716"/>
      <c r="B90" s="1347" t="s">
        <v>1047</v>
      </c>
      <c r="C90" s="1347"/>
      <c r="D90" s="1347"/>
      <c r="E90" s="1353" t="s">
        <v>1048</v>
      </c>
      <c r="F90" s="1353"/>
      <c r="G90" s="1353"/>
      <c r="H90" s="1353"/>
      <c r="I90" s="1353"/>
      <c r="J90" s="1353"/>
      <c r="K90" s="1353"/>
      <c r="L90" s="1353"/>
      <c r="M90" s="1353"/>
      <c r="N90" s="1353"/>
      <c r="O90" s="1323"/>
      <c r="P90" s="1337"/>
      <c r="Q90" s="708"/>
    </row>
    <row r="91" spans="1:17">
      <c r="A91" s="716"/>
      <c r="B91" s="1347" t="s">
        <v>1049</v>
      </c>
      <c r="C91" s="1347"/>
      <c r="D91" s="1347"/>
      <c r="E91" s="1349" t="s">
        <v>1050</v>
      </c>
      <c r="F91" s="1349"/>
      <c r="G91" s="1349"/>
      <c r="H91" s="1349"/>
      <c r="I91" s="1349"/>
      <c r="J91" s="1349"/>
      <c r="K91" s="1349"/>
      <c r="L91" s="1349"/>
      <c r="M91" s="1349"/>
      <c r="N91" s="1349"/>
      <c r="O91" s="1323"/>
      <c r="P91" s="1337"/>
      <c r="Q91" s="708"/>
    </row>
    <row r="92" spans="1:17">
      <c r="A92" s="716"/>
      <c r="B92" s="1347" t="s">
        <v>1051</v>
      </c>
      <c r="C92" s="1347"/>
      <c r="D92" s="1347"/>
      <c r="E92" s="1349" t="s">
        <v>1052</v>
      </c>
      <c r="F92" s="1349"/>
      <c r="G92" s="1349"/>
      <c r="H92" s="1349"/>
      <c r="I92" s="1349"/>
      <c r="J92" s="1349"/>
      <c r="K92" s="1349"/>
      <c r="L92" s="1349"/>
      <c r="M92" s="1349"/>
      <c r="N92" s="1349"/>
      <c r="O92" s="1323"/>
      <c r="P92" s="1337"/>
      <c r="Q92" s="708"/>
    </row>
    <row r="93" spans="1:17">
      <c r="A93" s="716"/>
      <c r="B93" s="1347" t="s">
        <v>1053</v>
      </c>
      <c r="C93" s="1347"/>
      <c r="D93" s="1347"/>
      <c r="E93" s="1350" t="s">
        <v>1054</v>
      </c>
      <c r="F93" s="1350"/>
      <c r="G93" s="1350"/>
      <c r="H93" s="1350"/>
      <c r="I93" s="1350"/>
      <c r="J93" s="1350"/>
      <c r="K93" s="1350"/>
      <c r="L93" s="1350"/>
      <c r="M93" s="1350"/>
      <c r="N93" s="1350"/>
      <c r="O93" s="1323"/>
      <c r="P93" s="1337"/>
      <c r="Q93" s="708"/>
    </row>
    <row r="94" spans="1:17">
      <c r="A94" s="716"/>
      <c r="B94" s="1351"/>
      <c r="C94" s="1351"/>
      <c r="D94" s="1351"/>
      <c r="E94" s="1354"/>
      <c r="F94" s="1354"/>
      <c r="G94" s="1354"/>
      <c r="H94" s="1354"/>
      <c r="I94" s="1354"/>
      <c r="J94" s="1354"/>
      <c r="K94" s="1354"/>
      <c r="L94" s="1354"/>
      <c r="M94" s="1354"/>
      <c r="N94" s="1354"/>
      <c r="O94" s="1325"/>
      <c r="P94" s="1338"/>
      <c r="Q94" s="708"/>
    </row>
    <row r="95" spans="1:17">
      <c r="A95" s="716"/>
      <c r="B95" s="1345" t="s">
        <v>1055</v>
      </c>
      <c r="C95" s="1345"/>
      <c r="D95" s="1345"/>
      <c r="E95" s="1346" t="s">
        <v>1056</v>
      </c>
      <c r="F95" s="1346"/>
      <c r="G95" s="1346"/>
      <c r="H95" s="1346"/>
      <c r="I95" s="1346"/>
      <c r="J95" s="1346"/>
      <c r="K95" s="1346"/>
      <c r="L95" s="1346"/>
      <c r="M95" s="1346"/>
      <c r="N95" s="1346"/>
      <c r="O95" s="1321"/>
      <c r="P95" s="1336"/>
      <c r="Q95" s="708"/>
    </row>
    <row r="96" spans="1:17">
      <c r="A96" s="716"/>
      <c r="B96" s="1347" t="s">
        <v>1057</v>
      </c>
      <c r="C96" s="1347"/>
      <c r="D96" s="1347"/>
      <c r="E96" s="1348" t="s">
        <v>1058</v>
      </c>
      <c r="F96" s="1349"/>
      <c r="G96" s="1349"/>
      <c r="H96" s="1349"/>
      <c r="I96" s="1349"/>
      <c r="J96" s="1349"/>
      <c r="K96" s="1349"/>
      <c r="L96" s="1349"/>
      <c r="M96" s="1349"/>
      <c r="N96" s="1349"/>
      <c r="O96" s="1323"/>
      <c r="P96" s="1337"/>
      <c r="Q96" s="708"/>
    </row>
    <row r="97" spans="1:17">
      <c r="A97" s="716"/>
      <c r="B97" s="1347"/>
      <c r="C97" s="1347"/>
      <c r="D97" s="1347"/>
      <c r="E97" s="1350" t="s">
        <v>1059</v>
      </c>
      <c r="F97" s="1350"/>
      <c r="G97" s="1350"/>
      <c r="H97" s="1350"/>
      <c r="I97" s="1350"/>
      <c r="J97" s="1350"/>
      <c r="K97" s="1350"/>
      <c r="L97" s="1350"/>
      <c r="M97" s="1350"/>
      <c r="N97" s="1350"/>
      <c r="O97" s="1323"/>
      <c r="P97" s="1337"/>
      <c r="Q97" s="708"/>
    </row>
    <row r="98" spans="1:17">
      <c r="A98" s="716"/>
      <c r="B98" s="1347"/>
      <c r="C98" s="1347"/>
      <c r="D98" s="1347"/>
      <c r="E98" s="1350"/>
      <c r="F98" s="1350"/>
      <c r="G98" s="1350"/>
      <c r="H98" s="1350"/>
      <c r="I98" s="1350"/>
      <c r="J98" s="1350"/>
      <c r="K98" s="1350"/>
      <c r="L98" s="1350"/>
      <c r="M98" s="1350"/>
      <c r="N98" s="1350"/>
      <c r="O98" s="1323"/>
      <c r="P98" s="1337"/>
      <c r="Q98" s="708"/>
    </row>
    <row r="99" spans="1:17">
      <c r="A99" s="716"/>
      <c r="B99" s="1347"/>
      <c r="C99" s="1347"/>
      <c r="D99" s="1347"/>
      <c r="E99" s="1349" t="s">
        <v>1060</v>
      </c>
      <c r="F99" s="1349"/>
      <c r="G99" s="1349"/>
      <c r="H99" s="1349"/>
      <c r="I99" s="1349"/>
      <c r="J99" s="1349"/>
      <c r="K99" s="1349"/>
      <c r="L99" s="1349"/>
      <c r="M99" s="1349"/>
      <c r="N99" s="1349"/>
      <c r="O99" s="1323"/>
      <c r="P99" s="1337"/>
      <c r="Q99" s="708"/>
    </row>
    <row r="100" spans="1:17">
      <c r="A100" s="716"/>
      <c r="B100" s="1347" t="s">
        <v>1061</v>
      </c>
      <c r="C100" s="1347"/>
      <c r="D100" s="1347"/>
      <c r="E100" s="1349" t="s">
        <v>1062</v>
      </c>
      <c r="F100" s="1349"/>
      <c r="G100" s="1349"/>
      <c r="H100" s="1349"/>
      <c r="I100" s="1349"/>
      <c r="J100" s="1349"/>
      <c r="K100" s="1349"/>
      <c r="L100" s="1349"/>
      <c r="M100" s="1349"/>
      <c r="N100" s="1349"/>
      <c r="O100" s="1323"/>
      <c r="P100" s="1337"/>
      <c r="Q100" s="708"/>
    </row>
    <row r="101" spans="1:17">
      <c r="A101" s="716"/>
      <c r="B101" s="1351"/>
      <c r="C101" s="1351"/>
      <c r="D101" s="1351"/>
      <c r="E101" s="1352" t="s">
        <v>1063</v>
      </c>
      <c r="F101" s="1352"/>
      <c r="G101" s="1352"/>
      <c r="H101" s="1352"/>
      <c r="I101" s="1352"/>
      <c r="J101" s="1352"/>
      <c r="K101" s="1352"/>
      <c r="L101" s="1352"/>
      <c r="M101" s="1352"/>
      <c r="N101" s="1352"/>
      <c r="O101" s="1325"/>
      <c r="P101" s="1338"/>
      <c r="Q101" s="708"/>
    </row>
    <row r="102" spans="1:17">
      <c r="A102" s="716"/>
      <c r="B102" s="1321" t="s">
        <v>1064</v>
      </c>
      <c r="C102" s="1322"/>
      <c r="D102" s="1322"/>
      <c r="E102" s="1327" t="s">
        <v>1065</v>
      </c>
      <c r="F102" s="1328"/>
      <c r="G102" s="1328"/>
      <c r="H102" s="1328"/>
      <c r="I102" s="1328"/>
      <c r="J102" s="1328"/>
      <c r="K102" s="1328"/>
      <c r="L102" s="1328"/>
      <c r="M102" s="1328"/>
      <c r="N102" s="1329"/>
      <c r="O102" s="1321"/>
      <c r="P102" s="1336"/>
      <c r="Q102" s="708"/>
    </row>
    <row r="103" spans="1:17">
      <c r="A103" s="716"/>
      <c r="B103" s="1323"/>
      <c r="C103" s="1324"/>
      <c r="D103" s="1324"/>
      <c r="E103" s="1330"/>
      <c r="F103" s="1331"/>
      <c r="G103" s="1331"/>
      <c r="H103" s="1331"/>
      <c r="I103" s="1331"/>
      <c r="J103" s="1331"/>
      <c r="K103" s="1331"/>
      <c r="L103" s="1331"/>
      <c r="M103" s="1331"/>
      <c r="N103" s="1332"/>
      <c r="O103" s="1323"/>
      <c r="P103" s="1337"/>
      <c r="Q103" s="708"/>
    </row>
    <row r="104" spans="1:17">
      <c r="A104" s="716"/>
      <c r="B104" s="1325"/>
      <c r="C104" s="1326"/>
      <c r="D104" s="1326"/>
      <c r="E104" s="1333"/>
      <c r="F104" s="1334"/>
      <c r="G104" s="1334"/>
      <c r="H104" s="1334"/>
      <c r="I104" s="1334"/>
      <c r="J104" s="1334"/>
      <c r="K104" s="1334"/>
      <c r="L104" s="1334"/>
      <c r="M104" s="1334"/>
      <c r="N104" s="1335"/>
      <c r="O104" s="1325"/>
      <c r="P104" s="1338"/>
      <c r="Q104" s="708"/>
    </row>
    <row r="105" spans="1:17">
      <c r="A105" s="716"/>
      <c r="B105" s="1339" t="s">
        <v>1066</v>
      </c>
      <c r="C105" s="1339"/>
      <c r="D105" s="1339"/>
      <c r="E105" s="1342" t="s">
        <v>1067</v>
      </c>
      <c r="F105" s="1342"/>
      <c r="G105" s="1342"/>
      <c r="H105" s="1342"/>
      <c r="I105" s="1342"/>
      <c r="J105" s="1342"/>
      <c r="K105" s="1342"/>
      <c r="L105" s="1342"/>
      <c r="M105" s="1342"/>
      <c r="N105" s="1342"/>
      <c r="O105" s="1321"/>
      <c r="P105" s="1336"/>
      <c r="Q105" s="708"/>
    </row>
    <row r="106" spans="1:17">
      <c r="A106" s="716"/>
      <c r="B106" s="1340"/>
      <c r="C106" s="1340"/>
      <c r="D106" s="1340"/>
      <c r="E106" s="1343" t="s">
        <v>1068</v>
      </c>
      <c r="F106" s="1343"/>
      <c r="G106" s="1343"/>
      <c r="H106" s="1343"/>
      <c r="I106" s="1343"/>
      <c r="J106" s="1343"/>
      <c r="K106" s="1343"/>
      <c r="L106" s="1343"/>
      <c r="M106" s="1343"/>
      <c r="N106" s="1343"/>
      <c r="O106" s="1323"/>
      <c r="P106" s="1337"/>
      <c r="Q106" s="708"/>
    </row>
    <row r="107" spans="1:17">
      <c r="A107" s="716"/>
      <c r="B107" s="1341"/>
      <c r="C107" s="1341"/>
      <c r="D107" s="1341"/>
      <c r="E107" s="1344" t="s">
        <v>1069</v>
      </c>
      <c r="F107" s="1344"/>
      <c r="G107" s="1344"/>
      <c r="H107" s="1344"/>
      <c r="I107" s="1344"/>
      <c r="J107" s="1344"/>
      <c r="K107" s="1344"/>
      <c r="L107" s="1344"/>
      <c r="M107" s="1344"/>
      <c r="N107" s="1344"/>
      <c r="O107" s="1325"/>
      <c r="P107" s="1338"/>
      <c r="Q107" s="708"/>
    </row>
    <row r="108" spans="1:17" ht="9.9499999999999993" customHeight="1" thickBot="1">
      <c r="A108" s="717"/>
      <c r="B108" s="711"/>
      <c r="C108" s="711"/>
      <c r="D108" s="711"/>
      <c r="E108" s="711"/>
      <c r="F108" s="711"/>
      <c r="G108" s="711"/>
      <c r="H108" s="711"/>
      <c r="I108" s="711"/>
      <c r="J108" s="711"/>
      <c r="K108" s="711"/>
      <c r="L108" s="711"/>
      <c r="M108" s="711"/>
      <c r="N108" s="711"/>
      <c r="O108" s="711"/>
      <c r="P108" s="711"/>
      <c r="Q108" s="712"/>
    </row>
    <row r="109" spans="1:17">
      <c r="A109" s="705"/>
      <c r="B109" s="705"/>
      <c r="C109" s="705"/>
      <c r="D109" s="705"/>
      <c r="E109" s="705"/>
      <c r="F109" s="705"/>
      <c r="G109" s="705"/>
      <c r="H109" s="705"/>
      <c r="I109" s="705"/>
      <c r="J109" s="705"/>
      <c r="K109" s="705"/>
    </row>
    <row r="110" spans="1:17">
      <c r="A110" s="705"/>
      <c r="B110" s="705"/>
      <c r="C110" s="705"/>
      <c r="D110" s="705"/>
      <c r="E110" s="705"/>
      <c r="F110" s="705"/>
      <c r="G110" s="705"/>
      <c r="H110" s="705"/>
      <c r="I110" s="705"/>
      <c r="J110" s="705"/>
      <c r="K110" s="705"/>
    </row>
    <row r="111" spans="1:17">
      <c r="A111" s="705"/>
      <c r="B111" s="705"/>
      <c r="C111" s="705"/>
      <c r="D111" s="705"/>
      <c r="E111" s="705"/>
      <c r="F111" s="705"/>
      <c r="G111" s="705"/>
      <c r="H111" s="705"/>
      <c r="I111" s="705"/>
      <c r="J111" s="705"/>
      <c r="K111" s="705"/>
    </row>
    <row r="112" spans="1:17">
      <c r="A112" s="705"/>
      <c r="B112" s="705"/>
      <c r="C112" s="705"/>
      <c r="D112" s="705"/>
      <c r="E112" s="705"/>
      <c r="F112" s="705"/>
      <c r="G112" s="705"/>
      <c r="H112" s="705"/>
      <c r="I112" s="705"/>
      <c r="J112" s="705"/>
      <c r="K112" s="705"/>
    </row>
    <row r="113" spans="1:11">
      <c r="A113" s="705"/>
      <c r="B113" s="705"/>
      <c r="C113" s="705"/>
      <c r="D113" s="705"/>
      <c r="E113" s="705"/>
      <c r="F113" s="705"/>
      <c r="G113" s="705"/>
      <c r="H113" s="705"/>
      <c r="I113" s="705"/>
      <c r="J113" s="705"/>
      <c r="K113" s="705"/>
    </row>
    <row r="114" spans="1:11">
      <c r="A114" s="705"/>
      <c r="B114" s="705"/>
      <c r="C114" s="705"/>
      <c r="D114" s="705"/>
      <c r="E114" s="705"/>
      <c r="F114" s="705"/>
      <c r="G114" s="705"/>
      <c r="H114" s="705"/>
      <c r="I114" s="705"/>
      <c r="J114" s="705"/>
      <c r="K114" s="705"/>
    </row>
    <row r="115" spans="1:11">
      <c r="A115" s="705"/>
      <c r="B115" s="705"/>
      <c r="C115" s="705"/>
      <c r="D115" s="705"/>
      <c r="E115" s="705"/>
      <c r="F115" s="705"/>
      <c r="G115" s="705"/>
      <c r="H115" s="705"/>
      <c r="I115" s="705"/>
      <c r="J115" s="705"/>
      <c r="K115" s="705"/>
    </row>
    <row r="116" spans="1:11">
      <c r="A116" s="705"/>
      <c r="B116" s="705"/>
      <c r="C116" s="705"/>
      <c r="D116" s="705"/>
      <c r="E116" s="705"/>
      <c r="F116" s="705"/>
      <c r="G116" s="705"/>
      <c r="H116" s="705"/>
      <c r="I116" s="705"/>
      <c r="J116" s="705"/>
      <c r="K116" s="705"/>
    </row>
    <row r="117" spans="1:11">
      <c r="A117" s="705"/>
      <c r="B117" s="705"/>
      <c r="C117" s="705"/>
      <c r="D117" s="705"/>
      <c r="E117" s="705"/>
      <c r="F117" s="705"/>
      <c r="G117" s="705"/>
      <c r="H117" s="705"/>
      <c r="I117" s="705"/>
      <c r="J117" s="705"/>
      <c r="K117" s="705"/>
    </row>
    <row r="118" spans="1:11">
      <c r="A118" s="705"/>
      <c r="B118" s="705"/>
      <c r="C118" s="705"/>
      <c r="D118" s="705"/>
      <c r="E118" s="705"/>
      <c r="F118" s="705"/>
      <c r="G118" s="705"/>
      <c r="H118" s="705"/>
      <c r="I118" s="705"/>
      <c r="J118" s="705"/>
      <c r="K118" s="705"/>
    </row>
    <row r="119" spans="1:11">
      <c r="A119" s="705"/>
      <c r="B119" s="705"/>
      <c r="C119" s="705"/>
      <c r="D119" s="705"/>
      <c r="E119" s="705"/>
      <c r="F119" s="705"/>
      <c r="G119" s="705"/>
      <c r="H119" s="705"/>
      <c r="I119" s="705"/>
      <c r="J119" s="705"/>
      <c r="K119" s="705"/>
    </row>
    <row r="120" spans="1:11">
      <c r="A120" s="705"/>
      <c r="B120" s="705"/>
      <c r="C120" s="705"/>
      <c r="D120" s="705"/>
      <c r="E120" s="705"/>
      <c r="F120" s="705"/>
      <c r="G120" s="705"/>
      <c r="H120" s="705"/>
      <c r="I120" s="705"/>
      <c r="J120" s="705"/>
      <c r="K120" s="705"/>
    </row>
    <row r="121" spans="1:11">
      <c r="A121" s="705"/>
      <c r="B121" s="705"/>
      <c r="C121" s="705"/>
      <c r="D121" s="705"/>
      <c r="E121" s="705"/>
      <c r="F121" s="705"/>
      <c r="G121" s="705"/>
      <c r="H121" s="705"/>
      <c r="I121" s="705"/>
      <c r="J121" s="705"/>
      <c r="K121" s="705"/>
    </row>
    <row r="122" spans="1:11">
      <c r="A122" s="705"/>
      <c r="B122" s="705"/>
      <c r="C122" s="705"/>
      <c r="D122" s="705"/>
      <c r="E122" s="705"/>
      <c r="F122" s="705"/>
      <c r="G122" s="705"/>
      <c r="H122" s="705"/>
      <c r="I122" s="705"/>
      <c r="J122" s="705"/>
      <c r="K122" s="705"/>
    </row>
    <row r="123" spans="1:11">
      <c r="A123" s="705"/>
      <c r="B123" s="705"/>
      <c r="C123" s="705"/>
      <c r="D123" s="705"/>
      <c r="E123" s="705"/>
      <c r="F123" s="705"/>
      <c r="G123" s="705"/>
      <c r="H123" s="705"/>
      <c r="I123" s="705"/>
      <c r="J123" s="705"/>
      <c r="K123" s="705"/>
    </row>
    <row r="124" spans="1:11">
      <c r="A124" s="705"/>
      <c r="B124" s="705"/>
      <c r="C124" s="705"/>
      <c r="D124" s="705"/>
      <c r="E124" s="705"/>
      <c r="F124" s="705"/>
      <c r="G124" s="705"/>
      <c r="H124" s="705"/>
      <c r="I124" s="705"/>
      <c r="J124" s="705"/>
      <c r="K124" s="705"/>
    </row>
    <row r="125" spans="1:11">
      <c r="A125" s="705"/>
      <c r="B125" s="705"/>
      <c r="C125" s="705"/>
      <c r="D125" s="705"/>
      <c r="E125" s="705"/>
      <c r="F125" s="705"/>
      <c r="G125" s="705"/>
      <c r="H125" s="705"/>
      <c r="I125" s="705"/>
      <c r="J125" s="705"/>
      <c r="K125" s="705"/>
    </row>
    <row r="126" spans="1:11">
      <c r="A126" s="705"/>
      <c r="B126" s="705"/>
      <c r="C126" s="705"/>
      <c r="D126" s="705"/>
      <c r="E126" s="705"/>
      <c r="F126" s="705"/>
      <c r="G126" s="705"/>
      <c r="H126" s="705"/>
      <c r="I126" s="705"/>
      <c r="J126" s="705"/>
      <c r="K126" s="705"/>
    </row>
    <row r="127" spans="1:11">
      <c r="A127" s="705"/>
      <c r="B127" s="705"/>
      <c r="C127" s="705"/>
      <c r="D127" s="705"/>
      <c r="E127" s="705"/>
      <c r="F127" s="705"/>
      <c r="G127" s="705"/>
      <c r="H127" s="705"/>
      <c r="I127" s="705"/>
      <c r="J127" s="705"/>
      <c r="K127" s="705"/>
    </row>
    <row r="128" spans="1:11">
      <c r="A128" s="705"/>
      <c r="B128" s="705"/>
      <c r="C128" s="705"/>
      <c r="D128" s="705"/>
      <c r="E128" s="705"/>
      <c r="F128" s="705"/>
      <c r="G128" s="705"/>
      <c r="H128" s="705"/>
      <c r="I128" s="705"/>
      <c r="J128" s="705"/>
      <c r="K128" s="705"/>
    </row>
    <row r="129" spans="1:11">
      <c r="A129" s="705"/>
      <c r="B129" s="705"/>
      <c r="C129" s="705"/>
      <c r="D129" s="705"/>
      <c r="E129" s="705"/>
      <c r="F129" s="705"/>
      <c r="G129" s="705"/>
      <c r="H129" s="705"/>
      <c r="I129" s="705"/>
      <c r="J129" s="705"/>
      <c r="K129" s="705"/>
    </row>
    <row r="130" spans="1:11">
      <c r="A130" s="705"/>
      <c r="B130" s="705"/>
      <c r="C130" s="705"/>
      <c r="D130" s="705"/>
      <c r="E130" s="705"/>
      <c r="F130" s="705"/>
      <c r="G130" s="705"/>
      <c r="H130" s="705"/>
      <c r="I130" s="705"/>
      <c r="J130" s="705"/>
      <c r="K130" s="705"/>
    </row>
    <row r="131" spans="1:11">
      <c r="A131" s="705"/>
      <c r="B131" s="705"/>
      <c r="C131" s="705"/>
      <c r="D131" s="705"/>
      <c r="E131" s="705"/>
      <c r="F131" s="705"/>
      <c r="G131" s="705"/>
      <c r="H131" s="705"/>
      <c r="I131" s="705"/>
      <c r="J131" s="705"/>
      <c r="K131" s="705"/>
    </row>
    <row r="132" spans="1:11">
      <c r="A132" s="705"/>
      <c r="B132" s="705"/>
      <c r="C132" s="705"/>
      <c r="D132" s="705"/>
      <c r="E132" s="705"/>
      <c r="F132" s="705"/>
      <c r="G132" s="705"/>
      <c r="H132" s="705"/>
      <c r="I132" s="705"/>
      <c r="J132" s="705"/>
      <c r="K132" s="705"/>
    </row>
    <row r="133" spans="1:11">
      <c r="A133" s="705"/>
      <c r="B133" s="705"/>
      <c r="C133" s="705"/>
      <c r="D133" s="705"/>
      <c r="E133" s="705"/>
      <c r="F133" s="705"/>
      <c r="G133" s="705"/>
      <c r="H133" s="705"/>
      <c r="I133" s="705"/>
      <c r="J133" s="705"/>
      <c r="K133" s="705"/>
    </row>
    <row r="134" spans="1:11">
      <c r="A134" s="705"/>
      <c r="B134" s="705"/>
      <c r="C134" s="705"/>
      <c r="D134" s="705"/>
      <c r="E134" s="705"/>
      <c r="F134" s="705"/>
      <c r="G134" s="705"/>
      <c r="H134" s="705"/>
      <c r="I134" s="705"/>
      <c r="J134" s="705"/>
      <c r="K134" s="705"/>
    </row>
    <row r="135" spans="1:11">
      <c r="A135" s="705"/>
      <c r="B135" s="705"/>
      <c r="C135" s="705"/>
      <c r="D135" s="705"/>
      <c r="E135" s="705"/>
      <c r="F135" s="705"/>
      <c r="G135" s="705"/>
      <c r="H135" s="705"/>
      <c r="I135" s="705"/>
      <c r="J135" s="705"/>
      <c r="K135" s="705"/>
    </row>
    <row r="136" spans="1:11">
      <c r="A136" s="705"/>
      <c r="B136" s="705"/>
      <c r="C136" s="705"/>
      <c r="D136" s="705"/>
      <c r="E136" s="705"/>
      <c r="F136" s="705"/>
      <c r="G136" s="705"/>
      <c r="H136" s="705"/>
      <c r="I136" s="705"/>
      <c r="J136" s="705"/>
      <c r="K136" s="705"/>
    </row>
    <row r="137" spans="1:11">
      <c r="A137" s="705"/>
      <c r="B137" s="705"/>
      <c r="C137" s="705"/>
      <c r="D137" s="705"/>
      <c r="E137" s="705"/>
      <c r="F137" s="705"/>
      <c r="G137" s="705"/>
      <c r="H137" s="705"/>
      <c r="I137" s="705"/>
      <c r="J137" s="705"/>
      <c r="K137" s="705"/>
    </row>
    <row r="138" spans="1:11">
      <c r="A138" s="705"/>
      <c r="B138" s="705"/>
      <c r="C138" s="705"/>
      <c r="D138" s="705"/>
      <c r="E138" s="705"/>
      <c r="F138" s="705"/>
      <c r="G138" s="705"/>
      <c r="H138" s="705"/>
      <c r="I138" s="705"/>
      <c r="J138" s="705"/>
      <c r="K138" s="705"/>
    </row>
    <row r="139" spans="1:11">
      <c r="A139" s="705"/>
      <c r="B139" s="705"/>
      <c r="C139" s="705"/>
      <c r="D139" s="705"/>
      <c r="E139" s="705"/>
      <c r="F139" s="705"/>
      <c r="G139" s="705"/>
      <c r="H139" s="705"/>
      <c r="I139" s="705"/>
      <c r="J139" s="705"/>
      <c r="K139" s="705"/>
    </row>
    <row r="140" spans="1:11">
      <c r="A140" s="705"/>
      <c r="B140" s="705"/>
      <c r="C140" s="705"/>
      <c r="D140" s="705"/>
      <c r="E140" s="705"/>
      <c r="F140" s="705"/>
      <c r="G140" s="705"/>
      <c r="H140" s="705"/>
      <c r="I140" s="705"/>
      <c r="J140" s="705"/>
      <c r="K140" s="705"/>
    </row>
    <row r="141" spans="1:11">
      <c r="A141" s="705"/>
      <c r="B141" s="705"/>
      <c r="C141" s="705"/>
      <c r="D141" s="705"/>
      <c r="E141" s="705"/>
      <c r="F141" s="705"/>
      <c r="G141" s="705"/>
      <c r="H141" s="705"/>
      <c r="I141" s="705"/>
      <c r="J141" s="705"/>
      <c r="K141" s="705"/>
    </row>
    <row r="142" spans="1:11">
      <c r="A142" s="705"/>
      <c r="B142" s="705"/>
      <c r="C142" s="705"/>
      <c r="D142" s="705"/>
      <c r="E142" s="705"/>
      <c r="F142" s="705"/>
      <c r="G142" s="705"/>
      <c r="H142" s="705"/>
      <c r="I142" s="705"/>
      <c r="J142" s="705"/>
      <c r="K142" s="705"/>
    </row>
    <row r="143" spans="1:11">
      <c r="A143" s="705"/>
      <c r="B143" s="705"/>
      <c r="C143" s="705"/>
      <c r="D143" s="705"/>
      <c r="E143" s="705"/>
      <c r="F143" s="705"/>
      <c r="G143" s="705"/>
      <c r="H143" s="705"/>
      <c r="I143" s="705"/>
      <c r="J143" s="705"/>
      <c r="K143" s="705"/>
    </row>
    <row r="144" spans="1:11">
      <c r="A144" s="705"/>
      <c r="B144" s="705"/>
      <c r="C144" s="705"/>
      <c r="D144" s="705"/>
      <c r="E144" s="705"/>
      <c r="F144" s="705"/>
      <c r="G144" s="705"/>
      <c r="H144" s="705"/>
      <c r="I144" s="705"/>
      <c r="J144" s="705"/>
      <c r="K144" s="705"/>
    </row>
    <row r="145" spans="1:11">
      <c r="A145" s="705"/>
      <c r="B145" s="705"/>
      <c r="C145" s="705"/>
      <c r="D145" s="705"/>
      <c r="E145" s="705"/>
      <c r="F145" s="705"/>
      <c r="G145" s="705"/>
      <c r="H145" s="705"/>
      <c r="I145" s="705"/>
      <c r="J145" s="705"/>
      <c r="K145" s="705"/>
    </row>
    <row r="146" spans="1:11">
      <c r="A146" s="705"/>
      <c r="B146" s="705"/>
      <c r="C146" s="705"/>
      <c r="D146" s="705"/>
      <c r="E146" s="705"/>
      <c r="F146" s="705"/>
      <c r="G146" s="705"/>
      <c r="H146" s="705"/>
      <c r="I146" s="705"/>
      <c r="J146" s="705"/>
      <c r="K146" s="705"/>
    </row>
    <row r="147" spans="1:11">
      <c r="A147" s="705"/>
      <c r="B147" s="705"/>
      <c r="C147" s="705"/>
      <c r="D147" s="705"/>
      <c r="E147" s="705"/>
      <c r="F147" s="705"/>
      <c r="G147" s="705"/>
      <c r="H147" s="705"/>
      <c r="I147" s="705"/>
      <c r="J147" s="705"/>
      <c r="K147" s="705"/>
    </row>
    <row r="148" spans="1:11">
      <c r="A148" s="705"/>
      <c r="B148" s="705"/>
      <c r="C148" s="705"/>
      <c r="D148" s="705"/>
      <c r="E148" s="705"/>
      <c r="F148" s="705"/>
      <c r="G148" s="705"/>
      <c r="H148" s="705"/>
      <c r="I148" s="705"/>
      <c r="J148" s="705"/>
      <c r="K148" s="705"/>
    </row>
    <row r="149" spans="1:11">
      <c r="A149" s="705"/>
      <c r="B149" s="705"/>
      <c r="C149" s="705"/>
      <c r="D149" s="705"/>
      <c r="E149" s="705"/>
      <c r="F149" s="705"/>
      <c r="G149" s="705"/>
      <c r="H149" s="705"/>
      <c r="I149" s="705"/>
      <c r="J149" s="705"/>
      <c r="K149" s="705"/>
    </row>
    <row r="150" spans="1:11">
      <c r="A150" s="705"/>
      <c r="B150" s="705"/>
      <c r="C150" s="705"/>
      <c r="D150" s="705"/>
      <c r="E150" s="705"/>
      <c r="F150" s="705"/>
      <c r="G150" s="705"/>
      <c r="H150" s="705"/>
      <c r="I150" s="705"/>
      <c r="J150" s="705"/>
      <c r="K150" s="705"/>
    </row>
    <row r="151" spans="1:11">
      <c r="A151" s="705"/>
      <c r="B151" s="705"/>
      <c r="C151" s="705"/>
      <c r="D151" s="705"/>
      <c r="E151" s="705"/>
      <c r="F151" s="705"/>
      <c r="G151" s="705"/>
      <c r="H151" s="705"/>
      <c r="I151" s="705"/>
      <c r="J151" s="705"/>
      <c r="K151" s="705"/>
    </row>
    <row r="152" spans="1:11">
      <c r="A152" s="705"/>
      <c r="B152" s="705"/>
      <c r="C152" s="705"/>
      <c r="D152" s="705"/>
      <c r="E152" s="705"/>
      <c r="F152" s="705"/>
      <c r="G152" s="705"/>
      <c r="H152" s="705"/>
      <c r="I152" s="705"/>
      <c r="J152" s="705"/>
      <c r="K152" s="705"/>
    </row>
    <row r="153" spans="1:11">
      <c r="A153" s="705"/>
      <c r="B153" s="705"/>
      <c r="C153" s="705"/>
      <c r="D153" s="705"/>
      <c r="E153" s="705"/>
      <c r="F153" s="705"/>
      <c r="G153" s="705"/>
      <c r="H153" s="705"/>
      <c r="I153" s="705"/>
      <c r="J153" s="705"/>
      <c r="K153" s="705"/>
    </row>
    <row r="154" spans="1:11">
      <c r="A154" s="705"/>
      <c r="B154" s="705"/>
      <c r="C154" s="705"/>
      <c r="D154" s="705"/>
      <c r="E154" s="705"/>
      <c r="F154" s="705"/>
      <c r="G154" s="705"/>
      <c r="H154" s="705"/>
      <c r="I154" s="705"/>
      <c r="J154" s="705"/>
      <c r="K154" s="705"/>
    </row>
    <row r="155" spans="1:11">
      <c r="A155" s="705"/>
      <c r="B155" s="705"/>
      <c r="C155" s="705"/>
      <c r="D155" s="705"/>
      <c r="E155" s="705"/>
      <c r="F155" s="705"/>
      <c r="G155" s="705"/>
      <c r="H155" s="705"/>
      <c r="I155" s="705"/>
      <c r="J155" s="705"/>
      <c r="K155" s="705"/>
    </row>
    <row r="156" spans="1:11">
      <c r="A156" s="705"/>
      <c r="B156" s="705"/>
      <c r="C156" s="705"/>
      <c r="D156" s="705"/>
      <c r="E156" s="705"/>
      <c r="F156" s="705"/>
      <c r="G156" s="705"/>
      <c r="H156" s="705"/>
      <c r="I156" s="705"/>
      <c r="J156" s="705"/>
      <c r="K156" s="705"/>
    </row>
    <row r="157" spans="1:11">
      <c r="A157" s="705"/>
      <c r="B157" s="705"/>
      <c r="C157" s="705"/>
      <c r="D157" s="705"/>
      <c r="E157" s="705"/>
      <c r="F157" s="705"/>
      <c r="G157" s="705"/>
      <c r="H157" s="705"/>
      <c r="I157" s="705"/>
      <c r="J157" s="705"/>
      <c r="K157" s="705"/>
    </row>
    <row r="158" spans="1:11">
      <c r="A158" s="705"/>
      <c r="B158" s="705"/>
      <c r="C158" s="705"/>
      <c r="D158" s="705"/>
      <c r="E158" s="705"/>
      <c r="F158" s="705"/>
      <c r="G158" s="705"/>
      <c r="H158" s="705"/>
      <c r="I158" s="705"/>
      <c r="J158" s="705"/>
      <c r="K158" s="705"/>
    </row>
    <row r="159" spans="1:11">
      <c r="A159" s="705"/>
      <c r="B159" s="705"/>
      <c r="C159" s="705"/>
      <c r="D159" s="705"/>
      <c r="E159" s="705"/>
      <c r="F159" s="705"/>
      <c r="G159" s="705"/>
      <c r="H159" s="705"/>
      <c r="I159" s="705"/>
      <c r="J159" s="705"/>
      <c r="K159" s="705"/>
    </row>
    <row r="160" spans="1:11">
      <c r="A160" s="705"/>
      <c r="B160" s="705"/>
      <c r="C160" s="705"/>
      <c r="D160" s="705"/>
      <c r="E160" s="705"/>
      <c r="F160" s="705"/>
      <c r="G160" s="705"/>
      <c r="H160" s="705"/>
      <c r="I160" s="705"/>
      <c r="J160" s="705"/>
      <c r="K160" s="705"/>
    </row>
    <row r="161" spans="1:11">
      <c r="A161" s="705"/>
      <c r="B161" s="705"/>
      <c r="C161" s="705"/>
      <c r="D161" s="705"/>
      <c r="E161" s="705"/>
      <c r="F161" s="705"/>
      <c r="G161" s="705"/>
      <c r="H161" s="705"/>
      <c r="I161" s="705"/>
      <c r="J161" s="705"/>
      <c r="K161" s="705"/>
    </row>
    <row r="162" spans="1:11">
      <c r="A162" s="705"/>
      <c r="B162" s="705"/>
      <c r="C162" s="705"/>
      <c r="D162" s="705"/>
      <c r="E162" s="705"/>
      <c r="F162" s="705"/>
      <c r="G162" s="705"/>
      <c r="H162" s="705"/>
      <c r="I162" s="705"/>
      <c r="J162" s="705"/>
      <c r="K162" s="705"/>
    </row>
    <row r="163" spans="1:11">
      <c r="A163" s="705"/>
      <c r="B163" s="705"/>
      <c r="C163" s="705"/>
      <c r="D163" s="705"/>
      <c r="E163" s="705"/>
      <c r="F163" s="705"/>
      <c r="G163" s="705"/>
      <c r="H163" s="705"/>
      <c r="I163" s="705"/>
      <c r="J163" s="705"/>
      <c r="K163" s="705"/>
    </row>
    <row r="164" spans="1:11">
      <c r="A164" s="705"/>
      <c r="B164" s="705"/>
      <c r="C164" s="705"/>
      <c r="D164" s="705"/>
      <c r="E164" s="705"/>
      <c r="F164" s="705"/>
      <c r="G164" s="705"/>
      <c r="H164" s="705"/>
      <c r="I164" s="705"/>
      <c r="J164" s="705"/>
      <c r="K164" s="705"/>
    </row>
    <row r="165" spans="1:11">
      <c r="A165" s="705"/>
      <c r="B165" s="705"/>
      <c r="C165" s="705"/>
      <c r="D165" s="705"/>
      <c r="E165" s="705"/>
      <c r="F165" s="705"/>
      <c r="G165" s="705"/>
      <c r="H165" s="705"/>
      <c r="I165" s="705"/>
      <c r="J165" s="705"/>
      <c r="K165" s="705"/>
    </row>
    <row r="166" spans="1:11">
      <c r="A166" s="705"/>
      <c r="B166" s="705"/>
      <c r="C166" s="705"/>
      <c r="D166" s="705"/>
      <c r="E166" s="705"/>
      <c r="F166" s="705"/>
      <c r="G166" s="705"/>
      <c r="H166" s="705"/>
      <c r="I166" s="705"/>
      <c r="J166" s="705"/>
      <c r="K166" s="705"/>
    </row>
    <row r="167" spans="1:11">
      <c r="A167" s="705"/>
      <c r="B167" s="705"/>
      <c r="C167" s="705"/>
      <c r="D167" s="705"/>
      <c r="E167" s="705"/>
      <c r="F167" s="705"/>
      <c r="G167" s="705"/>
      <c r="H167" s="705"/>
      <c r="I167" s="705"/>
      <c r="J167" s="705"/>
      <c r="K167" s="705"/>
    </row>
    <row r="168" spans="1:11">
      <c r="A168" s="705"/>
      <c r="B168" s="705"/>
      <c r="C168" s="705"/>
      <c r="D168" s="705"/>
      <c r="E168" s="705"/>
      <c r="F168" s="705"/>
      <c r="G168" s="705"/>
      <c r="H168" s="705"/>
      <c r="I168" s="705"/>
      <c r="J168" s="705"/>
      <c r="K168" s="705"/>
    </row>
    <row r="169" spans="1:11">
      <c r="A169" s="705"/>
      <c r="B169" s="705"/>
      <c r="C169" s="705"/>
      <c r="D169" s="705"/>
      <c r="E169" s="705"/>
      <c r="F169" s="705"/>
      <c r="G169" s="705"/>
      <c r="H169" s="705"/>
      <c r="I169" s="705"/>
      <c r="J169" s="705"/>
      <c r="K169" s="705"/>
    </row>
    <row r="170" spans="1:11">
      <c r="A170" s="705"/>
      <c r="B170" s="705"/>
      <c r="C170" s="705"/>
      <c r="D170" s="705"/>
      <c r="E170" s="705"/>
      <c r="F170" s="705"/>
      <c r="G170" s="705"/>
      <c r="H170" s="705"/>
      <c r="I170" s="705"/>
      <c r="J170" s="705"/>
      <c r="K170" s="705"/>
    </row>
    <row r="171" spans="1:11">
      <c r="A171" s="705"/>
      <c r="B171" s="705"/>
      <c r="C171" s="705"/>
      <c r="D171" s="705"/>
      <c r="E171" s="705"/>
      <c r="F171" s="705"/>
      <c r="G171" s="705"/>
      <c r="H171" s="705"/>
      <c r="I171" s="705"/>
      <c r="J171" s="705"/>
      <c r="K171" s="705"/>
    </row>
    <row r="172" spans="1:11">
      <c r="A172" s="705"/>
      <c r="B172" s="705"/>
      <c r="C172" s="705"/>
      <c r="D172" s="705"/>
      <c r="E172" s="705"/>
      <c r="F172" s="705"/>
      <c r="G172" s="705"/>
      <c r="H172" s="705"/>
      <c r="I172" s="705"/>
      <c r="J172" s="705"/>
      <c r="K172" s="705"/>
    </row>
    <row r="173" spans="1:11">
      <c r="A173" s="705"/>
      <c r="B173" s="705"/>
      <c r="C173" s="705"/>
      <c r="D173" s="705"/>
      <c r="E173" s="705"/>
      <c r="F173" s="705"/>
      <c r="G173" s="705"/>
      <c r="H173" s="705"/>
      <c r="I173" s="705"/>
      <c r="J173" s="705"/>
      <c r="K173" s="705"/>
    </row>
    <row r="174" spans="1:11">
      <c r="A174" s="705"/>
      <c r="B174" s="705"/>
      <c r="C174" s="705"/>
      <c r="D174" s="705"/>
      <c r="E174" s="705"/>
      <c r="F174" s="705"/>
      <c r="G174" s="705"/>
      <c r="H174" s="705"/>
      <c r="I174" s="705"/>
      <c r="J174" s="705"/>
      <c r="K174" s="705"/>
    </row>
    <row r="175" spans="1:11">
      <c r="A175" s="705"/>
      <c r="B175" s="705"/>
      <c r="C175" s="705"/>
      <c r="D175" s="705"/>
      <c r="E175" s="705"/>
      <c r="F175" s="705"/>
      <c r="G175" s="705"/>
      <c r="H175" s="705"/>
      <c r="I175" s="705"/>
      <c r="J175" s="705"/>
      <c r="K175" s="705"/>
    </row>
    <row r="176" spans="1:11">
      <c r="A176" s="705"/>
      <c r="B176" s="705"/>
      <c r="C176" s="705"/>
      <c r="D176" s="705"/>
      <c r="E176" s="705"/>
      <c r="F176" s="705"/>
      <c r="G176" s="705"/>
      <c r="H176" s="705"/>
      <c r="I176" s="705"/>
      <c r="J176" s="705"/>
      <c r="K176" s="705"/>
    </row>
    <row r="177" spans="1:11">
      <c r="A177" s="705"/>
      <c r="B177" s="705"/>
      <c r="C177" s="705"/>
      <c r="D177" s="705"/>
      <c r="E177" s="705"/>
      <c r="F177" s="705"/>
      <c r="G177" s="705"/>
      <c r="H177" s="705"/>
      <c r="I177" s="705"/>
      <c r="J177" s="705"/>
      <c r="K177" s="705"/>
    </row>
    <row r="178" spans="1:11">
      <c r="A178" s="705"/>
      <c r="B178" s="705"/>
      <c r="C178" s="705"/>
      <c r="D178" s="705"/>
      <c r="E178" s="705"/>
      <c r="F178" s="705"/>
      <c r="G178" s="705"/>
      <c r="H178" s="705"/>
      <c r="I178" s="705"/>
      <c r="J178" s="705"/>
      <c r="K178" s="705"/>
    </row>
    <row r="179" spans="1:11">
      <c r="A179" s="705"/>
      <c r="B179" s="705"/>
      <c r="C179" s="705"/>
      <c r="D179" s="705"/>
      <c r="E179" s="705"/>
      <c r="F179" s="705"/>
      <c r="G179" s="705"/>
      <c r="H179" s="705"/>
      <c r="I179" s="705"/>
      <c r="J179" s="705"/>
      <c r="K179" s="705"/>
    </row>
    <row r="180" spans="1:11">
      <c r="A180" s="705"/>
      <c r="B180" s="705"/>
      <c r="C180" s="705"/>
      <c r="D180" s="705"/>
      <c r="E180" s="705"/>
      <c r="F180" s="705"/>
      <c r="G180" s="705"/>
      <c r="H180" s="705"/>
      <c r="I180" s="705"/>
      <c r="J180" s="705"/>
      <c r="K180" s="705"/>
    </row>
    <row r="181" spans="1:11">
      <c r="A181" s="705"/>
      <c r="B181" s="705"/>
      <c r="C181" s="705"/>
      <c r="D181" s="705"/>
      <c r="E181" s="705"/>
      <c r="F181" s="705"/>
      <c r="G181" s="705"/>
      <c r="H181" s="705"/>
      <c r="I181" s="705"/>
      <c r="J181" s="705"/>
      <c r="K181" s="705"/>
    </row>
    <row r="182" spans="1:11">
      <c r="A182" s="705"/>
      <c r="B182" s="705"/>
      <c r="C182" s="705"/>
      <c r="D182" s="705"/>
      <c r="E182" s="705"/>
      <c r="F182" s="705"/>
      <c r="G182" s="705"/>
      <c r="H182" s="705"/>
      <c r="I182" s="705"/>
      <c r="J182" s="705"/>
      <c r="K182" s="705"/>
    </row>
    <row r="183" spans="1:11">
      <c r="A183" s="705"/>
      <c r="B183" s="705"/>
      <c r="C183" s="705"/>
      <c r="D183" s="705"/>
      <c r="E183" s="705"/>
      <c r="F183" s="705"/>
      <c r="G183" s="705"/>
      <c r="H183" s="705"/>
      <c r="I183" s="705"/>
      <c r="J183" s="705"/>
      <c r="K183" s="705"/>
    </row>
    <row r="184" spans="1:11">
      <c r="A184" s="705"/>
      <c r="B184" s="705"/>
      <c r="C184" s="705"/>
      <c r="D184" s="705"/>
      <c r="E184" s="705"/>
      <c r="F184" s="705"/>
      <c r="G184" s="705"/>
      <c r="H184" s="705"/>
      <c r="I184" s="705"/>
      <c r="J184" s="705"/>
      <c r="K184" s="705"/>
    </row>
    <row r="185" spans="1:11">
      <c r="A185" s="705"/>
      <c r="B185" s="705"/>
      <c r="C185" s="705"/>
      <c r="D185" s="705"/>
      <c r="E185" s="705"/>
      <c r="F185" s="705"/>
      <c r="G185" s="705"/>
      <c r="H185" s="705"/>
      <c r="I185" s="705"/>
      <c r="J185" s="705"/>
      <c r="K185" s="705"/>
    </row>
    <row r="186" spans="1:11">
      <c r="A186" s="705"/>
      <c r="B186" s="705"/>
      <c r="C186" s="705"/>
      <c r="D186" s="705"/>
      <c r="E186" s="705"/>
      <c r="F186" s="705"/>
      <c r="G186" s="705"/>
      <c r="H186" s="705"/>
      <c r="I186" s="705"/>
      <c r="J186" s="705"/>
      <c r="K186" s="705"/>
    </row>
    <row r="187" spans="1:11">
      <c r="A187" s="705"/>
      <c r="B187" s="705"/>
      <c r="C187" s="705"/>
      <c r="D187" s="705"/>
      <c r="E187" s="705"/>
      <c r="F187" s="705"/>
      <c r="G187" s="705"/>
      <c r="H187" s="705"/>
      <c r="I187" s="705"/>
      <c r="J187" s="705"/>
      <c r="K187" s="705"/>
    </row>
    <row r="188" spans="1:11">
      <c r="A188" s="705"/>
      <c r="B188" s="705"/>
      <c r="C188" s="705"/>
      <c r="D188" s="705"/>
      <c r="E188" s="705"/>
      <c r="F188" s="705"/>
      <c r="G188" s="705"/>
      <c r="H188" s="705"/>
      <c r="I188" s="705"/>
      <c r="J188" s="705"/>
      <c r="K188" s="705"/>
    </row>
    <row r="189" spans="1:11">
      <c r="A189" s="705"/>
      <c r="B189" s="705"/>
      <c r="C189" s="705"/>
      <c r="D189" s="705"/>
      <c r="E189" s="705"/>
      <c r="F189" s="705"/>
      <c r="G189" s="705"/>
      <c r="H189" s="705"/>
      <c r="I189" s="705"/>
      <c r="J189" s="705"/>
      <c r="K189" s="705"/>
    </row>
    <row r="190" spans="1:11">
      <c r="A190" s="705"/>
      <c r="B190" s="705"/>
      <c r="C190" s="705"/>
      <c r="D190" s="705"/>
      <c r="E190" s="705"/>
      <c r="F190" s="705"/>
      <c r="G190" s="705"/>
      <c r="H190" s="705"/>
      <c r="I190" s="705"/>
      <c r="J190" s="705"/>
      <c r="K190" s="705"/>
    </row>
    <row r="191" spans="1:11">
      <c r="A191" s="705"/>
      <c r="B191" s="705"/>
      <c r="C191" s="705"/>
      <c r="D191" s="705"/>
      <c r="E191" s="705"/>
      <c r="F191" s="705"/>
      <c r="G191" s="705"/>
      <c r="H191" s="705"/>
      <c r="I191" s="705"/>
      <c r="J191" s="705"/>
      <c r="K191" s="705"/>
    </row>
    <row r="192" spans="1:11">
      <c r="A192" s="705"/>
      <c r="B192" s="705"/>
      <c r="C192" s="705"/>
      <c r="D192" s="705"/>
      <c r="E192" s="705"/>
      <c r="F192" s="705"/>
      <c r="G192" s="705"/>
      <c r="H192" s="705"/>
      <c r="I192" s="705"/>
      <c r="J192" s="705"/>
      <c r="K192" s="705"/>
    </row>
    <row r="193" spans="1:11">
      <c r="A193" s="705"/>
      <c r="B193" s="705"/>
      <c r="C193" s="705"/>
      <c r="D193" s="705"/>
      <c r="E193" s="705"/>
      <c r="F193" s="705"/>
      <c r="G193" s="705"/>
      <c r="H193" s="705"/>
      <c r="I193" s="705"/>
      <c r="J193" s="705"/>
      <c r="K193" s="705"/>
    </row>
    <row r="194" spans="1:11">
      <c r="A194" s="705"/>
      <c r="B194" s="705"/>
      <c r="C194" s="705"/>
      <c r="D194" s="705"/>
      <c r="E194" s="705"/>
      <c r="F194" s="705"/>
      <c r="G194" s="705"/>
      <c r="H194" s="705"/>
      <c r="I194" s="705"/>
      <c r="J194" s="705"/>
      <c r="K194" s="705"/>
    </row>
    <row r="195" spans="1:11">
      <c r="A195" s="705"/>
      <c r="B195" s="705"/>
      <c r="C195" s="705"/>
      <c r="D195" s="705"/>
      <c r="E195" s="705"/>
      <c r="F195" s="705"/>
      <c r="G195" s="705"/>
      <c r="H195" s="705"/>
      <c r="I195" s="705"/>
      <c r="J195" s="705"/>
      <c r="K195" s="705"/>
    </row>
    <row r="196" spans="1:11">
      <c r="A196" s="705"/>
      <c r="B196" s="705"/>
      <c r="C196" s="705"/>
      <c r="D196" s="705"/>
      <c r="E196" s="705"/>
      <c r="F196" s="705"/>
      <c r="G196" s="705"/>
      <c r="H196" s="705"/>
      <c r="I196" s="705"/>
      <c r="J196" s="705"/>
      <c r="K196" s="705"/>
    </row>
    <row r="197" spans="1:11">
      <c r="A197" s="705"/>
      <c r="B197" s="705"/>
      <c r="C197" s="705"/>
      <c r="D197" s="705"/>
      <c r="E197" s="705"/>
      <c r="F197" s="705"/>
      <c r="G197" s="705"/>
      <c r="H197" s="705"/>
      <c r="I197" s="705"/>
      <c r="J197" s="705"/>
      <c r="K197" s="705"/>
    </row>
    <row r="198" spans="1:11">
      <c r="A198" s="705"/>
      <c r="B198" s="705"/>
      <c r="C198" s="705"/>
      <c r="D198" s="705"/>
      <c r="E198" s="705"/>
      <c r="F198" s="705"/>
      <c r="G198" s="705"/>
      <c r="H198" s="705"/>
      <c r="I198" s="705"/>
      <c r="J198" s="705"/>
      <c r="K198" s="705"/>
    </row>
    <row r="199" spans="1:11">
      <c r="A199" s="705"/>
      <c r="B199" s="705"/>
      <c r="C199" s="705"/>
      <c r="D199" s="705"/>
      <c r="E199" s="705"/>
      <c r="F199" s="705"/>
      <c r="G199" s="705"/>
      <c r="H199" s="705"/>
      <c r="I199" s="705"/>
      <c r="J199" s="705"/>
      <c r="K199" s="705"/>
    </row>
    <row r="200" spans="1:11">
      <c r="A200" s="705"/>
      <c r="B200" s="705"/>
      <c r="C200" s="705"/>
      <c r="D200" s="705"/>
      <c r="E200" s="705"/>
      <c r="F200" s="705"/>
      <c r="G200" s="705"/>
      <c r="H200" s="705"/>
      <c r="I200" s="705"/>
      <c r="J200" s="705"/>
      <c r="K200" s="705"/>
    </row>
    <row r="201" spans="1:11">
      <c r="A201" s="705"/>
      <c r="B201" s="705"/>
      <c r="C201" s="705"/>
      <c r="D201" s="705"/>
      <c r="E201" s="705"/>
      <c r="F201" s="705"/>
      <c r="G201" s="705"/>
      <c r="H201" s="705"/>
      <c r="I201" s="705"/>
      <c r="J201" s="705"/>
      <c r="K201" s="705"/>
    </row>
    <row r="202" spans="1:11">
      <c r="A202" s="705"/>
      <c r="B202" s="705"/>
      <c r="C202" s="705"/>
      <c r="D202" s="705"/>
      <c r="E202" s="705"/>
      <c r="F202" s="705"/>
      <c r="G202" s="705"/>
      <c r="H202" s="705"/>
      <c r="I202" s="705"/>
      <c r="J202" s="705"/>
      <c r="K202" s="705"/>
    </row>
    <row r="203" spans="1:11">
      <c r="A203" s="705"/>
      <c r="B203" s="705"/>
      <c r="C203" s="705"/>
      <c r="D203" s="705"/>
      <c r="E203" s="705"/>
      <c r="F203" s="705"/>
      <c r="G203" s="705"/>
      <c r="H203" s="705"/>
      <c r="I203" s="705"/>
      <c r="J203" s="705"/>
      <c r="K203" s="705"/>
    </row>
    <row r="204" spans="1:11">
      <c r="A204" s="705"/>
      <c r="B204" s="705"/>
      <c r="C204" s="705"/>
      <c r="D204" s="705"/>
      <c r="E204" s="705"/>
      <c r="F204" s="705"/>
      <c r="G204" s="705"/>
      <c r="H204" s="705"/>
      <c r="I204" s="705"/>
      <c r="J204" s="705"/>
      <c r="K204" s="705"/>
    </row>
    <row r="205" spans="1:11">
      <c r="A205" s="705"/>
      <c r="B205" s="705"/>
      <c r="C205" s="705"/>
      <c r="D205" s="705"/>
      <c r="E205" s="705"/>
      <c r="F205" s="705"/>
      <c r="G205" s="705"/>
      <c r="H205" s="705"/>
      <c r="I205" s="705"/>
      <c r="J205" s="705"/>
      <c r="K205" s="705"/>
    </row>
    <row r="206" spans="1:11">
      <c r="A206" s="705"/>
      <c r="B206" s="705"/>
      <c r="C206" s="705"/>
      <c r="D206" s="705"/>
      <c r="E206" s="705"/>
      <c r="F206" s="705"/>
      <c r="G206" s="705"/>
      <c r="H206" s="705"/>
      <c r="I206" s="705"/>
      <c r="J206" s="705"/>
      <c r="K206" s="705"/>
    </row>
    <row r="207" spans="1:11">
      <c r="A207" s="705"/>
      <c r="B207" s="705"/>
      <c r="C207" s="705"/>
      <c r="D207" s="705"/>
      <c r="E207" s="705"/>
      <c r="F207" s="705"/>
      <c r="G207" s="705"/>
      <c r="H207" s="705"/>
      <c r="I207" s="705"/>
      <c r="J207" s="705"/>
      <c r="K207" s="705"/>
    </row>
    <row r="208" spans="1:11">
      <c r="A208" s="705"/>
      <c r="B208" s="705"/>
      <c r="C208" s="705"/>
      <c r="D208" s="705"/>
      <c r="E208" s="705"/>
      <c r="F208" s="705"/>
      <c r="G208" s="705"/>
      <c r="H208" s="705"/>
      <c r="I208" s="705"/>
      <c r="J208" s="705"/>
      <c r="K208" s="705"/>
    </row>
    <row r="209" spans="1:11">
      <c r="A209" s="705"/>
      <c r="B209" s="705"/>
      <c r="C209" s="705"/>
      <c r="D209" s="705"/>
      <c r="E209" s="705"/>
      <c r="F209" s="705"/>
      <c r="G209" s="705"/>
      <c r="H209" s="705"/>
      <c r="I209" s="705"/>
      <c r="J209" s="705"/>
      <c r="K209" s="705"/>
    </row>
    <row r="210" spans="1:11">
      <c r="A210" s="705"/>
      <c r="B210" s="705"/>
      <c r="C210" s="705"/>
      <c r="D210" s="705"/>
      <c r="E210" s="705"/>
      <c r="F210" s="705"/>
      <c r="G210" s="705"/>
      <c r="H210" s="705"/>
      <c r="I210" s="705"/>
      <c r="J210" s="705"/>
      <c r="K210" s="705"/>
    </row>
    <row r="211" spans="1:11">
      <c r="A211" s="705"/>
      <c r="B211" s="705"/>
      <c r="C211" s="705"/>
      <c r="D211" s="705"/>
      <c r="E211" s="705"/>
      <c r="F211" s="705"/>
      <c r="G211" s="705"/>
      <c r="H211" s="705"/>
      <c r="I211" s="705"/>
      <c r="J211" s="705"/>
      <c r="K211" s="705"/>
    </row>
    <row r="212" spans="1:11">
      <c r="A212" s="705"/>
      <c r="B212" s="705"/>
      <c r="C212" s="705"/>
      <c r="D212" s="705"/>
      <c r="E212" s="705"/>
      <c r="F212" s="705"/>
      <c r="G212" s="705"/>
      <c r="H212" s="705"/>
      <c r="I212" s="705"/>
      <c r="J212" s="705"/>
      <c r="K212" s="705"/>
    </row>
    <row r="213" spans="1:11">
      <c r="A213" s="705"/>
      <c r="B213" s="705"/>
      <c r="C213" s="705"/>
      <c r="D213" s="705"/>
      <c r="E213" s="705"/>
      <c r="F213" s="705"/>
      <c r="G213" s="705"/>
      <c r="H213" s="705"/>
      <c r="I213" s="705"/>
      <c r="J213" s="705"/>
      <c r="K213" s="705"/>
    </row>
    <row r="214" spans="1:11">
      <c r="A214" s="705"/>
      <c r="B214" s="705"/>
      <c r="C214" s="705"/>
      <c r="D214" s="705"/>
      <c r="E214" s="705"/>
      <c r="F214" s="705"/>
      <c r="G214" s="705"/>
      <c r="H214" s="705"/>
      <c r="I214" s="705"/>
      <c r="J214" s="705"/>
      <c r="K214" s="705"/>
    </row>
    <row r="215" spans="1:11">
      <c r="A215" s="705"/>
      <c r="B215" s="705"/>
      <c r="C215" s="705"/>
      <c r="D215" s="705"/>
      <c r="E215" s="705"/>
      <c r="F215" s="705"/>
      <c r="G215" s="705"/>
      <c r="H215" s="705"/>
      <c r="I215" s="705"/>
      <c r="J215" s="705"/>
      <c r="K215" s="705"/>
    </row>
    <row r="216" spans="1:11">
      <c r="A216" s="705"/>
      <c r="B216" s="705"/>
      <c r="C216" s="705"/>
      <c r="D216" s="705"/>
      <c r="E216" s="705"/>
      <c r="F216" s="705"/>
      <c r="G216" s="705"/>
      <c r="H216" s="705"/>
      <c r="I216" s="705"/>
      <c r="J216" s="705"/>
      <c r="K216" s="705"/>
    </row>
    <row r="217" spans="1:11">
      <c r="A217" s="705"/>
      <c r="B217" s="705"/>
      <c r="C217" s="705"/>
      <c r="D217" s="705"/>
      <c r="E217" s="705"/>
      <c r="F217" s="705"/>
      <c r="G217" s="705"/>
      <c r="H217" s="705"/>
      <c r="I217" s="705"/>
      <c r="J217" s="705"/>
      <c r="K217" s="705"/>
    </row>
    <row r="218" spans="1:11">
      <c r="A218" s="705"/>
      <c r="B218" s="705"/>
      <c r="C218" s="705"/>
      <c r="D218" s="705"/>
      <c r="E218" s="705"/>
      <c r="F218" s="705"/>
      <c r="G218" s="705"/>
      <c r="H218" s="705"/>
      <c r="I218" s="705"/>
      <c r="J218" s="705"/>
      <c r="K218" s="705"/>
    </row>
    <row r="219" spans="1:11">
      <c r="A219" s="705"/>
      <c r="B219" s="705"/>
      <c r="C219" s="705"/>
      <c r="D219" s="705"/>
      <c r="E219" s="705"/>
      <c r="F219" s="705"/>
      <c r="G219" s="705"/>
      <c r="H219" s="705"/>
      <c r="I219" s="705"/>
      <c r="J219" s="705"/>
      <c r="K219" s="705"/>
    </row>
    <row r="220" spans="1:11">
      <c r="A220" s="705"/>
      <c r="B220" s="705"/>
      <c r="C220" s="705"/>
      <c r="D220" s="705"/>
      <c r="E220" s="705"/>
      <c r="F220" s="705"/>
      <c r="G220" s="705"/>
      <c r="H220" s="705"/>
      <c r="I220" s="705"/>
      <c r="J220" s="705"/>
      <c r="K220" s="705"/>
    </row>
    <row r="221" spans="1:11">
      <c r="A221" s="705"/>
      <c r="B221" s="705"/>
      <c r="C221" s="705"/>
      <c r="D221" s="705"/>
      <c r="E221" s="705"/>
      <c r="F221" s="705"/>
      <c r="G221" s="705"/>
      <c r="H221" s="705"/>
      <c r="I221" s="705"/>
      <c r="J221" s="705"/>
      <c r="K221" s="705"/>
    </row>
    <row r="222" spans="1:11">
      <c r="A222" s="705"/>
      <c r="B222" s="705"/>
      <c r="C222" s="705"/>
      <c r="D222" s="705"/>
      <c r="E222" s="705"/>
      <c r="F222" s="705"/>
      <c r="G222" s="705"/>
      <c r="H222" s="705"/>
      <c r="I222" s="705"/>
      <c r="J222" s="705"/>
      <c r="K222" s="705"/>
    </row>
    <row r="223" spans="1:11">
      <c r="A223" s="705"/>
      <c r="B223" s="705"/>
      <c r="C223" s="705"/>
      <c r="D223" s="705"/>
      <c r="E223" s="705"/>
      <c r="F223" s="705"/>
      <c r="G223" s="705"/>
      <c r="H223" s="705"/>
      <c r="I223" s="705"/>
      <c r="J223" s="705"/>
      <c r="K223" s="705"/>
    </row>
    <row r="224" spans="1:11">
      <c r="A224" s="705"/>
      <c r="B224" s="705"/>
      <c r="C224" s="705"/>
      <c r="D224" s="705"/>
      <c r="E224" s="705"/>
      <c r="F224" s="705"/>
      <c r="G224" s="705"/>
      <c r="H224" s="705"/>
      <c r="I224" s="705"/>
      <c r="J224" s="705"/>
      <c r="K224" s="705"/>
    </row>
    <row r="225" spans="1:11">
      <c r="A225" s="705"/>
      <c r="B225" s="705"/>
      <c r="C225" s="705"/>
      <c r="D225" s="705"/>
      <c r="E225" s="705"/>
      <c r="F225" s="705"/>
      <c r="G225" s="705"/>
      <c r="H225" s="705"/>
      <c r="I225" s="705"/>
      <c r="J225" s="705"/>
      <c r="K225" s="705"/>
    </row>
    <row r="226" spans="1:11">
      <c r="A226" s="705"/>
      <c r="B226" s="705"/>
      <c r="C226" s="705"/>
      <c r="D226" s="705"/>
      <c r="E226" s="705"/>
      <c r="F226" s="705"/>
      <c r="G226" s="705"/>
      <c r="H226" s="705"/>
      <c r="I226" s="705"/>
      <c r="J226" s="705"/>
      <c r="K226" s="705"/>
    </row>
    <row r="227" spans="1:11">
      <c r="A227" s="705"/>
      <c r="B227" s="705"/>
      <c r="C227" s="705"/>
      <c r="D227" s="705"/>
      <c r="E227" s="705"/>
      <c r="F227" s="705"/>
      <c r="G227" s="705"/>
      <c r="H227" s="705"/>
      <c r="I227" s="705"/>
      <c r="J227" s="705"/>
      <c r="K227" s="705"/>
    </row>
    <row r="228" spans="1:11">
      <c r="A228" s="705"/>
      <c r="B228" s="705"/>
      <c r="C228" s="705"/>
      <c r="D228" s="705"/>
      <c r="E228" s="705"/>
      <c r="F228" s="705"/>
      <c r="G228" s="705"/>
      <c r="H228" s="705"/>
      <c r="I228" s="705"/>
      <c r="J228" s="705"/>
      <c r="K228" s="705"/>
    </row>
    <row r="229" spans="1:11">
      <c r="A229" s="705"/>
      <c r="B229" s="705"/>
      <c r="C229" s="705"/>
      <c r="D229" s="705"/>
      <c r="E229" s="705"/>
      <c r="F229" s="705"/>
      <c r="G229" s="705"/>
      <c r="H229" s="705"/>
      <c r="I229" s="705"/>
      <c r="J229" s="705"/>
      <c r="K229" s="705"/>
    </row>
    <row r="230" spans="1:11">
      <c r="A230" s="705"/>
      <c r="B230" s="705"/>
      <c r="C230" s="705"/>
      <c r="D230" s="705"/>
      <c r="E230" s="705"/>
      <c r="F230" s="705"/>
      <c r="G230" s="705"/>
      <c r="H230" s="705"/>
      <c r="I230" s="705"/>
      <c r="J230" s="705"/>
      <c r="K230" s="705"/>
    </row>
    <row r="231" spans="1:11">
      <c r="A231" s="705"/>
      <c r="B231" s="705"/>
      <c r="C231" s="705"/>
      <c r="D231" s="705"/>
      <c r="E231" s="705"/>
      <c r="F231" s="705"/>
      <c r="G231" s="705"/>
      <c r="H231" s="705"/>
      <c r="I231" s="705"/>
      <c r="J231" s="705"/>
      <c r="K231" s="705"/>
    </row>
    <row r="232" spans="1:11">
      <c r="A232" s="705"/>
      <c r="B232" s="705"/>
      <c r="C232" s="705"/>
      <c r="D232" s="705"/>
      <c r="E232" s="705"/>
      <c r="F232" s="705"/>
      <c r="G232" s="705"/>
      <c r="H232" s="705"/>
      <c r="I232" s="705"/>
      <c r="J232" s="705"/>
      <c r="K232" s="705"/>
    </row>
    <row r="233" spans="1:11">
      <c r="A233" s="705"/>
      <c r="B233" s="705"/>
      <c r="C233" s="705"/>
      <c r="D233" s="705"/>
      <c r="E233" s="705"/>
      <c r="F233" s="705"/>
      <c r="G233" s="705"/>
      <c r="H233" s="705"/>
      <c r="I233" s="705"/>
      <c r="J233" s="705"/>
      <c r="K233" s="705"/>
    </row>
    <row r="234" spans="1:11">
      <c r="A234" s="705"/>
      <c r="B234" s="705"/>
      <c r="C234" s="705"/>
      <c r="D234" s="705"/>
      <c r="E234" s="705"/>
      <c r="F234" s="705"/>
      <c r="G234" s="705"/>
      <c r="H234" s="705"/>
      <c r="I234" s="705"/>
      <c r="J234" s="705"/>
      <c r="K234" s="705"/>
    </row>
    <row r="235" spans="1:11">
      <c r="A235" s="705"/>
      <c r="B235" s="705"/>
      <c r="C235" s="705"/>
      <c r="D235" s="705"/>
      <c r="E235" s="705"/>
      <c r="F235" s="705"/>
      <c r="G235" s="705"/>
      <c r="H235" s="705"/>
      <c r="I235" s="705"/>
      <c r="J235" s="705"/>
      <c r="K235" s="705"/>
    </row>
    <row r="236" spans="1:11">
      <c r="A236" s="705"/>
      <c r="B236" s="705"/>
      <c r="C236" s="705"/>
      <c r="D236" s="705"/>
      <c r="E236" s="705"/>
      <c r="F236" s="705"/>
      <c r="G236" s="705"/>
      <c r="H236" s="705"/>
      <c r="I236" s="705"/>
      <c r="J236" s="705"/>
      <c r="K236" s="705"/>
    </row>
    <row r="237" spans="1:11">
      <c r="A237" s="705"/>
      <c r="B237" s="705"/>
      <c r="C237" s="705"/>
      <c r="D237" s="705"/>
      <c r="E237" s="705"/>
      <c r="F237" s="705"/>
      <c r="G237" s="705"/>
      <c r="H237" s="705"/>
      <c r="I237" s="705"/>
      <c r="J237" s="705"/>
      <c r="K237" s="705"/>
    </row>
    <row r="238" spans="1:11">
      <c r="A238" s="705"/>
      <c r="B238" s="705"/>
      <c r="C238" s="705"/>
      <c r="D238" s="705"/>
      <c r="E238" s="705"/>
      <c r="F238" s="705"/>
      <c r="G238" s="705"/>
      <c r="H238" s="705"/>
      <c r="I238" s="705"/>
      <c r="J238" s="705"/>
      <c r="K238" s="705"/>
    </row>
    <row r="239" spans="1:11">
      <c r="A239" s="705"/>
      <c r="B239" s="705"/>
      <c r="C239" s="705"/>
      <c r="D239" s="705"/>
      <c r="E239" s="705"/>
      <c r="F239" s="705"/>
      <c r="G239" s="705"/>
      <c r="H239" s="705"/>
      <c r="I239" s="705"/>
      <c r="J239" s="705"/>
      <c r="K239" s="705"/>
    </row>
    <row r="240" spans="1:11">
      <c r="A240" s="705"/>
      <c r="B240" s="705"/>
      <c r="C240" s="705"/>
      <c r="D240" s="705"/>
      <c r="E240" s="705"/>
      <c r="F240" s="705"/>
      <c r="G240" s="705"/>
      <c r="H240" s="705"/>
      <c r="I240" s="705"/>
      <c r="J240" s="705"/>
      <c r="K240" s="705"/>
    </row>
    <row r="241" spans="1:11">
      <c r="A241" s="705"/>
      <c r="B241" s="705"/>
      <c r="C241" s="705"/>
      <c r="D241" s="705"/>
      <c r="E241" s="705"/>
      <c r="F241" s="705"/>
      <c r="G241" s="705"/>
      <c r="H241" s="705"/>
      <c r="I241" s="705"/>
      <c r="J241" s="705"/>
      <c r="K241" s="705"/>
    </row>
    <row r="242" spans="1:11">
      <c r="A242" s="705"/>
      <c r="B242" s="705"/>
      <c r="C242" s="705"/>
      <c r="D242" s="705"/>
      <c r="E242" s="705"/>
      <c r="F242" s="705"/>
      <c r="G242" s="705"/>
      <c r="H242" s="705"/>
      <c r="I242" s="705"/>
      <c r="J242" s="705"/>
      <c r="K242" s="705"/>
    </row>
    <row r="243" spans="1:11">
      <c r="A243" s="705"/>
      <c r="B243" s="705"/>
      <c r="C243" s="705"/>
      <c r="D243" s="705"/>
      <c r="E243" s="705"/>
      <c r="F243" s="705"/>
      <c r="G243" s="705"/>
      <c r="H243" s="705"/>
      <c r="I243" s="705"/>
      <c r="J243" s="705"/>
      <c r="K243" s="705"/>
    </row>
    <row r="244" spans="1:11">
      <c r="A244" s="705"/>
      <c r="B244" s="705"/>
      <c r="C244" s="705"/>
      <c r="D244" s="705"/>
      <c r="E244" s="705"/>
      <c r="F244" s="705"/>
      <c r="G244" s="705"/>
      <c r="H244" s="705"/>
      <c r="I244" s="705"/>
      <c r="J244" s="705"/>
      <c r="K244" s="705"/>
    </row>
    <row r="245" spans="1:11">
      <c r="A245" s="705"/>
      <c r="B245" s="705"/>
      <c r="C245" s="705"/>
      <c r="D245" s="705"/>
      <c r="E245" s="705"/>
      <c r="F245" s="705"/>
      <c r="G245" s="705"/>
      <c r="H245" s="705"/>
      <c r="I245" s="705"/>
      <c r="J245" s="705"/>
      <c r="K245" s="705"/>
    </row>
    <row r="246" spans="1:11">
      <c r="A246" s="705"/>
      <c r="B246" s="705"/>
      <c r="C246" s="705"/>
      <c r="D246" s="705"/>
      <c r="E246" s="705"/>
      <c r="F246" s="705"/>
      <c r="G246" s="705"/>
      <c r="H246" s="705"/>
      <c r="I246" s="705"/>
      <c r="J246" s="705"/>
      <c r="K246" s="705"/>
    </row>
    <row r="247" spans="1:11">
      <c r="A247" s="705"/>
      <c r="B247" s="705"/>
      <c r="C247" s="705"/>
      <c r="D247" s="705"/>
      <c r="E247" s="705"/>
      <c r="F247" s="705"/>
      <c r="G247" s="705"/>
      <c r="H247" s="705"/>
      <c r="I247" s="705"/>
      <c r="J247" s="705"/>
      <c r="K247" s="705"/>
    </row>
    <row r="248" spans="1:11">
      <c r="A248" s="705"/>
      <c r="B248" s="705"/>
      <c r="C248" s="705"/>
      <c r="D248" s="705"/>
      <c r="E248" s="705"/>
      <c r="F248" s="705"/>
      <c r="G248" s="705"/>
      <c r="H248" s="705"/>
      <c r="I248" s="705"/>
      <c r="J248" s="705"/>
      <c r="K248" s="705"/>
    </row>
    <row r="249" spans="1:11">
      <c r="A249" s="705"/>
      <c r="B249" s="705"/>
      <c r="C249" s="705"/>
      <c r="D249" s="705"/>
      <c r="E249" s="705"/>
      <c r="F249" s="705"/>
      <c r="G249" s="705"/>
      <c r="H249" s="705"/>
      <c r="I249" s="705"/>
      <c r="J249" s="705"/>
      <c r="K249" s="705"/>
    </row>
    <row r="250" spans="1:11">
      <c r="A250" s="705"/>
      <c r="B250" s="705"/>
      <c r="C250" s="705"/>
      <c r="D250" s="705"/>
      <c r="E250" s="705"/>
      <c r="F250" s="705"/>
      <c r="G250" s="705"/>
      <c r="H250" s="705"/>
      <c r="I250" s="705"/>
      <c r="J250" s="705"/>
      <c r="K250" s="705"/>
    </row>
    <row r="251" spans="1:11">
      <c r="A251" s="705"/>
      <c r="B251" s="705"/>
      <c r="C251" s="705"/>
      <c r="D251" s="705"/>
      <c r="E251" s="705"/>
      <c r="F251" s="705"/>
      <c r="G251" s="705"/>
      <c r="H251" s="705"/>
      <c r="I251" s="705"/>
      <c r="J251" s="705"/>
      <c r="K251" s="705"/>
    </row>
    <row r="252" spans="1:11">
      <c r="A252" s="705"/>
      <c r="B252" s="705"/>
      <c r="C252" s="705"/>
      <c r="D252" s="705"/>
      <c r="E252" s="705"/>
      <c r="F252" s="705"/>
      <c r="G252" s="705"/>
      <c r="H252" s="705"/>
      <c r="I252" s="705"/>
      <c r="J252" s="705"/>
      <c r="K252" s="705"/>
    </row>
    <row r="253" spans="1:11">
      <c r="A253" s="705"/>
      <c r="B253" s="705"/>
      <c r="C253" s="705"/>
      <c r="D253" s="705"/>
      <c r="E253" s="705"/>
      <c r="F253" s="705"/>
      <c r="G253" s="705"/>
      <c r="H253" s="705"/>
      <c r="I253" s="705"/>
      <c r="J253" s="705"/>
      <c r="K253" s="705"/>
    </row>
    <row r="254" spans="1:11">
      <c r="A254" s="705"/>
      <c r="B254" s="705"/>
      <c r="C254" s="705"/>
      <c r="D254" s="705"/>
      <c r="E254" s="705"/>
      <c r="F254" s="705"/>
      <c r="G254" s="705"/>
      <c r="H254" s="705"/>
      <c r="I254" s="705"/>
      <c r="J254" s="705"/>
      <c r="K254" s="705"/>
    </row>
    <row r="255" spans="1:11">
      <c r="A255" s="705"/>
      <c r="B255" s="705"/>
      <c r="C255" s="705"/>
      <c r="D255" s="705"/>
      <c r="E255" s="705"/>
      <c r="F255" s="705"/>
      <c r="G255" s="705"/>
      <c r="H255" s="705"/>
      <c r="I255" s="705"/>
      <c r="J255" s="705"/>
      <c r="K255" s="705"/>
    </row>
    <row r="256" spans="1:11">
      <c r="A256" s="705"/>
      <c r="B256" s="705"/>
      <c r="C256" s="705"/>
      <c r="D256" s="705"/>
      <c r="E256" s="705"/>
      <c r="F256" s="705"/>
      <c r="G256" s="705"/>
      <c r="H256" s="705"/>
      <c r="I256" s="705"/>
      <c r="J256" s="705"/>
      <c r="K256" s="705"/>
    </row>
    <row r="257" spans="1:11">
      <c r="A257" s="705"/>
      <c r="B257" s="705"/>
      <c r="C257" s="705"/>
      <c r="D257" s="705"/>
      <c r="E257" s="705"/>
      <c r="F257" s="705"/>
      <c r="G257" s="705"/>
      <c r="H257" s="705"/>
      <c r="I257" s="705"/>
      <c r="J257" s="705"/>
      <c r="K257" s="705"/>
    </row>
    <row r="258" spans="1:11">
      <c r="A258" s="705"/>
      <c r="B258" s="705"/>
      <c r="C258" s="705"/>
      <c r="D258" s="705"/>
      <c r="E258" s="705"/>
      <c r="F258" s="705"/>
      <c r="G258" s="705"/>
      <c r="H258" s="705"/>
      <c r="I258" s="705"/>
      <c r="J258" s="705"/>
      <c r="K258" s="705"/>
    </row>
    <row r="259" spans="1:11">
      <c r="A259" s="705"/>
      <c r="B259" s="705"/>
      <c r="C259" s="705"/>
      <c r="D259" s="705"/>
      <c r="E259" s="705"/>
      <c r="F259" s="705"/>
      <c r="G259" s="705"/>
      <c r="H259" s="705"/>
      <c r="I259" s="705"/>
      <c r="J259" s="705"/>
      <c r="K259" s="705"/>
    </row>
    <row r="260" spans="1:11">
      <c r="A260" s="705"/>
      <c r="B260" s="705"/>
      <c r="C260" s="705"/>
      <c r="D260" s="705"/>
      <c r="E260" s="705"/>
      <c r="F260" s="705"/>
      <c r="G260" s="705"/>
      <c r="H260" s="705"/>
      <c r="I260" s="705"/>
      <c r="J260" s="705"/>
      <c r="K260" s="705"/>
    </row>
    <row r="261" spans="1:11">
      <c r="A261" s="705"/>
      <c r="B261" s="705"/>
      <c r="C261" s="705"/>
      <c r="D261" s="705"/>
      <c r="E261" s="705"/>
      <c r="F261" s="705"/>
      <c r="G261" s="705"/>
      <c r="H261" s="705"/>
      <c r="I261" s="705"/>
      <c r="J261" s="705"/>
      <c r="K261" s="705"/>
    </row>
    <row r="262" spans="1:11">
      <c r="A262" s="705"/>
      <c r="B262" s="705"/>
      <c r="C262" s="705"/>
      <c r="D262" s="705"/>
      <c r="E262" s="705"/>
      <c r="F262" s="705"/>
      <c r="G262" s="705"/>
      <c r="H262" s="705"/>
      <c r="I262" s="705"/>
      <c r="J262" s="705"/>
      <c r="K262" s="705"/>
    </row>
    <row r="263" spans="1:11">
      <c r="A263" s="705"/>
      <c r="B263" s="705"/>
      <c r="C263" s="705"/>
      <c r="D263" s="705"/>
      <c r="E263" s="705"/>
      <c r="F263" s="705"/>
      <c r="G263" s="705"/>
      <c r="H263" s="705"/>
      <c r="I263" s="705"/>
      <c r="J263" s="705"/>
      <c r="K263" s="705"/>
    </row>
    <row r="264" spans="1:11">
      <c r="A264" s="705"/>
      <c r="B264" s="705"/>
      <c r="C264" s="705"/>
      <c r="D264" s="705"/>
      <c r="E264" s="705"/>
      <c r="F264" s="705"/>
      <c r="G264" s="705"/>
      <c r="H264" s="705"/>
      <c r="I264" s="705"/>
      <c r="J264" s="705"/>
      <c r="K264" s="705"/>
    </row>
    <row r="265" spans="1:11">
      <c r="A265" s="705"/>
      <c r="B265" s="705"/>
      <c r="C265" s="705"/>
      <c r="D265" s="705"/>
      <c r="E265" s="705"/>
      <c r="F265" s="705"/>
      <c r="G265" s="705"/>
      <c r="H265" s="705"/>
      <c r="I265" s="705"/>
      <c r="J265" s="705"/>
      <c r="K265" s="705"/>
    </row>
    <row r="266" spans="1:11">
      <c r="A266" s="705"/>
      <c r="B266" s="705"/>
      <c r="C266" s="705"/>
      <c r="D266" s="705"/>
      <c r="E266" s="705"/>
      <c r="F266" s="705"/>
      <c r="G266" s="705"/>
      <c r="H266" s="705"/>
      <c r="I266" s="705"/>
      <c r="J266" s="705"/>
      <c r="K266" s="705"/>
    </row>
    <row r="267" spans="1:11">
      <c r="A267" s="705"/>
      <c r="B267" s="705"/>
      <c r="C267" s="705"/>
      <c r="D267" s="705"/>
      <c r="E267" s="705"/>
      <c r="F267" s="705"/>
      <c r="G267" s="705"/>
      <c r="H267" s="705"/>
      <c r="I267" s="705"/>
      <c r="J267" s="705"/>
      <c r="K267" s="705"/>
    </row>
    <row r="268" spans="1:11">
      <c r="A268" s="705"/>
      <c r="B268" s="705"/>
      <c r="C268" s="705"/>
      <c r="D268" s="705"/>
      <c r="E268" s="705"/>
      <c r="F268" s="705"/>
      <c r="G268" s="705"/>
      <c r="H268" s="705"/>
      <c r="I268" s="705"/>
      <c r="J268" s="705"/>
      <c r="K268" s="705"/>
    </row>
    <row r="269" spans="1:11">
      <c r="A269" s="705"/>
      <c r="B269" s="705"/>
      <c r="C269" s="705"/>
      <c r="D269" s="705"/>
      <c r="E269" s="705"/>
      <c r="F269" s="705"/>
      <c r="G269" s="705"/>
      <c r="H269" s="705"/>
      <c r="I269" s="705"/>
      <c r="J269" s="705"/>
      <c r="K269" s="705"/>
    </row>
    <row r="270" spans="1:11">
      <c r="A270" s="705"/>
      <c r="B270" s="705"/>
      <c r="C270" s="705"/>
      <c r="D270" s="705"/>
      <c r="E270" s="705"/>
      <c r="F270" s="705"/>
      <c r="G270" s="705"/>
      <c r="H270" s="705"/>
      <c r="I270" s="705"/>
      <c r="J270" s="705"/>
      <c r="K270" s="705"/>
    </row>
    <row r="271" spans="1:11">
      <c r="A271" s="705"/>
      <c r="B271" s="705"/>
      <c r="C271" s="705"/>
      <c r="D271" s="705"/>
      <c r="E271" s="705"/>
      <c r="F271" s="705"/>
      <c r="G271" s="705"/>
      <c r="H271" s="705"/>
      <c r="I271" s="705"/>
      <c r="J271" s="705"/>
      <c r="K271" s="705"/>
    </row>
    <row r="272" spans="1:11">
      <c r="A272" s="705"/>
      <c r="B272" s="705"/>
      <c r="C272" s="705"/>
      <c r="D272" s="705"/>
      <c r="E272" s="705"/>
      <c r="F272" s="705"/>
      <c r="G272" s="705"/>
      <c r="H272" s="705"/>
      <c r="I272" s="705"/>
      <c r="J272" s="705"/>
      <c r="K272" s="705"/>
    </row>
    <row r="273" spans="1:11">
      <c r="A273" s="705"/>
      <c r="B273" s="705"/>
      <c r="C273" s="705"/>
      <c r="D273" s="705"/>
      <c r="E273" s="705"/>
      <c r="F273" s="705"/>
      <c r="G273" s="705"/>
      <c r="H273" s="705"/>
      <c r="I273" s="705"/>
      <c r="J273" s="705"/>
      <c r="K273" s="705"/>
    </row>
    <row r="274" spans="1:11">
      <c r="A274" s="705"/>
      <c r="B274" s="705"/>
      <c r="C274" s="705"/>
      <c r="D274" s="705"/>
      <c r="E274" s="705"/>
      <c r="F274" s="705"/>
      <c r="G274" s="705"/>
      <c r="H274" s="705"/>
      <c r="I274" s="705"/>
      <c r="J274" s="705"/>
      <c r="K274" s="705"/>
    </row>
    <row r="275" spans="1:11">
      <c r="A275" s="705"/>
      <c r="B275" s="705"/>
      <c r="C275" s="705"/>
      <c r="D275" s="705"/>
      <c r="E275" s="705"/>
      <c r="F275" s="705"/>
      <c r="G275" s="705"/>
      <c r="H275" s="705"/>
      <c r="I275" s="705"/>
      <c r="J275" s="705"/>
      <c r="K275" s="705"/>
    </row>
    <row r="276" spans="1:11">
      <c r="A276" s="705"/>
      <c r="B276" s="705"/>
      <c r="C276" s="705"/>
      <c r="D276" s="705"/>
      <c r="E276" s="705"/>
      <c r="F276" s="705"/>
      <c r="G276" s="705"/>
      <c r="H276" s="705"/>
      <c r="I276" s="705"/>
      <c r="J276" s="705"/>
      <c r="K276" s="705"/>
    </row>
    <row r="277" spans="1:11">
      <c r="A277" s="705"/>
      <c r="B277" s="705"/>
      <c r="C277" s="705"/>
      <c r="D277" s="705"/>
      <c r="E277" s="705"/>
      <c r="F277" s="705"/>
      <c r="G277" s="705"/>
      <c r="H277" s="705"/>
      <c r="I277" s="705"/>
      <c r="J277" s="705"/>
      <c r="K277" s="705"/>
    </row>
    <row r="278" spans="1:11">
      <c r="A278" s="705"/>
      <c r="B278" s="705"/>
      <c r="C278" s="705"/>
      <c r="D278" s="705"/>
      <c r="E278" s="705"/>
      <c r="F278" s="705"/>
      <c r="G278" s="705"/>
      <c r="H278" s="705"/>
      <c r="I278" s="705"/>
      <c r="J278" s="705"/>
      <c r="K278" s="705"/>
    </row>
    <row r="279" spans="1:11">
      <c r="A279" s="705"/>
      <c r="B279" s="705"/>
      <c r="C279" s="705"/>
      <c r="D279" s="705"/>
      <c r="E279" s="705"/>
      <c r="F279" s="705"/>
      <c r="G279" s="705"/>
      <c r="H279" s="705"/>
      <c r="I279" s="705"/>
      <c r="J279" s="705"/>
      <c r="K279" s="705"/>
    </row>
    <row r="280" spans="1:11">
      <c r="A280" s="705"/>
      <c r="B280" s="705"/>
      <c r="C280" s="705"/>
      <c r="D280" s="705"/>
      <c r="E280" s="705"/>
      <c r="F280" s="705"/>
      <c r="G280" s="705"/>
      <c r="H280" s="705"/>
      <c r="I280" s="705"/>
      <c r="J280" s="705"/>
      <c r="K280" s="705"/>
    </row>
    <row r="281" spans="1:11">
      <c r="A281" s="705"/>
      <c r="B281" s="705"/>
      <c r="C281" s="705"/>
      <c r="D281" s="705"/>
      <c r="E281" s="705"/>
      <c r="F281" s="705"/>
      <c r="G281" s="705"/>
      <c r="H281" s="705"/>
      <c r="I281" s="705"/>
      <c r="J281" s="705"/>
      <c r="K281" s="705"/>
    </row>
    <row r="282" spans="1:11">
      <c r="A282" s="705"/>
      <c r="B282" s="705"/>
      <c r="C282" s="705"/>
      <c r="D282" s="705"/>
      <c r="E282" s="705"/>
      <c r="F282" s="705"/>
      <c r="G282" s="705"/>
      <c r="H282" s="705"/>
      <c r="I282" s="705"/>
      <c r="J282" s="705"/>
      <c r="K282" s="705"/>
    </row>
    <row r="283" spans="1:11">
      <c r="A283" s="705"/>
      <c r="B283" s="705"/>
      <c r="C283" s="705"/>
      <c r="D283" s="705"/>
      <c r="E283" s="705"/>
      <c r="F283" s="705"/>
      <c r="G283" s="705"/>
      <c r="H283" s="705"/>
      <c r="I283" s="705"/>
      <c r="J283" s="705"/>
      <c r="K283" s="705"/>
    </row>
    <row r="284" spans="1:11">
      <c r="A284" s="705"/>
      <c r="B284" s="705"/>
      <c r="C284" s="705"/>
      <c r="D284" s="705"/>
      <c r="E284" s="705"/>
      <c r="F284" s="705"/>
      <c r="G284" s="705"/>
      <c r="H284" s="705"/>
      <c r="I284" s="705"/>
      <c r="J284" s="705"/>
      <c r="K284" s="705"/>
    </row>
    <row r="285" spans="1:11">
      <c r="A285" s="705"/>
      <c r="B285" s="705"/>
      <c r="C285" s="705"/>
      <c r="D285" s="705"/>
      <c r="E285" s="705"/>
      <c r="F285" s="705"/>
      <c r="G285" s="705"/>
      <c r="H285" s="705"/>
      <c r="I285" s="705"/>
      <c r="J285" s="705"/>
      <c r="K285" s="705"/>
    </row>
    <row r="286" spans="1:11">
      <c r="A286" s="705"/>
      <c r="B286" s="705"/>
      <c r="C286" s="705"/>
      <c r="D286" s="705"/>
      <c r="E286" s="705"/>
      <c r="F286" s="705"/>
      <c r="G286" s="705"/>
      <c r="H286" s="705"/>
      <c r="I286" s="705"/>
      <c r="J286" s="705"/>
      <c r="K286" s="705"/>
    </row>
    <row r="287" spans="1:11">
      <c r="A287" s="705"/>
      <c r="B287" s="705"/>
      <c r="C287" s="705"/>
      <c r="D287" s="705"/>
      <c r="E287" s="705"/>
      <c r="F287" s="705"/>
      <c r="G287" s="705"/>
      <c r="H287" s="705"/>
      <c r="I287" s="705"/>
      <c r="J287" s="705"/>
      <c r="K287" s="705"/>
    </row>
    <row r="288" spans="1:11">
      <c r="A288" s="705"/>
      <c r="B288" s="705"/>
      <c r="C288" s="705"/>
      <c r="D288" s="705"/>
      <c r="E288" s="705"/>
      <c r="F288" s="705"/>
      <c r="G288" s="705"/>
      <c r="H288" s="705"/>
      <c r="I288" s="705"/>
      <c r="J288" s="705"/>
      <c r="K288" s="705"/>
    </row>
    <row r="289" spans="1:11">
      <c r="A289" s="705"/>
      <c r="B289" s="705"/>
      <c r="C289" s="705"/>
      <c r="D289" s="705"/>
      <c r="E289" s="705"/>
      <c r="F289" s="705"/>
      <c r="G289" s="705"/>
      <c r="H289" s="705"/>
      <c r="I289" s="705"/>
      <c r="J289" s="705"/>
      <c r="K289" s="705"/>
    </row>
    <row r="290" spans="1:11">
      <c r="A290" s="705"/>
      <c r="B290" s="705"/>
      <c r="C290" s="705"/>
      <c r="D290" s="705"/>
      <c r="E290" s="705"/>
      <c r="F290" s="705"/>
      <c r="G290" s="705"/>
      <c r="H290" s="705"/>
      <c r="I290" s="705"/>
      <c r="J290" s="705"/>
      <c r="K290" s="705"/>
    </row>
    <row r="291" spans="1:11">
      <c r="A291" s="705"/>
      <c r="B291" s="705"/>
      <c r="C291" s="705"/>
      <c r="D291" s="705"/>
      <c r="E291" s="705"/>
      <c r="F291" s="705"/>
      <c r="G291" s="705"/>
      <c r="H291" s="705"/>
      <c r="I291" s="705"/>
      <c r="J291" s="705"/>
      <c r="K291" s="705"/>
    </row>
    <row r="292" spans="1:11">
      <c r="A292" s="705"/>
      <c r="B292" s="705"/>
      <c r="C292" s="705"/>
      <c r="D292" s="705"/>
      <c r="E292" s="705"/>
      <c r="F292" s="705"/>
      <c r="G292" s="705"/>
      <c r="H292" s="705"/>
      <c r="I292" s="705"/>
      <c r="J292" s="705"/>
      <c r="K292" s="705"/>
    </row>
    <row r="293" spans="1:11">
      <c r="A293" s="705"/>
      <c r="B293" s="705"/>
      <c r="C293" s="705"/>
      <c r="D293" s="705"/>
      <c r="E293" s="705"/>
      <c r="F293" s="705"/>
      <c r="G293" s="705"/>
      <c r="H293" s="705"/>
      <c r="I293" s="705"/>
      <c r="J293" s="705"/>
      <c r="K293" s="705"/>
    </row>
    <row r="294" spans="1:11">
      <c r="A294" s="705"/>
      <c r="B294" s="705"/>
      <c r="C294" s="705"/>
      <c r="D294" s="705"/>
      <c r="E294" s="705"/>
      <c r="F294" s="705"/>
      <c r="G294" s="705"/>
      <c r="H294" s="705"/>
      <c r="I294" s="705"/>
      <c r="J294" s="705"/>
      <c r="K294" s="705"/>
    </row>
    <row r="295" spans="1:11">
      <c r="A295" s="705"/>
      <c r="B295" s="705"/>
      <c r="C295" s="705"/>
      <c r="D295" s="705"/>
      <c r="E295" s="705"/>
      <c r="F295" s="705"/>
      <c r="G295" s="705"/>
      <c r="H295" s="705"/>
      <c r="I295" s="705"/>
      <c r="J295" s="705"/>
      <c r="K295" s="705"/>
    </row>
    <row r="296" spans="1:11">
      <c r="A296" s="705"/>
      <c r="B296" s="705"/>
      <c r="C296" s="705"/>
      <c r="D296" s="705"/>
      <c r="E296" s="705"/>
      <c r="F296" s="705"/>
      <c r="G296" s="705"/>
      <c r="H296" s="705"/>
      <c r="I296" s="705"/>
      <c r="J296" s="705"/>
      <c r="K296" s="705"/>
    </row>
    <row r="297" spans="1:11">
      <c r="A297" s="705"/>
      <c r="B297" s="705"/>
      <c r="C297" s="705"/>
      <c r="D297" s="705"/>
      <c r="E297" s="705"/>
      <c r="F297" s="705"/>
      <c r="G297" s="705"/>
      <c r="H297" s="705"/>
      <c r="I297" s="705"/>
      <c r="J297" s="705"/>
      <c r="K297" s="705"/>
    </row>
    <row r="298" spans="1:11">
      <c r="A298" s="705"/>
      <c r="B298" s="705"/>
      <c r="C298" s="705"/>
      <c r="D298" s="705"/>
      <c r="E298" s="705"/>
      <c r="F298" s="705"/>
      <c r="G298" s="705"/>
      <c r="H298" s="705"/>
      <c r="I298" s="705"/>
      <c r="J298" s="705"/>
      <c r="K298" s="705"/>
    </row>
    <row r="299" spans="1:11">
      <c r="A299" s="705"/>
      <c r="B299" s="705"/>
      <c r="C299" s="705"/>
      <c r="D299" s="705"/>
      <c r="E299" s="705"/>
      <c r="F299" s="705"/>
      <c r="G299" s="705"/>
      <c r="H299" s="705"/>
      <c r="I299" s="705"/>
      <c r="J299" s="705"/>
      <c r="K299" s="705"/>
    </row>
    <row r="300" spans="1:11">
      <c r="A300" s="705"/>
      <c r="B300" s="705"/>
      <c r="C300" s="705"/>
      <c r="D300" s="705"/>
      <c r="E300" s="705"/>
      <c r="F300" s="705"/>
      <c r="G300" s="705"/>
      <c r="H300" s="705"/>
      <c r="I300" s="705"/>
      <c r="J300" s="705"/>
      <c r="K300" s="705"/>
    </row>
    <row r="301" spans="1:11">
      <c r="A301" s="705"/>
      <c r="B301" s="705"/>
      <c r="C301" s="705"/>
      <c r="D301" s="705"/>
      <c r="E301" s="705"/>
      <c r="F301" s="705"/>
      <c r="G301" s="705"/>
      <c r="H301" s="705"/>
      <c r="I301" s="705"/>
      <c r="J301" s="705"/>
      <c r="K301" s="705"/>
    </row>
    <row r="302" spans="1:11">
      <c r="A302" s="705"/>
      <c r="B302" s="705"/>
      <c r="C302" s="705"/>
      <c r="D302" s="705"/>
      <c r="E302" s="705"/>
      <c r="F302" s="705"/>
      <c r="G302" s="705"/>
      <c r="H302" s="705"/>
      <c r="I302" s="705"/>
      <c r="J302" s="705"/>
      <c r="K302" s="705"/>
    </row>
    <row r="303" spans="1:11">
      <c r="A303" s="705"/>
      <c r="B303" s="705"/>
      <c r="C303" s="705"/>
      <c r="D303" s="705"/>
      <c r="E303" s="705"/>
      <c r="F303" s="705"/>
      <c r="G303" s="705"/>
      <c r="H303" s="705"/>
      <c r="I303" s="705"/>
      <c r="J303" s="705"/>
      <c r="K303" s="705"/>
    </row>
    <row r="304" spans="1:11">
      <c r="A304" s="705"/>
      <c r="B304" s="705"/>
      <c r="C304" s="705"/>
      <c r="D304" s="705"/>
      <c r="E304" s="705"/>
      <c r="F304" s="705"/>
      <c r="G304" s="705"/>
      <c r="H304" s="705"/>
      <c r="I304" s="705"/>
      <c r="J304" s="705"/>
      <c r="K304" s="705"/>
    </row>
    <row r="305" spans="1:11">
      <c r="A305" s="705"/>
      <c r="B305" s="705"/>
      <c r="C305" s="705"/>
      <c r="D305" s="705"/>
      <c r="E305" s="705"/>
      <c r="F305" s="705"/>
      <c r="G305" s="705"/>
      <c r="H305" s="705"/>
      <c r="I305" s="705"/>
      <c r="J305" s="705"/>
      <c r="K305" s="705"/>
    </row>
    <row r="306" spans="1:11">
      <c r="A306" s="705"/>
      <c r="B306" s="705"/>
      <c r="C306" s="705"/>
      <c r="D306" s="705"/>
      <c r="E306" s="705"/>
      <c r="F306" s="705"/>
      <c r="G306" s="705"/>
      <c r="H306" s="705"/>
      <c r="I306" s="705"/>
      <c r="J306" s="705"/>
      <c r="K306" s="705"/>
    </row>
    <row r="307" spans="1:11">
      <c r="A307" s="705"/>
      <c r="B307" s="705"/>
      <c r="C307" s="705"/>
      <c r="D307" s="705"/>
      <c r="E307" s="705"/>
      <c r="F307" s="705"/>
      <c r="G307" s="705"/>
      <c r="H307" s="705"/>
      <c r="I307" s="705"/>
      <c r="J307" s="705"/>
      <c r="K307" s="705"/>
    </row>
    <row r="308" spans="1:11">
      <c r="A308" s="705"/>
      <c r="B308" s="705"/>
      <c r="C308" s="705"/>
      <c r="D308" s="705"/>
      <c r="E308" s="705"/>
      <c r="F308" s="705"/>
      <c r="G308" s="705"/>
      <c r="H308" s="705"/>
      <c r="I308" s="705"/>
      <c r="J308" s="705"/>
      <c r="K308" s="705"/>
    </row>
    <row r="309" spans="1:11">
      <c r="A309" s="705"/>
      <c r="B309" s="705"/>
      <c r="C309" s="705"/>
      <c r="D309" s="705"/>
      <c r="E309" s="705"/>
      <c r="F309" s="705"/>
      <c r="G309" s="705"/>
      <c r="H309" s="705"/>
      <c r="I309" s="705"/>
      <c r="J309" s="705"/>
      <c r="K309" s="705"/>
    </row>
    <row r="310" spans="1:11">
      <c r="A310" s="705"/>
      <c r="B310" s="705"/>
      <c r="C310" s="705"/>
      <c r="D310" s="705"/>
      <c r="E310" s="705"/>
      <c r="F310" s="705"/>
      <c r="G310" s="705"/>
      <c r="H310" s="705"/>
      <c r="I310" s="705"/>
      <c r="J310" s="705"/>
      <c r="K310" s="705"/>
    </row>
    <row r="311" spans="1:11">
      <c r="A311" s="705"/>
      <c r="B311" s="705"/>
      <c r="C311" s="705"/>
      <c r="D311" s="705"/>
      <c r="E311" s="705"/>
      <c r="F311" s="705"/>
      <c r="G311" s="705"/>
      <c r="H311" s="705"/>
      <c r="I311" s="705"/>
      <c r="J311" s="705"/>
      <c r="K311" s="705"/>
    </row>
    <row r="312" spans="1:11">
      <c r="A312" s="705"/>
      <c r="B312" s="705"/>
      <c r="C312" s="705"/>
      <c r="D312" s="705"/>
      <c r="E312" s="705"/>
      <c r="F312" s="705"/>
      <c r="G312" s="705"/>
      <c r="H312" s="705"/>
      <c r="I312" s="705"/>
      <c r="J312" s="705"/>
      <c r="K312" s="705"/>
    </row>
    <row r="313" spans="1:11">
      <c r="A313" s="705"/>
      <c r="B313" s="705"/>
      <c r="C313" s="705"/>
      <c r="D313" s="705"/>
      <c r="E313" s="705"/>
      <c r="F313" s="705"/>
      <c r="G313" s="705"/>
      <c r="H313" s="705"/>
      <c r="I313" s="705"/>
      <c r="J313" s="705"/>
      <c r="K313" s="705"/>
    </row>
    <row r="314" spans="1:11">
      <c r="A314" s="705"/>
      <c r="B314" s="705"/>
      <c r="C314" s="705"/>
      <c r="D314" s="705"/>
      <c r="E314" s="705"/>
      <c r="F314" s="705"/>
      <c r="G314" s="705"/>
      <c r="H314" s="705"/>
      <c r="I314" s="705"/>
      <c r="J314" s="705"/>
      <c r="K314" s="705"/>
    </row>
    <row r="315" spans="1:11">
      <c r="A315" s="705"/>
      <c r="B315" s="705"/>
      <c r="C315" s="705"/>
      <c r="D315" s="705"/>
      <c r="E315" s="705"/>
      <c r="F315" s="705"/>
      <c r="G315" s="705"/>
      <c r="H315" s="705"/>
      <c r="I315" s="705"/>
      <c r="J315" s="705"/>
      <c r="K315" s="705"/>
    </row>
    <row r="316" spans="1:11">
      <c r="A316" s="705"/>
      <c r="B316" s="705"/>
      <c r="C316" s="705"/>
      <c r="D316" s="705"/>
      <c r="E316" s="705"/>
      <c r="F316" s="705"/>
      <c r="G316" s="705"/>
      <c r="H316" s="705"/>
      <c r="I316" s="705"/>
      <c r="J316" s="705"/>
      <c r="K316" s="705"/>
    </row>
    <row r="317" spans="1:11">
      <c r="A317" s="705"/>
      <c r="B317" s="705"/>
      <c r="C317" s="705"/>
      <c r="D317" s="705"/>
      <c r="E317" s="705"/>
      <c r="F317" s="705"/>
      <c r="G317" s="705"/>
      <c r="H317" s="705"/>
      <c r="I317" s="705"/>
      <c r="J317" s="705"/>
      <c r="K317" s="705"/>
    </row>
    <row r="318" spans="1:11">
      <c r="A318" s="705"/>
      <c r="B318" s="705"/>
      <c r="C318" s="705"/>
      <c r="D318" s="705"/>
      <c r="E318" s="705"/>
      <c r="F318" s="705"/>
      <c r="G318" s="705"/>
      <c r="H318" s="705"/>
      <c r="I318" s="705"/>
      <c r="J318" s="705"/>
      <c r="K318" s="705"/>
    </row>
    <row r="319" spans="1:11">
      <c r="A319" s="705"/>
      <c r="B319" s="705"/>
      <c r="C319" s="705"/>
      <c r="D319" s="705"/>
      <c r="E319" s="705"/>
      <c r="F319" s="705"/>
      <c r="G319" s="705"/>
      <c r="H319" s="705"/>
      <c r="I319" s="705"/>
      <c r="J319" s="705"/>
      <c r="K319" s="705"/>
    </row>
    <row r="320" spans="1:11">
      <c r="A320" s="705"/>
      <c r="B320" s="705"/>
      <c r="C320" s="705"/>
      <c r="D320" s="705"/>
      <c r="E320" s="705"/>
      <c r="F320" s="705"/>
      <c r="G320" s="705"/>
      <c r="H320" s="705"/>
      <c r="I320" s="705"/>
      <c r="J320" s="705"/>
      <c r="K320" s="705"/>
    </row>
    <row r="321" spans="1:11">
      <c r="A321" s="705"/>
      <c r="B321" s="705"/>
      <c r="C321" s="705"/>
      <c r="D321" s="705"/>
      <c r="E321" s="705"/>
      <c r="F321" s="705"/>
      <c r="G321" s="705"/>
      <c r="H321" s="705"/>
      <c r="I321" s="705"/>
      <c r="J321" s="705"/>
      <c r="K321" s="705"/>
    </row>
    <row r="322" spans="1:11">
      <c r="A322" s="705"/>
      <c r="B322" s="705"/>
      <c r="C322" s="705"/>
      <c r="D322" s="705"/>
      <c r="E322" s="705"/>
      <c r="F322" s="705"/>
      <c r="G322" s="705"/>
      <c r="H322" s="705"/>
      <c r="I322" s="705"/>
      <c r="J322" s="705"/>
      <c r="K322" s="705"/>
    </row>
    <row r="323" spans="1:11">
      <c r="A323" s="705"/>
      <c r="B323" s="705"/>
      <c r="C323" s="705"/>
      <c r="D323" s="705"/>
      <c r="E323" s="705"/>
      <c r="F323" s="705"/>
      <c r="G323" s="705"/>
      <c r="H323" s="705"/>
      <c r="I323" s="705"/>
      <c r="J323" s="705"/>
      <c r="K323" s="705"/>
    </row>
    <row r="324" spans="1:11">
      <c r="A324" s="705"/>
      <c r="B324" s="705"/>
      <c r="C324" s="705"/>
      <c r="D324" s="705"/>
      <c r="E324" s="705"/>
      <c r="F324" s="705"/>
      <c r="G324" s="705"/>
      <c r="H324" s="705"/>
      <c r="I324" s="705"/>
      <c r="J324" s="705"/>
      <c r="K324" s="705"/>
    </row>
    <row r="325" spans="1:11">
      <c r="A325" s="705"/>
      <c r="B325" s="705"/>
      <c r="C325" s="705"/>
      <c r="D325" s="705"/>
      <c r="E325" s="705"/>
      <c r="F325" s="705"/>
      <c r="G325" s="705"/>
      <c r="H325" s="705"/>
      <c r="I325" s="705"/>
      <c r="J325" s="705"/>
      <c r="K325" s="705"/>
    </row>
    <row r="326" spans="1:11">
      <c r="A326" s="705"/>
      <c r="B326" s="705"/>
      <c r="C326" s="705"/>
      <c r="D326" s="705"/>
      <c r="E326" s="705"/>
      <c r="F326" s="705"/>
      <c r="G326" s="705"/>
      <c r="H326" s="705"/>
      <c r="I326" s="705"/>
      <c r="J326" s="705"/>
      <c r="K326" s="705"/>
    </row>
    <row r="327" spans="1:11">
      <c r="A327" s="705"/>
      <c r="B327" s="705"/>
      <c r="C327" s="705"/>
      <c r="D327" s="705"/>
      <c r="E327" s="705"/>
      <c r="F327" s="705"/>
      <c r="G327" s="705"/>
      <c r="H327" s="705"/>
      <c r="I327" s="705"/>
      <c r="J327" s="705"/>
      <c r="K327" s="705"/>
    </row>
    <row r="328" spans="1:11">
      <c r="A328" s="705"/>
      <c r="B328" s="705"/>
      <c r="C328" s="705"/>
      <c r="D328" s="705"/>
      <c r="E328" s="705"/>
      <c r="F328" s="705"/>
      <c r="G328" s="705"/>
      <c r="H328" s="705"/>
      <c r="I328" s="705"/>
      <c r="J328" s="705"/>
      <c r="K328" s="705"/>
    </row>
    <row r="329" spans="1:11">
      <c r="A329" s="705"/>
      <c r="B329" s="705"/>
      <c r="C329" s="705"/>
      <c r="D329" s="705"/>
      <c r="E329" s="705"/>
      <c r="F329" s="705"/>
      <c r="G329" s="705"/>
      <c r="H329" s="705"/>
      <c r="I329" s="705"/>
      <c r="J329" s="705"/>
      <c r="K329" s="705"/>
    </row>
    <row r="330" spans="1:11">
      <c r="A330" s="705"/>
      <c r="B330" s="705"/>
      <c r="C330" s="705"/>
      <c r="D330" s="705"/>
      <c r="E330" s="705"/>
      <c r="F330" s="705"/>
      <c r="G330" s="705"/>
      <c r="H330" s="705"/>
      <c r="I330" s="705"/>
      <c r="J330" s="705"/>
      <c r="K330" s="705"/>
    </row>
    <row r="331" spans="1:11">
      <c r="A331" s="705"/>
      <c r="B331" s="705"/>
      <c r="C331" s="705"/>
      <c r="D331" s="705"/>
      <c r="E331" s="705"/>
      <c r="F331" s="705"/>
      <c r="G331" s="705"/>
      <c r="H331" s="705"/>
      <c r="I331" s="705"/>
      <c r="J331" s="705"/>
      <c r="K331" s="705"/>
    </row>
    <row r="332" spans="1:11">
      <c r="A332" s="705"/>
      <c r="B332" s="705"/>
      <c r="C332" s="705"/>
      <c r="D332" s="705"/>
      <c r="E332" s="705"/>
      <c r="F332" s="705"/>
      <c r="G332" s="705"/>
      <c r="H332" s="705"/>
      <c r="I332" s="705"/>
      <c r="J332" s="705"/>
      <c r="K332" s="705"/>
    </row>
    <row r="333" spans="1:11">
      <c r="A333" s="705"/>
      <c r="B333" s="705"/>
      <c r="C333" s="705"/>
      <c r="D333" s="705"/>
      <c r="E333" s="705"/>
      <c r="F333" s="705"/>
      <c r="G333" s="705"/>
      <c r="H333" s="705"/>
      <c r="I333" s="705"/>
      <c r="J333" s="705"/>
      <c r="K333" s="705"/>
    </row>
    <row r="334" spans="1:11">
      <c r="A334" s="705"/>
      <c r="B334" s="705"/>
      <c r="C334" s="705"/>
      <c r="D334" s="705"/>
      <c r="E334" s="705"/>
      <c r="F334" s="705"/>
      <c r="G334" s="705"/>
      <c r="H334" s="705"/>
      <c r="I334" s="705"/>
      <c r="J334" s="705"/>
      <c r="K334" s="705"/>
    </row>
    <row r="335" spans="1:11">
      <c r="A335" s="705"/>
      <c r="B335" s="705"/>
      <c r="C335" s="705"/>
      <c r="D335" s="705"/>
      <c r="E335" s="705"/>
      <c r="F335" s="705"/>
      <c r="G335" s="705"/>
      <c r="H335" s="705"/>
      <c r="I335" s="705"/>
      <c r="J335" s="705"/>
      <c r="K335" s="705"/>
    </row>
    <row r="336" spans="1:11">
      <c r="A336" s="705"/>
      <c r="B336" s="705"/>
      <c r="C336" s="705"/>
      <c r="D336" s="705"/>
      <c r="E336" s="705"/>
      <c r="F336" s="705"/>
      <c r="G336" s="705"/>
      <c r="H336" s="705"/>
      <c r="I336" s="705"/>
      <c r="J336" s="705"/>
      <c r="K336" s="705"/>
    </row>
    <row r="337" spans="1:11">
      <c r="A337" s="705"/>
      <c r="B337" s="705"/>
      <c r="C337" s="705"/>
      <c r="D337" s="705"/>
      <c r="E337" s="705"/>
      <c r="F337" s="705"/>
      <c r="G337" s="705"/>
      <c r="H337" s="705"/>
      <c r="I337" s="705"/>
      <c r="J337" s="705"/>
      <c r="K337" s="705"/>
    </row>
    <row r="338" spans="1:11">
      <c r="A338" s="705"/>
      <c r="B338" s="705"/>
      <c r="C338" s="705"/>
      <c r="D338" s="705"/>
      <c r="E338" s="705"/>
      <c r="F338" s="705"/>
      <c r="G338" s="705"/>
      <c r="H338" s="705"/>
      <c r="I338" s="705"/>
      <c r="J338" s="705"/>
      <c r="K338" s="705"/>
    </row>
    <row r="339" spans="1:11">
      <c r="A339" s="705"/>
      <c r="B339" s="705"/>
      <c r="C339" s="705"/>
      <c r="D339" s="705"/>
      <c r="E339" s="705"/>
      <c r="F339" s="705"/>
      <c r="G339" s="705"/>
      <c r="H339" s="705"/>
      <c r="I339" s="705"/>
      <c r="J339" s="705"/>
      <c r="K339" s="705"/>
    </row>
    <row r="340" spans="1:11">
      <c r="A340" s="705"/>
      <c r="B340" s="705"/>
      <c r="C340" s="705"/>
      <c r="D340" s="705"/>
      <c r="E340" s="705"/>
      <c r="F340" s="705"/>
      <c r="G340" s="705"/>
      <c r="H340" s="705"/>
      <c r="I340" s="705"/>
      <c r="J340" s="705"/>
      <c r="K340" s="705"/>
    </row>
  </sheetData>
  <mergeCells count="70">
    <mergeCell ref="A1:D3"/>
    <mergeCell ref="E1:M3"/>
    <mergeCell ref="N1:Q3"/>
    <mergeCell ref="A38:D40"/>
    <mergeCell ref="E38:M40"/>
    <mergeCell ref="N38:Q40"/>
    <mergeCell ref="B57:F58"/>
    <mergeCell ref="G57:P58"/>
    <mergeCell ref="B59:F60"/>
    <mergeCell ref="G59:P60"/>
    <mergeCell ref="B61:F62"/>
    <mergeCell ref="G61:P62"/>
    <mergeCell ref="B77:D77"/>
    <mergeCell ref="E77:N77"/>
    <mergeCell ref="O77:P77"/>
    <mergeCell ref="B63:F64"/>
    <mergeCell ref="G63:P64"/>
    <mergeCell ref="B65:F66"/>
    <mergeCell ref="G65:P66"/>
    <mergeCell ref="B67:F68"/>
    <mergeCell ref="G67:P68"/>
    <mergeCell ref="B69:F70"/>
    <mergeCell ref="G69:P70"/>
    <mergeCell ref="A72:D74"/>
    <mergeCell ref="E72:M74"/>
    <mergeCell ref="N72:Q74"/>
    <mergeCell ref="B78:D80"/>
    <mergeCell ref="E78:N80"/>
    <mergeCell ref="O78:P80"/>
    <mergeCell ref="B81:D83"/>
    <mergeCell ref="E81:N83"/>
    <mergeCell ref="O81:P83"/>
    <mergeCell ref="B84:D85"/>
    <mergeCell ref="E84:N85"/>
    <mergeCell ref="O84:P88"/>
    <mergeCell ref="B86:D86"/>
    <mergeCell ref="E86:N86"/>
    <mergeCell ref="B87:D87"/>
    <mergeCell ref="E87:N87"/>
    <mergeCell ref="B88:D88"/>
    <mergeCell ref="E88:N88"/>
    <mergeCell ref="B89:D89"/>
    <mergeCell ref="E89:N89"/>
    <mergeCell ref="O89:P94"/>
    <mergeCell ref="B90:D90"/>
    <mergeCell ref="E90:N90"/>
    <mergeCell ref="B91:D91"/>
    <mergeCell ref="E91:N91"/>
    <mergeCell ref="B92:D92"/>
    <mergeCell ref="E92:N92"/>
    <mergeCell ref="B93:D94"/>
    <mergeCell ref="E93:N94"/>
    <mergeCell ref="B95:D95"/>
    <mergeCell ref="E95:N95"/>
    <mergeCell ref="O95:P101"/>
    <mergeCell ref="B96:D99"/>
    <mergeCell ref="E96:N96"/>
    <mergeCell ref="E97:N98"/>
    <mergeCell ref="E99:N99"/>
    <mergeCell ref="B100:D101"/>
    <mergeCell ref="E100:N100"/>
    <mergeCell ref="E101:N101"/>
    <mergeCell ref="B102:D104"/>
    <mergeCell ref="E102:N104"/>
    <mergeCell ref="O102:P104"/>
    <mergeCell ref="B105:D107"/>
    <mergeCell ref="E105:N105"/>
    <mergeCell ref="O105:P107"/>
    <mergeCell ref="E106:N106"/>
    <mergeCell ref="E107:N107"/>
  </mergeCells>
  <phoneticPr fontId="4" type="noConversion"/>
  <printOptions horizontalCentered="1"/>
  <pageMargins left="0.86614173228346458" right="0.70866141732283472" top="0.9055118110236221" bottom="0.70866141732283472" header="0.31496062992125984" footer="0.31496062992125984"/>
  <pageSetup paperSize="9" scale="93" firstPageNumber="15" orientation="landscape" useFirstPageNumber="1" r:id="rId1"/>
  <rowBreaks count="1" manualBreakCount="1">
    <brk id="37" max="1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FFFF00"/>
  </sheetPr>
  <dimension ref="B1:T52"/>
  <sheetViews>
    <sheetView view="pageBreakPreview" topLeftCell="A48" zoomScaleNormal="75" workbookViewId="0">
      <selection activeCell="F43" sqref="F43:I43"/>
    </sheetView>
  </sheetViews>
  <sheetFormatPr defaultColWidth="8.88671875" defaultRowHeight="13.5"/>
  <cols>
    <col min="1" max="1" width="0.6640625" style="2" customWidth="1"/>
    <col min="2" max="3" width="4.77734375" style="2" customWidth="1"/>
    <col min="4" max="14" width="8.77734375" style="2" customWidth="1"/>
    <col min="15" max="15" width="3.21875" style="2" customWidth="1"/>
    <col min="16" max="16" width="2.6640625" style="2" customWidth="1"/>
    <col min="17" max="17" width="4.77734375" style="2" customWidth="1"/>
    <col min="18" max="18" width="5.21875" style="2" customWidth="1"/>
    <col min="19" max="19" width="7.21875" style="2" customWidth="1"/>
    <col min="20" max="20" width="11.44140625" style="2" bestFit="1" customWidth="1"/>
    <col min="21" max="16384" width="8.88671875" style="2"/>
  </cols>
  <sheetData>
    <row r="1" spans="2:19" ht="6" hidden="1" customHeight="1" thickBot="1"/>
    <row r="2" spans="2:19" ht="14.25" hidden="1" thickTop="1">
      <c r="B2" s="4"/>
      <c r="C2" s="5"/>
      <c r="D2" s="5"/>
      <c r="E2" s="5"/>
      <c r="F2" s="5"/>
      <c r="G2" s="5"/>
      <c r="H2" s="5"/>
      <c r="I2" s="5"/>
      <c r="J2" s="5"/>
      <c r="K2" s="5"/>
      <c r="L2" s="5"/>
      <c r="M2" s="5"/>
      <c r="N2" s="5"/>
      <c r="O2" s="5"/>
      <c r="P2" s="5"/>
      <c r="Q2" s="5"/>
      <c r="R2" s="5"/>
      <c r="S2" s="6"/>
    </row>
    <row r="3" spans="2:19" hidden="1">
      <c r="B3" s="7"/>
      <c r="S3" s="8"/>
    </row>
    <row r="4" spans="2:19" hidden="1">
      <c r="B4" s="7"/>
      <c r="S4" s="8"/>
    </row>
    <row r="5" spans="2:19" hidden="1">
      <c r="B5" s="7"/>
      <c r="S5" s="8"/>
    </row>
    <row r="6" spans="2:19" hidden="1">
      <c r="B6" s="7"/>
      <c r="S6" s="8"/>
    </row>
    <row r="7" spans="2:19" hidden="1">
      <c r="B7" s="7"/>
      <c r="S7" s="8"/>
    </row>
    <row r="8" spans="2:19" ht="31.5" hidden="1">
      <c r="B8" s="1154" t="str">
        <f>'0.겉표지'!A6</f>
        <v>2026년 조림지 사후관리사업(풀베기 2차 및 덩굴제거-8지구) 설계서</v>
      </c>
      <c r="C8" s="1155"/>
      <c r="D8" s="1155"/>
      <c r="E8" s="1155"/>
      <c r="F8" s="1155"/>
      <c r="G8" s="1155"/>
      <c r="H8" s="1155"/>
      <c r="I8" s="1155"/>
      <c r="J8" s="1155"/>
      <c r="K8" s="1155"/>
      <c r="L8" s="1155"/>
      <c r="M8" s="1155"/>
      <c r="N8" s="1155"/>
      <c r="O8" s="1155"/>
      <c r="P8" s="1155"/>
      <c r="Q8" s="1155"/>
      <c r="R8" s="1155"/>
      <c r="S8" s="1156"/>
    </row>
    <row r="9" spans="2:19" ht="13.5" hidden="1" customHeight="1">
      <c r="B9" s="34"/>
      <c r="C9" s="35"/>
      <c r="D9" s="14"/>
      <c r="E9" s="14"/>
      <c r="F9" s="14"/>
      <c r="H9" s="14"/>
      <c r="I9" s="14"/>
      <c r="J9" s="14"/>
      <c r="K9" s="14"/>
      <c r="L9" s="14"/>
      <c r="M9" s="14"/>
      <c r="N9" s="14"/>
      <c r="O9" s="14"/>
      <c r="P9" s="14"/>
      <c r="Q9" s="14"/>
      <c r="R9" s="14"/>
      <c r="S9" s="15"/>
    </row>
    <row r="10" spans="2:19" ht="30" hidden="1" customHeight="1">
      <c r="B10" s="1157" t="str">
        <f>'0.겉표지'!A8</f>
        <v>(양구군 양구읍 죽곡리 산102번지외 29필지)</v>
      </c>
      <c r="C10" s="1158"/>
      <c r="D10" s="1158"/>
      <c r="E10" s="1158"/>
      <c r="F10" s="1158"/>
      <c r="G10" s="1158"/>
      <c r="H10" s="1158"/>
      <c r="I10" s="1158"/>
      <c r="J10" s="1158"/>
      <c r="K10" s="1158"/>
      <c r="L10" s="1158"/>
      <c r="M10" s="1158"/>
      <c r="N10" s="1158"/>
      <c r="O10" s="1158"/>
      <c r="P10" s="1158"/>
      <c r="Q10" s="1158"/>
      <c r="R10" s="1158"/>
      <c r="S10" s="1159"/>
    </row>
    <row r="11" spans="2:19" ht="30" hidden="1" customHeight="1">
      <c r="B11" s="1160"/>
      <c r="C11" s="1161"/>
      <c r="D11" s="1161"/>
      <c r="E11" s="1161"/>
      <c r="F11" s="1161"/>
      <c r="G11" s="1161"/>
      <c r="H11" s="1161"/>
      <c r="I11" s="1161"/>
      <c r="J11" s="1161"/>
      <c r="K11" s="1161"/>
      <c r="L11" s="1161"/>
      <c r="M11" s="1161"/>
      <c r="N11" s="1161"/>
      <c r="O11" s="1161"/>
      <c r="P11" s="1161"/>
      <c r="Q11" s="1161"/>
      <c r="R11" s="1161"/>
      <c r="S11" s="1162"/>
    </row>
    <row r="12" spans="2:19" ht="30" hidden="1" customHeight="1">
      <c r="B12" s="1160"/>
      <c r="C12" s="1161"/>
      <c r="D12" s="1161"/>
      <c r="E12" s="1161"/>
      <c r="F12" s="1161"/>
      <c r="G12" s="1161"/>
      <c r="H12" s="1161"/>
      <c r="I12" s="1161"/>
      <c r="J12" s="1161"/>
      <c r="K12" s="1161"/>
      <c r="L12" s="1161"/>
      <c r="M12" s="1161"/>
      <c r="N12" s="1161"/>
      <c r="O12" s="1161"/>
      <c r="P12" s="1161"/>
      <c r="Q12" s="1161"/>
      <c r="R12" s="1161"/>
      <c r="S12" s="1162"/>
    </row>
    <row r="13" spans="2:19" ht="30" hidden="1" customHeight="1">
      <c r="B13" s="1160"/>
      <c r="C13" s="1161"/>
      <c r="D13" s="1161"/>
      <c r="E13" s="1161"/>
      <c r="F13" s="1161"/>
      <c r="G13" s="1161"/>
      <c r="H13" s="1161"/>
      <c r="I13" s="1161"/>
      <c r="J13" s="1161"/>
      <c r="K13" s="1161"/>
      <c r="L13" s="1161"/>
      <c r="M13" s="1161"/>
      <c r="N13" s="1161"/>
      <c r="O13" s="1161"/>
      <c r="P13" s="1161"/>
      <c r="Q13" s="1161"/>
      <c r="R13" s="1161"/>
      <c r="S13" s="1162"/>
    </row>
    <row r="14" spans="2:19" ht="30" hidden="1" customHeight="1">
      <c r="B14" s="37"/>
      <c r="C14" s="30"/>
      <c r="D14" s="30"/>
      <c r="E14" s="30"/>
      <c r="F14" s="30"/>
      <c r="G14" s="30"/>
      <c r="H14" s="30"/>
      <c r="I14" s="30"/>
      <c r="J14" s="30"/>
      <c r="K14" s="30"/>
      <c r="L14" s="30"/>
      <c r="M14" s="30"/>
      <c r="N14" s="30"/>
      <c r="O14" s="30"/>
      <c r="P14" s="30"/>
      <c r="Q14" s="30"/>
      <c r="R14" s="30"/>
      <c r="S14" s="38"/>
    </row>
    <row r="15" spans="2:19" ht="30" hidden="1" customHeight="1">
      <c r="B15" s="37"/>
      <c r="C15" s="30"/>
      <c r="D15" s="30"/>
      <c r="E15" s="30"/>
      <c r="F15" s="30"/>
      <c r="G15" s="30"/>
      <c r="H15" s="30"/>
      <c r="I15" s="30"/>
      <c r="J15" s="30"/>
      <c r="K15" s="30"/>
      <c r="L15" s="30"/>
      <c r="M15" s="30"/>
      <c r="N15" s="30"/>
      <c r="O15" s="30"/>
      <c r="P15" s="30"/>
      <c r="Q15" s="30"/>
      <c r="R15" s="30"/>
      <c r="S15" s="38"/>
    </row>
    <row r="16" spans="2:19" ht="30" hidden="1" customHeight="1">
      <c r="B16" s="37"/>
      <c r="C16" s="30"/>
      <c r="D16" s="30"/>
      <c r="E16" s="30"/>
      <c r="F16" s="30"/>
      <c r="G16" s="30"/>
      <c r="H16" s="30"/>
      <c r="I16" s="30"/>
      <c r="J16" s="30"/>
      <c r="K16" s="30"/>
      <c r="L16" s="30"/>
      <c r="M16" s="30"/>
      <c r="N16" s="30"/>
      <c r="O16" s="30"/>
      <c r="P16" s="30"/>
      <c r="Q16" s="30"/>
      <c r="R16" s="30"/>
      <c r="S16" s="38"/>
    </row>
    <row r="17" spans="2:19" hidden="1">
      <c r="B17" s="7"/>
      <c r="S17" s="8"/>
    </row>
    <row r="18" spans="2:19" hidden="1">
      <c r="B18" s="7"/>
      <c r="S18" s="8"/>
    </row>
    <row r="19" spans="2:19" hidden="1">
      <c r="B19" s="7"/>
      <c r="S19" s="8"/>
    </row>
    <row r="20" spans="2:19" ht="31.5" hidden="1">
      <c r="B20" s="1163" t="str">
        <f>'0.겉표지'!A18</f>
        <v xml:space="preserve">   양 구 군 산 림 조 합</v>
      </c>
      <c r="C20" s="1164"/>
      <c r="D20" s="1164"/>
      <c r="E20" s="1164"/>
      <c r="F20" s="1164"/>
      <c r="G20" s="1164"/>
      <c r="H20" s="1164"/>
      <c r="I20" s="1164"/>
      <c r="J20" s="1164"/>
      <c r="K20" s="1164"/>
      <c r="L20" s="1164"/>
      <c r="M20" s="1164"/>
      <c r="N20" s="1164"/>
      <c r="O20" s="1164"/>
      <c r="P20" s="1164"/>
      <c r="Q20" s="1164"/>
      <c r="R20" s="1164"/>
      <c r="S20" s="1165"/>
    </row>
    <row r="21" spans="2:19" hidden="1">
      <c r="B21" s="7"/>
      <c r="S21" s="8"/>
    </row>
    <row r="22" spans="2:19" hidden="1">
      <c r="B22" s="7"/>
      <c r="S22" s="8"/>
    </row>
    <row r="23" spans="2:19" hidden="1">
      <c r="B23" s="7"/>
      <c r="S23" s="8"/>
    </row>
    <row r="24" spans="2:19" hidden="1">
      <c r="B24" s="7"/>
      <c r="S24" s="8"/>
    </row>
    <row r="25" spans="2:19" hidden="1">
      <c r="B25" s="7"/>
      <c r="S25" s="8"/>
    </row>
    <row r="26" spans="2:19" ht="18" hidden="1" customHeight="1" thickBot="1">
      <c r="B26" s="11"/>
      <c r="C26" s="12"/>
      <c r="D26" s="12"/>
      <c r="E26" s="12"/>
      <c r="F26" s="12"/>
      <c r="G26" s="12"/>
      <c r="H26" s="12"/>
      <c r="I26" s="12"/>
      <c r="J26" s="12"/>
      <c r="K26" s="12"/>
      <c r="L26" s="12"/>
      <c r="M26" s="12"/>
      <c r="N26" s="12"/>
      <c r="O26" s="12"/>
      <c r="P26" s="12"/>
      <c r="Q26" s="12"/>
      <c r="R26" s="12"/>
      <c r="S26" s="13"/>
    </row>
    <row r="27" spans="2:19" ht="15.75" customHeight="1" thickBot="1"/>
    <row r="28" spans="2:19" ht="15.75" customHeight="1" thickTop="1">
      <c r="B28" s="1170" t="s">
        <v>29</v>
      </c>
      <c r="C28" s="1168"/>
      <c r="D28" s="1172" t="s">
        <v>230</v>
      </c>
      <c r="E28" s="1174" t="s">
        <v>229</v>
      </c>
      <c r="F28" s="1176"/>
      <c r="G28" s="1176" t="s">
        <v>36</v>
      </c>
      <c r="H28" s="1176"/>
      <c r="I28" s="1176" t="s">
        <v>37</v>
      </c>
      <c r="J28" s="1184"/>
      <c r="K28" s="1166" t="s">
        <v>38</v>
      </c>
      <c r="L28" s="1166"/>
      <c r="M28" s="1166" t="s">
        <v>39</v>
      </c>
      <c r="N28" s="1168"/>
      <c r="O28" s="1178" t="s">
        <v>30</v>
      </c>
      <c r="P28" s="1179"/>
      <c r="Q28" s="1180" t="str">
        <f>설계요소!L4</f>
        <v>2026년 9월</v>
      </c>
      <c r="R28" s="1180"/>
      <c r="S28" s="81" t="s">
        <v>197</v>
      </c>
    </row>
    <row r="29" spans="2:19" ht="23.25" customHeight="1">
      <c r="B29" s="1171"/>
      <c r="C29" s="1169"/>
      <c r="D29" s="1173"/>
      <c r="E29" s="1175"/>
      <c r="F29" s="1177"/>
      <c r="G29" s="1177"/>
      <c r="H29" s="1177"/>
      <c r="I29" s="1177"/>
      <c r="J29" s="1185"/>
      <c r="K29" s="1167"/>
      <c r="L29" s="1167"/>
      <c r="M29" s="1167"/>
      <c r="N29" s="1169"/>
      <c r="O29" s="1181" t="s">
        <v>31</v>
      </c>
      <c r="P29" s="1182"/>
      <c r="Q29" s="1183" t="str">
        <f>Q28</f>
        <v>2026년 9월</v>
      </c>
      <c r="R29" s="1183"/>
      <c r="S29" s="82" t="str">
        <f>S28</f>
        <v xml:space="preserve">    일</v>
      </c>
    </row>
    <row r="30" spans="2:19">
      <c r="B30" s="7"/>
      <c r="S30" s="8"/>
    </row>
    <row r="31" spans="2:19">
      <c r="B31" s="7"/>
      <c r="S31" s="8"/>
    </row>
    <row r="32" spans="2:19">
      <c r="B32" s="7"/>
      <c r="S32" s="8"/>
    </row>
    <row r="33" spans="2:20" ht="31.5">
      <c r="B33" s="1154" t="str">
        <f>'0.겉표지'!A6</f>
        <v>2026년 조림지 사후관리사업(풀베기 2차 및 덩굴제거-8지구) 설계서</v>
      </c>
      <c r="C33" s="1155"/>
      <c r="D33" s="1155"/>
      <c r="E33" s="1155"/>
      <c r="F33" s="1155"/>
      <c r="G33" s="1155"/>
      <c r="H33" s="1155"/>
      <c r="I33" s="1155"/>
      <c r="J33" s="1155"/>
      <c r="K33" s="1155"/>
      <c r="L33" s="1155"/>
      <c r="M33" s="1155"/>
      <c r="N33" s="1155"/>
      <c r="O33" s="1155"/>
      <c r="P33" s="1155"/>
      <c r="Q33" s="1155"/>
      <c r="R33" s="1155"/>
      <c r="S33" s="1156"/>
    </row>
    <row r="34" spans="2:20">
      <c r="B34" s="1157"/>
      <c r="C34" s="1158"/>
      <c r="D34" s="1158"/>
      <c r="E34" s="1158"/>
      <c r="F34" s="1158"/>
      <c r="G34" s="1158"/>
      <c r="H34" s="1158"/>
      <c r="I34" s="1158"/>
      <c r="J34" s="1158"/>
      <c r="K34" s="1158"/>
      <c r="L34" s="1158"/>
      <c r="M34" s="1158"/>
      <c r="N34" s="1158"/>
      <c r="O34" s="1158"/>
      <c r="P34" s="1158"/>
      <c r="Q34" s="1158"/>
      <c r="R34" s="1158"/>
      <c r="S34" s="1159"/>
    </row>
    <row r="35" spans="2:20">
      <c r="B35" s="1157"/>
      <c r="C35" s="1158"/>
      <c r="D35" s="1158"/>
      <c r="E35" s="1158"/>
      <c r="F35" s="1158"/>
      <c r="G35" s="1158"/>
      <c r="H35" s="1158"/>
      <c r="I35" s="1158"/>
      <c r="J35" s="1158"/>
      <c r="K35" s="1158"/>
      <c r="L35" s="1158"/>
      <c r="M35" s="1158"/>
      <c r="N35" s="1158"/>
      <c r="O35" s="1158"/>
      <c r="P35" s="1158"/>
      <c r="Q35" s="1158"/>
      <c r="R35" s="1158"/>
      <c r="S35" s="1159"/>
    </row>
    <row r="36" spans="2:20" ht="18.75">
      <c r="B36" s="61"/>
      <c r="C36" s="62"/>
      <c r="D36" s="62"/>
      <c r="E36" s="62"/>
      <c r="F36" s="62"/>
      <c r="G36" s="62"/>
      <c r="H36" s="62"/>
      <c r="I36" s="62"/>
      <c r="J36" s="62"/>
      <c r="K36" s="62"/>
      <c r="L36" s="62"/>
      <c r="M36" s="62"/>
      <c r="N36" s="62"/>
      <c r="O36" s="62"/>
      <c r="P36" s="62"/>
      <c r="Q36" s="62"/>
      <c r="R36" s="62"/>
      <c r="S36" s="63"/>
    </row>
    <row r="37" spans="2:20" s="3" customFormat="1" ht="18" customHeight="1">
      <c r="B37" s="39"/>
      <c r="S37" s="40"/>
    </row>
    <row r="38" spans="2:20">
      <c r="B38" s="7"/>
      <c r="S38" s="8"/>
    </row>
    <row r="39" spans="2:20" ht="20.25">
      <c r="B39" s="7"/>
      <c r="D39" s="41" t="s">
        <v>25</v>
      </c>
      <c r="F39" s="41" t="str">
        <f>설계요소!D5</f>
        <v>양구군 양구읍 죽곡리 산102번지외 29필지</v>
      </c>
      <c r="S39" s="8"/>
    </row>
    <row r="40" spans="2:20" ht="21.75" customHeight="1">
      <c r="B40" s="7"/>
      <c r="S40" s="8"/>
    </row>
    <row r="41" spans="2:20" ht="20.25">
      <c r="B41" s="42"/>
      <c r="C41" s="41"/>
      <c r="D41" s="41" t="s">
        <v>45</v>
      </c>
      <c r="E41" s="41"/>
      <c r="F41" s="1189">
        <f ca="1">설계요소!J15</f>
        <v>41.580000000000005</v>
      </c>
      <c r="G41" s="1189"/>
      <c r="H41" s="41"/>
      <c r="I41" s="43"/>
      <c r="J41" s="41"/>
      <c r="K41" s="44"/>
      <c r="L41" s="44"/>
      <c r="M41" s="44"/>
      <c r="N41" s="44"/>
      <c r="O41" s="41"/>
      <c r="P41" s="41"/>
      <c r="Q41" s="41"/>
      <c r="R41" s="41"/>
      <c r="S41" s="45"/>
    </row>
    <row r="42" spans="2:20" ht="21.75" customHeight="1">
      <c r="B42" s="7"/>
      <c r="F42" s="2" t="str">
        <f>"(모두베기 "&amp;'9.총괄설계내역서'!B5&amp;"ha)"</f>
        <v>(모두베기 41.58ha)</v>
      </c>
      <c r="I42" s="46"/>
      <c r="J42" s="46"/>
      <c r="K42" s="46"/>
      <c r="L42" s="46"/>
      <c r="M42" s="46"/>
      <c r="N42" s="46"/>
      <c r="S42" s="8"/>
    </row>
    <row r="43" spans="2:20" ht="20.25">
      <c r="B43" s="7"/>
      <c r="D43" s="41" t="s">
        <v>26</v>
      </c>
      <c r="F43" s="1190" t="str">
        <f ca="1">"일금"&amp;NUMBERSTRING(J43,1)&amp;"원정"</f>
        <v>일금일억구백오십구만원정</v>
      </c>
      <c r="G43" s="1190"/>
      <c r="H43" s="1190"/>
      <c r="I43" s="1190"/>
      <c r="J43" s="1191">
        <f ca="1">'8.원가계산서'!F27</f>
        <v>109590000</v>
      </c>
      <c r="K43" s="1191"/>
      <c r="L43" s="1191"/>
      <c r="M43" s="85"/>
      <c r="N43" s="85"/>
      <c r="O43" s="49"/>
      <c r="P43" s="22"/>
      <c r="Q43" s="22"/>
      <c r="R43" s="36"/>
      <c r="S43" s="8"/>
      <c r="T43" s="80"/>
    </row>
    <row r="44" spans="2:20" ht="20.25">
      <c r="B44" s="7"/>
      <c r="D44" s="41"/>
      <c r="E44" s="41"/>
      <c r="F44" s="123"/>
      <c r="G44" s="16"/>
      <c r="H44" s="1192"/>
      <c r="I44" s="1192"/>
      <c r="J44" s="124"/>
      <c r="K44" s="47"/>
      <c r="L44" s="47"/>
      <c r="M44" s="47"/>
      <c r="N44" s="48"/>
      <c r="O44" s="49"/>
      <c r="P44" s="22"/>
      <c r="Q44" s="22"/>
      <c r="R44" s="36"/>
      <c r="S44" s="8"/>
    </row>
    <row r="45" spans="2:20" ht="20.25">
      <c r="B45" s="7"/>
      <c r="D45" s="41"/>
      <c r="E45" s="41"/>
      <c r="F45" s="123"/>
      <c r="G45" s="16"/>
      <c r="H45" s="1192"/>
      <c r="I45" s="1192"/>
      <c r="J45" s="124"/>
      <c r="K45" s="41"/>
      <c r="L45" s="47"/>
      <c r="M45" s="47"/>
      <c r="N45" s="48"/>
      <c r="O45" s="49"/>
      <c r="P45" s="22"/>
      <c r="Q45" s="22"/>
      <c r="R45" s="36"/>
      <c r="S45" s="8"/>
    </row>
    <row r="46" spans="2:20" ht="21" customHeight="1">
      <c r="B46" s="7"/>
      <c r="S46" s="8"/>
    </row>
    <row r="47" spans="2:20" ht="27.95" customHeight="1">
      <c r="B47" s="7"/>
      <c r="E47" s="16"/>
      <c r="S47" s="8"/>
    </row>
    <row r="48" spans="2:20" ht="36.75" customHeight="1">
      <c r="B48" s="1186" t="str">
        <f>B20</f>
        <v xml:space="preserve">   양 구 군 산 림 조 합</v>
      </c>
      <c r="C48" s="1187"/>
      <c r="D48" s="1187"/>
      <c r="E48" s="1187"/>
      <c r="F48" s="1187"/>
      <c r="G48" s="1187"/>
      <c r="H48" s="1187"/>
      <c r="I48" s="1187"/>
      <c r="J48" s="1187"/>
      <c r="K48" s="1187"/>
      <c r="L48" s="1187"/>
      <c r="M48" s="1187"/>
      <c r="N48" s="1187"/>
      <c r="O48" s="1187"/>
      <c r="P48" s="1187"/>
      <c r="Q48" s="1187"/>
      <c r="R48" s="1187"/>
      <c r="S48" s="1188"/>
    </row>
    <row r="49" spans="2:19" ht="24" customHeight="1">
      <c r="B49" s="7"/>
      <c r="N49" s="50"/>
      <c r="S49" s="8"/>
    </row>
    <row r="50" spans="2:19" ht="24" customHeight="1">
      <c r="B50" s="7"/>
      <c r="N50" s="50"/>
      <c r="S50" s="8"/>
    </row>
    <row r="51" spans="2:19" ht="15.95" customHeight="1" thickBot="1">
      <c r="B51" s="11"/>
      <c r="C51" s="12"/>
      <c r="D51" s="12"/>
      <c r="E51" s="12"/>
      <c r="F51" s="12"/>
      <c r="G51" s="12"/>
      <c r="H51" s="12"/>
      <c r="I51" s="12"/>
      <c r="J51" s="12"/>
      <c r="K51" s="12"/>
      <c r="L51" s="12"/>
      <c r="M51" s="12"/>
      <c r="N51" s="12"/>
      <c r="O51" s="12"/>
      <c r="P51" s="12"/>
      <c r="Q51" s="12"/>
      <c r="R51" s="12"/>
      <c r="S51" s="13"/>
    </row>
    <row r="52" spans="2:19" ht="6" customHeight="1" thickTop="1"/>
  </sheetData>
  <mergeCells count="30">
    <mergeCell ref="B48:S48"/>
    <mergeCell ref="F41:G41"/>
    <mergeCell ref="F43:I43"/>
    <mergeCell ref="J43:L43"/>
    <mergeCell ref="H44:I44"/>
    <mergeCell ref="H45:I45"/>
    <mergeCell ref="B33:S33"/>
    <mergeCell ref="B34:S35"/>
    <mergeCell ref="I28:I29"/>
    <mergeCell ref="J28:J29"/>
    <mergeCell ref="K28:K29"/>
    <mergeCell ref="L28:L29"/>
    <mergeCell ref="B20:S20"/>
    <mergeCell ref="M28:M29"/>
    <mergeCell ref="N28:N29"/>
    <mergeCell ref="B28:C29"/>
    <mergeCell ref="D28:D29"/>
    <mergeCell ref="E28:E29"/>
    <mergeCell ref="F28:F29"/>
    <mergeCell ref="G28:G29"/>
    <mergeCell ref="H28:H29"/>
    <mergeCell ref="O28:P28"/>
    <mergeCell ref="Q28:R28"/>
    <mergeCell ref="O29:P29"/>
    <mergeCell ref="Q29:R29"/>
    <mergeCell ref="B8:S8"/>
    <mergeCell ref="B10:S10"/>
    <mergeCell ref="B11:S11"/>
    <mergeCell ref="B12:S12"/>
    <mergeCell ref="B13:S13"/>
  </mergeCells>
  <phoneticPr fontId="4" type="noConversion"/>
  <printOptions horizontalCentered="1" verticalCentered="1"/>
  <pageMargins left="0.55118110236220474" right="0.35433070866141736" top="0.98425196850393704" bottom="0.98425196850393704" header="0.51181102362204722" footer="0.51181102362204722"/>
  <pageSetup paperSize="9" scale="90" orientation="landscape" useFirstPageNumber="1" horizontalDpi="4294967293" r:id="rId1"/>
  <headerFooter alignWithMargins="0"/>
  <rowBreaks count="2" manualBreakCount="2">
    <brk id="26" max="16383" man="1"/>
    <brk id="51" max="1638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tabColor indexed="13"/>
  </sheetPr>
  <dimension ref="A1:AD57"/>
  <sheetViews>
    <sheetView showZeros="0" view="pageBreakPreview" topLeftCell="A10" zoomScale="85" zoomScaleNormal="85" zoomScaleSheetLayoutView="85" workbookViewId="0">
      <selection activeCell="P50" sqref="P50"/>
    </sheetView>
  </sheetViews>
  <sheetFormatPr defaultColWidth="8.88671875" defaultRowHeight="13.5"/>
  <cols>
    <col min="1" max="1" width="2.77734375" style="2" customWidth="1"/>
    <col min="2" max="2" width="4.77734375" style="2" customWidth="1"/>
    <col min="3" max="3" width="6.5546875" style="2" customWidth="1"/>
    <col min="4" max="9" width="15.6640625" style="2" customWidth="1"/>
    <col min="10" max="11" width="10.77734375" style="2" customWidth="1"/>
    <col min="12" max="12" width="11.77734375" style="2" customWidth="1"/>
    <col min="13" max="16384" width="8.88671875" style="2"/>
  </cols>
  <sheetData>
    <row r="1" spans="1:30" ht="39" customHeight="1">
      <c r="A1" s="1228" t="s">
        <v>428</v>
      </c>
      <c r="B1" s="1228"/>
      <c r="C1" s="1228"/>
      <c r="D1" s="1228"/>
      <c r="E1" s="1228"/>
      <c r="F1" s="1228"/>
      <c r="G1" s="1228"/>
      <c r="H1" s="1228"/>
      <c r="I1" s="1228"/>
      <c r="J1" s="468"/>
      <c r="S1" s="596">
        <f ca="1">IFERROR(IF(RIGHT(MID(CELL("filename",A1),FIND("]",CELL("filename",A1))+1,255),2)&gt;=10,RIGHT(MID(CELL("filename",A1),FIND("]",CELL("filename",A1))+1,255),2)-1,RIGHT(MID(CELL("filename",A1),FIND("]",CELL("filename",A1))+1,255),1)-1),RIGHT(MID(CELL("filename",A1),FIND("]",CELL("filename",A1))+1,255),1)-1)</f>
        <v>0</v>
      </c>
    </row>
    <row r="2" spans="1:30" ht="13.5" customHeight="1">
      <c r="B2" s="468"/>
      <c r="C2" s="468"/>
      <c r="D2" s="468"/>
      <c r="E2" s="468"/>
      <c r="F2" s="468"/>
      <c r="G2" s="468"/>
      <c r="H2" s="468"/>
      <c r="I2" s="468"/>
      <c r="J2" s="468"/>
      <c r="K2" s="216" t="s">
        <v>427</v>
      </c>
      <c r="L2" s="458" t="s">
        <v>1197</v>
      </c>
      <c r="M2" s="216"/>
      <c r="N2" s="216"/>
    </row>
    <row r="3" spans="1:30" ht="7.5" customHeight="1">
      <c r="B3" s="467"/>
      <c r="C3" s="467"/>
      <c r="D3" s="467"/>
      <c r="E3" s="467"/>
      <c r="F3" s="467"/>
      <c r="G3" s="467"/>
      <c r="H3" s="467"/>
      <c r="I3" s="467"/>
      <c r="J3" s="467"/>
      <c r="K3" s="216" t="s">
        <v>426</v>
      </c>
      <c r="L3" s="458" t="s">
        <v>1196</v>
      </c>
      <c r="M3" s="216"/>
      <c r="N3" s="216"/>
    </row>
    <row r="4" spans="1:30" ht="20.100000000000001" customHeight="1">
      <c r="A4" s="463" t="s">
        <v>424</v>
      </c>
      <c r="C4" s="462"/>
      <c r="D4" s="44" t="str">
        <f ca="1">OFFSET(입력!$A$3,$B$4+$S$1*20,0)</f>
        <v>1-0-1-0</v>
      </c>
      <c r="E4" s="466"/>
      <c r="F4" s="466"/>
      <c r="G4" s="466"/>
      <c r="H4" s="466"/>
      <c r="I4" s="466"/>
      <c r="J4" s="466"/>
      <c r="K4" s="216"/>
      <c r="L4" s="458" t="s">
        <v>423</v>
      </c>
      <c r="M4" s="216"/>
      <c r="N4" s="216"/>
    </row>
    <row r="5" spans="1:30" ht="9.75" customHeight="1">
      <c r="A5" s="463"/>
      <c r="C5" s="462"/>
      <c r="D5" s="44"/>
      <c r="E5" s="44"/>
      <c r="F5" s="44"/>
      <c r="G5" s="44"/>
      <c r="H5" s="44"/>
      <c r="I5" s="44"/>
      <c r="J5" s="44"/>
      <c r="K5" s="216"/>
      <c r="L5" s="458"/>
      <c r="M5" s="216"/>
      <c r="N5" s="216"/>
    </row>
    <row r="6" spans="1:30" ht="21" customHeight="1">
      <c r="A6" s="427" t="s">
        <v>422</v>
      </c>
      <c r="C6" s="462"/>
      <c r="D6" s="44"/>
      <c r="E6" s="44"/>
      <c r="F6" s="44"/>
      <c r="G6" s="44"/>
      <c r="H6" s="44"/>
      <c r="I6" s="44"/>
      <c r="J6" s="44"/>
      <c r="K6" s="17"/>
      <c r="L6" s="465"/>
      <c r="M6" s="259"/>
      <c r="N6" s="216"/>
    </row>
    <row r="7" spans="1:30" ht="21" customHeight="1">
      <c r="A7" s="463"/>
      <c r="B7" s="2" t="s">
        <v>421</v>
      </c>
      <c r="C7" s="462"/>
      <c r="D7" s="2" t="str">
        <f ca="1">OFFSET(입력!$A$3,$B$4+$S$1*20,2)</f>
        <v>양구군 양구읍 죽곡리 산102번지외 11필지</v>
      </c>
      <c r="K7" s="17"/>
      <c r="L7" s="314"/>
      <c r="M7" s="259"/>
      <c r="N7" s="216"/>
    </row>
    <row r="8" spans="1:30" ht="21" customHeight="1">
      <c r="A8" s="463"/>
      <c r="B8" s="2" t="s">
        <v>420</v>
      </c>
      <c r="C8" s="462"/>
      <c r="D8" s="600">
        <f ca="1">OFFSET(입력!$B$3,$B$4+$S$1*20,6)</f>
        <v>15.8</v>
      </c>
      <c r="E8" s="464"/>
      <c r="F8" s="464"/>
      <c r="G8" s="464"/>
      <c r="H8" s="464"/>
      <c r="I8" s="464"/>
      <c r="J8" s="464"/>
      <c r="K8" s="17"/>
      <c r="L8" s="314"/>
      <c r="M8" s="259"/>
      <c r="N8" s="216"/>
    </row>
    <row r="9" spans="1:30" ht="21" customHeight="1">
      <c r="A9" s="463"/>
      <c r="B9" s="2" t="s">
        <v>419</v>
      </c>
      <c r="C9" s="462"/>
      <c r="D9" s="2" t="str">
        <f ca="1">OFFSET(입력!$B$3,$B$4+$S$1*20,5)</f>
        <v>모두베기</v>
      </c>
      <c r="K9" s="216"/>
      <c r="L9" s="216"/>
      <c r="M9" s="216"/>
      <c r="N9" s="216"/>
    </row>
    <row r="10" spans="1:30" ht="8.25" customHeight="1">
      <c r="K10" s="216" t="s">
        <v>418</v>
      </c>
      <c r="L10" s="216" t="str">
        <f ca="1">OFFSET(입력!$B$3,0+$S$1*20,16)</f>
        <v>중(15º~30º)</v>
      </c>
      <c r="M10" s="458"/>
      <c r="N10" s="458"/>
    </row>
    <row r="11" spans="1:30" s="3" customFormat="1" ht="21" customHeight="1">
      <c r="A11" s="427" t="s">
        <v>417</v>
      </c>
      <c r="C11" s="427"/>
      <c r="K11" s="216"/>
      <c r="L11" s="216"/>
      <c r="M11" s="458"/>
      <c r="N11" s="458"/>
      <c r="AD11" s="2"/>
    </row>
    <row r="12" spans="1:30" s="3" customFormat="1" ht="21" customHeight="1">
      <c r="B12" s="425" t="s">
        <v>416</v>
      </c>
      <c r="C12" s="425"/>
      <c r="K12" s="216"/>
      <c r="L12" s="461"/>
      <c r="M12" s="458"/>
      <c r="N12" s="458"/>
      <c r="AD12" s="2"/>
    </row>
    <row r="13" spans="1:30" s="3" customFormat="1" ht="21" customHeight="1">
      <c r="B13" s="3" t="str">
        <f>"    □ 방위는 "&amp;L2&amp;" 방향의 산정 이하의 지역으로 해발고 "&amp;L15&amp;"m - "&amp;L16&amp;"m 사이에 분포하고 있음."</f>
        <v xml:space="preserve">    □ 방위는 서, 북, 북서, 남서 방향의 산정 이하의 지역으로 해발고 245m - 315m 사이에 분포하고 있음.</v>
      </c>
      <c r="C13" s="425"/>
      <c r="K13" s="216"/>
      <c r="L13" s="458"/>
      <c r="M13" s="458"/>
      <c r="N13" s="458"/>
      <c r="AD13" s="2"/>
    </row>
    <row r="14" spans="1:30" s="3" customFormat="1" ht="21" customHeight="1">
      <c r="B14" s="3" t="str">
        <f ca="1">"    □ 산지경사는 "&amp;L10&amp;"경사지이고, 벌채산물 잔재를  제외하고는 장애물 많지 않음."</f>
        <v xml:space="preserve">    □ 산지경사는 중(15º~30º)경사지이고, 벌채산물 잔재를  제외하고는 장애물 많지 않음.</v>
      </c>
      <c r="C14" s="425"/>
      <c r="K14" s="216"/>
      <c r="L14" s="458"/>
      <c r="M14" s="458"/>
      <c r="N14" s="458"/>
      <c r="AD14" s="2"/>
    </row>
    <row r="15" spans="1:30" s="3" customFormat="1" ht="21" customHeight="1">
      <c r="B15" s="460" t="s">
        <v>415</v>
      </c>
      <c r="C15" s="425"/>
      <c r="K15" s="216" t="s">
        <v>414</v>
      </c>
      <c r="L15" s="459">
        <v>245</v>
      </c>
      <c r="M15" s="458"/>
      <c r="N15" s="458"/>
      <c r="AD15" s="2"/>
    </row>
    <row r="16" spans="1:30" s="3" customFormat="1" ht="21" customHeight="1">
      <c r="B16" s="3" t="str">
        <f>"    □ "&amp;L3&amp;" 등과 인접하고 있어 접근성은 좋은편임"&amp;L4</f>
        <v xml:space="preserve">    □ 마을도로, 야촌임도 등과 인접하고 있어 접근성은 좋은편임(단, 일부지역은 도보이동거리가 멀어 좋지않음)</v>
      </c>
      <c r="C16" s="425"/>
      <c r="K16" s="216"/>
      <c r="L16" s="459">
        <v>315</v>
      </c>
      <c r="M16" s="458"/>
      <c r="N16" s="458"/>
      <c r="AD16" s="2"/>
    </row>
    <row r="17" spans="1:30" s="3" customFormat="1" ht="9" customHeight="1">
      <c r="B17" s="425"/>
      <c r="C17" s="425"/>
      <c r="K17" s="216"/>
      <c r="L17" s="458"/>
      <c r="M17" s="458"/>
      <c r="N17" s="458"/>
      <c r="AD17" s="2"/>
    </row>
    <row r="18" spans="1:30" s="3" customFormat="1" ht="21" customHeight="1" thickBot="1">
      <c r="A18" s="427" t="s">
        <v>413</v>
      </c>
      <c r="C18" s="427"/>
      <c r="K18" s="216"/>
      <c r="L18" s="457" t="s">
        <v>412</v>
      </c>
      <c r="M18" s="216"/>
      <c r="N18" s="216"/>
      <c r="AD18" s="2"/>
    </row>
    <row r="19" spans="1:30" s="3" customFormat="1" ht="21" customHeight="1">
      <c r="B19" s="425" t="s">
        <v>411</v>
      </c>
      <c r="C19" s="425"/>
      <c r="K19" s="216"/>
      <c r="L19" s="456" t="s">
        <v>405</v>
      </c>
      <c r="M19" s="455" t="s">
        <v>405</v>
      </c>
      <c r="N19" s="455" t="s">
        <v>405</v>
      </c>
      <c r="O19" s="455" t="s">
        <v>405</v>
      </c>
      <c r="P19" s="454" t="s">
        <v>405</v>
      </c>
      <c r="AD19" s="2"/>
    </row>
    <row r="20" spans="1:30" s="3" customFormat="1" ht="21" customHeight="1" thickBot="1">
      <c r="B20" s="1397" t="s">
        <v>410</v>
      </c>
      <c r="C20" s="1397"/>
      <c r="D20" s="1397" t="s">
        <v>409</v>
      </c>
      <c r="E20" s="1397" t="s">
        <v>408</v>
      </c>
      <c r="F20" s="1397" t="s">
        <v>407</v>
      </c>
      <c r="G20" s="1397"/>
      <c r="H20" s="1397" t="s">
        <v>406</v>
      </c>
      <c r="I20" s="1397"/>
      <c r="J20" s="449"/>
      <c r="K20" s="216"/>
      <c r="L20" s="453" t="str">
        <f ca="1">L22</f>
        <v>자작나무</v>
      </c>
      <c r="M20" s="452">
        <f>L23</f>
        <v>0</v>
      </c>
      <c r="N20" s="452">
        <f>L24</f>
        <v>0</v>
      </c>
      <c r="O20" s="452">
        <f>L25</f>
        <v>0</v>
      </c>
      <c r="P20" s="451">
        <f>L26</f>
        <v>0</v>
      </c>
      <c r="AD20" s="2"/>
    </row>
    <row r="21" spans="1:30" s="3" customFormat="1" ht="21" customHeight="1">
      <c r="B21" s="1397"/>
      <c r="C21" s="1397"/>
      <c r="D21" s="1397"/>
      <c r="E21" s="1397"/>
      <c r="F21" s="450" t="s">
        <v>404</v>
      </c>
      <c r="G21" s="450" t="s">
        <v>403</v>
      </c>
      <c r="H21" s="1397"/>
      <c r="I21" s="1397"/>
      <c r="J21" s="449"/>
      <c r="K21" s="216"/>
      <c r="L21" s="447" t="s">
        <v>405</v>
      </c>
      <c r="M21" s="448" t="s">
        <v>404</v>
      </c>
      <c r="N21" s="447" t="s">
        <v>403</v>
      </c>
      <c r="O21" s="447" t="s">
        <v>402</v>
      </c>
      <c r="P21" s="447"/>
      <c r="AD21" s="2"/>
    </row>
    <row r="22" spans="1:30" s="3" customFormat="1" ht="21" customHeight="1">
      <c r="B22" s="1409" t="str">
        <f ca="1">D4</f>
        <v>1-0-1-0</v>
      </c>
      <c r="C22" s="1409"/>
      <c r="D22" s="1404">
        <f ca="1">D8</f>
        <v>15.8</v>
      </c>
      <c r="E22" s="443" t="str">
        <f ca="1">L22</f>
        <v>자작나무</v>
      </c>
      <c r="F22" s="442">
        <f ca="1">IF(O22=0,0,ROUND(M22/O22/0.02,0))+1</f>
        <v>1595</v>
      </c>
      <c r="G22" s="443">
        <f ca="1">IF(O22=0,0,ROUNDDOWN(N22/O22/0.02,0))</f>
        <v>1405</v>
      </c>
      <c r="H22" s="1398" t="str">
        <f>입력!Q3</f>
        <v>조림 2년 차</v>
      </c>
      <c r="I22" s="1399"/>
      <c r="J22" s="57"/>
      <c r="K22" s="216"/>
      <c r="L22" s="446" t="str">
        <f ca="1">OFFSET(입력!$B$3,0+$S$1*20,8)</f>
        <v>자작나무</v>
      </c>
      <c r="M22" s="445">
        <f ca="1">SUMIFS(입력!$N$3:$N$222,입력!$A$3:$A$222,D4)</f>
        <v>287</v>
      </c>
      <c r="N22" s="445">
        <f ca="1">SUMIFS(입력!$O$3:$O$222,입력!$A$3:$A$222,D4)</f>
        <v>253</v>
      </c>
      <c r="O22" s="444">
        <f ca="1">COUNTIFS(입력!$A$3:$A$222,D4,입력!$N$3:$N$222,"&gt;="&amp;0)</f>
        <v>9</v>
      </c>
      <c r="P22" s="723"/>
      <c r="AD22" s="2"/>
    </row>
    <row r="23" spans="1:30" s="3" customFormat="1" ht="21" customHeight="1">
      <c r="B23" s="1409"/>
      <c r="C23" s="1409"/>
      <c r="D23" s="1404"/>
      <c r="E23" s="443">
        <f>L23</f>
        <v>0</v>
      </c>
      <c r="F23" s="442">
        <f>IF(O23=0,0,ROUNDDOWN(M23/O23/0.02,0))</f>
        <v>0</v>
      </c>
      <c r="G23" s="443">
        <f>IF(O23=0,0,ROUNDDOWN(N23/O23/0.02,0))</f>
        <v>0</v>
      </c>
      <c r="H23" s="1400"/>
      <c r="I23" s="1401"/>
      <c r="J23" s="57"/>
      <c r="K23" s="216"/>
      <c r="L23" s="446"/>
      <c r="M23" s="722"/>
      <c r="N23" s="722"/>
      <c r="O23" s="723"/>
      <c r="P23" s="444"/>
      <c r="AD23" s="2"/>
    </row>
    <row r="24" spans="1:30" s="3" customFormat="1" ht="21" customHeight="1">
      <c r="B24" s="1409"/>
      <c r="C24" s="1409"/>
      <c r="D24" s="1404"/>
      <c r="E24" s="443">
        <f>L24</f>
        <v>0</v>
      </c>
      <c r="F24" s="442">
        <f>IF(O24=0,0,ROUNDDOWN(M24/O24/0.02,0))</f>
        <v>0</v>
      </c>
      <c r="G24" s="443">
        <f>IF(O24=0,0,ROUNDDOWN(N24/O24/0.02,0))</f>
        <v>0</v>
      </c>
      <c r="H24" s="1400"/>
      <c r="I24" s="1401"/>
      <c r="J24" s="57"/>
      <c r="K24" s="216"/>
      <c r="L24" s="446"/>
      <c r="M24" s="445"/>
      <c r="N24" s="445"/>
      <c r="O24" s="444"/>
      <c r="P24" s="444"/>
      <c r="AD24" s="2"/>
    </row>
    <row r="25" spans="1:30" s="3" customFormat="1" ht="21" customHeight="1">
      <c r="B25" s="1409"/>
      <c r="C25" s="1409"/>
      <c r="D25" s="1404"/>
      <c r="E25" s="443">
        <f>L25</f>
        <v>0</v>
      </c>
      <c r="F25" s="442">
        <f>IF(O25=0,0,ROUNDDOWN(M25/O25/0.02,0))</f>
        <v>0</v>
      </c>
      <c r="G25" s="443">
        <f>IF(O25=0,0,ROUNDDOWN(N25/O25/0.02,0))</f>
        <v>0</v>
      </c>
      <c r="H25" s="1400"/>
      <c r="I25" s="1401"/>
      <c r="J25" s="57"/>
      <c r="K25" s="216"/>
      <c r="L25" s="446"/>
      <c r="M25" s="445"/>
      <c r="N25" s="445"/>
      <c r="O25" s="444"/>
      <c r="P25" s="444"/>
      <c r="AD25" s="2"/>
    </row>
    <row r="26" spans="1:30" s="3" customFormat="1" ht="21" customHeight="1">
      <c r="B26" s="1409"/>
      <c r="C26" s="1409"/>
      <c r="D26" s="1404"/>
      <c r="E26" s="443">
        <f>L26</f>
        <v>0</v>
      </c>
      <c r="F26" s="442">
        <f>IF(O26=0,0,ROUNDDOWN(M26/O26/0.02,0))</f>
        <v>0</v>
      </c>
      <c r="G26" s="443">
        <f>IF(O26=0,0,ROUNDDOWN(N26/O26/0.02,0))</f>
        <v>0</v>
      </c>
      <c r="H26" s="1400"/>
      <c r="I26" s="1401"/>
      <c r="J26" s="57"/>
      <c r="K26" s="216"/>
      <c r="L26" s="446"/>
      <c r="M26" s="445"/>
      <c r="N26" s="445"/>
      <c r="O26" s="444"/>
      <c r="P26" s="444"/>
      <c r="AD26" s="2"/>
    </row>
    <row r="27" spans="1:30" s="3" customFormat="1" ht="21" customHeight="1">
      <c r="B27" s="1409"/>
      <c r="C27" s="1409"/>
      <c r="D27" s="1404"/>
      <c r="E27" s="443" t="s">
        <v>401</v>
      </c>
      <c r="F27" s="442">
        <f ca="1">(F22*$O$22+F23*$O$23+F24*$O$24+F25*$O$25+F26*$O$26)/$O$27</f>
        <v>1595</v>
      </c>
      <c r="G27" s="442">
        <f ca="1">(G22*$O$22+G23*$O$23+G24*$O$24+G25*$O$25+G26*$O$26)/$O$27</f>
        <v>1405</v>
      </c>
      <c r="H27" s="1402"/>
      <c r="I27" s="1403"/>
      <c r="J27" s="57"/>
      <c r="M27" s="437"/>
      <c r="O27" s="3">
        <f ca="1">SUM(O22:O26)</f>
        <v>9</v>
      </c>
      <c r="P27" s="723"/>
      <c r="AD27" s="2"/>
    </row>
    <row r="28" spans="1:30" s="3" customFormat="1" ht="26.25" customHeight="1">
      <c r="B28" s="441" t="s">
        <v>400</v>
      </c>
      <c r="C28" s="440"/>
      <c r="D28" s="439"/>
      <c r="E28" s="438"/>
      <c r="F28" s="438"/>
      <c r="G28" s="438"/>
      <c r="H28" s="438"/>
      <c r="I28" s="438"/>
      <c r="J28" s="57"/>
      <c r="M28" s="437"/>
      <c r="AD28" s="2"/>
    </row>
    <row r="29" spans="1:30" s="3" customFormat="1" ht="21" customHeight="1">
      <c r="B29" s="3" t="str">
        <f ca="1">"    □ 식재된 "&amp;L22&amp;"는 활착이 안정된 상태로 신초 발달이 양호함."</f>
        <v xml:space="preserve">    □ 식재된 자작나무는 활착이 안정된 상태로 신초 발달이 양호함.</v>
      </c>
      <c r="C29" s="440"/>
      <c r="D29" s="439"/>
      <c r="E29" s="438"/>
      <c r="F29" s="438"/>
      <c r="G29" s="438"/>
      <c r="H29" s="438"/>
      <c r="I29" s="438"/>
      <c r="J29" s="57"/>
      <c r="M29" s="437"/>
      <c r="AD29" s="2"/>
    </row>
    <row r="30" spans="1:30" s="3" customFormat="1" ht="21" customHeight="1">
      <c r="B30" s="3" t="str">
        <f>"    □ 고사목은 단목으로 불규칙하게 분포되어 있음."</f>
        <v xml:space="preserve">    □ 고사목은 단목으로 불규칙하게 분포되어 있음.</v>
      </c>
      <c r="C30" s="440"/>
      <c r="D30" s="439"/>
      <c r="E30" s="438"/>
      <c r="F30" s="438"/>
      <c r="G30" s="438"/>
      <c r="H30" s="438"/>
      <c r="I30" s="438"/>
      <c r="J30" s="57"/>
      <c r="M30" s="437"/>
      <c r="AD30" s="2"/>
    </row>
    <row r="31" spans="1:30" s="3" customFormat="1" ht="24.75" customHeight="1">
      <c r="B31" s="3" t="s">
        <v>399</v>
      </c>
      <c r="C31" s="440"/>
      <c r="D31" s="439"/>
      <c r="E31" s="438"/>
      <c r="F31" s="438"/>
      <c r="G31" s="438"/>
      <c r="H31" s="438"/>
      <c r="I31" s="438"/>
      <c r="J31" s="57"/>
      <c r="M31" s="437"/>
      <c r="AD31" s="2"/>
    </row>
    <row r="32" spans="1:30" s="3" customFormat="1" ht="21" customHeight="1">
      <c r="B32" s="3" t="str">
        <f ca="1">"    □ "&amp;L32&amp;"이고, 근주에서 올라온 맹아가 불규칙하게 분포되어 있음."</f>
        <v xml:space="preserve">    □ 제거대상은 목본류+초본류 혼합이고, 근주에서 올라온 맹아가 불규칙하게 분포되어 있음.</v>
      </c>
      <c r="C32" s="440"/>
      <c r="D32" s="439"/>
      <c r="E32" s="438"/>
      <c r="F32" s="438"/>
      <c r="G32" s="438"/>
      <c r="H32" s="438"/>
      <c r="I32" s="438"/>
      <c r="J32" s="57"/>
      <c r="K32" s="3" t="s">
        <v>398</v>
      </c>
      <c r="L32" s="3" t="str">
        <f ca="1">OFFSET(입력!$B$3,0+S1*20,14)</f>
        <v>제거대상은 목본류+초본류 혼합</v>
      </c>
      <c r="M32" s="437"/>
      <c r="AD32" s="2"/>
    </row>
    <row r="33" spans="1:30" s="3" customFormat="1" ht="21" customHeight="1">
      <c r="B33" s="3" t="str">
        <f ca="1">"    □ 조림목이 자연발생 식생과 경쟁을 하고 있으나 "&amp;L33&amp;"임."</f>
        <v xml:space="preserve">    □ 조림목이 자연발생 식생과 경쟁을 하고 있으나 조림 2년 차임.</v>
      </c>
      <c r="C33" s="440"/>
      <c r="D33" s="439"/>
      <c r="E33" s="438"/>
      <c r="F33" s="438"/>
      <c r="G33" s="438"/>
      <c r="H33" s="438"/>
      <c r="I33" s="438"/>
      <c r="J33" s="57"/>
      <c r="K33" s="3" t="s">
        <v>397</v>
      </c>
      <c r="L33" s="3" t="str">
        <f ca="1">I41</f>
        <v>조림 2년 차</v>
      </c>
      <c r="M33" s="437"/>
      <c r="AD33" s="2"/>
    </row>
    <row r="34" spans="1:30" s="3" customFormat="1" ht="21" customHeight="1">
      <c r="B34" s="425"/>
      <c r="C34" s="425"/>
      <c r="AD34" s="2"/>
    </row>
    <row r="35" spans="1:30" s="3" customFormat="1" ht="33" customHeight="1">
      <c r="A35" s="427" t="s">
        <v>396</v>
      </c>
      <c r="C35" s="427"/>
      <c r="AD35" s="2"/>
    </row>
    <row r="36" spans="1:30" s="3" customFormat="1" ht="21" customHeight="1">
      <c r="A36" s="427"/>
      <c r="B36" s="425" t="s">
        <v>395</v>
      </c>
      <c r="C36" s="427"/>
      <c r="AD36" s="2"/>
    </row>
    <row r="37" spans="1:30" s="3" customFormat="1" ht="21" customHeight="1">
      <c r="B37" s="3" t="str">
        <f ca="1">"    □ 조림목이 정상적으로 생육하기 위해서는 조림목을 제외한 모든 식생을 제거하여야 하므로  "&amp;L37&amp;"를 적용함."</f>
        <v xml:space="preserve">    □ 조림목이 정상적으로 생육하기 위해서는 조림목을 제외한 모든 식생을 제거하여야 하므로  모두베기를 적용함.</v>
      </c>
      <c r="C37" s="425"/>
      <c r="L37" s="3" t="str">
        <f ca="1">B42</f>
        <v>모두베기</v>
      </c>
      <c r="AD37" s="2"/>
    </row>
    <row r="38" spans="1:30" s="3" customFormat="1" ht="21" customHeight="1">
      <c r="B38" s="425" t="s">
        <v>394</v>
      </c>
      <c r="C38" s="425"/>
      <c r="AD38" s="2"/>
    </row>
    <row r="39" spans="1:30" s="3" customFormat="1" ht="27" customHeight="1">
      <c r="B39" s="1395" t="s">
        <v>393</v>
      </c>
      <c r="C39" s="1411"/>
      <c r="D39" s="1411"/>
      <c r="E39" s="1396"/>
      <c r="F39" s="1224" t="s">
        <v>392</v>
      </c>
      <c r="G39" s="1410"/>
      <c r="H39" s="1410"/>
      <c r="I39" s="1225"/>
      <c r="K39" s="3" t="s">
        <v>386</v>
      </c>
      <c r="L39" s="435">
        <f ca="1">F27</f>
        <v>1595</v>
      </c>
      <c r="M39" s="436">
        <f>L12</f>
        <v>0</v>
      </c>
      <c r="N39" s="435">
        <f ca="1">L39</f>
        <v>1595</v>
      </c>
      <c r="AD39" s="2"/>
    </row>
    <row r="40" spans="1:30" s="3" customFormat="1" ht="27" customHeight="1">
      <c r="B40" s="1395" t="s">
        <v>391</v>
      </c>
      <c r="C40" s="1396"/>
      <c r="D40" s="56" t="s">
        <v>390</v>
      </c>
      <c r="E40" s="56" t="s">
        <v>389</v>
      </c>
      <c r="F40" s="56" t="s">
        <v>388</v>
      </c>
      <c r="G40" s="1224" t="s">
        <v>387</v>
      </c>
      <c r="H40" s="1225"/>
      <c r="I40" s="56" t="s">
        <v>384</v>
      </c>
      <c r="AD40" s="2"/>
    </row>
    <row r="41" spans="1:30" s="3" customFormat="1" ht="27" hidden="1" customHeight="1">
      <c r="B41" s="1395" t="s">
        <v>386</v>
      </c>
      <c r="C41" s="1396"/>
      <c r="D41" s="56" t="s">
        <v>385</v>
      </c>
      <c r="E41" s="601">
        <f ca="1">F27*0</f>
        <v>0</v>
      </c>
      <c r="F41" s="1405" t="str">
        <f ca="1">INDIRECT("단"&amp;$S$1+1&amp;"!$c$42")</f>
        <v>중(15º~30º)</v>
      </c>
      <c r="G41" s="1406" t="str">
        <f ca="1">INDIRECT("단"&amp;$S$1+1&amp;"!$c$43")</f>
        <v>개소당 평균면적이 3ha 이상</v>
      </c>
      <c r="H41" s="1407"/>
      <c r="I41" s="1405" t="str">
        <f ca="1">INDIRECT("단"&amp;$S$1+1&amp;"!$c$44")</f>
        <v>조림 2년 차</v>
      </c>
      <c r="K41" s="3" t="s">
        <v>384</v>
      </c>
      <c r="L41" s="434" t="s">
        <v>383</v>
      </c>
      <c r="M41" s="3" t="s">
        <v>382</v>
      </c>
      <c r="AD41" s="2"/>
    </row>
    <row r="42" spans="1:30" s="3" customFormat="1" ht="27" customHeight="1">
      <c r="B42" s="1395" t="str">
        <f ca="1">D9</f>
        <v>모두베기</v>
      </c>
      <c r="C42" s="1396"/>
      <c r="D42" s="56" t="s">
        <v>381</v>
      </c>
      <c r="E42" s="433">
        <f ca="1">D22</f>
        <v>15.8</v>
      </c>
      <c r="F42" s="1167"/>
      <c r="G42" s="1408"/>
      <c r="H42" s="1169"/>
      <c r="I42" s="1167"/>
      <c r="M42" s="3" t="s">
        <v>380</v>
      </c>
      <c r="AD42" s="2"/>
    </row>
    <row r="43" spans="1:30" s="3" customFormat="1" ht="23.25" hidden="1" customHeight="1">
      <c r="B43" s="425" t="s">
        <v>379</v>
      </c>
      <c r="C43" s="425"/>
      <c r="M43" s="3" t="s">
        <v>378</v>
      </c>
      <c r="AD43" s="2"/>
    </row>
    <row r="44" spans="1:30" s="3" customFormat="1" ht="21" hidden="1" customHeight="1">
      <c r="B44" s="3" t="str">
        <f>"    □ 예취기 작업시 조림목에 피해가 가지 않도록 조림목 주변 반경 20cm 이내에 있는 식생을 사전에 제거한다."</f>
        <v xml:space="preserve">    □ 예취기 작업시 조림목에 피해가 가지 않도록 조림목 주변 반경 20cm 이내에 있는 식생을 사전에 제거한다.</v>
      </c>
      <c r="C44" s="425"/>
      <c r="K44" s="3" t="str">
        <f ca="1">F41</f>
        <v>중(15º~30º)</v>
      </c>
      <c r="M44" s="3" t="s">
        <v>377</v>
      </c>
      <c r="AD44" s="2"/>
    </row>
    <row r="45" spans="1:30" s="3" customFormat="1" ht="21" hidden="1" customHeight="1">
      <c r="B45" s="3" t="str">
        <f>"    □ 묘목찾기 작업은 보통인부 1인이 낫으로 실시한다."</f>
        <v xml:space="preserve">    □ 묘목찾기 작업은 보통인부 1인이 낫으로 실시한다.</v>
      </c>
      <c r="C45" s="425"/>
      <c r="M45" s="3" t="s">
        <v>376</v>
      </c>
      <c r="AD45" s="2"/>
    </row>
    <row r="46" spans="1:30" s="3" customFormat="1" ht="24.75" customHeight="1">
      <c r="B46" s="425" t="s">
        <v>1203</v>
      </c>
      <c r="C46" s="425"/>
      <c r="M46" s="3" t="s">
        <v>375</v>
      </c>
      <c r="AD46" s="2"/>
    </row>
    <row r="47" spans="1:30" s="3" customFormat="1" ht="21" customHeight="1">
      <c r="B47" s="3" t="str">
        <f>"    □ 모묙찾기 작업이 끝나면 예취기로 조림목을 제외한 나머지 식생을 모두 제거한다."</f>
        <v xml:space="preserve">    □ 모묙찾기 작업이 끝나면 예취기로 조림목을 제외한 나머지 식생을 모두 제거한다.</v>
      </c>
      <c r="C47" s="425"/>
      <c r="AD47" s="2"/>
    </row>
    <row r="48" spans="1:30" s="3" customFormat="1" ht="34.5" customHeight="1">
      <c r="C48" s="425"/>
      <c r="AD48" s="2"/>
    </row>
    <row r="49" spans="1:10" ht="27.75" customHeight="1">
      <c r="A49" s="427" t="s">
        <v>374</v>
      </c>
      <c r="B49" s="432"/>
      <c r="C49" s="432"/>
      <c r="D49" s="432"/>
      <c r="E49" s="431"/>
      <c r="F49" s="431"/>
      <c r="G49" s="431"/>
      <c r="H49" s="431"/>
      <c r="I49" s="431"/>
      <c r="J49" s="431"/>
    </row>
    <row r="50" spans="1:10" ht="21" customHeight="1">
      <c r="B50" s="426" t="s">
        <v>373</v>
      </c>
      <c r="C50" s="426"/>
      <c r="D50" s="426"/>
      <c r="E50" s="430"/>
      <c r="F50" s="430"/>
      <c r="G50" s="430"/>
      <c r="H50" s="430"/>
      <c r="I50" s="430"/>
      <c r="J50" s="430"/>
    </row>
    <row r="51" spans="1:10" ht="21" customHeight="1">
      <c r="B51" s="426" t="s">
        <v>372</v>
      </c>
      <c r="C51" s="426"/>
      <c r="D51" s="426"/>
      <c r="E51" s="430"/>
      <c r="F51" s="430"/>
      <c r="G51" s="430"/>
      <c r="H51" s="430"/>
      <c r="I51" s="430"/>
      <c r="J51" s="430"/>
    </row>
    <row r="52" spans="1:10" ht="21" customHeight="1">
      <c r="B52" s="426" t="s">
        <v>371</v>
      </c>
      <c r="C52" s="426"/>
      <c r="D52" s="426"/>
      <c r="E52" s="430"/>
      <c r="F52" s="430"/>
      <c r="G52" s="430"/>
      <c r="H52" s="430"/>
      <c r="I52" s="430"/>
      <c r="J52" s="430"/>
    </row>
    <row r="53" spans="1:10" ht="21" customHeight="1">
      <c r="B53" s="426" t="s">
        <v>370</v>
      </c>
      <c r="C53" s="426"/>
      <c r="D53" s="426"/>
      <c r="E53" s="423"/>
      <c r="F53" s="423"/>
      <c r="G53" s="423"/>
      <c r="H53" s="423"/>
      <c r="I53" s="423"/>
      <c r="J53" s="423"/>
    </row>
    <row r="54" spans="1:10" ht="21" customHeight="1">
      <c r="B54" s="429"/>
      <c r="C54" s="429"/>
      <c r="D54" s="429"/>
      <c r="E54" s="428"/>
      <c r="F54" s="428"/>
      <c r="G54" s="428"/>
      <c r="H54" s="428"/>
      <c r="I54" s="428"/>
      <c r="J54" s="428"/>
    </row>
    <row r="55" spans="1:10" ht="21" customHeight="1">
      <c r="A55" s="427" t="s">
        <v>369</v>
      </c>
      <c r="B55" s="426"/>
      <c r="C55" s="426"/>
      <c r="D55" s="426"/>
      <c r="E55" s="423"/>
      <c r="F55" s="423"/>
      <c r="G55" s="423"/>
      <c r="H55" s="423"/>
      <c r="I55" s="423"/>
      <c r="J55" s="423"/>
    </row>
    <row r="56" spans="1:10" ht="21" customHeight="1">
      <c r="B56" s="425" t="s">
        <v>368</v>
      </c>
      <c r="C56" s="424"/>
      <c r="D56" s="424"/>
      <c r="E56" s="423"/>
      <c r="F56" s="423"/>
      <c r="G56" s="423"/>
      <c r="H56" s="423"/>
      <c r="I56" s="423"/>
      <c r="J56" s="423"/>
    </row>
    <row r="57" spans="1:10" ht="21" customHeight="1">
      <c r="B57" s="422"/>
      <c r="C57" s="422"/>
      <c r="D57" s="422"/>
      <c r="E57" s="422"/>
      <c r="F57" s="422"/>
      <c r="G57" s="422"/>
      <c r="H57" s="422"/>
      <c r="I57" s="422"/>
      <c r="J57" s="422"/>
    </row>
  </sheetData>
  <mergeCells count="18">
    <mergeCell ref="A1:I1"/>
    <mergeCell ref="F39:I39"/>
    <mergeCell ref="B39:E39"/>
    <mergeCell ref="B40:C40"/>
    <mergeCell ref="B41:C41"/>
    <mergeCell ref="H20:I21"/>
    <mergeCell ref="F20:G20"/>
    <mergeCell ref="H22:I27"/>
    <mergeCell ref="D22:D27"/>
    <mergeCell ref="I41:I42"/>
    <mergeCell ref="B42:C42"/>
    <mergeCell ref="F41:F42"/>
    <mergeCell ref="G41:H42"/>
    <mergeCell ref="B20:C21"/>
    <mergeCell ref="B22:C27"/>
    <mergeCell ref="G40:H40"/>
    <mergeCell ref="D20:D21"/>
    <mergeCell ref="E20:E21"/>
  </mergeCells>
  <phoneticPr fontId="4" type="noConversion"/>
  <dataValidations disablePrompts="1" count="2">
    <dataValidation type="list" allowBlank="1" showInputMessage="1" showErrorMessage="1" sqref="M41:M46" xr:uid="{00000000-0002-0000-0C00-000000000000}">
      <formula1>$M$41:$M$46</formula1>
    </dataValidation>
    <dataValidation type="list" allowBlank="1" showInputMessage="1" showErrorMessage="1" sqref="L41" xr:uid="{00000000-0002-0000-0C00-000001000000}">
      <formula1>$M$41:$M$43</formula1>
    </dataValidation>
  </dataValidations>
  <pageMargins left="0.82" right="0.4" top="0.51" bottom="0.34" header="0.19685039370078741" footer="0.27559055118110237"/>
  <pageSetup paperSize="9" firstPageNumber="84" orientation="landscape" useFirstPageNumber="1" r:id="rId1"/>
  <headerFooter alignWithMargins="0"/>
  <rowBreaks count="1" manualBreakCount="1">
    <brk id="48" max="8"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13"/>
  </sheetPr>
  <dimension ref="A1:AD57"/>
  <sheetViews>
    <sheetView showZeros="0" view="pageBreakPreview" topLeftCell="A12" zoomScaleNormal="85" workbookViewId="0">
      <selection activeCell="H28" sqref="H28"/>
    </sheetView>
  </sheetViews>
  <sheetFormatPr defaultColWidth="8.88671875" defaultRowHeight="13.5"/>
  <cols>
    <col min="1" max="1" width="2.77734375" style="2" customWidth="1"/>
    <col min="2" max="2" width="4.77734375" style="2" customWidth="1"/>
    <col min="3" max="3" width="6.5546875" style="2" customWidth="1"/>
    <col min="4" max="9" width="15.6640625" style="2" customWidth="1"/>
    <col min="10" max="11" width="10.77734375" style="2" customWidth="1"/>
    <col min="12" max="12" width="11.77734375" style="2" customWidth="1"/>
    <col min="13" max="16384" width="8.88671875" style="2"/>
  </cols>
  <sheetData>
    <row r="1" spans="1:30" ht="39" customHeight="1">
      <c r="A1" s="1228" t="s">
        <v>428</v>
      </c>
      <c r="B1" s="1228"/>
      <c r="C1" s="1228"/>
      <c r="D1" s="1228"/>
      <c r="E1" s="1228"/>
      <c r="F1" s="1228"/>
      <c r="G1" s="1228"/>
      <c r="H1" s="1228"/>
      <c r="I1" s="1228"/>
      <c r="J1" s="468"/>
      <c r="S1" s="596">
        <f ca="1">IFERROR(IF(RIGHT(MID(CELL("filename",A1),FIND("]",CELL("filename",A1))+1,255),2)&gt;=10,RIGHT(MID(CELL("filename",A1),FIND("]",CELL("filename",A1))+1,255),2)-1,RIGHT(MID(CELL("filename",A1),FIND("]",CELL("filename",A1))+1,255),1)-1),RIGHT(MID(CELL("filename",A1),FIND("]",CELL("filename",A1))+1,255),1)-1)</f>
        <v>1</v>
      </c>
    </row>
    <row r="2" spans="1:30" ht="13.5" customHeight="1">
      <c r="B2" s="468"/>
      <c r="C2" s="468"/>
      <c r="D2" s="468"/>
      <c r="E2" s="468"/>
      <c r="F2" s="468"/>
      <c r="G2" s="468"/>
      <c r="H2" s="468"/>
      <c r="I2" s="468"/>
      <c r="J2" s="468"/>
      <c r="K2" s="216" t="s">
        <v>282</v>
      </c>
      <c r="L2" s="458" t="s">
        <v>1198</v>
      </c>
      <c r="M2" s="216"/>
      <c r="N2" s="216"/>
    </row>
    <row r="3" spans="1:30" ht="7.5" customHeight="1">
      <c r="B3" s="467"/>
      <c r="C3" s="467"/>
      <c r="D3" s="467"/>
      <c r="E3" s="467"/>
      <c r="F3" s="467"/>
      <c r="G3" s="467"/>
      <c r="H3" s="467"/>
      <c r="I3" s="467"/>
      <c r="J3" s="467"/>
      <c r="K3" s="216" t="s">
        <v>426</v>
      </c>
      <c r="L3" s="458" t="s">
        <v>1196</v>
      </c>
      <c r="M3" s="216"/>
      <c r="N3" s="216"/>
    </row>
    <row r="4" spans="1:30" ht="20.100000000000001" customHeight="1">
      <c r="A4" s="463" t="s">
        <v>424</v>
      </c>
      <c r="C4" s="462"/>
      <c r="D4" s="44" t="str">
        <f ca="1">OFFSET(입력!$A$3,$B$4+$S$1*20,0)</f>
        <v>1-0-2-0</v>
      </c>
      <c r="E4" s="466"/>
      <c r="F4" s="466"/>
      <c r="G4" s="466"/>
      <c r="H4" s="466"/>
      <c r="I4" s="466"/>
      <c r="J4" s="466"/>
      <c r="K4" s="216"/>
      <c r="L4" s="458"/>
      <c r="M4" s="216"/>
      <c r="N4" s="216"/>
    </row>
    <row r="5" spans="1:30" ht="9.75" customHeight="1">
      <c r="A5" s="463"/>
      <c r="C5" s="462"/>
      <c r="D5" s="44"/>
      <c r="E5" s="44"/>
      <c r="F5" s="44"/>
      <c r="G5" s="44"/>
      <c r="H5" s="44"/>
      <c r="I5" s="44"/>
      <c r="J5" s="44"/>
      <c r="K5" s="216"/>
      <c r="L5" s="458"/>
      <c r="M5" s="216"/>
      <c r="N5" s="216"/>
    </row>
    <row r="6" spans="1:30" ht="21" customHeight="1">
      <c r="A6" s="427" t="s">
        <v>422</v>
      </c>
      <c r="C6" s="462"/>
      <c r="D6" s="44"/>
      <c r="E6" s="44"/>
      <c r="F6" s="44"/>
      <c r="G6" s="44"/>
      <c r="H6" s="44"/>
      <c r="I6" s="44"/>
      <c r="J6" s="44"/>
      <c r="K6" s="17"/>
      <c r="L6" s="465"/>
      <c r="M6" s="259"/>
      <c r="N6" s="216"/>
    </row>
    <row r="7" spans="1:30" ht="21" customHeight="1">
      <c r="A7" s="463"/>
      <c r="B7" s="2" t="s">
        <v>421</v>
      </c>
      <c r="C7" s="462"/>
      <c r="D7" s="2" t="str">
        <f ca="1">OFFSET(입력!$A$3,$B$4+$S$1*20,2)</f>
        <v>양구군 국토정중앙면 야촌리 산1번지외 3필지</v>
      </c>
      <c r="K7" s="17"/>
      <c r="L7" s="314"/>
      <c r="M7" s="259"/>
      <c r="N7" s="216"/>
    </row>
    <row r="8" spans="1:30" ht="21" customHeight="1">
      <c r="A8" s="463"/>
      <c r="B8" s="2" t="s">
        <v>420</v>
      </c>
      <c r="C8" s="462"/>
      <c r="D8" s="600">
        <f ca="1">OFFSET(입력!$B$3,$B$4+$S$1*20,6)</f>
        <v>3.85</v>
      </c>
      <c r="E8" s="464"/>
      <c r="F8" s="464"/>
      <c r="G8" s="464"/>
      <c r="H8" s="464"/>
      <c r="I8" s="464"/>
      <c r="J8" s="464"/>
      <c r="K8" s="17"/>
      <c r="L8" s="314"/>
      <c r="M8" s="259"/>
      <c r="N8" s="216"/>
    </row>
    <row r="9" spans="1:30" ht="21" customHeight="1">
      <c r="A9" s="463"/>
      <c r="B9" s="2" t="s">
        <v>419</v>
      </c>
      <c r="C9" s="462"/>
      <c r="D9" s="2" t="str">
        <f ca="1">OFFSET(입력!$B$3,$B$4+$S$1*20,5)</f>
        <v>모두베기</v>
      </c>
      <c r="K9" s="216"/>
      <c r="L9" s="216"/>
      <c r="M9" s="216"/>
      <c r="N9" s="216"/>
    </row>
    <row r="10" spans="1:30" ht="8.25" customHeight="1">
      <c r="K10" s="216" t="s">
        <v>418</v>
      </c>
      <c r="L10" s="216" t="str">
        <f ca="1">OFFSET(입력!$B$3,0+$S$1*20,16)</f>
        <v>중(15º~30º)</v>
      </c>
      <c r="M10" s="458"/>
      <c r="N10" s="458"/>
    </row>
    <row r="11" spans="1:30" s="3" customFormat="1" ht="21" customHeight="1">
      <c r="A11" s="427" t="s">
        <v>417</v>
      </c>
      <c r="C11" s="427"/>
      <c r="K11" s="216"/>
      <c r="L11" s="216"/>
      <c r="M11" s="458"/>
      <c r="N11" s="458"/>
      <c r="AD11" s="2"/>
    </row>
    <row r="12" spans="1:30" s="3" customFormat="1" ht="21" customHeight="1">
      <c r="B12" s="425" t="s">
        <v>416</v>
      </c>
      <c r="C12" s="425"/>
      <c r="K12" s="216"/>
      <c r="L12" s="461"/>
      <c r="M12" s="458"/>
      <c r="N12" s="458"/>
      <c r="AD12" s="2"/>
    </row>
    <row r="13" spans="1:30" s="3" customFormat="1" ht="21" customHeight="1">
      <c r="B13" s="3" t="str">
        <f>"    □ 방위는 "&amp;L2&amp;" 방향의 산복 이하의 지역으로 해발고 "&amp;L15&amp;"m - "&amp;L16&amp;"m 사이에 분포하고 있음."</f>
        <v xml:space="preserve">    □ 방위는 동, 북동, 남동 방향의 산복 이하의 지역으로 해발고 220m - 295m 사이에 분포하고 있음.</v>
      </c>
      <c r="C13" s="425"/>
      <c r="K13" s="216"/>
      <c r="L13" s="458"/>
      <c r="M13" s="458"/>
      <c r="N13" s="458"/>
      <c r="AD13" s="2"/>
    </row>
    <row r="14" spans="1:30" s="3" customFormat="1" ht="21" customHeight="1">
      <c r="B14" s="3" t="str">
        <f ca="1">"    □ 산지경사는 "&amp;L10&amp;"경사지이고, 벌채산물 잔재를  제외하고는 장애물 많지 않음."</f>
        <v xml:space="preserve">    □ 산지경사는 중(15º~30º)경사지이고, 벌채산물 잔재를  제외하고는 장애물 많지 않음.</v>
      </c>
      <c r="C14" s="425"/>
      <c r="K14" s="216"/>
      <c r="L14" s="458"/>
      <c r="M14" s="458"/>
      <c r="N14" s="458"/>
      <c r="AD14" s="2"/>
    </row>
    <row r="15" spans="1:30" s="3" customFormat="1" ht="21" customHeight="1">
      <c r="B15" s="460" t="s">
        <v>415</v>
      </c>
      <c r="C15" s="425"/>
      <c r="K15" s="216" t="s">
        <v>414</v>
      </c>
      <c r="L15" s="459">
        <v>220</v>
      </c>
      <c r="M15" s="458"/>
      <c r="N15" s="458"/>
      <c r="AD15" s="2"/>
    </row>
    <row r="16" spans="1:30" s="3" customFormat="1" ht="21" customHeight="1">
      <c r="B16" s="3" t="str">
        <f>"    □ "&amp;L3&amp;" 등과 인접하고 있어 접근성은 좋은편임"&amp;L4</f>
        <v xml:space="preserve">    □ 마을도로, 야촌임도 등과 인접하고 있어 접근성은 좋은편임</v>
      </c>
      <c r="C16" s="425"/>
      <c r="K16" s="216"/>
      <c r="L16" s="459">
        <v>295</v>
      </c>
      <c r="M16" s="458"/>
      <c r="N16" s="458"/>
      <c r="AD16" s="2"/>
    </row>
    <row r="17" spans="1:30" s="3" customFormat="1" ht="9" customHeight="1">
      <c r="B17" s="425"/>
      <c r="C17" s="425"/>
      <c r="K17" s="216"/>
      <c r="L17" s="458"/>
      <c r="M17" s="458"/>
      <c r="N17" s="458"/>
      <c r="AD17" s="2"/>
    </row>
    <row r="18" spans="1:30" s="3" customFormat="1" ht="21" customHeight="1" thickBot="1">
      <c r="A18" s="427" t="s">
        <v>413</v>
      </c>
      <c r="C18" s="427"/>
      <c r="K18" s="216"/>
      <c r="L18" s="457" t="s">
        <v>412</v>
      </c>
      <c r="M18" s="216"/>
      <c r="N18" s="216"/>
      <c r="AD18" s="2"/>
    </row>
    <row r="19" spans="1:30" s="3" customFormat="1" ht="21" customHeight="1">
      <c r="B19" s="425" t="s">
        <v>411</v>
      </c>
      <c r="C19" s="425"/>
      <c r="K19" s="216"/>
      <c r="L19" s="456" t="s">
        <v>405</v>
      </c>
      <c r="M19" s="455" t="s">
        <v>405</v>
      </c>
      <c r="N19" s="455" t="s">
        <v>405</v>
      </c>
      <c r="O19" s="455" t="s">
        <v>405</v>
      </c>
      <c r="P19" s="454" t="s">
        <v>405</v>
      </c>
      <c r="AD19" s="2"/>
    </row>
    <row r="20" spans="1:30" s="3" customFormat="1" ht="21" customHeight="1" thickBot="1">
      <c r="B20" s="1397" t="s">
        <v>410</v>
      </c>
      <c r="C20" s="1397"/>
      <c r="D20" s="1397" t="s">
        <v>409</v>
      </c>
      <c r="E20" s="1397" t="s">
        <v>408</v>
      </c>
      <c r="F20" s="1397" t="s">
        <v>407</v>
      </c>
      <c r="G20" s="1397"/>
      <c r="H20" s="1397" t="s">
        <v>406</v>
      </c>
      <c r="I20" s="1397"/>
      <c r="J20" s="449"/>
      <c r="K20" s="216"/>
      <c r="L20" s="453" t="str">
        <f ca="1">L22</f>
        <v>자작나무</v>
      </c>
      <c r="M20" s="452">
        <f>L23</f>
        <v>0</v>
      </c>
      <c r="N20" s="452">
        <f>L24</f>
        <v>0</v>
      </c>
      <c r="O20" s="452">
        <f>L25</f>
        <v>0</v>
      </c>
      <c r="P20" s="451">
        <f>L26</f>
        <v>0</v>
      </c>
      <c r="AD20" s="2"/>
    </row>
    <row r="21" spans="1:30" s="3" customFormat="1" ht="21" customHeight="1">
      <c r="B21" s="1397"/>
      <c r="C21" s="1397"/>
      <c r="D21" s="1397"/>
      <c r="E21" s="1397"/>
      <c r="F21" s="450" t="s">
        <v>308</v>
      </c>
      <c r="G21" s="450" t="s">
        <v>309</v>
      </c>
      <c r="H21" s="1397"/>
      <c r="I21" s="1397"/>
      <c r="J21" s="449"/>
      <c r="K21" s="216"/>
      <c r="L21" s="447" t="s">
        <v>405</v>
      </c>
      <c r="M21" s="448" t="s">
        <v>308</v>
      </c>
      <c r="N21" s="447" t="s">
        <v>309</v>
      </c>
      <c r="O21" s="447" t="s">
        <v>402</v>
      </c>
      <c r="P21" s="447"/>
      <c r="AD21" s="2"/>
    </row>
    <row r="22" spans="1:30" s="3" customFormat="1" ht="21" customHeight="1">
      <c r="B22" s="1409" t="str">
        <f ca="1">D4</f>
        <v>1-0-2-0</v>
      </c>
      <c r="C22" s="1409"/>
      <c r="D22" s="1404">
        <f ca="1">D8</f>
        <v>3.85</v>
      </c>
      <c r="E22" s="443" t="str">
        <f ca="1">L22</f>
        <v>자작나무</v>
      </c>
      <c r="F22" s="442">
        <f ca="1">IF(O22=0,0,ROUND(M22/O22/0.02,0))</f>
        <v>1450</v>
      </c>
      <c r="G22" s="443">
        <f ca="1">IF(O22=0,0,ROUNDDOWN(N22/O22/0.02,0))</f>
        <v>1550</v>
      </c>
      <c r="H22" s="1398" t="str">
        <f>입력!Q23</f>
        <v>조림 2년 차</v>
      </c>
      <c r="I22" s="1399"/>
      <c r="J22" s="57"/>
      <c r="K22" s="216"/>
      <c r="L22" s="446" t="str">
        <f ca="1">OFFSET(입력!$B$3,0+$S$1*20,8)</f>
        <v>자작나무</v>
      </c>
      <c r="M22" s="445">
        <f ca="1">SUMIFS(입력!$N$3:$N$222,입력!$A$3:$A$222,D4)</f>
        <v>87</v>
      </c>
      <c r="N22" s="445">
        <f ca="1">SUMIFS(입력!$O$3:$O$222,입력!$A$3:$A$222,D4)</f>
        <v>93</v>
      </c>
      <c r="O22" s="444">
        <f ca="1">COUNTIFS(입력!$A$3:$A$222,D4,입력!$N$3:$N$222,"&gt;="&amp;0)</f>
        <v>3</v>
      </c>
      <c r="P22" s="723"/>
      <c r="AD22" s="2"/>
    </row>
    <row r="23" spans="1:30" s="3" customFormat="1" ht="21" customHeight="1">
      <c r="B23" s="1409"/>
      <c r="C23" s="1409"/>
      <c r="D23" s="1404"/>
      <c r="E23" s="443">
        <f>L23</f>
        <v>0</v>
      </c>
      <c r="F23" s="442">
        <f>IF(O23=0,0,ROUNDDOWN(M23/O23/0.02,0))</f>
        <v>0</v>
      </c>
      <c r="G23" s="443">
        <f>IF(O23=0,0,ROUNDDOWN(N23/O23/0.02,0))</f>
        <v>0</v>
      </c>
      <c r="H23" s="1400"/>
      <c r="I23" s="1401"/>
      <c r="J23" s="57"/>
      <c r="K23" s="216"/>
      <c r="L23" s="446"/>
      <c r="M23" s="445"/>
      <c r="N23" s="445"/>
      <c r="O23" s="444"/>
      <c r="P23" s="444"/>
      <c r="AD23" s="2"/>
    </row>
    <row r="24" spans="1:30" s="3" customFormat="1" ht="21" customHeight="1">
      <c r="B24" s="1409"/>
      <c r="C24" s="1409"/>
      <c r="D24" s="1404"/>
      <c r="E24" s="443">
        <f>L24</f>
        <v>0</v>
      </c>
      <c r="F24" s="442">
        <f>IF(O24=0,0,ROUNDDOWN(M24/O24/0.02,0))</f>
        <v>0</v>
      </c>
      <c r="G24" s="443">
        <f>IF(O24=0,0,ROUNDDOWN(N24/O24/0.02,0))</f>
        <v>0</v>
      </c>
      <c r="H24" s="1400"/>
      <c r="I24" s="1401"/>
      <c r="J24" s="57"/>
      <c r="K24" s="216"/>
      <c r="L24" s="446"/>
      <c r="M24" s="445"/>
      <c r="N24" s="445"/>
      <c r="O24" s="444"/>
      <c r="P24" s="444"/>
      <c r="AD24" s="2"/>
    </row>
    <row r="25" spans="1:30" s="3" customFormat="1" ht="21" customHeight="1">
      <c r="B25" s="1409"/>
      <c r="C25" s="1409"/>
      <c r="D25" s="1404"/>
      <c r="E25" s="443">
        <f>L25</f>
        <v>0</v>
      </c>
      <c r="F25" s="442">
        <f>IF(O25=0,0,ROUNDDOWN(M25/O25/0.02,0))</f>
        <v>0</v>
      </c>
      <c r="G25" s="443">
        <f>IF(O25=0,0,ROUNDDOWN(N25/O25/0.02,0))</f>
        <v>0</v>
      </c>
      <c r="H25" s="1400"/>
      <c r="I25" s="1401"/>
      <c r="J25" s="57"/>
      <c r="K25" s="216"/>
      <c r="L25" s="446"/>
      <c r="M25" s="445"/>
      <c r="N25" s="445"/>
      <c r="O25" s="444"/>
      <c r="P25" s="444"/>
      <c r="AD25" s="2"/>
    </row>
    <row r="26" spans="1:30" s="3" customFormat="1" ht="21" customHeight="1">
      <c r="B26" s="1409"/>
      <c r="C26" s="1409"/>
      <c r="D26" s="1404"/>
      <c r="E26" s="443">
        <f>L26</f>
        <v>0</v>
      </c>
      <c r="F26" s="442">
        <f>IF(O26=0,0,ROUNDDOWN(M26/O26/0.02,0))</f>
        <v>0</v>
      </c>
      <c r="G26" s="443">
        <f>IF(O26=0,0,ROUNDDOWN(N26/O26/0.02,0))</f>
        <v>0</v>
      </c>
      <c r="H26" s="1400"/>
      <c r="I26" s="1401"/>
      <c r="J26" s="57"/>
      <c r="K26" s="216"/>
      <c r="L26" s="446"/>
      <c r="M26" s="445"/>
      <c r="N26" s="445"/>
      <c r="O26" s="444"/>
      <c r="P26" s="444"/>
      <c r="AD26" s="2"/>
    </row>
    <row r="27" spans="1:30" s="3" customFormat="1" ht="21" customHeight="1">
      <c r="B27" s="1409"/>
      <c r="C27" s="1409"/>
      <c r="D27" s="1404"/>
      <c r="E27" s="443" t="s">
        <v>226</v>
      </c>
      <c r="F27" s="442">
        <f ca="1">(F22*$O$22+F23*$O$23+F24*$O$24+F25*$O$25+F26*$O$26)/$O$27</f>
        <v>1450</v>
      </c>
      <c r="G27" s="442">
        <f ca="1">(G22*$O$22+G23*$O$23+G24*$O$24+G25*$O$25+G26*$O$26)/$O$27</f>
        <v>1550</v>
      </c>
      <c r="H27" s="1402"/>
      <c r="I27" s="1403"/>
      <c r="J27" s="57"/>
      <c r="M27" s="437"/>
      <c r="O27" s="3">
        <f ca="1">SUM(O22:O26)</f>
        <v>3</v>
      </c>
      <c r="P27" s="723"/>
      <c r="AD27" s="2"/>
    </row>
    <row r="28" spans="1:30" s="3" customFormat="1" ht="26.25" customHeight="1">
      <c r="B28" s="441" t="s">
        <v>400</v>
      </c>
      <c r="C28" s="440"/>
      <c r="D28" s="439"/>
      <c r="E28" s="438"/>
      <c r="F28" s="438"/>
      <c r="G28" s="438"/>
      <c r="H28" s="438"/>
      <c r="I28" s="438"/>
      <c r="J28" s="57"/>
      <c r="M28" s="437"/>
      <c r="AD28" s="2"/>
    </row>
    <row r="29" spans="1:30" s="3" customFormat="1" ht="21" customHeight="1">
      <c r="B29" s="3" t="str">
        <f ca="1">"    □ 식재된 "&amp;L22&amp;"는 활착이 안정된 상태로 신초 발달이 양호함."</f>
        <v xml:space="preserve">    □ 식재된 자작나무는 활착이 안정된 상태로 신초 발달이 양호함.</v>
      </c>
      <c r="C29" s="440"/>
      <c r="D29" s="439"/>
      <c r="E29" s="438"/>
      <c r="F29" s="438"/>
      <c r="G29" s="438"/>
      <c r="H29" s="438"/>
      <c r="I29" s="438"/>
      <c r="J29" s="57"/>
      <c r="M29" s="437"/>
      <c r="AD29" s="2"/>
    </row>
    <row r="30" spans="1:30" s="3" customFormat="1" ht="21" customHeight="1">
      <c r="B30" s="3" t="str">
        <f>"    □ 고사목은 단목으로 불규칙하게 분포되어 있음."</f>
        <v xml:space="preserve">    □ 고사목은 단목으로 불규칙하게 분포되어 있음.</v>
      </c>
      <c r="C30" s="440"/>
      <c r="D30" s="439"/>
      <c r="E30" s="438"/>
      <c r="F30" s="438"/>
      <c r="G30" s="438"/>
      <c r="H30" s="438"/>
      <c r="I30" s="438"/>
      <c r="J30" s="57"/>
      <c r="M30" s="437"/>
      <c r="AD30" s="2"/>
    </row>
    <row r="31" spans="1:30" s="3" customFormat="1" ht="24.75" customHeight="1">
      <c r="B31" s="3" t="s">
        <v>399</v>
      </c>
      <c r="C31" s="440"/>
      <c r="D31" s="439"/>
      <c r="E31" s="438"/>
      <c r="F31" s="438"/>
      <c r="G31" s="438"/>
      <c r="H31" s="438"/>
      <c r="I31" s="438"/>
      <c r="J31" s="57"/>
      <c r="M31" s="437"/>
      <c r="AD31" s="2"/>
    </row>
    <row r="32" spans="1:30" s="3" customFormat="1" ht="21" customHeight="1">
      <c r="B32" s="3" t="str">
        <f ca="1">"    □ "&amp;L32&amp;"이고, 근주에서 올라온 맹아가 불규칙하게 분포되어 있음."</f>
        <v xml:space="preserve">    □ 제거대상은 목본류+초본류 혼합이고, 근주에서 올라온 맹아가 불규칙하게 분포되어 있음.</v>
      </c>
      <c r="C32" s="440"/>
      <c r="D32" s="439"/>
      <c r="E32" s="438"/>
      <c r="F32" s="438"/>
      <c r="G32" s="438"/>
      <c r="H32" s="438"/>
      <c r="I32" s="438"/>
      <c r="J32" s="57"/>
      <c r="K32" s="3" t="s">
        <v>398</v>
      </c>
      <c r="L32" s="3" t="str">
        <f ca="1">OFFSET(입력!$B$3,0+S1*20,14)</f>
        <v>제거대상은 목본류+초본류 혼합</v>
      </c>
      <c r="M32" s="437"/>
      <c r="AD32" s="2"/>
    </row>
    <row r="33" spans="1:30" s="3" customFormat="1" ht="21" customHeight="1">
      <c r="B33" s="3" t="str">
        <f ca="1">"    □ 조림목이 자연발생 식생과 경쟁을 하고 있으나 "&amp;L33&amp;"임."</f>
        <v xml:space="preserve">    □ 조림목이 자연발생 식생과 경쟁을 하고 있으나 조림 2년 차임.</v>
      </c>
      <c r="C33" s="440"/>
      <c r="D33" s="439"/>
      <c r="E33" s="438"/>
      <c r="F33" s="438"/>
      <c r="G33" s="438"/>
      <c r="H33" s="438"/>
      <c r="I33" s="438"/>
      <c r="J33" s="57"/>
      <c r="K33" s="3" t="s">
        <v>397</v>
      </c>
      <c r="L33" s="3" t="str">
        <f ca="1">I41</f>
        <v>조림 2년 차</v>
      </c>
      <c r="M33" s="437"/>
      <c r="AD33" s="2"/>
    </row>
    <row r="34" spans="1:30" s="3" customFormat="1" ht="21" customHeight="1">
      <c r="B34" s="425"/>
      <c r="C34" s="425"/>
      <c r="AD34" s="2"/>
    </row>
    <row r="35" spans="1:30" s="3" customFormat="1" ht="33" customHeight="1">
      <c r="A35" s="427" t="s">
        <v>396</v>
      </c>
      <c r="C35" s="427"/>
      <c r="AD35" s="2"/>
    </row>
    <row r="36" spans="1:30" s="3" customFormat="1" ht="21" customHeight="1">
      <c r="A36" s="427"/>
      <c r="B36" s="425" t="s">
        <v>395</v>
      </c>
      <c r="C36" s="427"/>
      <c r="AD36" s="2"/>
    </row>
    <row r="37" spans="1:30" s="3" customFormat="1" ht="21" customHeight="1">
      <c r="B37" s="3" t="str">
        <f ca="1">"    □ 조림목이 정상적으로 생육하기 위해서는 조림목을 제외한 모든 식생을 제거하여야 하므로  "&amp;L37&amp;"를 적용함."</f>
        <v xml:space="preserve">    □ 조림목이 정상적으로 생육하기 위해서는 조림목을 제외한 모든 식생을 제거하여야 하므로  모두베기를 적용함.</v>
      </c>
      <c r="C37" s="425"/>
      <c r="L37" s="3" t="str">
        <f ca="1">B42</f>
        <v>모두베기</v>
      </c>
      <c r="AD37" s="2"/>
    </row>
    <row r="38" spans="1:30" s="3" customFormat="1" ht="21" customHeight="1">
      <c r="B38" s="425" t="s">
        <v>394</v>
      </c>
      <c r="C38" s="425"/>
      <c r="AD38" s="2"/>
    </row>
    <row r="39" spans="1:30" s="3" customFormat="1" ht="27" customHeight="1">
      <c r="B39" s="1395" t="s">
        <v>393</v>
      </c>
      <c r="C39" s="1411"/>
      <c r="D39" s="1411"/>
      <c r="E39" s="1396"/>
      <c r="F39" s="1224" t="s">
        <v>392</v>
      </c>
      <c r="G39" s="1410"/>
      <c r="H39" s="1410"/>
      <c r="I39" s="1225"/>
      <c r="K39" s="3" t="s">
        <v>386</v>
      </c>
      <c r="L39" s="435">
        <f ca="1">F27</f>
        <v>1450</v>
      </c>
      <c r="M39" s="436">
        <f>L12</f>
        <v>0</v>
      </c>
      <c r="N39" s="435">
        <f ca="1">L39</f>
        <v>1450</v>
      </c>
      <c r="AD39" s="2"/>
    </row>
    <row r="40" spans="1:30" s="3" customFormat="1" ht="27" customHeight="1">
      <c r="B40" s="1395" t="s">
        <v>391</v>
      </c>
      <c r="C40" s="1396"/>
      <c r="D40" s="56" t="s">
        <v>99</v>
      </c>
      <c r="E40" s="56" t="s">
        <v>389</v>
      </c>
      <c r="F40" s="56" t="s">
        <v>178</v>
      </c>
      <c r="G40" s="1224" t="s">
        <v>310</v>
      </c>
      <c r="H40" s="1225"/>
      <c r="I40" s="56" t="s">
        <v>384</v>
      </c>
      <c r="AD40" s="2"/>
    </row>
    <row r="41" spans="1:30" s="3" customFormat="1" ht="27" hidden="1" customHeight="1">
      <c r="B41" s="1395" t="s">
        <v>386</v>
      </c>
      <c r="C41" s="1396"/>
      <c r="D41" s="56" t="s">
        <v>385</v>
      </c>
      <c r="E41" s="601">
        <f ca="1">F27*0</f>
        <v>0</v>
      </c>
      <c r="F41" s="1405" t="str">
        <f ca="1">INDIRECT("단"&amp;$S$1+1&amp;"!$c$42")</f>
        <v>중(15º~30º)</v>
      </c>
      <c r="G41" s="1406" t="str">
        <f ca="1">INDIRECT("단"&amp;$S$1+1&amp;"!$c$43")</f>
        <v>개소당 평균면적이 3ha 이상</v>
      </c>
      <c r="H41" s="1407"/>
      <c r="I41" s="1405" t="str">
        <f ca="1">INDIRECT("단"&amp;$S$1+1&amp;"!$c$44")</f>
        <v>조림 2년 차</v>
      </c>
      <c r="K41" s="3" t="s">
        <v>384</v>
      </c>
      <c r="L41" s="434" t="s">
        <v>383</v>
      </c>
      <c r="M41" s="3" t="s">
        <v>382</v>
      </c>
      <c r="AD41" s="2"/>
    </row>
    <row r="42" spans="1:30" s="3" customFormat="1" ht="27" customHeight="1">
      <c r="B42" s="1395" t="str">
        <f ca="1">D9</f>
        <v>모두베기</v>
      </c>
      <c r="C42" s="1396"/>
      <c r="D42" s="56" t="s">
        <v>4</v>
      </c>
      <c r="E42" s="433">
        <f ca="1">D22</f>
        <v>3.85</v>
      </c>
      <c r="F42" s="1167"/>
      <c r="G42" s="1408"/>
      <c r="H42" s="1169"/>
      <c r="I42" s="1167"/>
      <c r="M42" s="3" t="s">
        <v>380</v>
      </c>
      <c r="AD42" s="2"/>
    </row>
    <row r="43" spans="1:30" s="3" customFormat="1" ht="23.25" hidden="1" customHeight="1">
      <c r="B43" s="425" t="s">
        <v>379</v>
      </c>
      <c r="C43" s="425"/>
      <c r="M43" s="3" t="s">
        <v>378</v>
      </c>
      <c r="AD43" s="2"/>
    </row>
    <row r="44" spans="1:30" s="3" customFormat="1" ht="21" hidden="1" customHeight="1">
      <c r="B44" s="3" t="str">
        <f>"    □ 예취기 작업시 조림목에 피해가 가지 않도록 조림목 주변 반경 20cm 이내에 있는 식생을 사전에 제거한다."</f>
        <v xml:space="preserve">    □ 예취기 작업시 조림목에 피해가 가지 않도록 조림목 주변 반경 20cm 이내에 있는 식생을 사전에 제거한다.</v>
      </c>
      <c r="C44" s="425"/>
      <c r="K44" s="3" t="str">
        <f ca="1">F41</f>
        <v>중(15º~30º)</v>
      </c>
      <c r="M44" s="3" t="s">
        <v>377</v>
      </c>
      <c r="AD44" s="2"/>
    </row>
    <row r="45" spans="1:30" s="3" customFormat="1" ht="21" hidden="1" customHeight="1">
      <c r="B45" s="3" t="str">
        <f>"    □ 묘목찾기 작업은 보통인부 1인이 낫으로 실시한다."</f>
        <v xml:space="preserve">    □ 묘목찾기 작업은 보통인부 1인이 낫으로 실시한다.</v>
      </c>
      <c r="C45" s="425"/>
      <c r="M45" s="3" t="s">
        <v>376</v>
      </c>
      <c r="AD45" s="2"/>
    </row>
    <row r="46" spans="1:30" s="3" customFormat="1" ht="24.75" customHeight="1">
      <c r="B46" s="425" t="s">
        <v>1203</v>
      </c>
      <c r="C46" s="425"/>
      <c r="M46" s="3" t="s">
        <v>375</v>
      </c>
      <c r="AD46" s="2"/>
    </row>
    <row r="47" spans="1:30" s="3" customFormat="1" ht="21" customHeight="1">
      <c r="B47" s="3" t="str">
        <f>"    □ 모묙찾기 작업이 끝나면 예취기로 조림목을 제외한 나머지 식생을 모두 제거한다."</f>
        <v xml:space="preserve">    □ 모묙찾기 작업이 끝나면 예취기로 조림목을 제외한 나머지 식생을 모두 제거한다.</v>
      </c>
      <c r="C47" s="425"/>
      <c r="AD47" s="2"/>
    </row>
    <row r="48" spans="1:30" s="3" customFormat="1" ht="34.5" customHeight="1">
      <c r="C48" s="425"/>
      <c r="AD48" s="2"/>
    </row>
    <row r="49" spans="1:10" ht="27.75" customHeight="1">
      <c r="A49" s="427" t="s">
        <v>374</v>
      </c>
      <c r="B49" s="432"/>
      <c r="C49" s="432"/>
      <c r="D49" s="432"/>
      <c r="E49" s="431"/>
      <c r="F49" s="431"/>
      <c r="G49" s="431"/>
      <c r="H49" s="431"/>
      <c r="I49" s="431"/>
      <c r="J49" s="431"/>
    </row>
    <row r="50" spans="1:10" ht="21" customHeight="1">
      <c r="B50" s="426" t="s">
        <v>373</v>
      </c>
      <c r="C50" s="426"/>
      <c r="D50" s="426"/>
      <c r="E50" s="430"/>
      <c r="F50" s="430"/>
      <c r="G50" s="430"/>
      <c r="H50" s="430"/>
      <c r="I50" s="430"/>
      <c r="J50" s="430"/>
    </row>
    <row r="51" spans="1:10" ht="21" customHeight="1">
      <c r="B51" s="426" t="s">
        <v>372</v>
      </c>
      <c r="C51" s="426"/>
      <c r="D51" s="426"/>
      <c r="E51" s="430"/>
      <c r="F51" s="430"/>
      <c r="G51" s="430"/>
      <c r="H51" s="430"/>
      <c r="I51" s="430"/>
      <c r="J51" s="430"/>
    </row>
    <row r="52" spans="1:10" ht="21" customHeight="1">
      <c r="B52" s="426" t="s">
        <v>371</v>
      </c>
      <c r="C52" s="426"/>
      <c r="D52" s="426"/>
      <c r="E52" s="430"/>
      <c r="F52" s="430"/>
      <c r="G52" s="430"/>
      <c r="H52" s="430"/>
      <c r="I52" s="430"/>
      <c r="J52" s="430"/>
    </row>
    <row r="53" spans="1:10" ht="21" customHeight="1">
      <c r="B53" s="426" t="s">
        <v>370</v>
      </c>
      <c r="C53" s="426"/>
      <c r="D53" s="426"/>
      <c r="E53" s="423"/>
      <c r="F53" s="423"/>
      <c r="G53" s="423"/>
      <c r="H53" s="423"/>
      <c r="I53" s="423"/>
      <c r="J53" s="423"/>
    </row>
    <row r="54" spans="1:10" ht="21" customHeight="1">
      <c r="B54" s="429"/>
      <c r="C54" s="429"/>
      <c r="D54" s="429"/>
      <c r="E54" s="428"/>
      <c r="F54" s="428"/>
      <c r="G54" s="428"/>
      <c r="H54" s="428"/>
      <c r="I54" s="428"/>
      <c r="J54" s="428"/>
    </row>
    <row r="55" spans="1:10" ht="21" customHeight="1">
      <c r="A55" s="427" t="s">
        <v>369</v>
      </c>
      <c r="B55" s="426"/>
      <c r="C55" s="426"/>
      <c r="D55" s="426"/>
      <c r="E55" s="423"/>
      <c r="F55" s="423"/>
      <c r="G55" s="423"/>
      <c r="H55" s="423"/>
      <c r="I55" s="423"/>
      <c r="J55" s="423"/>
    </row>
    <row r="56" spans="1:10" ht="21" customHeight="1">
      <c r="B56" s="425" t="s">
        <v>368</v>
      </c>
      <c r="C56" s="424"/>
      <c r="D56" s="424"/>
      <c r="E56" s="423"/>
      <c r="F56" s="423"/>
      <c r="G56" s="423"/>
      <c r="H56" s="423"/>
      <c r="I56" s="423"/>
      <c r="J56" s="423"/>
    </row>
    <row r="57" spans="1:10" ht="21" customHeight="1">
      <c r="B57" s="422"/>
      <c r="C57" s="422"/>
      <c r="D57" s="422"/>
      <c r="E57" s="422"/>
      <c r="F57" s="422"/>
      <c r="G57" s="422"/>
      <c r="H57" s="422"/>
      <c r="I57" s="422"/>
      <c r="J57" s="422"/>
    </row>
  </sheetData>
  <mergeCells count="18">
    <mergeCell ref="B40:C40"/>
    <mergeCell ref="G40:H40"/>
    <mergeCell ref="A1:I1"/>
    <mergeCell ref="B20:C21"/>
    <mergeCell ref="D20:D21"/>
    <mergeCell ref="E20:E21"/>
    <mergeCell ref="F20:G20"/>
    <mergeCell ref="H20:I21"/>
    <mergeCell ref="B22:C27"/>
    <mergeCell ref="D22:D27"/>
    <mergeCell ref="H22:I27"/>
    <mergeCell ref="B39:E39"/>
    <mergeCell ref="F39:I39"/>
    <mergeCell ref="B41:C41"/>
    <mergeCell ref="F41:F42"/>
    <mergeCell ref="G41:H42"/>
    <mergeCell ref="I41:I42"/>
    <mergeCell ref="B42:C42"/>
  </mergeCells>
  <phoneticPr fontId="4" type="noConversion"/>
  <dataValidations disablePrompts="1" count="2">
    <dataValidation type="list" allowBlank="1" showInputMessage="1" showErrorMessage="1" sqref="L41" xr:uid="{00000000-0002-0000-0D00-000000000000}">
      <formula1>$M$41:$M$43</formula1>
    </dataValidation>
    <dataValidation type="list" allowBlank="1" showInputMessage="1" showErrorMessage="1" sqref="M41:M46" xr:uid="{00000000-0002-0000-0D00-000001000000}">
      <formula1>$M$41:$M$46</formula1>
    </dataValidation>
  </dataValidations>
  <pageMargins left="0.82" right="0.4" top="0.51" bottom="0.34" header="0.19685039370078741" footer="0.27559055118110237"/>
  <pageSetup paperSize="9" firstPageNumber="84" orientation="landscape" useFirstPageNumber="1" r:id="rId1"/>
  <headerFooter alignWithMargins="0"/>
  <rowBreaks count="1" manualBreakCount="1">
    <brk id="48" max="8"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13"/>
  </sheetPr>
  <dimension ref="A1:AD57"/>
  <sheetViews>
    <sheetView showZeros="0" view="pageBreakPreview" topLeftCell="A9" zoomScaleNormal="85" workbookViewId="0">
      <selection activeCell="F19" sqref="F19"/>
    </sheetView>
  </sheetViews>
  <sheetFormatPr defaultColWidth="8.88671875" defaultRowHeight="13.5"/>
  <cols>
    <col min="1" max="1" width="2.77734375" style="2" customWidth="1"/>
    <col min="2" max="2" width="4.77734375" style="2" customWidth="1"/>
    <col min="3" max="3" width="6.5546875" style="2" customWidth="1"/>
    <col min="4" max="9" width="15.6640625" style="2" customWidth="1"/>
    <col min="10" max="11" width="10.77734375" style="2" customWidth="1"/>
    <col min="12" max="12" width="11.77734375" style="2" customWidth="1"/>
    <col min="13" max="16384" width="8.88671875" style="2"/>
  </cols>
  <sheetData>
    <row r="1" spans="1:30" ht="39" customHeight="1">
      <c r="A1" s="1228" t="s">
        <v>428</v>
      </c>
      <c r="B1" s="1228"/>
      <c r="C1" s="1228"/>
      <c r="D1" s="1228"/>
      <c r="E1" s="1228"/>
      <c r="F1" s="1228"/>
      <c r="G1" s="1228"/>
      <c r="H1" s="1228"/>
      <c r="I1" s="1228"/>
      <c r="J1" s="468"/>
      <c r="S1" s="596">
        <f ca="1">IFERROR(IF(RIGHT(MID(CELL("filename",A1),FIND("]",CELL("filename",A1))+1,255),2)&gt;=10,RIGHT(MID(CELL("filename",A1),FIND("]",CELL("filename",A1))+1,255),2)-1,RIGHT(MID(CELL("filename",A1),FIND("]",CELL("filename",A1))+1,255),1)-1),RIGHT(MID(CELL("filename",A1),FIND("]",CELL("filename",A1))+1,255),1)-1)</f>
        <v>2</v>
      </c>
    </row>
    <row r="2" spans="1:30" ht="13.5" customHeight="1">
      <c r="B2" s="468"/>
      <c r="C2" s="468"/>
      <c r="D2" s="468"/>
      <c r="E2" s="468"/>
      <c r="F2" s="468"/>
      <c r="G2" s="468"/>
      <c r="H2" s="468"/>
      <c r="I2" s="468"/>
      <c r="J2" s="468"/>
      <c r="K2" s="216" t="s">
        <v>282</v>
      </c>
      <c r="L2" s="458" t="s">
        <v>1199</v>
      </c>
      <c r="M2" s="216"/>
      <c r="N2" s="216"/>
    </row>
    <row r="3" spans="1:30" ht="7.5" customHeight="1">
      <c r="B3" s="467"/>
      <c r="C3" s="467"/>
      <c r="D3" s="467"/>
      <c r="E3" s="467"/>
      <c r="F3" s="467"/>
      <c r="G3" s="467"/>
      <c r="H3" s="467"/>
      <c r="I3" s="467"/>
      <c r="J3" s="467"/>
      <c r="K3" s="216" t="s">
        <v>426</v>
      </c>
      <c r="L3" s="458" t="s">
        <v>1196</v>
      </c>
      <c r="M3" s="216"/>
      <c r="N3" s="216"/>
    </row>
    <row r="4" spans="1:30" ht="20.100000000000001" customHeight="1">
      <c r="A4" s="463" t="s">
        <v>424</v>
      </c>
      <c r="C4" s="462"/>
      <c r="D4" s="44" t="str">
        <f ca="1">OFFSET(입력!$A$3,$B$4+$S$1*20,0)</f>
        <v>1-0-3-0</v>
      </c>
      <c r="E4" s="466"/>
      <c r="F4" s="466"/>
      <c r="G4" s="466"/>
      <c r="H4" s="466"/>
      <c r="I4" s="466"/>
      <c r="J4" s="466"/>
      <c r="K4" s="216"/>
      <c r="L4" s="458" t="s">
        <v>423</v>
      </c>
      <c r="M4" s="216"/>
      <c r="N4" s="216"/>
    </row>
    <row r="5" spans="1:30" ht="9.75" customHeight="1">
      <c r="A5" s="463"/>
      <c r="C5" s="462"/>
      <c r="D5" s="44"/>
      <c r="E5" s="44"/>
      <c r="F5" s="44"/>
      <c r="G5" s="44"/>
      <c r="H5" s="44"/>
      <c r="I5" s="44"/>
      <c r="J5" s="44"/>
      <c r="K5" s="216"/>
      <c r="L5" s="458"/>
      <c r="M5" s="216"/>
      <c r="N5" s="216"/>
    </row>
    <row r="6" spans="1:30" ht="21" customHeight="1">
      <c r="A6" s="427" t="s">
        <v>422</v>
      </c>
      <c r="C6" s="462"/>
      <c r="D6" s="44"/>
      <c r="E6" s="44"/>
      <c r="F6" s="44"/>
      <c r="G6" s="44"/>
      <c r="H6" s="44"/>
      <c r="I6" s="44"/>
      <c r="J6" s="44"/>
      <c r="K6" s="17"/>
      <c r="L6" s="465"/>
      <c r="M6" s="259"/>
      <c r="N6" s="216"/>
    </row>
    <row r="7" spans="1:30" ht="21" customHeight="1">
      <c r="A7" s="463"/>
      <c r="B7" s="2" t="s">
        <v>421</v>
      </c>
      <c r="C7" s="462"/>
      <c r="D7" s="2" t="str">
        <f ca="1">OFFSET(입력!$A$3,$B$4+$S$1*20,2)</f>
        <v>양구군 국토정중앙면 야촌리 산19번지외 13필지</v>
      </c>
      <c r="K7" s="17"/>
      <c r="L7" s="314"/>
      <c r="M7" s="259"/>
      <c r="N7" s="216"/>
    </row>
    <row r="8" spans="1:30" ht="21" customHeight="1">
      <c r="A8" s="463"/>
      <c r="B8" s="2" t="s">
        <v>420</v>
      </c>
      <c r="C8" s="462"/>
      <c r="D8" s="600">
        <f ca="1">OFFSET(입력!$B$3,$B$4+$S$1*20,6)</f>
        <v>21.480000000000004</v>
      </c>
      <c r="E8" s="464"/>
      <c r="F8" s="464"/>
      <c r="G8" s="464"/>
      <c r="H8" s="464"/>
      <c r="I8" s="464"/>
      <c r="J8" s="464"/>
      <c r="K8" s="17"/>
      <c r="L8" s="314"/>
      <c r="M8" s="259"/>
      <c r="N8" s="216"/>
    </row>
    <row r="9" spans="1:30" ht="21" customHeight="1">
      <c r="A9" s="463"/>
      <c r="B9" s="2" t="s">
        <v>419</v>
      </c>
      <c r="C9" s="462"/>
      <c r="D9" s="2" t="str">
        <f ca="1">OFFSET(입력!$B$3,$B$4+$S$1*20,5)</f>
        <v>모두베기</v>
      </c>
      <c r="K9" s="216"/>
      <c r="L9" s="216"/>
      <c r="M9" s="216"/>
      <c r="N9" s="216"/>
    </row>
    <row r="10" spans="1:30" ht="8.25" customHeight="1">
      <c r="K10" s="216" t="s">
        <v>418</v>
      </c>
      <c r="L10" s="216" t="str">
        <f ca="1">OFFSET(입력!$B$3,0+$S$1*20,16)</f>
        <v>중(15º~30º)</v>
      </c>
      <c r="M10" s="458"/>
      <c r="N10" s="458"/>
    </row>
    <row r="11" spans="1:30" s="3" customFormat="1" ht="21" customHeight="1">
      <c r="A11" s="427" t="s">
        <v>417</v>
      </c>
      <c r="C11" s="427"/>
      <c r="K11" s="216"/>
      <c r="L11" s="216"/>
      <c r="M11" s="458"/>
      <c r="N11" s="458"/>
      <c r="AD11" s="2"/>
    </row>
    <row r="12" spans="1:30" s="3" customFormat="1" ht="21" customHeight="1">
      <c r="B12" s="425" t="s">
        <v>416</v>
      </c>
      <c r="C12" s="425"/>
      <c r="K12" s="216"/>
      <c r="L12" s="461"/>
      <c r="M12" s="458"/>
      <c r="N12" s="458"/>
      <c r="AD12" s="2"/>
    </row>
    <row r="13" spans="1:30" s="3" customFormat="1" ht="21" customHeight="1">
      <c r="B13" s="3" t="str">
        <f>"    □ 방위는 "&amp;L2&amp;" 방향의 산정 이하의 지역으로 해발고 "&amp;L15&amp;"m - "&amp;L16&amp;"m 사이에 분포하고 있음."</f>
        <v xml:space="preserve">    □ 방위는 동, 남, 남동, 북동 방향의 산정 이하의 지역으로 해발고 235m - 370m 사이에 분포하고 있음.</v>
      </c>
      <c r="C13" s="425"/>
      <c r="K13" s="216"/>
      <c r="L13" s="458"/>
      <c r="M13" s="458"/>
      <c r="N13" s="458"/>
      <c r="AD13" s="2"/>
    </row>
    <row r="14" spans="1:30" s="3" customFormat="1" ht="21" customHeight="1">
      <c r="B14" s="3" t="str">
        <f ca="1">"    □ 산지경사는 "&amp;L10&amp;"경사지이고, 벌채산물 잔재를  제외하고는 장애물 많지 않음."</f>
        <v xml:space="preserve">    □ 산지경사는 중(15º~30º)경사지이고, 벌채산물 잔재를  제외하고는 장애물 많지 않음.</v>
      </c>
      <c r="C14" s="425"/>
      <c r="K14" s="216"/>
      <c r="L14" s="458"/>
      <c r="M14" s="458"/>
      <c r="N14" s="458"/>
      <c r="AD14" s="2"/>
    </row>
    <row r="15" spans="1:30" s="3" customFormat="1" ht="21" customHeight="1">
      <c r="B15" s="460" t="s">
        <v>415</v>
      </c>
      <c r="C15" s="425"/>
      <c r="K15" s="216" t="s">
        <v>414</v>
      </c>
      <c r="L15" s="459">
        <v>235</v>
      </c>
      <c r="M15" s="458"/>
      <c r="N15" s="458"/>
      <c r="AD15" s="2"/>
    </row>
    <row r="16" spans="1:30" s="3" customFormat="1" ht="21" customHeight="1">
      <c r="B16" s="3" t="str">
        <f>"    □ "&amp;L3&amp;" 등과 인접하고 있어 접근성은 좋은편임"&amp;L4</f>
        <v xml:space="preserve">    □ 마을도로, 야촌임도 등과 인접하고 있어 접근성은 좋은편임(단, 일부지역은 도보이동거리가 멀어 좋지않음)</v>
      </c>
      <c r="C16" s="425"/>
      <c r="K16" s="216"/>
      <c r="L16" s="459">
        <v>370</v>
      </c>
      <c r="M16" s="458"/>
      <c r="N16" s="458"/>
      <c r="AD16" s="2"/>
    </row>
    <row r="17" spans="1:30" s="3" customFormat="1" ht="9" customHeight="1">
      <c r="B17" s="425"/>
      <c r="C17" s="425"/>
      <c r="K17" s="216"/>
      <c r="L17" s="458"/>
      <c r="M17" s="458"/>
      <c r="N17" s="458"/>
      <c r="AD17" s="2"/>
    </row>
    <row r="18" spans="1:30" s="3" customFormat="1" ht="21" customHeight="1" thickBot="1">
      <c r="A18" s="427" t="s">
        <v>413</v>
      </c>
      <c r="C18" s="427"/>
      <c r="K18" s="216"/>
      <c r="L18" s="457" t="s">
        <v>412</v>
      </c>
      <c r="M18" s="216"/>
      <c r="N18" s="216"/>
      <c r="AD18" s="2"/>
    </row>
    <row r="19" spans="1:30" s="3" customFormat="1" ht="21" customHeight="1">
      <c r="B19" s="425" t="s">
        <v>411</v>
      </c>
      <c r="C19" s="425"/>
      <c r="K19" s="216"/>
      <c r="L19" s="456" t="s">
        <v>405</v>
      </c>
      <c r="M19" s="455" t="s">
        <v>405</v>
      </c>
      <c r="N19" s="455" t="s">
        <v>405</v>
      </c>
      <c r="O19" s="455" t="s">
        <v>405</v>
      </c>
      <c r="P19" s="454" t="s">
        <v>405</v>
      </c>
      <c r="AD19" s="2"/>
    </row>
    <row r="20" spans="1:30" s="3" customFormat="1" ht="21" customHeight="1" thickBot="1">
      <c r="B20" s="1397" t="s">
        <v>410</v>
      </c>
      <c r="C20" s="1397"/>
      <c r="D20" s="1397" t="s">
        <v>409</v>
      </c>
      <c r="E20" s="1397" t="s">
        <v>408</v>
      </c>
      <c r="F20" s="1397" t="s">
        <v>407</v>
      </c>
      <c r="G20" s="1397"/>
      <c r="H20" s="1397" t="s">
        <v>406</v>
      </c>
      <c r="I20" s="1397"/>
      <c r="J20" s="449"/>
      <c r="K20" s="216"/>
      <c r="L20" s="453" t="str">
        <f ca="1">L22</f>
        <v>자작나무</v>
      </c>
      <c r="M20" s="452">
        <f>L23</f>
        <v>0</v>
      </c>
      <c r="N20" s="452">
        <f>L24</f>
        <v>0</v>
      </c>
      <c r="O20" s="452">
        <f>L25</f>
        <v>0</v>
      </c>
      <c r="P20" s="451">
        <f>L26</f>
        <v>0</v>
      </c>
      <c r="AD20" s="2"/>
    </row>
    <row r="21" spans="1:30" s="3" customFormat="1" ht="21" customHeight="1">
      <c r="B21" s="1397"/>
      <c r="C21" s="1397"/>
      <c r="D21" s="1397"/>
      <c r="E21" s="1397"/>
      <c r="F21" s="450" t="s">
        <v>308</v>
      </c>
      <c r="G21" s="450" t="s">
        <v>309</v>
      </c>
      <c r="H21" s="1397"/>
      <c r="I21" s="1397"/>
      <c r="J21" s="449"/>
      <c r="K21" s="216"/>
      <c r="L21" s="447" t="s">
        <v>405</v>
      </c>
      <c r="M21" s="448" t="s">
        <v>308</v>
      </c>
      <c r="N21" s="447" t="s">
        <v>309</v>
      </c>
      <c r="O21" s="447" t="s">
        <v>402</v>
      </c>
      <c r="P21" s="447"/>
      <c r="AD21" s="2"/>
    </row>
    <row r="22" spans="1:30" s="3" customFormat="1" ht="21" customHeight="1">
      <c r="B22" s="1409" t="str">
        <f ca="1">D4</f>
        <v>1-0-3-0</v>
      </c>
      <c r="C22" s="1409"/>
      <c r="D22" s="1404">
        <f ca="1">D8</f>
        <v>21.480000000000004</v>
      </c>
      <c r="E22" s="443" t="str">
        <f ca="1">L22</f>
        <v>자작나무</v>
      </c>
      <c r="F22" s="442">
        <f ca="1">IF(O22=0,0,ROUND(M22/O22/0.02,0))</f>
        <v>1529</v>
      </c>
      <c r="G22" s="443">
        <f ca="1">IF(O22=0,0,ROUNDDOWN(N22/O22/0.02,0))</f>
        <v>1471</v>
      </c>
      <c r="H22" s="1398" t="str">
        <f>입력!Q43</f>
        <v>조림 2년 차</v>
      </c>
      <c r="I22" s="1399"/>
      <c r="J22" s="57"/>
      <c r="K22" s="216"/>
      <c r="L22" s="446" t="str">
        <f ca="1">OFFSET(입력!$B$3,0+$S$1*20,8)</f>
        <v>자작나무</v>
      </c>
      <c r="M22" s="445">
        <f ca="1">SUMIFS(입력!$N$3:$N$222,입력!$A$3:$A$222,D4)</f>
        <v>428</v>
      </c>
      <c r="N22" s="445">
        <f ca="1">SUMIFS(입력!$O$3:$O$222,입력!$A$3:$A$222,D4)</f>
        <v>412</v>
      </c>
      <c r="O22" s="444">
        <f ca="1">COUNTIFS(입력!$A$3:$A$222,D4,입력!$N$3:$N$222,"&gt;="&amp;0)</f>
        <v>14</v>
      </c>
      <c r="P22" s="444"/>
      <c r="AD22" s="2"/>
    </row>
    <row r="23" spans="1:30" s="3" customFormat="1" ht="21" customHeight="1">
      <c r="B23" s="1409"/>
      <c r="C23" s="1409"/>
      <c r="D23" s="1404"/>
      <c r="E23" s="443">
        <f>L23</f>
        <v>0</v>
      </c>
      <c r="F23" s="442">
        <f>IF(O23=0,0,ROUNDDOWN(M23/O23/0.02,0))</f>
        <v>0</v>
      </c>
      <c r="G23" s="443">
        <f>IF(O23=0,0,ROUNDDOWN(N23/O23/0.02,0))</f>
        <v>0</v>
      </c>
      <c r="H23" s="1400"/>
      <c r="I23" s="1401"/>
      <c r="J23" s="57"/>
      <c r="K23" s="216"/>
      <c r="L23" s="446"/>
      <c r="M23" s="445"/>
      <c r="N23" s="445"/>
      <c r="O23" s="444"/>
      <c r="P23" s="444"/>
      <c r="AD23" s="2"/>
    </row>
    <row r="24" spans="1:30" s="3" customFormat="1" ht="21" customHeight="1">
      <c r="B24" s="1409"/>
      <c r="C24" s="1409"/>
      <c r="D24" s="1404"/>
      <c r="E24" s="443">
        <f>L24</f>
        <v>0</v>
      </c>
      <c r="F24" s="442">
        <f>IF(O24=0,0,ROUNDDOWN(M24/O24/0.02,0))</f>
        <v>0</v>
      </c>
      <c r="G24" s="443">
        <f>IF(O24=0,0,ROUNDDOWN(N24/O24/0.02,0))</f>
        <v>0</v>
      </c>
      <c r="H24" s="1400"/>
      <c r="I24" s="1401"/>
      <c r="J24" s="57"/>
      <c r="K24" s="216"/>
      <c r="L24" s="446"/>
      <c r="M24" s="445"/>
      <c r="N24" s="445"/>
      <c r="O24" s="444"/>
      <c r="P24" s="444"/>
      <c r="AD24" s="2"/>
    </row>
    <row r="25" spans="1:30" s="3" customFormat="1" ht="21" customHeight="1">
      <c r="B25" s="1409"/>
      <c r="C25" s="1409"/>
      <c r="D25" s="1404"/>
      <c r="E25" s="443">
        <f>L25</f>
        <v>0</v>
      </c>
      <c r="F25" s="442">
        <f>IF(O25=0,0,ROUNDDOWN(M25/O25/0.02,0))</f>
        <v>0</v>
      </c>
      <c r="G25" s="443">
        <f>IF(O25=0,0,ROUNDDOWN(N25/O25/0.02,0))</f>
        <v>0</v>
      </c>
      <c r="H25" s="1400"/>
      <c r="I25" s="1401"/>
      <c r="J25" s="57"/>
      <c r="K25" s="216"/>
      <c r="L25" s="446"/>
      <c r="M25" s="445"/>
      <c r="N25" s="445"/>
      <c r="O25" s="444"/>
      <c r="P25" s="444"/>
      <c r="AD25" s="2"/>
    </row>
    <row r="26" spans="1:30" s="3" customFormat="1" ht="21" customHeight="1">
      <c r="B26" s="1409"/>
      <c r="C26" s="1409"/>
      <c r="D26" s="1404"/>
      <c r="E26" s="443">
        <f>L26</f>
        <v>0</v>
      </c>
      <c r="F26" s="442">
        <f>IF(O26=0,0,ROUNDDOWN(M26/O26/0.02,0))</f>
        <v>0</v>
      </c>
      <c r="G26" s="443">
        <f>IF(O26=0,0,ROUNDDOWN(N26/O26/0.02,0))</f>
        <v>0</v>
      </c>
      <c r="H26" s="1400"/>
      <c r="I26" s="1401"/>
      <c r="J26" s="57"/>
      <c r="K26" s="216"/>
      <c r="L26" s="446"/>
      <c r="M26" s="445"/>
      <c r="N26" s="445"/>
      <c r="O26" s="444"/>
      <c r="P26" s="444"/>
      <c r="AD26" s="2"/>
    </row>
    <row r="27" spans="1:30" s="3" customFormat="1" ht="21" customHeight="1">
      <c r="B27" s="1409"/>
      <c r="C27" s="1409"/>
      <c r="D27" s="1404"/>
      <c r="E27" s="443" t="s">
        <v>226</v>
      </c>
      <c r="F27" s="442">
        <f ca="1">(F22*$O$22+F23*$O$23+F24*$O$24+F25*$O$25+F26*$O$26)/$O$27</f>
        <v>1529</v>
      </c>
      <c r="G27" s="442">
        <f ca="1">(G22*$O$22+G23*$O$23+G24*$O$24+G25*$O$25+G26*$O$26)/$O$27</f>
        <v>1471</v>
      </c>
      <c r="H27" s="1402"/>
      <c r="I27" s="1403"/>
      <c r="J27" s="57"/>
      <c r="M27" s="437"/>
      <c r="O27" s="3">
        <f ca="1">SUM(O22:O26)</f>
        <v>14</v>
      </c>
      <c r="AD27" s="2"/>
    </row>
    <row r="28" spans="1:30" s="3" customFormat="1" ht="26.25" customHeight="1">
      <c r="B28" s="441" t="s">
        <v>400</v>
      </c>
      <c r="C28" s="440"/>
      <c r="D28" s="439"/>
      <c r="E28" s="438"/>
      <c r="F28" s="438"/>
      <c r="G28" s="438"/>
      <c r="H28" s="438"/>
      <c r="I28" s="438"/>
      <c r="J28" s="57"/>
      <c r="M28" s="437"/>
      <c r="AD28" s="2"/>
    </row>
    <row r="29" spans="1:30" s="3" customFormat="1" ht="21" customHeight="1">
      <c r="B29" s="3" t="str">
        <f ca="1">"    □ 식재된 "&amp;L22&amp;"는 활착이 안정된 상태로 신초 발달이 양호함."</f>
        <v xml:space="preserve">    □ 식재된 자작나무는 활착이 안정된 상태로 신초 발달이 양호함.</v>
      </c>
      <c r="C29" s="440"/>
      <c r="D29" s="439"/>
      <c r="E29" s="438"/>
      <c r="F29" s="438"/>
      <c r="G29" s="438"/>
      <c r="H29" s="438"/>
      <c r="I29" s="438"/>
      <c r="J29" s="57"/>
      <c r="M29" s="437"/>
      <c r="AD29" s="2"/>
    </row>
    <row r="30" spans="1:30" s="3" customFormat="1" ht="21" customHeight="1">
      <c r="B30" s="3" t="str">
        <f>"    □ 고사목은 단목으로 불규칙하게 분포되어 있음."</f>
        <v xml:space="preserve">    □ 고사목은 단목으로 불규칙하게 분포되어 있음.</v>
      </c>
      <c r="C30" s="440"/>
      <c r="D30" s="439"/>
      <c r="E30" s="438"/>
      <c r="F30" s="438"/>
      <c r="G30" s="438"/>
      <c r="H30" s="438"/>
      <c r="I30" s="438"/>
      <c r="J30" s="57"/>
      <c r="M30" s="437"/>
      <c r="AD30" s="2"/>
    </row>
    <row r="31" spans="1:30" s="3" customFormat="1" ht="24.75" customHeight="1">
      <c r="B31" s="3" t="s">
        <v>399</v>
      </c>
      <c r="C31" s="440"/>
      <c r="D31" s="439"/>
      <c r="E31" s="438"/>
      <c r="F31" s="438"/>
      <c r="G31" s="438"/>
      <c r="H31" s="438"/>
      <c r="I31" s="438"/>
      <c r="J31" s="57"/>
      <c r="M31" s="437"/>
      <c r="AD31" s="2"/>
    </row>
    <row r="32" spans="1:30" s="3" customFormat="1" ht="21" customHeight="1">
      <c r="B32" s="3" t="str">
        <f ca="1">"    □ "&amp;L32&amp;"이고, 근주에서 올라온 맹아가 불규칙하게 분포되어 있음."</f>
        <v xml:space="preserve">    □ 제거대상은 목본류+초본류 혼합이고, 근주에서 올라온 맹아가 불규칙하게 분포되어 있음.</v>
      </c>
      <c r="C32" s="440"/>
      <c r="D32" s="439"/>
      <c r="E32" s="438"/>
      <c r="F32" s="438"/>
      <c r="G32" s="438"/>
      <c r="H32" s="438"/>
      <c r="I32" s="438"/>
      <c r="J32" s="57"/>
      <c r="K32" s="3" t="s">
        <v>398</v>
      </c>
      <c r="L32" s="3" t="str">
        <f ca="1">OFFSET(입력!$B$3,0+S1*20,14)</f>
        <v>제거대상은 목본류+초본류 혼합</v>
      </c>
      <c r="M32" s="437"/>
      <c r="AD32" s="2"/>
    </row>
    <row r="33" spans="1:30" s="3" customFormat="1" ht="21" customHeight="1">
      <c r="B33" s="3" t="str">
        <f ca="1">"    □ 조림목이 자연발생 식생과 경쟁을 하고 있으나 "&amp;L33&amp;"임."</f>
        <v xml:space="preserve">    □ 조림목이 자연발생 식생과 경쟁을 하고 있으나 조림 2년 차임.</v>
      </c>
      <c r="C33" s="440"/>
      <c r="D33" s="439"/>
      <c r="E33" s="438"/>
      <c r="F33" s="438"/>
      <c r="G33" s="438"/>
      <c r="H33" s="438"/>
      <c r="I33" s="438"/>
      <c r="J33" s="57"/>
      <c r="K33" s="3" t="s">
        <v>397</v>
      </c>
      <c r="L33" s="3" t="str">
        <f ca="1">I41</f>
        <v>조림 2년 차</v>
      </c>
      <c r="M33" s="437"/>
      <c r="AD33" s="2"/>
    </row>
    <row r="34" spans="1:30" s="3" customFormat="1" ht="21" customHeight="1">
      <c r="B34" s="425"/>
      <c r="C34" s="425"/>
      <c r="AD34" s="2"/>
    </row>
    <row r="35" spans="1:30" s="3" customFormat="1" ht="33" customHeight="1">
      <c r="A35" s="427" t="s">
        <v>396</v>
      </c>
      <c r="C35" s="427"/>
      <c r="AD35" s="2"/>
    </row>
    <row r="36" spans="1:30" s="3" customFormat="1" ht="21" customHeight="1">
      <c r="A36" s="427"/>
      <c r="B36" s="425" t="s">
        <v>395</v>
      </c>
      <c r="C36" s="427"/>
      <c r="AD36" s="2"/>
    </row>
    <row r="37" spans="1:30" s="3" customFormat="1" ht="21" customHeight="1">
      <c r="B37" s="3" t="str">
        <f ca="1">"    □ 조림목이 정상적으로 생육하기 위해서는 조림목을 제외한 모든 식생을 제거하여야 하므로  "&amp;L37&amp;"를 적용함."</f>
        <v xml:space="preserve">    □ 조림목이 정상적으로 생육하기 위해서는 조림목을 제외한 모든 식생을 제거하여야 하므로  모두베기를 적용함.</v>
      </c>
      <c r="C37" s="425"/>
      <c r="L37" s="3" t="str">
        <f ca="1">B42</f>
        <v>모두베기</v>
      </c>
      <c r="AD37" s="2"/>
    </row>
    <row r="38" spans="1:30" s="3" customFormat="1" ht="21" customHeight="1">
      <c r="B38" s="425" t="s">
        <v>394</v>
      </c>
      <c r="C38" s="425"/>
      <c r="AD38" s="2"/>
    </row>
    <row r="39" spans="1:30" s="3" customFormat="1" ht="27" customHeight="1">
      <c r="B39" s="1395" t="s">
        <v>393</v>
      </c>
      <c r="C39" s="1411"/>
      <c r="D39" s="1411"/>
      <c r="E39" s="1396"/>
      <c r="F39" s="1224" t="s">
        <v>392</v>
      </c>
      <c r="G39" s="1410"/>
      <c r="H39" s="1410"/>
      <c r="I39" s="1225"/>
      <c r="K39" s="3" t="s">
        <v>386</v>
      </c>
      <c r="L39" s="435">
        <f ca="1">F27</f>
        <v>1529</v>
      </c>
      <c r="M39" s="436">
        <f>L12</f>
        <v>0</v>
      </c>
      <c r="N39" s="435">
        <f ca="1">L39</f>
        <v>1529</v>
      </c>
      <c r="AD39" s="2"/>
    </row>
    <row r="40" spans="1:30" s="3" customFormat="1" ht="27" customHeight="1">
      <c r="B40" s="1395" t="s">
        <v>391</v>
      </c>
      <c r="C40" s="1396"/>
      <c r="D40" s="56" t="s">
        <v>99</v>
      </c>
      <c r="E40" s="56" t="s">
        <v>389</v>
      </c>
      <c r="F40" s="56" t="s">
        <v>178</v>
      </c>
      <c r="G40" s="1224" t="s">
        <v>310</v>
      </c>
      <c r="H40" s="1225"/>
      <c r="I40" s="56" t="s">
        <v>384</v>
      </c>
      <c r="AD40" s="2"/>
    </row>
    <row r="41" spans="1:30" s="3" customFormat="1" ht="27" hidden="1" customHeight="1">
      <c r="B41" s="1395" t="s">
        <v>386</v>
      </c>
      <c r="C41" s="1396"/>
      <c r="D41" s="56" t="s">
        <v>385</v>
      </c>
      <c r="E41" s="601">
        <f ca="1">F27*0</f>
        <v>0</v>
      </c>
      <c r="F41" s="1405" t="str">
        <f ca="1">INDIRECT("단"&amp;$S$1+1&amp;"!$c$42")</f>
        <v>중(15º~30º)</v>
      </c>
      <c r="G41" s="1406" t="str">
        <f ca="1">INDIRECT("단"&amp;$S$1+1&amp;"!$c$43")</f>
        <v>개소당 평균면적이 3ha 이상</v>
      </c>
      <c r="H41" s="1407"/>
      <c r="I41" s="1405" t="str">
        <f ca="1">INDIRECT("단"&amp;$S$1+1&amp;"!$c$44")</f>
        <v>조림 2년 차</v>
      </c>
      <c r="K41" s="3" t="s">
        <v>384</v>
      </c>
      <c r="L41" s="434" t="s">
        <v>383</v>
      </c>
      <c r="M41" s="3" t="s">
        <v>382</v>
      </c>
      <c r="AD41" s="2"/>
    </row>
    <row r="42" spans="1:30" s="3" customFormat="1" ht="27" customHeight="1">
      <c r="B42" s="1395" t="str">
        <f ca="1">D9</f>
        <v>모두베기</v>
      </c>
      <c r="C42" s="1396"/>
      <c r="D42" s="56" t="s">
        <v>4</v>
      </c>
      <c r="E42" s="433">
        <f ca="1">D22</f>
        <v>21.480000000000004</v>
      </c>
      <c r="F42" s="1167"/>
      <c r="G42" s="1408"/>
      <c r="H42" s="1169"/>
      <c r="I42" s="1167"/>
      <c r="M42" s="3" t="s">
        <v>380</v>
      </c>
      <c r="AD42" s="2"/>
    </row>
    <row r="43" spans="1:30" s="3" customFormat="1" ht="23.25" hidden="1" customHeight="1">
      <c r="B43" s="425" t="s">
        <v>379</v>
      </c>
      <c r="C43" s="425"/>
      <c r="M43" s="3" t="s">
        <v>378</v>
      </c>
      <c r="AD43" s="2"/>
    </row>
    <row r="44" spans="1:30" s="3" customFormat="1" ht="21" hidden="1" customHeight="1">
      <c r="B44" s="3" t="str">
        <f>"    □ 예취기 작업시 조림목에 피해가 가지 않도록 조림목 주변 반경 20cm 이내에 있는 식생을 사전에 제거한다."</f>
        <v xml:space="preserve">    □ 예취기 작업시 조림목에 피해가 가지 않도록 조림목 주변 반경 20cm 이내에 있는 식생을 사전에 제거한다.</v>
      </c>
      <c r="C44" s="425"/>
      <c r="K44" s="3" t="str">
        <f ca="1">F41</f>
        <v>중(15º~30º)</v>
      </c>
      <c r="M44" s="3" t="s">
        <v>377</v>
      </c>
      <c r="AD44" s="2"/>
    </row>
    <row r="45" spans="1:30" s="3" customFormat="1" ht="21" hidden="1" customHeight="1">
      <c r="B45" s="3" t="str">
        <f>"    □ 묘목찾기 작업은 보통인부 1인이 낫으로 실시한다."</f>
        <v xml:space="preserve">    □ 묘목찾기 작업은 보통인부 1인이 낫으로 실시한다.</v>
      </c>
      <c r="C45" s="425"/>
      <c r="M45" s="3" t="s">
        <v>376</v>
      </c>
      <c r="AD45" s="2"/>
    </row>
    <row r="46" spans="1:30" s="3" customFormat="1" ht="24.75" customHeight="1">
      <c r="B46" s="425" t="s">
        <v>1203</v>
      </c>
      <c r="C46" s="425"/>
      <c r="M46" s="3" t="s">
        <v>375</v>
      </c>
      <c r="AD46" s="2"/>
    </row>
    <row r="47" spans="1:30" s="3" customFormat="1" ht="21" customHeight="1">
      <c r="B47" s="3" t="str">
        <f>"    □ 모묙찾기 작업이 끝나면 예취기로 조림목을 제외한 나머지 식생을 모두 제거한다."</f>
        <v xml:space="preserve">    □ 모묙찾기 작업이 끝나면 예취기로 조림목을 제외한 나머지 식생을 모두 제거한다.</v>
      </c>
      <c r="C47" s="425"/>
      <c r="AD47" s="2"/>
    </row>
    <row r="48" spans="1:30" s="3" customFormat="1" ht="34.5" customHeight="1">
      <c r="C48" s="425"/>
      <c r="AD48" s="2"/>
    </row>
    <row r="49" spans="1:10" ht="27.75" customHeight="1">
      <c r="A49" s="427" t="s">
        <v>374</v>
      </c>
      <c r="B49" s="432"/>
      <c r="C49" s="432"/>
      <c r="D49" s="432"/>
      <c r="E49" s="431"/>
      <c r="F49" s="431"/>
      <c r="G49" s="431"/>
      <c r="H49" s="431"/>
      <c r="I49" s="431"/>
      <c r="J49" s="431"/>
    </row>
    <row r="50" spans="1:10" ht="21" customHeight="1">
      <c r="B50" s="426" t="s">
        <v>373</v>
      </c>
      <c r="C50" s="426"/>
      <c r="D50" s="426"/>
      <c r="E50" s="430"/>
      <c r="F50" s="430"/>
      <c r="G50" s="430"/>
      <c r="H50" s="430"/>
      <c r="I50" s="430"/>
      <c r="J50" s="430"/>
    </row>
    <row r="51" spans="1:10" ht="21" customHeight="1">
      <c r="B51" s="426" t="s">
        <v>372</v>
      </c>
      <c r="C51" s="426"/>
      <c r="D51" s="426"/>
      <c r="E51" s="430"/>
      <c r="F51" s="430"/>
      <c r="G51" s="430"/>
      <c r="H51" s="430"/>
      <c r="I51" s="430"/>
      <c r="J51" s="430"/>
    </row>
    <row r="52" spans="1:10" ht="21" customHeight="1">
      <c r="B52" s="426" t="s">
        <v>371</v>
      </c>
      <c r="C52" s="426"/>
      <c r="D52" s="426"/>
      <c r="E52" s="430"/>
      <c r="F52" s="430"/>
      <c r="G52" s="430"/>
      <c r="H52" s="430"/>
      <c r="I52" s="430"/>
      <c r="J52" s="430"/>
    </row>
    <row r="53" spans="1:10" ht="21" customHeight="1">
      <c r="B53" s="426" t="s">
        <v>370</v>
      </c>
      <c r="C53" s="426"/>
      <c r="D53" s="426"/>
      <c r="E53" s="423"/>
      <c r="F53" s="423"/>
      <c r="G53" s="423"/>
      <c r="H53" s="423"/>
      <c r="I53" s="423"/>
      <c r="J53" s="423"/>
    </row>
    <row r="54" spans="1:10" ht="21" customHeight="1">
      <c r="B54" s="429"/>
      <c r="C54" s="429"/>
      <c r="D54" s="429"/>
      <c r="E54" s="428"/>
      <c r="F54" s="428"/>
      <c r="G54" s="428"/>
      <c r="H54" s="428"/>
      <c r="I54" s="428"/>
      <c r="J54" s="428"/>
    </row>
    <row r="55" spans="1:10" ht="21" customHeight="1">
      <c r="A55" s="427" t="s">
        <v>369</v>
      </c>
      <c r="B55" s="426"/>
      <c r="C55" s="426"/>
      <c r="D55" s="426"/>
      <c r="E55" s="423"/>
      <c r="F55" s="423"/>
      <c r="G55" s="423"/>
      <c r="H55" s="423"/>
      <c r="I55" s="423"/>
      <c r="J55" s="423"/>
    </row>
    <row r="56" spans="1:10" ht="21" customHeight="1">
      <c r="B56" s="425" t="s">
        <v>368</v>
      </c>
      <c r="C56" s="424"/>
      <c r="D56" s="424"/>
      <c r="E56" s="423"/>
      <c r="F56" s="423"/>
      <c r="G56" s="423"/>
      <c r="H56" s="423"/>
      <c r="I56" s="423"/>
      <c r="J56" s="423"/>
    </row>
    <row r="57" spans="1:10" ht="21" customHeight="1">
      <c r="B57" s="422"/>
      <c r="C57" s="422"/>
      <c r="D57" s="422"/>
      <c r="E57" s="422"/>
      <c r="F57" s="422"/>
      <c r="G57" s="422"/>
      <c r="H57" s="422"/>
      <c r="I57" s="422"/>
      <c r="J57" s="422"/>
    </row>
  </sheetData>
  <mergeCells count="18">
    <mergeCell ref="B40:C40"/>
    <mergeCell ref="G40:H40"/>
    <mergeCell ref="A1:I1"/>
    <mergeCell ref="B20:C21"/>
    <mergeCell ref="D20:D21"/>
    <mergeCell ref="E20:E21"/>
    <mergeCell ref="F20:G20"/>
    <mergeCell ref="H20:I21"/>
    <mergeCell ref="B22:C27"/>
    <mergeCell ref="D22:D27"/>
    <mergeCell ref="H22:I27"/>
    <mergeCell ref="B39:E39"/>
    <mergeCell ref="F39:I39"/>
    <mergeCell ref="B41:C41"/>
    <mergeCell ref="F41:F42"/>
    <mergeCell ref="G41:H42"/>
    <mergeCell ref="I41:I42"/>
    <mergeCell ref="B42:C42"/>
  </mergeCells>
  <phoneticPr fontId="4" type="noConversion"/>
  <dataValidations disablePrompts="1" count="2">
    <dataValidation type="list" allowBlank="1" showInputMessage="1" showErrorMessage="1" sqref="M41:M46" xr:uid="{00000000-0002-0000-0E00-000000000000}">
      <formula1>$M$41:$M$46</formula1>
    </dataValidation>
    <dataValidation type="list" allowBlank="1" showInputMessage="1" showErrorMessage="1" sqref="L41" xr:uid="{00000000-0002-0000-0E00-000001000000}">
      <formula1>$M$41:$M$43</formula1>
    </dataValidation>
  </dataValidations>
  <pageMargins left="0.82" right="0.4" top="0.51" bottom="0.34" header="0.19685039370078741" footer="0.27559055118110237"/>
  <pageSetup paperSize="9" firstPageNumber="84" orientation="landscape" useFirstPageNumber="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13"/>
  </sheetPr>
  <dimension ref="A1:AD57"/>
  <sheetViews>
    <sheetView showZeros="0" view="pageBreakPreview" topLeftCell="A14" zoomScale="85" zoomScaleNormal="85" zoomScaleSheetLayoutView="85" workbookViewId="0">
      <selection activeCell="H47" sqref="H47"/>
    </sheetView>
  </sheetViews>
  <sheetFormatPr defaultColWidth="8.88671875" defaultRowHeight="13.5"/>
  <cols>
    <col min="1" max="1" width="2.77734375" style="2" customWidth="1"/>
    <col min="2" max="2" width="4.77734375" style="2" customWidth="1"/>
    <col min="3" max="3" width="6.5546875" style="2" customWidth="1"/>
    <col min="4" max="9" width="15.6640625" style="2" customWidth="1"/>
    <col min="10" max="11" width="10.77734375" style="2" customWidth="1"/>
    <col min="12" max="12" width="11.77734375" style="2" customWidth="1"/>
    <col min="13" max="16384" width="8.88671875" style="2"/>
  </cols>
  <sheetData>
    <row r="1" spans="1:30" ht="39" customHeight="1">
      <c r="A1" s="1228" t="s">
        <v>428</v>
      </c>
      <c r="B1" s="1228"/>
      <c r="C1" s="1228"/>
      <c r="D1" s="1228"/>
      <c r="E1" s="1228"/>
      <c r="F1" s="1228"/>
      <c r="G1" s="1228"/>
      <c r="H1" s="1228"/>
      <c r="I1" s="1228"/>
      <c r="J1" s="468"/>
      <c r="S1" s="596">
        <f ca="1">IFERROR(IF(RIGHT(MID(CELL("filename",A1),FIND("]",CELL("filename",A1))+1,255),2)&gt;=10,RIGHT(MID(CELL("filename",A1),FIND("]",CELL("filename",A1))+1,255),2)-1,RIGHT(MID(CELL("filename",A1),FIND("]",CELL("filename",A1))+1,255),1)-1),RIGHT(MID(CELL("filename",A1),FIND("]",CELL("filename",A1))+1,255),1)-1)</f>
        <v>3</v>
      </c>
    </row>
    <row r="2" spans="1:30" ht="13.5" customHeight="1">
      <c r="B2" s="468"/>
      <c r="C2" s="468"/>
      <c r="D2" s="468"/>
      <c r="E2" s="468"/>
      <c r="F2" s="468"/>
      <c r="G2" s="468"/>
      <c r="H2" s="468"/>
      <c r="I2" s="468"/>
      <c r="J2" s="468"/>
      <c r="K2" s="216" t="s">
        <v>282</v>
      </c>
      <c r="L2" s="458" t="s">
        <v>1200</v>
      </c>
      <c r="M2" s="216"/>
      <c r="N2" s="216"/>
    </row>
    <row r="3" spans="1:30" ht="7.5" customHeight="1">
      <c r="B3" s="467"/>
      <c r="C3" s="467"/>
      <c r="D3" s="467"/>
      <c r="E3" s="467"/>
      <c r="F3" s="467"/>
      <c r="G3" s="467"/>
      <c r="H3" s="467"/>
      <c r="I3" s="467"/>
      <c r="J3" s="467"/>
      <c r="K3" s="216" t="s">
        <v>426</v>
      </c>
      <c r="L3" s="458" t="s">
        <v>1071</v>
      </c>
      <c r="M3" s="216"/>
      <c r="N3" s="216"/>
    </row>
    <row r="4" spans="1:30" ht="20.100000000000001" customHeight="1">
      <c r="A4" s="463" t="s">
        <v>424</v>
      </c>
      <c r="C4" s="462"/>
      <c r="D4" s="44" t="str">
        <f ca="1">OFFSET(입력!$A$3,$B$4+$S$1*20,0)</f>
        <v>1-0-4-0</v>
      </c>
      <c r="E4" s="466"/>
      <c r="F4" s="466"/>
      <c r="G4" s="466"/>
      <c r="H4" s="466"/>
      <c r="I4" s="466"/>
      <c r="J4" s="466"/>
      <c r="K4" s="216"/>
      <c r="L4" s="458"/>
      <c r="M4" s="216"/>
      <c r="N4" s="216"/>
    </row>
    <row r="5" spans="1:30" ht="9.75" customHeight="1">
      <c r="A5" s="463"/>
      <c r="C5" s="462"/>
      <c r="D5" s="44"/>
      <c r="E5" s="44"/>
      <c r="F5" s="44"/>
      <c r="G5" s="44"/>
      <c r="H5" s="44"/>
      <c r="I5" s="44"/>
      <c r="J5" s="44"/>
      <c r="K5" s="216"/>
      <c r="L5" s="458"/>
      <c r="M5" s="216"/>
      <c r="N5" s="216"/>
    </row>
    <row r="6" spans="1:30" ht="21" customHeight="1">
      <c r="A6" s="427" t="s">
        <v>422</v>
      </c>
      <c r="C6" s="462"/>
      <c r="D6" s="44"/>
      <c r="E6" s="44"/>
      <c r="F6" s="44"/>
      <c r="G6" s="44"/>
      <c r="H6" s="44"/>
      <c r="I6" s="44"/>
      <c r="J6" s="44"/>
      <c r="K6" s="17"/>
      <c r="L6" s="465"/>
      <c r="M6" s="259"/>
      <c r="N6" s="216"/>
    </row>
    <row r="7" spans="1:30" ht="21" customHeight="1">
      <c r="A7" s="463"/>
      <c r="B7" s="2" t="s">
        <v>421</v>
      </c>
      <c r="C7" s="462"/>
      <c r="D7" s="2" t="str">
        <f ca="1">OFFSET(입력!$A$3,$B$4+$S$1*20,2)</f>
        <v>양구군 국토정중앙면 야촌리 산50번지</v>
      </c>
      <c r="K7" s="17"/>
      <c r="L7" s="314"/>
      <c r="M7" s="259"/>
      <c r="N7" s="216"/>
    </row>
    <row r="8" spans="1:30" ht="21" customHeight="1">
      <c r="A8" s="463"/>
      <c r="B8" s="2" t="s">
        <v>420</v>
      </c>
      <c r="C8" s="462"/>
      <c r="D8" s="600">
        <f ca="1">OFFSET(입력!$B$3,$B$4+$S$1*20,6)</f>
        <v>0.2</v>
      </c>
      <c r="E8" s="464"/>
      <c r="F8" s="464"/>
      <c r="G8" s="464"/>
      <c r="H8" s="464"/>
      <c r="I8" s="464"/>
      <c r="J8" s="464"/>
      <c r="K8" s="17"/>
      <c r="L8" s="314"/>
      <c r="M8" s="259"/>
      <c r="N8" s="216"/>
    </row>
    <row r="9" spans="1:30" ht="21" customHeight="1">
      <c r="A9" s="463"/>
      <c r="B9" s="2" t="s">
        <v>419</v>
      </c>
      <c r="C9" s="462"/>
      <c r="D9" s="2" t="str">
        <f ca="1">OFFSET(입력!$B$3,$B$4+$S$1*20,5)</f>
        <v>모두베기</v>
      </c>
      <c r="K9" s="216"/>
      <c r="L9" s="216"/>
      <c r="M9" s="216"/>
      <c r="N9" s="216"/>
    </row>
    <row r="10" spans="1:30" ht="8.25" customHeight="1">
      <c r="K10" s="216" t="s">
        <v>418</v>
      </c>
      <c r="L10" s="216" t="str">
        <f ca="1">OFFSET(입력!$B$3,0+$S$1*20,16)</f>
        <v>완(15º 이하)</v>
      </c>
      <c r="M10" s="458"/>
      <c r="N10" s="458"/>
    </row>
    <row r="11" spans="1:30" s="3" customFormat="1" ht="21" customHeight="1">
      <c r="A11" s="427" t="s">
        <v>417</v>
      </c>
      <c r="C11" s="427"/>
      <c r="K11" s="216"/>
      <c r="L11" s="216"/>
      <c r="M11" s="458"/>
      <c r="N11" s="458"/>
      <c r="AD11" s="2"/>
    </row>
    <row r="12" spans="1:30" s="3" customFormat="1" ht="21" customHeight="1">
      <c r="B12" s="425" t="s">
        <v>416</v>
      </c>
      <c r="C12" s="425"/>
      <c r="K12" s="216"/>
      <c r="L12" s="461"/>
      <c r="M12" s="458"/>
      <c r="N12" s="458"/>
      <c r="AD12" s="2"/>
    </row>
    <row r="13" spans="1:30" s="3" customFormat="1" ht="21" customHeight="1">
      <c r="B13" s="3" t="str">
        <f>"    □ 방위는 "&amp;L2&amp;" 방향의 산록 이하의 지역으로 해발고 "&amp;L15&amp;"m - "&amp;L16&amp;"m 사이에 분포하고 있음."</f>
        <v xml:space="preserve">    □ 방위는 서 방향의 산록 이하의 지역으로 해발고 240m - 250m 사이에 분포하고 있음.</v>
      </c>
      <c r="C13" s="425"/>
      <c r="K13" s="216"/>
      <c r="L13" s="458"/>
      <c r="M13" s="458"/>
      <c r="N13" s="458"/>
      <c r="AD13" s="2"/>
    </row>
    <row r="14" spans="1:30" s="3" customFormat="1" ht="21" customHeight="1">
      <c r="B14" s="3" t="str">
        <f ca="1">"    □ 산지경사는 "&amp;L10&amp;"경사지이고, 벌채산물 잔재를  제외하고는 장애물 많지 않음."</f>
        <v xml:space="preserve">    □ 산지경사는 완(15º 이하)경사지이고, 벌채산물 잔재를  제외하고는 장애물 많지 않음.</v>
      </c>
      <c r="C14" s="425"/>
      <c r="K14" s="216"/>
      <c r="L14" s="458"/>
      <c r="M14" s="458"/>
      <c r="N14" s="458"/>
      <c r="AD14" s="2"/>
    </row>
    <row r="15" spans="1:30" s="3" customFormat="1" ht="21" customHeight="1">
      <c r="B15" s="460" t="s">
        <v>415</v>
      </c>
      <c r="C15" s="425"/>
      <c r="K15" s="216" t="s">
        <v>414</v>
      </c>
      <c r="L15" s="459">
        <v>240</v>
      </c>
      <c r="M15" s="458"/>
      <c r="N15" s="458"/>
      <c r="AD15" s="2"/>
    </row>
    <row r="16" spans="1:30" s="3" customFormat="1" ht="21" customHeight="1">
      <c r="B16" s="3" t="str">
        <f>"    □ "&amp;L3&amp;" 등과 인접하고 있어 접근성은 좋은편임"&amp;L4</f>
        <v xml:space="preserve">    □ 마을도로 등과 인접하고 있어 접근성은 좋은편임</v>
      </c>
      <c r="C16" s="425"/>
      <c r="K16" s="216"/>
      <c r="L16" s="459">
        <v>250</v>
      </c>
      <c r="M16" s="458"/>
      <c r="N16" s="458"/>
      <c r="AD16" s="2"/>
    </row>
    <row r="17" spans="1:30" s="3" customFormat="1" ht="9" customHeight="1">
      <c r="B17" s="425"/>
      <c r="C17" s="425"/>
      <c r="K17" s="216"/>
      <c r="L17" s="458"/>
      <c r="M17" s="458"/>
      <c r="N17" s="458"/>
      <c r="AD17" s="2"/>
    </row>
    <row r="18" spans="1:30" s="3" customFormat="1" ht="21" customHeight="1" thickBot="1">
      <c r="A18" s="427" t="s">
        <v>413</v>
      </c>
      <c r="C18" s="427"/>
      <c r="K18" s="216"/>
      <c r="L18" s="457" t="s">
        <v>412</v>
      </c>
      <c r="M18" s="216"/>
      <c r="N18" s="216"/>
      <c r="AD18" s="2"/>
    </row>
    <row r="19" spans="1:30" s="3" customFormat="1" ht="21" customHeight="1">
      <c r="B19" s="425" t="s">
        <v>411</v>
      </c>
      <c r="C19" s="425"/>
      <c r="K19" s="216"/>
      <c r="L19" s="456" t="s">
        <v>405</v>
      </c>
      <c r="M19" s="455" t="s">
        <v>405</v>
      </c>
      <c r="N19" s="455" t="s">
        <v>405</v>
      </c>
      <c r="O19" s="455" t="s">
        <v>405</v>
      </c>
      <c r="P19" s="454" t="s">
        <v>405</v>
      </c>
      <c r="AD19" s="2"/>
    </row>
    <row r="20" spans="1:30" s="3" customFormat="1" ht="21" customHeight="1" thickBot="1">
      <c r="B20" s="1397" t="s">
        <v>410</v>
      </c>
      <c r="C20" s="1397"/>
      <c r="D20" s="1397" t="s">
        <v>409</v>
      </c>
      <c r="E20" s="1397" t="s">
        <v>408</v>
      </c>
      <c r="F20" s="1397" t="s">
        <v>407</v>
      </c>
      <c r="G20" s="1397"/>
      <c r="H20" s="1397" t="s">
        <v>406</v>
      </c>
      <c r="I20" s="1397"/>
      <c r="J20" s="449"/>
      <c r="K20" s="216"/>
      <c r="L20" s="453" t="str">
        <f ca="1">L22</f>
        <v>두릅나무</v>
      </c>
      <c r="M20" s="452">
        <f>L23</f>
        <v>0</v>
      </c>
      <c r="N20" s="452">
        <f>L24</f>
        <v>0</v>
      </c>
      <c r="O20" s="452">
        <f>L25</f>
        <v>0</v>
      </c>
      <c r="P20" s="451">
        <f>L26</f>
        <v>0</v>
      </c>
      <c r="AD20" s="2"/>
    </row>
    <row r="21" spans="1:30" s="3" customFormat="1" ht="21" customHeight="1">
      <c r="B21" s="1397"/>
      <c r="C21" s="1397"/>
      <c r="D21" s="1397"/>
      <c r="E21" s="1397"/>
      <c r="F21" s="450" t="s">
        <v>308</v>
      </c>
      <c r="G21" s="450" t="s">
        <v>309</v>
      </c>
      <c r="H21" s="1397"/>
      <c r="I21" s="1397"/>
      <c r="J21" s="449"/>
      <c r="K21" s="216"/>
      <c r="L21" s="447" t="s">
        <v>405</v>
      </c>
      <c r="M21" s="448" t="s">
        <v>308</v>
      </c>
      <c r="N21" s="447" t="s">
        <v>309</v>
      </c>
      <c r="O21" s="447" t="s">
        <v>402</v>
      </c>
      <c r="P21" s="447"/>
      <c r="AD21" s="2"/>
    </row>
    <row r="22" spans="1:30" s="3" customFormat="1" ht="21" customHeight="1">
      <c r="B22" s="1409" t="str">
        <f ca="1">D4</f>
        <v>1-0-4-0</v>
      </c>
      <c r="C22" s="1409"/>
      <c r="D22" s="1404">
        <f ca="1">D8</f>
        <v>0.2</v>
      </c>
      <c r="E22" s="443" t="str">
        <f ca="1">L22</f>
        <v>두릅나무</v>
      </c>
      <c r="F22" s="442">
        <f ca="1">IF(O22=0,0,ROUND(M22/O22/0.02,0))</f>
        <v>850</v>
      </c>
      <c r="G22" s="443">
        <f ca="1">IF(O22=0,0,ROUNDDOWN(N22/O22/0.02,0))</f>
        <v>650</v>
      </c>
      <c r="H22" s="1398" t="str">
        <f>입력!Q63</f>
        <v>조림 2년 차</v>
      </c>
      <c r="I22" s="1399"/>
      <c r="J22" s="57"/>
      <c r="K22" s="216"/>
      <c r="L22" s="446" t="str">
        <f ca="1">OFFSET(입력!$B$3,0+$S$1*20,8)</f>
        <v>두릅나무</v>
      </c>
      <c r="M22" s="445">
        <f ca="1">SUMIFS(입력!$N$3:$N$222,입력!$A$3:$A$222,D4)</f>
        <v>17</v>
      </c>
      <c r="N22" s="445">
        <f ca="1">SUMIFS(입력!$O$3:$O$222,입력!$A$3:$A$222,D4)</f>
        <v>13</v>
      </c>
      <c r="O22" s="444">
        <f ca="1">COUNTIFS(입력!$A$3:$A$222,D4,입력!$N$3:$N$222,"&gt;="&amp;0)</f>
        <v>1</v>
      </c>
      <c r="P22" s="444"/>
      <c r="AD22" s="2"/>
    </row>
    <row r="23" spans="1:30" s="3" customFormat="1" ht="21" customHeight="1">
      <c r="B23" s="1409"/>
      <c r="C23" s="1409"/>
      <c r="D23" s="1404"/>
      <c r="E23" s="443">
        <f>L23</f>
        <v>0</v>
      </c>
      <c r="F23" s="442">
        <f>IF(O23=0,0,ROUNDDOWN(M23/O23/0.02,0))</f>
        <v>0</v>
      </c>
      <c r="G23" s="443">
        <f>IF(O23=0,0,ROUNDDOWN(N23/O23/0.02,0))</f>
        <v>0</v>
      </c>
      <c r="H23" s="1400"/>
      <c r="I23" s="1401"/>
      <c r="J23" s="57"/>
      <c r="K23" s="216"/>
      <c r="L23" s="446"/>
      <c r="M23" s="445"/>
      <c r="N23" s="445"/>
      <c r="O23" s="444"/>
      <c r="P23" s="444"/>
      <c r="AD23" s="2"/>
    </row>
    <row r="24" spans="1:30" s="3" customFormat="1" ht="21" customHeight="1">
      <c r="B24" s="1409"/>
      <c r="C24" s="1409"/>
      <c r="D24" s="1404"/>
      <c r="E24" s="443">
        <f>L24</f>
        <v>0</v>
      </c>
      <c r="F24" s="442">
        <f>IF(O24=0,0,ROUNDDOWN(M24/O24/0.02,0))</f>
        <v>0</v>
      </c>
      <c r="G24" s="443">
        <f>IF(O24=0,0,ROUNDDOWN(N24/O24/0.02,0))</f>
        <v>0</v>
      </c>
      <c r="H24" s="1400"/>
      <c r="I24" s="1401"/>
      <c r="J24" s="57"/>
      <c r="K24" s="216"/>
      <c r="L24" s="446"/>
      <c r="M24" s="445"/>
      <c r="N24" s="445"/>
      <c r="O24" s="444"/>
      <c r="P24" s="444"/>
      <c r="AD24" s="2"/>
    </row>
    <row r="25" spans="1:30" s="3" customFormat="1" ht="21" customHeight="1">
      <c r="B25" s="1409"/>
      <c r="C25" s="1409"/>
      <c r="D25" s="1404"/>
      <c r="E25" s="443">
        <f>L25</f>
        <v>0</v>
      </c>
      <c r="F25" s="442">
        <f>IF(O25=0,0,ROUNDDOWN(M25/O25/0.02,0))</f>
        <v>0</v>
      </c>
      <c r="G25" s="443">
        <f>IF(O25=0,0,ROUNDDOWN(N25/O25/0.02,0))</f>
        <v>0</v>
      </c>
      <c r="H25" s="1400"/>
      <c r="I25" s="1401"/>
      <c r="J25" s="57"/>
      <c r="K25" s="216"/>
      <c r="L25" s="446"/>
      <c r="M25" s="445"/>
      <c r="N25" s="445"/>
      <c r="O25" s="444"/>
      <c r="P25" s="444"/>
      <c r="AD25" s="2"/>
    </row>
    <row r="26" spans="1:30" s="3" customFormat="1" ht="21" customHeight="1">
      <c r="B26" s="1409"/>
      <c r="C26" s="1409"/>
      <c r="D26" s="1404"/>
      <c r="E26" s="443">
        <f>L26</f>
        <v>0</v>
      </c>
      <c r="F26" s="442">
        <f>IF(O26=0,0,ROUNDDOWN(M26/O26/0.02,0))</f>
        <v>0</v>
      </c>
      <c r="G26" s="443">
        <f>IF(O26=0,0,ROUNDDOWN(N26/O26/0.02,0))</f>
        <v>0</v>
      </c>
      <c r="H26" s="1400"/>
      <c r="I26" s="1401"/>
      <c r="J26" s="57"/>
      <c r="K26" s="216"/>
      <c r="L26" s="446"/>
      <c r="M26" s="445"/>
      <c r="N26" s="445"/>
      <c r="O26" s="444"/>
      <c r="P26" s="444"/>
      <c r="AD26" s="2"/>
    </row>
    <row r="27" spans="1:30" s="3" customFormat="1" ht="21" customHeight="1">
      <c r="B27" s="1409"/>
      <c r="C27" s="1409"/>
      <c r="D27" s="1404"/>
      <c r="E27" s="443" t="s">
        <v>226</v>
      </c>
      <c r="F27" s="442">
        <f ca="1">(F22*$O$22+F23*$O$23+F24*$O$24+F25*$O$25+F26*$O$26)/$O$27</f>
        <v>850</v>
      </c>
      <c r="G27" s="442">
        <f ca="1">(G22*$O$22+G23*$O$23+G24*$O$24+G25*$O$25+G26*$O$26)/$O$27</f>
        <v>650</v>
      </c>
      <c r="H27" s="1402"/>
      <c r="I27" s="1403"/>
      <c r="J27" s="57"/>
      <c r="M27" s="437"/>
      <c r="O27" s="3">
        <f ca="1">SUM(O22:O26)</f>
        <v>1</v>
      </c>
      <c r="AD27" s="2"/>
    </row>
    <row r="28" spans="1:30" s="3" customFormat="1" ht="26.25" customHeight="1">
      <c r="B28" s="441" t="s">
        <v>400</v>
      </c>
      <c r="C28" s="440"/>
      <c r="D28" s="439"/>
      <c r="E28" s="438"/>
      <c r="F28" s="438"/>
      <c r="G28" s="438"/>
      <c r="H28" s="438"/>
      <c r="I28" s="438"/>
      <c r="J28" s="57"/>
      <c r="M28" s="437"/>
      <c r="AD28" s="2"/>
    </row>
    <row r="29" spans="1:30" s="3" customFormat="1" ht="21" customHeight="1">
      <c r="B29" s="3" t="str">
        <f ca="1">"    □ 식재된 "&amp;L22&amp;"는 활착이 안정된 상태로 신초 발달이 양호함."</f>
        <v xml:space="preserve">    □ 식재된 두릅나무는 활착이 안정된 상태로 신초 발달이 양호함.</v>
      </c>
      <c r="C29" s="440"/>
      <c r="D29" s="439"/>
      <c r="E29" s="438"/>
      <c r="F29" s="438"/>
      <c r="G29" s="438"/>
      <c r="H29" s="438"/>
      <c r="I29" s="438"/>
      <c r="J29" s="57"/>
      <c r="M29" s="437"/>
      <c r="AD29" s="2"/>
    </row>
    <row r="30" spans="1:30" s="3" customFormat="1" ht="21" customHeight="1">
      <c r="B30" s="3" t="str">
        <f>"    □ 고사목은 단목으로 불규칙하게 분포되어 있음."</f>
        <v xml:space="preserve">    □ 고사목은 단목으로 불규칙하게 분포되어 있음.</v>
      </c>
      <c r="C30" s="440"/>
      <c r="D30" s="439"/>
      <c r="E30" s="438"/>
      <c r="F30" s="438"/>
      <c r="G30" s="438"/>
      <c r="H30" s="438"/>
      <c r="I30" s="438"/>
      <c r="J30" s="57"/>
      <c r="M30" s="437"/>
      <c r="AD30" s="2"/>
    </row>
    <row r="31" spans="1:30" s="3" customFormat="1" ht="24.75" customHeight="1">
      <c r="B31" s="3" t="s">
        <v>399</v>
      </c>
      <c r="C31" s="440"/>
      <c r="D31" s="439"/>
      <c r="E31" s="438"/>
      <c r="F31" s="438"/>
      <c r="G31" s="438"/>
      <c r="H31" s="438"/>
      <c r="I31" s="438"/>
      <c r="J31" s="57"/>
      <c r="M31" s="437"/>
      <c r="AD31" s="2"/>
    </row>
    <row r="32" spans="1:30" s="3" customFormat="1" ht="21" customHeight="1">
      <c r="B32" s="3" t="str">
        <f ca="1">"    □ "&amp;L32&amp;"이고, 근주에서 올라온 맹아가 불규칙하게 분포되어 있음."</f>
        <v xml:space="preserve">    □ 제거대상은 목본류+초본류 혼합이고, 근주에서 올라온 맹아가 불규칙하게 분포되어 있음.</v>
      </c>
      <c r="C32" s="440"/>
      <c r="D32" s="439"/>
      <c r="E32" s="438"/>
      <c r="F32" s="438"/>
      <c r="G32" s="438"/>
      <c r="H32" s="438"/>
      <c r="I32" s="438"/>
      <c r="J32" s="57"/>
      <c r="K32" s="3" t="s">
        <v>398</v>
      </c>
      <c r="L32" s="3" t="str">
        <f ca="1">OFFSET(입력!$B$3,0+S1*20,14)</f>
        <v>제거대상은 목본류+초본류 혼합</v>
      </c>
      <c r="M32" s="437"/>
      <c r="AD32" s="2"/>
    </row>
    <row r="33" spans="1:30" s="3" customFormat="1" ht="21" customHeight="1">
      <c r="B33" s="3" t="str">
        <f ca="1">"    □ 조림목이 자연발생 식생과 경쟁을 하고 있으나 "&amp;L33&amp;"임."</f>
        <v xml:space="preserve">    □ 조림목이 자연발생 식생과 경쟁을 하고 있으나 조림 2년 차임.</v>
      </c>
      <c r="C33" s="440"/>
      <c r="D33" s="439"/>
      <c r="E33" s="438"/>
      <c r="F33" s="438"/>
      <c r="G33" s="438"/>
      <c r="H33" s="438"/>
      <c r="I33" s="438"/>
      <c r="J33" s="57"/>
      <c r="K33" s="3" t="s">
        <v>397</v>
      </c>
      <c r="L33" s="3" t="str">
        <f ca="1">I41</f>
        <v>조림 2년 차</v>
      </c>
      <c r="M33" s="437"/>
      <c r="AD33" s="2"/>
    </row>
    <row r="34" spans="1:30" s="3" customFormat="1" ht="21" customHeight="1">
      <c r="B34" s="425"/>
      <c r="C34" s="425"/>
      <c r="AD34" s="2"/>
    </row>
    <row r="35" spans="1:30" s="3" customFormat="1" ht="33" customHeight="1">
      <c r="A35" s="427" t="s">
        <v>396</v>
      </c>
      <c r="C35" s="427"/>
      <c r="AD35" s="2"/>
    </row>
    <row r="36" spans="1:30" s="3" customFormat="1" ht="21" customHeight="1">
      <c r="A36" s="427"/>
      <c r="B36" s="425" t="s">
        <v>395</v>
      </c>
      <c r="C36" s="427"/>
      <c r="AD36" s="2"/>
    </row>
    <row r="37" spans="1:30" s="3" customFormat="1" ht="21" customHeight="1">
      <c r="B37" s="3" t="str">
        <f ca="1">"    □ 조림목이 정상적으로 생육하기 위해서는 조림목을 제외한 모든 식생을 제거하여야 하므로  "&amp;L37&amp;"를 적용함."</f>
        <v xml:space="preserve">    □ 조림목이 정상적으로 생육하기 위해서는 조림목을 제외한 모든 식생을 제거하여야 하므로  모두베기를 적용함.</v>
      </c>
      <c r="C37" s="425"/>
      <c r="L37" s="3" t="str">
        <f ca="1">B42</f>
        <v>모두베기</v>
      </c>
      <c r="AD37" s="2"/>
    </row>
    <row r="38" spans="1:30" s="3" customFormat="1" ht="21" customHeight="1">
      <c r="B38" s="425" t="s">
        <v>394</v>
      </c>
      <c r="C38" s="425"/>
      <c r="AD38" s="2"/>
    </row>
    <row r="39" spans="1:30" s="3" customFormat="1" ht="27" customHeight="1">
      <c r="B39" s="1395" t="s">
        <v>393</v>
      </c>
      <c r="C39" s="1411"/>
      <c r="D39" s="1411"/>
      <c r="E39" s="1396"/>
      <c r="F39" s="1224" t="s">
        <v>392</v>
      </c>
      <c r="G39" s="1410"/>
      <c r="H39" s="1410"/>
      <c r="I39" s="1225"/>
      <c r="K39" s="3" t="s">
        <v>386</v>
      </c>
      <c r="L39" s="435">
        <f ca="1">F27</f>
        <v>850</v>
      </c>
      <c r="M39" s="436">
        <f>L12</f>
        <v>0</v>
      </c>
      <c r="N39" s="435">
        <f ca="1">L39</f>
        <v>850</v>
      </c>
      <c r="AD39" s="2"/>
    </row>
    <row r="40" spans="1:30" s="3" customFormat="1" ht="27" customHeight="1">
      <c r="B40" s="1395" t="s">
        <v>391</v>
      </c>
      <c r="C40" s="1396"/>
      <c r="D40" s="56" t="s">
        <v>99</v>
      </c>
      <c r="E40" s="56" t="s">
        <v>389</v>
      </c>
      <c r="F40" s="56" t="s">
        <v>178</v>
      </c>
      <c r="G40" s="1224" t="s">
        <v>310</v>
      </c>
      <c r="H40" s="1225"/>
      <c r="I40" s="56" t="s">
        <v>384</v>
      </c>
      <c r="AD40" s="2"/>
    </row>
    <row r="41" spans="1:30" s="3" customFormat="1" ht="27" hidden="1" customHeight="1">
      <c r="B41" s="1395" t="s">
        <v>386</v>
      </c>
      <c r="C41" s="1396"/>
      <c r="D41" s="56" t="s">
        <v>385</v>
      </c>
      <c r="E41" s="601">
        <f ca="1">F27*0</f>
        <v>0</v>
      </c>
      <c r="F41" s="1405" t="str">
        <f ca="1">INDIRECT("단"&amp;$S$1+1&amp;"!$c$42")</f>
        <v>완(15º 이하)</v>
      </c>
      <c r="G41" s="1406" t="str">
        <f ca="1">INDIRECT("단"&amp;$S$1+1&amp;"!$c$43")</f>
        <v>개소당 평균면적이 1ha 미만</v>
      </c>
      <c r="H41" s="1407"/>
      <c r="I41" s="1405" t="str">
        <f ca="1">INDIRECT("단"&amp;$S$1+1&amp;"!$c$44")</f>
        <v>조림 2년 차</v>
      </c>
      <c r="K41" s="3" t="s">
        <v>384</v>
      </c>
      <c r="L41" s="434" t="s">
        <v>383</v>
      </c>
      <c r="M41" s="3" t="s">
        <v>382</v>
      </c>
      <c r="AD41" s="2"/>
    </row>
    <row r="42" spans="1:30" s="3" customFormat="1" ht="27" customHeight="1">
      <c r="B42" s="1395" t="str">
        <f ca="1">D9</f>
        <v>모두베기</v>
      </c>
      <c r="C42" s="1396"/>
      <c r="D42" s="56" t="s">
        <v>4</v>
      </c>
      <c r="E42" s="433">
        <f ca="1">D22</f>
        <v>0.2</v>
      </c>
      <c r="F42" s="1167"/>
      <c r="G42" s="1408"/>
      <c r="H42" s="1169"/>
      <c r="I42" s="1167"/>
      <c r="M42" s="3" t="s">
        <v>380</v>
      </c>
      <c r="AD42" s="2"/>
    </row>
    <row r="43" spans="1:30" s="3" customFormat="1" ht="23.25" hidden="1" customHeight="1">
      <c r="B43" s="425" t="s">
        <v>379</v>
      </c>
      <c r="C43" s="425"/>
      <c r="M43" s="3" t="s">
        <v>378</v>
      </c>
      <c r="AD43" s="2"/>
    </row>
    <row r="44" spans="1:30" s="3" customFormat="1" ht="21" hidden="1" customHeight="1">
      <c r="B44" s="3" t="str">
        <f>"    □ 예취기 작업시 조림목에 피해가 가지 않도록 조림목 주변 반경 20cm 이내에 있는 식생을 사전에 제거한다."</f>
        <v xml:space="preserve">    □ 예취기 작업시 조림목에 피해가 가지 않도록 조림목 주변 반경 20cm 이내에 있는 식생을 사전에 제거한다.</v>
      </c>
      <c r="C44" s="425"/>
      <c r="K44" s="3" t="str">
        <f ca="1">F41</f>
        <v>완(15º 이하)</v>
      </c>
      <c r="M44" s="3" t="s">
        <v>377</v>
      </c>
      <c r="AD44" s="2"/>
    </row>
    <row r="45" spans="1:30" s="3" customFormat="1" ht="21" hidden="1" customHeight="1">
      <c r="B45" s="3" t="str">
        <f>"    □ 묘목찾기 작업은 보통인부 1인이 낫으로 실시한다."</f>
        <v xml:space="preserve">    □ 묘목찾기 작업은 보통인부 1인이 낫으로 실시한다.</v>
      </c>
      <c r="C45" s="425"/>
      <c r="M45" s="3" t="s">
        <v>376</v>
      </c>
      <c r="AD45" s="2"/>
    </row>
    <row r="46" spans="1:30" s="3" customFormat="1" ht="24.75" customHeight="1">
      <c r="B46" s="425" t="s">
        <v>1203</v>
      </c>
      <c r="C46" s="425"/>
      <c r="M46" s="3" t="s">
        <v>375</v>
      </c>
      <c r="AD46" s="2"/>
    </row>
    <row r="47" spans="1:30" s="3" customFormat="1" ht="21" customHeight="1">
      <c r="B47" s="3" t="str">
        <f>"    □ 모묙찾기 작업이 끝나면 예취기로 조림목을 제외한 나머지 식생을 모두 제거한다."</f>
        <v xml:space="preserve">    □ 모묙찾기 작업이 끝나면 예취기로 조림목을 제외한 나머지 식생을 모두 제거한다.</v>
      </c>
      <c r="C47" s="425"/>
      <c r="AD47" s="2"/>
    </row>
    <row r="48" spans="1:30" s="3" customFormat="1" ht="34.5" customHeight="1">
      <c r="C48" s="425"/>
      <c r="AD48" s="2"/>
    </row>
    <row r="49" spans="1:10" ht="27.75" customHeight="1">
      <c r="A49" s="427" t="s">
        <v>374</v>
      </c>
      <c r="B49" s="432"/>
      <c r="C49" s="432"/>
      <c r="D49" s="432"/>
      <c r="E49" s="431"/>
      <c r="F49" s="431"/>
      <c r="G49" s="431"/>
      <c r="H49" s="431"/>
      <c r="I49" s="431"/>
      <c r="J49" s="431"/>
    </row>
    <row r="50" spans="1:10" ht="21" customHeight="1">
      <c r="B50" s="426" t="s">
        <v>373</v>
      </c>
      <c r="C50" s="426"/>
      <c r="D50" s="426"/>
      <c r="E50" s="430"/>
      <c r="F50" s="430"/>
      <c r="G50" s="430"/>
      <c r="H50" s="430"/>
      <c r="I50" s="430"/>
      <c r="J50" s="430"/>
    </row>
    <row r="51" spans="1:10" ht="21" customHeight="1">
      <c r="B51" s="426" t="s">
        <v>372</v>
      </c>
      <c r="C51" s="426"/>
      <c r="D51" s="426"/>
      <c r="E51" s="430"/>
      <c r="F51" s="430"/>
      <c r="G51" s="430"/>
      <c r="H51" s="430"/>
      <c r="I51" s="430"/>
      <c r="J51" s="430"/>
    </row>
    <row r="52" spans="1:10" ht="21" customHeight="1">
      <c r="B52" s="426" t="s">
        <v>371</v>
      </c>
      <c r="C52" s="426"/>
      <c r="D52" s="426"/>
      <c r="E52" s="430"/>
      <c r="F52" s="430"/>
      <c r="G52" s="430"/>
      <c r="H52" s="430"/>
      <c r="I52" s="430"/>
      <c r="J52" s="430"/>
    </row>
    <row r="53" spans="1:10" ht="21" customHeight="1">
      <c r="B53" s="426" t="s">
        <v>370</v>
      </c>
      <c r="C53" s="426"/>
      <c r="D53" s="426"/>
      <c r="E53" s="423"/>
      <c r="F53" s="423"/>
      <c r="G53" s="423"/>
      <c r="H53" s="423"/>
      <c r="I53" s="423"/>
      <c r="J53" s="423"/>
    </row>
    <row r="54" spans="1:10" ht="21" customHeight="1">
      <c r="B54" s="429"/>
      <c r="C54" s="429"/>
      <c r="D54" s="429"/>
      <c r="E54" s="428"/>
      <c r="F54" s="428"/>
      <c r="G54" s="428"/>
      <c r="H54" s="428"/>
      <c r="I54" s="428"/>
      <c r="J54" s="428"/>
    </row>
    <row r="55" spans="1:10" ht="21" customHeight="1">
      <c r="A55" s="427" t="s">
        <v>369</v>
      </c>
      <c r="B55" s="426"/>
      <c r="C55" s="426"/>
      <c r="D55" s="426"/>
      <c r="E55" s="423"/>
      <c r="F55" s="423"/>
      <c r="G55" s="423"/>
      <c r="H55" s="423"/>
      <c r="I55" s="423"/>
      <c r="J55" s="423"/>
    </row>
    <row r="56" spans="1:10" ht="21" customHeight="1">
      <c r="B56" s="425" t="s">
        <v>368</v>
      </c>
      <c r="C56" s="424"/>
      <c r="D56" s="424"/>
      <c r="E56" s="423"/>
      <c r="F56" s="423"/>
      <c r="G56" s="423"/>
      <c r="H56" s="423"/>
      <c r="I56" s="423"/>
      <c r="J56" s="423"/>
    </row>
    <row r="57" spans="1:10" ht="21" customHeight="1">
      <c r="B57" s="422"/>
      <c r="C57" s="422"/>
      <c r="D57" s="422"/>
      <c r="E57" s="422"/>
      <c r="F57" s="422"/>
      <c r="G57" s="422"/>
      <c r="H57" s="422"/>
      <c r="I57" s="422"/>
      <c r="J57" s="422"/>
    </row>
  </sheetData>
  <mergeCells count="18">
    <mergeCell ref="B40:C40"/>
    <mergeCell ref="G40:H40"/>
    <mergeCell ref="A1:I1"/>
    <mergeCell ref="B20:C21"/>
    <mergeCell ref="D20:D21"/>
    <mergeCell ref="E20:E21"/>
    <mergeCell ref="F20:G20"/>
    <mergeCell ref="H20:I21"/>
    <mergeCell ref="B22:C27"/>
    <mergeCell ref="D22:D27"/>
    <mergeCell ref="H22:I27"/>
    <mergeCell ref="B39:E39"/>
    <mergeCell ref="F39:I39"/>
    <mergeCell ref="B41:C41"/>
    <mergeCell ref="F41:F42"/>
    <mergeCell ref="G41:H42"/>
    <mergeCell ref="I41:I42"/>
    <mergeCell ref="B42:C42"/>
  </mergeCells>
  <phoneticPr fontId="4" type="noConversion"/>
  <dataValidations disablePrompts="1" count="2">
    <dataValidation type="list" allowBlank="1" showInputMessage="1" showErrorMessage="1" sqref="L41" xr:uid="{00000000-0002-0000-0F00-000000000000}">
      <formula1>$M$41:$M$43</formula1>
    </dataValidation>
    <dataValidation type="list" allowBlank="1" showInputMessage="1" showErrorMessage="1" sqref="M41:M46" xr:uid="{00000000-0002-0000-0F00-000001000000}">
      <formula1>$M$41:$M$46</formula1>
    </dataValidation>
  </dataValidations>
  <pageMargins left="0.82" right="0.4" top="0.51" bottom="0.34" header="0.19685039370078741" footer="0.27559055118110237"/>
  <pageSetup paperSize="9" firstPageNumber="84" orientation="landscape" useFirstPageNumber="1" r:id="rId1"/>
  <headerFooter alignWithMargins="0"/>
  <rowBreaks count="1" manualBreakCount="1">
    <brk id="48" max="8"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indexed="13"/>
  </sheetPr>
  <dimension ref="A1:AD57"/>
  <sheetViews>
    <sheetView showZeros="0" view="pageBreakPreview" topLeftCell="A7" zoomScaleNormal="85" workbookViewId="0">
      <selection activeCell="F16" sqref="F16"/>
    </sheetView>
  </sheetViews>
  <sheetFormatPr defaultColWidth="8.88671875" defaultRowHeight="13.5"/>
  <cols>
    <col min="1" max="1" width="2.77734375" style="2" customWidth="1"/>
    <col min="2" max="2" width="4.77734375" style="2" customWidth="1"/>
    <col min="3" max="3" width="6.5546875" style="2" customWidth="1"/>
    <col min="4" max="9" width="15.6640625" style="2" customWidth="1"/>
    <col min="10" max="11" width="10.77734375" style="2" customWidth="1"/>
    <col min="12" max="12" width="11.77734375" style="2" customWidth="1"/>
    <col min="13" max="16384" width="8.88671875" style="2"/>
  </cols>
  <sheetData>
    <row r="1" spans="1:30" ht="39" customHeight="1">
      <c r="A1" s="1228" t="s">
        <v>428</v>
      </c>
      <c r="B1" s="1228"/>
      <c r="C1" s="1228"/>
      <c r="D1" s="1228"/>
      <c r="E1" s="1228"/>
      <c r="F1" s="1228"/>
      <c r="G1" s="1228"/>
      <c r="H1" s="1228"/>
      <c r="I1" s="1228"/>
      <c r="J1" s="468"/>
      <c r="S1" s="596">
        <f ca="1">IFERROR(IF(RIGHT(MID(CELL("filename",A1),FIND("]",CELL("filename",A1))+1,255),2)&gt;=10,RIGHT(MID(CELL("filename",A1),FIND("]",CELL("filename",A1))+1,255),2)-1,RIGHT(MID(CELL("filename",A1),FIND("]",CELL("filename",A1))+1,255),1)-1),RIGHT(MID(CELL("filename",A1),FIND("]",CELL("filename",A1))+1,255),1)-1)</f>
        <v>4</v>
      </c>
    </row>
    <row r="2" spans="1:30" ht="13.5" customHeight="1">
      <c r="B2" s="468"/>
      <c r="C2" s="468"/>
      <c r="D2" s="468"/>
      <c r="E2" s="468"/>
      <c r="F2" s="468"/>
      <c r="G2" s="468"/>
      <c r="H2" s="468"/>
      <c r="I2" s="468"/>
      <c r="J2" s="468"/>
      <c r="K2" s="216" t="s">
        <v>282</v>
      </c>
      <c r="L2" s="458" t="s">
        <v>1200</v>
      </c>
      <c r="M2" s="216"/>
      <c r="N2" s="216"/>
    </row>
    <row r="3" spans="1:30" ht="7.5" customHeight="1">
      <c r="B3" s="467"/>
      <c r="C3" s="467"/>
      <c r="D3" s="467"/>
      <c r="E3" s="467"/>
      <c r="F3" s="467"/>
      <c r="G3" s="467"/>
      <c r="H3" s="467"/>
      <c r="I3" s="467"/>
      <c r="J3" s="467"/>
      <c r="K3" s="216" t="s">
        <v>426</v>
      </c>
      <c r="L3" s="458" t="s">
        <v>1071</v>
      </c>
      <c r="M3" s="216"/>
      <c r="N3" s="216"/>
    </row>
    <row r="4" spans="1:30" ht="20.100000000000001" customHeight="1">
      <c r="A4" s="463" t="s">
        <v>424</v>
      </c>
      <c r="C4" s="462"/>
      <c r="D4" s="44" t="str">
        <f ca="1">OFFSET(입력!$A$3,$B$4+$S$1*20,0)</f>
        <v>1-0-5-0</v>
      </c>
      <c r="E4" s="466"/>
      <c r="F4" s="466"/>
      <c r="G4" s="466"/>
      <c r="H4" s="466"/>
      <c r="I4" s="466"/>
      <c r="J4" s="466"/>
      <c r="K4" s="216"/>
      <c r="L4" s="458"/>
      <c r="M4" s="216"/>
      <c r="N4" s="216"/>
    </row>
    <row r="5" spans="1:30" ht="9.75" customHeight="1">
      <c r="A5" s="463"/>
      <c r="C5" s="462"/>
      <c r="D5" s="44"/>
      <c r="E5" s="44"/>
      <c r="F5" s="44"/>
      <c r="G5" s="44"/>
      <c r="H5" s="44"/>
      <c r="I5" s="44"/>
      <c r="J5" s="44"/>
      <c r="K5" s="216"/>
      <c r="L5" s="458"/>
      <c r="M5" s="216"/>
      <c r="N5" s="216"/>
    </row>
    <row r="6" spans="1:30" ht="21" customHeight="1">
      <c r="A6" s="427" t="s">
        <v>422</v>
      </c>
      <c r="C6" s="462"/>
      <c r="D6" s="44"/>
      <c r="E6" s="44"/>
      <c r="F6" s="44"/>
      <c r="G6" s="44"/>
      <c r="H6" s="44"/>
      <c r="I6" s="44"/>
      <c r="J6" s="44"/>
      <c r="K6" s="17"/>
      <c r="L6" s="465"/>
      <c r="M6" s="259"/>
      <c r="N6" s="216"/>
    </row>
    <row r="7" spans="1:30" ht="21" customHeight="1">
      <c r="A7" s="463"/>
      <c r="B7" s="2" t="s">
        <v>421</v>
      </c>
      <c r="C7" s="462"/>
      <c r="D7" s="2" t="str">
        <f ca="1">OFFSET(입력!$A$3,$B$4+$S$1*20,2)</f>
        <v>양구군 국토정중앙면 야촌리 산50번지</v>
      </c>
      <c r="K7" s="17"/>
      <c r="L7" s="314"/>
      <c r="M7" s="259"/>
      <c r="N7" s="216"/>
    </row>
    <row r="8" spans="1:30" ht="21" customHeight="1">
      <c r="A8" s="463"/>
      <c r="B8" s="2" t="s">
        <v>420</v>
      </c>
      <c r="C8" s="462"/>
      <c r="D8" s="600">
        <f ca="1">OFFSET(입력!$B$3,$B$4+$S$1*20,6)</f>
        <v>0.25</v>
      </c>
      <c r="E8" s="464"/>
      <c r="F8" s="464"/>
      <c r="G8" s="464"/>
      <c r="H8" s="464"/>
      <c r="I8" s="464"/>
      <c r="J8" s="464"/>
      <c r="K8" s="17"/>
      <c r="L8" s="314"/>
      <c r="M8" s="259"/>
      <c r="N8" s="216"/>
    </row>
    <row r="9" spans="1:30" ht="21" customHeight="1">
      <c r="A9" s="463"/>
      <c r="B9" s="2" t="s">
        <v>419</v>
      </c>
      <c r="C9" s="462"/>
      <c r="D9" s="2" t="str">
        <f ca="1">OFFSET(입력!$B$3,$B$4+$S$1*20,5)</f>
        <v>모두베기</v>
      </c>
      <c r="K9" s="216"/>
      <c r="L9" s="216"/>
      <c r="M9" s="216"/>
      <c r="N9" s="216"/>
    </row>
    <row r="10" spans="1:30" ht="8.25" customHeight="1">
      <c r="K10" s="216" t="s">
        <v>418</v>
      </c>
      <c r="L10" s="216" t="str">
        <f ca="1">OFFSET(입력!$B$3,0+$S$1*20,16)</f>
        <v>완(15º 이하)</v>
      </c>
      <c r="M10" s="458"/>
      <c r="N10" s="458"/>
    </row>
    <row r="11" spans="1:30" s="3" customFormat="1" ht="21" customHeight="1">
      <c r="A11" s="427" t="s">
        <v>417</v>
      </c>
      <c r="C11" s="427"/>
      <c r="K11" s="216"/>
      <c r="L11" s="216"/>
      <c r="M11" s="458"/>
      <c r="N11" s="458"/>
      <c r="AD11" s="2"/>
    </row>
    <row r="12" spans="1:30" s="3" customFormat="1" ht="21" customHeight="1">
      <c r="B12" s="425" t="s">
        <v>416</v>
      </c>
      <c r="C12" s="425"/>
      <c r="K12" s="216"/>
      <c r="L12" s="461"/>
      <c r="M12" s="458"/>
      <c r="N12" s="458"/>
      <c r="AD12" s="2"/>
    </row>
    <row r="13" spans="1:30" s="3" customFormat="1" ht="21" customHeight="1">
      <c r="B13" s="3" t="str">
        <f>"    □ 방위는 "&amp;L2&amp;" 방향의 산복 이하의 지역으로 해발고 "&amp;L15&amp;"m - "&amp;L16&amp;"m 사이에 분포하고 있음."</f>
        <v xml:space="preserve">    □ 방위는 서 방향의 산복 이하의 지역으로 해발고 250m - 270m 사이에 분포하고 있음.</v>
      </c>
      <c r="C13" s="425"/>
      <c r="K13" s="216"/>
      <c r="L13" s="458"/>
      <c r="M13" s="458"/>
      <c r="N13" s="458"/>
      <c r="AD13" s="2"/>
    </row>
    <row r="14" spans="1:30" s="3" customFormat="1" ht="21" customHeight="1">
      <c r="B14" s="3" t="str">
        <f ca="1">"    □ 산지경사는 "&amp;L10&amp;"경사지이고, 벌채산물 잔재를  제외하고는 장애물 많지 않음."</f>
        <v xml:space="preserve">    □ 산지경사는 완(15º 이하)경사지이고, 벌채산물 잔재를  제외하고는 장애물 많지 않음.</v>
      </c>
      <c r="C14" s="425"/>
      <c r="K14" s="216"/>
      <c r="L14" s="458"/>
      <c r="M14" s="458"/>
      <c r="N14" s="458"/>
      <c r="AD14" s="2"/>
    </row>
    <row r="15" spans="1:30" s="3" customFormat="1" ht="21" customHeight="1">
      <c r="B15" s="460" t="s">
        <v>415</v>
      </c>
      <c r="C15" s="425"/>
      <c r="K15" s="216" t="s">
        <v>414</v>
      </c>
      <c r="L15" s="459">
        <v>250</v>
      </c>
      <c r="M15" s="458"/>
      <c r="N15" s="458"/>
      <c r="AD15" s="2"/>
    </row>
    <row r="16" spans="1:30" s="3" customFormat="1" ht="21" customHeight="1">
      <c r="B16" s="3" t="str">
        <f>"    □ "&amp;L3&amp;" 등과 인접하고 있어 접근성은 좋은편임"&amp;L4</f>
        <v xml:space="preserve">    □ 마을도로 등과 인접하고 있어 접근성은 좋은편임</v>
      </c>
      <c r="C16" s="425"/>
      <c r="K16" s="216"/>
      <c r="L16" s="459">
        <v>270</v>
      </c>
      <c r="M16" s="458"/>
      <c r="N16" s="458"/>
      <c r="AD16" s="2"/>
    </row>
    <row r="17" spans="1:30" s="3" customFormat="1" ht="9" customHeight="1">
      <c r="B17" s="425"/>
      <c r="C17" s="425"/>
      <c r="K17" s="216"/>
      <c r="L17" s="458"/>
      <c r="M17" s="458"/>
      <c r="N17" s="458"/>
      <c r="AD17" s="2"/>
    </row>
    <row r="18" spans="1:30" s="3" customFormat="1" ht="21" customHeight="1" thickBot="1">
      <c r="A18" s="427" t="s">
        <v>413</v>
      </c>
      <c r="C18" s="427"/>
      <c r="K18" s="216"/>
      <c r="L18" s="457" t="s">
        <v>412</v>
      </c>
      <c r="M18" s="216"/>
      <c r="N18" s="216"/>
      <c r="AD18" s="2"/>
    </row>
    <row r="19" spans="1:30" s="3" customFormat="1" ht="21" customHeight="1">
      <c r="B19" s="425" t="s">
        <v>411</v>
      </c>
      <c r="C19" s="425"/>
      <c r="K19" s="216"/>
      <c r="L19" s="456" t="s">
        <v>405</v>
      </c>
      <c r="M19" s="455" t="s">
        <v>405</v>
      </c>
      <c r="N19" s="455" t="s">
        <v>405</v>
      </c>
      <c r="O19" s="455" t="s">
        <v>405</v>
      </c>
      <c r="P19" s="454" t="s">
        <v>405</v>
      </c>
      <c r="AD19" s="2"/>
    </row>
    <row r="20" spans="1:30" s="3" customFormat="1" ht="21" customHeight="1" thickBot="1">
      <c r="B20" s="1397" t="s">
        <v>410</v>
      </c>
      <c r="C20" s="1397"/>
      <c r="D20" s="1397" t="s">
        <v>409</v>
      </c>
      <c r="E20" s="1397" t="s">
        <v>408</v>
      </c>
      <c r="F20" s="1397" t="s">
        <v>407</v>
      </c>
      <c r="G20" s="1397"/>
      <c r="H20" s="1397" t="s">
        <v>406</v>
      </c>
      <c r="I20" s="1397"/>
      <c r="J20" s="449"/>
      <c r="K20" s="216"/>
      <c r="L20" s="453" t="str">
        <f ca="1">L22</f>
        <v>음나무</v>
      </c>
      <c r="M20" s="452">
        <f>L23</f>
        <v>0</v>
      </c>
      <c r="N20" s="452">
        <f>L24</f>
        <v>0</v>
      </c>
      <c r="O20" s="452">
        <f>L25</f>
        <v>0</v>
      </c>
      <c r="P20" s="451">
        <f>L26</f>
        <v>0</v>
      </c>
      <c r="AD20" s="2"/>
    </row>
    <row r="21" spans="1:30" s="3" customFormat="1" ht="21" customHeight="1">
      <c r="B21" s="1397"/>
      <c r="C21" s="1397"/>
      <c r="D21" s="1397"/>
      <c r="E21" s="1397"/>
      <c r="F21" s="450" t="s">
        <v>308</v>
      </c>
      <c r="G21" s="450" t="s">
        <v>309</v>
      </c>
      <c r="H21" s="1397"/>
      <c r="I21" s="1397"/>
      <c r="J21" s="449"/>
      <c r="K21" s="216"/>
      <c r="L21" s="447" t="s">
        <v>405</v>
      </c>
      <c r="M21" s="448" t="s">
        <v>308</v>
      </c>
      <c r="N21" s="447" t="s">
        <v>309</v>
      </c>
      <c r="O21" s="447" t="s">
        <v>402</v>
      </c>
      <c r="P21" s="447"/>
      <c r="AD21" s="2"/>
    </row>
    <row r="22" spans="1:30" s="3" customFormat="1" ht="21" customHeight="1">
      <c r="B22" s="1409" t="str">
        <f ca="1">D4</f>
        <v>1-0-5-0</v>
      </c>
      <c r="C22" s="1409"/>
      <c r="D22" s="1404">
        <f ca="1">D8</f>
        <v>0.25</v>
      </c>
      <c r="E22" s="443" t="str">
        <f ca="1">L22</f>
        <v>음나무</v>
      </c>
      <c r="F22" s="442">
        <f ca="1">IF(O22=0,0,ROUND(M22/O22/0.02,0))</f>
        <v>350</v>
      </c>
      <c r="G22" s="443">
        <f ca="1">IF(O22=0,0,ROUNDDOWN(N22/O22/0.02,0))</f>
        <v>1150</v>
      </c>
      <c r="H22" s="1398" t="str">
        <f>입력!Q83</f>
        <v>조림 2년 차</v>
      </c>
      <c r="I22" s="1399"/>
      <c r="J22" s="57"/>
      <c r="K22" s="216"/>
      <c r="L22" s="446" t="str">
        <f ca="1">OFFSET(입력!$B$3,0+$S$1*20,8)</f>
        <v>음나무</v>
      </c>
      <c r="M22" s="445">
        <f ca="1">SUMIFS(입력!$N$3:$N$222,입력!$A$3:$A$222,D4)</f>
        <v>7</v>
      </c>
      <c r="N22" s="445">
        <f ca="1">SUMIFS(입력!$O$3:$O$222,입력!$A$3:$A$222,D4)</f>
        <v>23</v>
      </c>
      <c r="O22" s="444">
        <f ca="1">COUNTIFS(입력!$A$3:$A$222,D4,입력!$N$3:$N$222,"&gt;="&amp;0)</f>
        <v>1</v>
      </c>
      <c r="P22" s="444"/>
      <c r="AD22" s="2"/>
    </row>
    <row r="23" spans="1:30" s="3" customFormat="1" ht="21" customHeight="1">
      <c r="B23" s="1409"/>
      <c r="C23" s="1409"/>
      <c r="D23" s="1404"/>
      <c r="E23" s="443">
        <f>L23</f>
        <v>0</v>
      </c>
      <c r="F23" s="442">
        <f>IF(O23=0,0,ROUNDDOWN(M23/O23/0.02,0))</f>
        <v>0</v>
      </c>
      <c r="G23" s="443">
        <f>IF(O23=0,0,ROUNDDOWN(N23/O23/0.02,0))</f>
        <v>0</v>
      </c>
      <c r="H23" s="1400"/>
      <c r="I23" s="1401"/>
      <c r="J23" s="57"/>
      <c r="K23" s="216"/>
      <c r="L23" s="446"/>
      <c r="M23" s="445"/>
      <c r="N23" s="445"/>
      <c r="O23" s="444"/>
      <c r="P23" s="444"/>
      <c r="AD23" s="2"/>
    </row>
    <row r="24" spans="1:30" s="3" customFormat="1" ht="21" customHeight="1">
      <c r="B24" s="1409"/>
      <c r="C24" s="1409"/>
      <c r="D24" s="1404"/>
      <c r="E24" s="443">
        <f>L24</f>
        <v>0</v>
      </c>
      <c r="F24" s="442">
        <f>IF(O24=0,0,ROUNDDOWN(M24/O24/0.02,0))</f>
        <v>0</v>
      </c>
      <c r="G24" s="443">
        <f>IF(O24=0,0,ROUNDDOWN(N24/O24/0.02,0))</f>
        <v>0</v>
      </c>
      <c r="H24" s="1400"/>
      <c r="I24" s="1401"/>
      <c r="J24" s="57"/>
      <c r="K24" s="216"/>
      <c r="L24" s="446"/>
      <c r="M24" s="445"/>
      <c r="N24" s="445"/>
      <c r="O24" s="444"/>
      <c r="P24" s="444"/>
      <c r="AD24" s="2"/>
    </row>
    <row r="25" spans="1:30" s="3" customFormat="1" ht="21" customHeight="1">
      <c r="B25" s="1409"/>
      <c r="C25" s="1409"/>
      <c r="D25" s="1404"/>
      <c r="E25" s="443">
        <f>L25</f>
        <v>0</v>
      </c>
      <c r="F25" s="442">
        <f>IF(O25=0,0,ROUNDDOWN(M25/O25/0.02,0))</f>
        <v>0</v>
      </c>
      <c r="G25" s="443">
        <f>IF(O25=0,0,ROUNDDOWN(N25/O25/0.02,0))</f>
        <v>0</v>
      </c>
      <c r="H25" s="1400"/>
      <c r="I25" s="1401"/>
      <c r="J25" s="57"/>
      <c r="K25" s="216"/>
      <c r="L25" s="446"/>
      <c r="M25" s="445"/>
      <c r="N25" s="445"/>
      <c r="O25" s="444"/>
      <c r="P25" s="444"/>
      <c r="AD25" s="2"/>
    </row>
    <row r="26" spans="1:30" s="3" customFormat="1" ht="21" customHeight="1">
      <c r="B26" s="1409"/>
      <c r="C26" s="1409"/>
      <c r="D26" s="1404"/>
      <c r="E26" s="443">
        <f>L26</f>
        <v>0</v>
      </c>
      <c r="F26" s="442">
        <f>IF(O26=0,0,ROUNDDOWN(M26/O26/0.02,0))</f>
        <v>0</v>
      </c>
      <c r="G26" s="443">
        <f>IF(O26=0,0,ROUNDDOWN(N26/O26/0.02,0))</f>
        <v>0</v>
      </c>
      <c r="H26" s="1400"/>
      <c r="I26" s="1401"/>
      <c r="J26" s="57"/>
      <c r="K26" s="216"/>
      <c r="L26" s="446"/>
      <c r="M26" s="445"/>
      <c r="N26" s="445"/>
      <c r="O26" s="444"/>
      <c r="P26" s="444"/>
      <c r="AD26" s="2"/>
    </row>
    <row r="27" spans="1:30" s="3" customFormat="1" ht="21" customHeight="1">
      <c r="B27" s="1409"/>
      <c r="C27" s="1409"/>
      <c r="D27" s="1404"/>
      <c r="E27" s="443" t="s">
        <v>226</v>
      </c>
      <c r="F27" s="442">
        <f ca="1">(F22*$O$22+F23*$O$23+F24*$O$24+F25*$O$25+F26*$O$26)/$O$27</f>
        <v>350</v>
      </c>
      <c r="G27" s="442">
        <f ca="1">(G22*$O$22+G23*$O$23+G24*$O$24+G25*$O$25+G26*$O$26)/$O$27</f>
        <v>1150</v>
      </c>
      <c r="H27" s="1402"/>
      <c r="I27" s="1403"/>
      <c r="J27" s="57"/>
      <c r="M27" s="437"/>
      <c r="O27" s="3">
        <f ca="1">SUM(O22:O26)</f>
        <v>1</v>
      </c>
      <c r="AD27" s="2"/>
    </row>
    <row r="28" spans="1:30" s="3" customFormat="1" ht="26.25" customHeight="1">
      <c r="B28" s="441" t="s">
        <v>400</v>
      </c>
      <c r="C28" s="440"/>
      <c r="D28" s="439"/>
      <c r="E28" s="438"/>
      <c r="F28" s="438"/>
      <c r="G28" s="438"/>
      <c r="H28" s="438"/>
      <c r="I28" s="438"/>
      <c r="J28" s="57"/>
      <c r="M28" s="437"/>
      <c r="AD28" s="2"/>
    </row>
    <row r="29" spans="1:30" s="3" customFormat="1" ht="21" customHeight="1">
      <c r="B29" s="3" t="str">
        <f ca="1">"    □ 식재된 "&amp;L22&amp;"는 활착이 안정된 상태로 신초 발달이 양호함(2025년 신규로 식재한 두릅나무가 일부 지역에 분포함)."</f>
        <v xml:space="preserve">    □ 식재된 음나무는 활착이 안정된 상태로 신초 발달이 양호함(2025년 신규로 식재한 두릅나무가 일부 지역에 분포함).</v>
      </c>
      <c r="C29" s="440"/>
      <c r="D29" s="439"/>
      <c r="E29" s="438"/>
      <c r="F29" s="438"/>
      <c r="G29" s="438"/>
      <c r="H29" s="438"/>
      <c r="I29" s="438"/>
      <c r="J29" s="57"/>
      <c r="M29" s="437"/>
      <c r="AD29" s="2"/>
    </row>
    <row r="30" spans="1:30" s="3" customFormat="1" ht="21" customHeight="1">
      <c r="B30" s="3" t="str">
        <f>"    □ 고사목은 단목으로 불규칙하게 분포되어 있음."</f>
        <v xml:space="preserve">    □ 고사목은 단목으로 불규칙하게 분포되어 있음.</v>
      </c>
      <c r="C30" s="440"/>
      <c r="D30" s="439"/>
      <c r="E30" s="438"/>
      <c r="F30" s="438"/>
      <c r="G30" s="438"/>
      <c r="H30" s="438"/>
      <c r="I30" s="438"/>
      <c r="J30" s="57"/>
      <c r="M30" s="437"/>
      <c r="AD30" s="2"/>
    </row>
    <row r="31" spans="1:30" s="3" customFormat="1" ht="24.75" customHeight="1">
      <c r="B31" s="3" t="s">
        <v>399</v>
      </c>
      <c r="C31" s="440"/>
      <c r="D31" s="439"/>
      <c r="E31" s="438"/>
      <c r="F31" s="438"/>
      <c r="G31" s="438"/>
      <c r="H31" s="438"/>
      <c r="I31" s="438"/>
      <c r="J31" s="57"/>
      <c r="M31" s="437"/>
      <c r="AD31" s="2"/>
    </row>
    <row r="32" spans="1:30" s="3" customFormat="1" ht="21" customHeight="1">
      <c r="B32" s="3" t="str">
        <f ca="1">"    □ "&amp;L32&amp;"이고, 근주에서 올라온 맹아가 불규칙하게 분포되어 있음."</f>
        <v xml:space="preserve">    □ 제거대상은 목본류+초본류 혼합이고, 근주에서 올라온 맹아가 불규칙하게 분포되어 있음.</v>
      </c>
      <c r="C32" s="440"/>
      <c r="D32" s="439"/>
      <c r="E32" s="438"/>
      <c r="F32" s="438"/>
      <c r="G32" s="438"/>
      <c r="H32" s="438"/>
      <c r="I32" s="438"/>
      <c r="J32" s="57"/>
      <c r="K32" s="3" t="s">
        <v>398</v>
      </c>
      <c r="L32" s="3" t="str">
        <f ca="1">OFFSET(입력!$B$3,0+S1*20,14)</f>
        <v>제거대상은 목본류+초본류 혼합</v>
      </c>
      <c r="M32" s="437"/>
      <c r="AD32" s="2"/>
    </row>
    <row r="33" spans="1:30" s="3" customFormat="1" ht="21" customHeight="1">
      <c r="B33" s="3" t="str">
        <f ca="1">"    □ 조림목이 자연발생 식생과 경쟁을 하고 있으나 "&amp;L33&amp;"임."</f>
        <v xml:space="preserve">    □ 조림목이 자연발생 식생과 경쟁을 하고 있으나 조림 2년 차임.</v>
      </c>
      <c r="C33" s="440"/>
      <c r="D33" s="439"/>
      <c r="E33" s="438"/>
      <c r="F33" s="438"/>
      <c r="G33" s="438"/>
      <c r="H33" s="438"/>
      <c r="I33" s="438"/>
      <c r="J33" s="57"/>
      <c r="K33" s="3" t="s">
        <v>397</v>
      </c>
      <c r="L33" s="3" t="str">
        <f ca="1">I41</f>
        <v>조림 2년 차</v>
      </c>
      <c r="M33" s="437"/>
      <c r="AD33" s="2"/>
    </row>
    <row r="34" spans="1:30" s="3" customFormat="1" ht="21" customHeight="1">
      <c r="B34" s="425"/>
      <c r="C34" s="425"/>
      <c r="AD34" s="2"/>
    </row>
    <row r="35" spans="1:30" s="3" customFormat="1" ht="33" customHeight="1">
      <c r="A35" s="427" t="s">
        <v>396</v>
      </c>
      <c r="C35" s="427"/>
      <c r="AD35" s="2"/>
    </row>
    <row r="36" spans="1:30" s="3" customFormat="1" ht="21" customHeight="1">
      <c r="A36" s="427"/>
      <c r="B36" s="425" t="s">
        <v>395</v>
      </c>
      <c r="C36" s="427"/>
      <c r="AD36" s="2"/>
    </row>
    <row r="37" spans="1:30" s="3" customFormat="1" ht="21" customHeight="1">
      <c r="B37" s="3" t="str">
        <f ca="1">"    □ 조림목이 정상적으로 생육하기 위해서는 조림목을 제외한 모든 식생을 제거하여야 하므로  "&amp;L37&amp;"를 적용함."</f>
        <v xml:space="preserve">    □ 조림목이 정상적으로 생육하기 위해서는 조림목을 제외한 모든 식생을 제거하여야 하므로  모두베기를 적용함.</v>
      </c>
      <c r="C37" s="425"/>
      <c r="L37" s="3" t="str">
        <f ca="1">B42</f>
        <v>모두베기</v>
      </c>
      <c r="AD37" s="2"/>
    </row>
    <row r="38" spans="1:30" s="3" customFormat="1" ht="21" customHeight="1">
      <c r="B38" s="425" t="s">
        <v>394</v>
      </c>
      <c r="C38" s="425"/>
      <c r="AD38" s="2"/>
    </row>
    <row r="39" spans="1:30" s="3" customFormat="1" ht="27" customHeight="1">
      <c r="B39" s="1395" t="s">
        <v>393</v>
      </c>
      <c r="C39" s="1411"/>
      <c r="D39" s="1411"/>
      <c r="E39" s="1396"/>
      <c r="F39" s="1224" t="s">
        <v>392</v>
      </c>
      <c r="G39" s="1410"/>
      <c r="H39" s="1410"/>
      <c r="I39" s="1225"/>
      <c r="K39" s="3" t="s">
        <v>386</v>
      </c>
      <c r="L39" s="435">
        <f ca="1">F27</f>
        <v>350</v>
      </c>
      <c r="M39" s="436">
        <f>L12</f>
        <v>0</v>
      </c>
      <c r="N39" s="435">
        <f ca="1">L39</f>
        <v>350</v>
      </c>
      <c r="AD39" s="2"/>
    </row>
    <row r="40" spans="1:30" s="3" customFormat="1" ht="27" customHeight="1">
      <c r="B40" s="1395" t="s">
        <v>391</v>
      </c>
      <c r="C40" s="1396"/>
      <c r="D40" s="56" t="s">
        <v>99</v>
      </c>
      <c r="E40" s="56" t="s">
        <v>389</v>
      </c>
      <c r="F40" s="56" t="s">
        <v>178</v>
      </c>
      <c r="G40" s="1224" t="s">
        <v>310</v>
      </c>
      <c r="H40" s="1225"/>
      <c r="I40" s="56" t="s">
        <v>384</v>
      </c>
      <c r="AD40" s="2"/>
    </row>
    <row r="41" spans="1:30" s="3" customFormat="1" ht="27" hidden="1" customHeight="1">
      <c r="B41" s="1395" t="s">
        <v>386</v>
      </c>
      <c r="C41" s="1396"/>
      <c r="D41" s="56" t="s">
        <v>385</v>
      </c>
      <c r="E41" s="601">
        <f ca="1">F27*0</f>
        <v>0</v>
      </c>
      <c r="F41" s="1405" t="str">
        <f ca="1">INDIRECT("단"&amp;$S$1+1&amp;"!$c$42")</f>
        <v>완(15º 이하)</v>
      </c>
      <c r="G41" s="1406" t="str">
        <f ca="1">INDIRECT("단"&amp;$S$1+1&amp;"!$c$43")</f>
        <v>개소당 평균면적이 1ha 미만</v>
      </c>
      <c r="H41" s="1407"/>
      <c r="I41" s="1405" t="str">
        <f ca="1">INDIRECT("단"&amp;$S$1+1&amp;"!$c$44")</f>
        <v>조림 2년 차</v>
      </c>
      <c r="K41" s="3" t="s">
        <v>384</v>
      </c>
      <c r="L41" s="434" t="s">
        <v>383</v>
      </c>
      <c r="M41" s="3" t="s">
        <v>382</v>
      </c>
      <c r="AD41" s="2"/>
    </row>
    <row r="42" spans="1:30" s="3" customFormat="1" ht="27" customHeight="1">
      <c r="B42" s="1395" t="str">
        <f ca="1">D9</f>
        <v>모두베기</v>
      </c>
      <c r="C42" s="1396"/>
      <c r="D42" s="56" t="s">
        <v>4</v>
      </c>
      <c r="E42" s="433">
        <f ca="1">D22</f>
        <v>0.25</v>
      </c>
      <c r="F42" s="1167"/>
      <c r="G42" s="1408"/>
      <c r="H42" s="1169"/>
      <c r="I42" s="1167"/>
      <c r="M42" s="3" t="s">
        <v>380</v>
      </c>
      <c r="AD42" s="2"/>
    </row>
    <row r="43" spans="1:30" s="3" customFormat="1" ht="23.25" hidden="1" customHeight="1">
      <c r="B43" s="425" t="s">
        <v>379</v>
      </c>
      <c r="C43" s="425"/>
      <c r="M43" s="3" t="s">
        <v>378</v>
      </c>
      <c r="AD43" s="2"/>
    </row>
    <row r="44" spans="1:30" s="3" customFormat="1" ht="21" hidden="1" customHeight="1">
      <c r="B44" s="3" t="str">
        <f>"    □ 예취기 작업시 조림목에 피해가 가지 않도록 조림목 주변 반경 20cm 이내에 있는 식생을 사전에 제거한다."</f>
        <v xml:space="preserve">    □ 예취기 작업시 조림목에 피해가 가지 않도록 조림목 주변 반경 20cm 이내에 있는 식생을 사전에 제거한다.</v>
      </c>
      <c r="C44" s="425"/>
      <c r="K44" s="3" t="str">
        <f ca="1">F41</f>
        <v>완(15º 이하)</v>
      </c>
      <c r="M44" s="3" t="s">
        <v>377</v>
      </c>
      <c r="AD44" s="2"/>
    </row>
    <row r="45" spans="1:30" s="3" customFormat="1" ht="21" hidden="1" customHeight="1">
      <c r="B45" s="3" t="str">
        <f>"    □ 묘목찾기 작업은 보통인부 1인이 낫으로 실시한다."</f>
        <v xml:space="preserve">    □ 묘목찾기 작업은 보통인부 1인이 낫으로 실시한다.</v>
      </c>
      <c r="C45" s="425"/>
      <c r="M45" s="3" t="s">
        <v>376</v>
      </c>
      <c r="AD45" s="2"/>
    </row>
    <row r="46" spans="1:30" s="3" customFormat="1" ht="24.75" customHeight="1">
      <c r="B46" s="425" t="s">
        <v>1203</v>
      </c>
      <c r="C46" s="425"/>
      <c r="M46" s="3" t="s">
        <v>375</v>
      </c>
      <c r="AD46" s="2"/>
    </row>
    <row r="47" spans="1:30" s="3" customFormat="1" ht="21" customHeight="1">
      <c r="B47" s="3" t="str">
        <f>"    □ 모묙찾기 작업이 끝나면 예취기로 조림목을 제외한 나머지 식생을 모두 제거한다."</f>
        <v xml:space="preserve">    □ 모묙찾기 작업이 끝나면 예취기로 조림목을 제외한 나머지 식생을 모두 제거한다.</v>
      </c>
      <c r="C47" s="425"/>
      <c r="AD47" s="2"/>
    </row>
    <row r="48" spans="1:30" s="3" customFormat="1" ht="34.5" customHeight="1">
      <c r="C48" s="425"/>
      <c r="AD48" s="2"/>
    </row>
    <row r="49" spans="1:10" ht="27.75" customHeight="1">
      <c r="A49" s="427" t="s">
        <v>374</v>
      </c>
      <c r="B49" s="432"/>
      <c r="C49" s="432"/>
      <c r="D49" s="432"/>
      <c r="E49" s="431"/>
      <c r="F49" s="431"/>
      <c r="G49" s="431"/>
      <c r="H49" s="431"/>
      <c r="I49" s="431"/>
      <c r="J49" s="431"/>
    </row>
    <row r="50" spans="1:10" ht="21" customHeight="1">
      <c r="B50" s="426" t="s">
        <v>373</v>
      </c>
      <c r="C50" s="426"/>
      <c r="D50" s="426"/>
      <c r="E50" s="430"/>
      <c r="F50" s="430"/>
      <c r="G50" s="430"/>
      <c r="H50" s="430"/>
      <c r="I50" s="430"/>
      <c r="J50" s="430"/>
    </row>
    <row r="51" spans="1:10" ht="21" customHeight="1">
      <c r="B51" s="426" t="s">
        <v>372</v>
      </c>
      <c r="C51" s="426"/>
      <c r="D51" s="426"/>
      <c r="E51" s="430"/>
      <c r="F51" s="430"/>
      <c r="G51" s="430"/>
      <c r="H51" s="430"/>
      <c r="I51" s="430"/>
      <c r="J51" s="430"/>
    </row>
    <row r="52" spans="1:10" ht="21" customHeight="1">
      <c r="B52" s="426" t="s">
        <v>371</v>
      </c>
      <c r="C52" s="426"/>
      <c r="D52" s="426"/>
      <c r="E52" s="430"/>
      <c r="F52" s="430"/>
      <c r="G52" s="430"/>
      <c r="H52" s="430"/>
      <c r="I52" s="430"/>
      <c r="J52" s="430"/>
    </row>
    <row r="53" spans="1:10" ht="21" customHeight="1">
      <c r="B53" s="426" t="s">
        <v>370</v>
      </c>
      <c r="C53" s="426"/>
      <c r="D53" s="426"/>
      <c r="E53" s="423"/>
      <c r="F53" s="423"/>
      <c r="G53" s="423"/>
      <c r="H53" s="423"/>
      <c r="I53" s="423"/>
      <c r="J53" s="423"/>
    </row>
    <row r="54" spans="1:10" ht="21" customHeight="1">
      <c r="B54" s="429"/>
      <c r="C54" s="429"/>
      <c r="D54" s="429"/>
      <c r="E54" s="428"/>
      <c r="F54" s="428"/>
      <c r="G54" s="428"/>
      <c r="H54" s="428"/>
      <c r="I54" s="428"/>
      <c r="J54" s="428"/>
    </row>
    <row r="55" spans="1:10" ht="21" customHeight="1">
      <c r="A55" s="427" t="s">
        <v>369</v>
      </c>
      <c r="B55" s="426"/>
      <c r="C55" s="426"/>
      <c r="D55" s="426"/>
      <c r="E55" s="423"/>
      <c r="F55" s="423"/>
      <c r="G55" s="423"/>
      <c r="H55" s="423"/>
      <c r="I55" s="423"/>
      <c r="J55" s="423"/>
    </row>
    <row r="56" spans="1:10" ht="21" customHeight="1">
      <c r="B56" s="425" t="s">
        <v>368</v>
      </c>
      <c r="C56" s="424"/>
      <c r="D56" s="424"/>
      <c r="E56" s="423"/>
      <c r="F56" s="423"/>
      <c r="G56" s="423"/>
      <c r="H56" s="423"/>
      <c r="I56" s="423"/>
      <c r="J56" s="423"/>
    </row>
    <row r="57" spans="1:10" ht="21" customHeight="1">
      <c r="B57" s="422"/>
      <c r="C57" s="422"/>
      <c r="D57" s="422"/>
      <c r="E57" s="422"/>
      <c r="F57" s="422"/>
      <c r="G57" s="422"/>
      <c r="H57" s="422"/>
      <c r="I57" s="422"/>
      <c r="J57" s="422"/>
    </row>
  </sheetData>
  <mergeCells count="18">
    <mergeCell ref="B40:C40"/>
    <mergeCell ref="G40:H40"/>
    <mergeCell ref="A1:I1"/>
    <mergeCell ref="B20:C21"/>
    <mergeCell ref="D20:D21"/>
    <mergeCell ref="E20:E21"/>
    <mergeCell ref="F20:G20"/>
    <mergeCell ref="H20:I21"/>
    <mergeCell ref="B22:C27"/>
    <mergeCell ref="D22:D27"/>
    <mergeCell ref="H22:I27"/>
    <mergeCell ref="B39:E39"/>
    <mergeCell ref="F39:I39"/>
    <mergeCell ref="B41:C41"/>
    <mergeCell ref="F41:F42"/>
    <mergeCell ref="G41:H42"/>
    <mergeCell ref="I41:I42"/>
    <mergeCell ref="B42:C42"/>
  </mergeCells>
  <phoneticPr fontId="4" type="noConversion"/>
  <dataValidations disablePrompts="1" count="2">
    <dataValidation type="list" allowBlank="1" showInputMessage="1" showErrorMessage="1" sqref="M41:M46" xr:uid="{00000000-0002-0000-1000-000000000000}">
      <formula1>$M$41:$M$46</formula1>
    </dataValidation>
    <dataValidation type="list" allowBlank="1" showInputMessage="1" showErrorMessage="1" sqref="L41" xr:uid="{00000000-0002-0000-1000-000001000000}">
      <formula1>$M$41:$M$43</formula1>
    </dataValidation>
  </dataValidations>
  <pageMargins left="0.82" right="0.4" top="0.51" bottom="0.34" header="0.19685039370078741" footer="0.27559055118110237"/>
  <pageSetup paperSize="9" firstPageNumber="84" orientation="landscape" useFirstPageNumber="1" r:id="rId1"/>
  <headerFooter alignWithMargins="0"/>
  <rowBreaks count="1" manualBreakCount="1">
    <brk id="48" max="8"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indexed="13"/>
  </sheetPr>
  <dimension ref="A1:AD57"/>
  <sheetViews>
    <sheetView showZeros="0" view="pageBreakPreview" topLeftCell="A19" zoomScaleNormal="85" workbookViewId="0">
      <selection activeCell="E42" sqref="E42"/>
    </sheetView>
  </sheetViews>
  <sheetFormatPr defaultColWidth="8.88671875" defaultRowHeight="13.5"/>
  <cols>
    <col min="1" max="1" width="2.77734375" style="2" customWidth="1"/>
    <col min="2" max="2" width="4.77734375" style="2" customWidth="1"/>
    <col min="3" max="3" width="6.5546875" style="2" customWidth="1"/>
    <col min="4" max="9" width="15.6640625" style="2" customWidth="1"/>
    <col min="10" max="11" width="10.77734375" style="2" customWidth="1"/>
    <col min="12" max="12" width="11.77734375" style="2" customWidth="1"/>
    <col min="13" max="16384" width="8.88671875" style="2"/>
  </cols>
  <sheetData>
    <row r="1" spans="1:30" ht="39" customHeight="1">
      <c r="A1" s="1228" t="s">
        <v>428</v>
      </c>
      <c r="B1" s="1228"/>
      <c r="C1" s="1228"/>
      <c r="D1" s="1228"/>
      <c r="E1" s="1228"/>
      <c r="F1" s="1228"/>
      <c r="G1" s="1228"/>
      <c r="H1" s="1228"/>
      <c r="I1" s="1228"/>
      <c r="J1" s="468"/>
      <c r="S1" s="596">
        <f ca="1">IFERROR(IF(RIGHT(MID(CELL("filename",A1),FIND("]",CELL("filename",A1))+1,255),2)&gt;=10,RIGHT(MID(CELL("filename",A1),FIND("]",CELL("filename",A1))+1,255),2)-1,RIGHT(MID(CELL("filename",A1),FIND("]",CELL("filename",A1))+1,255),1)-1),RIGHT(MID(CELL("filename",A1),FIND("]",CELL("filename",A1))+1,255),1)-1)</f>
        <v>5</v>
      </c>
    </row>
    <row r="2" spans="1:30" ht="13.5" customHeight="1">
      <c r="B2" s="468"/>
      <c r="C2" s="468"/>
      <c r="D2" s="468"/>
      <c r="E2" s="468"/>
      <c r="F2" s="468"/>
      <c r="G2" s="468"/>
      <c r="H2" s="468"/>
      <c r="I2" s="468"/>
      <c r="J2" s="468"/>
      <c r="K2" s="216" t="s">
        <v>282</v>
      </c>
      <c r="L2" s="458" t="s">
        <v>620</v>
      </c>
      <c r="M2" s="216"/>
      <c r="N2" s="216"/>
    </row>
    <row r="3" spans="1:30" ht="7.5" customHeight="1">
      <c r="B3" s="467"/>
      <c r="C3" s="467"/>
      <c r="D3" s="467"/>
      <c r="E3" s="467"/>
      <c r="F3" s="467"/>
      <c r="G3" s="467"/>
      <c r="H3" s="467"/>
      <c r="I3" s="467"/>
      <c r="J3" s="467"/>
      <c r="K3" s="216" t="s">
        <v>426</v>
      </c>
      <c r="L3" s="458" t="s">
        <v>425</v>
      </c>
      <c r="M3" s="216"/>
      <c r="N3" s="216"/>
    </row>
    <row r="4" spans="1:30" ht="20.100000000000001" customHeight="1">
      <c r="A4" s="463" t="s">
        <v>424</v>
      </c>
      <c r="C4" s="462"/>
      <c r="D4" s="44" t="str">
        <f ca="1">OFFSET(입력!$A$3,$B$4+$S$1*20,0)</f>
        <v>1-0-6-0</v>
      </c>
      <c r="E4" s="466"/>
      <c r="F4" s="466"/>
      <c r="G4" s="466"/>
      <c r="H4" s="466"/>
      <c r="I4" s="466"/>
      <c r="J4" s="466"/>
      <c r="K4" s="216"/>
      <c r="L4" s="458"/>
      <c r="M4" s="216"/>
      <c r="N4" s="216"/>
    </row>
    <row r="5" spans="1:30" ht="9.75" customHeight="1">
      <c r="A5" s="463"/>
      <c r="C5" s="462"/>
      <c r="D5" s="44"/>
      <c r="E5" s="44"/>
      <c r="F5" s="44"/>
      <c r="G5" s="44"/>
      <c r="H5" s="44"/>
      <c r="I5" s="44"/>
      <c r="J5" s="44"/>
      <c r="K5" s="216"/>
      <c r="L5" s="458"/>
      <c r="M5" s="216"/>
      <c r="N5" s="216"/>
    </row>
    <row r="6" spans="1:30" ht="21" customHeight="1">
      <c r="A6" s="427" t="s">
        <v>422</v>
      </c>
      <c r="C6" s="462"/>
      <c r="D6" s="44"/>
      <c r="E6" s="44"/>
      <c r="F6" s="44"/>
      <c r="G6" s="44"/>
      <c r="H6" s="44"/>
      <c r="I6" s="44"/>
      <c r="J6" s="44"/>
      <c r="K6" s="17"/>
      <c r="L6" s="465"/>
      <c r="M6" s="259"/>
      <c r="N6" s="216"/>
    </row>
    <row r="7" spans="1:30" ht="21" customHeight="1">
      <c r="A7" s="463"/>
      <c r="B7" s="2" t="s">
        <v>421</v>
      </c>
      <c r="C7" s="462"/>
      <c r="D7" s="2">
        <f ca="1">OFFSET(입력!$A$3,$B$4+$S$1*20,2)</f>
        <v>0</v>
      </c>
      <c r="K7" s="17"/>
      <c r="L7" s="314"/>
      <c r="M7" s="259"/>
      <c r="N7" s="216"/>
    </row>
    <row r="8" spans="1:30" ht="21" customHeight="1">
      <c r="A8" s="463"/>
      <c r="B8" s="2" t="s">
        <v>420</v>
      </c>
      <c r="C8" s="462"/>
      <c r="D8" s="600">
        <f ca="1">OFFSET(입력!$B$3,$B$4+$S$1*20,6)</f>
        <v>0</v>
      </c>
      <c r="E8" s="464"/>
      <c r="F8" s="464"/>
      <c r="G8" s="464"/>
      <c r="H8" s="464"/>
      <c r="I8" s="464"/>
      <c r="J8" s="464"/>
      <c r="K8" s="17"/>
      <c r="L8" s="314"/>
      <c r="M8" s="259"/>
      <c r="N8" s="216"/>
    </row>
    <row r="9" spans="1:30" ht="21" customHeight="1">
      <c r="A9" s="463"/>
      <c r="B9" s="2" t="s">
        <v>419</v>
      </c>
      <c r="C9" s="462"/>
      <c r="D9" s="2" t="str">
        <f ca="1">OFFSET(입력!$B$3,$B$4+$S$1*20,5)</f>
        <v>모두베기</v>
      </c>
      <c r="K9" s="216"/>
      <c r="L9" s="216"/>
      <c r="M9" s="216"/>
      <c r="N9" s="216"/>
    </row>
    <row r="10" spans="1:30" ht="8.25" customHeight="1">
      <c r="K10" s="216" t="s">
        <v>418</v>
      </c>
      <c r="L10" s="216" t="str">
        <f ca="1">OFFSET(입력!$B$3,0+$S$1*20,16)</f>
        <v>중(15º~30º)</v>
      </c>
      <c r="M10" s="458"/>
      <c r="N10" s="458"/>
    </row>
    <row r="11" spans="1:30" s="3" customFormat="1" ht="21" customHeight="1">
      <c r="A11" s="427" t="s">
        <v>417</v>
      </c>
      <c r="C11" s="427"/>
      <c r="K11" s="216"/>
      <c r="L11" s="216"/>
      <c r="M11" s="458"/>
      <c r="N11" s="458"/>
      <c r="AD11" s="2"/>
    </row>
    <row r="12" spans="1:30" s="3" customFormat="1" ht="21" customHeight="1">
      <c r="B12" s="425" t="s">
        <v>416</v>
      </c>
      <c r="C12" s="425"/>
      <c r="K12" s="216"/>
      <c r="L12" s="461"/>
      <c r="M12" s="458"/>
      <c r="N12" s="458"/>
      <c r="AD12" s="2"/>
    </row>
    <row r="13" spans="1:30" s="3" customFormat="1" ht="21" customHeight="1">
      <c r="B13" s="3" t="str">
        <f>"    □ 방위는 "&amp;L2&amp;" 방향의 산복, 산정 이하의 지역으로 해발고 "&amp;L15&amp;"m - "&amp;L16&amp;"m 사이에 분포하고 있음."</f>
        <v xml:space="preserve">    □ 방위는 동, 남동, 북동 방향의 산복, 산정 이하의 지역으로 해발고 330m - 500m 사이에 분포하고 있음.</v>
      </c>
      <c r="C13" s="425"/>
      <c r="K13" s="216"/>
      <c r="L13" s="458"/>
      <c r="M13" s="458"/>
      <c r="N13" s="458"/>
      <c r="AD13" s="2"/>
    </row>
    <row r="14" spans="1:30" s="3" customFormat="1" ht="21" customHeight="1">
      <c r="B14" s="3" t="str">
        <f ca="1">"    □ 산지경사는 "&amp;L10&amp;"경사지이고, 벌채산물 잔재를  제외하고는 장애물 많지 않음."</f>
        <v xml:space="preserve">    □ 산지경사는 중(15º~30º)경사지이고, 벌채산물 잔재를  제외하고는 장애물 많지 않음.</v>
      </c>
      <c r="C14" s="425"/>
      <c r="K14" s="216"/>
      <c r="L14" s="458"/>
      <c r="M14" s="458"/>
      <c r="N14" s="458"/>
      <c r="AD14" s="2"/>
    </row>
    <row r="15" spans="1:30" s="3" customFormat="1" ht="21" customHeight="1">
      <c r="B15" s="460" t="s">
        <v>415</v>
      </c>
      <c r="C15" s="425"/>
      <c r="K15" s="216" t="s">
        <v>414</v>
      </c>
      <c r="L15" s="459">
        <v>330</v>
      </c>
      <c r="M15" s="458"/>
      <c r="N15" s="458"/>
      <c r="AD15" s="2"/>
    </row>
    <row r="16" spans="1:30" s="3" customFormat="1" ht="21" customHeight="1">
      <c r="B16" s="3" t="str">
        <f>"    □ "&amp;L3&amp;" 등과 인접하고 있어 접근성은 좋은편임"&amp;L4</f>
        <v xml:space="preserve">    □ 지방도, 마을도로 등과 인접하고 있어 접근성은 좋은편임</v>
      </c>
      <c r="C16" s="425"/>
      <c r="K16" s="216"/>
      <c r="L16" s="459">
        <v>500</v>
      </c>
      <c r="M16" s="458"/>
      <c r="N16" s="458"/>
      <c r="AD16" s="2"/>
    </row>
    <row r="17" spans="1:30" s="3" customFormat="1" ht="9" customHeight="1">
      <c r="B17" s="425"/>
      <c r="C17" s="425"/>
      <c r="K17" s="216"/>
      <c r="L17" s="458"/>
      <c r="M17" s="458"/>
      <c r="N17" s="458"/>
      <c r="AD17" s="2"/>
    </row>
    <row r="18" spans="1:30" s="3" customFormat="1" ht="21" customHeight="1" thickBot="1">
      <c r="A18" s="427" t="s">
        <v>413</v>
      </c>
      <c r="C18" s="427"/>
      <c r="K18" s="216"/>
      <c r="L18" s="457" t="s">
        <v>412</v>
      </c>
      <c r="M18" s="216"/>
      <c r="N18" s="216"/>
      <c r="AD18" s="2"/>
    </row>
    <row r="19" spans="1:30" s="3" customFormat="1" ht="21" customHeight="1">
      <c r="B19" s="425" t="s">
        <v>411</v>
      </c>
      <c r="C19" s="425"/>
      <c r="K19" s="216"/>
      <c r="L19" s="456" t="s">
        <v>405</v>
      </c>
      <c r="M19" s="455" t="s">
        <v>405</v>
      </c>
      <c r="N19" s="455" t="s">
        <v>405</v>
      </c>
      <c r="O19" s="455" t="s">
        <v>405</v>
      </c>
      <c r="P19" s="454" t="s">
        <v>405</v>
      </c>
      <c r="AD19" s="2"/>
    </row>
    <row r="20" spans="1:30" s="3" customFormat="1" ht="21" customHeight="1" thickBot="1">
      <c r="B20" s="1397" t="s">
        <v>410</v>
      </c>
      <c r="C20" s="1397"/>
      <c r="D20" s="1397" t="s">
        <v>409</v>
      </c>
      <c r="E20" s="1397" t="s">
        <v>408</v>
      </c>
      <c r="F20" s="1397" t="s">
        <v>407</v>
      </c>
      <c r="G20" s="1397"/>
      <c r="H20" s="1397" t="s">
        <v>406</v>
      </c>
      <c r="I20" s="1397"/>
      <c r="J20" s="449"/>
      <c r="K20" s="216"/>
      <c r="L20" s="453">
        <f ca="1">L22</f>
        <v>0</v>
      </c>
      <c r="M20" s="452">
        <f>L23</f>
        <v>0</v>
      </c>
      <c r="N20" s="452">
        <f>L24</f>
        <v>0</v>
      </c>
      <c r="O20" s="452">
        <f>L25</f>
        <v>0</v>
      </c>
      <c r="P20" s="451">
        <f>L26</f>
        <v>0</v>
      </c>
      <c r="AD20" s="2"/>
    </row>
    <row r="21" spans="1:30" s="3" customFormat="1" ht="21" customHeight="1">
      <c r="B21" s="1397"/>
      <c r="C21" s="1397"/>
      <c r="D21" s="1397"/>
      <c r="E21" s="1397"/>
      <c r="F21" s="450" t="s">
        <v>308</v>
      </c>
      <c r="G21" s="450" t="s">
        <v>309</v>
      </c>
      <c r="H21" s="1397"/>
      <c r="I21" s="1397"/>
      <c r="J21" s="449"/>
      <c r="K21" s="216"/>
      <c r="L21" s="447" t="s">
        <v>405</v>
      </c>
      <c r="M21" s="448" t="s">
        <v>308</v>
      </c>
      <c r="N21" s="447" t="s">
        <v>309</v>
      </c>
      <c r="O21" s="447" t="s">
        <v>402</v>
      </c>
      <c r="P21" s="447"/>
      <c r="AD21" s="2"/>
    </row>
    <row r="22" spans="1:30" s="3" customFormat="1" ht="21" customHeight="1">
      <c r="B22" s="1409" t="str">
        <f ca="1">D4</f>
        <v>1-0-6-0</v>
      </c>
      <c r="C22" s="1409"/>
      <c r="D22" s="1404">
        <f ca="1">D8</f>
        <v>0</v>
      </c>
      <c r="E22" s="443">
        <f ca="1">L22</f>
        <v>0</v>
      </c>
      <c r="F22" s="442">
        <f ca="1">IF(O22=0,0,ROUND(M22/O22/0.02,0))</f>
        <v>0</v>
      </c>
      <c r="G22" s="443">
        <f ca="1">IF(O22=0,0,ROUNDDOWN(N22/O22/0.02,0))</f>
        <v>0</v>
      </c>
      <c r="H22" s="1398" t="str">
        <f>입력!Q103</f>
        <v>조림 3년 차 이상</v>
      </c>
      <c r="I22" s="1399"/>
      <c r="J22" s="57"/>
      <c r="K22" s="216"/>
      <c r="L22" s="446">
        <f ca="1">OFFSET(입력!$B$3,0+$S$1*20,8)</f>
        <v>0</v>
      </c>
      <c r="M22" s="445">
        <f ca="1">SUMIFS(입력!$N$3:$N$222,입력!$A$3:$A$222,D4)</f>
        <v>0</v>
      </c>
      <c r="N22" s="445">
        <f ca="1">SUMIFS(입력!$O$3:$O$222,입력!$A$3:$A$222,D4)</f>
        <v>0</v>
      </c>
      <c r="O22" s="444">
        <f ca="1">COUNTIFS(입력!$A$3:$A$222,D4,입력!$N$3:$N$222,"&gt;="&amp;0)</f>
        <v>0</v>
      </c>
      <c r="P22" s="444"/>
      <c r="AD22" s="2"/>
    </row>
    <row r="23" spans="1:30" s="3" customFormat="1" ht="21" customHeight="1">
      <c r="B23" s="1409"/>
      <c r="C23" s="1409"/>
      <c r="D23" s="1404"/>
      <c r="E23" s="443">
        <f>L23</f>
        <v>0</v>
      </c>
      <c r="F23" s="442">
        <f>IF(O23=0,0,ROUNDDOWN(M23/O23/0.02,0))</f>
        <v>0</v>
      </c>
      <c r="G23" s="443">
        <f>IF(O23=0,0,ROUNDDOWN(N23/O23/0.02,0))</f>
        <v>0</v>
      </c>
      <c r="H23" s="1400"/>
      <c r="I23" s="1401"/>
      <c r="J23" s="57"/>
      <c r="K23" s="216"/>
      <c r="L23" s="446"/>
      <c r="M23" s="445"/>
      <c r="N23" s="445"/>
      <c r="O23" s="444"/>
      <c r="P23" s="444"/>
      <c r="AD23" s="2"/>
    </row>
    <row r="24" spans="1:30" s="3" customFormat="1" ht="21" customHeight="1">
      <c r="B24" s="1409"/>
      <c r="C24" s="1409"/>
      <c r="D24" s="1404"/>
      <c r="E24" s="443">
        <f>L24</f>
        <v>0</v>
      </c>
      <c r="F24" s="442">
        <f>IF(O24=0,0,ROUNDDOWN(M24/O24/0.02,0))</f>
        <v>0</v>
      </c>
      <c r="G24" s="443">
        <f>IF(O24=0,0,ROUNDDOWN(N24/O24/0.02,0))</f>
        <v>0</v>
      </c>
      <c r="H24" s="1400"/>
      <c r="I24" s="1401"/>
      <c r="J24" s="57"/>
      <c r="K24" s="216"/>
      <c r="L24" s="446"/>
      <c r="M24" s="445"/>
      <c r="N24" s="445"/>
      <c r="O24" s="444"/>
      <c r="P24" s="444"/>
      <c r="AD24" s="2"/>
    </row>
    <row r="25" spans="1:30" s="3" customFormat="1" ht="21" customHeight="1">
      <c r="B25" s="1409"/>
      <c r="C25" s="1409"/>
      <c r="D25" s="1404"/>
      <c r="E25" s="443">
        <f>L25</f>
        <v>0</v>
      </c>
      <c r="F25" s="442">
        <f>IF(O25=0,0,ROUNDDOWN(M25/O25/0.02,0))</f>
        <v>0</v>
      </c>
      <c r="G25" s="443">
        <f>IF(O25=0,0,ROUNDDOWN(N25/O25/0.02,0))</f>
        <v>0</v>
      </c>
      <c r="H25" s="1400"/>
      <c r="I25" s="1401"/>
      <c r="J25" s="57"/>
      <c r="K25" s="216"/>
      <c r="L25" s="446"/>
      <c r="M25" s="445"/>
      <c r="N25" s="445"/>
      <c r="O25" s="444"/>
      <c r="P25" s="444"/>
      <c r="AD25" s="2"/>
    </row>
    <row r="26" spans="1:30" s="3" customFormat="1" ht="21" customHeight="1">
      <c r="B26" s="1409"/>
      <c r="C26" s="1409"/>
      <c r="D26" s="1404"/>
      <c r="E26" s="443">
        <f>L26</f>
        <v>0</v>
      </c>
      <c r="F26" s="442">
        <f>IF(O26=0,0,ROUNDDOWN(M26/O26/0.02,0))</f>
        <v>0</v>
      </c>
      <c r="G26" s="443">
        <f>IF(O26=0,0,ROUNDDOWN(N26/O26/0.02,0))</f>
        <v>0</v>
      </c>
      <c r="H26" s="1400"/>
      <c r="I26" s="1401"/>
      <c r="J26" s="57"/>
      <c r="K26" s="216"/>
      <c r="L26" s="446"/>
      <c r="M26" s="445"/>
      <c r="N26" s="445"/>
      <c r="O26" s="444"/>
      <c r="P26" s="444"/>
      <c r="AD26" s="2"/>
    </row>
    <row r="27" spans="1:30" s="3" customFormat="1" ht="21" customHeight="1">
      <c r="B27" s="1409"/>
      <c r="C27" s="1409"/>
      <c r="D27" s="1404"/>
      <c r="E27" s="443" t="s">
        <v>226</v>
      </c>
      <c r="F27" s="442" t="e">
        <f ca="1">(F22*$O$22+F23*$O$23+F24*$O$24+F25*$O$25+F26*$O$26)/$O$27</f>
        <v>#DIV/0!</v>
      </c>
      <c r="G27" s="442" t="e">
        <f ca="1">(G22*$O$22+G23*$O$23+G24*$O$24+G25*$O$25+G26*$O$26)/$O$27</f>
        <v>#DIV/0!</v>
      </c>
      <c r="H27" s="1402"/>
      <c r="I27" s="1403"/>
      <c r="J27" s="57"/>
      <c r="M27" s="437"/>
      <c r="O27" s="3">
        <f ca="1">SUM(O22:O26)</f>
        <v>0</v>
      </c>
      <c r="AD27" s="2"/>
    </row>
    <row r="28" spans="1:30" s="3" customFormat="1" ht="26.25" customHeight="1">
      <c r="B28" s="441" t="s">
        <v>400</v>
      </c>
      <c r="C28" s="440"/>
      <c r="D28" s="439"/>
      <c r="E28" s="438"/>
      <c r="F28" s="438"/>
      <c r="G28" s="438"/>
      <c r="H28" s="438"/>
      <c r="I28" s="438"/>
      <c r="J28" s="57"/>
      <c r="M28" s="437"/>
      <c r="AD28" s="2"/>
    </row>
    <row r="29" spans="1:30" s="3" customFormat="1" ht="21" customHeight="1">
      <c r="B29" s="3" t="str">
        <f ca="1">"    □ 식재된 "&amp;L22&amp;"는 활착이 안정된 상태로 신초 발달이 양호함."</f>
        <v xml:space="preserve">    □ 식재된 0는 활착이 안정된 상태로 신초 발달이 양호함.</v>
      </c>
      <c r="C29" s="440"/>
      <c r="D29" s="439"/>
      <c r="E29" s="438"/>
      <c r="F29" s="438"/>
      <c r="G29" s="438"/>
      <c r="H29" s="438"/>
      <c r="I29" s="438"/>
      <c r="J29" s="57"/>
      <c r="M29" s="437"/>
      <c r="AD29" s="2"/>
    </row>
    <row r="30" spans="1:30" s="3" customFormat="1" ht="21" customHeight="1">
      <c r="B30" s="3" t="str">
        <f>"    □ 고사목은 없음."</f>
        <v xml:space="preserve">    □ 고사목은 없음.</v>
      </c>
      <c r="C30" s="440"/>
      <c r="D30" s="439"/>
      <c r="E30" s="438"/>
      <c r="F30" s="438"/>
      <c r="G30" s="438"/>
      <c r="H30" s="438"/>
      <c r="I30" s="438"/>
      <c r="J30" s="57"/>
      <c r="M30" s="437"/>
      <c r="AD30" s="2"/>
    </row>
    <row r="31" spans="1:30" s="3" customFormat="1" ht="24.75" customHeight="1">
      <c r="B31" s="3" t="s">
        <v>399</v>
      </c>
      <c r="C31" s="440"/>
      <c r="D31" s="439"/>
      <c r="E31" s="438"/>
      <c r="F31" s="438"/>
      <c r="G31" s="438"/>
      <c r="H31" s="438"/>
      <c r="I31" s="438"/>
      <c r="J31" s="57"/>
      <c r="M31" s="437"/>
      <c r="AD31" s="2"/>
    </row>
    <row r="32" spans="1:30" s="3" customFormat="1" ht="21" customHeight="1">
      <c r="B32" s="3" t="str">
        <f ca="1">"    □ "&amp;L32&amp;"이고, 근주에서 올라온 맹아가 불규칙하게 분포되어 있음."</f>
        <v xml:space="preserve">    □ 제거대상은 목본류+초본류 혼합이고, 근주에서 올라온 맹아가 불규칙하게 분포되어 있음.</v>
      </c>
      <c r="C32" s="440"/>
      <c r="D32" s="439"/>
      <c r="E32" s="438"/>
      <c r="F32" s="438"/>
      <c r="G32" s="438"/>
      <c r="H32" s="438"/>
      <c r="I32" s="438"/>
      <c r="J32" s="57"/>
      <c r="K32" s="3" t="s">
        <v>398</v>
      </c>
      <c r="L32" s="3" t="str">
        <f ca="1">OFFSET(입력!$B$3,0+S1*20,14)</f>
        <v>제거대상은 목본류+초본류 혼합</v>
      </c>
      <c r="M32" s="437"/>
      <c r="AD32" s="2"/>
    </row>
    <row r="33" spans="1:30" s="3" customFormat="1" ht="21" customHeight="1">
      <c r="B33" s="3" t="str">
        <f ca="1">"    □ 조림목이 자연발생 식생과 경쟁을 하고 있으나 "&amp;L33&amp;"임."</f>
        <v xml:space="preserve">    □ 조림목이 자연발생 식생과 경쟁을 하고 있으나 조림 3년 차 이상임.</v>
      </c>
      <c r="C33" s="440"/>
      <c r="D33" s="439"/>
      <c r="E33" s="438"/>
      <c r="F33" s="438"/>
      <c r="G33" s="438"/>
      <c r="H33" s="438"/>
      <c r="I33" s="438"/>
      <c r="J33" s="57"/>
      <c r="K33" s="3" t="s">
        <v>397</v>
      </c>
      <c r="L33" s="3" t="str">
        <f ca="1">I41</f>
        <v>조림 3년 차 이상</v>
      </c>
      <c r="M33" s="437"/>
      <c r="AD33" s="2"/>
    </row>
    <row r="34" spans="1:30" s="3" customFormat="1" ht="21" customHeight="1">
      <c r="B34" s="425"/>
      <c r="C34" s="425"/>
      <c r="AD34" s="2"/>
    </row>
    <row r="35" spans="1:30" s="3" customFormat="1" ht="33" customHeight="1">
      <c r="A35" s="427" t="s">
        <v>396</v>
      </c>
      <c r="C35" s="427"/>
      <c r="AD35" s="2"/>
    </row>
    <row r="36" spans="1:30" s="3" customFormat="1" ht="21" customHeight="1">
      <c r="A36" s="427"/>
      <c r="B36" s="425" t="s">
        <v>395</v>
      </c>
      <c r="C36" s="427"/>
      <c r="AD36" s="2"/>
    </row>
    <row r="37" spans="1:30" s="3" customFormat="1" ht="21" customHeight="1">
      <c r="B37" s="3" t="str">
        <f ca="1">"    □ 조림목이 정상적으로 생육하기 위해서는 조림목을 제외한 모든 식생을 제거하여야 하므로  "&amp;L37&amp;"를 적용함."</f>
        <v xml:space="preserve">    □ 조림목이 정상적으로 생육하기 위해서는 조림목을 제외한 모든 식생을 제거하여야 하므로  모두베기를 적용함.</v>
      </c>
      <c r="C37" s="425"/>
      <c r="L37" s="3" t="str">
        <f ca="1">B42</f>
        <v>모두베기</v>
      </c>
      <c r="AD37" s="2"/>
    </row>
    <row r="38" spans="1:30" s="3" customFormat="1" ht="21" customHeight="1">
      <c r="B38" s="425" t="s">
        <v>394</v>
      </c>
      <c r="C38" s="425"/>
      <c r="AD38" s="2"/>
    </row>
    <row r="39" spans="1:30" s="3" customFormat="1" ht="27" customHeight="1">
      <c r="B39" s="1395" t="s">
        <v>393</v>
      </c>
      <c r="C39" s="1411"/>
      <c r="D39" s="1411"/>
      <c r="E39" s="1396"/>
      <c r="F39" s="1224" t="s">
        <v>392</v>
      </c>
      <c r="G39" s="1410"/>
      <c r="H39" s="1410"/>
      <c r="I39" s="1225"/>
      <c r="K39" s="3" t="s">
        <v>386</v>
      </c>
      <c r="L39" s="435" t="e">
        <f ca="1">F27</f>
        <v>#DIV/0!</v>
      </c>
      <c r="M39" s="436">
        <f>L12</f>
        <v>0</v>
      </c>
      <c r="N39" s="435" t="e">
        <f ca="1">L39</f>
        <v>#DIV/0!</v>
      </c>
      <c r="AD39" s="2"/>
    </row>
    <row r="40" spans="1:30" s="3" customFormat="1" ht="27" customHeight="1">
      <c r="B40" s="1395" t="s">
        <v>391</v>
      </c>
      <c r="C40" s="1396"/>
      <c r="D40" s="56" t="s">
        <v>99</v>
      </c>
      <c r="E40" s="56" t="s">
        <v>389</v>
      </c>
      <c r="F40" s="56" t="s">
        <v>178</v>
      </c>
      <c r="G40" s="1224" t="s">
        <v>310</v>
      </c>
      <c r="H40" s="1225"/>
      <c r="I40" s="56" t="s">
        <v>384</v>
      </c>
      <c r="AD40" s="2"/>
    </row>
    <row r="41" spans="1:30" s="3" customFormat="1" ht="27" customHeight="1">
      <c r="B41" s="1395" t="s">
        <v>386</v>
      </c>
      <c r="C41" s="1396"/>
      <c r="D41" s="56" t="s">
        <v>385</v>
      </c>
      <c r="E41" s="601" t="e">
        <f ca="1">F27*0</f>
        <v>#DIV/0!</v>
      </c>
      <c r="F41" s="1405" t="str">
        <f ca="1">INDIRECT("단"&amp;$S$1+1&amp;"!$c$42")</f>
        <v>중(15º~30º)</v>
      </c>
      <c r="G41" s="1406" t="str">
        <f ca="1">INDIRECT("단"&amp;$S$1+1&amp;"!$c$43")</f>
        <v>개소당 평균면적이 1ha 미만</v>
      </c>
      <c r="H41" s="1407"/>
      <c r="I41" s="1405" t="str">
        <f ca="1">INDIRECT("단"&amp;$S$1+1&amp;"!$c$44")</f>
        <v>조림 3년 차 이상</v>
      </c>
      <c r="K41" s="3" t="s">
        <v>384</v>
      </c>
      <c r="L41" s="434" t="s">
        <v>383</v>
      </c>
      <c r="M41" s="3" t="s">
        <v>382</v>
      </c>
      <c r="AD41" s="2"/>
    </row>
    <row r="42" spans="1:30" s="3" customFormat="1" ht="27" customHeight="1">
      <c r="B42" s="1395" t="str">
        <f ca="1">D9</f>
        <v>모두베기</v>
      </c>
      <c r="C42" s="1396"/>
      <c r="D42" s="56" t="s">
        <v>4</v>
      </c>
      <c r="E42" s="433">
        <f ca="1">D22</f>
        <v>0</v>
      </c>
      <c r="F42" s="1167"/>
      <c r="G42" s="1408"/>
      <c r="H42" s="1169"/>
      <c r="I42" s="1167"/>
      <c r="M42" s="3" t="s">
        <v>380</v>
      </c>
      <c r="AD42" s="2"/>
    </row>
    <row r="43" spans="1:30" s="3" customFormat="1" ht="23.25" customHeight="1">
      <c r="B43" s="425" t="s">
        <v>379</v>
      </c>
      <c r="C43" s="425"/>
      <c r="M43" s="3" t="s">
        <v>378</v>
      </c>
      <c r="AD43" s="2"/>
    </row>
    <row r="44" spans="1:30" s="3" customFormat="1" ht="21" customHeight="1">
      <c r="B44" s="3" t="str">
        <f>"    □ 예취기 작업시 조림목에 피해가 가지 않도록 조림목 주변 반경 20cm 이내에 있는 식생을 사전에 제거한다."</f>
        <v xml:space="preserve">    □ 예취기 작업시 조림목에 피해가 가지 않도록 조림목 주변 반경 20cm 이내에 있는 식생을 사전에 제거한다.</v>
      </c>
      <c r="C44" s="425"/>
      <c r="K44" s="3" t="str">
        <f ca="1">F41</f>
        <v>중(15º~30º)</v>
      </c>
      <c r="M44" s="3" t="s">
        <v>377</v>
      </c>
      <c r="AD44" s="2"/>
    </row>
    <row r="45" spans="1:30" s="3" customFormat="1" ht="21" customHeight="1">
      <c r="B45" s="3" t="str">
        <f>"    □ 묘목찾기 작업은 보통인부 1인이 낫으로 실시한다."</f>
        <v xml:space="preserve">    □ 묘목찾기 작업은 보통인부 1인이 낫으로 실시한다.</v>
      </c>
      <c r="C45" s="425"/>
      <c r="M45" s="3" t="s">
        <v>376</v>
      </c>
      <c r="AD45" s="2"/>
    </row>
    <row r="46" spans="1:30" s="3" customFormat="1" ht="24.75" customHeight="1">
      <c r="B46" s="425" t="s">
        <v>603</v>
      </c>
      <c r="C46" s="425"/>
      <c r="M46" s="3" t="s">
        <v>375</v>
      </c>
      <c r="AD46" s="2"/>
    </row>
    <row r="47" spans="1:30" s="3" customFormat="1" ht="21" customHeight="1">
      <c r="B47" s="3" t="str">
        <f>"    □ 모묙찾기 작업이 끝나면 예취기로 조림목을 제외한 나머지 식생을 모두 제거한다."</f>
        <v xml:space="preserve">    □ 모묙찾기 작업이 끝나면 예취기로 조림목을 제외한 나머지 식생을 모두 제거한다.</v>
      </c>
      <c r="C47" s="425"/>
      <c r="AD47" s="2"/>
    </row>
    <row r="48" spans="1:30" s="3" customFormat="1" ht="34.5" customHeight="1">
      <c r="C48" s="425"/>
      <c r="AD48" s="2"/>
    </row>
    <row r="49" spans="1:10" ht="27.75" customHeight="1">
      <c r="A49" s="427" t="s">
        <v>374</v>
      </c>
      <c r="B49" s="432"/>
      <c r="C49" s="432"/>
      <c r="D49" s="432"/>
      <c r="E49" s="431"/>
      <c r="F49" s="431"/>
      <c r="G49" s="431"/>
      <c r="H49" s="431"/>
      <c r="I49" s="431"/>
      <c r="J49" s="431"/>
    </row>
    <row r="50" spans="1:10" ht="21" customHeight="1">
      <c r="B50" s="426" t="s">
        <v>373</v>
      </c>
      <c r="C50" s="426"/>
      <c r="D50" s="426"/>
      <c r="E50" s="430"/>
      <c r="F50" s="430"/>
      <c r="G50" s="430"/>
      <c r="H50" s="430"/>
      <c r="I50" s="430"/>
      <c r="J50" s="430"/>
    </row>
    <row r="51" spans="1:10" ht="21" customHeight="1">
      <c r="B51" s="426" t="s">
        <v>372</v>
      </c>
      <c r="C51" s="426"/>
      <c r="D51" s="426"/>
      <c r="E51" s="430"/>
      <c r="F51" s="430"/>
      <c r="G51" s="430"/>
      <c r="H51" s="430"/>
      <c r="I51" s="430"/>
      <c r="J51" s="430"/>
    </row>
    <row r="52" spans="1:10" ht="21" customHeight="1">
      <c r="B52" s="426" t="s">
        <v>371</v>
      </c>
      <c r="C52" s="426"/>
      <c r="D52" s="426"/>
      <c r="E52" s="430"/>
      <c r="F52" s="430"/>
      <c r="G52" s="430"/>
      <c r="H52" s="430"/>
      <c r="I52" s="430"/>
      <c r="J52" s="430"/>
    </row>
    <row r="53" spans="1:10" ht="21" customHeight="1">
      <c r="B53" s="426" t="s">
        <v>370</v>
      </c>
      <c r="C53" s="426"/>
      <c r="D53" s="426"/>
      <c r="E53" s="423"/>
      <c r="F53" s="423"/>
      <c r="G53" s="423"/>
      <c r="H53" s="423"/>
      <c r="I53" s="423"/>
      <c r="J53" s="423"/>
    </row>
    <row r="54" spans="1:10" ht="21" customHeight="1">
      <c r="B54" s="429"/>
      <c r="C54" s="429"/>
      <c r="D54" s="429"/>
      <c r="E54" s="428"/>
      <c r="F54" s="428"/>
      <c r="G54" s="428"/>
      <c r="H54" s="428"/>
      <c r="I54" s="428"/>
      <c r="J54" s="428"/>
    </row>
    <row r="55" spans="1:10" ht="21" customHeight="1">
      <c r="A55" s="427" t="s">
        <v>369</v>
      </c>
      <c r="B55" s="426"/>
      <c r="C55" s="426"/>
      <c r="D55" s="426"/>
      <c r="E55" s="423"/>
      <c r="F55" s="423"/>
      <c r="G55" s="423"/>
      <c r="H55" s="423"/>
      <c r="I55" s="423"/>
      <c r="J55" s="423"/>
    </row>
    <row r="56" spans="1:10" ht="21" customHeight="1">
      <c r="B56" s="425" t="s">
        <v>368</v>
      </c>
      <c r="C56" s="424"/>
      <c r="D56" s="424"/>
      <c r="E56" s="423"/>
      <c r="F56" s="423"/>
      <c r="G56" s="423"/>
      <c r="H56" s="423"/>
      <c r="I56" s="423"/>
      <c r="J56" s="423"/>
    </row>
    <row r="57" spans="1:10" ht="21" customHeight="1">
      <c r="B57" s="422"/>
      <c r="C57" s="422"/>
      <c r="D57" s="422"/>
      <c r="E57" s="422"/>
      <c r="F57" s="422"/>
      <c r="G57" s="422"/>
      <c r="H57" s="422"/>
      <c r="I57" s="422"/>
      <c r="J57" s="422"/>
    </row>
  </sheetData>
  <mergeCells count="18">
    <mergeCell ref="B40:C40"/>
    <mergeCell ref="G40:H40"/>
    <mergeCell ref="A1:I1"/>
    <mergeCell ref="B20:C21"/>
    <mergeCell ref="D20:D21"/>
    <mergeCell ref="E20:E21"/>
    <mergeCell ref="F20:G20"/>
    <mergeCell ref="H20:I21"/>
    <mergeCell ref="B22:C27"/>
    <mergeCell ref="D22:D27"/>
    <mergeCell ref="H22:I27"/>
    <mergeCell ref="B39:E39"/>
    <mergeCell ref="F39:I39"/>
    <mergeCell ref="B41:C41"/>
    <mergeCell ref="F41:F42"/>
    <mergeCell ref="G41:H42"/>
    <mergeCell ref="I41:I42"/>
    <mergeCell ref="B42:C42"/>
  </mergeCells>
  <phoneticPr fontId="4" type="noConversion"/>
  <dataValidations count="2">
    <dataValidation type="list" allowBlank="1" showInputMessage="1" showErrorMessage="1" sqref="L41" xr:uid="{00000000-0002-0000-1100-000000000000}">
      <formula1>$M$41:$M$43</formula1>
    </dataValidation>
    <dataValidation type="list" allowBlank="1" showInputMessage="1" showErrorMessage="1" sqref="M41:M46" xr:uid="{00000000-0002-0000-1100-000001000000}">
      <formula1>$M$41:$M$46</formula1>
    </dataValidation>
  </dataValidations>
  <pageMargins left="0.82" right="0.4" top="0.51" bottom="0.34" header="0.19685039370078741" footer="0.27559055118110237"/>
  <pageSetup paperSize="9" firstPageNumber="84" orientation="landscape" useFirstPageNumber="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25873-2BF2-4D78-B5F7-A8C1DF1E6034}">
  <sheetPr>
    <tabColor indexed="13"/>
  </sheetPr>
  <dimension ref="A1:AD57"/>
  <sheetViews>
    <sheetView showZeros="0" view="pageBreakPreview" topLeftCell="A3" zoomScaleNormal="85" workbookViewId="0">
      <selection activeCell="G35" sqref="G35"/>
    </sheetView>
  </sheetViews>
  <sheetFormatPr defaultColWidth="8.88671875" defaultRowHeight="13.5"/>
  <cols>
    <col min="1" max="1" width="2.77734375" style="2" customWidth="1"/>
    <col min="2" max="2" width="4.77734375" style="2" customWidth="1"/>
    <col min="3" max="3" width="6.5546875" style="2" customWidth="1"/>
    <col min="4" max="9" width="15.6640625" style="2" customWidth="1"/>
    <col min="10" max="11" width="10.77734375" style="2" customWidth="1"/>
    <col min="12" max="12" width="11.77734375" style="2" customWidth="1"/>
    <col min="13" max="16384" width="8.88671875" style="2"/>
  </cols>
  <sheetData>
    <row r="1" spans="1:30" ht="39" customHeight="1">
      <c r="A1" s="1228" t="s">
        <v>428</v>
      </c>
      <c r="B1" s="1228"/>
      <c r="C1" s="1228"/>
      <c r="D1" s="1228"/>
      <c r="E1" s="1228"/>
      <c r="F1" s="1228"/>
      <c r="G1" s="1228"/>
      <c r="H1" s="1228"/>
      <c r="I1" s="1228"/>
      <c r="J1" s="468"/>
      <c r="S1" s="596">
        <f ca="1">IFERROR(IF(RIGHT(MID(CELL("filename",A1),FIND("]",CELL("filename",A1))+1,255),2)&gt;=10,RIGHT(MID(CELL("filename",A1),FIND("]",CELL("filename",A1))+1,255),2)-1,RIGHT(MID(CELL("filename",A1),FIND("]",CELL("filename",A1))+1,255),1)-1),RIGHT(MID(CELL("filename",A1),FIND("]",CELL("filename",A1))+1,255),1)-1)</f>
        <v>6</v>
      </c>
    </row>
    <row r="2" spans="1:30" ht="13.5" customHeight="1">
      <c r="B2" s="468"/>
      <c r="C2" s="468"/>
      <c r="D2" s="468"/>
      <c r="E2" s="468"/>
      <c r="F2" s="468"/>
      <c r="G2" s="468"/>
      <c r="H2" s="468"/>
      <c r="I2" s="468"/>
      <c r="J2" s="468"/>
      <c r="K2" s="216" t="s">
        <v>282</v>
      </c>
      <c r="L2" s="458" t="s">
        <v>1092</v>
      </c>
      <c r="M2" s="216"/>
      <c r="N2" s="216"/>
    </row>
    <row r="3" spans="1:30" ht="7.5" customHeight="1">
      <c r="B3" s="467"/>
      <c r="C3" s="467"/>
      <c r="D3" s="467"/>
      <c r="E3" s="467"/>
      <c r="F3" s="467"/>
      <c r="G3" s="467"/>
      <c r="H3" s="467"/>
      <c r="I3" s="467"/>
      <c r="J3" s="467"/>
      <c r="K3" s="216" t="s">
        <v>426</v>
      </c>
      <c r="L3" s="458" t="s">
        <v>425</v>
      </c>
      <c r="M3" s="216"/>
      <c r="N3" s="216"/>
    </row>
    <row r="4" spans="1:30" ht="20.100000000000001" customHeight="1">
      <c r="A4" s="463" t="s">
        <v>424</v>
      </c>
      <c r="C4" s="462"/>
      <c r="D4" s="44" t="str">
        <f ca="1">OFFSET(입력!$A$3,$B$4+$S$1*20,0)</f>
        <v>1-0-7-0</v>
      </c>
      <c r="E4" s="466"/>
      <c r="F4" s="466"/>
      <c r="G4" s="466"/>
      <c r="H4" s="466"/>
      <c r="I4" s="466"/>
      <c r="J4" s="466"/>
      <c r="K4" s="216"/>
      <c r="L4" s="458" t="s">
        <v>423</v>
      </c>
      <c r="M4" s="216"/>
      <c r="N4" s="216"/>
    </row>
    <row r="5" spans="1:30" ht="9.75" customHeight="1">
      <c r="A5" s="463"/>
      <c r="C5" s="462"/>
      <c r="D5" s="44"/>
      <c r="E5" s="44"/>
      <c r="F5" s="44"/>
      <c r="G5" s="44"/>
      <c r="H5" s="44"/>
      <c r="I5" s="44"/>
      <c r="J5" s="44"/>
      <c r="K5" s="216"/>
      <c r="L5" s="458"/>
      <c r="M5" s="216"/>
      <c r="N5" s="216"/>
    </row>
    <row r="6" spans="1:30" ht="21" customHeight="1">
      <c r="A6" s="427" t="s">
        <v>422</v>
      </c>
      <c r="C6" s="462"/>
      <c r="D6" s="44"/>
      <c r="E6" s="44"/>
      <c r="F6" s="44"/>
      <c r="G6" s="44"/>
      <c r="H6" s="44"/>
      <c r="I6" s="44"/>
      <c r="J6" s="44"/>
      <c r="K6" s="17"/>
      <c r="L6" s="465"/>
      <c r="M6" s="259"/>
      <c r="N6" s="216"/>
    </row>
    <row r="7" spans="1:30" ht="21" customHeight="1">
      <c r="A7" s="463"/>
      <c r="B7" s="2" t="s">
        <v>421</v>
      </c>
      <c r="C7" s="462"/>
      <c r="D7" s="2">
        <f ca="1">OFFSET(입력!$A$3,$B$4+$S$1*20,2)</f>
        <v>0</v>
      </c>
      <c r="K7" s="17"/>
      <c r="L7" s="314"/>
      <c r="M7" s="259"/>
      <c r="N7" s="216"/>
    </row>
    <row r="8" spans="1:30" ht="21" customHeight="1">
      <c r="A8" s="463"/>
      <c r="B8" s="2" t="s">
        <v>420</v>
      </c>
      <c r="C8" s="462"/>
      <c r="D8" s="600">
        <f ca="1">OFFSET(입력!$B$3,$B$4+$S$1*20,6)</f>
        <v>0</v>
      </c>
      <c r="E8" s="464"/>
      <c r="F8" s="464"/>
      <c r="G8" s="464"/>
      <c r="H8" s="464"/>
      <c r="I8" s="464"/>
      <c r="J8" s="464"/>
      <c r="K8" s="17"/>
      <c r="L8" s="314"/>
      <c r="M8" s="259"/>
      <c r="N8" s="216"/>
    </row>
    <row r="9" spans="1:30" ht="21" customHeight="1">
      <c r="A9" s="463"/>
      <c r="B9" s="2" t="s">
        <v>419</v>
      </c>
      <c r="C9" s="462"/>
      <c r="D9" s="2" t="str">
        <f ca="1">OFFSET(입력!$B$3,$B$4+$S$1*20,5)</f>
        <v>모두베기</v>
      </c>
      <c r="K9" s="216"/>
      <c r="L9" s="216"/>
      <c r="M9" s="216"/>
      <c r="N9" s="216"/>
    </row>
    <row r="10" spans="1:30" ht="8.25" customHeight="1">
      <c r="K10" s="216" t="s">
        <v>418</v>
      </c>
      <c r="L10" s="216" t="str">
        <f ca="1">OFFSET(입력!$B$3,0+$S$1*20,16)</f>
        <v>중(15º~30º)</v>
      </c>
      <c r="M10" s="458"/>
      <c r="N10" s="458"/>
    </row>
    <row r="11" spans="1:30" s="3" customFormat="1" ht="21" customHeight="1">
      <c r="A11" s="427" t="s">
        <v>417</v>
      </c>
      <c r="C11" s="427"/>
      <c r="K11" s="216"/>
      <c r="L11" s="216"/>
      <c r="M11" s="458"/>
      <c r="N11" s="458"/>
      <c r="AD11" s="2"/>
    </row>
    <row r="12" spans="1:30" s="3" customFormat="1" ht="21" customHeight="1">
      <c r="B12" s="425" t="s">
        <v>416</v>
      </c>
      <c r="C12" s="425"/>
      <c r="K12" s="216"/>
      <c r="L12" s="461"/>
      <c r="M12" s="458"/>
      <c r="N12" s="458"/>
      <c r="AD12" s="2"/>
    </row>
    <row r="13" spans="1:30" s="3" customFormat="1" ht="21" customHeight="1">
      <c r="B13" s="3" t="str">
        <f>"    □ 방위는 "&amp;L2&amp;" 방향의 산복 이하의 지역으로 해발고 "&amp;L15&amp;"m - "&amp;L16&amp;"m 사이에 분포하고 있음."</f>
        <v xml:space="preserve">    □ 방위는 동, 북 방향의 산복 이하의 지역으로 해발고 390m - 490m 사이에 분포하고 있음.</v>
      </c>
      <c r="C13" s="425"/>
      <c r="K13" s="216"/>
      <c r="L13" s="458"/>
      <c r="M13" s="458"/>
      <c r="N13" s="458"/>
      <c r="AD13" s="2"/>
    </row>
    <row r="14" spans="1:30" s="3" customFormat="1" ht="21" customHeight="1">
      <c r="B14" s="3" t="str">
        <f ca="1">"    □ 산지경사는 "&amp;L10&amp;"경사지이고, 벌채산물 잔재를  제외하고는 장애물 많지 않음."</f>
        <v xml:space="preserve">    □ 산지경사는 중(15º~30º)경사지이고, 벌채산물 잔재를  제외하고는 장애물 많지 않음.</v>
      </c>
      <c r="C14" s="425"/>
      <c r="K14" s="216"/>
      <c r="L14" s="458"/>
      <c r="M14" s="458"/>
      <c r="N14" s="458"/>
      <c r="AD14" s="2"/>
    </row>
    <row r="15" spans="1:30" s="3" customFormat="1" ht="21" customHeight="1">
      <c r="B15" s="460" t="s">
        <v>415</v>
      </c>
      <c r="C15" s="425"/>
      <c r="K15" s="216" t="s">
        <v>414</v>
      </c>
      <c r="L15" s="459">
        <v>390</v>
      </c>
      <c r="M15" s="458"/>
      <c r="N15" s="458"/>
      <c r="AD15" s="2"/>
    </row>
    <row r="16" spans="1:30" s="3" customFormat="1" ht="21" customHeight="1">
      <c r="B16" s="3" t="str">
        <f>"    □ "&amp;L3&amp;" 등과 인접하고 있어 접근성은 좋은편임"&amp;L4</f>
        <v xml:space="preserve">    □ 지방도, 마을도로 등과 인접하고 있어 접근성은 좋은편임(단, 일부지역은 도보이동거리가 멀어 좋지않음)</v>
      </c>
      <c r="C16" s="425"/>
      <c r="K16" s="216"/>
      <c r="L16" s="459">
        <v>490</v>
      </c>
      <c r="M16" s="458"/>
      <c r="N16" s="458"/>
      <c r="AD16" s="2"/>
    </row>
    <row r="17" spans="1:30" s="3" customFormat="1" ht="9" customHeight="1">
      <c r="B17" s="425"/>
      <c r="C17" s="425"/>
      <c r="K17" s="216"/>
      <c r="L17" s="458"/>
      <c r="M17" s="458"/>
      <c r="N17" s="458"/>
      <c r="AD17" s="2"/>
    </row>
    <row r="18" spans="1:30" s="3" customFormat="1" ht="21" customHeight="1" thickBot="1">
      <c r="A18" s="427" t="s">
        <v>413</v>
      </c>
      <c r="C18" s="427"/>
      <c r="K18" s="216"/>
      <c r="L18" s="457" t="s">
        <v>412</v>
      </c>
      <c r="M18" s="216"/>
      <c r="N18" s="216"/>
      <c r="AD18" s="2"/>
    </row>
    <row r="19" spans="1:30" s="3" customFormat="1" ht="21" customHeight="1">
      <c r="B19" s="425" t="s">
        <v>411</v>
      </c>
      <c r="C19" s="425"/>
      <c r="K19" s="216"/>
      <c r="L19" s="456" t="s">
        <v>405</v>
      </c>
      <c r="M19" s="455" t="s">
        <v>405</v>
      </c>
      <c r="N19" s="455" t="s">
        <v>405</v>
      </c>
      <c r="O19" s="455" t="s">
        <v>405</v>
      </c>
      <c r="P19" s="454" t="s">
        <v>405</v>
      </c>
      <c r="AD19" s="2"/>
    </row>
    <row r="20" spans="1:30" s="3" customFormat="1" ht="21" customHeight="1" thickBot="1">
      <c r="B20" s="1397" t="s">
        <v>410</v>
      </c>
      <c r="C20" s="1397"/>
      <c r="D20" s="1397" t="s">
        <v>409</v>
      </c>
      <c r="E20" s="1397" t="s">
        <v>408</v>
      </c>
      <c r="F20" s="1397" t="s">
        <v>407</v>
      </c>
      <c r="G20" s="1397"/>
      <c r="H20" s="1397" t="s">
        <v>406</v>
      </c>
      <c r="I20" s="1397"/>
      <c r="J20" s="449"/>
      <c r="K20" s="216"/>
      <c r="L20" s="453">
        <f ca="1">L22</f>
        <v>0</v>
      </c>
      <c r="M20" s="452">
        <f>L23</f>
        <v>0</v>
      </c>
      <c r="N20" s="452">
        <f>L24</f>
        <v>0</v>
      </c>
      <c r="O20" s="452">
        <f>L25</f>
        <v>0</v>
      </c>
      <c r="P20" s="451">
        <f>L26</f>
        <v>0</v>
      </c>
      <c r="AD20" s="2"/>
    </row>
    <row r="21" spans="1:30" s="3" customFormat="1" ht="21" customHeight="1">
      <c r="B21" s="1397"/>
      <c r="C21" s="1397"/>
      <c r="D21" s="1397"/>
      <c r="E21" s="1397"/>
      <c r="F21" s="450" t="s">
        <v>308</v>
      </c>
      <c r="G21" s="450" t="s">
        <v>309</v>
      </c>
      <c r="H21" s="1397"/>
      <c r="I21" s="1397"/>
      <c r="J21" s="449"/>
      <c r="K21" s="216"/>
      <c r="L21" s="447" t="s">
        <v>405</v>
      </c>
      <c r="M21" s="448" t="s">
        <v>308</v>
      </c>
      <c r="N21" s="447" t="s">
        <v>309</v>
      </c>
      <c r="O21" s="447" t="s">
        <v>402</v>
      </c>
      <c r="P21" s="447"/>
      <c r="AD21" s="2"/>
    </row>
    <row r="22" spans="1:30" s="3" customFormat="1" ht="21" customHeight="1">
      <c r="B22" s="1409" t="str">
        <f ca="1">D4</f>
        <v>1-0-7-0</v>
      </c>
      <c r="C22" s="1409"/>
      <c r="D22" s="1404">
        <f ca="1">D8</f>
        <v>0</v>
      </c>
      <c r="E22" s="443">
        <f ca="1">L22</f>
        <v>0</v>
      </c>
      <c r="F22" s="442">
        <f ca="1">IF(O22=0,0,ROUND(M22/O22/0.02,0))</f>
        <v>0</v>
      </c>
      <c r="G22" s="443">
        <f ca="1">IF(O22=0,0,ROUNDDOWN(N22/O22/0.02,0))</f>
        <v>0</v>
      </c>
      <c r="H22" s="1398" t="str">
        <f>입력!Q123</f>
        <v>조림 2년 차</v>
      </c>
      <c r="I22" s="1399"/>
      <c r="J22" s="57"/>
      <c r="K22" s="216"/>
      <c r="L22" s="446">
        <f ca="1">OFFSET(입력!$B$3,0+$S$1*20,8)</f>
        <v>0</v>
      </c>
      <c r="M22" s="445">
        <f ca="1">SUMIFS(입력!$N$3:$N$222,입력!$A$3:$A$222,D4)</f>
        <v>0</v>
      </c>
      <c r="N22" s="445">
        <f ca="1">SUMIFS(입력!$O$3:$O$222,입력!$A$3:$A$222,D4)</f>
        <v>0</v>
      </c>
      <c r="O22" s="444">
        <f ca="1">COUNTIFS(입력!$A$3:$A$222,D4,입력!$N$3:$N$222,"&gt;="&amp;0)</f>
        <v>0</v>
      </c>
      <c r="P22" s="444"/>
      <c r="AD22" s="2"/>
    </row>
    <row r="23" spans="1:30" s="3" customFormat="1" ht="21" customHeight="1">
      <c r="B23" s="1409"/>
      <c r="C23" s="1409"/>
      <c r="D23" s="1404"/>
      <c r="E23" s="443">
        <f>L23</f>
        <v>0</v>
      </c>
      <c r="F23" s="442">
        <f>IF(O23=0,0,ROUNDDOWN(M23/O23/0.02,0))</f>
        <v>0</v>
      </c>
      <c r="G23" s="443">
        <f>IF(O23=0,0,ROUNDDOWN(N23/O23/0.02,0))</f>
        <v>0</v>
      </c>
      <c r="H23" s="1400"/>
      <c r="I23" s="1401"/>
      <c r="J23" s="57"/>
      <c r="K23" s="216"/>
      <c r="L23" s="446"/>
      <c r="M23" s="445"/>
      <c r="N23" s="445"/>
      <c r="O23" s="444"/>
      <c r="P23" s="444"/>
      <c r="AD23" s="2"/>
    </row>
    <row r="24" spans="1:30" s="3" customFormat="1" ht="21" customHeight="1">
      <c r="B24" s="1409"/>
      <c r="C24" s="1409"/>
      <c r="D24" s="1404"/>
      <c r="E24" s="443">
        <f>L24</f>
        <v>0</v>
      </c>
      <c r="F24" s="442">
        <f>IF(O24=0,0,ROUNDDOWN(M24/O24/0.02,0))</f>
        <v>0</v>
      </c>
      <c r="G24" s="443">
        <f>IF(O24=0,0,ROUNDDOWN(N24/O24/0.02,0))</f>
        <v>0</v>
      </c>
      <c r="H24" s="1400"/>
      <c r="I24" s="1401"/>
      <c r="J24" s="57"/>
      <c r="K24" s="216"/>
      <c r="L24" s="446"/>
      <c r="M24" s="445"/>
      <c r="N24" s="445"/>
      <c r="O24" s="444"/>
      <c r="P24" s="444"/>
      <c r="AD24" s="2"/>
    </row>
    <row r="25" spans="1:30" s="3" customFormat="1" ht="21" customHeight="1">
      <c r="B25" s="1409"/>
      <c r="C25" s="1409"/>
      <c r="D25" s="1404"/>
      <c r="E25" s="443">
        <f>L25</f>
        <v>0</v>
      </c>
      <c r="F25" s="442">
        <f>IF(O25=0,0,ROUNDDOWN(M25/O25/0.02,0))</f>
        <v>0</v>
      </c>
      <c r="G25" s="443">
        <f>IF(O25=0,0,ROUNDDOWN(N25/O25/0.02,0))</f>
        <v>0</v>
      </c>
      <c r="H25" s="1400"/>
      <c r="I25" s="1401"/>
      <c r="J25" s="57"/>
      <c r="K25" s="216"/>
      <c r="L25" s="446"/>
      <c r="M25" s="445"/>
      <c r="N25" s="445"/>
      <c r="O25" s="444"/>
      <c r="P25" s="444"/>
      <c r="AD25" s="2"/>
    </row>
    <row r="26" spans="1:30" s="3" customFormat="1" ht="21" customHeight="1">
      <c r="B26" s="1409"/>
      <c r="C26" s="1409"/>
      <c r="D26" s="1404"/>
      <c r="E26" s="443">
        <f>L26</f>
        <v>0</v>
      </c>
      <c r="F26" s="442">
        <f>IF(O26=0,0,ROUNDDOWN(M26/O26/0.02,0))</f>
        <v>0</v>
      </c>
      <c r="G26" s="443">
        <f>IF(O26=0,0,ROUNDDOWN(N26/O26/0.02,0))</f>
        <v>0</v>
      </c>
      <c r="H26" s="1400"/>
      <c r="I26" s="1401"/>
      <c r="J26" s="57"/>
      <c r="K26" s="216"/>
      <c r="L26" s="446"/>
      <c r="M26" s="445"/>
      <c r="N26" s="445"/>
      <c r="O26" s="444"/>
      <c r="P26" s="444"/>
      <c r="AD26" s="2"/>
    </row>
    <row r="27" spans="1:30" s="3" customFormat="1" ht="21" customHeight="1">
      <c r="B27" s="1409"/>
      <c r="C27" s="1409"/>
      <c r="D27" s="1404"/>
      <c r="E27" s="443" t="s">
        <v>226</v>
      </c>
      <c r="F27" s="442" t="e">
        <f ca="1">(F22*$O$22+F23*$O$23+F24*$O$24+F25*$O$25+F26*$O$26)/$O$27</f>
        <v>#DIV/0!</v>
      </c>
      <c r="G27" s="442" t="e">
        <f ca="1">(G22*$O$22+G23*$O$23+G24*$O$24+G25*$O$25+G26*$O$26)/$O$27</f>
        <v>#DIV/0!</v>
      </c>
      <c r="H27" s="1402"/>
      <c r="I27" s="1403"/>
      <c r="J27" s="57"/>
      <c r="M27" s="437"/>
      <c r="O27" s="3">
        <f ca="1">SUM(O22:O26)</f>
        <v>0</v>
      </c>
      <c r="AD27" s="2"/>
    </row>
    <row r="28" spans="1:30" s="3" customFormat="1" ht="26.25" customHeight="1">
      <c r="B28" s="441" t="s">
        <v>400</v>
      </c>
      <c r="C28" s="440"/>
      <c r="D28" s="439"/>
      <c r="E28" s="438"/>
      <c r="F28" s="438"/>
      <c r="G28" s="438"/>
      <c r="H28" s="438"/>
      <c r="I28" s="438"/>
      <c r="J28" s="57"/>
      <c r="M28" s="437"/>
      <c r="AD28" s="2"/>
    </row>
    <row r="29" spans="1:30" s="3" customFormat="1" ht="21" customHeight="1">
      <c r="B29" s="3" t="str">
        <f ca="1">"    □ 식재된 "&amp;L22&amp;"는 활착이 안정된 상태로 신초 발달이 양호함."</f>
        <v xml:space="preserve">    □ 식재된 0는 활착이 안정된 상태로 신초 발달이 양호함.</v>
      </c>
      <c r="C29" s="440"/>
      <c r="D29" s="439"/>
      <c r="E29" s="438"/>
      <c r="F29" s="438"/>
      <c r="G29" s="438"/>
      <c r="H29" s="438"/>
      <c r="I29" s="438"/>
      <c r="J29" s="57"/>
      <c r="M29" s="437"/>
      <c r="AD29" s="2"/>
    </row>
    <row r="30" spans="1:30" s="3" customFormat="1" ht="21" customHeight="1">
      <c r="B30" s="3" t="str">
        <f>"    □ 고사목은 단목으로 불규칙하게 분포되어 있음."</f>
        <v xml:space="preserve">    □ 고사목은 단목으로 불규칙하게 분포되어 있음.</v>
      </c>
      <c r="C30" s="440"/>
      <c r="D30" s="439"/>
      <c r="E30" s="438"/>
      <c r="F30" s="438"/>
      <c r="G30" s="438"/>
      <c r="H30" s="438"/>
      <c r="I30" s="438"/>
      <c r="J30" s="57"/>
      <c r="M30" s="437"/>
      <c r="AD30" s="2"/>
    </row>
    <row r="31" spans="1:30" s="3" customFormat="1" ht="24.75" customHeight="1">
      <c r="B31" s="3" t="s">
        <v>399</v>
      </c>
      <c r="C31" s="440"/>
      <c r="D31" s="439"/>
      <c r="E31" s="438"/>
      <c r="F31" s="438"/>
      <c r="G31" s="438"/>
      <c r="H31" s="438"/>
      <c r="I31" s="438"/>
      <c r="J31" s="57"/>
      <c r="M31" s="437"/>
      <c r="AD31" s="2"/>
    </row>
    <row r="32" spans="1:30" s="3" customFormat="1" ht="21" customHeight="1">
      <c r="B32" s="3" t="str">
        <f ca="1">"    □ "&amp;L32&amp;"이고, 근주에서 올라온 맹아가 불규칙하게 분포되어 있음."</f>
        <v xml:space="preserve">    □ 제거대상은 목본류+초본류 혼합이고, 근주에서 올라온 맹아가 불규칙하게 분포되어 있음.</v>
      </c>
      <c r="C32" s="440"/>
      <c r="D32" s="439"/>
      <c r="E32" s="438"/>
      <c r="F32" s="438"/>
      <c r="G32" s="438"/>
      <c r="H32" s="438"/>
      <c r="I32" s="438"/>
      <c r="J32" s="57"/>
      <c r="K32" s="3" t="s">
        <v>398</v>
      </c>
      <c r="L32" s="3" t="str">
        <f ca="1">OFFSET(입력!$B$3,0+S1*20,14)</f>
        <v>제거대상은 목본류+초본류 혼합</v>
      </c>
      <c r="M32" s="437"/>
      <c r="AD32" s="2"/>
    </row>
    <row r="33" spans="1:30" s="3" customFormat="1" ht="21" customHeight="1">
      <c r="B33" s="3" t="str">
        <f ca="1">"    □ 조림목이 자연발생 식생과 경쟁을 하고 있으나 "&amp;L33&amp;"임."</f>
        <v xml:space="preserve">    □ 조림목이 자연발생 식생과 경쟁을 하고 있으나 조림 2년 차임.</v>
      </c>
      <c r="C33" s="440"/>
      <c r="D33" s="439"/>
      <c r="E33" s="438"/>
      <c r="F33" s="438"/>
      <c r="G33" s="438"/>
      <c r="H33" s="438"/>
      <c r="I33" s="438"/>
      <c r="J33" s="57"/>
      <c r="K33" s="3" t="s">
        <v>397</v>
      </c>
      <c r="L33" s="3" t="str">
        <f ca="1">I41</f>
        <v>조림 2년 차</v>
      </c>
      <c r="M33" s="437"/>
      <c r="AD33" s="2"/>
    </row>
    <row r="34" spans="1:30" s="3" customFormat="1" ht="21" customHeight="1">
      <c r="B34" s="425"/>
      <c r="C34" s="425"/>
      <c r="AD34" s="2"/>
    </row>
    <row r="35" spans="1:30" s="3" customFormat="1" ht="33" customHeight="1">
      <c r="A35" s="427" t="s">
        <v>396</v>
      </c>
      <c r="C35" s="427"/>
      <c r="AD35" s="2"/>
    </row>
    <row r="36" spans="1:30" s="3" customFormat="1" ht="21" customHeight="1">
      <c r="A36" s="427"/>
      <c r="B36" s="425" t="s">
        <v>395</v>
      </c>
      <c r="C36" s="427"/>
      <c r="AD36" s="2"/>
    </row>
    <row r="37" spans="1:30" s="3" customFormat="1" ht="21" customHeight="1">
      <c r="B37" s="3" t="str">
        <f ca="1">"    □ 조림목이 정상적으로 생육하기 위해서는 조림목을 제외한 모든 식생을 제거하여야 하므로  "&amp;L37&amp;"를 적용함."</f>
        <v xml:space="preserve">    □ 조림목이 정상적으로 생육하기 위해서는 조림목을 제외한 모든 식생을 제거하여야 하므로  모두베기를 적용함.</v>
      </c>
      <c r="C37" s="425"/>
      <c r="L37" s="3" t="str">
        <f ca="1">B42</f>
        <v>모두베기</v>
      </c>
      <c r="AD37" s="2"/>
    </row>
    <row r="38" spans="1:30" s="3" customFormat="1" ht="21" customHeight="1">
      <c r="B38" s="425" t="s">
        <v>394</v>
      </c>
      <c r="C38" s="425"/>
      <c r="AD38" s="2"/>
    </row>
    <row r="39" spans="1:30" s="3" customFormat="1" ht="27" customHeight="1">
      <c r="B39" s="1395" t="s">
        <v>393</v>
      </c>
      <c r="C39" s="1411"/>
      <c r="D39" s="1411"/>
      <c r="E39" s="1396"/>
      <c r="F39" s="1224" t="s">
        <v>392</v>
      </c>
      <c r="G39" s="1410"/>
      <c r="H39" s="1410"/>
      <c r="I39" s="1225"/>
      <c r="K39" s="3" t="s">
        <v>386</v>
      </c>
      <c r="L39" s="435" t="e">
        <f ca="1">F27</f>
        <v>#DIV/0!</v>
      </c>
      <c r="M39" s="436">
        <f>L12</f>
        <v>0</v>
      </c>
      <c r="N39" s="435" t="e">
        <f ca="1">L39</f>
        <v>#DIV/0!</v>
      </c>
      <c r="AD39" s="2"/>
    </row>
    <row r="40" spans="1:30" s="3" customFormat="1" ht="27" customHeight="1">
      <c r="B40" s="1395" t="s">
        <v>391</v>
      </c>
      <c r="C40" s="1396"/>
      <c r="D40" s="56" t="s">
        <v>99</v>
      </c>
      <c r="E40" s="56" t="s">
        <v>389</v>
      </c>
      <c r="F40" s="56" t="s">
        <v>178</v>
      </c>
      <c r="G40" s="1224" t="s">
        <v>310</v>
      </c>
      <c r="H40" s="1225"/>
      <c r="I40" s="56" t="s">
        <v>384</v>
      </c>
      <c r="AD40" s="2"/>
    </row>
    <row r="41" spans="1:30" s="3" customFormat="1" ht="27" customHeight="1">
      <c r="B41" s="1395" t="s">
        <v>386</v>
      </c>
      <c r="C41" s="1396"/>
      <c r="D41" s="56" t="s">
        <v>385</v>
      </c>
      <c r="E41" s="601" t="e">
        <f ca="1">F27*0</f>
        <v>#DIV/0!</v>
      </c>
      <c r="F41" s="1405" t="str">
        <f ca="1">INDIRECT("단"&amp;$S$1+1&amp;"!$c$42")</f>
        <v>중(15º~30º)</v>
      </c>
      <c r="G41" s="1406" t="str">
        <f ca="1">INDIRECT("단"&amp;$S$1+1&amp;"!$c$43")</f>
        <v>개소당 평균면적이 1-3ha 미만</v>
      </c>
      <c r="H41" s="1407"/>
      <c r="I41" s="1405" t="str">
        <f ca="1">INDIRECT("단"&amp;$S$1+1&amp;"!$c$44")</f>
        <v>조림 2년 차</v>
      </c>
      <c r="K41" s="3" t="s">
        <v>384</v>
      </c>
      <c r="L41" s="434" t="s">
        <v>383</v>
      </c>
      <c r="M41" s="3" t="s">
        <v>382</v>
      </c>
      <c r="AD41" s="2"/>
    </row>
    <row r="42" spans="1:30" s="3" customFormat="1" ht="27" customHeight="1">
      <c r="B42" s="1395" t="str">
        <f ca="1">D9</f>
        <v>모두베기</v>
      </c>
      <c r="C42" s="1396"/>
      <c r="D42" s="56" t="s">
        <v>4</v>
      </c>
      <c r="E42" s="433">
        <f ca="1">D22</f>
        <v>0</v>
      </c>
      <c r="F42" s="1167"/>
      <c r="G42" s="1408"/>
      <c r="H42" s="1169"/>
      <c r="I42" s="1167"/>
      <c r="M42" s="3" t="s">
        <v>380</v>
      </c>
      <c r="AD42" s="2"/>
    </row>
    <row r="43" spans="1:30" s="3" customFormat="1" ht="23.25" customHeight="1">
      <c r="B43" s="425" t="s">
        <v>379</v>
      </c>
      <c r="C43" s="425"/>
      <c r="M43" s="3" t="s">
        <v>378</v>
      </c>
      <c r="AD43" s="2"/>
    </row>
    <row r="44" spans="1:30" s="3" customFormat="1" ht="21" customHeight="1">
      <c r="B44" s="3" t="str">
        <f>"    □ 예취기 작업시 조림목에 피해가 가지 않도록 조림목 주변 반경 20cm 이내에 있는 식생을 사전에 제거한다."</f>
        <v xml:space="preserve">    □ 예취기 작업시 조림목에 피해가 가지 않도록 조림목 주변 반경 20cm 이내에 있는 식생을 사전에 제거한다.</v>
      </c>
      <c r="C44" s="425"/>
      <c r="K44" s="3" t="str">
        <f ca="1">F41</f>
        <v>중(15º~30º)</v>
      </c>
      <c r="M44" s="3" t="s">
        <v>377</v>
      </c>
      <c r="AD44" s="2"/>
    </row>
    <row r="45" spans="1:30" s="3" customFormat="1" ht="21" customHeight="1">
      <c r="B45" s="3" t="str">
        <f>"    □ 묘목찾기 작업은 보통인부 1인이 낫으로 실시한다."</f>
        <v xml:space="preserve">    □ 묘목찾기 작업은 보통인부 1인이 낫으로 실시한다.</v>
      </c>
      <c r="C45" s="425"/>
      <c r="M45" s="3" t="s">
        <v>376</v>
      </c>
      <c r="AD45" s="2"/>
    </row>
    <row r="46" spans="1:30" s="3" customFormat="1" ht="24.75" customHeight="1">
      <c r="B46" s="425" t="s">
        <v>603</v>
      </c>
      <c r="C46" s="425"/>
      <c r="M46" s="3" t="s">
        <v>375</v>
      </c>
      <c r="AD46" s="2"/>
    </row>
    <row r="47" spans="1:30" s="3" customFormat="1" ht="21" customHeight="1">
      <c r="B47" s="3" t="str">
        <f>"    □ 모묙찾기 작업이 끝나면 예취기로 조림목을 제외한 나머지 식생을 모두 제거한다."</f>
        <v xml:space="preserve">    □ 모묙찾기 작업이 끝나면 예취기로 조림목을 제외한 나머지 식생을 모두 제거한다.</v>
      </c>
      <c r="C47" s="425"/>
      <c r="AD47" s="2"/>
    </row>
    <row r="48" spans="1:30" s="3" customFormat="1" ht="34.5" customHeight="1">
      <c r="C48" s="425"/>
      <c r="AD48" s="2"/>
    </row>
    <row r="49" spans="1:10" ht="27.75" customHeight="1">
      <c r="A49" s="427" t="s">
        <v>374</v>
      </c>
      <c r="B49" s="432"/>
      <c r="C49" s="432"/>
      <c r="D49" s="432"/>
      <c r="E49" s="431"/>
      <c r="F49" s="431"/>
      <c r="G49" s="431"/>
      <c r="H49" s="431"/>
      <c r="I49" s="431"/>
      <c r="J49" s="431"/>
    </row>
    <row r="50" spans="1:10" ht="21" customHeight="1">
      <c r="B50" s="426" t="s">
        <v>373</v>
      </c>
      <c r="C50" s="426"/>
      <c r="D50" s="426"/>
      <c r="E50" s="430"/>
      <c r="F50" s="430"/>
      <c r="G50" s="430"/>
      <c r="H50" s="430"/>
      <c r="I50" s="430"/>
      <c r="J50" s="430"/>
    </row>
    <row r="51" spans="1:10" ht="21" customHeight="1">
      <c r="B51" s="426" t="s">
        <v>372</v>
      </c>
      <c r="C51" s="426"/>
      <c r="D51" s="426"/>
      <c r="E51" s="430"/>
      <c r="F51" s="430"/>
      <c r="G51" s="430"/>
      <c r="H51" s="430"/>
      <c r="I51" s="430"/>
      <c r="J51" s="430"/>
    </row>
    <row r="52" spans="1:10" ht="21" customHeight="1">
      <c r="B52" s="426" t="s">
        <v>371</v>
      </c>
      <c r="C52" s="426"/>
      <c r="D52" s="426"/>
      <c r="E52" s="430"/>
      <c r="F52" s="430"/>
      <c r="G52" s="430"/>
      <c r="H52" s="430"/>
      <c r="I52" s="430"/>
      <c r="J52" s="430"/>
    </row>
    <row r="53" spans="1:10" ht="21" customHeight="1">
      <c r="B53" s="426" t="s">
        <v>370</v>
      </c>
      <c r="C53" s="426"/>
      <c r="D53" s="426"/>
      <c r="E53" s="423"/>
      <c r="F53" s="423"/>
      <c r="G53" s="423"/>
      <c r="H53" s="423"/>
      <c r="I53" s="423"/>
      <c r="J53" s="423"/>
    </row>
    <row r="54" spans="1:10" ht="21" customHeight="1">
      <c r="B54" s="429"/>
      <c r="C54" s="429"/>
      <c r="D54" s="429"/>
      <c r="E54" s="428"/>
      <c r="F54" s="428"/>
      <c r="G54" s="428"/>
      <c r="H54" s="428"/>
      <c r="I54" s="428"/>
      <c r="J54" s="428"/>
    </row>
    <row r="55" spans="1:10" ht="21" customHeight="1">
      <c r="A55" s="427" t="s">
        <v>369</v>
      </c>
      <c r="B55" s="426"/>
      <c r="C55" s="426"/>
      <c r="D55" s="426"/>
      <c r="E55" s="423"/>
      <c r="F55" s="423"/>
      <c r="G55" s="423"/>
      <c r="H55" s="423"/>
      <c r="I55" s="423"/>
      <c r="J55" s="423"/>
    </row>
    <row r="56" spans="1:10" ht="21" customHeight="1">
      <c r="B56" s="425" t="s">
        <v>368</v>
      </c>
      <c r="C56" s="424"/>
      <c r="D56" s="424"/>
      <c r="E56" s="423"/>
      <c r="F56" s="423"/>
      <c r="G56" s="423"/>
      <c r="H56" s="423"/>
      <c r="I56" s="423"/>
      <c r="J56" s="423"/>
    </row>
    <row r="57" spans="1:10" ht="21" customHeight="1">
      <c r="B57" s="422"/>
      <c r="C57" s="422"/>
      <c r="D57" s="422"/>
      <c r="E57" s="422"/>
      <c r="F57" s="422"/>
      <c r="G57" s="422"/>
      <c r="H57" s="422"/>
      <c r="I57" s="422"/>
      <c r="J57" s="422"/>
    </row>
  </sheetData>
  <mergeCells count="18">
    <mergeCell ref="B40:C40"/>
    <mergeCell ref="G40:H40"/>
    <mergeCell ref="A1:I1"/>
    <mergeCell ref="B20:C21"/>
    <mergeCell ref="D20:D21"/>
    <mergeCell ref="E20:E21"/>
    <mergeCell ref="F20:G20"/>
    <mergeCell ref="H20:I21"/>
    <mergeCell ref="B22:C27"/>
    <mergeCell ref="D22:D27"/>
    <mergeCell ref="H22:I27"/>
    <mergeCell ref="B39:E39"/>
    <mergeCell ref="F39:I39"/>
    <mergeCell ref="B41:C41"/>
    <mergeCell ref="F41:F42"/>
    <mergeCell ref="G41:H42"/>
    <mergeCell ref="I41:I42"/>
    <mergeCell ref="B42:C42"/>
  </mergeCells>
  <phoneticPr fontId="4" type="noConversion"/>
  <dataValidations count="2">
    <dataValidation type="list" allowBlank="1" showInputMessage="1" showErrorMessage="1" sqref="M41:M46" xr:uid="{8F5BA4DD-7CFF-4713-93B3-F36A3C7AC27E}">
      <formula1>$M$41:$M$46</formula1>
    </dataValidation>
    <dataValidation type="list" allowBlank="1" showInputMessage="1" showErrorMessage="1" sqref="L41" xr:uid="{B5E23C26-7384-429A-BFE0-9906798FF24C}">
      <formula1>$M$41:$M$43</formula1>
    </dataValidation>
  </dataValidations>
  <pageMargins left="0.82" right="0.4" top="0.51" bottom="0.34" header="0.19685039370078741" footer="0.27559055118110237"/>
  <pageSetup paperSize="9" firstPageNumber="84" orientation="landscape" useFirstPageNumber="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45593-512C-4859-B75D-B7FDDFAE2F5F}">
  <sheetPr>
    <tabColor indexed="13"/>
  </sheetPr>
  <dimension ref="A1:AD57"/>
  <sheetViews>
    <sheetView showZeros="0" view="pageBreakPreview" topLeftCell="A4" zoomScaleNormal="85" workbookViewId="0">
      <selection activeCell="F30" sqref="F30"/>
    </sheetView>
  </sheetViews>
  <sheetFormatPr defaultColWidth="8.88671875" defaultRowHeight="13.5"/>
  <cols>
    <col min="1" max="1" width="2.77734375" style="2" customWidth="1"/>
    <col min="2" max="2" width="4.77734375" style="2" customWidth="1"/>
    <col min="3" max="3" width="6.5546875" style="2" customWidth="1"/>
    <col min="4" max="9" width="15.6640625" style="2" customWidth="1"/>
    <col min="10" max="11" width="10.77734375" style="2" customWidth="1"/>
    <col min="12" max="12" width="11.77734375" style="2" customWidth="1"/>
    <col min="13" max="16384" width="8.88671875" style="2"/>
  </cols>
  <sheetData>
    <row r="1" spans="1:30" ht="39" customHeight="1">
      <c r="A1" s="1228" t="s">
        <v>428</v>
      </c>
      <c r="B1" s="1228"/>
      <c r="C1" s="1228"/>
      <c r="D1" s="1228"/>
      <c r="E1" s="1228"/>
      <c r="F1" s="1228"/>
      <c r="G1" s="1228"/>
      <c r="H1" s="1228"/>
      <c r="I1" s="1228"/>
      <c r="J1" s="468"/>
      <c r="S1" s="596">
        <f ca="1">IFERROR(IF(RIGHT(MID(CELL("filename",A1),FIND("]",CELL("filename",A1))+1,255),2)&gt;=10,RIGHT(MID(CELL("filename",A1),FIND("]",CELL("filename",A1))+1,255),2)-1,RIGHT(MID(CELL("filename",A1),FIND("]",CELL("filename",A1))+1,255),1)-1),RIGHT(MID(CELL("filename",A1),FIND("]",CELL("filename",A1))+1,255),1)-1)</f>
        <v>7</v>
      </c>
    </row>
    <row r="2" spans="1:30" ht="13.5" customHeight="1">
      <c r="B2" s="468"/>
      <c r="C2" s="468"/>
      <c r="D2" s="468"/>
      <c r="E2" s="468"/>
      <c r="F2" s="468"/>
      <c r="G2" s="468"/>
      <c r="H2" s="468"/>
      <c r="I2" s="468"/>
      <c r="J2" s="468"/>
      <c r="K2" s="216" t="s">
        <v>282</v>
      </c>
      <c r="L2" s="458" t="s">
        <v>1093</v>
      </c>
      <c r="M2" s="216"/>
      <c r="N2" s="216"/>
    </row>
    <row r="3" spans="1:30" ht="7.5" customHeight="1">
      <c r="B3" s="467"/>
      <c r="C3" s="467"/>
      <c r="D3" s="467"/>
      <c r="E3" s="467"/>
      <c r="F3" s="467"/>
      <c r="G3" s="467"/>
      <c r="H3" s="467"/>
      <c r="I3" s="467"/>
      <c r="J3" s="467"/>
      <c r="K3" s="216" t="s">
        <v>426</v>
      </c>
      <c r="L3" s="458" t="s">
        <v>425</v>
      </c>
      <c r="M3" s="216"/>
      <c r="N3" s="216"/>
    </row>
    <row r="4" spans="1:30" ht="20.100000000000001" customHeight="1">
      <c r="A4" s="463" t="s">
        <v>424</v>
      </c>
      <c r="C4" s="462"/>
      <c r="D4" s="44" t="str">
        <f ca="1">OFFSET(입력!$A$3,$B$4+$S$1*20,0)</f>
        <v>1-0-8-0</v>
      </c>
      <c r="E4" s="466"/>
      <c r="F4" s="466"/>
      <c r="G4" s="466"/>
      <c r="H4" s="466"/>
      <c r="I4" s="466"/>
      <c r="J4" s="466"/>
      <c r="K4" s="216"/>
      <c r="L4" s="458"/>
      <c r="M4" s="216"/>
      <c r="N4" s="216"/>
    </row>
    <row r="5" spans="1:30" ht="9.75" customHeight="1">
      <c r="A5" s="463"/>
      <c r="C5" s="462"/>
      <c r="D5" s="44"/>
      <c r="E5" s="44"/>
      <c r="F5" s="44"/>
      <c r="G5" s="44"/>
      <c r="H5" s="44"/>
      <c r="I5" s="44"/>
      <c r="J5" s="44"/>
      <c r="K5" s="216"/>
      <c r="L5" s="458"/>
      <c r="M5" s="216"/>
      <c r="N5" s="216"/>
    </row>
    <row r="6" spans="1:30" ht="21" customHeight="1">
      <c r="A6" s="427" t="s">
        <v>422</v>
      </c>
      <c r="C6" s="462"/>
      <c r="D6" s="44"/>
      <c r="E6" s="44"/>
      <c r="F6" s="44"/>
      <c r="G6" s="44"/>
      <c r="H6" s="44"/>
      <c r="I6" s="44"/>
      <c r="J6" s="44"/>
      <c r="K6" s="17"/>
      <c r="L6" s="465"/>
      <c r="M6" s="259"/>
      <c r="N6" s="216"/>
    </row>
    <row r="7" spans="1:30" ht="21" customHeight="1">
      <c r="A7" s="463"/>
      <c r="B7" s="2" t="s">
        <v>421</v>
      </c>
      <c r="C7" s="462"/>
      <c r="D7" s="2">
        <f ca="1">OFFSET(입력!$A$3,$B$4+$S$1*20,2)</f>
        <v>0</v>
      </c>
      <c r="K7" s="17"/>
      <c r="L7" s="314"/>
      <c r="M7" s="259"/>
      <c r="N7" s="216"/>
    </row>
    <row r="8" spans="1:30" ht="21" customHeight="1">
      <c r="A8" s="463"/>
      <c r="B8" s="2" t="s">
        <v>420</v>
      </c>
      <c r="C8" s="462"/>
      <c r="D8" s="600">
        <f ca="1">OFFSET(입력!$B$3,$B$4+$S$1*20,6)</f>
        <v>0</v>
      </c>
      <c r="E8" s="464"/>
      <c r="F8" s="464"/>
      <c r="G8" s="464"/>
      <c r="H8" s="464"/>
      <c r="I8" s="464"/>
      <c r="J8" s="464"/>
      <c r="K8" s="17"/>
      <c r="L8" s="314"/>
      <c r="M8" s="259"/>
      <c r="N8" s="216"/>
    </row>
    <row r="9" spans="1:30" ht="21" customHeight="1">
      <c r="A9" s="463"/>
      <c r="B9" s="2" t="s">
        <v>419</v>
      </c>
      <c r="C9" s="462"/>
      <c r="D9" s="2" t="str">
        <f ca="1">OFFSET(입력!$B$3,$B$4+$S$1*20,5)</f>
        <v>모두베기</v>
      </c>
      <c r="K9" s="216"/>
      <c r="L9" s="216"/>
      <c r="M9" s="216"/>
      <c r="N9" s="216"/>
    </row>
    <row r="10" spans="1:30" ht="8.25" customHeight="1">
      <c r="K10" s="216" t="s">
        <v>418</v>
      </c>
      <c r="L10" s="216" t="str">
        <f ca="1">OFFSET(입력!$B$3,0+$S$1*20,16)</f>
        <v>중(15º~30º)</v>
      </c>
      <c r="M10" s="458"/>
      <c r="N10" s="458"/>
    </row>
    <row r="11" spans="1:30" s="3" customFormat="1" ht="21" customHeight="1">
      <c r="A11" s="427" t="s">
        <v>417</v>
      </c>
      <c r="C11" s="427"/>
      <c r="K11" s="216"/>
      <c r="L11" s="216"/>
      <c r="M11" s="458"/>
      <c r="N11" s="458"/>
      <c r="AD11" s="2"/>
    </row>
    <row r="12" spans="1:30" s="3" customFormat="1" ht="21" customHeight="1">
      <c r="B12" s="425" t="s">
        <v>416</v>
      </c>
      <c r="C12" s="425"/>
      <c r="K12" s="216"/>
      <c r="L12" s="461"/>
      <c r="M12" s="458"/>
      <c r="N12" s="458"/>
      <c r="AD12" s="2"/>
    </row>
    <row r="13" spans="1:30" s="3" customFormat="1" ht="21" customHeight="1">
      <c r="B13" s="3" t="str">
        <f>"    □ 방위는 "&amp;L2&amp;" 방향의 산복, 산정 이하의 지역으로 해발고 "&amp;L15&amp;"m - "&amp;L16&amp;"m 사이에 분포하고 있음."</f>
        <v xml:space="preserve">    □ 방위는 서, 북서 방향의 산복, 산정 이하의 지역으로 해발고 290m - 365m 사이에 분포하고 있음.</v>
      </c>
      <c r="C13" s="425"/>
      <c r="K13" s="216"/>
      <c r="L13" s="458"/>
      <c r="M13" s="458"/>
      <c r="N13" s="458"/>
      <c r="AD13" s="2"/>
    </row>
    <row r="14" spans="1:30" s="3" customFormat="1" ht="21" customHeight="1">
      <c r="B14" s="3" t="str">
        <f ca="1">"    □ 산지경사는 "&amp;L10&amp;"경사지이고, 벌채산물 잔재를  제외하고는 장애물 많지 않음."</f>
        <v xml:space="preserve">    □ 산지경사는 중(15º~30º)경사지이고, 벌채산물 잔재를  제외하고는 장애물 많지 않음.</v>
      </c>
      <c r="C14" s="425"/>
      <c r="K14" s="216"/>
      <c r="L14" s="458"/>
      <c r="M14" s="458"/>
      <c r="N14" s="458"/>
      <c r="AD14" s="2"/>
    </row>
    <row r="15" spans="1:30" s="3" customFormat="1" ht="21" customHeight="1">
      <c r="B15" s="460" t="s">
        <v>415</v>
      </c>
      <c r="C15" s="425"/>
      <c r="K15" s="216" t="s">
        <v>414</v>
      </c>
      <c r="L15" s="459">
        <v>290</v>
      </c>
      <c r="M15" s="458"/>
      <c r="N15" s="458"/>
      <c r="AD15" s="2"/>
    </row>
    <row r="16" spans="1:30" s="3" customFormat="1" ht="21" customHeight="1">
      <c r="B16" s="3" t="str">
        <f>"    □ "&amp;L3&amp;" 등과 인접하고 있어 접근성은 좋은편임"&amp;L4</f>
        <v xml:space="preserve">    □ 지방도, 마을도로 등과 인접하고 있어 접근성은 좋은편임</v>
      </c>
      <c r="C16" s="425"/>
      <c r="K16" s="216"/>
      <c r="L16" s="459">
        <v>365</v>
      </c>
      <c r="M16" s="458"/>
      <c r="N16" s="458"/>
      <c r="AD16" s="2"/>
    </row>
    <row r="17" spans="1:30" s="3" customFormat="1" ht="9" customHeight="1">
      <c r="B17" s="425"/>
      <c r="C17" s="425"/>
      <c r="K17" s="216"/>
      <c r="L17" s="458"/>
      <c r="M17" s="458"/>
      <c r="N17" s="458"/>
      <c r="AD17" s="2"/>
    </row>
    <row r="18" spans="1:30" s="3" customFormat="1" ht="21" customHeight="1" thickBot="1">
      <c r="A18" s="427" t="s">
        <v>413</v>
      </c>
      <c r="C18" s="427"/>
      <c r="K18" s="216"/>
      <c r="L18" s="457" t="s">
        <v>412</v>
      </c>
      <c r="M18" s="216"/>
      <c r="N18" s="216"/>
      <c r="AD18" s="2"/>
    </row>
    <row r="19" spans="1:30" s="3" customFormat="1" ht="21" customHeight="1">
      <c r="B19" s="425" t="s">
        <v>411</v>
      </c>
      <c r="C19" s="425"/>
      <c r="K19" s="216"/>
      <c r="L19" s="456" t="s">
        <v>405</v>
      </c>
      <c r="M19" s="455" t="s">
        <v>405</v>
      </c>
      <c r="N19" s="455" t="s">
        <v>405</v>
      </c>
      <c r="O19" s="455" t="s">
        <v>405</v>
      </c>
      <c r="P19" s="454" t="s">
        <v>405</v>
      </c>
      <c r="AD19" s="2"/>
    </row>
    <row r="20" spans="1:30" s="3" customFormat="1" ht="21" customHeight="1" thickBot="1">
      <c r="B20" s="1397" t="s">
        <v>410</v>
      </c>
      <c r="C20" s="1397"/>
      <c r="D20" s="1397" t="s">
        <v>409</v>
      </c>
      <c r="E20" s="1397" t="s">
        <v>408</v>
      </c>
      <c r="F20" s="1397" t="s">
        <v>407</v>
      </c>
      <c r="G20" s="1397"/>
      <c r="H20" s="1397" t="s">
        <v>406</v>
      </c>
      <c r="I20" s="1397"/>
      <c r="J20" s="449"/>
      <c r="K20" s="216"/>
      <c r="L20" s="453">
        <f ca="1">L22</f>
        <v>0</v>
      </c>
      <c r="M20" s="452">
        <f>L23</f>
        <v>0</v>
      </c>
      <c r="N20" s="452">
        <f>L24</f>
        <v>0</v>
      </c>
      <c r="O20" s="452">
        <f>L25</f>
        <v>0</v>
      </c>
      <c r="P20" s="451">
        <f>L26</f>
        <v>0</v>
      </c>
      <c r="AD20" s="2"/>
    </row>
    <row r="21" spans="1:30" s="3" customFormat="1" ht="21" customHeight="1">
      <c r="B21" s="1397"/>
      <c r="C21" s="1397"/>
      <c r="D21" s="1397"/>
      <c r="E21" s="1397"/>
      <c r="F21" s="450" t="s">
        <v>308</v>
      </c>
      <c r="G21" s="450" t="s">
        <v>309</v>
      </c>
      <c r="H21" s="1397"/>
      <c r="I21" s="1397"/>
      <c r="J21" s="449"/>
      <c r="K21" s="216"/>
      <c r="L21" s="447" t="s">
        <v>405</v>
      </c>
      <c r="M21" s="448" t="s">
        <v>308</v>
      </c>
      <c r="N21" s="447" t="s">
        <v>309</v>
      </c>
      <c r="O21" s="447" t="s">
        <v>402</v>
      </c>
      <c r="P21" s="447"/>
      <c r="AD21" s="2"/>
    </row>
    <row r="22" spans="1:30" s="3" customFormat="1" ht="21" customHeight="1">
      <c r="B22" s="1409" t="str">
        <f ca="1">D4</f>
        <v>1-0-8-0</v>
      </c>
      <c r="C22" s="1409"/>
      <c r="D22" s="1404">
        <f ca="1">D8</f>
        <v>0</v>
      </c>
      <c r="E22" s="443">
        <f ca="1">L22</f>
        <v>0</v>
      </c>
      <c r="F22" s="442">
        <f ca="1">IF(O22=0,0,ROUND(M22/O22/0.02,0))</f>
        <v>0</v>
      </c>
      <c r="G22" s="443">
        <f ca="1">IF(O22=0,0,ROUNDDOWN(N22/O22/0.02,0))</f>
        <v>0</v>
      </c>
      <c r="H22" s="1398" t="str">
        <f>입력!Q143</f>
        <v>조림 2년 차</v>
      </c>
      <c r="I22" s="1399"/>
      <c r="J22" s="57"/>
      <c r="K22" s="216"/>
      <c r="L22" s="446">
        <f ca="1">OFFSET(입력!$B$3,0+$S$1*20,8)</f>
        <v>0</v>
      </c>
      <c r="M22" s="445">
        <f ca="1">SUMIFS(입력!$N$3:$N$222,입력!$A$3:$A$222,D4)</f>
        <v>0</v>
      </c>
      <c r="N22" s="445">
        <f ca="1">SUMIFS(입력!$O$3:$O$222,입력!$A$3:$A$222,D4)</f>
        <v>0</v>
      </c>
      <c r="O22" s="444">
        <f ca="1">COUNTIFS(입력!$A$3:$A$222,D4,입력!$N$3:$N$222,"&gt;="&amp;0)</f>
        <v>0</v>
      </c>
      <c r="P22" s="444"/>
      <c r="AD22" s="2"/>
    </row>
    <row r="23" spans="1:30" s="3" customFormat="1" ht="21" customHeight="1">
      <c r="B23" s="1409"/>
      <c r="C23" s="1409"/>
      <c r="D23" s="1404"/>
      <c r="E23" s="443">
        <f>L23</f>
        <v>0</v>
      </c>
      <c r="F23" s="442">
        <f>IF(O23=0,0,ROUNDDOWN(M23/O23/0.02,0))</f>
        <v>0</v>
      </c>
      <c r="G23" s="443">
        <f>IF(O23=0,0,ROUNDDOWN(N23/O23/0.02,0))</f>
        <v>0</v>
      </c>
      <c r="H23" s="1400"/>
      <c r="I23" s="1401"/>
      <c r="J23" s="57"/>
      <c r="K23" s="216"/>
      <c r="L23" s="446"/>
      <c r="M23" s="445"/>
      <c r="N23" s="445"/>
      <c r="O23" s="444"/>
      <c r="P23" s="444"/>
      <c r="AD23" s="2"/>
    </row>
    <row r="24" spans="1:30" s="3" customFormat="1" ht="21" customHeight="1">
      <c r="B24" s="1409"/>
      <c r="C24" s="1409"/>
      <c r="D24" s="1404"/>
      <c r="E24" s="443">
        <f>L24</f>
        <v>0</v>
      </c>
      <c r="F24" s="442">
        <f>IF(O24=0,0,ROUNDDOWN(M24/O24/0.02,0))</f>
        <v>0</v>
      </c>
      <c r="G24" s="443">
        <f>IF(O24=0,0,ROUNDDOWN(N24/O24/0.02,0))</f>
        <v>0</v>
      </c>
      <c r="H24" s="1400"/>
      <c r="I24" s="1401"/>
      <c r="J24" s="57"/>
      <c r="K24" s="216"/>
      <c r="L24" s="446"/>
      <c r="M24" s="445"/>
      <c r="N24" s="445"/>
      <c r="O24" s="444"/>
      <c r="P24" s="444"/>
      <c r="AD24" s="2"/>
    </row>
    <row r="25" spans="1:30" s="3" customFormat="1" ht="21" customHeight="1">
      <c r="B25" s="1409"/>
      <c r="C25" s="1409"/>
      <c r="D25" s="1404"/>
      <c r="E25" s="443">
        <f>L25</f>
        <v>0</v>
      </c>
      <c r="F25" s="442">
        <f>IF(O25=0,0,ROUNDDOWN(M25/O25/0.02,0))</f>
        <v>0</v>
      </c>
      <c r="G25" s="443">
        <f>IF(O25=0,0,ROUNDDOWN(N25/O25/0.02,0))</f>
        <v>0</v>
      </c>
      <c r="H25" s="1400"/>
      <c r="I25" s="1401"/>
      <c r="J25" s="57"/>
      <c r="K25" s="216"/>
      <c r="L25" s="446"/>
      <c r="M25" s="445"/>
      <c r="N25" s="445"/>
      <c r="O25" s="444"/>
      <c r="P25" s="444"/>
      <c r="AD25" s="2"/>
    </row>
    <row r="26" spans="1:30" s="3" customFormat="1" ht="21" customHeight="1">
      <c r="B26" s="1409"/>
      <c r="C26" s="1409"/>
      <c r="D26" s="1404"/>
      <c r="E26" s="443">
        <f>L26</f>
        <v>0</v>
      </c>
      <c r="F26" s="442">
        <f>IF(O26=0,0,ROUNDDOWN(M26/O26/0.02,0))</f>
        <v>0</v>
      </c>
      <c r="G26" s="443">
        <f>IF(O26=0,0,ROUNDDOWN(N26/O26/0.02,0))</f>
        <v>0</v>
      </c>
      <c r="H26" s="1400"/>
      <c r="I26" s="1401"/>
      <c r="J26" s="57"/>
      <c r="K26" s="216"/>
      <c r="L26" s="446"/>
      <c r="M26" s="445"/>
      <c r="N26" s="445"/>
      <c r="O26" s="444"/>
      <c r="P26" s="444"/>
      <c r="AD26" s="2"/>
    </row>
    <row r="27" spans="1:30" s="3" customFormat="1" ht="21" customHeight="1">
      <c r="B27" s="1409"/>
      <c r="C27" s="1409"/>
      <c r="D27" s="1404"/>
      <c r="E27" s="443" t="s">
        <v>226</v>
      </c>
      <c r="F27" s="442" t="e">
        <f ca="1">(F22*$O$22+F23*$O$23+F24*$O$24+F25*$O$25+F26*$O$26)/$O$27</f>
        <v>#DIV/0!</v>
      </c>
      <c r="G27" s="442" t="e">
        <f ca="1">(G22*$O$22+G23*$O$23+G24*$O$24+G25*$O$25+G26*$O$26)/$O$27</f>
        <v>#DIV/0!</v>
      </c>
      <c r="H27" s="1402"/>
      <c r="I27" s="1403"/>
      <c r="J27" s="57"/>
      <c r="M27" s="437"/>
      <c r="O27" s="3">
        <f ca="1">SUM(O22:O26)</f>
        <v>0</v>
      </c>
      <c r="AD27" s="2"/>
    </row>
    <row r="28" spans="1:30" s="3" customFormat="1" ht="26.25" customHeight="1">
      <c r="B28" s="441" t="s">
        <v>400</v>
      </c>
      <c r="C28" s="440"/>
      <c r="D28" s="439"/>
      <c r="E28" s="438"/>
      <c r="F28" s="438"/>
      <c r="G28" s="438"/>
      <c r="H28" s="438"/>
      <c r="I28" s="438"/>
      <c r="J28" s="57"/>
      <c r="M28" s="437"/>
      <c r="AD28" s="2"/>
    </row>
    <row r="29" spans="1:30" s="3" customFormat="1" ht="21" customHeight="1">
      <c r="B29" s="3" t="str">
        <f ca="1">"    □ 식재된 "&amp;L22&amp;"는 활착이 안정된 상태로 신초 발달이 양호함."</f>
        <v xml:space="preserve">    □ 식재된 0는 활착이 안정된 상태로 신초 발달이 양호함.</v>
      </c>
      <c r="C29" s="440"/>
      <c r="D29" s="439"/>
      <c r="E29" s="438"/>
      <c r="F29" s="438"/>
      <c r="G29" s="438"/>
      <c r="H29" s="438"/>
      <c r="I29" s="438"/>
      <c r="J29" s="57"/>
      <c r="M29" s="437"/>
      <c r="AD29" s="2"/>
    </row>
    <row r="30" spans="1:30" s="3" customFormat="1" ht="21" customHeight="1">
      <c r="B30" s="3" t="str">
        <f>"    □ 고사목은 단목으로 불규칙하게 분포되어 있음."</f>
        <v xml:space="preserve">    □ 고사목은 단목으로 불규칙하게 분포되어 있음.</v>
      </c>
      <c r="C30" s="440"/>
      <c r="D30" s="439"/>
      <c r="E30" s="438"/>
      <c r="F30" s="438"/>
      <c r="G30" s="438"/>
      <c r="H30" s="438"/>
      <c r="I30" s="438"/>
      <c r="J30" s="57"/>
      <c r="M30" s="437"/>
      <c r="AD30" s="2"/>
    </row>
    <row r="31" spans="1:30" s="3" customFormat="1" ht="24.75" customHeight="1">
      <c r="B31" s="3" t="s">
        <v>399</v>
      </c>
      <c r="C31" s="440"/>
      <c r="D31" s="439"/>
      <c r="E31" s="438"/>
      <c r="F31" s="438"/>
      <c r="G31" s="438"/>
      <c r="H31" s="438"/>
      <c r="I31" s="438"/>
      <c r="J31" s="57"/>
      <c r="M31" s="437"/>
      <c r="AD31" s="2"/>
    </row>
    <row r="32" spans="1:30" s="3" customFormat="1" ht="21" customHeight="1">
      <c r="B32" s="3" t="str">
        <f ca="1">"    □ "&amp;L32&amp;"이고, 근주에서 올라온 맹아가 불규칙하게 분포되어 있음."</f>
        <v xml:space="preserve">    □ 제거대상은 목본류+초본류 혼합이고, 근주에서 올라온 맹아가 불규칙하게 분포되어 있음.</v>
      </c>
      <c r="C32" s="440"/>
      <c r="D32" s="439"/>
      <c r="E32" s="438"/>
      <c r="F32" s="438"/>
      <c r="G32" s="438"/>
      <c r="H32" s="438"/>
      <c r="I32" s="438"/>
      <c r="J32" s="57"/>
      <c r="K32" s="3" t="s">
        <v>398</v>
      </c>
      <c r="L32" s="3" t="str">
        <f ca="1">OFFSET(입력!$B$3,0+S1*20,14)</f>
        <v>제거대상은 목본류+초본류 혼합</v>
      </c>
      <c r="M32" s="437"/>
      <c r="AD32" s="2"/>
    </row>
    <row r="33" spans="1:30" s="3" customFormat="1" ht="21" customHeight="1">
      <c r="B33" s="3" t="str">
        <f ca="1">"    □ 조림목이 자연발생 식생과 경쟁을 하고 있으나 "&amp;L33&amp;"임."</f>
        <v xml:space="preserve">    □ 조림목이 자연발생 식생과 경쟁을 하고 있으나 조림 2년 차임.</v>
      </c>
      <c r="C33" s="440"/>
      <c r="D33" s="439"/>
      <c r="E33" s="438"/>
      <c r="F33" s="438"/>
      <c r="G33" s="438"/>
      <c r="H33" s="438"/>
      <c r="I33" s="438"/>
      <c r="J33" s="57"/>
      <c r="K33" s="3" t="s">
        <v>397</v>
      </c>
      <c r="L33" s="3" t="str">
        <f ca="1">I41</f>
        <v>조림 2년 차</v>
      </c>
      <c r="M33" s="437"/>
      <c r="AD33" s="2"/>
    </row>
    <row r="34" spans="1:30" s="3" customFormat="1" ht="21" customHeight="1">
      <c r="B34" s="425"/>
      <c r="C34" s="425"/>
      <c r="AD34" s="2"/>
    </row>
    <row r="35" spans="1:30" s="3" customFormat="1" ht="33" customHeight="1">
      <c r="A35" s="427" t="s">
        <v>396</v>
      </c>
      <c r="C35" s="427"/>
      <c r="AD35" s="2"/>
    </row>
    <row r="36" spans="1:30" s="3" customFormat="1" ht="21" customHeight="1">
      <c r="A36" s="427"/>
      <c r="B36" s="425" t="s">
        <v>395</v>
      </c>
      <c r="C36" s="427"/>
      <c r="AD36" s="2"/>
    </row>
    <row r="37" spans="1:30" s="3" customFormat="1" ht="21" customHeight="1">
      <c r="B37" s="3" t="str">
        <f ca="1">"    □ 조림목이 정상적으로 생육하기 위해서는 조림목을 제외한 모든 식생을 제거하여야 하므로  "&amp;L37&amp;"를 적용함."</f>
        <v xml:space="preserve">    □ 조림목이 정상적으로 생육하기 위해서는 조림목을 제외한 모든 식생을 제거하여야 하므로  모두베기를 적용함.</v>
      </c>
      <c r="C37" s="425"/>
      <c r="L37" s="3" t="str">
        <f ca="1">B42</f>
        <v>모두베기</v>
      </c>
      <c r="AD37" s="2"/>
    </row>
    <row r="38" spans="1:30" s="3" customFormat="1" ht="21" customHeight="1">
      <c r="B38" s="425" t="s">
        <v>394</v>
      </c>
      <c r="C38" s="425"/>
      <c r="AD38" s="2"/>
    </row>
    <row r="39" spans="1:30" s="3" customFormat="1" ht="27" customHeight="1">
      <c r="B39" s="1395" t="s">
        <v>393</v>
      </c>
      <c r="C39" s="1411"/>
      <c r="D39" s="1411"/>
      <c r="E39" s="1396"/>
      <c r="F39" s="1224" t="s">
        <v>392</v>
      </c>
      <c r="G39" s="1410"/>
      <c r="H39" s="1410"/>
      <c r="I39" s="1225"/>
      <c r="K39" s="3" t="s">
        <v>386</v>
      </c>
      <c r="L39" s="435" t="e">
        <f ca="1">F27</f>
        <v>#DIV/0!</v>
      </c>
      <c r="M39" s="436">
        <f>L12</f>
        <v>0</v>
      </c>
      <c r="N39" s="435" t="e">
        <f ca="1">L39</f>
        <v>#DIV/0!</v>
      </c>
      <c r="AD39" s="2"/>
    </row>
    <row r="40" spans="1:30" s="3" customFormat="1" ht="27" customHeight="1">
      <c r="B40" s="1395" t="s">
        <v>391</v>
      </c>
      <c r="C40" s="1396"/>
      <c r="D40" s="56" t="s">
        <v>99</v>
      </c>
      <c r="E40" s="56" t="s">
        <v>389</v>
      </c>
      <c r="F40" s="56" t="s">
        <v>178</v>
      </c>
      <c r="G40" s="1224" t="s">
        <v>310</v>
      </c>
      <c r="H40" s="1225"/>
      <c r="I40" s="56" t="s">
        <v>384</v>
      </c>
      <c r="AD40" s="2"/>
    </row>
    <row r="41" spans="1:30" s="3" customFormat="1" ht="27" customHeight="1">
      <c r="B41" s="1395" t="s">
        <v>386</v>
      </c>
      <c r="C41" s="1396"/>
      <c r="D41" s="56" t="s">
        <v>385</v>
      </c>
      <c r="E41" s="601" t="e">
        <f ca="1">F27*0</f>
        <v>#DIV/0!</v>
      </c>
      <c r="F41" s="1405" t="str">
        <f ca="1">INDIRECT("단"&amp;$S$1+1&amp;"!$c$42")</f>
        <v>중(15º~30º)</v>
      </c>
      <c r="G41" s="1406" t="str">
        <f ca="1">INDIRECT("단"&amp;$S$1+1&amp;"!$c$43")</f>
        <v>개소당 평균면적이 1-3ha 미만</v>
      </c>
      <c r="H41" s="1407"/>
      <c r="I41" s="1405" t="str">
        <f ca="1">INDIRECT("단"&amp;$S$1+1&amp;"!$c$44")</f>
        <v>조림 2년 차</v>
      </c>
      <c r="K41" s="3" t="s">
        <v>384</v>
      </c>
      <c r="L41" s="434" t="s">
        <v>383</v>
      </c>
      <c r="M41" s="3" t="s">
        <v>382</v>
      </c>
      <c r="AD41" s="2"/>
    </row>
    <row r="42" spans="1:30" s="3" customFormat="1" ht="27" customHeight="1">
      <c r="B42" s="1395" t="str">
        <f ca="1">D9</f>
        <v>모두베기</v>
      </c>
      <c r="C42" s="1396"/>
      <c r="D42" s="56" t="s">
        <v>4</v>
      </c>
      <c r="E42" s="433">
        <f ca="1">D22</f>
        <v>0</v>
      </c>
      <c r="F42" s="1167"/>
      <c r="G42" s="1408"/>
      <c r="H42" s="1169"/>
      <c r="I42" s="1167"/>
      <c r="M42" s="3" t="s">
        <v>380</v>
      </c>
      <c r="AD42" s="2"/>
    </row>
    <row r="43" spans="1:30" s="3" customFormat="1" ht="23.25" customHeight="1">
      <c r="B43" s="425" t="s">
        <v>379</v>
      </c>
      <c r="C43" s="425"/>
      <c r="M43" s="3" t="s">
        <v>378</v>
      </c>
      <c r="AD43" s="2"/>
    </row>
    <row r="44" spans="1:30" s="3" customFormat="1" ht="21" customHeight="1">
      <c r="B44" s="3" t="str">
        <f>"    □ 예취기 작업시 조림목에 피해가 가지 않도록 조림목 주변 반경 20cm 이내에 있는 식생을 사전에 제거한다."</f>
        <v xml:space="preserve">    □ 예취기 작업시 조림목에 피해가 가지 않도록 조림목 주변 반경 20cm 이내에 있는 식생을 사전에 제거한다.</v>
      </c>
      <c r="C44" s="425"/>
      <c r="K44" s="3" t="str">
        <f ca="1">F41</f>
        <v>중(15º~30º)</v>
      </c>
      <c r="M44" s="3" t="s">
        <v>377</v>
      </c>
      <c r="AD44" s="2"/>
    </row>
    <row r="45" spans="1:30" s="3" customFormat="1" ht="21" customHeight="1">
      <c r="B45" s="3" t="str">
        <f>"    □ 묘목찾기 작업은 보통인부 1인이 낫으로 실시한다."</f>
        <v xml:space="preserve">    □ 묘목찾기 작업은 보통인부 1인이 낫으로 실시한다.</v>
      </c>
      <c r="C45" s="425"/>
      <c r="M45" s="3" t="s">
        <v>376</v>
      </c>
      <c r="AD45" s="2"/>
    </row>
    <row r="46" spans="1:30" s="3" customFormat="1" ht="24.75" customHeight="1">
      <c r="B46" s="425" t="s">
        <v>603</v>
      </c>
      <c r="C46" s="425"/>
      <c r="M46" s="3" t="s">
        <v>375</v>
      </c>
      <c r="AD46" s="2"/>
    </row>
    <row r="47" spans="1:30" s="3" customFormat="1" ht="21" customHeight="1">
      <c r="B47" s="3" t="str">
        <f>"    □ 모묙찾기 작업이 끝나면 예취기로 조림목을 제외한 나머지 식생을 모두 제거한다."</f>
        <v xml:space="preserve">    □ 모묙찾기 작업이 끝나면 예취기로 조림목을 제외한 나머지 식생을 모두 제거한다.</v>
      </c>
      <c r="C47" s="425"/>
      <c r="AD47" s="2"/>
    </row>
    <row r="48" spans="1:30" s="3" customFormat="1" ht="34.5" customHeight="1">
      <c r="C48" s="425"/>
      <c r="AD48" s="2"/>
    </row>
    <row r="49" spans="1:10" ht="27.75" customHeight="1">
      <c r="A49" s="427" t="s">
        <v>374</v>
      </c>
      <c r="B49" s="432"/>
      <c r="C49" s="432"/>
      <c r="D49" s="432"/>
      <c r="E49" s="431"/>
      <c r="F49" s="431"/>
      <c r="G49" s="431"/>
      <c r="H49" s="431"/>
      <c r="I49" s="431"/>
      <c r="J49" s="431"/>
    </row>
    <row r="50" spans="1:10" ht="21" customHeight="1">
      <c r="B50" s="426" t="s">
        <v>373</v>
      </c>
      <c r="C50" s="426"/>
      <c r="D50" s="426"/>
      <c r="E50" s="430"/>
      <c r="F50" s="430"/>
      <c r="G50" s="430"/>
      <c r="H50" s="430"/>
      <c r="I50" s="430"/>
      <c r="J50" s="430"/>
    </row>
    <row r="51" spans="1:10" ht="21" customHeight="1">
      <c r="B51" s="426" t="s">
        <v>372</v>
      </c>
      <c r="C51" s="426"/>
      <c r="D51" s="426"/>
      <c r="E51" s="430"/>
      <c r="F51" s="430"/>
      <c r="G51" s="430"/>
      <c r="H51" s="430"/>
      <c r="I51" s="430"/>
      <c r="J51" s="430"/>
    </row>
    <row r="52" spans="1:10" ht="21" customHeight="1">
      <c r="B52" s="426" t="s">
        <v>371</v>
      </c>
      <c r="C52" s="426"/>
      <c r="D52" s="426"/>
      <c r="E52" s="430"/>
      <c r="F52" s="430"/>
      <c r="G52" s="430"/>
      <c r="H52" s="430"/>
      <c r="I52" s="430"/>
      <c r="J52" s="430"/>
    </row>
    <row r="53" spans="1:10" ht="21" customHeight="1">
      <c r="B53" s="426" t="s">
        <v>370</v>
      </c>
      <c r="C53" s="426"/>
      <c r="D53" s="426"/>
      <c r="E53" s="423"/>
      <c r="F53" s="423"/>
      <c r="G53" s="423"/>
      <c r="H53" s="423"/>
      <c r="I53" s="423"/>
      <c r="J53" s="423"/>
    </row>
    <row r="54" spans="1:10" ht="21" customHeight="1">
      <c r="B54" s="429"/>
      <c r="C54" s="429"/>
      <c r="D54" s="429"/>
      <c r="E54" s="428"/>
      <c r="F54" s="428"/>
      <c r="G54" s="428"/>
      <c r="H54" s="428"/>
      <c r="I54" s="428"/>
      <c r="J54" s="428"/>
    </row>
    <row r="55" spans="1:10" ht="21" customHeight="1">
      <c r="A55" s="427" t="s">
        <v>369</v>
      </c>
      <c r="B55" s="426"/>
      <c r="C55" s="426"/>
      <c r="D55" s="426"/>
      <c r="E55" s="423"/>
      <c r="F55" s="423"/>
      <c r="G55" s="423"/>
      <c r="H55" s="423"/>
      <c r="I55" s="423"/>
      <c r="J55" s="423"/>
    </row>
    <row r="56" spans="1:10" ht="21" customHeight="1">
      <c r="B56" s="425" t="s">
        <v>368</v>
      </c>
      <c r="C56" s="424"/>
      <c r="D56" s="424"/>
      <c r="E56" s="423"/>
      <c r="F56" s="423"/>
      <c r="G56" s="423"/>
      <c r="H56" s="423"/>
      <c r="I56" s="423"/>
      <c r="J56" s="423"/>
    </row>
    <row r="57" spans="1:10" ht="21" customHeight="1">
      <c r="B57" s="422"/>
      <c r="C57" s="422"/>
      <c r="D57" s="422"/>
      <c r="E57" s="422"/>
      <c r="F57" s="422"/>
      <c r="G57" s="422"/>
      <c r="H57" s="422"/>
      <c r="I57" s="422"/>
      <c r="J57" s="422"/>
    </row>
  </sheetData>
  <mergeCells count="18">
    <mergeCell ref="B40:C40"/>
    <mergeCell ref="G40:H40"/>
    <mergeCell ref="A1:I1"/>
    <mergeCell ref="B20:C21"/>
    <mergeCell ref="D20:D21"/>
    <mergeCell ref="E20:E21"/>
    <mergeCell ref="F20:G20"/>
    <mergeCell ref="H20:I21"/>
    <mergeCell ref="B22:C27"/>
    <mergeCell ref="D22:D27"/>
    <mergeCell ref="H22:I27"/>
    <mergeCell ref="B39:E39"/>
    <mergeCell ref="F39:I39"/>
    <mergeCell ref="B41:C41"/>
    <mergeCell ref="F41:F42"/>
    <mergeCell ref="G41:H42"/>
    <mergeCell ref="I41:I42"/>
    <mergeCell ref="B42:C42"/>
  </mergeCells>
  <phoneticPr fontId="4" type="noConversion"/>
  <dataValidations count="2">
    <dataValidation type="list" allowBlank="1" showInputMessage="1" showErrorMessage="1" sqref="L41" xr:uid="{391C4AB5-1997-4612-84F5-D7200762BECC}">
      <formula1>$M$41:$M$43</formula1>
    </dataValidation>
    <dataValidation type="list" allowBlank="1" showInputMessage="1" showErrorMessage="1" sqref="M41:M46" xr:uid="{A820764C-8FA4-4216-8579-D8EA0337B8E7}">
      <formula1>$M$41:$M$46</formula1>
    </dataValidation>
  </dataValidations>
  <pageMargins left="0.82" right="0.4" top="0.51" bottom="0.34" header="0.19685039370078741" footer="0.27559055118110237"/>
  <pageSetup paperSize="9" firstPageNumber="84" orientation="landscape" useFirstPageNumber="1"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AB91D-996B-4D1C-8723-57D65C2B3EDE}">
  <sheetPr>
    <tabColor indexed="13"/>
  </sheetPr>
  <dimension ref="A1:AD57"/>
  <sheetViews>
    <sheetView showZeros="0" view="pageBreakPreview" zoomScaleNormal="85" workbookViewId="0">
      <selection activeCell="J36" sqref="J36"/>
    </sheetView>
  </sheetViews>
  <sheetFormatPr defaultColWidth="8.88671875" defaultRowHeight="13.5"/>
  <cols>
    <col min="1" max="1" width="2.77734375" style="2" customWidth="1"/>
    <col min="2" max="2" width="4.77734375" style="2" customWidth="1"/>
    <col min="3" max="3" width="6.5546875" style="2" customWidth="1"/>
    <col min="4" max="9" width="15.6640625" style="2" customWidth="1"/>
    <col min="10" max="11" width="10.77734375" style="2" customWidth="1"/>
    <col min="12" max="12" width="11.77734375" style="2" customWidth="1"/>
    <col min="13" max="16384" width="8.88671875" style="2"/>
  </cols>
  <sheetData>
    <row r="1" spans="1:30" ht="39" customHeight="1">
      <c r="A1" s="1228" t="s">
        <v>428</v>
      </c>
      <c r="B1" s="1228"/>
      <c r="C1" s="1228"/>
      <c r="D1" s="1228"/>
      <c r="E1" s="1228"/>
      <c r="F1" s="1228"/>
      <c r="G1" s="1228"/>
      <c r="H1" s="1228"/>
      <c r="I1" s="1228"/>
      <c r="J1" s="468"/>
      <c r="S1" s="596">
        <f ca="1">IFERROR(IF(RIGHT(MID(CELL("filename",A1),FIND("]",CELL("filename",A1))+1,255),2)&gt;=10,RIGHT(MID(CELL("filename",A1),FIND("]",CELL("filename",A1))+1,255),2)-1,RIGHT(MID(CELL("filename",A1),FIND("]",CELL("filename",A1))+1,255),1)-1),RIGHT(MID(CELL("filename",A1),FIND("]",CELL("filename",A1))+1,255),1)-1)</f>
        <v>8</v>
      </c>
    </row>
    <row r="2" spans="1:30" ht="13.5" customHeight="1">
      <c r="B2" s="468"/>
      <c r="C2" s="468"/>
      <c r="D2" s="468"/>
      <c r="E2" s="468"/>
      <c r="F2" s="468"/>
      <c r="G2" s="468"/>
      <c r="H2" s="468"/>
      <c r="I2" s="468"/>
      <c r="J2" s="468"/>
      <c r="K2" s="216" t="s">
        <v>282</v>
      </c>
      <c r="L2" s="458" t="s">
        <v>1094</v>
      </c>
      <c r="M2" s="216"/>
      <c r="N2" s="216"/>
    </row>
    <row r="3" spans="1:30" ht="7.5" customHeight="1">
      <c r="B3" s="467"/>
      <c r="C3" s="467"/>
      <c r="D3" s="467"/>
      <c r="E3" s="467"/>
      <c r="F3" s="467"/>
      <c r="G3" s="467"/>
      <c r="H3" s="467"/>
      <c r="I3" s="467"/>
      <c r="J3" s="467"/>
      <c r="K3" s="216" t="s">
        <v>426</v>
      </c>
      <c r="L3" s="458" t="s">
        <v>425</v>
      </c>
      <c r="M3" s="216"/>
      <c r="N3" s="216"/>
    </row>
    <row r="4" spans="1:30" ht="20.100000000000001" customHeight="1">
      <c r="A4" s="463" t="s">
        <v>424</v>
      </c>
      <c r="C4" s="462"/>
      <c r="D4" s="44" t="str">
        <f ca="1">OFFSET(입력!$A$3,$B$4+$S$1*20,0)</f>
        <v>1-0-9-0</v>
      </c>
      <c r="E4" s="466"/>
      <c r="F4" s="466"/>
      <c r="G4" s="466"/>
      <c r="H4" s="466"/>
      <c r="I4" s="466"/>
      <c r="J4" s="466"/>
      <c r="K4" s="216"/>
      <c r="L4" s="458"/>
      <c r="M4" s="216"/>
      <c r="N4" s="216"/>
    </row>
    <row r="5" spans="1:30" ht="9.75" customHeight="1">
      <c r="A5" s="463"/>
      <c r="C5" s="462"/>
      <c r="D5" s="44"/>
      <c r="E5" s="44"/>
      <c r="F5" s="44"/>
      <c r="G5" s="44"/>
      <c r="H5" s="44"/>
      <c r="I5" s="44"/>
      <c r="J5" s="44"/>
      <c r="K5" s="216"/>
      <c r="L5" s="458"/>
      <c r="M5" s="216"/>
      <c r="N5" s="216"/>
    </row>
    <row r="6" spans="1:30" ht="21" customHeight="1">
      <c r="A6" s="427" t="s">
        <v>422</v>
      </c>
      <c r="C6" s="462"/>
      <c r="D6" s="44"/>
      <c r="E6" s="44"/>
      <c r="F6" s="44"/>
      <c r="G6" s="44"/>
      <c r="H6" s="44"/>
      <c r="I6" s="44"/>
      <c r="J6" s="44"/>
      <c r="K6" s="17"/>
      <c r="L6" s="465"/>
      <c r="M6" s="259"/>
      <c r="N6" s="216"/>
    </row>
    <row r="7" spans="1:30" ht="21" customHeight="1">
      <c r="A7" s="463"/>
      <c r="B7" s="2" t="s">
        <v>421</v>
      </c>
      <c r="C7" s="462"/>
      <c r="D7" s="2">
        <f ca="1">OFFSET(입력!$A$3,$B$4+$S$1*20,2)</f>
        <v>0</v>
      </c>
      <c r="K7" s="17"/>
      <c r="L7" s="314"/>
      <c r="M7" s="259"/>
      <c r="N7" s="216"/>
    </row>
    <row r="8" spans="1:30" ht="21" customHeight="1">
      <c r="A8" s="463"/>
      <c r="B8" s="2" t="s">
        <v>420</v>
      </c>
      <c r="C8" s="462"/>
      <c r="D8" s="600">
        <f ca="1">OFFSET(입력!$B$3,$B$4+$S$1*20,6)</f>
        <v>0</v>
      </c>
      <c r="E8" s="464"/>
      <c r="F8" s="464"/>
      <c r="G8" s="464"/>
      <c r="H8" s="464"/>
      <c r="I8" s="464"/>
      <c r="J8" s="464"/>
      <c r="K8" s="17"/>
      <c r="L8" s="314"/>
      <c r="M8" s="259"/>
      <c r="N8" s="216"/>
    </row>
    <row r="9" spans="1:30" ht="21" customHeight="1">
      <c r="A9" s="463"/>
      <c r="B9" s="2" t="s">
        <v>419</v>
      </c>
      <c r="C9" s="462"/>
      <c r="D9" s="2" t="str">
        <f ca="1">OFFSET(입력!$B$3,$B$4+$S$1*20,5)</f>
        <v>모두베기</v>
      </c>
      <c r="K9" s="216"/>
      <c r="L9" s="216"/>
      <c r="M9" s="216"/>
      <c r="N9" s="216"/>
    </row>
    <row r="10" spans="1:30" ht="8.25" customHeight="1">
      <c r="K10" s="216" t="s">
        <v>418</v>
      </c>
      <c r="L10" s="216" t="str">
        <f ca="1">OFFSET(입력!$B$3,0+$S$1*20,16)</f>
        <v>중(15º~30º)</v>
      </c>
      <c r="M10" s="458"/>
      <c r="N10" s="458"/>
    </row>
    <row r="11" spans="1:30" s="3" customFormat="1" ht="21" customHeight="1">
      <c r="A11" s="427" t="s">
        <v>417</v>
      </c>
      <c r="C11" s="427"/>
      <c r="K11" s="216"/>
      <c r="L11" s="216"/>
      <c r="M11" s="458"/>
      <c r="N11" s="458"/>
      <c r="AD11" s="2"/>
    </row>
    <row r="12" spans="1:30" s="3" customFormat="1" ht="21" customHeight="1">
      <c r="B12" s="425" t="s">
        <v>416</v>
      </c>
      <c r="C12" s="425"/>
      <c r="K12" s="216"/>
      <c r="L12" s="461"/>
      <c r="M12" s="458"/>
      <c r="N12" s="458"/>
      <c r="AD12" s="2"/>
    </row>
    <row r="13" spans="1:30" s="3" customFormat="1" ht="21" customHeight="1">
      <c r="B13" s="3" t="str">
        <f>"    □ 방위는 "&amp;L2&amp;" 방향의 산복, 산정 이하의 지역으로 해발고 "&amp;L15&amp;"m - "&amp;L16&amp;"m 사이에 분포하고 있음."</f>
        <v xml:space="preserve">    □ 방위는 서, 북, 북서 방향의 산복, 산정 이하의 지역으로 해발고 30m - 420m 사이에 분포하고 있음.</v>
      </c>
      <c r="C13" s="425"/>
      <c r="K13" s="216"/>
      <c r="L13" s="458"/>
      <c r="M13" s="458"/>
      <c r="N13" s="458"/>
      <c r="AD13" s="2"/>
    </row>
    <row r="14" spans="1:30" s="3" customFormat="1" ht="21" customHeight="1">
      <c r="B14" s="3" t="str">
        <f ca="1">"    □ 산지경사는 "&amp;L10&amp;"경사지이고, 벌채산물 잔재를  제외하고는 장애물 많지 않음."</f>
        <v xml:space="preserve">    □ 산지경사는 중(15º~30º)경사지이고, 벌채산물 잔재를  제외하고는 장애물 많지 않음.</v>
      </c>
      <c r="C14" s="425"/>
      <c r="K14" s="216"/>
      <c r="L14" s="458"/>
      <c r="M14" s="458"/>
      <c r="N14" s="458"/>
      <c r="AD14" s="2"/>
    </row>
    <row r="15" spans="1:30" s="3" customFormat="1" ht="21" customHeight="1">
      <c r="B15" s="460" t="s">
        <v>415</v>
      </c>
      <c r="C15" s="425"/>
      <c r="K15" s="216" t="s">
        <v>414</v>
      </c>
      <c r="L15" s="459">
        <v>30</v>
      </c>
      <c r="M15" s="458"/>
      <c r="N15" s="458"/>
      <c r="AD15" s="2"/>
    </row>
    <row r="16" spans="1:30" s="3" customFormat="1" ht="21" customHeight="1">
      <c r="B16" s="3" t="str">
        <f>"    □ "&amp;L3&amp;" 등과 인접하고 있어 접근성은 좋은편임"&amp;L4</f>
        <v xml:space="preserve">    □ 지방도, 마을도로 등과 인접하고 있어 접근성은 좋은편임</v>
      </c>
      <c r="C16" s="425"/>
      <c r="K16" s="216"/>
      <c r="L16" s="459">
        <v>420</v>
      </c>
      <c r="M16" s="458"/>
      <c r="N16" s="458"/>
      <c r="AD16" s="2"/>
    </row>
    <row r="17" spans="1:30" s="3" customFormat="1" ht="9" customHeight="1">
      <c r="B17" s="425"/>
      <c r="C17" s="425"/>
      <c r="K17" s="216"/>
      <c r="L17" s="458"/>
      <c r="M17" s="458"/>
      <c r="N17" s="458"/>
      <c r="AD17" s="2"/>
    </row>
    <row r="18" spans="1:30" s="3" customFormat="1" ht="21" customHeight="1" thickBot="1">
      <c r="A18" s="427" t="s">
        <v>413</v>
      </c>
      <c r="C18" s="427"/>
      <c r="K18" s="216"/>
      <c r="L18" s="457" t="s">
        <v>412</v>
      </c>
      <c r="M18" s="216"/>
      <c r="N18" s="216"/>
      <c r="AD18" s="2"/>
    </row>
    <row r="19" spans="1:30" s="3" customFormat="1" ht="21" customHeight="1">
      <c r="B19" s="425" t="s">
        <v>411</v>
      </c>
      <c r="C19" s="425"/>
      <c r="K19" s="216"/>
      <c r="L19" s="456" t="s">
        <v>405</v>
      </c>
      <c r="M19" s="455" t="s">
        <v>405</v>
      </c>
      <c r="N19" s="455" t="s">
        <v>405</v>
      </c>
      <c r="O19" s="455" t="s">
        <v>405</v>
      </c>
      <c r="P19" s="454" t="s">
        <v>405</v>
      </c>
      <c r="AD19" s="2"/>
    </row>
    <row r="20" spans="1:30" s="3" customFormat="1" ht="21" customHeight="1" thickBot="1">
      <c r="B20" s="1397" t="s">
        <v>410</v>
      </c>
      <c r="C20" s="1397"/>
      <c r="D20" s="1397" t="s">
        <v>409</v>
      </c>
      <c r="E20" s="1397" t="s">
        <v>408</v>
      </c>
      <c r="F20" s="1397" t="s">
        <v>407</v>
      </c>
      <c r="G20" s="1397"/>
      <c r="H20" s="1397" t="s">
        <v>406</v>
      </c>
      <c r="I20" s="1397"/>
      <c r="J20" s="449"/>
      <c r="K20" s="216"/>
      <c r="L20" s="453">
        <f ca="1">L22</f>
        <v>0</v>
      </c>
      <c r="M20" s="452">
        <f>L23</f>
        <v>0</v>
      </c>
      <c r="N20" s="452">
        <f>L24</f>
        <v>0</v>
      </c>
      <c r="O20" s="452">
        <f>L25</f>
        <v>0</v>
      </c>
      <c r="P20" s="451">
        <f>L26</f>
        <v>0</v>
      </c>
      <c r="AD20" s="2"/>
    </row>
    <row r="21" spans="1:30" s="3" customFormat="1" ht="21" customHeight="1">
      <c r="B21" s="1397"/>
      <c r="C21" s="1397"/>
      <c r="D21" s="1397"/>
      <c r="E21" s="1397"/>
      <c r="F21" s="450" t="s">
        <v>308</v>
      </c>
      <c r="G21" s="450" t="s">
        <v>309</v>
      </c>
      <c r="H21" s="1397"/>
      <c r="I21" s="1397"/>
      <c r="J21" s="449"/>
      <c r="K21" s="216"/>
      <c r="L21" s="447" t="s">
        <v>405</v>
      </c>
      <c r="M21" s="448" t="s">
        <v>308</v>
      </c>
      <c r="N21" s="447" t="s">
        <v>309</v>
      </c>
      <c r="O21" s="447" t="s">
        <v>402</v>
      </c>
      <c r="P21" s="447"/>
      <c r="AD21" s="2"/>
    </row>
    <row r="22" spans="1:30" s="3" customFormat="1" ht="21" customHeight="1">
      <c r="B22" s="1409" t="str">
        <f ca="1">D4</f>
        <v>1-0-9-0</v>
      </c>
      <c r="C22" s="1409"/>
      <c r="D22" s="1404">
        <f ca="1">D8</f>
        <v>0</v>
      </c>
      <c r="E22" s="443">
        <f ca="1">L22</f>
        <v>0</v>
      </c>
      <c r="F22" s="442">
        <f ca="1">IF(O22=0,0,ROUND(M22/O22/0.02,0))</f>
        <v>0</v>
      </c>
      <c r="G22" s="443">
        <f ca="1">IF(O22=0,0,ROUNDDOWN(N22/O22/0.02,0))</f>
        <v>0</v>
      </c>
      <c r="H22" s="1398" t="str">
        <f>입력!Q163</f>
        <v>조림 2년 차</v>
      </c>
      <c r="I22" s="1399"/>
      <c r="J22" s="57"/>
      <c r="K22" s="216"/>
      <c r="L22" s="446">
        <f ca="1">OFFSET(입력!$B$3,0+$S$1*20,8)</f>
        <v>0</v>
      </c>
      <c r="M22" s="445">
        <f ca="1">SUMIFS(입력!$N$3:$N$222,입력!$A$3:$A$222,D4)</f>
        <v>0</v>
      </c>
      <c r="N22" s="445">
        <f ca="1">SUMIFS(입력!$O$3:$O$222,입력!$A$3:$A$222,D4)</f>
        <v>0</v>
      </c>
      <c r="O22" s="444">
        <f ca="1">COUNTIFS(입력!$A$3:$A$222,D4,입력!$N$3:$N$222,"&gt;="&amp;0)</f>
        <v>0</v>
      </c>
      <c r="P22" s="444"/>
      <c r="AD22" s="2"/>
    </row>
    <row r="23" spans="1:30" s="3" customFormat="1" ht="21" customHeight="1">
      <c r="B23" s="1409"/>
      <c r="C23" s="1409"/>
      <c r="D23" s="1404"/>
      <c r="E23" s="443">
        <f>L23</f>
        <v>0</v>
      </c>
      <c r="F23" s="442">
        <f>IF(O23=0,0,ROUNDDOWN(M23/O23/0.02,0))</f>
        <v>0</v>
      </c>
      <c r="G23" s="443">
        <f>IF(O23=0,0,ROUNDDOWN(N23/O23/0.02,0))</f>
        <v>0</v>
      </c>
      <c r="H23" s="1400"/>
      <c r="I23" s="1401"/>
      <c r="J23" s="57"/>
      <c r="K23" s="216"/>
      <c r="L23" s="446"/>
      <c r="M23" s="445"/>
      <c r="N23" s="445"/>
      <c r="O23" s="444"/>
      <c r="P23" s="444"/>
      <c r="AD23" s="2"/>
    </row>
    <row r="24" spans="1:30" s="3" customFormat="1" ht="21" customHeight="1">
      <c r="B24" s="1409"/>
      <c r="C24" s="1409"/>
      <c r="D24" s="1404"/>
      <c r="E24" s="443">
        <f>L24</f>
        <v>0</v>
      </c>
      <c r="F24" s="442">
        <f>IF(O24=0,0,ROUNDDOWN(M24/O24/0.02,0))</f>
        <v>0</v>
      </c>
      <c r="G24" s="443">
        <f>IF(O24=0,0,ROUNDDOWN(N24/O24/0.02,0))</f>
        <v>0</v>
      </c>
      <c r="H24" s="1400"/>
      <c r="I24" s="1401"/>
      <c r="J24" s="57"/>
      <c r="K24" s="216"/>
      <c r="L24" s="446"/>
      <c r="M24" s="445"/>
      <c r="N24" s="445"/>
      <c r="O24" s="444"/>
      <c r="P24" s="444"/>
      <c r="AD24" s="2"/>
    </row>
    <row r="25" spans="1:30" s="3" customFormat="1" ht="21" customHeight="1">
      <c r="B25" s="1409"/>
      <c r="C25" s="1409"/>
      <c r="D25" s="1404"/>
      <c r="E25" s="443">
        <f>L25</f>
        <v>0</v>
      </c>
      <c r="F25" s="442">
        <f>IF(O25=0,0,ROUNDDOWN(M25/O25/0.02,0))</f>
        <v>0</v>
      </c>
      <c r="G25" s="443">
        <f>IF(O25=0,0,ROUNDDOWN(N25/O25/0.02,0))</f>
        <v>0</v>
      </c>
      <c r="H25" s="1400"/>
      <c r="I25" s="1401"/>
      <c r="J25" s="57"/>
      <c r="K25" s="216"/>
      <c r="L25" s="446"/>
      <c r="M25" s="445"/>
      <c r="N25" s="445"/>
      <c r="O25" s="444"/>
      <c r="P25" s="444"/>
      <c r="AD25" s="2"/>
    </row>
    <row r="26" spans="1:30" s="3" customFormat="1" ht="21" customHeight="1">
      <c r="B26" s="1409"/>
      <c r="C26" s="1409"/>
      <c r="D26" s="1404"/>
      <c r="E26" s="443">
        <f>L26</f>
        <v>0</v>
      </c>
      <c r="F26" s="442">
        <f>IF(O26=0,0,ROUNDDOWN(M26/O26/0.02,0))</f>
        <v>0</v>
      </c>
      <c r="G26" s="443">
        <f>IF(O26=0,0,ROUNDDOWN(N26/O26/0.02,0))</f>
        <v>0</v>
      </c>
      <c r="H26" s="1400"/>
      <c r="I26" s="1401"/>
      <c r="J26" s="57"/>
      <c r="K26" s="216"/>
      <c r="L26" s="446"/>
      <c r="M26" s="445"/>
      <c r="N26" s="445"/>
      <c r="O26" s="444"/>
      <c r="P26" s="444"/>
      <c r="AD26" s="2"/>
    </row>
    <row r="27" spans="1:30" s="3" customFormat="1" ht="21" customHeight="1">
      <c r="B27" s="1409"/>
      <c r="C27" s="1409"/>
      <c r="D27" s="1404"/>
      <c r="E27" s="443" t="s">
        <v>226</v>
      </c>
      <c r="F27" s="442" t="e">
        <f ca="1">(F22*$O$22+F23*$O$23+F24*$O$24+F25*$O$25+F26*$O$26)/$O$27</f>
        <v>#DIV/0!</v>
      </c>
      <c r="G27" s="442" t="e">
        <f ca="1">(G22*$O$22+G23*$O$23+G24*$O$24+G25*$O$25+G26*$O$26)/$O$27</f>
        <v>#DIV/0!</v>
      </c>
      <c r="H27" s="1402"/>
      <c r="I27" s="1403"/>
      <c r="J27" s="57"/>
      <c r="M27" s="437"/>
      <c r="O27" s="3">
        <f ca="1">SUM(O22:O26)</f>
        <v>0</v>
      </c>
      <c r="AD27" s="2"/>
    </row>
    <row r="28" spans="1:30" s="3" customFormat="1" ht="26.25" customHeight="1">
      <c r="B28" s="441" t="s">
        <v>400</v>
      </c>
      <c r="C28" s="440"/>
      <c r="D28" s="439"/>
      <c r="E28" s="438"/>
      <c r="F28" s="438"/>
      <c r="G28" s="438"/>
      <c r="H28" s="438"/>
      <c r="I28" s="438"/>
      <c r="J28" s="57"/>
      <c r="M28" s="437"/>
      <c r="AD28" s="2"/>
    </row>
    <row r="29" spans="1:30" s="3" customFormat="1" ht="21" customHeight="1">
      <c r="B29" s="3" t="str">
        <f ca="1">"    □ 식재된 "&amp;L22&amp;"는 활착이 안정된 상태로 신초 발달이 양호함."</f>
        <v xml:space="preserve">    □ 식재된 0는 활착이 안정된 상태로 신초 발달이 양호함.</v>
      </c>
      <c r="C29" s="440"/>
      <c r="D29" s="439"/>
      <c r="E29" s="438"/>
      <c r="F29" s="438"/>
      <c r="G29" s="438"/>
      <c r="H29" s="438"/>
      <c r="I29" s="438"/>
      <c r="J29" s="57"/>
      <c r="M29" s="437"/>
      <c r="AD29" s="2"/>
    </row>
    <row r="30" spans="1:30" s="3" customFormat="1" ht="21" customHeight="1">
      <c r="B30" s="3" t="str">
        <f>"    □ 고사목은 단목으로 불규칙하게 분포되어 있음."</f>
        <v xml:space="preserve">    □ 고사목은 단목으로 불규칙하게 분포되어 있음.</v>
      </c>
      <c r="C30" s="440"/>
      <c r="D30" s="439"/>
      <c r="E30" s="438"/>
      <c r="F30" s="438"/>
      <c r="G30" s="438"/>
      <c r="H30" s="438"/>
      <c r="I30" s="438"/>
      <c r="J30" s="57"/>
      <c r="M30" s="437"/>
      <c r="AD30" s="2"/>
    </row>
    <row r="31" spans="1:30" s="3" customFormat="1" ht="24.75" customHeight="1">
      <c r="B31" s="3" t="s">
        <v>399</v>
      </c>
      <c r="C31" s="440"/>
      <c r="D31" s="439"/>
      <c r="E31" s="438"/>
      <c r="F31" s="438"/>
      <c r="G31" s="438"/>
      <c r="H31" s="438"/>
      <c r="I31" s="438"/>
      <c r="J31" s="57"/>
      <c r="M31" s="437"/>
      <c r="AD31" s="2"/>
    </row>
    <row r="32" spans="1:30" s="3" customFormat="1" ht="21" customHeight="1">
      <c r="B32" s="3" t="str">
        <f ca="1">"    □ "&amp;L32&amp;"이고, 근주에서 올라온 맹아가 불규칙하게 분포되어 있음."</f>
        <v xml:space="preserve">    □ 제거대상은 목본류+초본류 혼합이고, 근주에서 올라온 맹아가 불규칙하게 분포되어 있음.</v>
      </c>
      <c r="C32" s="440"/>
      <c r="D32" s="439"/>
      <c r="E32" s="438"/>
      <c r="F32" s="438"/>
      <c r="G32" s="438"/>
      <c r="H32" s="438"/>
      <c r="I32" s="438"/>
      <c r="J32" s="57"/>
      <c r="K32" s="3" t="s">
        <v>398</v>
      </c>
      <c r="L32" s="3" t="str">
        <f ca="1">OFFSET(입력!$B$3,0+S1*20,14)</f>
        <v>제거대상은 목본류+초본류 혼합</v>
      </c>
      <c r="M32" s="437"/>
      <c r="AD32" s="2"/>
    </row>
    <row r="33" spans="1:30" s="3" customFormat="1" ht="21" customHeight="1">
      <c r="B33" s="3" t="str">
        <f ca="1">"    □ 조림목이 자연발생 식생과 경쟁을 하고 있으나 "&amp;L33&amp;"임."</f>
        <v xml:space="preserve">    □ 조림목이 자연발생 식생과 경쟁을 하고 있으나 조림 2년 차임.</v>
      </c>
      <c r="C33" s="440"/>
      <c r="D33" s="439"/>
      <c r="E33" s="438"/>
      <c r="F33" s="438"/>
      <c r="G33" s="438"/>
      <c r="H33" s="438"/>
      <c r="I33" s="438"/>
      <c r="J33" s="57"/>
      <c r="K33" s="3" t="s">
        <v>397</v>
      </c>
      <c r="L33" s="3" t="str">
        <f ca="1">I41</f>
        <v>조림 2년 차</v>
      </c>
      <c r="M33" s="437"/>
      <c r="AD33" s="2"/>
    </row>
    <row r="34" spans="1:30" s="3" customFormat="1" ht="21" customHeight="1">
      <c r="B34" s="425"/>
      <c r="C34" s="425"/>
      <c r="AD34" s="2"/>
    </row>
    <row r="35" spans="1:30" s="3" customFormat="1" ht="33" customHeight="1">
      <c r="A35" s="427" t="s">
        <v>396</v>
      </c>
      <c r="C35" s="427"/>
      <c r="AD35" s="2"/>
    </row>
    <row r="36" spans="1:30" s="3" customFormat="1" ht="21" customHeight="1">
      <c r="A36" s="427"/>
      <c r="B36" s="425" t="s">
        <v>395</v>
      </c>
      <c r="C36" s="427"/>
      <c r="AD36" s="2"/>
    </row>
    <row r="37" spans="1:30" s="3" customFormat="1" ht="21" customHeight="1">
      <c r="B37" s="3" t="str">
        <f ca="1">"    □ 조림목이 정상적으로 생육하기 위해서는 조림목을 제외한 모든 식생을 제거하여야 하므로  "&amp;L37&amp;"를 적용함."</f>
        <v xml:space="preserve">    □ 조림목이 정상적으로 생육하기 위해서는 조림목을 제외한 모든 식생을 제거하여야 하므로  모두베기를 적용함.</v>
      </c>
      <c r="C37" s="425"/>
      <c r="L37" s="3" t="str">
        <f ca="1">B42</f>
        <v>모두베기</v>
      </c>
      <c r="AD37" s="2"/>
    </row>
    <row r="38" spans="1:30" s="3" customFormat="1" ht="21" customHeight="1">
      <c r="B38" s="425" t="s">
        <v>394</v>
      </c>
      <c r="C38" s="425"/>
      <c r="AD38" s="2"/>
    </row>
    <row r="39" spans="1:30" s="3" customFormat="1" ht="27" customHeight="1">
      <c r="B39" s="1395" t="s">
        <v>393</v>
      </c>
      <c r="C39" s="1411"/>
      <c r="D39" s="1411"/>
      <c r="E39" s="1396"/>
      <c r="F39" s="1224" t="s">
        <v>392</v>
      </c>
      <c r="G39" s="1410"/>
      <c r="H39" s="1410"/>
      <c r="I39" s="1225"/>
      <c r="K39" s="3" t="s">
        <v>386</v>
      </c>
      <c r="L39" s="435" t="e">
        <f ca="1">F27</f>
        <v>#DIV/0!</v>
      </c>
      <c r="M39" s="436">
        <f>L12</f>
        <v>0</v>
      </c>
      <c r="N39" s="435" t="e">
        <f ca="1">L39</f>
        <v>#DIV/0!</v>
      </c>
      <c r="AD39" s="2"/>
    </row>
    <row r="40" spans="1:30" s="3" customFormat="1" ht="27" customHeight="1">
      <c r="B40" s="1395" t="s">
        <v>391</v>
      </c>
      <c r="C40" s="1396"/>
      <c r="D40" s="56" t="s">
        <v>99</v>
      </c>
      <c r="E40" s="56" t="s">
        <v>389</v>
      </c>
      <c r="F40" s="56" t="s">
        <v>178</v>
      </c>
      <c r="G40" s="1224" t="s">
        <v>310</v>
      </c>
      <c r="H40" s="1225"/>
      <c r="I40" s="56" t="s">
        <v>384</v>
      </c>
      <c r="AD40" s="2"/>
    </row>
    <row r="41" spans="1:30" s="3" customFormat="1" ht="27" customHeight="1">
      <c r="B41" s="1395" t="s">
        <v>386</v>
      </c>
      <c r="C41" s="1396"/>
      <c r="D41" s="56" t="s">
        <v>385</v>
      </c>
      <c r="E41" s="601" t="e">
        <f ca="1">F27*0</f>
        <v>#DIV/0!</v>
      </c>
      <c r="F41" s="1405" t="str">
        <f ca="1">INDIRECT("단"&amp;$S$1+1&amp;"!$c$42")</f>
        <v>중(15º~30º)</v>
      </c>
      <c r="G41" s="1406" t="str">
        <f ca="1">INDIRECT("단"&amp;$S$1+1&amp;"!$c$43")</f>
        <v>개소당 평균면적이 3ha 이상</v>
      </c>
      <c r="H41" s="1407"/>
      <c r="I41" s="1405" t="str">
        <f ca="1">INDIRECT("단"&amp;$S$1+1&amp;"!$c$44")</f>
        <v>조림 2년 차</v>
      </c>
      <c r="K41" s="3" t="s">
        <v>384</v>
      </c>
      <c r="L41" s="434" t="s">
        <v>383</v>
      </c>
      <c r="M41" s="3" t="s">
        <v>382</v>
      </c>
      <c r="AD41" s="2"/>
    </row>
    <row r="42" spans="1:30" s="3" customFormat="1" ht="27" customHeight="1">
      <c r="B42" s="1395" t="str">
        <f ca="1">D9</f>
        <v>모두베기</v>
      </c>
      <c r="C42" s="1396"/>
      <c r="D42" s="56" t="s">
        <v>4</v>
      </c>
      <c r="E42" s="433">
        <f ca="1">D22</f>
        <v>0</v>
      </c>
      <c r="F42" s="1167"/>
      <c r="G42" s="1408"/>
      <c r="H42" s="1169"/>
      <c r="I42" s="1167"/>
      <c r="M42" s="3" t="s">
        <v>380</v>
      </c>
      <c r="AD42" s="2"/>
    </row>
    <row r="43" spans="1:30" s="3" customFormat="1" ht="23.25" customHeight="1">
      <c r="B43" s="425" t="s">
        <v>379</v>
      </c>
      <c r="C43" s="425"/>
      <c r="M43" s="3" t="s">
        <v>378</v>
      </c>
      <c r="AD43" s="2"/>
    </row>
    <row r="44" spans="1:30" s="3" customFormat="1" ht="21" customHeight="1">
      <c r="B44" s="3" t="str">
        <f>"    □ 예취기 작업시 조림목에 피해가 가지 않도록 조림목 주변 반경 20cm 이내에 있는 식생을 사전에 제거한다."</f>
        <v xml:space="preserve">    □ 예취기 작업시 조림목에 피해가 가지 않도록 조림목 주변 반경 20cm 이내에 있는 식생을 사전에 제거한다.</v>
      </c>
      <c r="C44" s="425"/>
      <c r="K44" s="3" t="str">
        <f ca="1">F41</f>
        <v>중(15º~30º)</v>
      </c>
      <c r="M44" s="3" t="s">
        <v>377</v>
      </c>
      <c r="AD44" s="2"/>
    </row>
    <row r="45" spans="1:30" s="3" customFormat="1" ht="21" customHeight="1">
      <c r="B45" s="3" t="str">
        <f>"    □ 묘목찾기 작업은 보통인부 1인이 낫으로 실시한다."</f>
        <v xml:space="preserve">    □ 묘목찾기 작업은 보통인부 1인이 낫으로 실시한다.</v>
      </c>
      <c r="C45" s="425"/>
      <c r="M45" s="3" t="s">
        <v>376</v>
      </c>
      <c r="AD45" s="2"/>
    </row>
    <row r="46" spans="1:30" s="3" customFormat="1" ht="24.75" customHeight="1">
      <c r="B46" s="425" t="s">
        <v>603</v>
      </c>
      <c r="C46" s="425"/>
      <c r="M46" s="3" t="s">
        <v>375</v>
      </c>
      <c r="AD46" s="2"/>
    </row>
    <row r="47" spans="1:30" s="3" customFormat="1" ht="21" customHeight="1">
      <c r="B47" s="3" t="str">
        <f>"    □ 모묙찾기 작업이 끝나면 예취기로 조림목을 제외한 나머지 식생을 모두 제거한다."</f>
        <v xml:space="preserve">    □ 모묙찾기 작업이 끝나면 예취기로 조림목을 제외한 나머지 식생을 모두 제거한다.</v>
      </c>
      <c r="C47" s="425"/>
      <c r="AD47" s="2"/>
    </row>
    <row r="48" spans="1:30" s="3" customFormat="1" ht="34.5" customHeight="1">
      <c r="C48" s="425"/>
      <c r="AD48" s="2"/>
    </row>
    <row r="49" spans="1:10" ht="27.75" customHeight="1">
      <c r="A49" s="427" t="s">
        <v>374</v>
      </c>
      <c r="B49" s="432"/>
      <c r="C49" s="432"/>
      <c r="D49" s="432"/>
      <c r="E49" s="431"/>
      <c r="F49" s="431"/>
      <c r="G49" s="431"/>
      <c r="H49" s="431"/>
      <c r="I49" s="431"/>
      <c r="J49" s="431"/>
    </row>
    <row r="50" spans="1:10" ht="21" customHeight="1">
      <c r="B50" s="426" t="s">
        <v>373</v>
      </c>
      <c r="C50" s="426"/>
      <c r="D50" s="426"/>
      <c r="E50" s="430"/>
      <c r="F50" s="430"/>
      <c r="G50" s="430"/>
      <c r="H50" s="430"/>
      <c r="I50" s="430"/>
      <c r="J50" s="430"/>
    </row>
    <row r="51" spans="1:10" ht="21" customHeight="1">
      <c r="B51" s="426" t="s">
        <v>372</v>
      </c>
      <c r="C51" s="426"/>
      <c r="D51" s="426"/>
      <c r="E51" s="430"/>
      <c r="F51" s="430"/>
      <c r="G51" s="430"/>
      <c r="H51" s="430"/>
      <c r="I51" s="430"/>
      <c r="J51" s="430"/>
    </row>
    <row r="52" spans="1:10" ht="21" customHeight="1">
      <c r="B52" s="426" t="s">
        <v>371</v>
      </c>
      <c r="C52" s="426"/>
      <c r="D52" s="426"/>
      <c r="E52" s="430"/>
      <c r="F52" s="430"/>
      <c r="G52" s="430"/>
      <c r="H52" s="430"/>
      <c r="I52" s="430"/>
      <c r="J52" s="430"/>
    </row>
    <row r="53" spans="1:10" ht="21" customHeight="1">
      <c r="B53" s="426" t="s">
        <v>370</v>
      </c>
      <c r="C53" s="426"/>
      <c r="D53" s="426"/>
      <c r="E53" s="423"/>
      <c r="F53" s="423"/>
      <c r="G53" s="423"/>
      <c r="H53" s="423"/>
      <c r="I53" s="423"/>
      <c r="J53" s="423"/>
    </row>
    <row r="54" spans="1:10" ht="21" customHeight="1">
      <c r="B54" s="429"/>
      <c r="C54" s="429"/>
      <c r="D54" s="429"/>
      <c r="E54" s="428"/>
      <c r="F54" s="428"/>
      <c r="G54" s="428"/>
      <c r="H54" s="428"/>
      <c r="I54" s="428"/>
      <c r="J54" s="428"/>
    </row>
    <row r="55" spans="1:10" ht="21" customHeight="1">
      <c r="A55" s="427" t="s">
        <v>369</v>
      </c>
      <c r="B55" s="426"/>
      <c r="C55" s="426"/>
      <c r="D55" s="426"/>
      <c r="E55" s="423"/>
      <c r="F55" s="423"/>
      <c r="G55" s="423"/>
      <c r="H55" s="423"/>
      <c r="I55" s="423"/>
      <c r="J55" s="423"/>
    </row>
    <row r="56" spans="1:10" ht="21" customHeight="1">
      <c r="B56" s="425" t="s">
        <v>368</v>
      </c>
      <c r="C56" s="424"/>
      <c r="D56" s="424"/>
      <c r="E56" s="423"/>
      <c r="F56" s="423"/>
      <c r="G56" s="423"/>
      <c r="H56" s="423"/>
      <c r="I56" s="423"/>
      <c r="J56" s="423"/>
    </row>
    <row r="57" spans="1:10" ht="21" customHeight="1">
      <c r="B57" s="422"/>
      <c r="C57" s="422"/>
      <c r="D57" s="422"/>
      <c r="E57" s="422"/>
      <c r="F57" s="422"/>
      <c r="G57" s="422"/>
      <c r="H57" s="422"/>
      <c r="I57" s="422"/>
      <c r="J57" s="422"/>
    </row>
  </sheetData>
  <mergeCells count="18">
    <mergeCell ref="B40:C40"/>
    <mergeCell ref="G40:H40"/>
    <mergeCell ref="A1:I1"/>
    <mergeCell ref="B20:C21"/>
    <mergeCell ref="D20:D21"/>
    <mergeCell ref="E20:E21"/>
    <mergeCell ref="F20:G20"/>
    <mergeCell ref="H20:I21"/>
    <mergeCell ref="B22:C27"/>
    <mergeCell ref="D22:D27"/>
    <mergeCell ref="H22:I27"/>
    <mergeCell ref="B39:E39"/>
    <mergeCell ref="F39:I39"/>
    <mergeCell ref="B41:C41"/>
    <mergeCell ref="F41:F42"/>
    <mergeCell ref="G41:H42"/>
    <mergeCell ref="I41:I42"/>
    <mergeCell ref="B42:C42"/>
  </mergeCells>
  <phoneticPr fontId="4" type="noConversion"/>
  <dataValidations count="2">
    <dataValidation type="list" allowBlank="1" showInputMessage="1" showErrorMessage="1" sqref="M41:M46" xr:uid="{24592A62-11A2-4B7E-98B9-407C0B297A86}">
      <formula1>$M$41:$M$46</formula1>
    </dataValidation>
    <dataValidation type="list" allowBlank="1" showInputMessage="1" showErrorMessage="1" sqref="L41" xr:uid="{50B326FD-FA46-4E5D-87AA-3174D0CB68BF}">
      <formula1>$M$41:$M$43</formula1>
    </dataValidation>
  </dataValidations>
  <pageMargins left="0.82" right="0.4" top="0.51" bottom="0.34" header="0.19685039370078741" footer="0.27559055118110237"/>
  <pageSetup paperSize="9" firstPageNumber="84" orientation="landscape" useFirstPageNumber="1"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E47C8-4930-4E8D-89B4-3D0E01BAD3A3}">
  <sheetPr>
    <tabColor indexed="13"/>
  </sheetPr>
  <dimension ref="A1:AD57"/>
  <sheetViews>
    <sheetView showZeros="0" view="pageBreakPreview" topLeftCell="A10" zoomScaleNormal="85" workbookViewId="0">
      <selection activeCell="B16" sqref="B16"/>
    </sheetView>
  </sheetViews>
  <sheetFormatPr defaultColWidth="8.88671875" defaultRowHeight="13.5"/>
  <cols>
    <col min="1" max="1" width="2.77734375" style="2" customWidth="1"/>
    <col min="2" max="2" width="4.77734375" style="2" customWidth="1"/>
    <col min="3" max="3" width="6.5546875" style="2" customWidth="1"/>
    <col min="4" max="9" width="15.6640625" style="2" customWidth="1"/>
    <col min="10" max="11" width="10.77734375" style="2" customWidth="1"/>
    <col min="12" max="12" width="11.77734375" style="2" customWidth="1"/>
    <col min="13" max="16384" width="8.88671875" style="2"/>
  </cols>
  <sheetData>
    <row r="1" spans="1:30" ht="39" customHeight="1">
      <c r="A1" s="1228" t="s">
        <v>428</v>
      </c>
      <c r="B1" s="1228"/>
      <c r="C1" s="1228"/>
      <c r="D1" s="1228"/>
      <c r="E1" s="1228"/>
      <c r="F1" s="1228"/>
      <c r="G1" s="1228"/>
      <c r="H1" s="1228"/>
      <c r="I1" s="1228"/>
      <c r="J1" s="468"/>
      <c r="S1" s="596">
        <f ca="1">IFERROR(IF(RIGHT(MID(CELL("filename",A1),FIND("]",CELL("filename",A1))+1,255),2)&gt;=10,RIGHT(MID(CELL("filename",A1),FIND("]",CELL("filename",A1))+1,255),2)-1,RIGHT(MID(CELL("filename",A1),FIND("]",CELL("filename",A1))+1,255),1)-1),RIGHT(MID(CELL("filename",A1),FIND("]",CELL("filename",A1))+1,255),1)-1)</f>
        <v>9</v>
      </c>
    </row>
    <row r="2" spans="1:30" ht="13.5" customHeight="1">
      <c r="B2" s="468"/>
      <c r="C2" s="468"/>
      <c r="D2" s="468"/>
      <c r="E2" s="468"/>
      <c r="F2" s="468"/>
      <c r="G2" s="468"/>
      <c r="H2" s="468"/>
      <c r="I2" s="468"/>
      <c r="J2" s="468"/>
      <c r="K2" s="216" t="s">
        <v>282</v>
      </c>
      <c r="L2" s="458" t="s">
        <v>612</v>
      </c>
      <c r="M2" s="216"/>
      <c r="N2" s="216"/>
    </row>
    <row r="3" spans="1:30" ht="7.5" customHeight="1">
      <c r="B3" s="467"/>
      <c r="C3" s="467"/>
      <c r="D3" s="467"/>
      <c r="E3" s="467"/>
      <c r="F3" s="467"/>
      <c r="G3" s="467"/>
      <c r="H3" s="467"/>
      <c r="I3" s="467"/>
      <c r="J3" s="467"/>
      <c r="K3" s="216" t="s">
        <v>426</v>
      </c>
      <c r="L3" s="458" t="s">
        <v>425</v>
      </c>
      <c r="M3" s="216"/>
      <c r="N3" s="216"/>
    </row>
    <row r="4" spans="1:30" ht="20.100000000000001" customHeight="1">
      <c r="A4" s="463" t="s">
        <v>424</v>
      </c>
      <c r="C4" s="462"/>
      <c r="D4" s="44" t="str">
        <f ca="1">OFFSET(입력!$A$3,$B$4+$S$1*20,0)</f>
        <v>1-0-10-0</v>
      </c>
      <c r="E4" s="466"/>
      <c r="F4" s="466"/>
      <c r="G4" s="466"/>
      <c r="H4" s="466"/>
      <c r="I4" s="466"/>
      <c r="J4" s="466"/>
      <c r="K4" s="216"/>
      <c r="L4" s="458"/>
      <c r="M4" s="216"/>
      <c r="N4" s="216"/>
    </row>
    <row r="5" spans="1:30" ht="9.75" customHeight="1">
      <c r="A5" s="463"/>
      <c r="C5" s="462"/>
      <c r="D5" s="44"/>
      <c r="E5" s="44"/>
      <c r="F5" s="44"/>
      <c r="G5" s="44"/>
      <c r="H5" s="44"/>
      <c r="I5" s="44"/>
      <c r="J5" s="44"/>
      <c r="K5" s="216"/>
      <c r="L5" s="458"/>
      <c r="M5" s="216"/>
      <c r="N5" s="216"/>
    </row>
    <row r="6" spans="1:30" ht="21" customHeight="1">
      <c r="A6" s="427" t="s">
        <v>422</v>
      </c>
      <c r="C6" s="462"/>
      <c r="D6" s="44"/>
      <c r="E6" s="44"/>
      <c r="F6" s="44"/>
      <c r="G6" s="44"/>
      <c r="H6" s="44"/>
      <c r="I6" s="44"/>
      <c r="J6" s="44"/>
      <c r="K6" s="17"/>
      <c r="L6" s="465"/>
      <c r="M6" s="259"/>
      <c r="N6" s="216"/>
    </row>
    <row r="7" spans="1:30" ht="21" customHeight="1">
      <c r="A7" s="463"/>
      <c r="B7" s="2" t="s">
        <v>421</v>
      </c>
      <c r="C7" s="462"/>
      <c r="D7" s="2">
        <f ca="1">OFFSET(입력!$A$3,$B$4+$S$1*20,2)</f>
        <v>0</v>
      </c>
      <c r="K7" s="17"/>
      <c r="L7" s="314"/>
      <c r="M7" s="259"/>
      <c r="N7" s="216"/>
    </row>
    <row r="8" spans="1:30" ht="21" customHeight="1">
      <c r="A8" s="463"/>
      <c r="B8" s="2" t="s">
        <v>420</v>
      </c>
      <c r="C8" s="462"/>
      <c r="D8" s="600">
        <f ca="1">OFFSET(입력!$B$3,$B$4+$S$1*20,6)</f>
        <v>0</v>
      </c>
      <c r="E8" s="464"/>
      <c r="F8" s="464"/>
      <c r="G8" s="464"/>
      <c r="H8" s="464"/>
      <c r="I8" s="464"/>
      <c r="J8" s="464"/>
      <c r="K8" s="17"/>
      <c r="L8" s="314"/>
      <c r="M8" s="259"/>
      <c r="N8" s="216"/>
    </row>
    <row r="9" spans="1:30" ht="21" customHeight="1">
      <c r="A9" s="463"/>
      <c r="B9" s="2" t="s">
        <v>419</v>
      </c>
      <c r="C9" s="462"/>
      <c r="D9" s="2" t="str">
        <f ca="1">OFFSET(입력!$B$3,$B$4+$S$1*20,5)</f>
        <v>모두베기</v>
      </c>
      <c r="K9" s="216"/>
      <c r="L9" s="216"/>
      <c r="M9" s="216"/>
      <c r="N9" s="216"/>
    </row>
    <row r="10" spans="1:30" ht="8.25" customHeight="1">
      <c r="K10" s="216" t="s">
        <v>418</v>
      </c>
      <c r="L10" s="216" t="str">
        <f ca="1">OFFSET(입력!$B$3,0+$S$1*20,16)</f>
        <v>중(15º~30º)</v>
      </c>
      <c r="M10" s="458"/>
      <c r="N10" s="458"/>
    </row>
    <row r="11" spans="1:30" s="3" customFormat="1" ht="21" customHeight="1">
      <c r="A11" s="427" t="s">
        <v>417</v>
      </c>
      <c r="C11" s="427"/>
      <c r="K11" s="216"/>
      <c r="L11" s="216"/>
      <c r="M11" s="458"/>
      <c r="N11" s="458"/>
      <c r="AD11" s="2"/>
    </row>
    <row r="12" spans="1:30" s="3" customFormat="1" ht="21" customHeight="1">
      <c r="B12" s="425" t="s">
        <v>416</v>
      </c>
      <c r="C12" s="425"/>
      <c r="K12" s="216"/>
      <c r="L12" s="461"/>
      <c r="M12" s="458"/>
      <c r="N12" s="458"/>
      <c r="AD12" s="2"/>
    </row>
    <row r="13" spans="1:30" s="3" customFormat="1" ht="21" customHeight="1">
      <c r="B13" s="3" t="str">
        <f>"    □ 방위는 "&amp;L2&amp;" 방향의 산복 이하의 지역으로 해발고 "&amp;L15&amp;"m - "&amp;L16&amp;"m 사이에 분포하고 있음."</f>
        <v xml:space="preserve">    □ 방위는 동, 남동 방향의 산복 이하의 지역으로 해발고 200m - 250m 사이에 분포하고 있음.</v>
      </c>
      <c r="C13" s="425"/>
      <c r="K13" s="216"/>
      <c r="L13" s="458"/>
      <c r="M13" s="458"/>
      <c r="N13" s="458"/>
      <c r="AD13" s="2"/>
    </row>
    <row r="14" spans="1:30" s="3" customFormat="1" ht="21" customHeight="1">
      <c r="B14" s="3" t="str">
        <f ca="1">"    □ 산지경사는 "&amp;L10&amp;"경사지이고, 벌채산물 잔재를  제외하고는 장애물 많지 않음."</f>
        <v xml:space="preserve">    □ 산지경사는 중(15º~30º)경사지이고, 벌채산물 잔재를  제외하고는 장애물 많지 않음.</v>
      </c>
      <c r="C14" s="425"/>
      <c r="K14" s="216"/>
      <c r="L14" s="458"/>
      <c r="M14" s="458"/>
      <c r="N14" s="458"/>
      <c r="AD14" s="2"/>
    </row>
    <row r="15" spans="1:30" s="3" customFormat="1" ht="21" customHeight="1">
      <c r="B15" s="460" t="s">
        <v>415</v>
      </c>
      <c r="C15" s="425"/>
      <c r="K15" s="216" t="s">
        <v>414</v>
      </c>
      <c r="L15" s="459">
        <v>200</v>
      </c>
      <c r="M15" s="458"/>
      <c r="N15" s="458"/>
      <c r="AD15" s="2"/>
    </row>
    <row r="16" spans="1:30" s="3" customFormat="1" ht="21" customHeight="1">
      <c r="B16" s="3" t="str">
        <f>"    □ "&amp;L3&amp;" 등과 인접하고 있어 접근성은 좋은편임"&amp;L4</f>
        <v xml:space="preserve">    □ 지방도, 마을도로 등과 인접하고 있어 접근성은 좋은편임</v>
      </c>
      <c r="C16" s="425"/>
      <c r="K16" s="216"/>
      <c r="L16" s="459">
        <v>250</v>
      </c>
      <c r="M16" s="458"/>
      <c r="N16" s="458"/>
      <c r="AD16" s="2"/>
    </row>
    <row r="17" spans="1:30" s="3" customFormat="1" ht="9" customHeight="1">
      <c r="B17" s="425"/>
      <c r="C17" s="425"/>
      <c r="K17" s="216"/>
      <c r="L17" s="458"/>
      <c r="M17" s="458"/>
      <c r="N17" s="458"/>
      <c r="AD17" s="2"/>
    </row>
    <row r="18" spans="1:30" s="3" customFormat="1" ht="21" customHeight="1" thickBot="1">
      <c r="A18" s="427" t="s">
        <v>413</v>
      </c>
      <c r="C18" s="427"/>
      <c r="K18" s="216"/>
      <c r="L18" s="457" t="s">
        <v>412</v>
      </c>
      <c r="M18" s="216"/>
      <c r="N18" s="216"/>
      <c r="AD18" s="2"/>
    </row>
    <row r="19" spans="1:30" s="3" customFormat="1" ht="21" customHeight="1">
      <c r="B19" s="425" t="s">
        <v>411</v>
      </c>
      <c r="C19" s="425"/>
      <c r="K19" s="216"/>
      <c r="L19" s="456" t="s">
        <v>405</v>
      </c>
      <c r="M19" s="455" t="s">
        <v>405</v>
      </c>
      <c r="N19" s="455" t="s">
        <v>405</v>
      </c>
      <c r="O19" s="455" t="s">
        <v>405</v>
      </c>
      <c r="P19" s="454" t="s">
        <v>405</v>
      </c>
      <c r="AD19" s="2"/>
    </row>
    <row r="20" spans="1:30" s="3" customFormat="1" ht="21" customHeight="1" thickBot="1">
      <c r="B20" s="1397" t="s">
        <v>410</v>
      </c>
      <c r="C20" s="1397"/>
      <c r="D20" s="1397" t="s">
        <v>409</v>
      </c>
      <c r="E20" s="1397" t="s">
        <v>408</v>
      </c>
      <c r="F20" s="1397" t="s">
        <v>407</v>
      </c>
      <c r="G20" s="1397"/>
      <c r="H20" s="1397" t="s">
        <v>406</v>
      </c>
      <c r="I20" s="1397"/>
      <c r="J20" s="449"/>
      <c r="K20" s="216"/>
      <c r="L20" s="453">
        <f ca="1">L22</f>
        <v>0</v>
      </c>
      <c r="M20" s="452">
        <f>L23</f>
        <v>0</v>
      </c>
      <c r="N20" s="452">
        <f>L24</f>
        <v>0</v>
      </c>
      <c r="O20" s="452">
        <f>L25</f>
        <v>0</v>
      </c>
      <c r="P20" s="451">
        <f>L26</f>
        <v>0</v>
      </c>
      <c r="AD20" s="2"/>
    </row>
    <row r="21" spans="1:30" s="3" customFormat="1" ht="21" customHeight="1">
      <c r="B21" s="1397"/>
      <c r="C21" s="1397"/>
      <c r="D21" s="1397"/>
      <c r="E21" s="1397"/>
      <c r="F21" s="450" t="s">
        <v>308</v>
      </c>
      <c r="G21" s="450" t="s">
        <v>309</v>
      </c>
      <c r="H21" s="1397"/>
      <c r="I21" s="1397"/>
      <c r="J21" s="449"/>
      <c r="K21" s="216"/>
      <c r="L21" s="447" t="s">
        <v>405</v>
      </c>
      <c r="M21" s="448" t="s">
        <v>308</v>
      </c>
      <c r="N21" s="447" t="s">
        <v>309</v>
      </c>
      <c r="O21" s="447" t="s">
        <v>402</v>
      </c>
      <c r="P21" s="447"/>
      <c r="AD21" s="2"/>
    </row>
    <row r="22" spans="1:30" s="3" customFormat="1" ht="21" customHeight="1">
      <c r="B22" s="1409" t="str">
        <f ca="1">D4</f>
        <v>1-0-10-0</v>
      </c>
      <c r="C22" s="1409"/>
      <c r="D22" s="1404">
        <f ca="1">D8</f>
        <v>0</v>
      </c>
      <c r="E22" s="443">
        <f ca="1">L22</f>
        <v>0</v>
      </c>
      <c r="F22" s="442">
        <f ca="1">IF(O22=0,0,ROUND(M22/O22/0.02,0))</f>
        <v>0</v>
      </c>
      <c r="G22" s="443">
        <f ca="1">IF(O22=0,0,ROUNDDOWN(N22/O22/0.02,0))</f>
        <v>0</v>
      </c>
      <c r="H22" s="1398" t="str">
        <f>입력!Q183</f>
        <v>조림 2년 차</v>
      </c>
      <c r="I22" s="1399"/>
      <c r="J22" s="57"/>
      <c r="K22" s="216"/>
      <c r="L22" s="446">
        <f ca="1">OFFSET(입력!$B$3,0+$S$1*20,8)</f>
        <v>0</v>
      </c>
      <c r="M22" s="445">
        <f ca="1">SUMIFS(입력!$N$3:$N$222,입력!$A$3:$A$222,D4)</f>
        <v>0</v>
      </c>
      <c r="N22" s="445">
        <f ca="1">SUMIFS(입력!$O$3:$O$222,입력!$A$3:$A$222,D4)</f>
        <v>0</v>
      </c>
      <c r="O22" s="444">
        <f ca="1">COUNTIFS(입력!$A$3:$A$222,D4,입력!$N$3:$N$222,"&gt;="&amp;0)</f>
        <v>0</v>
      </c>
      <c r="P22" s="444"/>
      <c r="AD22" s="2"/>
    </row>
    <row r="23" spans="1:30" s="3" customFormat="1" ht="21" customHeight="1">
      <c r="B23" s="1409"/>
      <c r="C23" s="1409"/>
      <c r="D23" s="1404"/>
      <c r="E23" s="443">
        <f>L23</f>
        <v>0</v>
      </c>
      <c r="F23" s="442">
        <f>IF(O23=0,0,ROUNDDOWN(M23/O23/0.02,0))</f>
        <v>0</v>
      </c>
      <c r="G23" s="443">
        <f>IF(O23=0,0,ROUNDDOWN(N23/O23/0.02,0))</f>
        <v>0</v>
      </c>
      <c r="H23" s="1400"/>
      <c r="I23" s="1401"/>
      <c r="J23" s="57"/>
      <c r="K23" s="216"/>
      <c r="L23" s="446"/>
      <c r="M23" s="445"/>
      <c r="N23" s="445"/>
      <c r="O23" s="444"/>
      <c r="P23" s="444"/>
      <c r="AD23" s="2"/>
    </row>
    <row r="24" spans="1:30" s="3" customFormat="1" ht="21" customHeight="1">
      <c r="B24" s="1409"/>
      <c r="C24" s="1409"/>
      <c r="D24" s="1404"/>
      <c r="E24" s="443">
        <f>L24</f>
        <v>0</v>
      </c>
      <c r="F24" s="442">
        <f>IF(O24=0,0,ROUNDDOWN(M24/O24/0.02,0))</f>
        <v>0</v>
      </c>
      <c r="G24" s="443">
        <f>IF(O24=0,0,ROUNDDOWN(N24/O24/0.02,0))</f>
        <v>0</v>
      </c>
      <c r="H24" s="1400"/>
      <c r="I24" s="1401"/>
      <c r="J24" s="57"/>
      <c r="K24" s="216"/>
      <c r="L24" s="446"/>
      <c r="M24" s="445"/>
      <c r="N24" s="445"/>
      <c r="O24" s="444"/>
      <c r="P24" s="444"/>
      <c r="AD24" s="2"/>
    </row>
    <row r="25" spans="1:30" s="3" customFormat="1" ht="21" customHeight="1">
      <c r="B25" s="1409"/>
      <c r="C25" s="1409"/>
      <c r="D25" s="1404"/>
      <c r="E25" s="443">
        <f>L25</f>
        <v>0</v>
      </c>
      <c r="F25" s="442">
        <f>IF(O25=0,0,ROUNDDOWN(M25/O25/0.02,0))</f>
        <v>0</v>
      </c>
      <c r="G25" s="443">
        <f>IF(O25=0,0,ROUNDDOWN(N25/O25/0.02,0))</f>
        <v>0</v>
      </c>
      <c r="H25" s="1400"/>
      <c r="I25" s="1401"/>
      <c r="J25" s="57"/>
      <c r="K25" s="216"/>
      <c r="L25" s="446"/>
      <c r="M25" s="445"/>
      <c r="N25" s="445"/>
      <c r="O25" s="444"/>
      <c r="P25" s="444"/>
      <c r="AD25" s="2"/>
    </row>
    <row r="26" spans="1:30" s="3" customFormat="1" ht="21" customHeight="1">
      <c r="B26" s="1409"/>
      <c r="C26" s="1409"/>
      <c r="D26" s="1404"/>
      <c r="E26" s="443">
        <f>L26</f>
        <v>0</v>
      </c>
      <c r="F26" s="442">
        <f>IF(O26=0,0,ROUNDDOWN(M26/O26/0.02,0))</f>
        <v>0</v>
      </c>
      <c r="G26" s="443">
        <f>IF(O26=0,0,ROUNDDOWN(N26/O26/0.02,0))</f>
        <v>0</v>
      </c>
      <c r="H26" s="1400"/>
      <c r="I26" s="1401"/>
      <c r="J26" s="57"/>
      <c r="K26" s="216"/>
      <c r="L26" s="446"/>
      <c r="M26" s="445"/>
      <c r="N26" s="445"/>
      <c r="O26" s="444"/>
      <c r="P26" s="444"/>
      <c r="AD26" s="2"/>
    </row>
    <row r="27" spans="1:30" s="3" customFormat="1" ht="21" customHeight="1">
      <c r="B27" s="1409"/>
      <c r="C27" s="1409"/>
      <c r="D27" s="1404"/>
      <c r="E27" s="443" t="s">
        <v>226</v>
      </c>
      <c r="F27" s="442" t="e">
        <f ca="1">(F22*$O$22+F23*$O$23+F24*$O$24+F25*$O$25+F26*$O$26)/$O$27</f>
        <v>#DIV/0!</v>
      </c>
      <c r="G27" s="442" t="e">
        <f ca="1">(G22*$O$22+G23*$O$23+G24*$O$24+G25*$O$25+G26*$O$26)/$O$27</f>
        <v>#DIV/0!</v>
      </c>
      <c r="H27" s="1402"/>
      <c r="I27" s="1403"/>
      <c r="J27" s="57"/>
      <c r="M27" s="437"/>
      <c r="O27" s="3">
        <f ca="1">SUM(O22:O26)</f>
        <v>0</v>
      </c>
      <c r="AD27" s="2"/>
    </row>
    <row r="28" spans="1:30" s="3" customFormat="1" ht="26.25" customHeight="1">
      <c r="B28" s="441" t="s">
        <v>400</v>
      </c>
      <c r="C28" s="440"/>
      <c r="D28" s="439"/>
      <c r="E28" s="438"/>
      <c r="F28" s="438"/>
      <c r="G28" s="438"/>
      <c r="H28" s="438"/>
      <c r="I28" s="438"/>
      <c r="J28" s="57"/>
      <c r="M28" s="437"/>
      <c r="AD28" s="2"/>
    </row>
    <row r="29" spans="1:30" s="3" customFormat="1" ht="21" customHeight="1">
      <c r="B29" s="3" t="str">
        <f ca="1">"    □ 식재된 "&amp;L22&amp;"는 활착이 안정된 상태로 신초 발달이 양호함."</f>
        <v xml:space="preserve">    □ 식재된 0는 활착이 안정된 상태로 신초 발달이 양호함.</v>
      </c>
      <c r="C29" s="440"/>
      <c r="D29" s="439"/>
      <c r="E29" s="438"/>
      <c r="F29" s="438"/>
      <c r="G29" s="438"/>
      <c r="H29" s="438"/>
      <c r="I29" s="438"/>
      <c r="J29" s="57"/>
      <c r="M29" s="437"/>
      <c r="AD29" s="2"/>
    </row>
    <row r="30" spans="1:30" s="3" customFormat="1" ht="21" customHeight="1">
      <c r="B30" s="3" t="str">
        <f>"    □ 고사목은 단목으로 불규칙하게 분포되어 있음."</f>
        <v xml:space="preserve">    □ 고사목은 단목으로 불규칙하게 분포되어 있음.</v>
      </c>
      <c r="C30" s="440"/>
      <c r="D30" s="439"/>
      <c r="E30" s="438"/>
      <c r="F30" s="438"/>
      <c r="G30" s="438"/>
      <c r="H30" s="438"/>
      <c r="I30" s="438"/>
      <c r="J30" s="57"/>
      <c r="M30" s="437"/>
      <c r="AD30" s="2"/>
    </row>
    <row r="31" spans="1:30" s="3" customFormat="1" ht="24.75" customHeight="1">
      <c r="B31" s="3" t="s">
        <v>399</v>
      </c>
      <c r="C31" s="440"/>
      <c r="D31" s="439"/>
      <c r="E31" s="438"/>
      <c r="F31" s="438"/>
      <c r="G31" s="438"/>
      <c r="H31" s="438"/>
      <c r="I31" s="438"/>
      <c r="J31" s="57"/>
      <c r="M31" s="437"/>
      <c r="AD31" s="2"/>
    </row>
    <row r="32" spans="1:30" s="3" customFormat="1" ht="21" customHeight="1">
      <c r="B32" s="3" t="str">
        <f ca="1">"    □ "&amp;L32&amp;"이고, 근주에서 올라온 맹아가 불규칙하게 분포되어 있음."</f>
        <v xml:space="preserve">    □ 제거대상은 목본류+초본류 혼합이고, 근주에서 올라온 맹아가 불규칙하게 분포되어 있음.</v>
      </c>
      <c r="C32" s="440"/>
      <c r="D32" s="439"/>
      <c r="E32" s="438"/>
      <c r="F32" s="438"/>
      <c r="G32" s="438"/>
      <c r="H32" s="438"/>
      <c r="I32" s="438"/>
      <c r="J32" s="57"/>
      <c r="K32" s="3" t="s">
        <v>398</v>
      </c>
      <c r="L32" s="3" t="str">
        <f ca="1">OFFSET(입력!$B$3,0+S1*20,14)</f>
        <v>제거대상은 목본류+초본류 혼합</v>
      </c>
      <c r="M32" s="437"/>
      <c r="AD32" s="2"/>
    </row>
    <row r="33" spans="1:30" s="3" customFormat="1" ht="21" customHeight="1">
      <c r="B33" s="3" t="str">
        <f ca="1">"    □ 조림목이 자연발생 식생과 경쟁을 하고 있으나 "&amp;L33&amp;"임."</f>
        <v xml:space="preserve">    □ 조림목이 자연발생 식생과 경쟁을 하고 있으나 조림 2년 차임.</v>
      </c>
      <c r="C33" s="440"/>
      <c r="D33" s="439"/>
      <c r="E33" s="438"/>
      <c r="F33" s="438"/>
      <c r="G33" s="438"/>
      <c r="H33" s="438"/>
      <c r="I33" s="438"/>
      <c r="J33" s="57"/>
      <c r="K33" s="3" t="s">
        <v>397</v>
      </c>
      <c r="L33" s="3" t="str">
        <f ca="1">I41</f>
        <v>조림 2년 차</v>
      </c>
      <c r="M33" s="437"/>
      <c r="AD33" s="2"/>
    </row>
    <row r="34" spans="1:30" s="3" customFormat="1" ht="21" customHeight="1">
      <c r="B34" s="425"/>
      <c r="C34" s="425"/>
      <c r="AD34" s="2"/>
    </row>
    <row r="35" spans="1:30" s="3" customFormat="1" ht="33" customHeight="1">
      <c r="A35" s="427" t="s">
        <v>396</v>
      </c>
      <c r="C35" s="427"/>
      <c r="AD35" s="2"/>
    </row>
    <row r="36" spans="1:30" s="3" customFormat="1" ht="21" customHeight="1">
      <c r="A36" s="427"/>
      <c r="B36" s="425" t="s">
        <v>395</v>
      </c>
      <c r="C36" s="427"/>
      <c r="AD36" s="2"/>
    </row>
    <row r="37" spans="1:30" s="3" customFormat="1" ht="21" customHeight="1">
      <c r="B37" s="3" t="str">
        <f ca="1">"    □ 조림목이 정상적으로 생육하기 위해서는 조림목을 제외한 모든 식생을 제거하여야 하므로  "&amp;L37&amp;"를 적용함."</f>
        <v xml:space="preserve">    □ 조림목이 정상적으로 생육하기 위해서는 조림목을 제외한 모든 식생을 제거하여야 하므로  모두베기를 적용함.</v>
      </c>
      <c r="C37" s="425"/>
      <c r="L37" s="3" t="str">
        <f ca="1">B42</f>
        <v>모두베기</v>
      </c>
      <c r="AD37" s="2"/>
    </row>
    <row r="38" spans="1:30" s="3" customFormat="1" ht="21" customHeight="1">
      <c r="B38" s="425" t="s">
        <v>394</v>
      </c>
      <c r="C38" s="425"/>
      <c r="AD38" s="2"/>
    </row>
    <row r="39" spans="1:30" s="3" customFormat="1" ht="27" customHeight="1">
      <c r="B39" s="1395" t="s">
        <v>393</v>
      </c>
      <c r="C39" s="1411"/>
      <c r="D39" s="1411"/>
      <c r="E39" s="1396"/>
      <c r="F39" s="1224" t="s">
        <v>392</v>
      </c>
      <c r="G39" s="1410"/>
      <c r="H39" s="1410"/>
      <c r="I39" s="1225"/>
      <c r="K39" s="3" t="s">
        <v>386</v>
      </c>
      <c r="L39" s="435" t="e">
        <f ca="1">F27</f>
        <v>#DIV/0!</v>
      </c>
      <c r="M39" s="436">
        <f>L12</f>
        <v>0</v>
      </c>
      <c r="N39" s="435" t="e">
        <f ca="1">L39</f>
        <v>#DIV/0!</v>
      </c>
      <c r="AD39" s="2"/>
    </row>
    <row r="40" spans="1:30" s="3" customFormat="1" ht="27" customHeight="1">
      <c r="B40" s="1395" t="s">
        <v>391</v>
      </c>
      <c r="C40" s="1396"/>
      <c r="D40" s="56" t="s">
        <v>99</v>
      </c>
      <c r="E40" s="56" t="s">
        <v>389</v>
      </c>
      <c r="F40" s="56" t="s">
        <v>178</v>
      </c>
      <c r="G40" s="1224" t="s">
        <v>310</v>
      </c>
      <c r="H40" s="1225"/>
      <c r="I40" s="56" t="s">
        <v>384</v>
      </c>
      <c r="AD40" s="2"/>
    </row>
    <row r="41" spans="1:30" s="3" customFormat="1" ht="27" customHeight="1">
      <c r="B41" s="1395" t="s">
        <v>386</v>
      </c>
      <c r="C41" s="1396"/>
      <c r="D41" s="56" t="s">
        <v>385</v>
      </c>
      <c r="E41" s="601" t="e">
        <f ca="1">F27</f>
        <v>#DIV/0!</v>
      </c>
      <c r="F41" s="1405" t="str">
        <f ca="1">INDIRECT("단"&amp;$S$1+1&amp;"!$c$42")</f>
        <v>중(15º~30º)</v>
      </c>
      <c r="G41" s="1406" t="str">
        <f ca="1">INDIRECT("단"&amp;$S$1+1&amp;"!$c$43")</f>
        <v>개소당 평균면적이 1-3ha 미만</v>
      </c>
      <c r="H41" s="1407"/>
      <c r="I41" s="1405" t="str">
        <f ca="1">INDIRECT("단"&amp;$S$1+1&amp;"!$c$44")</f>
        <v>조림 2년 차</v>
      </c>
      <c r="K41" s="3" t="s">
        <v>384</v>
      </c>
      <c r="L41" s="434" t="s">
        <v>383</v>
      </c>
      <c r="M41" s="3" t="s">
        <v>382</v>
      </c>
      <c r="AD41" s="2"/>
    </row>
    <row r="42" spans="1:30" s="3" customFormat="1" ht="27" customHeight="1">
      <c r="B42" s="1395" t="str">
        <f ca="1">D9</f>
        <v>모두베기</v>
      </c>
      <c r="C42" s="1396"/>
      <c r="D42" s="56" t="s">
        <v>4</v>
      </c>
      <c r="E42" s="433">
        <f ca="1">D22</f>
        <v>0</v>
      </c>
      <c r="F42" s="1167"/>
      <c r="G42" s="1408"/>
      <c r="H42" s="1169"/>
      <c r="I42" s="1167"/>
      <c r="M42" s="3" t="s">
        <v>380</v>
      </c>
      <c r="AD42" s="2"/>
    </row>
    <row r="43" spans="1:30" s="3" customFormat="1" ht="23.25" customHeight="1">
      <c r="B43" s="425" t="s">
        <v>379</v>
      </c>
      <c r="C43" s="425"/>
      <c r="M43" s="3" t="s">
        <v>378</v>
      </c>
      <c r="AD43" s="2"/>
    </row>
    <row r="44" spans="1:30" s="3" customFormat="1" ht="21" customHeight="1">
      <c r="B44" s="3" t="str">
        <f>"    □ 예취기 작업시 조림목에 피해가 가지 않도록 조림목 주변 반경 20cm 이내에 있는 식생을 사전에 제거한다."</f>
        <v xml:space="preserve">    □ 예취기 작업시 조림목에 피해가 가지 않도록 조림목 주변 반경 20cm 이내에 있는 식생을 사전에 제거한다.</v>
      </c>
      <c r="C44" s="425"/>
      <c r="K44" s="3" t="str">
        <f ca="1">F41</f>
        <v>중(15º~30º)</v>
      </c>
      <c r="M44" s="3" t="s">
        <v>377</v>
      </c>
      <c r="AD44" s="2"/>
    </row>
    <row r="45" spans="1:30" s="3" customFormat="1" ht="21" customHeight="1">
      <c r="B45" s="3" t="str">
        <f>"    □ 묘목찾기 작업은 보통인부 1인이 낫으로 실시한다."</f>
        <v xml:space="preserve">    □ 묘목찾기 작업은 보통인부 1인이 낫으로 실시한다.</v>
      </c>
      <c r="C45" s="425"/>
      <c r="M45" s="3" t="s">
        <v>376</v>
      </c>
      <c r="AD45" s="2"/>
    </row>
    <row r="46" spans="1:30" s="3" customFormat="1" ht="24.75" customHeight="1">
      <c r="B46" s="425" t="s">
        <v>603</v>
      </c>
      <c r="C46" s="425"/>
      <c r="M46" s="3" t="s">
        <v>375</v>
      </c>
      <c r="AD46" s="2"/>
    </row>
    <row r="47" spans="1:30" s="3" customFormat="1" ht="21" customHeight="1">
      <c r="B47" s="3" t="str">
        <f>"    □ 모묙찾기 작업이 끝나면 예취기로 조림목을 제외한 나머지 식생을 모두 제거한다."</f>
        <v xml:space="preserve">    □ 모묙찾기 작업이 끝나면 예취기로 조림목을 제외한 나머지 식생을 모두 제거한다.</v>
      </c>
      <c r="C47" s="425"/>
      <c r="AD47" s="2"/>
    </row>
    <row r="48" spans="1:30" s="3" customFormat="1" ht="34.5" customHeight="1">
      <c r="C48" s="425"/>
      <c r="AD48" s="2"/>
    </row>
    <row r="49" spans="1:10" ht="27.75" customHeight="1">
      <c r="A49" s="427" t="s">
        <v>374</v>
      </c>
      <c r="B49" s="432"/>
      <c r="C49" s="432"/>
      <c r="D49" s="432"/>
      <c r="E49" s="431"/>
      <c r="F49" s="431"/>
      <c r="G49" s="431"/>
      <c r="H49" s="431"/>
      <c r="I49" s="431"/>
      <c r="J49" s="431"/>
    </row>
    <row r="50" spans="1:10" ht="21" customHeight="1">
      <c r="B50" s="426" t="s">
        <v>373</v>
      </c>
      <c r="C50" s="426"/>
      <c r="D50" s="426"/>
      <c r="E50" s="430"/>
      <c r="F50" s="430"/>
      <c r="G50" s="430"/>
      <c r="H50" s="430"/>
      <c r="I50" s="430"/>
      <c r="J50" s="430"/>
    </row>
    <row r="51" spans="1:10" ht="21" customHeight="1">
      <c r="B51" s="426" t="s">
        <v>372</v>
      </c>
      <c r="C51" s="426"/>
      <c r="D51" s="426"/>
      <c r="E51" s="430"/>
      <c r="F51" s="430"/>
      <c r="G51" s="430"/>
      <c r="H51" s="430"/>
      <c r="I51" s="430"/>
      <c r="J51" s="430"/>
    </row>
    <row r="52" spans="1:10" ht="21" customHeight="1">
      <c r="B52" s="426" t="s">
        <v>371</v>
      </c>
      <c r="C52" s="426"/>
      <c r="D52" s="426"/>
      <c r="E52" s="430"/>
      <c r="F52" s="430"/>
      <c r="G52" s="430"/>
      <c r="H52" s="430"/>
      <c r="I52" s="430"/>
      <c r="J52" s="430"/>
    </row>
    <row r="53" spans="1:10" ht="21" customHeight="1">
      <c r="B53" s="426" t="s">
        <v>370</v>
      </c>
      <c r="C53" s="426"/>
      <c r="D53" s="426"/>
      <c r="E53" s="423"/>
      <c r="F53" s="423"/>
      <c r="G53" s="423"/>
      <c r="H53" s="423"/>
      <c r="I53" s="423"/>
      <c r="J53" s="423"/>
    </row>
    <row r="54" spans="1:10" ht="21" customHeight="1">
      <c r="B54" s="429"/>
      <c r="C54" s="429"/>
      <c r="D54" s="429"/>
      <c r="E54" s="428"/>
      <c r="F54" s="428"/>
      <c r="G54" s="428"/>
      <c r="H54" s="428"/>
      <c r="I54" s="428"/>
      <c r="J54" s="428"/>
    </row>
    <row r="55" spans="1:10" ht="21" customHeight="1">
      <c r="A55" s="427" t="s">
        <v>369</v>
      </c>
      <c r="B55" s="426"/>
      <c r="C55" s="426"/>
      <c r="D55" s="426"/>
      <c r="E55" s="423"/>
      <c r="F55" s="423"/>
      <c r="G55" s="423"/>
      <c r="H55" s="423"/>
      <c r="I55" s="423"/>
      <c r="J55" s="423"/>
    </row>
    <row r="56" spans="1:10" ht="21" customHeight="1">
      <c r="B56" s="425" t="s">
        <v>368</v>
      </c>
      <c r="C56" s="424"/>
      <c r="D56" s="424"/>
      <c r="E56" s="423"/>
      <c r="F56" s="423"/>
      <c r="G56" s="423"/>
      <c r="H56" s="423"/>
      <c r="I56" s="423"/>
      <c r="J56" s="423"/>
    </row>
    <row r="57" spans="1:10" ht="21" customHeight="1">
      <c r="B57" s="422"/>
      <c r="C57" s="422"/>
      <c r="D57" s="422"/>
      <c r="E57" s="422"/>
      <c r="F57" s="422"/>
      <c r="G57" s="422"/>
      <c r="H57" s="422"/>
      <c r="I57" s="422"/>
      <c r="J57" s="422"/>
    </row>
  </sheetData>
  <mergeCells count="18">
    <mergeCell ref="B40:C40"/>
    <mergeCell ref="G40:H40"/>
    <mergeCell ref="A1:I1"/>
    <mergeCell ref="B20:C21"/>
    <mergeCell ref="D20:D21"/>
    <mergeCell ref="E20:E21"/>
    <mergeCell ref="F20:G20"/>
    <mergeCell ref="H20:I21"/>
    <mergeCell ref="B22:C27"/>
    <mergeCell ref="D22:D27"/>
    <mergeCell ref="H22:I27"/>
    <mergeCell ref="B39:E39"/>
    <mergeCell ref="F39:I39"/>
    <mergeCell ref="B41:C41"/>
    <mergeCell ref="F41:F42"/>
    <mergeCell ref="G41:H42"/>
    <mergeCell ref="I41:I42"/>
    <mergeCell ref="B42:C42"/>
  </mergeCells>
  <phoneticPr fontId="4" type="noConversion"/>
  <dataValidations disablePrompts="1" count="2">
    <dataValidation type="list" allowBlank="1" showInputMessage="1" showErrorMessage="1" sqref="L41" xr:uid="{E0961262-9DB1-4576-91B4-3018512E4B78}">
      <formula1>$M$41:$M$43</formula1>
    </dataValidation>
    <dataValidation type="list" allowBlank="1" showInputMessage="1" showErrorMessage="1" sqref="M41:M46" xr:uid="{6AB97B62-6F04-48E7-8818-9FD5C6CCEC66}">
      <formula1>$M$41:$M$46</formula1>
    </dataValidation>
  </dataValidations>
  <pageMargins left="0.82" right="0.4" top="0.51" bottom="0.34" header="0.19685039370078741" footer="0.27559055118110237"/>
  <pageSetup paperSize="9" firstPageNumber="84"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FFFF00"/>
  </sheetPr>
  <dimension ref="A1:Q24"/>
  <sheetViews>
    <sheetView tabSelected="1" view="pageBreakPreview" zoomScaleNormal="85" zoomScaleSheetLayoutView="100" workbookViewId="0">
      <selection activeCell="F39" sqref="F39"/>
    </sheetView>
  </sheetViews>
  <sheetFormatPr defaultColWidth="8.88671875" defaultRowHeight="13.5"/>
  <cols>
    <col min="1" max="1" width="7.77734375" style="2" customWidth="1"/>
    <col min="2" max="2" width="8.33203125" style="2" customWidth="1"/>
    <col min="3" max="3" width="7.77734375" style="2" customWidth="1"/>
    <col min="4" max="4" width="8.33203125" style="2" customWidth="1"/>
    <col min="5" max="5" width="7.77734375" style="2" customWidth="1"/>
    <col min="6" max="6" width="8.33203125" style="2" customWidth="1"/>
    <col min="7" max="7" width="7.77734375" style="2" customWidth="1"/>
    <col min="8" max="8" width="4.33203125" style="2" customWidth="1"/>
    <col min="9" max="9" width="5.44140625" style="2" customWidth="1"/>
    <col min="10" max="11" width="4.33203125" style="2" customWidth="1"/>
    <col min="12" max="12" width="7.77734375" style="2" customWidth="1"/>
    <col min="13" max="13" width="3.33203125" style="2" customWidth="1"/>
    <col min="14" max="14" width="3.77734375" style="2" customWidth="1"/>
    <col min="15" max="15" width="7.77734375" style="2" customWidth="1"/>
    <col min="16" max="16" width="1.77734375" style="2" customWidth="1"/>
    <col min="17" max="17" width="12.109375" style="2" customWidth="1"/>
    <col min="18" max="16384" width="8.88671875" style="2"/>
  </cols>
  <sheetData>
    <row r="1" spans="1:17" ht="14.25" thickTop="1">
      <c r="A1" s="4"/>
      <c r="B1" s="5"/>
      <c r="C1" s="5"/>
      <c r="D1" s="5"/>
      <c r="E1" s="5"/>
      <c r="F1" s="5"/>
      <c r="G1" s="5"/>
      <c r="H1" s="5"/>
      <c r="I1" s="5"/>
      <c r="J1" s="5"/>
      <c r="K1" s="5"/>
      <c r="L1" s="5"/>
      <c r="M1" s="5"/>
      <c r="N1" s="5"/>
      <c r="O1" s="5"/>
      <c r="P1" s="5"/>
      <c r="Q1" s="6"/>
    </row>
    <row r="2" spans="1:17">
      <c r="A2" s="7"/>
      <c r="Q2" s="8"/>
    </row>
    <row r="3" spans="1:17">
      <c r="A3" s="7"/>
      <c r="Q3" s="8"/>
    </row>
    <row r="4" spans="1:17">
      <c r="A4" s="7"/>
      <c r="Q4" s="8"/>
    </row>
    <row r="5" spans="1:17">
      <c r="A5" s="7"/>
      <c r="Q5" s="8"/>
    </row>
    <row r="6" spans="1:17" ht="31.5">
      <c r="A6" s="1163" t="str">
        <f>설계요소!D3</f>
        <v>2026년 조림지 사후관리사업(풀베기 2차 및 덩굴제거-8지구) 설계서</v>
      </c>
      <c r="B6" s="1164"/>
      <c r="C6" s="1164"/>
      <c r="D6" s="1164"/>
      <c r="E6" s="1164"/>
      <c r="F6" s="1164"/>
      <c r="G6" s="1164"/>
      <c r="H6" s="1164"/>
      <c r="I6" s="1164"/>
      <c r="J6" s="1164"/>
      <c r="K6" s="1164"/>
      <c r="L6" s="1164"/>
      <c r="M6" s="1164"/>
      <c r="N6" s="1164"/>
      <c r="O6" s="1164"/>
      <c r="P6" s="1164"/>
      <c r="Q6" s="1165"/>
    </row>
    <row r="7" spans="1:17" ht="21" customHeight="1">
      <c r="A7" s="34"/>
      <c r="B7" s="14"/>
      <c r="C7" s="14"/>
      <c r="D7" s="14"/>
      <c r="F7" s="14"/>
      <c r="G7" s="14"/>
      <c r="H7" s="14"/>
      <c r="I7" s="14"/>
      <c r="J7" s="14"/>
      <c r="K7" s="14"/>
      <c r="L7" s="14"/>
      <c r="M7" s="14"/>
      <c r="N7" s="14"/>
      <c r="O7" s="14"/>
      <c r="P7" s="14"/>
      <c r="Q7" s="15"/>
    </row>
    <row r="8" spans="1:17" ht="30" customHeight="1">
      <c r="A8" s="1196" t="str">
        <f>"("&amp;TEXT(설계요소!D5,0)&amp;")"</f>
        <v>(양구군 양구읍 죽곡리 산102번지외 29필지)</v>
      </c>
      <c r="B8" s="1197"/>
      <c r="C8" s="1197"/>
      <c r="D8" s="1197"/>
      <c r="E8" s="1197"/>
      <c r="F8" s="1197"/>
      <c r="G8" s="1197"/>
      <c r="H8" s="1197"/>
      <c r="I8" s="1197"/>
      <c r="J8" s="1197"/>
      <c r="K8" s="1197"/>
      <c r="L8" s="1197"/>
      <c r="M8" s="1197"/>
      <c r="N8" s="1197"/>
      <c r="O8" s="1197"/>
      <c r="P8" s="1197"/>
      <c r="Q8" s="1198"/>
    </row>
    <row r="9" spans="1:17" ht="30" customHeight="1">
      <c r="A9" s="1160"/>
      <c r="B9" s="1161"/>
      <c r="C9" s="1161"/>
      <c r="D9" s="1161"/>
      <c r="E9" s="1161"/>
      <c r="F9" s="1161"/>
      <c r="G9" s="1161"/>
      <c r="H9" s="1161"/>
      <c r="I9" s="1161"/>
      <c r="J9" s="1161"/>
      <c r="K9" s="1161"/>
      <c r="L9" s="1161"/>
      <c r="M9" s="1161"/>
      <c r="N9" s="1161"/>
      <c r="O9" s="1161"/>
      <c r="P9" s="1161"/>
      <c r="Q9" s="1162"/>
    </row>
    <row r="10" spans="1:17" ht="30" customHeight="1">
      <c r="A10" s="1160"/>
      <c r="B10" s="1161"/>
      <c r="C10" s="1161"/>
      <c r="D10" s="1161"/>
      <c r="E10" s="1161"/>
      <c r="F10" s="1161"/>
      <c r="G10" s="1161"/>
      <c r="H10" s="1161"/>
      <c r="I10" s="1161"/>
      <c r="J10" s="1161"/>
      <c r="K10" s="1161"/>
      <c r="L10" s="1161"/>
      <c r="M10" s="1161"/>
      <c r="N10" s="1161"/>
      <c r="O10" s="1161"/>
      <c r="P10" s="1161"/>
      <c r="Q10" s="1162"/>
    </row>
    <row r="11" spans="1:17" ht="30" customHeight="1">
      <c r="A11" s="1160"/>
      <c r="B11" s="1161"/>
      <c r="C11" s="1161"/>
      <c r="D11" s="1161"/>
      <c r="E11" s="1161"/>
      <c r="F11" s="1161"/>
      <c r="G11" s="1161"/>
      <c r="H11" s="1161"/>
      <c r="I11" s="1161"/>
      <c r="J11" s="1161"/>
      <c r="K11" s="1161"/>
      <c r="L11" s="1161"/>
      <c r="M11" s="1161"/>
      <c r="N11" s="1161"/>
      <c r="O11" s="1161"/>
      <c r="P11" s="1161"/>
      <c r="Q11" s="1162"/>
    </row>
    <row r="12" spans="1:17" ht="30" customHeight="1">
      <c r="A12" s="95"/>
      <c r="B12" s="36"/>
      <c r="C12" s="36"/>
      <c r="D12" s="36"/>
      <c r="E12" s="36"/>
      <c r="F12" s="36"/>
      <c r="G12" s="36"/>
      <c r="H12" s="36"/>
      <c r="I12" s="36"/>
      <c r="J12" s="36"/>
      <c r="K12" s="36"/>
      <c r="L12" s="36"/>
      <c r="M12" s="36"/>
      <c r="N12" s="36"/>
      <c r="O12" s="36"/>
      <c r="P12" s="36"/>
      <c r="Q12" s="96"/>
    </row>
    <row r="13" spans="1:17" ht="30" customHeight="1">
      <c r="A13" s="37"/>
      <c r="B13" s="30"/>
      <c r="C13" s="30"/>
      <c r="D13" s="30"/>
      <c r="E13" s="30"/>
      <c r="F13" s="30"/>
      <c r="G13" s="30"/>
      <c r="H13" s="30"/>
      <c r="I13" s="30"/>
      <c r="J13" s="30"/>
      <c r="K13" s="30"/>
      <c r="L13" s="30"/>
      <c r="M13" s="30"/>
      <c r="N13" s="30"/>
      <c r="O13" s="30"/>
      <c r="P13" s="30"/>
      <c r="Q13" s="38"/>
    </row>
    <row r="14" spans="1:17" ht="20.25" customHeight="1">
      <c r="A14" s="37"/>
      <c r="B14" s="30"/>
      <c r="C14" s="30"/>
      <c r="D14" s="30"/>
      <c r="E14" s="30"/>
      <c r="F14" s="30"/>
      <c r="G14" s="30"/>
      <c r="H14" s="30"/>
      <c r="I14" s="30"/>
      <c r="J14" s="30"/>
      <c r="K14" s="30"/>
      <c r="L14" s="30"/>
      <c r="M14" s="30"/>
      <c r="N14" s="30"/>
      <c r="O14" s="30"/>
      <c r="P14" s="30"/>
      <c r="Q14" s="38"/>
    </row>
    <row r="15" spans="1:17">
      <c r="A15" s="7"/>
      <c r="Q15" s="8"/>
    </row>
    <row r="16" spans="1:17">
      <c r="A16" s="7"/>
      <c r="Q16" s="8"/>
    </row>
    <row r="17" spans="1:17">
      <c r="A17" s="7"/>
      <c r="Q17" s="8"/>
    </row>
    <row r="18" spans="1:17" ht="33.75">
      <c r="A18" s="1193" t="s">
        <v>623</v>
      </c>
      <c r="B18" s="1194"/>
      <c r="C18" s="1194"/>
      <c r="D18" s="1194"/>
      <c r="E18" s="1194"/>
      <c r="F18" s="1194"/>
      <c r="G18" s="1194"/>
      <c r="H18" s="1194"/>
      <c r="I18" s="1194"/>
      <c r="J18" s="1194"/>
      <c r="K18" s="1194"/>
      <c r="L18" s="1194"/>
      <c r="M18" s="1194"/>
      <c r="N18" s="1194"/>
      <c r="O18" s="1194"/>
      <c r="P18" s="1194"/>
      <c r="Q18" s="1195"/>
    </row>
    <row r="19" spans="1:17">
      <c r="A19" s="7"/>
      <c r="Q19" s="8"/>
    </row>
    <row r="20" spans="1:17">
      <c r="A20" s="7"/>
      <c r="Q20" s="8"/>
    </row>
    <row r="21" spans="1:17">
      <c r="A21" s="7"/>
      <c r="Q21" s="8"/>
    </row>
    <row r="22" spans="1:17">
      <c r="A22" s="7"/>
      <c r="Q22" s="8"/>
    </row>
    <row r="23" spans="1:17" ht="14.25" thickBot="1">
      <c r="A23" s="11"/>
      <c r="B23" s="12"/>
      <c r="C23" s="12"/>
      <c r="D23" s="12"/>
      <c r="E23" s="12"/>
      <c r="F23" s="12"/>
      <c r="G23" s="12"/>
      <c r="H23" s="12"/>
      <c r="I23" s="12"/>
      <c r="J23" s="12"/>
      <c r="K23" s="12"/>
      <c r="L23" s="12"/>
      <c r="M23" s="12"/>
      <c r="N23" s="12"/>
      <c r="O23" s="12"/>
      <c r="P23" s="12"/>
      <c r="Q23" s="13"/>
    </row>
    <row r="24" spans="1:17" ht="14.25" thickTop="1"/>
  </sheetData>
  <mergeCells count="6">
    <mergeCell ref="A11:Q11"/>
    <mergeCell ref="A18:Q18"/>
    <mergeCell ref="A6:Q6"/>
    <mergeCell ref="A8:Q8"/>
    <mergeCell ref="A9:Q9"/>
    <mergeCell ref="A10:Q10"/>
  </mergeCells>
  <phoneticPr fontId="4" type="noConversion"/>
  <printOptions horizontalCentered="1" verticalCentered="1"/>
  <pageMargins left="0.78740157480314965" right="0.78740157480314965" top="0.78740157480314965" bottom="0.78740157480314965" header="0" footer="0"/>
  <pageSetup paperSize="9" orientation="landscape" horizontalDpi="300" verticalDpi="3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D6C18-AD80-490D-BC20-39B6C514747D}">
  <sheetPr>
    <tabColor indexed="13"/>
  </sheetPr>
  <dimension ref="A1:AD57"/>
  <sheetViews>
    <sheetView showZeros="0" view="pageBreakPreview" topLeftCell="A31" zoomScaleNormal="85" workbookViewId="0">
      <selection activeCell="B16" sqref="B16"/>
    </sheetView>
  </sheetViews>
  <sheetFormatPr defaultColWidth="8.88671875" defaultRowHeight="13.5"/>
  <cols>
    <col min="1" max="1" width="2.77734375" style="2" customWidth="1"/>
    <col min="2" max="2" width="4.77734375" style="2" customWidth="1"/>
    <col min="3" max="3" width="6.5546875" style="2" customWidth="1"/>
    <col min="4" max="9" width="15.6640625" style="2" customWidth="1"/>
    <col min="10" max="11" width="10.77734375" style="2" customWidth="1"/>
    <col min="12" max="12" width="11.77734375" style="2" customWidth="1"/>
    <col min="13" max="16384" width="8.88671875" style="2"/>
  </cols>
  <sheetData>
    <row r="1" spans="1:30" ht="39" customHeight="1">
      <c r="A1" s="1228" t="s">
        <v>428</v>
      </c>
      <c r="B1" s="1228"/>
      <c r="C1" s="1228"/>
      <c r="D1" s="1228"/>
      <c r="E1" s="1228"/>
      <c r="F1" s="1228"/>
      <c r="G1" s="1228"/>
      <c r="H1" s="1228"/>
      <c r="I1" s="1228"/>
      <c r="J1" s="468"/>
      <c r="S1" s="596">
        <f ca="1">IFERROR(IF(RIGHT(MID(CELL("filename",A1),FIND("]",CELL("filename",A1))+1,255),2)&gt;=10,RIGHT(MID(CELL("filename",A1),FIND("]",CELL("filename",A1))+1,255),2)-1,RIGHT(MID(CELL("filename",A1),FIND("]",CELL("filename",A1))+1,255),1)-1),RIGHT(MID(CELL("filename",A1),FIND("]",CELL("filename",A1))+1,255),1)-1)</f>
        <v>10</v>
      </c>
    </row>
    <row r="2" spans="1:30" ht="13.5" customHeight="1">
      <c r="B2" s="468"/>
      <c r="C2" s="468"/>
      <c r="D2" s="468"/>
      <c r="E2" s="468"/>
      <c r="F2" s="468"/>
      <c r="G2" s="468"/>
      <c r="H2" s="468"/>
      <c r="I2" s="468"/>
      <c r="J2" s="468"/>
      <c r="K2" s="216" t="s">
        <v>282</v>
      </c>
      <c r="L2" s="458" t="s">
        <v>621</v>
      </c>
      <c r="M2" s="216"/>
      <c r="N2" s="216"/>
    </row>
    <row r="3" spans="1:30" ht="7.5" customHeight="1">
      <c r="B3" s="467"/>
      <c r="C3" s="467"/>
      <c r="D3" s="467"/>
      <c r="E3" s="467"/>
      <c r="F3" s="467"/>
      <c r="G3" s="467"/>
      <c r="H3" s="467"/>
      <c r="I3" s="467"/>
      <c r="J3" s="467"/>
      <c r="K3" s="216" t="s">
        <v>426</v>
      </c>
      <c r="L3" s="458" t="s">
        <v>425</v>
      </c>
      <c r="M3" s="216"/>
      <c r="N3" s="216"/>
    </row>
    <row r="4" spans="1:30" ht="20.100000000000001" customHeight="1">
      <c r="A4" s="463" t="s">
        <v>424</v>
      </c>
      <c r="C4" s="462"/>
      <c r="D4" s="44" t="str">
        <f ca="1">OFFSET(입력!$A$3,$B$4+$S$1*20,0)</f>
        <v>1-0-11-0</v>
      </c>
      <c r="E4" s="466"/>
      <c r="F4" s="466"/>
      <c r="G4" s="466"/>
      <c r="H4" s="466"/>
      <c r="I4" s="466"/>
      <c r="J4" s="466"/>
      <c r="K4" s="216"/>
      <c r="L4" s="458" t="s">
        <v>423</v>
      </c>
      <c r="M4" s="216"/>
      <c r="N4" s="216"/>
    </row>
    <row r="5" spans="1:30" ht="9.75" customHeight="1">
      <c r="A5" s="463"/>
      <c r="C5" s="462"/>
      <c r="D5" s="44"/>
      <c r="E5" s="44"/>
      <c r="F5" s="44"/>
      <c r="G5" s="44"/>
      <c r="H5" s="44"/>
      <c r="I5" s="44"/>
      <c r="J5" s="44"/>
      <c r="K5" s="216"/>
      <c r="L5" s="458"/>
      <c r="M5" s="216"/>
      <c r="N5" s="216"/>
    </row>
    <row r="6" spans="1:30" ht="21" customHeight="1">
      <c r="A6" s="427" t="s">
        <v>422</v>
      </c>
      <c r="C6" s="462"/>
      <c r="D6" s="44"/>
      <c r="E6" s="44"/>
      <c r="F6" s="44"/>
      <c r="G6" s="44"/>
      <c r="H6" s="44"/>
      <c r="I6" s="44"/>
      <c r="J6" s="44"/>
      <c r="K6" s="17"/>
      <c r="L6" s="465"/>
      <c r="M6" s="259"/>
      <c r="N6" s="216"/>
    </row>
    <row r="7" spans="1:30" ht="21" customHeight="1">
      <c r="A7" s="463"/>
      <c r="B7" s="2" t="s">
        <v>421</v>
      </c>
      <c r="C7" s="462"/>
      <c r="D7" s="2">
        <f ca="1">OFFSET(입력!$A$3,$B$4+$S$1*20,2)</f>
        <v>0</v>
      </c>
      <c r="K7" s="17"/>
      <c r="L7" s="314"/>
      <c r="M7" s="259"/>
      <c r="N7" s="216"/>
    </row>
    <row r="8" spans="1:30" ht="21" customHeight="1">
      <c r="A8" s="463"/>
      <c r="B8" s="2" t="s">
        <v>420</v>
      </c>
      <c r="C8" s="462"/>
      <c r="D8" s="600">
        <f ca="1">OFFSET(입력!$B$3,$B$4+$S$1*20,6)</f>
        <v>0</v>
      </c>
      <c r="E8" s="464"/>
      <c r="F8" s="464"/>
      <c r="G8" s="464"/>
      <c r="H8" s="464"/>
      <c r="I8" s="464"/>
      <c r="J8" s="464"/>
      <c r="K8" s="17"/>
      <c r="L8" s="314"/>
      <c r="M8" s="259"/>
      <c r="N8" s="216"/>
    </row>
    <row r="9" spans="1:30" ht="21" customHeight="1">
      <c r="A9" s="463"/>
      <c r="B9" s="2" t="s">
        <v>419</v>
      </c>
      <c r="C9" s="462"/>
      <c r="D9" s="2" t="str">
        <f ca="1">OFFSET(입력!$B$3,$B$4+$S$1*20,5)</f>
        <v>모두베기</v>
      </c>
      <c r="K9" s="216"/>
      <c r="L9" s="216"/>
      <c r="M9" s="216"/>
      <c r="N9" s="216"/>
    </row>
    <row r="10" spans="1:30" ht="8.25" customHeight="1">
      <c r="K10" s="216" t="s">
        <v>418</v>
      </c>
      <c r="L10" s="216" t="str">
        <f ca="1">OFFSET(입력!$B$3,0+$S$1*20,16)</f>
        <v>중(15º~30º)</v>
      </c>
      <c r="M10" s="458"/>
      <c r="N10" s="458"/>
    </row>
    <row r="11" spans="1:30" s="3" customFormat="1" ht="21" customHeight="1">
      <c r="A11" s="427" t="s">
        <v>417</v>
      </c>
      <c r="C11" s="427"/>
      <c r="K11" s="216"/>
      <c r="L11" s="216"/>
      <c r="M11" s="458"/>
      <c r="N11" s="458"/>
      <c r="AD11" s="2"/>
    </row>
    <row r="12" spans="1:30" s="3" customFormat="1" ht="21" customHeight="1">
      <c r="B12" s="425" t="s">
        <v>416</v>
      </c>
      <c r="C12" s="425"/>
      <c r="K12" s="216"/>
      <c r="L12" s="461"/>
      <c r="M12" s="458"/>
      <c r="N12" s="458"/>
      <c r="AD12" s="2"/>
    </row>
    <row r="13" spans="1:30" s="3" customFormat="1" ht="21" customHeight="1">
      <c r="B13" s="3" t="str">
        <f>"    □ 방위는 "&amp;L2&amp;" 방향의 산복 이하의 지역으로 해발고 "&amp;L15&amp;"m - "&amp;L16&amp;"m 사이에 분포하고 있음."</f>
        <v xml:space="preserve">    □ 방위는 북, 북동, 북서 방향의 산복 이하의 지역으로 해발고 290m - 430m 사이에 분포하고 있음.</v>
      </c>
      <c r="C13" s="425"/>
      <c r="K13" s="216"/>
      <c r="L13" s="458"/>
      <c r="M13" s="458"/>
      <c r="N13" s="458"/>
      <c r="AD13" s="2"/>
    </row>
    <row r="14" spans="1:30" s="3" customFormat="1" ht="21" customHeight="1">
      <c r="B14" s="3" t="str">
        <f ca="1">"    □ 산지경사는 "&amp;L10&amp;"경사지이고, 벌채산물 잔재를  제외하고는 장애물 많지 않음."</f>
        <v xml:space="preserve">    □ 산지경사는 중(15º~30º)경사지이고, 벌채산물 잔재를  제외하고는 장애물 많지 않음.</v>
      </c>
      <c r="C14" s="425"/>
      <c r="K14" s="216"/>
      <c r="L14" s="458"/>
      <c r="M14" s="458"/>
      <c r="N14" s="458"/>
      <c r="AD14" s="2"/>
    </row>
    <row r="15" spans="1:30" s="3" customFormat="1" ht="21" customHeight="1">
      <c r="B15" s="460" t="s">
        <v>415</v>
      </c>
      <c r="C15" s="425"/>
      <c r="K15" s="216" t="s">
        <v>414</v>
      </c>
      <c r="L15" s="459">
        <v>290</v>
      </c>
      <c r="M15" s="458"/>
      <c r="N15" s="458"/>
      <c r="AD15" s="2"/>
    </row>
    <row r="16" spans="1:30" s="3" customFormat="1" ht="21" customHeight="1">
      <c r="B16" s="3" t="str">
        <f>"    □ "&amp;L3&amp;" 등과 인접하고 있어 접근성은 좋은편임"&amp;L4</f>
        <v xml:space="preserve">    □ 지방도, 마을도로 등과 인접하고 있어 접근성은 좋은편임(단, 일부지역은 도보이동거리가 멀어 좋지않음)</v>
      </c>
      <c r="C16" s="425"/>
      <c r="K16" s="216"/>
      <c r="L16" s="459">
        <v>430</v>
      </c>
      <c r="M16" s="458"/>
      <c r="N16" s="458"/>
      <c r="AD16" s="2"/>
    </row>
    <row r="17" spans="1:30" s="3" customFormat="1" ht="9" customHeight="1">
      <c r="B17" s="425"/>
      <c r="C17" s="425"/>
      <c r="K17" s="216"/>
      <c r="L17" s="458"/>
      <c r="M17" s="458"/>
      <c r="N17" s="458"/>
      <c r="AD17" s="2"/>
    </row>
    <row r="18" spans="1:30" s="3" customFormat="1" ht="21" customHeight="1" thickBot="1">
      <c r="A18" s="427" t="s">
        <v>413</v>
      </c>
      <c r="C18" s="427"/>
      <c r="K18" s="216"/>
      <c r="L18" s="457" t="s">
        <v>412</v>
      </c>
      <c r="M18" s="216"/>
      <c r="N18" s="216"/>
      <c r="AD18" s="2"/>
    </row>
    <row r="19" spans="1:30" s="3" customFormat="1" ht="21" customHeight="1">
      <c r="B19" s="425" t="s">
        <v>411</v>
      </c>
      <c r="C19" s="425"/>
      <c r="K19" s="216"/>
      <c r="L19" s="456" t="s">
        <v>405</v>
      </c>
      <c r="M19" s="455" t="s">
        <v>405</v>
      </c>
      <c r="N19" s="455" t="s">
        <v>405</v>
      </c>
      <c r="O19" s="455" t="s">
        <v>405</v>
      </c>
      <c r="P19" s="454" t="s">
        <v>405</v>
      </c>
      <c r="AD19" s="2"/>
    </row>
    <row r="20" spans="1:30" s="3" customFormat="1" ht="21" customHeight="1" thickBot="1">
      <c r="B20" s="1397" t="s">
        <v>410</v>
      </c>
      <c r="C20" s="1397"/>
      <c r="D20" s="1397" t="s">
        <v>409</v>
      </c>
      <c r="E20" s="1397" t="s">
        <v>408</v>
      </c>
      <c r="F20" s="1397" t="s">
        <v>407</v>
      </c>
      <c r="G20" s="1397"/>
      <c r="H20" s="1397" t="s">
        <v>406</v>
      </c>
      <c r="I20" s="1397"/>
      <c r="J20" s="449"/>
      <c r="K20" s="216"/>
      <c r="L20" s="453">
        <f ca="1">L22</f>
        <v>0</v>
      </c>
      <c r="M20" s="452">
        <f>L23</f>
        <v>0</v>
      </c>
      <c r="N20" s="452">
        <f>L24</f>
        <v>0</v>
      </c>
      <c r="O20" s="452">
        <f>L25</f>
        <v>0</v>
      </c>
      <c r="P20" s="451">
        <f>L26</f>
        <v>0</v>
      </c>
      <c r="AD20" s="2"/>
    </row>
    <row r="21" spans="1:30" s="3" customFormat="1" ht="21" customHeight="1">
      <c r="B21" s="1397"/>
      <c r="C21" s="1397"/>
      <c r="D21" s="1397"/>
      <c r="E21" s="1397"/>
      <c r="F21" s="450" t="s">
        <v>308</v>
      </c>
      <c r="G21" s="450" t="s">
        <v>309</v>
      </c>
      <c r="H21" s="1397"/>
      <c r="I21" s="1397"/>
      <c r="J21" s="449"/>
      <c r="K21" s="216"/>
      <c r="L21" s="447" t="s">
        <v>405</v>
      </c>
      <c r="M21" s="448" t="s">
        <v>308</v>
      </c>
      <c r="N21" s="447" t="s">
        <v>309</v>
      </c>
      <c r="O21" s="447" t="s">
        <v>402</v>
      </c>
      <c r="P21" s="447"/>
      <c r="AD21" s="2"/>
    </row>
    <row r="22" spans="1:30" s="3" customFormat="1" ht="21" customHeight="1">
      <c r="B22" s="1409" t="str">
        <f ca="1">D4</f>
        <v>1-0-11-0</v>
      </c>
      <c r="C22" s="1409"/>
      <c r="D22" s="1404">
        <f ca="1">D8</f>
        <v>0</v>
      </c>
      <c r="E22" s="443">
        <f ca="1">L22</f>
        <v>0</v>
      </c>
      <c r="F22" s="442">
        <f ca="1">IF(O22=0,0,ROUND(M22/O22/0.02,0))</f>
        <v>0</v>
      </c>
      <c r="G22" s="443">
        <f ca="1">IF(O22=0,0,ROUNDDOWN(N22/O22/0.02,0))</f>
        <v>0</v>
      </c>
      <c r="H22" s="1398" t="str">
        <f>입력!Q203</f>
        <v>조림 당해 연도</v>
      </c>
      <c r="I22" s="1399"/>
      <c r="J22" s="57"/>
      <c r="K22" s="216"/>
      <c r="L22" s="446">
        <f ca="1">OFFSET(입력!$B$3,0+$S$1*20,8)</f>
        <v>0</v>
      </c>
      <c r="M22" s="445">
        <f ca="1">SUMIFS(입력!$N$3:$N$222,입력!$A$3:$A$222,D4)</f>
        <v>0</v>
      </c>
      <c r="N22" s="445">
        <f ca="1">SUMIFS(입력!$O$3:$O$222,입력!$A$3:$A$222,D4)</f>
        <v>0</v>
      </c>
      <c r="O22" s="444">
        <f ca="1">COUNTIFS(입력!$A$3:$A$222,D4,입력!$N$3:$N$222,"&gt;="&amp;0)</f>
        <v>0</v>
      </c>
      <c r="P22" s="444"/>
      <c r="AD22" s="2"/>
    </row>
    <row r="23" spans="1:30" s="3" customFormat="1" ht="21" customHeight="1">
      <c r="B23" s="1409"/>
      <c r="C23" s="1409"/>
      <c r="D23" s="1404"/>
      <c r="E23" s="443">
        <f>L23</f>
        <v>0</v>
      </c>
      <c r="F23" s="442">
        <f>IF(O23=0,0,ROUNDDOWN(M23/O23/0.02,0))</f>
        <v>0</v>
      </c>
      <c r="G23" s="443">
        <f>IF(O23=0,0,ROUNDDOWN(N23/O23/0.02,0))</f>
        <v>0</v>
      </c>
      <c r="H23" s="1400"/>
      <c r="I23" s="1401"/>
      <c r="J23" s="57"/>
      <c r="K23" s="216"/>
      <c r="L23" s="446"/>
      <c r="M23" s="445"/>
      <c r="N23" s="445"/>
      <c r="O23" s="444"/>
      <c r="P23" s="444"/>
      <c r="AD23" s="2"/>
    </row>
    <row r="24" spans="1:30" s="3" customFormat="1" ht="21" customHeight="1">
      <c r="B24" s="1409"/>
      <c r="C24" s="1409"/>
      <c r="D24" s="1404"/>
      <c r="E24" s="443">
        <f>L24</f>
        <v>0</v>
      </c>
      <c r="F24" s="442">
        <f>IF(O24=0,0,ROUNDDOWN(M24/O24/0.02,0))</f>
        <v>0</v>
      </c>
      <c r="G24" s="443">
        <f>IF(O24=0,0,ROUNDDOWN(N24/O24/0.02,0))</f>
        <v>0</v>
      </c>
      <c r="H24" s="1400"/>
      <c r="I24" s="1401"/>
      <c r="J24" s="57"/>
      <c r="K24" s="216"/>
      <c r="L24" s="446"/>
      <c r="M24" s="445"/>
      <c r="N24" s="445"/>
      <c r="O24" s="444"/>
      <c r="P24" s="444"/>
      <c r="AD24" s="2"/>
    </row>
    <row r="25" spans="1:30" s="3" customFormat="1" ht="21" customHeight="1">
      <c r="B25" s="1409"/>
      <c r="C25" s="1409"/>
      <c r="D25" s="1404"/>
      <c r="E25" s="443">
        <f>L25</f>
        <v>0</v>
      </c>
      <c r="F25" s="442">
        <f>IF(O25=0,0,ROUNDDOWN(M25/O25/0.02,0))</f>
        <v>0</v>
      </c>
      <c r="G25" s="443">
        <f>IF(O25=0,0,ROUNDDOWN(N25/O25/0.02,0))</f>
        <v>0</v>
      </c>
      <c r="H25" s="1400"/>
      <c r="I25" s="1401"/>
      <c r="J25" s="57"/>
      <c r="K25" s="216"/>
      <c r="L25" s="446"/>
      <c r="M25" s="445"/>
      <c r="N25" s="445"/>
      <c r="O25" s="444"/>
      <c r="P25" s="444"/>
      <c r="AD25" s="2"/>
    </row>
    <row r="26" spans="1:30" s="3" customFormat="1" ht="21" customHeight="1">
      <c r="B26" s="1409"/>
      <c r="C26" s="1409"/>
      <c r="D26" s="1404"/>
      <c r="E26" s="443">
        <f>L26</f>
        <v>0</v>
      </c>
      <c r="F26" s="442">
        <f>IF(O26=0,0,ROUNDDOWN(M26/O26/0.02,0))</f>
        <v>0</v>
      </c>
      <c r="G26" s="443">
        <f>IF(O26=0,0,ROUNDDOWN(N26/O26/0.02,0))</f>
        <v>0</v>
      </c>
      <c r="H26" s="1400"/>
      <c r="I26" s="1401"/>
      <c r="J26" s="57"/>
      <c r="K26" s="216"/>
      <c r="L26" s="446"/>
      <c r="M26" s="445"/>
      <c r="N26" s="445"/>
      <c r="O26" s="444"/>
      <c r="P26" s="444"/>
      <c r="AD26" s="2"/>
    </row>
    <row r="27" spans="1:30" s="3" customFormat="1" ht="21" customHeight="1">
      <c r="B27" s="1409"/>
      <c r="C27" s="1409"/>
      <c r="D27" s="1404"/>
      <c r="E27" s="443" t="s">
        <v>226</v>
      </c>
      <c r="F27" s="442" t="e">
        <f ca="1">(F22*$O$22+F23*$O$23+F24*$O$24+F25*$O$25+F26*$O$26)/$O$27</f>
        <v>#DIV/0!</v>
      </c>
      <c r="G27" s="442" t="e">
        <f ca="1">(G22*$O$22+G23*$O$23+G24*$O$24+G25*$O$25+G26*$O$26)/$O$27</f>
        <v>#DIV/0!</v>
      </c>
      <c r="H27" s="1402"/>
      <c r="I27" s="1403"/>
      <c r="J27" s="57"/>
      <c r="M27" s="437"/>
      <c r="O27" s="3">
        <f ca="1">SUM(O22:O26)</f>
        <v>0</v>
      </c>
      <c r="AD27" s="2"/>
    </row>
    <row r="28" spans="1:30" s="3" customFormat="1" ht="26.25" customHeight="1">
      <c r="B28" s="441" t="s">
        <v>400</v>
      </c>
      <c r="C28" s="440"/>
      <c r="D28" s="439"/>
      <c r="E28" s="438"/>
      <c r="F28" s="438"/>
      <c r="G28" s="438"/>
      <c r="H28" s="438"/>
      <c r="I28" s="438"/>
      <c r="J28" s="57"/>
      <c r="M28" s="437"/>
      <c r="AD28" s="2"/>
    </row>
    <row r="29" spans="1:30" s="3" customFormat="1" ht="21" customHeight="1">
      <c r="B29" s="3" t="str">
        <f ca="1">"    □ 식재된 "&amp;L22&amp;"는 활착이 안정된 상태로 신초 발달이 양호함."</f>
        <v xml:space="preserve">    □ 식재된 0는 활착이 안정된 상태로 신초 발달이 양호함.</v>
      </c>
      <c r="C29" s="440"/>
      <c r="D29" s="439"/>
      <c r="E29" s="438"/>
      <c r="F29" s="438"/>
      <c r="G29" s="438"/>
      <c r="H29" s="438"/>
      <c r="I29" s="438"/>
      <c r="J29" s="57"/>
      <c r="M29" s="437"/>
      <c r="AD29" s="2"/>
    </row>
    <row r="30" spans="1:30" s="3" customFormat="1" ht="21" customHeight="1">
      <c r="B30" s="3" t="str">
        <f>"    □ 고사목은 단목으로 불규칙하게 분포되어 있음."</f>
        <v xml:space="preserve">    □ 고사목은 단목으로 불규칙하게 분포되어 있음.</v>
      </c>
      <c r="C30" s="440"/>
      <c r="D30" s="439"/>
      <c r="E30" s="438"/>
      <c r="F30" s="438"/>
      <c r="G30" s="438"/>
      <c r="H30" s="438"/>
      <c r="I30" s="438"/>
      <c r="J30" s="57"/>
      <c r="M30" s="437"/>
      <c r="AD30" s="2"/>
    </row>
    <row r="31" spans="1:30" s="3" customFormat="1" ht="24.75" customHeight="1">
      <c r="B31" s="3" t="s">
        <v>399</v>
      </c>
      <c r="C31" s="440"/>
      <c r="D31" s="439"/>
      <c r="E31" s="438"/>
      <c r="F31" s="438"/>
      <c r="G31" s="438"/>
      <c r="H31" s="438"/>
      <c r="I31" s="438"/>
      <c r="J31" s="57"/>
      <c r="M31" s="437"/>
      <c r="AD31" s="2"/>
    </row>
    <row r="32" spans="1:30" s="3" customFormat="1" ht="21" customHeight="1">
      <c r="B32" s="3" t="str">
        <f ca="1">"    □ "&amp;L32&amp;"이고, 근주에서 올라온 맹아가 불규칙하게 분포되어 있음."</f>
        <v xml:space="preserve">    □ 제거대상의 대부분이 초본류이고, 근주에서 올라온 맹아가 불규칙하게 분포되어 있음.</v>
      </c>
      <c r="C32" s="440"/>
      <c r="D32" s="439"/>
      <c r="E32" s="438"/>
      <c r="F32" s="438"/>
      <c r="G32" s="438"/>
      <c r="H32" s="438"/>
      <c r="I32" s="438"/>
      <c r="J32" s="57"/>
      <c r="K32" s="3" t="s">
        <v>398</v>
      </c>
      <c r="L32" s="3" t="str">
        <f ca="1">OFFSET(입력!$B$3,0+S1*20,14)</f>
        <v>제거대상의 대부분이 초본류</v>
      </c>
      <c r="M32" s="437"/>
      <c r="AD32" s="2"/>
    </row>
    <row r="33" spans="1:30" s="3" customFormat="1" ht="21" customHeight="1">
      <c r="B33" s="3" t="str">
        <f ca="1">"    □ 조림목이 자연발생 식생과 경쟁을 하고 있으나 "&amp;L33&amp;"임."</f>
        <v xml:space="preserve">    □ 조림목이 자연발생 식생과 경쟁을 하고 있으나 조림 당해 연도임.</v>
      </c>
      <c r="C33" s="440"/>
      <c r="D33" s="439"/>
      <c r="E33" s="438"/>
      <c r="F33" s="438"/>
      <c r="G33" s="438"/>
      <c r="H33" s="438"/>
      <c r="I33" s="438"/>
      <c r="J33" s="57"/>
      <c r="K33" s="3" t="s">
        <v>397</v>
      </c>
      <c r="L33" s="3" t="str">
        <f ca="1">I41</f>
        <v>조림 당해 연도</v>
      </c>
      <c r="M33" s="437"/>
      <c r="AD33" s="2"/>
    </row>
    <row r="34" spans="1:30" s="3" customFormat="1" ht="21" customHeight="1">
      <c r="B34" s="425"/>
      <c r="C34" s="425"/>
      <c r="AD34" s="2"/>
    </row>
    <row r="35" spans="1:30" s="3" customFormat="1" ht="33" customHeight="1">
      <c r="A35" s="427" t="s">
        <v>396</v>
      </c>
      <c r="C35" s="427"/>
      <c r="AD35" s="2"/>
    </row>
    <row r="36" spans="1:30" s="3" customFormat="1" ht="21" customHeight="1">
      <c r="A36" s="427"/>
      <c r="B36" s="425" t="s">
        <v>395</v>
      </c>
      <c r="C36" s="427"/>
      <c r="AD36" s="2"/>
    </row>
    <row r="37" spans="1:30" s="3" customFormat="1" ht="21" customHeight="1">
      <c r="B37" s="3" t="str">
        <f ca="1">"    □ 조림목이 정상적으로 생육하기 위해서는 조림목을 제외한 모든 식생을 제거하여야 하므로  "&amp;L37&amp;"를 적용함."</f>
        <v xml:space="preserve">    □ 조림목이 정상적으로 생육하기 위해서는 조림목을 제외한 모든 식생을 제거하여야 하므로  모두베기를 적용함.</v>
      </c>
      <c r="C37" s="425"/>
      <c r="L37" s="3" t="str">
        <f ca="1">B42</f>
        <v>모두베기</v>
      </c>
      <c r="AD37" s="2"/>
    </row>
    <row r="38" spans="1:30" s="3" customFormat="1" ht="21" customHeight="1">
      <c r="B38" s="425" t="s">
        <v>394</v>
      </c>
      <c r="C38" s="425"/>
      <c r="AD38" s="2"/>
    </row>
    <row r="39" spans="1:30" s="3" customFormat="1" ht="27" customHeight="1">
      <c r="B39" s="1395" t="s">
        <v>393</v>
      </c>
      <c r="C39" s="1411"/>
      <c r="D39" s="1411"/>
      <c r="E39" s="1396"/>
      <c r="F39" s="1224" t="s">
        <v>392</v>
      </c>
      <c r="G39" s="1410"/>
      <c r="H39" s="1410"/>
      <c r="I39" s="1225"/>
      <c r="K39" s="3" t="s">
        <v>386</v>
      </c>
      <c r="L39" s="435" t="e">
        <f ca="1">F27</f>
        <v>#DIV/0!</v>
      </c>
      <c r="M39" s="436">
        <f>L12</f>
        <v>0</v>
      </c>
      <c r="N39" s="435" t="e">
        <f ca="1">L39</f>
        <v>#DIV/0!</v>
      </c>
      <c r="AD39" s="2"/>
    </row>
    <row r="40" spans="1:30" s="3" customFormat="1" ht="27" customHeight="1">
      <c r="B40" s="1395" t="s">
        <v>391</v>
      </c>
      <c r="C40" s="1396"/>
      <c r="D40" s="56" t="s">
        <v>99</v>
      </c>
      <c r="E40" s="56" t="s">
        <v>389</v>
      </c>
      <c r="F40" s="56" t="s">
        <v>178</v>
      </c>
      <c r="G40" s="1224" t="s">
        <v>310</v>
      </c>
      <c r="H40" s="1225"/>
      <c r="I40" s="56" t="s">
        <v>384</v>
      </c>
      <c r="AD40" s="2"/>
    </row>
    <row r="41" spans="1:30" s="3" customFormat="1" ht="27" customHeight="1">
      <c r="B41" s="1395" t="s">
        <v>386</v>
      </c>
      <c r="C41" s="1396"/>
      <c r="D41" s="56" t="s">
        <v>385</v>
      </c>
      <c r="E41" s="601" t="e">
        <f ca="1">F27</f>
        <v>#DIV/0!</v>
      </c>
      <c r="F41" s="1405" t="str">
        <f ca="1">INDIRECT("단"&amp;$S$1+1&amp;"!$c$42")</f>
        <v>중(15º~30º)</v>
      </c>
      <c r="G41" s="1406" t="str">
        <f ca="1">INDIRECT("단"&amp;$S$1+1&amp;"!$c$43")</f>
        <v>개소당 평균면적이 1-3ha 미만</v>
      </c>
      <c r="H41" s="1407"/>
      <c r="I41" s="1405" t="str">
        <f ca="1">INDIRECT("단"&amp;$S$1+1&amp;"!$c$44")</f>
        <v>조림 당해 연도</v>
      </c>
      <c r="K41" s="3" t="s">
        <v>384</v>
      </c>
      <c r="L41" s="434" t="s">
        <v>383</v>
      </c>
      <c r="M41" s="3" t="s">
        <v>382</v>
      </c>
      <c r="AD41" s="2"/>
    </row>
    <row r="42" spans="1:30" s="3" customFormat="1" ht="27" customHeight="1">
      <c r="B42" s="1395" t="str">
        <f ca="1">D9</f>
        <v>모두베기</v>
      </c>
      <c r="C42" s="1396"/>
      <c r="D42" s="56" t="s">
        <v>4</v>
      </c>
      <c r="E42" s="433">
        <f ca="1">D22</f>
        <v>0</v>
      </c>
      <c r="F42" s="1167"/>
      <c r="G42" s="1408"/>
      <c r="H42" s="1169"/>
      <c r="I42" s="1167"/>
      <c r="M42" s="3" t="s">
        <v>380</v>
      </c>
      <c r="AD42" s="2"/>
    </row>
    <row r="43" spans="1:30" s="3" customFormat="1" ht="23.25" customHeight="1">
      <c r="B43" s="425" t="s">
        <v>379</v>
      </c>
      <c r="C43" s="425"/>
      <c r="M43" s="3" t="s">
        <v>378</v>
      </c>
      <c r="AD43" s="2"/>
    </row>
    <row r="44" spans="1:30" s="3" customFormat="1" ht="21" customHeight="1">
      <c r="B44" s="3" t="str">
        <f>"    □ 예취기 작업시 조림목에 피해가 가지 않도록 조림목 주변 반경 20cm 이내에 있는 식생을 사전에 제거한다."</f>
        <v xml:space="preserve">    □ 예취기 작업시 조림목에 피해가 가지 않도록 조림목 주변 반경 20cm 이내에 있는 식생을 사전에 제거한다.</v>
      </c>
      <c r="C44" s="425"/>
      <c r="K44" s="3" t="str">
        <f ca="1">F41</f>
        <v>중(15º~30º)</v>
      </c>
      <c r="M44" s="3" t="s">
        <v>377</v>
      </c>
      <c r="AD44" s="2"/>
    </row>
    <row r="45" spans="1:30" s="3" customFormat="1" ht="21" customHeight="1">
      <c r="B45" s="3" t="str">
        <f>"    □ 묘목찾기 작업은 보통인부 1인이 낫으로 실시한다."</f>
        <v xml:space="preserve">    □ 묘목찾기 작업은 보통인부 1인이 낫으로 실시한다.</v>
      </c>
      <c r="C45" s="425"/>
      <c r="M45" s="3" t="s">
        <v>376</v>
      </c>
      <c r="AD45" s="2"/>
    </row>
    <row r="46" spans="1:30" s="3" customFormat="1" ht="24.75" customHeight="1">
      <c r="B46" s="425" t="s">
        <v>603</v>
      </c>
      <c r="C46" s="425"/>
      <c r="M46" s="3" t="s">
        <v>375</v>
      </c>
      <c r="AD46" s="2"/>
    </row>
    <row r="47" spans="1:30" s="3" customFormat="1" ht="21" customHeight="1">
      <c r="B47" s="3" t="str">
        <f>"    □ 모묙찾기 작업이 끝나면 예취기로 조림목을 제외한 나머지 식생을 모두 제거한다."</f>
        <v xml:space="preserve">    □ 모묙찾기 작업이 끝나면 예취기로 조림목을 제외한 나머지 식생을 모두 제거한다.</v>
      </c>
      <c r="C47" s="425"/>
      <c r="AD47" s="2"/>
    </row>
    <row r="48" spans="1:30" s="3" customFormat="1" ht="34.5" customHeight="1">
      <c r="C48" s="425"/>
      <c r="AD48" s="2"/>
    </row>
    <row r="49" spans="1:10" ht="27.75" customHeight="1">
      <c r="A49" s="427" t="s">
        <v>374</v>
      </c>
      <c r="B49" s="432"/>
      <c r="C49" s="432"/>
      <c r="D49" s="432"/>
      <c r="E49" s="431"/>
      <c r="F49" s="431"/>
      <c r="G49" s="431"/>
      <c r="H49" s="431"/>
      <c r="I49" s="431"/>
      <c r="J49" s="431"/>
    </row>
    <row r="50" spans="1:10" ht="21" customHeight="1">
      <c r="B50" s="426" t="s">
        <v>373</v>
      </c>
      <c r="C50" s="426"/>
      <c r="D50" s="426"/>
      <c r="E50" s="430"/>
      <c r="F50" s="430"/>
      <c r="G50" s="430"/>
      <c r="H50" s="430"/>
      <c r="I50" s="430"/>
      <c r="J50" s="430"/>
    </row>
    <row r="51" spans="1:10" ht="21" customHeight="1">
      <c r="B51" s="426" t="s">
        <v>372</v>
      </c>
      <c r="C51" s="426"/>
      <c r="D51" s="426"/>
      <c r="E51" s="430"/>
      <c r="F51" s="430"/>
      <c r="G51" s="430"/>
      <c r="H51" s="430"/>
      <c r="I51" s="430"/>
      <c r="J51" s="430"/>
    </row>
    <row r="52" spans="1:10" ht="21" customHeight="1">
      <c r="B52" s="426" t="s">
        <v>371</v>
      </c>
      <c r="C52" s="426"/>
      <c r="D52" s="426"/>
      <c r="E52" s="430"/>
      <c r="F52" s="430"/>
      <c r="G52" s="430"/>
      <c r="H52" s="430"/>
      <c r="I52" s="430"/>
      <c r="J52" s="430"/>
    </row>
    <row r="53" spans="1:10" ht="21" customHeight="1">
      <c r="B53" s="426" t="s">
        <v>370</v>
      </c>
      <c r="C53" s="426"/>
      <c r="D53" s="426"/>
      <c r="E53" s="423"/>
      <c r="F53" s="423"/>
      <c r="G53" s="423"/>
      <c r="H53" s="423"/>
      <c r="I53" s="423"/>
      <c r="J53" s="423"/>
    </row>
    <row r="54" spans="1:10" ht="21" customHeight="1">
      <c r="B54" s="429"/>
      <c r="C54" s="429"/>
      <c r="D54" s="429"/>
      <c r="E54" s="428"/>
      <c r="F54" s="428"/>
      <c r="G54" s="428"/>
      <c r="H54" s="428"/>
      <c r="I54" s="428"/>
      <c r="J54" s="428"/>
    </row>
    <row r="55" spans="1:10" ht="21" customHeight="1">
      <c r="A55" s="427" t="s">
        <v>369</v>
      </c>
      <c r="B55" s="426"/>
      <c r="C55" s="426"/>
      <c r="D55" s="426"/>
      <c r="E55" s="423"/>
      <c r="F55" s="423"/>
      <c r="G55" s="423"/>
      <c r="H55" s="423"/>
      <c r="I55" s="423"/>
      <c r="J55" s="423"/>
    </row>
    <row r="56" spans="1:10" ht="21" customHeight="1">
      <c r="B56" s="425" t="s">
        <v>368</v>
      </c>
      <c r="C56" s="424"/>
      <c r="D56" s="424"/>
      <c r="E56" s="423"/>
      <c r="F56" s="423"/>
      <c r="G56" s="423"/>
      <c r="H56" s="423"/>
      <c r="I56" s="423"/>
      <c r="J56" s="423"/>
    </row>
    <row r="57" spans="1:10" ht="21" customHeight="1">
      <c r="B57" s="422"/>
      <c r="C57" s="422"/>
      <c r="D57" s="422"/>
      <c r="E57" s="422"/>
      <c r="F57" s="422"/>
      <c r="G57" s="422"/>
      <c r="H57" s="422"/>
      <c r="I57" s="422"/>
      <c r="J57" s="422"/>
    </row>
  </sheetData>
  <mergeCells count="18">
    <mergeCell ref="B40:C40"/>
    <mergeCell ref="G40:H40"/>
    <mergeCell ref="A1:I1"/>
    <mergeCell ref="B20:C21"/>
    <mergeCell ref="D20:D21"/>
    <mergeCell ref="E20:E21"/>
    <mergeCell ref="F20:G20"/>
    <mergeCell ref="H20:I21"/>
    <mergeCell ref="B22:C27"/>
    <mergeCell ref="D22:D27"/>
    <mergeCell ref="H22:I27"/>
    <mergeCell ref="B39:E39"/>
    <mergeCell ref="F39:I39"/>
    <mergeCell ref="B41:C41"/>
    <mergeCell ref="F41:F42"/>
    <mergeCell ref="G41:H42"/>
    <mergeCell ref="I41:I42"/>
    <mergeCell ref="B42:C42"/>
  </mergeCells>
  <phoneticPr fontId="4" type="noConversion"/>
  <dataValidations disablePrompts="1" count="2">
    <dataValidation type="list" allowBlank="1" showInputMessage="1" showErrorMessage="1" sqref="M41:M46" xr:uid="{8383EF15-11BF-4A5D-94D3-848ACC73E79D}">
      <formula1>$M$41:$M$46</formula1>
    </dataValidation>
    <dataValidation type="list" allowBlank="1" showInputMessage="1" showErrorMessage="1" sqref="L41" xr:uid="{B6A0B9BE-0A9A-48CB-960A-C9717541B110}">
      <formula1>$M$41:$M$43</formula1>
    </dataValidation>
  </dataValidations>
  <pageMargins left="0.82" right="0.4" top="0.51" bottom="0.34" header="0.19685039370078741" footer="0.27559055118110237"/>
  <pageSetup paperSize="9" firstPageNumber="84" orientation="landscape" useFirstPageNumber="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1">
    <tabColor rgb="FFFFC000"/>
  </sheetPr>
  <dimension ref="A1:V48"/>
  <sheetViews>
    <sheetView view="pageBreakPreview" zoomScaleNormal="100" zoomScaleSheetLayoutView="100" workbookViewId="0">
      <selection activeCell="J34" sqref="J34"/>
    </sheetView>
  </sheetViews>
  <sheetFormatPr defaultColWidth="8.88671875" defaultRowHeight="13.5"/>
  <cols>
    <col min="1" max="1" width="5.77734375" style="2" customWidth="1"/>
    <col min="2" max="2" width="8.5546875" style="2" customWidth="1"/>
    <col min="3" max="3" width="5.88671875" style="2" customWidth="1"/>
    <col min="4" max="4" width="10.21875" style="2" customWidth="1"/>
    <col min="5" max="5" width="5.77734375" style="2" customWidth="1"/>
    <col min="6" max="6" width="17.88671875" style="2" customWidth="1"/>
    <col min="7" max="7" width="16.33203125" style="2" hidden="1" customWidth="1"/>
    <col min="8" max="8" width="18.33203125" style="2" hidden="1" customWidth="1"/>
    <col min="9" max="9" width="12.21875" style="2" customWidth="1"/>
    <col min="10" max="10" width="5" style="2" customWidth="1"/>
    <col min="11" max="11" width="5.6640625" style="2" customWidth="1"/>
    <col min="12" max="12" width="4.77734375" style="2" customWidth="1"/>
    <col min="13" max="13" width="3.109375" style="2" customWidth="1"/>
    <col min="14" max="14" width="4.109375" style="2" customWidth="1"/>
    <col min="15" max="15" width="4.5546875" style="2" customWidth="1"/>
    <col min="16" max="16" width="3.21875" style="2" customWidth="1"/>
    <col min="17" max="17" width="2.5546875" style="2" customWidth="1"/>
    <col min="18" max="19" width="3.5546875" style="2" customWidth="1"/>
    <col min="20" max="20" width="4.33203125" style="2" customWidth="1"/>
    <col min="21" max="21" width="11.33203125" style="2" bestFit="1" customWidth="1"/>
    <col min="22" max="16384" width="8.88671875" style="2"/>
  </cols>
  <sheetData>
    <row r="1" spans="1:22" ht="27" customHeight="1">
      <c r="A1" s="1447" t="s">
        <v>119</v>
      </c>
      <c r="B1" s="1447"/>
      <c r="C1" s="1447"/>
      <c r="D1" s="1447"/>
      <c r="E1" s="1447"/>
      <c r="F1" s="1447"/>
      <c r="G1" s="1447"/>
      <c r="H1" s="1447"/>
      <c r="I1" s="1447"/>
      <c r="J1" s="1447"/>
      <c r="K1" s="1447"/>
      <c r="L1" s="1447"/>
      <c r="M1" s="1447"/>
      <c r="N1" s="1447"/>
      <c r="O1" s="1447"/>
      <c r="P1" s="1447"/>
      <c r="Q1" s="1447"/>
      <c r="R1" s="1447"/>
      <c r="S1" s="1447"/>
      <c r="T1" s="1447"/>
    </row>
    <row r="2" spans="1:22" ht="10.5" customHeight="1"/>
    <row r="3" spans="1:22" ht="24" customHeight="1" thickBot="1">
      <c r="A3" s="242" t="s">
        <v>185</v>
      </c>
      <c r="B3" s="128" t="str">
        <f>설계요소!L5</f>
        <v>2026년 조림지 사후관리사업(풀베기 2차 및 덩굴제거-8지구)</v>
      </c>
      <c r="C3" s="128"/>
      <c r="D3" s="128"/>
      <c r="E3" s="128"/>
      <c r="F3" s="3"/>
      <c r="G3" s="3"/>
      <c r="H3" s="3"/>
      <c r="I3" s="3"/>
      <c r="J3" s="3"/>
      <c r="K3" s="3"/>
      <c r="L3" s="3"/>
      <c r="M3" s="3"/>
      <c r="N3" s="3"/>
      <c r="O3" s="3"/>
      <c r="P3" s="3"/>
      <c r="Q3" s="3"/>
      <c r="R3" s="3"/>
      <c r="S3" s="3"/>
      <c r="T3" s="129" t="s">
        <v>120</v>
      </c>
    </row>
    <row r="4" spans="1:22" s="53" customFormat="1" ht="15" customHeight="1">
      <c r="A4" s="1448" t="s">
        <v>121</v>
      </c>
      <c r="B4" s="1449"/>
      <c r="C4" s="1449"/>
      <c r="D4" s="1449"/>
      <c r="E4" s="1450"/>
      <c r="F4" s="1454" t="s">
        <v>122</v>
      </c>
      <c r="G4" s="1449"/>
      <c r="H4" s="1450"/>
      <c r="I4" s="1456" t="s">
        <v>123</v>
      </c>
      <c r="J4" s="1454" t="s">
        <v>100</v>
      </c>
      <c r="K4" s="1449"/>
      <c r="L4" s="1449"/>
      <c r="M4" s="1449"/>
      <c r="N4" s="1449"/>
      <c r="O4" s="1449"/>
      <c r="P4" s="1449"/>
      <c r="Q4" s="1449"/>
      <c r="R4" s="1449"/>
      <c r="S4" s="1449"/>
      <c r="T4" s="1458"/>
    </row>
    <row r="5" spans="1:22" s="53" customFormat="1" ht="15" customHeight="1" thickBot="1">
      <c r="A5" s="1451"/>
      <c r="B5" s="1452"/>
      <c r="C5" s="1452"/>
      <c r="D5" s="1452"/>
      <c r="E5" s="1453"/>
      <c r="F5" s="1455"/>
      <c r="G5" s="1452"/>
      <c r="H5" s="1453"/>
      <c r="I5" s="1457"/>
      <c r="J5" s="1455"/>
      <c r="K5" s="1452"/>
      <c r="L5" s="1452"/>
      <c r="M5" s="1452"/>
      <c r="N5" s="1452"/>
      <c r="O5" s="1452"/>
      <c r="P5" s="1452"/>
      <c r="Q5" s="1452"/>
      <c r="R5" s="1452"/>
      <c r="S5" s="1452"/>
      <c r="T5" s="1459"/>
    </row>
    <row r="6" spans="1:22" s="53" customFormat="1" ht="20.100000000000001" customHeight="1" thickTop="1">
      <c r="A6" s="1440" t="s">
        <v>124</v>
      </c>
      <c r="B6" s="1443" t="s">
        <v>125</v>
      </c>
      <c r="C6" s="1428" t="s">
        <v>126</v>
      </c>
      <c r="D6" s="1429"/>
      <c r="E6" s="1430"/>
      <c r="F6" s="130">
        <f ca="1">'9.총괄설계내역서'!H16</f>
        <v>1929052</v>
      </c>
      <c r="G6" s="130">
        <f ca="1">F6</f>
        <v>1929052</v>
      </c>
      <c r="H6" s="130"/>
      <c r="I6" s="130"/>
      <c r="J6" s="131" t="s">
        <v>127</v>
      </c>
      <c r="K6" s="132"/>
      <c r="L6" s="132"/>
      <c r="M6" s="132"/>
      <c r="N6" s="132"/>
      <c r="O6" s="132"/>
      <c r="P6" s="132"/>
      <c r="Q6" s="132"/>
      <c r="R6" s="132"/>
      <c r="S6" s="132"/>
      <c r="T6" s="133"/>
    </row>
    <row r="7" spans="1:22" s="53" customFormat="1" ht="20.100000000000001" customHeight="1">
      <c r="A7" s="1441"/>
      <c r="B7" s="1425"/>
      <c r="C7" s="1417" t="s">
        <v>128</v>
      </c>
      <c r="D7" s="1418"/>
      <c r="E7" s="1419"/>
      <c r="F7" s="134"/>
      <c r="G7" s="130"/>
      <c r="H7" s="130"/>
      <c r="I7" s="134"/>
      <c r="J7" s="135"/>
      <c r="K7" s="136"/>
      <c r="L7" s="136"/>
      <c r="M7" s="136"/>
      <c r="N7" s="136"/>
      <c r="O7" s="136"/>
      <c r="P7" s="136"/>
      <c r="Q7" s="136"/>
      <c r="R7" s="136"/>
      <c r="S7" s="136"/>
      <c r="T7" s="137"/>
    </row>
    <row r="8" spans="1:22" s="53" customFormat="1" ht="20.100000000000001" customHeight="1" thickBot="1">
      <c r="A8" s="1441"/>
      <c r="B8" s="1426"/>
      <c r="C8" s="1444" t="s">
        <v>129</v>
      </c>
      <c r="D8" s="1445"/>
      <c r="E8" s="1446"/>
      <c r="F8" s="138">
        <f ca="1">SUM(F6:F7)</f>
        <v>1929052</v>
      </c>
      <c r="G8" s="139">
        <f ca="1">F8</f>
        <v>1929052</v>
      </c>
      <c r="H8" s="139"/>
      <c r="I8" s="140">
        <f ca="1">F8/F25</f>
        <v>1.9362574918171737E-2</v>
      </c>
      <c r="J8" s="141"/>
      <c r="K8" s="142"/>
      <c r="L8" s="142"/>
      <c r="M8" s="142"/>
      <c r="N8" s="142"/>
      <c r="O8" s="142"/>
      <c r="P8" s="142"/>
      <c r="Q8" s="142"/>
      <c r="R8" s="142"/>
      <c r="S8" s="142"/>
      <c r="T8" s="143"/>
    </row>
    <row r="9" spans="1:22" s="53" customFormat="1" ht="20.100000000000001" customHeight="1">
      <c r="A9" s="1441"/>
      <c r="B9" s="1424" t="s">
        <v>130</v>
      </c>
      <c r="C9" s="1463" t="s">
        <v>131</v>
      </c>
      <c r="D9" s="1464"/>
      <c r="E9" s="1465"/>
      <c r="F9" s="130">
        <f ca="1">'9.총괄설계내역서'!F16</f>
        <v>54233424</v>
      </c>
      <c r="G9" s="144">
        <f ca="1">F9*0.9</f>
        <v>48810081.600000001</v>
      </c>
      <c r="H9" s="144">
        <f ca="1">F9*0.1</f>
        <v>5423342.4000000004</v>
      </c>
      <c r="I9" s="145"/>
      <c r="J9" s="135"/>
      <c r="K9" s="136"/>
      <c r="L9" s="136"/>
      <c r="M9" s="136"/>
      <c r="N9" s="136"/>
      <c r="O9" s="136"/>
      <c r="P9" s="136"/>
      <c r="Q9" s="136"/>
      <c r="R9" s="136"/>
      <c r="S9" s="136"/>
      <c r="T9" s="137"/>
    </row>
    <row r="10" spans="1:22" s="53" customFormat="1" ht="20.100000000000001" customHeight="1">
      <c r="A10" s="1441"/>
      <c r="B10" s="1425"/>
      <c r="C10" s="1428" t="s">
        <v>101</v>
      </c>
      <c r="D10" s="1429"/>
      <c r="E10" s="1430"/>
      <c r="F10" s="134">
        <f ca="1">ROUNDDOWN(F9*0.01*'3-1.기초자료'!C26,0)</f>
        <v>9978950</v>
      </c>
      <c r="G10" s="130">
        <f ca="1">F10*0.9</f>
        <v>8981055</v>
      </c>
      <c r="H10" s="130">
        <f ca="1">F10*0.1</f>
        <v>997895</v>
      </c>
      <c r="I10" s="134"/>
      <c r="J10" s="1417" t="str">
        <f>"  직접노무비의 "&amp;'3-1.기초자료'!C26&amp;"%"</f>
        <v xml:space="preserve">  직접노무비의 18.4%</v>
      </c>
      <c r="K10" s="1418"/>
      <c r="L10" s="1418"/>
      <c r="M10" s="1418"/>
      <c r="N10" s="1418"/>
      <c r="O10" s="1418"/>
      <c r="P10" s="1418"/>
      <c r="Q10" s="1418"/>
      <c r="R10" s="1418"/>
      <c r="S10" s="1418"/>
      <c r="T10" s="1427"/>
    </row>
    <row r="11" spans="1:22" s="53" customFormat="1" ht="20.100000000000001" customHeight="1" thickBot="1">
      <c r="A11" s="1441"/>
      <c r="B11" s="1426"/>
      <c r="C11" s="1444" t="s">
        <v>129</v>
      </c>
      <c r="D11" s="1445"/>
      <c r="E11" s="1446"/>
      <c r="F11" s="138">
        <f ca="1">F9+F10</f>
        <v>64212374</v>
      </c>
      <c r="G11" s="146">
        <f ca="1">F11*0.9</f>
        <v>57791136.600000001</v>
      </c>
      <c r="H11" s="146">
        <f ca="1">F11*0.1</f>
        <v>6421237.4000000004</v>
      </c>
      <c r="I11" s="140">
        <f ca="1">F11/F25</f>
        <v>0.64452223281107146</v>
      </c>
      <c r="J11" s="141"/>
      <c r="K11" s="142"/>
      <c r="L11" s="142"/>
      <c r="M11" s="142"/>
      <c r="N11" s="142"/>
      <c r="O11" s="142"/>
      <c r="P11" s="142"/>
      <c r="Q11" s="142"/>
      <c r="R11" s="142"/>
      <c r="S11" s="142"/>
      <c r="T11" s="143"/>
    </row>
    <row r="12" spans="1:22" s="53" customFormat="1" ht="20.100000000000001" customHeight="1">
      <c r="A12" s="1441"/>
      <c r="B12" s="1424" t="s">
        <v>132</v>
      </c>
      <c r="C12" s="1417" t="s">
        <v>133</v>
      </c>
      <c r="D12" s="1418"/>
      <c r="E12" s="1419"/>
      <c r="F12" s="134">
        <f ca="1">'9.총괄설계내역서'!J16</f>
        <v>558835</v>
      </c>
      <c r="G12" s="130"/>
      <c r="H12" s="130"/>
      <c r="I12" s="134"/>
      <c r="J12" s="135" t="s">
        <v>134</v>
      </c>
      <c r="K12" s="136"/>
      <c r="L12" s="136"/>
      <c r="M12" s="136"/>
      <c r="N12" s="136"/>
      <c r="O12" s="136"/>
      <c r="P12" s="136"/>
      <c r="Q12" s="136"/>
      <c r="R12" s="136"/>
      <c r="S12" s="136"/>
      <c r="T12" s="137"/>
    </row>
    <row r="13" spans="1:22" s="53" customFormat="1" ht="20.100000000000001" customHeight="1">
      <c r="A13" s="1441"/>
      <c r="B13" s="1425"/>
      <c r="C13" s="1417" t="s">
        <v>135</v>
      </c>
      <c r="D13" s="1418"/>
      <c r="E13" s="1419"/>
      <c r="F13" s="134">
        <f ca="1">ROUNDDOWN(F11*0.01*'3-1.기초자료'!C28,0)</f>
        <v>3762845</v>
      </c>
      <c r="G13" s="130">
        <f ca="1">F13*0.9</f>
        <v>3386560.5</v>
      </c>
      <c r="H13" s="130">
        <f ca="1">F13*0.1</f>
        <v>376284.5</v>
      </c>
      <c r="I13" s="134"/>
      <c r="J13" s="1417" t="str">
        <f>"  노무비×"&amp;'3-1.기초자료'!C28&amp;"%"</f>
        <v xml:space="preserve">  노무비×5.86%</v>
      </c>
      <c r="K13" s="1418"/>
      <c r="L13" s="1418"/>
      <c r="M13" s="1418"/>
      <c r="N13" s="1418"/>
      <c r="O13" s="1418"/>
      <c r="P13" s="1418"/>
      <c r="Q13" s="1418"/>
      <c r="R13" s="1418"/>
      <c r="S13" s="1418"/>
      <c r="T13" s="1427"/>
    </row>
    <row r="14" spans="1:22" s="53" customFormat="1" ht="20.100000000000001" customHeight="1">
      <c r="A14" s="1441"/>
      <c r="B14" s="1425"/>
      <c r="C14" s="1417" t="s">
        <v>103</v>
      </c>
      <c r="D14" s="1418"/>
      <c r="E14" s="1419"/>
      <c r="F14" s="134">
        <f ca="1">ROUNDDOWN(F11*0.01*'3-1.기초자료'!C27,0)</f>
        <v>738442</v>
      </c>
      <c r="G14" s="130">
        <f ca="1">F14*0.9</f>
        <v>664597.80000000005</v>
      </c>
      <c r="H14" s="130">
        <f ca="1">F14*0.1</f>
        <v>73844.2</v>
      </c>
      <c r="I14" s="134"/>
      <c r="J14" s="1417" t="str">
        <f>"  노무비×"&amp;'3-1.기초자료'!C27&amp;"%"</f>
        <v xml:space="preserve">  노무비×1.15%</v>
      </c>
      <c r="K14" s="1418"/>
      <c r="L14" s="1418"/>
      <c r="M14" s="1418"/>
      <c r="N14" s="1418"/>
      <c r="O14" s="1418"/>
      <c r="P14" s="1418"/>
      <c r="Q14" s="1418"/>
      <c r="R14" s="1418"/>
      <c r="S14" s="1418"/>
      <c r="T14" s="1427"/>
    </row>
    <row r="15" spans="1:22" s="53" customFormat="1" ht="20.100000000000001" customHeight="1">
      <c r="A15" s="1441"/>
      <c r="B15" s="1425"/>
      <c r="C15" s="1417" t="s">
        <v>136</v>
      </c>
      <c r="D15" s="1418"/>
      <c r="E15" s="1419"/>
      <c r="F15" s="134">
        <f ca="1">ROUNDDOWN(F9*0.01*'3-1.기초자료'!C29,0)</f>
        <v>1949691</v>
      </c>
      <c r="G15" s="130">
        <f ca="1">F15*0.9</f>
        <v>1754721.9000000001</v>
      </c>
      <c r="H15" s="130">
        <f ca="1">F15*0.1</f>
        <v>194969.1</v>
      </c>
      <c r="I15" s="134"/>
      <c r="J15" s="1417" t="str">
        <f>"  직접노무비×"&amp;'3-1.기초자료'!C29&amp;"%"</f>
        <v xml:space="preserve">  직접노무비×3.595%</v>
      </c>
      <c r="K15" s="1418"/>
      <c r="L15" s="1418"/>
      <c r="M15" s="1418"/>
      <c r="N15" s="1418"/>
      <c r="O15" s="1418"/>
      <c r="P15" s="1418"/>
      <c r="Q15" s="1418"/>
      <c r="R15" s="1418"/>
      <c r="S15" s="1418"/>
      <c r="T15" s="1427"/>
      <c r="V15" s="53" t="s">
        <v>1079</v>
      </c>
    </row>
    <row r="16" spans="1:22" s="53" customFormat="1" ht="20.100000000000001" customHeight="1">
      <c r="A16" s="1441"/>
      <c r="B16" s="1425"/>
      <c r="C16" s="1428" t="s">
        <v>137</v>
      </c>
      <c r="D16" s="1429"/>
      <c r="E16" s="1430"/>
      <c r="F16" s="134">
        <f ca="1">ROUNDDOWN(F9*0.01*'3-1.기초자료'!C31,0)</f>
        <v>2576087</v>
      </c>
      <c r="G16" s="130">
        <f ca="1">F16*0.9</f>
        <v>2318478.3000000003</v>
      </c>
      <c r="H16" s="130">
        <f ca="1">F16*0.1</f>
        <v>257608.7</v>
      </c>
      <c r="I16" s="134"/>
      <c r="J16" s="1460" t="str">
        <f>" 직접노무비×"&amp;'3-1.기초자료'!C31&amp;"%"</f>
        <v xml:space="preserve"> 직접노무비×4.75%</v>
      </c>
      <c r="K16" s="1461"/>
      <c r="L16" s="1461"/>
      <c r="M16" s="1461"/>
      <c r="N16" s="1461"/>
      <c r="O16" s="1461"/>
      <c r="P16" s="1461"/>
      <c r="Q16" s="1461"/>
      <c r="R16" s="1461"/>
      <c r="S16" s="1461"/>
      <c r="T16" s="1462"/>
    </row>
    <row r="17" spans="1:22" s="53" customFormat="1" ht="20.100000000000001" customHeight="1">
      <c r="A17" s="1441"/>
      <c r="B17" s="1425"/>
      <c r="C17" s="1428" t="s">
        <v>138</v>
      </c>
      <c r="D17" s="1429"/>
      <c r="E17" s="1430"/>
      <c r="F17" s="134">
        <f ca="1">ROUNDDOWN(F15*0.01*'3-1.기초자료'!C30,0)</f>
        <v>256189</v>
      </c>
      <c r="G17" s="130"/>
      <c r="H17" s="130"/>
      <c r="I17" s="134"/>
      <c r="J17" s="1460" t="str">
        <f>" 국민건강보험료×"&amp;'3-1.기초자료'!C30&amp;"%"</f>
        <v xml:space="preserve"> 국민건강보험료×13.14%</v>
      </c>
      <c r="K17" s="1461"/>
      <c r="L17" s="1461"/>
      <c r="M17" s="1461"/>
      <c r="N17" s="1461"/>
      <c r="O17" s="1461"/>
      <c r="P17" s="1461"/>
      <c r="Q17" s="1461"/>
      <c r="R17" s="1461"/>
      <c r="S17" s="1461"/>
      <c r="T17" s="1462"/>
    </row>
    <row r="18" spans="1:22" s="53" customFormat="1" ht="20.100000000000001" customHeight="1">
      <c r="A18" s="1441"/>
      <c r="B18" s="1425"/>
      <c r="C18" s="1417" t="s">
        <v>139</v>
      </c>
      <c r="D18" s="1418"/>
      <c r="E18" s="1419"/>
      <c r="F18" s="134">
        <f ca="1">ROUNDDOWN((F8+F9)*0.01*'3-1.기초자료'!C32,0)</f>
        <v>1162563</v>
      </c>
      <c r="G18" s="130"/>
      <c r="H18" s="130"/>
      <c r="I18" s="134"/>
      <c r="J18" s="147" t="str">
        <f>" (재료비+직접노무비)×"&amp;'3-1.기초자료'!C32&amp;"%"</f>
        <v xml:space="preserve"> (재료비+직접노무비)×2.07%</v>
      </c>
      <c r="K18" s="148"/>
      <c r="L18" s="148"/>
      <c r="M18" s="148"/>
      <c r="N18" s="148"/>
      <c r="O18" s="148"/>
      <c r="P18" s="148"/>
      <c r="Q18" s="148"/>
      <c r="R18" s="148"/>
      <c r="S18" s="148"/>
      <c r="T18" s="149"/>
      <c r="V18" s="53" t="s">
        <v>1080</v>
      </c>
    </row>
    <row r="19" spans="1:22" s="53" customFormat="1" ht="20.100000000000001" customHeight="1">
      <c r="A19" s="1441"/>
      <c r="B19" s="1425"/>
      <c r="C19" s="1417" t="s">
        <v>1088</v>
      </c>
      <c r="D19" s="1418"/>
      <c r="E19" s="1419"/>
      <c r="F19" s="134">
        <f ca="1">ROUNDDOWN((F11)*0.01*'3-1.기초자료'!C37,0)</f>
        <v>3852</v>
      </c>
      <c r="G19" s="139"/>
      <c r="H19" s="139"/>
      <c r="I19" s="398"/>
      <c r="J19" s="1417" t="str">
        <f>"  노무비×"&amp;'3-1.기초자료'!C37&amp;"%"</f>
        <v xml:space="preserve">  노무비×0.006%</v>
      </c>
      <c r="K19" s="1418"/>
      <c r="L19" s="1418"/>
      <c r="M19" s="1418"/>
      <c r="N19" s="1418"/>
      <c r="O19" s="1418"/>
      <c r="P19" s="1418"/>
      <c r="Q19" s="1418"/>
      <c r="R19" s="1418"/>
      <c r="S19" s="1418"/>
      <c r="T19" s="1427"/>
    </row>
    <row r="20" spans="1:22" s="53" customFormat="1" ht="20.100000000000001" customHeight="1">
      <c r="A20" s="1441"/>
      <c r="B20" s="1425"/>
      <c r="C20" s="1417" t="s">
        <v>1086</v>
      </c>
      <c r="D20" s="1418"/>
      <c r="E20" s="1419"/>
      <c r="F20" s="134">
        <f ca="1">ROUNDDOWN((F11)*0.01*'3-1.기초자료'!C38,0)</f>
        <v>57791</v>
      </c>
      <c r="G20" s="139"/>
      <c r="H20" s="139"/>
      <c r="I20" s="398"/>
      <c r="J20" s="1417" t="str">
        <f>"  노무비×"&amp;'3-1.기초자료'!C38&amp;"%"</f>
        <v xml:space="preserve">  노무비×0.09%</v>
      </c>
      <c r="K20" s="1418"/>
      <c r="L20" s="1418"/>
      <c r="M20" s="1418"/>
      <c r="N20" s="1418"/>
      <c r="O20" s="1418"/>
      <c r="P20" s="1418"/>
      <c r="Q20" s="1418"/>
      <c r="R20" s="1418"/>
      <c r="S20" s="1418"/>
      <c r="T20" s="1427"/>
    </row>
    <row r="21" spans="1:22" s="53" customFormat="1" ht="20.100000000000001" customHeight="1">
      <c r="A21" s="1441"/>
      <c r="B21" s="1425"/>
      <c r="C21" s="1417" t="s">
        <v>352</v>
      </c>
      <c r="D21" s="1418"/>
      <c r="E21" s="1419"/>
      <c r="F21" s="134">
        <f ca="1">ROUNDDOWN((F8+F11)*0.01*'3-1.기초자료'!C34,0)</f>
        <v>3240929</v>
      </c>
      <c r="G21" s="139"/>
      <c r="H21" s="139"/>
      <c r="I21" s="398"/>
      <c r="J21" s="147" t="str">
        <f>" (재료비+노무비)×"&amp;'3-1.기초자료'!C34&amp;"%"</f>
        <v xml:space="preserve"> (재료비+노무비)×4.9%</v>
      </c>
      <c r="K21" s="399"/>
      <c r="L21" s="399"/>
      <c r="M21" s="399"/>
      <c r="N21" s="399"/>
      <c r="O21" s="399"/>
      <c r="P21" s="399"/>
      <c r="Q21" s="399"/>
      <c r="R21" s="399"/>
      <c r="S21" s="399"/>
      <c r="T21" s="400"/>
    </row>
    <row r="22" spans="1:22" s="53" customFormat="1" ht="20.100000000000001" customHeight="1" thickBot="1">
      <c r="A22" s="1442"/>
      <c r="B22" s="1426"/>
      <c r="C22" s="1444" t="s">
        <v>129</v>
      </c>
      <c r="D22" s="1445"/>
      <c r="E22" s="1446"/>
      <c r="F22" s="138">
        <f ca="1">SUM(F12:F21)</f>
        <v>14307224</v>
      </c>
      <c r="G22" s="150">
        <f ca="1">F22*0.9</f>
        <v>12876501.6</v>
      </c>
      <c r="H22" s="150">
        <f ca="1">F22*0.1</f>
        <v>1430722.4000000001</v>
      </c>
      <c r="I22" s="140">
        <f ca="1">F22/F25</f>
        <v>0.14360665060924471</v>
      </c>
      <c r="J22" s="141"/>
      <c r="K22" s="142"/>
      <c r="L22" s="142"/>
      <c r="M22" s="142"/>
      <c r="N22" s="142"/>
      <c r="O22" s="142"/>
      <c r="P22" s="142"/>
      <c r="Q22" s="142"/>
      <c r="R22" s="142"/>
      <c r="S22" s="142"/>
      <c r="T22" s="143"/>
    </row>
    <row r="23" spans="1:22" s="53" customFormat="1" ht="20.100000000000001" customHeight="1">
      <c r="A23" s="151"/>
      <c r="B23" s="1412" t="s">
        <v>140</v>
      </c>
      <c r="C23" s="1412"/>
      <c r="D23" s="1412"/>
      <c r="E23" s="152"/>
      <c r="F23" s="153">
        <f ca="1">ROUNDDOWN((F8+F11+F22)*'3-1.기초자료'!C33%,0)</f>
        <v>6435892</v>
      </c>
      <c r="G23" s="154">
        <f ca="1">F23*0.9</f>
        <v>5792302.7999999998</v>
      </c>
      <c r="H23" s="154">
        <f ca="1">F23*0.1</f>
        <v>643589.20000000007</v>
      </c>
      <c r="I23" s="155">
        <f ca="1">F23/F25</f>
        <v>6.4599316667079035E-2</v>
      </c>
      <c r="J23" s="156" t="str">
        <f>"     (재료비+노무비+경비)×"&amp;'3-1.기초자료'!C33&amp;"%"</f>
        <v xml:space="preserve">     (재료비+노무비+경비)×8%</v>
      </c>
      <c r="K23" s="157"/>
      <c r="L23" s="157"/>
      <c r="M23" s="158"/>
      <c r="N23" s="159"/>
      <c r="O23" s="160"/>
      <c r="P23" s="161"/>
      <c r="Q23" s="161"/>
      <c r="R23" s="162"/>
      <c r="S23" s="162"/>
      <c r="T23" s="163"/>
    </row>
    <row r="24" spans="1:22" s="53" customFormat="1" ht="20.100000000000001" customHeight="1">
      <c r="A24" s="164"/>
      <c r="B24" s="1413" t="s">
        <v>141</v>
      </c>
      <c r="C24" s="1413"/>
      <c r="D24" s="1413"/>
      <c r="E24" s="165"/>
      <c r="F24" s="1414">
        <f ca="1">ROUNDDOWN((F11+F22+F23)*'3-1.기초자료'!C35%,0)</f>
        <v>12743323</v>
      </c>
      <c r="G24" s="1415">
        <f ca="1">ROUNDDOWN(G13*0.07,0)</f>
        <v>237059</v>
      </c>
      <c r="H24" s="1416">
        <f ca="1">ROUNDDOWN(H13*0.07,0)</f>
        <v>26339</v>
      </c>
      <c r="I24" s="166">
        <f ca="1">F24/F25</f>
        <v>0.12790922499443302</v>
      </c>
      <c r="J24" s="167" t="str">
        <f>"       (노무비+경비+일반관리비)×"&amp;'3-1.기초자료'!C35&amp;"%"</f>
        <v xml:space="preserve">       (노무비+경비+일반관리비)×15%</v>
      </c>
      <c r="K24" s="168"/>
      <c r="L24" s="168"/>
      <c r="M24" s="168"/>
      <c r="N24" s="168"/>
      <c r="O24" s="168"/>
      <c r="P24" s="168"/>
      <c r="Q24" s="168"/>
      <c r="R24" s="168"/>
      <c r="S24" s="168"/>
      <c r="T24" s="169"/>
    </row>
    <row r="25" spans="1:22" s="53" customFormat="1" ht="20.100000000000001" customHeight="1">
      <c r="A25" s="164"/>
      <c r="B25" s="1423" t="s">
        <v>142</v>
      </c>
      <c r="C25" s="1423"/>
      <c r="D25" s="1423"/>
      <c r="E25" s="165"/>
      <c r="F25" s="1414">
        <f ca="1">TRUNC((F8+F11+F22+F23+F24),0)</f>
        <v>99627865</v>
      </c>
      <c r="G25" s="1415"/>
      <c r="H25" s="1416"/>
      <c r="I25" s="166">
        <v>0.99999999999999989</v>
      </c>
      <c r="J25" s="1420"/>
      <c r="K25" s="1421"/>
      <c r="L25" s="1421"/>
      <c r="M25" s="1421"/>
      <c r="N25" s="1421"/>
      <c r="O25" s="1421"/>
      <c r="P25" s="1421"/>
      <c r="Q25" s="1421"/>
      <c r="R25" s="1421"/>
      <c r="S25" s="1421"/>
      <c r="T25" s="1422"/>
      <c r="U25" s="170"/>
    </row>
    <row r="26" spans="1:22" s="53" customFormat="1" ht="20.100000000000001" customHeight="1" thickBot="1">
      <c r="A26" s="171"/>
      <c r="B26" s="1431" t="s">
        <v>143</v>
      </c>
      <c r="C26" s="1431"/>
      <c r="D26" s="1431"/>
      <c r="E26" s="172"/>
      <c r="F26" s="173">
        <f ca="1">F25*'3-1.기초자료'!C36%</f>
        <v>9962786.5</v>
      </c>
      <c r="G26" s="173"/>
      <c r="H26" s="173"/>
      <c r="I26" s="174"/>
      <c r="J26" s="175" t="str">
        <f>"       총원가의 "&amp;'3-1.기초자료'!C36&amp;"%"</f>
        <v xml:space="preserve">       총원가의 10%</v>
      </c>
      <c r="K26" s="176"/>
      <c r="L26" s="176"/>
      <c r="M26" s="176"/>
      <c r="N26" s="176"/>
      <c r="O26" s="176"/>
      <c r="P26" s="176"/>
      <c r="Q26" s="176"/>
      <c r="R26" s="176"/>
      <c r="S26" s="176"/>
      <c r="T26" s="177"/>
    </row>
    <row r="27" spans="1:22" s="53" customFormat="1" ht="20.100000000000001" customHeight="1" thickBot="1">
      <c r="A27" s="178"/>
      <c r="B27" s="1432" t="s">
        <v>144</v>
      </c>
      <c r="C27" s="1432"/>
      <c r="D27" s="1432"/>
      <c r="E27" s="179"/>
      <c r="F27" s="1433">
        <f ca="1">ROUNDDOWN(F25+F26,-3)</f>
        <v>109590000</v>
      </c>
      <c r="G27" s="1434"/>
      <c r="H27" s="1435"/>
      <c r="I27" s="180"/>
      <c r="J27" s="1436">
        <f ca="1">F25+F26</f>
        <v>109590651.5</v>
      </c>
      <c r="K27" s="1437"/>
      <c r="L27" s="181" t="s">
        <v>145</v>
      </c>
      <c r="M27" s="181"/>
      <c r="N27" s="181"/>
      <c r="O27" s="1438" t="s">
        <v>146</v>
      </c>
      <c r="P27" s="1438"/>
      <c r="Q27" s="1438"/>
      <c r="R27" s="1438"/>
      <c r="S27" s="1438"/>
      <c r="T27" s="1439"/>
    </row>
    <row r="28" spans="1:22">
      <c r="S28" s="51"/>
    </row>
    <row r="29" spans="1:22">
      <c r="E29" s="182"/>
      <c r="F29" s="182"/>
      <c r="I29" s="182"/>
    </row>
    <row r="30" spans="1:22">
      <c r="E30" s="182"/>
      <c r="F30" s="182"/>
      <c r="G30" s="80"/>
      <c r="H30" s="80"/>
      <c r="I30" s="182"/>
    </row>
    <row r="31" spans="1:22">
      <c r="E31" s="182"/>
      <c r="F31" s="182"/>
      <c r="I31" s="182"/>
    </row>
    <row r="32" spans="1:22">
      <c r="E32" s="182"/>
      <c r="F32" s="182"/>
      <c r="I32" s="182"/>
    </row>
    <row r="33" spans="5:9">
      <c r="E33" s="182"/>
      <c r="F33" s="182"/>
      <c r="I33" s="182"/>
    </row>
    <row r="34" spans="5:9">
      <c r="E34" s="182"/>
      <c r="F34" s="182"/>
      <c r="I34" s="182"/>
    </row>
    <row r="35" spans="5:9">
      <c r="E35" s="182"/>
      <c r="F35" s="182"/>
      <c r="I35" s="182"/>
    </row>
    <row r="36" spans="5:9">
      <c r="E36" s="182"/>
      <c r="F36" s="182"/>
      <c r="I36" s="182"/>
    </row>
    <row r="37" spans="5:9">
      <c r="E37" s="182"/>
      <c r="F37" s="182"/>
      <c r="I37" s="182"/>
    </row>
    <row r="38" spans="5:9">
      <c r="E38" s="182"/>
      <c r="F38" s="182"/>
      <c r="I38" s="182"/>
    </row>
    <row r="39" spans="5:9">
      <c r="F39" s="182"/>
      <c r="I39" s="182"/>
    </row>
    <row r="40" spans="5:9">
      <c r="F40" s="182"/>
    </row>
    <row r="41" spans="5:9">
      <c r="F41" s="182"/>
    </row>
    <row r="42" spans="5:9">
      <c r="F42" s="182"/>
    </row>
    <row r="43" spans="5:9">
      <c r="F43" s="182"/>
    </row>
    <row r="44" spans="5:9">
      <c r="F44" s="182"/>
    </row>
    <row r="45" spans="5:9">
      <c r="F45" s="182"/>
    </row>
    <row r="46" spans="5:9">
      <c r="F46" s="183"/>
    </row>
    <row r="47" spans="5:9">
      <c r="F47" s="183"/>
    </row>
    <row r="48" spans="5:9">
      <c r="F48" s="182"/>
    </row>
  </sheetData>
  <mergeCells count="45">
    <mergeCell ref="J20:T20"/>
    <mergeCell ref="C20:E20"/>
    <mergeCell ref="J19:T19"/>
    <mergeCell ref="J17:T17"/>
    <mergeCell ref="B9:B11"/>
    <mergeCell ref="C9:E9"/>
    <mergeCell ref="C10:E10"/>
    <mergeCell ref="J10:T10"/>
    <mergeCell ref="C11:E11"/>
    <mergeCell ref="J16:T16"/>
    <mergeCell ref="A1:T1"/>
    <mergeCell ref="A4:E5"/>
    <mergeCell ref="F4:H5"/>
    <mergeCell ref="I4:I5"/>
    <mergeCell ref="J4:T5"/>
    <mergeCell ref="A6:A22"/>
    <mergeCell ref="B6:B8"/>
    <mergeCell ref="C6:E6"/>
    <mergeCell ref="C7:E7"/>
    <mergeCell ref="C8:E8"/>
    <mergeCell ref="C17:E17"/>
    <mergeCell ref="C18:E18"/>
    <mergeCell ref="C22:E22"/>
    <mergeCell ref="C19:E19"/>
    <mergeCell ref="B26:D26"/>
    <mergeCell ref="B27:D27"/>
    <mergeCell ref="F27:H27"/>
    <mergeCell ref="J27:K27"/>
    <mergeCell ref="O27:T27"/>
    <mergeCell ref="B23:D23"/>
    <mergeCell ref="B24:D24"/>
    <mergeCell ref="F24:H24"/>
    <mergeCell ref="C21:E21"/>
    <mergeCell ref="J25:T25"/>
    <mergeCell ref="B25:D25"/>
    <mergeCell ref="F25:H25"/>
    <mergeCell ref="B12:B22"/>
    <mergeCell ref="C12:E12"/>
    <mergeCell ref="C13:E13"/>
    <mergeCell ref="J13:T13"/>
    <mergeCell ref="C14:E14"/>
    <mergeCell ref="J14:T14"/>
    <mergeCell ref="C15:E15"/>
    <mergeCell ref="J15:T15"/>
    <mergeCell ref="C16:E16"/>
  </mergeCells>
  <phoneticPr fontId="4" type="noConversion"/>
  <printOptions horizontalCentered="1"/>
  <pageMargins left="0.74803149606299213" right="0.74803149606299213" top="0.59" bottom="0.52" header="0" footer="0"/>
  <pageSetup paperSize="9" scale="9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2">
    <tabColor rgb="FFFFC000"/>
  </sheetPr>
  <dimension ref="A1:U45"/>
  <sheetViews>
    <sheetView zoomScaleNormal="100" zoomScaleSheetLayoutView="120" workbookViewId="0">
      <selection activeCell="J22" sqref="J22:T22"/>
    </sheetView>
  </sheetViews>
  <sheetFormatPr defaultColWidth="8.88671875" defaultRowHeight="13.5"/>
  <cols>
    <col min="1" max="1" width="5.77734375" style="2" customWidth="1"/>
    <col min="2" max="2" width="8.5546875" style="2" customWidth="1"/>
    <col min="3" max="3" width="5.88671875" style="2" customWidth="1"/>
    <col min="4" max="4" width="10.21875" style="2" customWidth="1"/>
    <col min="5" max="5" width="5.77734375" style="2" customWidth="1"/>
    <col min="6" max="6" width="17.88671875" style="2" customWidth="1"/>
    <col min="7" max="7" width="16.33203125" style="2" hidden="1" customWidth="1"/>
    <col min="8" max="8" width="18.33203125" style="2" hidden="1" customWidth="1"/>
    <col min="9" max="9" width="12.21875" style="2" customWidth="1"/>
    <col min="10" max="10" width="5" style="2" customWidth="1"/>
    <col min="11" max="11" width="5.6640625" style="2" customWidth="1"/>
    <col min="12" max="12" width="4.77734375" style="2" customWidth="1"/>
    <col min="13" max="13" width="3.109375" style="2" customWidth="1"/>
    <col min="14" max="14" width="4.109375" style="2" customWidth="1"/>
    <col min="15" max="15" width="4.5546875" style="2" customWidth="1"/>
    <col min="16" max="16" width="3.21875" style="2" customWidth="1"/>
    <col min="17" max="17" width="2.5546875" style="2" customWidth="1"/>
    <col min="18" max="19" width="3.5546875" style="2" customWidth="1"/>
    <col min="20" max="20" width="4.33203125" style="2" customWidth="1"/>
    <col min="21" max="21" width="11.33203125" style="2" bestFit="1" customWidth="1"/>
    <col min="22" max="16384" width="8.88671875" style="2"/>
  </cols>
  <sheetData>
    <row r="1" spans="1:20" ht="27" customHeight="1">
      <c r="A1" s="1447" t="s">
        <v>119</v>
      </c>
      <c r="B1" s="1447"/>
      <c r="C1" s="1447"/>
      <c r="D1" s="1447"/>
      <c r="E1" s="1447"/>
      <c r="F1" s="1447"/>
      <c r="G1" s="1447"/>
      <c r="H1" s="1447"/>
      <c r="I1" s="1447"/>
      <c r="J1" s="1447"/>
      <c r="K1" s="1447"/>
      <c r="L1" s="1447"/>
      <c r="M1" s="1447"/>
      <c r="N1" s="1447"/>
      <c r="O1" s="1447"/>
      <c r="P1" s="1447"/>
      <c r="Q1" s="1447"/>
      <c r="R1" s="1447"/>
      <c r="S1" s="1447"/>
      <c r="T1" s="1447"/>
    </row>
    <row r="2" spans="1:20" ht="10.5" customHeight="1"/>
    <row r="3" spans="1:20" ht="24" customHeight="1" thickBot="1">
      <c r="A3" s="242" t="s">
        <v>40</v>
      </c>
      <c r="B3" s="128" t="str">
        <f>설계요소!D3</f>
        <v>2026년 조림지 사후관리사업(풀베기 2차 및 덩굴제거-8지구) 설계서</v>
      </c>
      <c r="C3" s="128"/>
      <c r="D3" s="128"/>
      <c r="E3" s="128"/>
      <c r="F3" s="3"/>
      <c r="G3" s="3"/>
      <c r="H3" s="3"/>
      <c r="I3" s="3"/>
      <c r="J3" s="3"/>
      <c r="K3" s="3"/>
      <c r="L3" s="3"/>
      <c r="M3" s="3"/>
      <c r="N3" s="3"/>
      <c r="O3" s="3"/>
      <c r="P3" s="3"/>
      <c r="Q3" s="3"/>
      <c r="R3" s="3"/>
      <c r="S3" s="3"/>
      <c r="T3" s="129" t="s">
        <v>120</v>
      </c>
    </row>
    <row r="4" spans="1:20" s="53" customFormat="1" ht="15" customHeight="1">
      <c r="A4" s="1448" t="s">
        <v>121</v>
      </c>
      <c r="B4" s="1449"/>
      <c r="C4" s="1449"/>
      <c r="D4" s="1449"/>
      <c r="E4" s="1450"/>
      <c r="F4" s="1454" t="s">
        <v>122</v>
      </c>
      <c r="G4" s="1449"/>
      <c r="H4" s="1450"/>
      <c r="I4" s="1456" t="s">
        <v>123</v>
      </c>
      <c r="J4" s="1454" t="s">
        <v>100</v>
      </c>
      <c r="K4" s="1449"/>
      <c r="L4" s="1449"/>
      <c r="M4" s="1449"/>
      <c r="N4" s="1449"/>
      <c r="O4" s="1449"/>
      <c r="P4" s="1449"/>
      <c r="Q4" s="1449"/>
      <c r="R4" s="1449"/>
      <c r="S4" s="1449"/>
      <c r="T4" s="1458"/>
    </row>
    <row r="5" spans="1:20" s="53" customFormat="1" ht="15" customHeight="1" thickBot="1">
      <c r="A5" s="1451"/>
      <c r="B5" s="1452"/>
      <c r="C5" s="1452"/>
      <c r="D5" s="1452"/>
      <c r="E5" s="1453"/>
      <c r="F5" s="1455"/>
      <c r="G5" s="1452"/>
      <c r="H5" s="1453"/>
      <c r="I5" s="1457"/>
      <c r="J5" s="1455"/>
      <c r="K5" s="1452"/>
      <c r="L5" s="1452"/>
      <c r="M5" s="1452"/>
      <c r="N5" s="1452"/>
      <c r="O5" s="1452"/>
      <c r="P5" s="1452"/>
      <c r="Q5" s="1452"/>
      <c r="R5" s="1452"/>
      <c r="S5" s="1452"/>
      <c r="T5" s="1459"/>
    </row>
    <row r="6" spans="1:20" s="53" customFormat="1" ht="20.100000000000001" customHeight="1" thickTop="1">
      <c r="A6" s="1440" t="s">
        <v>124</v>
      </c>
      <c r="B6" s="1443" t="s">
        <v>125</v>
      </c>
      <c r="C6" s="1428" t="s">
        <v>126</v>
      </c>
      <c r="D6" s="1429"/>
      <c r="E6" s="1430"/>
      <c r="F6" s="130">
        <f ca="1">'9.총괄설계내역서'!H16</f>
        <v>1929052</v>
      </c>
      <c r="G6" s="130">
        <f ca="1">F6</f>
        <v>1929052</v>
      </c>
      <c r="H6" s="130"/>
      <c r="I6" s="130"/>
      <c r="J6" s="131" t="s">
        <v>127</v>
      </c>
      <c r="K6" s="132"/>
      <c r="L6" s="132"/>
      <c r="M6" s="132"/>
      <c r="N6" s="132"/>
      <c r="O6" s="132"/>
      <c r="P6" s="132"/>
      <c r="Q6" s="132"/>
      <c r="R6" s="132"/>
      <c r="S6" s="132"/>
      <c r="T6" s="133"/>
    </row>
    <row r="7" spans="1:20" s="53" customFormat="1" ht="20.100000000000001" customHeight="1">
      <c r="A7" s="1441"/>
      <c r="B7" s="1425"/>
      <c r="C7" s="1417" t="s">
        <v>128</v>
      </c>
      <c r="D7" s="1418"/>
      <c r="E7" s="1419"/>
      <c r="F7" s="134"/>
      <c r="G7" s="130"/>
      <c r="H7" s="130"/>
      <c r="I7" s="134"/>
      <c r="J7" s="135"/>
      <c r="K7" s="136"/>
      <c r="L7" s="136"/>
      <c r="M7" s="136"/>
      <c r="N7" s="136"/>
      <c r="O7" s="136"/>
      <c r="P7" s="136"/>
      <c r="Q7" s="136"/>
      <c r="R7" s="136"/>
      <c r="S7" s="136"/>
      <c r="T7" s="137"/>
    </row>
    <row r="8" spans="1:20" s="53" customFormat="1" ht="20.100000000000001" customHeight="1" thickBot="1">
      <c r="A8" s="1441"/>
      <c r="B8" s="1426"/>
      <c r="C8" s="1444" t="s">
        <v>129</v>
      </c>
      <c r="D8" s="1445"/>
      <c r="E8" s="1446"/>
      <c r="F8" s="138">
        <f ca="1">SUM(F6:F7)</f>
        <v>1929052</v>
      </c>
      <c r="G8" s="139">
        <f ca="1">F8</f>
        <v>1929052</v>
      </c>
      <c r="H8" s="139"/>
      <c r="I8" s="140">
        <f ca="1">F8/F22</f>
        <v>2.2565939752998174E-2</v>
      </c>
      <c r="J8" s="141"/>
      <c r="K8" s="142"/>
      <c r="L8" s="142"/>
      <c r="M8" s="142"/>
      <c r="N8" s="142"/>
      <c r="O8" s="142"/>
      <c r="P8" s="142"/>
      <c r="Q8" s="142"/>
      <c r="R8" s="142"/>
      <c r="S8" s="142"/>
      <c r="T8" s="143"/>
    </row>
    <row r="9" spans="1:20" s="53" customFormat="1" ht="20.100000000000001" customHeight="1">
      <c r="A9" s="1441"/>
      <c r="B9" s="1424" t="s">
        <v>130</v>
      </c>
      <c r="C9" s="1463" t="s">
        <v>131</v>
      </c>
      <c r="D9" s="1464"/>
      <c r="E9" s="1465"/>
      <c r="F9" s="130">
        <f ca="1">'9.총괄설계내역서'!F16</f>
        <v>54233424</v>
      </c>
      <c r="G9" s="144">
        <f ca="1">F9*0.9</f>
        <v>48810081.600000001</v>
      </c>
      <c r="H9" s="144">
        <f ca="1">F9*0.1</f>
        <v>5423342.4000000004</v>
      </c>
      <c r="I9" s="145"/>
      <c r="J9" s="135"/>
      <c r="K9" s="136"/>
      <c r="L9" s="136"/>
      <c r="M9" s="136"/>
      <c r="N9" s="136"/>
      <c r="O9" s="136"/>
      <c r="P9" s="136"/>
      <c r="Q9" s="136"/>
      <c r="R9" s="136"/>
      <c r="S9" s="136"/>
      <c r="T9" s="137"/>
    </row>
    <row r="10" spans="1:20" s="53" customFormat="1" ht="20.100000000000001" customHeight="1">
      <c r="A10" s="1441"/>
      <c r="B10" s="1425"/>
      <c r="C10" s="1428" t="s">
        <v>101</v>
      </c>
      <c r="D10" s="1429"/>
      <c r="E10" s="1430"/>
      <c r="F10" s="134">
        <f ca="1">ROUNDDOWN(F9*0.099,0)</f>
        <v>5369108</v>
      </c>
      <c r="G10" s="130">
        <f ca="1">F10*0.9</f>
        <v>4832197.2</v>
      </c>
      <c r="H10" s="130">
        <f ca="1">F10*0.1</f>
        <v>536910.80000000005</v>
      </c>
      <c r="I10" s="134"/>
      <c r="J10" s="1417" t="str">
        <f>'8.원가계산서'!J10:T10</f>
        <v xml:space="preserve">  직접노무비의 18.4%</v>
      </c>
      <c r="K10" s="1418"/>
      <c r="L10" s="1418"/>
      <c r="M10" s="1418"/>
      <c r="N10" s="1418"/>
      <c r="O10" s="1418"/>
      <c r="P10" s="1418"/>
      <c r="Q10" s="1418"/>
      <c r="R10" s="1418"/>
      <c r="S10" s="1418"/>
      <c r="T10" s="1427"/>
    </row>
    <row r="11" spans="1:20" s="53" customFormat="1" ht="20.100000000000001" customHeight="1" thickBot="1">
      <c r="A11" s="1441"/>
      <c r="B11" s="1426"/>
      <c r="C11" s="1444" t="s">
        <v>129</v>
      </c>
      <c r="D11" s="1445"/>
      <c r="E11" s="1446"/>
      <c r="F11" s="138">
        <f ca="1">F9+F10</f>
        <v>59602532</v>
      </c>
      <c r="G11" s="146">
        <f ca="1">F11*0.9</f>
        <v>53642278.800000004</v>
      </c>
      <c r="H11" s="146">
        <f ca="1">F11*0.1</f>
        <v>5960253.2000000002</v>
      </c>
      <c r="I11" s="140">
        <f ca="1">F11/F22</f>
        <v>0.69722700385378189</v>
      </c>
      <c r="J11" s="141"/>
      <c r="K11" s="142"/>
      <c r="L11" s="142"/>
      <c r="M11" s="142"/>
      <c r="N11" s="142"/>
      <c r="O11" s="142"/>
      <c r="P11" s="142"/>
      <c r="Q11" s="142"/>
      <c r="R11" s="142"/>
      <c r="S11" s="142"/>
      <c r="T11" s="143"/>
    </row>
    <row r="12" spans="1:20" s="53" customFormat="1" ht="20.100000000000001" customHeight="1">
      <c r="A12" s="1441"/>
      <c r="B12" s="1424" t="s">
        <v>132</v>
      </c>
      <c r="C12" s="1417" t="s">
        <v>133</v>
      </c>
      <c r="D12" s="1418"/>
      <c r="E12" s="1419"/>
      <c r="F12" s="134">
        <f ca="1">'9.총괄설계내역서'!J16</f>
        <v>558835</v>
      </c>
      <c r="G12" s="130"/>
      <c r="H12" s="130"/>
      <c r="I12" s="134"/>
      <c r="J12" s="135" t="str">
        <f>'8.원가계산서'!J12</f>
        <v xml:space="preserve">    기계손료×적용일수×장비단가</v>
      </c>
      <c r="K12" s="136"/>
      <c r="L12" s="136"/>
      <c r="M12" s="136"/>
      <c r="N12" s="136"/>
      <c r="O12" s="136"/>
      <c r="P12" s="136"/>
      <c r="Q12" s="136"/>
      <c r="R12" s="136"/>
      <c r="S12" s="136"/>
      <c r="T12" s="137"/>
    </row>
    <row r="13" spans="1:20" s="53" customFormat="1" ht="20.100000000000001" customHeight="1">
      <c r="A13" s="1441"/>
      <c r="B13" s="1425"/>
      <c r="C13" s="1417" t="s">
        <v>135</v>
      </c>
      <c r="D13" s="1418"/>
      <c r="E13" s="1419"/>
      <c r="F13" s="134">
        <f ca="1">ROUNDDOWN(F11*0.08,0)</f>
        <v>4768202</v>
      </c>
      <c r="G13" s="130">
        <f ca="1">F13*0.9</f>
        <v>4291381.8</v>
      </c>
      <c r="H13" s="130">
        <f ca="1">F13*0.1</f>
        <v>476820.2</v>
      </c>
      <c r="I13" s="134"/>
      <c r="J13" s="1417" t="str">
        <f>'8.원가계산서'!J13:T13</f>
        <v xml:space="preserve">  노무비×5.86%</v>
      </c>
      <c r="K13" s="1418"/>
      <c r="L13" s="1418"/>
      <c r="M13" s="1418"/>
      <c r="N13" s="1418"/>
      <c r="O13" s="1418"/>
      <c r="P13" s="1418"/>
      <c r="Q13" s="1418"/>
      <c r="R13" s="1418"/>
      <c r="S13" s="1418"/>
      <c r="T13" s="1427"/>
    </row>
    <row r="14" spans="1:20" s="53" customFormat="1" ht="20.100000000000001" customHeight="1">
      <c r="A14" s="1441"/>
      <c r="B14" s="1425"/>
      <c r="C14" s="1417" t="s">
        <v>103</v>
      </c>
      <c r="D14" s="1418"/>
      <c r="E14" s="1419"/>
      <c r="F14" s="134">
        <f ca="1">ROUNDDOWN(F11*0.008,0)</f>
        <v>476820</v>
      </c>
      <c r="G14" s="130">
        <f ca="1">F14*0.9</f>
        <v>429138</v>
      </c>
      <c r="H14" s="130">
        <f ca="1">F14*0.1</f>
        <v>47682</v>
      </c>
      <c r="I14" s="134"/>
      <c r="J14" s="1417" t="str">
        <f>'8.원가계산서'!J14:T14</f>
        <v xml:space="preserve">  노무비×1.15%</v>
      </c>
      <c r="K14" s="1418"/>
      <c r="L14" s="1418"/>
      <c r="M14" s="1418"/>
      <c r="N14" s="1418"/>
      <c r="O14" s="1418"/>
      <c r="P14" s="1418"/>
      <c r="Q14" s="1418"/>
      <c r="R14" s="1418"/>
      <c r="S14" s="1418"/>
      <c r="T14" s="1427"/>
    </row>
    <row r="15" spans="1:20" s="53" customFormat="1" ht="20.100000000000001" customHeight="1">
      <c r="A15" s="1441"/>
      <c r="B15" s="1425"/>
      <c r="C15" s="1417" t="s">
        <v>136</v>
      </c>
      <c r="D15" s="1418"/>
      <c r="E15" s="1419"/>
      <c r="F15" s="134">
        <f ca="1">ROUNDDOWN(F9*0.017,0)</f>
        <v>921968</v>
      </c>
      <c r="G15" s="130">
        <f ca="1">F15*0.9</f>
        <v>829771.20000000007</v>
      </c>
      <c r="H15" s="130">
        <f ca="1">F15*0.1</f>
        <v>92196.800000000003</v>
      </c>
      <c r="I15" s="134"/>
      <c r="J15" s="1417" t="str">
        <f>'8.원가계산서'!J15:T15</f>
        <v xml:space="preserve">  직접노무비×3.595%</v>
      </c>
      <c r="K15" s="1418"/>
      <c r="L15" s="1418"/>
      <c r="M15" s="1418"/>
      <c r="N15" s="1418"/>
      <c r="O15" s="1418"/>
      <c r="P15" s="1418"/>
      <c r="Q15" s="1418"/>
      <c r="R15" s="1418"/>
      <c r="S15" s="1418"/>
      <c r="T15" s="1427"/>
    </row>
    <row r="16" spans="1:20" s="53" customFormat="1" ht="20.100000000000001" customHeight="1">
      <c r="A16" s="1441"/>
      <c r="B16" s="1425"/>
      <c r="C16" s="1428" t="s">
        <v>137</v>
      </c>
      <c r="D16" s="1429"/>
      <c r="E16" s="1430"/>
      <c r="F16" s="134">
        <f ca="1">ROUNDDOWN(F9*0.0249,0)</f>
        <v>1350412</v>
      </c>
      <c r="G16" s="130">
        <f ca="1">F16*0.9</f>
        <v>1215370.8</v>
      </c>
      <c r="H16" s="130">
        <f ca="1">F16*0.1</f>
        <v>135041.20000000001</v>
      </c>
      <c r="I16" s="134"/>
      <c r="J16" s="1460" t="str">
        <f>'8.원가계산서'!J16:T16</f>
        <v xml:space="preserve"> 직접노무비×4.75%</v>
      </c>
      <c r="K16" s="1461"/>
      <c r="L16" s="1461"/>
      <c r="M16" s="1461"/>
      <c r="N16" s="1461"/>
      <c r="O16" s="1461"/>
      <c r="P16" s="1461"/>
      <c r="Q16" s="1461"/>
      <c r="R16" s="1461"/>
      <c r="S16" s="1461"/>
      <c r="T16" s="1462"/>
    </row>
    <row r="17" spans="1:21" s="53" customFormat="1" ht="20.100000000000001" customHeight="1">
      <c r="A17" s="1441"/>
      <c r="B17" s="1425"/>
      <c r="C17" s="1428" t="s">
        <v>138</v>
      </c>
      <c r="D17" s="1429"/>
      <c r="E17" s="1430"/>
      <c r="F17" s="134">
        <f ca="1">ROUNDDOWN(F15*0.0655,0)</f>
        <v>60388</v>
      </c>
      <c r="G17" s="130"/>
      <c r="H17" s="130"/>
      <c r="I17" s="134"/>
      <c r="J17" s="1460" t="str">
        <f>'8.원가계산서'!J17:T17</f>
        <v xml:space="preserve"> 국민건강보험료×13.14%</v>
      </c>
      <c r="K17" s="1461"/>
      <c r="L17" s="1461"/>
      <c r="M17" s="1461"/>
      <c r="N17" s="1461"/>
      <c r="O17" s="1461"/>
      <c r="P17" s="1461"/>
      <c r="Q17" s="1461"/>
      <c r="R17" s="1461"/>
      <c r="S17" s="1461"/>
      <c r="T17" s="1462"/>
    </row>
    <row r="18" spans="1:21" s="53" customFormat="1" ht="20.100000000000001" customHeight="1">
      <c r="A18" s="1441"/>
      <c r="B18" s="1425"/>
      <c r="C18" s="1417" t="s">
        <v>139</v>
      </c>
      <c r="D18" s="1418"/>
      <c r="E18" s="1419"/>
      <c r="F18" s="134">
        <f ca="1">ROUNDDOWN((F8+F9)*0.0124,0)</f>
        <v>696414</v>
      </c>
      <c r="G18" s="130"/>
      <c r="H18" s="130"/>
      <c r="I18" s="134"/>
      <c r="J18" s="147" t="str">
        <f>'8.원가계산서'!J18</f>
        <v xml:space="preserve"> (재료비+직접노무비)×2.07%</v>
      </c>
      <c r="K18" s="148"/>
      <c r="L18" s="148"/>
      <c r="M18" s="148"/>
      <c r="N18" s="148"/>
      <c r="O18" s="148"/>
      <c r="P18" s="148"/>
      <c r="Q18" s="148"/>
      <c r="R18" s="148"/>
      <c r="S18" s="148"/>
      <c r="T18" s="149"/>
    </row>
    <row r="19" spans="1:21" s="53" customFormat="1" ht="20.100000000000001" customHeight="1" thickBot="1">
      <c r="A19" s="1442"/>
      <c r="B19" s="1426"/>
      <c r="C19" s="1444" t="s">
        <v>129</v>
      </c>
      <c r="D19" s="1445"/>
      <c r="E19" s="1446"/>
      <c r="F19" s="138">
        <f ca="1">SUM(F12:F18)</f>
        <v>8833039</v>
      </c>
      <c r="G19" s="150">
        <f ca="1">F19*0.9</f>
        <v>7949735.1000000006</v>
      </c>
      <c r="H19" s="150">
        <f ca="1">F19*0.1</f>
        <v>883303.9</v>
      </c>
      <c r="I19" s="140">
        <f ca="1">F19/F22</f>
        <v>0.10332838405075821</v>
      </c>
      <c r="J19" s="141"/>
      <c r="K19" s="142"/>
      <c r="L19" s="142"/>
      <c r="M19" s="142"/>
      <c r="N19" s="142"/>
      <c r="O19" s="142"/>
      <c r="P19" s="142"/>
      <c r="Q19" s="142"/>
      <c r="R19" s="142"/>
      <c r="S19" s="142"/>
      <c r="T19" s="143"/>
    </row>
    <row r="20" spans="1:21" s="53" customFormat="1" ht="20.100000000000001" customHeight="1">
      <c r="A20" s="151"/>
      <c r="B20" s="1412" t="s">
        <v>140</v>
      </c>
      <c r="C20" s="1412"/>
      <c r="D20" s="1412"/>
      <c r="E20" s="152"/>
      <c r="F20" s="153">
        <f ca="1">ROUNDDOWN((F8+F11+F19)*6%,0)</f>
        <v>4221877</v>
      </c>
      <c r="G20" s="154">
        <f ca="1">F20*0.9</f>
        <v>3799689.3000000003</v>
      </c>
      <c r="H20" s="154">
        <f ca="1">F20*0.1</f>
        <v>422187.7</v>
      </c>
      <c r="I20" s="155">
        <f ca="1">F20/F22</f>
        <v>4.9387275214234076E-2</v>
      </c>
      <c r="J20" s="156" t="str">
        <f>'8.원가계산서'!J23</f>
        <v xml:space="preserve">     (재료비+노무비+경비)×8%</v>
      </c>
      <c r="K20" s="157"/>
      <c r="L20" s="157"/>
      <c r="M20" s="158"/>
      <c r="N20" s="159"/>
      <c r="O20" s="160"/>
      <c r="P20" s="161"/>
      <c r="Q20" s="161"/>
      <c r="R20" s="162"/>
      <c r="S20" s="162"/>
      <c r="T20" s="163"/>
    </row>
    <row r="21" spans="1:21" s="53" customFormat="1" ht="20.100000000000001" customHeight="1">
      <c r="A21" s="164"/>
      <c r="B21" s="1413" t="s">
        <v>141</v>
      </c>
      <c r="C21" s="1413"/>
      <c r="D21" s="1413"/>
      <c r="E21" s="165"/>
      <c r="F21" s="1414">
        <f ca="1">ROUNDDOWN((F11+F19+F20)*0.15,0)</f>
        <v>10898617</v>
      </c>
      <c r="G21" s="1415">
        <f ca="1">ROUNDDOWN(G13*0.07,0)</f>
        <v>300396</v>
      </c>
      <c r="H21" s="1416">
        <f ca="1">ROUNDDOWN(H13*0.07,0)</f>
        <v>33377</v>
      </c>
      <c r="I21" s="166">
        <f ca="1">F21/F22</f>
        <v>0.1274913971282276</v>
      </c>
      <c r="J21" s="167" t="str">
        <f>'8.원가계산서'!J24</f>
        <v xml:space="preserve">       (노무비+경비+일반관리비)×15%</v>
      </c>
      <c r="K21" s="168"/>
      <c r="L21" s="168"/>
      <c r="M21" s="168"/>
      <c r="N21" s="168"/>
      <c r="O21" s="168"/>
      <c r="P21" s="168"/>
      <c r="Q21" s="168"/>
      <c r="R21" s="168"/>
      <c r="S21" s="168"/>
      <c r="T21" s="169"/>
    </row>
    <row r="22" spans="1:21" s="53" customFormat="1" ht="20.100000000000001" customHeight="1">
      <c r="A22" s="164"/>
      <c r="B22" s="1423" t="s">
        <v>142</v>
      </c>
      <c r="C22" s="1423"/>
      <c r="D22" s="1423"/>
      <c r="E22" s="165"/>
      <c r="F22" s="1414">
        <f ca="1">TRUNC((F8+F11+F19+F20+F21),0)</f>
        <v>85485117</v>
      </c>
      <c r="G22" s="1415"/>
      <c r="H22" s="1416"/>
      <c r="I22" s="166">
        <v>0.99999999999999989</v>
      </c>
      <c r="J22" s="1420"/>
      <c r="K22" s="1421"/>
      <c r="L22" s="1421"/>
      <c r="M22" s="1421"/>
      <c r="N22" s="1421"/>
      <c r="O22" s="1421"/>
      <c r="P22" s="1421"/>
      <c r="Q22" s="1421"/>
      <c r="R22" s="1421"/>
      <c r="S22" s="1421"/>
      <c r="T22" s="1422"/>
      <c r="U22" s="170"/>
    </row>
    <row r="23" spans="1:21" s="53" customFormat="1" ht="20.100000000000001" customHeight="1" thickBot="1">
      <c r="A23" s="171"/>
      <c r="B23" s="1431" t="s">
        <v>143</v>
      </c>
      <c r="C23" s="1431"/>
      <c r="D23" s="1431"/>
      <c r="E23" s="172"/>
      <c r="F23" s="173">
        <f ca="1">ROUNDDOWN((F6+F12)*0.1, 0)</f>
        <v>248788</v>
      </c>
      <c r="G23" s="173"/>
      <c r="H23" s="173"/>
      <c r="I23" s="174"/>
      <c r="J23" s="175" t="s">
        <v>221</v>
      </c>
      <c r="K23" s="176"/>
      <c r="L23" s="176"/>
      <c r="M23" s="176"/>
      <c r="N23" s="176"/>
      <c r="O23" s="176"/>
      <c r="P23" s="176"/>
      <c r="Q23" s="176"/>
      <c r="R23" s="176"/>
      <c r="S23" s="176"/>
      <c r="T23" s="177"/>
    </row>
    <row r="24" spans="1:21" s="53" customFormat="1" ht="20.100000000000001" customHeight="1" thickBot="1">
      <c r="A24" s="178"/>
      <c r="B24" s="1432" t="s">
        <v>144</v>
      </c>
      <c r="C24" s="1432"/>
      <c r="D24" s="1432"/>
      <c r="E24" s="179"/>
      <c r="F24" s="1433">
        <f ca="1">ROUNDDOWN(F22+F23,-3)</f>
        <v>85733000</v>
      </c>
      <c r="G24" s="1434"/>
      <c r="H24" s="1435"/>
      <c r="I24" s="180"/>
      <c r="J24" s="1436">
        <f ca="1">F22+F23</f>
        <v>85733905</v>
      </c>
      <c r="K24" s="1437"/>
      <c r="L24" s="181" t="s">
        <v>145</v>
      </c>
      <c r="M24" s="181"/>
      <c r="N24" s="181"/>
      <c r="O24" s="1438" t="s">
        <v>146</v>
      </c>
      <c r="P24" s="1438"/>
      <c r="Q24" s="1438"/>
      <c r="R24" s="1438"/>
      <c r="S24" s="1438"/>
      <c r="T24" s="1439"/>
    </row>
    <row r="25" spans="1:21">
      <c r="S25" s="51"/>
    </row>
    <row r="26" spans="1:21">
      <c r="E26" s="182"/>
      <c r="F26" s="182"/>
      <c r="I26" s="182"/>
    </row>
    <row r="27" spans="1:21">
      <c r="E27" s="182"/>
      <c r="F27" s="182"/>
      <c r="G27" s="80"/>
      <c r="H27" s="80"/>
      <c r="I27" s="182"/>
    </row>
    <row r="28" spans="1:21">
      <c r="E28" s="182"/>
      <c r="F28" s="182"/>
      <c r="I28" s="182"/>
    </row>
    <row r="29" spans="1:21">
      <c r="E29" s="182"/>
      <c r="F29" s="182"/>
      <c r="I29" s="182"/>
    </row>
    <row r="30" spans="1:21">
      <c r="E30" s="182"/>
      <c r="F30" s="182"/>
      <c r="I30" s="182"/>
    </row>
    <row r="31" spans="1:21">
      <c r="E31" s="182"/>
      <c r="F31" s="182"/>
      <c r="I31" s="182"/>
    </row>
    <row r="32" spans="1:21">
      <c r="E32" s="182"/>
      <c r="F32" s="182"/>
      <c r="I32" s="182"/>
    </row>
    <row r="33" spans="5:9">
      <c r="E33" s="182"/>
      <c r="F33" s="182"/>
      <c r="I33" s="182"/>
    </row>
    <row r="34" spans="5:9">
      <c r="E34" s="182"/>
      <c r="F34" s="182"/>
      <c r="I34" s="182"/>
    </row>
    <row r="35" spans="5:9">
      <c r="E35" s="182"/>
      <c r="F35" s="182"/>
      <c r="I35" s="182"/>
    </row>
    <row r="36" spans="5:9">
      <c r="F36" s="182"/>
      <c r="I36" s="182"/>
    </row>
    <row r="37" spans="5:9">
      <c r="F37" s="182"/>
    </row>
    <row r="38" spans="5:9">
      <c r="F38" s="182"/>
    </row>
    <row r="39" spans="5:9">
      <c r="F39" s="182"/>
    </row>
    <row r="40" spans="5:9">
      <c r="F40" s="182"/>
    </row>
    <row r="41" spans="5:9">
      <c r="F41" s="182"/>
    </row>
    <row r="42" spans="5:9">
      <c r="F42" s="182"/>
    </row>
    <row r="43" spans="5:9">
      <c r="F43" s="183"/>
    </row>
    <row r="44" spans="5:9">
      <c r="F44" s="183"/>
    </row>
    <row r="45" spans="5:9">
      <c r="F45" s="182"/>
    </row>
  </sheetData>
  <mergeCells count="40">
    <mergeCell ref="J22:T22"/>
    <mergeCell ref="B23:D23"/>
    <mergeCell ref="B24:D24"/>
    <mergeCell ref="F24:H24"/>
    <mergeCell ref="J24:K24"/>
    <mergeCell ref="O24:T24"/>
    <mergeCell ref="B20:D20"/>
    <mergeCell ref="B21:D21"/>
    <mergeCell ref="F21:H21"/>
    <mergeCell ref="B22:D22"/>
    <mergeCell ref="F22:H22"/>
    <mergeCell ref="J10:T10"/>
    <mergeCell ref="C11:E11"/>
    <mergeCell ref="B12:B19"/>
    <mergeCell ref="C12:E12"/>
    <mergeCell ref="C13:E13"/>
    <mergeCell ref="J13:T13"/>
    <mergeCell ref="C14:E14"/>
    <mergeCell ref="J14:T14"/>
    <mergeCell ref="C15:E15"/>
    <mergeCell ref="J15:T15"/>
    <mergeCell ref="C16:E16"/>
    <mergeCell ref="J16:T16"/>
    <mergeCell ref="C17:E17"/>
    <mergeCell ref="J17:T17"/>
    <mergeCell ref="C18:E18"/>
    <mergeCell ref="C19:E19"/>
    <mergeCell ref="A6:A19"/>
    <mergeCell ref="B6:B8"/>
    <mergeCell ref="C6:E6"/>
    <mergeCell ref="C7:E7"/>
    <mergeCell ref="C8:E8"/>
    <mergeCell ref="B9:B11"/>
    <mergeCell ref="C9:E9"/>
    <mergeCell ref="C10:E10"/>
    <mergeCell ref="A1:T1"/>
    <mergeCell ref="A4:E5"/>
    <mergeCell ref="F4:H5"/>
    <mergeCell ref="I4:I5"/>
    <mergeCell ref="J4:T5"/>
  </mergeCells>
  <phoneticPr fontId="4" type="noConversion"/>
  <pageMargins left="0.74803149606299213" right="0.74803149606299213" top="0.78740157480314965" bottom="0.78740157480314965" header="0" footer="0"/>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4">
    <tabColor rgb="FFFFC000"/>
  </sheetPr>
  <dimension ref="A1:M102"/>
  <sheetViews>
    <sheetView view="pageBreakPreview" zoomScaleNormal="100" workbookViewId="0">
      <selection activeCell="B17" sqref="B17"/>
    </sheetView>
  </sheetViews>
  <sheetFormatPr defaultColWidth="8.88671875" defaultRowHeight="13.5"/>
  <cols>
    <col min="1" max="1" width="11.88671875" style="184" customWidth="1"/>
    <col min="2" max="2" width="8" style="203" customWidth="1"/>
    <col min="3" max="3" width="9" style="205" customWidth="1"/>
    <col min="4" max="4" width="14.44140625" style="205" customWidth="1"/>
    <col min="5" max="5" width="9" style="207" customWidth="1"/>
    <col min="6" max="6" width="12.77734375" style="205" customWidth="1"/>
    <col min="7" max="7" width="9" style="207" customWidth="1"/>
    <col min="8" max="8" width="12.77734375" style="205" customWidth="1"/>
    <col min="9" max="9" width="9" style="208" customWidth="1"/>
    <col min="10" max="10" width="12.77734375" style="184" customWidth="1"/>
    <col min="11" max="11" width="7.5546875" style="206" customWidth="1"/>
    <col min="12" max="12" width="9.6640625" style="184" bestFit="1" customWidth="1"/>
    <col min="13" max="13" width="11.5546875" style="184" bestFit="1" customWidth="1"/>
    <col min="14" max="16384" width="8.88671875" style="184"/>
  </cols>
  <sheetData>
    <row r="1" spans="1:13" ht="44.25" customHeight="1">
      <c r="A1" s="1466" t="s">
        <v>147</v>
      </c>
      <c r="B1" s="1466"/>
      <c r="C1" s="1466"/>
      <c r="D1" s="1466"/>
      <c r="E1" s="1467"/>
      <c r="F1" s="1466"/>
      <c r="G1" s="1467"/>
      <c r="H1" s="1466"/>
      <c r="I1" s="1467"/>
      <c r="J1" s="1466"/>
      <c r="K1" s="1466"/>
    </row>
    <row r="2" spans="1:13" s="186" customFormat="1" ht="20.25" customHeight="1">
      <c r="A2" s="1468" t="s">
        <v>148</v>
      </c>
      <c r="B2" s="1468"/>
      <c r="C2" s="185"/>
      <c r="D2" s="185"/>
      <c r="E2" s="185"/>
      <c r="F2" s="185"/>
      <c r="G2" s="185"/>
      <c r="H2" s="185"/>
      <c r="I2" s="185"/>
      <c r="J2" s="1469" t="s">
        <v>120</v>
      </c>
      <c r="K2" s="1469"/>
    </row>
    <row r="3" spans="1:13" s="189" customFormat="1" ht="30" customHeight="1">
      <c r="A3" s="1470" t="s">
        <v>149</v>
      </c>
      <c r="B3" s="1471" t="s">
        <v>150</v>
      </c>
      <c r="C3" s="1473" t="s">
        <v>6</v>
      </c>
      <c r="D3" s="1473"/>
      <c r="E3" s="1473" t="s">
        <v>130</v>
      </c>
      <c r="F3" s="1473"/>
      <c r="G3" s="1473" t="s">
        <v>125</v>
      </c>
      <c r="H3" s="1473"/>
      <c r="I3" s="1470" t="s">
        <v>151</v>
      </c>
      <c r="J3" s="1470"/>
      <c r="K3" s="1470" t="s">
        <v>152</v>
      </c>
    </row>
    <row r="4" spans="1:13" s="189" customFormat="1" ht="30" customHeight="1">
      <c r="A4" s="1470"/>
      <c r="B4" s="1472"/>
      <c r="C4" s="187" t="s">
        <v>82</v>
      </c>
      <c r="D4" s="187" t="s">
        <v>153</v>
      </c>
      <c r="E4" s="187" t="s">
        <v>82</v>
      </c>
      <c r="F4" s="187" t="s">
        <v>153</v>
      </c>
      <c r="G4" s="187" t="s">
        <v>82</v>
      </c>
      <c r="H4" s="187" t="s">
        <v>153</v>
      </c>
      <c r="I4" s="188" t="s">
        <v>154</v>
      </c>
      <c r="J4" s="188" t="s">
        <v>153</v>
      </c>
      <c r="K4" s="1470"/>
    </row>
    <row r="5" spans="1:13" s="189" customFormat="1" ht="30" customHeight="1">
      <c r="A5" s="188" t="s">
        <v>315</v>
      </c>
      <c r="B5" s="190">
        <f>'9.1내역서(풀베기)'!B17</f>
        <v>41.580000000000013</v>
      </c>
      <c r="C5" s="191"/>
      <c r="D5" s="191">
        <f ca="1">F5+H5+J5</f>
        <v>42093178</v>
      </c>
      <c r="E5" s="191"/>
      <c r="F5" s="191">
        <f ca="1">'9.1내역서(풀베기)'!F17</f>
        <v>39962787</v>
      </c>
      <c r="G5" s="191"/>
      <c r="H5" s="191">
        <f ca="1">'9.1내역서(풀베기)'!H17</f>
        <v>1571556</v>
      </c>
      <c r="I5" s="191"/>
      <c r="J5" s="192">
        <f ca="1">'9.1내역서(풀베기)'!J17</f>
        <v>558835</v>
      </c>
      <c r="K5" s="193"/>
      <c r="M5" s="282">
        <f ca="1">D5+D6</f>
        <v>56721311</v>
      </c>
    </row>
    <row r="6" spans="1:13" s="189" customFormat="1" ht="30" customHeight="1">
      <c r="A6" s="194" t="s">
        <v>1525</v>
      </c>
      <c r="B6" s="190">
        <f ca="1">'9.2내역서(덩굴제거)'!B17</f>
        <v>41.580000000000013</v>
      </c>
      <c r="C6" s="191"/>
      <c r="D6" s="191">
        <f ca="1">'9.2내역서(덩굴제거)'!D17</f>
        <v>14628133</v>
      </c>
      <c r="E6" s="191"/>
      <c r="F6" s="191">
        <f ca="1">'9.2내역서(덩굴제거)'!F17</f>
        <v>14270637</v>
      </c>
      <c r="G6" s="191"/>
      <c r="H6" s="191">
        <f ca="1">'9.2내역서(덩굴제거)'!H17</f>
        <v>357496</v>
      </c>
      <c r="I6" s="191"/>
      <c r="J6" s="192"/>
      <c r="K6" s="193"/>
      <c r="M6" s="282">
        <f ca="1">F5+F6</f>
        <v>54233424</v>
      </c>
    </row>
    <row r="7" spans="1:13" s="189" customFormat="1" ht="30" hidden="1" customHeight="1">
      <c r="A7" s="188"/>
      <c r="B7" s="190"/>
      <c r="C7" s="191"/>
      <c r="D7" s="191"/>
      <c r="E7" s="191"/>
      <c r="F7" s="191"/>
      <c r="G7" s="191"/>
      <c r="H7" s="191"/>
      <c r="I7" s="191"/>
      <c r="J7" s="192"/>
      <c r="K7" s="193"/>
    </row>
    <row r="8" spans="1:13" s="189" customFormat="1" ht="30" customHeight="1">
      <c r="A8" s="188"/>
      <c r="B8" s="190"/>
      <c r="C8" s="191"/>
      <c r="D8" s="191"/>
      <c r="E8" s="191"/>
      <c r="F8" s="191"/>
      <c r="G8" s="191"/>
      <c r="H8" s="191"/>
      <c r="I8" s="191"/>
      <c r="J8" s="192"/>
      <c r="K8" s="193"/>
    </row>
    <row r="9" spans="1:13" s="189" customFormat="1" ht="30" customHeight="1">
      <c r="A9" s="188"/>
      <c r="B9" s="190"/>
      <c r="C9" s="191"/>
      <c r="D9" s="191"/>
      <c r="E9" s="191"/>
      <c r="F9" s="191"/>
      <c r="G9" s="191"/>
      <c r="H9" s="191"/>
      <c r="I9" s="191"/>
      <c r="J9" s="192"/>
      <c r="K9" s="193"/>
    </row>
    <row r="10" spans="1:13" s="189" customFormat="1" ht="30" customHeight="1">
      <c r="A10" s="188"/>
      <c r="B10" s="190"/>
      <c r="C10" s="191"/>
      <c r="D10" s="191"/>
      <c r="E10" s="191"/>
      <c r="F10" s="191"/>
      <c r="G10" s="191"/>
      <c r="H10" s="191"/>
      <c r="I10" s="191"/>
      <c r="J10" s="192"/>
      <c r="K10" s="193"/>
    </row>
    <row r="11" spans="1:13" s="189" customFormat="1" ht="30" customHeight="1">
      <c r="A11" s="188"/>
      <c r="B11" s="190"/>
      <c r="C11" s="191"/>
      <c r="D11" s="191"/>
      <c r="E11" s="191"/>
      <c r="F11" s="191"/>
      <c r="G11" s="191"/>
      <c r="H11" s="191"/>
      <c r="I11" s="191"/>
      <c r="J11" s="192"/>
      <c r="K11" s="193"/>
    </row>
    <row r="12" spans="1:13" s="189" customFormat="1" ht="30" customHeight="1">
      <c r="A12" s="188"/>
      <c r="B12" s="190"/>
      <c r="C12" s="191"/>
      <c r="D12" s="191"/>
      <c r="E12" s="191"/>
      <c r="F12" s="191"/>
      <c r="G12" s="191"/>
      <c r="H12" s="191"/>
      <c r="I12" s="191"/>
      <c r="J12" s="192"/>
      <c r="K12" s="193"/>
    </row>
    <row r="13" spans="1:13" s="189" customFormat="1" ht="30" customHeight="1">
      <c r="A13" s="188"/>
      <c r="B13" s="190"/>
      <c r="C13" s="191"/>
      <c r="D13" s="191"/>
      <c r="E13" s="191"/>
      <c r="F13" s="191"/>
      <c r="G13" s="191"/>
      <c r="H13" s="191"/>
      <c r="I13" s="191"/>
      <c r="J13" s="192"/>
      <c r="K13" s="193"/>
    </row>
    <row r="14" spans="1:13" s="189" customFormat="1" ht="30" customHeight="1">
      <c r="A14" s="188"/>
      <c r="B14" s="190"/>
      <c r="C14" s="191"/>
      <c r="D14" s="191"/>
      <c r="E14" s="191"/>
      <c r="F14" s="191"/>
      <c r="G14" s="191"/>
      <c r="H14" s="191"/>
      <c r="I14" s="191"/>
      <c r="J14" s="192"/>
      <c r="K14" s="193"/>
    </row>
    <row r="15" spans="1:13" s="189" customFormat="1" ht="30" customHeight="1">
      <c r="A15" s="188"/>
      <c r="B15" s="190"/>
      <c r="C15" s="191"/>
      <c r="D15" s="191"/>
      <c r="E15" s="191"/>
      <c r="F15" s="191"/>
      <c r="G15" s="191"/>
      <c r="H15" s="191"/>
      <c r="I15" s="191"/>
      <c r="J15" s="192"/>
      <c r="K15" s="193"/>
    </row>
    <row r="16" spans="1:13" s="189" customFormat="1" ht="30" customHeight="1">
      <c r="A16" s="188" t="s">
        <v>155</v>
      </c>
      <c r="B16" s="195">
        <f>SUM(B5)</f>
        <v>41.580000000000013</v>
      </c>
      <c r="C16" s="196"/>
      <c r="D16" s="196">
        <f ca="1">F16+H16+J16</f>
        <v>56721311</v>
      </c>
      <c r="E16" s="196"/>
      <c r="F16" s="196">
        <f ca="1">SUM(F5:F15)</f>
        <v>54233424</v>
      </c>
      <c r="G16" s="196"/>
      <c r="H16" s="196">
        <f ca="1">SUM(H5:H15)</f>
        <v>1929052</v>
      </c>
      <c r="I16" s="196"/>
      <c r="J16" s="196">
        <f ca="1">SUM(J5:J15)</f>
        <v>558835</v>
      </c>
      <c r="K16" s="197"/>
    </row>
    <row r="17" spans="1:11">
      <c r="A17" s="198"/>
      <c r="B17" s="199"/>
      <c r="C17" s="200"/>
      <c r="D17" s="201"/>
      <c r="E17" s="198"/>
      <c r="F17" s="198"/>
      <c r="G17" s="198"/>
      <c r="H17" s="198"/>
      <c r="I17" s="198"/>
      <c r="J17" s="198"/>
      <c r="K17" s="202"/>
    </row>
    <row r="18" spans="1:11">
      <c r="A18" s="198"/>
      <c r="B18" s="198"/>
      <c r="C18" s="203"/>
      <c r="D18" s="204"/>
      <c r="E18" s="198"/>
      <c r="F18" s="198"/>
      <c r="G18" s="198"/>
      <c r="H18" s="198"/>
      <c r="I18" s="198"/>
      <c r="J18" s="198"/>
      <c r="K18" s="202"/>
    </row>
    <row r="19" spans="1:11">
      <c r="A19" s="198"/>
      <c r="B19" s="198"/>
      <c r="C19" s="203"/>
      <c r="D19" s="198"/>
      <c r="E19" s="198"/>
      <c r="F19" s="198"/>
      <c r="G19" s="198"/>
      <c r="H19" s="198"/>
      <c r="I19" s="198"/>
      <c r="J19" s="198"/>
      <c r="K19" s="202"/>
    </row>
    <row r="20" spans="1:11">
      <c r="A20" s="198"/>
      <c r="E20" s="205"/>
      <c r="G20" s="205"/>
      <c r="I20" s="205"/>
      <c r="J20" s="205"/>
      <c r="K20" s="202"/>
    </row>
    <row r="21" spans="1:11">
      <c r="A21" s="198"/>
      <c r="E21" s="205"/>
      <c r="G21" s="205"/>
      <c r="I21" s="205"/>
      <c r="J21" s="205"/>
      <c r="K21" s="203"/>
    </row>
    <row r="22" spans="1:11">
      <c r="A22" s="198"/>
      <c r="E22" s="205"/>
      <c r="G22" s="205"/>
      <c r="I22" s="205"/>
      <c r="J22" s="205"/>
      <c r="K22" s="202"/>
    </row>
    <row r="23" spans="1:11">
      <c r="A23" s="198"/>
      <c r="B23" s="198"/>
      <c r="C23" s="203"/>
      <c r="D23" s="198"/>
      <c r="E23" s="198"/>
      <c r="F23" s="198"/>
      <c r="G23" s="198"/>
      <c r="H23" s="198"/>
      <c r="I23" s="198"/>
      <c r="J23" s="198"/>
      <c r="K23" s="202"/>
    </row>
    <row r="24" spans="1:11">
      <c r="A24" s="198"/>
      <c r="B24" s="198"/>
      <c r="C24" s="198"/>
      <c r="D24" s="198"/>
      <c r="E24" s="198"/>
      <c r="F24" s="198"/>
      <c r="G24" s="198"/>
      <c r="H24" s="198"/>
      <c r="I24" s="198"/>
      <c r="J24" s="198"/>
      <c r="K24" s="202"/>
    </row>
    <row r="25" spans="1:11">
      <c r="A25" s="198"/>
      <c r="B25" s="198"/>
      <c r="C25" s="198"/>
      <c r="D25" s="198"/>
      <c r="E25" s="198"/>
      <c r="F25" s="198"/>
      <c r="G25" s="198"/>
      <c r="H25" s="198"/>
      <c r="I25" s="198"/>
      <c r="J25" s="198"/>
      <c r="K25" s="202"/>
    </row>
    <row r="26" spans="1:11">
      <c r="A26" s="198"/>
      <c r="B26" s="198"/>
      <c r="C26" s="198"/>
      <c r="D26" s="198"/>
      <c r="E26" s="198"/>
      <c r="F26" s="198"/>
      <c r="G26" s="198"/>
      <c r="H26" s="198"/>
      <c r="I26" s="198"/>
      <c r="J26" s="198"/>
      <c r="K26" s="202"/>
    </row>
    <row r="27" spans="1:11">
      <c r="A27" s="198"/>
      <c r="B27" s="198"/>
      <c r="C27" s="198"/>
      <c r="D27" s="198"/>
      <c r="E27" s="198"/>
      <c r="F27" s="198"/>
      <c r="G27" s="198"/>
      <c r="H27" s="198"/>
      <c r="I27" s="198"/>
      <c r="J27" s="198"/>
      <c r="K27" s="202"/>
    </row>
    <row r="28" spans="1:11">
      <c r="A28" s="198"/>
      <c r="B28" s="198"/>
      <c r="C28" s="198"/>
      <c r="D28" s="198"/>
      <c r="E28" s="198"/>
      <c r="F28" s="198"/>
      <c r="G28" s="198"/>
      <c r="H28" s="198"/>
      <c r="I28" s="198"/>
      <c r="J28" s="198"/>
      <c r="K28" s="202"/>
    </row>
    <row r="29" spans="1:11">
      <c r="A29" s="198"/>
      <c r="B29" s="198"/>
      <c r="C29" s="198"/>
      <c r="D29" s="198"/>
      <c r="E29" s="198"/>
      <c r="F29" s="198"/>
      <c r="G29" s="198"/>
      <c r="H29" s="198"/>
      <c r="I29" s="198"/>
      <c r="J29" s="198"/>
      <c r="K29" s="202"/>
    </row>
    <row r="30" spans="1:11">
      <c r="A30" s="198"/>
      <c r="B30" s="198"/>
      <c r="C30" s="198"/>
      <c r="D30" s="198"/>
      <c r="E30" s="198"/>
      <c r="F30" s="198"/>
      <c r="G30" s="198"/>
      <c r="H30" s="198"/>
      <c r="I30" s="198"/>
      <c r="J30" s="198"/>
      <c r="K30" s="202"/>
    </row>
    <row r="31" spans="1:11">
      <c r="A31" s="198"/>
      <c r="B31" s="198"/>
      <c r="C31" s="198"/>
      <c r="D31" s="198"/>
      <c r="E31" s="198"/>
      <c r="F31" s="198"/>
      <c r="G31" s="198"/>
      <c r="H31" s="198"/>
      <c r="I31" s="198"/>
      <c r="J31" s="198"/>
      <c r="K31" s="202"/>
    </row>
    <row r="32" spans="1:11">
      <c r="A32" s="198"/>
      <c r="B32" s="198"/>
      <c r="C32" s="198"/>
      <c r="D32" s="198"/>
      <c r="E32" s="198"/>
      <c r="F32" s="198"/>
      <c r="G32" s="198"/>
      <c r="H32" s="198"/>
      <c r="I32" s="198"/>
      <c r="J32" s="198"/>
      <c r="K32" s="202"/>
    </row>
    <row r="33" spans="1:11">
      <c r="A33" s="198"/>
      <c r="B33" s="198"/>
      <c r="C33" s="198"/>
      <c r="D33" s="198"/>
      <c r="E33" s="198"/>
      <c r="F33" s="198"/>
      <c r="G33" s="198"/>
      <c r="H33" s="198"/>
      <c r="I33" s="198"/>
      <c r="J33" s="198"/>
      <c r="K33" s="202"/>
    </row>
    <row r="34" spans="1:11">
      <c r="A34" s="198"/>
      <c r="B34" s="198"/>
      <c r="C34" s="198"/>
      <c r="D34" s="198"/>
      <c r="E34" s="198"/>
      <c r="F34" s="198"/>
      <c r="G34" s="198"/>
      <c r="H34" s="198"/>
      <c r="I34" s="198"/>
      <c r="J34" s="198"/>
      <c r="K34" s="202"/>
    </row>
    <row r="35" spans="1:11">
      <c r="A35" s="198"/>
      <c r="B35" s="198"/>
      <c r="C35" s="198"/>
      <c r="D35" s="198"/>
      <c r="E35" s="198"/>
      <c r="F35" s="198"/>
      <c r="G35" s="198"/>
      <c r="H35" s="198"/>
      <c r="I35" s="198"/>
      <c r="J35" s="198"/>
      <c r="K35" s="202"/>
    </row>
    <row r="36" spans="1:11">
      <c r="A36" s="198"/>
      <c r="B36" s="198"/>
      <c r="C36" s="198"/>
      <c r="D36" s="198"/>
      <c r="E36" s="198"/>
      <c r="F36" s="198"/>
      <c r="G36" s="198"/>
      <c r="H36" s="198"/>
      <c r="I36" s="198"/>
      <c r="J36" s="198"/>
      <c r="K36" s="202"/>
    </row>
    <row r="37" spans="1:11">
      <c r="A37" s="198"/>
      <c r="B37" s="198"/>
      <c r="C37" s="198"/>
      <c r="D37" s="198"/>
      <c r="E37" s="198"/>
      <c r="F37" s="198"/>
      <c r="G37" s="198"/>
      <c r="H37" s="198"/>
      <c r="I37" s="198"/>
      <c r="J37" s="198"/>
      <c r="K37" s="202"/>
    </row>
    <row r="38" spans="1:11">
      <c r="A38" s="198"/>
      <c r="B38" s="198"/>
      <c r="C38" s="198"/>
      <c r="D38" s="198"/>
      <c r="E38" s="198"/>
      <c r="F38" s="198"/>
      <c r="G38" s="198"/>
      <c r="H38" s="198"/>
      <c r="I38" s="198"/>
      <c r="J38" s="198"/>
      <c r="K38" s="202"/>
    </row>
    <row r="39" spans="1:11">
      <c r="A39" s="198"/>
      <c r="B39" s="198"/>
      <c r="C39" s="198"/>
      <c r="D39" s="198"/>
      <c r="E39" s="198"/>
      <c r="F39" s="198"/>
      <c r="G39" s="198"/>
      <c r="H39" s="198"/>
      <c r="I39" s="198"/>
      <c r="J39" s="198"/>
      <c r="K39" s="202"/>
    </row>
    <row r="40" spans="1:11">
      <c r="A40" s="198"/>
      <c r="B40" s="198"/>
      <c r="C40" s="198"/>
      <c r="D40" s="198"/>
      <c r="E40" s="198"/>
      <c r="F40" s="198"/>
      <c r="G40" s="198"/>
      <c r="H40" s="198"/>
      <c r="I40" s="198"/>
      <c r="J40" s="198"/>
      <c r="K40" s="202"/>
    </row>
    <row r="41" spans="1:11">
      <c r="E41" s="205"/>
      <c r="G41" s="205"/>
      <c r="I41" s="184"/>
    </row>
    <row r="42" spans="1:11">
      <c r="E42" s="205"/>
      <c r="G42" s="205"/>
      <c r="I42" s="184"/>
    </row>
    <row r="43" spans="1:11">
      <c r="E43" s="205"/>
      <c r="G43" s="205"/>
      <c r="I43" s="184"/>
    </row>
    <row r="44" spans="1:11">
      <c r="E44" s="205"/>
      <c r="G44" s="205"/>
      <c r="I44" s="184"/>
    </row>
    <row r="45" spans="1:11">
      <c r="E45" s="205"/>
      <c r="G45" s="205"/>
      <c r="I45" s="184"/>
    </row>
    <row r="46" spans="1:11">
      <c r="E46" s="205"/>
      <c r="G46" s="205"/>
      <c r="I46" s="184"/>
    </row>
    <row r="47" spans="1:11">
      <c r="E47" s="205"/>
      <c r="G47" s="205"/>
      <c r="I47" s="184"/>
    </row>
    <row r="48" spans="1:11">
      <c r="E48" s="205"/>
      <c r="G48" s="205"/>
      <c r="I48" s="184"/>
    </row>
    <row r="49" spans="5:9">
      <c r="E49" s="205"/>
      <c r="G49" s="205"/>
      <c r="I49" s="184"/>
    </row>
    <row r="50" spans="5:9">
      <c r="E50" s="205"/>
      <c r="G50" s="205"/>
      <c r="I50" s="184"/>
    </row>
    <row r="51" spans="5:9">
      <c r="E51" s="205"/>
      <c r="G51" s="205"/>
      <c r="I51" s="184"/>
    </row>
    <row r="52" spans="5:9">
      <c r="E52" s="205"/>
      <c r="G52" s="205"/>
      <c r="I52" s="184"/>
    </row>
    <row r="53" spans="5:9">
      <c r="E53" s="205"/>
      <c r="G53" s="205"/>
      <c r="I53" s="184"/>
    </row>
    <row r="54" spans="5:9">
      <c r="E54" s="205"/>
      <c r="G54" s="205"/>
      <c r="I54" s="184"/>
    </row>
    <row r="55" spans="5:9">
      <c r="E55" s="205"/>
      <c r="G55" s="205"/>
      <c r="I55" s="184"/>
    </row>
    <row r="56" spans="5:9">
      <c r="E56" s="205"/>
      <c r="G56" s="205"/>
      <c r="I56" s="184"/>
    </row>
    <row r="57" spans="5:9">
      <c r="E57" s="205"/>
      <c r="G57" s="205"/>
      <c r="I57" s="184"/>
    </row>
    <row r="58" spans="5:9">
      <c r="E58" s="205"/>
      <c r="G58" s="205"/>
      <c r="I58" s="184"/>
    </row>
    <row r="59" spans="5:9">
      <c r="E59" s="205"/>
      <c r="G59" s="205"/>
      <c r="I59" s="184"/>
    </row>
    <row r="60" spans="5:9">
      <c r="E60" s="205"/>
      <c r="G60" s="205"/>
      <c r="I60" s="184"/>
    </row>
    <row r="61" spans="5:9">
      <c r="E61" s="205"/>
      <c r="G61" s="205"/>
      <c r="I61" s="184"/>
    </row>
    <row r="62" spans="5:9">
      <c r="E62" s="205"/>
      <c r="G62" s="205"/>
      <c r="I62" s="184"/>
    </row>
    <row r="63" spans="5:9">
      <c r="E63" s="205"/>
      <c r="G63" s="205"/>
      <c r="I63" s="184"/>
    </row>
    <row r="64" spans="5:9">
      <c r="E64" s="205"/>
      <c r="G64" s="205"/>
      <c r="I64" s="184"/>
    </row>
    <row r="65" spans="5:9">
      <c r="E65" s="205"/>
      <c r="G65" s="205"/>
      <c r="I65" s="184"/>
    </row>
    <row r="66" spans="5:9">
      <c r="E66" s="205"/>
      <c r="G66" s="205"/>
      <c r="I66" s="184"/>
    </row>
    <row r="67" spans="5:9">
      <c r="E67" s="205"/>
      <c r="G67" s="205"/>
      <c r="I67" s="184"/>
    </row>
    <row r="68" spans="5:9">
      <c r="E68" s="205"/>
      <c r="G68" s="205"/>
      <c r="I68" s="184"/>
    </row>
    <row r="69" spans="5:9">
      <c r="E69" s="205"/>
      <c r="G69" s="205"/>
      <c r="I69" s="184"/>
    </row>
    <row r="70" spans="5:9">
      <c r="E70" s="205"/>
      <c r="G70" s="205"/>
      <c r="I70" s="184"/>
    </row>
    <row r="71" spans="5:9">
      <c r="E71" s="205"/>
      <c r="G71" s="205"/>
      <c r="I71" s="184"/>
    </row>
    <row r="72" spans="5:9">
      <c r="E72" s="205"/>
      <c r="G72" s="205"/>
      <c r="I72" s="184"/>
    </row>
    <row r="73" spans="5:9">
      <c r="E73" s="205"/>
      <c r="G73" s="205"/>
      <c r="I73" s="184"/>
    </row>
    <row r="74" spans="5:9">
      <c r="E74" s="205"/>
      <c r="G74" s="205"/>
      <c r="I74" s="184"/>
    </row>
    <row r="75" spans="5:9">
      <c r="E75" s="205"/>
      <c r="G75" s="205"/>
      <c r="I75" s="184"/>
    </row>
    <row r="76" spans="5:9">
      <c r="E76" s="205"/>
      <c r="G76" s="205"/>
      <c r="I76" s="184"/>
    </row>
    <row r="77" spans="5:9">
      <c r="E77" s="205"/>
      <c r="G77" s="205"/>
      <c r="I77" s="184"/>
    </row>
    <row r="78" spans="5:9">
      <c r="E78" s="205"/>
      <c r="G78" s="205"/>
      <c r="I78" s="184"/>
    </row>
    <row r="79" spans="5:9">
      <c r="E79" s="205"/>
      <c r="G79" s="205"/>
      <c r="I79" s="184"/>
    </row>
    <row r="80" spans="5:9">
      <c r="E80" s="205"/>
      <c r="G80" s="205"/>
      <c r="I80" s="184"/>
    </row>
    <row r="81" spans="5:9">
      <c r="E81" s="205"/>
      <c r="G81" s="205"/>
      <c r="I81" s="184"/>
    </row>
    <row r="82" spans="5:9">
      <c r="E82" s="205"/>
      <c r="G82" s="205"/>
      <c r="I82" s="184"/>
    </row>
    <row r="83" spans="5:9">
      <c r="E83" s="205"/>
      <c r="G83" s="205"/>
      <c r="I83" s="184"/>
    </row>
    <row r="84" spans="5:9">
      <c r="E84" s="205"/>
      <c r="G84" s="205"/>
      <c r="I84" s="184"/>
    </row>
    <row r="85" spans="5:9">
      <c r="E85" s="205"/>
      <c r="G85" s="205"/>
      <c r="I85" s="184"/>
    </row>
    <row r="86" spans="5:9">
      <c r="E86" s="205"/>
      <c r="G86" s="205"/>
      <c r="I86" s="184"/>
    </row>
    <row r="87" spans="5:9">
      <c r="E87" s="205"/>
      <c r="G87" s="205"/>
      <c r="I87" s="184"/>
    </row>
    <row r="88" spans="5:9">
      <c r="E88" s="205"/>
      <c r="G88" s="205"/>
      <c r="I88" s="184"/>
    </row>
    <row r="89" spans="5:9">
      <c r="E89" s="205"/>
      <c r="G89" s="205"/>
      <c r="I89" s="184"/>
    </row>
    <row r="90" spans="5:9">
      <c r="E90" s="205"/>
      <c r="G90" s="205"/>
      <c r="I90" s="184"/>
    </row>
    <row r="91" spans="5:9">
      <c r="E91" s="205"/>
      <c r="G91" s="205"/>
      <c r="I91" s="184"/>
    </row>
    <row r="92" spans="5:9">
      <c r="E92" s="205"/>
      <c r="G92" s="205"/>
      <c r="I92" s="184"/>
    </row>
    <row r="93" spans="5:9">
      <c r="E93" s="205"/>
      <c r="G93" s="205"/>
      <c r="I93" s="184"/>
    </row>
    <row r="94" spans="5:9">
      <c r="E94" s="205"/>
      <c r="G94" s="205"/>
      <c r="I94" s="184"/>
    </row>
    <row r="95" spans="5:9">
      <c r="E95" s="205"/>
      <c r="G95" s="205"/>
      <c r="I95" s="184"/>
    </row>
    <row r="96" spans="5:9">
      <c r="E96" s="205"/>
      <c r="G96" s="205"/>
      <c r="I96" s="184"/>
    </row>
    <row r="97" spans="5:9">
      <c r="E97" s="205"/>
      <c r="G97" s="205"/>
      <c r="I97" s="184"/>
    </row>
    <row r="98" spans="5:9">
      <c r="E98" s="205"/>
      <c r="G98" s="205"/>
      <c r="I98" s="184"/>
    </row>
    <row r="99" spans="5:9">
      <c r="E99" s="205"/>
      <c r="G99" s="205"/>
      <c r="I99" s="184"/>
    </row>
    <row r="100" spans="5:9">
      <c r="E100" s="205"/>
      <c r="G100" s="205"/>
      <c r="I100" s="184"/>
    </row>
    <row r="101" spans="5:9">
      <c r="E101" s="205"/>
      <c r="G101" s="205"/>
      <c r="I101" s="184"/>
    </row>
    <row r="102" spans="5:9">
      <c r="E102" s="205"/>
      <c r="G102" s="205"/>
      <c r="I102" s="184"/>
    </row>
  </sheetData>
  <mergeCells count="10">
    <mergeCell ref="A1:K1"/>
    <mergeCell ref="A2:B2"/>
    <mergeCell ref="J2:K2"/>
    <mergeCell ref="A3:A4"/>
    <mergeCell ref="B3:B4"/>
    <mergeCell ref="C3:D3"/>
    <mergeCell ref="E3:F3"/>
    <mergeCell ref="G3:H3"/>
    <mergeCell ref="I3:J3"/>
    <mergeCell ref="K3:K4"/>
  </mergeCells>
  <phoneticPr fontId="4" type="noConversion"/>
  <printOptions horizontalCentered="1"/>
  <pageMargins left="0.78740157480314965" right="0.39370078740157483" top="0.71" bottom="0.39370078740157483" header="0.19685039370078741" footer="0.39370078740157483"/>
  <pageSetup paperSize="9" scale="98" firstPageNumber="62" orientation="landscape" useFirstPageNumber="1" horizontalDpi="300" verticalDpi="300" r:id="rId1"/>
  <headerFooter alignWithMargins="0"/>
  <colBreaks count="1" manualBreakCount="1">
    <brk id="11" max="17"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6">
    <tabColor rgb="FFFFC000"/>
  </sheetPr>
  <dimension ref="A1:L105"/>
  <sheetViews>
    <sheetView view="pageBreakPreview" zoomScaleNormal="100" zoomScaleSheetLayoutView="100" workbookViewId="0">
      <pane ySplit="4" topLeftCell="A5" activePane="bottomLeft" state="frozen"/>
      <selection activeCell="L35" sqref="L35"/>
      <selection pane="bottomLeft" activeCell="H30" sqref="H30"/>
    </sheetView>
  </sheetViews>
  <sheetFormatPr defaultColWidth="8.88671875" defaultRowHeight="13.5"/>
  <cols>
    <col min="1" max="1" width="6.6640625" style="184" customWidth="1"/>
    <col min="2" max="2" width="8" style="203" customWidth="1"/>
    <col min="3" max="3" width="10.5546875" style="205" customWidth="1"/>
    <col min="4" max="4" width="14.44140625" style="205" customWidth="1"/>
    <col min="5" max="5" width="10.5546875" style="207" customWidth="1"/>
    <col min="6" max="6" width="12.77734375" style="205" customWidth="1"/>
    <col min="7" max="7" width="10.5546875" style="207" customWidth="1"/>
    <col min="8" max="8" width="12.77734375" style="205" customWidth="1"/>
    <col min="9" max="9" width="10.5546875" style="208" customWidth="1"/>
    <col min="10" max="10" width="12.77734375" style="184" customWidth="1"/>
    <col min="11" max="11" width="7.5546875" style="206" customWidth="1"/>
    <col min="12" max="12" width="9.6640625" style="184" bestFit="1" customWidth="1"/>
    <col min="13" max="16384" width="8.88671875" style="184"/>
  </cols>
  <sheetData>
    <row r="1" spans="1:12" ht="31.5" customHeight="1">
      <c r="A1" s="1466" t="s">
        <v>314</v>
      </c>
      <c r="B1" s="1466"/>
      <c r="C1" s="1466"/>
      <c r="D1" s="1466"/>
      <c r="E1" s="1467"/>
      <c r="F1" s="1466"/>
      <c r="G1" s="1467"/>
      <c r="H1" s="1466"/>
      <c r="I1" s="1467"/>
      <c r="J1" s="1466"/>
      <c r="K1" s="1466"/>
    </row>
    <row r="2" spans="1:12" s="186" customFormat="1" ht="20.25" customHeight="1">
      <c r="A2" s="1468" t="s">
        <v>148</v>
      </c>
      <c r="B2" s="1468"/>
      <c r="C2" s="185"/>
      <c r="D2" s="185"/>
      <c r="E2" s="185"/>
      <c r="F2" s="185"/>
      <c r="G2" s="185"/>
      <c r="H2" s="185"/>
      <c r="I2" s="185"/>
      <c r="J2" s="1474" t="s">
        <v>120</v>
      </c>
      <c r="K2" s="1474"/>
    </row>
    <row r="3" spans="1:12" s="189" customFormat="1" ht="30" customHeight="1">
      <c r="A3" s="1470" t="s">
        <v>156</v>
      </c>
      <c r="B3" s="1471" t="s">
        <v>150</v>
      </c>
      <c r="C3" s="1473" t="s">
        <v>6</v>
      </c>
      <c r="D3" s="1473"/>
      <c r="E3" s="1473" t="s">
        <v>130</v>
      </c>
      <c r="F3" s="1473"/>
      <c r="G3" s="1473" t="s">
        <v>125</v>
      </c>
      <c r="H3" s="1473"/>
      <c r="I3" s="1470" t="s">
        <v>151</v>
      </c>
      <c r="J3" s="1470"/>
      <c r="K3" s="1470" t="s">
        <v>152</v>
      </c>
    </row>
    <row r="4" spans="1:12" s="189" customFormat="1" ht="30" customHeight="1">
      <c r="A4" s="1470"/>
      <c r="B4" s="1472"/>
      <c r="C4" s="187" t="s">
        <v>82</v>
      </c>
      <c r="D4" s="187" t="s">
        <v>153</v>
      </c>
      <c r="E4" s="187" t="s">
        <v>82</v>
      </c>
      <c r="F4" s="187" t="s">
        <v>153</v>
      </c>
      <c r="G4" s="187" t="s">
        <v>82</v>
      </c>
      <c r="H4" s="187" t="s">
        <v>153</v>
      </c>
      <c r="I4" s="188" t="s">
        <v>154</v>
      </c>
      <c r="J4" s="188" t="s">
        <v>153</v>
      </c>
      <c r="K4" s="1470"/>
    </row>
    <row r="5" spans="1:12" s="189" customFormat="1" ht="30" customHeight="1">
      <c r="A5" s="210" t="str">
        <f>'5-1.소반별'!Q1</f>
        <v>1-0-1-0</v>
      </c>
      <c r="B5" s="296">
        <f>'5-1.소반별'!U1</f>
        <v>15.8</v>
      </c>
      <c r="C5" s="238">
        <f t="shared" ref="C5:D5" ca="1" si="0">E5+G5+I5</f>
        <v>1011847</v>
      </c>
      <c r="D5" s="238">
        <f t="shared" ca="1" si="0"/>
        <v>15987181</v>
      </c>
      <c r="E5" s="191">
        <f t="shared" ref="E5:E9" ca="1" si="1">INDIRECT($L5&amp;"!$K$36")</f>
        <v>960611</v>
      </c>
      <c r="F5" s="191">
        <f t="shared" ref="F5" ca="1" si="2">TRUNC(B5*E5,0)</f>
        <v>15177653</v>
      </c>
      <c r="G5" s="191">
        <f t="shared" ref="G5:G9" ca="1" si="3">INDIRECT($L5&amp;"!$K$37")</f>
        <v>37796</v>
      </c>
      <c r="H5" s="191">
        <f t="shared" ref="H5" ca="1" si="4">TRUNC(B5*G5,0)</f>
        <v>597176</v>
      </c>
      <c r="I5" s="191">
        <f t="shared" ref="I5:I9" ca="1" si="5">INDIRECT($L5&amp;"!$K$38")</f>
        <v>13440</v>
      </c>
      <c r="J5" s="192">
        <f t="shared" ref="J5" ca="1" si="6">TRUNC(B5*I5,0)</f>
        <v>212352</v>
      </c>
      <c r="K5" s="193"/>
      <c r="L5" s="189" t="str">
        <f>"단"&amp;ROW()-4</f>
        <v>단1</v>
      </c>
    </row>
    <row r="6" spans="1:12" s="189" customFormat="1" ht="30" customHeight="1">
      <c r="A6" s="210" t="str">
        <f>'5-1.소반별'!Q2</f>
        <v>1-0-2-0</v>
      </c>
      <c r="B6" s="296">
        <f>'5-1.소반별'!U2</f>
        <v>3.85</v>
      </c>
      <c r="C6" s="238">
        <f t="shared" ref="C6:C7" ca="1" si="7">E6+G6+I6</f>
        <v>1011847</v>
      </c>
      <c r="D6" s="238">
        <f t="shared" ref="D6:D7" ca="1" si="8">F6+H6+J6</f>
        <v>3895610</v>
      </c>
      <c r="E6" s="191">
        <f t="shared" ca="1" si="1"/>
        <v>960611</v>
      </c>
      <c r="F6" s="191">
        <f t="shared" ref="F6:F7" ca="1" si="9">TRUNC(B6*E6,0)</f>
        <v>3698352</v>
      </c>
      <c r="G6" s="191">
        <f t="shared" ca="1" si="3"/>
        <v>37796</v>
      </c>
      <c r="H6" s="191">
        <f t="shared" ref="H6:H7" ca="1" si="10">TRUNC(B6*G6,0)</f>
        <v>145514</v>
      </c>
      <c r="I6" s="191">
        <f t="shared" ca="1" si="5"/>
        <v>13440</v>
      </c>
      <c r="J6" s="192">
        <f t="shared" ref="J6:J7" ca="1" si="11">TRUNC(B6*I6,0)</f>
        <v>51744</v>
      </c>
      <c r="K6" s="193"/>
      <c r="L6" s="189" t="str">
        <f t="shared" ref="L6:L15" si="12">"단"&amp;ROW()-4</f>
        <v>단2</v>
      </c>
    </row>
    <row r="7" spans="1:12" s="189" customFormat="1" ht="30" customHeight="1">
      <c r="A7" s="210" t="str">
        <f>'5-1.소반별'!Q3</f>
        <v>1-0-3-0</v>
      </c>
      <c r="B7" s="296">
        <f>'5-1.소반별'!U3</f>
        <v>21.480000000000004</v>
      </c>
      <c r="C7" s="238">
        <f t="shared" ca="1" si="7"/>
        <v>1011847</v>
      </c>
      <c r="D7" s="238">
        <f t="shared" ca="1" si="8"/>
        <v>21734473</v>
      </c>
      <c r="E7" s="191">
        <f t="shared" ca="1" si="1"/>
        <v>960611</v>
      </c>
      <c r="F7" s="191">
        <f t="shared" ca="1" si="9"/>
        <v>20633924</v>
      </c>
      <c r="G7" s="191">
        <f t="shared" ca="1" si="3"/>
        <v>37796</v>
      </c>
      <c r="H7" s="191">
        <f t="shared" ca="1" si="10"/>
        <v>811858</v>
      </c>
      <c r="I7" s="191">
        <f t="shared" ca="1" si="5"/>
        <v>13440</v>
      </c>
      <c r="J7" s="192">
        <f t="shared" ca="1" si="11"/>
        <v>288691</v>
      </c>
      <c r="K7" s="193"/>
      <c r="L7" s="189" t="str">
        <f t="shared" si="12"/>
        <v>단3</v>
      </c>
    </row>
    <row r="8" spans="1:12" s="189" customFormat="1" ht="30" customHeight="1">
      <c r="A8" s="210" t="str">
        <f>'5-1.소반별'!Q4</f>
        <v>1-0-4-0</v>
      </c>
      <c r="B8" s="296">
        <f>'5-1.소반별'!U4</f>
        <v>0.2</v>
      </c>
      <c r="C8" s="238">
        <f t="shared" ref="C8:C9" ca="1" si="13">E8+G8+I8</f>
        <v>1057590</v>
      </c>
      <c r="D8" s="238">
        <f t="shared" ref="D8:D9" ca="1" si="14">F8+H8+J8</f>
        <v>211517</v>
      </c>
      <c r="E8" s="191">
        <f t="shared" ca="1" si="1"/>
        <v>1006354</v>
      </c>
      <c r="F8" s="191">
        <f t="shared" ref="F8:F9" ca="1" si="15">TRUNC(B8*E8,0)</f>
        <v>201270</v>
      </c>
      <c r="G8" s="191">
        <f t="shared" ca="1" si="3"/>
        <v>37796</v>
      </c>
      <c r="H8" s="191">
        <f t="shared" ref="H8:H9" ca="1" si="16">TRUNC(B8*G8,0)</f>
        <v>7559</v>
      </c>
      <c r="I8" s="191">
        <f t="shared" ca="1" si="5"/>
        <v>13440</v>
      </c>
      <c r="J8" s="192">
        <f t="shared" ref="J8:J9" ca="1" si="17">TRUNC(B8*I8,0)</f>
        <v>2688</v>
      </c>
      <c r="K8" s="193"/>
      <c r="L8" s="189" t="str">
        <f t="shared" si="12"/>
        <v>단4</v>
      </c>
    </row>
    <row r="9" spans="1:12" s="189" customFormat="1" ht="30" customHeight="1">
      <c r="A9" s="210" t="str">
        <f>'5-1.소반별'!Q5</f>
        <v>1-0-5-0</v>
      </c>
      <c r="B9" s="296">
        <f>'5-1.소반별'!U5</f>
        <v>0.25</v>
      </c>
      <c r="C9" s="238">
        <f t="shared" ca="1" si="13"/>
        <v>1057590</v>
      </c>
      <c r="D9" s="238">
        <f t="shared" ca="1" si="14"/>
        <v>264397</v>
      </c>
      <c r="E9" s="191">
        <f t="shared" ca="1" si="1"/>
        <v>1006354</v>
      </c>
      <c r="F9" s="191">
        <f t="shared" ca="1" si="15"/>
        <v>251588</v>
      </c>
      <c r="G9" s="191">
        <f t="shared" ca="1" si="3"/>
        <v>37796</v>
      </c>
      <c r="H9" s="191">
        <f t="shared" ca="1" si="16"/>
        <v>9449</v>
      </c>
      <c r="I9" s="191">
        <f t="shared" ca="1" si="5"/>
        <v>13440</v>
      </c>
      <c r="J9" s="192">
        <f t="shared" ca="1" si="17"/>
        <v>3360</v>
      </c>
      <c r="K9" s="193"/>
      <c r="L9" s="189" t="str">
        <f t="shared" si="12"/>
        <v>단5</v>
      </c>
    </row>
    <row r="10" spans="1:12" s="189" customFormat="1" ht="30" customHeight="1">
      <c r="A10" s="210"/>
      <c r="B10" s="296"/>
      <c r="C10" s="238"/>
      <c r="D10" s="238"/>
      <c r="E10" s="191"/>
      <c r="F10" s="191"/>
      <c r="G10" s="191"/>
      <c r="H10" s="191"/>
      <c r="I10" s="191"/>
      <c r="J10" s="192"/>
      <c r="K10" s="193"/>
      <c r="L10" s="189" t="str">
        <f t="shared" si="12"/>
        <v>단6</v>
      </c>
    </row>
    <row r="11" spans="1:12" s="189" customFormat="1" ht="30" customHeight="1">
      <c r="A11" s="210"/>
      <c r="B11" s="296"/>
      <c r="C11" s="238"/>
      <c r="D11" s="238"/>
      <c r="E11" s="191"/>
      <c r="F11" s="191"/>
      <c r="G11" s="191"/>
      <c r="H11" s="191"/>
      <c r="I11" s="191"/>
      <c r="J11" s="192"/>
      <c r="K11" s="193"/>
      <c r="L11" s="189" t="str">
        <f t="shared" si="12"/>
        <v>단7</v>
      </c>
    </row>
    <row r="12" spans="1:12" s="189" customFormat="1" ht="30" customHeight="1">
      <c r="A12" s="210"/>
      <c r="B12" s="296"/>
      <c r="C12" s="238"/>
      <c r="D12" s="238"/>
      <c r="E12" s="191"/>
      <c r="F12" s="191"/>
      <c r="G12" s="191"/>
      <c r="H12" s="191"/>
      <c r="I12" s="191"/>
      <c r="J12" s="192"/>
      <c r="K12" s="193"/>
      <c r="L12" s="189" t="str">
        <f t="shared" si="12"/>
        <v>단8</v>
      </c>
    </row>
    <row r="13" spans="1:12" s="189" customFormat="1" ht="30" customHeight="1">
      <c r="A13" s="210"/>
      <c r="B13" s="296"/>
      <c r="C13" s="238"/>
      <c r="D13" s="238"/>
      <c r="E13" s="191"/>
      <c r="F13" s="191"/>
      <c r="G13" s="191"/>
      <c r="H13" s="191"/>
      <c r="I13" s="191"/>
      <c r="J13" s="192"/>
      <c r="K13" s="193"/>
      <c r="L13" s="189" t="str">
        <f t="shared" si="12"/>
        <v>단9</v>
      </c>
    </row>
    <row r="14" spans="1:12" s="189" customFormat="1" ht="30" customHeight="1">
      <c r="A14" s="210"/>
      <c r="B14" s="296"/>
      <c r="C14" s="238"/>
      <c r="D14" s="238"/>
      <c r="E14" s="191"/>
      <c r="F14" s="191"/>
      <c r="G14" s="191"/>
      <c r="H14" s="191"/>
      <c r="I14" s="191"/>
      <c r="J14" s="192"/>
      <c r="K14" s="193"/>
      <c r="L14" s="189" t="str">
        <f t="shared" si="12"/>
        <v>단10</v>
      </c>
    </row>
    <row r="15" spans="1:12" s="189" customFormat="1" ht="30" customHeight="1">
      <c r="A15" s="210"/>
      <c r="B15" s="296"/>
      <c r="C15" s="238"/>
      <c r="D15" s="238"/>
      <c r="E15" s="191"/>
      <c r="F15" s="191"/>
      <c r="G15" s="191"/>
      <c r="H15" s="191"/>
      <c r="I15" s="191"/>
      <c r="J15" s="192"/>
      <c r="K15" s="193"/>
      <c r="L15" s="189" t="str">
        <f t="shared" si="12"/>
        <v>단11</v>
      </c>
    </row>
    <row r="16" spans="1:12" s="189" customFormat="1" ht="30" customHeight="1">
      <c r="A16" s="210"/>
      <c r="B16" s="209"/>
      <c r="C16" s="191"/>
      <c r="D16" s="191"/>
      <c r="E16" s="191"/>
      <c r="F16" s="191"/>
      <c r="G16" s="191"/>
      <c r="H16" s="191"/>
      <c r="I16" s="191"/>
      <c r="J16" s="192"/>
      <c r="K16" s="193"/>
    </row>
    <row r="17" spans="1:11" s="213" customFormat="1" ht="30" customHeight="1">
      <c r="A17" s="188" t="s">
        <v>155</v>
      </c>
      <c r="B17" s="211">
        <f>SUM(B5:B16)</f>
        <v>41.580000000000013</v>
      </c>
      <c r="C17" s="196"/>
      <c r="D17" s="196">
        <f ca="1">SUM(D5:D16)</f>
        <v>42093178</v>
      </c>
      <c r="E17" s="196"/>
      <c r="F17" s="196">
        <f ca="1">SUM(F5:F16)</f>
        <v>39962787</v>
      </c>
      <c r="G17" s="196"/>
      <c r="H17" s="196">
        <f ca="1">SUM(H5:H16)</f>
        <v>1571556</v>
      </c>
      <c r="I17" s="196"/>
      <c r="J17" s="196">
        <f ca="1">SUM(J5:J16)</f>
        <v>558835</v>
      </c>
      <c r="K17" s="197"/>
    </row>
    <row r="18" spans="1:11">
      <c r="A18" s="198"/>
      <c r="B18" s="199"/>
      <c r="C18" s="200"/>
      <c r="D18" s="198"/>
      <c r="E18" s="198"/>
      <c r="F18" s="198"/>
      <c r="G18" s="198"/>
      <c r="H18" s="212"/>
      <c r="I18" s="198"/>
      <c r="J18" s="198"/>
      <c r="K18" s="202"/>
    </row>
    <row r="19" spans="1:11">
      <c r="A19" s="198"/>
      <c r="B19" s="199"/>
      <c r="C19" s="200"/>
      <c r="D19" s="198"/>
      <c r="E19" s="198"/>
      <c r="F19" s="198"/>
      <c r="G19" s="198"/>
      <c r="H19" s="212"/>
      <c r="I19" s="198"/>
      <c r="J19" s="198"/>
      <c r="K19" s="202"/>
    </row>
    <row r="20" spans="1:11">
      <c r="A20" s="198"/>
      <c r="B20" s="199"/>
      <c r="C20" s="200"/>
      <c r="D20" s="201"/>
      <c r="E20" s="198"/>
      <c r="F20" s="198"/>
      <c r="G20" s="198"/>
      <c r="H20" s="198"/>
      <c r="I20" s="198"/>
      <c r="J20" s="198"/>
      <c r="K20" s="202"/>
    </row>
    <row r="21" spans="1:11">
      <c r="A21" s="198"/>
      <c r="B21" s="198"/>
      <c r="C21" s="203"/>
      <c r="D21" s="204"/>
      <c r="E21" s="198"/>
      <c r="F21" s="198"/>
      <c r="G21" s="198"/>
      <c r="H21" s="198"/>
      <c r="I21" s="198"/>
      <c r="J21" s="198"/>
      <c r="K21" s="202"/>
    </row>
    <row r="22" spans="1:11">
      <c r="A22" s="198"/>
      <c r="B22" s="198"/>
      <c r="C22" s="203"/>
      <c r="D22" s="198"/>
      <c r="E22" s="198"/>
      <c r="F22" s="198"/>
      <c r="G22" s="198"/>
      <c r="H22" s="198"/>
      <c r="I22" s="198"/>
      <c r="J22" s="198"/>
      <c r="K22" s="202"/>
    </row>
    <row r="23" spans="1:11">
      <c r="A23" s="198"/>
      <c r="E23" s="205"/>
      <c r="G23" s="205"/>
      <c r="I23" s="205"/>
      <c r="J23" s="205"/>
      <c r="K23" s="202"/>
    </row>
    <row r="24" spans="1:11">
      <c r="A24" s="198"/>
      <c r="E24" s="205"/>
      <c r="G24" s="205"/>
      <c r="I24" s="205"/>
      <c r="J24" s="205"/>
      <c r="K24" s="203"/>
    </row>
    <row r="25" spans="1:11">
      <c r="A25" s="198"/>
      <c r="E25" s="205"/>
      <c r="G25" s="205"/>
      <c r="I25" s="205"/>
      <c r="J25" s="205"/>
      <c r="K25" s="202"/>
    </row>
    <row r="26" spans="1:11">
      <c r="A26" s="198"/>
      <c r="B26" s="198"/>
      <c r="C26" s="203"/>
      <c r="D26" s="198"/>
      <c r="E26" s="198"/>
      <c r="F26" s="198"/>
      <c r="G26" s="198"/>
      <c r="H26" s="198"/>
      <c r="I26" s="198"/>
      <c r="J26" s="198"/>
      <c r="K26" s="202"/>
    </row>
    <row r="27" spans="1:11">
      <c r="A27" s="198"/>
      <c r="B27" s="198"/>
      <c r="C27" s="198"/>
      <c r="D27" s="198"/>
      <c r="E27" s="198"/>
      <c r="F27" s="198"/>
      <c r="G27" s="198"/>
      <c r="H27" s="198"/>
      <c r="I27" s="198"/>
      <c r="J27" s="198"/>
      <c r="K27" s="202"/>
    </row>
    <row r="28" spans="1:11">
      <c r="A28" s="198"/>
      <c r="B28" s="198"/>
      <c r="C28" s="198"/>
      <c r="D28" s="198"/>
      <c r="E28" s="198"/>
      <c r="F28" s="198"/>
      <c r="G28" s="198"/>
      <c r="H28" s="198"/>
      <c r="I28" s="198"/>
      <c r="J28" s="198"/>
      <c r="K28" s="202"/>
    </row>
    <row r="29" spans="1:11">
      <c r="A29" s="198"/>
      <c r="B29" s="198"/>
      <c r="C29" s="198"/>
      <c r="D29" s="198"/>
      <c r="E29" s="198"/>
      <c r="F29" s="198"/>
      <c r="G29" s="198"/>
      <c r="H29" s="198"/>
      <c r="I29" s="198"/>
      <c r="J29" s="198"/>
      <c r="K29" s="202"/>
    </row>
    <row r="30" spans="1:11">
      <c r="A30" s="198"/>
      <c r="B30" s="198"/>
      <c r="C30" s="198"/>
      <c r="D30" s="198"/>
      <c r="E30" s="198"/>
      <c r="F30" s="198"/>
      <c r="G30" s="198"/>
      <c r="H30" s="198"/>
      <c r="I30" s="198"/>
      <c r="J30" s="198"/>
      <c r="K30" s="202"/>
    </row>
    <row r="31" spans="1:11">
      <c r="A31" s="198"/>
      <c r="B31" s="198"/>
      <c r="C31" s="198"/>
      <c r="D31" s="198"/>
      <c r="E31" s="198"/>
      <c r="F31" s="198"/>
      <c r="G31" s="198"/>
      <c r="H31" s="198"/>
      <c r="I31" s="198"/>
      <c r="J31" s="198"/>
      <c r="K31" s="202"/>
    </row>
    <row r="32" spans="1:11">
      <c r="A32" s="198"/>
      <c r="B32" s="198"/>
      <c r="C32" s="198"/>
      <c r="D32" s="198"/>
      <c r="E32" s="198"/>
      <c r="F32" s="198"/>
      <c r="G32" s="198"/>
      <c r="H32" s="198"/>
      <c r="I32" s="198"/>
      <c r="J32" s="198"/>
      <c r="K32" s="202"/>
    </row>
    <row r="33" spans="1:11">
      <c r="A33" s="198"/>
      <c r="B33" s="198"/>
      <c r="C33" s="198"/>
      <c r="D33" s="198"/>
      <c r="E33" s="198"/>
      <c r="F33" s="198"/>
      <c r="G33" s="198"/>
      <c r="H33" s="198"/>
      <c r="I33" s="198"/>
      <c r="J33" s="198"/>
      <c r="K33" s="202"/>
    </row>
    <row r="34" spans="1:11">
      <c r="A34" s="198"/>
      <c r="B34" s="198"/>
      <c r="C34" s="198"/>
      <c r="D34" s="198"/>
      <c r="E34" s="198"/>
      <c r="F34" s="198"/>
      <c r="G34" s="198"/>
      <c r="H34" s="198"/>
      <c r="I34" s="198"/>
      <c r="J34" s="198"/>
      <c r="K34" s="202"/>
    </row>
    <row r="35" spans="1:11">
      <c r="A35" s="198"/>
      <c r="B35" s="198"/>
      <c r="C35" s="198"/>
      <c r="D35" s="198"/>
      <c r="E35" s="198"/>
      <c r="F35" s="198"/>
      <c r="G35" s="198"/>
      <c r="H35" s="198"/>
      <c r="I35" s="198"/>
      <c r="J35" s="198"/>
      <c r="K35" s="202"/>
    </row>
    <row r="36" spans="1:11">
      <c r="A36" s="198"/>
      <c r="B36" s="198"/>
      <c r="C36" s="198"/>
      <c r="D36" s="198"/>
      <c r="E36" s="198"/>
      <c r="F36" s="198"/>
      <c r="G36" s="198"/>
      <c r="H36" s="198"/>
      <c r="I36" s="198"/>
      <c r="J36" s="198"/>
      <c r="K36" s="202"/>
    </row>
    <row r="37" spans="1:11">
      <c r="A37" s="198"/>
      <c r="B37" s="198"/>
      <c r="C37" s="198"/>
      <c r="D37" s="198"/>
      <c r="E37" s="198"/>
      <c r="F37" s="198"/>
      <c r="G37" s="198"/>
      <c r="H37" s="198"/>
      <c r="I37" s="198"/>
      <c r="J37" s="198"/>
      <c r="K37" s="202"/>
    </row>
    <row r="38" spans="1:11">
      <c r="A38" s="198"/>
      <c r="B38" s="198"/>
      <c r="C38" s="198"/>
      <c r="D38" s="198"/>
      <c r="E38" s="198"/>
      <c r="F38" s="198"/>
      <c r="G38" s="198"/>
      <c r="H38" s="198"/>
      <c r="I38" s="198"/>
      <c r="J38" s="198"/>
      <c r="K38" s="202"/>
    </row>
    <row r="39" spans="1:11">
      <c r="A39" s="198"/>
      <c r="B39" s="198"/>
      <c r="C39" s="198"/>
      <c r="D39" s="198"/>
      <c r="E39" s="198"/>
      <c r="F39" s="198"/>
      <c r="G39" s="198"/>
      <c r="H39" s="198"/>
      <c r="I39" s="198"/>
      <c r="J39" s="198"/>
      <c r="K39" s="202"/>
    </row>
    <row r="40" spans="1:11">
      <c r="A40" s="198"/>
      <c r="B40" s="198"/>
      <c r="C40" s="198"/>
      <c r="D40" s="198"/>
      <c r="E40" s="198"/>
      <c r="F40" s="198"/>
      <c r="G40" s="198"/>
      <c r="H40" s="198"/>
      <c r="I40" s="198"/>
      <c r="J40" s="198"/>
      <c r="K40" s="202"/>
    </row>
    <row r="41" spans="1:11">
      <c r="A41" s="198"/>
      <c r="B41" s="198"/>
      <c r="C41" s="198"/>
      <c r="D41" s="198"/>
      <c r="E41" s="198"/>
      <c r="F41" s="198"/>
      <c r="G41" s="198"/>
      <c r="H41" s="198"/>
      <c r="I41" s="198"/>
      <c r="J41" s="198"/>
      <c r="K41" s="202"/>
    </row>
    <row r="42" spans="1:11">
      <c r="A42" s="198"/>
      <c r="B42" s="198"/>
      <c r="C42" s="198"/>
      <c r="D42" s="198"/>
      <c r="E42" s="198"/>
      <c r="F42" s="198"/>
      <c r="G42" s="198"/>
      <c r="H42" s="198"/>
      <c r="I42" s="198"/>
      <c r="J42" s="198"/>
      <c r="K42" s="202"/>
    </row>
    <row r="43" spans="1:11">
      <c r="A43" s="198"/>
      <c r="B43" s="198"/>
      <c r="C43" s="198"/>
      <c r="D43" s="198"/>
      <c r="E43" s="198"/>
      <c r="F43" s="198"/>
      <c r="G43" s="198"/>
      <c r="H43" s="198"/>
      <c r="I43" s="198"/>
      <c r="J43" s="198"/>
      <c r="K43" s="202"/>
    </row>
    <row r="44" spans="1:11">
      <c r="E44" s="205"/>
      <c r="G44" s="205"/>
      <c r="I44" s="184"/>
    </row>
    <row r="45" spans="1:11">
      <c r="E45" s="205"/>
      <c r="G45" s="205"/>
      <c r="I45" s="184"/>
    </row>
    <row r="46" spans="1:11">
      <c r="E46" s="205"/>
      <c r="G46" s="205"/>
      <c r="I46" s="184"/>
    </row>
    <row r="47" spans="1:11">
      <c r="E47" s="205"/>
      <c r="G47" s="205"/>
      <c r="I47" s="184"/>
    </row>
    <row r="48" spans="1:11">
      <c r="E48" s="205"/>
      <c r="G48" s="205"/>
      <c r="I48" s="184"/>
    </row>
    <row r="49" spans="5:9">
      <c r="E49" s="205"/>
      <c r="G49" s="205"/>
      <c r="I49" s="184"/>
    </row>
    <row r="50" spans="5:9">
      <c r="E50" s="205"/>
      <c r="G50" s="205"/>
      <c r="I50" s="184"/>
    </row>
    <row r="51" spans="5:9">
      <c r="E51" s="205"/>
      <c r="G51" s="205"/>
      <c r="I51" s="184"/>
    </row>
    <row r="52" spans="5:9">
      <c r="E52" s="205"/>
      <c r="G52" s="205"/>
      <c r="I52" s="184"/>
    </row>
    <row r="53" spans="5:9">
      <c r="E53" s="205"/>
      <c r="G53" s="205"/>
      <c r="I53" s="184"/>
    </row>
    <row r="54" spans="5:9">
      <c r="E54" s="205"/>
      <c r="G54" s="205"/>
      <c r="I54" s="184"/>
    </row>
    <row r="55" spans="5:9">
      <c r="E55" s="205"/>
      <c r="G55" s="205"/>
      <c r="I55" s="184"/>
    </row>
    <row r="56" spans="5:9">
      <c r="E56" s="205"/>
      <c r="G56" s="205"/>
      <c r="I56" s="184"/>
    </row>
    <row r="57" spans="5:9">
      <c r="E57" s="205"/>
      <c r="G57" s="205"/>
      <c r="I57" s="184"/>
    </row>
    <row r="58" spans="5:9">
      <c r="E58" s="205"/>
      <c r="G58" s="205"/>
      <c r="I58" s="184"/>
    </row>
    <row r="59" spans="5:9">
      <c r="E59" s="205"/>
      <c r="G59" s="205"/>
      <c r="I59" s="184"/>
    </row>
    <row r="60" spans="5:9">
      <c r="E60" s="205"/>
      <c r="G60" s="205"/>
      <c r="I60" s="184"/>
    </row>
    <row r="61" spans="5:9">
      <c r="E61" s="205"/>
      <c r="G61" s="205"/>
      <c r="I61" s="184"/>
    </row>
    <row r="62" spans="5:9">
      <c r="E62" s="205"/>
      <c r="G62" s="205"/>
      <c r="I62" s="184"/>
    </row>
    <row r="63" spans="5:9">
      <c r="E63" s="205"/>
      <c r="G63" s="205"/>
      <c r="I63" s="184"/>
    </row>
    <row r="64" spans="5:9">
      <c r="E64" s="205"/>
      <c r="G64" s="205"/>
      <c r="I64" s="184"/>
    </row>
    <row r="65" spans="5:9">
      <c r="E65" s="205"/>
      <c r="G65" s="205"/>
      <c r="I65" s="184"/>
    </row>
    <row r="66" spans="5:9">
      <c r="E66" s="205"/>
      <c r="G66" s="205"/>
      <c r="I66" s="184"/>
    </row>
    <row r="67" spans="5:9">
      <c r="E67" s="205"/>
      <c r="G67" s="205"/>
      <c r="I67" s="184"/>
    </row>
    <row r="68" spans="5:9">
      <c r="E68" s="205"/>
      <c r="G68" s="205"/>
      <c r="I68" s="184"/>
    </row>
    <row r="69" spans="5:9">
      <c r="E69" s="205"/>
      <c r="G69" s="205"/>
      <c r="I69" s="184"/>
    </row>
    <row r="70" spans="5:9">
      <c r="E70" s="205"/>
      <c r="G70" s="205"/>
      <c r="I70" s="184"/>
    </row>
    <row r="71" spans="5:9">
      <c r="E71" s="205"/>
      <c r="G71" s="205"/>
      <c r="I71" s="184"/>
    </row>
    <row r="72" spans="5:9">
      <c r="E72" s="205"/>
      <c r="G72" s="205"/>
      <c r="I72" s="184"/>
    </row>
    <row r="73" spans="5:9">
      <c r="E73" s="205"/>
      <c r="G73" s="205"/>
      <c r="I73" s="184"/>
    </row>
    <row r="74" spans="5:9">
      <c r="E74" s="205"/>
      <c r="G74" s="205"/>
      <c r="I74" s="184"/>
    </row>
    <row r="75" spans="5:9">
      <c r="E75" s="205"/>
      <c r="G75" s="205"/>
      <c r="I75" s="184"/>
    </row>
    <row r="76" spans="5:9">
      <c r="E76" s="205"/>
      <c r="G76" s="205"/>
      <c r="I76" s="184"/>
    </row>
    <row r="77" spans="5:9">
      <c r="E77" s="205"/>
      <c r="G77" s="205"/>
      <c r="I77" s="184"/>
    </row>
    <row r="78" spans="5:9">
      <c r="E78" s="205"/>
      <c r="G78" s="205"/>
      <c r="I78" s="184"/>
    </row>
    <row r="79" spans="5:9">
      <c r="E79" s="205"/>
      <c r="G79" s="205"/>
      <c r="I79" s="184"/>
    </row>
    <row r="80" spans="5:9">
      <c r="E80" s="205"/>
      <c r="G80" s="205"/>
      <c r="I80" s="184"/>
    </row>
    <row r="81" spans="5:9">
      <c r="E81" s="205"/>
      <c r="G81" s="205"/>
      <c r="I81" s="184"/>
    </row>
    <row r="82" spans="5:9">
      <c r="E82" s="205"/>
      <c r="G82" s="205"/>
      <c r="I82" s="184"/>
    </row>
    <row r="83" spans="5:9">
      <c r="E83" s="205"/>
      <c r="G83" s="205"/>
      <c r="I83" s="184"/>
    </row>
    <row r="84" spans="5:9">
      <c r="E84" s="205"/>
      <c r="G84" s="205"/>
      <c r="I84" s="184"/>
    </row>
    <row r="85" spans="5:9">
      <c r="E85" s="205"/>
      <c r="G85" s="205"/>
      <c r="I85" s="184"/>
    </row>
    <row r="86" spans="5:9">
      <c r="E86" s="205"/>
      <c r="G86" s="205"/>
      <c r="I86" s="184"/>
    </row>
    <row r="87" spans="5:9">
      <c r="E87" s="205"/>
      <c r="G87" s="205"/>
      <c r="I87" s="184"/>
    </row>
    <row r="88" spans="5:9">
      <c r="E88" s="205"/>
      <c r="G88" s="205"/>
      <c r="I88" s="184"/>
    </row>
    <row r="89" spans="5:9">
      <c r="E89" s="205"/>
      <c r="G89" s="205"/>
      <c r="I89" s="184"/>
    </row>
    <row r="90" spans="5:9">
      <c r="E90" s="205"/>
      <c r="G90" s="205"/>
      <c r="I90" s="184"/>
    </row>
    <row r="91" spans="5:9">
      <c r="E91" s="205"/>
      <c r="G91" s="205"/>
      <c r="I91" s="184"/>
    </row>
    <row r="92" spans="5:9">
      <c r="E92" s="205"/>
      <c r="G92" s="205"/>
      <c r="I92" s="184"/>
    </row>
    <row r="93" spans="5:9">
      <c r="E93" s="205"/>
      <c r="G93" s="205"/>
      <c r="I93" s="184"/>
    </row>
    <row r="94" spans="5:9">
      <c r="E94" s="205"/>
      <c r="G94" s="205"/>
      <c r="I94" s="184"/>
    </row>
    <row r="95" spans="5:9">
      <c r="E95" s="205"/>
      <c r="G95" s="205"/>
      <c r="I95" s="184"/>
    </row>
    <row r="96" spans="5:9">
      <c r="E96" s="205"/>
      <c r="G96" s="205"/>
      <c r="I96" s="184"/>
    </row>
    <row r="97" spans="5:9">
      <c r="E97" s="205"/>
      <c r="G97" s="205"/>
      <c r="I97" s="184"/>
    </row>
    <row r="98" spans="5:9">
      <c r="E98" s="205"/>
      <c r="G98" s="205"/>
      <c r="I98" s="184"/>
    </row>
    <row r="99" spans="5:9">
      <c r="E99" s="205"/>
      <c r="G99" s="205"/>
      <c r="I99" s="184"/>
    </row>
    <row r="100" spans="5:9">
      <c r="E100" s="205"/>
      <c r="G100" s="205"/>
      <c r="I100" s="184"/>
    </row>
    <row r="101" spans="5:9">
      <c r="E101" s="205"/>
      <c r="G101" s="205"/>
      <c r="I101" s="184"/>
    </row>
    <row r="102" spans="5:9">
      <c r="E102" s="205"/>
      <c r="G102" s="205"/>
      <c r="I102" s="184"/>
    </row>
    <row r="103" spans="5:9">
      <c r="E103" s="205"/>
      <c r="G103" s="205"/>
      <c r="I103" s="184"/>
    </row>
    <row r="104" spans="5:9">
      <c r="E104" s="205"/>
      <c r="G104" s="205"/>
      <c r="I104" s="184"/>
    </row>
    <row r="105" spans="5:9">
      <c r="E105" s="205"/>
      <c r="G105" s="205"/>
      <c r="I105" s="184"/>
    </row>
  </sheetData>
  <mergeCells count="10">
    <mergeCell ref="A1:K1"/>
    <mergeCell ref="A2:B2"/>
    <mergeCell ref="J2:K2"/>
    <mergeCell ref="A3:A4"/>
    <mergeCell ref="B3:B4"/>
    <mergeCell ref="C3:D3"/>
    <mergeCell ref="E3:F3"/>
    <mergeCell ref="G3:H3"/>
    <mergeCell ref="I3:J3"/>
    <mergeCell ref="K3:K4"/>
  </mergeCells>
  <phoneticPr fontId="4" type="noConversion"/>
  <printOptions horizontalCentered="1" verticalCentered="1"/>
  <pageMargins left="0.78740157480314965" right="0.39370078740157483" top="0.47244094488188981" bottom="0.39370078740157483" header="0.19685039370078741" footer="0"/>
  <pageSetup paperSize="9" scale="97" firstPageNumber="63" orientation="landscape"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tabColor rgb="FFFFC000"/>
  </sheetPr>
  <dimension ref="A1:K102"/>
  <sheetViews>
    <sheetView view="pageBreakPreview" zoomScaleNormal="100" zoomScaleSheetLayoutView="100" workbookViewId="0">
      <pane ySplit="4" topLeftCell="A5" activePane="bottomLeft" state="frozen"/>
      <selection activeCell="F27" sqref="F27"/>
      <selection pane="bottomLeft" activeCell="I7" sqref="I7"/>
    </sheetView>
  </sheetViews>
  <sheetFormatPr defaultColWidth="8.88671875" defaultRowHeight="13.5"/>
  <cols>
    <col min="1" max="1" width="6.6640625" style="184" customWidth="1"/>
    <col min="2" max="2" width="8" style="203" customWidth="1"/>
    <col min="3" max="3" width="10.5546875" style="205" customWidth="1"/>
    <col min="4" max="4" width="14.44140625" style="205" customWidth="1"/>
    <col min="5" max="5" width="10.5546875" style="207" customWidth="1"/>
    <col min="6" max="6" width="12.77734375" style="205" customWidth="1"/>
    <col min="7" max="7" width="10.5546875" style="207" customWidth="1"/>
    <col min="8" max="8" width="12.77734375" style="205" customWidth="1"/>
    <col min="9" max="9" width="10.5546875" style="208" customWidth="1"/>
    <col min="10" max="10" width="12.77734375" style="184" customWidth="1"/>
    <col min="11" max="11" width="7.5546875" style="206" customWidth="1"/>
    <col min="12" max="12" width="9.6640625" style="184" bestFit="1" customWidth="1"/>
    <col min="13" max="16384" width="8.88671875" style="184"/>
  </cols>
  <sheetData>
    <row r="1" spans="1:11" ht="31.5" customHeight="1">
      <c r="A1" s="1466" t="s">
        <v>256</v>
      </c>
      <c r="B1" s="1466"/>
      <c r="C1" s="1466"/>
      <c r="D1" s="1466"/>
      <c r="E1" s="1467"/>
      <c r="F1" s="1466"/>
      <c r="G1" s="1467"/>
      <c r="H1" s="1466"/>
      <c r="I1" s="1467"/>
      <c r="J1" s="1466"/>
      <c r="K1" s="1466"/>
    </row>
    <row r="2" spans="1:11" s="186" customFormat="1" ht="20.25" customHeight="1">
      <c r="A2" s="1468" t="s">
        <v>148</v>
      </c>
      <c r="B2" s="1468"/>
      <c r="C2" s="185"/>
      <c r="D2" s="185"/>
      <c r="E2" s="185"/>
      <c r="F2" s="185"/>
      <c r="G2" s="185"/>
      <c r="H2" s="185"/>
      <c r="I2" s="185"/>
      <c r="J2" s="1474" t="s">
        <v>120</v>
      </c>
      <c r="K2" s="1474"/>
    </row>
    <row r="3" spans="1:11" s="189" customFormat="1" ht="30" customHeight="1">
      <c r="A3" s="1470" t="s">
        <v>156</v>
      </c>
      <c r="B3" s="1471" t="s">
        <v>150</v>
      </c>
      <c r="C3" s="1473" t="s">
        <v>6</v>
      </c>
      <c r="D3" s="1473"/>
      <c r="E3" s="1473" t="s">
        <v>130</v>
      </c>
      <c r="F3" s="1473"/>
      <c r="G3" s="1473" t="s">
        <v>125</v>
      </c>
      <c r="H3" s="1473"/>
      <c r="I3" s="1470" t="s">
        <v>151</v>
      </c>
      <c r="J3" s="1470"/>
      <c r="K3" s="1470" t="s">
        <v>152</v>
      </c>
    </row>
    <row r="4" spans="1:11" s="189" customFormat="1" ht="30" customHeight="1">
      <c r="A4" s="1470"/>
      <c r="B4" s="1472"/>
      <c r="C4" s="187" t="s">
        <v>82</v>
      </c>
      <c r="D4" s="187" t="s">
        <v>153</v>
      </c>
      <c r="E4" s="187" t="s">
        <v>82</v>
      </c>
      <c r="F4" s="187" t="s">
        <v>153</v>
      </c>
      <c r="G4" s="187" t="s">
        <v>82</v>
      </c>
      <c r="H4" s="187" t="s">
        <v>153</v>
      </c>
      <c r="I4" s="188" t="s">
        <v>154</v>
      </c>
      <c r="J4" s="188" t="s">
        <v>153</v>
      </c>
      <c r="K4" s="1470"/>
    </row>
    <row r="5" spans="1:11" s="189" customFormat="1" ht="30" customHeight="1">
      <c r="A5" s="239" t="e">
        <f>#REF!</f>
        <v>#REF!</v>
      </c>
      <c r="B5" s="239" t="e">
        <f>#REF!</f>
        <v>#REF!</v>
      </c>
      <c r="C5" s="191" t="e">
        <f>SUM(E5+G5+I5)</f>
        <v>#REF!</v>
      </c>
      <c r="D5" s="240" t="e">
        <f>SUM(F5+H5+J5)</f>
        <v>#REF!</v>
      </c>
      <c r="E5" s="191" t="e">
        <f>#REF!</f>
        <v>#REF!</v>
      </c>
      <c r="F5" s="240" t="e">
        <f>TRUNC(B5*E5,0)</f>
        <v>#REF!</v>
      </c>
      <c r="G5" s="191" t="e">
        <f>#REF!</f>
        <v>#REF!</v>
      </c>
      <c r="H5" s="240" t="e">
        <f>TRUNC(B5*G5,0)</f>
        <v>#REF!</v>
      </c>
      <c r="I5" s="191" t="e">
        <f>#REF!</f>
        <v>#REF!</v>
      </c>
      <c r="J5" s="240" t="e">
        <f>TRUNC(B5*I5,0)</f>
        <v>#REF!</v>
      </c>
      <c r="K5" s="210"/>
    </row>
    <row r="6" spans="1:11" s="189" customFormat="1" ht="30" customHeight="1">
      <c r="A6" s="239" t="e">
        <f>#REF!</f>
        <v>#REF!</v>
      </c>
      <c r="B6" s="239" t="e">
        <f>#REF!</f>
        <v>#REF!</v>
      </c>
      <c r="C6" s="191" t="e">
        <f>SUM(E6+G6+I6)</f>
        <v>#REF!</v>
      </c>
      <c r="D6" s="240" t="e">
        <f>SUM(F6+H6+J6)</f>
        <v>#REF!</v>
      </c>
      <c r="E6" s="191" t="e">
        <f>#REF!</f>
        <v>#REF!</v>
      </c>
      <c r="F6" s="240" t="e">
        <f>TRUNC(B6*E6,0)</f>
        <v>#REF!</v>
      </c>
      <c r="G6" s="191" t="e">
        <f>#REF!</f>
        <v>#REF!</v>
      </c>
      <c r="H6" s="240" t="e">
        <f>TRUNC(B6*G6,0)</f>
        <v>#REF!</v>
      </c>
      <c r="I6" s="191" t="e">
        <f>#REF!</f>
        <v>#REF!</v>
      </c>
      <c r="J6" s="240" t="e">
        <f>TRUNC(B6*I6,0)</f>
        <v>#REF!</v>
      </c>
      <c r="K6" s="210"/>
    </row>
    <row r="7" spans="1:11" s="189" customFormat="1" ht="30" customHeight="1">
      <c r="A7" s="239"/>
      <c r="B7" s="239"/>
      <c r="C7" s="191"/>
      <c r="D7" s="240"/>
      <c r="E7" s="191"/>
      <c r="F7" s="240"/>
      <c r="G7" s="191"/>
      <c r="H7" s="240"/>
      <c r="I7" s="191"/>
      <c r="J7" s="241"/>
      <c r="K7" s="210"/>
    </row>
    <row r="8" spans="1:11" s="189" customFormat="1" ht="30" customHeight="1">
      <c r="A8" s="239"/>
      <c r="B8" s="239"/>
      <c r="C8" s="191"/>
      <c r="D8" s="240"/>
      <c r="E8" s="191"/>
      <c r="F8" s="240"/>
      <c r="G8" s="191"/>
      <c r="H8" s="240"/>
      <c r="I8" s="191"/>
      <c r="J8" s="241"/>
      <c r="K8" s="210"/>
    </row>
    <row r="9" spans="1:11" s="189" customFormat="1" ht="30" customHeight="1">
      <c r="A9" s="239"/>
      <c r="B9" s="239"/>
      <c r="C9" s="191"/>
      <c r="D9" s="240"/>
      <c r="E9" s="191"/>
      <c r="F9" s="240"/>
      <c r="G9" s="191"/>
      <c r="H9" s="240"/>
      <c r="I9" s="191"/>
      <c r="J9" s="241"/>
      <c r="K9" s="210"/>
    </row>
    <row r="10" spans="1:11" s="189" customFormat="1" ht="30" customHeight="1">
      <c r="A10" s="239"/>
      <c r="B10" s="239"/>
      <c r="C10" s="191"/>
      <c r="D10" s="240"/>
      <c r="E10" s="191"/>
      <c r="F10" s="240"/>
      <c r="G10" s="191"/>
      <c r="H10" s="240"/>
      <c r="I10" s="191"/>
      <c r="J10" s="241"/>
      <c r="K10" s="210"/>
    </row>
    <row r="11" spans="1:11" s="189" customFormat="1" ht="30" customHeight="1">
      <c r="A11" s="239"/>
      <c r="B11" s="239"/>
      <c r="C11" s="191"/>
      <c r="D11" s="240"/>
      <c r="E11" s="191"/>
      <c r="F11" s="240"/>
      <c r="G11" s="191"/>
      <c r="H11" s="240"/>
      <c r="I11" s="191"/>
      <c r="J11" s="241"/>
      <c r="K11" s="210"/>
    </row>
    <row r="12" spans="1:11" s="189" customFormat="1" ht="30" customHeight="1">
      <c r="A12" s="210"/>
      <c r="B12" s="210"/>
      <c r="C12" s="191"/>
      <c r="D12" s="191"/>
      <c r="E12" s="191"/>
      <c r="F12" s="191"/>
      <c r="G12" s="191"/>
      <c r="H12" s="191"/>
      <c r="I12" s="191"/>
      <c r="J12" s="192"/>
      <c r="K12" s="193"/>
    </row>
    <row r="13" spans="1:11" s="189" customFormat="1" ht="30" customHeight="1">
      <c r="A13" s="210"/>
      <c r="B13" s="210"/>
      <c r="C13" s="191"/>
      <c r="D13" s="191"/>
      <c r="E13" s="191"/>
      <c r="F13" s="191"/>
      <c r="G13" s="191"/>
      <c r="H13" s="191"/>
      <c r="I13" s="191"/>
      <c r="J13" s="192"/>
      <c r="K13" s="193"/>
    </row>
    <row r="14" spans="1:11" s="213" customFormat="1" ht="30" customHeight="1">
      <c r="A14" s="188" t="s">
        <v>155</v>
      </c>
      <c r="B14" s="211" t="e">
        <f>SUM(B5:B13)</f>
        <v>#REF!</v>
      </c>
      <c r="C14" s="196"/>
      <c r="D14" s="196" t="e">
        <f>SUM(D5:D13)</f>
        <v>#REF!</v>
      </c>
      <c r="E14" s="196"/>
      <c r="F14" s="196" t="e">
        <f>SUM(F5:F13)</f>
        <v>#REF!</v>
      </c>
      <c r="G14" s="196"/>
      <c r="H14" s="196" t="e">
        <f>SUM(H5:H13)</f>
        <v>#REF!</v>
      </c>
      <c r="I14" s="196"/>
      <c r="J14" s="196" t="e">
        <f>SUM(J5:J13)</f>
        <v>#REF!</v>
      </c>
      <c r="K14" s="197"/>
    </row>
    <row r="15" spans="1:11">
      <c r="A15" s="198"/>
      <c r="B15" s="199"/>
      <c r="C15" s="200"/>
      <c r="D15" s="198"/>
      <c r="E15" s="198"/>
      <c r="F15" s="198"/>
      <c r="G15" s="198"/>
      <c r="H15" s="212"/>
      <c r="I15" s="198"/>
      <c r="J15" s="198"/>
      <c r="K15" s="202"/>
    </row>
    <row r="16" spans="1:11">
      <c r="A16" s="198"/>
      <c r="B16" s="199"/>
      <c r="C16" s="200"/>
      <c r="D16" s="198"/>
      <c r="E16" s="198"/>
      <c r="F16" s="198"/>
      <c r="G16" s="198"/>
      <c r="H16" s="212"/>
      <c r="I16" s="198"/>
      <c r="J16" s="198"/>
      <c r="K16" s="202"/>
    </row>
    <row r="17" spans="1:11">
      <c r="A17" s="198"/>
      <c r="B17" s="199"/>
      <c r="C17" s="200"/>
      <c r="D17" s="201"/>
      <c r="E17" s="198"/>
      <c r="F17" s="198"/>
      <c r="G17" s="198"/>
      <c r="H17" s="198"/>
      <c r="I17" s="198"/>
      <c r="J17" s="198"/>
      <c r="K17" s="202"/>
    </row>
    <row r="18" spans="1:11">
      <c r="A18" s="198"/>
      <c r="B18" s="198"/>
      <c r="C18" s="203"/>
      <c r="D18" s="204"/>
      <c r="E18" s="198"/>
      <c r="F18" s="198"/>
      <c r="G18" s="198"/>
      <c r="H18" s="198"/>
      <c r="I18" s="198"/>
      <c r="J18" s="198"/>
      <c r="K18" s="202"/>
    </row>
    <row r="19" spans="1:11">
      <c r="A19" s="198"/>
      <c r="B19" s="198"/>
      <c r="C19" s="203"/>
      <c r="D19" s="198"/>
      <c r="E19" s="198"/>
      <c r="F19" s="198"/>
      <c r="G19" s="198"/>
      <c r="H19" s="198"/>
      <c r="I19" s="198"/>
      <c r="J19" s="198"/>
      <c r="K19" s="202"/>
    </row>
    <row r="20" spans="1:11">
      <c r="A20" s="198"/>
      <c r="E20" s="205"/>
      <c r="G20" s="205"/>
      <c r="I20" s="205"/>
      <c r="J20" s="205"/>
      <c r="K20" s="202"/>
    </row>
    <row r="21" spans="1:11">
      <c r="A21" s="198"/>
      <c r="E21" s="205"/>
      <c r="G21" s="205"/>
      <c r="I21" s="205"/>
      <c r="J21" s="205"/>
      <c r="K21" s="203"/>
    </row>
    <row r="22" spans="1:11">
      <c r="A22" s="198"/>
      <c r="E22" s="205"/>
      <c r="G22" s="205"/>
      <c r="I22" s="205"/>
      <c r="J22" s="205"/>
      <c r="K22" s="202"/>
    </row>
    <row r="23" spans="1:11">
      <c r="A23" s="198"/>
      <c r="B23" s="198"/>
      <c r="C23" s="203"/>
      <c r="D23" s="198"/>
      <c r="E23" s="198"/>
      <c r="F23" s="198"/>
      <c r="G23" s="198"/>
      <c r="H23" s="198"/>
      <c r="I23" s="198"/>
      <c r="J23" s="198"/>
      <c r="K23" s="202"/>
    </row>
    <row r="24" spans="1:11">
      <c r="A24" s="198"/>
      <c r="B24" s="198"/>
      <c r="C24" s="198"/>
      <c r="D24" s="198"/>
      <c r="E24" s="198"/>
      <c r="F24" s="198"/>
      <c r="G24" s="198"/>
      <c r="H24" s="198"/>
      <c r="I24" s="198"/>
      <c r="J24" s="198"/>
      <c r="K24" s="202"/>
    </row>
    <row r="25" spans="1:11">
      <c r="A25" s="198"/>
      <c r="B25" s="198"/>
      <c r="C25" s="198"/>
      <c r="D25" s="198"/>
      <c r="E25" s="198"/>
      <c r="F25" s="198"/>
      <c r="G25" s="198"/>
      <c r="H25" s="198"/>
      <c r="I25" s="198"/>
      <c r="J25" s="198"/>
      <c r="K25" s="202"/>
    </row>
    <row r="26" spans="1:11">
      <c r="A26" s="198"/>
      <c r="B26" s="198"/>
      <c r="C26" s="198"/>
      <c r="D26" s="198"/>
      <c r="E26" s="198"/>
      <c r="F26" s="198"/>
      <c r="G26" s="198"/>
      <c r="H26" s="198"/>
      <c r="I26" s="198"/>
      <c r="J26" s="198"/>
      <c r="K26" s="202"/>
    </row>
    <row r="27" spans="1:11">
      <c r="A27" s="198"/>
      <c r="B27" s="198"/>
      <c r="C27" s="198"/>
      <c r="D27" s="198"/>
      <c r="E27" s="198"/>
      <c r="F27" s="198"/>
      <c r="G27" s="198"/>
      <c r="H27" s="198"/>
      <c r="I27" s="198"/>
      <c r="J27" s="198"/>
      <c r="K27" s="202"/>
    </row>
    <row r="28" spans="1:11">
      <c r="A28" s="198"/>
      <c r="B28" s="198"/>
      <c r="C28" s="198"/>
      <c r="D28" s="198"/>
      <c r="E28" s="198"/>
      <c r="F28" s="198"/>
      <c r="G28" s="198"/>
      <c r="H28" s="198"/>
      <c r="I28" s="198"/>
      <c r="J28" s="198"/>
      <c r="K28" s="202"/>
    </row>
    <row r="29" spans="1:11">
      <c r="A29" s="198"/>
      <c r="B29" s="198"/>
      <c r="C29" s="198"/>
      <c r="D29" s="198"/>
      <c r="E29" s="198"/>
      <c r="F29" s="198"/>
      <c r="G29" s="198"/>
      <c r="H29" s="198"/>
      <c r="I29" s="198"/>
      <c r="J29" s="198"/>
      <c r="K29" s="202"/>
    </row>
    <row r="30" spans="1:11">
      <c r="A30" s="198"/>
      <c r="B30" s="198"/>
      <c r="C30" s="198"/>
      <c r="D30" s="198"/>
      <c r="E30" s="198"/>
      <c r="F30" s="198"/>
      <c r="G30" s="198"/>
      <c r="H30" s="198"/>
      <c r="I30" s="198"/>
      <c r="J30" s="198"/>
      <c r="K30" s="202"/>
    </row>
    <row r="31" spans="1:11">
      <c r="A31" s="198"/>
      <c r="B31" s="198"/>
      <c r="C31" s="198"/>
      <c r="D31" s="198"/>
      <c r="E31" s="198"/>
      <c r="F31" s="198"/>
      <c r="G31" s="198"/>
      <c r="H31" s="198"/>
      <c r="I31" s="198"/>
      <c r="J31" s="198"/>
      <c r="K31" s="202"/>
    </row>
    <row r="32" spans="1:11">
      <c r="A32" s="198"/>
      <c r="B32" s="198"/>
      <c r="C32" s="198"/>
      <c r="D32" s="198"/>
      <c r="E32" s="198"/>
      <c r="F32" s="198"/>
      <c r="G32" s="198"/>
      <c r="H32" s="198"/>
      <c r="I32" s="198"/>
      <c r="J32" s="198"/>
      <c r="K32" s="202"/>
    </row>
    <row r="33" spans="1:11">
      <c r="A33" s="198"/>
      <c r="B33" s="198"/>
      <c r="C33" s="198"/>
      <c r="D33" s="198"/>
      <c r="E33" s="198"/>
      <c r="F33" s="198"/>
      <c r="G33" s="198"/>
      <c r="H33" s="198"/>
      <c r="I33" s="198"/>
      <c r="J33" s="198"/>
      <c r="K33" s="202"/>
    </row>
    <row r="34" spans="1:11">
      <c r="A34" s="198"/>
      <c r="B34" s="198"/>
      <c r="C34" s="198"/>
      <c r="D34" s="198"/>
      <c r="E34" s="198"/>
      <c r="F34" s="198"/>
      <c r="G34" s="198"/>
      <c r="H34" s="198"/>
      <c r="I34" s="198"/>
      <c r="J34" s="198"/>
      <c r="K34" s="202"/>
    </row>
    <row r="35" spans="1:11">
      <c r="A35" s="198"/>
      <c r="B35" s="198"/>
      <c r="C35" s="198"/>
      <c r="D35" s="198"/>
      <c r="E35" s="198"/>
      <c r="F35" s="198"/>
      <c r="G35" s="198"/>
      <c r="H35" s="198"/>
      <c r="I35" s="198"/>
      <c r="J35" s="198"/>
      <c r="K35" s="202"/>
    </row>
    <row r="36" spans="1:11">
      <c r="A36" s="198"/>
      <c r="B36" s="198"/>
      <c r="C36" s="198"/>
      <c r="D36" s="198"/>
      <c r="E36" s="198"/>
      <c r="F36" s="198"/>
      <c r="G36" s="198"/>
      <c r="H36" s="198"/>
      <c r="I36" s="198"/>
      <c r="J36" s="198"/>
      <c r="K36" s="202"/>
    </row>
    <row r="37" spans="1:11">
      <c r="A37" s="198"/>
      <c r="B37" s="198"/>
      <c r="C37" s="198"/>
      <c r="D37" s="198"/>
      <c r="E37" s="198"/>
      <c r="F37" s="198"/>
      <c r="G37" s="198"/>
      <c r="H37" s="198"/>
      <c r="I37" s="198"/>
      <c r="J37" s="198"/>
      <c r="K37" s="202"/>
    </row>
    <row r="38" spans="1:11">
      <c r="A38" s="198"/>
      <c r="B38" s="198"/>
      <c r="C38" s="198"/>
      <c r="D38" s="198"/>
      <c r="E38" s="198"/>
      <c r="F38" s="198"/>
      <c r="G38" s="198"/>
      <c r="H38" s="198"/>
      <c r="I38" s="198"/>
      <c r="J38" s="198"/>
      <c r="K38" s="202"/>
    </row>
    <row r="39" spans="1:11">
      <c r="A39" s="198"/>
      <c r="B39" s="198"/>
      <c r="C39" s="198"/>
      <c r="D39" s="198"/>
      <c r="E39" s="198"/>
      <c r="F39" s="198"/>
      <c r="G39" s="198"/>
      <c r="H39" s="198"/>
      <c r="I39" s="198"/>
      <c r="J39" s="198"/>
      <c r="K39" s="202"/>
    </row>
    <row r="40" spans="1:11">
      <c r="A40" s="198"/>
      <c r="B40" s="198"/>
      <c r="C40" s="198"/>
      <c r="D40" s="198"/>
      <c r="E40" s="198"/>
      <c r="F40" s="198"/>
      <c r="G40" s="198"/>
      <c r="H40" s="198"/>
      <c r="I40" s="198"/>
      <c r="J40" s="198"/>
      <c r="K40" s="202"/>
    </row>
    <row r="41" spans="1:11">
      <c r="E41" s="205"/>
      <c r="G41" s="205"/>
      <c r="I41" s="184"/>
    </row>
    <row r="42" spans="1:11">
      <c r="E42" s="205"/>
      <c r="G42" s="205"/>
      <c r="I42" s="184"/>
    </row>
    <row r="43" spans="1:11">
      <c r="E43" s="205"/>
      <c r="G43" s="205"/>
      <c r="I43" s="184"/>
    </row>
    <row r="44" spans="1:11">
      <c r="E44" s="205"/>
      <c r="G44" s="205"/>
      <c r="I44" s="184"/>
    </row>
    <row r="45" spans="1:11">
      <c r="E45" s="205"/>
      <c r="G45" s="205"/>
      <c r="I45" s="184"/>
    </row>
    <row r="46" spans="1:11">
      <c r="E46" s="205"/>
      <c r="G46" s="205"/>
      <c r="I46" s="184"/>
    </row>
    <row r="47" spans="1:11">
      <c r="E47" s="205"/>
      <c r="G47" s="205"/>
      <c r="I47" s="184"/>
    </row>
    <row r="48" spans="1:11">
      <c r="E48" s="205"/>
      <c r="G48" s="205"/>
      <c r="I48" s="184"/>
    </row>
    <row r="49" spans="5:9">
      <c r="E49" s="205"/>
      <c r="G49" s="205"/>
      <c r="I49" s="184"/>
    </row>
    <row r="50" spans="5:9">
      <c r="E50" s="205"/>
      <c r="G50" s="205"/>
      <c r="I50" s="184"/>
    </row>
    <row r="51" spans="5:9">
      <c r="E51" s="205"/>
      <c r="G51" s="205"/>
      <c r="I51" s="184"/>
    </row>
    <row r="52" spans="5:9">
      <c r="E52" s="205"/>
      <c r="G52" s="205"/>
      <c r="I52" s="184"/>
    </row>
    <row r="53" spans="5:9">
      <c r="E53" s="205"/>
      <c r="G53" s="205"/>
      <c r="I53" s="184"/>
    </row>
    <row r="54" spans="5:9">
      <c r="E54" s="205"/>
      <c r="G54" s="205"/>
      <c r="I54" s="184"/>
    </row>
    <row r="55" spans="5:9">
      <c r="E55" s="205"/>
      <c r="G55" s="205"/>
      <c r="I55" s="184"/>
    </row>
    <row r="56" spans="5:9">
      <c r="E56" s="205"/>
      <c r="G56" s="205"/>
      <c r="I56" s="184"/>
    </row>
    <row r="57" spans="5:9">
      <c r="E57" s="205"/>
      <c r="G57" s="205"/>
      <c r="I57" s="184"/>
    </row>
    <row r="58" spans="5:9">
      <c r="E58" s="205"/>
      <c r="G58" s="205"/>
      <c r="I58" s="184"/>
    </row>
    <row r="59" spans="5:9">
      <c r="E59" s="205"/>
      <c r="G59" s="205"/>
      <c r="I59" s="184"/>
    </row>
    <row r="60" spans="5:9">
      <c r="E60" s="205"/>
      <c r="G60" s="205"/>
      <c r="I60" s="184"/>
    </row>
    <row r="61" spans="5:9">
      <c r="E61" s="205"/>
      <c r="G61" s="205"/>
      <c r="I61" s="184"/>
    </row>
    <row r="62" spans="5:9">
      <c r="E62" s="205"/>
      <c r="G62" s="205"/>
      <c r="I62" s="184"/>
    </row>
    <row r="63" spans="5:9">
      <c r="E63" s="205"/>
      <c r="G63" s="205"/>
      <c r="I63" s="184"/>
    </row>
    <row r="64" spans="5:9">
      <c r="E64" s="205"/>
      <c r="G64" s="205"/>
      <c r="I64" s="184"/>
    </row>
    <row r="65" spans="5:9">
      <c r="E65" s="205"/>
      <c r="G65" s="205"/>
      <c r="I65" s="184"/>
    </row>
    <row r="66" spans="5:9">
      <c r="E66" s="205"/>
      <c r="G66" s="205"/>
      <c r="I66" s="184"/>
    </row>
    <row r="67" spans="5:9">
      <c r="E67" s="205"/>
      <c r="G67" s="205"/>
      <c r="I67" s="184"/>
    </row>
    <row r="68" spans="5:9">
      <c r="E68" s="205"/>
      <c r="G68" s="205"/>
      <c r="I68" s="184"/>
    </row>
    <row r="69" spans="5:9">
      <c r="E69" s="205"/>
      <c r="G69" s="205"/>
      <c r="I69" s="184"/>
    </row>
    <row r="70" spans="5:9">
      <c r="E70" s="205"/>
      <c r="G70" s="205"/>
      <c r="I70" s="184"/>
    </row>
    <row r="71" spans="5:9">
      <c r="E71" s="205"/>
      <c r="G71" s="205"/>
      <c r="I71" s="184"/>
    </row>
    <row r="72" spans="5:9">
      <c r="E72" s="205"/>
      <c r="G72" s="205"/>
      <c r="I72" s="184"/>
    </row>
    <row r="73" spans="5:9">
      <c r="E73" s="205"/>
      <c r="G73" s="205"/>
      <c r="I73" s="184"/>
    </row>
    <row r="74" spans="5:9">
      <c r="E74" s="205"/>
      <c r="G74" s="205"/>
      <c r="I74" s="184"/>
    </row>
    <row r="75" spans="5:9">
      <c r="E75" s="205"/>
      <c r="G75" s="205"/>
      <c r="I75" s="184"/>
    </row>
    <row r="76" spans="5:9">
      <c r="E76" s="205"/>
      <c r="G76" s="205"/>
      <c r="I76" s="184"/>
    </row>
    <row r="77" spans="5:9">
      <c r="E77" s="205"/>
      <c r="G77" s="205"/>
      <c r="I77" s="184"/>
    </row>
    <row r="78" spans="5:9">
      <c r="E78" s="205"/>
      <c r="G78" s="205"/>
      <c r="I78" s="184"/>
    </row>
    <row r="79" spans="5:9">
      <c r="E79" s="205"/>
      <c r="G79" s="205"/>
      <c r="I79" s="184"/>
    </row>
    <row r="80" spans="5:9">
      <c r="E80" s="205"/>
      <c r="G80" s="205"/>
      <c r="I80" s="184"/>
    </row>
    <row r="81" spans="5:9">
      <c r="E81" s="205"/>
      <c r="G81" s="205"/>
      <c r="I81" s="184"/>
    </row>
    <row r="82" spans="5:9">
      <c r="E82" s="205"/>
      <c r="G82" s="205"/>
      <c r="I82" s="184"/>
    </row>
    <row r="83" spans="5:9">
      <c r="E83" s="205"/>
      <c r="G83" s="205"/>
      <c r="I83" s="184"/>
    </row>
    <row r="84" spans="5:9">
      <c r="E84" s="205"/>
      <c r="G84" s="205"/>
      <c r="I84" s="184"/>
    </row>
    <row r="85" spans="5:9">
      <c r="E85" s="205"/>
      <c r="G85" s="205"/>
      <c r="I85" s="184"/>
    </row>
    <row r="86" spans="5:9">
      <c r="E86" s="205"/>
      <c r="G86" s="205"/>
      <c r="I86" s="184"/>
    </row>
    <row r="87" spans="5:9">
      <c r="E87" s="205"/>
      <c r="G87" s="205"/>
      <c r="I87" s="184"/>
    </row>
    <row r="88" spans="5:9">
      <c r="E88" s="205"/>
      <c r="G88" s="205"/>
      <c r="I88" s="184"/>
    </row>
    <row r="89" spans="5:9">
      <c r="E89" s="205"/>
      <c r="G89" s="205"/>
      <c r="I89" s="184"/>
    </row>
    <row r="90" spans="5:9">
      <c r="E90" s="205"/>
      <c r="G90" s="205"/>
      <c r="I90" s="184"/>
    </row>
    <row r="91" spans="5:9">
      <c r="E91" s="205"/>
      <c r="G91" s="205"/>
      <c r="I91" s="184"/>
    </row>
    <row r="92" spans="5:9">
      <c r="E92" s="205"/>
      <c r="G92" s="205"/>
      <c r="I92" s="184"/>
    </row>
    <row r="93" spans="5:9">
      <c r="E93" s="205"/>
      <c r="G93" s="205"/>
      <c r="I93" s="184"/>
    </row>
    <row r="94" spans="5:9">
      <c r="E94" s="205"/>
      <c r="G94" s="205"/>
      <c r="I94" s="184"/>
    </row>
    <row r="95" spans="5:9">
      <c r="E95" s="205"/>
      <c r="G95" s="205"/>
      <c r="I95" s="184"/>
    </row>
    <row r="96" spans="5:9">
      <c r="E96" s="205"/>
      <c r="G96" s="205"/>
      <c r="I96" s="184"/>
    </row>
    <row r="97" spans="5:9">
      <c r="E97" s="205"/>
      <c r="G97" s="205"/>
      <c r="I97" s="184"/>
    </row>
    <row r="98" spans="5:9">
      <c r="E98" s="205"/>
      <c r="G98" s="205"/>
      <c r="I98" s="184"/>
    </row>
    <row r="99" spans="5:9">
      <c r="E99" s="205"/>
      <c r="G99" s="205"/>
      <c r="I99" s="184"/>
    </row>
    <row r="100" spans="5:9">
      <c r="E100" s="205"/>
      <c r="G100" s="205"/>
      <c r="I100" s="184"/>
    </row>
    <row r="101" spans="5:9">
      <c r="E101" s="205"/>
      <c r="G101" s="205"/>
      <c r="I101" s="184"/>
    </row>
    <row r="102" spans="5:9">
      <c r="E102" s="205"/>
      <c r="G102" s="205"/>
      <c r="I102" s="184"/>
    </row>
  </sheetData>
  <mergeCells count="10">
    <mergeCell ref="A1:K1"/>
    <mergeCell ref="A2:B2"/>
    <mergeCell ref="J2:K2"/>
    <mergeCell ref="A3:A4"/>
    <mergeCell ref="B3:B4"/>
    <mergeCell ref="C3:D3"/>
    <mergeCell ref="E3:F3"/>
    <mergeCell ref="G3:H3"/>
    <mergeCell ref="I3:J3"/>
    <mergeCell ref="K3:K4"/>
  </mergeCells>
  <phoneticPr fontId="4" type="noConversion"/>
  <printOptions horizontalCentered="1" verticalCentered="1"/>
  <pageMargins left="0.78740157480314965" right="0.39370078740157483" top="0.47244094488188981" bottom="0.39370078740157483" header="0.19685039370078741" footer="0"/>
  <pageSetup paperSize="9" scale="97" firstPageNumber="63" orientation="landscape"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tabColor rgb="FFFFC000"/>
  </sheetPr>
  <dimension ref="A1:K104"/>
  <sheetViews>
    <sheetView view="pageBreakPreview" zoomScaleNormal="100" zoomScaleSheetLayoutView="100" workbookViewId="0">
      <selection activeCell="B5" sqref="B5:B9"/>
    </sheetView>
  </sheetViews>
  <sheetFormatPr defaultColWidth="8.88671875" defaultRowHeight="13.5"/>
  <cols>
    <col min="1" max="1" width="6.6640625" style="184" customWidth="1"/>
    <col min="2" max="2" width="8" style="203" customWidth="1"/>
    <col min="3" max="3" width="10.5546875" style="205" customWidth="1"/>
    <col min="4" max="4" width="14.44140625" style="205" customWidth="1"/>
    <col min="5" max="5" width="10.5546875" style="207" customWidth="1"/>
    <col min="6" max="6" width="12.77734375" style="205" customWidth="1"/>
    <col min="7" max="7" width="10.5546875" style="207" customWidth="1"/>
    <col min="8" max="8" width="12.77734375" style="205" customWidth="1"/>
    <col min="9" max="9" width="10.5546875" style="208" customWidth="1"/>
    <col min="10" max="10" width="12.77734375" style="184" customWidth="1"/>
    <col min="11" max="11" width="7.5546875" style="206" customWidth="1"/>
    <col min="12" max="12" width="9.6640625" style="184" bestFit="1" customWidth="1"/>
    <col min="13" max="16384" width="8.88671875" style="184"/>
  </cols>
  <sheetData>
    <row r="1" spans="1:11" ht="31.5" customHeight="1">
      <c r="A1" s="1466" t="s">
        <v>214</v>
      </c>
      <c r="B1" s="1466"/>
      <c r="C1" s="1466"/>
      <c r="D1" s="1466"/>
      <c r="E1" s="1467"/>
      <c r="F1" s="1466"/>
      <c r="G1" s="1467"/>
      <c r="H1" s="1466"/>
      <c r="I1" s="1467"/>
      <c r="J1" s="1466"/>
      <c r="K1" s="1466"/>
    </row>
    <row r="2" spans="1:11" s="186" customFormat="1" ht="20.25" customHeight="1">
      <c r="A2" s="1468" t="s">
        <v>157</v>
      </c>
      <c r="B2" s="1468"/>
      <c r="C2" s="185"/>
      <c r="D2" s="185"/>
      <c r="E2" s="185"/>
      <c r="F2" s="185"/>
      <c r="G2" s="185"/>
      <c r="H2" s="185"/>
      <c r="I2" s="185"/>
      <c r="J2" s="1474" t="s">
        <v>120</v>
      </c>
      <c r="K2" s="1474"/>
    </row>
    <row r="3" spans="1:11" s="189" customFormat="1" ht="30" customHeight="1">
      <c r="A3" s="1470" t="s">
        <v>156</v>
      </c>
      <c r="B3" s="1471" t="s">
        <v>150</v>
      </c>
      <c r="C3" s="1473" t="s">
        <v>6</v>
      </c>
      <c r="D3" s="1473"/>
      <c r="E3" s="1473" t="s">
        <v>130</v>
      </c>
      <c r="F3" s="1473"/>
      <c r="G3" s="1473" t="s">
        <v>125</v>
      </c>
      <c r="H3" s="1473"/>
      <c r="I3" s="1470" t="s">
        <v>151</v>
      </c>
      <c r="J3" s="1470"/>
      <c r="K3" s="1470" t="s">
        <v>152</v>
      </c>
    </row>
    <row r="4" spans="1:11" s="189" customFormat="1" ht="30" customHeight="1">
      <c r="A4" s="1470"/>
      <c r="B4" s="1472"/>
      <c r="C4" s="187" t="s">
        <v>82</v>
      </c>
      <c r="D4" s="187" t="s">
        <v>153</v>
      </c>
      <c r="E4" s="187" t="s">
        <v>82</v>
      </c>
      <c r="F4" s="187" t="s">
        <v>153</v>
      </c>
      <c r="G4" s="187" t="s">
        <v>82</v>
      </c>
      <c r="H4" s="187" t="s">
        <v>153</v>
      </c>
      <c r="I4" s="188" t="s">
        <v>154</v>
      </c>
      <c r="J4" s="188" t="s">
        <v>153</v>
      </c>
      <c r="K4" s="1470"/>
    </row>
    <row r="5" spans="1:11" s="189" customFormat="1" ht="30" customHeight="1">
      <c r="A5" s="264" t="s">
        <v>215</v>
      </c>
      <c r="B5" s="209"/>
      <c r="C5" s="191">
        <f>E5+G5+I5</f>
        <v>1720582</v>
      </c>
      <c r="D5" s="191">
        <f>F5+H5+J5</f>
        <v>0</v>
      </c>
      <c r="E5" s="191">
        <f>'[181]단가산출(천연림개량)'!$K$31</f>
        <v>1515278</v>
      </c>
      <c r="F5" s="191">
        <f>TRUNC(B5*E5,0)</f>
        <v>0</v>
      </c>
      <c r="G5" s="191">
        <f>'[181]단가산출(천연림개량)'!$K$32</f>
        <v>161922</v>
      </c>
      <c r="H5" s="191">
        <f>TRUNC(B5*G5,0)</f>
        <v>0</v>
      </c>
      <c r="I5" s="191">
        <f>'[181]단가산출(천연림개량)'!$K$33</f>
        <v>43382</v>
      </c>
      <c r="J5" s="191">
        <f>TRUNC(B5*I5,0)</f>
        <v>0</v>
      </c>
      <c r="K5" s="193" t="s">
        <v>211</v>
      </c>
    </row>
    <row r="6" spans="1:11" s="189" customFormat="1" ht="30" customHeight="1">
      <c r="A6" s="263" t="s">
        <v>201</v>
      </c>
      <c r="B6" s="209"/>
      <c r="C6" s="191">
        <f>E6+G6+I6</f>
        <v>2120256</v>
      </c>
      <c r="D6" s="191">
        <f>F6+H6+J6</f>
        <v>0</v>
      </c>
      <c r="E6" s="191">
        <f>'[182]단가산출(천연림개량)'!$K$31</f>
        <v>1867267</v>
      </c>
      <c r="F6" s="191">
        <f>TRUNC(B6*E6,0)</f>
        <v>0</v>
      </c>
      <c r="G6" s="191">
        <f>'[182]단가산출(천연림개량)'!$K$32</f>
        <v>199529</v>
      </c>
      <c r="H6" s="191">
        <f>TRUNC(B6*G6,0)</f>
        <v>0</v>
      </c>
      <c r="I6" s="191">
        <f>'[182]단가산출(천연림개량)'!$K$33</f>
        <v>53460</v>
      </c>
      <c r="J6" s="191">
        <f>TRUNC(B6*I6,0)</f>
        <v>0</v>
      </c>
      <c r="K6" s="193" t="s">
        <v>211</v>
      </c>
    </row>
    <row r="7" spans="1:11" s="189" customFormat="1" ht="30" customHeight="1">
      <c r="A7" s="263"/>
      <c r="B7" s="209"/>
      <c r="C7" s="191"/>
      <c r="D7" s="191"/>
      <c r="E7" s="191"/>
      <c r="F7" s="191"/>
      <c r="G7" s="191"/>
      <c r="H7" s="191"/>
      <c r="I7" s="191"/>
      <c r="J7" s="191"/>
      <c r="K7" s="193"/>
    </row>
    <row r="8" spans="1:11" s="189" customFormat="1" ht="30" customHeight="1">
      <c r="A8" s="265" t="s">
        <v>215</v>
      </c>
      <c r="B8" s="209"/>
      <c r="C8" s="191">
        <f>E8+G8+I8</f>
        <v>1032759</v>
      </c>
      <c r="D8" s="191">
        <f>F8+H8+J8</f>
        <v>0</v>
      </c>
      <c r="E8" s="191">
        <f>'[181]단가산출(천연림개량) (2)'!$K$31</f>
        <v>909531</v>
      </c>
      <c r="F8" s="191">
        <f>TRUNC(B8*E8,0)</f>
        <v>0</v>
      </c>
      <c r="G8" s="191">
        <f>'[181]단가산출(천연림개량) (2)'!$K$32</f>
        <v>97188</v>
      </c>
      <c r="H8" s="191">
        <f>TRUNC(B8*G8,0)</f>
        <v>0</v>
      </c>
      <c r="I8" s="191">
        <f>'[181]단가산출(천연림개량) (2)'!$K$33</f>
        <v>26040</v>
      </c>
      <c r="J8" s="191">
        <f>TRUNC(B8*I8,0)</f>
        <v>0</v>
      </c>
      <c r="K8" s="193" t="s">
        <v>216</v>
      </c>
    </row>
    <row r="9" spans="1:11" s="189" customFormat="1" ht="30" customHeight="1">
      <c r="A9" s="263" t="s">
        <v>201</v>
      </c>
      <c r="B9" s="209"/>
      <c r="C9" s="191">
        <f>E9+G9+I9</f>
        <v>1206003</v>
      </c>
      <c r="D9" s="191">
        <f>F9+H9+J9</f>
        <v>0</v>
      </c>
      <c r="E9" s="191">
        <f>'[182]단가산출(천연림개량) (2)'!$K$31</f>
        <v>1082775</v>
      </c>
      <c r="F9" s="191">
        <f>TRUNC(B9*E9,0)</f>
        <v>0</v>
      </c>
      <c r="G9" s="191">
        <f>'[182]단가산출(천연림개량) (2)'!$K$32</f>
        <v>97188</v>
      </c>
      <c r="H9" s="191">
        <f>TRUNC(B9*G9,0)</f>
        <v>0</v>
      </c>
      <c r="I9" s="191">
        <f>'[182]단가산출(천연림개량) (2)'!$K$33</f>
        <v>26040</v>
      </c>
      <c r="J9" s="191">
        <f>TRUNC(B9*I9,0)</f>
        <v>0</v>
      </c>
      <c r="K9" s="193" t="s">
        <v>216</v>
      </c>
    </row>
    <row r="10" spans="1:11" s="189" customFormat="1" ht="30" customHeight="1">
      <c r="A10" s="263"/>
      <c r="B10" s="209"/>
      <c r="C10" s="191"/>
      <c r="D10" s="191"/>
      <c r="E10" s="191"/>
      <c r="F10" s="191"/>
      <c r="G10" s="191"/>
      <c r="H10" s="191"/>
      <c r="I10" s="191"/>
      <c r="J10" s="191"/>
      <c r="K10" s="193"/>
    </row>
    <row r="11" spans="1:11" s="189" customFormat="1" ht="30" customHeight="1">
      <c r="A11" s="263"/>
      <c r="B11" s="209"/>
      <c r="C11" s="191"/>
      <c r="D11" s="191"/>
      <c r="E11" s="191"/>
      <c r="F11" s="191"/>
      <c r="G11" s="191"/>
      <c r="H11" s="191"/>
      <c r="I11" s="191"/>
      <c r="J11" s="191"/>
      <c r="K11" s="193"/>
    </row>
    <row r="12" spans="1:11" s="189" customFormat="1" ht="30" customHeight="1">
      <c r="A12" s="210"/>
      <c r="B12" s="209"/>
      <c r="C12" s="191"/>
      <c r="D12" s="191"/>
      <c r="E12" s="191"/>
      <c r="F12" s="191"/>
      <c r="G12" s="191"/>
      <c r="H12" s="191"/>
      <c r="I12" s="191"/>
      <c r="J12" s="191"/>
      <c r="K12" s="193"/>
    </row>
    <row r="13" spans="1:11" s="189" customFormat="1" ht="30" customHeight="1">
      <c r="A13" s="210"/>
      <c r="B13" s="209"/>
      <c r="C13" s="191"/>
      <c r="D13" s="191"/>
      <c r="E13" s="191"/>
      <c r="F13" s="191"/>
      <c r="G13" s="191"/>
      <c r="H13" s="191"/>
      <c r="I13" s="191"/>
      <c r="J13" s="192"/>
      <c r="K13" s="193"/>
    </row>
    <row r="14" spans="1:11" s="189" customFormat="1" ht="30" customHeight="1">
      <c r="A14" s="210"/>
      <c r="B14" s="209"/>
      <c r="C14" s="191"/>
      <c r="D14" s="191"/>
      <c r="E14" s="191"/>
      <c r="F14" s="191"/>
      <c r="G14" s="191"/>
      <c r="H14" s="191"/>
      <c r="I14" s="191"/>
      <c r="J14" s="192"/>
      <c r="K14" s="193"/>
    </row>
    <row r="15" spans="1:11" s="189" customFormat="1" ht="30" customHeight="1">
      <c r="A15" s="210"/>
      <c r="B15" s="209"/>
      <c r="C15" s="191"/>
      <c r="D15" s="191"/>
      <c r="E15" s="191"/>
      <c r="F15" s="191"/>
      <c r="G15" s="191"/>
      <c r="H15" s="191"/>
      <c r="I15" s="191"/>
      <c r="J15" s="192"/>
      <c r="K15" s="193"/>
    </row>
    <row r="16" spans="1:11" s="213" customFormat="1" ht="30" customHeight="1">
      <c r="A16" s="188" t="s">
        <v>155</v>
      </c>
      <c r="B16" s="211">
        <f>B5+B6</f>
        <v>0</v>
      </c>
      <c r="C16" s="196"/>
      <c r="D16" s="196">
        <f>SUM(D5:D15)</f>
        <v>0</v>
      </c>
      <c r="E16" s="196"/>
      <c r="F16" s="196">
        <f>SUM(F5:F15)</f>
        <v>0</v>
      </c>
      <c r="G16" s="196"/>
      <c r="H16" s="196">
        <f>SUM(H5:H15)</f>
        <v>0</v>
      </c>
      <c r="I16" s="196"/>
      <c r="J16" s="196">
        <f>SUM(J5:J15)</f>
        <v>0</v>
      </c>
      <c r="K16" s="197"/>
    </row>
    <row r="17" spans="1:11">
      <c r="A17" s="198"/>
      <c r="B17" s="199"/>
      <c r="C17" s="200"/>
      <c r="D17" s="198"/>
      <c r="E17" s="198"/>
      <c r="F17" s="198"/>
      <c r="G17" s="198"/>
      <c r="H17" s="212"/>
      <c r="I17" s="198"/>
      <c r="J17" s="198"/>
      <c r="K17" s="202"/>
    </row>
    <row r="18" spans="1:11">
      <c r="A18" s="198"/>
      <c r="B18" s="199"/>
      <c r="C18" s="200"/>
      <c r="D18" s="198"/>
      <c r="E18" s="198"/>
      <c r="F18" s="198"/>
      <c r="G18" s="198"/>
      <c r="H18" s="212"/>
      <c r="I18" s="198"/>
      <c r="J18" s="198"/>
      <c r="K18" s="202"/>
    </row>
    <row r="19" spans="1:11">
      <c r="A19" s="198"/>
      <c r="B19" s="199"/>
      <c r="C19" s="200"/>
      <c r="D19" s="201"/>
      <c r="E19" s="198"/>
      <c r="F19" s="198"/>
      <c r="G19" s="198"/>
      <c r="H19" s="198"/>
      <c r="I19" s="198"/>
      <c r="J19" s="198"/>
      <c r="K19" s="202"/>
    </row>
    <row r="20" spans="1:11">
      <c r="A20" s="198"/>
      <c r="B20" s="198"/>
      <c r="C20" s="203"/>
      <c r="D20" s="204"/>
      <c r="E20" s="198"/>
      <c r="F20" s="198"/>
      <c r="G20" s="198"/>
      <c r="H20" s="198"/>
      <c r="I20" s="198"/>
      <c r="J20" s="198"/>
      <c r="K20" s="202"/>
    </row>
    <row r="21" spans="1:11">
      <c r="A21" s="198"/>
      <c r="B21" s="198"/>
      <c r="C21" s="203"/>
      <c r="D21" s="198"/>
      <c r="E21" s="198"/>
      <c r="F21" s="198"/>
      <c r="G21" s="198"/>
      <c r="H21" s="198"/>
      <c r="I21" s="198"/>
      <c r="J21" s="198"/>
      <c r="K21" s="202"/>
    </row>
    <row r="22" spans="1:11">
      <c r="A22" s="198"/>
      <c r="E22" s="205"/>
      <c r="G22" s="205"/>
      <c r="I22" s="205"/>
      <c r="J22" s="205"/>
      <c r="K22" s="202"/>
    </row>
    <row r="23" spans="1:11">
      <c r="A23" s="198"/>
      <c r="E23" s="205"/>
      <c r="G23" s="205"/>
      <c r="I23" s="205"/>
      <c r="J23" s="205"/>
      <c r="K23" s="203"/>
    </row>
    <row r="24" spans="1:11">
      <c r="A24" s="198"/>
      <c r="E24" s="205"/>
      <c r="G24" s="205"/>
      <c r="I24" s="205"/>
      <c r="J24" s="205"/>
      <c r="K24" s="202"/>
    </row>
    <row r="25" spans="1:11">
      <c r="A25" s="198"/>
      <c r="B25" s="198"/>
      <c r="C25" s="203"/>
      <c r="D25" s="198"/>
      <c r="E25" s="198"/>
      <c r="F25" s="198"/>
      <c r="G25" s="198"/>
      <c r="H25" s="198"/>
      <c r="I25" s="198"/>
      <c r="J25" s="198"/>
      <c r="K25" s="202"/>
    </row>
    <row r="26" spans="1:11">
      <c r="A26" s="198"/>
      <c r="B26" s="198"/>
      <c r="C26" s="198"/>
      <c r="D26" s="198"/>
      <c r="E26" s="198"/>
      <c r="F26" s="198"/>
      <c r="G26" s="198"/>
      <c r="H26" s="198"/>
      <c r="I26" s="198"/>
      <c r="J26" s="198"/>
      <c r="K26" s="202"/>
    </row>
    <row r="27" spans="1:11">
      <c r="A27" s="198"/>
      <c r="B27" s="198"/>
      <c r="C27" s="198"/>
      <c r="D27" s="198"/>
      <c r="E27" s="198"/>
      <c r="F27" s="198"/>
      <c r="G27" s="198"/>
      <c r="H27" s="198"/>
      <c r="I27" s="198"/>
      <c r="J27" s="198"/>
      <c r="K27" s="202"/>
    </row>
    <row r="28" spans="1:11">
      <c r="A28" s="198"/>
      <c r="B28" s="198"/>
      <c r="C28" s="198"/>
      <c r="D28" s="198"/>
      <c r="E28" s="198"/>
      <c r="F28" s="198"/>
      <c r="G28" s="198"/>
      <c r="H28" s="198"/>
      <c r="I28" s="198"/>
      <c r="J28" s="198"/>
      <c r="K28" s="202"/>
    </row>
    <row r="29" spans="1:11">
      <c r="A29" s="198"/>
      <c r="B29" s="198"/>
      <c r="C29" s="198"/>
      <c r="D29" s="198"/>
      <c r="E29" s="198"/>
      <c r="F29" s="198"/>
      <c r="G29" s="198"/>
      <c r="H29" s="198"/>
      <c r="I29" s="198"/>
      <c r="J29" s="198"/>
      <c r="K29" s="202"/>
    </row>
    <row r="30" spans="1:11">
      <c r="A30" s="198"/>
      <c r="B30" s="198"/>
      <c r="C30" s="198"/>
      <c r="D30" s="198"/>
      <c r="E30" s="198"/>
      <c r="F30" s="198"/>
      <c r="G30" s="198"/>
      <c r="H30" s="198"/>
      <c r="I30" s="198"/>
      <c r="J30" s="198"/>
      <c r="K30" s="202"/>
    </row>
    <row r="31" spans="1:11">
      <c r="A31" s="198"/>
      <c r="B31" s="198"/>
      <c r="C31" s="198"/>
      <c r="D31" s="198"/>
      <c r="E31" s="198"/>
      <c r="F31" s="198"/>
      <c r="G31" s="198"/>
      <c r="H31" s="198"/>
      <c r="I31" s="198"/>
      <c r="J31" s="198"/>
      <c r="K31" s="202"/>
    </row>
    <row r="32" spans="1:11">
      <c r="A32" s="198"/>
      <c r="B32" s="198"/>
      <c r="C32" s="198"/>
      <c r="D32" s="198"/>
      <c r="E32" s="198"/>
      <c r="F32" s="198"/>
      <c r="G32" s="198"/>
      <c r="H32" s="198"/>
      <c r="I32" s="198"/>
      <c r="J32" s="198"/>
      <c r="K32" s="202"/>
    </row>
    <row r="33" spans="1:11">
      <c r="A33" s="198"/>
      <c r="B33" s="198"/>
      <c r="C33" s="198"/>
      <c r="D33" s="198"/>
      <c r="E33" s="198"/>
      <c r="F33" s="198"/>
      <c r="G33" s="198"/>
      <c r="H33" s="198"/>
      <c r="I33" s="198"/>
      <c r="J33" s="198"/>
      <c r="K33" s="202"/>
    </row>
    <row r="34" spans="1:11">
      <c r="A34" s="198"/>
      <c r="B34" s="198"/>
      <c r="C34" s="198"/>
      <c r="D34" s="198"/>
      <c r="E34" s="198"/>
      <c r="F34" s="198"/>
      <c r="G34" s="198"/>
      <c r="H34" s="198"/>
      <c r="I34" s="198"/>
      <c r="J34" s="198"/>
      <c r="K34" s="202"/>
    </row>
    <row r="35" spans="1:11">
      <c r="A35" s="198"/>
      <c r="B35" s="198"/>
      <c r="C35" s="198"/>
      <c r="D35" s="198"/>
      <c r="E35" s="198"/>
      <c r="F35" s="198"/>
      <c r="G35" s="198"/>
      <c r="H35" s="198"/>
      <c r="I35" s="198"/>
      <c r="J35" s="198"/>
      <c r="K35" s="202"/>
    </row>
    <row r="36" spans="1:11">
      <c r="A36" s="198"/>
      <c r="B36" s="198"/>
      <c r="C36" s="198"/>
      <c r="D36" s="198"/>
      <c r="E36" s="198"/>
      <c r="F36" s="198"/>
      <c r="G36" s="198"/>
      <c r="H36" s="198"/>
      <c r="I36" s="198"/>
      <c r="J36" s="198"/>
      <c r="K36" s="202"/>
    </row>
    <row r="37" spans="1:11">
      <c r="A37" s="198"/>
      <c r="B37" s="198"/>
      <c r="C37" s="198"/>
      <c r="D37" s="198"/>
      <c r="E37" s="198"/>
      <c r="F37" s="198"/>
      <c r="G37" s="198"/>
      <c r="H37" s="198"/>
      <c r="I37" s="198"/>
      <c r="J37" s="198"/>
      <c r="K37" s="202"/>
    </row>
    <row r="38" spans="1:11">
      <c r="A38" s="198"/>
      <c r="B38" s="198"/>
      <c r="C38" s="198"/>
      <c r="D38" s="198"/>
      <c r="E38" s="198"/>
      <c r="F38" s="198"/>
      <c r="G38" s="198"/>
      <c r="H38" s="198"/>
      <c r="I38" s="198"/>
      <c r="J38" s="198"/>
      <c r="K38" s="202"/>
    </row>
    <row r="39" spans="1:11">
      <c r="A39" s="198"/>
      <c r="B39" s="198"/>
      <c r="C39" s="198"/>
      <c r="D39" s="198"/>
      <c r="E39" s="198"/>
      <c r="F39" s="198"/>
      <c r="G39" s="198"/>
      <c r="H39" s="198"/>
      <c r="I39" s="198"/>
      <c r="J39" s="198"/>
      <c r="K39" s="202"/>
    </row>
    <row r="40" spans="1:11">
      <c r="A40" s="198"/>
      <c r="B40" s="198"/>
      <c r="C40" s="198"/>
      <c r="D40" s="198"/>
      <c r="E40" s="198"/>
      <c r="F40" s="198"/>
      <c r="G40" s="198"/>
      <c r="H40" s="198"/>
      <c r="I40" s="198"/>
      <c r="J40" s="198"/>
      <c r="K40" s="202"/>
    </row>
    <row r="41" spans="1:11">
      <c r="A41" s="198"/>
      <c r="B41" s="198"/>
      <c r="C41" s="198"/>
      <c r="D41" s="198"/>
      <c r="E41" s="198"/>
      <c r="F41" s="198"/>
      <c r="G41" s="198"/>
      <c r="H41" s="198"/>
      <c r="I41" s="198"/>
      <c r="J41" s="198"/>
      <c r="K41" s="202"/>
    </row>
    <row r="42" spans="1:11">
      <c r="A42" s="198"/>
      <c r="B42" s="198"/>
      <c r="C42" s="198"/>
      <c r="D42" s="198"/>
      <c r="E42" s="198"/>
      <c r="F42" s="198"/>
      <c r="G42" s="198"/>
      <c r="H42" s="198"/>
      <c r="I42" s="198"/>
      <c r="J42" s="198"/>
      <c r="K42" s="202"/>
    </row>
    <row r="43" spans="1:11">
      <c r="E43" s="205"/>
      <c r="G43" s="205"/>
      <c r="I43" s="184"/>
    </row>
    <row r="44" spans="1:11">
      <c r="E44" s="205"/>
      <c r="G44" s="205"/>
      <c r="I44" s="184"/>
    </row>
    <row r="45" spans="1:11">
      <c r="E45" s="205"/>
      <c r="G45" s="205"/>
      <c r="I45" s="184"/>
    </row>
    <row r="46" spans="1:11">
      <c r="E46" s="205"/>
      <c r="G46" s="205"/>
      <c r="I46" s="184"/>
    </row>
    <row r="47" spans="1:11">
      <c r="E47" s="205"/>
      <c r="G47" s="205"/>
      <c r="I47" s="184"/>
    </row>
    <row r="48" spans="1:11">
      <c r="E48" s="205"/>
      <c r="G48" s="205"/>
      <c r="I48" s="184"/>
    </row>
    <row r="49" spans="5:9">
      <c r="E49" s="205"/>
      <c r="G49" s="205"/>
      <c r="I49" s="184"/>
    </row>
    <row r="50" spans="5:9">
      <c r="E50" s="205"/>
      <c r="G50" s="205"/>
      <c r="I50" s="184"/>
    </row>
    <row r="51" spans="5:9">
      <c r="E51" s="205"/>
      <c r="G51" s="205"/>
      <c r="I51" s="184"/>
    </row>
    <row r="52" spans="5:9">
      <c r="E52" s="205"/>
      <c r="G52" s="205"/>
      <c r="I52" s="184"/>
    </row>
    <row r="53" spans="5:9">
      <c r="E53" s="205"/>
      <c r="G53" s="205"/>
      <c r="I53" s="184"/>
    </row>
    <row r="54" spans="5:9">
      <c r="E54" s="205"/>
      <c r="G54" s="205"/>
      <c r="I54" s="184"/>
    </row>
    <row r="55" spans="5:9">
      <c r="E55" s="205"/>
      <c r="G55" s="205"/>
      <c r="I55" s="184"/>
    </row>
    <row r="56" spans="5:9">
      <c r="E56" s="205"/>
      <c r="G56" s="205"/>
      <c r="I56" s="184"/>
    </row>
    <row r="57" spans="5:9">
      <c r="E57" s="205"/>
      <c r="G57" s="205"/>
      <c r="I57" s="184"/>
    </row>
    <row r="58" spans="5:9">
      <c r="E58" s="205"/>
      <c r="G58" s="205"/>
      <c r="I58" s="184"/>
    </row>
    <row r="59" spans="5:9">
      <c r="E59" s="205"/>
      <c r="G59" s="205"/>
      <c r="I59" s="184"/>
    </row>
    <row r="60" spans="5:9">
      <c r="E60" s="205"/>
      <c r="G60" s="205"/>
      <c r="I60" s="184"/>
    </row>
    <row r="61" spans="5:9">
      <c r="E61" s="205"/>
      <c r="G61" s="205"/>
      <c r="I61" s="184"/>
    </row>
    <row r="62" spans="5:9">
      <c r="E62" s="205"/>
      <c r="G62" s="205"/>
      <c r="I62" s="184"/>
    </row>
    <row r="63" spans="5:9">
      <c r="E63" s="205"/>
      <c r="G63" s="205"/>
      <c r="I63" s="184"/>
    </row>
    <row r="64" spans="5:9">
      <c r="E64" s="205"/>
      <c r="G64" s="205"/>
      <c r="I64" s="184"/>
    </row>
    <row r="65" spans="5:9">
      <c r="E65" s="205"/>
      <c r="G65" s="205"/>
      <c r="I65" s="184"/>
    </row>
    <row r="66" spans="5:9">
      <c r="E66" s="205"/>
      <c r="G66" s="205"/>
      <c r="I66" s="184"/>
    </row>
    <row r="67" spans="5:9">
      <c r="E67" s="205"/>
      <c r="G67" s="205"/>
      <c r="I67" s="184"/>
    </row>
    <row r="68" spans="5:9">
      <c r="E68" s="205"/>
      <c r="G68" s="205"/>
      <c r="I68" s="184"/>
    </row>
    <row r="69" spans="5:9">
      <c r="E69" s="205"/>
      <c r="G69" s="205"/>
      <c r="I69" s="184"/>
    </row>
    <row r="70" spans="5:9">
      <c r="E70" s="205"/>
      <c r="G70" s="205"/>
      <c r="I70" s="184"/>
    </row>
    <row r="71" spans="5:9">
      <c r="E71" s="205"/>
      <c r="G71" s="205"/>
      <c r="I71" s="184"/>
    </row>
    <row r="72" spans="5:9">
      <c r="E72" s="205"/>
      <c r="G72" s="205"/>
      <c r="I72" s="184"/>
    </row>
    <row r="73" spans="5:9">
      <c r="E73" s="205"/>
      <c r="G73" s="205"/>
      <c r="I73" s="184"/>
    </row>
    <row r="74" spans="5:9">
      <c r="E74" s="205"/>
      <c r="G74" s="205"/>
      <c r="I74" s="184"/>
    </row>
    <row r="75" spans="5:9">
      <c r="E75" s="205"/>
      <c r="G75" s="205"/>
      <c r="I75" s="184"/>
    </row>
    <row r="76" spans="5:9">
      <c r="E76" s="205"/>
      <c r="G76" s="205"/>
      <c r="I76" s="184"/>
    </row>
    <row r="77" spans="5:9">
      <c r="E77" s="205"/>
      <c r="G77" s="205"/>
      <c r="I77" s="184"/>
    </row>
    <row r="78" spans="5:9">
      <c r="E78" s="205"/>
      <c r="G78" s="205"/>
      <c r="I78" s="184"/>
    </row>
    <row r="79" spans="5:9">
      <c r="E79" s="205"/>
      <c r="G79" s="205"/>
      <c r="I79" s="184"/>
    </row>
    <row r="80" spans="5:9">
      <c r="E80" s="205"/>
      <c r="G80" s="205"/>
      <c r="I80" s="184"/>
    </row>
    <row r="81" spans="5:9">
      <c r="E81" s="205"/>
      <c r="G81" s="205"/>
      <c r="I81" s="184"/>
    </row>
    <row r="82" spans="5:9">
      <c r="E82" s="205"/>
      <c r="G82" s="205"/>
      <c r="I82" s="184"/>
    </row>
    <row r="83" spans="5:9">
      <c r="E83" s="205"/>
      <c r="G83" s="205"/>
      <c r="I83" s="184"/>
    </row>
    <row r="84" spans="5:9">
      <c r="E84" s="205"/>
      <c r="G84" s="205"/>
      <c r="I84" s="184"/>
    </row>
    <row r="85" spans="5:9">
      <c r="E85" s="205"/>
      <c r="G85" s="205"/>
      <c r="I85" s="184"/>
    </row>
    <row r="86" spans="5:9">
      <c r="E86" s="205"/>
      <c r="G86" s="205"/>
      <c r="I86" s="184"/>
    </row>
    <row r="87" spans="5:9">
      <c r="E87" s="205"/>
      <c r="G87" s="205"/>
      <c r="I87" s="184"/>
    </row>
    <row r="88" spans="5:9">
      <c r="E88" s="205"/>
      <c r="G88" s="205"/>
      <c r="I88" s="184"/>
    </row>
    <row r="89" spans="5:9">
      <c r="E89" s="205"/>
      <c r="G89" s="205"/>
      <c r="I89" s="184"/>
    </row>
    <row r="90" spans="5:9">
      <c r="E90" s="205"/>
      <c r="G90" s="205"/>
      <c r="I90" s="184"/>
    </row>
    <row r="91" spans="5:9">
      <c r="E91" s="205"/>
      <c r="G91" s="205"/>
      <c r="I91" s="184"/>
    </row>
    <row r="92" spans="5:9">
      <c r="E92" s="205"/>
      <c r="G92" s="205"/>
      <c r="I92" s="184"/>
    </row>
    <row r="93" spans="5:9">
      <c r="E93" s="205"/>
      <c r="G93" s="205"/>
      <c r="I93" s="184"/>
    </row>
    <row r="94" spans="5:9">
      <c r="E94" s="205"/>
      <c r="G94" s="205"/>
      <c r="I94" s="184"/>
    </row>
    <row r="95" spans="5:9">
      <c r="E95" s="205"/>
      <c r="G95" s="205"/>
      <c r="I95" s="184"/>
    </row>
    <row r="96" spans="5:9">
      <c r="E96" s="205"/>
      <c r="G96" s="205"/>
      <c r="I96" s="184"/>
    </row>
    <row r="97" spans="5:9">
      <c r="E97" s="205"/>
      <c r="G97" s="205"/>
      <c r="I97" s="184"/>
    </row>
    <row r="98" spans="5:9">
      <c r="E98" s="205"/>
      <c r="G98" s="205"/>
      <c r="I98" s="184"/>
    </row>
    <row r="99" spans="5:9">
      <c r="E99" s="205"/>
      <c r="G99" s="205"/>
      <c r="I99" s="184"/>
    </row>
    <row r="100" spans="5:9">
      <c r="E100" s="205"/>
      <c r="G100" s="205"/>
      <c r="I100" s="184"/>
    </row>
    <row r="101" spans="5:9">
      <c r="E101" s="205"/>
      <c r="G101" s="205"/>
      <c r="I101" s="184"/>
    </row>
    <row r="102" spans="5:9">
      <c r="E102" s="205"/>
      <c r="G102" s="205"/>
      <c r="I102" s="184"/>
    </row>
    <row r="103" spans="5:9">
      <c r="E103" s="205"/>
      <c r="G103" s="205"/>
      <c r="I103" s="184"/>
    </row>
    <row r="104" spans="5:9">
      <c r="E104" s="205"/>
      <c r="G104" s="205"/>
      <c r="I104" s="184"/>
    </row>
  </sheetData>
  <mergeCells count="10">
    <mergeCell ref="A1:K1"/>
    <mergeCell ref="A2:B2"/>
    <mergeCell ref="J2:K2"/>
    <mergeCell ref="A3:A4"/>
    <mergeCell ref="B3:B4"/>
    <mergeCell ref="C3:D3"/>
    <mergeCell ref="E3:F3"/>
    <mergeCell ref="G3:H3"/>
    <mergeCell ref="I3:J3"/>
    <mergeCell ref="K3:K4"/>
  </mergeCells>
  <phoneticPr fontId="4" type="noConversion"/>
  <pageMargins left="0.78740157480314965" right="0.31496062992125984" top="0.74803149606299213" bottom="0.74803149606299213" header="0.31496062992125984" footer="0.31496062992125984"/>
  <pageSetup paperSize="9" scale="97"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4">
    <tabColor rgb="FFFFC000"/>
  </sheetPr>
  <dimension ref="A1:K104"/>
  <sheetViews>
    <sheetView view="pageBreakPreview" zoomScaleNormal="100" zoomScaleSheetLayoutView="100" workbookViewId="0">
      <selection activeCell="F6" sqref="F6"/>
    </sheetView>
  </sheetViews>
  <sheetFormatPr defaultColWidth="8.88671875" defaultRowHeight="13.5"/>
  <cols>
    <col min="1" max="1" width="6.6640625" style="184" customWidth="1"/>
    <col min="2" max="2" width="8" style="203" customWidth="1"/>
    <col min="3" max="3" width="10.5546875" style="205" customWidth="1"/>
    <col min="4" max="4" width="14.44140625" style="205" customWidth="1"/>
    <col min="5" max="5" width="10.5546875" style="207" customWidth="1"/>
    <col min="6" max="6" width="12.77734375" style="205" customWidth="1"/>
    <col min="7" max="7" width="10.5546875" style="207" customWidth="1"/>
    <col min="8" max="8" width="12.77734375" style="205" customWidth="1"/>
    <col min="9" max="9" width="10.5546875" style="208" customWidth="1"/>
    <col min="10" max="10" width="12.77734375" style="184" customWidth="1"/>
    <col min="11" max="11" width="7.5546875" style="206" customWidth="1"/>
    <col min="12" max="12" width="9.6640625" style="184" bestFit="1" customWidth="1"/>
    <col min="13" max="16384" width="8.88671875" style="184"/>
  </cols>
  <sheetData>
    <row r="1" spans="1:11" ht="31.5" customHeight="1">
      <c r="A1" s="1466" t="s">
        <v>217</v>
      </c>
      <c r="B1" s="1466"/>
      <c r="C1" s="1466"/>
      <c r="D1" s="1466"/>
      <c r="E1" s="1467"/>
      <c r="F1" s="1466"/>
      <c r="G1" s="1467"/>
      <c r="H1" s="1466"/>
      <c r="I1" s="1467"/>
      <c r="J1" s="1466"/>
      <c r="K1" s="1466"/>
    </row>
    <row r="2" spans="1:11" s="186" customFormat="1" ht="20.25" customHeight="1">
      <c r="A2" s="1468" t="s">
        <v>157</v>
      </c>
      <c r="B2" s="1468"/>
      <c r="C2" s="185"/>
      <c r="D2" s="185"/>
      <c r="E2" s="185"/>
      <c r="F2" s="185"/>
      <c r="G2" s="185"/>
      <c r="H2" s="185"/>
      <c r="I2" s="185"/>
      <c r="J2" s="1474" t="s">
        <v>120</v>
      </c>
      <c r="K2" s="1474"/>
    </row>
    <row r="3" spans="1:11" s="189" customFormat="1" ht="30" customHeight="1">
      <c r="A3" s="1470" t="s">
        <v>156</v>
      </c>
      <c r="B3" s="1471" t="s">
        <v>218</v>
      </c>
      <c r="C3" s="1473" t="s">
        <v>6</v>
      </c>
      <c r="D3" s="1473"/>
      <c r="E3" s="1473" t="s">
        <v>130</v>
      </c>
      <c r="F3" s="1473"/>
      <c r="G3" s="1473" t="s">
        <v>125</v>
      </c>
      <c r="H3" s="1473"/>
      <c r="I3" s="1470" t="s">
        <v>151</v>
      </c>
      <c r="J3" s="1470"/>
      <c r="K3" s="1470" t="s">
        <v>152</v>
      </c>
    </row>
    <row r="4" spans="1:11" s="189" customFormat="1" ht="30" customHeight="1">
      <c r="A4" s="1470"/>
      <c r="B4" s="1472"/>
      <c r="C4" s="187" t="s">
        <v>82</v>
      </c>
      <c r="D4" s="187" t="s">
        <v>153</v>
      </c>
      <c r="E4" s="187" t="s">
        <v>82</v>
      </c>
      <c r="F4" s="187" t="s">
        <v>153</v>
      </c>
      <c r="G4" s="187" t="s">
        <v>82</v>
      </c>
      <c r="H4" s="187" t="s">
        <v>153</v>
      </c>
      <c r="I4" s="188" t="s">
        <v>154</v>
      </c>
      <c r="J4" s="188" t="s">
        <v>153</v>
      </c>
      <c r="K4" s="1470"/>
    </row>
    <row r="5" spans="1:11" s="189" customFormat="1" ht="30" customHeight="1">
      <c r="A5" s="264" t="s">
        <v>215</v>
      </c>
      <c r="B5" s="209">
        <v>1</v>
      </c>
      <c r="C5" s="191">
        <f>E5+G5+I5</f>
        <v>3858336</v>
      </c>
      <c r="D5" s="191">
        <f>F5+H5+J5</f>
        <v>3858336</v>
      </c>
      <c r="E5" s="191">
        <f>'[183]산단(1-2)'!$L$93</f>
        <v>3373316</v>
      </c>
      <c r="F5" s="191">
        <f>TRUNC(B5*E5,0)</f>
        <v>3373316</v>
      </c>
      <c r="G5" s="191">
        <f>'[183]산단(1-2)'!$L$95</f>
        <v>195850</v>
      </c>
      <c r="H5" s="191">
        <f>TRUNC(B5*G5,0)</f>
        <v>195850</v>
      </c>
      <c r="I5" s="191">
        <f>'[183]산단(1-2)'!$L$96</f>
        <v>289170</v>
      </c>
      <c r="J5" s="191">
        <f>TRUNC(B5*I5,0)</f>
        <v>289170</v>
      </c>
      <c r="K5" s="210" t="s">
        <v>219</v>
      </c>
    </row>
    <row r="6" spans="1:11" s="189" customFormat="1" ht="30" customHeight="1">
      <c r="A6" s="263" t="s">
        <v>201</v>
      </c>
      <c r="B6" s="209">
        <v>1</v>
      </c>
      <c r="C6" s="191">
        <f>E6+G6+I6</f>
        <v>107010</v>
      </c>
      <c r="D6" s="191">
        <f>F6+H6+J6</f>
        <v>107010</v>
      </c>
      <c r="E6" s="191">
        <f>'[184]산단(1-2)'!$L$93</f>
        <v>93281</v>
      </c>
      <c r="F6" s="191">
        <f>TRUNC(B6*E6,0)</f>
        <v>93281</v>
      </c>
      <c r="G6" s="191">
        <f>'[184]산단(1-2)'!$L$95</f>
        <v>5539</v>
      </c>
      <c r="H6" s="191">
        <f>TRUNC(B6*G6,0)</f>
        <v>5539</v>
      </c>
      <c r="I6" s="191">
        <f>'[184]산단(1-2)'!$L$96</f>
        <v>8190</v>
      </c>
      <c r="J6" s="191">
        <f>TRUNC(B6*I6,0)</f>
        <v>8190</v>
      </c>
      <c r="K6" s="210" t="s">
        <v>220</v>
      </c>
    </row>
    <row r="7" spans="1:11" s="189" customFormat="1" ht="30" customHeight="1">
      <c r="A7" s="263"/>
      <c r="B7" s="209"/>
      <c r="C7" s="191"/>
      <c r="D7" s="191"/>
      <c r="E7" s="191"/>
      <c r="F7" s="191"/>
      <c r="G7" s="191"/>
      <c r="H7" s="191"/>
      <c r="I7" s="191"/>
      <c r="J7" s="192"/>
      <c r="K7" s="193"/>
    </row>
    <row r="8" spans="1:11" s="189" customFormat="1" ht="30" customHeight="1">
      <c r="A8" s="263"/>
      <c r="B8" s="209"/>
      <c r="C8" s="191"/>
      <c r="D8" s="191"/>
      <c r="E8" s="191"/>
      <c r="F8" s="191"/>
      <c r="G8" s="191"/>
      <c r="H8" s="191"/>
      <c r="I8" s="191"/>
      <c r="J8" s="192"/>
      <c r="K8" s="193"/>
    </row>
    <row r="9" spans="1:11" s="189" customFormat="1" ht="30" customHeight="1">
      <c r="A9" s="263"/>
      <c r="B9" s="209"/>
      <c r="C9" s="191"/>
      <c r="D9" s="191"/>
      <c r="E9" s="191"/>
      <c r="F9" s="191"/>
      <c r="G9" s="191"/>
      <c r="H9" s="191"/>
      <c r="I9" s="191"/>
      <c r="J9" s="192"/>
      <c r="K9" s="193"/>
    </row>
    <row r="10" spans="1:11" s="189" customFormat="1" ht="30" customHeight="1">
      <c r="A10" s="210"/>
      <c r="B10" s="209"/>
      <c r="C10" s="191"/>
      <c r="D10" s="191"/>
      <c r="E10" s="191"/>
      <c r="F10" s="191"/>
      <c r="G10" s="191"/>
      <c r="H10" s="191"/>
      <c r="I10" s="191"/>
      <c r="J10" s="192"/>
      <c r="K10" s="193"/>
    </row>
    <row r="11" spans="1:11" s="189" customFormat="1" ht="30" customHeight="1">
      <c r="A11" s="210"/>
      <c r="B11" s="209"/>
      <c r="C11" s="191"/>
      <c r="D11" s="191"/>
      <c r="E11" s="191"/>
      <c r="F11" s="191"/>
      <c r="G11" s="191"/>
      <c r="H11" s="191"/>
      <c r="I11" s="191"/>
      <c r="J11" s="192"/>
      <c r="K11" s="193"/>
    </row>
    <row r="12" spans="1:11" s="189" customFormat="1" ht="30" customHeight="1">
      <c r="A12" s="210"/>
      <c r="B12" s="209"/>
      <c r="C12" s="191"/>
      <c r="D12" s="191"/>
      <c r="E12" s="191"/>
      <c r="F12" s="191"/>
      <c r="G12" s="191"/>
      <c r="H12" s="191"/>
      <c r="I12" s="191"/>
      <c r="J12" s="192"/>
      <c r="K12" s="193"/>
    </row>
    <row r="13" spans="1:11" s="189" customFormat="1" ht="30" customHeight="1">
      <c r="A13" s="210"/>
      <c r="B13" s="209"/>
      <c r="C13" s="191"/>
      <c r="D13" s="191"/>
      <c r="E13" s="191"/>
      <c r="F13" s="191"/>
      <c r="G13" s="191"/>
      <c r="H13" s="191"/>
      <c r="I13" s="191"/>
      <c r="J13" s="192"/>
      <c r="K13" s="193"/>
    </row>
    <row r="14" spans="1:11" s="189" customFormat="1" ht="30" customHeight="1">
      <c r="A14" s="210"/>
      <c r="B14" s="209"/>
      <c r="C14" s="191"/>
      <c r="D14" s="191"/>
      <c r="E14" s="191"/>
      <c r="F14" s="191"/>
      <c r="G14" s="191"/>
      <c r="H14" s="191"/>
      <c r="I14" s="191"/>
      <c r="J14" s="192"/>
      <c r="K14" s="193"/>
    </row>
    <row r="15" spans="1:11" s="189" customFormat="1" ht="30" customHeight="1">
      <c r="A15" s="210"/>
      <c r="B15" s="209"/>
      <c r="C15" s="191"/>
      <c r="D15" s="191"/>
      <c r="E15" s="191"/>
      <c r="F15" s="191"/>
      <c r="G15" s="191"/>
      <c r="H15" s="191"/>
      <c r="I15" s="191"/>
      <c r="J15" s="192"/>
      <c r="K15" s="193"/>
    </row>
    <row r="16" spans="1:11" s="213" customFormat="1" ht="30" customHeight="1">
      <c r="A16" s="188" t="s">
        <v>155</v>
      </c>
      <c r="B16" s="211">
        <v>10.7</v>
      </c>
      <c r="C16" s="196"/>
      <c r="D16" s="196">
        <f>SUM(D5:D15)</f>
        <v>3965346</v>
      </c>
      <c r="E16" s="196"/>
      <c r="F16" s="196">
        <f>SUM(F5:F15)</f>
        <v>3466597</v>
      </c>
      <c r="G16" s="196"/>
      <c r="H16" s="196">
        <f>SUM(H5:H15)</f>
        <v>201389</v>
      </c>
      <c r="I16" s="196"/>
      <c r="J16" s="196">
        <f>SUM(J5:J15)</f>
        <v>297360</v>
      </c>
      <c r="K16" s="197"/>
    </row>
    <row r="17" spans="1:11">
      <c r="A17" s="198"/>
      <c r="B17" s="199"/>
      <c r="C17" s="200"/>
      <c r="D17" s="198"/>
      <c r="E17" s="198"/>
      <c r="F17" s="198"/>
      <c r="G17" s="198"/>
      <c r="H17" s="212"/>
      <c r="I17" s="198"/>
      <c r="J17" s="198"/>
      <c r="K17" s="202"/>
    </row>
    <row r="18" spans="1:11">
      <c r="A18" s="198"/>
      <c r="B18" s="199"/>
      <c r="C18" s="200"/>
      <c r="D18" s="198"/>
      <c r="E18" s="198"/>
      <c r="F18" s="198"/>
      <c r="G18" s="198"/>
      <c r="H18" s="212"/>
      <c r="I18" s="198"/>
      <c r="J18" s="198"/>
      <c r="K18" s="202"/>
    </row>
    <row r="19" spans="1:11">
      <c r="A19" s="198"/>
      <c r="B19" s="199"/>
      <c r="C19" s="200"/>
      <c r="D19" s="201"/>
      <c r="E19" s="198"/>
      <c r="F19" s="198"/>
      <c r="G19" s="198"/>
      <c r="H19" s="198"/>
      <c r="I19" s="198"/>
      <c r="J19" s="198"/>
      <c r="K19" s="202"/>
    </row>
    <row r="20" spans="1:11">
      <c r="A20" s="198"/>
      <c r="B20" s="198"/>
      <c r="C20" s="203"/>
      <c r="D20" s="204"/>
      <c r="E20" s="198"/>
      <c r="F20" s="198"/>
      <c r="G20" s="198"/>
      <c r="H20" s="198"/>
      <c r="I20" s="198"/>
      <c r="J20" s="198"/>
      <c r="K20" s="202"/>
    </row>
    <row r="21" spans="1:11">
      <c r="A21" s="198"/>
      <c r="B21" s="198"/>
      <c r="C21" s="203"/>
      <c r="D21" s="198"/>
      <c r="E21" s="198"/>
      <c r="F21" s="198"/>
      <c r="G21" s="198"/>
      <c r="H21" s="198"/>
      <c r="I21" s="198"/>
      <c r="J21" s="198"/>
      <c r="K21" s="202"/>
    </row>
    <row r="22" spans="1:11">
      <c r="A22" s="198"/>
      <c r="E22" s="205"/>
      <c r="G22" s="205"/>
      <c r="I22" s="205"/>
      <c r="J22" s="205"/>
      <c r="K22" s="202"/>
    </row>
    <row r="23" spans="1:11">
      <c r="A23" s="198"/>
      <c r="E23" s="205"/>
      <c r="G23" s="205"/>
      <c r="I23" s="205"/>
      <c r="J23" s="205"/>
      <c r="K23" s="203"/>
    </row>
    <row r="24" spans="1:11">
      <c r="A24" s="198"/>
      <c r="E24" s="205"/>
      <c r="G24" s="205"/>
      <c r="I24" s="205"/>
      <c r="J24" s="205"/>
      <c r="K24" s="202"/>
    </row>
    <row r="25" spans="1:11">
      <c r="A25" s="198"/>
      <c r="B25" s="198"/>
      <c r="C25" s="203"/>
      <c r="D25" s="198"/>
      <c r="E25" s="198"/>
      <c r="F25" s="198"/>
      <c r="G25" s="198"/>
      <c r="H25" s="198"/>
      <c r="I25" s="198"/>
      <c r="J25" s="198"/>
      <c r="K25" s="202"/>
    </row>
    <row r="26" spans="1:11">
      <c r="A26" s="198"/>
      <c r="B26" s="198"/>
      <c r="C26" s="198"/>
      <c r="D26" s="198"/>
      <c r="E26" s="198"/>
      <c r="F26" s="198"/>
      <c r="G26" s="198"/>
      <c r="H26" s="198"/>
      <c r="I26" s="198"/>
      <c r="J26" s="198"/>
      <c r="K26" s="202"/>
    </row>
    <row r="27" spans="1:11">
      <c r="A27" s="198"/>
      <c r="B27" s="198"/>
      <c r="C27" s="198"/>
      <c r="D27" s="198"/>
      <c r="E27" s="198"/>
      <c r="F27" s="198"/>
      <c r="G27" s="198"/>
      <c r="H27" s="198"/>
      <c r="I27" s="198"/>
      <c r="J27" s="198"/>
      <c r="K27" s="202"/>
    </row>
    <row r="28" spans="1:11">
      <c r="A28" s="198"/>
      <c r="B28" s="198"/>
      <c r="C28" s="198"/>
      <c r="D28" s="198"/>
      <c r="E28" s="198"/>
      <c r="F28" s="198"/>
      <c r="G28" s="198"/>
      <c r="H28" s="198"/>
      <c r="I28" s="198"/>
      <c r="J28" s="198"/>
      <c r="K28" s="202"/>
    </row>
    <row r="29" spans="1:11">
      <c r="A29" s="198"/>
      <c r="B29" s="198"/>
      <c r="C29" s="198"/>
      <c r="D29" s="198"/>
      <c r="E29" s="198"/>
      <c r="F29" s="198"/>
      <c r="G29" s="198"/>
      <c r="H29" s="198"/>
      <c r="I29" s="198"/>
      <c r="J29" s="198"/>
      <c r="K29" s="202"/>
    </row>
    <row r="30" spans="1:11">
      <c r="A30" s="198"/>
      <c r="B30" s="198"/>
      <c r="C30" s="198"/>
      <c r="D30" s="198"/>
      <c r="E30" s="198"/>
      <c r="F30" s="198"/>
      <c r="G30" s="198"/>
      <c r="H30" s="198"/>
      <c r="I30" s="198"/>
      <c r="J30" s="198"/>
      <c r="K30" s="202"/>
    </row>
    <row r="31" spans="1:11">
      <c r="A31" s="198"/>
      <c r="B31" s="198"/>
      <c r="C31" s="198"/>
      <c r="D31" s="198"/>
      <c r="E31" s="198"/>
      <c r="F31" s="198"/>
      <c r="G31" s="198"/>
      <c r="H31" s="198"/>
      <c r="I31" s="198"/>
      <c r="J31" s="198"/>
      <c r="K31" s="202"/>
    </row>
    <row r="32" spans="1:11">
      <c r="A32" s="198"/>
      <c r="B32" s="198"/>
      <c r="C32" s="198"/>
      <c r="D32" s="198"/>
      <c r="E32" s="198"/>
      <c r="F32" s="198"/>
      <c r="G32" s="198"/>
      <c r="H32" s="198"/>
      <c r="I32" s="198"/>
      <c r="J32" s="198"/>
      <c r="K32" s="202"/>
    </row>
    <row r="33" spans="1:11">
      <c r="A33" s="198"/>
      <c r="B33" s="198"/>
      <c r="C33" s="198"/>
      <c r="D33" s="198"/>
      <c r="E33" s="198"/>
      <c r="F33" s="198"/>
      <c r="G33" s="198"/>
      <c r="H33" s="198"/>
      <c r="I33" s="198"/>
      <c r="J33" s="198"/>
      <c r="K33" s="202"/>
    </row>
    <row r="34" spans="1:11">
      <c r="A34" s="198"/>
      <c r="B34" s="198"/>
      <c r="C34" s="198"/>
      <c r="D34" s="198"/>
      <c r="E34" s="198"/>
      <c r="F34" s="198"/>
      <c r="G34" s="198"/>
      <c r="H34" s="198"/>
      <c r="I34" s="198"/>
      <c r="J34" s="198"/>
      <c r="K34" s="202"/>
    </row>
    <row r="35" spans="1:11">
      <c r="A35" s="198"/>
      <c r="B35" s="198"/>
      <c r="C35" s="198"/>
      <c r="D35" s="198"/>
      <c r="E35" s="198"/>
      <c r="F35" s="198"/>
      <c r="G35" s="198"/>
      <c r="H35" s="198"/>
      <c r="I35" s="198"/>
      <c r="J35" s="198"/>
      <c r="K35" s="202"/>
    </row>
    <row r="36" spans="1:11">
      <c r="A36" s="198"/>
      <c r="B36" s="198"/>
      <c r="C36" s="198"/>
      <c r="D36" s="198"/>
      <c r="E36" s="198"/>
      <c r="F36" s="198"/>
      <c r="G36" s="198"/>
      <c r="H36" s="198"/>
      <c r="I36" s="198"/>
      <c r="J36" s="198"/>
      <c r="K36" s="202"/>
    </row>
    <row r="37" spans="1:11">
      <c r="A37" s="198"/>
      <c r="B37" s="198"/>
      <c r="C37" s="198"/>
      <c r="D37" s="198"/>
      <c r="E37" s="198"/>
      <c r="F37" s="198"/>
      <c r="G37" s="198"/>
      <c r="H37" s="198"/>
      <c r="I37" s="198"/>
      <c r="J37" s="198"/>
      <c r="K37" s="202"/>
    </row>
    <row r="38" spans="1:11">
      <c r="A38" s="198"/>
      <c r="B38" s="198"/>
      <c r="C38" s="198"/>
      <c r="D38" s="198"/>
      <c r="E38" s="198"/>
      <c r="F38" s="198"/>
      <c r="G38" s="198"/>
      <c r="H38" s="198"/>
      <c r="I38" s="198"/>
      <c r="J38" s="198"/>
      <c r="K38" s="202"/>
    </row>
    <row r="39" spans="1:11">
      <c r="A39" s="198"/>
      <c r="B39" s="198"/>
      <c r="C39" s="198"/>
      <c r="D39" s="198"/>
      <c r="E39" s="198"/>
      <c r="F39" s="198"/>
      <c r="G39" s="198"/>
      <c r="H39" s="198"/>
      <c r="I39" s="198"/>
      <c r="J39" s="198"/>
      <c r="K39" s="202"/>
    </row>
    <row r="40" spans="1:11">
      <c r="A40" s="198"/>
      <c r="B40" s="198"/>
      <c r="C40" s="198"/>
      <c r="D40" s="198"/>
      <c r="E40" s="198"/>
      <c r="F40" s="198"/>
      <c r="G40" s="198"/>
      <c r="H40" s="198"/>
      <c r="I40" s="198"/>
      <c r="J40" s="198"/>
      <c r="K40" s="202"/>
    </row>
    <row r="41" spans="1:11">
      <c r="A41" s="198"/>
      <c r="B41" s="198"/>
      <c r="C41" s="198"/>
      <c r="D41" s="198"/>
      <c r="E41" s="198"/>
      <c r="F41" s="198"/>
      <c r="G41" s="198"/>
      <c r="H41" s="198"/>
      <c r="I41" s="198"/>
      <c r="J41" s="198"/>
      <c r="K41" s="202"/>
    </row>
    <row r="42" spans="1:11">
      <c r="A42" s="198"/>
      <c r="B42" s="198"/>
      <c r="C42" s="198"/>
      <c r="D42" s="198"/>
      <c r="E42" s="198"/>
      <c r="F42" s="198"/>
      <c r="G42" s="198"/>
      <c r="H42" s="198"/>
      <c r="I42" s="198"/>
      <c r="J42" s="198"/>
      <c r="K42" s="202"/>
    </row>
    <row r="43" spans="1:11">
      <c r="E43" s="205"/>
      <c r="G43" s="205"/>
      <c r="I43" s="184"/>
    </row>
    <row r="44" spans="1:11">
      <c r="E44" s="205"/>
      <c r="G44" s="205"/>
      <c r="I44" s="184"/>
    </row>
    <row r="45" spans="1:11">
      <c r="E45" s="205"/>
      <c r="G45" s="205"/>
      <c r="I45" s="184"/>
    </row>
    <row r="46" spans="1:11">
      <c r="E46" s="205"/>
      <c r="G46" s="205"/>
      <c r="I46" s="184"/>
    </row>
    <row r="47" spans="1:11">
      <c r="E47" s="205"/>
      <c r="G47" s="205"/>
      <c r="I47" s="184"/>
    </row>
    <row r="48" spans="1:11">
      <c r="E48" s="205"/>
      <c r="G48" s="205"/>
      <c r="I48" s="184"/>
    </row>
    <row r="49" spans="5:9">
      <c r="E49" s="205"/>
      <c r="G49" s="205"/>
      <c r="I49" s="184"/>
    </row>
    <row r="50" spans="5:9">
      <c r="E50" s="205"/>
      <c r="G50" s="205"/>
      <c r="I50" s="184"/>
    </row>
    <row r="51" spans="5:9">
      <c r="E51" s="205"/>
      <c r="G51" s="205"/>
      <c r="I51" s="184"/>
    </row>
    <row r="52" spans="5:9">
      <c r="E52" s="205"/>
      <c r="G52" s="205"/>
      <c r="I52" s="184"/>
    </row>
    <row r="53" spans="5:9">
      <c r="E53" s="205"/>
      <c r="G53" s="205"/>
      <c r="I53" s="184"/>
    </row>
    <row r="54" spans="5:9">
      <c r="E54" s="205"/>
      <c r="G54" s="205"/>
      <c r="I54" s="184"/>
    </row>
    <row r="55" spans="5:9">
      <c r="E55" s="205"/>
      <c r="G55" s="205"/>
      <c r="I55" s="184"/>
    </row>
    <row r="56" spans="5:9">
      <c r="E56" s="205"/>
      <c r="G56" s="205"/>
      <c r="I56" s="184"/>
    </row>
    <row r="57" spans="5:9">
      <c r="E57" s="205"/>
      <c r="G57" s="205"/>
      <c r="I57" s="184"/>
    </row>
    <row r="58" spans="5:9">
      <c r="E58" s="205"/>
      <c r="G58" s="205"/>
      <c r="I58" s="184"/>
    </row>
    <row r="59" spans="5:9">
      <c r="E59" s="205"/>
      <c r="G59" s="205"/>
      <c r="I59" s="184"/>
    </row>
    <row r="60" spans="5:9">
      <c r="E60" s="205"/>
      <c r="G60" s="205"/>
      <c r="I60" s="184"/>
    </row>
    <row r="61" spans="5:9">
      <c r="E61" s="205"/>
      <c r="G61" s="205"/>
      <c r="I61" s="184"/>
    </row>
    <row r="62" spans="5:9">
      <c r="E62" s="205"/>
      <c r="G62" s="205"/>
      <c r="I62" s="184"/>
    </row>
    <row r="63" spans="5:9">
      <c r="E63" s="205"/>
      <c r="G63" s="205"/>
      <c r="I63" s="184"/>
    </row>
    <row r="64" spans="5:9">
      <c r="E64" s="205"/>
      <c r="G64" s="205"/>
      <c r="I64" s="184"/>
    </row>
    <row r="65" spans="5:9">
      <c r="E65" s="205"/>
      <c r="G65" s="205"/>
      <c r="I65" s="184"/>
    </row>
    <row r="66" spans="5:9">
      <c r="E66" s="205"/>
      <c r="G66" s="205"/>
      <c r="I66" s="184"/>
    </row>
    <row r="67" spans="5:9">
      <c r="E67" s="205"/>
      <c r="G67" s="205"/>
      <c r="I67" s="184"/>
    </row>
    <row r="68" spans="5:9">
      <c r="E68" s="205"/>
      <c r="G68" s="205"/>
      <c r="I68" s="184"/>
    </row>
    <row r="69" spans="5:9">
      <c r="E69" s="205"/>
      <c r="G69" s="205"/>
      <c r="I69" s="184"/>
    </row>
    <row r="70" spans="5:9">
      <c r="E70" s="205"/>
      <c r="G70" s="205"/>
      <c r="I70" s="184"/>
    </row>
    <row r="71" spans="5:9">
      <c r="E71" s="205"/>
      <c r="G71" s="205"/>
      <c r="I71" s="184"/>
    </row>
    <row r="72" spans="5:9">
      <c r="E72" s="205"/>
      <c r="G72" s="205"/>
      <c r="I72" s="184"/>
    </row>
    <row r="73" spans="5:9">
      <c r="E73" s="205"/>
      <c r="G73" s="205"/>
      <c r="I73" s="184"/>
    </row>
    <row r="74" spans="5:9">
      <c r="E74" s="205"/>
      <c r="G74" s="205"/>
      <c r="I74" s="184"/>
    </row>
    <row r="75" spans="5:9">
      <c r="E75" s="205"/>
      <c r="G75" s="205"/>
      <c r="I75" s="184"/>
    </row>
    <row r="76" spans="5:9">
      <c r="E76" s="205"/>
      <c r="G76" s="205"/>
      <c r="I76" s="184"/>
    </row>
    <row r="77" spans="5:9">
      <c r="E77" s="205"/>
      <c r="G77" s="205"/>
      <c r="I77" s="184"/>
    </row>
    <row r="78" spans="5:9">
      <c r="E78" s="205"/>
      <c r="G78" s="205"/>
      <c r="I78" s="184"/>
    </row>
    <row r="79" spans="5:9">
      <c r="E79" s="205"/>
      <c r="G79" s="205"/>
      <c r="I79" s="184"/>
    </row>
    <row r="80" spans="5:9">
      <c r="E80" s="205"/>
      <c r="G80" s="205"/>
      <c r="I80" s="184"/>
    </row>
    <row r="81" spans="5:9">
      <c r="E81" s="205"/>
      <c r="G81" s="205"/>
      <c r="I81" s="184"/>
    </row>
    <row r="82" spans="5:9">
      <c r="E82" s="205"/>
      <c r="G82" s="205"/>
      <c r="I82" s="184"/>
    </row>
    <row r="83" spans="5:9">
      <c r="E83" s="205"/>
      <c r="G83" s="205"/>
      <c r="I83" s="184"/>
    </row>
    <row r="84" spans="5:9">
      <c r="E84" s="205"/>
      <c r="G84" s="205"/>
      <c r="I84" s="184"/>
    </row>
    <row r="85" spans="5:9">
      <c r="E85" s="205"/>
      <c r="G85" s="205"/>
      <c r="I85" s="184"/>
    </row>
    <row r="86" spans="5:9">
      <c r="E86" s="205"/>
      <c r="G86" s="205"/>
      <c r="I86" s="184"/>
    </row>
    <row r="87" spans="5:9">
      <c r="E87" s="205"/>
      <c r="G87" s="205"/>
      <c r="I87" s="184"/>
    </row>
    <row r="88" spans="5:9">
      <c r="E88" s="205"/>
      <c r="G88" s="205"/>
      <c r="I88" s="184"/>
    </row>
    <row r="89" spans="5:9">
      <c r="E89" s="205"/>
      <c r="G89" s="205"/>
      <c r="I89" s="184"/>
    </row>
    <row r="90" spans="5:9">
      <c r="E90" s="205"/>
      <c r="G90" s="205"/>
      <c r="I90" s="184"/>
    </row>
    <row r="91" spans="5:9">
      <c r="E91" s="205"/>
      <c r="G91" s="205"/>
      <c r="I91" s="184"/>
    </row>
    <row r="92" spans="5:9">
      <c r="E92" s="205"/>
      <c r="G92" s="205"/>
      <c r="I92" s="184"/>
    </row>
    <row r="93" spans="5:9">
      <c r="E93" s="205"/>
      <c r="G93" s="205"/>
      <c r="I93" s="184"/>
    </row>
    <row r="94" spans="5:9">
      <c r="E94" s="205"/>
      <c r="G94" s="205"/>
      <c r="I94" s="184"/>
    </row>
    <row r="95" spans="5:9">
      <c r="E95" s="205"/>
      <c r="G95" s="205"/>
      <c r="I95" s="184"/>
    </row>
    <row r="96" spans="5:9">
      <c r="E96" s="205"/>
      <c r="G96" s="205"/>
      <c r="I96" s="184"/>
    </row>
    <row r="97" spans="5:9">
      <c r="E97" s="205"/>
      <c r="G97" s="205"/>
      <c r="I97" s="184"/>
    </row>
    <row r="98" spans="5:9">
      <c r="E98" s="205"/>
      <c r="G98" s="205"/>
      <c r="I98" s="184"/>
    </row>
    <row r="99" spans="5:9">
      <c r="E99" s="205"/>
      <c r="G99" s="205"/>
      <c r="I99" s="184"/>
    </row>
    <row r="100" spans="5:9">
      <c r="E100" s="205"/>
      <c r="G100" s="205"/>
      <c r="I100" s="184"/>
    </row>
    <row r="101" spans="5:9">
      <c r="E101" s="205"/>
      <c r="G101" s="205"/>
      <c r="I101" s="184"/>
    </row>
    <row r="102" spans="5:9">
      <c r="E102" s="205"/>
      <c r="G102" s="205"/>
      <c r="I102" s="184"/>
    </row>
    <row r="103" spans="5:9">
      <c r="E103" s="205"/>
      <c r="G103" s="205"/>
      <c r="I103" s="184"/>
    </row>
    <row r="104" spans="5:9">
      <c r="E104" s="205"/>
      <c r="G104" s="205"/>
      <c r="I104" s="184"/>
    </row>
  </sheetData>
  <mergeCells count="10">
    <mergeCell ref="A1:K1"/>
    <mergeCell ref="A2:B2"/>
    <mergeCell ref="J2:K2"/>
    <mergeCell ref="A3:A4"/>
    <mergeCell ref="B3:B4"/>
    <mergeCell ref="C3:D3"/>
    <mergeCell ref="E3:F3"/>
    <mergeCell ref="G3:H3"/>
    <mergeCell ref="I3:J3"/>
    <mergeCell ref="K3:K4"/>
  </mergeCells>
  <phoneticPr fontId="4" type="noConversion"/>
  <pageMargins left="0.78740157480314965" right="0.31496062992125984" top="0.74803149606299213" bottom="0.74803149606299213" header="0.31496062992125984" footer="0.31496062992125984"/>
  <pageSetup paperSize="9" scale="97"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563F8-3DBB-4E0C-9B90-54B1E0BC25B9}">
  <sheetPr>
    <tabColor rgb="FFFFC000"/>
  </sheetPr>
  <dimension ref="A1:L105"/>
  <sheetViews>
    <sheetView view="pageBreakPreview" zoomScaleNormal="100" zoomScaleSheetLayoutView="100" workbookViewId="0">
      <pane ySplit="4" topLeftCell="A5" activePane="bottomLeft" state="frozen"/>
      <selection activeCell="J25" sqref="J25"/>
      <selection pane="bottomLeft" activeCell="I35" sqref="I35"/>
    </sheetView>
  </sheetViews>
  <sheetFormatPr defaultColWidth="8.88671875" defaultRowHeight="13.5"/>
  <cols>
    <col min="1" max="1" width="6.6640625" style="184" customWidth="1"/>
    <col min="2" max="2" width="8" style="203" customWidth="1"/>
    <col min="3" max="3" width="10.5546875" style="205" customWidth="1"/>
    <col min="4" max="4" width="14.44140625" style="205" customWidth="1"/>
    <col min="5" max="5" width="10.5546875" style="207" customWidth="1"/>
    <col min="6" max="6" width="12.77734375" style="205" customWidth="1"/>
    <col min="7" max="7" width="10.5546875" style="207" customWidth="1"/>
    <col min="8" max="8" width="12.77734375" style="205" customWidth="1"/>
    <col min="9" max="9" width="10.5546875" style="208" customWidth="1"/>
    <col min="10" max="10" width="12.77734375" style="184" customWidth="1"/>
    <col min="11" max="11" width="7.5546875" style="206" customWidth="1"/>
    <col min="12" max="12" width="9.6640625" style="184" bestFit="1" customWidth="1"/>
    <col min="13" max="16384" width="8.88671875" style="184"/>
  </cols>
  <sheetData>
    <row r="1" spans="1:12" ht="31.5" customHeight="1">
      <c r="A1" s="1466" t="s">
        <v>314</v>
      </c>
      <c r="B1" s="1466"/>
      <c r="C1" s="1466"/>
      <c r="D1" s="1466"/>
      <c r="E1" s="1467"/>
      <c r="F1" s="1466"/>
      <c r="G1" s="1467"/>
      <c r="H1" s="1466"/>
      <c r="I1" s="1467"/>
      <c r="J1" s="1466"/>
      <c r="K1" s="1466"/>
    </row>
    <row r="2" spans="1:12" s="186" customFormat="1" ht="20.25" customHeight="1">
      <c r="A2" s="1468" t="s">
        <v>148</v>
      </c>
      <c r="B2" s="1468"/>
      <c r="C2" s="185"/>
      <c r="D2" s="185"/>
      <c r="E2" s="185"/>
      <c r="F2" s="185"/>
      <c r="G2" s="185"/>
      <c r="H2" s="185"/>
      <c r="I2" s="185"/>
      <c r="J2" s="1474" t="s">
        <v>120</v>
      </c>
      <c r="K2" s="1474"/>
    </row>
    <row r="3" spans="1:12" s="189" customFormat="1" ht="30" customHeight="1">
      <c r="A3" s="1470" t="s">
        <v>156</v>
      </c>
      <c r="B3" s="1471" t="s">
        <v>150</v>
      </c>
      <c r="C3" s="1473" t="s">
        <v>6</v>
      </c>
      <c r="D3" s="1473"/>
      <c r="E3" s="1473" t="s">
        <v>130</v>
      </c>
      <c r="F3" s="1473"/>
      <c r="G3" s="1473" t="s">
        <v>125</v>
      </c>
      <c r="H3" s="1473"/>
      <c r="I3" s="1470" t="s">
        <v>151</v>
      </c>
      <c r="J3" s="1470"/>
      <c r="K3" s="1470" t="s">
        <v>152</v>
      </c>
    </row>
    <row r="4" spans="1:12" s="189" customFormat="1" ht="30" customHeight="1">
      <c r="A4" s="1470"/>
      <c r="B4" s="1472"/>
      <c r="C4" s="187" t="s">
        <v>82</v>
      </c>
      <c r="D4" s="187" t="s">
        <v>153</v>
      </c>
      <c r="E4" s="187" t="s">
        <v>82</v>
      </c>
      <c r="F4" s="187" t="s">
        <v>153</v>
      </c>
      <c r="G4" s="187" t="s">
        <v>82</v>
      </c>
      <c r="H4" s="187" t="s">
        <v>153</v>
      </c>
      <c r="I4" s="188" t="s">
        <v>154</v>
      </c>
      <c r="J4" s="188" t="s">
        <v>153</v>
      </c>
      <c r="K4" s="1470"/>
    </row>
    <row r="5" spans="1:12" s="189" customFormat="1" ht="30" customHeight="1">
      <c r="A5" s="210" t="str">
        <f ca="1">덩굴단1!D1</f>
        <v>1-0-1-0</v>
      </c>
      <c r="B5" s="296">
        <f ca="1">덩굴단1!K3</f>
        <v>15.8</v>
      </c>
      <c r="C5" s="238">
        <f t="shared" ref="C5:D9" ca="1" si="0">E5+G5+I5</f>
        <v>333872</v>
      </c>
      <c r="D5" s="238">
        <f t="shared" ca="1" si="0"/>
        <v>5275177</v>
      </c>
      <c r="E5" s="191">
        <f ca="1">INDIRECT($L5&amp;"!$L$90")</f>
        <v>325207</v>
      </c>
      <c r="F5" s="191">
        <f t="shared" ref="F5:F9" ca="1" si="1">TRUNC(B5*E5,0)</f>
        <v>5138270</v>
      </c>
      <c r="G5" s="191">
        <f ca="1">INDIRECT($L5&amp;"!$L$91")</f>
        <v>8665</v>
      </c>
      <c r="H5" s="191">
        <f t="shared" ref="H5:H9" ca="1" si="2">TRUNC(B5*G5,0)</f>
        <v>136907</v>
      </c>
      <c r="I5" s="191">
        <f ca="1">INDIRECT($L5&amp;"!$L$92")</f>
        <v>0</v>
      </c>
      <c r="J5" s="192">
        <f t="shared" ref="J5:J9" ca="1" si="3">TRUNC(B5*I5,0)</f>
        <v>0</v>
      </c>
      <c r="K5" s="193"/>
      <c r="L5" s="189" t="s">
        <v>1212</v>
      </c>
    </row>
    <row r="6" spans="1:12" s="189" customFormat="1" ht="30" customHeight="1">
      <c r="A6" s="210" t="str">
        <f ca="1">덩굴단2!D1</f>
        <v>1-0-2-0</v>
      </c>
      <c r="B6" s="296">
        <f ca="1">덩굴단2!K3</f>
        <v>3.85</v>
      </c>
      <c r="C6" s="238">
        <f t="shared" ca="1" si="0"/>
        <v>402274</v>
      </c>
      <c r="D6" s="238">
        <f t="shared" ca="1" si="0"/>
        <v>1548754</v>
      </c>
      <c r="E6" s="191">
        <f t="shared" ref="E6:E9" ca="1" si="4">INDIRECT($L6&amp;"!$L$90")</f>
        <v>392314</v>
      </c>
      <c r="F6" s="191">
        <f t="shared" ca="1" si="1"/>
        <v>1510408</v>
      </c>
      <c r="G6" s="191">
        <f t="shared" ref="G6:G9" ca="1" si="5">INDIRECT($L6&amp;"!$L$91")</f>
        <v>9960</v>
      </c>
      <c r="H6" s="191">
        <f t="shared" ca="1" si="2"/>
        <v>38346</v>
      </c>
      <c r="I6" s="191">
        <f t="shared" ref="I6:I9" ca="1" si="6">INDIRECT($L6&amp;"!$L$92")</f>
        <v>0</v>
      </c>
      <c r="J6" s="192">
        <f t="shared" ca="1" si="3"/>
        <v>0</v>
      </c>
      <c r="K6" s="193"/>
      <c r="L6" s="189" t="s">
        <v>1213</v>
      </c>
    </row>
    <row r="7" spans="1:12" s="189" customFormat="1" ht="30" customHeight="1">
      <c r="A7" s="210" t="str">
        <f ca="1">덩굴단3!D1</f>
        <v>1-0-3-0</v>
      </c>
      <c r="B7" s="296">
        <f ca="1">덩굴단3!K3</f>
        <v>21.480000000000004</v>
      </c>
      <c r="C7" s="238">
        <f t="shared" ca="1" si="0"/>
        <v>353923</v>
      </c>
      <c r="D7" s="238">
        <f t="shared" ca="1" si="0"/>
        <v>7602265</v>
      </c>
      <c r="E7" s="191">
        <f t="shared" ca="1" si="4"/>
        <v>345856</v>
      </c>
      <c r="F7" s="191">
        <f t="shared" ca="1" si="1"/>
        <v>7428986</v>
      </c>
      <c r="G7" s="191">
        <f t="shared" ca="1" si="5"/>
        <v>8067</v>
      </c>
      <c r="H7" s="191">
        <f t="shared" ca="1" si="2"/>
        <v>173279</v>
      </c>
      <c r="I7" s="191">
        <f t="shared" ca="1" si="6"/>
        <v>0</v>
      </c>
      <c r="J7" s="192">
        <f t="shared" ca="1" si="3"/>
        <v>0</v>
      </c>
      <c r="K7" s="193"/>
      <c r="L7" s="189" t="s">
        <v>1214</v>
      </c>
    </row>
    <row r="8" spans="1:12" s="189" customFormat="1" ht="30" customHeight="1">
      <c r="A8" s="210" t="str">
        <f ca="1">덩굴단4!D1</f>
        <v>1-0-4-0</v>
      </c>
      <c r="B8" s="296">
        <f ca="1">덩굴단4!K3</f>
        <v>0.2</v>
      </c>
      <c r="C8" s="238">
        <f t="shared" ca="1" si="0"/>
        <v>341686</v>
      </c>
      <c r="D8" s="238">
        <f t="shared" ca="1" si="0"/>
        <v>68337</v>
      </c>
      <c r="E8" s="191">
        <f t="shared" ca="1" si="4"/>
        <v>321766</v>
      </c>
      <c r="F8" s="191">
        <f t="shared" ca="1" si="1"/>
        <v>64353</v>
      </c>
      <c r="G8" s="191">
        <f t="shared" ca="1" si="5"/>
        <v>19920</v>
      </c>
      <c r="H8" s="191">
        <f t="shared" ca="1" si="2"/>
        <v>3984</v>
      </c>
      <c r="I8" s="191">
        <f t="shared" ca="1" si="6"/>
        <v>0</v>
      </c>
      <c r="J8" s="192">
        <f t="shared" ca="1" si="3"/>
        <v>0</v>
      </c>
      <c r="K8" s="193"/>
      <c r="L8" s="189" t="s">
        <v>1215</v>
      </c>
    </row>
    <row r="9" spans="1:12" s="189" customFormat="1" ht="30" customHeight="1">
      <c r="A9" s="210" t="str">
        <f ca="1">덩굴단5!D1</f>
        <v>1-0-5-0</v>
      </c>
      <c r="B9" s="296">
        <f ca="1">덩굴단5!K3</f>
        <v>0.25</v>
      </c>
      <c r="C9" s="238">
        <f t="shared" ca="1" si="0"/>
        <v>534402</v>
      </c>
      <c r="D9" s="238">
        <f t="shared" ca="1" si="0"/>
        <v>133600</v>
      </c>
      <c r="E9" s="191">
        <f t="shared" ca="1" si="4"/>
        <v>514482</v>
      </c>
      <c r="F9" s="191">
        <f t="shared" ca="1" si="1"/>
        <v>128620</v>
      </c>
      <c r="G9" s="191">
        <f t="shared" ca="1" si="5"/>
        <v>19920</v>
      </c>
      <c r="H9" s="191">
        <f t="shared" ca="1" si="2"/>
        <v>4980</v>
      </c>
      <c r="I9" s="191">
        <f t="shared" ca="1" si="6"/>
        <v>0</v>
      </c>
      <c r="J9" s="192">
        <f t="shared" ca="1" si="3"/>
        <v>0</v>
      </c>
      <c r="K9" s="193"/>
      <c r="L9" s="189" t="s">
        <v>1216</v>
      </c>
    </row>
    <row r="10" spans="1:12" s="189" customFormat="1" ht="30" customHeight="1">
      <c r="A10" s="210"/>
      <c r="B10" s="296"/>
      <c r="C10" s="238"/>
      <c r="D10" s="238"/>
      <c r="E10" s="191"/>
      <c r="F10" s="191"/>
      <c r="G10" s="191"/>
      <c r="H10" s="191"/>
      <c r="I10" s="191"/>
      <c r="J10" s="192"/>
      <c r="K10" s="193"/>
    </row>
    <row r="11" spans="1:12" s="189" customFormat="1" ht="30" customHeight="1">
      <c r="A11" s="210"/>
      <c r="B11" s="296"/>
      <c r="C11" s="238"/>
      <c r="D11" s="238"/>
      <c r="E11" s="191"/>
      <c r="F11" s="191"/>
      <c r="G11" s="191"/>
      <c r="H11" s="191"/>
      <c r="I11" s="191"/>
      <c r="J11" s="192"/>
      <c r="K11" s="193"/>
    </row>
    <row r="12" spans="1:12" s="189" customFormat="1" ht="30" customHeight="1">
      <c r="A12" s="210"/>
      <c r="B12" s="296"/>
      <c r="C12" s="238"/>
      <c r="D12" s="238"/>
      <c r="E12" s="191"/>
      <c r="F12" s="191"/>
      <c r="G12" s="191"/>
      <c r="H12" s="191"/>
      <c r="I12" s="191"/>
      <c r="J12" s="192"/>
      <c r="K12" s="193"/>
    </row>
    <row r="13" spans="1:12" s="189" customFormat="1" ht="30" customHeight="1">
      <c r="A13" s="210"/>
      <c r="B13" s="296"/>
      <c r="C13" s="238"/>
      <c r="D13" s="238"/>
      <c r="E13" s="191"/>
      <c r="F13" s="191"/>
      <c r="G13" s="191"/>
      <c r="H13" s="191"/>
      <c r="I13" s="191"/>
      <c r="J13" s="192"/>
      <c r="K13" s="193"/>
    </row>
    <row r="14" spans="1:12" s="189" customFormat="1" ht="30" customHeight="1">
      <c r="A14" s="210"/>
      <c r="B14" s="296"/>
      <c r="C14" s="238"/>
      <c r="D14" s="238"/>
      <c r="E14" s="191"/>
      <c r="F14" s="191"/>
      <c r="G14" s="191"/>
      <c r="H14" s="191"/>
      <c r="I14" s="191"/>
      <c r="J14" s="192"/>
      <c r="K14" s="193"/>
    </row>
    <row r="15" spans="1:12" s="189" customFormat="1" ht="30" customHeight="1">
      <c r="A15" s="210"/>
      <c r="B15" s="296"/>
      <c r="C15" s="238"/>
      <c r="D15" s="238"/>
      <c r="E15" s="191"/>
      <c r="F15" s="191"/>
      <c r="G15" s="191"/>
      <c r="H15" s="191"/>
      <c r="I15" s="191"/>
      <c r="J15" s="192"/>
      <c r="K15" s="193"/>
    </row>
    <row r="16" spans="1:12" s="189" customFormat="1" ht="30" customHeight="1">
      <c r="A16" s="210"/>
      <c r="B16" s="209"/>
      <c r="C16" s="191"/>
      <c r="D16" s="191"/>
      <c r="E16" s="191"/>
      <c r="F16" s="191"/>
      <c r="G16" s="191"/>
      <c r="H16" s="191"/>
      <c r="I16" s="191"/>
      <c r="J16" s="192"/>
      <c r="K16" s="193"/>
    </row>
    <row r="17" spans="1:11" s="213" customFormat="1" ht="30" customHeight="1">
      <c r="A17" s="188" t="s">
        <v>155</v>
      </c>
      <c r="B17" s="211">
        <f ca="1">SUM(B5:B16)</f>
        <v>41.580000000000013</v>
      </c>
      <c r="C17" s="196"/>
      <c r="D17" s="196">
        <f ca="1">SUM(D5:D16)</f>
        <v>14628133</v>
      </c>
      <c r="E17" s="196"/>
      <c r="F17" s="196">
        <f ca="1">SUM(F5:F16)</f>
        <v>14270637</v>
      </c>
      <c r="G17" s="196"/>
      <c r="H17" s="196">
        <f ca="1">SUM(H5:H16)</f>
        <v>357496</v>
      </c>
      <c r="I17" s="196"/>
      <c r="J17" s="196">
        <f ca="1">SUM(J5:J16)</f>
        <v>0</v>
      </c>
      <c r="K17" s="197"/>
    </row>
    <row r="18" spans="1:11">
      <c r="A18" s="198"/>
      <c r="B18" s="199"/>
      <c r="C18" s="200"/>
      <c r="D18" s="198"/>
      <c r="E18" s="198"/>
      <c r="F18" s="198"/>
      <c r="G18" s="198"/>
      <c r="H18" s="212"/>
      <c r="I18" s="198"/>
      <c r="J18" s="198"/>
      <c r="K18" s="202"/>
    </row>
    <row r="19" spans="1:11">
      <c r="A19" s="198"/>
      <c r="B19" s="199"/>
      <c r="C19" s="200"/>
      <c r="D19" s="198"/>
      <c r="E19" s="198"/>
      <c r="F19" s="198"/>
      <c r="G19" s="198"/>
      <c r="H19" s="212"/>
      <c r="I19" s="198"/>
      <c r="J19" s="198"/>
      <c r="K19" s="202"/>
    </row>
    <row r="20" spans="1:11">
      <c r="A20" s="198"/>
      <c r="B20" s="199"/>
      <c r="C20" s="200"/>
      <c r="D20" s="201"/>
      <c r="E20" s="198"/>
      <c r="F20" s="198"/>
      <c r="G20" s="198"/>
      <c r="H20" s="198"/>
      <c r="I20" s="198"/>
      <c r="J20" s="198"/>
      <c r="K20" s="202"/>
    </row>
    <row r="21" spans="1:11">
      <c r="A21" s="198"/>
      <c r="B21" s="198"/>
      <c r="C21" s="203"/>
      <c r="D21" s="204"/>
      <c r="E21" s="198"/>
      <c r="F21" s="198"/>
      <c r="G21" s="198"/>
      <c r="H21" s="198"/>
      <c r="I21" s="198"/>
      <c r="J21" s="198"/>
      <c r="K21" s="202"/>
    </row>
    <row r="22" spans="1:11">
      <c r="A22" s="198"/>
      <c r="B22" s="198"/>
      <c r="C22" s="203"/>
      <c r="D22" s="198"/>
      <c r="E22" s="198"/>
      <c r="F22" s="198"/>
      <c r="G22" s="198"/>
      <c r="H22" s="198"/>
      <c r="I22" s="198"/>
      <c r="J22" s="198"/>
      <c r="K22" s="202"/>
    </row>
    <row r="23" spans="1:11">
      <c r="A23" s="198"/>
      <c r="E23" s="205"/>
      <c r="G23" s="205"/>
      <c r="I23" s="205"/>
      <c r="J23" s="205"/>
      <c r="K23" s="202"/>
    </row>
    <row r="24" spans="1:11">
      <c r="A24" s="198"/>
      <c r="E24" s="205"/>
      <c r="G24" s="205"/>
      <c r="I24" s="205"/>
      <c r="J24" s="205"/>
      <c r="K24" s="203"/>
    </row>
    <row r="25" spans="1:11">
      <c r="A25" s="198"/>
      <c r="E25" s="205"/>
      <c r="G25" s="205"/>
      <c r="I25" s="205"/>
      <c r="J25" s="205"/>
      <c r="K25" s="202"/>
    </row>
    <row r="26" spans="1:11">
      <c r="A26" s="198"/>
      <c r="B26" s="198"/>
      <c r="C26" s="203"/>
      <c r="D26" s="198"/>
      <c r="E26" s="198"/>
      <c r="F26" s="198"/>
      <c r="G26" s="198"/>
      <c r="H26" s="198"/>
      <c r="I26" s="198"/>
      <c r="J26" s="198"/>
      <c r="K26" s="202"/>
    </row>
    <row r="27" spans="1:11">
      <c r="A27" s="198"/>
      <c r="B27" s="198"/>
      <c r="C27" s="198"/>
      <c r="D27" s="198"/>
      <c r="E27" s="198"/>
      <c r="F27" s="198"/>
      <c r="G27" s="198"/>
      <c r="H27" s="198"/>
      <c r="I27" s="198"/>
      <c r="J27" s="198"/>
      <c r="K27" s="202"/>
    </row>
    <row r="28" spans="1:11">
      <c r="A28" s="198"/>
      <c r="B28" s="198"/>
      <c r="C28" s="198"/>
      <c r="D28" s="198"/>
      <c r="E28" s="198"/>
      <c r="F28" s="198"/>
      <c r="G28" s="198"/>
      <c r="H28" s="198"/>
      <c r="I28" s="198"/>
      <c r="J28" s="198"/>
      <c r="K28" s="202"/>
    </row>
    <row r="29" spans="1:11">
      <c r="A29" s="198"/>
      <c r="B29" s="198"/>
      <c r="C29" s="198"/>
      <c r="D29" s="198"/>
      <c r="E29" s="198"/>
      <c r="F29" s="198"/>
      <c r="G29" s="198"/>
      <c r="H29" s="198"/>
      <c r="I29" s="198"/>
      <c r="J29" s="198"/>
      <c r="K29" s="202"/>
    </row>
    <row r="30" spans="1:11">
      <c r="A30" s="198"/>
      <c r="B30" s="198"/>
      <c r="C30" s="198"/>
      <c r="D30" s="198"/>
      <c r="E30" s="198"/>
      <c r="F30" s="198"/>
      <c r="G30" s="198"/>
      <c r="H30" s="198"/>
      <c r="I30" s="198"/>
      <c r="J30" s="198"/>
      <c r="K30" s="202"/>
    </row>
    <row r="31" spans="1:11">
      <c r="A31" s="198"/>
      <c r="B31" s="198"/>
      <c r="C31" s="198"/>
      <c r="D31" s="198"/>
      <c r="E31" s="198"/>
      <c r="F31" s="198"/>
      <c r="G31" s="198"/>
      <c r="H31" s="198"/>
      <c r="I31" s="198"/>
      <c r="J31" s="198"/>
      <c r="K31" s="202"/>
    </row>
    <row r="32" spans="1:11">
      <c r="A32" s="198"/>
      <c r="B32" s="198"/>
      <c r="C32" s="198"/>
      <c r="D32" s="198"/>
      <c r="E32" s="198"/>
      <c r="F32" s="198"/>
      <c r="G32" s="198"/>
      <c r="H32" s="198"/>
      <c r="I32" s="198"/>
      <c r="J32" s="198"/>
      <c r="K32" s="202"/>
    </row>
    <row r="33" spans="1:11">
      <c r="A33" s="198"/>
      <c r="B33" s="198"/>
      <c r="C33" s="198"/>
      <c r="D33" s="198"/>
      <c r="E33" s="198"/>
      <c r="F33" s="198"/>
      <c r="G33" s="198"/>
      <c r="H33" s="198"/>
      <c r="I33" s="198"/>
      <c r="J33" s="198"/>
      <c r="K33" s="202"/>
    </row>
    <row r="34" spans="1:11">
      <c r="A34" s="198"/>
      <c r="B34" s="198"/>
      <c r="C34" s="198"/>
      <c r="D34" s="198"/>
      <c r="E34" s="198"/>
      <c r="F34" s="198"/>
      <c r="G34" s="198"/>
      <c r="H34" s="198"/>
      <c r="I34" s="198"/>
      <c r="J34" s="198"/>
      <c r="K34" s="202"/>
    </row>
    <row r="35" spans="1:11">
      <c r="A35" s="198"/>
      <c r="B35" s="198"/>
      <c r="C35" s="198"/>
      <c r="D35" s="198"/>
      <c r="E35" s="198"/>
      <c r="F35" s="198"/>
      <c r="G35" s="198"/>
      <c r="H35" s="198"/>
      <c r="I35" s="198"/>
      <c r="J35" s="198"/>
      <c r="K35" s="202"/>
    </row>
    <row r="36" spans="1:11">
      <c r="A36" s="198"/>
      <c r="B36" s="198"/>
      <c r="C36" s="198"/>
      <c r="D36" s="198"/>
      <c r="E36" s="198"/>
      <c r="F36" s="198"/>
      <c r="G36" s="198"/>
      <c r="H36" s="198"/>
      <c r="I36" s="198"/>
      <c r="J36" s="198"/>
      <c r="K36" s="202"/>
    </row>
    <row r="37" spans="1:11">
      <c r="A37" s="198"/>
      <c r="B37" s="198"/>
      <c r="C37" s="198"/>
      <c r="D37" s="198"/>
      <c r="E37" s="198"/>
      <c r="F37" s="198"/>
      <c r="G37" s="198"/>
      <c r="H37" s="198"/>
      <c r="I37" s="198"/>
      <c r="J37" s="198"/>
      <c r="K37" s="202"/>
    </row>
    <row r="38" spans="1:11">
      <c r="A38" s="198"/>
      <c r="B38" s="198"/>
      <c r="C38" s="198"/>
      <c r="D38" s="198"/>
      <c r="E38" s="198"/>
      <c r="F38" s="198"/>
      <c r="G38" s="198"/>
      <c r="H38" s="198"/>
      <c r="I38" s="198"/>
      <c r="J38" s="198"/>
      <c r="K38" s="202"/>
    </row>
    <row r="39" spans="1:11">
      <c r="A39" s="198"/>
      <c r="B39" s="198"/>
      <c r="C39" s="198"/>
      <c r="D39" s="198"/>
      <c r="E39" s="198"/>
      <c r="F39" s="198"/>
      <c r="G39" s="198"/>
      <c r="H39" s="198"/>
      <c r="I39" s="198"/>
      <c r="J39" s="198"/>
      <c r="K39" s="202"/>
    </row>
    <row r="40" spans="1:11">
      <c r="A40" s="198"/>
      <c r="B40" s="198"/>
      <c r="C40" s="198"/>
      <c r="D40" s="198"/>
      <c r="E40" s="198"/>
      <c r="F40" s="198"/>
      <c r="G40" s="198"/>
      <c r="H40" s="198"/>
      <c r="I40" s="198"/>
      <c r="J40" s="198"/>
      <c r="K40" s="202"/>
    </row>
    <row r="41" spans="1:11">
      <c r="A41" s="198"/>
      <c r="B41" s="198"/>
      <c r="C41" s="198"/>
      <c r="D41" s="198"/>
      <c r="E41" s="198"/>
      <c r="F41" s="198"/>
      <c r="G41" s="198"/>
      <c r="H41" s="198"/>
      <c r="I41" s="198"/>
      <c r="J41" s="198"/>
      <c r="K41" s="202"/>
    </row>
    <row r="42" spans="1:11">
      <c r="A42" s="198"/>
      <c r="B42" s="198"/>
      <c r="C42" s="198"/>
      <c r="D42" s="198"/>
      <c r="E42" s="198"/>
      <c r="F42" s="198"/>
      <c r="G42" s="198"/>
      <c r="H42" s="198"/>
      <c r="I42" s="198"/>
      <c r="J42" s="198"/>
      <c r="K42" s="202"/>
    </row>
    <row r="43" spans="1:11">
      <c r="A43" s="198"/>
      <c r="B43" s="198"/>
      <c r="C43" s="198"/>
      <c r="D43" s="198"/>
      <c r="E43" s="198"/>
      <c r="F43" s="198"/>
      <c r="G43" s="198"/>
      <c r="H43" s="198"/>
      <c r="I43" s="198"/>
      <c r="J43" s="198"/>
      <c r="K43" s="202"/>
    </row>
    <row r="44" spans="1:11">
      <c r="E44" s="205"/>
      <c r="G44" s="205"/>
      <c r="I44" s="184"/>
    </row>
    <row r="45" spans="1:11">
      <c r="E45" s="205"/>
      <c r="G45" s="205"/>
      <c r="I45" s="184"/>
    </row>
    <row r="46" spans="1:11">
      <c r="E46" s="205"/>
      <c r="G46" s="205"/>
      <c r="I46" s="184"/>
    </row>
    <row r="47" spans="1:11">
      <c r="E47" s="205"/>
      <c r="G47" s="205"/>
      <c r="I47" s="184"/>
    </row>
    <row r="48" spans="1:11">
      <c r="E48" s="205"/>
      <c r="G48" s="205"/>
      <c r="I48" s="184"/>
    </row>
    <row r="49" spans="5:9">
      <c r="E49" s="205"/>
      <c r="G49" s="205"/>
      <c r="I49" s="184"/>
    </row>
    <row r="50" spans="5:9">
      <c r="E50" s="205"/>
      <c r="G50" s="205"/>
      <c r="I50" s="184"/>
    </row>
    <row r="51" spans="5:9">
      <c r="E51" s="205"/>
      <c r="G51" s="205"/>
      <c r="I51" s="184"/>
    </row>
    <row r="52" spans="5:9">
      <c r="E52" s="205"/>
      <c r="G52" s="205"/>
      <c r="I52" s="184"/>
    </row>
    <row r="53" spans="5:9">
      <c r="E53" s="205"/>
      <c r="G53" s="205"/>
      <c r="I53" s="184"/>
    </row>
    <row r="54" spans="5:9">
      <c r="E54" s="205"/>
      <c r="G54" s="205"/>
      <c r="I54" s="184"/>
    </row>
    <row r="55" spans="5:9">
      <c r="E55" s="205"/>
      <c r="G55" s="205"/>
      <c r="I55" s="184"/>
    </row>
    <row r="56" spans="5:9">
      <c r="E56" s="205"/>
      <c r="G56" s="205"/>
      <c r="I56" s="184"/>
    </row>
    <row r="57" spans="5:9">
      <c r="E57" s="205"/>
      <c r="G57" s="205"/>
      <c r="I57" s="184"/>
    </row>
    <row r="58" spans="5:9">
      <c r="E58" s="205"/>
      <c r="G58" s="205"/>
      <c r="I58" s="184"/>
    </row>
    <row r="59" spans="5:9">
      <c r="E59" s="205"/>
      <c r="G59" s="205"/>
      <c r="I59" s="184"/>
    </row>
    <row r="60" spans="5:9">
      <c r="E60" s="205"/>
      <c r="G60" s="205"/>
      <c r="I60" s="184"/>
    </row>
    <row r="61" spans="5:9">
      <c r="E61" s="205"/>
      <c r="G61" s="205"/>
      <c r="I61" s="184"/>
    </row>
    <row r="62" spans="5:9">
      <c r="E62" s="205"/>
      <c r="G62" s="205"/>
      <c r="I62" s="184"/>
    </row>
    <row r="63" spans="5:9">
      <c r="E63" s="205"/>
      <c r="G63" s="205"/>
      <c r="I63" s="184"/>
    </row>
    <row r="64" spans="5:9">
      <c r="E64" s="205"/>
      <c r="G64" s="205"/>
      <c r="I64" s="184"/>
    </row>
    <row r="65" spans="5:9">
      <c r="E65" s="205"/>
      <c r="G65" s="205"/>
      <c r="I65" s="184"/>
    </row>
    <row r="66" spans="5:9">
      <c r="E66" s="205"/>
      <c r="G66" s="205"/>
      <c r="I66" s="184"/>
    </row>
    <row r="67" spans="5:9">
      <c r="E67" s="205"/>
      <c r="G67" s="205"/>
      <c r="I67" s="184"/>
    </row>
    <row r="68" spans="5:9">
      <c r="E68" s="205"/>
      <c r="G68" s="205"/>
      <c r="I68" s="184"/>
    </row>
    <row r="69" spans="5:9">
      <c r="E69" s="205"/>
      <c r="G69" s="205"/>
      <c r="I69" s="184"/>
    </row>
    <row r="70" spans="5:9">
      <c r="E70" s="205"/>
      <c r="G70" s="205"/>
      <c r="I70" s="184"/>
    </row>
    <row r="71" spans="5:9">
      <c r="E71" s="205"/>
      <c r="G71" s="205"/>
      <c r="I71" s="184"/>
    </row>
    <row r="72" spans="5:9">
      <c r="E72" s="205"/>
      <c r="G72" s="205"/>
      <c r="I72" s="184"/>
    </row>
    <row r="73" spans="5:9">
      <c r="E73" s="205"/>
      <c r="G73" s="205"/>
      <c r="I73" s="184"/>
    </row>
    <row r="74" spans="5:9">
      <c r="E74" s="205"/>
      <c r="G74" s="205"/>
      <c r="I74" s="184"/>
    </row>
    <row r="75" spans="5:9">
      <c r="E75" s="205"/>
      <c r="G75" s="205"/>
      <c r="I75" s="184"/>
    </row>
    <row r="76" spans="5:9">
      <c r="E76" s="205"/>
      <c r="G76" s="205"/>
      <c r="I76" s="184"/>
    </row>
    <row r="77" spans="5:9">
      <c r="E77" s="205"/>
      <c r="G77" s="205"/>
      <c r="I77" s="184"/>
    </row>
    <row r="78" spans="5:9">
      <c r="E78" s="205"/>
      <c r="G78" s="205"/>
      <c r="I78" s="184"/>
    </row>
    <row r="79" spans="5:9">
      <c r="E79" s="205"/>
      <c r="G79" s="205"/>
      <c r="I79" s="184"/>
    </row>
    <row r="80" spans="5:9">
      <c r="E80" s="205"/>
      <c r="G80" s="205"/>
      <c r="I80" s="184"/>
    </row>
    <row r="81" spans="5:9">
      <c r="E81" s="205"/>
      <c r="G81" s="205"/>
      <c r="I81" s="184"/>
    </row>
    <row r="82" spans="5:9">
      <c r="E82" s="205"/>
      <c r="G82" s="205"/>
      <c r="I82" s="184"/>
    </row>
    <row r="83" spans="5:9">
      <c r="E83" s="205"/>
      <c r="G83" s="205"/>
      <c r="I83" s="184"/>
    </row>
    <row r="84" spans="5:9">
      <c r="E84" s="205"/>
      <c r="G84" s="205"/>
      <c r="I84" s="184"/>
    </row>
    <row r="85" spans="5:9">
      <c r="E85" s="205"/>
      <c r="G85" s="205"/>
      <c r="I85" s="184"/>
    </row>
    <row r="86" spans="5:9">
      <c r="E86" s="205"/>
      <c r="G86" s="205"/>
      <c r="I86" s="184"/>
    </row>
    <row r="87" spans="5:9">
      <c r="E87" s="205"/>
      <c r="G87" s="205"/>
      <c r="I87" s="184"/>
    </row>
    <row r="88" spans="5:9">
      <c r="E88" s="205"/>
      <c r="G88" s="205"/>
      <c r="I88" s="184"/>
    </row>
    <row r="89" spans="5:9">
      <c r="E89" s="205"/>
      <c r="G89" s="205"/>
      <c r="I89" s="184"/>
    </row>
    <row r="90" spans="5:9">
      <c r="E90" s="205"/>
      <c r="G90" s="205"/>
      <c r="I90" s="184"/>
    </row>
    <row r="91" spans="5:9">
      <c r="E91" s="205"/>
      <c r="G91" s="205"/>
      <c r="I91" s="184"/>
    </row>
    <row r="92" spans="5:9">
      <c r="E92" s="205"/>
      <c r="G92" s="205"/>
      <c r="I92" s="184"/>
    </row>
    <row r="93" spans="5:9">
      <c r="E93" s="205"/>
      <c r="G93" s="205"/>
      <c r="I93" s="184"/>
    </row>
    <row r="94" spans="5:9">
      <c r="E94" s="205"/>
      <c r="G94" s="205"/>
      <c r="I94" s="184"/>
    </row>
    <row r="95" spans="5:9">
      <c r="E95" s="205"/>
      <c r="G95" s="205"/>
      <c r="I95" s="184"/>
    </row>
    <row r="96" spans="5:9">
      <c r="E96" s="205"/>
      <c r="G96" s="205"/>
      <c r="I96" s="184"/>
    </row>
    <row r="97" spans="5:9">
      <c r="E97" s="205"/>
      <c r="G97" s="205"/>
      <c r="I97" s="184"/>
    </row>
    <row r="98" spans="5:9">
      <c r="E98" s="205"/>
      <c r="G98" s="205"/>
      <c r="I98" s="184"/>
    </row>
    <row r="99" spans="5:9">
      <c r="E99" s="205"/>
      <c r="G99" s="205"/>
      <c r="I99" s="184"/>
    </row>
    <row r="100" spans="5:9">
      <c r="E100" s="205"/>
      <c r="G100" s="205"/>
      <c r="I100" s="184"/>
    </row>
    <row r="101" spans="5:9">
      <c r="E101" s="205"/>
      <c r="G101" s="205"/>
      <c r="I101" s="184"/>
    </row>
    <row r="102" spans="5:9">
      <c r="E102" s="205"/>
      <c r="G102" s="205"/>
      <c r="I102" s="184"/>
    </row>
    <row r="103" spans="5:9">
      <c r="E103" s="205"/>
      <c r="G103" s="205"/>
      <c r="I103" s="184"/>
    </row>
    <row r="104" spans="5:9">
      <c r="E104" s="205"/>
      <c r="G104" s="205"/>
      <c r="I104" s="184"/>
    </row>
    <row r="105" spans="5:9">
      <c r="E105" s="205"/>
      <c r="G105" s="205"/>
      <c r="I105" s="184"/>
    </row>
  </sheetData>
  <mergeCells count="10">
    <mergeCell ref="A1:K1"/>
    <mergeCell ref="A2:B2"/>
    <mergeCell ref="J2:K2"/>
    <mergeCell ref="A3:A4"/>
    <mergeCell ref="B3:B4"/>
    <mergeCell ref="C3:D3"/>
    <mergeCell ref="E3:F3"/>
    <mergeCell ref="G3:H3"/>
    <mergeCell ref="I3:J3"/>
    <mergeCell ref="K3:K4"/>
  </mergeCells>
  <phoneticPr fontId="4" type="noConversion"/>
  <printOptions horizontalCentered="1" verticalCentered="1"/>
  <pageMargins left="0.78740157480314965" right="0.39370078740157483" top="0.47244094488188981" bottom="0.39370078740157483" header="0.19685039370078741" footer="0"/>
  <pageSetup paperSize="9" scale="97" firstPageNumber="63" orientation="landscape" horizontalDpi="300"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tabColor indexed="11"/>
  </sheetPr>
  <dimension ref="A1:S92"/>
  <sheetViews>
    <sheetView view="pageBreakPreview" zoomScaleNormal="100" workbookViewId="0">
      <selection activeCell="F43" sqref="F43"/>
    </sheetView>
  </sheetViews>
  <sheetFormatPr defaultColWidth="8.88671875" defaultRowHeight="14.25"/>
  <cols>
    <col min="1" max="1" width="6.77734375" style="3" customWidth="1"/>
    <col min="2" max="2" width="22.77734375" style="3" customWidth="1"/>
    <col min="3" max="3" width="11.77734375" style="3" customWidth="1"/>
    <col min="4" max="4" width="17.77734375" style="3" bestFit="1" customWidth="1"/>
    <col min="5" max="9" width="11.77734375" style="3" customWidth="1"/>
    <col min="10" max="10" width="7.77734375" style="57" customWidth="1"/>
    <col min="11" max="11" width="14.77734375" style="3" customWidth="1"/>
    <col min="12" max="12" width="1.77734375" style="3" customWidth="1"/>
    <col min="13" max="14" width="8.88671875" style="3"/>
    <col min="15" max="15" width="22.33203125" style="3" bestFit="1" customWidth="1"/>
    <col min="16" max="16" width="8.88671875" style="3"/>
    <col min="17" max="17" width="10" style="3" bestFit="1" customWidth="1"/>
    <col min="18" max="16384" width="8.88671875" style="3"/>
  </cols>
  <sheetData>
    <row r="1" spans="1:19" ht="23.25" customHeight="1">
      <c r="A1" s="576"/>
      <c r="B1" s="575"/>
      <c r="C1" s="575"/>
      <c r="D1" s="1140" t="str">
        <f ca="1">OFFSET('5-1.소반별'!$Q$1,S1,0)</f>
        <v>1-0-1-0</v>
      </c>
      <c r="E1" s="1142" t="s">
        <v>514</v>
      </c>
      <c r="F1" s="1142"/>
      <c r="G1" s="1142"/>
      <c r="H1" s="1142"/>
      <c r="I1" s="574"/>
      <c r="J1" s="574"/>
      <c r="K1" s="573"/>
      <c r="S1" s="3">
        <f ca="1">IFERROR(IF(RIGHT(MID(CELL("filename",A1),FIND("]",CELL("filename",A1))+1,255),2)&gt;=10,RIGHT(MID(CELL("filename",A1),FIND("]",CELL("filename",A1))+1,255),2)-1,RIGHT(MID(CELL("filename",A1),FIND("]",CELL("filename",A1))+1,255),1)-1),RIGHT(MID(CELL("filename",A1),FIND("]",CELL("filename",A1))+1,255),1)-1)</f>
        <v>0</v>
      </c>
    </row>
    <row r="2" spans="1:19" ht="23.25" customHeight="1" thickBot="1">
      <c r="A2" s="572"/>
      <c r="B2" s="571"/>
      <c r="C2" s="571"/>
      <c r="D2" s="1141"/>
      <c r="E2" s="1143"/>
      <c r="F2" s="1143"/>
      <c r="G2" s="1143"/>
      <c r="H2" s="1143"/>
      <c r="I2" s="570"/>
      <c r="J2" s="570"/>
      <c r="K2" s="569"/>
      <c r="M2" s="3" t="s">
        <v>513</v>
      </c>
      <c r="N2" s="568" t="s">
        <v>439</v>
      </c>
    </row>
    <row r="3" spans="1:19" s="53" customFormat="1" ht="21.95" customHeight="1" thickBot="1">
      <c r="A3" s="567" t="s">
        <v>512</v>
      </c>
      <c r="B3" s="566" t="str">
        <f ca="1">VLOOKUP($D$1,'5-1.소반별'!$Q$1:$U$9,2,0)</f>
        <v>양구군 양구읍 죽곡리 산102번지외 11필지</v>
      </c>
      <c r="C3" s="566"/>
      <c r="D3" s="566"/>
      <c r="E3" s="566"/>
      <c r="F3" s="565" t="s">
        <v>511</v>
      </c>
      <c r="G3" s="564">
        <f ca="1">VLOOKUP($D$1,'5-1.소반별'!$Q$1:$U$9,5,0)</f>
        <v>15.8</v>
      </c>
      <c r="H3" s="563" t="s">
        <v>493</v>
      </c>
      <c r="I3" s="562"/>
      <c r="J3" s="561"/>
      <c r="K3" s="560"/>
      <c r="M3" s="244" t="s">
        <v>510</v>
      </c>
      <c r="N3" s="553" t="s">
        <v>438</v>
      </c>
    </row>
    <row r="4" spans="1:19" s="53" customFormat="1" ht="16.5" customHeight="1">
      <c r="A4" s="1487" t="s">
        <v>509</v>
      </c>
      <c r="B4" s="1478"/>
      <c r="C4" s="1488" t="s">
        <v>508</v>
      </c>
      <c r="D4" s="1488"/>
      <c r="E4" s="1477" t="s">
        <v>507</v>
      </c>
      <c r="F4" s="1478"/>
      <c r="G4" s="555" t="s">
        <v>506</v>
      </c>
      <c r="H4" s="1477" t="s">
        <v>505</v>
      </c>
      <c r="I4" s="1478"/>
      <c r="J4" s="555" t="s">
        <v>504</v>
      </c>
      <c r="K4" s="554"/>
      <c r="N4" s="553" t="s">
        <v>437</v>
      </c>
    </row>
    <row r="5" spans="1:19" s="53" customFormat="1" ht="16.5" customHeight="1">
      <c r="A5" s="559"/>
      <c r="B5" s="556"/>
      <c r="C5" s="558"/>
      <c r="D5" s="558"/>
      <c r="E5" s="1477" t="s">
        <v>503</v>
      </c>
      <c r="F5" s="1478"/>
      <c r="G5" s="558"/>
      <c r="H5" s="557"/>
      <c r="I5" s="556"/>
      <c r="J5" s="555" t="s">
        <v>502</v>
      </c>
      <c r="K5" s="554" t="s">
        <v>501</v>
      </c>
      <c r="N5" s="553" t="s">
        <v>436</v>
      </c>
    </row>
    <row r="6" spans="1:19" s="53" customFormat="1" ht="16.5" customHeight="1" thickBot="1">
      <c r="A6" s="552"/>
      <c r="B6" s="488" t="s">
        <v>500</v>
      </c>
      <c r="C6" s="551"/>
      <c r="D6" s="488" t="s">
        <v>499</v>
      </c>
      <c r="E6" s="550"/>
      <c r="F6" s="488" t="s">
        <v>499</v>
      </c>
      <c r="G6" s="551"/>
      <c r="H6" s="550"/>
      <c r="I6" s="488" t="s">
        <v>498</v>
      </c>
      <c r="J6" s="421" t="s">
        <v>497</v>
      </c>
      <c r="K6" s="549"/>
    </row>
    <row r="7" spans="1:19" s="53" customFormat="1" ht="15" hidden="1" customHeight="1" thickTop="1">
      <c r="A7" s="1483" t="s">
        <v>496</v>
      </c>
      <c r="B7" s="527" t="s">
        <v>495</v>
      </c>
      <c r="C7" s="498"/>
      <c r="D7" s="469"/>
      <c r="E7" s="498"/>
      <c r="G7" s="498"/>
      <c r="I7" s="498"/>
      <c r="J7" s="516"/>
      <c r="K7" s="528"/>
    </row>
    <row r="8" spans="1:19" s="53" customFormat="1" ht="15" hidden="1" customHeight="1">
      <c r="A8" s="1484"/>
      <c r="B8" s="527" t="s">
        <v>488</v>
      </c>
      <c r="C8" s="518"/>
      <c r="D8" s="519" t="s">
        <v>493</v>
      </c>
      <c r="E8" s="518">
        <v>0.2</v>
      </c>
      <c r="F8" s="519" t="s">
        <v>458</v>
      </c>
      <c r="G8" s="518">
        <f>ROUND(E8*C8,2)</f>
        <v>0</v>
      </c>
      <c r="H8" s="517">
        <f>H18</f>
        <v>0</v>
      </c>
      <c r="I8" s="529" t="s">
        <v>487</v>
      </c>
      <c r="J8" s="516">
        <f>I45</f>
        <v>0</v>
      </c>
      <c r="K8" s="515">
        <f>INT(H8*G8*(1+J8))</f>
        <v>0</v>
      </c>
    </row>
    <row r="9" spans="1:19" s="53" customFormat="1" ht="15" hidden="1" customHeight="1">
      <c r="A9" s="1484"/>
      <c r="B9" s="527" t="s">
        <v>494</v>
      </c>
      <c r="C9" s="518">
        <f>C8</f>
        <v>0</v>
      </c>
      <c r="D9" s="519" t="s">
        <v>493</v>
      </c>
      <c r="E9" s="518">
        <v>0.2</v>
      </c>
      <c r="F9" s="519" t="s">
        <v>492</v>
      </c>
      <c r="G9" s="518">
        <f>ROUND(E9*C9,2)</f>
        <v>0</v>
      </c>
      <c r="H9" s="517">
        <f>'3-1.기초자료'!$B$22</f>
        <v>6571</v>
      </c>
      <c r="I9" s="529"/>
      <c r="J9" s="516"/>
      <c r="K9" s="515">
        <f>INT(H9*G9)</f>
        <v>0</v>
      </c>
    </row>
    <row r="10" spans="1:19" s="53" customFormat="1" ht="15" hidden="1" customHeight="1">
      <c r="A10" s="1484"/>
      <c r="B10" s="548" t="s">
        <v>491</v>
      </c>
      <c r="C10" s="547">
        <f>K9</f>
        <v>0</v>
      </c>
      <c r="D10" s="512" t="s">
        <v>454</v>
      </c>
      <c r="E10" s="547">
        <v>5</v>
      </c>
      <c r="F10" s="512" t="s">
        <v>490</v>
      </c>
      <c r="G10" s="511"/>
      <c r="H10" s="510"/>
      <c r="I10" s="93"/>
      <c r="J10" s="509"/>
      <c r="K10" s="508">
        <f>INT(C10*0.05)</f>
        <v>0</v>
      </c>
    </row>
    <row r="11" spans="1:19" s="53" customFormat="1" ht="15" customHeight="1" thickTop="1">
      <c r="A11" s="1484"/>
      <c r="B11" s="546" t="s">
        <v>489</v>
      </c>
      <c r="C11" s="543"/>
      <c r="D11" s="544"/>
      <c r="E11" s="545"/>
      <c r="F11" s="544"/>
      <c r="G11" s="543"/>
      <c r="H11" s="542"/>
      <c r="I11" s="91"/>
      <c r="J11" s="541"/>
      <c r="K11" s="540"/>
    </row>
    <row r="12" spans="1:19" s="53" customFormat="1" ht="15" customHeight="1">
      <c r="A12" s="1484"/>
      <c r="B12" s="527" t="s">
        <v>488</v>
      </c>
      <c r="C12" s="539">
        <f ca="1">G13+G14</f>
        <v>4</v>
      </c>
      <c r="D12" s="519" t="s">
        <v>458</v>
      </c>
      <c r="E12" s="518"/>
      <c r="F12" s="519"/>
      <c r="G12" s="518"/>
      <c r="H12" s="537"/>
      <c r="I12" s="538"/>
      <c r="J12" s="516"/>
      <c r="K12" s="515">
        <f ca="1">K13+K14</f>
        <v>960611</v>
      </c>
    </row>
    <row r="13" spans="1:19" s="53" customFormat="1" ht="15" customHeight="1">
      <c r="A13" s="1484"/>
      <c r="B13" s="527"/>
      <c r="C13" s="534"/>
      <c r="D13" s="519"/>
      <c r="E13" s="518"/>
      <c r="F13" s="519"/>
      <c r="G13" s="518">
        <f ca="1">G16+G19+G22+G25</f>
        <v>0</v>
      </c>
      <c r="H13" s="537"/>
      <c r="I13" s="529" t="s">
        <v>487</v>
      </c>
      <c r="J13" s="516"/>
      <c r="K13" s="515">
        <f ca="1">K16+K19+K22+K25</f>
        <v>0</v>
      </c>
    </row>
    <row r="14" spans="1:19" s="53" customFormat="1" ht="15" customHeight="1">
      <c r="A14" s="1484"/>
      <c r="B14" s="527"/>
      <c r="C14" s="534"/>
      <c r="D14" s="519"/>
      <c r="E14" s="518"/>
      <c r="F14" s="519"/>
      <c r="G14" s="518">
        <f ca="1">G20+G26</f>
        <v>4</v>
      </c>
      <c r="H14" s="537"/>
      <c r="I14" s="529" t="s">
        <v>486</v>
      </c>
      <c r="J14" s="516"/>
      <c r="K14" s="515">
        <f ca="1">K20+K26</f>
        <v>960611</v>
      </c>
    </row>
    <row r="15" spans="1:19" s="53" customFormat="1" ht="15" hidden="1" customHeight="1">
      <c r="A15" s="1484"/>
      <c r="B15" s="527"/>
      <c r="C15" s="534"/>
      <c r="D15" s="519"/>
      <c r="E15" s="518"/>
      <c r="F15" s="519"/>
      <c r="G15" s="518"/>
      <c r="H15" s="537"/>
      <c r="I15" s="529"/>
      <c r="J15" s="516"/>
      <c r="K15" s="515"/>
      <c r="N15" s="53" t="s">
        <v>485</v>
      </c>
      <c r="O15" s="53" t="s">
        <v>484</v>
      </c>
      <c r="P15" s="53" t="s">
        <v>483</v>
      </c>
      <c r="Q15" s="53" t="s">
        <v>482</v>
      </c>
      <c r="R15" s="53" t="s">
        <v>481</v>
      </c>
      <c r="S15" s="53" t="s">
        <v>480</v>
      </c>
    </row>
    <row r="16" spans="1:19" s="53" customFormat="1" ht="15" hidden="1" customHeight="1">
      <c r="A16" s="1484"/>
      <c r="B16" s="527" t="s">
        <v>479</v>
      </c>
      <c r="C16" s="534">
        <f>IF($M$3="둘레베기",$N$17,0)</f>
        <v>0</v>
      </c>
      <c r="D16" s="519" t="s">
        <v>468</v>
      </c>
      <c r="E16" s="531"/>
      <c r="F16" s="519" t="s">
        <v>466</v>
      </c>
      <c r="G16" s="531">
        <f>ROUND(C16/100*E16,2)</f>
        <v>0</v>
      </c>
      <c r="H16" s="536">
        <f>H19</f>
        <v>172698</v>
      </c>
      <c r="I16" s="529" t="s">
        <v>465</v>
      </c>
      <c r="J16" s="516">
        <f>IF($M$3="둘레베기",$E$45,0)</f>
        <v>0</v>
      </c>
      <c r="K16" s="696">
        <f>ROUNDDOWN(ROUND((G16+(G16*(J16))),2)*H16,0)</f>
        <v>0</v>
      </c>
      <c r="M16" s="53" t="s">
        <v>478</v>
      </c>
      <c r="N16" s="53">
        <f ca="1">SUMIFS(입력!$N$3:$N$182,입력!$A$3:$A$182,$D$1)</f>
        <v>287</v>
      </c>
      <c r="O16" s="53">
        <f ca="1">SUMIFS(입력!$O$3:$O$182,입력!$A$3:$A$182,$D$1)</f>
        <v>253</v>
      </c>
      <c r="P16" s="53">
        <f>COUNT(입력!N3:N22)</f>
        <v>9</v>
      </c>
      <c r="Q16" s="53">
        <v>0.02</v>
      </c>
      <c r="R16" s="53">
        <f>P16*Q16</f>
        <v>0.18</v>
      </c>
      <c r="S16" s="53">
        <f>입력!H3</f>
        <v>15.8</v>
      </c>
    </row>
    <row r="17" spans="1:15" s="53" customFormat="1" ht="15" hidden="1" customHeight="1">
      <c r="A17" s="1484"/>
      <c r="B17" s="527"/>
      <c r="C17" s="532"/>
      <c r="D17" s="519"/>
      <c r="E17" s="531"/>
      <c r="F17" s="519"/>
      <c r="G17" s="531"/>
      <c r="H17" s="535"/>
      <c r="I17" s="529"/>
      <c r="J17" s="516"/>
      <c r="K17" s="528"/>
      <c r="M17" s="53" t="s">
        <v>477</v>
      </c>
      <c r="N17" s="53">
        <f ca="1">ROUND(N16/P16/Q16,0)</f>
        <v>1594</v>
      </c>
      <c r="O17" s="53">
        <f ca="1">ROUND(O16/$P$16/$Q$16,0)</f>
        <v>1406</v>
      </c>
    </row>
    <row r="18" spans="1:15" s="53" customFormat="1" ht="15" hidden="1" customHeight="1">
      <c r="A18" s="1484"/>
      <c r="B18" s="527" t="s">
        <v>476</v>
      </c>
      <c r="C18" s="532">
        <f>C19</f>
        <v>0</v>
      </c>
      <c r="D18" s="519" t="s">
        <v>475</v>
      </c>
      <c r="E18" s="531"/>
      <c r="F18" s="519"/>
      <c r="G18" s="531"/>
      <c r="H18" s="535"/>
      <c r="I18" s="529"/>
      <c r="J18" s="516"/>
      <c r="K18" s="515">
        <f>K19+K20</f>
        <v>0</v>
      </c>
      <c r="M18" s="53" t="s">
        <v>474</v>
      </c>
      <c r="N18" s="53">
        <f ca="1">ROUND(N17/100,0)</f>
        <v>16</v>
      </c>
      <c r="O18" s="53">
        <f ca="1">ROUND(O17/100,0)</f>
        <v>14</v>
      </c>
    </row>
    <row r="19" spans="1:15" s="53" customFormat="1" ht="15" hidden="1" customHeight="1">
      <c r="A19" s="1484"/>
      <c r="B19" s="527" t="s">
        <v>473</v>
      </c>
      <c r="C19" s="534">
        <f>IF($M$3="줄베기",$N$17,0)</f>
        <v>0</v>
      </c>
      <c r="D19" s="519" t="s">
        <v>468</v>
      </c>
      <c r="E19" s="531"/>
      <c r="F19" s="519" t="s">
        <v>466</v>
      </c>
      <c r="G19" s="531">
        <f>ROUND(C19/100*E19,2)</f>
        <v>0</v>
      </c>
      <c r="H19" s="530">
        <f>'3-1.기초자료'!$B$11</f>
        <v>172698</v>
      </c>
      <c r="I19" s="529" t="s">
        <v>465</v>
      </c>
      <c r="J19" s="516">
        <f>IF($M$3="줄베기",$F$45,0)</f>
        <v>0</v>
      </c>
      <c r="K19" s="696">
        <f>ROUNDDOWN(ROUND((G19+(G19*(J19))),2)*H19,0)</f>
        <v>0</v>
      </c>
    </row>
    <row r="20" spans="1:15" s="53" customFormat="1" ht="15" hidden="1" customHeight="1">
      <c r="A20" s="1484"/>
      <c r="B20" s="527" t="s">
        <v>472</v>
      </c>
      <c r="C20" s="534">
        <f>IF($M$3="줄베기",$N$17,0)</f>
        <v>0</v>
      </c>
      <c r="D20" s="519" t="s">
        <v>468</v>
      </c>
      <c r="E20" s="531"/>
      <c r="F20" s="519" t="s">
        <v>466</v>
      </c>
      <c r="G20" s="531">
        <f>ROUND(C20/100*E20,2)</f>
        <v>0</v>
      </c>
      <c r="H20" s="530">
        <f>'3-1.기초자료'!$B$12</f>
        <v>228717</v>
      </c>
      <c r="I20" s="529" t="s">
        <v>461</v>
      </c>
      <c r="J20" s="516">
        <f>IF($M$3="줄베기",$F$45,0)</f>
        <v>0</v>
      </c>
      <c r="K20" s="696">
        <f>ROUNDDOWN(ROUND((G20+(G20*(J20))),2)*H20,0)</f>
        <v>0</v>
      </c>
    </row>
    <row r="21" spans="1:15" s="53" customFormat="1" ht="15" hidden="1" customHeight="1">
      <c r="A21" s="1484"/>
      <c r="B21" s="527"/>
      <c r="C21" s="532"/>
      <c r="D21" s="519"/>
      <c r="E21" s="531"/>
      <c r="F21" s="519"/>
      <c r="G21" s="531"/>
      <c r="I21" s="529"/>
      <c r="J21" s="516"/>
      <c r="K21" s="528"/>
    </row>
    <row r="22" spans="1:15" s="53" customFormat="1" ht="15" hidden="1" customHeight="1">
      <c r="A22" s="1484"/>
      <c r="B22" s="527" t="s">
        <v>471</v>
      </c>
      <c r="C22" s="534">
        <f>IF($M$3="맹아제거",$N$17,0)</f>
        <v>0</v>
      </c>
      <c r="D22" s="519" t="s">
        <v>468</v>
      </c>
      <c r="E22" s="531"/>
      <c r="F22" s="519" t="s">
        <v>466</v>
      </c>
      <c r="G22" s="531">
        <f>ROUND(C22/100*E22,2)</f>
        <v>0</v>
      </c>
      <c r="H22" s="530">
        <f>H19</f>
        <v>172698</v>
      </c>
      <c r="I22" s="529" t="s">
        <v>470</v>
      </c>
      <c r="J22" s="516">
        <f>IF($M$3="맹아제거",$G$45,0)</f>
        <v>0</v>
      </c>
      <c r="K22" s="696">
        <f>ROUNDDOWN(ROUND((G22+(G22*(J22))),2)*H22,0)</f>
        <v>0</v>
      </c>
    </row>
    <row r="23" spans="1:15" s="53" customFormat="1" ht="15" hidden="1" customHeight="1">
      <c r="A23" s="1484"/>
      <c r="B23" s="527"/>
      <c r="C23" s="532"/>
      <c r="D23" s="519"/>
      <c r="E23" s="531"/>
      <c r="F23" s="519"/>
      <c r="G23" s="531"/>
      <c r="I23" s="529"/>
      <c r="J23" s="516"/>
      <c r="K23" s="528"/>
    </row>
    <row r="24" spans="1:15" s="53" customFormat="1" ht="15" customHeight="1">
      <c r="A24" s="1484"/>
      <c r="B24" s="527" t="s">
        <v>469</v>
      </c>
      <c r="C24" s="532">
        <f ca="1">N17</f>
        <v>1594</v>
      </c>
      <c r="D24" s="519" t="s">
        <v>468</v>
      </c>
      <c r="E24" s="531"/>
      <c r="F24" s="519"/>
      <c r="G24" s="531"/>
      <c r="I24" s="529"/>
      <c r="J24" s="516"/>
      <c r="K24" s="515">
        <f ca="1">K25+K26</f>
        <v>960611</v>
      </c>
    </row>
    <row r="25" spans="1:15" s="53" customFormat="1" ht="15" customHeight="1">
      <c r="A25" s="1484"/>
      <c r="B25" s="527" t="s">
        <v>467</v>
      </c>
      <c r="C25" s="668">
        <f ca="1">IF($M$3="모두베기",$N$17,0)*0</f>
        <v>0</v>
      </c>
      <c r="D25" s="519"/>
      <c r="E25" s="598">
        <v>7.0000000000000007E-2</v>
      </c>
      <c r="F25" s="519" t="s">
        <v>466</v>
      </c>
      <c r="G25" s="531">
        <f ca="1">ROUND(C25/100*E25,2)</f>
        <v>0</v>
      </c>
      <c r="H25" s="530">
        <f>H19</f>
        <v>172698</v>
      </c>
      <c r="I25" s="529" t="s">
        <v>465</v>
      </c>
      <c r="J25" s="516">
        <f ca="1">IF($M$3="모두베기",$H$45,0)</f>
        <v>0.05</v>
      </c>
      <c r="K25" s="515">
        <f ca="1">INT(H25*G25*(1+J25))</f>
        <v>0</v>
      </c>
      <c r="M25" s="533"/>
    </row>
    <row r="26" spans="1:15" s="53" customFormat="1" ht="15" customHeight="1">
      <c r="A26" s="1484"/>
      <c r="B26" s="527" t="s">
        <v>464</v>
      </c>
      <c r="C26" s="532"/>
      <c r="D26" s="519"/>
      <c r="E26" s="531"/>
      <c r="F26" s="519"/>
      <c r="G26" s="531">
        <f ca="1">G27+G28+G29</f>
        <v>4</v>
      </c>
      <c r="I26" s="529"/>
      <c r="J26" s="516"/>
      <c r="K26" s="526">
        <f ca="1">K27+K28+K29</f>
        <v>960611</v>
      </c>
    </row>
    <row r="27" spans="1:15" s="53" customFormat="1" ht="15" customHeight="1">
      <c r="A27" s="1484"/>
      <c r="B27" s="599" t="s">
        <v>520</v>
      </c>
      <c r="C27" s="531">
        <f ca="1">E27</f>
        <v>0</v>
      </c>
      <c r="D27" s="519" t="s">
        <v>458</v>
      </c>
      <c r="E27" s="531">
        <f ca="1">IF($C$44=B27,3.5,0)</f>
        <v>0</v>
      </c>
      <c r="F27" s="519" t="s">
        <v>458</v>
      </c>
      <c r="G27" s="531">
        <f ca="1">ROUND(C27,2)</f>
        <v>0</v>
      </c>
      <c r="H27" s="530">
        <f>H20</f>
        <v>228717</v>
      </c>
      <c r="I27" s="529" t="s">
        <v>463</v>
      </c>
      <c r="J27" s="695">
        <f ca="1">IF($M$3="모두베기",$H$45,0)</f>
        <v>0.05</v>
      </c>
      <c r="K27" s="696">
        <f ca="1">ROUNDDOWN(ROUND((G27+(G27*(J27))),2)*H27,0)</f>
        <v>0</v>
      </c>
    </row>
    <row r="28" spans="1:15" s="53" customFormat="1" ht="15" customHeight="1">
      <c r="A28" s="1484"/>
      <c r="B28" s="599" t="s">
        <v>518</v>
      </c>
      <c r="C28" s="531">
        <f ca="1">E28</f>
        <v>4</v>
      </c>
      <c r="D28" s="519" t="s">
        <v>458</v>
      </c>
      <c r="E28" s="531">
        <f ca="1">IF($C$44=B28,4,0)</f>
        <v>4</v>
      </c>
      <c r="F28" s="519" t="s">
        <v>458</v>
      </c>
      <c r="G28" s="531">
        <f ca="1">ROUND(C28,2)</f>
        <v>4</v>
      </c>
      <c r="H28" s="530">
        <f>H20</f>
        <v>228717</v>
      </c>
      <c r="I28" s="529" t="s">
        <v>461</v>
      </c>
      <c r="J28" s="695">
        <f ca="1">IF($M$3="모두베기",$H$45,0)</f>
        <v>0.05</v>
      </c>
      <c r="K28" s="696">
        <f ca="1">ROUNDDOWN(ROUND((G28+(G28*(J28))),2)*H28,0)</f>
        <v>960611</v>
      </c>
    </row>
    <row r="29" spans="1:15" s="53" customFormat="1" ht="15" customHeight="1">
      <c r="A29" s="1484"/>
      <c r="B29" s="599" t="s">
        <v>516</v>
      </c>
      <c r="C29" s="531">
        <f ca="1">E29</f>
        <v>0</v>
      </c>
      <c r="D29" s="519" t="s">
        <v>462</v>
      </c>
      <c r="E29" s="531">
        <f ca="1">IF($C$44=B29,5,0)</f>
        <v>0</v>
      </c>
      <c r="F29" s="519" t="s">
        <v>458</v>
      </c>
      <c r="G29" s="531">
        <f ca="1">ROUND(C29,2)</f>
        <v>0</v>
      </c>
      <c r="H29" s="530">
        <f>H20</f>
        <v>228717</v>
      </c>
      <c r="I29" s="529" t="s">
        <v>461</v>
      </c>
      <c r="J29" s="695">
        <f ca="1">IF($M$3="모두베기",$H$45,0)</f>
        <v>0.05</v>
      </c>
      <c r="K29" s="696">
        <f ca="1">ROUNDDOWN(ROUND((G29+(G29*(J29))),2)*H29,0)</f>
        <v>0</v>
      </c>
    </row>
    <row r="30" spans="1:15" s="53" customFormat="1" ht="15" customHeight="1">
      <c r="A30" s="1484"/>
      <c r="B30" s="527"/>
      <c r="C30" s="521"/>
      <c r="D30" s="519"/>
      <c r="E30" s="518"/>
      <c r="F30" s="519"/>
      <c r="G30" s="518"/>
      <c r="I30" s="529"/>
      <c r="J30" s="516"/>
      <c r="K30" s="528"/>
    </row>
    <row r="31" spans="1:15" s="53" customFormat="1" ht="15" customHeight="1">
      <c r="A31" s="1484"/>
      <c r="B31" s="527" t="s">
        <v>460</v>
      </c>
      <c r="C31" s="498"/>
      <c r="D31" s="519"/>
      <c r="E31" s="498"/>
      <c r="F31" s="519"/>
      <c r="G31" s="498"/>
      <c r="I31" s="498"/>
      <c r="J31" s="516"/>
      <c r="K31" s="526">
        <f ca="1">K32+K33</f>
        <v>37796</v>
      </c>
    </row>
    <row r="32" spans="1:15" s="53" customFormat="1" ht="19.5" customHeight="1">
      <c r="A32" s="1484"/>
      <c r="B32" s="498" t="s">
        <v>459</v>
      </c>
      <c r="C32" s="518">
        <f ca="1">G14</f>
        <v>4</v>
      </c>
      <c r="D32" s="519" t="s">
        <v>458</v>
      </c>
      <c r="E32" s="525">
        <v>5</v>
      </c>
      <c r="F32" s="524" t="s">
        <v>457</v>
      </c>
      <c r="G32" s="523">
        <f ca="1">ROUND(E32*C32,2)</f>
        <v>20</v>
      </c>
      <c r="H32" s="517">
        <f>'3-1.기초자료'!$B$15</f>
        <v>1718</v>
      </c>
      <c r="I32" s="522" t="s">
        <v>456</v>
      </c>
      <c r="J32" s="516"/>
      <c r="K32" s="515">
        <f ca="1">INT(H32*G32)</f>
        <v>34360</v>
      </c>
    </row>
    <row r="33" spans="1:17" s="53" customFormat="1" ht="19.5" customHeight="1">
      <c r="A33" s="1484"/>
      <c r="B33" s="498" t="s">
        <v>455</v>
      </c>
      <c r="C33" s="521">
        <f ca="1">INT(G32*H32)</f>
        <v>34360</v>
      </c>
      <c r="D33" s="519" t="s">
        <v>454</v>
      </c>
      <c r="E33" s="520">
        <v>0.1</v>
      </c>
      <c r="F33" s="519"/>
      <c r="G33" s="518"/>
      <c r="H33" s="517"/>
      <c r="I33" s="498"/>
      <c r="J33" s="516"/>
      <c r="K33" s="515">
        <f ca="1">INT(C33*E33)</f>
        <v>3436</v>
      </c>
    </row>
    <row r="34" spans="1:17" s="53" customFormat="1" ht="19.5" customHeight="1" thickBot="1">
      <c r="A34" s="1484"/>
      <c r="B34" s="514" t="s">
        <v>453</v>
      </c>
      <c r="C34" s="511">
        <f ca="1">C32</f>
        <v>4</v>
      </c>
      <c r="D34" s="512" t="s">
        <v>452</v>
      </c>
      <c r="E34" s="513">
        <v>8.3999999999999995E-3</v>
      </c>
      <c r="F34" s="512" t="s">
        <v>451</v>
      </c>
      <c r="G34" s="511"/>
      <c r="H34" s="510">
        <f>'3-1.기초자료'!$B$21</f>
        <v>400000</v>
      </c>
      <c r="I34" s="93" t="s">
        <v>450</v>
      </c>
      <c r="J34" s="509"/>
      <c r="K34" s="508">
        <f ca="1">INT(C34*E34*H34)</f>
        <v>13440</v>
      </c>
    </row>
    <row r="35" spans="1:17" s="53" customFormat="1" ht="21" customHeight="1">
      <c r="A35" s="1479" t="s">
        <v>449</v>
      </c>
      <c r="B35" s="507" t="s">
        <v>448</v>
      </c>
      <c r="C35" s="506"/>
      <c r="D35" s="470"/>
      <c r="E35" s="506"/>
      <c r="F35" s="470"/>
      <c r="G35" s="506"/>
      <c r="H35" s="470"/>
      <c r="I35" s="506"/>
      <c r="J35" s="471"/>
      <c r="K35" s="505">
        <f ca="1">K36+K37+K38</f>
        <v>1011847</v>
      </c>
    </row>
    <row r="36" spans="1:17" s="53" customFormat="1" ht="21" customHeight="1">
      <c r="A36" s="1480"/>
      <c r="B36" s="504" t="s">
        <v>447</v>
      </c>
      <c r="C36" s="502"/>
      <c r="D36" s="503"/>
      <c r="E36" s="502"/>
      <c r="F36" s="503"/>
      <c r="G36" s="502"/>
      <c r="H36" s="503"/>
      <c r="I36" s="502"/>
      <c r="J36" s="501"/>
      <c r="K36" s="500">
        <f ca="1">K12</f>
        <v>960611</v>
      </c>
    </row>
    <row r="37" spans="1:17" s="53" customFormat="1" ht="21" customHeight="1">
      <c r="A37" s="1480"/>
      <c r="B37" s="499" t="s">
        <v>446</v>
      </c>
      <c r="C37" s="498"/>
      <c r="E37" s="498"/>
      <c r="G37" s="498"/>
      <c r="I37" s="498"/>
      <c r="J37" s="469"/>
      <c r="K37" s="497">
        <f ca="1">K31</f>
        <v>37796</v>
      </c>
      <c r="Q37" s="170"/>
    </row>
    <row r="38" spans="1:17" s="53" customFormat="1" ht="21" customHeight="1" thickBot="1">
      <c r="A38" s="1481"/>
      <c r="B38" s="496" t="s">
        <v>445</v>
      </c>
      <c r="C38" s="494"/>
      <c r="D38" s="495"/>
      <c r="E38" s="494"/>
      <c r="F38" s="495"/>
      <c r="G38" s="494"/>
      <c r="H38" s="495"/>
      <c r="I38" s="494"/>
      <c r="J38" s="493"/>
      <c r="K38" s="492">
        <f ca="1">K34</f>
        <v>13440</v>
      </c>
    </row>
    <row r="39" spans="1:17" s="53" customFormat="1" ht="21" customHeight="1" thickBot="1">
      <c r="A39" s="474"/>
      <c r="B39" s="491" t="s">
        <v>444</v>
      </c>
      <c r="C39" s="474"/>
      <c r="D39" s="474"/>
      <c r="E39" s="474"/>
      <c r="F39" s="474"/>
      <c r="G39" s="474"/>
      <c r="H39" s="474"/>
      <c r="I39" s="474"/>
      <c r="J39" s="473"/>
      <c r="K39" s="474"/>
    </row>
    <row r="40" spans="1:17" s="53" customFormat="1" ht="21" customHeight="1">
      <c r="A40" s="490"/>
      <c r="B40" s="1456" t="s">
        <v>443</v>
      </c>
      <c r="C40" s="1454" t="s">
        <v>442</v>
      </c>
      <c r="D40" s="1450"/>
      <c r="E40" s="1482" t="s">
        <v>441</v>
      </c>
      <c r="F40" s="1482"/>
      <c r="G40" s="1482"/>
      <c r="H40" s="1482"/>
      <c r="I40" s="1482"/>
      <c r="J40" s="1454" t="s">
        <v>440</v>
      </c>
      <c r="K40" s="1458"/>
    </row>
    <row r="41" spans="1:17" s="53" customFormat="1" ht="21" customHeight="1" thickBot="1">
      <c r="A41" s="484"/>
      <c r="B41" s="1457"/>
      <c r="C41" s="1455"/>
      <c r="D41" s="1453"/>
      <c r="E41" s="489" t="s">
        <v>439</v>
      </c>
      <c r="F41" s="489" t="s">
        <v>438</v>
      </c>
      <c r="G41" s="489" t="s">
        <v>437</v>
      </c>
      <c r="H41" s="489" t="s">
        <v>436</v>
      </c>
      <c r="I41" s="488"/>
      <c r="J41" s="1455"/>
      <c r="K41" s="1459"/>
    </row>
    <row r="42" spans="1:17" s="53" customFormat="1" ht="21" customHeight="1" thickTop="1">
      <c r="A42" s="484"/>
      <c r="B42" s="487" t="s">
        <v>435</v>
      </c>
      <c r="C42" s="1489" t="str">
        <f ca="1">OFFSET(입력!$B$3,0+$S$1*20,16)</f>
        <v>중(15º~30º)</v>
      </c>
      <c r="D42" s="1490"/>
      <c r="E42" s="482">
        <f ca="1">IF($C$42=$O$42,0,IF($C$42=$O$43,0.05,0.1))</f>
        <v>0.05</v>
      </c>
      <c r="F42" s="482">
        <f ca="1">IF($C$42=$O$42,0,IF($C$42=$O$43,0.05,0.1))</f>
        <v>0.05</v>
      </c>
      <c r="G42" s="482">
        <f ca="1">IF($C$42=$O$42,0,IF($C$42=$O$43,0.05,0.1))</f>
        <v>0.05</v>
      </c>
      <c r="H42" s="482">
        <f ca="1">IF($C$42=$O$42,0,IF($C$42=$O$43,0.05,0.1))</f>
        <v>0.05</v>
      </c>
      <c r="I42" s="486"/>
      <c r="J42" s="481"/>
      <c r="K42" s="480"/>
      <c r="O42" s="502" t="s">
        <v>434</v>
      </c>
      <c r="P42" s="502">
        <v>0</v>
      </c>
    </row>
    <row r="43" spans="1:17" s="53" customFormat="1" ht="21" customHeight="1">
      <c r="A43" s="484"/>
      <c r="B43" s="483" t="s">
        <v>433</v>
      </c>
      <c r="C43" s="1485" t="str">
        <f ca="1">OFFSET(입력!$B$3,0+$S$1*20,17)</f>
        <v>개소당 평균면적이 3ha 이상</v>
      </c>
      <c r="D43" s="1486"/>
      <c r="E43" s="482">
        <f ca="1">IF($C$43=$O$48,0,IF($C$43=$O$49,0.05,0.1))</f>
        <v>0</v>
      </c>
      <c r="F43" s="482">
        <f ca="1">IF($C$43=$O$48,0,IF($C$43=$O$49,0.05,0.1))</f>
        <v>0</v>
      </c>
      <c r="G43" s="482">
        <f ca="1">IF($C$43=$O$48,0,IF($C$43=$O$49,0.05,0.1))</f>
        <v>0</v>
      </c>
      <c r="H43" s="482">
        <f ca="1">IF($C$43=$O$48,0,IF($C$43=$O$49,0.05,0.1))</f>
        <v>0</v>
      </c>
      <c r="I43" s="485"/>
      <c r="J43" s="476"/>
      <c r="K43" s="169"/>
      <c r="O43" s="502" t="s">
        <v>432</v>
      </c>
      <c r="P43" s="502">
        <v>0.05</v>
      </c>
    </row>
    <row r="44" spans="1:17" s="53" customFormat="1" ht="21" customHeight="1">
      <c r="A44" s="484"/>
      <c r="B44" s="483" t="s">
        <v>431</v>
      </c>
      <c r="C44" s="1485" t="str">
        <f ca="1">OFFSET(입력!$B$3,0+$S$1*20,15)</f>
        <v>조림 2년 차</v>
      </c>
      <c r="D44" s="1486"/>
      <c r="E44" s="166"/>
      <c r="F44" s="482">
        <f ca="1">IF($C$44=$O$45,0,IF($C$44=$O$46,0.05,0.1))</f>
        <v>0.05</v>
      </c>
      <c r="G44" s="166"/>
      <c r="H44" s="166"/>
      <c r="I44" s="166"/>
      <c r="J44" s="481"/>
      <c r="K44" s="480"/>
      <c r="O44" s="502" t="s">
        <v>430</v>
      </c>
      <c r="P44" s="502">
        <v>0.1</v>
      </c>
    </row>
    <row r="45" spans="1:17" s="53" customFormat="1" ht="21" customHeight="1">
      <c r="A45" s="479"/>
      <c r="B45" s="478" t="s">
        <v>429</v>
      </c>
      <c r="C45" s="1475"/>
      <c r="D45" s="1476"/>
      <c r="E45" s="477">
        <f ca="1">E42+E43+E44</f>
        <v>0.05</v>
      </c>
      <c r="F45" s="477">
        <f ca="1">F42+F43+F44</f>
        <v>0.1</v>
      </c>
      <c r="G45" s="477">
        <f ca="1">G42+G43+G44</f>
        <v>0.05</v>
      </c>
      <c r="H45" s="477">
        <f ca="1">H42+H43+H44</f>
        <v>0.05</v>
      </c>
      <c r="I45" s="477"/>
      <c r="J45" s="476"/>
      <c r="K45" s="169"/>
      <c r="O45" s="597" t="s">
        <v>520</v>
      </c>
      <c r="P45" s="502">
        <v>0</v>
      </c>
      <c r="Q45" s="53">
        <v>3.5</v>
      </c>
    </row>
    <row r="46" spans="1:17" s="53" customFormat="1" ht="21" customHeight="1" thickBot="1">
      <c r="A46" s="475"/>
      <c r="B46" s="474"/>
      <c r="C46" s="474"/>
      <c r="D46" s="474"/>
      <c r="E46" s="474"/>
      <c r="F46" s="474"/>
      <c r="G46" s="474"/>
      <c r="H46" s="474"/>
      <c r="I46" s="474"/>
      <c r="J46" s="473"/>
      <c r="K46" s="472"/>
      <c r="O46" s="597" t="s">
        <v>518</v>
      </c>
      <c r="P46" s="502">
        <v>0.05</v>
      </c>
      <c r="Q46" s="53">
        <v>4</v>
      </c>
    </row>
    <row r="47" spans="1:17" s="53" customFormat="1" ht="21" customHeight="1">
      <c r="A47" s="470"/>
      <c r="B47" s="470"/>
      <c r="C47" s="470"/>
      <c r="D47" s="470"/>
      <c r="E47" s="470"/>
      <c r="F47" s="470"/>
      <c r="G47" s="470"/>
      <c r="H47" s="470"/>
      <c r="I47" s="470"/>
      <c r="J47" s="471"/>
      <c r="K47" s="470"/>
      <c r="O47" s="597" t="s">
        <v>516</v>
      </c>
      <c r="P47" s="502">
        <v>0.1</v>
      </c>
      <c r="Q47" s="53">
        <v>5</v>
      </c>
    </row>
    <row r="48" spans="1:17" s="53" customFormat="1" ht="21" customHeight="1">
      <c r="J48" s="469"/>
      <c r="O48" s="502" t="s">
        <v>1072</v>
      </c>
      <c r="P48" s="502">
        <v>0</v>
      </c>
    </row>
    <row r="49" spans="10:16" s="53" customFormat="1" ht="21" customHeight="1">
      <c r="J49" s="469"/>
      <c r="O49" s="502" t="s">
        <v>1074</v>
      </c>
      <c r="P49" s="502">
        <v>0.05</v>
      </c>
    </row>
    <row r="50" spans="10:16" s="53" customFormat="1" ht="21" customHeight="1">
      <c r="J50" s="469"/>
      <c r="O50" s="502" t="s">
        <v>1073</v>
      </c>
      <c r="P50" s="502">
        <v>0.1</v>
      </c>
    </row>
    <row r="51" spans="10:16" s="53" customFormat="1" ht="21" customHeight="1">
      <c r="J51" s="469"/>
    </row>
    <row r="52" spans="10:16" s="53" customFormat="1" ht="21" customHeight="1">
      <c r="J52" s="469"/>
    </row>
    <row r="53" spans="10:16" s="53" customFormat="1" ht="23.25" customHeight="1">
      <c r="J53" s="469"/>
    </row>
    <row r="54" spans="10:16" s="53" customFormat="1" ht="21" customHeight="1">
      <c r="J54" s="469"/>
    </row>
    <row r="55" spans="10:16" s="53" customFormat="1" ht="21" customHeight="1">
      <c r="J55" s="469"/>
    </row>
    <row r="56" spans="10:16" s="53" customFormat="1" ht="21" customHeight="1">
      <c r="J56" s="469"/>
    </row>
    <row r="57" spans="10:16" s="53" customFormat="1" ht="21" customHeight="1">
      <c r="J57" s="469"/>
    </row>
    <row r="58" spans="10:16" s="53" customFormat="1" ht="21" customHeight="1">
      <c r="J58" s="469"/>
    </row>
    <row r="59" spans="10:16" s="53" customFormat="1" ht="21" customHeight="1">
      <c r="J59" s="469"/>
    </row>
    <row r="60" spans="10:16" s="53" customFormat="1" ht="21" customHeight="1">
      <c r="J60" s="469"/>
    </row>
    <row r="61" spans="10:16" s="53" customFormat="1" ht="21" customHeight="1">
      <c r="J61" s="469"/>
    </row>
    <row r="62" spans="10:16" s="53" customFormat="1" ht="21" customHeight="1">
      <c r="J62" s="469"/>
    </row>
    <row r="63" spans="10:16" s="53" customFormat="1" ht="21" customHeight="1">
      <c r="J63" s="469"/>
    </row>
    <row r="64" spans="10:16" s="53" customFormat="1" ht="21" customHeight="1">
      <c r="J64" s="469"/>
    </row>
    <row r="65" spans="10:10" s="53" customFormat="1" ht="21" customHeight="1">
      <c r="J65" s="469"/>
    </row>
    <row r="66" spans="10:10" s="53" customFormat="1" ht="21" customHeight="1">
      <c r="J66" s="469"/>
    </row>
    <row r="67" spans="10:10" s="53" customFormat="1" ht="21" customHeight="1">
      <c r="J67" s="469"/>
    </row>
    <row r="68" spans="10:10" s="53" customFormat="1" ht="21" customHeight="1">
      <c r="J68" s="469"/>
    </row>
    <row r="69" spans="10:10" s="53" customFormat="1" ht="21" customHeight="1">
      <c r="J69" s="469"/>
    </row>
    <row r="70" spans="10:10" s="53" customFormat="1" ht="21" customHeight="1">
      <c r="J70" s="469"/>
    </row>
    <row r="71" spans="10:10" s="53" customFormat="1" ht="21" customHeight="1">
      <c r="J71" s="469"/>
    </row>
    <row r="72" spans="10:10" s="53" customFormat="1" ht="21" customHeight="1">
      <c r="J72" s="469"/>
    </row>
    <row r="73" spans="10:10" s="53" customFormat="1" ht="21" customHeight="1">
      <c r="J73" s="469"/>
    </row>
    <row r="74" spans="10:10" s="53" customFormat="1" ht="21" customHeight="1">
      <c r="J74" s="469"/>
    </row>
    <row r="75" spans="10:10" s="53" customFormat="1" ht="21" customHeight="1">
      <c r="J75" s="469"/>
    </row>
    <row r="76" spans="10:10" s="53" customFormat="1" ht="21" customHeight="1">
      <c r="J76" s="469"/>
    </row>
    <row r="77" spans="10:10" s="53" customFormat="1" ht="21" customHeight="1">
      <c r="J77" s="469"/>
    </row>
    <row r="78" spans="10:10" s="53" customFormat="1" ht="21" customHeight="1">
      <c r="J78" s="469"/>
    </row>
    <row r="79" spans="10:10" s="53" customFormat="1" ht="21" customHeight="1">
      <c r="J79" s="469"/>
    </row>
    <row r="80" spans="10:10" s="53" customFormat="1" ht="21" customHeight="1">
      <c r="J80" s="469"/>
    </row>
    <row r="81" spans="1:11" s="53" customFormat="1" ht="21" customHeight="1">
      <c r="J81" s="469"/>
    </row>
    <row r="82" spans="1:11" s="53" customFormat="1" ht="21" customHeight="1">
      <c r="J82" s="469"/>
    </row>
    <row r="83" spans="1:11" s="53" customFormat="1" ht="21" customHeight="1">
      <c r="J83" s="469"/>
    </row>
    <row r="84" spans="1:11" s="53" customFormat="1" ht="21" customHeight="1">
      <c r="J84" s="469"/>
    </row>
    <row r="85" spans="1:11" s="53" customFormat="1" ht="21" customHeight="1">
      <c r="J85" s="469"/>
    </row>
    <row r="86" spans="1:11" s="53" customFormat="1" ht="21" customHeight="1">
      <c r="J86" s="469"/>
    </row>
    <row r="87" spans="1:11" s="53" customFormat="1" ht="21" customHeight="1">
      <c r="J87" s="469"/>
    </row>
    <row r="88" spans="1:11">
      <c r="A88" s="53"/>
      <c r="B88" s="53"/>
      <c r="C88" s="53"/>
      <c r="D88" s="53"/>
      <c r="E88" s="53"/>
      <c r="F88" s="53"/>
      <c r="G88" s="53"/>
      <c r="H88" s="53"/>
      <c r="I88" s="53"/>
      <c r="J88" s="469"/>
      <c r="K88" s="53"/>
    </row>
    <row r="89" spans="1:11">
      <c r="A89" s="53"/>
      <c r="B89" s="53"/>
      <c r="C89" s="53"/>
      <c r="D89" s="53"/>
      <c r="E89" s="53"/>
      <c r="F89" s="53"/>
      <c r="G89" s="53"/>
      <c r="H89" s="53"/>
      <c r="I89" s="53"/>
      <c r="J89" s="469"/>
      <c r="K89" s="53"/>
    </row>
    <row r="90" spans="1:11">
      <c r="A90" s="53"/>
      <c r="B90" s="53"/>
      <c r="C90" s="53"/>
      <c r="D90" s="53"/>
      <c r="E90" s="53"/>
      <c r="F90" s="53"/>
      <c r="G90" s="53"/>
      <c r="H90" s="53"/>
      <c r="I90" s="53"/>
      <c r="J90" s="469"/>
      <c r="K90" s="53"/>
    </row>
    <row r="91" spans="1:11">
      <c r="A91" s="53"/>
      <c r="B91" s="53"/>
      <c r="C91" s="53"/>
      <c r="D91" s="53"/>
      <c r="E91" s="53"/>
      <c r="F91" s="53"/>
      <c r="G91" s="53"/>
      <c r="H91" s="53"/>
      <c r="I91" s="53"/>
      <c r="J91" s="469"/>
      <c r="K91" s="53"/>
    </row>
    <row r="92" spans="1:11">
      <c r="A92" s="53"/>
      <c r="B92" s="53"/>
      <c r="C92" s="53"/>
      <c r="D92" s="53"/>
      <c r="E92" s="53"/>
      <c r="F92" s="53"/>
      <c r="G92" s="53"/>
      <c r="H92" s="53"/>
      <c r="I92" s="53"/>
      <c r="J92" s="469"/>
      <c r="K92" s="53"/>
    </row>
  </sheetData>
  <mergeCells count="17">
    <mergeCell ref="D1:D2"/>
    <mergeCell ref="E1:H2"/>
    <mergeCell ref="J40:K41"/>
    <mergeCell ref="C42:D42"/>
    <mergeCell ref="C43:D43"/>
    <mergeCell ref="C45:D45"/>
    <mergeCell ref="H4:I4"/>
    <mergeCell ref="A35:A38"/>
    <mergeCell ref="B40:B41"/>
    <mergeCell ref="C40:D41"/>
    <mergeCell ref="E40:I40"/>
    <mergeCell ref="A7:A34"/>
    <mergeCell ref="C44:D44"/>
    <mergeCell ref="E5:F5"/>
    <mergeCell ref="A4:B4"/>
    <mergeCell ref="C4:D4"/>
    <mergeCell ref="E4:F4"/>
  </mergeCells>
  <phoneticPr fontId="4" type="noConversion"/>
  <dataValidations disablePrompts="1" count="1">
    <dataValidation type="list" allowBlank="1" showInputMessage="1" showErrorMessage="1" sqref="M3" xr:uid="{00000000-0002-0000-1900-000000000000}">
      <formula1>$N$2:$N$5</formula1>
    </dataValidation>
  </dataValidations>
  <pageMargins left="0.78740157480314965" right="0.31496062992125984" top="0.6692913385826772" bottom="0.43307086614173229" header="0.51181102362204722" footer="0"/>
  <pageSetup paperSize="9" scale="80" orientation="landscape"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FFFF00"/>
  </sheetPr>
  <dimension ref="B1:T72"/>
  <sheetViews>
    <sheetView view="pageBreakPreview" topLeftCell="A27" zoomScaleNormal="75" workbookViewId="0">
      <selection activeCell="F63" sqref="F63"/>
    </sheetView>
  </sheetViews>
  <sheetFormatPr defaultColWidth="8.88671875" defaultRowHeight="13.5"/>
  <cols>
    <col min="1" max="1" width="0.6640625" style="2" customWidth="1"/>
    <col min="2" max="3" width="4.77734375" style="2" customWidth="1"/>
    <col min="4" max="14" width="8.77734375" style="2" customWidth="1"/>
    <col min="15" max="15" width="3.21875" style="2" customWidth="1"/>
    <col min="16" max="16" width="2.6640625" style="2" customWidth="1"/>
    <col min="17" max="17" width="4.77734375" style="2" customWidth="1"/>
    <col min="18" max="18" width="5.21875" style="2" customWidth="1"/>
    <col min="19" max="19" width="7.21875" style="2" customWidth="1"/>
    <col min="20" max="20" width="11.44140625" style="2" bestFit="1" customWidth="1"/>
    <col min="21" max="16384" width="8.88671875" style="2"/>
  </cols>
  <sheetData>
    <row r="1" spans="2:19" ht="6" hidden="1" customHeight="1" thickBot="1"/>
    <row r="2" spans="2:19" ht="14.25" hidden="1" thickTop="1">
      <c r="B2" s="4"/>
      <c r="C2" s="5"/>
      <c r="D2" s="5"/>
      <c r="E2" s="5"/>
      <c r="F2" s="5"/>
      <c r="G2" s="5"/>
      <c r="H2" s="5"/>
      <c r="I2" s="5"/>
      <c r="J2" s="5"/>
      <c r="K2" s="5"/>
      <c r="L2" s="5"/>
      <c r="M2" s="5"/>
      <c r="N2" s="5"/>
      <c r="O2" s="5"/>
      <c r="P2" s="5"/>
      <c r="Q2" s="5"/>
      <c r="R2" s="5"/>
      <c r="S2" s="6"/>
    </row>
    <row r="3" spans="2:19" hidden="1">
      <c r="B3" s="7"/>
      <c r="S3" s="8"/>
    </row>
    <row r="4" spans="2:19" hidden="1">
      <c r="B4" s="7"/>
      <c r="S4" s="8"/>
    </row>
    <row r="5" spans="2:19" hidden="1">
      <c r="B5" s="7"/>
      <c r="S5" s="8"/>
    </row>
    <row r="6" spans="2:19" hidden="1">
      <c r="B6" s="7"/>
      <c r="S6" s="8"/>
    </row>
    <row r="7" spans="2:19" hidden="1">
      <c r="B7" s="7"/>
      <c r="S7" s="8"/>
    </row>
    <row r="8" spans="2:19" ht="31.5" hidden="1">
      <c r="B8" s="1154" t="str">
        <f>'0.겉표지'!A6</f>
        <v>2026년 조림지 사후관리사업(풀베기 2차 및 덩굴제거-8지구) 설계서</v>
      </c>
      <c r="C8" s="1155"/>
      <c r="D8" s="1155"/>
      <c r="E8" s="1155"/>
      <c r="F8" s="1155"/>
      <c r="G8" s="1155"/>
      <c r="H8" s="1155"/>
      <c r="I8" s="1155"/>
      <c r="J8" s="1155"/>
      <c r="K8" s="1155"/>
      <c r="L8" s="1155"/>
      <c r="M8" s="1155"/>
      <c r="N8" s="1155"/>
      <c r="O8" s="1155"/>
      <c r="P8" s="1155"/>
      <c r="Q8" s="1155"/>
      <c r="R8" s="1155"/>
      <c r="S8" s="1156"/>
    </row>
    <row r="9" spans="2:19" ht="13.5" hidden="1" customHeight="1">
      <c r="B9" s="34"/>
      <c r="C9" s="35"/>
      <c r="D9" s="14"/>
      <c r="E9" s="14"/>
      <c r="F9" s="14"/>
      <c r="H9" s="14"/>
      <c r="I9" s="14"/>
      <c r="J9" s="14"/>
      <c r="K9" s="14"/>
      <c r="L9" s="14"/>
      <c r="M9" s="14"/>
      <c r="N9" s="14"/>
      <c r="O9" s="14"/>
      <c r="P9" s="14"/>
      <c r="Q9" s="14"/>
      <c r="R9" s="14"/>
      <c r="S9" s="15"/>
    </row>
    <row r="10" spans="2:19" ht="30" hidden="1" customHeight="1">
      <c r="B10" s="1157" t="str">
        <f>'0.겉표지'!A8</f>
        <v>(양구군 양구읍 죽곡리 산102번지외 29필지)</v>
      </c>
      <c r="C10" s="1158"/>
      <c r="D10" s="1158"/>
      <c r="E10" s="1158"/>
      <c r="F10" s="1158"/>
      <c r="G10" s="1158"/>
      <c r="H10" s="1158"/>
      <c r="I10" s="1158"/>
      <c r="J10" s="1158"/>
      <c r="K10" s="1158"/>
      <c r="L10" s="1158"/>
      <c r="M10" s="1158"/>
      <c r="N10" s="1158"/>
      <c r="O10" s="1158"/>
      <c r="P10" s="1158"/>
      <c r="Q10" s="1158"/>
      <c r="R10" s="1158"/>
      <c r="S10" s="1159"/>
    </row>
    <row r="11" spans="2:19" ht="30" hidden="1" customHeight="1">
      <c r="B11" s="1160"/>
      <c r="C11" s="1161"/>
      <c r="D11" s="1161"/>
      <c r="E11" s="1161"/>
      <c r="F11" s="1161"/>
      <c r="G11" s="1161"/>
      <c r="H11" s="1161"/>
      <c r="I11" s="1161"/>
      <c r="J11" s="1161"/>
      <c r="K11" s="1161"/>
      <c r="L11" s="1161"/>
      <c r="M11" s="1161"/>
      <c r="N11" s="1161"/>
      <c r="O11" s="1161"/>
      <c r="P11" s="1161"/>
      <c r="Q11" s="1161"/>
      <c r="R11" s="1161"/>
      <c r="S11" s="1162"/>
    </row>
    <row r="12" spans="2:19" ht="30" hidden="1" customHeight="1">
      <c r="B12" s="1160"/>
      <c r="C12" s="1161"/>
      <c r="D12" s="1161"/>
      <c r="E12" s="1161"/>
      <c r="F12" s="1161"/>
      <c r="G12" s="1161"/>
      <c r="H12" s="1161"/>
      <c r="I12" s="1161"/>
      <c r="J12" s="1161"/>
      <c r="K12" s="1161"/>
      <c r="L12" s="1161"/>
      <c r="M12" s="1161"/>
      <c r="N12" s="1161"/>
      <c r="O12" s="1161"/>
      <c r="P12" s="1161"/>
      <c r="Q12" s="1161"/>
      <c r="R12" s="1161"/>
      <c r="S12" s="1162"/>
    </row>
    <row r="13" spans="2:19" ht="30" hidden="1" customHeight="1">
      <c r="B13" s="1160"/>
      <c r="C13" s="1161"/>
      <c r="D13" s="1161"/>
      <c r="E13" s="1161"/>
      <c r="F13" s="1161"/>
      <c r="G13" s="1161"/>
      <c r="H13" s="1161"/>
      <c r="I13" s="1161"/>
      <c r="J13" s="1161"/>
      <c r="K13" s="1161"/>
      <c r="L13" s="1161"/>
      <c r="M13" s="1161"/>
      <c r="N13" s="1161"/>
      <c r="O13" s="1161"/>
      <c r="P13" s="1161"/>
      <c r="Q13" s="1161"/>
      <c r="R13" s="1161"/>
      <c r="S13" s="1162"/>
    </row>
    <row r="14" spans="2:19" ht="30" hidden="1" customHeight="1">
      <c r="B14" s="37"/>
      <c r="C14" s="30"/>
      <c r="D14" s="30"/>
      <c r="E14" s="30"/>
      <c r="F14" s="30"/>
      <c r="G14" s="30"/>
      <c r="H14" s="30"/>
      <c r="I14" s="30"/>
      <c r="J14" s="30"/>
      <c r="K14" s="30"/>
      <c r="L14" s="30"/>
      <c r="M14" s="30"/>
      <c r="N14" s="30"/>
      <c r="O14" s="30"/>
      <c r="P14" s="30"/>
      <c r="Q14" s="30"/>
      <c r="R14" s="30"/>
      <c r="S14" s="38"/>
    </row>
    <row r="15" spans="2:19" ht="30" hidden="1" customHeight="1">
      <c r="B15" s="37"/>
      <c r="C15" s="30"/>
      <c r="D15" s="30"/>
      <c r="E15" s="30"/>
      <c r="F15" s="30"/>
      <c r="G15" s="30"/>
      <c r="H15" s="30"/>
      <c r="I15" s="30"/>
      <c r="J15" s="30"/>
      <c r="K15" s="30"/>
      <c r="L15" s="30"/>
      <c r="M15" s="30"/>
      <c r="N15" s="30"/>
      <c r="O15" s="30"/>
      <c r="P15" s="30"/>
      <c r="Q15" s="30"/>
      <c r="R15" s="30"/>
      <c r="S15" s="38"/>
    </row>
    <row r="16" spans="2:19" ht="30" hidden="1" customHeight="1">
      <c r="B16" s="37"/>
      <c r="C16" s="30"/>
      <c r="D16" s="30"/>
      <c r="E16" s="30"/>
      <c r="F16" s="30"/>
      <c r="G16" s="30"/>
      <c r="H16" s="30"/>
      <c r="I16" s="30"/>
      <c r="J16" s="30"/>
      <c r="K16" s="30"/>
      <c r="L16" s="30"/>
      <c r="M16" s="30"/>
      <c r="N16" s="30"/>
      <c r="O16" s="30"/>
      <c r="P16" s="30"/>
      <c r="Q16" s="30"/>
      <c r="R16" s="30"/>
      <c r="S16" s="38"/>
    </row>
    <row r="17" spans="2:19" hidden="1">
      <c r="B17" s="7"/>
      <c r="S17" s="8"/>
    </row>
    <row r="18" spans="2:19" hidden="1">
      <c r="B18" s="7"/>
      <c r="S18" s="8"/>
    </row>
    <row r="19" spans="2:19" hidden="1">
      <c r="B19" s="7"/>
      <c r="S19" s="8"/>
    </row>
    <row r="20" spans="2:19" ht="31.5" hidden="1">
      <c r="B20" s="1163" t="str">
        <f>'0.겉표지'!A18</f>
        <v xml:space="preserve">   양 구 군 산 림 조 합</v>
      </c>
      <c r="C20" s="1164"/>
      <c r="D20" s="1164"/>
      <c r="E20" s="1164"/>
      <c r="F20" s="1164"/>
      <c r="G20" s="1164"/>
      <c r="H20" s="1164"/>
      <c r="I20" s="1164"/>
      <c r="J20" s="1164"/>
      <c r="K20" s="1164"/>
      <c r="L20" s="1164"/>
      <c r="M20" s="1164"/>
      <c r="N20" s="1164"/>
      <c r="O20" s="1164"/>
      <c r="P20" s="1164"/>
      <c r="Q20" s="1164"/>
      <c r="R20" s="1164"/>
      <c r="S20" s="1165"/>
    </row>
    <row r="21" spans="2:19" hidden="1">
      <c r="B21" s="7"/>
      <c r="S21" s="8"/>
    </row>
    <row r="22" spans="2:19" hidden="1">
      <c r="B22" s="7"/>
      <c r="S22" s="8"/>
    </row>
    <row r="23" spans="2:19" hidden="1">
      <c r="B23" s="7"/>
      <c r="S23" s="8"/>
    </row>
    <row r="24" spans="2:19" hidden="1">
      <c r="B24" s="7"/>
      <c r="S24" s="8"/>
    </row>
    <row r="25" spans="2:19" hidden="1">
      <c r="B25" s="7"/>
      <c r="S25" s="8"/>
    </row>
    <row r="26" spans="2:19" ht="18" hidden="1" customHeight="1" thickBot="1">
      <c r="B26" s="11"/>
      <c r="C26" s="12"/>
      <c r="D26" s="12"/>
      <c r="E26" s="12"/>
      <c r="F26" s="12"/>
      <c r="G26" s="12"/>
      <c r="H26" s="12"/>
      <c r="I26" s="12"/>
      <c r="J26" s="12"/>
      <c r="K26" s="12"/>
      <c r="L26" s="12"/>
      <c r="M26" s="12"/>
      <c r="N26" s="12"/>
      <c r="O26" s="12"/>
      <c r="P26" s="12"/>
      <c r="Q26" s="12"/>
      <c r="R26" s="12"/>
      <c r="S26" s="13"/>
    </row>
    <row r="27" spans="2:19" ht="15.75" customHeight="1" thickBot="1"/>
    <row r="28" spans="2:19" ht="15.75" customHeight="1" thickTop="1">
      <c r="B28" s="1170" t="s">
        <v>29</v>
      </c>
      <c r="C28" s="1168"/>
      <c r="D28" s="1172" t="s">
        <v>604</v>
      </c>
      <c r="E28" s="1174" t="s">
        <v>1207</v>
      </c>
      <c r="F28" s="1176"/>
      <c r="G28" s="1176" t="s">
        <v>624</v>
      </c>
      <c r="H28" s="1176"/>
      <c r="I28" s="1176" t="s">
        <v>37</v>
      </c>
      <c r="J28" s="1184"/>
      <c r="K28" s="1166" t="s">
        <v>39</v>
      </c>
      <c r="L28" s="1166"/>
      <c r="M28" s="1166" t="s">
        <v>625</v>
      </c>
      <c r="N28" s="1168"/>
      <c r="O28" s="1178" t="s">
        <v>30</v>
      </c>
      <c r="P28" s="1179"/>
      <c r="Q28" s="1179" t="str">
        <f>설계요소!L4</f>
        <v>2026년 9월</v>
      </c>
      <c r="R28" s="1179"/>
      <c r="S28" s="81" t="s">
        <v>197</v>
      </c>
    </row>
    <row r="29" spans="2:19" ht="23.25" customHeight="1">
      <c r="B29" s="1171"/>
      <c r="C29" s="1169"/>
      <c r="D29" s="1173"/>
      <c r="E29" s="1175"/>
      <c r="F29" s="1177"/>
      <c r="G29" s="1177"/>
      <c r="H29" s="1177"/>
      <c r="I29" s="1177"/>
      <c r="J29" s="1185"/>
      <c r="K29" s="1167"/>
      <c r="L29" s="1167"/>
      <c r="M29" s="1167"/>
      <c r="N29" s="1169"/>
      <c r="O29" s="1181" t="s">
        <v>31</v>
      </c>
      <c r="P29" s="1182"/>
      <c r="Q29" s="1182" t="str">
        <f>Q28</f>
        <v>2026년 9월</v>
      </c>
      <c r="R29" s="1182"/>
      <c r="S29" s="82" t="str">
        <f>S28</f>
        <v xml:space="preserve">    일</v>
      </c>
    </row>
    <row r="30" spans="2:19">
      <c r="B30" s="7"/>
      <c r="S30" s="8"/>
    </row>
    <row r="31" spans="2:19">
      <c r="B31" s="7"/>
      <c r="S31" s="8"/>
    </row>
    <row r="32" spans="2:19">
      <c r="B32" s="7"/>
      <c r="S32" s="8"/>
    </row>
    <row r="33" spans="2:20" ht="31.5">
      <c r="B33" s="1154" t="str">
        <f>'0.겉표지'!A6</f>
        <v>2026년 조림지 사후관리사업(풀베기 2차 및 덩굴제거-8지구) 설계서</v>
      </c>
      <c r="C33" s="1155"/>
      <c r="D33" s="1155"/>
      <c r="E33" s="1155"/>
      <c r="F33" s="1155"/>
      <c r="G33" s="1155"/>
      <c r="H33" s="1155"/>
      <c r="I33" s="1155"/>
      <c r="J33" s="1155"/>
      <c r="K33" s="1155"/>
      <c r="L33" s="1155"/>
      <c r="M33" s="1155"/>
      <c r="N33" s="1155"/>
      <c r="O33" s="1155"/>
      <c r="P33" s="1155"/>
      <c r="Q33" s="1155"/>
      <c r="R33" s="1155"/>
      <c r="S33" s="1156"/>
    </row>
    <row r="34" spans="2:20" ht="13.5" customHeight="1">
      <c r="B34" s="1157"/>
      <c r="C34" s="1158"/>
      <c r="D34" s="1158"/>
      <c r="E34" s="1158"/>
      <c r="F34" s="1158"/>
      <c r="G34" s="1158"/>
      <c r="H34" s="1158"/>
      <c r="I34" s="1158"/>
      <c r="J34" s="1158"/>
      <c r="K34" s="1158"/>
      <c r="L34" s="1158"/>
      <c r="M34" s="1158"/>
      <c r="N34" s="1158"/>
      <c r="O34" s="1158"/>
      <c r="P34" s="1158"/>
      <c r="Q34" s="1158"/>
      <c r="R34" s="1158"/>
      <c r="S34" s="1159"/>
    </row>
    <row r="35" spans="2:20" ht="13.5" customHeight="1">
      <c r="B35" s="1157"/>
      <c r="C35" s="1158"/>
      <c r="D35" s="1158"/>
      <c r="E35" s="1158"/>
      <c r="F35" s="1158"/>
      <c r="G35" s="1158"/>
      <c r="H35" s="1158"/>
      <c r="I35" s="1158"/>
      <c r="J35" s="1158"/>
      <c r="K35" s="1158"/>
      <c r="L35" s="1158"/>
      <c r="M35" s="1158"/>
      <c r="N35" s="1158"/>
      <c r="O35" s="1158"/>
      <c r="P35" s="1158"/>
      <c r="Q35" s="1158"/>
      <c r="R35" s="1158"/>
      <c r="S35" s="1159"/>
    </row>
    <row r="36" spans="2:20" ht="18.75">
      <c r="B36" s="61"/>
      <c r="C36" s="62"/>
      <c r="D36" s="62"/>
      <c r="E36" s="62"/>
      <c r="F36" s="62"/>
      <c r="G36" s="62"/>
      <c r="H36" s="62"/>
      <c r="I36" s="62"/>
      <c r="J36" s="62"/>
      <c r="K36" s="62"/>
      <c r="L36" s="62"/>
      <c r="M36" s="62"/>
      <c r="N36" s="62"/>
      <c r="O36" s="62"/>
      <c r="P36" s="62"/>
      <c r="Q36" s="62"/>
      <c r="R36" s="62"/>
      <c r="S36" s="63"/>
    </row>
    <row r="37" spans="2:20" s="3" customFormat="1" ht="18" customHeight="1">
      <c r="B37" s="39"/>
      <c r="S37" s="40"/>
    </row>
    <row r="38" spans="2:20">
      <c r="B38" s="7"/>
      <c r="S38" s="8"/>
    </row>
    <row r="39" spans="2:20" ht="20.25">
      <c r="B39" s="7"/>
      <c r="D39" s="41" t="s">
        <v>25</v>
      </c>
      <c r="F39" s="41" t="str">
        <f>설계요소!D5</f>
        <v>양구군 양구읍 죽곡리 산102번지외 29필지</v>
      </c>
      <c r="S39" s="8"/>
    </row>
    <row r="40" spans="2:20" ht="21.75" customHeight="1">
      <c r="B40" s="7"/>
      <c r="S40" s="8"/>
    </row>
    <row r="41" spans="2:20" ht="20.25">
      <c r="B41" s="42"/>
      <c r="C41" s="41"/>
      <c r="D41" s="41" t="s">
        <v>45</v>
      </c>
      <c r="E41" s="41"/>
      <c r="F41" s="1189">
        <v>83.16</v>
      </c>
      <c r="G41" s="1189"/>
      <c r="H41" s="41"/>
      <c r="I41" s="43"/>
      <c r="J41" s="41"/>
      <c r="K41" s="44"/>
      <c r="L41" s="44"/>
      <c r="M41" s="44"/>
      <c r="N41" s="44"/>
      <c r="O41" s="41"/>
      <c r="P41" s="41"/>
      <c r="Q41" s="41"/>
      <c r="R41" s="41"/>
      <c r="S41" s="45"/>
    </row>
    <row r="42" spans="2:20" ht="20.25">
      <c r="B42" s="42"/>
      <c r="C42" s="41"/>
      <c r="D42" s="41"/>
      <c r="E42" s="41"/>
      <c r="F42" s="1124" t="s">
        <v>1535</v>
      </c>
      <c r="G42" s="1124"/>
      <c r="H42" s="41"/>
      <c r="I42" s="43"/>
      <c r="J42" s="41"/>
      <c r="K42" s="44"/>
      <c r="L42" s="44"/>
      <c r="M42" s="44"/>
      <c r="N42" s="44"/>
      <c r="O42" s="41"/>
      <c r="P42" s="41"/>
      <c r="Q42" s="41"/>
      <c r="R42" s="41"/>
      <c r="S42" s="45"/>
    </row>
    <row r="43" spans="2:20" ht="21.75" customHeight="1">
      <c r="B43" s="7"/>
      <c r="I43" s="46"/>
      <c r="J43" s="46"/>
      <c r="K43" s="46"/>
      <c r="L43" s="46"/>
      <c r="M43" s="46"/>
      <c r="N43" s="46"/>
      <c r="S43" s="8"/>
    </row>
    <row r="44" spans="2:20" ht="20.25" customHeight="1">
      <c r="B44" s="7"/>
      <c r="D44" s="41" t="s">
        <v>26</v>
      </c>
      <c r="F44" s="1202" t="str">
        <f ca="1">"일금"&amp;NUMBERSTRING(J44,1)&amp;"원정"</f>
        <v>일금일억구백오십구만원정</v>
      </c>
      <c r="G44" s="1202"/>
      <c r="H44" s="1202"/>
      <c r="I44" s="1202"/>
      <c r="J44" s="1191">
        <f ca="1">'8.원가계산서'!F27</f>
        <v>109590000</v>
      </c>
      <c r="K44" s="1191"/>
      <c r="L44" s="1191"/>
      <c r="M44" s="85"/>
      <c r="N44" s="85"/>
      <c r="O44" s="49"/>
      <c r="P44" s="22"/>
      <c r="Q44" s="22"/>
      <c r="R44" s="36"/>
      <c r="S44" s="8"/>
      <c r="T44" s="80"/>
    </row>
    <row r="45" spans="2:20" ht="20.25">
      <c r="B45" s="7"/>
      <c r="D45" s="41"/>
      <c r="E45" s="41"/>
      <c r="F45" s="123"/>
      <c r="G45" s="16"/>
      <c r="H45" s="1192"/>
      <c r="I45" s="1192"/>
      <c r="J45" s="124"/>
      <c r="K45" s="47"/>
      <c r="L45" s="47"/>
      <c r="M45" s="47"/>
      <c r="N45" s="48"/>
      <c r="O45" s="49"/>
      <c r="P45" s="22"/>
      <c r="Q45" s="22"/>
      <c r="R45" s="36"/>
      <c r="S45" s="8"/>
    </row>
    <row r="46" spans="2:20" ht="20.25">
      <c r="B46" s="7"/>
      <c r="D46" s="41"/>
      <c r="E46" s="41"/>
      <c r="F46" s="123"/>
      <c r="G46" s="16"/>
      <c r="H46" s="1192"/>
      <c r="I46" s="1192"/>
      <c r="J46" s="124"/>
      <c r="K46" s="41"/>
      <c r="L46" s="47"/>
      <c r="M46" s="47"/>
      <c r="N46" s="48"/>
      <c r="O46" s="49"/>
      <c r="P46" s="22"/>
      <c r="Q46" s="22"/>
      <c r="R46" s="36"/>
      <c r="S46" s="8"/>
    </row>
    <row r="47" spans="2:20" ht="21" customHeight="1">
      <c r="B47" s="7"/>
      <c r="S47" s="8"/>
    </row>
    <row r="48" spans="2:20" ht="27.95" customHeight="1">
      <c r="B48" s="7"/>
      <c r="E48" s="16"/>
      <c r="S48" s="8"/>
    </row>
    <row r="49" spans="2:19" ht="36.75" customHeight="1">
      <c r="B49" s="1186" t="str">
        <f>B20</f>
        <v xml:space="preserve">   양 구 군 산 림 조 합</v>
      </c>
      <c r="C49" s="1187"/>
      <c r="D49" s="1187"/>
      <c r="E49" s="1187"/>
      <c r="F49" s="1187"/>
      <c r="G49" s="1187"/>
      <c r="H49" s="1187"/>
      <c r="I49" s="1187"/>
      <c r="J49" s="1187"/>
      <c r="K49" s="1187"/>
      <c r="L49" s="1187"/>
      <c r="M49" s="1187"/>
      <c r="N49" s="1187"/>
      <c r="O49" s="1187"/>
      <c r="P49" s="1187"/>
      <c r="Q49" s="1187"/>
      <c r="R49" s="1187"/>
      <c r="S49" s="1188"/>
    </row>
    <row r="50" spans="2:19" ht="24" customHeight="1">
      <c r="B50" s="7"/>
      <c r="N50" s="50"/>
      <c r="S50" s="8"/>
    </row>
    <row r="51" spans="2:19" ht="24" customHeight="1">
      <c r="B51" s="7"/>
      <c r="N51" s="50"/>
      <c r="S51" s="8"/>
    </row>
    <row r="52" spans="2:19" ht="15.95" customHeight="1" thickBot="1">
      <c r="B52" s="11"/>
      <c r="C52" s="12"/>
      <c r="D52" s="12"/>
      <c r="E52" s="12"/>
      <c r="F52" s="12"/>
      <c r="G52" s="12"/>
      <c r="H52" s="12"/>
      <c r="I52" s="12"/>
      <c r="J52" s="12"/>
      <c r="K52" s="12"/>
      <c r="L52" s="12"/>
      <c r="M52" s="12"/>
      <c r="N52" s="12"/>
      <c r="O52" s="12"/>
      <c r="P52" s="12"/>
      <c r="Q52" s="12"/>
      <c r="R52" s="12"/>
      <c r="S52" s="13"/>
    </row>
    <row r="53" spans="2:19" ht="6" customHeight="1" thickTop="1" thickBot="1"/>
    <row r="54" spans="2:19" ht="20.100000000000001" customHeight="1">
      <c r="B54" s="23"/>
      <c r="C54" s="24"/>
      <c r="D54" s="24"/>
      <c r="E54" s="24"/>
      <c r="F54" s="24"/>
      <c r="G54" s="24"/>
      <c r="H54" s="24"/>
      <c r="I54" s="24"/>
      <c r="J54" s="24"/>
      <c r="K54" s="24"/>
      <c r="L54" s="24"/>
      <c r="M54" s="24"/>
      <c r="N54" s="24"/>
      <c r="O54" s="24"/>
      <c r="P54" s="24"/>
      <c r="Q54" s="24"/>
      <c r="R54" s="24"/>
      <c r="S54" s="25"/>
    </row>
    <row r="55" spans="2:19" ht="20.100000000000001" customHeight="1">
      <c r="B55" s="26"/>
      <c r="S55" s="27"/>
    </row>
    <row r="56" spans="2:19" ht="20.100000000000001" customHeight="1">
      <c r="B56" s="26"/>
      <c r="S56" s="27"/>
    </row>
    <row r="57" spans="2:19" ht="20.100000000000001" customHeight="1">
      <c r="B57" s="26"/>
      <c r="S57" s="27"/>
    </row>
    <row r="58" spans="2:19" ht="31.5" customHeight="1">
      <c r="B58" s="1199" t="s">
        <v>27</v>
      </c>
      <c r="C58" s="1200"/>
      <c r="D58" s="1200"/>
      <c r="E58" s="1200"/>
      <c r="F58" s="1200"/>
      <c r="G58" s="1200"/>
      <c r="H58" s="1200"/>
      <c r="I58" s="1200"/>
      <c r="J58" s="1200"/>
      <c r="K58" s="1200"/>
      <c r="L58" s="1200"/>
      <c r="M58" s="1200"/>
      <c r="N58" s="1200"/>
      <c r="O58" s="1200"/>
      <c r="P58" s="1200"/>
      <c r="Q58" s="1200"/>
      <c r="R58" s="1200"/>
      <c r="S58" s="1201"/>
    </row>
    <row r="59" spans="2:19" ht="20.100000000000001" customHeight="1">
      <c r="B59" s="26"/>
      <c r="S59" s="27"/>
    </row>
    <row r="60" spans="2:19" ht="20.100000000000001" customHeight="1">
      <c r="B60" s="26"/>
      <c r="S60" s="27"/>
    </row>
    <row r="61" spans="2:19" ht="30" customHeight="1">
      <c r="B61" s="26"/>
      <c r="D61"/>
      <c r="E61" s="16" t="s">
        <v>67</v>
      </c>
      <c r="H61" s="51"/>
      <c r="J61" s="16"/>
      <c r="K61" s="16" t="s">
        <v>65</v>
      </c>
      <c r="L61"/>
      <c r="S61" s="27"/>
    </row>
    <row r="62" spans="2:19" ht="30" customHeight="1">
      <c r="B62" s="26"/>
      <c r="D62"/>
      <c r="E62" s="16" t="s">
        <v>68</v>
      </c>
      <c r="H62" s="51"/>
      <c r="J62" s="16"/>
      <c r="K62" s="16" t="s">
        <v>62</v>
      </c>
      <c r="L62"/>
      <c r="S62" s="27"/>
    </row>
    <row r="63" spans="2:19" ht="30" customHeight="1">
      <c r="B63" s="26"/>
      <c r="D63"/>
      <c r="E63" s="16" t="s">
        <v>66</v>
      </c>
      <c r="H63" s="51"/>
      <c r="J63" s="16"/>
      <c r="K63" s="16"/>
      <c r="L63"/>
      <c r="S63" s="27"/>
    </row>
    <row r="64" spans="2:19" ht="30" customHeight="1">
      <c r="B64" s="26"/>
      <c r="D64"/>
      <c r="E64" s="16" t="s">
        <v>232</v>
      </c>
      <c r="H64" s="51"/>
      <c r="J64" s="16"/>
      <c r="K64" s="16" t="s">
        <v>301</v>
      </c>
      <c r="L64"/>
      <c r="S64" s="27"/>
    </row>
    <row r="65" spans="2:19" ht="30" customHeight="1">
      <c r="B65" s="26"/>
      <c r="D65"/>
      <c r="E65" s="16" t="s">
        <v>231</v>
      </c>
      <c r="H65" s="51"/>
      <c r="J65" s="16"/>
      <c r="K65" s="16" t="s">
        <v>302</v>
      </c>
      <c r="L65"/>
      <c r="S65" s="27"/>
    </row>
    <row r="66" spans="2:19" ht="30" customHeight="1">
      <c r="B66" s="26"/>
      <c r="D66"/>
      <c r="E66" s="16" t="s">
        <v>1070</v>
      </c>
      <c r="H66" s="51"/>
      <c r="J66" s="16"/>
      <c r="K66" s="16" t="s">
        <v>184</v>
      </c>
      <c r="L66"/>
      <c r="S66" s="27"/>
    </row>
    <row r="67" spans="2:19" ht="30" customHeight="1">
      <c r="B67" s="26"/>
      <c r="D67"/>
      <c r="E67" s="16" t="s">
        <v>41</v>
      </c>
      <c r="H67" s="51"/>
      <c r="J67" s="16"/>
      <c r="K67" s="16"/>
      <c r="L67"/>
      <c r="S67" s="27"/>
    </row>
    <row r="68" spans="2:19" ht="30" customHeight="1">
      <c r="B68" s="26"/>
      <c r="D68"/>
      <c r="E68" s="16" t="s">
        <v>69</v>
      </c>
      <c r="H68" s="51"/>
      <c r="J68" s="16"/>
      <c r="K68" s="16"/>
      <c r="L68"/>
      <c r="S68" s="27"/>
    </row>
    <row r="69" spans="2:19" ht="30" customHeight="1">
      <c r="B69" s="26"/>
      <c r="D69"/>
      <c r="E69" s="16" t="s">
        <v>70</v>
      </c>
      <c r="H69" s="51"/>
      <c r="J69" s="16"/>
      <c r="K69" s="16" t="s">
        <v>56</v>
      </c>
      <c r="L69"/>
      <c r="S69" s="27"/>
    </row>
    <row r="70" spans="2:19" ht="30" customHeight="1">
      <c r="B70" s="26"/>
      <c r="D70"/>
      <c r="E70" s="16" t="s">
        <v>61</v>
      </c>
      <c r="H70" s="51"/>
      <c r="J70" s="16"/>
      <c r="K70" s="16"/>
      <c r="L70"/>
      <c r="S70" s="27"/>
    </row>
    <row r="71" spans="2:19" ht="20.100000000000001" customHeight="1">
      <c r="B71" s="26"/>
      <c r="D71"/>
      <c r="H71" s="51"/>
      <c r="J71" s="16"/>
      <c r="K71" s="16"/>
      <c r="L71"/>
      <c r="S71" s="27"/>
    </row>
    <row r="72" spans="2:19" s="16" customFormat="1" ht="20.100000000000001" customHeight="1" thickBot="1">
      <c r="B72" s="98"/>
      <c r="C72" s="99"/>
      <c r="D72" s="32"/>
      <c r="E72" s="99"/>
      <c r="F72" s="99"/>
      <c r="G72" s="99"/>
      <c r="H72" s="100"/>
      <c r="I72" s="99"/>
      <c r="J72" s="99"/>
      <c r="K72" s="99"/>
      <c r="L72" s="32"/>
      <c r="M72" s="32"/>
      <c r="N72" s="32"/>
      <c r="O72" s="99"/>
      <c r="P72" s="99"/>
      <c r="Q72" s="99"/>
      <c r="R72" s="99"/>
      <c r="S72" s="101"/>
    </row>
  </sheetData>
  <mergeCells count="31">
    <mergeCell ref="B58:S58"/>
    <mergeCell ref="F41:G41"/>
    <mergeCell ref="F44:I44"/>
    <mergeCell ref="J44:L44"/>
    <mergeCell ref="H45:I45"/>
    <mergeCell ref="H46:I46"/>
    <mergeCell ref="B49:S49"/>
    <mergeCell ref="B33:S33"/>
    <mergeCell ref="B34:S35"/>
    <mergeCell ref="I28:I29"/>
    <mergeCell ref="J28:J29"/>
    <mergeCell ref="K28:K29"/>
    <mergeCell ref="L28:L29"/>
    <mergeCell ref="B20:S20"/>
    <mergeCell ref="M28:M29"/>
    <mergeCell ref="N28:N29"/>
    <mergeCell ref="B28:C29"/>
    <mergeCell ref="D28:D29"/>
    <mergeCell ref="E28:E29"/>
    <mergeCell ref="F28:F29"/>
    <mergeCell ref="G28:G29"/>
    <mergeCell ref="H28:H29"/>
    <mergeCell ref="O28:P28"/>
    <mergeCell ref="Q28:R28"/>
    <mergeCell ref="O29:P29"/>
    <mergeCell ref="Q29:R29"/>
    <mergeCell ref="B8:S8"/>
    <mergeCell ref="B10:S10"/>
    <mergeCell ref="B11:S11"/>
    <mergeCell ref="B12:S12"/>
    <mergeCell ref="B13:S13"/>
  </mergeCells>
  <phoneticPr fontId="4" type="noConversion"/>
  <printOptions horizontalCentered="1" verticalCentered="1"/>
  <pageMargins left="0.55118110236220474" right="0.35433070866141736" top="0.98425196850393704" bottom="0.98425196850393704" header="0.51181102362204722" footer="0.51181102362204722"/>
  <pageSetup paperSize="9" scale="86" orientation="landscape" useFirstPageNumber="1" horizontalDpi="300" verticalDpi="300" r:id="rId1"/>
  <headerFooter alignWithMargins="0"/>
  <rowBreaks count="2" manualBreakCount="2">
    <brk id="26" max="16383" man="1"/>
    <brk id="52" max="16383" man="1"/>
  </row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indexed="11"/>
  </sheetPr>
  <dimension ref="A1:S92"/>
  <sheetViews>
    <sheetView view="pageBreakPreview" topLeftCell="A2" zoomScaleNormal="100" workbookViewId="0">
      <selection activeCell="S1" sqref="S1"/>
    </sheetView>
  </sheetViews>
  <sheetFormatPr defaultColWidth="8.88671875" defaultRowHeight="14.25"/>
  <cols>
    <col min="1" max="1" width="6.77734375" style="3" customWidth="1"/>
    <col min="2" max="2" width="22.77734375" style="3" customWidth="1"/>
    <col min="3" max="3" width="11.77734375" style="3" customWidth="1"/>
    <col min="4" max="4" width="17.77734375" style="3" bestFit="1" customWidth="1"/>
    <col min="5" max="9" width="11.77734375" style="3" customWidth="1"/>
    <col min="10" max="10" width="7.77734375" style="57" customWidth="1"/>
    <col min="11" max="11" width="14.77734375" style="3" customWidth="1"/>
    <col min="12" max="12" width="1.77734375" style="3" customWidth="1"/>
    <col min="13" max="14" width="8.88671875" style="3"/>
    <col min="15" max="15" width="22.33203125" style="3" bestFit="1" customWidth="1"/>
    <col min="16" max="16" width="8.88671875" style="3"/>
    <col min="17" max="17" width="10" style="3" bestFit="1" customWidth="1"/>
    <col min="18" max="16384" width="8.88671875" style="3"/>
  </cols>
  <sheetData>
    <row r="1" spans="1:19" ht="23.25" customHeight="1">
      <c r="A1" s="576"/>
      <c r="B1" s="575"/>
      <c r="C1" s="575"/>
      <c r="D1" s="1140" t="str">
        <f ca="1">OFFSET('5-1.소반별'!$Q$1,S1,0)</f>
        <v>1-0-2-0</v>
      </c>
      <c r="E1" s="1142" t="s">
        <v>514</v>
      </c>
      <c r="F1" s="1142"/>
      <c r="G1" s="1142"/>
      <c r="H1" s="1142"/>
      <c r="I1" s="574"/>
      <c r="J1" s="574"/>
      <c r="K1" s="573"/>
      <c r="S1" s="3">
        <f ca="1">IFERROR(IF(RIGHT(MID(CELL("filename",A1),FIND("]",CELL("filename",A1))+1,255),2)&gt;=10,RIGHT(MID(CELL("filename",A1),FIND("]",CELL("filename",A1))+1,255),2)-1,RIGHT(MID(CELL("filename",A1),FIND("]",CELL("filename",A1))+1,255),1)-1),RIGHT(MID(CELL("filename",A1),FIND("]",CELL("filename",A1))+1,255),1)-1)</f>
        <v>1</v>
      </c>
    </row>
    <row r="2" spans="1:19" ht="23.25" customHeight="1" thickBot="1">
      <c r="A2" s="572"/>
      <c r="B2" s="571"/>
      <c r="C2" s="571"/>
      <c r="D2" s="1141"/>
      <c r="E2" s="1143"/>
      <c r="F2" s="1143"/>
      <c r="G2" s="1143"/>
      <c r="H2" s="1143"/>
      <c r="I2" s="570"/>
      <c r="J2" s="570"/>
      <c r="K2" s="569"/>
      <c r="M2" s="3" t="s">
        <v>513</v>
      </c>
      <c r="N2" s="568" t="s">
        <v>271</v>
      </c>
    </row>
    <row r="3" spans="1:19" s="53" customFormat="1" ht="21.95" customHeight="1" thickBot="1">
      <c r="A3" s="567" t="s">
        <v>512</v>
      </c>
      <c r="B3" s="566" t="str">
        <f ca="1">VLOOKUP($D$1,'5-1.소반별'!$Q$1:$U$9,2,0)</f>
        <v>양구군 국토정중앙면 야촌리 산1번지외 3필지</v>
      </c>
      <c r="C3" s="566"/>
      <c r="D3" s="566"/>
      <c r="E3" s="566"/>
      <c r="F3" s="565" t="s">
        <v>511</v>
      </c>
      <c r="G3" s="564">
        <f ca="1">VLOOKUP($D$1,'5-1.소반별'!$Q$1:$U$9,5,0)</f>
        <v>3.85</v>
      </c>
      <c r="H3" s="563" t="s">
        <v>4</v>
      </c>
      <c r="I3" s="562"/>
      <c r="J3" s="561"/>
      <c r="K3" s="560"/>
      <c r="M3" s="244" t="s">
        <v>510</v>
      </c>
      <c r="N3" s="553" t="s">
        <v>270</v>
      </c>
    </row>
    <row r="4" spans="1:19" s="53" customFormat="1" ht="16.5" customHeight="1">
      <c r="A4" s="1487" t="s">
        <v>509</v>
      </c>
      <c r="B4" s="1478"/>
      <c r="C4" s="1488" t="s">
        <v>508</v>
      </c>
      <c r="D4" s="1488"/>
      <c r="E4" s="1477" t="s">
        <v>507</v>
      </c>
      <c r="F4" s="1478"/>
      <c r="G4" s="555" t="s">
        <v>506</v>
      </c>
      <c r="H4" s="1477" t="s">
        <v>505</v>
      </c>
      <c r="I4" s="1478"/>
      <c r="J4" s="555" t="s">
        <v>504</v>
      </c>
      <c r="K4" s="554"/>
      <c r="N4" s="553" t="s">
        <v>272</v>
      </c>
    </row>
    <row r="5" spans="1:19" s="53" customFormat="1" ht="16.5" customHeight="1">
      <c r="A5" s="559"/>
      <c r="B5" s="556"/>
      <c r="C5" s="558"/>
      <c r="D5" s="558"/>
      <c r="E5" s="1477" t="s">
        <v>503</v>
      </c>
      <c r="F5" s="1478"/>
      <c r="G5" s="558"/>
      <c r="H5" s="557"/>
      <c r="I5" s="556"/>
      <c r="J5" s="555" t="s">
        <v>502</v>
      </c>
      <c r="K5" s="554" t="s">
        <v>6</v>
      </c>
      <c r="N5" s="553" t="s">
        <v>211</v>
      </c>
    </row>
    <row r="6" spans="1:19" s="53" customFormat="1" ht="16.5" customHeight="1" thickBot="1">
      <c r="A6" s="552"/>
      <c r="B6" s="488" t="s">
        <v>500</v>
      </c>
      <c r="C6" s="551"/>
      <c r="D6" s="488" t="s">
        <v>99</v>
      </c>
      <c r="E6" s="550"/>
      <c r="F6" s="488" t="s">
        <v>99</v>
      </c>
      <c r="G6" s="551"/>
      <c r="H6" s="550"/>
      <c r="I6" s="488" t="s">
        <v>498</v>
      </c>
      <c r="J6" s="421" t="s">
        <v>497</v>
      </c>
      <c r="K6" s="549"/>
    </row>
    <row r="7" spans="1:19" s="53" customFormat="1" ht="15" hidden="1" customHeight="1" thickTop="1">
      <c r="A7" s="1483" t="s">
        <v>496</v>
      </c>
      <c r="B7" s="527" t="s">
        <v>495</v>
      </c>
      <c r="C7" s="498"/>
      <c r="D7" s="469"/>
      <c r="E7" s="498"/>
      <c r="G7" s="498"/>
      <c r="I7" s="498"/>
      <c r="J7" s="516"/>
      <c r="K7" s="528"/>
    </row>
    <row r="8" spans="1:19" s="53" customFormat="1" ht="15" hidden="1" customHeight="1">
      <c r="A8" s="1484"/>
      <c r="B8" s="527" t="s">
        <v>488</v>
      </c>
      <c r="C8" s="518"/>
      <c r="D8" s="519" t="s">
        <v>4</v>
      </c>
      <c r="E8" s="518">
        <v>0.2</v>
      </c>
      <c r="F8" s="519" t="s">
        <v>458</v>
      </c>
      <c r="G8" s="518">
        <f>ROUND(E8*C8,2)</f>
        <v>0</v>
      </c>
      <c r="H8" s="517">
        <f>H18</f>
        <v>0</v>
      </c>
      <c r="I8" s="529" t="s">
        <v>298</v>
      </c>
      <c r="J8" s="516">
        <f>I45</f>
        <v>0</v>
      </c>
      <c r="K8" s="515">
        <f>INT(H8*G8*(1+J8))</f>
        <v>0</v>
      </c>
    </row>
    <row r="9" spans="1:19" s="53" customFormat="1" ht="15" hidden="1" customHeight="1">
      <c r="A9" s="1484"/>
      <c r="B9" s="527" t="s">
        <v>494</v>
      </c>
      <c r="C9" s="518">
        <f>C8</f>
        <v>0</v>
      </c>
      <c r="D9" s="519" t="s">
        <v>4</v>
      </c>
      <c r="E9" s="518">
        <v>0.2</v>
      </c>
      <c r="F9" s="519" t="s">
        <v>492</v>
      </c>
      <c r="G9" s="518">
        <f>ROUND(E9*C9,2)</f>
        <v>0</v>
      </c>
      <c r="H9" s="517">
        <f>'3-1.기초자료'!$B$22</f>
        <v>6571</v>
      </c>
      <c r="I9" s="529"/>
      <c r="J9" s="516"/>
      <c r="K9" s="515">
        <f>INT(H9*G9)</f>
        <v>0</v>
      </c>
    </row>
    <row r="10" spans="1:19" s="53" customFormat="1" ht="15" hidden="1" customHeight="1">
      <c r="A10" s="1484"/>
      <c r="B10" s="548" t="s">
        <v>455</v>
      </c>
      <c r="C10" s="547">
        <f>K9</f>
        <v>0</v>
      </c>
      <c r="D10" s="512" t="s">
        <v>86</v>
      </c>
      <c r="E10" s="547">
        <v>5</v>
      </c>
      <c r="F10" s="512" t="s">
        <v>102</v>
      </c>
      <c r="G10" s="511"/>
      <c r="H10" s="510"/>
      <c r="I10" s="93"/>
      <c r="J10" s="509"/>
      <c r="K10" s="508">
        <f>INT(C10*0.05)</f>
        <v>0</v>
      </c>
    </row>
    <row r="11" spans="1:19" s="53" customFormat="1" ht="15" customHeight="1" thickTop="1">
      <c r="A11" s="1484"/>
      <c r="B11" s="546" t="s">
        <v>489</v>
      </c>
      <c r="C11" s="543"/>
      <c r="D11" s="544"/>
      <c r="E11" s="545"/>
      <c r="F11" s="544"/>
      <c r="G11" s="543"/>
      <c r="H11" s="542"/>
      <c r="I11" s="91"/>
      <c r="J11" s="541"/>
      <c r="K11" s="540"/>
    </row>
    <row r="12" spans="1:19" s="53" customFormat="1" ht="15" customHeight="1">
      <c r="A12" s="1484"/>
      <c r="B12" s="527" t="s">
        <v>488</v>
      </c>
      <c r="C12" s="539">
        <f ca="1">G13+G14</f>
        <v>4</v>
      </c>
      <c r="D12" s="519" t="s">
        <v>458</v>
      </c>
      <c r="E12" s="518"/>
      <c r="F12" s="519"/>
      <c r="G12" s="518"/>
      <c r="H12" s="537"/>
      <c r="I12" s="538"/>
      <c r="J12" s="516"/>
      <c r="K12" s="515">
        <f ca="1">K13+K14</f>
        <v>960611</v>
      </c>
    </row>
    <row r="13" spans="1:19" s="53" customFormat="1" ht="15" customHeight="1">
      <c r="A13" s="1484"/>
      <c r="B13" s="527"/>
      <c r="C13" s="534"/>
      <c r="D13" s="519"/>
      <c r="E13" s="518"/>
      <c r="F13" s="519"/>
      <c r="G13" s="518">
        <f ca="1">G16+G19+G22+G25</f>
        <v>0</v>
      </c>
      <c r="H13" s="537"/>
      <c r="I13" s="529" t="s">
        <v>298</v>
      </c>
      <c r="J13" s="516"/>
      <c r="K13" s="515">
        <f ca="1">K16+K19+K22+K25</f>
        <v>0</v>
      </c>
    </row>
    <row r="14" spans="1:19" s="53" customFormat="1" ht="15" customHeight="1">
      <c r="A14" s="1484"/>
      <c r="B14" s="527"/>
      <c r="C14" s="534"/>
      <c r="D14" s="519"/>
      <c r="E14" s="518"/>
      <c r="F14" s="519"/>
      <c r="G14" s="518">
        <f ca="1">G20+G26</f>
        <v>4</v>
      </c>
      <c r="H14" s="537"/>
      <c r="I14" s="529" t="s">
        <v>299</v>
      </c>
      <c r="J14" s="516"/>
      <c r="K14" s="515">
        <f ca="1">K20+K26</f>
        <v>960611</v>
      </c>
    </row>
    <row r="15" spans="1:19" s="53" customFormat="1" ht="15" hidden="1" customHeight="1">
      <c r="A15" s="1484"/>
      <c r="B15" s="527"/>
      <c r="C15" s="534"/>
      <c r="D15" s="519"/>
      <c r="E15" s="518"/>
      <c r="F15" s="519"/>
      <c r="G15" s="518"/>
      <c r="H15" s="537"/>
      <c r="I15" s="529"/>
      <c r="J15" s="516"/>
      <c r="K15" s="515"/>
      <c r="N15" s="53" t="s">
        <v>308</v>
      </c>
      <c r="O15" s="53" t="s">
        <v>309</v>
      </c>
      <c r="P15" s="53" t="s">
        <v>402</v>
      </c>
      <c r="Q15" s="53" t="s">
        <v>482</v>
      </c>
      <c r="R15" s="53" t="s">
        <v>481</v>
      </c>
      <c r="S15" s="53" t="s">
        <v>480</v>
      </c>
    </row>
    <row r="16" spans="1:19" s="53" customFormat="1" ht="15" hidden="1" customHeight="1">
      <c r="A16" s="1484"/>
      <c r="B16" s="527" t="s">
        <v>479</v>
      </c>
      <c r="C16" s="534">
        <f>IF($M$3="둘레베기",$N$17,0)</f>
        <v>0</v>
      </c>
      <c r="D16" s="519" t="s">
        <v>385</v>
      </c>
      <c r="E16" s="531">
        <v>0.18</v>
      </c>
      <c r="F16" s="519" t="s">
        <v>466</v>
      </c>
      <c r="G16" s="531">
        <f>ROUND(C16/100*E16,2)</f>
        <v>0</v>
      </c>
      <c r="H16" s="536">
        <f>H19</f>
        <v>172698</v>
      </c>
      <c r="I16" s="529" t="s">
        <v>465</v>
      </c>
      <c r="J16" s="516">
        <f>IF($M$3="둘레베기",$E$45,0)</f>
        <v>0</v>
      </c>
      <c r="K16" s="696">
        <f>ROUNDDOWN(ROUND((G16+(G16*(J16))),2)*H16,0)</f>
        <v>0</v>
      </c>
      <c r="M16" s="53" t="s">
        <v>478</v>
      </c>
      <c r="N16" s="53">
        <f ca="1">SUMIFS(입력!$N$3:$N$182,입력!$A$3:$A$182,$D$1)</f>
        <v>87</v>
      </c>
      <c r="O16" s="53">
        <f ca="1">SUMIFS(입력!$O$3:$O$182,입력!$A$3:$A$182,$D$1)</f>
        <v>93</v>
      </c>
      <c r="P16" s="53">
        <f>COUNT(입력!N23:N42)</f>
        <v>3</v>
      </c>
      <c r="Q16" s="53">
        <v>0.02</v>
      </c>
      <c r="R16" s="53">
        <f>P16*Q16</f>
        <v>0.06</v>
      </c>
      <c r="S16" s="53">
        <f>입력!H23</f>
        <v>3.85</v>
      </c>
    </row>
    <row r="17" spans="1:15" s="53" customFormat="1" ht="15" hidden="1" customHeight="1">
      <c r="A17" s="1484"/>
      <c r="B17" s="527"/>
      <c r="C17" s="532"/>
      <c r="D17" s="519"/>
      <c r="E17" s="531"/>
      <c r="F17" s="519"/>
      <c r="G17" s="531"/>
      <c r="H17" s="535"/>
      <c r="I17" s="529"/>
      <c r="J17" s="516"/>
      <c r="K17" s="528"/>
      <c r="M17" s="53" t="s">
        <v>477</v>
      </c>
      <c r="N17" s="53">
        <f ca="1">ROUND(N16/P16/Q16,0)</f>
        <v>1450</v>
      </c>
      <c r="O17" s="53">
        <f ca="1">ROUND(O16/$P$16/$Q$16,0)</f>
        <v>1550</v>
      </c>
    </row>
    <row r="18" spans="1:15" s="53" customFormat="1" ht="15" hidden="1" customHeight="1">
      <c r="A18" s="1484"/>
      <c r="B18" s="527" t="s">
        <v>476</v>
      </c>
      <c r="C18" s="532">
        <f>C19</f>
        <v>0</v>
      </c>
      <c r="D18" s="519" t="s">
        <v>385</v>
      </c>
      <c r="E18" s="531"/>
      <c r="F18" s="519"/>
      <c r="G18" s="531"/>
      <c r="H18" s="535"/>
      <c r="I18" s="529"/>
      <c r="J18" s="516"/>
      <c r="K18" s="515">
        <f>K19+K20</f>
        <v>0</v>
      </c>
      <c r="M18" s="53" t="s">
        <v>474</v>
      </c>
      <c r="N18" s="53">
        <f ca="1">ROUND(N17/100,0)</f>
        <v>15</v>
      </c>
      <c r="O18" s="53">
        <f ca="1">ROUND(O17/100,0)</f>
        <v>16</v>
      </c>
    </row>
    <row r="19" spans="1:15" s="53" customFormat="1" ht="15" hidden="1" customHeight="1">
      <c r="A19" s="1484"/>
      <c r="B19" s="527" t="s">
        <v>473</v>
      </c>
      <c r="C19" s="534">
        <f>IF($M$3="줄베기",$N$17,0)</f>
        <v>0</v>
      </c>
      <c r="D19" s="519" t="s">
        <v>385</v>
      </c>
      <c r="E19" s="531">
        <v>7.0000000000000007E-2</v>
      </c>
      <c r="F19" s="519" t="s">
        <v>466</v>
      </c>
      <c r="G19" s="531">
        <f>ROUND(C19/100*E19,2)</f>
        <v>0</v>
      </c>
      <c r="H19" s="530">
        <f>'3-1.기초자료'!$B$11</f>
        <v>172698</v>
      </c>
      <c r="I19" s="529" t="s">
        <v>465</v>
      </c>
      <c r="J19" s="516">
        <f>IF($M$3="줄베기",$F$45,0)</f>
        <v>0</v>
      </c>
      <c r="K19" s="696">
        <f>ROUNDDOWN(ROUND((G19+(G19*(J19))),2)*H19,0)</f>
        <v>0</v>
      </c>
    </row>
    <row r="20" spans="1:15" s="53" customFormat="1" ht="15" hidden="1" customHeight="1">
      <c r="A20" s="1484"/>
      <c r="B20" s="527" t="s">
        <v>472</v>
      </c>
      <c r="C20" s="534">
        <f>IF($M$3="줄베기",$N$17,0)</f>
        <v>0</v>
      </c>
      <c r="D20" s="519" t="s">
        <v>385</v>
      </c>
      <c r="E20" s="531">
        <v>1.3</v>
      </c>
      <c r="F20" s="519" t="s">
        <v>466</v>
      </c>
      <c r="G20" s="531">
        <f>ROUND(C20/100*E20,2)</f>
        <v>0</v>
      </c>
      <c r="H20" s="530">
        <f>'3-1.기초자료'!$B$12</f>
        <v>228717</v>
      </c>
      <c r="I20" s="529" t="s">
        <v>461</v>
      </c>
      <c r="J20" s="516">
        <f>IF($M$3="줄베기",$F$45,0)</f>
        <v>0</v>
      </c>
      <c r="K20" s="696">
        <f>ROUNDDOWN(ROUND((G20+(G20*(J20))),2)*H20,0)</f>
        <v>0</v>
      </c>
    </row>
    <row r="21" spans="1:15" s="53" customFormat="1" ht="15" hidden="1" customHeight="1">
      <c r="A21" s="1484"/>
      <c r="B21" s="527"/>
      <c r="C21" s="532"/>
      <c r="D21" s="519"/>
      <c r="E21" s="531"/>
      <c r="F21" s="519"/>
      <c r="G21" s="531"/>
      <c r="I21" s="529"/>
      <c r="J21" s="516"/>
      <c r="K21" s="528"/>
    </row>
    <row r="22" spans="1:15" s="53" customFormat="1" ht="15" hidden="1" customHeight="1">
      <c r="A22" s="1484"/>
      <c r="B22" s="527" t="s">
        <v>471</v>
      </c>
      <c r="C22" s="534">
        <f>IF($M$3="맹아제거",$N$17,0)</f>
        <v>0</v>
      </c>
      <c r="D22" s="519" t="s">
        <v>385</v>
      </c>
      <c r="E22" s="531">
        <v>0.2</v>
      </c>
      <c r="F22" s="519" t="s">
        <v>466</v>
      </c>
      <c r="G22" s="531">
        <f>ROUND(C22/100*E22,2)</f>
        <v>0</v>
      </c>
      <c r="H22" s="530">
        <f>H19</f>
        <v>172698</v>
      </c>
      <c r="I22" s="529" t="s">
        <v>465</v>
      </c>
      <c r="J22" s="516">
        <f>IF($M$3="맹아제거",$G$45,0)</f>
        <v>0</v>
      </c>
      <c r="K22" s="696">
        <f>ROUNDDOWN(ROUND((G22+(G22*(J22))),2)*H22,0)</f>
        <v>0</v>
      </c>
    </row>
    <row r="23" spans="1:15" s="53" customFormat="1" ht="15" hidden="1" customHeight="1">
      <c r="A23" s="1484"/>
      <c r="B23" s="527"/>
      <c r="C23" s="532"/>
      <c r="D23" s="519"/>
      <c r="E23" s="531"/>
      <c r="F23" s="519"/>
      <c r="G23" s="531"/>
      <c r="I23" s="529"/>
      <c r="J23" s="516"/>
      <c r="K23" s="528"/>
    </row>
    <row r="24" spans="1:15" s="53" customFormat="1" ht="15" customHeight="1">
      <c r="A24" s="1484"/>
      <c r="B24" s="527" t="s">
        <v>469</v>
      </c>
      <c r="C24" s="532">
        <f ca="1">N17</f>
        <v>1450</v>
      </c>
      <c r="D24" s="519" t="s">
        <v>385</v>
      </c>
      <c r="E24" s="531"/>
      <c r="F24" s="519"/>
      <c r="G24" s="531"/>
      <c r="I24" s="529"/>
      <c r="J24" s="516"/>
      <c r="K24" s="515">
        <f ca="1">K25+K26</f>
        <v>960611</v>
      </c>
      <c r="M24" s="53">
        <v>1319577</v>
      </c>
    </row>
    <row r="25" spans="1:15" s="53" customFormat="1" ht="15" customHeight="1">
      <c r="A25" s="1484"/>
      <c r="B25" s="527" t="s">
        <v>467</v>
      </c>
      <c r="C25" s="668">
        <f ca="1">IF($M$3="모두베기",$N$17,0)*0</f>
        <v>0</v>
      </c>
      <c r="D25" s="519"/>
      <c r="E25" s="598">
        <v>7.0000000000000007E-2</v>
      </c>
      <c r="F25" s="519" t="s">
        <v>466</v>
      </c>
      <c r="G25" s="531">
        <f ca="1">ROUND(C25/100*E25,2)</f>
        <v>0</v>
      </c>
      <c r="H25" s="530">
        <f>H19</f>
        <v>172698</v>
      </c>
      <c r="I25" s="529" t="s">
        <v>465</v>
      </c>
      <c r="J25" s="516">
        <f ca="1">IF($M$3="모두베기",$H$45,0)</f>
        <v>0.05</v>
      </c>
      <c r="K25" s="515">
        <f ca="1">INT(H25*G25*(1+J25))</f>
        <v>0</v>
      </c>
      <c r="M25" s="533">
        <v>184240</v>
      </c>
    </row>
    <row r="26" spans="1:15" s="53" customFormat="1" ht="15" customHeight="1">
      <c r="A26" s="1484"/>
      <c r="B26" s="527" t="s">
        <v>464</v>
      </c>
      <c r="C26" s="532"/>
      <c r="D26" s="519"/>
      <c r="E26" s="531"/>
      <c r="F26" s="519"/>
      <c r="G26" s="531">
        <f ca="1">G27+G28+G29</f>
        <v>4</v>
      </c>
      <c r="I26" s="529"/>
      <c r="J26" s="516"/>
      <c r="K26" s="526">
        <f ca="1">K27+K28+K29</f>
        <v>960611</v>
      </c>
      <c r="M26" s="53">
        <v>1135337</v>
      </c>
    </row>
    <row r="27" spans="1:15" s="53" customFormat="1" ht="15" customHeight="1">
      <c r="A27" s="1484"/>
      <c r="B27" s="599" t="s">
        <v>520</v>
      </c>
      <c r="C27" s="531">
        <f ca="1">E27</f>
        <v>0</v>
      </c>
      <c r="D27" s="519" t="s">
        <v>458</v>
      </c>
      <c r="E27" s="531">
        <f ca="1">IF($C$44=B27,3.5,0)</f>
        <v>0</v>
      </c>
      <c r="F27" s="519" t="s">
        <v>458</v>
      </c>
      <c r="G27" s="531">
        <f ca="1">ROUND(C27,2)</f>
        <v>0</v>
      </c>
      <c r="H27" s="530">
        <f>H20</f>
        <v>228717</v>
      </c>
      <c r="I27" s="529" t="s">
        <v>461</v>
      </c>
      <c r="J27" s="516">
        <f ca="1">IF($M$3="모두베기",$H$45,0)</f>
        <v>0.05</v>
      </c>
      <c r="K27" s="696">
        <f ca="1">ROUNDDOWN(ROUND((G27+(G27*(J27))),2)*H27,0)</f>
        <v>0</v>
      </c>
    </row>
    <row r="28" spans="1:15" s="53" customFormat="1" ht="15" customHeight="1">
      <c r="A28" s="1484"/>
      <c r="B28" s="599" t="s">
        <v>518</v>
      </c>
      <c r="C28" s="531">
        <f ca="1">E28</f>
        <v>4</v>
      </c>
      <c r="D28" s="519" t="s">
        <v>458</v>
      </c>
      <c r="E28" s="531">
        <f ca="1">IF($C$44=B28,4,0)</f>
        <v>4</v>
      </c>
      <c r="F28" s="519" t="s">
        <v>458</v>
      </c>
      <c r="G28" s="531">
        <f ca="1">ROUND(C28,2)</f>
        <v>4</v>
      </c>
      <c r="H28" s="530">
        <f>H20</f>
        <v>228717</v>
      </c>
      <c r="I28" s="529" t="s">
        <v>461</v>
      </c>
      <c r="J28" s="516">
        <f ca="1">IF($M$3="모두베기",$H$45,0)</f>
        <v>0.05</v>
      </c>
      <c r="K28" s="696">
        <f ca="1">ROUNDDOWN(ROUND((G28+(G28*(J28))),2)*H28,0)</f>
        <v>960611</v>
      </c>
    </row>
    <row r="29" spans="1:15" s="53" customFormat="1" ht="15" customHeight="1">
      <c r="A29" s="1484"/>
      <c r="B29" s="599" t="s">
        <v>516</v>
      </c>
      <c r="C29" s="531">
        <f ca="1">E29</f>
        <v>0</v>
      </c>
      <c r="D29" s="519" t="s">
        <v>458</v>
      </c>
      <c r="E29" s="531">
        <f ca="1">IF($C$44=B29,5,0)</f>
        <v>0</v>
      </c>
      <c r="F29" s="519" t="s">
        <v>458</v>
      </c>
      <c r="G29" s="531">
        <f ca="1">ROUND(C29,2)</f>
        <v>0</v>
      </c>
      <c r="H29" s="530">
        <f>H20</f>
        <v>228717</v>
      </c>
      <c r="I29" s="529" t="s">
        <v>461</v>
      </c>
      <c r="J29" s="516">
        <f ca="1">IF($M$3="모두베기",$H$45,0)</f>
        <v>0.05</v>
      </c>
      <c r="K29" s="696">
        <f ca="1">ROUNDDOWN(ROUND((G29+(G29*(J29))),2)*H29,0)</f>
        <v>0</v>
      </c>
    </row>
    <row r="30" spans="1:15" s="53" customFormat="1" ht="15" customHeight="1">
      <c r="A30" s="1484"/>
      <c r="B30" s="527"/>
      <c r="C30" s="521"/>
      <c r="D30" s="519"/>
      <c r="E30" s="518"/>
      <c r="F30" s="519"/>
      <c r="G30" s="518"/>
      <c r="I30" s="529"/>
      <c r="J30" s="516"/>
      <c r="K30" s="528"/>
    </row>
    <row r="31" spans="1:15" s="53" customFormat="1" ht="15" customHeight="1">
      <c r="A31" s="1484"/>
      <c r="B31" s="527" t="s">
        <v>460</v>
      </c>
      <c r="C31" s="498"/>
      <c r="D31" s="519"/>
      <c r="E31" s="498"/>
      <c r="F31" s="519"/>
      <c r="G31" s="498"/>
      <c r="I31" s="498"/>
      <c r="J31" s="516"/>
      <c r="K31" s="526">
        <f ca="1">K32+K33</f>
        <v>37796</v>
      </c>
    </row>
    <row r="32" spans="1:15" s="53" customFormat="1" ht="19.5" customHeight="1">
      <c r="A32" s="1484"/>
      <c r="B32" s="498" t="s">
        <v>459</v>
      </c>
      <c r="C32" s="518">
        <f ca="1">G14</f>
        <v>4</v>
      </c>
      <c r="D32" s="519" t="s">
        <v>458</v>
      </c>
      <c r="E32" s="525">
        <v>5</v>
      </c>
      <c r="F32" s="524" t="s">
        <v>457</v>
      </c>
      <c r="G32" s="523">
        <f ca="1">ROUND(E32*C32,2)</f>
        <v>20</v>
      </c>
      <c r="H32" s="517">
        <f>'3-1.기초자료'!$B$15</f>
        <v>1718</v>
      </c>
      <c r="I32" s="522" t="s">
        <v>456</v>
      </c>
      <c r="J32" s="516"/>
      <c r="K32" s="515">
        <f ca="1">INT(H32*G32)</f>
        <v>34360</v>
      </c>
    </row>
    <row r="33" spans="1:17" s="53" customFormat="1" ht="19.5" customHeight="1">
      <c r="A33" s="1484"/>
      <c r="B33" s="498" t="s">
        <v>455</v>
      </c>
      <c r="C33" s="521">
        <f ca="1">INT(G32*H32)</f>
        <v>34360</v>
      </c>
      <c r="D33" s="519" t="s">
        <v>86</v>
      </c>
      <c r="E33" s="520">
        <v>0.1</v>
      </c>
      <c r="F33" s="519"/>
      <c r="G33" s="518"/>
      <c r="H33" s="517"/>
      <c r="I33" s="498"/>
      <c r="J33" s="516"/>
      <c r="K33" s="515">
        <f ca="1">INT(C33*E33)</f>
        <v>3436</v>
      </c>
    </row>
    <row r="34" spans="1:17" s="53" customFormat="1" ht="19.5" customHeight="1" thickBot="1">
      <c r="A34" s="1484"/>
      <c r="B34" s="514" t="s">
        <v>453</v>
      </c>
      <c r="C34" s="511">
        <f ca="1">C32</f>
        <v>4</v>
      </c>
      <c r="D34" s="512" t="s">
        <v>452</v>
      </c>
      <c r="E34" s="513">
        <v>8.3999999999999995E-3</v>
      </c>
      <c r="F34" s="512" t="s">
        <v>451</v>
      </c>
      <c r="G34" s="511"/>
      <c r="H34" s="510">
        <f>'3-1.기초자료'!$B$21</f>
        <v>400000</v>
      </c>
      <c r="I34" s="93" t="s">
        <v>269</v>
      </c>
      <c r="J34" s="509"/>
      <c r="K34" s="508">
        <f ca="1">INT(C34*E34*H34)</f>
        <v>13440</v>
      </c>
    </row>
    <row r="35" spans="1:17" s="53" customFormat="1" ht="21" customHeight="1">
      <c r="A35" s="1479" t="s">
        <v>155</v>
      </c>
      <c r="B35" s="507" t="s">
        <v>448</v>
      </c>
      <c r="C35" s="506"/>
      <c r="D35" s="470"/>
      <c r="E35" s="506"/>
      <c r="F35" s="470"/>
      <c r="G35" s="506"/>
      <c r="H35" s="470"/>
      <c r="I35" s="506"/>
      <c r="J35" s="471"/>
      <c r="K35" s="505">
        <f ca="1">K36+K37+K38</f>
        <v>1011847</v>
      </c>
    </row>
    <row r="36" spans="1:17" s="53" customFormat="1" ht="21" customHeight="1">
      <c r="A36" s="1480"/>
      <c r="B36" s="504" t="s">
        <v>447</v>
      </c>
      <c r="C36" s="502"/>
      <c r="D36" s="503"/>
      <c r="E36" s="502"/>
      <c r="F36" s="503"/>
      <c r="G36" s="502"/>
      <c r="H36" s="503"/>
      <c r="I36" s="502"/>
      <c r="J36" s="501"/>
      <c r="K36" s="500">
        <f ca="1">K12</f>
        <v>960611</v>
      </c>
    </row>
    <row r="37" spans="1:17" s="53" customFormat="1" ht="21" customHeight="1">
      <c r="A37" s="1480"/>
      <c r="B37" s="499" t="s">
        <v>446</v>
      </c>
      <c r="C37" s="498"/>
      <c r="E37" s="498"/>
      <c r="G37" s="498"/>
      <c r="I37" s="498"/>
      <c r="J37" s="469"/>
      <c r="K37" s="497">
        <f ca="1">K31</f>
        <v>37796</v>
      </c>
      <c r="Q37" s="170"/>
    </row>
    <row r="38" spans="1:17" s="53" customFormat="1" ht="21" customHeight="1" thickBot="1">
      <c r="A38" s="1481"/>
      <c r="B38" s="496" t="s">
        <v>445</v>
      </c>
      <c r="C38" s="494"/>
      <c r="D38" s="495"/>
      <c r="E38" s="494"/>
      <c r="F38" s="495"/>
      <c r="G38" s="494"/>
      <c r="H38" s="495"/>
      <c r="I38" s="494"/>
      <c r="J38" s="493"/>
      <c r="K38" s="492">
        <f ca="1">K34</f>
        <v>13440</v>
      </c>
    </row>
    <row r="39" spans="1:17" s="53" customFormat="1" ht="21" customHeight="1" thickBot="1">
      <c r="A39" s="474"/>
      <c r="B39" s="491" t="s">
        <v>444</v>
      </c>
      <c r="C39" s="474"/>
      <c r="D39" s="474"/>
      <c r="E39" s="474"/>
      <c r="F39" s="474"/>
      <c r="G39" s="474"/>
      <c r="H39" s="474"/>
      <c r="I39" s="474"/>
      <c r="J39" s="473"/>
      <c r="K39" s="474"/>
    </row>
    <row r="40" spans="1:17" s="53" customFormat="1" ht="21" customHeight="1">
      <c r="A40" s="490"/>
      <c r="B40" s="1456" t="s">
        <v>81</v>
      </c>
      <c r="C40" s="1454" t="s">
        <v>442</v>
      </c>
      <c r="D40" s="1450"/>
      <c r="E40" s="1482" t="s">
        <v>441</v>
      </c>
      <c r="F40" s="1482"/>
      <c r="G40" s="1482"/>
      <c r="H40" s="1482"/>
      <c r="I40" s="1482"/>
      <c r="J40" s="1454" t="s">
        <v>84</v>
      </c>
      <c r="K40" s="1458"/>
    </row>
    <row r="41" spans="1:17" s="53" customFormat="1" ht="21" customHeight="1" thickBot="1">
      <c r="A41" s="484"/>
      <c r="B41" s="1457"/>
      <c r="C41" s="1455"/>
      <c r="D41" s="1453"/>
      <c r="E41" s="489" t="s">
        <v>271</v>
      </c>
      <c r="F41" s="489" t="s">
        <v>270</v>
      </c>
      <c r="G41" s="489" t="s">
        <v>272</v>
      </c>
      <c r="H41" s="489" t="s">
        <v>211</v>
      </c>
      <c r="I41" s="488"/>
      <c r="J41" s="1455"/>
      <c r="K41" s="1459"/>
    </row>
    <row r="42" spans="1:17" s="53" customFormat="1" ht="21" customHeight="1" thickTop="1">
      <c r="A42" s="484"/>
      <c r="B42" s="487" t="s">
        <v>435</v>
      </c>
      <c r="C42" s="1489" t="str">
        <f ca="1">OFFSET(입력!$B$3,0+$S$1*20,16)</f>
        <v>중(15º~30º)</v>
      </c>
      <c r="D42" s="1490"/>
      <c r="E42" s="482">
        <f ca="1">IF($C$42=$O$42,0,IF($C$42=$O$43,0.05,0.1))</f>
        <v>0.05</v>
      </c>
      <c r="F42" s="482">
        <f ca="1">IF($C$42=$O$42,0,IF($C$42=$O$43,0.05,0.1))</f>
        <v>0.05</v>
      </c>
      <c r="G42" s="482">
        <f ca="1">IF($C$42=$O$42,0,IF($C$42=$O$43,0.05,0.1))</f>
        <v>0.05</v>
      </c>
      <c r="H42" s="482">
        <f ca="1">IF($C$42=$O$42,0,IF($C$42=$O$43,0.05,0.1))</f>
        <v>0.05</v>
      </c>
      <c r="I42" s="486"/>
      <c r="J42" s="481"/>
      <c r="K42" s="480"/>
      <c r="O42" s="502" t="s">
        <v>434</v>
      </c>
      <c r="P42" s="502">
        <v>0</v>
      </c>
    </row>
    <row r="43" spans="1:17" s="53" customFormat="1" ht="21" customHeight="1">
      <c r="A43" s="484"/>
      <c r="B43" s="483" t="s">
        <v>433</v>
      </c>
      <c r="C43" s="1485" t="str">
        <f ca="1">OFFSET(입력!$B$3,0+$S$1*20,17)</f>
        <v>개소당 평균면적이 3ha 이상</v>
      </c>
      <c r="D43" s="1486"/>
      <c r="E43" s="482">
        <f ca="1">IF($C$43=$O$48,0,IF($C$43=$O$49,0.05,0.1))</f>
        <v>0</v>
      </c>
      <c r="F43" s="482">
        <f ca="1">IF($C$43=$O$48,0,IF($C$43=$O$49,0.05,0.1))</f>
        <v>0</v>
      </c>
      <c r="G43" s="482">
        <f ca="1">IF($C$43=$O$48,0,IF($C$43=$O$49,0.05,0.1))</f>
        <v>0</v>
      </c>
      <c r="H43" s="482">
        <f ca="1">IF($C$43=$O$48,0,IF($C$43=$O$49,0.05,0.1))</f>
        <v>0</v>
      </c>
      <c r="I43" s="485"/>
      <c r="J43" s="476"/>
      <c r="K43" s="169"/>
      <c r="O43" s="502" t="s">
        <v>432</v>
      </c>
      <c r="P43" s="502">
        <v>0.05</v>
      </c>
    </row>
    <row r="44" spans="1:17" s="53" customFormat="1" ht="21" customHeight="1">
      <c r="A44" s="484"/>
      <c r="B44" s="483" t="s">
        <v>431</v>
      </c>
      <c r="C44" s="1485" t="str">
        <f ca="1">OFFSET(입력!$B$3,0+$S$1*20,15)</f>
        <v>조림 2년 차</v>
      </c>
      <c r="D44" s="1486"/>
      <c r="E44" s="166"/>
      <c r="F44" s="482">
        <f ca="1">IF($C$44=$O$45,0,IF($C$44=$O$46,0.05,0.1))</f>
        <v>0.05</v>
      </c>
      <c r="G44" s="166"/>
      <c r="H44" s="166"/>
      <c r="I44" s="166"/>
      <c r="J44" s="481"/>
      <c r="K44" s="480"/>
      <c r="O44" s="502" t="s">
        <v>430</v>
      </c>
      <c r="P44" s="502">
        <v>0.1</v>
      </c>
    </row>
    <row r="45" spans="1:17" s="53" customFormat="1" ht="21" customHeight="1">
      <c r="A45" s="479"/>
      <c r="B45" s="478" t="s">
        <v>429</v>
      </c>
      <c r="C45" s="1475"/>
      <c r="D45" s="1476"/>
      <c r="E45" s="477">
        <f ca="1">E42+E43+E44</f>
        <v>0.05</v>
      </c>
      <c r="F45" s="477">
        <f ca="1">F42+F43+F44</f>
        <v>0.1</v>
      </c>
      <c r="G45" s="477">
        <f ca="1">G42+G43+G44</f>
        <v>0.05</v>
      </c>
      <c r="H45" s="477">
        <f ca="1">H42+H43+H44</f>
        <v>0.05</v>
      </c>
      <c r="I45" s="477"/>
      <c r="J45" s="476"/>
      <c r="K45" s="169"/>
      <c r="O45" s="597" t="s">
        <v>520</v>
      </c>
      <c r="P45" s="502">
        <v>0</v>
      </c>
      <c r="Q45" s="53">
        <v>3.5</v>
      </c>
    </row>
    <row r="46" spans="1:17" s="53" customFormat="1" ht="21" customHeight="1" thickBot="1">
      <c r="A46" s="475"/>
      <c r="B46" s="474"/>
      <c r="C46" s="474"/>
      <c r="D46" s="474"/>
      <c r="E46" s="474"/>
      <c r="F46" s="474"/>
      <c r="G46" s="474"/>
      <c r="H46" s="474"/>
      <c r="I46" s="474"/>
      <c r="J46" s="473"/>
      <c r="K46" s="472"/>
      <c r="O46" s="597" t="s">
        <v>518</v>
      </c>
      <c r="P46" s="502">
        <v>0.05</v>
      </c>
      <c r="Q46" s="53">
        <v>4</v>
      </c>
    </row>
    <row r="47" spans="1:17" s="53" customFormat="1" ht="21" customHeight="1">
      <c r="A47" s="470"/>
      <c r="B47" s="470"/>
      <c r="C47" s="470"/>
      <c r="D47" s="470"/>
      <c r="E47" s="470"/>
      <c r="F47" s="470"/>
      <c r="G47" s="470"/>
      <c r="H47" s="470"/>
      <c r="I47" s="470"/>
      <c r="J47" s="471"/>
      <c r="K47" s="470"/>
      <c r="O47" s="597" t="s">
        <v>516</v>
      </c>
      <c r="P47" s="502">
        <v>0.1</v>
      </c>
      <c r="Q47" s="53">
        <v>5</v>
      </c>
    </row>
    <row r="48" spans="1:17" s="53" customFormat="1" ht="21" customHeight="1">
      <c r="J48" s="469"/>
      <c r="O48" s="502" t="s">
        <v>1072</v>
      </c>
      <c r="P48" s="502">
        <v>0</v>
      </c>
    </row>
    <row r="49" spans="10:16" s="53" customFormat="1" ht="21" customHeight="1">
      <c r="J49" s="469"/>
      <c r="O49" s="502" t="s">
        <v>1074</v>
      </c>
      <c r="P49" s="502">
        <v>0.05</v>
      </c>
    </row>
    <row r="50" spans="10:16" s="53" customFormat="1" ht="21" customHeight="1">
      <c r="J50" s="469"/>
      <c r="O50" s="502" t="s">
        <v>1073</v>
      </c>
      <c r="P50" s="502">
        <v>0.1</v>
      </c>
    </row>
    <row r="51" spans="10:16" s="53" customFormat="1" ht="21" customHeight="1">
      <c r="J51" s="469"/>
    </row>
    <row r="52" spans="10:16" s="53" customFormat="1" ht="21" customHeight="1">
      <c r="J52" s="469"/>
    </row>
    <row r="53" spans="10:16" s="53" customFormat="1" ht="23.25" customHeight="1">
      <c r="J53" s="469"/>
    </row>
    <row r="54" spans="10:16" s="53" customFormat="1" ht="21" customHeight="1">
      <c r="J54" s="469"/>
    </row>
    <row r="55" spans="10:16" s="53" customFormat="1" ht="21" customHeight="1">
      <c r="J55" s="469"/>
    </row>
    <row r="56" spans="10:16" s="53" customFormat="1" ht="21" customHeight="1">
      <c r="J56" s="469"/>
    </row>
    <row r="57" spans="10:16" s="53" customFormat="1" ht="21" customHeight="1">
      <c r="J57" s="469"/>
    </row>
    <row r="58" spans="10:16" s="53" customFormat="1" ht="21" customHeight="1">
      <c r="J58" s="469"/>
    </row>
    <row r="59" spans="10:16" s="53" customFormat="1" ht="21" customHeight="1">
      <c r="J59" s="469"/>
    </row>
    <row r="60" spans="10:16" s="53" customFormat="1" ht="21" customHeight="1">
      <c r="J60" s="469"/>
    </row>
    <row r="61" spans="10:16" s="53" customFormat="1" ht="21" customHeight="1">
      <c r="J61" s="469"/>
    </row>
    <row r="62" spans="10:16" s="53" customFormat="1" ht="21" customHeight="1">
      <c r="J62" s="469"/>
    </row>
    <row r="63" spans="10:16" s="53" customFormat="1" ht="21" customHeight="1">
      <c r="J63" s="469"/>
    </row>
    <row r="64" spans="10:16" s="53" customFormat="1" ht="21" customHeight="1">
      <c r="J64" s="469"/>
    </row>
    <row r="65" spans="10:10" s="53" customFormat="1" ht="21" customHeight="1">
      <c r="J65" s="469"/>
    </row>
    <row r="66" spans="10:10" s="53" customFormat="1" ht="21" customHeight="1">
      <c r="J66" s="469"/>
    </row>
    <row r="67" spans="10:10" s="53" customFormat="1" ht="21" customHeight="1">
      <c r="J67" s="469"/>
    </row>
    <row r="68" spans="10:10" s="53" customFormat="1" ht="21" customHeight="1">
      <c r="J68" s="469"/>
    </row>
    <row r="69" spans="10:10" s="53" customFormat="1" ht="21" customHeight="1">
      <c r="J69" s="469"/>
    </row>
    <row r="70" spans="10:10" s="53" customFormat="1" ht="21" customHeight="1">
      <c r="J70" s="469"/>
    </row>
    <row r="71" spans="10:10" s="53" customFormat="1" ht="21" customHeight="1">
      <c r="J71" s="469"/>
    </row>
    <row r="72" spans="10:10" s="53" customFormat="1" ht="21" customHeight="1">
      <c r="J72" s="469"/>
    </row>
    <row r="73" spans="10:10" s="53" customFormat="1" ht="21" customHeight="1">
      <c r="J73" s="469"/>
    </row>
    <row r="74" spans="10:10" s="53" customFormat="1" ht="21" customHeight="1">
      <c r="J74" s="469"/>
    </row>
    <row r="75" spans="10:10" s="53" customFormat="1" ht="21" customHeight="1">
      <c r="J75" s="469"/>
    </row>
    <row r="76" spans="10:10" s="53" customFormat="1" ht="21" customHeight="1">
      <c r="J76" s="469"/>
    </row>
    <row r="77" spans="10:10" s="53" customFormat="1" ht="21" customHeight="1">
      <c r="J77" s="469"/>
    </row>
    <row r="78" spans="10:10" s="53" customFormat="1" ht="21" customHeight="1">
      <c r="J78" s="469"/>
    </row>
    <row r="79" spans="10:10" s="53" customFormat="1" ht="21" customHeight="1">
      <c r="J79" s="469"/>
    </row>
    <row r="80" spans="10:10" s="53" customFormat="1" ht="21" customHeight="1">
      <c r="J80" s="469"/>
    </row>
    <row r="81" spans="1:11" s="53" customFormat="1" ht="21" customHeight="1">
      <c r="J81" s="469"/>
    </row>
    <row r="82" spans="1:11" s="53" customFormat="1" ht="21" customHeight="1">
      <c r="J82" s="469"/>
    </row>
    <row r="83" spans="1:11" s="53" customFormat="1" ht="21" customHeight="1">
      <c r="J83" s="469"/>
    </row>
    <row r="84" spans="1:11" s="53" customFormat="1" ht="21" customHeight="1">
      <c r="J84" s="469"/>
    </row>
    <row r="85" spans="1:11" s="53" customFormat="1" ht="21" customHeight="1">
      <c r="J85" s="469"/>
    </row>
    <row r="86" spans="1:11" s="53" customFormat="1" ht="21" customHeight="1">
      <c r="J86" s="469"/>
    </row>
    <row r="87" spans="1:11" s="53" customFormat="1" ht="21" customHeight="1">
      <c r="J87" s="469"/>
    </row>
    <row r="88" spans="1:11">
      <c r="A88" s="53"/>
      <c r="B88" s="53"/>
      <c r="C88" s="53"/>
      <c r="D88" s="53"/>
      <c r="E88" s="53"/>
      <c r="F88" s="53"/>
      <c r="G88" s="53"/>
      <c r="H88" s="53"/>
      <c r="I88" s="53"/>
      <c r="J88" s="469"/>
      <c r="K88" s="53"/>
    </row>
    <row r="89" spans="1:11">
      <c r="A89" s="53"/>
      <c r="B89" s="53"/>
      <c r="C89" s="53"/>
      <c r="D89" s="53"/>
      <c r="E89" s="53"/>
      <c r="F89" s="53"/>
      <c r="G89" s="53"/>
      <c r="H89" s="53"/>
      <c r="I89" s="53"/>
      <c r="J89" s="469"/>
      <c r="K89" s="53"/>
    </row>
    <row r="90" spans="1:11">
      <c r="A90" s="53"/>
      <c r="B90" s="53"/>
      <c r="C90" s="53"/>
      <c r="D90" s="53"/>
      <c r="E90" s="53"/>
      <c r="F90" s="53"/>
      <c r="G90" s="53"/>
      <c r="H90" s="53"/>
      <c r="I90" s="53"/>
      <c r="J90" s="469"/>
      <c r="K90" s="53"/>
    </row>
    <row r="91" spans="1:11">
      <c r="A91" s="53"/>
      <c r="B91" s="53"/>
      <c r="C91" s="53"/>
      <c r="D91" s="53"/>
      <c r="E91" s="53"/>
      <c r="F91" s="53"/>
      <c r="G91" s="53"/>
      <c r="H91" s="53"/>
      <c r="I91" s="53"/>
      <c r="J91" s="469"/>
      <c r="K91" s="53"/>
    </row>
    <row r="92" spans="1:11">
      <c r="A92" s="53"/>
      <c r="B92" s="53"/>
      <c r="C92" s="53"/>
      <c r="D92" s="53"/>
      <c r="E92" s="53"/>
      <c r="F92" s="53"/>
      <c r="G92" s="53"/>
      <c r="H92" s="53"/>
      <c r="I92" s="53"/>
      <c r="J92" s="469"/>
      <c r="K92" s="53"/>
    </row>
  </sheetData>
  <mergeCells count="17">
    <mergeCell ref="D1:D2"/>
    <mergeCell ref="E1:H2"/>
    <mergeCell ref="A4:B4"/>
    <mergeCell ref="C4:D4"/>
    <mergeCell ref="E4:F4"/>
    <mergeCell ref="H4:I4"/>
    <mergeCell ref="E5:F5"/>
    <mergeCell ref="A7:A34"/>
    <mergeCell ref="A35:A38"/>
    <mergeCell ref="B40:B41"/>
    <mergeCell ref="C40:D41"/>
    <mergeCell ref="E40:I40"/>
    <mergeCell ref="J40:K41"/>
    <mergeCell ref="C42:D42"/>
    <mergeCell ref="C43:D43"/>
    <mergeCell ref="C44:D44"/>
    <mergeCell ref="C45:D45"/>
  </mergeCells>
  <phoneticPr fontId="4" type="noConversion"/>
  <dataValidations disablePrompts="1" count="1">
    <dataValidation type="list" allowBlank="1" showInputMessage="1" showErrorMessage="1" sqref="M3" xr:uid="{00000000-0002-0000-1A00-000000000000}">
      <formula1>$N$2:$N$5</formula1>
    </dataValidation>
  </dataValidations>
  <pageMargins left="0.78740157480314965" right="0.31496062992125984" top="0.6692913385826772" bottom="0.43307086614173229" header="0.51181102362204722" footer="0"/>
  <pageSetup paperSize="9" scale="80" orientation="landscape" blackAndWhite="1"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indexed="11"/>
  </sheetPr>
  <dimension ref="A1:S92"/>
  <sheetViews>
    <sheetView view="pageBreakPreview" zoomScaleNormal="100" workbookViewId="0">
      <selection activeCell="B15" sqref="A15:XFD23"/>
    </sheetView>
  </sheetViews>
  <sheetFormatPr defaultColWidth="8.88671875" defaultRowHeight="14.25"/>
  <cols>
    <col min="1" max="1" width="6.77734375" style="3" customWidth="1"/>
    <col min="2" max="2" width="22.77734375" style="3" customWidth="1"/>
    <col min="3" max="3" width="11.77734375" style="3" customWidth="1"/>
    <col min="4" max="4" width="17.77734375" style="3" bestFit="1" customWidth="1"/>
    <col min="5" max="9" width="11.77734375" style="3" customWidth="1"/>
    <col min="10" max="10" width="7.77734375" style="57" customWidth="1"/>
    <col min="11" max="11" width="14.77734375" style="3" customWidth="1"/>
    <col min="12" max="12" width="1.77734375" style="3" customWidth="1"/>
    <col min="13" max="14" width="8.88671875" style="3"/>
    <col min="15" max="15" width="22.33203125" style="3" bestFit="1" customWidth="1"/>
    <col min="16" max="16" width="8.88671875" style="3"/>
    <col min="17" max="17" width="10" style="3" bestFit="1" customWidth="1"/>
    <col min="18" max="16384" width="8.88671875" style="3"/>
  </cols>
  <sheetData>
    <row r="1" spans="1:19" ht="23.25" customHeight="1">
      <c r="A1" s="576"/>
      <c r="B1" s="575"/>
      <c r="C1" s="575"/>
      <c r="D1" s="1140" t="str">
        <f ca="1">OFFSET('5-1.소반별'!$Q$1,S1,0)</f>
        <v>1-0-3-0</v>
      </c>
      <c r="E1" s="1142" t="s">
        <v>514</v>
      </c>
      <c r="F1" s="1142"/>
      <c r="G1" s="1142"/>
      <c r="H1" s="1142"/>
      <c r="I1" s="574"/>
      <c r="J1" s="574"/>
      <c r="K1" s="573"/>
      <c r="S1" s="3">
        <f ca="1">IFERROR(IF(RIGHT(MID(CELL("filename",A1),FIND("]",CELL("filename",A1))+1,255),2)&gt;=10,RIGHT(MID(CELL("filename",A1),FIND("]",CELL("filename",A1))+1,255),2)-1,RIGHT(MID(CELL("filename",A1),FIND("]",CELL("filename",A1))+1,255),1)-1),RIGHT(MID(CELL("filename",A1),FIND("]",CELL("filename",A1))+1,255),1)-1)</f>
        <v>2</v>
      </c>
    </row>
    <row r="2" spans="1:19" ht="23.25" customHeight="1" thickBot="1">
      <c r="A2" s="572"/>
      <c r="B2" s="571"/>
      <c r="C2" s="571"/>
      <c r="D2" s="1141"/>
      <c r="E2" s="1143"/>
      <c r="F2" s="1143"/>
      <c r="G2" s="1143"/>
      <c r="H2" s="1143"/>
      <c r="I2" s="570"/>
      <c r="J2" s="570"/>
      <c r="K2" s="569"/>
      <c r="M2" s="3" t="s">
        <v>513</v>
      </c>
      <c r="N2" s="568" t="s">
        <v>271</v>
      </c>
    </row>
    <row r="3" spans="1:19" s="53" customFormat="1" ht="21.95" customHeight="1" thickBot="1">
      <c r="A3" s="567" t="s">
        <v>512</v>
      </c>
      <c r="B3" s="566" t="str">
        <f ca="1">VLOOKUP($D$1,'5-1.소반별'!$Q$1:$U$9,2,0)</f>
        <v>양구군 국토정중앙면 야촌리 산19번지외 13필지</v>
      </c>
      <c r="C3" s="566"/>
      <c r="D3" s="566"/>
      <c r="E3" s="566"/>
      <c r="F3" s="565" t="s">
        <v>511</v>
      </c>
      <c r="G3" s="564">
        <f ca="1">VLOOKUP($D$1,'5-1.소반별'!$Q$1:$U$9,5,0)</f>
        <v>21.480000000000004</v>
      </c>
      <c r="H3" s="563" t="s">
        <v>4</v>
      </c>
      <c r="I3" s="562"/>
      <c r="J3" s="561"/>
      <c r="K3" s="560"/>
      <c r="M3" s="244" t="s">
        <v>510</v>
      </c>
      <c r="N3" s="553" t="s">
        <v>270</v>
      </c>
    </row>
    <row r="4" spans="1:19" s="53" customFormat="1" ht="16.5" customHeight="1">
      <c r="A4" s="1487" t="s">
        <v>509</v>
      </c>
      <c r="B4" s="1478"/>
      <c r="C4" s="1488" t="s">
        <v>508</v>
      </c>
      <c r="D4" s="1488"/>
      <c r="E4" s="1477" t="s">
        <v>507</v>
      </c>
      <c r="F4" s="1478"/>
      <c r="G4" s="555" t="s">
        <v>506</v>
      </c>
      <c r="H4" s="1477" t="s">
        <v>505</v>
      </c>
      <c r="I4" s="1478"/>
      <c r="J4" s="555" t="s">
        <v>504</v>
      </c>
      <c r="K4" s="554"/>
      <c r="N4" s="553" t="s">
        <v>272</v>
      </c>
    </row>
    <row r="5" spans="1:19" s="53" customFormat="1" ht="16.5" customHeight="1">
      <c r="A5" s="559"/>
      <c r="B5" s="556"/>
      <c r="C5" s="558"/>
      <c r="D5" s="558"/>
      <c r="E5" s="1477" t="s">
        <v>503</v>
      </c>
      <c r="F5" s="1478"/>
      <c r="G5" s="558"/>
      <c r="H5" s="557"/>
      <c r="I5" s="556"/>
      <c r="J5" s="555" t="s">
        <v>502</v>
      </c>
      <c r="K5" s="554" t="s">
        <v>6</v>
      </c>
      <c r="N5" s="553" t="s">
        <v>211</v>
      </c>
    </row>
    <row r="6" spans="1:19" s="53" customFormat="1" ht="16.5" customHeight="1" thickBot="1">
      <c r="A6" s="552"/>
      <c r="B6" s="488" t="s">
        <v>500</v>
      </c>
      <c r="C6" s="551"/>
      <c r="D6" s="488" t="s">
        <v>99</v>
      </c>
      <c r="E6" s="550"/>
      <c r="F6" s="488" t="s">
        <v>99</v>
      </c>
      <c r="G6" s="551"/>
      <c r="H6" s="550"/>
      <c r="I6" s="488" t="s">
        <v>498</v>
      </c>
      <c r="J6" s="421" t="s">
        <v>497</v>
      </c>
      <c r="K6" s="549"/>
    </row>
    <row r="7" spans="1:19" s="53" customFormat="1" ht="15" hidden="1" customHeight="1" thickTop="1">
      <c r="A7" s="1483" t="s">
        <v>496</v>
      </c>
      <c r="B7" s="527" t="s">
        <v>495</v>
      </c>
      <c r="C7" s="498"/>
      <c r="D7" s="469"/>
      <c r="E7" s="498"/>
      <c r="G7" s="498"/>
      <c r="I7" s="498"/>
      <c r="J7" s="516"/>
      <c r="K7" s="528"/>
    </row>
    <row r="8" spans="1:19" s="53" customFormat="1" ht="15" hidden="1" customHeight="1">
      <c r="A8" s="1484"/>
      <c r="B8" s="527" t="s">
        <v>488</v>
      </c>
      <c r="C8" s="518"/>
      <c r="D8" s="519" t="s">
        <v>4</v>
      </c>
      <c r="E8" s="518">
        <v>0.2</v>
      </c>
      <c r="F8" s="519" t="s">
        <v>458</v>
      </c>
      <c r="G8" s="518">
        <f>ROUND(E8*C8,2)</f>
        <v>0</v>
      </c>
      <c r="H8" s="517">
        <f>H18</f>
        <v>0</v>
      </c>
      <c r="I8" s="529" t="s">
        <v>298</v>
      </c>
      <c r="J8" s="516">
        <f>I45</f>
        <v>0</v>
      </c>
      <c r="K8" s="515">
        <f>INT(H8*G8*(1+J8))</f>
        <v>0</v>
      </c>
    </row>
    <row r="9" spans="1:19" s="53" customFormat="1" ht="15" hidden="1" customHeight="1">
      <c r="A9" s="1484"/>
      <c r="B9" s="527" t="s">
        <v>494</v>
      </c>
      <c r="C9" s="518">
        <f>C8</f>
        <v>0</v>
      </c>
      <c r="D9" s="519" t="s">
        <v>4</v>
      </c>
      <c r="E9" s="518">
        <v>0.2</v>
      </c>
      <c r="F9" s="519" t="s">
        <v>492</v>
      </c>
      <c r="G9" s="518">
        <f>ROUND(E9*C9,2)</f>
        <v>0</v>
      </c>
      <c r="H9" s="517">
        <f>'3-1.기초자료'!$B$22</f>
        <v>6571</v>
      </c>
      <c r="I9" s="529"/>
      <c r="J9" s="516"/>
      <c r="K9" s="515">
        <f>INT(H9*G9)</f>
        <v>0</v>
      </c>
    </row>
    <row r="10" spans="1:19" s="53" customFormat="1" ht="15" hidden="1" customHeight="1">
      <c r="A10" s="1484"/>
      <c r="B10" s="548" t="s">
        <v>455</v>
      </c>
      <c r="C10" s="547">
        <f>K9</f>
        <v>0</v>
      </c>
      <c r="D10" s="512" t="s">
        <v>86</v>
      </c>
      <c r="E10" s="547">
        <v>5</v>
      </c>
      <c r="F10" s="512" t="s">
        <v>102</v>
      </c>
      <c r="G10" s="511"/>
      <c r="H10" s="510"/>
      <c r="I10" s="93"/>
      <c r="J10" s="509"/>
      <c r="K10" s="508">
        <f>INT(C10*0.05)</f>
        <v>0</v>
      </c>
    </row>
    <row r="11" spans="1:19" s="53" customFormat="1" ht="15" customHeight="1" thickTop="1">
      <c r="A11" s="1484"/>
      <c r="B11" s="546" t="s">
        <v>489</v>
      </c>
      <c r="C11" s="543"/>
      <c r="D11" s="544"/>
      <c r="E11" s="545"/>
      <c r="F11" s="544"/>
      <c r="G11" s="543"/>
      <c r="H11" s="542"/>
      <c r="I11" s="91"/>
      <c r="J11" s="541"/>
      <c r="K11" s="540"/>
    </row>
    <row r="12" spans="1:19" s="53" customFormat="1" ht="15" customHeight="1">
      <c r="A12" s="1484"/>
      <c r="B12" s="527" t="s">
        <v>488</v>
      </c>
      <c r="C12" s="539">
        <f ca="1">G13+G14</f>
        <v>4</v>
      </c>
      <c r="D12" s="519" t="s">
        <v>458</v>
      </c>
      <c r="E12" s="518"/>
      <c r="F12" s="519"/>
      <c r="G12" s="518"/>
      <c r="H12" s="537"/>
      <c r="I12" s="538"/>
      <c r="J12" s="516"/>
      <c r="K12" s="515">
        <f ca="1">K13+K14</f>
        <v>960611</v>
      </c>
    </row>
    <row r="13" spans="1:19" s="53" customFormat="1" ht="15" customHeight="1">
      <c r="A13" s="1484"/>
      <c r="B13" s="527"/>
      <c r="C13" s="534"/>
      <c r="D13" s="519"/>
      <c r="E13" s="518"/>
      <c r="F13" s="519"/>
      <c r="G13" s="518">
        <f ca="1">G16+G19+G22+G25</f>
        <v>0</v>
      </c>
      <c r="H13" s="537"/>
      <c r="I13" s="529" t="s">
        <v>298</v>
      </c>
      <c r="J13" s="516"/>
      <c r="K13" s="515">
        <f ca="1">K16+K19+K22+K25</f>
        <v>0</v>
      </c>
    </row>
    <row r="14" spans="1:19" s="53" customFormat="1" ht="15" customHeight="1">
      <c r="A14" s="1484"/>
      <c r="B14" s="527"/>
      <c r="C14" s="534"/>
      <c r="D14" s="519"/>
      <c r="E14" s="518"/>
      <c r="F14" s="519"/>
      <c r="G14" s="518">
        <f ca="1">G20+G26</f>
        <v>4</v>
      </c>
      <c r="H14" s="537"/>
      <c r="I14" s="529" t="s">
        <v>299</v>
      </c>
      <c r="J14" s="516"/>
      <c r="K14" s="515">
        <f ca="1">K20+K26</f>
        <v>960611</v>
      </c>
    </row>
    <row r="15" spans="1:19" s="53" customFormat="1" ht="15" hidden="1" customHeight="1">
      <c r="A15" s="1484"/>
      <c r="B15" s="527"/>
      <c r="C15" s="534"/>
      <c r="D15" s="519"/>
      <c r="E15" s="518"/>
      <c r="F15" s="519"/>
      <c r="G15" s="518"/>
      <c r="H15" s="537"/>
      <c r="I15" s="529"/>
      <c r="J15" s="516"/>
      <c r="K15" s="515"/>
      <c r="N15" s="53" t="s">
        <v>308</v>
      </c>
      <c r="O15" s="53" t="s">
        <v>309</v>
      </c>
      <c r="P15" s="53" t="s">
        <v>402</v>
      </c>
      <c r="Q15" s="53" t="s">
        <v>482</v>
      </c>
      <c r="R15" s="53" t="s">
        <v>481</v>
      </c>
      <c r="S15" s="53" t="s">
        <v>480</v>
      </c>
    </row>
    <row r="16" spans="1:19" s="53" customFormat="1" ht="15" hidden="1" customHeight="1">
      <c r="A16" s="1484"/>
      <c r="B16" s="527" t="s">
        <v>479</v>
      </c>
      <c r="C16" s="534">
        <f>IF($M$3="둘레베기",$N$17,0)</f>
        <v>0</v>
      </c>
      <c r="D16" s="519" t="s">
        <v>385</v>
      </c>
      <c r="E16" s="531">
        <v>0.18</v>
      </c>
      <c r="F16" s="519" t="s">
        <v>466</v>
      </c>
      <c r="G16" s="531">
        <f>ROUND(C16/100*E16,2)</f>
        <v>0</v>
      </c>
      <c r="H16" s="536">
        <f>H19</f>
        <v>172698</v>
      </c>
      <c r="I16" s="529" t="s">
        <v>465</v>
      </c>
      <c r="J16" s="516">
        <f>IF($M$3="둘레베기",$E$45,0)</f>
        <v>0</v>
      </c>
      <c r="K16" s="696">
        <f>ROUNDDOWN(ROUND((G16+(G16*(J16))),2)*H16,0)</f>
        <v>0</v>
      </c>
      <c r="M16" s="53" t="s">
        <v>478</v>
      </c>
      <c r="N16" s="53">
        <f ca="1">SUMIFS(입력!$N$3:$N$182,입력!$A$3:$A$182,$D$1)</f>
        <v>428</v>
      </c>
      <c r="O16" s="53">
        <f ca="1">SUMIFS(입력!$O$3:$O$182,입력!$A$3:$A$182,$D$1)</f>
        <v>412</v>
      </c>
      <c r="P16" s="53">
        <f>COUNT(입력!N43:N62)</f>
        <v>14</v>
      </c>
      <c r="Q16" s="53">
        <v>0.02</v>
      </c>
      <c r="R16" s="53">
        <f>P16*Q16</f>
        <v>0.28000000000000003</v>
      </c>
      <c r="S16" s="53">
        <f>입력!H43</f>
        <v>21.480000000000004</v>
      </c>
    </row>
    <row r="17" spans="1:15" s="53" customFormat="1" ht="15" hidden="1" customHeight="1">
      <c r="A17" s="1484"/>
      <c r="B17" s="527"/>
      <c r="C17" s="532"/>
      <c r="D17" s="519"/>
      <c r="E17" s="531"/>
      <c r="F17" s="519"/>
      <c r="G17" s="531"/>
      <c r="H17" s="535"/>
      <c r="I17" s="529"/>
      <c r="J17" s="516"/>
      <c r="K17" s="528"/>
      <c r="M17" s="53" t="s">
        <v>477</v>
      </c>
      <c r="N17" s="53">
        <f ca="1">ROUND(N16/P16/Q16,0)</f>
        <v>1529</v>
      </c>
      <c r="O17" s="53">
        <f ca="1">ROUND(O16/$P$16/$Q$16,0)</f>
        <v>1471</v>
      </c>
    </row>
    <row r="18" spans="1:15" s="53" customFormat="1" ht="15" hidden="1" customHeight="1">
      <c r="A18" s="1484"/>
      <c r="B18" s="527" t="s">
        <v>476</v>
      </c>
      <c r="C18" s="532">
        <f>C19</f>
        <v>0</v>
      </c>
      <c r="D18" s="519" t="s">
        <v>385</v>
      </c>
      <c r="E18" s="531"/>
      <c r="F18" s="519"/>
      <c r="G18" s="531"/>
      <c r="H18" s="535"/>
      <c r="I18" s="529"/>
      <c r="J18" s="516"/>
      <c r="K18" s="515">
        <f>K19+K20</f>
        <v>0</v>
      </c>
      <c r="M18" s="53" t="s">
        <v>474</v>
      </c>
      <c r="N18" s="53">
        <f ca="1">ROUND(N17/100,0)</f>
        <v>15</v>
      </c>
      <c r="O18" s="53">
        <f ca="1">ROUND(O17/100,0)</f>
        <v>15</v>
      </c>
    </row>
    <row r="19" spans="1:15" s="53" customFormat="1" ht="15" hidden="1" customHeight="1">
      <c r="A19" s="1484"/>
      <c r="B19" s="527" t="s">
        <v>473</v>
      </c>
      <c r="C19" s="534">
        <f>IF($M$3="줄베기",$N$17,0)</f>
        <v>0</v>
      </c>
      <c r="D19" s="519" t="s">
        <v>385</v>
      </c>
      <c r="E19" s="531">
        <v>7.0000000000000007E-2</v>
      </c>
      <c r="F19" s="519" t="s">
        <v>466</v>
      </c>
      <c r="G19" s="531">
        <f>ROUND(C19/100*E19,2)</f>
        <v>0</v>
      </c>
      <c r="H19" s="530">
        <f>'3-1.기초자료'!$B$11</f>
        <v>172698</v>
      </c>
      <c r="I19" s="529" t="s">
        <v>465</v>
      </c>
      <c r="J19" s="516">
        <f>IF($M$3="줄베기",$F$45,0)</f>
        <v>0</v>
      </c>
      <c r="K19" s="696">
        <f>ROUNDDOWN(ROUND((G19+(G19*(J19))),2)*H19,0)</f>
        <v>0</v>
      </c>
    </row>
    <row r="20" spans="1:15" s="53" customFormat="1" ht="15" hidden="1" customHeight="1">
      <c r="A20" s="1484"/>
      <c r="B20" s="527" t="s">
        <v>472</v>
      </c>
      <c r="C20" s="534">
        <f>IF($M$3="줄베기",$N$17,0)</f>
        <v>0</v>
      </c>
      <c r="D20" s="519" t="s">
        <v>385</v>
      </c>
      <c r="E20" s="531">
        <v>1.3</v>
      </c>
      <c r="F20" s="519" t="s">
        <v>466</v>
      </c>
      <c r="G20" s="531">
        <f>ROUND(C20/100*E20,2)</f>
        <v>0</v>
      </c>
      <c r="H20" s="530">
        <f>'3-1.기초자료'!$B$12</f>
        <v>228717</v>
      </c>
      <c r="I20" s="529" t="s">
        <v>461</v>
      </c>
      <c r="J20" s="516">
        <f>IF($M$3="줄베기",$F$45,0)</f>
        <v>0</v>
      </c>
      <c r="K20" s="696">
        <f>ROUNDDOWN(ROUND((G20+(G20*(J20))),2)*H20,0)</f>
        <v>0</v>
      </c>
    </row>
    <row r="21" spans="1:15" s="53" customFormat="1" ht="15" hidden="1" customHeight="1">
      <c r="A21" s="1484"/>
      <c r="B21" s="527"/>
      <c r="C21" s="532"/>
      <c r="D21" s="519"/>
      <c r="E21" s="531"/>
      <c r="F21" s="519"/>
      <c r="G21" s="531"/>
      <c r="I21" s="529"/>
      <c r="J21" s="516"/>
      <c r="K21" s="528"/>
    </row>
    <row r="22" spans="1:15" s="53" customFormat="1" ht="15" hidden="1" customHeight="1">
      <c r="A22" s="1484"/>
      <c r="B22" s="527" t="s">
        <v>471</v>
      </c>
      <c r="C22" s="534">
        <f>IF($M$3="맹아제거",$N$17,0)</f>
        <v>0</v>
      </c>
      <c r="D22" s="519" t="s">
        <v>385</v>
      </c>
      <c r="E22" s="531">
        <v>0.2</v>
      </c>
      <c r="F22" s="519" t="s">
        <v>466</v>
      </c>
      <c r="G22" s="531">
        <f>ROUND(C22/100*E22,2)</f>
        <v>0</v>
      </c>
      <c r="H22" s="530">
        <f>H19</f>
        <v>172698</v>
      </c>
      <c r="I22" s="529" t="s">
        <v>465</v>
      </c>
      <c r="J22" s="516">
        <f>IF($M$3="맹아제거",$G$45,0)</f>
        <v>0</v>
      </c>
      <c r="K22" s="696">
        <f>ROUNDDOWN(ROUND((G22+(G22*(J22))),2)*H22,0)</f>
        <v>0</v>
      </c>
    </row>
    <row r="23" spans="1:15" s="53" customFormat="1" ht="15" hidden="1" customHeight="1">
      <c r="A23" s="1484"/>
      <c r="B23" s="527"/>
      <c r="C23" s="532"/>
      <c r="D23" s="519"/>
      <c r="E23" s="531"/>
      <c r="F23" s="519"/>
      <c r="G23" s="531"/>
      <c r="I23" s="529"/>
      <c r="J23" s="516"/>
      <c r="K23" s="528"/>
    </row>
    <row r="24" spans="1:15" s="53" customFormat="1" ht="15" customHeight="1">
      <c r="A24" s="1484"/>
      <c r="B24" s="527" t="s">
        <v>469</v>
      </c>
      <c r="C24" s="532">
        <f ca="1">N17</f>
        <v>1529</v>
      </c>
      <c r="D24" s="519" t="s">
        <v>385</v>
      </c>
      <c r="E24" s="531"/>
      <c r="F24" s="519"/>
      <c r="G24" s="531"/>
      <c r="I24" s="529"/>
      <c r="J24" s="516"/>
      <c r="K24" s="515">
        <f ca="1">K25+K26</f>
        <v>960611</v>
      </c>
    </row>
    <row r="25" spans="1:15" s="53" customFormat="1" ht="15" customHeight="1">
      <c r="A25" s="1484"/>
      <c r="B25" s="527" t="s">
        <v>467</v>
      </c>
      <c r="C25" s="668">
        <f ca="1">IF($M$3="모두베기",$N$17,0)*0</f>
        <v>0</v>
      </c>
      <c r="D25" s="519"/>
      <c r="E25" s="598">
        <v>7.0000000000000007E-2</v>
      </c>
      <c r="F25" s="519" t="s">
        <v>466</v>
      </c>
      <c r="G25" s="531">
        <f ca="1">ROUND(C25/100*E25,2)</f>
        <v>0</v>
      </c>
      <c r="H25" s="530">
        <f>H19</f>
        <v>172698</v>
      </c>
      <c r="I25" s="529" t="s">
        <v>465</v>
      </c>
      <c r="J25" s="516">
        <f ca="1">IF($M$3="모두베기",$H$45,0)</f>
        <v>0.05</v>
      </c>
      <c r="K25" s="515">
        <f ca="1">INT(H25*G25*(1+J25))</f>
        <v>0</v>
      </c>
      <c r="M25" s="533"/>
    </row>
    <row r="26" spans="1:15" s="53" customFormat="1" ht="15" customHeight="1">
      <c r="A26" s="1484"/>
      <c r="B26" s="527" t="s">
        <v>464</v>
      </c>
      <c r="C26" s="532"/>
      <c r="D26" s="519"/>
      <c r="E26" s="531"/>
      <c r="F26" s="519"/>
      <c r="G26" s="531">
        <f ca="1">G27+G28+G29</f>
        <v>4</v>
      </c>
      <c r="I26" s="529"/>
      <c r="J26" s="516"/>
      <c r="K26" s="526">
        <f ca="1">K27+K28+K29</f>
        <v>960611</v>
      </c>
    </row>
    <row r="27" spans="1:15" s="53" customFormat="1" ht="15" customHeight="1">
      <c r="A27" s="1484"/>
      <c r="B27" s="599" t="s">
        <v>520</v>
      </c>
      <c r="C27" s="531">
        <f ca="1">E27</f>
        <v>0</v>
      </c>
      <c r="D27" s="519" t="s">
        <v>458</v>
      </c>
      <c r="E27" s="531">
        <f ca="1">IF($C$44=B27,3.5,0)</f>
        <v>0</v>
      </c>
      <c r="F27" s="519" t="s">
        <v>458</v>
      </c>
      <c r="G27" s="531">
        <f ca="1">ROUND(C27,2)</f>
        <v>0</v>
      </c>
      <c r="H27" s="530">
        <f>H20</f>
        <v>228717</v>
      </c>
      <c r="I27" s="529" t="s">
        <v>461</v>
      </c>
      <c r="J27" s="516">
        <f ca="1">IF($M$3="모두베기",$H$45,0)</f>
        <v>0.05</v>
      </c>
      <c r="K27" s="696">
        <f ca="1">ROUNDDOWN(ROUND((G27+(G27*(J27))),2)*H27,0)</f>
        <v>0</v>
      </c>
    </row>
    <row r="28" spans="1:15" s="53" customFormat="1" ht="15" customHeight="1">
      <c r="A28" s="1484"/>
      <c r="B28" s="599" t="s">
        <v>518</v>
      </c>
      <c r="C28" s="531">
        <f ca="1">E28</f>
        <v>4</v>
      </c>
      <c r="D28" s="519" t="s">
        <v>458</v>
      </c>
      <c r="E28" s="531">
        <f ca="1">IF($C$44=B28,4,0)</f>
        <v>4</v>
      </c>
      <c r="F28" s="519" t="s">
        <v>458</v>
      </c>
      <c r="G28" s="531">
        <f ca="1">ROUND(C28,2)</f>
        <v>4</v>
      </c>
      <c r="H28" s="530">
        <f>H20</f>
        <v>228717</v>
      </c>
      <c r="I28" s="529" t="s">
        <v>461</v>
      </c>
      <c r="J28" s="516">
        <f ca="1">IF($M$3="모두베기",$H$45,0)</f>
        <v>0.05</v>
      </c>
      <c r="K28" s="696">
        <f ca="1">ROUNDDOWN(ROUND((G28+(G28*(J28))),2)*H28,0)</f>
        <v>960611</v>
      </c>
    </row>
    <row r="29" spans="1:15" s="53" customFormat="1" ht="15" customHeight="1">
      <c r="A29" s="1484"/>
      <c r="B29" s="599" t="s">
        <v>516</v>
      </c>
      <c r="C29" s="531">
        <f ca="1">E29</f>
        <v>0</v>
      </c>
      <c r="D29" s="519" t="s">
        <v>458</v>
      </c>
      <c r="E29" s="531">
        <f ca="1">IF($C$44=B29,5,0)</f>
        <v>0</v>
      </c>
      <c r="F29" s="519" t="s">
        <v>458</v>
      </c>
      <c r="G29" s="531">
        <f ca="1">ROUND(C29,2)</f>
        <v>0</v>
      </c>
      <c r="H29" s="530">
        <f>H20</f>
        <v>228717</v>
      </c>
      <c r="I29" s="529" t="s">
        <v>461</v>
      </c>
      <c r="J29" s="516">
        <f ca="1">IF($M$3="모두베기",$H$45,0)</f>
        <v>0.05</v>
      </c>
      <c r="K29" s="696">
        <f ca="1">ROUNDDOWN(ROUND((G29+(G29*(J29))),2)*H29,0)</f>
        <v>0</v>
      </c>
    </row>
    <row r="30" spans="1:15" s="53" customFormat="1" ht="15" customHeight="1">
      <c r="A30" s="1484"/>
      <c r="B30" s="527"/>
      <c r="C30" s="521"/>
      <c r="D30" s="519"/>
      <c r="E30" s="518"/>
      <c r="F30" s="519"/>
      <c r="G30" s="518"/>
      <c r="I30" s="529"/>
      <c r="J30" s="516"/>
      <c r="K30" s="528"/>
    </row>
    <row r="31" spans="1:15" s="53" customFormat="1" ht="15" customHeight="1">
      <c r="A31" s="1484"/>
      <c r="B31" s="527" t="s">
        <v>460</v>
      </c>
      <c r="C31" s="498"/>
      <c r="D31" s="519"/>
      <c r="E31" s="498"/>
      <c r="F31" s="519"/>
      <c r="G31" s="498"/>
      <c r="I31" s="498"/>
      <c r="J31" s="516"/>
      <c r="K31" s="526">
        <f ca="1">K32+K33</f>
        <v>37796</v>
      </c>
    </row>
    <row r="32" spans="1:15" s="53" customFormat="1" ht="19.5" customHeight="1">
      <c r="A32" s="1484"/>
      <c r="B32" s="498" t="s">
        <v>459</v>
      </c>
      <c r="C32" s="518">
        <f ca="1">G14</f>
        <v>4</v>
      </c>
      <c r="D32" s="519" t="s">
        <v>458</v>
      </c>
      <c r="E32" s="525">
        <v>5</v>
      </c>
      <c r="F32" s="524" t="s">
        <v>457</v>
      </c>
      <c r="G32" s="523">
        <f ca="1">ROUND(E32*C32,2)</f>
        <v>20</v>
      </c>
      <c r="H32" s="517">
        <f>'3-1.기초자료'!$B$15</f>
        <v>1718</v>
      </c>
      <c r="I32" s="522" t="s">
        <v>456</v>
      </c>
      <c r="J32" s="516"/>
      <c r="K32" s="515">
        <f ca="1">INT(H32*G32)</f>
        <v>34360</v>
      </c>
    </row>
    <row r="33" spans="1:17" s="53" customFormat="1" ht="19.5" customHeight="1">
      <c r="A33" s="1484"/>
      <c r="B33" s="498" t="s">
        <v>455</v>
      </c>
      <c r="C33" s="521">
        <f ca="1">INT(G32*H32)</f>
        <v>34360</v>
      </c>
      <c r="D33" s="519" t="s">
        <v>86</v>
      </c>
      <c r="E33" s="520">
        <v>0.1</v>
      </c>
      <c r="F33" s="519"/>
      <c r="G33" s="518"/>
      <c r="H33" s="517"/>
      <c r="I33" s="498"/>
      <c r="J33" s="516"/>
      <c r="K33" s="515">
        <f ca="1">INT(C33*E33)</f>
        <v>3436</v>
      </c>
    </row>
    <row r="34" spans="1:17" s="53" customFormat="1" ht="19.5" customHeight="1" thickBot="1">
      <c r="A34" s="1484"/>
      <c r="B34" s="514" t="s">
        <v>453</v>
      </c>
      <c r="C34" s="511">
        <f ca="1">C32</f>
        <v>4</v>
      </c>
      <c r="D34" s="512" t="s">
        <v>452</v>
      </c>
      <c r="E34" s="513">
        <v>8.3999999999999995E-3</v>
      </c>
      <c r="F34" s="512" t="s">
        <v>451</v>
      </c>
      <c r="G34" s="511"/>
      <c r="H34" s="510">
        <f>'3-1.기초자료'!$B$21</f>
        <v>400000</v>
      </c>
      <c r="I34" s="93" t="s">
        <v>269</v>
      </c>
      <c r="J34" s="509"/>
      <c r="K34" s="508">
        <f ca="1">INT(C34*E34*H34)</f>
        <v>13440</v>
      </c>
    </row>
    <row r="35" spans="1:17" s="53" customFormat="1" ht="21" customHeight="1">
      <c r="A35" s="1479" t="s">
        <v>155</v>
      </c>
      <c r="B35" s="507" t="s">
        <v>448</v>
      </c>
      <c r="C35" s="506"/>
      <c r="D35" s="470"/>
      <c r="E35" s="506"/>
      <c r="F35" s="470"/>
      <c r="G35" s="506"/>
      <c r="H35" s="470"/>
      <c r="I35" s="506"/>
      <c r="J35" s="471"/>
      <c r="K35" s="505">
        <f ca="1">K36+K37+K38</f>
        <v>1011847</v>
      </c>
    </row>
    <row r="36" spans="1:17" s="53" customFormat="1" ht="21" customHeight="1">
      <c r="A36" s="1480"/>
      <c r="B36" s="504" t="s">
        <v>447</v>
      </c>
      <c r="C36" s="502"/>
      <c r="D36" s="503"/>
      <c r="E36" s="502"/>
      <c r="F36" s="503"/>
      <c r="G36" s="502"/>
      <c r="H36" s="503"/>
      <c r="I36" s="502"/>
      <c r="J36" s="501"/>
      <c r="K36" s="500">
        <f ca="1">K12</f>
        <v>960611</v>
      </c>
    </row>
    <row r="37" spans="1:17" s="53" customFormat="1" ht="21" customHeight="1">
      <c r="A37" s="1480"/>
      <c r="B37" s="499" t="s">
        <v>446</v>
      </c>
      <c r="C37" s="498"/>
      <c r="E37" s="498"/>
      <c r="G37" s="498"/>
      <c r="I37" s="498"/>
      <c r="J37" s="469"/>
      <c r="K37" s="497">
        <f ca="1">K31</f>
        <v>37796</v>
      </c>
      <c r="Q37" s="170"/>
    </row>
    <row r="38" spans="1:17" s="53" customFormat="1" ht="21" customHeight="1" thickBot="1">
      <c r="A38" s="1481"/>
      <c r="B38" s="496" t="s">
        <v>445</v>
      </c>
      <c r="C38" s="494"/>
      <c r="D38" s="495"/>
      <c r="E38" s="494"/>
      <c r="F38" s="495"/>
      <c r="G38" s="494"/>
      <c r="H38" s="495"/>
      <c r="I38" s="494"/>
      <c r="J38" s="493"/>
      <c r="K38" s="492">
        <f ca="1">K34</f>
        <v>13440</v>
      </c>
    </row>
    <row r="39" spans="1:17" s="53" customFormat="1" ht="21" customHeight="1" thickBot="1">
      <c r="A39" s="474"/>
      <c r="B39" s="491" t="s">
        <v>444</v>
      </c>
      <c r="C39" s="474"/>
      <c r="D39" s="474"/>
      <c r="E39" s="474"/>
      <c r="F39" s="474"/>
      <c r="G39" s="474"/>
      <c r="H39" s="474"/>
      <c r="I39" s="474"/>
      <c r="J39" s="473"/>
      <c r="K39" s="474"/>
    </row>
    <row r="40" spans="1:17" s="53" customFormat="1" ht="21" customHeight="1">
      <c r="A40" s="490"/>
      <c r="B40" s="1456" t="s">
        <v>81</v>
      </c>
      <c r="C40" s="1454" t="s">
        <v>442</v>
      </c>
      <c r="D40" s="1450"/>
      <c r="E40" s="1482" t="s">
        <v>441</v>
      </c>
      <c r="F40" s="1482"/>
      <c r="G40" s="1482"/>
      <c r="H40" s="1482"/>
      <c r="I40" s="1482"/>
      <c r="J40" s="1454" t="s">
        <v>84</v>
      </c>
      <c r="K40" s="1458"/>
    </row>
    <row r="41" spans="1:17" s="53" customFormat="1" ht="21" customHeight="1" thickBot="1">
      <c r="A41" s="484"/>
      <c r="B41" s="1457"/>
      <c r="C41" s="1455"/>
      <c r="D41" s="1453"/>
      <c r="E41" s="489" t="s">
        <v>271</v>
      </c>
      <c r="F41" s="489" t="s">
        <v>270</v>
      </c>
      <c r="G41" s="489" t="s">
        <v>272</v>
      </c>
      <c r="H41" s="489" t="s">
        <v>211</v>
      </c>
      <c r="I41" s="488"/>
      <c r="J41" s="1455"/>
      <c r="K41" s="1459"/>
    </row>
    <row r="42" spans="1:17" s="53" customFormat="1" ht="21" customHeight="1" thickTop="1">
      <c r="A42" s="484"/>
      <c r="B42" s="487" t="s">
        <v>435</v>
      </c>
      <c r="C42" s="1489" t="str">
        <f ca="1">OFFSET(입력!$B$3,0+$S$1*20,16)</f>
        <v>중(15º~30º)</v>
      </c>
      <c r="D42" s="1490"/>
      <c r="E42" s="482">
        <f ca="1">IF($C$42=$O$42,0,IF($C$42=$O$43,0.05,0.1))</f>
        <v>0.05</v>
      </c>
      <c r="F42" s="482">
        <f ca="1">IF($C$42=$O$42,0,IF($C$42=$O$43,0.05,0.1))</f>
        <v>0.05</v>
      </c>
      <c r="G42" s="482">
        <f ca="1">IF($C$42=$O$42,0,IF($C$42=$O$43,0.05,0.1))</f>
        <v>0.05</v>
      </c>
      <c r="H42" s="482">
        <f ca="1">IF($C$42=$O$42,0,IF($C$42=$O$43,0.05,0.1))</f>
        <v>0.05</v>
      </c>
      <c r="I42" s="486"/>
      <c r="J42" s="481"/>
      <c r="K42" s="480"/>
      <c r="O42" s="502" t="s">
        <v>434</v>
      </c>
      <c r="P42" s="502">
        <v>0</v>
      </c>
    </row>
    <row r="43" spans="1:17" s="53" customFormat="1" ht="21" customHeight="1">
      <c r="A43" s="484"/>
      <c r="B43" s="483" t="s">
        <v>433</v>
      </c>
      <c r="C43" s="1485" t="str">
        <f ca="1">OFFSET(입력!$B$3,0+$S$1*20,17)</f>
        <v>개소당 평균면적이 3ha 이상</v>
      </c>
      <c r="D43" s="1486"/>
      <c r="E43" s="482">
        <f ca="1">IF($C$43=$O$48,0,IF($C$43=$O$49,0.05,0.1))</f>
        <v>0</v>
      </c>
      <c r="F43" s="482">
        <f ca="1">IF($C$43=$O$48,0,IF($C$43=$O$49,0.05,0.1))</f>
        <v>0</v>
      </c>
      <c r="G43" s="482">
        <f ca="1">IF($C$43=$O$48,0,IF($C$43=$O$49,0.05,0.1))</f>
        <v>0</v>
      </c>
      <c r="H43" s="482">
        <f ca="1">IF($C$43=$O$48,0,IF($C$43=$O$49,0.05,0.1))</f>
        <v>0</v>
      </c>
      <c r="I43" s="485"/>
      <c r="J43" s="476"/>
      <c r="K43" s="169"/>
      <c r="O43" s="502" t="s">
        <v>432</v>
      </c>
      <c r="P43" s="502">
        <v>0.05</v>
      </c>
    </row>
    <row r="44" spans="1:17" s="53" customFormat="1" ht="21" customHeight="1">
      <c r="A44" s="484"/>
      <c r="B44" s="483" t="s">
        <v>431</v>
      </c>
      <c r="C44" s="1485" t="str">
        <f ca="1">OFFSET(입력!$B$3,0+$S$1*20,15)</f>
        <v>조림 2년 차</v>
      </c>
      <c r="D44" s="1486"/>
      <c r="E44" s="166"/>
      <c r="F44" s="482">
        <f ca="1">IF($C$44=$O$45,0,IF($C$44=$O$46,0.05,0.1))</f>
        <v>0.05</v>
      </c>
      <c r="G44" s="166"/>
      <c r="H44" s="166"/>
      <c r="I44" s="166"/>
      <c r="J44" s="481"/>
      <c r="K44" s="480"/>
      <c r="O44" s="502" t="s">
        <v>430</v>
      </c>
      <c r="P44" s="502">
        <v>0.1</v>
      </c>
    </row>
    <row r="45" spans="1:17" s="53" customFormat="1" ht="21" customHeight="1">
      <c r="A45" s="479"/>
      <c r="B45" s="478" t="s">
        <v>429</v>
      </c>
      <c r="C45" s="1475"/>
      <c r="D45" s="1476"/>
      <c r="E45" s="477">
        <f ca="1">E42+E43+E44</f>
        <v>0.05</v>
      </c>
      <c r="F45" s="477">
        <f ca="1">F42+F43+F44</f>
        <v>0.1</v>
      </c>
      <c r="G45" s="477">
        <f ca="1">G42+G43+G44</f>
        <v>0.05</v>
      </c>
      <c r="H45" s="477">
        <f ca="1">H42+H43+H44</f>
        <v>0.05</v>
      </c>
      <c r="I45" s="477"/>
      <c r="J45" s="476"/>
      <c r="K45" s="169"/>
      <c r="O45" s="597" t="s">
        <v>520</v>
      </c>
      <c r="P45" s="502">
        <v>0</v>
      </c>
      <c r="Q45" s="53">
        <v>3.5</v>
      </c>
    </row>
    <row r="46" spans="1:17" s="53" customFormat="1" ht="21" customHeight="1" thickBot="1">
      <c r="A46" s="475"/>
      <c r="B46" s="474"/>
      <c r="C46" s="474"/>
      <c r="D46" s="474"/>
      <c r="E46" s="474"/>
      <c r="F46" s="474"/>
      <c r="G46" s="474"/>
      <c r="H46" s="474"/>
      <c r="I46" s="474"/>
      <c r="J46" s="473"/>
      <c r="K46" s="472"/>
      <c r="O46" s="597" t="s">
        <v>518</v>
      </c>
      <c r="P46" s="502">
        <v>0.05</v>
      </c>
      <c r="Q46" s="53">
        <v>4</v>
      </c>
    </row>
    <row r="47" spans="1:17" s="53" customFormat="1" ht="21" customHeight="1">
      <c r="A47" s="470"/>
      <c r="B47" s="470"/>
      <c r="C47" s="470"/>
      <c r="D47" s="470"/>
      <c r="E47" s="470"/>
      <c r="F47" s="470"/>
      <c r="G47" s="470"/>
      <c r="H47" s="470"/>
      <c r="I47" s="470"/>
      <c r="J47" s="471"/>
      <c r="K47" s="470"/>
      <c r="O47" s="597" t="s">
        <v>516</v>
      </c>
      <c r="P47" s="502">
        <v>0.1</v>
      </c>
      <c r="Q47" s="53">
        <v>5</v>
      </c>
    </row>
    <row r="48" spans="1:17" s="53" customFormat="1" ht="21" customHeight="1">
      <c r="J48" s="469"/>
      <c r="O48" s="502" t="s">
        <v>1072</v>
      </c>
      <c r="P48" s="502">
        <v>0</v>
      </c>
    </row>
    <row r="49" spans="10:16" s="53" customFormat="1" ht="21" customHeight="1">
      <c r="J49" s="469"/>
      <c r="O49" s="502" t="s">
        <v>1074</v>
      </c>
      <c r="P49" s="502">
        <v>0.05</v>
      </c>
    </row>
    <row r="50" spans="10:16" s="53" customFormat="1" ht="21" customHeight="1">
      <c r="J50" s="469"/>
      <c r="O50" s="502" t="s">
        <v>1073</v>
      </c>
      <c r="P50" s="502">
        <v>0.1</v>
      </c>
    </row>
    <row r="51" spans="10:16" s="53" customFormat="1" ht="21" customHeight="1">
      <c r="J51" s="469"/>
    </row>
    <row r="52" spans="10:16" s="53" customFormat="1" ht="21" customHeight="1">
      <c r="J52" s="469"/>
    </row>
    <row r="53" spans="10:16" s="53" customFormat="1" ht="23.25" customHeight="1">
      <c r="J53" s="469"/>
    </row>
    <row r="54" spans="10:16" s="53" customFormat="1" ht="21" customHeight="1">
      <c r="J54" s="469"/>
    </row>
    <row r="55" spans="10:16" s="53" customFormat="1" ht="21" customHeight="1">
      <c r="J55" s="469"/>
    </row>
    <row r="56" spans="10:16" s="53" customFormat="1" ht="21" customHeight="1">
      <c r="J56" s="469"/>
    </row>
    <row r="57" spans="10:16" s="53" customFormat="1" ht="21" customHeight="1">
      <c r="J57" s="469"/>
    </row>
    <row r="58" spans="10:16" s="53" customFormat="1" ht="21" customHeight="1">
      <c r="J58" s="469"/>
    </row>
    <row r="59" spans="10:16" s="53" customFormat="1" ht="21" customHeight="1">
      <c r="J59" s="469"/>
    </row>
    <row r="60" spans="10:16" s="53" customFormat="1" ht="21" customHeight="1">
      <c r="J60" s="469"/>
    </row>
    <row r="61" spans="10:16" s="53" customFormat="1" ht="21" customHeight="1">
      <c r="J61" s="469"/>
    </row>
    <row r="62" spans="10:16" s="53" customFormat="1" ht="21" customHeight="1">
      <c r="J62" s="469"/>
    </row>
    <row r="63" spans="10:16" s="53" customFormat="1" ht="21" customHeight="1">
      <c r="J63" s="469"/>
    </row>
    <row r="64" spans="10:16" s="53" customFormat="1" ht="21" customHeight="1">
      <c r="J64" s="469"/>
    </row>
    <row r="65" spans="10:10" s="53" customFormat="1" ht="21" customHeight="1">
      <c r="J65" s="469"/>
    </row>
    <row r="66" spans="10:10" s="53" customFormat="1" ht="21" customHeight="1">
      <c r="J66" s="469"/>
    </row>
    <row r="67" spans="10:10" s="53" customFormat="1" ht="21" customHeight="1">
      <c r="J67" s="469"/>
    </row>
    <row r="68" spans="10:10" s="53" customFormat="1" ht="21" customHeight="1">
      <c r="J68" s="469"/>
    </row>
    <row r="69" spans="10:10" s="53" customFormat="1" ht="21" customHeight="1">
      <c r="J69" s="469"/>
    </row>
    <row r="70" spans="10:10" s="53" customFormat="1" ht="21" customHeight="1">
      <c r="J70" s="469"/>
    </row>
    <row r="71" spans="10:10" s="53" customFormat="1" ht="21" customHeight="1">
      <c r="J71" s="469"/>
    </row>
    <row r="72" spans="10:10" s="53" customFormat="1" ht="21" customHeight="1">
      <c r="J72" s="469"/>
    </row>
    <row r="73" spans="10:10" s="53" customFormat="1" ht="21" customHeight="1">
      <c r="J73" s="469"/>
    </row>
    <row r="74" spans="10:10" s="53" customFormat="1" ht="21" customHeight="1">
      <c r="J74" s="469"/>
    </row>
    <row r="75" spans="10:10" s="53" customFormat="1" ht="21" customHeight="1">
      <c r="J75" s="469"/>
    </row>
    <row r="76" spans="10:10" s="53" customFormat="1" ht="21" customHeight="1">
      <c r="J76" s="469"/>
    </row>
    <row r="77" spans="10:10" s="53" customFormat="1" ht="21" customHeight="1">
      <c r="J77" s="469"/>
    </row>
    <row r="78" spans="10:10" s="53" customFormat="1" ht="21" customHeight="1">
      <c r="J78" s="469"/>
    </row>
    <row r="79" spans="10:10" s="53" customFormat="1" ht="21" customHeight="1">
      <c r="J79" s="469"/>
    </row>
    <row r="80" spans="10:10" s="53" customFormat="1" ht="21" customHeight="1">
      <c r="J80" s="469"/>
    </row>
    <row r="81" spans="1:11" s="53" customFormat="1" ht="21" customHeight="1">
      <c r="J81" s="469"/>
    </row>
    <row r="82" spans="1:11" s="53" customFormat="1" ht="21" customHeight="1">
      <c r="J82" s="469"/>
    </row>
    <row r="83" spans="1:11" s="53" customFormat="1" ht="21" customHeight="1">
      <c r="J83" s="469"/>
    </row>
    <row r="84" spans="1:11" s="53" customFormat="1" ht="21" customHeight="1">
      <c r="J84" s="469"/>
    </row>
    <row r="85" spans="1:11" s="53" customFormat="1" ht="21" customHeight="1">
      <c r="J85" s="469"/>
    </row>
    <row r="86" spans="1:11" s="53" customFormat="1" ht="21" customHeight="1">
      <c r="J86" s="469"/>
    </row>
    <row r="87" spans="1:11" s="53" customFormat="1" ht="21" customHeight="1">
      <c r="J87" s="469"/>
    </row>
    <row r="88" spans="1:11">
      <c r="A88" s="53"/>
      <c r="B88" s="53"/>
      <c r="C88" s="53"/>
      <c r="D88" s="53"/>
      <c r="E88" s="53"/>
      <c r="F88" s="53"/>
      <c r="G88" s="53"/>
      <c r="H88" s="53"/>
      <c r="I88" s="53"/>
      <c r="J88" s="469"/>
      <c r="K88" s="53"/>
    </row>
    <row r="89" spans="1:11">
      <c r="A89" s="53"/>
      <c r="B89" s="53"/>
      <c r="C89" s="53"/>
      <c r="D89" s="53"/>
      <c r="E89" s="53"/>
      <c r="F89" s="53"/>
      <c r="G89" s="53"/>
      <c r="H89" s="53"/>
      <c r="I89" s="53"/>
      <c r="J89" s="469"/>
      <c r="K89" s="53"/>
    </row>
    <row r="90" spans="1:11">
      <c r="A90" s="53"/>
      <c r="B90" s="53"/>
      <c r="C90" s="53"/>
      <c r="D90" s="53"/>
      <c r="E90" s="53"/>
      <c r="F90" s="53"/>
      <c r="G90" s="53"/>
      <c r="H90" s="53"/>
      <c r="I90" s="53"/>
      <c r="J90" s="469"/>
      <c r="K90" s="53"/>
    </row>
    <row r="91" spans="1:11">
      <c r="A91" s="53"/>
      <c r="B91" s="53"/>
      <c r="C91" s="53"/>
      <c r="D91" s="53"/>
      <c r="E91" s="53"/>
      <c r="F91" s="53"/>
      <c r="G91" s="53"/>
      <c r="H91" s="53"/>
      <c r="I91" s="53"/>
      <c r="J91" s="469"/>
      <c r="K91" s="53"/>
    </row>
    <row r="92" spans="1:11">
      <c r="A92" s="53"/>
      <c r="B92" s="53"/>
      <c r="C92" s="53"/>
      <c r="D92" s="53"/>
      <c r="E92" s="53"/>
      <c r="F92" s="53"/>
      <c r="G92" s="53"/>
      <c r="H92" s="53"/>
      <c r="I92" s="53"/>
      <c r="J92" s="469"/>
      <c r="K92" s="53"/>
    </row>
  </sheetData>
  <mergeCells count="17">
    <mergeCell ref="D1:D2"/>
    <mergeCell ref="E1:H2"/>
    <mergeCell ref="A4:B4"/>
    <mergeCell ref="C4:D4"/>
    <mergeCell ref="E4:F4"/>
    <mergeCell ref="H4:I4"/>
    <mergeCell ref="E5:F5"/>
    <mergeCell ref="A7:A34"/>
    <mergeCell ref="A35:A38"/>
    <mergeCell ref="B40:B41"/>
    <mergeCell ref="C40:D41"/>
    <mergeCell ref="E40:I40"/>
    <mergeCell ref="J40:K41"/>
    <mergeCell ref="C42:D42"/>
    <mergeCell ref="C43:D43"/>
    <mergeCell ref="C44:D44"/>
    <mergeCell ref="C45:D45"/>
  </mergeCells>
  <phoneticPr fontId="4" type="noConversion"/>
  <dataValidations disablePrompts="1" count="1">
    <dataValidation type="list" allowBlank="1" showInputMessage="1" showErrorMessage="1" sqref="M3" xr:uid="{00000000-0002-0000-1B00-000000000000}">
      <formula1>$N$2:$N$5</formula1>
    </dataValidation>
  </dataValidations>
  <pageMargins left="0.78740157480314965" right="0.31496062992125984" top="0.6692913385826772" bottom="0.43307086614173229" header="0.51181102362204722" footer="0"/>
  <pageSetup paperSize="9" scale="80" orientation="landscape" blackAndWhite="1"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indexed="11"/>
  </sheetPr>
  <dimension ref="A1:S92"/>
  <sheetViews>
    <sheetView view="pageBreakPreview" zoomScaleNormal="100" workbookViewId="0">
      <selection activeCell="B15" sqref="A15:XFD23"/>
    </sheetView>
  </sheetViews>
  <sheetFormatPr defaultColWidth="8.88671875" defaultRowHeight="14.25"/>
  <cols>
    <col min="1" max="1" width="6.77734375" style="3" customWidth="1"/>
    <col min="2" max="2" width="22.77734375" style="3" customWidth="1"/>
    <col min="3" max="3" width="11.77734375" style="3" customWidth="1"/>
    <col min="4" max="4" width="17.77734375" style="3" bestFit="1" customWidth="1"/>
    <col min="5" max="9" width="11.77734375" style="3" customWidth="1"/>
    <col min="10" max="10" width="7.77734375" style="57" customWidth="1"/>
    <col min="11" max="11" width="14.77734375" style="3" customWidth="1"/>
    <col min="12" max="12" width="1.77734375" style="3" customWidth="1"/>
    <col min="13" max="14" width="8.88671875" style="3"/>
    <col min="15" max="15" width="22.33203125" style="3" bestFit="1" customWidth="1"/>
    <col min="16" max="16" width="8.88671875" style="3"/>
    <col min="17" max="17" width="10" style="3" bestFit="1" customWidth="1"/>
    <col min="18" max="16384" width="8.88671875" style="3"/>
  </cols>
  <sheetData>
    <row r="1" spans="1:19" ht="23.25" customHeight="1">
      <c r="A1" s="576"/>
      <c r="B1" s="575"/>
      <c r="C1" s="575"/>
      <c r="D1" s="1140" t="str">
        <f ca="1">OFFSET('5-1.소반별'!$Q$1,S1,0)</f>
        <v>1-0-4-0</v>
      </c>
      <c r="E1" s="1142" t="s">
        <v>514</v>
      </c>
      <c r="F1" s="1142"/>
      <c r="G1" s="1142"/>
      <c r="H1" s="1142"/>
      <c r="I1" s="574"/>
      <c r="J1" s="574"/>
      <c r="K1" s="573"/>
      <c r="S1" s="3">
        <f ca="1">IFERROR(IF(RIGHT(MID(CELL("filename",A1),FIND("]",CELL("filename",A1))+1,255),2)&gt;=10,RIGHT(MID(CELL("filename",A1),FIND("]",CELL("filename",A1))+1,255),2)-1,RIGHT(MID(CELL("filename",A1),FIND("]",CELL("filename",A1))+1,255),1)-1),RIGHT(MID(CELL("filename",A1),FIND("]",CELL("filename",A1))+1,255),1)-1)</f>
        <v>3</v>
      </c>
    </row>
    <row r="2" spans="1:19" ht="23.25" customHeight="1" thickBot="1">
      <c r="A2" s="572"/>
      <c r="B2" s="571"/>
      <c r="C2" s="571"/>
      <c r="D2" s="1141"/>
      <c r="E2" s="1143"/>
      <c r="F2" s="1143"/>
      <c r="G2" s="1143"/>
      <c r="H2" s="1143"/>
      <c r="I2" s="570"/>
      <c r="J2" s="570"/>
      <c r="K2" s="569"/>
      <c r="M2" s="3" t="s">
        <v>513</v>
      </c>
      <c r="N2" s="568" t="s">
        <v>271</v>
      </c>
    </row>
    <row r="3" spans="1:19" s="53" customFormat="1" ht="21.95" customHeight="1" thickBot="1">
      <c r="A3" s="567" t="s">
        <v>512</v>
      </c>
      <c r="B3" s="566" t="str">
        <f ca="1">VLOOKUP($D$1,'5-1.소반별'!$Q$1:$U$9,2,0)</f>
        <v>양구군 국토정중앙면 야촌리 산50번지</v>
      </c>
      <c r="C3" s="566"/>
      <c r="D3" s="566"/>
      <c r="E3" s="566"/>
      <c r="F3" s="565" t="s">
        <v>511</v>
      </c>
      <c r="G3" s="564">
        <f ca="1">VLOOKUP($D$1,'5-1.소반별'!$Q$1:$U$9,5,0)</f>
        <v>0.2</v>
      </c>
      <c r="H3" s="563" t="s">
        <v>4</v>
      </c>
      <c r="I3" s="562"/>
      <c r="J3" s="561"/>
      <c r="K3" s="560"/>
      <c r="M3" s="244" t="s">
        <v>510</v>
      </c>
      <c r="N3" s="553" t="s">
        <v>270</v>
      </c>
    </row>
    <row r="4" spans="1:19" s="53" customFormat="1" ht="16.5" customHeight="1">
      <c r="A4" s="1487" t="s">
        <v>509</v>
      </c>
      <c r="B4" s="1478"/>
      <c r="C4" s="1488" t="s">
        <v>508</v>
      </c>
      <c r="D4" s="1488"/>
      <c r="E4" s="1477" t="s">
        <v>507</v>
      </c>
      <c r="F4" s="1478"/>
      <c r="G4" s="555" t="s">
        <v>506</v>
      </c>
      <c r="H4" s="1477" t="s">
        <v>505</v>
      </c>
      <c r="I4" s="1478"/>
      <c r="J4" s="555" t="s">
        <v>504</v>
      </c>
      <c r="K4" s="554"/>
      <c r="N4" s="553" t="s">
        <v>272</v>
      </c>
    </row>
    <row r="5" spans="1:19" s="53" customFormat="1" ht="16.5" customHeight="1">
      <c r="A5" s="559"/>
      <c r="B5" s="556"/>
      <c r="C5" s="558"/>
      <c r="D5" s="558"/>
      <c r="E5" s="1477" t="s">
        <v>503</v>
      </c>
      <c r="F5" s="1478"/>
      <c r="G5" s="558"/>
      <c r="H5" s="557"/>
      <c r="I5" s="556"/>
      <c r="J5" s="555" t="s">
        <v>502</v>
      </c>
      <c r="K5" s="554" t="s">
        <v>6</v>
      </c>
      <c r="N5" s="553" t="s">
        <v>211</v>
      </c>
    </row>
    <row r="6" spans="1:19" s="53" customFormat="1" ht="16.5" customHeight="1" thickBot="1">
      <c r="A6" s="552"/>
      <c r="B6" s="488" t="s">
        <v>500</v>
      </c>
      <c r="C6" s="551"/>
      <c r="D6" s="488" t="s">
        <v>99</v>
      </c>
      <c r="E6" s="550"/>
      <c r="F6" s="488" t="s">
        <v>99</v>
      </c>
      <c r="G6" s="551"/>
      <c r="H6" s="550"/>
      <c r="I6" s="488" t="s">
        <v>498</v>
      </c>
      <c r="J6" s="421" t="s">
        <v>497</v>
      </c>
      <c r="K6" s="549"/>
    </row>
    <row r="7" spans="1:19" s="53" customFormat="1" ht="15" hidden="1" customHeight="1" thickTop="1">
      <c r="A7" s="1483" t="s">
        <v>496</v>
      </c>
      <c r="B7" s="527" t="s">
        <v>495</v>
      </c>
      <c r="C7" s="498"/>
      <c r="D7" s="469"/>
      <c r="E7" s="498"/>
      <c r="G7" s="498"/>
      <c r="I7" s="498"/>
      <c r="J7" s="516"/>
      <c r="K7" s="528"/>
    </row>
    <row r="8" spans="1:19" s="53" customFormat="1" ht="15" hidden="1" customHeight="1">
      <c r="A8" s="1484"/>
      <c r="B8" s="527" t="s">
        <v>488</v>
      </c>
      <c r="C8" s="518"/>
      <c r="D8" s="519" t="s">
        <v>4</v>
      </c>
      <c r="E8" s="518">
        <v>0.2</v>
      </c>
      <c r="F8" s="519" t="s">
        <v>458</v>
      </c>
      <c r="G8" s="518">
        <f>ROUND(E8*C8,2)</f>
        <v>0</v>
      </c>
      <c r="H8" s="517">
        <f>H18</f>
        <v>0</v>
      </c>
      <c r="I8" s="529" t="s">
        <v>298</v>
      </c>
      <c r="J8" s="516">
        <f>I45</f>
        <v>0</v>
      </c>
      <c r="K8" s="515">
        <f>INT(H8*G8*(1+J8))</f>
        <v>0</v>
      </c>
    </row>
    <row r="9" spans="1:19" s="53" customFormat="1" ht="15" hidden="1" customHeight="1">
      <c r="A9" s="1484"/>
      <c r="B9" s="527" t="s">
        <v>494</v>
      </c>
      <c r="C9" s="518">
        <f>C8</f>
        <v>0</v>
      </c>
      <c r="D9" s="519" t="s">
        <v>4</v>
      </c>
      <c r="E9" s="518">
        <v>0.2</v>
      </c>
      <c r="F9" s="519" t="s">
        <v>492</v>
      </c>
      <c r="G9" s="518">
        <f>ROUND(E9*C9,2)</f>
        <v>0</v>
      </c>
      <c r="H9" s="517">
        <f>'3-1.기초자료'!$B$22</f>
        <v>6571</v>
      </c>
      <c r="I9" s="529"/>
      <c r="J9" s="516"/>
      <c r="K9" s="515">
        <f>INT(H9*G9)</f>
        <v>0</v>
      </c>
    </row>
    <row r="10" spans="1:19" s="53" customFormat="1" ht="15" hidden="1" customHeight="1">
      <c r="A10" s="1484"/>
      <c r="B10" s="548" t="s">
        <v>455</v>
      </c>
      <c r="C10" s="547">
        <f>K9</f>
        <v>0</v>
      </c>
      <c r="D10" s="512" t="s">
        <v>86</v>
      </c>
      <c r="E10" s="547">
        <v>5</v>
      </c>
      <c r="F10" s="512" t="s">
        <v>102</v>
      </c>
      <c r="G10" s="511"/>
      <c r="H10" s="510"/>
      <c r="I10" s="93"/>
      <c r="J10" s="509"/>
      <c r="K10" s="508">
        <f>INT(C10*0.05)</f>
        <v>0</v>
      </c>
    </row>
    <row r="11" spans="1:19" s="53" customFormat="1" ht="15" customHeight="1" thickTop="1">
      <c r="A11" s="1484"/>
      <c r="B11" s="546" t="s">
        <v>489</v>
      </c>
      <c r="C11" s="543"/>
      <c r="D11" s="544"/>
      <c r="E11" s="545"/>
      <c r="F11" s="544"/>
      <c r="G11" s="543"/>
      <c r="H11" s="542"/>
      <c r="I11" s="91"/>
      <c r="J11" s="541"/>
      <c r="K11" s="540"/>
    </row>
    <row r="12" spans="1:19" s="53" customFormat="1" ht="15" customHeight="1">
      <c r="A12" s="1484"/>
      <c r="B12" s="527" t="s">
        <v>488</v>
      </c>
      <c r="C12" s="539">
        <f ca="1">G13+G14</f>
        <v>4</v>
      </c>
      <c r="D12" s="519" t="s">
        <v>458</v>
      </c>
      <c r="E12" s="518"/>
      <c r="F12" s="519"/>
      <c r="G12" s="518"/>
      <c r="H12" s="537"/>
      <c r="I12" s="538"/>
      <c r="J12" s="516"/>
      <c r="K12" s="515">
        <f ca="1">K13+K14</f>
        <v>1006354</v>
      </c>
    </row>
    <row r="13" spans="1:19" s="53" customFormat="1" ht="15" customHeight="1">
      <c r="A13" s="1484"/>
      <c r="B13" s="527"/>
      <c r="C13" s="534"/>
      <c r="D13" s="519"/>
      <c r="E13" s="518"/>
      <c r="F13" s="519"/>
      <c r="G13" s="518">
        <f ca="1">G16+G19+G22+G25</f>
        <v>0</v>
      </c>
      <c r="H13" s="537"/>
      <c r="I13" s="529" t="s">
        <v>298</v>
      </c>
      <c r="J13" s="516"/>
      <c r="K13" s="515">
        <f ca="1">K16+K19+K22+K25</f>
        <v>0</v>
      </c>
    </row>
    <row r="14" spans="1:19" s="53" customFormat="1" ht="15" customHeight="1">
      <c r="A14" s="1484"/>
      <c r="B14" s="527"/>
      <c r="C14" s="534"/>
      <c r="D14" s="519"/>
      <c r="E14" s="518"/>
      <c r="F14" s="519"/>
      <c r="G14" s="518">
        <f ca="1">G20+G26</f>
        <v>4</v>
      </c>
      <c r="H14" s="537"/>
      <c r="I14" s="529" t="s">
        <v>299</v>
      </c>
      <c r="J14" s="516"/>
      <c r="K14" s="515">
        <f ca="1">K20+K26</f>
        <v>1006354</v>
      </c>
    </row>
    <row r="15" spans="1:19" s="53" customFormat="1" ht="15" hidden="1" customHeight="1">
      <c r="A15" s="1484"/>
      <c r="B15" s="527"/>
      <c r="C15" s="534"/>
      <c r="D15" s="519"/>
      <c r="E15" s="518"/>
      <c r="F15" s="519"/>
      <c r="G15" s="518"/>
      <c r="H15" s="537"/>
      <c r="I15" s="529"/>
      <c r="J15" s="516"/>
      <c r="K15" s="515"/>
      <c r="N15" s="53" t="s">
        <v>308</v>
      </c>
      <c r="O15" s="53" t="s">
        <v>309</v>
      </c>
      <c r="P15" s="53" t="s">
        <v>402</v>
      </c>
      <c r="Q15" s="53" t="s">
        <v>482</v>
      </c>
      <c r="R15" s="53" t="s">
        <v>481</v>
      </c>
      <c r="S15" s="53" t="s">
        <v>480</v>
      </c>
    </row>
    <row r="16" spans="1:19" s="53" customFormat="1" ht="15" hidden="1" customHeight="1">
      <c r="A16" s="1484"/>
      <c r="B16" s="527" t="s">
        <v>479</v>
      </c>
      <c r="C16" s="534">
        <f>IF($M$3="둘레베기",$N$17,0)</f>
        <v>0</v>
      </c>
      <c r="D16" s="519" t="s">
        <v>385</v>
      </c>
      <c r="E16" s="531">
        <v>0.18</v>
      </c>
      <c r="F16" s="519" t="s">
        <v>466</v>
      </c>
      <c r="G16" s="531">
        <f>ROUND(C16/100*E16,2)</f>
        <v>0</v>
      </c>
      <c r="H16" s="536">
        <f>H19</f>
        <v>172698</v>
      </c>
      <c r="I16" s="529" t="s">
        <v>465</v>
      </c>
      <c r="J16" s="516">
        <f>IF($M$3="둘레베기",$E$45,0)</f>
        <v>0</v>
      </c>
      <c r="K16" s="696">
        <f>ROUNDDOWN(ROUND((G16+(G16*(J16))),2)*H16,0)</f>
        <v>0</v>
      </c>
      <c r="M16" s="53" t="s">
        <v>478</v>
      </c>
      <c r="N16" s="53">
        <f ca="1">SUMIFS(입력!$N$3:$N$182,입력!$A$3:$A$182,$D$1)</f>
        <v>17</v>
      </c>
      <c r="O16" s="53">
        <f ca="1">SUMIFS(입력!$O$3:$O$182,입력!$A$3:$A$182,$D$1)</f>
        <v>13</v>
      </c>
      <c r="P16" s="53">
        <f>COUNT(입력!N63:N82)</f>
        <v>1</v>
      </c>
      <c r="Q16" s="53">
        <v>0.02</v>
      </c>
      <c r="R16" s="53">
        <f>P16*Q16</f>
        <v>0.02</v>
      </c>
      <c r="S16" s="53">
        <f>입력!H63</f>
        <v>0.2</v>
      </c>
    </row>
    <row r="17" spans="1:15" s="53" customFormat="1" ht="15" hidden="1" customHeight="1">
      <c r="A17" s="1484"/>
      <c r="B17" s="527"/>
      <c r="C17" s="532"/>
      <c r="D17" s="519"/>
      <c r="E17" s="531"/>
      <c r="F17" s="519"/>
      <c r="G17" s="531"/>
      <c r="H17" s="535"/>
      <c r="I17" s="529"/>
      <c r="J17" s="516"/>
      <c r="K17" s="528"/>
      <c r="M17" s="53" t="s">
        <v>477</v>
      </c>
      <c r="N17" s="53">
        <f ca="1">ROUND(N16/P16/Q16,0)</f>
        <v>850</v>
      </c>
      <c r="O17" s="53">
        <f ca="1">ROUND(O16/$P$16/$Q$16,0)</f>
        <v>650</v>
      </c>
    </row>
    <row r="18" spans="1:15" s="53" customFormat="1" ht="15" hidden="1" customHeight="1">
      <c r="A18" s="1484"/>
      <c r="B18" s="527" t="s">
        <v>476</v>
      </c>
      <c r="C18" s="532">
        <f>C19</f>
        <v>0</v>
      </c>
      <c r="D18" s="519" t="s">
        <v>385</v>
      </c>
      <c r="E18" s="531"/>
      <c r="F18" s="519"/>
      <c r="G18" s="531"/>
      <c r="H18" s="535"/>
      <c r="I18" s="529"/>
      <c r="J18" s="516"/>
      <c r="K18" s="515">
        <f>K19+K20</f>
        <v>0</v>
      </c>
      <c r="M18" s="53" t="s">
        <v>474</v>
      </c>
      <c r="N18" s="53">
        <f ca="1">ROUND(N17/100,0)</f>
        <v>9</v>
      </c>
      <c r="O18" s="53">
        <f ca="1">ROUND(O17/100,0)</f>
        <v>7</v>
      </c>
    </row>
    <row r="19" spans="1:15" s="53" customFormat="1" ht="15" hidden="1" customHeight="1">
      <c r="A19" s="1484"/>
      <c r="B19" s="527" t="s">
        <v>473</v>
      </c>
      <c r="C19" s="534">
        <f>IF($M$3="줄베기",$N$17,0)</f>
        <v>0</v>
      </c>
      <c r="D19" s="519" t="s">
        <v>385</v>
      </c>
      <c r="E19" s="531">
        <v>7.0000000000000007E-2</v>
      </c>
      <c r="F19" s="519" t="s">
        <v>466</v>
      </c>
      <c r="G19" s="531">
        <f>ROUND(C19/100*E19,2)</f>
        <v>0</v>
      </c>
      <c r="H19" s="530">
        <f>'3-1.기초자료'!$B$11</f>
        <v>172698</v>
      </c>
      <c r="I19" s="529" t="s">
        <v>465</v>
      </c>
      <c r="J19" s="516">
        <f>IF($M$3="줄베기",$F$45,0)</f>
        <v>0</v>
      </c>
      <c r="K19" s="696">
        <f>ROUNDDOWN(ROUND((G19+(G19*(J19))),2)*H19,0)</f>
        <v>0</v>
      </c>
    </row>
    <row r="20" spans="1:15" s="53" customFormat="1" ht="15" hidden="1" customHeight="1">
      <c r="A20" s="1484"/>
      <c r="B20" s="527" t="s">
        <v>472</v>
      </c>
      <c r="C20" s="534">
        <f>IF($M$3="줄베기",$N$17,0)</f>
        <v>0</v>
      </c>
      <c r="D20" s="519" t="s">
        <v>385</v>
      </c>
      <c r="E20" s="531">
        <v>1.3</v>
      </c>
      <c r="F20" s="519" t="s">
        <v>466</v>
      </c>
      <c r="G20" s="531">
        <f>ROUND(C20/100*E20,2)</f>
        <v>0</v>
      </c>
      <c r="H20" s="530">
        <f>'3-1.기초자료'!$B$12</f>
        <v>228717</v>
      </c>
      <c r="I20" s="529" t="s">
        <v>461</v>
      </c>
      <c r="J20" s="516">
        <f>IF($M$3="줄베기",$F$45,0)</f>
        <v>0</v>
      </c>
      <c r="K20" s="696">
        <f>ROUNDDOWN(ROUND((G20+(G20*(J20))),2)*H20,0)</f>
        <v>0</v>
      </c>
    </row>
    <row r="21" spans="1:15" s="53" customFormat="1" ht="15" hidden="1" customHeight="1">
      <c r="A21" s="1484"/>
      <c r="B21" s="527"/>
      <c r="C21" s="532"/>
      <c r="D21" s="519"/>
      <c r="E21" s="531"/>
      <c r="F21" s="519"/>
      <c r="G21" s="531"/>
      <c r="I21" s="529"/>
      <c r="J21" s="516"/>
      <c r="K21" s="528"/>
    </row>
    <row r="22" spans="1:15" s="53" customFormat="1" ht="15" hidden="1" customHeight="1">
      <c r="A22" s="1484"/>
      <c r="B22" s="527" t="s">
        <v>471</v>
      </c>
      <c r="C22" s="534">
        <f>IF($M$3="맹아제거",$N$17,0)</f>
        <v>0</v>
      </c>
      <c r="D22" s="519" t="s">
        <v>385</v>
      </c>
      <c r="E22" s="531">
        <v>0.2</v>
      </c>
      <c r="F22" s="519" t="s">
        <v>466</v>
      </c>
      <c r="G22" s="531">
        <f>ROUND(C22/100*E22,2)</f>
        <v>0</v>
      </c>
      <c r="H22" s="530">
        <f>H19</f>
        <v>172698</v>
      </c>
      <c r="I22" s="529" t="s">
        <v>465</v>
      </c>
      <c r="J22" s="516">
        <f>IF($M$3="맹아제거",$G$45,0)</f>
        <v>0</v>
      </c>
      <c r="K22" s="696">
        <f>ROUNDDOWN(ROUND((G22+(G22*(J22))),2)*H22,0)</f>
        <v>0</v>
      </c>
    </row>
    <row r="23" spans="1:15" s="53" customFormat="1" ht="15" hidden="1" customHeight="1">
      <c r="A23" s="1484"/>
      <c r="B23" s="527"/>
      <c r="C23" s="532"/>
      <c r="D23" s="519"/>
      <c r="E23" s="531"/>
      <c r="F23" s="519"/>
      <c r="G23" s="531"/>
      <c r="I23" s="529"/>
      <c r="J23" s="516"/>
      <c r="K23" s="528"/>
    </row>
    <row r="24" spans="1:15" s="53" customFormat="1" ht="15" customHeight="1">
      <c r="A24" s="1484"/>
      <c r="B24" s="527" t="s">
        <v>469</v>
      </c>
      <c r="C24" s="532">
        <f ca="1">N17</f>
        <v>850</v>
      </c>
      <c r="D24" s="519" t="s">
        <v>385</v>
      </c>
      <c r="E24" s="531"/>
      <c r="F24" s="519"/>
      <c r="G24" s="531"/>
      <c r="I24" s="529"/>
      <c r="J24" s="516"/>
      <c r="K24" s="515">
        <f ca="1">K25+K26</f>
        <v>1006354</v>
      </c>
    </row>
    <row r="25" spans="1:15" s="53" customFormat="1" ht="15" customHeight="1">
      <c r="A25" s="1484"/>
      <c r="B25" s="527" t="s">
        <v>467</v>
      </c>
      <c r="C25" s="668">
        <f ca="1">IF($M$3="모두베기",$N$17,0)*0</f>
        <v>0</v>
      </c>
      <c r="D25" s="519"/>
      <c r="E25" s="598">
        <v>7.0000000000000007E-2</v>
      </c>
      <c r="F25" s="519" t="s">
        <v>466</v>
      </c>
      <c r="G25" s="531">
        <f ca="1">ROUND(C25/100*E25,2)</f>
        <v>0</v>
      </c>
      <c r="H25" s="530">
        <f>H19</f>
        <v>172698</v>
      </c>
      <c r="I25" s="529" t="s">
        <v>465</v>
      </c>
      <c r="J25" s="516">
        <f ca="1">IF($M$3="모두베기",$H$45,0)</f>
        <v>0.1</v>
      </c>
      <c r="K25" s="515">
        <f ca="1">INT(H25*G25*(1+J25))</f>
        <v>0</v>
      </c>
      <c r="M25" s="533"/>
    </row>
    <row r="26" spans="1:15" s="53" customFormat="1" ht="15" customHeight="1">
      <c r="A26" s="1484"/>
      <c r="B26" s="527" t="s">
        <v>464</v>
      </c>
      <c r="C26" s="532"/>
      <c r="D26" s="519"/>
      <c r="E26" s="531"/>
      <c r="F26" s="519"/>
      <c r="G26" s="531">
        <f ca="1">G27+G28+G29</f>
        <v>4</v>
      </c>
      <c r="I26" s="529"/>
      <c r="J26" s="516"/>
      <c r="K26" s="526">
        <f ca="1">K27+K28+K29</f>
        <v>1006354</v>
      </c>
    </row>
    <row r="27" spans="1:15" s="53" customFormat="1" ht="15" customHeight="1">
      <c r="A27" s="1484"/>
      <c r="B27" s="599" t="s">
        <v>520</v>
      </c>
      <c r="C27" s="531">
        <f ca="1">E27</f>
        <v>0</v>
      </c>
      <c r="D27" s="519" t="s">
        <v>458</v>
      </c>
      <c r="E27" s="531">
        <f ca="1">IF($C$44=B27,3.5,0)</f>
        <v>0</v>
      </c>
      <c r="F27" s="519" t="s">
        <v>458</v>
      </c>
      <c r="G27" s="531">
        <f ca="1">ROUND(C27,2)</f>
        <v>0</v>
      </c>
      <c r="H27" s="530">
        <f>H20</f>
        <v>228717</v>
      </c>
      <c r="I27" s="529" t="s">
        <v>461</v>
      </c>
      <c r="J27" s="516">
        <f ca="1">IF($M$3="모두베기",$H$45,0)</f>
        <v>0.1</v>
      </c>
      <c r="K27" s="696">
        <f ca="1">ROUNDDOWN(ROUND((G27+(G27*(J27))),2)*H27,0)</f>
        <v>0</v>
      </c>
    </row>
    <row r="28" spans="1:15" s="53" customFormat="1" ht="15" customHeight="1">
      <c r="A28" s="1484"/>
      <c r="B28" s="599" t="s">
        <v>518</v>
      </c>
      <c r="C28" s="531">
        <f ca="1">E28</f>
        <v>4</v>
      </c>
      <c r="D28" s="519" t="s">
        <v>458</v>
      </c>
      <c r="E28" s="531">
        <f ca="1">IF($C$44=B28,4,0)</f>
        <v>4</v>
      </c>
      <c r="F28" s="519" t="s">
        <v>458</v>
      </c>
      <c r="G28" s="531">
        <f ca="1">ROUND(C28,2)</f>
        <v>4</v>
      </c>
      <c r="H28" s="530">
        <f>H20</f>
        <v>228717</v>
      </c>
      <c r="I28" s="529" t="s">
        <v>461</v>
      </c>
      <c r="J28" s="516">
        <f ca="1">IF($M$3="모두베기",$H$45,0)</f>
        <v>0.1</v>
      </c>
      <c r="K28" s="696">
        <f ca="1">ROUNDDOWN(ROUND((G28+(G28*(J28))),2)*H28,0)</f>
        <v>1006354</v>
      </c>
    </row>
    <row r="29" spans="1:15" s="53" customFormat="1" ht="15" customHeight="1">
      <c r="A29" s="1484"/>
      <c r="B29" s="599" t="s">
        <v>516</v>
      </c>
      <c r="C29" s="531">
        <f ca="1">E29</f>
        <v>0</v>
      </c>
      <c r="D29" s="519" t="s">
        <v>458</v>
      </c>
      <c r="E29" s="531">
        <f ca="1">IF($C$44=B29,5,0)</f>
        <v>0</v>
      </c>
      <c r="F29" s="519" t="s">
        <v>458</v>
      </c>
      <c r="G29" s="531">
        <f ca="1">ROUND(C29,2)</f>
        <v>0</v>
      </c>
      <c r="H29" s="530">
        <f>H20</f>
        <v>228717</v>
      </c>
      <c r="I29" s="529" t="s">
        <v>461</v>
      </c>
      <c r="J29" s="516">
        <f ca="1">IF($M$3="모두베기",$H$45,0)</f>
        <v>0.1</v>
      </c>
      <c r="K29" s="696">
        <f ca="1">ROUNDDOWN(ROUND((G29+(G29*(J29))),2)*H29,0)</f>
        <v>0</v>
      </c>
    </row>
    <row r="30" spans="1:15" s="53" customFormat="1" ht="15" customHeight="1">
      <c r="A30" s="1484"/>
      <c r="B30" s="527"/>
      <c r="C30" s="521"/>
      <c r="D30" s="519"/>
      <c r="E30" s="518"/>
      <c r="F30" s="519"/>
      <c r="G30" s="518"/>
      <c r="I30" s="529"/>
      <c r="J30" s="516"/>
      <c r="K30" s="528"/>
    </row>
    <row r="31" spans="1:15" s="53" customFormat="1" ht="15" customHeight="1">
      <c r="A31" s="1484"/>
      <c r="B31" s="527" t="s">
        <v>460</v>
      </c>
      <c r="C31" s="498"/>
      <c r="D31" s="519"/>
      <c r="E31" s="498"/>
      <c r="F31" s="519"/>
      <c r="G31" s="498"/>
      <c r="I31" s="498"/>
      <c r="J31" s="516"/>
      <c r="K31" s="526">
        <f ca="1">K32+K33</f>
        <v>37796</v>
      </c>
    </row>
    <row r="32" spans="1:15" s="53" customFormat="1" ht="19.5" customHeight="1">
      <c r="A32" s="1484"/>
      <c r="B32" s="498" t="s">
        <v>459</v>
      </c>
      <c r="C32" s="518">
        <f ca="1">G14</f>
        <v>4</v>
      </c>
      <c r="D32" s="519" t="s">
        <v>458</v>
      </c>
      <c r="E32" s="525">
        <v>5</v>
      </c>
      <c r="F32" s="524" t="s">
        <v>457</v>
      </c>
      <c r="G32" s="523">
        <f ca="1">ROUND(E32*C32,2)</f>
        <v>20</v>
      </c>
      <c r="H32" s="517">
        <f>'3-1.기초자료'!$B$15</f>
        <v>1718</v>
      </c>
      <c r="I32" s="522" t="s">
        <v>456</v>
      </c>
      <c r="J32" s="516"/>
      <c r="K32" s="515">
        <f ca="1">INT(H32*G32)</f>
        <v>34360</v>
      </c>
    </row>
    <row r="33" spans="1:17" s="53" customFormat="1" ht="19.5" customHeight="1">
      <c r="A33" s="1484"/>
      <c r="B33" s="498" t="s">
        <v>455</v>
      </c>
      <c r="C33" s="521">
        <f ca="1">INT(G32*H32)</f>
        <v>34360</v>
      </c>
      <c r="D33" s="519" t="s">
        <v>86</v>
      </c>
      <c r="E33" s="520">
        <v>0.1</v>
      </c>
      <c r="F33" s="519"/>
      <c r="G33" s="518"/>
      <c r="H33" s="517"/>
      <c r="I33" s="498"/>
      <c r="J33" s="516"/>
      <c r="K33" s="515">
        <f ca="1">INT(C33*E33)</f>
        <v>3436</v>
      </c>
    </row>
    <row r="34" spans="1:17" s="53" customFormat="1" ht="19.5" customHeight="1" thickBot="1">
      <c r="A34" s="1484"/>
      <c r="B34" s="514" t="s">
        <v>453</v>
      </c>
      <c r="C34" s="511">
        <f ca="1">C32</f>
        <v>4</v>
      </c>
      <c r="D34" s="512" t="s">
        <v>452</v>
      </c>
      <c r="E34" s="513">
        <v>8.3999999999999995E-3</v>
      </c>
      <c r="F34" s="512" t="s">
        <v>451</v>
      </c>
      <c r="G34" s="511"/>
      <c r="H34" s="510">
        <f>'3-1.기초자료'!$B$21</f>
        <v>400000</v>
      </c>
      <c r="I34" s="93" t="s">
        <v>269</v>
      </c>
      <c r="J34" s="509"/>
      <c r="K34" s="508">
        <f ca="1">INT(C34*E34*H34)</f>
        <v>13440</v>
      </c>
    </row>
    <row r="35" spans="1:17" s="53" customFormat="1" ht="21" customHeight="1">
      <c r="A35" s="1479" t="s">
        <v>155</v>
      </c>
      <c r="B35" s="507" t="s">
        <v>448</v>
      </c>
      <c r="C35" s="506"/>
      <c r="D35" s="470"/>
      <c r="E35" s="506"/>
      <c r="F35" s="470"/>
      <c r="G35" s="506"/>
      <c r="H35" s="470"/>
      <c r="I35" s="506"/>
      <c r="J35" s="471"/>
      <c r="K35" s="505">
        <f ca="1">K36+K37+K38</f>
        <v>1057590</v>
      </c>
    </row>
    <row r="36" spans="1:17" s="53" customFormat="1" ht="21" customHeight="1">
      <c r="A36" s="1480"/>
      <c r="B36" s="504" t="s">
        <v>447</v>
      </c>
      <c r="C36" s="502"/>
      <c r="D36" s="503"/>
      <c r="E36" s="502"/>
      <c r="F36" s="503"/>
      <c r="G36" s="502"/>
      <c r="H36" s="503"/>
      <c r="I36" s="502"/>
      <c r="J36" s="501"/>
      <c r="K36" s="500">
        <f ca="1">K12</f>
        <v>1006354</v>
      </c>
    </row>
    <row r="37" spans="1:17" s="53" customFormat="1" ht="21" customHeight="1">
      <c r="A37" s="1480"/>
      <c r="B37" s="499" t="s">
        <v>446</v>
      </c>
      <c r="C37" s="498"/>
      <c r="E37" s="498"/>
      <c r="G37" s="498"/>
      <c r="I37" s="498"/>
      <c r="J37" s="469"/>
      <c r="K37" s="497">
        <f ca="1">K31</f>
        <v>37796</v>
      </c>
      <c r="Q37" s="170"/>
    </row>
    <row r="38" spans="1:17" s="53" customFormat="1" ht="21" customHeight="1" thickBot="1">
      <c r="A38" s="1481"/>
      <c r="B38" s="496" t="s">
        <v>445</v>
      </c>
      <c r="C38" s="494"/>
      <c r="D38" s="495"/>
      <c r="E38" s="494"/>
      <c r="F38" s="495"/>
      <c r="G38" s="494"/>
      <c r="H38" s="495"/>
      <c r="I38" s="494"/>
      <c r="J38" s="493"/>
      <c r="K38" s="492">
        <f ca="1">K34</f>
        <v>13440</v>
      </c>
    </row>
    <row r="39" spans="1:17" s="53" customFormat="1" ht="21" customHeight="1" thickBot="1">
      <c r="A39" s="474"/>
      <c r="B39" s="491" t="s">
        <v>444</v>
      </c>
      <c r="C39" s="474"/>
      <c r="D39" s="474"/>
      <c r="E39" s="474"/>
      <c r="F39" s="474"/>
      <c r="G39" s="474"/>
      <c r="H39" s="474"/>
      <c r="I39" s="474"/>
      <c r="J39" s="473"/>
      <c r="K39" s="474"/>
    </row>
    <row r="40" spans="1:17" s="53" customFormat="1" ht="21" customHeight="1">
      <c r="A40" s="490"/>
      <c r="B40" s="1456" t="s">
        <v>81</v>
      </c>
      <c r="C40" s="1454" t="s">
        <v>442</v>
      </c>
      <c r="D40" s="1450"/>
      <c r="E40" s="1482" t="s">
        <v>441</v>
      </c>
      <c r="F40" s="1482"/>
      <c r="G40" s="1482"/>
      <c r="H40" s="1482"/>
      <c r="I40" s="1482"/>
      <c r="J40" s="1454" t="s">
        <v>84</v>
      </c>
      <c r="K40" s="1458"/>
    </row>
    <row r="41" spans="1:17" s="53" customFormat="1" ht="21" customHeight="1" thickBot="1">
      <c r="A41" s="484"/>
      <c r="B41" s="1457"/>
      <c r="C41" s="1455"/>
      <c r="D41" s="1453"/>
      <c r="E41" s="489" t="s">
        <v>271</v>
      </c>
      <c r="F41" s="489" t="s">
        <v>270</v>
      </c>
      <c r="G41" s="489" t="s">
        <v>272</v>
      </c>
      <c r="H41" s="489" t="s">
        <v>211</v>
      </c>
      <c r="I41" s="488"/>
      <c r="J41" s="1455"/>
      <c r="K41" s="1459"/>
    </row>
    <row r="42" spans="1:17" s="53" customFormat="1" ht="21" customHeight="1" thickTop="1">
      <c r="A42" s="484"/>
      <c r="B42" s="487" t="s">
        <v>435</v>
      </c>
      <c r="C42" s="1489" t="str">
        <f ca="1">OFFSET(입력!$B$3,0+$S$1*20,16)</f>
        <v>완(15º 이하)</v>
      </c>
      <c r="D42" s="1490"/>
      <c r="E42" s="482">
        <f ca="1">IF($C$42=$O$42,0,IF($C$42=$O$43,0.05,0.1))</f>
        <v>0</v>
      </c>
      <c r="F42" s="482">
        <f ca="1">IF($C$42=$O$42,0,IF($C$42=$O$43,0.05,0.1))</f>
        <v>0</v>
      </c>
      <c r="G42" s="482">
        <f ca="1">IF($C$42=$O$42,0,IF($C$42=$O$43,0.05,0.1))</f>
        <v>0</v>
      </c>
      <c r="H42" s="482">
        <f ca="1">IF($C$42=$O$42,0,IF($C$42=$O$43,0.05,0.1))</f>
        <v>0</v>
      </c>
      <c r="I42" s="486"/>
      <c r="J42" s="481"/>
      <c r="K42" s="480"/>
      <c r="O42" s="502" t="s">
        <v>434</v>
      </c>
      <c r="P42" s="502">
        <v>0</v>
      </c>
    </row>
    <row r="43" spans="1:17" s="53" customFormat="1" ht="21" customHeight="1">
      <c r="A43" s="484"/>
      <c r="B43" s="483" t="s">
        <v>433</v>
      </c>
      <c r="C43" s="1485" t="str">
        <f ca="1">OFFSET(입력!$B$3,0+$S$1*20,17)</f>
        <v>개소당 평균면적이 1ha 미만</v>
      </c>
      <c r="D43" s="1486"/>
      <c r="E43" s="482">
        <f ca="1">IF($C$43=$O$48,0,IF($C$43=$O$49,0.05,0.1))</f>
        <v>0.1</v>
      </c>
      <c r="F43" s="482">
        <f ca="1">IF($C$43=$O$48,0,IF($C$43=$O$49,0.05,0.1))</f>
        <v>0.1</v>
      </c>
      <c r="G43" s="482">
        <f ca="1">IF($C$43=$O$48,0,IF($C$43=$O$49,0.05,0.1))</f>
        <v>0.1</v>
      </c>
      <c r="H43" s="482">
        <f ca="1">IF($C$43=$O$48,0,IF($C$43=$O$49,0.05,0.1))</f>
        <v>0.1</v>
      </c>
      <c r="I43" s="485"/>
      <c r="J43" s="476"/>
      <c r="K43" s="169"/>
      <c r="O43" s="502" t="s">
        <v>432</v>
      </c>
      <c r="P43" s="502">
        <v>0.05</v>
      </c>
    </row>
    <row r="44" spans="1:17" s="53" customFormat="1" ht="21" customHeight="1">
      <c r="A44" s="484"/>
      <c r="B44" s="483" t="s">
        <v>431</v>
      </c>
      <c r="C44" s="1485" t="str">
        <f ca="1">OFFSET(입력!$B$3,0+$S$1*20,15)</f>
        <v>조림 2년 차</v>
      </c>
      <c r="D44" s="1486"/>
      <c r="E44" s="166"/>
      <c r="F44" s="482">
        <f ca="1">IF($C$44=$O$45,0,IF($C$44=$O$46,0.05,0.1))</f>
        <v>0.05</v>
      </c>
      <c r="G44" s="166"/>
      <c r="H44" s="482"/>
      <c r="I44" s="166"/>
      <c r="J44" s="481"/>
      <c r="K44" s="480"/>
      <c r="O44" s="502" t="s">
        <v>430</v>
      </c>
      <c r="P44" s="502">
        <v>0.1</v>
      </c>
    </row>
    <row r="45" spans="1:17" s="53" customFormat="1" ht="21" customHeight="1">
      <c r="A45" s="479"/>
      <c r="B45" s="478" t="s">
        <v>429</v>
      </c>
      <c r="C45" s="1475"/>
      <c r="D45" s="1476"/>
      <c r="E45" s="477">
        <f ca="1">E42+E43+E44</f>
        <v>0.1</v>
      </c>
      <c r="F45" s="477">
        <f ca="1">F42+F43+F44</f>
        <v>0.15000000000000002</v>
      </c>
      <c r="G45" s="477">
        <f ca="1">G42+G43+G44</f>
        <v>0.1</v>
      </c>
      <c r="H45" s="477">
        <f ca="1">H42+H43+H44</f>
        <v>0.1</v>
      </c>
      <c r="I45" s="477"/>
      <c r="J45" s="476"/>
      <c r="K45" s="169"/>
      <c r="O45" s="597" t="s">
        <v>520</v>
      </c>
      <c r="P45" s="502">
        <v>0</v>
      </c>
      <c r="Q45" s="53">
        <v>3.5</v>
      </c>
    </row>
    <row r="46" spans="1:17" s="53" customFormat="1" ht="21" customHeight="1" thickBot="1">
      <c r="A46" s="475"/>
      <c r="B46" s="474"/>
      <c r="C46" s="474"/>
      <c r="D46" s="474"/>
      <c r="E46" s="474"/>
      <c r="F46" s="474"/>
      <c r="G46" s="474"/>
      <c r="H46" s="474"/>
      <c r="I46" s="474"/>
      <c r="J46" s="473"/>
      <c r="K46" s="472"/>
      <c r="O46" s="597" t="s">
        <v>518</v>
      </c>
      <c r="P46" s="502">
        <v>0.05</v>
      </c>
      <c r="Q46" s="53">
        <v>4</v>
      </c>
    </row>
    <row r="47" spans="1:17" s="53" customFormat="1" ht="21" customHeight="1">
      <c r="A47" s="470"/>
      <c r="B47" s="470"/>
      <c r="C47" s="470"/>
      <c r="D47" s="470"/>
      <c r="E47" s="470"/>
      <c r="F47" s="470"/>
      <c r="G47" s="470"/>
      <c r="H47" s="470"/>
      <c r="I47" s="470"/>
      <c r="J47" s="471"/>
      <c r="K47" s="470"/>
      <c r="O47" s="597" t="s">
        <v>516</v>
      </c>
      <c r="P47" s="502">
        <v>0.1</v>
      </c>
      <c r="Q47" s="53">
        <v>5</v>
      </c>
    </row>
    <row r="48" spans="1:17" s="53" customFormat="1" ht="21" customHeight="1">
      <c r="J48" s="469"/>
      <c r="O48" s="502" t="s">
        <v>1072</v>
      </c>
      <c r="P48" s="502">
        <v>0</v>
      </c>
    </row>
    <row r="49" spans="10:16" s="53" customFormat="1" ht="21" customHeight="1">
      <c r="J49" s="469"/>
      <c r="O49" s="502" t="s">
        <v>1074</v>
      </c>
      <c r="P49" s="502">
        <v>0.05</v>
      </c>
    </row>
    <row r="50" spans="10:16" s="53" customFormat="1" ht="21" customHeight="1">
      <c r="J50" s="469"/>
      <c r="O50" s="502" t="s">
        <v>1073</v>
      </c>
      <c r="P50" s="502">
        <v>0.1</v>
      </c>
    </row>
    <row r="51" spans="10:16" s="53" customFormat="1" ht="21" customHeight="1">
      <c r="J51" s="469"/>
    </row>
    <row r="52" spans="10:16" s="53" customFormat="1" ht="21" customHeight="1">
      <c r="J52" s="469"/>
    </row>
    <row r="53" spans="10:16" s="53" customFormat="1" ht="23.25" customHeight="1">
      <c r="J53" s="469"/>
    </row>
    <row r="54" spans="10:16" s="53" customFormat="1" ht="21" customHeight="1">
      <c r="J54" s="469"/>
    </row>
    <row r="55" spans="10:16" s="53" customFormat="1" ht="21" customHeight="1">
      <c r="J55" s="469"/>
    </row>
    <row r="56" spans="10:16" s="53" customFormat="1" ht="21" customHeight="1">
      <c r="J56" s="469"/>
    </row>
    <row r="57" spans="10:16" s="53" customFormat="1" ht="21" customHeight="1">
      <c r="J57" s="469"/>
    </row>
    <row r="58" spans="10:16" s="53" customFormat="1" ht="21" customHeight="1">
      <c r="J58" s="469"/>
    </row>
    <row r="59" spans="10:16" s="53" customFormat="1" ht="21" customHeight="1">
      <c r="J59" s="469"/>
    </row>
    <row r="60" spans="10:16" s="53" customFormat="1" ht="21" customHeight="1">
      <c r="J60" s="469"/>
    </row>
    <row r="61" spans="10:16" s="53" customFormat="1" ht="21" customHeight="1">
      <c r="J61" s="469"/>
    </row>
    <row r="62" spans="10:16" s="53" customFormat="1" ht="21" customHeight="1">
      <c r="J62" s="469"/>
    </row>
    <row r="63" spans="10:16" s="53" customFormat="1" ht="21" customHeight="1">
      <c r="J63" s="469"/>
    </row>
    <row r="64" spans="10:16" s="53" customFormat="1" ht="21" customHeight="1">
      <c r="J64" s="469"/>
    </row>
    <row r="65" spans="10:10" s="53" customFormat="1" ht="21" customHeight="1">
      <c r="J65" s="469"/>
    </row>
    <row r="66" spans="10:10" s="53" customFormat="1" ht="21" customHeight="1">
      <c r="J66" s="469"/>
    </row>
    <row r="67" spans="10:10" s="53" customFormat="1" ht="21" customHeight="1">
      <c r="J67" s="469"/>
    </row>
    <row r="68" spans="10:10" s="53" customFormat="1" ht="21" customHeight="1">
      <c r="J68" s="469"/>
    </row>
    <row r="69" spans="10:10" s="53" customFormat="1" ht="21" customHeight="1">
      <c r="J69" s="469"/>
    </row>
    <row r="70" spans="10:10" s="53" customFormat="1" ht="21" customHeight="1">
      <c r="J70" s="469"/>
    </row>
    <row r="71" spans="10:10" s="53" customFormat="1" ht="21" customHeight="1">
      <c r="J71" s="469"/>
    </row>
    <row r="72" spans="10:10" s="53" customFormat="1" ht="21" customHeight="1">
      <c r="J72" s="469"/>
    </row>
    <row r="73" spans="10:10" s="53" customFormat="1" ht="21" customHeight="1">
      <c r="J73" s="469"/>
    </row>
    <row r="74" spans="10:10" s="53" customFormat="1" ht="21" customHeight="1">
      <c r="J74" s="469"/>
    </row>
    <row r="75" spans="10:10" s="53" customFormat="1" ht="21" customHeight="1">
      <c r="J75" s="469"/>
    </row>
    <row r="76" spans="10:10" s="53" customFormat="1" ht="21" customHeight="1">
      <c r="J76" s="469"/>
    </row>
    <row r="77" spans="10:10" s="53" customFormat="1" ht="21" customHeight="1">
      <c r="J77" s="469"/>
    </row>
    <row r="78" spans="10:10" s="53" customFormat="1" ht="21" customHeight="1">
      <c r="J78" s="469"/>
    </row>
    <row r="79" spans="10:10" s="53" customFormat="1" ht="21" customHeight="1">
      <c r="J79" s="469"/>
    </row>
    <row r="80" spans="10:10" s="53" customFormat="1" ht="21" customHeight="1">
      <c r="J80" s="469"/>
    </row>
    <row r="81" spans="1:11" s="53" customFormat="1" ht="21" customHeight="1">
      <c r="J81" s="469"/>
    </row>
    <row r="82" spans="1:11" s="53" customFormat="1" ht="21" customHeight="1">
      <c r="J82" s="469"/>
    </row>
    <row r="83" spans="1:11" s="53" customFormat="1" ht="21" customHeight="1">
      <c r="J83" s="469"/>
    </row>
    <row r="84" spans="1:11" s="53" customFormat="1" ht="21" customHeight="1">
      <c r="J84" s="469"/>
    </row>
    <row r="85" spans="1:11" s="53" customFormat="1" ht="21" customHeight="1">
      <c r="J85" s="469"/>
    </row>
    <row r="86" spans="1:11" s="53" customFormat="1" ht="21" customHeight="1">
      <c r="J86" s="469"/>
    </row>
    <row r="87" spans="1:11" s="53" customFormat="1" ht="21" customHeight="1">
      <c r="J87" s="469"/>
    </row>
    <row r="88" spans="1:11">
      <c r="A88" s="53"/>
      <c r="B88" s="53"/>
      <c r="C88" s="53"/>
      <c r="D88" s="53"/>
      <c r="E88" s="53"/>
      <c r="F88" s="53"/>
      <c r="G88" s="53"/>
      <c r="H88" s="53"/>
      <c r="I88" s="53"/>
      <c r="J88" s="469"/>
      <c r="K88" s="53"/>
    </row>
    <row r="89" spans="1:11">
      <c r="A89" s="53"/>
      <c r="B89" s="53"/>
      <c r="C89" s="53"/>
      <c r="D89" s="53"/>
      <c r="E89" s="53"/>
      <c r="F89" s="53"/>
      <c r="G89" s="53"/>
      <c r="H89" s="53"/>
      <c r="I89" s="53"/>
      <c r="J89" s="469"/>
      <c r="K89" s="53"/>
    </row>
    <row r="90" spans="1:11">
      <c r="A90" s="53"/>
      <c r="B90" s="53"/>
      <c r="C90" s="53"/>
      <c r="D90" s="53"/>
      <c r="E90" s="53"/>
      <c r="F90" s="53"/>
      <c r="G90" s="53"/>
      <c r="H90" s="53"/>
      <c r="I90" s="53"/>
      <c r="J90" s="469"/>
      <c r="K90" s="53"/>
    </row>
    <row r="91" spans="1:11">
      <c r="A91" s="53"/>
      <c r="B91" s="53"/>
      <c r="C91" s="53"/>
      <c r="D91" s="53"/>
      <c r="E91" s="53"/>
      <c r="F91" s="53"/>
      <c r="G91" s="53"/>
      <c r="H91" s="53"/>
      <c r="I91" s="53"/>
      <c r="J91" s="469"/>
      <c r="K91" s="53"/>
    </row>
    <row r="92" spans="1:11">
      <c r="A92" s="53"/>
      <c r="B92" s="53"/>
      <c r="C92" s="53"/>
      <c r="D92" s="53"/>
      <c r="E92" s="53"/>
      <c r="F92" s="53"/>
      <c r="G92" s="53"/>
      <c r="H92" s="53"/>
      <c r="I92" s="53"/>
      <c r="J92" s="469"/>
      <c r="K92" s="53"/>
    </row>
  </sheetData>
  <mergeCells count="17">
    <mergeCell ref="D1:D2"/>
    <mergeCell ref="E1:H2"/>
    <mergeCell ref="A4:B4"/>
    <mergeCell ref="C4:D4"/>
    <mergeCell ref="E4:F4"/>
    <mergeCell ref="H4:I4"/>
    <mergeCell ref="E5:F5"/>
    <mergeCell ref="A7:A34"/>
    <mergeCell ref="A35:A38"/>
    <mergeCell ref="B40:B41"/>
    <mergeCell ref="C40:D41"/>
    <mergeCell ref="E40:I40"/>
    <mergeCell ref="J40:K41"/>
    <mergeCell ref="C42:D42"/>
    <mergeCell ref="C43:D43"/>
    <mergeCell ref="C44:D44"/>
    <mergeCell ref="C45:D45"/>
  </mergeCells>
  <phoneticPr fontId="4" type="noConversion"/>
  <dataValidations count="1">
    <dataValidation type="list" allowBlank="1" showInputMessage="1" showErrorMessage="1" sqref="M3" xr:uid="{00000000-0002-0000-1C00-000000000000}">
      <formula1>$N$2:$N$5</formula1>
    </dataValidation>
  </dataValidations>
  <pageMargins left="0.78740157480314965" right="0.31496062992125984" top="0.6692913385826772" bottom="0.43307086614173229" header="0.51181102362204722" footer="0"/>
  <pageSetup paperSize="9" scale="80" orientation="landscape" blackAndWhite="1"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indexed="11"/>
  </sheetPr>
  <dimension ref="A1:S92"/>
  <sheetViews>
    <sheetView view="pageBreakPreview" zoomScaleNormal="100" workbookViewId="0">
      <selection activeCell="N37" sqref="N37"/>
    </sheetView>
  </sheetViews>
  <sheetFormatPr defaultColWidth="8.88671875" defaultRowHeight="14.25"/>
  <cols>
    <col min="1" max="1" width="6.77734375" style="3" customWidth="1"/>
    <col min="2" max="2" width="22.77734375" style="3" customWidth="1"/>
    <col min="3" max="3" width="11.77734375" style="3" customWidth="1"/>
    <col min="4" max="4" width="17.77734375" style="3" bestFit="1" customWidth="1"/>
    <col min="5" max="9" width="11.77734375" style="3" customWidth="1"/>
    <col min="10" max="10" width="7.77734375" style="57" customWidth="1"/>
    <col min="11" max="11" width="14.77734375" style="3" customWidth="1"/>
    <col min="12" max="12" width="1.77734375" style="3" customWidth="1"/>
    <col min="13" max="14" width="8.88671875" style="3"/>
    <col min="15" max="15" width="22.33203125" style="3" bestFit="1" customWidth="1"/>
    <col min="16" max="16" width="8.88671875" style="3"/>
    <col min="17" max="17" width="10" style="3" bestFit="1" customWidth="1"/>
    <col min="18" max="16384" width="8.88671875" style="3"/>
  </cols>
  <sheetData>
    <row r="1" spans="1:19" ht="23.25" customHeight="1">
      <c r="A1" s="576"/>
      <c r="B1" s="575"/>
      <c r="C1" s="575"/>
      <c r="D1" s="1140" t="str">
        <f ca="1">OFFSET('5-1.소반별'!$Q$1,S1,0)</f>
        <v>1-0-5-0</v>
      </c>
      <c r="E1" s="1142" t="s">
        <v>514</v>
      </c>
      <c r="F1" s="1142"/>
      <c r="G1" s="1142"/>
      <c r="H1" s="1142"/>
      <c r="I1" s="574"/>
      <c r="J1" s="574"/>
      <c r="K1" s="573"/>
      <c r="S1" s="3">
        <f ca="1">IFERROR(IF(RIGHT(MID(CELL("filename",A1),FIND("]",CELL("filename",A1))+1,255),2)&gt;=10,RIGHT(MID(CELL("filename",A1),FIND("]",CELL("filename",A1))+1,255),2)-1,RIGHT(MID(CELL("filename",A1),FIND("]",CELL("filename",A1))+1,255),1)-1),RIGHT(MID(CELL("filename",A1),FIND("]",CELL("filename",A1))+1,255),1)-1)</f>
        <v>4</v>
      </c>
    </row>
    <row r="2" spans="1:19" ht="23.25" customHeight="1" thickBot="1">
      <c r="A2" s="572"/>
      <c r="B2" s="571"/>
      <c r="C2" s="571"/>
      <c r="D2" s="1141"/>
      <c r="E2" s="1143"/>
      <c r="F2" s="1143"/>
      <c r="G2" s="1143"/>
      <c r="H2" s="1143"/>
      <c r="I2" s="570"/>
      <c r="J2" s="570"/>
      <c r="K2" s="569"/>
      <c r="M2" s="3" t="s">
        <v>513</v>
      </c>
      <c r="N2" s="568" t="s">
        <v>271</v>
      </c>
    </row>
    <row r="3" spans="1:19" s="53" customFormat="1" ht="21.95" customHeight="1" thickBot="1">
      <c r="A3" s="567" t="s">
        <v>512</v>
      </c>
      <c r="B3" s="566" t="str">
        <f ca="1">VLOOKUP($D$1,'5-1.소반별'!$Q$1:$U$9,2,0)</f>
        <v>양구군 국토정중앙면 야촌리 산50번지</v>
      </c>
      <c r="C3" s="566"/>
      <c r="D3" s="566"/>
      <c r="E3" s="566"/>
      <c r="F3" s="565" t="s">
        <v>511</v>
      </c>
      <c r="G3" s="564">
        <f ca="1">VLOOKUP($D$1,'5-1.소반별'!$Q$1:$U$9,5,0)</f>
        <v>0.25</v>
      </c>
      <c r="H3" s="563" t="s">
        <v>4</v>
      </c>
      <c r="I3" s="562"/>
      <c r="J3" s="561"/>
      <c r="K3" s="560"/>
      <c r="M3" s="244" t="s">
        <v>510</v>
      </c>
      <c r="N3" s="553" t="s">
        <v>270</v>
      </c>
    </row>
    <row r="4" spans="1:19" s="53" customFormat="1" ht="16.5" customHeight="1">
      <c r="A4" s="1487" t="s">
        <v>509</v>
      </c>
      <c r="B4" s="1478"/>
      <c r="C4" s="1488" t="s">
        <v>508</v>
      </c>
      <c r="D4" s="1488"/>
      <c r="E4" s="1477" t="s">
        <v>507</v>
      </c>
      <c r="F4" s="1478"/>
      <c r="G4" s="555" t="s">
        <v>506</v>
      </c>
      <c r="H4" s="1477" t="s">
        <v>505</v>
      </c>
      <c r="I4" s="1478"/>
      <c r="J4" s="555" t="s">
        <v>504</v>
      </c>
      <c r="K4" s="554"/>
      <c r="N4" s="553" t="s">
        <v>272</v>
      </c>
    </row>
    <row r="5" spans="1:19" s="53" customFormat="1" ht="16.5" customHeight="1">
      <c r="A5" s="559"/>
      <c r="B5" s="556"/>
      <c r="C5" s="558"/>
      <c r="D5" s="558"/>
      <c r="E5" s="1477" t="s">
        <v>503</v>
      </c>
      <c r="F5" s="1478"/>
      <c r="G5" s="558"/>
      <c r="H5" s="557"/>
      <c r="I5" s="556"/>
      <c r="J5" s="555" t="s">
        <v>502</v>
      </c>
      <c r="K5" s="554" t="s">
        <v>6</v>
      </c>
      <c r="N5" s="553" t="s">
        <v>211</v>
      </c>
    </row>
    <row r="6" spans="1:19" s="53" customFormat="1" ht="16.5" customHeight="1" thickBot="1">
      <c r="A6" s="552"/>
      <c r="B6" s="488" t="s">
        <v>500</v>
      </c>
      <c r="C6" s="551"/>
      <c r="D6" s="488" t="s">
        <v>99</v>
      </c>
      <c r="E6" s="550"/>
      <c r="F6" s="488" t="s">
        <v>99</v>
      </c>
      <c r="G6" s="551"/>
      <c r="H6" s="550"/>
      <c r="I6" s="488" t="s">
        <v>498</v>
      </c>
      <c r="J6" s="421" t="s">
        <v>497</v>
      </c>
      <c r="K6" s="549"/>
    </row>
    <row r="7" spans="1:19" s="53" customFormat="1" ht="15" hidden="1" customHeight="1" thickTop="1">
      <c r="A7" s="1483" t="s">
        <v>496</v>
      </c>
      <c r="B7" s="527" t="s">
        <v>495</v>
      </c>
      <c r="C7" s="498"/>
      <c r="D7" s="469"/>
      <c r="E7" s="498"/>
      <c r="G7" s="498"/>
      <c r="I7" s="498"/>
      <c r="J7" s="516"/>
      <c r="K7" s="528"/>
    </row>
    <row r="8" spans="1:19" s="53" customFormat="1" ht="15" hidden="1" customHeight="1">
      <c r="A8" s="1484"/>
      <c r="B8" s="527" t="s">
        <v>488</v>
      </c>
      <c r="C8" s="518"/>
      <c r="D8" s="519" t="s">
        <v>4</v>
      </c>
      <c r="E8" s="518">
        <v>0.2</v>
      </c>
      <c r="F8" s="519" t="s">
        <v>458</v>
      </c>
      <c r="G8" s="518">
        <f>ROUND(E8*C8,2)</f>
        <v>0</v>
      </c>
      <c r="H8" s="517">
        <f>H18</f>
        <v>0</v>
      </c>
      <c r="I8" s="529" t="s">
        <v>298</v>
      </c>
      <c r="J8" s="516">
        <f>I45</f>
        <v>0</v>
      </c>
      <c r="K8" s="515">
        <f>INT(H8*G8*(1+J8))</f>
        <v>0</v>
      </c>
    </row>
    <row r="9" spans="1:19" s="53" customFormat="1" ht="15" hidden="1" customHeight="1">
      <c r="A9" s="1484"/>
      <c r="B9" s="527" t="s">
        <v>494</v>
      </c>
      <c r="C9" s="518">
        <f>C8</f>
        <v>0</v>
      </c>
      <c r="D9" s="519" t="s">
        <v>4</v>
      </c>
      <c r="E9" s="518">
        <v>0.2</v>
      </c>
      <c r="F9" s="519" t="s">
        <v>492</v>
      </c>
      <c r="G9" s="518">
        <f>ROUND(E9*C9,2)</f>
        <v>0</v>
      </c>
      <c r="H9" s="517">
        <f>'3-1.기초자료'!$B$22</f>
        <v>6571</v>
      </c>
      <c r="I9" s="529"/>
      <c r="J9" s="516"/>
      <c r="K9" s="515">
        <f>INT(H9*G9)</f>
        <v>0</v>
      </c>
    </row>
    <row r="10" spans="1:19" s="53" customFormat="1" ht="15" hidden="1" customHeight="1">
      <c r="A10" s="1484"/>
      <c r="B10" s="548" t="s">
        <v>455</v>
      </c>
      <c r="C10" s="547">
        <f>K9</f>
        <v>0</v>
      </c>
      <c r="D10" s="512" t="s">
        <v>86</v>
      </c>
      <c r="E10" s="547">
        <v>5</v>
      </c>
      <c r="F10" s="512" t="s">
        <v>102</v>
      </c>
      <c r="G10" s="511"/>
      <c r="H10" s="510"/>
      <c r="I10" s="93"/>
      <c r="J10" s="509"/>
      <c r="K10" s="508">
        <f>INT(C10*0.05)</f>
        <v>0</v>
      </c>
    </row>
    <row r="11" spans="1:19" s="53" customFormat="1" ht="15" customHeight="1" thickTop="1">
      <c r="A11" s="1484"/>
      <c r="B11" s="546" t="s">
        <v>489</v>
      </c>
      <c r="C11" s="543"/>
      <c r="D11" s="544"/>
      <c r="E11" s="545"/>
      <c r="F11" s="544"/>
      <c r="G11" s="543"/>
      <c r="H11" s="542"/>
      <c r="I11" s="91"/>
      <c r="J11" s="541"/>
      <c r="K11" s="540"/>
    </row>
    <row r="12" spans="1:19" s="53" customFormat="1" ht="15" customHeight="1">
      <c r="A12" s="1484"/>
      <c r="B12" s="527" t="s">
        <v>488</v>
      </c>
      <c r="C12" s="539">
        <f ca="1">G13+G14</f>
        <v>4</v>
      </c>
      <c r="D12" s="519" t="s">
        <v>458</v>
      </c>
      <c r="E12" s="518"/>
      <c r="F12" s="519"/>
      <c r="G12" s="518"/>
      <c r="H12" s="537"/>
      <c r="I12" s="538"/>
      <c r="J12" s="516"/>
      <c r="K12" s="515">
        <f ca="1">K13+K14</f>
        <v>1006354</v>
      </c>
    </row>
    <row r="13" spans="1:19" s="53" customFormat="1" ht="15" customHeight="1">
      <c r="A13" s="1484"/>
      <c r="B13" s="527"/>
      <c r="C13" s="534"/>
      <c r="D13" s="519"/>
      <c r="E13" s="518"/>
      <c r="F13" s="519"/>
      <c r="G13" s="518">
        <f ca="1">G16+G19+G22+G25</f>
        <v>0</v>
      </c>
      <c r="H13" s="537"/>
      <c r="I13" s="529" t="s">
        <v>298</v>
      </c>
      <c r="J13" s="516"/>
      <c r="K13" s="515">
        <f ca="1">K16+K19+K22+K25</f>
        <v>0</v>
      </c>
    </row>
    <row r="14" spans="1:19" s="53" customFormat="1" ht="15" customHeight="1">
      <c r="A14" s="1484"/>
      <c r="B14" s="527"/>
      <c r="C14" s="534"/>
      <c r="D14" s="519"/>
      <c r="E14" s="518"/>
      <c r="F14" s="519"/>
      <c r="G14" s="518">
        <f ca="1">G20+G26</f>
        <v>4</v>
      </c>
      <c r="H14" s="537"/>
      <c r="I14" s="529" t="s">
        <v>299</v>
      </c>
      <c r="J14" s="516"/>
      <c r="K14" s="515">
        <f ca="1">K20+K26</f>
        <v>1006354</v>
      </c>
    </row>
    <row r="15" spans="1:19" s="53" customFormat="1" ht="15" hidden="1" customHeight="1">
      <c r="A15" s="1484"/>
      <c r="B15" s="527"/>
      <c r="C15" s="534"/>
      <c r="D15" s="519"/>
      <c r="E15" s="518"/>
      <c r="F15" s="519"/>
      <c r="G15" s="518"/>
      <c r="H15" s="537"/>
      <c r="I15" s="529"/>
      <c r="J15" s="516"/>
      <c r="K15" s="515"/>
      <c r="N15" s="53" t="s">
        <v>308</v>
      </c>
      <c r="O15" s="53" t="s">
        <v>309</v>
      </c>
      <c r="P15" s="53" t="s">
        <v>402</v>
      </c>
      <c r="Q15" s="53" t="s">
        <v>482</v>
      </c>
      <c r="R15" s="53" t="s">
        <v>481</v>
      </c>
      <c r="S15" s="53" t="s">
        <v>480</v>
      </c>
    </row>
    <row r="16" spans="1:19" s="53" customFormat="1" ht="15" hidden="1" customHeight="1">
      <c r="A16" s="1484"/>
      <c r="B16" s="527" t="s">
        <v>479</v>
      </c>
      <c r="C16" s="534">
        <f>IF($M$3="둘레베기",$N$17,0)</f>
        <v>0</v>
      </c>
      <c r="D16" s="519" t="s">
        <v>385</v>
      </c>
      <c r="E16" s="531">
        <v>0.18</v>
      </c>
      <c r="F16" s="519" t="s">
        <v>466</v>
      </c>
      <c r="G16" s="531">
        <f>ROUND(C16/100*E16,2)</f>
        <v>0</v>
      </c>
      <c r="H16" s="536">
        <f>H19</f>
        <v>172698</v>
      </c>
      <c r="I16" s="529" t="s">
        <v>465</v>
      </c>
      <c r="J16" s="516">
        <f>IF($M$3="둘레베기",$E$45,0)</f>
        <v>0</v>
      </c>
      <c r="K16" s="696">
        <f>ROUNDDOWN(ROUND((G16+(G16*(J16))),2)*H16,0)</f>
        <v>0</v>
      </c>
      <c r="M16" s="53" t="s">
        <v>478</v>
      </c>
      <c r="N16" s="53">
        <f ca="1">SUMIFS(입력!$N$3:$N$182,입력!$A$3:$A$182,$D$1)</f>
        <v>7</v>
      </c>
      <c r="O16" s="53">
        <f ca="1">SUMIFS(입력!$O$3:$O$182,입력!$A$3:$A$182,$D$1)</f>
        <v>23</v>
      </c>
      <c r="P16" s="53">
        <f>COUNT(입력!N83:N102)</f>
        <v>1</v>
      </c>
      <c r="Q16" s="53">
        <v>0.02</v>
      </c>
      <c r="R16" s="53">
        <f>P16*Q16</f>
        <v>0.02</v>
      </c>
      <c r="S16" s="53">
        <f>입력!H83</f>
        <v>0.25</v>
      </c>
    </row>
    <row r="17" spans="1:15" s="53" customFormat="1" ht="15" hidden="1" customHeight="1">
      <c r="A17" s="1484"/>
      <c r="B17" s="527"/>
      <c r="C17" s="532"/>
      <c r="D17" s="519"/>
      <c r="E17" s="531"/>
      <c r="F17" s="519"/>
      <c r="G17" s="531"/>
      <c r="H17" s="535"/>
      <c r="I17" s="529"/>
      <c r="J17" s="516"/>
      <c r="K17" s="528"/>
      <c r="M17" s="53" t="s">
        <v>477</v>
      </c>
      <c r="N17" s="53">
        <f ca="1">ROUND(N16/P16/Q16,0)</f>
        <v>350</v>
      </c>
      <c r="O17" s="53">
        <f ca="1">ROUND(O16/$P$16/$Q$16,0)</f>
        <v>1150</v>
      </c>
    </row>
    <row r="18" spans="1:15" s="53" customFormat="1" ht="15" hidden="1" customHeight="1">
      <c r="A18" s="1484"/>
      <c r="B18" s="527" t="s">
        <v>476</v>
      </c>
      <c r="C18" s="532">
        <f>C19</f>
        <v>0</v>
      </c>
      <c r="D18" s="519" t="s">
        <v>385</v>
      </c>
      <c r="E18" s="531"/>
      <c r="F18" s="519"/>
      <c r="G18" s="531"/>
      <c r="H18" s="535"/>
      <c r="I18" s="529"/>
      <c r="J18" s="516"/>
      <c r="K18" s="515">
        <f>K19+K20</f>
        <v>0</v>
      </c>
      <c r="M18" s="53" t="s">
        <v>474</v>
      </c>
      <c r="N18" s="53">
        <f ca="1">ROUND(N17/100,0)</f>
        <v>4</v>
      </c>
      <c r="O18" s="53">
        <f ca="1">ROUND(O17/100,0)</f>
        <v>12</v>
      </c>
    </row>
    <row r="19" spans="1:15" s="53" customFormat="1" ht="15" hidden="1" customHeight="1">
      <c r="A19" s="1484"/>
      <c r="B19" s="527" t="s">
        <v>473</v>
      </c>
      <c r="C19" s="534">
        <f>IF($M$3="줄베기",$N$17,0)</f>
        <v>0</v>
      </c>
      <c r="D19" s="519" t="s">
        <v>385</v>
      </c>
      <c r="E19" s="531">
        <v>7.0000000000000007E-2</v>
      </c>
      <c r="F19" s="519" t="s">
        <v>466</v>
      </c>
      <c r="G19" s="531">
        <f>ROUND(C19/100*E19,2)</f>
        <v>0</v>
      </c>
      <c r="H19" s="530">
        <f>'3-1.기초자료'!$B$11</f>
        <v>172698</v>
      </c>
      <c r="I19" s="529" t="s">
        <v>465</v>
      </c>
      <c r="J19" s="516">
        <f>IF($M$3="줄베기",$F$45,0)</f>
        <v>0</v>
      </c>
      <c r="K19" s="696">
        <f>ROUNDDOWN(ROUND((G19+(G19*(J19))),2)*H19,0)</f>
        <v>0</v>
      </c>
    </row>
    <row r="20" spans="1:15" s="53" customFormat="1" ht="15" hidden="1" customHeight="1">
      <c r="A20" s="1484"/>
      <c r="B20" s="527" t="s">
        <v>472</v>
      </c>
      <c r="C20" s="534">
        <f>IF($M$3="줄베기",$N$17,0)</f>
        <v>0</v>
      </c>
      <c r="D20" s="519" t="s">
        <v>385</v>
      </c>
      <c r="E20" s="531">
        <v>1.3</v>
      </c>
      <c r="F20" s="519" t="s">
        <v>466</v>
      </c>
      <c r="G20" s="531">
        <f>ROUND(C20/100*E20,2)</f>
        <v>0</v>
      </c>
      <c r="H20" s="530">
        <f>'3-1.기초자료'!$B$12</f>
        <v>228717</v>
      </c>
      <c r="I20" s="529" t="s">
        <v>461</v>
      </c>
      <c r="J20" s="516">
        <f>IF($M$3="줄베기",$F$45,0)</f>
        <v>0</v>
      </c>
      <c r="K20" s="696">
        <f>ROUNDDOWN(ROUND((G20+(G20*(J20))),2)*H20,0)</f>
        <v>0</v>
      </c>
    </row>
    <row r="21" spans="1:15" s="53" customFormat="1" ht="15" hidden="1" customHeight="1">
      <c r="A21" s="1484"/>
      <c r="B21" s="527"/>
      <c r="C21" s="532"/>
      <c r="D21" s="519"/>
      <c r="E21" s="531"/>
      <c r="F21" s="519"/>
      <c r="G21" s="531"/>
      <c r="I21" s="529"/>
      <c r="J21" s="516"/>
      <c r="K21" s="528"/>
    </row>
    <row r="22" spans="1:15" s="53" customFormat="1" ht="15" hidden="1" customHeight="1">
      <c r="A22" s="1484"/>
      <c r="B22" s="527" t="s">
        <v>471</v>
      </c>
      <c r="C22" s="534">
        <f>IF($M$3="맹아제거",$N$17,0)</f>
        <v>0</v>
      </c>
      <c r="D22" s="519" t="s">
        <v>385</v>
      </c>
      <c r="E22" s="531">
        <v>0.2</v>
      </c>
      <c r="F22" s="519" t="s">
        <v>466</v>
      </c>
      <c r="G22" s="531">
        <f>ROUND(C22/100*E22,2)</f>
        <v>0</v>
      </c>
      <c r="H22" s="530">
        <f>H19</f>
        <v>172698</v>
      </c>
      <c r="I22" s="529" t="s">
        <v>465</v>
      </c>
      <c r="J22" s="516">
        <f>IF($M$3="맹아제거",$G$45,0)</f>
        <v>0</v>
      </c>
      <c r="K22" s="696">
        <f>ROUNDDOWN(ROUND((G22+(G22*(J22))),2)*H22,0)</f>
        <v>0</v>
      </c>
    </row>
    <row r="23" spans="1:15" s="53" customFormat="1" ht="15" hidden="1" customHeight="1">
      <c r="A23" s="1484"/>
      <c r="B23" s="527"/>
      <c r="C23" s="532"/>
      <c r="D23" s="519"/>
      <c r="E23" s="531"/>
      <c r="F23" s="519"/>
      <c r="G23" s="531"/>
      <c r="I23" s="529"/>
      <c r="J23" s="516"/>
      <c r="K23" s="528"/>
    </row>
    <row r="24" spans="1:15" s="53" customFormat="1" ht="15" customHeight="1">
      <c r="A24" s="1484"/>
      <c r="B24" s="527" t="s">
        <v>469</v>
      </c>
      <c r="C24" s="532">
        <f ca="1">N17</f>
        <v>350</v>
      </c>
      <c r="D24" s="519" t="s">
        <v>385</v>
      </c>
      <c r="E24" s="531"/>
      <c r="F24" s="519"/>
      <c r="G24" s="531"/>
      <c r="I24" s="529"/>
      <c r="J24" s="516"/>
      <c r="K24" s="515">
        <f ca="1">K25+K26</f>
        <v>1006354</v>
      </c>
    </row>
    <row r="25" spans="1:15" s="53" customFormat="1" ht="15" customHeight="1">
      <c r="A25" s="1484"/>
      <c r="B25" s="527" t="s">
        <v>467</v>
      </c>
      <c r="C25" s="680">
        <f ca="1">IF($M$3="모두베기",$N$17,0)*0</f>
        <v>0</v>
      </c>
      <c r="D25" s="519"/>
      <c r="E25" s="598">
        <v>7.0000000000000007E-2</v>
      </c>
      <c r="F25" s="519" t="s">
        <v>466</v>
      </c>
      <c r="G25" s="531">
        <f ca="1">ROUND(C25/100*E25,2)</f>
        <v>0</v>
      </c>
      <c r="H25" s="530">
        <f>H19</f>
        <v>172698</v>
      </c>
      <c r="I25" s="529" t="s">
        <v>465</v>
      </c>
      <c r="J25" s="516">
        <f ca="1">IF($M$3="모두베기",$H$45,0)</f>
        <v>0.1</v>
      </c>
      <c r="K25" s="515">
        <f ca="1">INT(H25*G25*(1+J25))</f>
        <v>0</v>
      </c>
      <c r="M25" s="533"/>
    </row>
    <row r="26" spans="1:15" s="53" customFormat="1" ht="15" customHeight="1">
      <c r="A26" s="1484"/>
      <c r="B26" s="527" t="s">
        <v>464</v>
      </c>
      <c r="C26" s="532"/>
      <c r="D26" s="519"/>
      <c r="E26" s="531"/>
      <c r="F26" s="519"/>
      <c r="G26" s="531">
        <f ca="1">G27+G28+G29</f>
        <v>4</v>
      </c>
      <c r="I26" s="529"/>
      <c r="J26" s="516"/>
      <c r="K26" s="526">
        <f ca="1">K27+K28+K29</f>
        <v>1006354</v>
      </c>
    </row>
    <row r="27" spans="1:15" s="53" customFormat="1" ht="15" customHeight="1">
      <c r="A27" s="1484"/>
      <c r="B27" s="599" t="s">
        <v>520</v>
      </c>
      <c r="C27" s="531">
        <f ca="1">E27</f>
        <v>0</v>
      </c>
      <c r="D27" s="519" t="s">
        <v>458</v>
      </c>
      <c r="E27" s="531">
        <f ca="1">IF($C$44=B27,3.5,0)</f>
        <v>0</v>
      </c>
      <c r="F27" s="519" t="s">
        <v>458</v>
      </c>
      <c r="G27" s="531">
        <f ca="1">ROUND(C27,2)</f>
        <v>0</v>
      </c>
      <c r="H27" s="530">
        <f>H20</f>
        <v>228717</v>
      </c>
      <c r="I27" s="529" t="s">
        <v>461</v>
      </c>
      <c r="J27" s="516">
        <f ca="1">IF($M$3="모두베기",$H$45,0)</f>
        <v>0.1</v>
      </c>
      <c r="K27" s="696">
        <f ca="1">ROUNDDOWN(ROUND((G27+(G27*(J27))),2)*H27,0)</f>
        <v>0</v>
      </c>
    </row>
    <row r="28" spans="1:15" s="53" customFormat="1" ht="15" customHeight="1">
      <c r="A28" s="1484"/>
      <c r="B28" s="599" t="s">
        <v>518</v>
      </c>
      <c r="C28" s="531">
        <f ca="1">E28</f>
        <v>4</v>
      </c>
      <c r="D28" s="519" t="s">
        <v>458</v>
      </c>
      <c r="E28" s="531">
        <f ca="1">IF($C$44=B28,4,0)</f>
        <v>4</v>
      </c>
      <c r="F28" s="519" t="s">
        <v>458</v>
      </c>
      <c r="G28" s="531">
        <f ca="1">ROUND(C28,2)</f>
        <v>4</v>
      </c>
      <c r="H28" s="530">
        <f>H20</f>
        <v>228717</v>
      </c>
      <c r="I28" s="529" t="s">
        <v>461</v>
      </c>
      <c r="J28" s="516">
        <f ca="1">IF($M$3="모두베기",$H$45,0)</f>
        <v>0.1</v>
      </c>
      <c r="K28" s="696">
        <f ca="1">ROUNDDOWN(ROUND((G28+(G28*(J28))),2)*H28,0)</f>
        <v>1006354</v>
      </c>
    </row>
    <row r="29" spans="1:15" s="53" customFormat="1" ht="15" customHeight="1">
      <c r="A29" s="1484"/>
      <c r="B29" s="599" t="s">
        <v>516</v>
      </c>
      <c r="C29" s="531">
        <f ca="1">E29</f>
        <v>0</v>
      </c>
      <c r="D29" s="519" t="s">
        <v>458</v>
      </c>
      <c r="E29" s="531">
        <f ca="1">IF($C$44=B29,5,0)</f>
        <v>0</v>
      </c>
      <c r="F29" s="519" t="s">
        <v>458</v>
      </c>
      <c r="G29" s="531">
        <f ca="1">ROUND(C29,2)</f>
        <v>0</v>
      </c>
      <c r="H29" s="530">
        <f>H20</f>
        <v>228717</v>
      </c>
      <c r="I29" s="529" t="s">
        <v>461</v>
      </c>
      <c r="J29" s="516">
        <f ca="1">IF($M$3="모두베기",$H$45,0)</f>
        <v>0.1</v>
      </c>
      <c r="K29" s="696">
        <f ca="1">ROUNDDOWN(ROUND((G29+(G29*(J29))),2)*H29,0)</f>
        <v>0</v>
      </c>
    </row>
    <row r="30" spans="1:15" s="53" customFormat="1" ht="15" customHeight="1">
      <c r="A30" s="1484"/>
      <c r="B30" s="527"/>
      <c r="C30" s="521"/>
      <c r="D30" s="519"/>
      <c r="E30" s="518"/>
      <c r="F30" s="519"/>
      <c r="G30" s="518"/>
      <c r="I30" s="529"/>
      <c r="J30" s="516"/>
      <c r="K30" s="528"/>
    </row>
    <row r="31" spans="1:15" s="53" customFormat="1" ht="15" customHeight="1">
      <c r="A31" s="1484"/>
      <c r="B31" s="527" t="s">
        <v>460</v>
      </c>
      <c r="C31" s="498"/>
      <c r="D31" s="519"/>
      <c r="E31" s="498"/>
      <c r="F31" s="519"/>
      <c r="G31" s="498"/>
      <c r="I31" s="498"/>
      <c r="J31" s="516"/>
      <c r="K31" s="526">
        <f ca="1">K32+K33</f>
        <v>37796</v>
      </c>
    </row>
    <row r="32" spans="1:15" s="53" customFormat="1" ht="19.5" customHeight="1">
      <c r="A32" s="1484"/>
      <c r="B32" s="498" t="s">
        <v>459</v>
      </c>
      <c r="C32" s="518">
        <f ca="1">G14</f>
        <v>4</v>
      </c>
      <c r="D32" s="519" t="s">
        <v>458</v>
      </c>
      <c r="E32" s="525">
        <v>5</v>
      </c>
      <c r="F32" s="524" t="s">
        <v>457</v>
      </c>
      <c r="G32" s="523">
        <f ca="1">ROUND(E32*C32,2)</f>
        <v>20</v>
      </c>
      <c r="H32" s="517">
        <f>'3-1.기초자료'!$B$15</f>
        <v>1718</v>
      </c>
      <c r="I32" s="522" t="s">
        <v>456</v>
      </c>
      <c r="J32" s="516"/>
      <c r="K32" s="515">
        <f ca="1">INT(H32*G32)</f>
        <v>34360</v>
      </c>
    </row>
    <row r="33" spans="1:17" s="53" customFormat="1" ht="19.5" customHeight="1">
      <c r="A33" s="1484"/>
      <c r="B33" s="498" t="s">
        <v>455</v>
      </c>
      <c r="C33" s="521">
        <f ca="1">INT(G32*H32)</f>
        <v>34360</v>
      </c>
      <c r="D33" s="519" t="s">
        <v>86</v>
      </c>
      <c r="E33" s="520">
        <v>0.1</v>
      </c>
      <c r="F33" s="519"/>
      <c r="G33" s="518"/>
      <c r="H33" s="517"/>
      <c r="I33" s="498"/>
      <c r="J33" s="516"/>
      <c r="K33" s="515">
        <f ca="1">INT(C33*E33)</f>
        <v>3436</v>
      </c>
    </row>
    <row r="34" spans="1:17" s="53" customFormat="1" ht="19.5" customHeight="1" thickBot="1">
      <c r="A34" s="1484"/>
      <c r="B34" s="514" t="s">
        <v>453</v>
      </c>
      <c r="C34" s="511">
        <f ca="1">C32</f>
        <v>4</v>
      </c>
      <c r="D34" s="512" t="s">
        <v>452</v>
      </c>
      <c r="E34" s="513">
        <v>8.3999999999999995E-3</v>
      </c>
      <c r="F34" s="512" t="s">
        <v>451</v>
      </c>
      <c r="G34" s="511"/>
      <c r="H34" s="510">
        <f>'3-1.기초자료'!$B$21</f>
        <v>400000</v>
      </c>
      <c r="I34" s="93" t="s">
        <v>269</v>
      </c>
      <c r="J34" s="509"/>
      <c r="K34" s="508">
        <f ca="1">INT(C34*E34*H34)</f>
        <v>13440</v>
      </c>
    </row>
    <row r="35" spans="1:17" s="53" customFormat="1" ht="21" customHeight="1">
      <c r="A35" s="1479" t="s">
        <v>155</v>
      </c>
      <c r="B35" s="507" t="s">
        <v>448</v>
      </c>
      <c r="C35" s="506"/>
      <c r="D35" s="470"/>
      <c r="E35" s="506"/>
      <c r="F35" s="470"/>
      <c r="G35" s="506"/>
      <c r="H35" s="470"/>
      <c r="I35" s="506"/>
      <c r="J35" s="471"/>
      <c r="K35" s="505">
        <f ca="1">K36+K37+K38</f>
        <v>1057590</v>
      </c>
    </row>
    <row r="36" spans="1:17" s="53" customFormat="1" ht="21" customHeight="1">
      <c r="A36" s="1480"/>
      <c r="B36" s="504" t="s">
        <v>447</v>
      </c>
      <c r="C36" s="502"/>
      <c r="D36" s="503"/>
      <c r="E36" s="502"/>
      <c r="F36" s="503"/>
      <c r="G36" s="502"/>
      <c r="H36" s="503"/>
      <c r="I36" s="502"/>
      <c r="J36" s="501"/>
      <c r="K36" s="500">
        <f ca="1">K12</f>
        <v>1006354</v>
      </c>
    </row>
    <row r="37" spans="1:17" s="53" customFormat="1" ht="21" customHeight="1">
      <c r="A37" s="1480"/>
      <c r="B37" s="499" t="s">
        <v>446</v>
      </c>
      <c r="C37" s="498"/>
      <c r="E37" s="498"/>
      <c r="G37" s="498"/>
      <c r="I37" s="498"/>
      <c r="J37" s="469"/>
      <c r="K37" s="497">
        <f ca="1">K31</f>
        <v>37796</v>
      </c>
      <c r="Q37" s="170"/>
    </row>
    <row r="38" spans="1:17" s="53" customFormat="1" ht="21" customHeight="1" thickBot="1">
      <c r="A38" s="1481"/>
      <c r="B38" s="496" t="s">
        <v>445</v>
      </c>
      <c r="C38" s="494"/>
      <c r="D38" s="495"/>
      <c r="E38" s="494"/>
      <c r="F38" s="495"/>
      <c r="G38" s="494"/>
      <c r="H38" s="495"/>
      <c r="I38" s="494"/>
      <c r="J38" s="493"/>
      <c r="K38" s="492">
        <f ca="1">K34</f>
        <v>13440</v>
      </c>
    </row>
    <row r="39" spans="1:17" s="53" customFormat="1" ht="21" customHeight="1" thickBot="1">
      <c r="A39" s="474"/>
      <c r="B39" s="491" t="s">
        <v>444</v>
      </c>
      <c r="C39" s="474"/>
      <c r="D39" s="474"/>
      <c r="E39" s="474"/>
      <c r="F39" s="474"/>
      <c r="G39" s="474"/>
      <c r="H39" s="474"/>
      <c r="I39" s="474"/>
      <c r="J39" s="473"/>
      <c r="K39" s="474"/>
    </row>
    <row r="40" spans="1:17" s="53" customFormat="1" ht="21" customHeight="1">
      <c r="A40" s="490"/>
      <c r="B40" s="1456" t="s">
        <v>81</v>
      </c>
      <c r="C40" s="1454" t="s">
        <v>442</v>
      </c>
      <c r="D40" s="1450"/>
      <c r="E40" s="1482" t="s">
        <v>441</v>
      </c>
      <c r="F40" s="1482"/>
      <c r="G40" s="1482"/>
      <c r="H40" s="1482"/>
      <c r="I40" s="1482"/>
      <c r="J40" s="1454" t="s">
        <v>84</v>
      </c>
      <c r="K40" s="1458"/>
    </row>
    <row r="41" spans="1:17" s="53" customFormat="1" ht="21" customHeight="1" thickBot="1">
      <c r="A41" s="484"/>
      <c r="B41" s="1457"/>
      <c r="C41" s="1455"/>
      <c r="D41" s="1453"/>
      <c r="E41" s="489" t="s">
        <v>271</v>
      </c>
      <c r="F41" s="489" t="s">
        <v>270</v>
      </c>
      <c r="G41" s="489" t="s">
        <v>272</v>
      </c>
      <c r="H41" s="489" t="s">
        <v>211</v>
      </c>
      <c r="I41" s="488"/>
      <c r="J41" s="1455"/>
      <c r="K41" s="1459"/>
    </row>
    <row r="42" spans="1:17" s="53" customFormat="1" ht="21" customHeight="1" thickTop="1">
      <c r="A42" s="484"/>
      <c r="B42" s="487" t="s">
        <v>435</v>
      </c>
      <c r="C42" s="1489" t="str">
        <f ca="1">OFFSET(입력!$B$3,0+$S$1*20,16)</f>
        <v>완(15º 이하)</v>
      </c>
      <c r="D42" s="1490"/>
      <c r="E42" s="482">
        <f ca="1">IF($C$42=$O$42,0,IF($C$42=$O$43,0.05,0.1))</f>
        <v>0</v>
      </c>
      <c r="F42" s="482">
        <f ca="1">IF($C$42=$O$42,0,IF($C$42=$O$43,0.05,0.1))</f>
        <v>0</v>
      </c>
      <c r="G42" s="482">
        <f ca="1">IF($C$42=$O$42,0,IF($C$42=$O$43,0.05,0.1))</f>
        <v>0</v>
      </c>
      <c r="H42" s="482">
        <f ca="1">IF($C$42=$O$42,0,IF($C$42=$O$43,0.05,0.1))</f>
        <v>0</v>
      </c>
      <c r="I42" s="486"/>
      <c r="J42" s="481"/>
      <c r="K42" s="480"/>
      <c r="O42" s="502" t="s">
        <v>434</v>
      </c>
      <c r="P42" s="502">
        <v>0</v>
      </c>
    </row>
    <row r="43" spans="1:17" s="53" customFormat="1" ht="21" customHeight="1">
      <c r="A43" s="484"/>
      <c r="B43" s="483" t="s">
        <v>433</v>
      </c>
      <c r="C43" s="1485" t="str">
        <f ca="1">OFFSET(입력!$B$3,0+$S$1*20,17)</f>
        <v>개소당 평균면적이 1ha 미만</v>
      </c>
      <c r="D43" s="1486"/>
      <c r="E43" s="482">
        <f ca="1">IF($C$43=$O$48,0,IF($C$43=$O$49,0.05,0.1))</f>
        <v>0.1</v>
      </c>
      <c r="F43" s="482">
        <f ca="1">IF($C$43=$O$48,0,IF($C$43=$O$49,0.05,0.1))</f>
        <v>0.1</v>
      </c>
      <c r="G43" s="482">
        <f ca="1">IF($C$43=$O$48,0,IF($C$43=$O$49,0.05,0.1))</f>
        <v>0.1</v>
      </c>
      <c r="H43" s="482">
        <f ca="1">IF($C$43=$O$48,0,IF($C$43=$O$49,0.05,0.1))</f>
        <v>0.1</v>
      </c>
      <c r="I43" s="485"/>
      <c r="J43" s="476"/>
      <c r="K43" s="169"/>
      <c r="O43" s="502" t="s">
        <v>432</v>
      </c>
      <c r="P43" s="502">
        <v>0.05</v>
      </c>
    </row>
    <row r="44" spans="1:17" s="53" customFormat="1" ht="21" customHeight="1">
      <c r="A44" s="484"/>
      <c r="B44" s="483" t="s">
        <v>431</v>
      </c>
      <c r="C44" s="1485" t="str">
        <f ca="1">OFFSET(입력!$B$3,0+$S$1*20,15)</f>
        <v>조림 2년 차</v>
      </c>
      <c r="D44" s="1486"/>
      <c r="E44" s="166"/>
      <c r="F44" s="482">
        <f ca="1">IF($C$44=$O$45,0,IF($C$44=$O$46,0.05,0.1))</f>
        <v>0.05</v>
      </c>
      <c r="G44" s="166"/>
      <c r="H44" s="166"/>
      <c r="I44" s="166"/>
      <c r="J44" s="481"/>
      <c r="K44" s="480"/>
      <c r="O44" s="502" t="s">
        <v>430</v>
      </c>
      <c r="P44" s="502">
        <v>0.1</v>
      </c>
    </row>
    <row r="45" spans="1:17" s="53" customFormat="1" ht="21" customHeight="1">
      <c r="A45" s="479"/>
      <c r="B45" s="478" t="s">
        <v>429</v>
      </c>
      <c r="C45" s="1475"/>
      <c r="D45" s="1476"/>
      <c r="E45" s="477">
        <f ca="1">E42+E43+E44</f>
        <v>0.1</v>
      </c>
      <c r="F45" s="477">
        <f ca="1">F42+F43+F44</f>
        <v>0.15000000000000002</v>
      </c>
      <c r="G45" s="477">
        <f ca="1">G42+G43+G44</f>
        <v>0.1</v>
      </c>
      <c r="H45" s="477">
        <f ca="1">H42+H43+H44</f>
        <v>0.1</v>
      </c>
      <c r="I45" s="477"/>
      <c r="J45" s="476"/>
      <c r="K45" s="169"/>
      <c r="O45" s="597" t="s">
        <v>520</v>
      </c>
      <c r="P45" s="502">
        <v>0</v>
      </c>
      <c r="Q45" s="53">
        <v>3.5</v>
      </c>
    </row>
    <row r="46" spans="1:17" s="53" customFormat="1" ht="21" customHeight="1" thickBot="1">
      <c r="A46" s="475"/>
      <c r="B46" s="474"/>
      <c r="C46" s="474"/>
      <c r="D46" s="474"/>
      <c r="E46" s="474"/>
      <c r="F46" s="474"/>
      <c r="G46" s="474"/>
      <c r="H46" s="474"/>
      <c r="I46" s="474"/>
      <c r="J46" s="473"/>
      <c r="K46" s="472"/>
      <c r="O46" s="597" t="s">
        <v>518</v>
      </c>
      <c r="P46" s="502">
        <v>0.05</v>
      </c>
      <c r="Q46" s="53">
        <v>4</v>
      </c>
    </row>
    <row r="47" spans="1:17" s="53" customFormat="1" ht="21" customHeight="1">
      <c r="A47" s="470"/>
      <c r="B47" s="470"/>
      <c r="C47" s="470"/>
      <c r="D47" s="470"/>
      <c r="E47" s="470"/>
      <c r="F47" s="470"/>
      <c r="G47" s="470"/>
      <c r="H47" s="470"/>
      <c r="I47" s="470"/>
      <c r="J47" s="471"/>
      <c r="K47" s="470"/>
      <c r="O47" s="597" t="s">
        <v>516</v>
      </c>
      <c r="P47" s="502">
        <v>0.1</v>
      </c>
      <c r="Q47" s="53">
        <v>5</v>
      </c>
    </row>
    <row r="48" spans="1:17" s="53" customFormat="1" ht="21" customHeight="1">
      <c r="J48" s="469"/>
      <c r="O48" s="502" t="s">
        <v>1072</v>
      </c>
      <c r="P48" s="502">
        <v>0</v>
      </c>
    </row>
    <row r="49" spans="10:16" s="53" customFormat="1" ht="21" customHeight="1">
      <c r="J49" s="469"/>
      <c r="O49" s="502" t="s">
        <v>1074</v>
      </c>
      <c r="P49" s="502">
        <v>0.05</v>
      </c>
    </row>
    <row r="50" spans="10:16" s="53" customFormat="1" ht="21" customHeight="1">
      <c r="J50" s="469"/>
      <c r="O50" s="502" t="s">
        <v>1073</v>
      </c>
      <c r="P50" s="502">
        <v>0.1</v>
      </c>
    </row>
    <row r="51" spans="10:16" s="53" customFormat="1" ht="21" customHeight="1">
      <c r="J51" s="469"/>
    </row>
    <row r="52" spans="10:16" s="53" customFormat="1" ht="21" customHeight="1">
      <c r="J52" s="469"/>
    </row>
    <row r="53" spans="10:16" s="53" customFormat="1" ht="23.25" customHeight="1">
      <c r="J53" s="469"/>
    </row>
    <row r="54" spans="10:16" s="53" customFormat="1" ht="21" customHeight="1">
      <c r="J54" s="469"/>
    </row>
    <row r="55" spans="10:16" s="53" customFormat="1" ht="21" customHeight="1">
      <c r="J55" s="469"/>
    </row>
    <row r="56" spans="10:16" s="53" customFormat="1" ht="21" customHeight="1">
      <c r="J56" s="469"/>
    </row>
    <row r="57" spans="10:16" s="53" customFormat="1" ht="21" customHeight="1">
      <c r="J57" s="469"/>
    </row>
    <row r="58" spans="10:16" s="53" customFormat="1" ht="21" customHeight="1">
      <c r="J58" s="469"/>
    </row>
    <row r="59" spans="10:16" s="53" customFormat="1" ht="21" customHeight="1">
      <c r="J59" s="469"/>
    </row>
    <row r="60" spans="10:16" s="53" customFormat="1" ht="21" customHeight="1">
      <c r="J60" s="469"/>
    </row>
    <row r="61" spans="10:16" s="53" customFormat="1" ht="21" customHeight="1">
      <c r="J61" s="469"/>
    </row>
    <row r="62" spans="10:16" s="53" customFormat="1" ht="21" customHeight="1">
      <c r="J62" s="469"/>
    </row>
    <row r="63" spans="10:16" s="53" customFormat="1" ht="21" customHeight="1">
      <c r="J63" s="469"/>
    </row>
    <row r="64" spans="10:16" s="53" customFormat="1" ht="21" customHeight="1">
      <c r="J64" s="469"/>
    </row>
    <row r="65" spans="10:10" s="53" customFormat="1" ht="21" customHeight="1">
      <c r="J65" s="469"/>
    </row>
    <row r="66" spans="10:10" s="53" customFormat="1" ht="21" customHeight="1">
      <c r="J66" s="469"/>
    </row>
    <row r="67" spans="10:10" s="53" customFormat="1" ht="21" customHeight="1">
      <c r="J67" s="469"/>
    </row>
    <row r="68" spans="10:10" s="53" customFormat="1" ht="21" customHeight="1">
      <c r="J68" s="469"/>
    </row>
    <row r="69" spans="10:10" s="53" customFormat="1" ht="21" customHeight="1">
      <c r="J69" s="469"/>
    </row>
    <row r="70" spans="10:10" s="53" customFormat="1" ht="21" customHeight="1">
      <c r="J70" s="469"/>
    </row>
    <row r="71" spans="10:10" s="53" customFormat="1" ht="21" customHeight="1">
      <c r="J71" s="469"/>
    </row>
    <row r="72" spans="10:10" s="53" customFormat="1" ht="21" customHeight="1">
      <c r="J72" s="469"/>
    </row>
    <row r="73" spans="10:10" s="53" customFormat="1" ht="21" customHeight="1">
      <c r="J73" s="469"/>
    </row>
    <row r="74" spans="10:10" s="53" customFormat="1" ht="21" customHeight="1">
      <c r="J74" s="469"/>
    </row>
    <row r="75" spans="10:10" s="53" customFormat="1" ht="21" customHeight="1">
      <c r="J75" s="469"/>
    </row>
    <row r="76" spans="10:10" s="53" customFormat="1" ht="21" customHeight="1">
      <c r="J76" s="469"/>
    </row>
    <row r="77" spans="10:10" s="53" customFormat="1" ht="21" customHeight="1">
      <c r="J77" s="469"/>
    </row>
    <row r="78" spans="10:10" s="53" customFormat="1" ht="21" customHeight="1">
      <c r="J78" s="469"/>
    </row>
    <row r="79" spans="10:10" s="53" customFormat="1" ht="21" customHeight="1">
      <c r="J79" s="469"/>
    </row>
    <row r="80" spans="10:10" s="53" customFormat="1" ht="21" customHeight="1">
      <c r="J80" s="469"/>
    </row>
    <row r="81" spans="1:11" s="53" customFormat="1" ht="21" customHeight="1">
      <c r="J81" s="469"/>
    </row>
    <row r="82" spans="1:11" s="53" customFormat="1" ht="21" customHeight="1">
      <c r="J82" s="469"/>
    </row>
    <row r="83" spans="1:11" s="53" customFormat="1" ht="21" customHeight="1">
      <c r="J83" s="469"/>
    </row>
    <row r="84" spans="1:11" s="53" customFormat="1" ht="21" customHeight="1">
      <c r="J84" s="469"/>
    </row>
    <row r="85" spans="1:11" s="53" customFormat="1" ht="21" customHeight="1">
      <c r="J85" s="469"/>
    </row>
    <row r="86" spans="1:11" s="53" customFormat="1" ht="21" customHeight="1">
      <c r="J86" s="469"/>
    </row>
    <row r="87" spans="1:11" s="53" customFormat="1" ht="21" customHeight="1">
      <c r="J87" s="469"/>
    </row>
    <row r="88" spans="1:11">
      <c r="A88" s="53"/>
      <c r="B88" s="53"/>
      <c r="C88" s="53"/>
      <c r="D88" s="53"/>
      <c r="E88" s="53"/>
      <c r="F88" s="53"/>
      <c r="G88" s="53"/>
      <c r="H88" s="53"/>
      <c r="I88" s="53"/>
      <c r="J88" s="469"/>
      <c r="K88" s="53"/>
    </row>
    <row r="89" spans="1:11">
      <c r="A89" s="53"/>
      <c r="B89" s="53"/>
      <c r="C89" s="53"/>
      <c r="D89" s="53"/>
      <c r="E89" s="53"/>
      <c r="F89" s="53"/>
      <c r="G89" s="53"/>
      <c r="H89" s="53"/>
      <c r="I89" s="53"/>
      <c r="J89" s="469"/>
      <c r="K89" s="53"/>
    </row>
    <row r="90" spans="1:11">
      <c r="A90" s="53"/>
      <c r="B90" s="53"/>
      <c r="C90" s="53"/>
      <c r="D90" s="53"/>
      <c r="E90" s="53"/>
      <c r="F90" s="53"/>
      <c r="G90" s="53"/>
      <c r="H90" s="53"/>
      <c r="I90" s="53"/>
      <c r="J90" s="469"/>
      <c r="K90" s="53"/>
    </row>
    <row r="91" spans="1:11">
      <c r="A91" s="53"/>
      <c r="B91" s="53"/>
      <c r="C91" s="53"/>
      <c r="D91" s="53"/>
      <c r="E91" s="53"/>
      <c r="F91" s="53"/>
      <c r="G91" s="53"/>
      <c r="H91" s="53"/>
      <c r="I91" s="53"/>
      <c r="J91" s="469"/>
      <c r="K91" s="53"/>
    </row>
    <row r="92" spans="1:11">
      <c r="A92" s="53"/>
      <c r="B92" s="53"/>
      <c r="C92" s="53"/>
      <c r="D92" s="53"/>
      <c r="E92" s="53"/>
      <c r="F92" s="53"/>
      <c r="G92" s="53"/>
      <c r="H92" s="53"/>
      <c r="I92" s="53"/>
      <c r="J92" s="469"/>
      <c r="K92" s="53"/>
    </row>
  </sheetData>
  <mergeCells count="17">
    <mergeCell ref="D1:D2"/>
    <mergeCell ref="E1:H2"/>
    <mergeCell ref="A4:B4"/>
    <mergeCell ref="C4:D4"/>
    <mergeCell ref="E4:F4"/>
    <mergeCell ref="H4:I4"/>
    <mergeCell ref="E5:F5"/>
    <mergeCell ref="A7:A34"/>
    <mergeCell ref="A35:A38"/>
    <mergeCell ref="B40:B41"/>
    <mergeCell ref="C40:D41"/>
    <mergeCell ref="E40:I40"/>
    <mergeCell ref="J40:K41"/>
    <mergeCell ref="C42:D42"/>
    <mergeCell ref="C43:D43"/>
    <mergeCell ref="C44:D44"/>
    <mergeCell ref="C45:D45"/>
  </mergeCells>
  <phoneticPr fontId="4" type="noConversion"/>
  <dataValidations disablePrompts="1" count="1">
    <dataValidation type="list" allowBlank="1" showInputMessage="1" showErrorMessage="1" sqref="M3" xr:uid="{00000000-0002-0000-1D00-000000000000}">
      <formula1>$N$2:$N$5</formula1>
    </dataValidation>
  </dataValidations>
  <pageMargins left="0.78740157480314965" right="0.31496062992125984" top="0.6692913385826772" bottom="0.43307086614173229" header="0.51181102362204722" footer="0"/>
  <pageSetup paperSize="9" scale="80" orientation="landscape" blackAndWhite="1"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indexed="11"/>
  </sheetPr>
  <dimension ref="A1:S92"/>
  <sheetViews>
    <sheetView view="pageBreakPreview" topLeftCell="A14" zoomScaleNormal="100" workbookViewId="0">
      <selection activeCell="B15" sqref="A15:XFD23"/>
    </sheetView>
  </sheetViews>
  <sheetFormatPr defaultColWidth="8.88671875" defaultRowHeight="14.25"/>
  <cols>
    <col min="1" max="1" width="6.77734375" style="3" customWidth="1"/>
    <col min="2" max="2" width="22.77734375" style="3" customWidth="1"/>
    <col min="3" max="3" width="11.77734375" style="3" customWidth="1"/>
    <col min="4" max="4" width="17.77734375" style="3" bestFit="1" customWidth="1"/>
    <col min="5" max="9" width="11.77734375" style="3" customWidth="1"/>
    <col min="10" max="10" width="7.77734375" style="57" customWidth="1"/>
    <col min="11" max="11" width="14.77734375" style="3" customWidth="1"/>
    <col min="12" max="12" width="1.77734375" style="3" customWidth="1"/>
    <col min="13" max="14" width="8.88671875" style="3"/>
    <col min="15" max="15" width="22.33203125" style="3" bestFit="1" customWidth="1"/>
    <col min="16" max="16" width="8.88671875" style="3"/>
    <col min="17" max="17" width="10" style="3" bestFit="1" customWidth="1"/>
    <col min="18" max="16384" width="8.88671875" style="3"/>
  </cols>
  <sheetData>
    <row r="1" spans="1:19" ht="23.25" customHeight="1">
      <c r="A1" s="576"/>
      <c r="B1" s="575"/>
      <c r="C1" s="575"/>
      <c r="D1" s="1140" t="str">
        <f ca="1">OFFSET('5-1.소반별'!$Q$1,S1,0)</f>
        <v>1-0-6-0</v>
      </c>
      <c r="E1" s="1142" t="s">
        <v>514</v>
      </c>
      <c r="F1" s="1142"/>
      <c r="G1" s="1142"/>
      <c r="H1" s="1142"/>
      <c r="I1" s="574"/>
      <c r="J1" s="574"/>
      <c r="K1" s="573"/>
      <c r="S1" s="3">
        <f ca="1">IFERROR(IF(RIGHT(MID(CELL("filename",A1),FIND("]",CELL("filename",A1))+1,255),2)&gt;=10,RIGHT(MID(CELL("filename",A1),FIND("]",CELL("filename",A1))+1,255),2)-1,RIGHT(MID(CELL("filename",A1),FIND("]",CELL("filename",A1))+1,255),1)-1),RIGHT(MID(CELL("filename",A1),FIND("]",CELL("filename",A1))+1,255),1)-1)</f>
        <v>5</v>
      </c>
    </row>
    <row r="2" spans="1:19" ht="23.25" customHeight="1" thickBot="1">
      <c r="A2" s="572"/>
      <c r="B2" s="571"/>
      <c r="C2" s="571"/>
      <c r="D2" s="1141"/>
      <c r="E2" s="1143"/>
      <c r="F2" s="1143"/>
      <c r="G2" s="1143"/>
      <c r="H2" s="1143"/>
      <c r="I2" s="570"/>
      <c r="J2" s="570"/>
      <c r="K2" s="569"/>
      <c r="M2" s="3" t="s">
        <v>513</v>
      </c>
      <c r="N2" s="568" t="s">
        <v>271</v>
      </c>
    </row>
    <row r="3" spans="1:19" s="53" customFormat="1" ht="21.95" customHeight="1" thickBot="1">
      <c r="A3" s="567" t="s">
        <v>512</v>
      </c>
      <c r="B3" s="566">
        <f ca="1">VLOOKUP($D$1,'5-1.소반별'!$Q$1:$U$9,2,0)</f>
        <v>0</v>
      </c>
      <c r="C3" s="566"/>
      <c r="D3" s="566"/>
      <c r="E3" s="566"/>
      <c r="F3" s="565" t="s">
        <v>511</v>
      </c>
      <c r="G3" s="564">
        <f ca="1">VLOOKUP($D$1,'5-1.소반별'!$Q$1:$U$9,5,0)</f>
        <v>0</v>
      </c>
      <c r="H3" s="563" t="s">
        <v>4</v>
      </c>
      <c r="I3" s="562"/>
      <c r="J3" s="561"/>
      <c r="K3" s="560"/>
      <c r="M3" s="244" t="s">
        <v>510</v>
      </c>
      <c r="N3" s="553" t="s">
        <v>270</v>
      </c>
    </row>
    <row r="4" spans="1:19" s="53" customFormat="1" ht="16.5" customHeight="1">
      <c r="A4" s="1487" t="s">
        <v>509</v>
      </c>
      <c r="B4" s="1478"/>
      <c r="C4" s="1488" t="s">
        <v>508</v>
      </c>
      <c r="D4" s="1488"/>
      <c r="E4" s="1477" t="s">
        <v>507</v>
      </c>
      <c r="F4" s="1478"/>
      <c r="G4" s="555" t="s">
        <v>506</v>
      </c>
      <c r="H4" s="1477" t="s">
        <v>505</v>
      </c>
      <c r="I4" s="1478"/>
      <c r="J4" s="555" t="s">
        <v>504</v>
      </c>
      <c r="K4" s="554"/>
      <c r="N4" s="553" t="s">
        <v>272</v>
      </c>
    </row>
    <row r="5" spans="1:19" s="53" customFormat="1" ht="16.5" customHeight="1">
      <c r="A5" s="559"/>
      <c r="B5" s="556"/>
      <c r="C5" s="558"/>
      <c r="D5" s="558"/>
      <c r="E5" s="1477" t="s">
        <v>503</v>
      </c>
      <c r="F5" s="1478"/>
      <c r="G5" s="558"/>
      <c r="H5" s="557"/>
      <c r="I5" s="556"/>
      <c r="J5" s="555" t="s">
        <v>502</v>
      </c>
      <c r="K5" s="554" t="s">
        <v>6</v>
      </c>
      <c r="N5" s="553" t="s">
        <v>211</v>
      </c>
    </row>
    <row r="6" spans="1:19" s="53" customFormat="1" ht="16.5" customHeight="1" thickBot="1">
      <c r="A6" s="552"/>
      <c r="B6" s="488" t="s">
        <v>500</v>
      </c>
      <c r="C6" s="551"/>
      <c r="D6" s="488" t="s">
        <v>99</v>
      </c>
      <c r="E6" s="550"/>
      <c r="F6" s="488" t="s">
        <v>99</v>
      </c>
      <c r="G6" s="551"/>
      <c r="H6" s="550"/>
      <c r="I6" s="488" t="s">
        <v>498</v>
      </c>
      <c r="J6" s="421" t="s">
        <v>497</v>
      </c>
      <c r="K6" s="549"/>
    </row>
    <row r="7" spans="1:19" s="53" customFormat="1" ht="15" hidden="1" customHeight="1" thickTop="1">
      <c r="A7" s="1483" t="s">
        <v>496</v>
      </c>
      <c r="B7" s="527" t="s">
        <v>495</v>
      </c>
      <c r="C7" s="498"/>
      <c r="D7" s="469"/>
      <c r="E7" s="498"/>
      <c r="G7" s="498"/>
      <c r="I7" s="498"/>
      <c r="J7" s="516"/>
      <c r="K7" s="528"/>
    </row>
    <row r="8" spans="1:19" s="53" customFormat="1" ht="15" hidden="1" customHeight="1">
      <c r="A8" s="1484"/>
      <c r="B8" s="527" t="s">
        <v>488</v>
      </c>
      <c r="C8" s="518"/>
      <c r="D8" s="519" t="s">
        <v>4</v>
      </c>
      <c r="E8" s="518">
        <v>0.2</v>
      </c>
      <c r="F8" s="519" t="s">
        <v>458</v>
      </c>
      <c r="G8" s="518">
        <f>ROUND(E8*C8,2)</f>
        <v>0</v>
      </c>
      <c r="H8" s="517">
        <f>H18</f>
        <v>0</v>
      </c>
      <c r="I8" s="529" t="s">
        <v>298</v>
      </c>
      <c r="J8" s="516">
        <f>I45</f>
        <v>0</v>
      </c>
      <c r="K8" s="515">
        <f>INT(H8*G8*(1+J8))</f>
        <v>0</v>
      </c>
    </row>
    <row r="9" spans="1:19" s="53" customFormat="1" ht="15" hidden="1" customHeight="1">
      <c r="A9" s="1484"/>
      <c r="B9" s="527" t="s">
        <v>494</v>
      </c>
      <c r="C9" s="518">
        <f>C8</f>
        <v>0</v>
      </c>
      <c r="D9" s="519" t="s">
        <v>4</v>
      </c>
      <c r="E9" s="518">
        <v>0.2</v>
      </c>
      <c r="F9" s="519" t="s">
        <v>492</v>
      </c>
      <c r="G9" s="518">
        <f>ROUND(E9*C9,2)</f>
        <v>0</v>
      </c>
      <c r="H9" s="517">
        <f>'3-1.기초자료'!$B$22</f>
        <v>6571</v>
      </c>
      <c r="I9" s="529"/>
      <c r="J9" s="516"/>
      <c r="K9" s="515">
        <f>INT(H9*G9)</f>
        <v>0</v>
      </c>
    </row>
    <row r="10" spans="1:19" s="53" customFormat="1" ht="15" hidden="1" customHeight="1">
      <c r="A10" s="1484"/>
      <c r="B10" s="548" t="s">
        <v>455</v>
      </c>
      <c r="C10" s="547">
        <f>K9</f>
        <v>0</v>
      </c>
      <c r="D10" s="512" t="s">
        <v>86</v>
      </c>
      <c r="E10" s="547">
        <v>5</v>
      </c>
      <c r="F10" s="512" t="s">
        <v>102</v>
      </c>
      <c r="G10" s="511"/>
      <c r="H10" s="510"/>
      <c r="I10" s="93"/>
      <c r="J10" s="509"/>
      <c r="K10" s="508">
        <f>INT(C10*0.05)</f>
        <v>0</v>
      </c>
    </row>
    <row r="11" spans="1:19" s="53" customFormat="1" ht="15" customHeight="1" thickTop="1">
      <c r="A11" s="1484"/>
      <c r="B11" s="546" t="s">
        <v>489</v>
      </c>
      <c r="C11" s="543"/>
      <c r="D11" s="544"/>
      <c r="E11" s="545"/>
      <c r="F11" s="544"/>
      <c r="G11" s="543"/>
      <c r="H11" s="542"/>
      <c r="I11" s="91"/>
      <c r="J11" s="541"/>
      <c r="K11" s="540"/>
    </row>
    <row r="12" spans="1:19" s="53" customFormat="1" ht="15" customHeight="1">
      <c r="A12" s="1484"/>
      <c r="B12" s="527" t="s">
        <v>488</v>
      </c>
      <c r="C12" s="539" t="e">
        <f ca="1">G13+G14</f>
        <v>#DIV/0!</v>
      </c>
      <c r="D12" s="519" t="s">
        <v>458</v>
      </c>
      <c r="E12" s="518"/>
      <c r="F12" s="519"/>
      <c r="G12" s="518"/>
      <c r="H12" s="537"/>
      <c r="I12" s="538"/>
      <c r="J12" s="516"/>
      <c r="K12" s="515" t="e">
        <f ca="1">K13+K14</f>
        <v>#DIV/0!</v>
      </c>
    </row>
    <row r="13" spans="1:19" s="53" customFormat="1" ht="15" customHeight="1">
      <c r="A13" s="1484"/>
      <c r="B13" s="527"/>
      <c r="C13" s="534"/>
      <c r="D13" s="519"/>
      <c r="E13" s="518"/>
      <c r="F13" s="519"/>
      <c r="G13" s="518" t="e">
        <f ca="1">G16+G19+G22+G25</f>
        <v>#DIV/0!</v>
      </c>
      <c r="H13" s="537"/>
      <c r="I13" s="529" t="s">
        <v>298</v>
      </c>
      <c r="J13" s="516"/>
      <c r="K13" s="515" t="e">
        <f ca="1">K16+K19+K22+K25</f>
        <v>#DIV/0!</v>
      </c>
    </row>
    <row r="14" spans="1:19" s="53" customFormat="1" ht="15" customHeight="1">
      <c r="A14" s="1484"/>
      <c r="B14" s="527"/>
      <c r="C14" s="534"/>
      <c r="D14" s="519"/>
      <c r="E14" s="518"/>
      <c r="F14" s="519"/>
      <c r="G14" s="518">
        <f ca="1">G20+G26</f>
        <v>5</v>
      </c>
      <c r="H14" s="537"/>
      <c r="I14" s="529" t="s">
        <v>299</v>
      </c>
      <c r="J14" s="516"/>
      <c r="K14" s="515">
        <f ca="1">K20+K26</f>
        <v>1315122</v>
      </c>
    </row>
    <row r="15" spans="1:19" s="53" customFormat="1" ht="15" hidden="1" customHeight="1">
      <c r="A15" s="1484"/>
      <c r="B15" s="527"/>
      <c r="C15" s="534"/>
      <c r="D15" s="519"/>
      <c r="E15" s="518"/>
      <c r="F15" s="519"/>
      <c r="G15" s="518"/>
      <c r="H15" s="537"/>
      <c r="I15" s="529"/>
      <c r="J15" s="516"/>
      <c r="K15" s="515"/>
      <c r="N15" s="53" t="s">
        <v>308</v>
      </c>
      <c r="O15" s="53" t="s">
        <v>309</v>
      </c>
      <c r="P15" s="53" t="s">
        <v>402</v>
      </c>
      <c r="Q15" s="53" t="s">
        <v>482</v>
      </c>
      <c r="R15" s="53" t="s">
        <v>481</v>
      </c>
      <c r="S15" s="53" t="s">
        <v>480</v>
      </c>
    </row>
    <row r="16" spans="1:19" s="53" customFormat="1" ht="15" hidden="1" customHeight="1">
      <c r="A16" s="1484"/>
      <c r="B16" s="527" t="s">
        <v>479</v>
      </c>
      <c r="C16" s="534">
        <f>IF($M$3="둘레베기",$N$17,0)</f>
        <v>0</v>
      </c>
      <c r="D16" s="519" t="s">
        <v>385</v>
      </c>
      <c r="E16" s="531">
        <v>0.18</v>
      </c>
      <c r="F16" s="519" t="s">
        <v>466</v>
      </c>
      <c r="G16" s="531">
        <f>ROUND(C16/100*E16,2)</f>
        <v>0</v>
      </c>
      <c r="H16" s="536">
        <f>H19</f>
        <v>172698</v>
      </c>
      <c r="I16" s="529" t="s">
        <v>465</v>
      </c>
      <c r="J16" s="516">
        <f>IF($M$3="둘레베기",$E$45,0)</f>
        <v>0</v>
      </c>
      <c r="K16" s="696">
        <f>ROUNDDOWN(ROUND((G16+(G16*(J16))),2)*H16,0)</f>
        <v>0</v>
      </c>
      <c r="M16" s="53" t="s">
        <v>478</v>
      </c>
      <c r="N16" s="53">
        <f ca="1">SUMIFS(입력!$N$3:$N$182,입력!$A$3:$A$182,$D$1)</f>
        <v>0</v>
      </c>
      <c r="O16" s="53">
        <f ca="1">SUMIFS(입력!$O$3:$O$182,입력!$A$3:$A$182,$D$1)</f>
        <v>0</v>
      </c>
      <c r="P16" s="53">
        <f>COUNT(입력!N103:N122)</f>
        <v>0</v>
      </c>
      <c r="Q16" s="53">
        <v>0.02</v>
      </c>
      <c r="R16" s="53">
        <f>P16*Q16</f>
        <v>0</v>
      </c>
      <c r="S16" s="53">
        <f>입력!H103</f>
        <v>0</v>
      </c>
    </row>
    <row r="17" spans="1:15" s="53" customFormat="1" ht="15" hidden="1" customHeight="1">
      <c r="A17" s="1484"/>
      <c r="B17" s="527"/>
      <c r="C17" s="532"/>
      <c r="D17" s="519"/>
      <c r="E17" s="531"/>
      <c r="F17" s="519"/>
      <c r="G17" s="531"/>
      <c r="H17" s="535"/>
      <c r="I17" s="529"/>
      <c r="J17" s="516"/>
      <c r="K17" s="528"/>
      <c r="M17" s="53" t="s">
        <v>477</v>
      </c>
      <c r="N17" s="53" t="e">
        <f ca="1">ROUND(N16/P16/Q16,0)</f>
        <v>#DIV/0!</v>
      </c>
      <c r="O17" s="53" t="e">
        <f ca="1">ROUND(O16/$P$16/$Q$16,0)</f>
        <v>#DIV/0!</v>
      </c>
    </row>
    <row r="18" spans="1:15" s="53" customFormat="1" ht="15" hidden="1" customHeight="1">
      <c r="A18" s="1484"/>
      <c r="B18" s="527" t="s">
        <v>476</v>
      </c>
      <c r="C18" s="532">
        <f>C19</f>
        <v>0</v>
      </c>
      <c r="D18" s="519" t="s">
        <v>385</v>
      </c>
      <c r="E18" s="531"/>
      <c r="F18" s="519"/>
      <c r="G18" s="531"/>
      <c r="H18" s="535"/>
      <c r="I18" s="529"/>
      <c r="J18" s="516"/>
      <c r="K18" s="515">
        <f>K19+K20</f>
        <v>0</v>
      </c>
      <c r="M18" s="53" t="s">
        <v>474</v>
      </c>
      <c r="N18" s="53" t="e">
        <f ca="1">ROUND(N17/100,0)</f>
        <v>#DIV/0!</v>
      </c>
      <c r="O18" s="53" t="e">
        <f ca="1">ROUND(O17/100,0)</f>
        <v>#DIV/0!</v>
      </c>
    </row>
    <row r="19" spans="1:15" s="53" customFormat="1" ht="15" hidden="1" customHeight="1">
      <c r="A19" s="1484"/>
      <c r="B19" s="527" t="s">
        <v>473</v>
      </c>
      <c r="C19" s="534">
        <f>IF($M$3="줄베기",$N$17,0)</f>
        <v>0</v>
      </c>
      <c r="D19" s="519" t="s">
        <v>385</v>
      </c>
      <c r="E19" s="531">
        <v>7.0000000000000007E-2</v>
      </c>
      <c r="F19" s="519" t="s">
        <v>466</v>
      </c>
      <c r="G19" s="531">
        <f>ROUND(C19/100*E19,2)</f>
        <v>0</v>
      </c>
      <c r="H19" s="530">
        <f>'3-1.기초자료'!$B$11</f>
        <v>172698</v>
      </c>
      <c r="I19" s="529" t="s">
        <v>465</v>
      </c>
      <c r="J19" s="516">
        <f>IF($M$3="줄베기",$F$45,0)</f>
        <v>0</v>
      </c>
      <c r="K19" s="696">
        <f>ROUNDDOWN(ROUND((G19+(G19*(J19))),2)*H19,0)</f>
        <v>0</v>
      </c>
    </row>
    <row r="20" spans="1:15" s="53" customFormat="1" ht="15" hidden="1" customHeight="1">
      <c r="A20" s="1484"/>
      <c r="B20" s="527" t="s">
        <v>472</v>
      </c>
      <c r="C20" s="534">
        <f>IF($M$3="줄베기",$N$17,0)</f>
        <v>0</v>
      </c>
      <c r="D20" s="519" t="s">
        <v>385</v>
      </c>
      <c r="E20" s="531">
        <v>1.3</v>
      </c>
      <c r="F20" s="519" t="s">
        <v>466</v>
      </c>
      <c r="G20" s="531">
        <f>ROUND(C20/100*E20,2)</f>
        <v>0</v>
      </c>
      <c r="H20" s="530">
        <f>'3-1.기초자료'!$B$12</f>
        <v>228717</v>
      </c>
      <c r="I20" s="529" t="s">
        <v>461</v>
      </c>
      <c r="J20" s="516">
        <f>IF($M$3="줄베기",$F$45,0)</f>
        <v>0</v>
      </c>
      <c r="K20" s="696">
        <f>ROUNDDOWN(ROUND((G20+(G20*(J20))),2)*H20,0)</f>
        <v>0</v>
      </c>
    </row>
    <row r="21" spans="1:15" s="53" customFormat="1" ht="15" hidden="1" customHeight="1">
      <c r="A21" s="1484"/>
      <c r="B21" s="527"/>
      <c r="C21" s="532"/>
      <c r="D21" s="519"/>
      <c r="E21" s="531"/>
      <c r="F21" s="519"/>
      <c r="G21" s="531"/>
      <c r="I21" s="529"/>
      <c r="J21" s="516"/>
      <c r="K21" s="528"/>
    </row>
    <row r="22" spans="1:15" s="53" customFormat="1" ht="15" hidden="1" customHeight="1">
      <c r="A22" s="1484"/>
      <c r="B22" s="527" t="s">
        <v>471</v>
      </c>
      <c r="C22" s="534">
        <f>IF($M$3="맹아제거",$N$17,0)</f>
        <v>0</v>
      </c>
      <c r="D22" s="519" t="s">
        <v>385</v>
      </c>
      <c r="E22" s="531">
        <v>0.2</v>
      </c>
      <c r="F22" s="519" t="s">
        <v>466</v>
      </c>
      <c r="G22" s="531">
        <f>ROUND(C22/100*E22,2)</f>
        <v>0</v>
      </c>
      <c r="H22" s="530">
        <f>H19</f>
        <v>172698</v>
      </c>
      <c r="I22" s="529" t="s">
        <v>465</v>
      </c>
      <c r="J22" s="516">
        <f>IF($M$3="맹아제거",$G$45,0)</f>
        <v>0</v>
      </c>
      <c r="K22" s="696">
        <f>ROUNDDOWN(ROUND((G22+(G22*(J22))),2)*H22,0)</f>
        <v>0</v>
      </c>
    </row>
    <row r="23" spans="1:15" s="53" customFormat="1" ht="15" hidden="1" customHeight="1">
      <c r="A23" s="1484"/>
      <c r="B23" s="527"/>
      <c r="C23" s="532"/>
      <c r="D23" s="519"/>
      <c r="E23" s="531"/>
      <c r="F23" s="519"/>
      <c r="G23" s="531"/>
      <c r="I23" s="529"/>
      <c r="J23" s="516"/>
      <c r="K23" s="528"/>
    </row>
    <row r="24" spans="1:15" s="53" customFormat="1" ht="15" customHeight="1">
      <c r="A24" s="1484"/>
      <c r="B24" s="527" t="s">
        <v>469</v>
      </c>
      <c r="C24" s="532" t="e">
        <f ca="1">N17</f>
        <v>#DIV/0!</v>
      </c>
      <c r="D24" s="519" t="s">
        <v>385</v>
      </c>
      <c r="E24" s="531"/>
      <c r="F24" s="519"/>
      <c r="G24" s="531"/>
      <c r="I24" s="529"/>
      <c r="J24" s="516"/>
      <c r="K24" s="515" t="e">
        <f ca="1">K25+K26</f>
        <v>#DIV/0!</v>
      </c>
    </row>
    <row r="25" spans="1:15" s="53" customFormat="1" ht="15" customHeight="1">
      <c r="A25" s="1484"/>
      <c r="B25" s="527" t="s">
        <v>467</v>
      </c>
      <c r="C25" s="668" t="e">
        <f ca="1">IF($M$3="모두베기",$N$17,0)*0</f>
        <v>#DIV/0!</v>
      </c>
      <c r="D25" s="519"/>
      <c r="E25" s="598">
        <v>7.0000000000000007E-2</v>
      </c>
      <c r="F25" s="519" t="s">
        <v>466</v>
      </c>
      <c r="G25" s="531" t="e">
        <f ca="1">ROUND(C25/100*E25,2)</f>
        <v>#DIV/0!</v>
      </c>
      <c r="H25" s="530">
        <f>H19</f>
        <v>172698</v>
      </c>
      <c r="I25" s="529" t="s">
        <v>465</v>
      </c>
      <c r="J25" s="516">
        <f ca="1">IF($M$3="모두베기",$H$45,0)</f>
        <v>0.15000000000000002</v>
      </c>
      <c r="K25" s="515" t="e">
        <f ca="1">INT(H25*G25*(1+J25))</f>
        <v>#DIV/0!</v>
      </c>
      <c r="M25" s="533"/>
    </row>
    <row r="26" spans="1:15" s="53" customFormat="1" ht="15" customHeight="1">
      <c r="A26" s="1484"/>
      <c r="B26" s="527" t="s">
        <v>464</v>
      </c>
      <c r="C26" s="532"/>
      <c r="D26" s="519"/>
      <c r="E26" s="531"/>
      <c r="F26" s="519"/>
      <c r="G26" s="531">
        <f ca="1">G27+G28+G29</f>
        <v>5</v>
      </c>
      <c r="I26" s="529"/>
      <c r="J26" s="516"/>
      <c r="K26" s="526">
        <f ca="1">K27+K28+K29</f>
        <v>1315122</v>
      </c>
    </row>
    <row r="27" spans="1:15" s="53" customFormat="1" ht="15" customHeight="1">
      <c r="A27" s="1484"/>
      <c r="B27" s="599" t="s">
        <v>520</v>
      </c>
      <c r="C27" s="531">
        <f ca="1">E27</f>
        <v>0</v>
      </c>
      <c r="D27" s="519" t="s">
        <v>458</v>
      </c>
      <c r="E27" s="531">
        <f ca="1">IF($C$44=B27,3.5,0)</f>
        <v>0</v>
      </c>
      <c r="F27" s="519" t="s">
        <v>458</v>
      </c>
      <c r="G27" s="531">
        <f ca="1">ROUND(C27,2)</f>
        <v>0</v>
      </c>
      <c r="H27" s="530">
        <f>H20</f>
        <v>228717</v>
      </c>
      <c r="I27" s="529" t="s">
        <v>461</v>
      </c>
      <c r="J27" s="516">
        <f ca="1">IF($M$3="모두베기",$H$45,0)</f>
        <v>0.15000000000000002</v>
      </c>
      <c r="K27" s="696">
        <f ca="1">ROUNDDOWN(ROUND((G27+(G27*(J27))),2)*H27,0)</f>
        <v>0</v>
      </c>
    </row>
    <row r="28" spans="1:15" s="53" customFormat="1" ht="15" customHeight="1">
      <c r="A28" s="1484"/>
      <c r="B28" s="599" t="s">
        <v>518</v>
      </c>
      <c r="C28" s="531">
        <f ca="1">E28</f>
        <v>0</v>
      </c>
      <c r="D28" s="519" t="s">
        <v>458</v>
      </c>
      <c r="E28" s="531">
        <f ca="1">IF($C$44=B28,4,0)</f>
        <v>0</v>
      </c>
      <c r="F28" s="519" t="s">
        <v>458</v>
      </c>
      <c r="G28" s="531">
        <f ca="1">ROUND(C28,2)</f>
        <v>0</v>
      </c>
      <c r="H28" s="530">
        <f>H20</f>
        <v>228717</v>
      </c>
      <c r="I28" s="529" t="s">
        <v>461</v>
      </c>
      <c r="J28" s="516">
        <f ca="1">IF($M$3="모두베기",$H$45,0)</f>
        <v>0.15000000000000002</v>
      </c>
      <c r="K28" s="696">
        <f ca="1">ROUNDDOWN(ROUND((G28+(G28*(J28))),2)*H28,0)</f>
        <v>0</v>
      </c>
    </row>
    <row r="29" spans="1:15" s="53" customFormat="1" ht="15" customHeight="1">
      <c r="A29" s="1484"/>
      <c r="B29" s="599" t="s">
        <v>516</v>
      </c>
      <c r="C29" s="531">
        <f ca="1">E29</f>
        <v>5</v>
      </c>
      <c r="D29" s="519" t="s">
        <v>458</v>
      </c>
      <c r="E29" s="531">
        <f ca="1">IF($C$44=B29,5,0)</f>
        <v>5</v>
      </c>
      <c r="F29" s="519" t="s">
        <v>458</v>
      </c>
      <c r="G29" s="531">
        <f ca="1">ROUND(C29,2)</f>
        <v>5</v>
      </c>
      <c r="H29" s="530">
        <f>H20</f>
        <v>228717</v>
      </c>
      <c r="I29" s="529" t="s">
        <v>461</v>
      </c>
      <c r="J29" s="516">
        <f ca="1">IF($M$3="모두베기",$H$45,0)</f>
        <v>0.15000000000000002</v>
      </c>
      <c r="K29" s="696">
        <f ca="1">ROUNDDOWN(ROUND((G29+(G29*(J29))),2)*H29,0)</f>
        <v>1315122</v>
      </c>
    </row>
    <row r="30" spans="1:15" s="53" customFormat="1" ht="15" customHeight="1">
      <c r="A30" s="1484"/>
      <c r="B30" s="527"/>
      <c r="C30" s="521"/>
      <c r="D30" s="519"/>
      <c r="E30" s="518"/>
      <c r="F30" s="519"/>
      <c r="G30" s="518"/>
      <c r="I30" s="529"/>
      <c r="J30" s="516"/>
      <c r="K30" s="528"/>
    </row>
    <row r="31" spans="1:15" s="53" customFormat="1" ht="15" customHeight="1">
      <c r="A31" s="1484"/>
      <c r="B31" s="527" t="s">
        <v>460</v>
      </c>
      <c r="C31" s="498"/>
      <c r="D31" s="519"/>
      <c r="E31" s="498"/>
      <c r="F31" s="519"/>
      <c r="G31" s="498"/>
      <c r="I31" s="498"/>
      <c r="J31" s="516"/>
      <c r="K31" s="526">
        <f ca="1">K32+K33</f>
        <v>47245</v>
      </c>
    </row>
    <row r="32" spans="1:15" s="53" customFormat="1" ht="19.5" customHeight="1">
      <c r="A32" s="1484"/>
      <c r="B32" s="498" t="s">
        <v>459</v>
      </c>
      <c r="C32" s="518">
        <f ca="1">G14</f>
        <v>5</v>
      </c>
      <c r="D32" s="519" t="s">
        <v>458</v>
      </c>
      <c r="E32" s="525">
        <v>5</v>
      </c>
      <c r="F32" s="524" t="s">
        <v>457</v>
      </c>
      <c r="G32" s="523">
        <f ca="1">ROUND(E32*C32,2)</f>
        <v>25</v>
      </c>
      <c r="H32" s="517">
        <f>'3-1.기초자료'!$B$15</f>
        <v>1718</v>
      </c>
      <c r="I32" s="522" t="s">
        <v>456</v>
      </c>
      <c r="J32" s="516"/>
      <c r="K32" s="515">
        <f ca="1">INT(H32*G32)</f>
        <v>42950</v>
      </c>
    </row>
    <row r="33" spans="1:17" s="53" customFormat="1" ht="19.5" customHeight="1">
      <c r="A33" s="1484"/>
      <c r="B33" s="498" t="s">
        <v>455</v>
      </c>
      <c r="C33" s="521">
        <f ca="1">INT(G32*H32)</f>
        <v>42950</v>
      </c>
      <c r="D33" s="519" t="s">
        <v>86</v>
      </c>
      <c r="E33" s="520">
        <v>0.1</v>
      </c>
      <c r="F33" s="519"/>
      <c r="G33" s="518"/>
      <c r="H33" s="517"/>
      <c r="I33" s="498"/>
      <c r="J33" s="516"/>
      <c r="K33" s="515">
        <f ca="1">INT(C33*E33)</f>
        <v>4295</v>
      </c>
    </row>
    <row r="34" spans="1:17" s="53" customFormat="1" ht="19.5" customHeight="1" thickBot="1">
      <c r="A34" s="1484"/>
      <c r="B34" s="514" t="s">
        <v>453</v>
      </c>
      <c r="C34" s="511">
        <f ca="1">C32</f>
        <v>5</v>
      </c>
      <c r="D34" s="512" t="s">
        <v>452</v>
      </c>
      <c r="E34" s="513">
        <v>8.3999999999999995E-3</v>
      </c>
      <c r="F34" s="512" t="s">
        <v>451</v>
      </c>
      <c r="G34" s="511"/>
      <c r="H34" s="510">
        <f>'3-1.기초자료'!$B$21</f>
        <v>400000</v>
      </c>
      <c r="I34" s="93" t="s">
        <v>269</v>
      </c>
      <c r="J34" s="509"/>
      <c r="K34" s="508">
        <f ca="1">INT(C34*E34*H34)</f>
        <v>16800</v>
      </c>
    </row>
    <row r="35" spans="1:17" s="53" customFormat="1" ht="21" customHeight="1">
      <c r="A35" s="1479" t="s">
        <v>155</v>
      </c>
      <c r="B35" s="507" t="s">
        <v>448</v>
      </c>
      <c r="C35" s="506"/>
      <c r="D35" s="470"/>
      <c r="E35" s="506"/>
      <c r="F35" s="470"/>
      <c r="G35" s="506"/>
      <c r="H35" s="470"/>
      <c r="I35" s="506"/>
      <c r="J35" s="471"/>
      <c r="K35" s="505" t="e">
        <f ca="1">K36+K37+K38</f>
        <v>#DIV/0!</v>
      </c>
    </row>
    <row r="36" spans="1:17" s="53" customFormat="1" ht="21" customHeight="1">
      <c r="A36" s="1480"/>
      <c r="B36" s="504" t="s">
        <v>447</v>
      </c>
      <c r="C36" s="502"/>
      <c r="D36" s="503"/>
      <c r="E36" s="502"/>
      <c r="F36" s="503"/>
      <c r="G36" s="502"/>
      <c r="H36" s="503"/>
      <c r="I36" s="502"/>
      <c r="J36" s="501"/>
      <c r="K36" s="500" t="e">
        <f ca="1">K12</f>
        <v>#DIV/0!</v>
      </c>
    </row>
    <row r="37" spans="1:17" s="53" customFormat="1" ht="21" customHeight="1">
      <c r="A37" s="1480"/>
      <c r="B37" s="499" t="s">
        <v>446</v>
      </c>
      <c r="C37" s="498"/>
      <c r="E37" s="498"/>
      <c r="G37" s="498"/>
      <c r="I37" s="498"/>
      <c r="J37" s="469"/>
      <c r="K37" s="497">
        <f ca="1">K31</f>
        <v>47245</v>
      </c>
      <c r="Q37" s="170"/>
    </row>
    <row r="38" spans="1:17" s="53" customFormat="1" ht="21" customHeight="1" thickBot="1">
      <c r="A38" s="1481"/>
      <c r="B38" s="496" t="s">
        <v>445</v>
      </c>
      <c r="C38" s="494"/>
      <c r="D38" s="495"/>
      <c r="E38" s="494"/>
      <c r="F38" s="495"/>
      <c r="G38" s="494"/>
      <c r="H38" s="495"/>
      <c r="I38" s="494"/>
      <c r="J38" s="493"/>
      <c r="K38" s="492">
        <f ca="1">K34</f>
        <v>16800</v>
      </c>
    </row>
    <row r="39" spans="1:17" s="53" customFormat="1" ht="21" customHeight="1" thickBot="1">
      <c r="A39" s="474"/>
      <c r="B39" s="491" t="s">
        <v>444</v>
      </c>
      <c r="C39" s="474"/>
      <c r="D39" s="474"/>
      <c r="E39" s="474"/>
      <c r="F39" s="474"/>
      <c r="G39" s="474"/>
      <c r="H39" s="474"/>
      <c r="I39" s="474"/>
      <c r="J39" s="473"/>
      <c r="K39" s="474"/>
    </row>
    <row r="40" spans="1:17" s="53" customFormat="1" ht="21" customHeight="1">
      <c r="A40" s="490"/>
      <c r="B40" s="1456" t="s">
        <v>81</v>
      </c>
      <c r="C40" s="1454" t="s">
        <v>442</v>
      </c>
      <c r="D40" s="1450"/>
      <c r="E40" s="1482" t="s">
        <v>441</v>
      </c>
      <c r="F40" s="1482"/>
      <c r="G40" s="1482"/>
      <c r="H40" s="1482"/>
      <c r="I40" s="1482"/>
      <c r="J40" s="1454" t="s">
        <v>84</v>
      </c>
      <c r="K40" s="1458"/>
    </row>
    <row r="41" spans="1:17" s="53" customFormat="1" ht="21" customHeight="1" thickBot="1">
      <c r="A41" s="484"/>
      <c r="B41" s="1457"/>
      <c r="C41" s="1455"/>
      <c r="D41" s="1453"/>
      <c r="E41" s="489" t="s">
        <v>271</v>
      </c>
      <c r="F41" s="489" t="s">
        <v>270</v>
      </c>
      <c r="G41" s="489" t="s">
        <v>272</v>
      </c>
      <c r="H41" s="489" t="s">
        <v>211</v>
      </c>
      <c r="I41" s="488"/>
      <c r="J41" s="1455"/>
      <c r="K41" s="1459"/>
    </row>
    <row r="42" spans="1:17" s="53" customFormat="1" ht="21" customHeight="1" thickTop="1">
      <c r="A42" s="484"/>
      <c r="B42" s="487" t="s">
        <v>435</v>
      </c>
      <c r="C42" s="1489" t="str">
        <f ca="1">OFFSET(입력!$B$3,0+$S$1*20,16)</f>
        <v>중(15º~30º)</v>
      </c>
      <c r="D42" s="1490"/>
      <c r="E42" s="482">
        <f ca="1">IF($C$42=$O$42,0,IF($C$42=$O$43,0.05,0.1))</f>
        <v>0.05</v>
      </c>
      <c r="F42" s="482">
        <f ca="1">IF($C$42=$O$42,0,IF($C$42=$O$43,0.05,0.1))</f>
        <v>0.05</v>
      </c>
      <c r="G42" s="482">
        <f ca="1">IF($C$42=$O$42,0,IF($C$42=$O$43,0.05,0.1))</f>
        <v>0.05</v>
      </c>
      <c r="H42" s="482">
        <f ca="1">IF($C$42=$O$42,0,IF($C$42=$O$43,0.05,0.1))</f>
        <v>0.05</v>
      </c>
      <c r="I42" s="486"/>
      <c r="J42" s="481"/>
      <c r="K42" s="480"/>
      <c r="O42" s="502" t="s">
        <v>434</v>
      </c>
      <c r="P42" s="502">
        <v>0</v>
      </c>
    </row>
    <row r="43" spans="1:17" s="53" customFormat="1" ht="21" customHeight="1">
      <c r="A43" s="484"/>
      <c r="B43" s="483" t="s">
        <v>433</v>
      </c>
      <c r="C43" s="1485" t="str">
        <f ca="1">OFFSET(입력!$B$3,0+$S$1*20,17)</f>
        <v>개소당 평균면적이 1ha 미만</v>
      </c>
      <c r="D43" s="1486"/>
      <c r="E43" s="482">
        <f ca="1">IF($C$43=$O$48,0,IF($C$43=$O$49,0.05,0.1))</f>
        <v>0.1</v>
      </c>
      <c r="F43" s="482">
        <f ca="1">IF($C$43=$O$48,0,IF($C$43=$O$49,0.05,0.1))</f>
        <v>0.1</v>
      </c>
      <c r="G43" s="482">
        <f ca="1">IF($C$43=$O$48,0,IF($C$43=$O$49,0.05,0.1))</f>
        <v>0.1</v>
      </c>
      <c r="H43" s="482">
        <f ca="1">IF($C$43=$O$48,0,IF($C$43=$O$49,0.05,0.1))</f>
        <v>0.1</v>
      </c>
      <c r="I43" s="485"/>
      <c r="J43" s="476"/>
      <c r="K43" s="169"/>
      <c r="O43" s="502" t="s">
        <v>432</v>
      </c>
      <c r="P43" s="502">
        <v>0.05</v>
      </c>
    </row>
    <row r="44" spans="1:17" s="53" customFormat="1" ht="21" customHeight="1">
      <c r="A44" s="484"/>
      <c r="B44" s="483" t="s">
        <v>431</v>
      </c>
      <c r="C44" s="1485" t="str">
        <f ca="1">OFFSET(입력!$B$3,0+$S$1*20,15)</f>
        <v>조림 3년 차 이상</v>
      </c>
      <c r="D44" s="1486"/>
      <c r="E44" s="166"/>
      <c r="F44" s="482">
        <f ca="1">IF($C$44=$O$45,0,IF($C$44=$O$46,0.05,0.1))</f>
        <v>0.1</v>
      </c>
      <c r="G44" s="166"/>
      <c r="H44" s="166"/>
      <c r="I44" s="166"/>
      <c r="J44" s="481"/>
      <c r="K44" s="480"/>
      <c r="O44" s="502" t="s">
        <v>430</v>
      </c>
      <c r="P44" s="502">
        <v>0.1</v>
      </c>
    </row>
    <row r="45" spans="1:17" s="53" customFormat="1" ht="21" customHeight="1">
      <c r="A45" s="479"/>
      <c r="B45" s="478" t="s">
        <v>429</v>
      </c>
      <c r="C45" s="1475"/>
      <c r="D45" s="1476"/>
      <c r="E45" s="477">
        <f ca="1">E42+E43+E44</f>
        <v>0.15000000000000002</v>
      </c>
      <c r="F45" s="477">
        <f ca="1">F42+F43+F44</f>
        <v>0.25</v>
      </c>
      <c r="G45" s="477">
        <f ca="1">G42+G43+G44</f>
        <v>0.15000000000000002</v>
      </c>
      <c r="H45" s="477">
        <f ca="1">H42+H43+H44</f>
        <v>0.15000000000000002</v>
      </c>
      <c r="I45" s="477"/>
      <c r="J45" s="476"/>
      <c r="K45" s="169"/>
      <c r="O45" s="597" t="s">
        <v>520</v>
      </c>
      <c r="P45" s="502">
        <v>0</v>
      </c>
      <c r="Q45" s="53">
        <v>3.5</v>
      </c>
    </row>
    <row r="46" spans="1:17" s="53" customFormat="1" ht="21" customHeight="1" thickBot="1">
      <c r="A46" s="475"/>
      <c r="B46" s="474"/>
      <c r="C46" s="474"/>
      <c r="D46" s="474"/>
      <c r="E46" s="474"/>
      <c r="F46" s="474"/>
      <c r="G46" s="474"/>
      <c r="H46" s="474"/>
      <c r="I46" s="474"/>
      <c r="J46" s="473"/>
      <c r="K46" s="472"/>
      <c r="O46" s="597" t="s">
        <v>518</v>
      </c>
      <c r="P46" s="502">
        <v>0.05</v>
      </c>
      <c r="Q46" s="53">
        <v>4</v>
      </c>
    </row>
    <row r="47" spans="1:17" s="53" customFormat="1" ht="21" customHeight="1">
      <c r="A47" s="470"/>
      <c r="B47" s="470"/>
      <c r="C47" s="470"/>
      <c r="D47" s="470"/>
      <c r="E47" s="470"/>
      <c r="F47" s="470"/>
      <c r="G47" s="470"/>
      <c r="H47" s="470"/>
      <c r="I47" s="470"/>
      <c r="J47" s="471"/>
      <c r="K47" s="470"/>
      <c r="O47" s="597" t="s">
        <v>516</v>
      </c>
      <c r="P47" s="502">
        <v>0.1</v>
      </c>
      <c r="Q47" s="53">
        <v>5</v>
      </c>
    </row>
    <row r="48" spans="1:17" s="53" customFormat="1" ht="21" customHeight="1">
      <c r="J48" s="469"/>
      <c r="O48" s="502" t="s">
        <v>1072</v>
      </c>
      <c r="P48" s="502">
        <v>0</v>
      </c>
    </row>
    <row r="49" spans="10:16" s="53" customFormat="1" ht="21" customHeight="1">
      <c r="J49" s="469"/>
      <c r="O49" s="502" t="s">
        <v>1074</v>
      </c>
      <c r="P49" s="502">
        <v>0.05</v>
      </c>
    </row>
    <row r="50" spans="10:16" s="53" customFormat="1" ht="21" customHeight="1">
      <c r="J50" s="469"/>
      <c r="O50" s="502" t="s">
        <v>1073</v>
      </c>
      <c r="P50" s="502">
        <v>0.1</v>
      </c>
    </row>
    <row r="51" spans="10:16" s="53" customFormat="1" ht="21" customHeight="1">
      <c r="J51" s="469"/>
    </row>
    <row r="52" spans="10:16" s="53" customFormat="1" ht="21" customHeight="1">
      <c r="J52" s="469"/>
    </row>
    <row r="53" spans="10:16" s="53" customFormat="1" ht="23.25" customHeight="1">
      <c r="J53" s="469"/>
    </row>
    <row r="54" spans="10:16" s="53" customFormat="1" ht="21" customHeight="1">
      <c r="J54" s="469"/>
    </row>
    <row r="55" spans="10:16" s="53" customFormat="1" ht="21" customHeight="1">
      <c r="J55" s="469"/>
    </row>
    <row r="56" spans="10:16" s="53" customFormat="1" ht="21" customHeight="1">
      <c r="J56" s="469"/>
    </row>
    <row r="57" spans="10:16" s="53" customFormat="1" ht="21" customHeight="1">
      <c r="J57" s="469"/>
    </row>
    <row r="58" spans="10:16" s="53" customFormat="1" ht="21" customHeight="1">
      <c r="J58" s="469"/>
    </row>
    <row r="59" spans="10:16" s="53" customFormat="1" ht="21" customHeight="1">
      <c r="J59" s="469"/>
    </row>
    <row r="60" spans="10:16" s="53" customFormat="1" ht="21" customHeight="1">
      <c r="J60" s="469"/>
    </row>
    <row r="61" spans="10:16" s="53" customFormat="1" ht="21" customHeight="1">
      <c r="J61" s="469"/>
    </row>
    <row r="62" spans="10:16" s="53" customFormat="1" ht="21" customHeight="1">
      <c r="J62" s="469"/>
    </row>
    <row r="63" spans="10:16" s="53" customFormat="1" ht="21" customHeight="1">
      <c r="J63" s="469"/>
    </row>
    <row r="64" spans="10:16" s="53" customFormat="1" ht="21" customHeight="1">
      <c r="J64" s="469"/>
    </row>
    <row r="65" spans="10:10" s="53" customFormat="1" ht="21" customHeight="1">
      <c r="J65" s="469"/>
    </row>
    <row r="66" spans="10:10" s="53" customFormat="1" ht="21" customHeight="1">
      <c r="J66" s="469"/>
    </row>
    <row r="67" spans="10:10" s="53" customFormat="1" ht="21" customHeight="1">
      <c r="J67" s="469"/>
    </row>
    <row r="68" spans="10:10" s="53" customFormat="1" ht="21" customHeight="1">
      <c r="J68" s="469"/>
    </row>
    <row r="69" spans="10:10" s="53" customFormat="1" ht="21" customHeight="1">
      <c r="J69" s="469"/>
    </row>
    <row r="70" spans="10:10" s="53" customFormat="1" ht="21" customHeight="1">
      <c r="J70" s="469"/>
    </row>
    <row r="71" spans="10:10" s="53" customFormat="1" ht="21" customHeight="1">
      <c r="J71" s="469"/>
    </row>
    <row r="72" spans="10:10" s="53" customFormat="1" ht="21" customHeight="1">
      <c r="J72" s="469"/>
    </row>
    <row r="73" spans="10:10" s="53" customFormat="1" ht="21" customHeight="1">
      <c r="J73" s="469"/>
    </row>
    <row r="74" spans="10:10" s="53" customFormat="1" ht="21" customHeight="1">
      <c r="J74" s="469"/>
    </row>
    <row r="75" spans="10:10" s="53" customFormat="1" ht="21" customHeight="1">
      <c r="J75" s="469"/>
    </row>
    <row r="76" spans="10:10" s="53" customFormat="1" ht="21" customHeight="1">
      <c r="J76" s="469"/>
    </row>
    <row r="77" spans="10:10" s="53" customFormat="1" ht="21" customHeight="1">
      <c r="J77" s="469"/>
    </row>
    <row r="78" spans="10:10" s="53" customFormat="1" ht="21" customHeight="1">
      <c r="J78" s="469"/>
    </row>
    <row r="79" spans="10:10" s="53" customFormat="1" ht="21" customHeight="1">
      <c r="J79" s="469"/>
    </row>
    <row r="80" spans="10:10" s="53" customFormat="1" ht="21" customHeight="1">
      <c r="J80" s="469"/>
    </row>
    <row r="81" spans="1:11" s="53" customFormat="1" ht="21" customHeight="1">
      <c r="J81" s="469"/>
    </row>
    <row r="82" spans="1:11" s="53" customFormat="1" ht="21" customHeight="1">
      <c r="J82" s="469"/>
    </row>
    <row r="83" spans="1:11" s="53" customFormat="1" ht="21" customHeight="1">
      <c r="J83" s="469"/>
    </row>
    <row r="84" spans="1:11" s="53" customFormat="1" ht="21" customHeight="1">
      <c r="J84" s="469"/>
    </row>
    <row r="85" spans="1:11" s="53" customFormat="1" ht="21" customHeight="1">
      <c r="J85" s="469"/>
    </row>
    <row r="86" spans="1:11" s="53" customFormat="1" ht="21" customHeight="1">
      <c r="J86" s="469"/>
    </row>
    <row r="87" spans="1:11" s="53" customFormat="1" ht="21" customHeight="1">
      <c r="J87" s="469"/>
    </row>
    <row r="88" spans="1:11">
      <c r="A88" s="53"/>
      <c r="B88" s="53"/>
      <c r="C88" s="53"/>
      <c r="D88" s="53"/>
      <c r="E88" s="53"/>
      <c r="F88" s="53"/>
      <c r="G88" s="53"/>
      <c r="H88" s="53"/>
      <c r="I88" s="53"/>
      <c r="J88" s="469"/>
      <c r="K88" s="53"/>
    </row>
    <row r="89" spans="1:11">
      <c r="A89" s="53"/>
      <c r="B89" s="53"/>
      <c r="C89" s="53"/>
      <c r="D89" s="53"/>
      <c r="E89" s="53"/>
      <c r="F89" s="53"/>
      <c r="G89" s="53"/>
      <c r="H89" s="53"/>
      <c r="I89" s="53"/>
      <c r="J89" s="469"/>
      <c r="K89" s="53"/>
    </row>
    <row r="90" spans="1:11">
      <c r="A90" s="53"/>
      <c r="B90" s="53"/>
      <c r="C90" s="53"/>
      <c r="D90" s="53"/>
      <c r="E90" s="53"/>
      <c r="F90" s="53"/>
      <c r="G90" s="53"/>
      <c r="H90" s="53"/>
      <c r="I90" s="53"/>
      <c r="J90" s="469"/>
      <c r="K90" s="53"/>
    </row>
    <row r="91" spans="1:11">
      <c r="A91" s="53"/>
      <c r="B91" s="53"/>
      <c r="C91" s="53"/>
      <c r="D91" s="53"/>
      <c r="E91" s="53"/>
      <c r="F91" s="53"/>
      <c r="G91" s="53"/>
      <c r="H91" s="53"/>
      <c r="I91" s="53"/>
      <c r="J91" s="469"/>
      <c r="K91" s="53"/>
    </row>
    <row r="92" spans="1:11">
      <c r="A92" s="53"/>
      <c r="B92" s="53"/>
      <c r="C92" s="53"/>
      <c r="D92" s="53"/>
      <c r="E92" s="53"/>
      <c r="F92" s="53"/>
      <c r="G92" s="53"/>
      <c r="H92" s="53"/>
      <c r="I92" s="53"/>
      <c r="J92" s="469"/>
      <c r="K92" s="53"/>
    </row>
  </sheetData>
  <mergeCells count="17">
    <mergeCell ref="D1:D2"/>
    <mergeCell ref="E1:H2"/>
    <mergeCell ref="A4:B4"/>
    <mergeCell ref="C4:D4"/>
    <mergeCell ref="E4:F4"/>
    <mergeCell ref="H4:I4"/>
    <mergeCell ref="E5:F5"/>
    <mergeCell ref="A7:A34"/>
    <mergeCell ref="A35:A38"/>
    <mergeCell ref="B40:B41"/>
    <mergeCell ref="C40:D41"/>
    <mergeCell ref="E40:I40"/>
    <mergeCell ref="J40:K41"/>
    <mergeCell ref="C42:D42"/>
    <mergeCell ref="C43:D43"/>
    <mergeCell ref="C44:D44"/>
    <mergeCell ref="C45:D45"/>
  </mergeCells>
  <phoneticPr fontId="4" type="noConversion"/>
  <dataValidations count="1">
    <dataValidation type="list" allowBlank="1" showInputMessage="1" showErrorMessage="1" sqref="M3" xr:uid="{00000000-0002-0000-1E00-000000000000}">
      <formula1>$N$2:$N$5</formula1>
    </dataValidation>
  </dataValidations>
  <pageMargins left="0.78740157480314965" right="0.31496062992125984" top="0.6692913385826772" bottom="0.43307086614173229" header="0.51181102362204722" footer="0"/>
  <pageSetup paperSize="9" scale="80" orientation="landscape" blackAndWhite="1"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7F416-DC8A-42CF-A8FD-4C775AB43432}">
  <sheetPr>
    <tabColor indexed="11"/>
  </sheetPr>
  <dimension ref="A1:S92"/>
  <sheetViews>
    <sheetView view="pageBreakPreview" topLeftCell="A3" zoomScaleNormal="100" workbookViewId="0">
      <selection activeCell="B15" sqref="A15:XFD23"/>
    </sheetView>
  </sheetViews>
  <sheetFormatPr defaultColWidth="8.88671875" defaultRowHeight="14.25"/>
  <cols>
    <col min="1" max="1" width="6.77734375" style="3" customWidth="1"/>
    <col min="2" max="2" width="22.77734375" style="3" customWidth="1"/>
    <col min="3" max="3" width="11.77734375" style="3" customWidth="1"/>
    <col min="4" max="4" width="17.77734375" style="3" bestFit="1" customWidth="1"/>
    <col min="5" max="9" width="11.77734375" style="3" customWidth="1"/>
    <col min="10" max="10" width="7.77734375" style="57" customWidth="1"/>
    <col min="11" max="11" width="14.77734375" style="3" customWidth="1"/>
    <col min="12" max="12" width="1.77734375" style="3" customWidth="1"/>
    <col min="13" max="14" width="8.88671875" style="3"/>
    <col min="15" max="15" width="22.33203125" style="3" bestFit="1" customWidth="1"/>
    <col min="16" max="16" width="8.88671875" style="3"/>
    <col min="17" max="17" width="10" style="3" bestFit="1" customWidth="1"/>
    <col min="18" max="16384" width="8.88671875" style="3"/>
  </cols>
  <sheetData>
    <row r="1" spans="1:19" ht="23.25" customHeight="1">
      <c r="A1" s="576"/>
      <c r="B1" s="575"/>
      <c r="C1" s="575"/>
      <c r="D1" s="1140" t="str">
        <f ca="1">OFFSET('5-1.소반별'!$Q$1,S1,0)</f>
        <v>1-0-7-0</v>
      </c>
      <c r="E1" s="1142" t="s">
        <v>514</v>
      </c>
      <c r="F1" s="1142"/>
      <c r="G1" s="1142"/>
      <c r="H1" s="1142"/>
      <c r="I1" s="574"/>
      <c r="J1" s="574"/>
      <c r="K1" s="573"/>
      <c r="S1" s="3">
        <f ca="1">IFERROR(IF(RIGHT(MID(CELL("filename",A1),FIND("]",CELL("filename",A1))+1,255),2)&gt;=10,RIGHT(MID(CELL("filename",A1),FIND("]",CELL("filename",A1))+1,255),2)-1,RIGHT(MID(CELL("filename",A1),FIND("]",CELL("filename",A1))+1,255),1)-1),RIGHT(MID(CELL("filename",A1),FIND("]",CELL("filename",A1))+1,255),1)-1)</f>
        <v>6</v>
      </c>
    </row>
    <row r="2" spans="1:19" ht="23.25" customHeight="1" thickBot="1">
      <c r="A2" s="572"/>
      <c r="B2" s="571"/>
      <c r="C2" s="571"/>
      <c r="D2" s="1141"/>
      <c r="E2" s="1143"/>
      <c r="F2" s="1143"/>
      <c r="G2" s="1143"/>
      <c r="H2" s="1143"/>
      <c r="I2" s="570"/>
      <c r="J2" s="570"/>
      <c r="K2" s="569"/>
      <c r="M2" s="3" t="s">
        <v>513</v>
      </c>
      <c r="N2" s="568" t="s">
        <v>271</v>
      </c>
    </row>
    <row r="3" spans="1:19" s="53" customFormat="1" ht="21.95" customHeight="1" thickBot="1">
      <c r="A3" s="567" t="s">
        <v>512</v>
      </c>
      <c r="B3" s="566">
        <f ca="1">VLOOKUP($D$1,'5-1.소반별'!$Q$1:$U$9,2,0)</f>
        <v>0</v>
      </c>
      <c r="C3" s="566"/>
      <c r="D3" s="566"/>
      <c r="E3" s="566"/>
      <c r="F3" s="565" t="s">
        <v>511</v>
      </c>
      <c r="G3" s="564">
        <f ca="1">VLOOKUP($D$1,'5-1.소반별'!$Q$1:$U$9,5,0)</f>
        <v>0</v>
      </c>
      <c r="H3" s="563" t="s">
        <v>4</v>
      </c>
      <c r="I3" s="562"/>
      <c r="J3" s="561"/>
      <c r="K3" s="560"/>
      <c r="M3" s="244" t="s">
        <v>510</v>
      </c>
      <c r="N3" s="553" t="s">
        <v>270</v>
      </c>
    </row>
    <row r="4" spans="1:19" s="53" customFormat="1" ht="16.5" customHeight="1">
      <c r="A4" s="1487" t="s">
        <v>509</v>
      </c>
      <c r="B4" s="1478"/>
      <c r="C4" s="1488" t="s">
        <v>508</v>
      </c>
      <c r="D4" s="1488"/>
      <c r="E4" s="1477" t="s">
        <v>507</v>
      </c>
      <c r="F4" s="1478"/>
      <c r="G4" s="555" t="s">
        <v>506</v>
      </c>
      <c r="H4" s="1477" t="s">
        <v>505</v>
      </c>
      <c r="I4" s="1478"/>
      <c r="J4" s="555" t="s">
        <v>504</v>
      </c>
      <c r="K4" s="554"/>
      <c r="N4" s="553" t="s">
        <v>272</v>
      </c>
    </row>
    <row r="5" spans="1:19" s="53" customFormat="1" ht="16.5" customHeight="1">
      <c r="A5" s="559"/>
      <c r="B5" s="556"/>
      <c r="C5" s="558"/>
      <c r="D5" s="558"/>
      <c r="E5" s="1477" t="s">
        <v>503</v>
      </c>
      <c r="F5" s="1478"/>
      <c r="G5" s="558"/>
      <c r="H5" s="557"/>
      <c r="I5" s="556"/>
      <c r="J5" s="555" t="s">
        <v>502</v>
      </c>
      <c r="K5" s="554" t="s">
        <v>6</v>
      </c>
      <c r="N5" s="553" t="s">
        <v>211</v>
      </c>
    </row>
    <row r="6" spans="1:19" s="53" customFormat="1" ht="16.5" customHeight="1" thickBot="1">
      <c r="A6" s="552"/>
      <c r="B6" s="488" t="s">
        <v>500</v>
      </c>
      <c r="C6" s="551"/>
      <c r="D6" s="488" t="s">
        <v>99</v>
      </c>
      <c r="E6" s="550"/>
      <c r="F6" s="488" t="s">
        <v>99</v>
      </c>
      <c r="G6" s="551"/>
      <c r="H6" s="550"/>
      <c r="I6" s="488" t="s">
        <v>498</v>
      </c>
      <c r="J6" s="421" t="s">
        <v>497</v>
      </c>
      <c r="K6" s="549"/>
    </row>
    <row r="7" spans="1:19" s="53" customFormat="1" ht="15" hidden="1" customHeight="1" thickTop="1">
      <c r="A7" s="1483" t="s">
        <v>496</v>
      </c>
      <c r="B7" s="527" t="s">
        <v>495</v>
      </c>
      <c r="C7" s="498"/>
      <c r="D7" s="469"/>
      <c r="E7" s="498"/>
      <c r="G7" s="498"/>
      <c r="I7" s="498"/>
      <c r="J7" s="516"/>
      <c r="K7" s="528"/>
    </row>
    <row r="8" spans="1:19" s="53" customFormat="1" ht="15" hidden="1" customHeight="1">
      <c r="A8" s="1484"/>
      <c r="B8" s="527" t="s">
        <v>488</v>
      </c>
      <c r="C8" s="518"/>
      <c r="D8" s="519" t="s">
        <v>4</v>
      </c>
      <c r="E8" s="518">
        <v>0.2</v>
      </c>
      <c r="F8" s="519" t="s">
        <v>458</v>
      </c>
      <c r="G8" s="518">
        <f>ROUND(E8*C8,2)</f>
        <v>0</v>
      </c>
      <c r="H8" s="517">
        <f>H18</f>
        <v>0</v>
      </c>
      <c r="I8" s="529" t="s">
        <v>298</v>
      </c>
      <c r="J8" s="516">
        <f>I45</f>
        <v>0</v>
      </c>
      <c r="K8" s="515">
        <f>INT(H8*G8*(1+J8))</f>
        <v>0</v>
      </c>
    </row>
    <row r="9" spans="1:19" s="53" customFormat="1" ht="15" hidden="1" customHeight="1">
      <c r="A9" s="1484"/>
      <c r="B9" s="527" t="s">
        <v>494</v>
      </c>
      <c r="C9" s="518">
        <f>C8</f>
        <v>0</v>
      </c>
      <c r="D9" s="519" t="s">
        <v>4</v>
      </c>
      <c r="E9" s="518">
        <v>0.2</v>
      </c>
      <c r="F9" s="519" t="s">
        <v>492</v>
      </c>
      <c r="G9" s="518">
        <f>ROUND(E9*C9,2)</f>
        <v>0</v>
      </c>
      <c r="H9" s="517">
        <f>'3-1.기초자료'!$B$22</f>
        <v>6571</v>
      </c>
      <c r="I9" s="529"/>
      <c r="J9" s="516"/>
      <c r="K9" s="515">
        <f>INT(H9*G9)</f>
        <v>0</v>
      </c>
    </row>
    <row r="10" spans="1:19" s="53" customFormat="1" ht="15" hidden="1" customHeight="1">
      <c r="A10" s="1484"/>
      <c r="B10" s="548" t="s">
        <v>455</v>
      </c>
      <c r="C10" s="547">
        <f>K9</f>
        <v>0</v>
      </c>
      <c r="D10" s="512" t="s">
        <v>86</v>
      </c>
      <c r="E10" s="547">
        <v>5</v>
      </c>
      <c r="F10" s="512" t="s">
        <v>102</v>
      </c>
      <c r="G10" s="511"/>
      <c r="H10" s="510"/>
      <c r="I10" s="93"/>
      <c r="J10" s="509"/>
      <c r="K10" s="508">
        <f>INT(C10*0.05)</f>
        <v>0</v>
      </c>
    </row>
    <row r="11" spans="1:19" s="53" customFormat="1" ht="15" customHeight="1" thickTop="1">
      <c r="A11" s="1484"/>
      <c r="B11" s="546" t="s">
        <v>489</v>
      </c>
      <c r="C11" s="543"/>
      <c r="D11" s="544"/>
      <c r="E11" s="545"/>
      <c r="F11" s="544"/>
      <c r="G11" s="543"/>
      <c r="H11" s="542"/>
      <c r="I11" s="91"/>
      <c r="J11" s="541"/>
      <c r="K11" s="540"/>
    </row>
    <row r="12" spans="1:19" s="53" customFormat="1" ht="15" customHeight="1">
      <c r="A12" s="1484"/>
      <c r="B12" s="527" t="s">
        <v>488</v>
      </c>
      <c r="C12" s="539" t="e">
        <f ca="1">G13+G14</f>
        <v>#DIV/0!</v>
      </c>
      <c r="D12" s="519" t="s">
        <v>458</v>
      </c>
      <c r="E12" s="518"/>
      <c r="F12" s="519"/>
      <c r="G12" s="518"/>
      <c r="H12" s="537"/>
      <c r="I12" s="538"/>
      <c r="J12" s="516"/>
      <c r="K12" s="515" t="e">
        <f ca="1">K13+K14</f>
        <v>#DIV/0!</v>
      </c>
    </row>
    <row r="13" spans="1:19" s="53" customFormat="1" ht="15" customHeight="1">
      <c r="A13" s="1484"/>
      <c r="B13" s="527"/>
      <c r="C13" s="534"/>
      <c r="D13" s="519"/>
      <c r="E13" s="518"/>
      <c r="F13" s="519"/>
      <c r="G13" s="518" t="e">
        <f ca="1">G16+G19+G22+G25</f>
        <v>#DIV/0!</v>
      </c>
      <c r="H13" s="537"/>
      <c r="I13" s="529" t="s">
        <v>298</v>
      </c>
      <c r="J13" s="516"/>
      <c r="K13" s="515" t="e">
        <f ca="1">K16+K19+K22+K25</f>
        <v>#DIV/0!</v>
      </c>
    </row>
    <row r="14" spans="1:19" s="53" customFormat="1" ht="15" customHeight="1">
      <c r="A14" s="1484"/>
      <c r="B14" s="527"/>
      <c r="C14" s="534"/>
      <c r="D14" s="519"/>
      <c r="E14" s="518"/>
      <c r="F14" s="519"/>
      <c r="G14" s="518">
        <f ca="1">G20+G26</f>
        <v>4</v>
      </c>
      <c r="H14" s="537"/>
      <c r="I14" s="529" t="s">
        <v>299</v>
      </c>
      <c r="J14" s="516"/>
      <c r="K14" s="515">
        <f ca="1">K20+K26</f>
        <v>1006354</v>
      </c>
    </row>
    <row r="15" spans="1:19" s="53" customFormat="1" ht="15" hidden="1" customHeight="1">
      <c r="A15" s="1484"/>
      <c r="B15" s="527"/>
      <c r="C15" s="534"/>
      <c r="D15" s="519"/>
      <c r="E15" s="518"/>
      <c r="F15" s="519"/>
      <c r="G15" s="518"/>
      <c r="H15" s="537"/>
      <c r="I15" s="529"/>
      <c r="J15" s="516"/>
      <c r="K15" s="515"/>
      <c r="N15" s="53" t="s">
        <v>308</v>
      </c>
      <c r="O15" s="53" t="s">
        <v>309</v>
      </c>
      <c r="P15" s="53" t="s">
        <v>402</v>
      </c>
      <c r="Q15" s="53" t="s">
        <v>482</v>
      </c>
      <c r="R15" s="53" t="s">
        <v>481</v>
      </c>
      <c r="S15" s="53" t="s">
        <v>480</v>
      </c>
    </row>
    <row r="16" spans="1:19" s="53" customFormat="1" ht="15" hidden="1" customHeight="1">
      <c r="A16" s="1484"/>
      <c r="B16" s="527" t="s">
        <v>479</v>
      </c>
      <c r="C16" s="534">
        <f>IF($M$3="둘레베기",$N$17,0)</f>
        <v>0</v>
      </c>
      <c r="D16" s="519" t="s">
        <v>385</v>
      </c>
      <c r="E16" s="531">
        <v>0.18</v>
      </c>
      <c r="F16" s="519" t="s">
        <v>466</v>
      </c>
      <c r="G16" s="531">
        <f>ROUND(C16/100*E16,2)</f>
        <v>0</v>
      </c>
      <c r="H16" s="536">
        <f>H19</f>
        <v>172698</v>
      </c>
      <c r="I16" s="529" t="s">
        <v>465</v>
      </c>
      <c r="J16" s="516">
        <f>IF($M$3="둘레베기",$E$45,0)</f>
        <v>0</v>
      </c>
      <c r="K16" s="696">
        <f>ROUNDDOWN(ROUND((G16+(G16*(J16))),2)*H16,0)</f>
        <v>0</v>
      </c>
      <c r="M16" s="53" t="s">
        <v>478</v>
      </c>
      <c r="N16" s="53">
        <f ca="1">SUMIFS(입력!$N$3:$N$182,입력!$A$3:$A$182,$D$1)</f>
        <v>0</v>
      </c>
      <c r="O16" s="53">
        <f ca="1">SUMIFS(입력!$O$3:$O$182,입력!$A$3:$A$182,$D$1)</f>
        <v>0</v>
      </c>
      <c r="P16" s="53">
        <f>COUNT(입력!N123:N142)</f>
        <v>0</v>
      </c>
      <c r="Q16" s="53">
        <v>0.02</v>
      </c>
      <c r="R16" s="53">
        <f>P16*Q16</f>
        <v>0</v>
      </c>
      <c r="S16" s="53">
        <f>입력!H123</f>
        <v>0</v>
      </c>
    </row>
    <row r="17" spans="1:15" s="53" customFormat="1" ht="15" hidden="1" customHeight="1">
      <c r="A17" s="1484"/>
      <c r="B17" s="527"/>
      <c r="C17" s="532"/>
      <c r="D17" s="519"/>
      <c r="E17" s="531"/>
      <c r="F17" s="519"/>
      <c r="G17" s="531"/>
      <c r="H17" s="535"/>
      <c r="I17" s="529"/>
      <c r="J17" s="516"/>
      <c r="K17" s="528"/>
      <c r="M17" s="53" t="s">
        <v>477</v>
      </c>
      <c r="N17" s="53" t="e">
        <f ca="1">ROUND(N16/P16/Q16,0)</f>
        <v>#DIV/0!</v>
      </c>
      <c r="O17" s="53" t="e">
        <f ca="1">ROUND(O16/$P$16/$Q$16,0)</f>
        <v>#DIV/0!</v>
      </c>
    </row>
    <row r="18" spans="1:15" s="53" customFormat="1" ht="15" hidden="1" customHeight="1">
      <c r="A18" s="1484"/>
      <c r="B18" s="527" t="s">
        <v>476</v>
      </c>
      <c r="C18" s="532">
        <f>C19</f>
        <v>0</v>
      </c>
      <c r="D18" s="519" t="s">
        <v>385</v>
      </c>
      <c r="E18" s="531"/>
      <c r="F18" s="519"/>
      <c r="G18" s="531"/>
      <c r="H18" s="535"/>
      <c r="I18" s="529"/>
      <c r="J18" s="516"/>
      <c r="K18" s="515">
        <f>K19+K20</f>
        <v>0</v>
      </c>
      <c r="M18" s="53" t="s">
        <v>474</v>
      </c>
      <c r="N18" s="53" t="e">
        <f ca="1">ROUND(N17/100,0)</f>
        <v>#DIV/0!</v>
      </c>
      <c r="O18" s="53" t="e">
        <f ca="1">ROUND(O17/100,0)</f>
        <v>#DIV/0!</v>
      </c>
    </row>
    <row r="19" spans="1:15" s="53" customFormat="1" ht="15" hidden="1" customHeight="1">
      <c r="A19" s="1484"/>
      <c r="B19" s="527" t="s">
        <v>473</v>
      </c>
      <c r="C19" s="534">
        <f>IF($M$3="줄베기",$N$17,0)</f>
        <v>0</v>
      </c>
      <c r="D19" s="519" t="s">
        <v>385</v>
      </c>
      <c r="E19" s="531">
        <v>7.0000000000000007E-2</v>
      </c>
      <c r="F19" s="519" t="s">
        <v>466</v>
      </c>
      <c r="G19" s="531">
        <f>ROUND(C19/100*E19,2)</f>
        <v>0</v>
      </c>
      <c r="H19" s="530">
        <f>'3-1.기초자료'!$B$11</f>
        <v>172698</v>
      </c>
      <c r="I19" s="529" t="s">
        <v>465</v>
      </c>
      <c r="J19" s="516">
        <f>IF($M$3="줄베기",$F$45,0)</f>
        <v>0</v>
      </c>
      <c r="K19" s="696">
        <f>ROUNDDOWN(ROUND((G19+(G19*(J19))),2)*H19,0)</f>
        <v>0</v>
      </c>
    </row>
    <row r="20" spans="1:15" s="53" customFormat="1" ht="15" hidden="1" customHeight="1">
      <c r="A20" s="1484"/>
      <c r="B20" s="527" t="s">
        <v>472</v>
      </c>
      <c r="C20" s="534">
        <f>IF($M$3="줄베기",$N$17,0)</f>
        <v>0</v>
      </c>
      <c r="D20" s="519" t="s">
        <v>385</v>
      </c>
      <c r="E20" s="531">
        <v>1.3</v>
      </c>
      <c r="F20" s="519" t="s">
        <v>466</v>
      </c>
      <c r="G20" s="531">
        <f>ROUND(C20/100*E20,2)</f>
        <v>0</v>
      </c>
      <c r="H20" s="530">
        <f>'3-1.기초자료'!$B$12</f>
        <v>228717</v>
      </c>
      <c r="I20" s="529" t="s">
        <v>461</v>
      </c>
      <c r="J20" s="516">
        <f>IF($M$3="줄베기",$F$45,0)</f>
        <v>0</v>
      </c>
      <c r="K20" s="696">
        <f>ROUNDDOWN(ROUND((G20+(G20*(J20))),2)*H20,0)</f>
        <v>0</v>
      </c>
    </row>
    <row r="21" spans="1:15" s="53" customFormat="1" ht="15" hidden="1" customHeight="1">
      <c r="A21" s="1484"/>
      <c r="B21" s="527"/>
      <c r="C21" s="532"/>
      <c r="D21" s="519"/>
      <c r="E21" s="531"/>
      <c r="F21" s="519"/>
      <c r="G21" s="531"/>
      <c r="I21" s="529"/>
      <c r="J21" s="516"/>
      <c r="K21" s="528"/>
    </row>
    <row r="22" spans="1:15" s="53" customFormat="1" ht="15" hidden="1" customHeight="1">
      <c r="A22" s="1484"/>
      <c r="B22" s="527" t="s">
        <v>471</v>
      </c>
      <c r="C22" s="534">
        <f>IF($M$3="맹아제거",$N$17,0)</f>
        <v>0</v>
      </c>
      <c r="D22" s="519" t="s">
        <v>385</v>
      </c>
      <c r="E22" s="531">
        <v>0.2</v>
      </c>
      <c r="F22" s="519" t="s">
        <v>466</v>
      </c>
      <c r="G22" s="531">
        <f>ROUND(C22/100*E22,2)</f>
        <v>0</v>
      </c>
      <c r="H22" s="530">
        <f>H19</f>
        <v>172698</v>
      </c>
      <c r="I22" s="529" t="s">
        <v>465</v>
      </c>
      <c r="J22" s="516">
        <f>IF($M$3="맹아제거",$G$45,0)</f>
        <v>0</v>
      </c>
      <c r="K22" s="696">
        <f>ROUNDDOWN(ROUND((G22+(G22*(J22))),2)*H22,0)</f>
        <v>0</v>
      </c>
    </row>
    <row r="23" spans="1:15" s="53" customFormat="1" ht="15" hidden="1" customHeight="1">
      <c r="A23" s="1484"/>
      <c r="B23" s="527"/>
      <c r="C23" s="532"/>
      <c r="D23" s="519"/>
      <c r="E23" s="531"/>
      <c r="F23" s="519"/>
      <c r="G23" s="531"/>
      <c r="I23" s="529"/>
      <c r="J23" s="516"/>
      <c r="K23" s="528"/>
    </row>
    <row r="24" spans="1:15" s="53" customFormat="1" ht="15" customHeight="1">
      <c r="A24" s="1484"/>
      <c r="B24" s="527" t="s">
        <v>469</v>
      </c>
      <c r="C24" s="532" t="e">
        <f ca="1">N17</f>
        <v>#DIV/0!</v>
      </c>
      <c r="D24" s="519" t="s">
        <v>385</v>
      </c>
      <c r="E24" s="531"/>
      <c r="F24" s="519"/>
      <c r="G24" s="531"/>
      <c r="I24" s="529"/>
      <c r="J24" s="516"/>
      <c r="K24" s="515" t="e">
        <f ca="1">K25+K26</f>
        <v>#DIV/0!</v>
      </c>
    </row>
    <row r="25" spans="1:15" s="53" customFormat="1" ht="15" customHeight="1">
      <c r="A25" s="1484"/>
      <c r="B25" s="527" t="s">
        <v>467</v>
      </c>
      <c r="C25" s="680" t="e">
        <f ca="1">IF($M$3="모두베기",$N$17,0)*0</f>
        <v>#DIV/0!</v>
      </c>
      <c r="D25" s="519"/>
      <c r="E25" s="598">
        <v>7.0000000000000007E-2</v>
      </c>
      <c r="F25" s="519" t="s">
        <v>466</v>
      </c>
      <c r="G25" s="531" t="e">
        <f ca="1">ROUND(C25/100*E25,2)</f>
        <v>#DIV/0!</v>
      </c>
      <c r="H25" s="530">
        <f>H19</f>
        <v>172698</v>
      </c>
      <c r="I25" s="529" t="s">
        <v>465</v>
      </c>
      <c r="J25" s="516">
        <f ca="1">IF($M$3="모두베기",$H$45,0)</f>
        <v>0.1</v>
      </c>
      <c r="K25" s="515" t="e">
        <f ca="1">INT(H25*G25*(1+J25))</f>
        <v>#DIV/0!</v>
      </c>
      <c r="M25" s="533"/>
    </row>
    <row r="26" spans="1:15" s="53" customFormat="1" ht="15" customHeight="1">
      <c r="A26" s="1484"/>
      <c r="B26" s="527" t="s">
        <v>464</v>
      </c>
      <c r="C26" s="532"/>
      <c r="D26" s="519"/>
      <c r="E26" s="531"/>
      <c r="F26" s="519"/>
      <c r="G26" s="531">
        <f ca="1">G27+G28+G29</f>
        <v>4</v>
      </c>
      <c r="I26" s="529"/>
      <c r="J26" s="516"/>
      <c r="K26" s="526">
        <f ca="1">K27+K28+K29</f>
        <v>1006354</v>
      </c>
    </row>
    <row r="27" spans="1:15" s="53" customFormat="1" ht="15" customHeight="1">
      <c r="A27" s="1484"/>
      <c r="B27" s="599" t="s">
        <v>520</v>
      </c>
      <c r="C27" s="531">
        <f ca="1">E27</f>
        <v>0</v>
      </c>
      <c r="D27" s="519" t="s">
        <v>458</v>
      </c>
      <c r="E27" s="531">
        <f ca="1">IF($C$44=B27,3.5,0)</f>
        <v>0</v>
      </c>
      <c r="F27" s="519" t="s">
        <v>458</v>
      </c>
      <c r="G27" s="531">
        <f ca="1">ROUND(C27,2)</f>
        <v>0</v>
      </c>
      <c r="H27" s="530">
        <f>H20</f>
        <v>228717</v>
      </c>
      <c r="I27" s="529" t="s">
        <v>461</v>
      </c>
      <c r="J27" s="516">
        <f ca="1">IF($M$3="모두베기",$H$45,0)</f>
        <v>0.1</v>
      </c>
      <c r="K27" s="696">
        <f ca="1">ROUNDDOWN(ROUND((G27+(G27*(J27))),2)*H27,0)</f>
        <v>0</v>
      </c>
    </row>
    <row r="28" spans="1:15" s="53" customFormat="1" ht="15" customHeight="1">
      <c r="A28" s="1484"/>
      <c r="B28" s="599" t="s">
        <v>518</v>
      </c>
      <c r="C28" s="531">
        <f ca="1">E28</f>
        <v>4</v>
      </c>
      <c r="D28" s="519" t="s">
        <v>458</v>
      </c>
      <c r="E28" s="531">
        <f ca="1">IF($C$44=B28,4,0)</f>
        <v>4</v>
      </c>
      <c r="F28" s="519" t="s">
        <v>458</v>
      </c>
      <c r="G28" s="531">
        <f ca="1">ROUND(C28,2)</f>
        <v>4</v>
      </c>
      <c r="H28" s="530">
        <f>H20</f>
        <v>228717</v>
      </c>
      <c r="I28" s="529" t="s">
        <v>461</v>
      </c>
      <c r="J28" s="516">
        <f ca="1">IF($M$3="모두베기",$H$45,0)</f>
        <v>0.1</v>
      </c>
      <c r="K28" s="696">
        <f ca="1">ROUNDDOWN(ROUND((G28+(G28*(J28))),2)*H28,0)</f>
        <v>1006354</v>
      </c>
    </row>
    <row r="29" spans="1:15" s="53" customFormat="1" ht="15" customHeight="1">
      <c r="A29" s="1484"/>
      <c r="B29" s="599" t="s">
        <v>516</v>
      </c>
      <c r="C29" s="531">
        <f ca="1">E29</f>
        <v>0</v>
      </c>
      <c r="D29" s="519" t="s">
        <v>458</v>
      </c>
      <c r="E29" s="531">
        <f ca="1">IF($C$44=B29,5,0)</f>
        <v>0</v>
      </c>
      <c r="F29" s="519" t="s">
        <v>458</v>
      </c>
      <c r="G29" s="531">
        <f ca="1">ROUND(C29,2)</f>
        <v>0</v>
      </c>
      <c r="H29" s="530">
        <f>H20</f>
        <v>228717</v>
      </c>
      <c r="I29" s="529" t="s">
        <v>461</v>
      </c>
      <c r="J29" s="516">
        <f ca="1">IF($M$3="모두베기",$H$45,0)</f>
        <v>0.1</v>
      </c>
      <c r="K29" s="696">
        <f ca="1">ROUNDDOWN(ROUND((G29+(G29*(J29))),2)*H29,0)</f>
        <v>0</v>
      </c>
    </row>
    <row r="30" spans="1:15" s="53" customFormat="1" ht="15" customHeight="1">
      <c r="A30" s="1484"/>
      <c r="B30" s="527"/>
      <c r="C30" s="521"/>
      <c r="D30" s="519"/>
      <c r="E30" s="518"/>
      <c r="F30" s="519"/>
      <c r="G30" s="518"/>
      <c r="I30" s="529"/>
      <c r="J30" s="516"/>
      <c r="K30" s="528"/>
    </row>
    <row r="31" spans="1:15" s="53" customFormat="1" ht="15" customHeight="1">
      <c r="A31" s="1484"/>
      <c r="B31" s="527" t="s">
        <v>460</v>
      </c>
      <c r="C31" s="498"/>
      <c r="D31" s="519"/>
      <c r="E31" s="498"/>
      <c r="F31" s="519"/>
      <c r="G31" s="498"/>
      <c r="I31" s="498"/>
      <c r="J31" s="516"/>
      <c r="K31" s="526">
        <f ca="1">K32+K33</f>
        <v>37796</v>
      </c>
    </row>
    <row r="32" spans="1:15" s="53" customFormat="1" ht="19.5" customHeight="1">
      <c r="A32" s="1484"/>
      <c r="B32" s="498" t="s">
        <v>459</v>
      </c>
      <c r="C32" s="518">
        <f ca="1">G14</f>
        <v>4</v>
      </c>
      <c r="D32" s="519" t="s">
        <v>458</v>
      </c>
      <c r="E32" s="525">
        <v>5</v>
      </c>
      <c r="F32" s="524" t="s">
        <v>457</v>
      </c>
      <c r="G32" s="523">
        <f ca="1">ROUND(E32*C32,2)</f>
        <v>20</v>
      </c>
      <c r="H32" s="517">
        <f>'3-1.기초자료'!$B$15</f>
        <v>1718</v>
      </c>
      <c r="I32" s="522" t="s">
        <v>456</v>
      </c>
      <c r="J32" s="516"/>
      <c r="K32" s="515">
        <f ca="1">INT(H32*G32)</f>
        <v>34360</v>
      </c>
    </row>
    <row r="33" spans="1:17" s="53" customFormat="1" ht="19.5" customHeight="1">
      <c r="A33" s="1484"/>
      <c r="B33" s="498" t="s">
        <v>455</v>
      </c>
      <c r="C33" s="521">
        <f ca="1">INT(G32*H32)</f>
        <v>34360</v>
      </c>
      <c r="D33" s="519" t="s">
        <v>86</v>
      </c>
      <c r="E33" s="520">
        <v>0.1</v>
      </c>
      <c r="F33" s="519"/>
      <c r="G33" s="518"/>
      <c r="H33" s="517"/>
      <c r="I33" s="498"/>
      <c r="J33" s="516"/>
      <c r="K33" s="515">
        <f ca="1">INT(C33*E33)</f>
        <v>3436</v>
      </c>
    </row>
    <row r="34" spans="1:17" s="53" customFormat="1" ht="19.5" customHeight="1" thickBot="1">
      <c r="A34" s="1484"/>
      <c r="B34" s="514" t="s">
        <v>453</v>
      </c>
      <c r="C34" s="511">
        <f ca="1">C32</f>
        <v>4</v>
      </c>
      <c r="D34" s="512" t="s">
        <v>452</v>
      </c>
      <c r="E34" s="513">
        <v>8.3999999999999995E-3</v>
      </c>
      <c r="F34" s="512" t="s">
        <v>451</v>
      </c>
      <c r="G34" s="511"/>
      <c r="H34" s="510">
        <f>'3-1.기초자료'!$B$21</f>
        <v>400000</v>
      </c>
      <c r="I34" s="93" t="s">
        <v>269</v>
      </c>
      <c r="J34" s="509"/>
      <c r="K34" s="508">
        <f ca="1">INT(C34*E34*H34)</f>
        <v>13440</v>
      </c>
    </row>
    <row r="35" spans="1:17" s="53" customFormat="1" ht="21" customHeight="1">
      <c r="A35" s="1479" t="s">
        <v>155</v>
      </c>
      <c r="B35" s="507" t="s">
        <v>448</v>
      </c>
      <c r="C35" s="506"/>
      <c r="D35" s="470"/>
      <c r="E35" s="506"/>
      <c r="F35" s="470"/>
      <c r="G35" s="506"/>
      <c r="H35" s="470"/>
      <c r="I35" s="506"/>
      <c r="J35" s="471"/>
      <c r="K35" s="505" t="e">
        <f ca="1">K36+K37+K38</f>
        <v>#DIV/0!</v>
      </c>
    </row>
    <row r="36" spans="1:17" s="53" customFormat="1" ht="21" customHeight="1">
      <c r="A36" s="1480"/>
      <c r="B36" s="504" t="s">
        <v>447</v>
      </c>
      <c r="C36" s="502"/>
      <c r="D36" s="503"/>
      <c r="E36" s="502"/>
      <c r="F36" s="503"/>
      <c r="G36" s="502"/>
      <c r="H36" s="503"/>
      <c r="I36" s="502"/>
      <c r="J36" s="501"/>
      <c r="K36" s="500" t="e">
        <f ca="1">K12</f>
        <v>#DIV/0!</v>
      </c>
    </row>
    <row r="37" spans="1:17" s="53" customFormat="1" ht="21" customHeight="1">
      <c r="A37" s="1480"/>
      <c r="B37" s="499" t="s">
        <v>446</v>
      </c>
      <c r="C37" s="498"/>
      <c r="E37" s="498"/>
      <c r="G37" s="498"/>
      <c r="I37" s="498"/>
      <c r="J37" s="469"/>
      <c r="K37" s="497">
        <f ca="1">K31</f>
        <v>37796</v>
      </c>
      <c r="Q37" s="170"/>
    </row>
    <row r="38" spans="1:17" s="53" customFormat="1" ht="21" customHeight="1" thickBot="1">
      <c r="A38" s="1481"/>
      <c r="B38" s="496" t="s">
        <v>445</v>
      </c>
      <c r="C38" s="494"/>
      <c r="D38" s="495"/>
      <c r="E38" s="494"/>
      <c r="F38" s="495"/>
      <c r="G38" s="494"/>
      <c r="H38" s="495"/>
      <c r="I38" s="494"/>
      <c r="J38" s="493"/>
      <c r="K38" s="492">
        <f ca="1">K34</f>
        <v>13440</v>
      </c>
    </row>
    <row r="39" spans="1:17" s="53" customFormat="1" ht="21" customHeight="1" thickBot="1">
      <c r="A39" s="474"/>
      <c r="B39" s="491" t="s">
        <v>444</v>
      </c>
      <c r="C39" s="474"/>
      <c r="D39" s="474"/>
      <c r="E39" s="474"/>
      <c r="F39" s="474"/>
      <c r="G39" s="474"/>
      <c r="H39" s="474"/>
      <c r="I39" s="474"/>
      <c r="J39" s="473"/>
      <c r="K39" s="474"/>
    </row>
    <row r="40" spans="1:17" s="53" customFormat="1" ht="21" customHeight="1">
      <c r="A40" s="490"/>
      <c r="B40" s="1456" t="s">
        <v>81</v>
      </c>
      <c r="C40" s="1454" t="s">
        <v>442</v>
      </c>
      <c r="D40" s="1450"/>
      <c r="E40" s="1482" t="s">
        <v>441</v>
      </c>
      <c r="F40" s="1482"/>
      <c r="G40" s="1482"/>
      <c r="H40" s="1482"/>
      <c r="I40" s="1482"/>
      <c r="J40" s="1454" t="s">
        <v>84</v>
      </c>
      <c r="K40" s="1458"/>
    </row>
    <row r="41" spans="1:17" s="53" customFormat="1" ht="21" customHeight="1" thickBot="1">
      <c r="A41" s="484"/>
      <c r="B41" s="1457"/>
      <c r="C41" s="1455"/>
      <c r="D41" s="1453"/>
      <c r="E41" s="489" t="s">
        <v>271</v>
      </c>
      <c r="F41" s="489" t="s">
        <v>270</v>
      </c>
      <c r="G41" s="489" t="s">
        <v>272</v>
      </c>
      <c r="H41" s="489" t="s">
        <v>211</v>
      </c>
      <c r="I41" s="488"/>
      <c r="J41" s="1455"/>
      <c r="K41" s="1459"/>
    </row>
    <row r="42" spans="1:17" s="53" customFormat="1" ht="21" customHeight="1" thickTop="1">
      <c r="A42" s="484"/>
      <c r="B42" s="487" t="s">
        <v>435</v>
      </c>
      <c r="C42" s="1489" t="str">
        <f ca="1">OFFSET(입력!$B$3,0+$S$1*20,16)</f>
        <v>중(15º~30º)</v>
      </c>
      <c r="D42" s="1490"/>
      <c r="E42" s="482">
        <f ca="1">IF($C$42=$O$42,0,IF($C$42=$O$43,0.05,0.1))</f>
        <v>0.05</v>
      </c>
      <c r="F42" s="482">
        <f ca="1">IF($C$42=$O$42,0,IF($C$42=$O$43,0.05,0.1))</f>
        <v>0.05</v>
      </c>
      <c r="G42" s="482">
        <f ca="1">IF($C$42=$O$42,0,IF($C$42=$O$43,0.05,0.1))</f>
        <v>0.05</v>
      </c>
      <c r="H42" s="482">
        <f ca="1">IF($C$42=$O$42,0,IF($C$42=$O$43,0.05,0.1))</f>
        <v>0.05</v>
      </c>
      <c r="I42" s="486"/>
      <c r="J42" s="481"/>
      <c r="K42" s="480"/>
      <c r="O42" s="502" t="s">
        <v>434</v>
      </c>
      <c r="P42" s="502">
        <v>0</v>
      </c>
    </row>
    <row r="43" spans="1:17" s="53" customFormat="1" ht="21" customHeight="1">
      <c r="A43" s="484"/>
      <c r="B43" s="483" t="s">
        <v>433</v>
      </c>
      <c r="C43" s="1485" t="str">
        <f ca="1">OFFSET(입력!$B$3,0+$S$1*20,17)</f>
        <v>개소당 평균면적이 1-3ha 미만</v>
      </c>
      <c r="D43" s="1486"/>
      <c r="E43" s="482">
        <f ca="1">IF($C$43=$O$48,0,IF($C$43=$O$49,0.05,0.1))</f>
        <v>0.05</v>
      </c>
      <c r="F43" s="482">
        <f ca="1">IF($C$43=$O$48,0,IF($C$43=$O$49,0.05,0.1))</f>
        <v>0.05</v>
      </c>
      <c r="G43" s="482">
        <f ca="1">IF($C$43=$O$48,0,IF($C$43=$O$49,0.05,0.1))</f>
        <v>0.05</v>
      </c>
      <c r="H43" s="482">
        <f ca="1">IF($C$43=$O$48,0,IF($C$43=$O$49,0.05,0.1))</f>
        <v>0.05</v>
      </c>
      <c r="I43" s="485"/>
      <c r="J43" s="476"/>
      <c r="K43" s="169"/>
      <c r="O43" s="502" t="s">
        <v>432</v>
      </c>
      <c r="P43" s="502">
        <v>0.05</v>
      </c>
    </row>
    <row r="44" spans="1:17" s="53" customFormat="1" ht="21" customHeight="1">
      <c r="A44" s="484"/>
      <c r="B44" s="483" t="s">
        <v>431</v>
      </c>
      <c r="C44" s="1485" t="str">
        <f ca="1">OFFSET(입력!$B$3,0+$S$1*20,15)</f>
        <v>조림 2년 차</v>
      </c>
      <c r="D44" s="1486"/>
      <c r="E44" s="166"/>
      <c r="F44" s="482">
        <f ca="1">IF($C$44=$O$45,0,IF($C$44=$O$46,0.05,0.1))</f>
        <v>0.05</v>
      </c>
      <c r="G44" s="166"/>
      <c r="H44" s="166"/>
      <c r="I44" s="166"/>
      <c r="J44" s="481"/>
      <c r="K44" s="480"/>
      <c r="O44" s="502" t="s">
        <v>430</v>
      </c>
      <c r="P44" s="502">
        <v>0.1</v>
      </c>
    </row>
    <row r="45" spans="1:17" s="53" customFormat="1" ht="21" customHeight="1">
      <c r="A45" s="479"/>
      <c r="B45" s="478" t="s">
        <v>429</v>
      </c>
      <c r="C45" s="1475"/>
      <c r="D45" s="1476"/>
      <c r="E45" s="477">
        <f ca="1">E42+E43+E44</f>
        <v>0.1</v>
      </c>
      <c r="F45" s="477">
        <f ca="1">F42+F43+F44</f>
        <v>0.15000000000000002</v>
      </c>
      <c r="G45" s="477">
        <f ca="1">G42+G43+G44</f>
        <v>0.1</v>
      </c>
      <c r="H45" s="477">
        <f ca="1">H42+H43+H44</f>
        <v>0.1</v>
      </c>
      <c r="I45" s="477"/>
      <c r="J45" s="476"/>
      <c r="K45" s="169"/>
      <c r="O45" s="597" t="s">
        <v>520</v>
      </c>
      <c r="P45" s="502">
        <v>0</v>
      </c>
      <c r="Q45" s="53">
        <v>3.5</v>
      </c>
    </row>
    <row r="46" spans="1:17" s="53" customFormat="1" ht="21" customHeight="1" thickBot="1">
      <c r="A46" s="475"/>
      <c r="B46" s="474"/>
      <c r="C46" s="474"/>
      <c r="D46" s="474"/>
      <c r="E46" s="474"/>
      <c r="F46" s="474"/>
      <c r="G46" s="474"/>
      <c r="H46" s="474"/>
      <c r="I46" s="474"/>
      <c r="J46" s="473"/>
      <c r="K46" s="472"/>
      <c r="O46" s="597" t="s">
        <v>518</v>
      </c>
      <c r="P46" s="502">
        <v>0.05</v>
      </c>
      <c r="Q46" s="53">
        <v>4</v>
      </c>
    </row>
    <row r="47" spans="1:17" s="53" customFormat="1" ht="21" customHeight="1">
      <c r="A47" s="470"/>
      <c r="B47" s="470"/>
      <c r="C47" s="470"/>
      <c r="D47" s="470"/>
      <c r="E47" s="470"/>
      <c r="F47" s="470"/>
      <c r="G47" s="470"/>
      <c r="H47" s="470"/>
      <c r="I47" s="470"/>
      <c r="J47" s="471"/>
      <c r="K47" s="470"/>
      <c r="O47" s="597" t="s">
        <v>516</v>
      </c>
      <c r="P47" s="502">
        <v>0.1</v>
      </c>
      <c r="Q47" s="53">
        <v>5</v>
      </c>
    </row>
    <row r="48" spans="1:17" s="53" customFormat="1" ht="21" customHeight="1">
      <c r="J48" s="469"/>
      <c r="O48" s="502" t="s">
        <v>1072</v>
      </c>
      <c r="P48" s="502">
        <v>0</v>
      </c>
    </row>
    <row r="49" spans="10:16" s="53" customFormat="1" ht="21" customHeight="1">
      <c r="J49" s="469"/>
      <c r="O49" s="502" t="s">
        <v>1074</v>
      </c>
      <c r="P49" s="502">
        <v>0.05</v>
      </c>
    </row>
    <row r="50" spans="10:16" s="53" customFormat="1" ht="21" customHeight="1">
      <c r="J50" s="469"/>
      <c r="O50" s="502" t="s">
        <v>1073</v>
      </c>
      <c r="P50" s="502">
        <v>0.1</v>
      </c>
    </row>
    <row r="51" spans="10:16" s="53" customFormat="1" ht="21" customHeight="1">
      <c r="J51" s="469"/>
    </row>
    <row r="52" spans="10:16" s="53" customFormat="1" ht="21" customHeight="1">
      <c r="J52" s="469"/>
    </row>
    <row r="53" spans="10:16" s="53" customFormat="1" ht="23.25" customHeight="1">
      <c r="J53" s="469"/>
    </row>
    <row r="54" spans="10:16" s="53" customFormat="1" ht="21" customHeight="1">
      <c r="J54" s="469"/>
    </row>
    <row r="55" spans="10:16" s="53" customFormat="1" ht="21" customHeight="1">
      <c r="J55" s="469"/>
    </row>
    <row r="56" spans="10:16" s="53" customFormat="1" ht="21" customHeight="1">
      <c r="J56" s="469"/>
    </row>
    <row r="57" spans="10:16" s="53" customFormat="1" ht="21" customHeight="1">
      <c r="J57" s="469"/>
    </row>
    <row r="58" spans="10:16" s="53" customFormat="1" ht="21" customHeight="1">
      <c r="J58" s="469"/>
    </row>
    <row r="59" spans="10:16" s="53" customFormat="1" ht="21" customHeight="1">
      <c r="J59" s="469"/>
    </row>
    <row r="60" spans="10:16" s="53" customFormat="1" ht="21" customHeight="1">
      <c r="J60" s="469"/>
    </row>
    <row r="61" spans="10:16" s="53" customFormat="1" ht="21" customHeight="1">
      <c r="J61" s="469"/>
    </row>
    <row r="62" spans="10:16" s="53" customFormat="1" ht="21" customHeight="1">
      <c r="J62" s="469"/>
    </row>
    <row r="63" spans="10:16" s="53" customFormat="1" ht="21" customHeight="1">
      <c r="J63" s="469"/>
    </row>
    <row r="64" spans="10:16" s="53" customFormat="1" ht="21" customHeight="1">
      <c r="J64" s="469"/>
    </row>
    <row r="65" spans="10:10" s="53" customFormat="1" ht="21" customHeight="1">
      <c r="J65" s="469"/>
    </row>
    <row r="66" spans="10:10" s="53" customFormat="1" ht="21" customHeight="1">
      <c r="J66" s="469"/>
    </row>
    <row r="67" spans="10:10" s="53" customFormat="1" ht="21" customHeight="1">
      <c r="J67" s="469"/>
    </row>
    <row r="68" spans="10:10" s="53" customFormat="1" ht="21" customHeight="1">
      <c r="J68" s="469"/>
    </row>
    <row r="69" spans="10:10" s="53" customFormat="1" ht="21" customHeight="1">
      <c r="J69" s="469"/>
    </row>
    <row r="70" spans="10:10" s="53" customFormat="1" ht="21" customHeight="1">
      <c r="J70" s="469"/>
    </row>
    <row r="71" spans="10:10" s="53" customFormat="1" ht="21" customHeight="1">
      <c r="J71" s="469"/>
    </row>
    <row r="72" spans="10:10" s="53" customFormat="1" ht="21" customHeight="1">
      <c r="J72" s="469"/>
    </row>
    <row r="73" spans="10:10" s="53" customFormat="1" ht="21" customHeight="1">
      <c r="J73" s="469"/>
    </row>
    <row r="74" spans="10:10" s="53" customFormat="1" ht="21" customHeight="1">
      <c r="J74" s="469"/>
    </row>
    <row r="75" spans="10:10" s="53" customFormat="1" ht="21" customHeight="1">
      <c r="J75" s="469"/>
    </row>
    <row r="76" spans="10:10" s="53" customFormat="1" ht="21" customHeight="1">
      <c r="J76" s="469"/>
    </row>
    <row r="77" spans="10:10" s="53" customFormat="1" ht="21" customHeight="1">
      <c r="J77" s="469"/>
    </row>
    <row r="78" spans="10:10" s="53" customFormat="1" ht="21" customHeight="1">
      <c r="J78" s="469"/>
    </row>
    <row r="79" spans="10:10" s="53" customFormat="1" ht="21" customHeight="1">
      <c r="J79" s="469"/>
    </row>
    <row r="80" spans="10:10" s="53" customFormat="1" ht="21" customHeight="1">
      <c r="J80" s="469"/>
    </row>
    <row r="81" spans="1:11" s="53" customFormat="1" ht="21" customHeight="1">
      <c r="J81" s="469"/>
    </row>
    <row r="82" spans="1:11" s="53" customFormat="1" ht="21" customHeight="1">
      <c r="J82" s="469"/>
    </row>
    <row r="83" spans="1:11" s="53" customFormat="1" ht="21" customHeight="1">
      <c r="J83" s="469"/>
    </row>
    <row r="84" spans="1:11" s="53" customFormat="1" ht="21" customHeight="1">
      <c r="J84" s="469"/>
    </row>
    <row r="85" spans="1:11" s="53" customFormat="1" ht="21" customHeight="1">
      <c r="J85" s="469"/>
    </row>
    <row r="86" spans="1:11" s="53" customFormat="1" ht="21" customHeight="1">
      <c r="J86" s="469"/>
    </row>
    <row r="87" spans="1:11" s="53" customFormat="1" ht="21" customHeight="1">
      <c r="J87" s="469"/>
    </row>
    <row r="88" spans="1:11">
      <c r="A88" s="53"/>
      <c r="B88" s="53"/>
      <c r="C88" s="53"/>
      <c r="D88" s="53"/>
      <c r="E88" s="53"/>
      <c r="F88" s="53"/>
      <c r="G88" s="53"/>
      <c r="H88" s="53"/>
      <c r="I88" s="53"/>
      <c r="J88" s="469"/>
      <c r="K88" s="53"/>
    </row>
    <row r="89" spans="1:11">
      <c r="A89" s="53"/>
      <c r="B89" s="53"/>
      <c r="C89" s="53"/>
      <c r="D89" s="53"/>
      <c r="E89" s="53"/>
      <c r="F89" s="53"/>
      <c r="G89" s="53"/>
      <c r="H89" s="53"/>
      <c r="I89" s="53"/>
      <c r="J89" s="469"/>
      <c r="K89" s="53"/>
    </row>
    <row r="90" spans="1:11">
      <c r="A90" s="53"/>
      <c r="B90" s="53"/>
      <c r="C90" s="53"/>
      <c r="D90" s="53"/>
      <c r="E90" s="53"/>
      <c r="F90" s="53"/>
      <c r="G90" s="53"/>
      <c r="H90" s="53"/>
      <c r="I90" s="53"/>
      <c r="J90" s="469"/>
      <c r="K90" s="53"/>
    </row>
    <row r="91" spans="1:11">
      <c r="A91" s="53"/>
      <c r="B91" s="53"/>
      <c r="C91" s="53"/>
      <c r="D91" s="53"/>
      <c r="E91" s="53"/>
      <c r="F91" s="53"/>
      <c r="G91" s="53"/>
      <c r="H91" s="53"/>
      <c r="I91" s="53"/>
      <c r="J91" s="469"/>
      <c r="K91" s="53"/>
    </row>
    <row r="92" spans="1:11">
      <c r="A92" s="53"/>
      <c r="B92" s="53"/>
      <c r="C92" s="53"/>
      <c r="D92" s="53"/>
      <c r="E92" s="53"/>
      <c r="F92" s="53"/>
      <c r="G92" s="53"/>
      <c r="H92" s="53"/>
      <c r="I92" s="53"/>
      <c r="J92" s="469"/>
      <c r="K92" s="53"/>
    </row>
  </sheetData>
  <mergeCells count="17">
    <mergeCell ref="D1:D2"/>
    <mergeCell ref="E1:H2"/>
    <mergeCell ref="A4:B4"/>
    <mergeCell ref="C4:D4"/>
    <mergeCell ref="E4:F4"/>
    <mergeCell ref="H4:I4"/>
    <mergeCell ref="E5:F5"/>
    <mergeCell ref="A7:A34"/>
    <mergeCell ref="A35:A38"/>
    <mergeCell ref="B40:B41"/>
    <mergeCell ref="C40:D41"/>
    <mergeCell ref="E40:I40"/>
    <mergeCell ref="J40:K41"/>
    <mergeCell ref="C42:D42"/>
    <mergeCell ref="C43:D43"/>
    <mergeCell ref="C44:D44"/>
    <mergeCell ref="C45:D45"/>
  </mergeCells>
  <phoneticPr fontId="4" type="noConversion"/>
  <dataValidations count="1">
    <dataValidation type="list" allowBlank="1" showInputMessage="1" showErrorMessage="1" sqref="M3" xr:uid="{2AF310CB-4A15-435F-A3B6-D278D9681CD8}">
      <formula1>$N$2:$N$5</formula1>
    </dataValidation>
  </dataValidations>
  <pageMargins left="0.78740157480314965" right="0.31496062992125984" top="0.6692913385826772" bottom="0.43307086614173229" header="0.51181102362204722" footer="0"/>
  <pageSetup paperSize="9" scale="80" orientation="landscape" blackAndWhite="1"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1768C-DF0D-4621-9B17-B467BB902113}">
  <sheetPr>
    <tabColor indexed="11"/>
  </sheetPr>
  <dimension ref="A1:S92"/>
  <sheetViews>
    <sheetView view="pageBreakPreview" topLeftCell="A26" zoomScaleNormal="100" workbookViewId="0">
      <selection activeCell="C44" sqref="C44:D44"/>
    </sheetView>
  </sheetViews>
  <sheetFormatPr defaultColWidth="8.88671875" defaultRowHeight="14.25"/>
  <cols>
    <col min="1" max="1" width="6.77734375" style="3" customWidth="1"/>
    <col min="2" max="2" width="22.77734375" style="3" customWidth="1"/>
    <col min="3" max="3" width="11.77734375" style="3" customWidth="1"/>
    <col min="4" max="4" width="17.77734375" style="3" bestFit="1" customWidth="1"/>
    <col min="5" max="9" width="11.77734375" style="3" customWidth="1"/>
    <col min="10" max="10" width="7.77734375" style="57" customWidth="1"/>
    <col min="11" max="11" width="14.77734375" style="3" customWidth="1"/>
    <col min="12" max="12" width="1.77734375" style="3" customWidth="1"/>
    <col min="13" max="14" width="8.88671875" style="3"/>
    <col min="15" max="15" width="22.33203125" style="3" bestFit="1" customWidth="1"/>
    <col min="16" max="16" width="8.88671875" style="3"/>
    <col min="17" max="17" width="10" style="3" bestFit="1" customWidth="1"/>
    <col min="18" max="16384" width="8.88671875" style="3"/>
  </cols>
  <sheetData>
    <row r="1" spans="1:19" ht="23.25" customHeight="1">
      <c r="A1" s="576"/>
      <c r="B1" s="575"/>
      <c r="C1" s="575"/>
      <c r="D1" s="1140" t="str">
        <f ca="1">OFFSET('5-1.소반별'!$Q$1,S1,0)</f>
        <v>1-0-8-0</v>
      </c>
      <c r="E1" s="1142" t="s">
        <v>514</v>
      </c>
      <c r="F1" s="1142"/>
      <c r="G1" s="1142"/>
      <c r="H1" s="1142"/>
      <c r="I1" s="574"/>
      <c r="J1" s="574"/>
      <c r="K1" s="573"/>
      <c r="S1" s="3">
        <f ca="1">IFERROR(IF(RIGHT(MID(CELL("filename",A1),FIND("]",CELL("filename",A1))+1,255),2)&gt;=10,RIGHT(MID(CELL("filename",A1),FIND("]",CELL("filename",A1))+1,255),2)-1,RIGHT(MID(CELL("filename",A1),FIND("]",CELL("filename",A1))+1,255),1)-1),RIGHT(MID(CELL("filename",A1),FIND("]",CELL("filename",A1))+1,255),1)-1)</f>
        <v>7</v>
      </c>
    </row>
    <row r="2" spans="1:19" ht="23.25" customHeight="1" thickBot="1">
      <c r="A2" s="572"/>
      <c r="B2" s="571"/>
      <c r="C2" s="571"/>
      <c r="D2" s="1141"/>
      <c r="E2" s="1143"/>
      <c r="F2" s="1143"/>
      <c r="G2" s="1143"/>
      <c r="H2" s="1143"/>
      <c r="I2" s="570"/>
      <c r="J2" s="570"/>
      <c r="K2" s="569"/>
      <c r="M2" s="3" t="s">
        <v>513</v>
      </c>
      <c r="N2" s="568" t="s">
        <v>271</v>
      </c>
    </row>
    <row r="3" spans="1:19" s="53" customFormat="1" ht="21.95" customHeight="1" thickBot="1">
      <c r="A3" s="567" t="s">
        <v>512</v>
      </c>
      <c r="B3" s="566">
        <f ca="1">VLOOKUP($D$1,'5-1.소반별'!$Q$1:$U$9,2,0)</f>
        <v>0</v>
      </c>
      <c r="C3" s="566"/>
      <c r="D3" s="566"/>
      <c r="E3" s="566"/>
      <c r="F3" s="565" t="s">
        <v>511</v>
      </c>
      <c r="G3" s="564">
        <f ca="1">VLOOKUP($D$1,'5-1.소반별'!$Q$1:$U$9,5,0)</f>
        <v>0</v>
      </c>
      <c r="H3" s="563" t="s">
        <v>4</v>
      </c>
      <c r="I3" s="562"/>
      <c r="J3" s="561"/>
      <c r="K3" s="560"/>
      <c r="M3" s="244" t="s">
        <v>510</v>
      </c>
      <c r="N3" s="553" t="s">
        <v>270</v>
      </c>
    </row>
    <row r="4" spans="1:19" s="53" customFormat="1" ht="16.5" customHeight="1">
      <c r="A4" s="1487" t="s">
        <v>509</v>
      </c>
      <c r="B4" s="1478"/>
      <c r="C4" s="1488" t="s">
        <v>508</v>
      </c>
      <c r="D4" s="1488"/>
      <c r="E4" s="1477" t="s">
        <v>507</v>
      </c>
      <c r="F4" s="1478"/>
      <c r="G4" s="555" t="s">
        <v>506</v>
      </c>
      <c r="H4" s="1477" t="s">
        <v>505</v>
      </c>
      <c r="I4" s="1478"/>
      <c r="J4" s="555" t="s">
        <v>504</v>
      </c>
      <c r="K4" s="554"/>
      <c r="N4" s="553" t="s">
        <v>272</v>
      </c>
    </row>
    <row r="5" spans="1:19" s="53" customFormat="1" ht="16.5" customHeight="1">
      <c r="A5" s="559"/>
      <c r="B5" s="556"/>
      <c r="C5" s="558"/>
      <c r="D5" s="558"/>
      <c r="E5" s="1477" t="s">
        <v>503</v>
      </c>
      <c r="F5" s="1478"/>
      <c r="G5" s="558"/>
      <c r="H5" s="557"/>
      <c r="I5" s="556"/>
      <c r="J5" s="555" t="s">
        <v>502</v>
      </c>
      <c r="K5" s="554" t="s">
        <v>6</v>
      </c>
      <c r="N5" s="553" t="s">
        <v>211</v>
      </c>
    </row>
    <row r="6" spans="1:19" s="53" customFormat="1" ht="16.5" customHeight="1" thickBot="1">
      <c r="A6" s="552"/>
      <c r="B6" s="488" t="s">
        <v>500</v>
      </c>
      <c r="C6" s="551"/>
      <c r="D6" s="488" t="s">
        <v>99</v>
      </c>
      <c r="E6" s="550"/>
      <c r="F6" s="488" t="s">
        <v>99</v>
      </c>
      <c r="G6" s="551"/>
      <c r="H6" s="550"/>
      <c r="I6" s="488" t="s">
        <v>498</v>
      </c>
      <c r="J6" s="421" t="s">
        <v>497</v>
      </c>
      <c r="K6" s="549"/>
    </row>
    <row r="7" spans="1:19" s="53" customFormat="1" ht="15" hidden="1" customHeight="1" thickTop="1">
      <c r="A7" s="1483" t="s">
        <v>496</v>
      </c>
      <c r="B7" s="527" t="s">
        <v>495</v>
      </c>
      <c r="C7" s="498"/>
      <c r="D7" s="469"/>
      <c r="E7" s="498"/>
      <c r="G7" s="498"/>
      <c r="I7" s="498"/>
      <c r="J7" s="516"/>
      <c r="K7" s="528"/>
    </row>
    <row r="8" spans="1:19" s="53" customFormat="1" ht="15" hidden="1" customHeight="1">
      <c r="A8" s="1484"/>
      <c r="B8" s="527" t="s">
        <v>488</v>
      </c>
      <c r="C8" s="518"/>
      <c r="D8" s="519" t="s">
        <v>4</v>
      </c>
      <c r="E8" s="518">
        <v>0.2</v>
      </c>
      <c r="F8" s="519" t="s">
        <v>458</v>
      </c>
      <c r="G8" s="518">
        <f>ROUND(E8*C8,2)</f>
        <v>0</v>
      </c>
      <c r="H8" s="517">
        <f>H18</f>
        <v>0</v>
      </c>
      <c r="I8" s="529" t="s">
        <v>298</v>
      </c>
      <c r="J8" s="516">
        <f>I45</f>
        <v>0</v>
      </c>
      <c r="K8" s="515">
        <f>INT(H8*G8*(1+J8))</f>
        <v>0</v>
      </c>
    </row>
    <row r="9" spans="1:19" s="53" customFormat="1" ht="15" hidden="1" customHeight="1">
      <c r="A9" s="1484"/>
      <c r="B9" s="527" t="s">
        <v>494</v>
      </c>
      <c r="C9" s="518">
        <f>C8</f>
        <v>0</v>
      </c>
      <c r="D9" s="519" t="s">
        <v>4</v>
      </c>
      <c r="E9" s="518">
        <v>0.2</v>
      </c>
      <c r="F9" s="519" t="s">
        <v>492</v>
      </c>
      <c r="G9" s="518">
        <f>ROUND(E9*C9,2)</f>
        <v>0</v>
      </c>
      <c r="H9" s="517">
        <f>'3-1.기초자료'!$B$22</f>
        <v>6571</v>
      </c>
      <c r="I9" s="529"/>
      <c r="J9" s="516"/>
      <c r="K9" s="515">
        <f>INT(H9*G9)</f>
        <v>0</v>
      </c>
    </row>
    <row r="10" spans="1:19" s="53" customFormat="1" ht="15" hidden="1" customHeight="1">
      <c r="A10" s="1484"/>
      <c r="B10" s="548" t="s">
        <v>455</v>
      </c>
      <c r="C10" s="547">
        <f>K9</f>
        <v>0</v>
      </c>
      <c r="D10" s="512" t="s">
        <v>86</v>
      </c>
      <c r="E10" s="547">
        <v>5</v>
      </c>
      <c r="F10" s="512" t="s">
        <v>102</v>
      </c>
      <c r="G10" s="511"/>
      <c r="H10" s="510"/>
      <c r="I10" s="93"/>
      <c r="J10" s="509"/>
      <c r="K10" s="508">
        <f>INT(C10*0.05)</f>
        <v>0</v>
      </c>
    </row>
    <row r="11" spans="1:19" s="53" customFormat="1" ht="15" customHeight="1" thickTop="1">
      <c r="A11" s="1484"/>
      <c r="B11" s="546" t="s">
        <v>489</v>
      </c>
      <c r="C11" s="543"/>
      <c r="D11" s="544"/>
      <c r="E11" s="545"/>
      <c r="F11" s="544"/>
      <c r="G11" s="543"/>
      <c r="H11" s="542"/>
      <c r="I11" s="91"/>
      <c r="J11" s="541"/>
      <c r="K11" s="540"/>
    </row>
    <row r="12" spans="1:19" s="53" customFormat="1" ht="15" customHeight="1">
      <c r="A12" s="1484"/>
      <c r="B12" s="527" t="s">
        <v>488</v>
      </c>
      <c r="C12" s="539" t="e">
        <f ca="1">G13+G14</f>
        <v>#DIV/0!</v>
      </c>
      <c r="D12" s="519" t="s">
        <v>458</v>
      </c>
      <c r="E12" s="518"/>
      <c r="F12" s="519"/>
      <c r="G12" s="518"/>
      <c r="H12" s="537"/>
      <c r="I12" s="538"/>
      <c r="J12" s="516"/>
      <c r="K12" s="515" t="e">
        <f ca="1">K13+K14</f>
        <v>#DIV/0!</v>
      </c>
    </row>
    <row r="13" spans="1:19" s="53" customFormat="1" ht="15" customHeight="1">
      <c r="A13" s="1484"/>
      <c r="B13" s="527"/>
      <c r="C13" s="534"/>
      <c r="D13" s="519"/>
      <c r="E13" s="518"/>
      <c r="F13" s="519"/>
      <c r="G13" s="518" t="e">
        <f ca="1">G16+G19+G22+G25</f>
        <v>#DIV/0!</v>
      </c>
      <c r="H13" s="537"/>
      <c r="I13" s="529" t="s">
        <v>298</v>
      </c>
      <c r="J13" s="516"/>
      <c r="K13" s="515" t="e">
        <f ca="1">K16+K19+K22+K25</f>
        <v>#DIV/0!</v>
      </c>
    </row>
    <row r="14" spans="1:19" s="53" customFormat="1" ht="15" customHeight="1">
      <c r="A14" s="1484"/>
      <c r="B14" s="527"/>
      <c r="C14" s="534"/>
      <c r="D14" s="519"/>
      <c r="E14" s="518"/>
      <c r="F14" s="519"/>
      <c r="G14" s="518">
        <f ca="1">G20+G26</f>
        <v>4</v>
      </c>
      <c r="H14" s="537"/>
      <c r="I14" s="529" t="s">
        <v>299</v>
      </c>
      <c r="J14" s="516"/>
      <c r="K14" s="515">
        <f ca="1">K20+K26</f>
        <v>1006354</v>
      </c>
    </row>
    <row r="15" spans="1:19" s="53" customFormat="1" ht="15" hidden="1" customHeight="1">
      <c r="A15" s="1484"/>
      <c r="B15" s="527"/>
      <c r="C15" s="534"/>
      <c r="D15" s="519"/>
      <c r="E15" s="518"/>
      <c r="F15" s="519"/>
      <c r="G15" s="518"/>
      <c r="H15" s="537"/>
      <c r="I15" s="529"/>
      <c r="J15" s="516"/>
      <c r="K15" s="515"/>
      <c r="N15" s="53" t="s">
        <v>308</v>
      </c>
      <c r="O15" s="53" t="s">
        <v>309</v>
      </c>
      <c r="P15" s="53" t="s">
        <v>402</v>
      </c>
      <c r="Q15" s="53" t="s">
        <v>482</v>
      </c>
      <c r="R15" s="53" t="s">
        <v>481</v>
      </c>
      <c r="S15" s="53" t="s">
        <v>480</v>
      </c>
    </row>
    <row r="16" spans="1:19" s="53" customFormat="1" ht="15" hidden="1" customHeight="1">
      <c r="A16" s="1484"/>
      <c r="B16" s="527" t="s">
        <v>479</v>
      </c>
      <c r="C16" s="534">
        <f>IF($M$3="둘레베기",$N$17,0)</f>
        <v>0</v>
      </c>
      <c r="D16" s="519" t="s">
        <v>385</v>
      </c>
      <c r="E16" s="531">
        <v>0.18</v>
      </c>
      <c r="F16" s="519" t="s">
        <v>466</v>
      </c>
      <c r="G16" s="531">
        <f>ROUND(C16/100*E16,2)</f>
        <v>0</v>
      </c>
      <c r="H16" s="536">
        <f>H19</f>
        <v>172698</v>
      </c>
      <c r="I16" s="529" t="s">
        <v>465</v>
      </c>
      <c r="J16" s="516">
        <f>IF($M$3="둘레베기",$E$45,0)</f>
        <v>0</v>
      </c>
      <c r="K16" s="696">
        <f>ROUNDDOWN(ROUND((G16+(G16*(J16))),2)*H16,0)</f>
        <v>0</v>
      </c>
      <c r="M16" s="53" t="s">
        <v>478</v>
      </c>
      <c r="N16" s="53">
        <f ca="1">SUMIFS(입력!$N$3:$N$182,입력!$A$3:$A$182,$D$1)</f>
        <v>0</v>
      </c>
      <c r="O16" s="53">
        <f ca="1">SUMIFS(입력!$O$3:$O$182,입력!$A$3:$A$182,$D$1)</f>
        <v>0</v>
      </c>
      <c r="P16" s="53">
        <f>COUNT(입력!N143:N162)</f>
        <v>0</v>
      </c>
      <c r="Q16" s="53">
        <v>0.02</v>
      </c>
      <c r="R16" s="53">
        <f>P16*Q16</f>
        <v>0</v>
      </c>
      <c r="S16" s="53">
        <f>입력!H143</f>
        <v>0</v>
      </c>
    </row>
    <row r="17" spans="1:15" s="53" customFormat="1" ht="15" hidden="1" customHeight="1">
      <c r="A17" s="1484"/>
      <c r="B17" s="527"/>
      <c r="C17" s="532"/>
      <c r="D17" s="519"/>
      <c r="E17" s="531"/>
      <c r="F17" s="519"/>
      <c r="G17" s="531"/>
      <c r="H17" s="535"/>
      <c r="I17" s="529"/>
      <c r="J17" s="516"/>
      <c r="K17" s="528"/>
      <c r="M17" s="53" t="s">
        <v>477</v>
      </c>
      <c r="N17" s="53" t="e">
        <f ca="1">ROUND(N16/P16/Q16,0)</f>
        <v>#DIV/0!</v>
      </c>
      <c r="O17" s="53" t="e">
        <f ca="1">ROUND(O16/$P$16/$Q$16,0)</f>
        <v>#DIV/0!</v>
      </c>
    </row>
    <row r="18" spans="1:15" s="53" customFormat="1" ht="15" hidden="1" customHeight="1">
      <c r="A18" s="1484"/>
      <c r="B18" s="527" t="s">
        <v>476</v>
      </c>
      <c r="C18" s="532">
        <f>C19</f>
        <v>0</v>
      </c>
      <c r="D18" s="519" t="s">
        <v>385</v>
      </c>
      <c r="E18" s="531"/>
      <c r="F18" s="519"/>
      <c r="G18" s="531"/>
      <c r="H18" s="535"/>
      <c r="I18" s="529"/>
      <c r="J18" s="516"/>
      <c r="K18" s="515">
        <f>K19+K20</f>
        <v>0</v>
      </c>
      <c r="M18" s="53" t="s">
        <v>474</v>
      </c>
      <c r="N18" s="53" t="e">
        <f ca="1">ROUND(N17/100,0)</f>
        <v>#DIV/0!</v>
      </c>
      <c r="O18" s="53" t="e">
        <f ca="1">ROUND(O17/100,0)</f>
        <v>#DIV/0!</v>
      </c>
    </row>
    <row r="19" spans="1:15" s="53" customFormat="1" ht="15" hidden="1" customHeight="1">
      <c r="A19" s="1484"/>
      <c r="B19" s="527" t="s">
        <v>473</v>
      </c>
      <c r="C19" s="534">
        <f>IF($M$3="줄베기",$N$17,0)</f>
        <v>0</v>
      </c>
      <c r="D19" s="519" t="s">
        <v>385</v>
      </c>
      <c r="E19" s="531">
        <v>7.0000000000000007E-2</v>
      </c>
      <c r="F19" s="519" t="s">
        <v>466</v>
      </c>
      <c r="G19" s="531">
        <f>ROUND(C19/100*E19,2)</f>
        <v>0</v>
      </c>
      <c r="H19" s="530">
        <f>'3-1.기초자료'!$B$11</f>
        <v>172698</v>
      </c>
      <c r="I19" s="529" t="s">
        <v>465</v>
      </c>
      <c r="J19" s="516">
        <f>IF($M$3="줄베기",$F$45,0)</f>
        <v>0</v>
      </c>
      <c r="K19" s="696">
        <f>ROUNDDOWN(ROUND((G19+(G19*(J19))),2)*H19,0)</f>
        <v>0</v>
      </c>
    </row>
    <row r="20" spans="1:15" s="53" customFormat="1" ht="15" hidden="1" customHeight="1">
      <c r="A20" s="1484"/>
      <c r="B20" s="527" t="s">
        <v>472</v>
      </c>
      <c r="C20" s="534">
        <f>IF($M$3="줄베기",$N$17,0)</f>
        <v>0</v>
      </c>
      <c r="D20" s="519" t="s">
        <v>385</v>
      </c>
      <c r="E20" s="531">
        <v>1.3</v>
      </c>
      <c r="F20" s="519" t="s">
        <v>466</v>
      </c>
      <c r="G20" s="531">
        <f>ROUND(C20/100*E20,2)</f>
        <v>0</v>
      </c>
      <c r="H20" s="530">
        <f>'3-1.기초자료'!$B$12</f>
        <v>228717</v>
      </c>
      <c r="I20" s="529" t="s">
        <v>461</v>
      </c>
      <c r="J20" s="516">
        <f>IF($M$3="줄베기",$F$45,0)</f>
        <v>0</v>
      </c>
      <c r="K20" s="696">
        <f>ROUNDDOWN(ROUND((G20+(G20*(J20))),2)*H20,0)</f>
        <v>0</v>
      </c>
    </row>
    <row r="21" spans="1:15" s="53" customFormat="1" ht="15" hidden="1" customHeight="1">
      <c r="A21" s="1484"/>
      <c r="B21" s="527"/>
      <c r="C21" s="532"/>
      <c r="D21" s="519"/>
      <c r="E21" s="531"/>
      <c r="F21" s="519"/>
      <c r="G21" s="531"/>
      <c r="I21" s="529"/>
      <c r="J21" s="516"/>
      <c r="K21" s="528"/>
    </row>
    <row r="22" spans="1:15" s="53" customFormat="1" ht="15" hidden="1" customHeight="1">
      <c r="A22" s="1484"/>
      <c r="B22" s="527" t="s">
        <v>471</v>
      </c>
      <c r="C22" s="534">
        <f>IF($M$3="맹아제거",$N$17,0)</f>
        <v>0</v>
      </c>
      <c r="D22" s="519" t="s">
        <v>385</v>
      </c>
      <c r="E22" s="531">
        <v>0.2</v>
      </c>
      <c r="F22" s="519" t="s">
        <v>466</v>
      </c>
      <c r="G22" s="531">
        <f>ROUND(C22/100*E22,2)</f>
        <v>0</v>
      </c>
      <c r="H22" s="530">
        <f>H19</f>
        <v>172698</v>
      </c>
      <c r="I22" s="529" t="s">
        <v>465</v>
      </c>
      <c r="J22" s="516">
        <f>IF($M$3="맹아제거",$G$45,0)</f>
        <v>0</v>
      </c>
      <c r="K22" s="696">
        <f>ROUNDDOWN(ROUND((G22+(G22*(J22))),2)*H22,0)</f>
        <v>0</v>
      </c>
    </row>
    <row r="23" spans="1:15" s="53" customFormat="1" ht="15" hidden="1" customHeight="1">
      <c r="A23" s="1484"/>
      <c r="B23" s="527"/>
      <c r="C23" s="532"/>
      <c r="D23" s="519"/>
      <c r="E23" s="531"/>
      <c r="F23" s="519"/>
      <c r="G23" s="531"/>
      <c r="I23" s="529"/>
      <c r="J23" s="516"/>
      <c r="K23" s="528"/>
    </row>
    <row r="24" spans="1:15" s="53" customFormat="1" ht="15" customHeight="1">
      <c r="A24" s="1484"/>
      <c r="B24" s="527" t="s">
        <v>469</v>
      </c>
      <c r="C24" s="532" t="e">
        <f ca="1">N17</f>
        <v>#DIV/0!</v>
      </c>
      <c r="D24" s="519" t="s">
        <v>385</v>
      </c>
      <c r="E24" s="531"/>
      <c r="F24" s="519"/>
      <c r="G24" s="531"/>
      <c r="I24" s="529"/>
      <c r="J24" s="516"/>
      <c r="K24" s="515" t="e">
        <f ca="1">K25+K26</f>
        <v>#DIV/0!</v>
      </c>
    </row>
    <row r="25" spans="1:15" s="53" customFormat="1" ht="15" customHeight="1">
      <c r="A25" s="1484"/>
      <c r="B25" s="527" t="s">
        <v>467</v>
      </c>
      <c r="C25" s="668" t="e">
        <f ca="1">IF($M$3="모두베기",$N$17,0)*0</f>
        <v>#DIV/0!</v>
      </c>
      <c r="D25" s="519"/>
      <c r="E25" s="598">
        <v>7.0000000000000007E-2</v>
      </c>
      <c r="F25" s="519" t="s">
        <v>466</v>
      </c>
      <c r="G25" s="531" t="e">
        <f ca="1">ROUND(C25/100*E25,2)</f>
        <v>#DIV/0!</v>
      </c>
      <c r="H25" s="530">
        <f>H19</f>
        <v>172698</v>
      </c>
      <c r="I25" s="529" t="s">
        <v>465</v>
      </c>
      <c r="J25" s="516">
        <f ca="1">IF($M$3="모두베기",$H$45,0)</f>
        <v>0.1</v>
      </c>
      <c r="K25" s="515" t="e">
        <f ca="1">INT(H25*G25*(1+J25))</f>
        <v>#DIV/0!</v>
      </c>
      <c r="M25" s="533"/>
    </row>
    <row r="26" spans="1:15" s="53" customFormat="1" ht="15" customHeight="1">
      <c r="A26" s="1484"/>
      <c r="B26" s="527" t="s">
        <v>464</v>
      </c>
      <c r="C26" s="532"/>
      <c r="D26" s="519"/>
      <c r="E26" s="531"/>
      <c r="F26" s="519"/>
      <c r="G26" s="531">
        <f ca="1">G27+G28+G29</f>
        <v>4</v>
      </c>
      <c r="I26" s="529"/>
      <c r="J26" s="516"/>
      <c r="K26" s="526">
        <f ca="1">K27+K28+K29</f>
        <v>1006354</v>
      </c>
    </row>
    <row r="27" spans="1:15" s="53" customFormat="1" ht="15" customHeight="1">
      <c r="A27" s="1484"/>
      <c r="B27" s="599" t="s">
        <v>520</v>
      </c>
      <c r="C27" s="531">
        <f ca="1">E27</f>
        <v>0</v>
      </c>
      <c r="D27" s="519" t="s">
        <v>458</v>
      </c>
      <c r="E27" s="531">
        <f ca="1">IF($C$44=B27,3.5,0)</f>
        <v>0</v>
      </c>
      <c r="F27" s="519" t="s">
        <v>458</v>
      </c>
      <c r="G27" s="531">
        <f ca="1">ROUND(C27,2)</f>
        <v>0</v>
      </c>
      <c r="H27" s="530">
        <f>H20</f>
        <v>228717</v>
      </c>
      <c r="I27" s="529" t="s">
        <v>461</v>
      </c>
      <c r="J27" s="516">
        <f ca="1">IF($M$3="모두베기",$H$45,0)</f>
        <v>0.1</v>
      </c>
      <c r="K27" s="696">
        <f ca="1">ROUNDDOWN(ROUND((G27+(G27*(J27))),2)*H27,0)</f>
        <v>0</v>
      </c>
    </row>
    <row r="28" spans="1:15" s="53" customFormat="1" ht="15" customHeight="1">
      <c r="A28" s="1484"/>
      <c r="B28" s="599" t="s">
        <v>518</v>
      </c>
      <c r="C28" s="531">
        <f ca="1">E28</f>
        <v>4</v>
      </c>
      <c r="D28" s="519" t="s">
        <v>458</v>
      </c>
      <c r="E28" s="531">
        <f ca="1">IF($C$44=B28,4,0)</f>
        <v>4</v>
      </c>
      <c r="F28" s="519" t="s">
        <v>458</v>
      </c>
      <c r="G28" s="531">
        <f ca="1">ROUND(C28,2)</f>
        <v>4</v>
      </c>
      <c r="H28" s="530">
        <f>H20</f>
        <v>228717</v>
      </c>
      <c r="I28" s="529" t="s">
        <v>461</v>
      </c>
      <c r="J28" s="516">
        <f ca="1">IF($M$3="모두베기",$H$45,0)</f>
        <v>0.1</v>
      </c>
      <c r="K28" s="696">
        <f ca="1">ROUNDDOWN(ROUND((G28+(G28*(J28))),2)*H28,0)</f>
        <v>1006354</v>
      </c>
    </row>
    <row r="29" spans="1:15" s="53" customFormat="1" ht="15" customHeight="1">
      <c r="A29" s="1484"/>
      <c r="B29" s="599" t="s">
        <v>516</v>
      </c>
      <c r="C29" s="531">
        <f ca="1">E29</f>
        <v>0</v>
      </c>
      <c r="D29" s="519" t="s">
        <v>458</v>
      </c>
      <c r="E29" s="531">
        <f ca="1">IF($C$44=B29,5,0)</f>
        <v>0</v>
      </c>
      <c r="F29" s="519" t="s">
        <v>458</v>
      </c>
      <c r="G29" s="531">
        <f ca="1">ROUND(C29,2)</f>
        <v>0</v>
      </c>
      <c r="H29" s="530">
        <f>H20</f>
        <v>228717</v>
      </c>
      <c r="I29" s="529" t="s">
        <v>461</v>
      </c>
      <c r="J29" s="516">
        <f ca="1">IF($M$3="모두베기",$H$45,0)</f>
        <v>0.1</v>
      </c>
      <c r="K29" s="696">
        <f ca="1">ROUNDDOWN(ROUND((G29+(G29*(J29))),2)*H29,0)</f>
        <v>0</v>
      </c>
    </row>
    <row r="30" spans="1:15" s="53" customFormat="1" ht="15" customHeight="1">
      <c r="A30" s="1484"/>
      <c r="B30" s="527"/>
      <c r="C30" s="521"/>
      <c r="D30" s="519"/>
      <c r="E30" s="518"/>
      <c r="F30" s="519"/>
      <c r="G30" s="518"/>
      <c r="I30" s="529"/>
      <c r="J30" s="516"/>
      <c r="K30" s="528"/>
    </row>
    <row r="31" spans="1:15" s="53" customFormat="1" ht="15" customHeight="1">
      <c r="A31" s="1484"/>
      <c r="B31" s="527" t="s">
        <v>460</v>
      </c>
      <c r="C31" s="498"/>
      <c r="D31" s="519"/>
      <c r="E31" s="498"/>
      <c r="F31" s="519"/>
      <c r="G31" s="498"/>
      <c r="I31" s="498"/>
      <c r="J31" s="516"/>
      <c r="K31" s="526">
        <f ca="1">K32+K33</f>
        <v>37796</v>
      </c>
    </row>
    <row r="32" spans="1:15" s="53" customFormat="1" ht="19.5" customHeight="1">
      <c r="A32" s="1484"/>
      <c r="B32" s="498" t="s">
        <v>459</v>
      </c>
      <c r="C32" s="518">
        <f ca="1">G14</f>
        <v>4</v>
      </c>
      <c r="D32" s="519" t="s">
        <v>458</v>
      </c>
      <c r="E32" s="525">
        <v>5</v>
      </c>
      <c r="F32" s="524" t="s">
        <v>457</v>
      </c>
      <c r="G32" s="523">
        <f ca="1">ROUND(E32*C32,2)</f>
        <v>20</v>
      </c>
      <c r="H32" s="517">
        <f>'3-1.기초자료'!$B$15</f>
        <v>1718</v>
      </c>
      <c r="I32" s="522" t="s">
        <v>456</v>
      </c>
      <c r="J32" s="516"/>
      <c r="K32" s="515">
        <f ca="1">INT(H32*G32)</f>
        <v>34360</v>
      </c>
    </row>
    <row r="33" spans="1:17" s="53" customFormat="1" ht="19.5" customHeight="1">
      <c r="A33" s="1484"/>
      <c r="B33" s="498" t="s">
        <v>455</v>
      </c>
      <c r="C33" s="521">
        <f ca="1">INT(G32*H32)</f>
        <v>34360</v>
      </c>
      <c r="D33" s="519" t="s">
        <v>86</v>
      </c>
      <c r="E33" s="520">
        <v>0.1</v>
      </c>
      <c r="F33" s="519"/>
      <c r="G33" s="518"/>
      <c r="H33" s="517"/>
      <c r="I33" s="498"/>
      <c r="J33" s="516"/>
      <c r="K33" s="515">
        <f ca="1">INT(C33*E33)</f>
        <v>3436</v>
      </c>
    </row>
    <row r="34" spans="1:17" s="53" customFormat="1" ht="19.5" customHeight="1" thickBot="1">
      <c r="A34" s="1484"/>
      <c r="B34" s="514" t="s">
        <v>453</v>
      </c>
      <c r="C34" s="511">
        <f ca="1">C32</f>
        <v>4</v>
      </c>
      <c r="D34" s="512" t="s">
        <v>452</v>
      </c>
      <c r="E34" s="513">
        <v>8.3999999999999995E-3</v>
      </c>
      <c r="F34" s="512" t="s">
        <v>451</v>
      </c>
      <c r="G34" s="511"/>
      <c r="H34" s="510">
        <f>'3-1.기초자료'!$B$21</f>
        <v>400000</v>
      </c>
      <c r="I34" s="93" t="s">
        <v>269</v>
      </c>
      <c r="J34" s="509"/>
      <c r="K34" s="508">
        <f ca="1">INT(C34*E34*H34)</f>
        <v>13440</v>
      </c>
    </row>
    <row r="35" spans="1:17" s="53" customFormat="1" ht="21" customHeight="1">
      <c r="A35" s="1479" t="s">
        <v>155</v>
      </c>
      <c r="B35" s="507" t="s">
        <v>448</v>
      </c>
      <c r="C35" s="506"/>
      <c r="D35" s="470"/>
      <c r="E35" s="506"/>
      <c r="F35" s="470"/>
      <c r="G35" s="506"/>
      <c r="H35" s="470"/>
      <c r="I35" s="506"/>
      <c r="J35" s="471"/>
      <c r="K35" s="505" t="e">
        <f ca="1">K36+K37+K38</f>
        <v>#DIV/0!</v>
      </c>
    </row>
    <row r="36" spans="1:17" s="53" customFormat="1" ht="21" customHeight="1">
      <c r="A36" s="1480"/>
      <c r="B36" s="504" t="s">
        <v>447</v>
      </c>
      <c r="C36" s="502"/>
      <c r="D36" s="503"/>
      <c r="E36" s="502"/>
      <c r="F36" s="503"/>
      <c r="G36" s="502"/>
      <c r="H36" s="503"/>
      <c r="I36" s="502"/>
      <c r="J36" s="501"/>
      <c r="K36" s="500" t="e">
        <f ca="1">K12</f>
        <v>#DIV/0!</v>
      </c>
    </row>
    <row r="37" spans="1:17" s="53" customFormat="1" ht="21" customHeight="1">
      <c r="A37" s="1480"/>
      <c r="B37" s="499" t="s">
        <v>446</v>
      </c>
      <c r="C37" s="498"/>
      <c r="E37" s="498"/>
      <c r="G37" s="498"/>
      <c r="I37" s="498"/>
      <c r="J37" s="469"/>
      <c r="K37" s="497">
        <f ca="1">K31</f>
        <v>37796</v>
      </c>
      <c r="Q37" s="170"/>
    </row>
    <row r="38" spans="1:17" s="53" customFormat="1" ht="21" customHeight="1" thickBot="1">
      <c r="A38" s="1481"/>
      <c r="B38" s="496" t="s">
        <v>445</v>
      </c>
      <c r="C38" s="494"/>
      <c r="D38" s="495"/>
      <c r="E38" s="494"/>
      <c r="F38" s="495"/>
      <c r="G38" s="494"/>
      <c r="H38" s="495"/>
      <c r="I38" s="494"/>
      <c r="J38" s="493"/>
      <c r="K38" s="492">
        <f ca="1">K34</f>
        <v>13440</v>
      </c>
    </row>
    <row r="39" spans="1:17" s="53" customFormat="1" ht="21" customHeight="1" thickBot="1">
      <c r="A39" s="474"/>
      <c r="B39" s="491" t="s">
        <v>444</v>
      </c>
      <c r="C39" s="474"/>
      <c r="D39" s="474"/>
      <c r="E39" s="474"/>
      <c r="F39" s="474"/>
      <c r="G39" s="474"/>
      <c r="H39" s="474"/>
      <c r="I39" s="474"/>
      <c r="J39" s="473"/>
      <c r="K39" s="474"/>
    </row>
    <row r="40" spans="1:17" s="53" customFormat="1" ht="21" customHeight="1">
      <c r="A40" s="490"/>
      <c r="B40" s="1456" t="s">
        <v>81</v>
      </c>
      <c r="C40" s="1454" t="s">
        <v>442</v>
      </c>
      <c r="D40" s="1450"/>
      <c r="E40" s="1482" t="s">
        <v>441</v>
      </c>
      <c r="F40" s="1482"/>
      <c r="G40" s="1482"/>
      <c r="H40" s="1482"/>
      <c r="I40" s="1482"/>
      <c r="J40" s="1454" t="s">
        <v>84</v>
      </c>
      <c r="K40" s="1458"/>
    </row>
    <row r="41" spans="1:17" s="53" customFormat="1" ht="21" customHeight="1" thickBot="1">
      <c r="A41" s="484"/>
      <c r="B41" s="1457"/>
      <c r="C41" s="1455"/>
      <c r="D41" s="1453"/>
      <c r="E41" s="489" t="s">
        <v>271</v>
      </c>
      <c r="F41" s="489" t="s">
        <v>270</v>
      </c>
      <c r="G41" s="489" t="s">
        <v>272</v>
      </c>
      <c r="H41" s="489" t="s">
        <v>211</v>
      </c>
      <c r="I41" s="488"/>
      <c r="J41" s="1455"/>
      <c r="K41" s="1459"/>
    </row>
    <row r="42" spans="1:17" s="53" customFormat="1" ht="21" customHeight="1" thickTop="1">
      <c r="A42" s="484"/>
      <c r="B42" s="487" t="s">
        <v>435</v>
      </c>
      <c r="C42" s="1489" t="str">
        <f ca="1">OFFSET(입력!$B$3,0+$S$1*20,16)</f>
        <v>중(15º~30º)</v>
      </c>
      <c r="D42" s="1490"/>
      <c r="E42" s="482">
        <f ca="1">IF($C$42=$O$42,0,IF($C$42=$O$43,0.05,0.1))</f>
        <v>0.05</v>
      </c>
      <c r="F42" s="482">
        <f ca="1">IF($C$42=$O$42,0,IF($C$42=$O$43,0.05,0.1))</f>
        <v>0.05</v>
      </c>
      <c r="G42" s="482">
        <f ca="1">IF($C$42=$O$42,0,IF($C$42=$O$43,0.05,0.1))</f>
        <v>0.05</v>
      </c>
      <c r="H42" s="482">
        <f ca="1">IF($C$42=$O$42,0,IF($C$42=$O$43,0.05,0.1))</f>
        <v>0.05</v>
      </c>
      <c r="I42" s="486"/>
      <c r="J42" s="481"/>
      <c r="K42" s="480"/>
      <c r="O42" s="502" t="s">
        <v>434</v>
      </c>
      <c r="P42" s="502">
        <v>0</v>
      </c>
    </row>
    <row r="43" spans="1:17" s="53" customFormat="1" ht="21" customHeight="1">
      <c r="A43" s="484"/>
      <c r="B43" s="483" t="s">
        <v>433</v>
      </c>
      <c r="C43" s="1485" t="str">
        <f ca="1">OFFSET(입력!$B$3,0+$S$1*20,17)</f>
        <v>개소당 평균면적이 1-3ha 미만</v>
      </c>
      <c r="D43" s="1486"/>
      <c r="E43" s="482">
        <f ca="1">IF($C$43=$O$48,0,IF($C$43=$O$49,0.05,0.1))</f>
        <v>0.05</v>
      </c>
      <c r="F43" s="482">
        <f ca="1">IF($C$43=$O$48,0,IF($C$43=$O$49,0.05,0.1))</f>
        <v>0.05</v>
      </c>
      <c r="G43" s="482">
        <f ca="1">IF($C$43=$O$48,0,IF($C$43=$O$49,0.05,0.1))</f>
        <v>0.05</v>
      </c>
      <c r="H43" s="482">
        <f ca="1">IF($C$43=$O$48,0,IF($C$43=$O$49,0.05,0.1))</f>
        <v>0.05</v>
      </c>
      <c r="I43" s="485"/>
      <c r="J43" s="476"/>
      <c r="K43" s="169"/>
      <c r="O43" s="502" t="s">
        <v>432</v>
      </c>
      <c r="P43" s="502">
        <v>0.05</v>
      </c>
    </row>
    <row r="44" spans="1:17" s="53" customFormat="1" ht="21" customHeight="1">
      <c r="A44" s="484"/>
      <c r="B44" s="483" t="s">
        <v>431</v>
      </c>
      <c r="C44" s="1485" t="str">
        <f ca="1">OFFSET(입력!$B$3,0+$S$1*20,15)</f>
        <v>조림 2년 차</v>
      </c>
      <c r="D44" s="1486"/>
      <c r="E44" s="166"/>
      <c r="F44" s="482">
        <f ca="1">IF($C$44=$O$45,0,IF($C$44=$O$46,0.05,0.1))</f>
        <v>0.05</v>
      </c>
      <c r="G44" s="166"/>
      <c r="H44" s="166"/>
      <c r="I44" s="166"/>
      <c r="J44" s="481"/>
      <c r="K44" s="480"/>
      <c r="O44" s="502" t="s">
        <v>430</v>
      </c>
      <c r="P44" s="502">
        <v>0.1</v>
      </c>
    </row>
    <row r="45" spans="1:17" s="53" customFormat="1" ht="21" customHeight="1">
      <c r="A45" s="479"/>
      <c r="B45" s="478" t="s">
        <v>429</v>
      </c>
      <c r="C45" s="1475"/>
      <c r="D45" s="1476"/>
      <c r="E45" s="477">
        <f ca="1">E42+E43+E44</f>
        <v>0.1</v>
      </c>
      <c r="F45" s="477">
        <f ca="1">F42+F43+F44</f>
        <v>0.15000000000000002</v>
      </c>
      <c r="G45" s="477">
        <f ca="1">G42+G43+G44</f>
        <v>0.1</v>
      </c>
      <c r="H45" s="477">
        <f ca="1">H42+H43+H44</f>
        <v>0.1</v>
      </c>
      <c r="I45" s="477"/>
      <c r="J45" s="476"/>
      <c r="K45" s="169"/>
      <c r="O45" s="597" t="s">
        <v>520</v>
      </c>
      <c r="P45" s="502">
        <v>0</v>
      </c>
      <c r="Q45" s="53">
        <v>3.5</v>
      </c>
    </row>
    <row r="46" spans="1:17" s="53" customFormat="1" ht="21" customHeight="1" thickBot="1">
      <c r="A46" s="475"/>
      <c r="B46" s="474"/>
      <c r="C46" s="474"/>
      <c r="D46" s="474"/>
      <c r="E46" s="474"/>
      <c r="F46" s="474"/>
      <c r="G46" s="474"/>
      <c r="H46" s="474"/>
      <c r="I46" s="474"/>
      <c r="J46" s="473"/>
      <c r="K46" s="472"/>
      <c r="O46" s="597" t="s">
        <v>518</v>
      </c>
      <c r="P46" s="502">
        <v>0.05</v>
      </c>
      <c r="Q46" s="53">
        <v>4</v>
      </c>
    </row>
    <row r="47" spans="1:17" s="53" customFormat="1" ht="21" customHeight="1">
      <c r="A47" s="470"/>
      <c r="B47" s="470"/>
      <c r="C47" s="470"/>
      <c r="D47" s="470"/>
      <c r="E47" s="470"/>
      <c r="F47" s="470"/>
      <c r="G47" s="470"/>
      <c r="H47" s="470"/>
      <c r="I47" s="470"/>
      <c r="J47" s="471"/>
      <c r="K47" s="470"/>
      <c r="O47" s="597" t="s">
        <v>516</v>
      </c>
      <c r="P47" s="502">
        <v>0.1</v>
      </c>
      <c r="Q47" s="53">
        <v>5</v>
      </c>
    </row>
    <row r="48" spans="1:17" s="53" customFormat="1" ht="21" customHeight="1">
      <c r="J48" s="469"/>
      <c r="O48" s="502" t="s">
        <v>1072</v>
      </c>
      <c r="P48" s="502">
        <v>0</v>
      </c>
    </row>
    <row r="49" spans="10:16" s="53" customFormat="1" ht="21" customHeight="1">
      <c r="J49" s="469"/>
      <c r="O49" s="502" t="s">
        <v>1074</v>
      </c>
      <c r="P49" s="502">
        <v>0.05</v>
      </c>
    </row>
    <row r="50" spans="10:16" s="53" customFormat="1" ht="21" customHeight="1">
      <c r="J50" s="469"/>
      <c r="O50" s="502" t="s">
        <v>1073</v>
      </c>
      <c r="P50" s="502">
        <v>0.1</v>
      </c>
    </row>
    <row r="51" spans="10:16" s="53" customFormat="1" ht="21" customHeight="1">
      <c r="J51" s="469"/>
    </row>
    <row r="52" spans="10:16" s="53" customFormat="1" ht="21" customHeight="1">
      <c r="J52" s="469"/>
    </row>
    <row r="53" spans="10:16" s="53" customFormat="1" ht="23.25" customHeight="1">
      <c r="J53" s="469"/>
    </row>
    <row r="54" spans="10:16" s="53" customFormat="1" ht="21" customHeight="1">
      <c r="J54" s="469"/>
    </row>
    <row r="55" spans="10:16" s="53" customFormat="1" ht="21" customHeight="1">
      <c r="J55" s="469"/>
    </row>
    <row r="56" spans="10:16" s="53" customFormat="1" ht="21" customHeight="1">
      <c r="J56" s="469"/>
    </row>
    <row r="57" spans="10:16" s="53" customFormat="1" ht="21" customHeight="1">
      <c r="J57" s="469"/>
    </row>
    <row r="58" spans="10:16" s="53" customFormat="1" ht="21" customHeight="1">
      <c r="J58" s="469"/>
    </row>
    <row r="59" spans="10:16" s="53" customFormat="1" ht="21" customHeight="1">
      <c r="J59" s="469"/>
    </row>
    <row r="60" spans="10:16" s="53" customFormat="1" ht="21" customHeight="1">
      <c r="J60" s="469"/>
    </row>
    <row r="61" spans="10:16" s="53" customFormat="1" ht="21" customHeight="1">
      <c r="J61" s="469"/>
    </row>
    <row r="62" spans="10:16" s="53" customFormat="1" ht="21" customHeight="1">
      <c r="J62" s="469"/>
    </row>
    <row r="63" spans="10:16" s="53" customFormat="1" ht="21" customHeight="1">
      <c r="J63" s="469"/>
    </row>
    <row r="64" spans="10:16" s="53" customFormat="1" ht="21" customHeight="1">
      <c r="J64" s="469"/>
    </row>
    <row r="65" spans="10:10" s="53" customFormat="1" ht="21" customHeight="1">
      <c r="J65" s="469"/>
    </row>
    <row r="66" spans="10:10" s="53" customFormat="1" ht="21" customHeight="1">
      <c r="J66" s="469"/>
    </row>
    <row r="67" spans="10:10" s="53" customFormat="1" ht="21" customHeight="1">
      <c r="J67" s="469"/>
    </row>
    <row r="68" spans="10:10" s="53" customFormat="1" ht="21" customHeight="1">
      <c r="J68" s="469"/>
    </row>
    <row r="69" spans="10:10" s="53" customFormat="1" ht="21" customHeight="1">
      <c r="J69" s="469"/>
    </row>
    <row r="70" spans="10:10" s="53" customFormat="1" ht="21" customHeight="1">
      <c r="J70" s="469"/>
    </row>
    <row r="71" spans="10:10" s="53" customFormat="1" ht="21" customHeight="1">
      <c r="J71" s="469"/>
    </row>
    <row r="72" spans="10:10" s="53" customFormat="1" ht="21" customHeight="1">
      <c r="J72" s="469"/>
    </row>
    <row r="73" spans="10:10" s="53" customFormat="1" ht="21" customHeight="1">
      <c r="J73" s="469"/>
    </row>
    <row r="74" spans="10:10" s="53" customFormat="1" ht="21" customHeight="1">
      <c r="J74" s="469"/>
    </row>
    <row r="75" spans="10:10" s="53" customFormat="1" ht="21" customHeight="1">
      <c r="J75" s="469"/>
    </row>
    <row r="76" spans="10:10" s="53" customFormat="1" ht="21" customHeight="1">
      <c r="J76" s="469"/>
    </row>
    <row r="77" spans="10:10" s="53" customFormat="1" ht="21" customHeight="1">
      <c r="J77" s="469"/>
    </row>
    <row r="78" spans="10:10" s="53" customFormat="1" ht="21" customHeight="1">
      <c r="J78" s="469"/>
    </row>
    <row r="79" spans="10:10" s="53" customFormat="1" ht="21" customHeight="1">
      <c r="J79" s="469"/>
    </row>
    <row r="80" spans="10:10" s="53" customFormat="1" ht="21" customHeight="1">
      <c r="J80" s="469"/>
    </row>
    <row r="81" spans="1:11" s="53" customFormat="1" ht="21" customHeight="1">
      <c r="J81" s="469"/>
    </row>
    <row r="82" spans="1:11" s="53" customFormat="1" ht="21" customHeight="1">
      <c r="J82" s="469"/>
    </row>
    <row r="83" spans="1:11" s="53" customFormat="1" ht="21" customHeight="1">
      <c r="J83" s="469"/>
    </row>
    <row r="84" spans="1:11" s="53" customFormat="1" ht="21" customHeight="1">
      <c r="J84" s="469"/>
    </row>
    <row r="85" spans="1:11" s="53" customFormat="1" ht="21" customHeight="1">
      <c r="J85" s="469"/>
    </row>
    <row r="86" spans="1:11" s="53" customFormat="1" ht="21" customHeight="1">
      <c r="J86" s="469"/>
    </row>
    <row r="87" spans="1:11" s="53" customFormat="1" ht="21" customHeight="1">
      <c r="J87" s="469"/>
    </row>
    <row r="88" spans="1:11">
      <c r="A88" s="53"/>
      <c r="B88" s="53"/>
      <c r="C88" s="53"/>
      <c r="D88" s="53"/>
      <c r="E88" s="53"/>
      <c r="F88" s="53"/>
      <c r="G88" s="53"/>
      <c r="H88" s="53"/>
      <c r="I88" s="53"/>
      <c r="J88" s="469"/>
      <c r="K88" s="53"/>
    </row>
    <row r="89" spans="1:11">
      <c r="A89" s="53"/>
      <c r="B89" s="53"/>
      <c r="C89" s="53"/>
      <c r="D89" s="53"/>
      <c r="E89" s="53"/>
      <c r="F89" s="53"/>
      <c r="G89" s="53"/>
      <c r="H89" s="53"/>
      <c r="I89" s="53"/>
      <c r="J89" s="469"/>
      <c r="K89" s="53"/>
    </row>
    <row r="90" spans="1:11">
      <c r="A90" s="53"/>
      <c r="B90" s="53"/>
      <c r="C90" s="53"/>
      <c r="D90" s="53"/>
      <c r="E90" s="53"/>
      <c r="F90" s="53"/>
      <c r="G90" s="53"/>
      <c r="H90" s="53"/>
      <c r="I90" s="53"/>
      <c r="J90" s="469"/>
      <c r="K90" s="53"/>
    </row>
    <row r="91" spans="1:11">
      <c r="A91" s="53"/>
      <c r="B91" s="53"/>
      <c r="C91" s="53"/>
      <c r="D91" s="53"/>
      <c r="E91" s="53"/>
      <c r="F91" s="53"/>
      <c r="G91" s="53"/>
      <c r="H91" s="53"/>
      <c r="I91" s="53"/>
      <c r="J91" s="469"/>
      <c r="K91" s="53"/>
    </row>
    <row r="92" spans="1:11">
      <c r="A92" s="53"/>
      <c r="B92" s="53"/>
      <c r="C92" s="53"/>
      <c r="D92" s="53"/>
      <c r="E92" s="53"/>
      <c r="F92" s="53"/>
      <c r="G92" s="53"/>
      <c r="H92" s="53"/>
      <c r="I92" s="53"/>
      <c r="J92" s="469"/>
      <c r="K92" s="53"/>
    </row>
  </sheetData>
  <mergeCells count="17">
    <mergeCell ref="D1:D2"/>
    <mergeCell ref="E1:H2"/>
    <mergeCell ref="A4:B4"/>
    <mergeCell ref="C4:D4"/>
    <mergeCell ref="E4:F4"/>
    <mergeCell ref="H4:I4"/>
    <mergeCell ref="E5:F5"/>
    <mergeCell ref="A7:A34"/>
    <mergeCell ref="A35:A38"/>
    <mergeCell ref="B40:B41"/>
    <mergeCell ref="C40:D41"/>
    <mergeCell ref="E40:I40"/>
    <mergeCell ref="J40:K41"/>
    <mergeCell ref="C42:D42"/>
    <mergeCell ref="C43:D43"/>
    <mergeCell ref="C44:D44"/>
    <mergeCell ref="C45:D45"/>
  </mergeCells>
  <phoneticPr fontId="4" type="noConversion"/>
  <dataValidations count="1">
    <dataValidation type="list" allowBlank="1" showInputMessage="1" showErrorMessage="1" sqref="M3" xr:uid="{13C8F168-0214-40A2-A046-4B1573AE760B}">
      <formula1>$N$2:$N$5</formula1>
    </dataValidation>
  </dataValidations>
  <pageMargins left="0.78740157480314965" right="0.31496062992125984" top="0.6692913385826772" bottom="0.43307086614173229" header="0.51181102362204722" footer="0"/>
  <pageSetup paperSize="9" scale="80" orientation="landscape" blackAndWhite="1"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39208-A7EE-47D7-A907-B3A1151B8081}">
  <sheetPr>
    <tabColor indexed="11"/>
  </sheetPr>
  <dimension ref="A1:S92"/>
  <sheetViews>
    <sheetView view="pageBreakPreview" zoomScaleNormal="100" workbookViewId="0">
      <selection activeCell="B15" sqref="A15:XFD23"/>
    </sheetView>
  </sheetViews>
  <sheetFormatPr defaultColWidth="8.88671875" defaultRowHeight="14.25"/>
  <cols>
    <col min="1" max="1" width="6.77734375" style="3" customWidth="1"/>
    <col min="2" max="2" width="22.77734375" style="3" customWidth="1"/>
    <col min="3" max="3" width="11.77734375" style="3" customWidth="1"/>
    <col min="4" max="4" width="17.77734375" style="3" bestFit="1" customWidth="1"/>
    <col min="5" max="9" width="11.77734375" style="3" customWidth="1"/>
    <col min="10" max="10" width="7.77734375" style="57" customWidth="1"/>
    <col min="11" max="11" width="14.77734375" style="3" customWidth="1"/>
    <col min="12" max="12" width="1.77734375" style="3" customWidth="1"/>
    <col min="13" max="14" width="8.88671875" style="3"/>
    <col min="15" max="15" width="22.33203125" style="3" bestFit="1" customWidth="1"/>
    <col min="16" max="16" width="8.88671875" style="3"/>
    <col min="17" max="17" width="10" style="3" bestFit="1" customWidth="1"/>
    <col min="18" max="16384" width="8.88671875" style="3"/>
  </cols>
  <sheetData>
    <row r="1" spans="1:19" ht="23.25" customHeight="1">
      <c r="A1" s="576"/>
      <c r="B1" s="575"/>
      <c r="C1" s="575"/>
      <c r="D1" s="1140" t="str">
        <f ca="1">OFFSET('5-1.소반별'!$Q$1,S1,0)</f>
        <v>1-0-9-0</v>
      </c>
      <c r="E1" s="1142" t="s">
        <v>514</v>
      </c>
      <c r="F1" s="1142"/>
      <c r="G1" s="1142"/>
      <c r="H1" s="1142"/>
      <c r="I1" s="574"/>
      <c r="J1" s="574"/>
      <c r="K1" s="573"/>
      <c r="S1" s="3">
        <f ca="1">IFERROR(IF(RIGHT(MID(CELL("filename",A1),FIND("]",CELL("filename",A1))+1,255),2)&gt;=10,RIGHT(MID(CELL("filename",A1),FIND("]",CELL("filename",A1))+1,255),2)-1,RIGHT(MID(CELL("filename",A1),FIND("]",CELL("filename",A1))+1,255),1)-1),RIGHT(MID(CELL("filename",A1),FIND("]",CELL("filename",A1))+1,255),1)-1)</f>
        <v>8</v>
      </c>
    </row>
    <row r="2" spans="1:19" ht="23.25" customHeight="1" thickBot="1">
      <c r="A2" s="572"/>
      <c r="B2" s="571"/>
      <c r="C2" s="571"/>
      <c r="D2" s="1141"/>
      <c r="E2" s="1143"/>
      <c r="F2" s="1143"/>
      <c r="G2" s="1143"/>
      <c r="H2" s="1143"/>
      <c r="I2" s="570"/>
      <c r="J2" s="570"/>
      <c r="K2" s="569"/>
      <c r="M2" s="3" t="s">
        <v>513</v>
      </c>
      <c r="N2" s="568" t="s">
        <v>271</v>
      </c>
    </row>
    <row r="3" spans="1:19" s="53" customFormat="1" ht="21.95" customHeight="1" thickBot="1">
      <c r="A3" s="567" t="s">
        <v>512</v>
      </c>
      <c r="B3" s="566">
        <f ca="1">VLOOKUP($D$1,'5-1.소반별'!$Q$1:$U$9,2,0)</f>
        <v>0</v>
      </c>
      <c r="C3" s="566"/>
      <c r="D3" s="566"/>
      <c r="E3" s="566"/>
      <c r="F3" s="565" t="s">
        <v>511</v>
      </c>
      <c r="G3" s="564">
        <f ca="1">VLOOKUP($D$1,'5-1.소반별'!$Q$1:$U$9,5,0)</f>
        <v>0</v>
      </c>
      <c r="H3" s="563" t="s">
        <v>4</v>
      </c>
      <c r="I3" s="562"/>
      <c r="J3" s="561"/>
      <c r="K3" s="560"/>
      <c r="M3" s="244" t="s">
        <v>510</v>
      </c>
      <c r="N3" s="553" t="s">
        <v>270</v>
      </c>
    </row>
    <row r="4" spans="1:19" s="53" customFormat="1" ht="16.5" customHeight="1">
      <c r="A4" s="1487" t="s">
        <v>509</v>
      </c>
      <c r="B4" s="1478"/>
      <c r="C4" s="1488" t="s">
        <v>508</v>
      </c>
      <c r="D4" s="1488"/>
      <c r="E4" s="1477" t="s">
        <v>507</v>
      </c>
      <c r="F4" s="1478"/>
      <c r="G4" s="555" t="s">
        <v>506</v>
      </c>
      <c r="H4" s="1477" t="s">
        <v>505</v>
      </c>
      <c r="I4" s="1478"/>
      <c r="J4" s="555" t="s">
        <v>504</v>
      </c>
      <c r="K4" s="554"/>
      <c r="N4" s="553" t="s">
        <v>272</v>
      </c>
    </row>
    <row r="5" spans="1:19" s="53" customFormat="1" ht="16.5" customHeight="1">
      <c r="A5" s="559"/>
      <c r="B5" s="556"/>
      <c r="C5" s="558"/>
      <c r="D5" s="558"/>
      <c r="E5" s="1477" t="s">
        <v>503</v>
      </c>
      <c r="F5" s="1478"/>
      <c r="G5" s="558"/>
      <c r="H5" s="557"/>
      <c r="I5" s="556"/>
      <c r="J5" s="555" t="s">
        <v>502</v>
      </c>
      <c r="K5" s="554" t="s">
        <v>6</v>
      </c>
      <c r="N5" s="553" t="s">
        <v>211</v>
      </c>
    </row>
    <row r="6" spans="1:19" s="53" customFormat="1" ht="16.5" customHeight="1" thickBot="1">
      <c r="A6" s="552"/>
      <c r="B6" s="488" t="s">
        <v>500</v>
      </c>
      <c r="C6" s="551"/>
      <c r="D6" s="488" t="s">
        <v>99</v>
      </c>
      <c r="E6" s="550"/>
      <c r="F6" s="488" t="s">
        <v>99</v>
      </c>
      <c r="G6" s="551"/>
      <c r="H6" s="550"/>
      <c r="I6" s="488" t="s">
        <v>498</v>
      </c>
      <c r="J6" s="421" t="s">
        <v>497</v>
      </c>
      <c r="K6" s="549"/>
    </row>
    <row r="7" spans="1:19" s="53" customFormat="1" ht="15" hidden="1" customHeight="1" thickTop="1">
      <c r="A7" s="1483" t="s">
        <v>496</v>
      </c>
      <c r="B7" s="527" t="s">
        <v>495</v>
      </c>
      <c r="C7" s="498"/>
      <c r="D7" s="469"/>
      <c r="E7" s="498"/>
      <c r="G7" s="498"/>
      <c r="I7" s="498"/>
      <c r="J7" s="516"/>
      <c r="K7" s="528"/>
    </row>
    <row r="8" spans="1:19" s="53" customFormat="1" ht="15" hidden="1" customHeight="1">
      <c r="A8" s="1484"/>
      <c r="B8" s="527" t="s">
        <v>488</v>
      </c>
      <c r="C8" s="518"/>
      <c r="D8" s="519" t="s">
        <v>4</v>
      </c>
      <c r="E8" s="518">
        <v>0.2</v>
      </c>
      <c r="F8" s="519" t="s">
        <v>458</v>
      </c>
      <c r="G8" s="518">
        <f>ROUND(E8*C8,2)</f>
        <v>0</v>
      </c>
      <c r="H8" s="517">
        <f>H18</f>
        <v>0</v>
      </c>
      <c r="I8" s="529" t="s">
        <v>298</v>
      </c>
      <c r="J8" s="516">
        <f>I45</f>
        <v>0</v>
      </c>
      <c r="K8" s="515">
        <f>INT(H8*G8*(1+J8))</f>
        <v>0</v>
      </c>
    </row>
    <row r="9" spans="1:19" s="53" customFormat="1" ht="15" hidden="1" customHeight="1">
      <c r="A9" s="1484"/>
      <c r="B9" s="527" t="s">
        <v>494</v>
      </c>
      <c r="C9" s="518">
        <f>C8</f>
        <v>0</v>
      </c>
      <c r="D9" s="519" t="s">
        <v>4</v>
      </c>
      <c r="E9" s="518">
        <v>0.2</v>
      </c>
      <c r="F9" s="519" t="s">
        <v>492</v>
      </c>
      <c r="G9" s="518">
        <f>ROUND(E9*C9,2)</f>
        <v>0</v>
      </c>
      <c r="H9" s="517">
        <f>'3-1.기초자료'!$B$22</f>
        <v>6571</v>
      </c>
      <c r="I9" s="529"/>
      <c r="J9" s="516"/>
      <c r="K9" s="515">
        <f>INT(H9*G9)</f>
        <v>0</v>
      </c>
    </row>
    <row r="10" spans="1:19" s="53" customFormat="1" ht="15" hidden="1" customHeight="1">
      <c r="A10" s="1484"/>
      <c r="B10" s="548" t="s">
        <v>455</v>
      </c>
      <c r="C10" s="547">
        <f>K9</f>
        <v>0</v>
      </c>
      <c r="D10" s="512" t="s">
        <v>86</v>
      </c>
      <c r="E10" s="547">
        <v>5</v>
      </c>
      <c r="F10" s="512" t="s">
        <v>102</v>
      </c>
      <c r="G10" s="511"/>
      <c r="H10" s="510"/>
      <c r="I10" s="93"/>
      <c r="J10" s="509"/>
      <c r="K10" s="508">
        <f>INT(C10*0.05)</f>
        <v>0</v>
      </c>
    </row>
    <row r="11" spans="1:19" s="53" customFormat="1" ht="15" customHeight="1" thickTop="1">
      <c r="A11" s="1484"/>
      <c r="B11" s="546" t="s">
        <v>489</v>
      </c>
      <c r="C11" s="543"/>
      <c r="D11" s="544"/>
      <c r="E11" s="545"/>
      <c r="F11" s="544"/>
      <c r="G11" s="543"/>
      <c r="H11" s="542"/>
      <c r="I11" s="91"/>
      <c r="J11" s="541"/>
      <c r="K11" s="540"/>
    </row>
    <row r="12" spans="1:19" s="53" customFormat="1" ht="15" customHeight="1">
      <c r="A12" s="1484"/>
      <c r="B12" s="527" t="s">
        <v>488</v>
      </c>
      <c r="C12" s="539" t="e">
        <f ca="1">G13+G14</f>
        <v>#DIV/0!</v>
      </c>
      <c r="D12" s="519" t="s">
        <v>458</v>
      </c>
      <c r="E12" s="518"/>
      <c r="F12" s="519"/>
      <c r="G12" s="518"/>
      <c r="H12" s="537"/>
      <c r="I12" s="538"/>
      <c r="J12" s="516"/>
      <c r="K12" s="515" t="e">
        <f ca="1">K13+K14</f>
        <v>#DIV/0!</v>
      </c>
    </row>
    <row r="13" spans="1:19" s="53" customFormat="1" ht="15" customHeight="1">
      <c r="A13" s="1484"/>
      <c r="B13" s="527"/>
      <c r="C13" s="534"/>
      <c r="D13" s="519"/>
      <c r="E13" s="518"/>
      <c r="F13" s="519"/>
      <c r="G13" s="518" t="e">
        <f ca="1">G16+G19+G22+G25</f>
        <v>#DIV/0!</v>
      </c>
      <c r="H13" s="537"/>
      <c r="I13" s="529" t="s">
        <v>298</v>
      </c>
      <c r="J13" s="516"/>
      <c r="K13" s="515" t="e">
        <f ca="1">K16+K19+K22+K25</f>
        <v>#DIV/0!</v>
      </c>
    </row>
    <row r="14" spans="1:19" s="53" customFormat="1" ht="15" customHeight="1">
      <c r="A14" s="1484"/>
      <c r="B14" s="527"/>
      <c r="C14" s="534"/>
      <c r="D14" s="519"/>
      <c r="E14" s="518"/>
      <c r="F14" s="519"/>
      <c r="G14" s="518">
        <f ca="1">G20+G26</f>
        <v>4</v>
      </c>
      <c r="H14" s="537"/>
      <c r="I14" s="529" t="s">
        <v>299</v>
      </c>
      <c r="J14" s="516"/>
      <c r="K14" s="515">
        <f ca="1">K20+K26</f>
        <v>960611</v>
      </c>
    </row>
    <row r="15" spans="1:19" s="53" customFormat="1" ht="15" hidden="1" customHeight="1">
      <c r="A15" s="1484"/>
      <c r="B15" s="527"/>
      <c r="C15" s="534"/>
      <c r="D15" s="519"/>
      <c r="E15" s="518"/>
      <c r="F15" s="519"/>
      <c r="G15" s="518"/>
      <c r="H15" s="537"/>
      <c r="I15" s="529"/>
      <c r="J15" s="516"/>
      <c r="K15" s="515"/>
      <c r="N15" s="53" t="s">
        <v>308</v>
      </c>
      <c r="O15" s="53" t="s">
        <v>309</v>
      </c>
      <c r="P15" s="53" t="s">
        <v>402</v>
      </c>
      <c r="Q15" s="53" t="s">
        <v>482</v>
      </c>
      <c r="R15" s="53" t="s">
        <v>481</v>
      </c>
      <c r="S15" s="53" t="s">
        <v>480</v>
      </c>
    </row>
    <row r="16" spans="1:19" s="53" customFormat="1" ht="15" hidden="1" customHeight="1">
      <c r="A16" s="1484"/>
      <c r="B16" s="527" t="s">
        <v>479</v>
      </c>
      <c r="C16" s="534">
        <f>IF($M$3="둘레베기",$N$17,0)</f>
        <v>0</v>
      </c>
      <c r="D16" s="519" t="s">
        <v>385</v>
      </c>
      <c r="E16" s="531">
        <v>0.18</v>
      </c>
      <c r="F16" s="519" t="s">
        <v>466</v>
      </c>
      <c r="G16" s="531">
        <f>ROUND(C16/100*E16,2)</f>
        <v>0</v>
      </c>
      <c r="H16" s="536">
        <f>H19</f>
        <v>172698</v>
      </c>
      <c r="I16" s="529" t="s">
        <v>465</v>
      </c>
      <c r="J16" s="516">
        <f>IF($M$3="둘레베기",$E$45,0)</f>
        <v>0</v>
      </c>
      <c r="K16" s="696">
        <f>ROUNDDOWN(ROUND((G16+(G16*(J16))),2)*H16,0)</f>
        <v>0</v>
      </c>
      <c r="M16" s="53" t="s">
        <v>478</v>
      </c>
      <c r="N16" s="53">
        <f ca="1">SUMIFS(입력!$N$3:$N$223,입력!$A$3:$A$223,$D$1)</f>
        <v>0</v>
      </c>
      <c r="O16" s="53">
        <f ca="1">SUMIFS(입력!$O$3:$O$223,입력!$A$3:$A$223,$D$1)</f>
        <v>0</v>
      </c>
      <c r="P16" s="53">
        <f>COUNT(입력!N163:N182)</f>
        <v>0</v>
      </c>
      <c r="Q16" s="53">
        <v>0.02</v>
      </c>
      <c r="R16" s="53">
        <f>P16*Q16</f>
        <v>0</v>
      </c>
      <c r="S16" s="53">
        <f>입력!H163</f>
        <v>0</v>
      </c>
    </row>
    <row r="17" spans="1:15" s="53" customFormat="1" ht="15" hidden="1" customHeight="1">
      <c r="A17" s="1484"/>
      <c r="B17" s="527"/>
      <c r="C17" s="532"/>
      <c r="D17" s="519"/>
      <c r="E17" s="531"/>
      <c r="F17" s="519"/>
      <c r="G17" s="531"/>
      <c r="H17" s="535"/>
      <c r="I17" s="529"/>
      <c r="J17" s="516"/>
      <c r="K17" s="528"/>
      <c r="M17" s="53" t="s">
        <v>477</v>
      </c>
      <c r="N17" s="53" t="e">
        <f ca="1">ROUND(N16/P16/Q16,0)</f>
        <v>#DIV/0!</v>
      </c>
      <c r="O17" s="53" t="e">
        <f ca="1">ROUND(O16/$P$16/$Q$16,0)</f>
        <v>#DIV/0!</v>
      </c>
    </row>
    <row r="18" spans="1:15" s="53" customFormat="1" ht="15" hidden="1" customHeight="1">
      <c r="A18" s="1484"/>
      <c r="B18" s="527" t="s">
        <v>476</v>
      </c>
      <c r="C18" s="532">
        <f>C19</f>
        <v>0</v>
      </c>
      <c r="D18" s="519" t="s">
        <v>385</v>
      </c>
      <c r="E18" s="531"/>
      <c r="F18" s="519"/>
      <c r="G18" s="531"/>
      <c r="H18" s="535"/>
      <c r="I18" s="529"/>
      <c r="J18" s="516"/>
      <c r="K18" s="515">
        <f>K19+K20</f>
        <v>0</v>
      </c>
      <c r="M18" s="53" t="s">
        <v>474</v>
      </c>
      <c r="N18" s="53" t="e">
        <f ca="1">ROUND(N17/100,0)</f>
        <v>#DIV/0!</v>
      </c>
      <c r="O18" s="53" t="e">
        <f ca="1">ROUND(O17/100,0)</f>
        <v>#DIV/0!</v>
      </c>
    </row>
    <row r="19" spans="1:15" s="53" customFormat="1" ht="15" hidden="1" customHeight="1">
      <c r="A19" s="1484"/>
      <c r="B19" s="527" t="s">
        <v>473</v>
      </c>
      <c r="C19" s="534">
        <f>IF($M$3="줄베기",$N$17,0)</f>
        <v>0</v>
      </c>
      <c r="D19" s="519" t="s">
        <v>385</v>
      </c>
      <c r="E19" s="531">
        <v>7.0000000000000007E-2</v>
      </c>
      <c r="F19" s="519" t="s">
        <v>466</v>
      </c>
      <c r="G19" s="531">
        <f>ROUND(C19/100*E19,2)</f>
        <v>0</v>
      </c>
      <c r="H19" s="530">
        <f>'3-1.기초자료'!$B$11</f>
        <v>172698</v>
      </c>
      <c r="I19" s="529" t="s">
        <v>465</v>
      </c>
      <c r="J19" s="516">
        <f>IF($M$3="줄베기",$F$45,0)</f>
        <v>0</v>
      </c>
      <c r="K19" s="696">
        <f>ROUNDDOWN(ROUND((G19+(G19*(J19))),2)*H19,0)</f>
        <v>0</v>
      </c>
    </row>
    <row r="20" spans="1:15" s="53" customFormat="1" ht="15" hidden="1" customHeight="1">
      <c r="A20" s="1484"/>
      <c r="B20" s="527" t="s">
        <v>472</v>
      </c>
      <c r="C20" s="534">
        <f>IF($M$3="줄베기",$N$17,0)</f>
        <v>0</v>
      </c>
      <c r="D20" s="519" t="s">
        <v>385</v>
      </c>
      <c r="E20" s="531">
        <v>1.3</v>
      </c>
      <c r="F20" s="519" t="s">
        <v>466</v>
      </c>
      <c r="G20" s="531">
        <f>ROUND(C20/100*E20,2)</f>
        <v>0</v>
      </c>
      <c r="H20" s="530">
        <f>'3-1.기초자료'!$B$12</f>
        <v>228717</v>
      </c>
      <c r="I20" s="529" t="s">
        <v>461</v>
      </c>
      <c r="J20" s="516">
        <f>IF($M$3="줄베기",$F$45,0)</f>
        <v>0</v>
      </c>
      <c r="K20" s="696">
        <f>ROUNDDOWN(ROUND((G20+(G20*(J20))),2)*H20,0)</f>
        <v>0</v>
      </c>
    </row>
    <row r="21" spans="1:15" s="53" customFormat="1" ht="15" hidden="1" customHeight="1">
      <c r="A21" s="1484"/>
      <c r="B21" s="527"/>
      <c r="C21" s="532"/>
      <c r="D21" s="519"/>
      <c r="E21" s="531"/>
      <c r="F21" s="519"/>
      <c r="G21" s="531"/>
      <c r="I21" s="529"/>
      <c r="J21" s="516"/>
      <c r="K21" s="528"/>
    </row>
    <row r="22" spans="1:15" s="53" customFormat="1" ht="15" hidden="1" customHeight="1">
      <c r="A22" s="1484"/>
      <c r="B22" s="527" t="s">
        <v>471</v>
      </c>
      <c r="C22" s="534">
        <f>IF($M$3="맹아제거",$N$17,0)</f>
        <v>0</v>
      </c>
      <c r="D22" s="519" t="s">
        <v>385</v>
      </c>
      <c r="E22" s="531">
        <v>0.2</v>
      </c>
      <c r="F22" s="519" t="s">
        <v>466</v>
      </c>
      <c r="G22" s="531">
        <f>ROUND(C22/100*E22,2)</f>
        <v>0</v>
      </c>
      <c r="H22" s="530">
        <f>H19</f>
        <v>172698</v>
      </c>
      <c r="I22" s="529" t="s">
        <v>465</v>
      </c>
      <c r="J22" s="516">
        <f>IF($M$3="맹아제거",$G$45,0)</f>
        <v>0</v>
      </c>
      <c r="K22" s="696">
        <f>ROUNDDOWN(ROUND((G22+(G22*(J22))),2)*H22,0)</f>
        <v>0</v>
      </c>
    </row>
    <row r="23" spans="1:15" s="53" customFormat="1" ht="15" hidden="1" customHeight="1">
      <c r="A23" s="1484"/>
      <c r="B23" s="527"/>
      <c r="C23" s="532"/>
      <c r="D23" s="519"/>
      <c r="E23" s="531"/>
      <c r="F23" s="519"/>
      <c r="G23" s="531"/>
      <c r="I23" s="529"/>
      <c r="J23" s="516"/>
      <c r="K23" s="528"/>
    </row>
    <row r="24" spans="1:15" s="53" customFormat="1" ht="15" customHeight="1">
      <c r="A24" s="1484"/>
      <c r="B24" s="527" t="s">
        <v>469</v>
      </c>
      <c r="C24" s="532" t="e">
        <f ca="1">N17</f>
        <v>#DIV/0!</v>
      </c>
      <c r="D24" s="519" t="s">
        <v>385</v>
      </c>
      <c r="E24" s="531"/>
      <c r="F24" s="519"/>
      <c r="G24" s="531"/>
      <c r="I24" s="529"/>
      <c r="J24" s="516"/>
      <c r="K24" s="515" t="e">
        <f ca="1">K25+K26</f>
        <v>#DIV/0!</v>
      </c>
    </row>
    <row r="25" spans="1:15" s="53" customFormat="1" ht="15" customHeight="1">
      <c r="A25" s="1484"/>
      <c r="B25" s="527" t="s">
        <v>467</v>
      </c>
      <c r="C25" s="668" t="e">
        <f ca="1">IF($M$3="모두베기",$N$17,0)*0</f>
        <v>#DIV/0!</v>
      </c>
      <c r="D25" s="519"/>
      <c r="E25" s="598">
        <v>7.0000000000000007E-2</v>
      </c>
      <c r="F25" s="519" t="s">
        <v>466</v>
      </c>
      <c r="G25" s="531" t="e">
        <f ca="1">ROUND(C25/100*E25,2)</f>
        <v>#DIV/0!</v>
      </c>
      <c r="H25" s="530">
        <f>H19</f>
        <v>172698</v>
      </c>
      <c r="I25" s="529" t="s">
        <v>465</v>
      </c>
      <c r="J25" s="516">
        <f ca="1">IF($M$3="모두베기",$H$45,0)</f>
        <v>0.05</v>
      </c>
      <c r="K25" s="515" t="e">
        <f ca="1">INT(H25*G25*(1+J25))</f>
        <v>#DIV/0!</v>
      </c>
      <c r="M25" s="533"/>
    </row>
    <row r="26" spans="1:15" s="53" customFormat="1" ht="15" customHeight="1">
      <c r="A26" s="1484"/>
      <c r="B26" s="527" t="s">
        <v>464</v>
      </c>
      <c r="C26" s="532"/>
      <c r="D26" s="519"/>
      <c r="E26" s="531"/>
      <c r="F26" s="519"/>
      <c r="G26" s="531">
        <f ca="1">G27+G28+G29</f>
        <v>4</v>
      </c>
      <c r="I26" s="529"/>
      <c r="J26" s="516"/>
      <c r="K26" s="526">
        <f ca="1">K27+K28+K29</f>
        <v>960611</v>
      </c>
    </row>
    <row r="27" spans="1:15" s="53" customFormat="1" ht="15" customHeight="1">
      <c r="A27" s="1484"/>
      <c r="B27" s="599" t="s">
        <v>520</v>
      </c>
      <c r="C27" s="531">
        <f ca="1">E27</f>
        <v>0</v>
      </c>
      <c r="D27" s="519" t="s">
        <v>458</v>
      </c>
      <c r="E27" s="531">
        <f ca="1">IF($C$44=B27,3.5,0)</f>
        <v>0</v>
      </c>
      <c r="F27" s="519" t="s">
        <v>458</v>
      </c>
      <c r="G27" s="531">
        <f ca="1">ROUND(C27,2)</f>
        <v>0</v>
      </c>
      <c r="H27" s="530">
        <f>H20</f>
        <v>228717</v>
      </c>
      <c r="I27" s="529" t="s">
        <v>461</v>
      </c>
      <c r="J27" s="516">
        <f ca="1">IF($M$3="모두베기",$H$45,0)</f>
        <v>0.05</v>
      </c>
      <c r="K27" s="696">
        <f ca="1">ROUNDDOWN(ROUND((G27+(G27*(J27))),2)*H27,0)</f>
        <v>0</v>
      </c>
    </row>
    <row r="28" spans="1:15" s="53" customFormat="1" ht="15" customHeight="1">
      <c r="A28" s="1484"/>
      <c r="B28" s="599" t="s">
        <v>518</v>
      </c>
      <c r="C28" s="531">
        <f ca="1">E28</f>
        <v>4</v>
      </c>
      <c r="D28" s="519" t="s">
        <v>458</v>
      </c>
      <c r="E28" s="531">
        <f ca="1">IF($C$44=B28,4,0)</f>
        <v>4</v>
      </c>
      <c r="F28" s="519" t="s">
        <v>458</v>
      </c>
      <c r="G28" s="531">
        <f ca="1">ROUND(C28,2)</f>
        <v>4</v>
      </c>
      <c r="H28" s="530">
        <f>H20</f>
        <v>228717</v>
      </c>
      <c r="I28" s="529" t="s">
        <v>461</v>
      </c>
      <c r="J28" s="516">
        <f ca="1">IF($M$3="모두베기",$H$45,0)</f>
        <v>0.05</v>
      </c>
      <c r="K28" s="696">
        <f ca="1">ROUNDDOWN(ROUND((G28+(G28*(J28))),2)*H28,0)</f>
        <v>960611</v>
      </c>
    </row>
    <row r="29" spans="1:15" s="53" customFormat="1" ht="15" customHeight="1">
      <c r="A29" s="1484"/>
      <c r="B29" s="599" t="s">
        <v>516</v>
      </c>
      <c r="C29" s="531">
        <f ca="1">E29</f>
        <v>0</v>
      </c>
      <c r="D29" s="519" t="s">
        <v>458</v>
      </c>
      <c r="E29" s="531">
        <f ca="1">IF($C$44=B29,5,0)</f>
        <v>0</v>
      </c>
      <c r="F29" s="519" t="s">
        <v>458</v>
      </c>
      <c r="G29" s="531">
        <f ca="1">ROUND(C29,2)</f>
        <v>0</v>
      </c>
      <c r="H29" s="530">
        <f>H20</f>
        <v>228717</v>
      </c>
      <c r="I29" s="529" t="s">
        <v>461</v>
      </c>
      <c r="J29" s="516">
        <f ca="1">IF($M$3="모두베기",$H$45,0)</f>
        <v>0.05</v>
      </c>
      <c r="K29" s="696">
        <f ca="1">ROUNDDOWN(ROUND((G29+(G29*(J29))),2)*H29,0)</f>
        <v>0</v>
      </c>
    </row>
    <row r="30" spans="1:15" s="53" customFormat="1" ht="15" customHeight="1">
      <c r="A30" s="1484"/>
      <c r="B30" s="527"/>
      <c r="C30" s="521"/>
      <c r="D30" s="519"/>
      <c r="E30" s="518"/>
      <c r="F30" s="519"/>
      <c r="G30" s="518"/>
      <c r="I30" s="529"/>
      <c r="J30" s="516"/>
      <c r="K30" s="528"/>
    </row>
    <row r="31" spans="1:15" s="53" customFormat="1" ht="15" customHeight="1">
      <c r="A31" s="1484"/>
      <c r="B31" s="527" t="s">
        <v>460</v>
      </c>
      <c r="C31" s="498"/>
      <c r="D31" s="519"/>
      <c r="E31" s="498"/>
      <c r="F31" s="519"/>
      <c r="G31" s="498"/>
      <c r="I31" s="498"/>
      <c r="J31" s="516"/>
      <c r="K31" s="526">
        <f ca="1">K32+K33</f>
        <v>37796</v>
      </c>
    </row>
    <row r="32" spans="1:15" s="53" customFormat="1" ht="19.5" customHeight="1">
      <c r="A32" s="1484"/>
      <c r="B32" s="498" t="s">
        <v>459</v>
      </c>
      <c r="C32" s="518">
        <f ca="1">G14</f>
        <v>4</v>
      </c>
      <c r="D32" s="519" t="s">
        <v>458</v>
      </c>
      <c r="E32" s="525">
        <v>5</v>
      </c>
      <c r="F32" s="524" t="s">
        <v>457</v>
      </c>
      <c r="G32" s="523">
        <f ca="1">ROUND(E32*C32,2)</f>
        <v>20</v>
      </c>
      <c r="H32" s="517">
        <f>'3-1.기초자료'!$B$15</f>
        <v>1718</v>
      </c>
      <c r="I32" s="522" t="s">
        <v>456</v>
      </c>
      <c r="J32" s="516"/>
      <c r="K32" s="515">
        <f ca="1">INT(H32*G32)</f>
        <v>34360</v>
      </c>
    </row>
    <row r="33" spans="1:17" s="53" customFormat="1" ht="19.5" customHeight="1">
      <c r="A33" s="1484"/>
      <c r="B33" s="498" t="s">
        <v>455</v>
      </c>
      <c r="C33" s="521">
        <f ca="1">INT(G32*H32)</f>
        <v>34360</v>
      </c>
      <c r="D33" s="519" t="s">
        <v>86</v>
      </c>
      <c r="E33" s="520">
        <v>0.1</v>
      </c>
      <c r="F33" s="519"/>
      <c r="G33" s="518"/>
      <c r="H33" s="517"/>
      <c r="I33" s="498"/>
      <c r="J33" s="516"/>
      <c r="K33" s="515">
        <f ca="1">INT(C33*E33)</f>
        <v>3436</v>
      </c>
    </row>
    <row r="34" spans="1:17" s="53" customFormat="1" ht="19.5" customHeight="1" thickBot="1">
      <c r="A34" s="1484"/>
      <c r="B34" s="514" t="s">
        <v>453</v>
      </c>
      <c r="C34" s="511">
        <f ca="1">C32</f>
        <v>4</v>
      </c>
      <c r="D34" s="512" t="s">
        <v>452</v>
      </c>
      <c r="E34" s="513">
        <v>8.3999999999999995E-3</v>
      </c>
      <c r="F34" s="512" t="s">
        <v>451</v>
      </c>
      <c r="G34" s="511"/>
      <c r="H34" s="510">
        <f>'3-1.기초자료'!$B$21</f>
        <v>400000</v>
      </c>
      <c r="I34" s="93" t="s">
        <v>269</v>
      </c>
      <c r="J34" s="509"/>
      <c r="K34" s="508">
        <f ca="1">INT(C34*E34*H34)</f>
        <v>13440</v>
      </c>
    </row>
    <row r="35" spans="1:17" s="53" customFormat="1" ht="21" customHeight="1">
      <c r="A35" s="1479" t="s">
        <v>155</v>
      </c>
      <c r="B35" s="507" t="s">
        <v>448</v>
      </c>
      <c r="C35" s="506"/>
      <c r="D35" s="470"/>
      <c r="E35" s="506"/>
      <c r="F35" s="470"/>
      <c r="G35" s="506"/>
      <c r="H35" s="470"/>
      <c r="I35" s="506"/>
      <c r="J35" s="471"/>
      <c r="K35" s="505" t="e">
        <f ca="1">K36+K37+K38</f>
        <v>#DIV/0!</v>
      </c>
    </row>
    <row r="36" spans="1:17" s="53" customFormat="1" ht="21" customHeight="1">
      <c r="A36" s="1480"/>
      <c r="B36" s="504" t="s">
        <v>447</v>
      </c>
      <c r="C36" s="502"/>
      <c r="D36" s="503"/>
      <c r="E36" s="502"/>
      <c r="F36" s="503"/>
      <c r="G36" s="502"/>
      <c r="H36" s="503"/>
      <c r="I36" s="502"/>
      <c r="J36" s="501"/>
      <c r="K36" s="500" t="e">
        <f ca="1">K12</f>
        <v>#DIV/0!</v>
      </c>
    </row>
    <row r="37" spans="1:17" s="53" customFormat="1" ht="21" customHeight="1">
      <c r="A37" s="1480"/>
      <c r="B37" s="499" t="s">
        <v>446</v>
      </c>
      <c r="C37" s="498"/>
      <c r="E37" s="498"/>
      <c r="G37" s="498"/>
      <c r="I37" s="498"/>
      <c r="J37" s="469"/>
      <c r="K37" s="497">
        <f ca="1">K31</f>
        <v>37796</v>
      </c>
      <c r="Q37" s="170"/>
    </row>
    <row r="38" spans="1:17" s="53" customFormat="1" ht="21" customHeight="1" thickBot="1">
      <c r="A38" s="1481"/>
      <c r="B38" s="496" t="s">
        <v>445</v>
      </c>
      <c r="C38" s="494"/>
      <c r="D38" s="495"/>
      <c r="E38" s="494"/>
      <c r="F38" s="495"/>
      <c r="G38" s="494"/>
      <c r="H38" s="495"/>
      <c r="I38" s="494"/>
      <c r="J38" s="493"/>
      <c r="K38" s="492">
        <f ca="1">K34</f>
        <v>13440</v>
      </c>
    </row>
    <row r="39" spans="1:17" s="53" customFormat="1" ht="21" customHeight="1" thickBot="1">
      <c r="A39" s="474"/>
      <c r="B39" s="491" t="s">
        <v>444</v>
      </c>
      <c r="C39" s="474"/>
      <c r="D39" s="474"/>
      <c r="E39" s="474"/>
      <c r="F39" s="474"/>
      <c r="G39" s="474"/>
      <c r="H39" s="474"/>
      <c r="I39" s="474"/>
      <c r="J39" s="473"/>
      <c r="K39" s="474"/>
    </row>
    <row r="40" spans="1:17" s="53" customFormat="1" ht="21" customHeight="1">
      <c r="A40" s="490"/>
      <c r="B40" s="1456" t="s">
        <v>81</v>
      </c>
      <c r="C40" s="1454" t="s">
        <v>442</v>
      </c>
      <c r="D40" s="1450"/>
      <c r="E40" s="1482" t="s">
        <v>441</v>
      </c>
      <c r="F40" s="1482"/>
      <c r="G40" s="1482"/>
      <c r="H40" s="1482"/>
      <c r="I40" s="1482"/>
      <c r="J40" s="1454" t="s">
        <v>84</v>
      </c>
      <c r="K40" s="1458"/>
    </row>
    <row r="41" spans="1:17" s="53" customFormat="1" ht="21" customHeight="1" thickBot="1">
      <c r="A41" s="484"/>
      <c r="B41" s="1457"/>
      <c r="C41" s="1455"/>
      <c r="D41" s="1453"/>
      <c r="E41" s="489" t="s">
        <v>271</v>
      </c>
      <c r="F41" s="489" t="s">
        <v>270</v>
      </c>
      <c r="G41" s="489" t="s">
        <v>272</v>
      </c>
      <c r="H41" s="489" t="s">
        <v>211</v>
      </c>
      <c r="I41" s="488"/>
      <c r="J41" s="1455"/>
      <c r="K41" s="1459"/>
    </row>
    <row r="42" spans="1:17" s="53" customFormat="1" ht="21" customHeight="1" thickTop="1">
      <c r="A42" s="484"/>
      <c r="B42" s="487" t="s">
        <v>435</v>
      </c>
      <c r="C42" s="1489" t="str">
        <f ca="1">OFFSET(입력!$B$3,0+$S$1*20,16)</f>
        <v>중(15º~30º)</v>
      </c>
      <c r="D42" s="1490"/>
      <c r="E42" s="482">
        <f ca="1">IF($C$42=$O$42,0,IF($C$42=$O$43,0.05,0.1))</f>
        <v>0.05</v>
      </c>
      <c r="F42" s="482">
        <f ca="1">IF($C$42=$O$42,0,IF($C$42=$O$43,0.05,0.1))</f>
        <v>0.05</v>
      </c>
      <c r="G42" s="482">
        <f ca="1">IF($C$42=$O$42,0,IF($C$42=$O$43,0.05,0.1))</f>
        <v>0.05</v>
      </c>
      <c r="H42" s="482">
        <f ca="1">IF($C$42=$O$42,0,IF($C$42=$O$43,0.05,0.1))</f>
        <v>0.05</v>
      </c>
      <c r="I42" s="486"/>
      <c r="J42" s="481"/>
      <c r="K42" s="480"/>
      <c r="O42" s="502" t="s">
        <v>434</v>
      </c>
      <c r="P42" s="502">
        <v>0</v>
      </c>
    </row>
    <row r="43" spans="1:17" s="53" customFormat="1" ht="21" customHeight="1">
      <c r="A43" s="484"/>
      <c r="B43" s="483" t="s">
        <v>433</v>
      </c>
      <c r="C43" s="1485" t="str">
        <f ca="1">OFFSET(입력!$B$3,0+$S$1*20,17)</f>
        <v>개소당 평균면적이 3ha 이상</v>
      </c>
      <c r="D43" s="1486"/>
      <c r="E43" s="482">
        <f ca="1">IF($C$43=$O$48,0,IF($C$43=$O$49,0.05,0.1))</f>
        <v>0</v>
      </c>
      <c r="F43" s="482">
        <f ca="1">IF($C$43=$O$48,0,IF($C$43=$O$49,0.05,0.1))</f>
        <v>0</v>
      </c>
      <c r="G43" s="482">
        <f ca="1">IF($C$43=$O$48,0,IF($C$43=$O$49,0.05,0.1))</f>
        <v>0</v>
      </c>
      <c r="H43" s="482">
        <f ca="1">IF($C$43=$O$48,0,IF($C$43=$O$49,0.05,0.1))</f>
        <v>0</v>
      </c>
      <c r="I43" s="485"/>
      <c r="J43" s="476"/>
      <c r="K43" s="169"/>
      <c r="O43" s="502" t="s">
        <v>432</v>
      </c>
      <c r="P43" s="502">
        <v>0.05</v>
      </c>
    </row>
    <row r="44" spans="1:17" s="53" customFormat="1" ht="21" customHeight="1">
      <c r="A44" s="484"/>
      <c r="B44" s="483" t="s">
        <v>431</v>
      </c>
      <c r="C44" s="1485" t="str">
        <f ca="1">OFFSET(입력!$B$3,0+$S$1*20,15)</f>
        <v>조림 2년 차</v>
      </c>
      <c r="D44" s="1486"/>
      <c r="E44" s="166"/>
      <c r="F44" s="482">
        <f ca="1">IF($C$44=$O$45,0,IF($C$44=$O$46,0.05,0.1))</f>
        <v>0.05</v>
      </c>
      <c r="G44" s="166"/>
      <c r="H44" s="166"/>
      <c r="I44" s="166"/>
      <c r="J44" s="481"/>
      <c r="K44" s="480"/>
      <c r="O44" s="502" t="s">
        <v>430</v>
      </c>
      <c r="P44" s="502">
        <v>0.1</v>
      </c>
    </row>
    <row r="45" spans="1:17" s="53" customFormat="1" ht="21" customHeight="1">
      <c r="A45" s="479"/>
      <c r="B45" s="478" t="s">
        <v>429</v>
      </c>
      <c r="C45" s="1475"/>
      <c r="D45" s="1476"/>
      <c r="E45" s="477">
        <f ca="1">E42+E43+E44</f>
        <v>0.05</v>
      </c>
      <c r="F45" s="477">
        <f ca="1">F42+F43+F44</f>
        <v>0.1</v>
      </c>
      <c r="G45" s="477">
        <f ca="1">G42+G43+G44</f>
        <v>0.05</v>
      </c>
      <c r="H45" s="477">
        <f ca="1">H42+H43+H44</f>
        <v>0.05</v>
      </c>
      <c r="I45" s="477"/>
      <c r="J45" s="476"/>
      <c r="K45" s="169"/>
      <c r="O45" s="597" t="s">
        <v>520</v>
      </c>
      <c r="P45" s="502">
        <v>0</v>
      </c>
      <c r="Q45" s="53">
        <v>3.5</v>
      </c>
    </row>
    <row r="46" spans="1:17" s="53" customFormat="1" ht="21" customHeight="1" thickBot="1">
      <c r="A46" s="475"/>
      <c r="B46" s="474"/>
      <c r="C46" s="474"/>
      <c r="D46" s="474"/>
      <c r="E46" s="474"/>
      <c r="F46" s="474"/>
      <c r="G46" s="474"/>
      <c r="H46" s="474"/>
      <c r="I46" s="474"/>
      <c r="J46" s="473"/>
      <c r="K46" s="472"/>
      <c r="O46" s="597" t="s">
        <v>518</v>
      </c>
      <c r="P46" s="502">
        <v>0.05</v>
      </c>
      <c r="Q46" s="53">
        <v>4</v>
      </c>
    </row>
    <row r="47" spans="1:17" s="53" customFormat="1" ht="21" customHeight="1">
      <c r="A47" s="470"/>
      <c r="B47" s="470"/>
      <c r="C47" s="470"/>
      <c r="D47" s="470"/>
      <c r="E47" s="470"/>
      <c r="F47" s="470"/>
      <c r="G47" s="470"/>
      <c r="H47" s="470"/>
      <c r="I47" s="470"/>
      <c r="J47" s="471"/>
      <c r="K47" s="470"/>
      <c r="O47" s="597" t="s">
        <v>516</v>
      </c>
      <c r="P47" s="502">
        <v>0.1</v>
      </c>
      <c r="Q47" s="53">
        <v>5</v>
      </c>
    </row>
    <row r="48" spans="1:17" s="53" customFormat="1" ht="21" customHeight="1">
      <c r="J48" s="469"/>
      <c r="O48" s="502" t="s">
        <v>1072</v>
      </c>
      <c r="P48" s="502">
        <v>0</v>
      </c>
    </row>
    <row r="49" spans="10:16" s="53" customFormat="1" ht="21" customHeight="1">
      <c r="J49" s="469"/>
      <c r="O49" s="502" t="s">
        <v>1074</v>
      </c>
      <c r="P49" s="502">
        <v>0.05</v>
      </c>
    </row>
    <row r="50" spans="10:16" s="53" customFormat="1" ht="21" customHeight="1">
      <c r="J50" s="469"/>
      <c r="O50" s="502" t="s">
        <v>1073</v>
      </c>
      <c r="P50" s="502">
        <v>0.1</v>
      </c>
    </row>
    <row r="51" spans="10:16" s="53" customFormat="1" ht="21" customHeight="1">
      <c r="J51" s="469"/>
    </row>
    <row r="52" spans="10:16" s="53" customFormat="1" ht="21" customHeight="1">
      <c r="J52" s="469"/>
    </row>
    <row r="53" spans="10:16" s="53" customFormat="1" ht="23.25" customHeight="1">
      <c r="J53" s="469"/>
    </row>
    <row r="54" spans="10:16" s="53" customFormat="1" ht="21" customHeight="1">
      <c r="J54" s="469"/>
    </row>
    <row r="55" spans="10:16" s="53" customFormat="1" ht="21" customHeight="1">
      <c r="J55" s="469"/>
    </row>
    <row r="56" spans="10:16" s="53" customFormat="1" ht="21" customHeight="1">
      <c r="J56" s="469"/>
    </row>
    <row r="57" spans="10:16" s="53" customFormat="1" ht="21" customHeight="1">
      <c r="J57" s="469"/>
    </row>
    <row r="58" spans="10:16" s="53" customFormat="1" ht="21" customHeight="1">
      <c r="J58" s="469"/>
    </row>
    <row r="59" spans="10:16" s="53" customFormat="1" ht="21" customHeight="1">
      <c r="J59" s="469"/>
    </row>
    <row r="60" spans="10:16" s="53" customFormat="1" ht="21" customHeight="1">
      <c r="J60" s="469"/>
    </row>
    <row r="61" spans="10:16" s="53" customFormat="1" ht="21" customHeight="1">
      <c r="J61" s="469"/>
    </row>
    <row r="62" spans="10:16" s="53" customFormat="1" ht="21" customHeight="1">
      <c r="J62" s="469"/>
    </row>
    <row r="63" spans="10:16" s="53" customFormat="1" ht="21" customHeight="1">
      <c r="J63" s="469"/>
    </row>
    <row r="64" spans="10:16" s="53" customFormat="1" ht="21" customHeight="1">
      <c r="J64" s="469"/>
    </row>
    <row r="65" spans="10:10" s="53" customFormat="1" ht="21" customHeight="1">
      <c r="J65" s="469"/>
    </row>
    <row r="66" spans="10:10" s="53" customFormat="1" ht="21" customHeight="1">
      <c r="J66" s="469"/>
    </row>
    <row r="67" spans="10:10" s="53" customFormat="1" ht="21" customHeight="1">
      <c r="J67" s="469"/>
    </row>
    <row r="68" spans="10:10" s="53" customFormat="1" ht="21" customHeight="1">
      <c r="J68" s="469"/>
    </row>
    <row r="69" spans="10:10" s="53" customFormat="1" ht="21" customHeight="1">
      <c r="J69" s="469"/>
    </row>
    <row r="70" spans="10:10" s="53" customFormat="1" ht="21" customHeight="1">
      <c r="J70" s="469"/>
    </row>
    <row r="71" spans="10:10" s="53" customFormat="1" ht="21" customHeight="1">
      <c r="J71" s="469"/>
    </row>
    <row r="72" spans="10:10" s="53" customFormat="1" ht="21" customHeight="1">
      <c r="J72" s="469"/>
    </row>
    <row r="73" spans="10:10" s="53" customFormat="1" ht="21" customHeight="1">
      <c r="J73" s="469"/>
    </row>
    <row r="74" spans="10:10" s="53" customFormat="1" ht="21" customHeight="1">
      <c r="J74" s="469"/>
    </row>
    <row r="75" spans="10:10" s="53" customFormat="1" ht="21" customHeight="1">
      <c r="J75" s="469"/>
    </row>
    <row r="76" spans="10:10" s="53" customFormat="1" ht="21" customHeight="1">
      <c r="J76" s="469"/>
    </row>
    <row r="77" spans="10:10" s="53" customFormat="1" ht="21" customHeight="1">
      <c r="J77" s="469"/>
    </row>
    <row r="78" spans="10:10" s="53" customFormat="1" ht="21" customHeight="1">
      <c r="J78" s="469"/>
    </row>
    <row r="79" spans="10:10" s="53" customFormat="1" ht="21" customHeight="1">
      <c r="J79" s="469"/>
    </row>
    <row r="80" spans="10:10" s="53" customFormat="1" ht="21" customHeight="1">
      <c r="J80" s="469"/>
    </row>
    <row r="81" spans="1:11" s="53" customFormat="1" ht="21" customHeight="1">
      <c r="J81" s="469"/>
    </row>
    <row r="82" spans="1:11" s="53" customFormat="1" ht="21" customHeight="1">
      <c r="J82" s="469"/>
    </row>
    <row r="83" spans="1:11" s="53" customFormat="1" ht="21" customHeight="1">
      <c r="J83" s="469"/>
    </row>
    <row r="84" spans="1:11" s="53" customFormat="1" ht="21" customHeight="1">
      <c r="J84" s="469"/>
    </row>
    <row r="85" spans="1:11" s="53" customFormat="1" ht="21" customHeight="1">
      <c r="J85" s="469"/>
    </row>
    <row r="86" spans="1:11" s="53" customFormat="1" ht="21" customHeight="1">
      <c r="J86" s="469"/>
    </row>
    <row r="87" spans="1:11" s="53" customFormat="1" ht="21" customHeight="1">
      <c r="J87" s="469"/>
    </row>
    <row r="88" spans="1:11">
      <c r="A88" s="53"/>
      <c r="B88" s="53"/>
      <c r="C88" s="53"/>
      <c r="D88" s="53"/>
      <c r="E88" s="53"/>
      <c r="F88" s="53"/>
      <c r="G88" s="53"/>
      <c r="H88" s="53"/>
      <c r="I88" s="53"/>
      <c r="J88" s="469"/>
      <c r="K88" s="53"/>
    </row>
    <row r="89" spans="1:11">
      <c r="A89" s="53"/>
      <c r="B89" s="53"/>
      <c r="C89" s="53"/>
      <c r="D89" s="53"/>
      <c r="E89" s="53"/>
      <c r="F89" s="53"/>
      <c r="G89" s="53"/>
      <c r="H89" s="53"/>
      <c r="I89" s="53"/>
      <c r="J89" s="469"/>
      <c r="K89" s="53"/>
    </row>
    <row r="90" spans="1:11">
      <c r="A90" s="53"/>
      <c r="B90" s="53"/>
      <c r="C90" s="53"/>
      <c r="D90" s="53"/>
      <c r="E90" s="53"/>
      <c r="F90" s="53"/>
      <c r="G90" s="53"/>
      <c r="H90" s="53"/>
      <c r="I90" s="53"/>
      <c r="J90" s="469"/>
      <c r="K90" s="53"/>
    </row>
    <row r="91" spans="1:11">
      <c r="A91" s="53"/>
      <c r="B91" s="53"/>
      <c r="C91" s="53"/>
      <c r="D91" s="53"/>
      <c r="E91" s="53"/>
      <c r="F91" s="53"/>
      <c r="G91" s="53"/>
      <c r="H91" s="53"/>
      <c r="I91" s="53"/>
      <c r="J91" s="469"/>
      <c r="K91" s="53"/>
    </row>
    <row r="92" spans="1:11">
      <c r="A92" s="53"/>
      <c r="B92" s="53"/>
      <c r="C92" s="53"/>
      <c r="D92" s="53"/>
      <c r="E92" s="53"/>
      <c r="F92" s="53"/>
      <c r="G92" s="53"/>
      <c r="H92" s="53"/>
      <c r="I92" s="53"/>
      <c r="J92" s="469"/>
      <c r="K92" s="53"/>
    </row>
  </sheetData>
  <mergeCells count="17">
    <mergeCell ref="D1:D2"/>
    <mergeCell ref="E1:H2"/>
    <mergeCell ref="A4:B4"/>
    <mergeCell ref="C4:D4"/>
    <mergeCell ref="E4:F4"/>
    <mergeCell ref="H4:I4"/>
    <mergeCell ref="E5:F5"/>
    <mergeCell ref="A7:A34"/>
    <mergeCell ref="A35:A38"/>
    <mergeCell ref="B40:B41"/>
    <mergeCell ref="C40:D41"/>
    <mergeCell ref="E40:I40"/>
    <mergeCell ref="J40:K41"/>
    <mergeCell ref="C42:D42"/>
    <mergeCell ref="C43:D43"/>
    <mergeCell ref="C44:D44"/>
    <mergeCell ref="C45:D45"/>
  </mergeCells>
  <phoneticPr fontId="4" type="noConversion"/>
  <dataValidations disablePrompts="1" count="1">
    <dataValidation type="list" allowBlank="1" showInputMessage="1" showErrorMessage="1" sqref="M3" xr:uid="{FC2FBBB6-04A9-4C87-8506-2D247400B4E3}">
      <formula1>$N$2:$N$5</formula1>
    </dataValidation>
  </dataValidations>
  <pageMargins left="0.78740157480314965" right="0.31496062992125984" top="0.6692913385826772" bottom="0.43307086614173229" header="0.51181102362204722" footer="0"/>
  <pageSetup paperSize="9" scale="80" orientation="landscape" blackAndWhite="1"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AC6B9-6FAB-45B5-9DDC-2C88B06905A5}">
  <sheetPr>
    <tabColor indexed="11"/>
  </sheetPr>
  <dimension ref="A1:S92"/>
  <sheetViews>
    <sheetView view="pageBreakPreview" topLeftCell="A14" zoomScaleNormal="100" workbookViewId="0">
      <selection activeCell="B15" sqref="A15:XFD23"/>
    </sheetView>
  </sheetViews>
  <sheetFormatPr defaultColWidth="8.88671875" defaultRowHeight="14.25"/>
  <cols>
    <col min="1" max="1" width="6.77734375" style="3" customWidth="1"/>
    <col min="2" max="2" width="22.77734375" style="3" customWidth="1"/>
    <col min="3" max="3" width="11.77734375" style="3" customWidth="1"/>
    <col min="4" max="4" width="17.77734375" style="3" bestFit="1" customWidth="1"/>
    <col min="5" max="9" width="11.77734375" style="3" customWidth="1"/>
    <col min="10" max="10" width="7.77734375" style="57" customWidth="1"/>
    <col min="11" max="11" width="14.77734375" style="3" customWidth="1"/>
    <col min="12" max="12" width="1.77734375" style="3" customWidth="1"/>
    <col min="13" max="14" width="8.88671875" style="3"/>
    <col min="15" max="15" width="22.33203125" style="3" bestFit="1" customWidth="1"/>
    <col min="16" max="16" width="8.88671875" style="3"/>
    <col min="17" max="17" width="10" style="3" bestFit="1" customWidth="1"/>
    <col min="18" max="16384" width="8.88671875" style="3"/>
  </cols>
  <sheetData>
    <row r="1" spans="1:19" ht="23.25" customHeight="1">
      <c r="A1" s="576"/>
      <c r="B1" s="575"/>
      <c r="C1" s="575"/>
      <c r="D1" s="1140" t="str">
        <f ca="1">OFFSET('5-1.소반별'!$Q$1,S1,0)</f>
        <v>1-0-10-0</v>
      </c>
      <c r="E1" s="1142" t="s">
        <v>514</v>
      </c>
      <c r="F1" s="1142"/>
      <c r="G1" s="1142"/>
      <c r="H1" s="1142"/>
      <c r="I1" s="574"/>
      <c r="J1" s="574"/>
      <c r="K1" s="573"/>
      <c r="S1" s="3">
        <f ca="1">IFERROR(IF(RIGHT(MID(CELL("filename",A1),FIND("]",CELL("filename",A1))+1,255),2)&gt;=10,RIGHT(MID(CELL("filename",A1),FIND("]",CELL("filename",A1))+1,255),2)-1,RIGHT(MID(CELL("filename",A1),FIND("]",CELL("filename",A1))+1,255),1)-1),RIGHT(MID(CELL("filename",A1),FIND("]",CELL("filename",A1))+1,255),1)-1)</f>
        <v>9</v>
      </c>
    </row>
    <row r="2" spans="1:19" ht="23.25" customHeight="1" thickBot="1">
      <c r="A2" s="572"/>
      <c r="B2" s="571"/>
      <c r="C2" s="571"/>
      <c r="D2" s="1141"/>
      <c r="E2" s="1143"/>
      <c r="F2" s="1143"/>
      <c r="G2" s="1143"/>
      <c r="H2" s="1143"/>
      <c r="I2" s="570"/>
      <c r="J2" s="570"/>
      <c r="K2" s="569"/>
      <c r="M2" s="3" t="s">
        <v>513</v>
      </c>
      <c r="N2" s="568" t="s">
        <v>271</v>
      </c>
    </row>
    <row r="3" spans="1:19" s="53" customFormat="1" ht="21.95" customHeight="1" thickBot="1">
      <c r="A3" s="567" t="s">
        <v>512</v>
      </c>
      <c r="B3" s="566">
        <f ca="1">VLOOKUP($D$1,'5-1.소반별'!$Q$1:$U$11,2,0)</f>
        <v>0</v>
      </c>
      <c r="C3" s="566"/>
      <c r="D3" s="566"/>
      <c r="E3" s="566"/>
      <c r="F3" s="565" t="s">
        <v>511</v>
      </c>
      <c r="G3" s="564">
        <f ca="1">VLOOKUP($D$1,'5-1.소반별'!$Q$1:$U$11,5,0)</f>
        <v>0</v>
      </c>
      <c r="H3" s="563" t="s">
        <v>4</v>
      </c>
      <c r="I3" s="562"/>
      <c r="J3" s="561"/>
      <c r="K3" s="560"/>
      <c r="M3" s="244" t="s">
        <v>510</v>
      </c>
      <c r="N3" s="553" t="s">
        <v>270</v>
      </c>
    </row>
    <row r="4" spans="1:19" s="53" customFormat="1" ht="16.5" customHeight="1">
      <c r="A4" s="1487" t="s">
        <v>509</v>
      </c>
      <c r="B4" s="1478"/>
      <c r="C4" s="1488" t="s">
        <v>508</v>
      </c>
      <c r="D4" s="1488"/>
      <c r="E4" s="1477" t="s">
        <v>507</v>
      </c>
      <c r="F4" s="1478"/>
      <c r="G4" s="555" t="s">
        <v>506</v>
      </c>
      <c r="H4" s="1477" t="s">
        <v>505</v>
      </c>
      <c r="I4" s="1478"/>
      <c r="J4" s="555" t="s">
        <v>504</v>
      </c>
      <c r="K4" s="554"/>
      <c r="N4" s="553" t="s">
        <v>272</v>
      </c>
    </row>
    <row r="5" spans="1:19" s="53" customFormat="1" ht="16.5" customHeight="1">
      <c r="A5" s="559"/>
      <c r="B5" s="556"/>
      <c r="C5" s="558"/>
      <c r="D5" s="558"/>
      <c r="E5" s="1477" t="s">
        <v>503</v>
      </c>
      <c r="F5" s="1478"/>
      <c r="G5" s="558"/>
      <c r="H5" s="557"/>
      <c r="I5" s="556"/>
      <c r="J5" s="555" t="s">
        <v>502</v>
      </c>
      <c r="K5" s="554" t="s">
        <v>6</v>
      </c>
      <c r="N5" s="553" t="s">
        <v>211</v>
      </c>
    </row>
    <row r="6" spans="1:19" s="53" customFormat="1" ht="16.5" customHeight="1" thickBot="1">
      <c r="A6" s="552"/>
      <c r="B6" s="488" t="s">
        <v>500</v>
      </c>
      <c r="C6" s="551"/>
      <c r="D6" s="488" t="s">
        <v>99</v>
      </c>
      <c r="E6" s="550"/>
      <c r="F6" s="488" t="s">
        <v>99</v>
      </c>
      <c r="G6" s="551"/>
      <c r="H6" s="550"/>
      <c r="I6" s="488" t="s">
        <v>498</v>
      </c>
      <c r="J6" s="421" t="s">
        <v>497</v>
      </c>
      <c r="K6" s="549"/>
    </row>
    <row r="7" spans="1:19" s="53" customFormat="1" ht="15" hidden="1" customHeight="1" thickTop="1">
      <c r="A7" s="1483" t="s">
        <v>496</v>
      </c>
      <c r="B7" s="527" t="s">
        <v>495</v>
      </c>
      <c r="C7" s="498"/>
      <c r="D7" s="469"/>
      <c r="E7" s="498"/>
      <c r="G7" s="498"/>
      <c r="I7" s="498"/>
      <c r="J7" s="516"/>
      <c r="K7" s="528"/>
    </row>
    <row r="8" spans="1:19" s="53" customFormat="1" ht="15" hidden="1" customHeight="1">
      <c r="A8" s="1484"/>
      <c r="B8" s="527" t="s">
        <v>488</v>
      </c>
      <c r="C8" s="518"/>
      <c r="D8" s="519" t="s">
        <v>4</v>
      </c>
      <c r="E8" s="518">
        <v>0.2</v>
      </c>
      <c r="F8" s="519" t="s">
        <v>458</v>
      </c>
      <c r="G8" s="518">
        <f>ROUND(E8*C8,2)</f>
        <v>0</v>
      </c>
      <c r="H8" s="517">
        <f>H18</f>
        <v>0</v>
      </c>
      <c r="I8" s="529" t="s">
        <v>298</v>
      </c>
      <c r="J8" s="516">
        <f>I45</f>
        <v>0</v>
      </c>
      <c r="K8" s="515">
        <f>INT(H8*G8*(1+J8))</f>
        <v>0</v>
      </c>
    </row>
    <row r="9" spans="1:19" s="53" customFormat="1" ht="15" hidden="1" customHeight="1">
      <c r="A9" s="1484"/>
      <c r="B9" s="527" t="s">
        <v>494</v>
      </c>
      <c r="C9" s="518">
        <f>C8</f>
        <v>0</v>
      </c>
      <c r="D9" s="519" t="s">
        <v>4</v>
      </c>
      <c r="E9" s="518">
        <v>0.2</v>
      </c>
      <c r="F9" s="519" t="s">
        <v>492</v>
      </c>
      <c r="G9" s="518">
        <f>ROUND(E9*C9,2)</f>
        <v>0</v>
      </c>
      <c r="H9" s="517">
        <f>'3-1.기초자료'!$B$22</f>
        <v>6571</v>
      </c>
      <c r="I9" s="529"/>
      <c r="J9" s="516"/>
      <c r="K9" s="515">
        <f>INT(H9*G9)</f>
        <v>0</v>
      </c>
    </row>
    <row r="10" spans="1:19" s="53" customFormat="1" ht="15" hidden="1" customHeight="1">
      <c r="A10" s="1484"/>
      <c r="B10" s="548" t="s">
        <v>455</v>
      </c>
      <c r="C10" s="547">
        <f>K9</f>
        <v>0</v>
      </c>
      <c r="D10" s="512" t="s">
        <v>86</v>
      </c>
      <c r="E10" s="547">
        <v>5</v>
      </c>
      <c r="F10" s="512" t="s">
        <v>102</v>
      </c>
      <c r="G10" s="511"/>
      <c r="H10" s="510"/>
      <c r="I10" s="93"/>
      <c r="J10" s="509"/>
      <c r="K10" s="508">
        <f>INT(C10*0.05)</f>
        <v>0</v>
      </c>
    </row>
    <row r="11" spans="1:19" s="53" customFormat="1" ht="15" customHeight="1" thickTop="1">
      <c r="A11" s="1484"/>
      <c r="B11" s="546" t="s">
        <v>489</v>
      </c>
      <c r="C11" s="543"/>
      <c r="D11" s="544"/>
      <c r="E11" s="545"/>
      <c r="F11" s="544"/>
      <c r="G11" s="543"/>
      <c r="H11" s="542"/>
      <c r="I11" s="91"/>
      <c r="J11" s="541"/>
      <c r="K11" s="540"/>
    </row>
    <row r="12" spans="1:19" s="53" customFormat="1" ht="15" customHeight="1">
      <c r="A12" s="1484"/>
      <c r="B12" s="527" t="s">
        <v>488</v>
      </c>
      <c r="C12" s="539" t="e">
        <f ca="1">G13+G14</f>
        <v>#DIV/0!</v>
      </c>
      <c r="D12" s="519" t="s">
        <v>458</v>
      </c>
      <c r="E12" s="518"/>
      <c r="F12" s="519"/>
      <c r="G12" s="518"/>
      <c r="H12" s="537"/>
      <c r="I12" s="538"/>
      <c r="J12" s="516"/>
      <c r="K12" s="515" t="e">
        <f ca="1">K13+K14</f>
        <v>#DIV/0!</v>
      </c>
    </row>
    <row r="13" spans="1:19" s="53" customFormat="1" ht="15" customHeight="1">
      <c r="A13" s="1484"/>
      <c r="B13" s="527"/>
      <c r="C13" s="534"/>
      <c r="D13" s="519"/>
      <c r="E13" s="518"/>
      <c r="F13" s="519"/>
      <c r="G13" s="518" t="e">
        <f ca="1">G16+G19+G22+G25</f>
        <v>#DIV/0!</v>
      </c>
      <c r="H13" s="537"/>
      <c r="I13" s="529" t="s">
        <v>298</v>
      </c>
      <c r="J13" s="516"/>
      <c r="K13" s="515" t="e">
        <f ca="1">K16+K19+K22+K25</f>
        <v>#DIV/0!</v>
      </c>
    </row>
    <row r="14" spans="1:19" s="53" customFormat="1" ht="15" customHeight="1">
      <c r="A14" s="1484"/>
      <c r="B14" s="527"/>
      <c r="C14" s="534"/>
      <c r="D14" s="519"/>
      <c r="E14" s="518"/>
      <c r="F14" s="519"/>
      <c r="G14" s="518">
        <f ca="1">G20+G26</f>
        <v>4</v>
      </c>
      <c r="H14" s="537"/>
      <c r="I14" s="529" t="s">
        <v>299</v>
      </c>
      <c r="J14" s="516"/>
      <c r="K14" s="515">
        <f ca="1">K20+K26</f>
        <v>1006354</v>
      </c>
    </row>
    <row r="15" spans="1:19" s="53" customFormat="1" ht="15" hidden="1" customHeight="1">
      <c r="A15" s="1484"/>
      <c r="B15" s="527"/>
      <c r="C15" s="534"/>
      <c r="D15" s="519"/>
      <c r="E15" s="518"/>
      <c r="F15" s="519"/>
      <c r="G15" s="518"/>
      <c r="H15" s="537"/>
      <c r="I15" s="529"/>
      <c r="J15" s="516"/>
      <c r="K15" s="515"/>
      <c r="N15" s="53" t="s">
        <v>308</v>
      </c>
      <c r="O15" s="53" t="s">
        <v>309</v>
      </c>
      <c r="P15" s="53" t="s">
        <v>402</v>
      </c>
      <c r="Q15" s="53" t="s">
        <v>482</v>
      </c>
      <c r="R15" s="53" t="s">
        <v>481</v>
      </c>
      <c r="S15" s="53" t="s">
        <v>480</v>
      </c>
    </row>
    <row r="16" spans="1:19" s="53" customFormat="1" ht="15" hidden="1" customHeight="1">
      <c r="A16" s="1484"/>
      <c r="B16" s="527" t="s">
        <v>479</v>
      </c>
      <c r="C16" s="534">
        <f>IF($M$3="둘레베기",$N$17,0)</f>
        <v>0</v>
      </c>
      <c r="D16" s="519" t="s">
        <v>385</v>
      </c>
      <c r="E16" s="531">
        <v>0.18</v>
      </c>
      <c r="F16" s="519" t="s">
        <v>466</v>
      </c>
      <c r="G16" s="531">
        <f>ROUND(C16/100*E16,2)</f>
        <v>0</v>
      </c>
      <c r="H16" s="536">
        <f>H19</f>
        <v>172698</v>
      </c>
      <c r="I16" s="529" t="s">
        <v>465</v>
      </c>
      <c r="J16" s="516">
        <f>IF($M$3="둘레베기",$E$45,0)</f>
        <v>0</v>
      </c>
      <c r="K16" s="696">
        <f>ROUNDDOWN(ROUND((G16+(G16*(J16))),2)*H16,0)</f>
        <v>0</v>
      </c>
      <c r="M16" s="53" t="s">
        <v>478</v>
      </c>
      <c r="N16" s="53">
        <f ca="1">SUMIFS(입력!$N$3:$N$223,입력!$A$3:$A$223,$D$1)</f>
        <v>0</v>
      </c>
      <c r="O16" s="53">
        <f ca="1">SUMIFS(입력!$O$3:$O$223,입력!$A$3:$A$223,$D$1)</f>
        <v>0</v>
      </c>
      <c r="P16" s="53">
        <f>COUNT(입력!N183:N202)</f>
        <v>0</v>
      </c>
      <c r="Q16" s="53">
        <v>0.02</v>
      </c>
      <c r="R16" s="53">
        <f>P16*Q16</f>
        <v>0</v>
      </c>
      <c r="S16" s="53">
        <f>입력!H163</f>
        <v>0</v>
      </c>
    </row>
    <row r="17" spans="1:15" s="53" customFormat="1" ht="15" hidden="1" customHeight="1">
      <c r="A17" s="1484"/>
      <c r="B17" s="527"/>
      <c r="C17" s="532"/>
      <c r="D17" s="519"/>
      <c r="E17" s="531"/>
      <c r="F17" s="519"/>
      <c r="G17" s="531"/>
      <c r="H17" s="535"/>
      <c r="I17" s="529"/>
      <c r="J17" s="516"/>
      <c r="K17" s="528"/>
      <c r="M17" s="53" t="s">
        <v>477</v>
      </c>
      <c r="N17" s="53" t="e">
        <f ca="1">ROUND(N16/P16/Q16,0)</f>
        <v>#DIV/0!</v>
      </c>
      <c r="O17" s="53" t="e">
        <f ca="1">ROUND(O16/$P$16/$Q$16,0)</f>
        <v>#DIV/0!</v>
      </c>
    </row>
    <row r="18" spans="1:15" s="53" customFormat="1" ht="15" hidden="1" customHeight="1">
      <c r="A18" s="1484"/>
      <c r="B18" s="527" t="s">
        <v>476</v>
      </c>
      <c r="C18" s="532">
        <f>C19</f>
        <v>0</v>
      </c>
      <c r="D18" s="519" t="s">
        <v>385</v>
      </c>
      <c r="E18" s="531"/>
      <c r="F18" s="519"/>
      <c r="G18" s="531"/>
      <c r="H18" s="535"/>
      <c r="I18" s="529"/>
      <c r="J18" s="516"/>
      <c r="K18" s="515">
        <f>K19+K20</f>
        <v>0</v>
      </c>
      <c r="M18" s="53" t="s">
        <v>474</v>
      </c>
      <c r="N18" s="53" t="e">
        <f ca="1">ROUND(N17/100,0)</f>
        <v>#DIV/0!</v>
      </c>
      <c r="O18" s="53" t="e">
        <f ca="1">ROUND(O17/100,0)</f>
        <v>#DIV/0!</v>
      </c>
    </row>
    <row r="19" spans="1:15" s="53" customFormat="1" ht="15" hidden="1" customHeight="1">
      <c r="A19" s="1484"/>
      <c r="B19" s="527" t="s">
        <v>473</v>
      </c>
      <c r="C19" s="534">
        <f>IF($M$3="줄베기",$N$17,0)</f>
        <v>0</v>
      </c>
      <c r="D19" s="519" t="s">
        <v>385</v>
      </c>
      <c r="E19" s="531">
        <v>7.0000000000000007E-2</v>
      </c>
      <c r="F19" s="519" t="s">
        <v>466</v>
      </c>
      <c r="G19" s="531">
        <f>ROUND(C19/100*E19,2)</f>
        <v>0</v>
      </c>
      <c r="H19" s="530">
        <f>'3-1.기초자료'!$B$11</f>
        <v>172698</v>
      </c>
      <c r="I19" s="529" t="s">
        <v>465</v>
      </c>
      <c r="J19" s="516">
        <f>IF($M$3="줄베기",$F$45,0)</f>
        <v>0</v>
      </c>
      <c r="K19" s="696">
        <f>ROUNDDOWN(ROUND((G19+(G19*(J19))),2)*H19,0)</f>
        <v>0</v>
      </c>
    </row>
    <row r="20" spans="1:15" s="53" customFormat="1" ht="15" hidden="1" customHeight="1">
      <c r="A20" s="1484"/>
      <c r="B20" s="527" t="s">
        <v>472</v>
      </c>
      <c r="C20" s="534">
        <f>IF($M$3="줄베기",$N$17,0)</f>
        <v>0</v>
      </c>
      <c r="D20" s="519" t="s">
        <v>385</v>
      </c>
      <c r="E20" s="531">
        <v>1.3</v>
      </c>
      <c r="F20" s="519" t="s">
        <v>466</v>
      </c>
      <c r="G20" s="531">
        <f>ROUND(C20/100*E20,2)</f>
        <v>0</v>
      </c>
      <c r="H20" s="530">
        <f>'3-1.기초자료'!$B$12</f>
        <v>228717</v>
      </c>
      <c r="I20" s="529" t="s">
        <v>461</v>
      </c>
      <c r="J20" s="516">
        <f>IF($M$3="줄베기",$F$45,0)</f>
        <v>0</v>
      </c>
      <c r="K20" s="696">
        <f>ROUNDDOWN(ROUND((G20+(G20*(J20))),2)*H20,0)</f>
        <v>0</v>
      </c>
    </row>
    <row r="21" spans="1:15" s="53" customFormat="1" ht="15" hidden="1" customHeight="1">
      <c r="A21" s="1484"/>
      <c r="B21" s="527"/>
      <c r="C21" s="532"/>
      <c r="D21" s="519"/>
      <c r="E21" s="531"/>
      <c r="F21" s="519"/>
      <c r="G21" s="531"/>
      <c r="I21" s="529"/>
      <c r="J21" s="516"/>
      <c r="K21" s="528"/>
    </row>
    <row r="22" spans="1:15" s="53" customFormat="1" ht="15" hidden="1" customHeight="1">
      <c r="A22" s="1484"/>
      <c r="B22" s="527" t="s">
        <v>471</v>
      </c>
      <c r="C22" s="534">
        <f>IF($M$3="맹아제거",$N$17,0)</f>
        <v>0</v>
      </c>
      <c r="D22" s="519" t="s">
        <v>385</v>
      </c>
      <c r="E22" s="531">
        <v>0.2</v>
      </c>
      <c r="F22" s="519" t="s">
        <v>466</v>
      </c>
      <c r="G22" s="531">
        <f>ROUND(C22/100*E22,2)</f>
        <v>0</v>
      </c>
      <c r="H22" s="530">
        <f>H19</f>
        <v>172698</v>
      </c>
      <c r="I22" s="529" t="s">
        <v>465</v>
      </c>
      <c r="J22" s="516">
        <f>IF($M$3="맹아제거",$G$45,0)</f>
        <v>0</v>
      </c>
      <c r="K22" s="696">
        <f>ROUNDDOWN(ROUND((G22+(G22*(J22))),2)*H22,0)</f>
        <v>0</v>
      </c>
    </row>
    <row r="23" spans="1:15" s="53" customFormat="1" ht="15" hidden="1" customHeight="1">
      <c r="A23" s="1484"/>
      <c r="B23" s="527"/>
      <c r="C23" s="532"/>
      <c r="D23" s="519"/>
      <c r="E23" s="531"/>
      <c r="F23" s="519"/>
      <c r="G23" s="531"/>
      <c r="I23" s="529"/>
      <c r="J23" s="516"/>
      <c r="K23" s="528"/>
    </row>
    <row r="24" spans="1:15" s="53" customFormat="1" ht="15" customHeight="1">
      <c r="A24" s="1484"/>
      <c r="B24" s="527" t="s">
        <v>469</v>
      </c>
      <c r="C24" s="532" t="e">
        <f ca="1">N17</f>
        <v>#DIV/0!</v>
      </c>
      <c r="D24" s="519" t="s">
        <v>385</v>
      </c>
      <c r="E24" s="531"/>
      <c r="F24" s="519"/>
      <c r="G24" s="531"/>
      <c r="I24" s="529"/>
      <c r="J24" s="516"/>
      <c r="K24" s="515" t="e">
        <f ca="1">K25+K26</f>
        <v>#DIV/0!</v>
      </c>
    </row>
    <row r="25" spans="1:15" s="53" customFormat="1" ht="15" customHeight="1">
      <c r="A25" s="1484"/>
      <c r="B25" s="527" t="s">
        <v>467</v>
      </c>
      <c r="C25" s="668" t="e">
        <f ca="1">IF($M$3="모두베기",$N$17,0)</f>
        <v>#DIV/0!</v>
      </c>
      <c r="D25" s="519"/>
      <c r="E25" s="598">
        <v>7.0000000000000007E-2</v>
      </c>
      <c r="F25" s="519" t="s">
        <v>466</v>
      </c>
      <c r="G25" s="531" t="e">
        <f ca="1">ROUND(C25/100*E25,2)</f>
        <v>#DIV/0!</v>
      </c>
      <c r="H25" s="530">
        <f>H19</f>
        <v>172698</v>
      </c>
      <c r="I25" s="529" t="s">
        <v>465</v>
      </c>
      <c r="J25" s="516">
        <f ca="1">IF($M$3="모두베기",$H$45,0)</f>
        <v>0.1</v>
      </c>
      <c r="K25" s="515" t="e">
        <f ca="1">INT(H25*G25*(1+J25))</f>
        <v>#DIV/0!</v>
      </c>
      <c r="M25" s="533"/>
    </row>
    <row r="26" spans="1:15" s="53" customFormat="1" ht="15" customHeight="1">
      <c r="A26" s="1484"/>
      <c r="B26" s="527" t="s">
        <v>464</v>
      </c>
      <c r="C26" s="532"/>
      <c r="D26" s="519"/>
      <c r="E26" s="531"/>
      <c r="F26" s="519"/>
      <c r="G26" s="531">
        <f ca="1">G27+G28+G29</f>
        <v>4</v>
      </c>
      <c r="I26" s="529"/>
      <c r="J26" s="516"/>
      <c r="K26" s="526">
        <f ca="1">K27+K28+K29</f>
        <v>1006354</v>
      </c>
    </row>
    <row r="27" spans="1:15" s="53" customFormat="1" ht="15" customHeight="1">
      <c r="A27" s="1484"/>
      <c r="B27" s="599" t="s">
        <v>520</v>
      </c>
      <c r="C27" s="531">
        <f ca="1">E27</f>
        <v>0</v>
      </c>
      <c r="D27" s="519" t="s">
        <v>458</v>
      </c>
      <c r="E27" s="531">
        <f ca="1">IF($C$44=B27,3.5,0)</f>
        <v>0</v>
      </c>
      <c r="F27" s="519" t="s">
        <v>458</v>
      </c>
      <c r="G27" s="531">
        <f ca="1">ROUND(C27,2)</f>
        <v>0</v>
      </c>
      <c r="H27" s="530">
        <f>H20</f>
        <v>228717</v>
      </c>
      <c r="I27" s="529" t="s">
        <v>461</v>
      </c>
      <c r="J27" s="516">
        <f ca="1">IF($M$3="모두베기",$H$45,0)</f>
        <v>0.1</v>
      </c>
      <c r="K27" s="696">
        <f ca="1">ROUNDDOWN(ROUND((G27+(G27*(J27))),2)*H27,0)</f>
        <v>0</v>
      </c>
    </row>
    <row r="28" spans="1:15" s="53" customFormat="1" ht="15" customHeight="1">
      <c r="A28" s="1484"/>
      <c r="B28" s="599" t="s">
        <v>518</v>
      </c>
      <c r="C28" s="531">
        <f ca="1">E28</f>
        <v>4</v>
      </c>
      <c r="D28" s="519" t="s">
        <v>458</v>
      </c>
      <c r="E28" s="531">
        <f ca="1">IF($C$44=B28,4,0)</f>
        <v>4</v>
      </c>
      <c r="F28" s="519" t="s">
        <v>458</v>
      </c>
      <c r="G28" s="531">
        <f ca="1">ROUND(C28,2)</f>
        <v>4</v>
      </c>
      <c r="H28" s="530">
        <f>H20</f>
        <v>228717</v>
      </c>
      <c r="I28" s="529" t="s">
        <v>461</v>
      </c>
      <c r="J28" s="516">
        <f ca="1">IF($M$3="모두베기",$H$45,0)</f>
        <v>0.1</v>
      </c>
      <c r="K28" s="696">
        <f ca="1">ROUNDDOWN(ROUND((G28+(G28*(J28))),2)*H28,0)</f>
        <v>1006354</v>
      </c>
    </row>
    <row r="29" spans="1:15" s="53" customFormat="1" ht="15" customHeight="1">
      <c r="A29" s="1484"/>
      <c r="B29" s="599" t="s">
        <v>516</v>
      </c>
      <c r="C29" s="531">
        <f ca="1">E29</f>
        <v>0</v>
      </c>
      <c r="D29" s="519" t="s">
        <v>458</v>
      </c>
      <c r="E29" s="531">
        <f ca="1">IF($C$44=B29,5,0)</f>
        <v>0</v>
      </c>
      <c r="F29" s="519" t="s">
        <v>458</v>
      </c>
      <c r="G29" s="531">
        <f ca="1">ROUND(C29,2)</f>
        <v>0</v>
      </c>
      <c r="H29" s="530">
        <f>H20</f>
        <v>228717</v>
      </c>
      <c r="I29" s="529" t="s">
        <v>461</v>
      </c>
      <c r="J29" s="516">
        <f ca="1">IF($M$3="모두베기",$H$45,0)</f>
        <v>0.1</v>
      </c>
      <c r="K29" s="696">
        <f ca="1">ROUNDDOWN(ROUND((G29+(G29*(J29))),2)*H29,0)</f>
        <v>0</v>
      </c>
    </row>
    <row r="30" spans="1:15" s="53" customFormat="1" ht="15" customHeight="1">
      <c r="A30" s="1484"/>
      <c r="B30" s="527"/>
      <c r="C30" s="521"/>
      <c r="D30" s="519"/>
      <c r="E30" s="518"/>
      <c r="F30" s="519"/>
      <c r="G30" s="518"/>
      <c r="I30" s="529"/>
      <c r="J30" s="516"/>
      <c r="K30" s="528"/>
    </row>
    <row r="31" spans="1:15" s="53" customFormat="1" ht="15" customHeight="1">
      <c r="A31" s="1484"/>
      <c r="B31" s="527" t="s">
        <v>460</v>
      </c>
      <c r="C31" s="498"/>
      <c r="D31" s="519"/>
      <c r="E31" s="498"/>
      <c r="F31" s="519"/>
      <c r="G31" s="498"/>
      <c r="I31" s="498"/>
      <c r="J31" s="516"/>
      <c r="K31" s="526">
        <f ca="1">K32+K33</f>
        <v>37796</v>
      </c>
    </row>
    <row r="32" spans="1:15" s="53" customFormat="1" ht="19.5" customHeight="1">
      <c r="A32" s="1484"/>
      <c r="B32" s="498" t="s">
        <v>459</v>
      </c>
      <c r="C32" s="518">
        <f ca="1">G14</f>
        <v>4</v>
      </c>
      <c r="D32" s="519" t="s">
        <v>458</v>
      </c>
      <c r="E32" s="525">
        <v>5</v>
      </c>
      <c r="F32" s="524" t="s">
        <v>457</v>
      </c>
      <c r="G32" s="523">
        <f ca="1">ROUND(E32*C32,2)</f>
        <v>20</v>
      </c>
      <c r="H32" s="517">
        <f>'3-1.기초자료'!$B$15</f>
        <v>1718</v>
      </c>
      <c r="I32" s="522" t="s">
        <v>456</v>
      </c>
      <c r="J32" s="516"/>
      <c r="K32" s="515">
        <f ca="1">INT(H32*G32)</f>
        <v>34360</v>
      </c>
    </row>
    <row r="33" spans="1:17" s="53" customFormat="1" ht="19.5" customHeight="1">
      <c r="A33" s="1484"/>
      <c r="B33" s="498" t="s">
        <v>455</v>
      </c>
      <c r="C33" s="521">
        <f ca="1">INT(G32*H32)</f>
        <v>34360</v>
      </c>
      <c r="D33" s="519" t="s">
        <v>86</v>
      </c>
      <c r="E33" s="520">
        <v>0.1</v>
      </c>
      <c r="F33" s="519"/>
      <c r="G33" s="518"/>
      <c r="H33" s="517"/>
      <c r="I33" s="498"/>
      <c r="J33" s="516"/>
      <c r="K33" s="515">
        <f ca="1">INT(C33*E33)</f>
        <v>3436</v>
      </c>
    </row>
    <row r="34" spans="1:17" s="53" customFormat="1" ht="19.5" customHeight="1" thickBot="1">
      <c r="A34" s="1484"/>
      <c r="B34" s="514" t="s">
        <v>453</v>
      </c>
      <c r="C34" s="511">
        <f ca="1">C32</f>
        <v>4</v>
      </c>
      <c r="D34" s="512" t="s">
        <v>452</v>
      </c>
      <c r="E34" s="513">
        <v>8.3999999999999995E-3</v>
      </c>
      <c r="F34" s="512" t="s">
        <v>451</v>
      </c>
      <c r="G34" s="511"/>
      <c r="H34" s="510">
        <f>'3-1.기초자료'!$B$21</f>
        <v>400000</v>
      </c>
      <c r="I34" s="93" t="s">
        <v>269</v>
      </c>
      <c r="J34" s="509"/>
      <c r="K34" s="508">
        <f ca="1">INT(C34*E34*H34)</f>
        <v>13440</v>
      </c>
    </row>
    <row r="35" spans="1:17" s="53" customFormat="1" ht="21" customHeight="1">
      <c r="A35" s="1479" t="s">
        <v>155</v>
      </c>
      <c r="B35" s="507" t="s">
        <v>448</v>
      </c>
      <c r="C35" s="506"/>
      <c r="D35" s="470"/>
      <c r="E35" s="506"/>
      <c r="F35" s="470"/>
      <c r="G35" s="506"/>
      <c r="H35" s="470"/>
      <c r="I35" s="506"/>
      <c r="J35" s="471"/>
      <c r="K35" s="505" t="e">
        <f ca="1">K36+K37+K38</f>
        <v>#DIV/0!</v>
      </c>
    </row>
    <row r="36" spans="1:17" s="53" customFormat="1" ht="21" customHeight="1">
      <c r="A36" s="1480"/>
      <c r="B36" s="504" t="s">
        <v>447</v>
      </c>
      <c r="C36" s="502"/>
      <c r="D36" s="503"/>
      <c r="E36" s="502"/>
      <c r="F36" s="503"/>
      <c r="G36" s="502"/>
      <c r="H36" s="503"/>
      <c r="I36" s="502"/>
      <c r="J36" s="501"/>
      <c r="K36" s="500" t="e">
        <f ca="1">K12</f>
        <v>#DIV/0!</v>
      </c>
    </row>
    <row r="37" spans="1:17" s="53" customFormat="1" ht="21" customHeight="1">
      <c r="A37" s="1480"/>
      <c r="B37" s="499" t="s">
        <v>446</v>
      </c>
      <c r="C37" s="498"/>
      <c r="E37" s="498"/>
      <c r="G37" s="498"/>
      <c r="I37" s="498"/>
      <c r="J37" s="469"/>
      <c r="K37" s="497">
        <f ca="1">K31</f>
        <v>37796</v>
      </c>
      <c r="Q37" s="170"/>
    </row>
    <row r="38" spans="1:17" s="53" customFormat="1" ht="21" customHeight="1" thickBot="1">
      <c r="A38" s="1481"/>
      <c r="B38" s="496" t="s">
        <v>445</v>
      </c>
      <c r="C38" s="494"/>
      <c r="D38" s="495"/>
      <c r="E38" s="494"/>
      <c r="F38" s="495"/>
      <c r="G38" s="494"/>
      <c r="H38" s="495"/>
      <c r="I38" s="494"/>
      <c r="J38" s="493"/>
      <c r="K38" s="492">
        <f ca="1">K34</f>
        <v>13440</v>
      </c>
    </row>
    <row r="39" spans="1:17" s="53" customFormat="1" ht="21" customHeight="1" thickBot="1">
      <c r="A39" s="474"/>
      <c r="B39" s="491" t="s">
        <v>444</v>
      </c>
      <c r="C39" s="474"/>
      <c r="D39" s="474"/>
      <c r="E39" s="474"/>
      <c r="F39" s="474"/>
      <c r="G39" s="474"/>
      <c r="H39" s="474"/>
      <c r="I39" s="474"/>
      <c r="J39" s="473"/>
      <c r="K39" s="474"/>
    </row>
    <row r="40" spans="1:17" s="53" customFormat="1" ht="21" customHeight="1">
      <c r="A40" s="490"/>
      <c r="B40" s="1456" t="s">
        <v>81</v>
      </c>
      <c r="C40" s="1454" t="s">
        <v>442</v>
      </c>
      <c r="D40" s="1450"/>
      <c r="E40" s="1482" t="s">
        <v>441</v>
      </c>
      <c r="F40" s="1482"/>
      <c r="G40" s="1482"/>
      <c r="H40" s="1482"/>
      <c r="I40" s="1482"/>
      <c r="J40" s="1454" t="s">
        <v>84</v>
      </c>
      <c r="K40" s="1458"/>
    </row>
    <row r="41" spans="1:17" s="53" customFormat="1" ht="21" customHeight="1" thickBot="1">
      <c r="A41" s="484"/>
      <c r="B41" s="1457"/>
      <c r="C41" s="1455"/>
      <c r="D41" s="1453"/>
      <c r="E41" s="489" t="s">
        <v>271</v>
      </c>
      <c r="F41" s="489" t="s">
        <v>270</v>
      </c>
      <c r="G41" s="489" t="s">
        <v>272</v>
      </c>
      <c r="H41" s="489" t="s">
        <v>211</v>
      </c>
      <c r="I41" s="488"/>
      <c r="J41" s="1455"/>
      <c r="K41" s="1459"/>
    </row>
    <row r="42" spans="1:17" s="53" customFormat="1" ht="21" customHeight="1" thickTop="1">
      <c r="A42" s="484"/>
      <c r="B42" s="487" t="s">
        <v>435</v>
      </c>
      <c r="C42" s="1489" t="str">
        <f ca="1">OFFSET(입력!$B$3,0+$S$1*20,16)</f>
        <v>중(15º~30º)</v>
      </c>
      <c r="D42" s="1490"/>
      <c r="E42" s="482">
        <f ca="1">IF($C$42=$O$42,0,IF($C$42=$O$43,0.05,0.1))</f>
        <v>0.05</v>
      </c>
      <c r="F42" s="482">
        <f ca="1">IF($C$42=$O$42,0,IF($C$42=$O$43,0.05,0.1))</f>
        <v>0.05</v>
      </c>
      <c r="G42" s="482">
        <f ca="1">IF($C$42=$O$42,0,IF($C$42=$O$43,0.05,0.1))</f>
        <v>0.05</v>
      </c>
      <c r="H42" s="482">
        <f ca="1">IF($C$42=$O$42,0,IF($C$42=$O$43,0.05,0.1))</f>
        <v>0.05</v>
      </c>
      <c r="I42" s="486"/>
      <c r="J42" s="481"/>
      <c r="K42" s="480"/>
      <c r="O42" s="502" t="s">
        <v>434</v>
      </c>
      <c r="P42" s="502">
        <v>0</v>
      </c>
    </row>
    <row r="43" spans="1:17" s="53" customFormat="1" ht="21" customHeight="1">
      <c r="A43" s="484"/>
      <c r="B43" s="483" t="s">
        <v>433</v>
      </c>
      <c r="C43" s="1485" t="str">
        <f ca="1">OFFSET(입력!$B$3,0+$S$1*20,17)</f>
        <v>개소당 평균면적이 1-3ha 미만</v>
      </c>
      <c r="D43" s="1486"/>
      <c r="E43" s="482">
        <f ca="1">IF($C$43=$O$48,0,IF($C$43=$O$49,0.05,0.1))</f>
        <v>0.05</v>
      </c>
      <c r="F43" s="482">
        <f ca="1">IF($C$43=$O$48,0,IF($C$43=$O$49,0.05,0.1))</f>
        <v>0.05</v>
      </c>
      <c r="G43" s="482">
        <f ca="1">IF($C$43=$O$48,0,IF($C$43=$O$49,0.05,0.1))</f>
        <v>0.05</v>
      </c>
      <c r="H43" s="482">
        <f ca="1">IF($C$43=$O$48,0,IF($C$43=$O$49,0.05,0.1))</f>
        <v>0.05</v>
      </c>
      <c r="I43" s="485"/>
      <c r="J43" s="476"/>
      <c r="K43" s="169"/>
      <c r="O43" s="502" t="s">
        <v>432</v>
      </c>
      <c r="P43" s="502">
        <v>0.05</v>
      </c>
    </row>
    <row r="44" spans="1:17" s="53" customFormat="1" ht="21" customHeight="1">
      <c r="A44" s="484"/>
      <c r="B44" s="483" t="s">
        <v>431</v>
      </c>
      <c r="C44" s="1485" t="str">
        <f ca="1">OFFSET(입력!$B$3,0+$S$1*20,15)</f>
        <v>조림 2년 차</v>
      </c>
      <c r="D44" s="1486"/>
      <c r="E44" s="166"/>
      <c r="F44" s="482">
        <f ca="1">IF($C$44=$O$45,0,IF($C$44=$O$46,0.05,0.1))</f>
        <v>0.05</v>
      </c>
      <c r="G44" s="166"/>
      <c r="H44" s="166"/>
      <c r="I44" s="166"/>
      <c r="J44" s="481"/>
      <c r="K44" s="480"/>
      <c r="O44" s="502" t="s">
        <v>430</v>
      </c>
      <c r="P44" s="502">
        <v>0.1</v>
      </c>
    </row>
    <row r="45" spans="1:17" s="53" customFormat="1" ht="21" customHeight="1">
      <c r="A45" s="479"/>
      <c r="B45" s="478" t="s">
        <v>429</v>
      </c>
      <c r="C45" s="1475"/>
      <c r="D45" s="1476"/>
      <c r="E45" s="477">
        <f ca="1">E42+E43+E44</f>
        <v>0.1</v>
      </c>
      <c r="F45" s="477">
        <f ca="1">F42+F43+F44</f>
        <v>0.15000000000000002</v>
      </c>
      <c r="G45" s="477">
        <f ca="1">G42+G43+G44</f>
        <v>0.1</v>
      </c>
      <c r="H45" s="477">
        <f ca="1">H42+H43+H44</f>
        <v>0.1</v>
      </c>
      <c r="I45" s="477"/>
      <c r="J45" s="476"/>
      <c r="K45" s="169"/>
      <c r="O45" s="597" t="s">
        <v>520</v>
      </c>
      <c r="P45" s="502">
        <v>0</v>
      </c>
      <c r="Q45" s="53">
        <v>3.5</v>
      </c>
    </row>
    <row r="46" spans="1:17" s="53" customFormat="1" ht="21" customHeight="1" thickBot="1">
      <c r="A46" s="475"/>
      <c r="B46" s="474"/>
      <c r="C46" s="474"/>
      <c r="D46" s="474"/>
      <c r="E46" s="474"/>
      <c r="F46" s="474"/>
      <c r="G46" s="474"/>
      <c r="H46" s="474"/>
      <c r="I46" s="474"/>
      <c r="J46" s="473"/>
      <c r="K46" s="472"/>
      <c r="O46" s="597" t="s">
        <v>518</v>
      </c>
      <c r="P46" s="502">
        <v>0.05</v>
      </c>
      <c r="Q46" s="53">
        <v>4</v>
      </c>
    </row>
    <row r="47" spans="1:17" s="53" customFormat="1" ht="21" customHeight="1">
      <c r="A47" s="470"/>
      <c r="B47" s="470"/>
      <c r="C47" s="470"/>
      <c r="D47" s="470"/>
      <c r="E47" s="470"/>
      <c r="F47" s="470"/>
      <c r="G47" s="470"/>
      <c r="H47" s="470"/>
      <c r="I47" s="470"/>
      <c r="J47" s="471"/>
      <c r="K47" s="470"/>
      <c r="O47" s="597" t="s">
        <v>516</v>
      </c>
      <c r="P47" s="502">
        <v>0.1</v>
      </c>
      <c r="Q47" s="53">
        <v>5</v>
      </c>
    </row>
    <row r="48" spans="1:17" s="53" customFormat="1" ht="21" customHeight="1">
      <c r="J48" s="469"/>
      <c r="O48" s="502" t="s">
        <v>1072</v>
      </c>
      <c r="P48" s="502">
        <v>0</v>
      </c>
    </row>
    <row r="49" spans="10:16" s="53" customFormat="1" ht="21" customHeight="1">
      <c r="J49" s="469"/>
      <c r="O49" s="502" t="s">
        <v>1074</v>
      </c>
      <c r="P49" s="502">
        <v>0.05</v>
      </c>
    </row>
    <row r="50" spans="10:16" s="53" customFormat="1" ht="21" customHeight="1">
      <c r="J50" s="469"/>
      <c r="O50" s="502" t="s">
        <v>1073</v>
      </c>
      <c r="P50" s="502">
        <v>0.1</v>
      </c>
    </row>
    <row r="51" spans="10:16" s="53" customFormat="1" ht="21" customHeight="1">
      <c r="J51" s="469"/>
    </row>
    <row r="52" spans="10:16" s="53" customFormat="1" ht="21" customHeight="1">
      <c r="J52" s="469"/>
    </row>
    <row r="53" spans="10:16" s="53" customFormat="1" ht="23.25" customHeight="1">
      <c r="J53" s="469"/>
    </row>
    <row r="54" spans="10:16" s="53" customFormat="1" ht="21" customHeight="1">
      <c r="J54" s="469"/>
    </row>
    <row r="55" spans="10:16" s="53" customFormat="1" ht="21" customHeight="1">
      <c r="J55" s="469"/>
    </row>
    <row r="56" spans="10:16" s="53" customFormat="1" ht="21" customHeight="1">
      <c r="J56" s="469"/>
    </row>
    <row r="57" spans="10:16" s="53" customFormat="1" ht="21" customHeight="1">
      <c r="J57" s="469"/>
    </row>
    <row r="58" spans="10:16" s="53" customFormat="1" ht="21" customHeight="1">
      <c r="J58" s="469"/>
    </row>
    <row r="59" spans="10:16" s="53" customFormat="1" ht="21" customHeight="1">
      <c r="J59" s="469"/>
    </row>
    <row r="60" spans="10:16" s="53" customFormat="1" ht="21" customHeight="1">
      <c r="J60" s="469"/>
    </row>
    <row r="61" spans="10:16" s="53" customFormat="1" ht="21" customHeight="1">
      <c r="J61" s="469"/>
    </row>
    <row r="62" spans="10:16" s="53" customFormat="1" ht="21" customHeight="1">
      <c r="J62" s="469"/>
    </row>
    <row r="63" spans="10:16" s="53" customFormat="1" ht="21" customHeight="1">
      <c r="J63" s="469"/>
    </row>
    <row r="64" spans="10:16" s="53" customFormat="1" ht="21" customHeight="1">
      <c r="J64" s="469"/>
    </row>
    <row r="65" spans="10:10" s="53" customFormat="1" ht="21" customHeight="1">
      <c r="J65" s="469"/>
    </row>
    <row r="66" spans="10:10" s="53" customFormat="1" ht="21" customHeight="1">
      <c r="J66" s="469"/>
    </row>
    <row r="67" spans="10:10" s="53" customFormat="1" ht="21" customHeight="1">
      <c r="J67" s="469"/>
    </row>
    <row r="68" spans="10:10" s="53" customFormat="1" ht="21" customHeight="1">
      <c r="J68" s="469"/>
    </row>
    <row r="69" spans="10:10" s="53" customFormat="1" ht="21" customHeight="1">
      <c r="J69" s="469"/>
    </row>
    <row r="70" spans="10:10" s="53" customFormat="1" ht="21" customHeight="1">
      <c r="J70" s="469"/>
    </row>
    <row r="71" spans="10:10" s="53" customFormat="1" ht="21" customHeight="1">
      <c r="J71" s="469"/>
    </row>
    <row r="72" spans="10:10" s="53" customFormat="1" ht="21" customHeight="1">
      <c r="J72" s="469"/>
    </row>
    <row r="73" spans="10:10" s="53" customFormat="1" ht="21" customHeight="1">
      <c r="J73" s="469"/>
    </row>
    <row r="74" spans="10:10" s="53" customFormat="1" ht="21" customHeight="1">
      <c r="J74" s="469"/>
    </row>
    <row r="75" spans="10:10" s="53" customFormat="1" ht="21" customHeight="1">
      <c r="J75" s="469"/>
    </row>
    <row r="76" spans="10:10" s="53" customFormat="1" ht="21" customHeight="1">
      <c r="J76" s="469"/>
    </row>
    <row r="77" spans="10:10" s="53" customFormat="1" ht="21" customHeight="1">
      <c r="J77" s="469"/>
    </row>
    <row r="78" spans="10:10" s="53" customFormat="1" ht="21" customHeight="1">
      <c r="J78" s="469"/>
    </row>
    <row r="79" spans="10:10" s="53" customFormat="1" ht="21" customHeight="1">
      <c r="J79" s="469"/>
    </row>
    <row r="80" spans="10:10" s="53" customFormat="1" ht="21" customHeight="1">
      <c r="J80" s="469"/>
    </row>
    <row r="81" spans="1:11" s="53" customFormat="1" ht="21" customHeight="1">
      <c r="J81" s="469"/>
    </row>
    <row r="82" spans="1:11" s="53" customFormat="1" ht="21" customHeight="1">
      <c r="J82" s="469"/>
    </row>
    <row r="83" spans="1:11" s="53" customFormat="1" ht="21" customHeight="1">
      <c r="J83" s="469"/>
    </row>
    <row r="84" spans="1:11" s="53" customFormat="1" ht="21" customHeight="1">
      <c r="J84" s="469"/>
    </row>
    <row r="85" spans="1:11" s="53" customFormat="1" ht="21" customHeight="1">
      <c r="J85" s="469"/>
    </row>
    <row r="86" spans="1:11" s="53" customFormat="1" ht="21" customHeight="1">
      <c r="J86" s="469"/>
    </row>
    <row r="87" spans="1:11" s="53" customFormat="1" ht="21" customHeight="1">
      <c r="J87" s="469"/>
    </row>
    <row r="88" spans="1:11">
      <c r="A88" s="53"/>
      <c r="B88" s="53"/>
      <c r="C88" s="53"/>
      <c r="D88" s="53"/>
      <c r="E88" s="53"/>
      <c r="F88" s="53"/>
      <c r="G88" s="53"/>
      <c r="H88" s="53"/>
      <c r="I88" s="53"/>
      <c r="J88" s="469"/>
      <c r="K88" s="53"/>
    </row>
    <row r="89" spans="1:11">
      <c r="A89" s="53"/>
      <c r="B89" s="53"/>
      <c r="C89" s="53"/>
      <c r="D89" s="53"/>
      <c r="E89" s="53"/>
      <c r="F89" s="53"/>
      <c r="G89" s="53"/>
      <c r="H89" s="53"/>
      <c r="I89" s="53"/>
      <c r="J89" s="469"/>
      <c r="K89" s="53"/>
    </row>
    <row r="90" spans="1:11">
      <c r="A90" s="53"/>
      <c r="B90" s="53"/>
      <c r="C90" s="53"/>
      <c r="D90" s="53"/>
      <c r="E90" s="53"/>
      <c r="F90" s="53"/>
      <c r="G90" s="53"/>
      <c r="H90" s="53"/>
      <c r="I90" s="53"/>
      <c r="J90" s="469"/>
      <c r="K90" s="53"/>
    </row>
    <row r="91" spans="1:11">
      <c r="A91" s="53"/>
      <c r="B91" s="53"/>
      <c r="C91" s="53"/>
      <c r="D91" s="53"/>
      <c r="E91" s="53"/>
      <c r="F91" s="53"/>
      <c r="G91" s="53"/>
      <c r="H91" s="53"/>
      <c r="I91" s="53"/>
      <c r="J91" s="469"/>
      <c r="K91" s="53"/>
    </row>
    <row r="92" spans="1:11">
      <c r="A92" s="53"/>
      <c r="B92" s="53"/>
      <c r="C92" s="53"/>
      <c r="D92" s="53"/>
      <c r="E92" s="53"/>
      <c r="F92" s="53"/>
      <c r="G92" s="53"/>
      <c r="H92" s="53"/>
      <c r="I92" s="53"/>
      <c r="J92" s="469"/>
      <c r="K92" s="53"/>
    </row>
  </sheetData>
  <mergeCells count="17">
    <mergeCell ref="D1:D2"/>
    <mergeCell ref="E1:H2"/>
    <mergeCell ref="A4:B4"/>
    <mergeCell ref="C4:D4"/>
    <mergeCell ref="E4:F4"/>
    <mergeCell ref="H4:I4"/>
    <mergeCell ref="E5:F5"/>
    <mergeCell ref="A7:A34"/>
    <mergeCell ref="A35:A38"/>
    <mergeCell ref="B40:B41"/>
    <mergeCell ref="C40:D41"/>
    <mergeCell ref="E40:I40"/>
    <mergeCell ref="J40:K41"/>
    <mergeCell ref="C42:D42"/>
    <mergeCell ref="C43:D43"/>
    <mergeCell ref="C44:D44"/>
    <mergeCell ref="C45:D45"/>
  </mergeCells>
  <phoneticPr fontId="4" type="noConversion"/>
  <dataValidations disablePrompts="1" count="1">
    <dataValidation type="list" allowBlank="1" showInputMessage="1" showErrorMessage="1" sqref="M3" xr:uid="{BECD6823-3CF6-45F8-A604-2969A63B5CDD}">
      <formula1>$N$2:$N$5</formula1>
    </dataValidation>
  </dataValidations>
  <pageMargins left="0.78740157480314965" right="0.31496062992125984" top="0.6692913385826772" bottom="0.43307086614173229" header="0.51181102362204722" footer="0"/>
  <pageSetup paperSize="9" scale="80" orientation="landscape" blackAndWhite="1"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FBC03-353A-4E01-8559-229CA9B9D548}">
  <sheetPr>
    <tabColor indexed="11"/>
  </sheetPr>
  <dimension ref="A1:S92"/>
  <sheetViews>
    <sheetView view="pageBreakPreview" topLeftCell="A2" zoomScaleNormal="100" workbookViewId="0">
      <selection activeCell="B15" sqref="A15:XFD23"/>
    </sheetView>
  </sheetViews>
  <sheetFormatPr defaultColWidth="8.88671875" defaultRowHeight="14.25"/>
  <cols>
    <col min="1" max="1" width="6.77734375" style="3" customWidth="1"/>
    <col min="2" max="2" width="22.77734375" style="3" customWidth="1"/>
    <col min="3" max="3" width="11.77734375" style="3" customWidth="1"/>
    <col min="4" max="4" width="17.77734375" style="3" bestFit="1" customWidth="1"/>
    <col min="5" max="9" width="11.77734375" style="3" customWidth="1"/>
    <col min="10" max="10" width="7.77734375" style="57" customWidth="1"/>
    <col min="11" max="11" width="14.77734375" style="3" customWidth="1"/>
    <col min="12" max="12" width="1.77734375" style="3" customWidth="1"/>
    <col min="13" max="14" width="8.88671875" style="3"/>
    <col min="15" max="15" width="22.33203125" style="3" bestFit="1" customWidth="1"/>
    <col min="16" max="16" width="8.88671875" style="3"/>
    <col min="17" max="17" width="10" style="3" bestFit="1" customWidth="1"/>
    <col min="18" max="16384" width="8.88671875" style="3"/>
  </cols>
  <sheetData>
    <row r="1" spans="1:19" ht="23.25" customHeight="1">
      <c r="A1" s="576"/>
      <c r="B1" s="575"/>
      <c r="C1" s="575"/>
      <c r="D1" s="1140" t="str">
        <f ca="1">OFFSET('5-1.소반별'!$Q$1,S1,0)</f>
        <v>1-0-11-0</v>
      </c>
      <c r="E1" s="1142" t="s">
        <v>514</v>
      </c>
      <c r="F1" s="1142"/>
      <c r="G1" s="1142"/>
      <c r="H1" s="1142"/>
      <c r="I1" s="574"/>
      <c r="J1" s="574"/>
      <c r="K1" s="573"/>
      <c r="S1" s="3">
        <f ca="1">IFERROR(IF(RIGHT(MID(CELL("filename",A1),FIND("]",CELL("filename",A1))+1,255),2)&gt;=10,RIGHT(MID(CELL("filename",A1),FIND("]",CELL("filename",A1))+1,255),2)-1,RIGHT(MID(CELL("filename",A1),FIND("]",CELL("filename",A1))+1,255),1)-1),RIGHT(MID(CELL("filename",A1),FIND("]",CELL("filename",A1))+1,255),1)-1)</f>
        <v>10</v>
      </c>
    </row>
    <row r="2" spans="1:19" ht="23.25" customHeight="1" thickBot="1">
      <c r="A2" s="572"/>
      <c r="B2" s="571"/>
      <c r="C2" s="571"/>
      <c r="D2" s="1141"/>
      <c r="E2" s="1143"/>
      <c r="F2" s="1143"/>
      <c r="G2" s="1143"/>
      <c r="H2" s="1143"/>
      <c r="I2" s="570"/>
      <c r="J2" s="570"/>
      <c r="K2" s="569"/>
      <c r="M2" s="3" t="s">
        <v>513</v>
      </c>
      <c r="N2" s="568" t="s">
        <v>271</v>
      </c>
    </row>
    <row r="3" spans="1:19" s="53" customFormat="1" ht="21.95" customHeight="1" thickBot="1">
      <c r="A3" s="567" t="s">
        <v>512</v>
      </c>
      <c r="B3" s="566">
        <f ca="1">VLOOKUP($D$1,'5-1.소반별'!$Q$1:$U$11,2,0)</f>
        <v>0</v>
      </c>
      <c r="C3" s="566"/>
      <c r="D3" s="566"/>
      <c r="E3" s="566"/>
      <c r="F3" s="565" t="s">
        <v>511</v>
      </c>
      <c r="G3" s="564">
        <f ca="1">VLOOKUP($D$1,'5-1.소반별'!$Q$1:$U$11,5,0)</f>
        <v>0</v>
      </c>
      <c r="H3" s="563" t="s">
        <v>4</v>
      </c>
      <c r="I3" s="562"/>
      <c r="J3" s="561"/>
      <c r="K3" s="560"/>
      <c r="M3" s="244" t="s">
        <v>510</v>
      </c>
      <c r="N3" s="553" t="s">
        <v>270</v>
      </c>
    </row>
    <row r="4" spans="1:19" s="53" customFormat="1" ht="16.5" customHeight="1">
      <c r="A4" s="1487" t="s">
        <v>509</v>
      </c>
      <c r="B4" s="1478"/>
      <c r="C4" s="1488" t="s">
        <v>508</v>
      </c>
      <c r="D4" s="1488"/>
      <c r="E4" s="1477" t="s">
        <v>507</v>
      </c>
      <c r="F4" s="1478"/>
      <c r="G4" s="555" t="s">
        <v>506</v>
      </c>
      <c r="H4" s="1477" t="s">
        <v>505</v>
      </c>
      <c r="I4" s="1478"/>
      <c r="J4" s="555" t="s">
        <v>504</v>
      </c>
      <c r="K4" s="554"/>
      <c r="N4" s="553" t="s">
        <v>272</v>
      </c>
    </row>
    <row r="5" spans="1:19" s="53" customFormat="1" ht="16.5" customHeight="1">
      <c r="A5" s="559"/>
      <c r="B5" s="556"/>
      <c r="C5" s="558"/>
      <c r="D5" s="558"/>
      <c r="E5" s="1477" t="s">
        <v>503</v>
      </c>
      <c r="F5" s="1478"/>
      <c r="G5" s="558"/>
      <c r="H5" s="557"/>
      <c r="I5" s="556"/>
      <c r="J5" s="555" t="s">
        <v>502</v>
      </c>
      <c r="K5" s="554" t="s">
        <v>6</v>
      </c>
      <c r="N5" s="553" t="s">
        <v>211</v>
      </c>
    </row>
    <row r="6" spans="1:19" s="53" customFormat="1" ht="16.5" customHeight="1" thickBot="1">
      <c r="A6" s="552"/>
      <c r="B6" s="488" t="s">
        <v>500</v>
      </c>
      <c r="C6" s="551"/>
      <c r="D6" s="488" t="s">
        <v>99</v>
      </c>
      <c r="E6" s="550"/>
      <c r="F6" s="488" t="s">
        <v>99</v>
      </c>
      <c r="G6" s="551"/>
      <c r="H6" s="550"/>
      <c r="I6" s="488" t="s">
        <v>498</v>
      </c>
      <c r="J6" s="421" t="s">
        <v>497</v>
      </c>
      <c r="K6" s="549"/>
    </row>
    <row r="7" spans="1:19" s="53" customFormat="1" ht="15" hidden="1" customHeight="1" thickTop="1">
      <c r="A7" s="1483" t="s">
        <v>496</v>
      </c>
      <c r="B7" s="527" t="s">
        <v>495</v>
      </c>
      <c r="C7" s="498"/>
      <c r="D7" s="469"/>
      <c r="E7" s="498"/>
      <c r="G7" s="498"/>
      <c r="I7" s="498"/>
      <c r="J7" s="516"/>
      <c r="K7" s="528"/>
    </row>
    <row r="8" spans="1:19" s="53" customFormat="1" ht="15" hidden="1" customHeight="1">
      <c r="A8" s="1484"/>
      <c r="B8" s="527" t="s">
        <v>488</v>
      </c>
      <c r="C8" s="518"/>
      <c r="D8" s="519" t="s">
        <v>4</v>
      </c>
      <c r="E8" s="518">
        <v>0.2</v>
      </c>
      <c r="F8" s="519" t="s">
        <v>458</v>
      </c>
      <c r="G8" s="518">
        <f>ROUND(E8*C8,2)</f>
        <v>0</v>
      </c>
      <c r="H8" s="517">
        <f>H18</f>
        <v>0</v>
      </c>
      <c r="I8" s="529" t="s">
        <v>298</v>
      </c>
      <c r="J8" s="516">
        <f>I45</f>
        <v>0</v>
      </c>
      <c r="K8" s="515">
        <f>INT(H8*G8*(1+J8))</f>
        <v>0</v>
      </c>
    </row>
    <row r="9" spans="1:19" s="53" customFormat="1" ht="15" hidden="1" customHeight="1">
      <c r="A9" s="1484"/>
      <c r="B9" s="527" t="s">
        <v>494</v>
      </c>
      <c r="C9" s="518">
        <f>C8</f>
        <v>0</v>
      </c>
      <c r="D9" s="519" t="s">
        <v>4</v>
      </c>
      <c r="E9" s="518">
        <v>0.2</v>
      </c>
      <c r="F9" s="519" t="s">
        <v>492</v>
      </c>
      <c r="G9" s="518">
        <f>ROUND(E9*C9,2)</f>
        <v>0</v>
      </c>
      <c r="H9" s="517">
        <f>'3-1.기초자료'!$B$22</f>
        <v>6571</v>
      </c>
      <c r="I9" s="529"/>
      <c r="J9" s="516"/>
      <c r="K9" s="515">
        <f>INT(H9*G9)</f>
        <v>0</v>
      </c>
    </row>
    <row r="10" spans="1:19" s="53" customFormat="1" ht="15" hidden="1" customHeight="1">
      <c r="A10" s="1484"/>
      <c r="B10" s="548" t="s">
        <v>455</v>
      </c>
      <c r="C10" s="547">
        <f>K9</f>
        <v>0</v>
      </c>
      <c r="D10" s="512" t="s">
        <v>86</v>
      </c>
      <c r="E10" s="547">
        <v>5</v>
      </c>
      <c r="F10" s="512" t="s">
        <v>102</v>
      </c>
      <c r="G10" s="511"/>
      <c r="H10" s="510"/>
      <c r="I10" s="93"/>
      <c r="J10" s="509"/>
      <c r="K10" s="508">
        <f>INT(C10*0.05)</f>
        <v>0</v>
      </c>
    </row>
    <row r="11" spans="1:19" s="53" customFormat="1" ht="15" customHeight="1" thickTop="1">
      <c r="A11" s="1484"/>
      <c r="B11" s="546" t="s">
        <v>489</v>
      </c>
      <c r="C11" s="543"/>
      <c r="D11" s="544"/>
      <c r="E11" s="545"/>
      <c r="F11" s="544"/>
      <c r="G11" s="543"/>
      <c r="H11" s="542"/>
      <c r="I11" s="91"/>
      <c r="J11" s="541"/>
      <c r="K11" s="540"/>
    </row>
    <row r="12" spans="1:19" s="53" customFormat="1" ht="15" customHeight="1">
      <c r="A12" s="1484"/>
      <c r="B12" s="527" t="s">
        <v>488</v>
      </c>
      <c r="C12" s="539" t="e">
        <f ca="1">G13+G14</f>
        <v>#DIV/0!</v>
      </c>
      <c r="D12" s="519" t="s">
        <v>458</v>
      </c>
      <c r="E12" s="518"/>
      <c r="F12" s="519"/>
      <c r="G12" s="518"/>
      <c r="H12" s="537"/>
      <c r="I12" s="538"/>
      <c r="J12" s="516"/>
      <c r="K12" s="515" t="e">
        <f ca="1">K13+K14</f>
        <v>#DIV/0!</v>
      </c>
    </row>
    <row r="13" spans="1:19" s="53" customFormat="1" ht="15" customHeight="1">
      <c r="A13" s="1484"/>
      <c r="B13" s="527"/>
      <c r="C13" s="534"/>
      <c r="D13" s="519"/>
      <c r="E13" s="518"/>
      <c r="F13" s="519"/>
      <c r="G13" s="518" t="e">
        <f ca="1">G16+G19+G22+G25</f>
        <v>#DIV/0!</v>
      </c>
      <c r="H13" s="537"/>
      <c r="I13" s="529" t="s">
        <v>298</v>
      </c>
      <c r="J13" s="516"/>
      <c r="K13" s="515" t="e">
        <f ca="1">K16+K19+K22+K25</f>
        <v>#DIV/0!</v>
      </c>
    </row>
    <row r="14" spans="1:19" s="53" customFormat="1" ht="15" customHeight="1">
      <c r="A14" s="1484"/>
      <c r="B14" s="527"/>
      <c r="C14" s="534"/>
      <c r="D14" s="519"/>
      <c r="E14" s="518"/>
      <c r="F14" s="519"/>
      <c r="G14" s="518">
        <f ca="1">G20+G26</f>
        <v>3.5</v>
      </c>
      <c r="H14" s="537"/>
      <c r="I14" s="529" t="s">
        <v>299</v>
      </c>
      <c r="J14" s="516"/>
      <c r="K14" s="515">
        <f ca="1">K20+K26</f>
        <v>880560</v>
      </c>
    </row>
    <row r="15" spans="1:19" s="53" customFormat="1" ht="15" hidden="1" customHeight="1">
      <c r="A15" s="1484"/>
      <c r="B15" s="527"/>
      <c r="C15" s="534"/>
      <c r="D15" s="519"/>
      <c r="E15" s="518"/>
      <c r="F15" s="519"/>
      <c r="G15" s="518"/>
      <c r="H15" s="537"/>
      <c r="I15" s="529"/>
      <c r="J15" s="516"/>
      <c r="K15" s="515"/>
      <c r="N15" s="53" t="s">
        <v>308</v>
      </c>
      <c r="O15" s="53" t="s">
        <v>309</v>
      </c>
      <c r="P15" s="53" t="s">
        <v>402</v>
      </c>
      <c r="Q15" s="53" t="s">
        <v>482</v>
      </c>
      <c r="R15" s="53" t="s">
        <v>481</v>
      </c>
      <c r="S15" s="53" t="s">
        <v>480</v>
      </c>
    </row>
    <row r="16" spans="1:19" s="53" customFormat="1" ht="15" hidden="1" customHeight="1">
      <c r="A16" s="1484"/>
      <c r="B16" s="527" t="s">
        <v>479</v>
      </c>
      <c r="C16" s="534">
        <f>IF($M$3="둘레베기",$N$17,0)</f>
        <v>0</v>
      </c>
      <c r="D16" s="519" t="s">
        <v>385</v>
      </c>
      <c r="E16" s="531">
        <v>0.18</v>
      </c>
      <c r="F16" s="519" t="s">
        <v>466</v>
      </c>
      <c r="G16" s="531">
        <f>ROUND(C16/100*E16,2)</f>
        <v>0</v>
      </c>
      <c r="H16" s="536">
        <f>H19</f>
        <v>172698</v>
      </c>
      <c r="I16" s="529" t="s">
        <v>465</v>
      </c>
      <c r="J16" s="516">
        <f>IF($M$3="둘레베기",$E$45,0)</f>
        <v>0</v>
      </c>
      <c r="K16" s="696">
        <f>ROUNDDOWN(ROUND((G16+(G16*(J16))),2)*H16,0)</f>
        <v>0</v>
      </c>
      <c r="M16" s="53" t="s">
        <v>478</v>
      </c>
      <c r="N16" s="244">
        <f ca="1">SUMIFS(입력!$N$3:$N$223,입력!$A$3:$A$223,$D$1)</f>
        <v>0</v>
      </c>
      <c r="O16" s="244">
        <f ca="1">SUMIFS(입력!$O$3:$O$223,입력!$A$3:$A$223,$D$1)</f>
        <v>0</v>
      </c>
      <c r="P16" s="244">
        <f>COUNT(입력!N203:N222)</f>
        <v>0</v>
      </c>
      <c r="Q16" s="53">
        <v>0.02</v>
      </c>
      <c r="R16" s="53">
        <f>P16*Q16</f>
        <v>0</v>
      </c>
      <c r="S16" s="53">
        <f>입력!H163</f>
        <v>0</v>
      </c>
    </row>
    <row r="17" spans="1:15" s="53" customFormat="1" ht="15" hidden="1" customHeight="1">
      <c r="A17" s="1484"/>
      <c r="B17" s="527"/>
      <c r="C17" s="532"/>
      <c r="D17" s="519"/>
      <c r="E17" s="531"/>
      <c r="F17" s="519"/>
      <c r="G17" s="531"/>
      <c r="H17" s="535"/>
      <c r="I17" s="529"/>
      <c r="J17" s="516"/>
      <c r="K17" s="528"/>
      <c r="M17" s="53" t="s">
        <v>477</v>
      </c>
      <c r="N17" s="53" t="e">
        <f ca="1">ROUND(N16/P16/Q16,0)</f>
        <v>#DIV/0!</v>
      </c>
      <c r="O17" s="53" t="e">
        <f ca="1">ROUND(O16/$P$16/$Q$16,0)</f>
        <v>#DIV/0!</v>
      </c>
    </row>
    <row r="18" spans="1:15" s="53" customFormat="1" ht="15" hidden="1" customHeight="1">
      <c r="A18" s="1484"/>
      <c r="B18" s="527" t="s">
        <v>476</v>
      </c>
      <c r="C18" s="532">
        <f>C19</f>
        <v>0</v>
      </c>
      <c r="D18" s="519" t="s">
        <v>385</v>
      </c>
      <c r="E18" s="531"/>
      <c r="F18" s="519"/>
      <c r="G18" s="531"/>
      <c r="H18" s="535"/>
      <c r="I18" s="529"/>
      <c r="J18" s="516"/>
      <c r="K18" s="515">
        <f>K19+K20</f>
        <v>0</v>
      </c>
      <c r="M18" s="53" t="s">
        <v>474</v>
      </c>
      <c r="N18" s="53" t="e">
        <f ca="1">ROUND(N17/100,0)</f>
        <v>#DIV/0!</v>
      </c>
      <c r="O18" s="53" t="e">
        <f ca="1">ROUND(O17/100,0)</f>
        <v>#DIV/0!</v>
      </c>
    </row>
    <row r="19" spans="1:15" s="53" customFormat="1" ht="15" hidden="1" customHeight="1">
      <c r="A19" s="1484"/>
      <c r="B19" s="527" t="s">
        <v>473</v>
      </c>
      <c r="C19" s="534">
        <f>IF($M$3="줄베기",$N$17,0)</f>
        <v>0</v>
      </c>
      <c r="D19" s="519" t="s">
        <v>385</v>
      </c>
      <c r="E19" s="531">
        <v>7.0000000000000007E-2</v>
      </c>
      <c r="F19" s="519" t="s">
        <v>466</v>
      </c>
      <c r="G19" s="531">
        <f>ROUND(C19/100*E19,2)</f>
        <v>0</v>
      </c>
      <c r="H19" s="530">
        <f>'3-1.기초자료'!$B$11</f>
        <v>172698</v>
      </c>
      <c r="I19" s="529" t="s">
        <v>465</v>
      </c>
      <c r="J19" s="516">
        <f>IF($M$3="줄베기",$F$45,0)</f>
        <v>0</v>
      </c>
      <c r="K19" s="696">
        <f>ROUNDDOWN(ROUND((G19+(G19*(J19))),2)*H19,0)</f>
        <v>0</v>
      </c>
    </row>
    <row r="20" spans="1:15" s="53" customFormat="1" ht="15" hidden="1" customHeight="1">
      <c r="A20" s="1484"/>
      <c r="B20" s="527" t="s">
        <v>472</v>
      </c>
      <c r="C20" s="534">
        <f>IF($M$3="줄베기",$N$17,0)</f>
        <v>0</v>
      </c>
      <c r="D20" s="519" t="s">
        <v>385</v>
      </c>
      <c r="E20" s="531">
        <v>1.3</v>
      </c>
      <c r="F20" s="519" t="s">
        <v>466</v>
      </c>
      <c r="G20" s="531">
        <f>ROUND(C20/100*E20,2)</f>
        <v>0</v>
      </c>
      <c r="H20" s="530">
        <f>'3-1.기초자료'!$B$12</f>
        <v>228717</v>
      </c>
      <c r="I20" s="529" t="s">
        <v>461</v>
      </c>
      <c r="J20" s="516">
        <f>IF($M$3="줄베기",$F$45,0)</f>
        <v>0</v>
      </c>
      <c r="K20" s="696">
        <f>ROUNDDOWN(ROUND((G20+(G20*(J20))),2)*H20,0)</f>
        <v>0</v>
      </c>
    </row>
    <row r="21" spans="1:15" s="53" customFormat="1" ht="15" hidden="1" customHeight="1">
      <c r="A21" s="1484"/>
      <c r="B21" s="527"/>
      <c r="C21" s="532"/>
      <c r="D21" s="519"/>
      <c r="E21" s="531"/>
      <c r="F21" s="519"/>
      <c r="G21" s="531"/>
      <c r="I21" s="529"/>
      <c r="J21" s="516"/>
      <c r="K21" s="528"/>
    </row>
    <row r="22" spans="1:15" s="53" customFormat="1" ht="15" hidden="1" customHeight="1">
      <c r="A22" s="1484"/>
      <c r="B22" s="527" t="s">
        <v>471</v>
      </c>
      <c r="C22" s="534">
        <f>IF($M$3="맹아제거",$N$17,0)</f>
        <v>0</v>
      </c>
      <c r="D22" s="519" t="s">
        <v>385</v>
      </c>
      <c r="E22" s="531">
        <v>0.2</v>
      </c>
      <c r="F22" s="519" t="s">
        <v>466</v>
      </c>
      <c r="G22" s="531">
        <f>ROUND(C22/100*E22,2)</f>
        <v>0</v>
      </c>
      <c r="H22" s="530">
        <f>H19</f>
        <v>172698</v>
      </c>
      <c r="I22" s="529" t="s">
        <v>465</v>
      </c>
      <c r="J22" s="516">
        <f>IF($M$3="맹아제거",$G$45,0)</f>
        <v>0</v>
      </c>
      <c r="K22" s="696">
        <f>ROUNDDOWN(ROUND((G22+(G22*(J22))),2)*H22,0)</f>
        <v>0</v>
      </c>
    </row>
    <row r="23" spans="1:15" s="53" customFormat="1" ht="15" hidden="1" customHeight="1">
      <c r="A23" s="1484"/>
      <c r="B23" s="527"/>
      <c r="C23" s="532"/>
      <c r="D23" s="519"/>
      <c r="E23" s="531"/>
      <c r="F23" s="519"/>
      <c r="G23" s="531"/>
      <c r="I23" s="529"/>
      <c r="J23" s="516"/>
      <c r="K23" s="528"/>
    </row>
    <row r="24" spans="1:15" s="53" customFormat="1" ht="15" customHeight="1">
      <c r="A24" s="1484"/>
      <c r="B24" s="527" t="s">
        <v>469</v>
      </c>
      <c r="C24" s="532" t="e">
        <f ca="1">N17</f>
        <v>#DIV/0!</v>
      </c>
      <c r="D24" s="519" t="s">
        <v>385</v>
      </c>
      <c r="E24" s="531"/>
      <c r="F24" s="519"/>
      <c r="G24" s="531"/>
      <c r="I24" s="529"/>
      <c r="J24" s="516"/>
      <c r="K24" s="515" t="e">
        <f ca="1">K25+K26</f>
        <v>#DIV/0!</v>
      </c>
    </row>
    <row r="25" spans="1:15" s="53" customFormat="1" ht="15" customHeight="1">
      <c r="A25" s="1484"/>
      <c r="B25" s="527" t="s">
        <v>467</v>
      </c>
      <c r="C25" s="668" t="e">
        <f ca="1">IF($M$3="모두베기",$N$17,0)</f>
        <v>#DIV/0!</v>
      </c>
      <c r="D25" s="519"/>
      <c r="E25" s="598">
        <v>7.0000000000000007E-2</v>
      </c>
      <c r="F25" s="519" t="s">
        <v>466</v>
      </c>
      <c r="G25" s="531" t="e">
        <f ca="1">ROUND(C25/100*E25,2)</f>
        <v>#DIV/0!</v>
      </c>
      <c r="H25" s="530">
        <f>H19</f>
        <v>172698</v>
      </c>
      <c r="I25" s="529" t="s">
        <v>465</v>
      </c>
      <c r="J25" s="516">
        <f ca="1">IF($M$3="모두베기",$H$45,0)</f>
        <v>0.1</v>
      </c>
      <c r="K25" s="515" t="e">
        <f ca="1">INT(H25*G25*(1+J25))</f>
        <v>#DIV/0!</v>
      </c>
      <c r="M25" s="533"/>
    </row>
    <row r="26" spans="1:15" s="53" customFormat="1" ht="15" customHeight="1">
      <c r="A26" s="1484"/>
      <c r="B26" s="527" t="s">
        <v>464</v>
      </c>
      <c r="C26" s="532"/>
      <c r="D26" s="519"/>
      <c r="E26" s="531"/>
      <c r="F26" s="519"/>
      <c r="G26" s="531">
        <f ca="1">G27+G28+G29</f>
        <v>3.5</v>
      </c>
      <c r="I26" s="529"/>
      <c r="J26" s="516"/>
      <c r="K26" s="526">
        <f ca="1">K27+K28+K29</f>
        <v>880560</v>
      </c>
    </row>
    <row r="27" spans="1:15" s="53" customFormat="1" ht="15" customHeight="1">
      <c r="A27" s="1484"/>
      <c r="B27" s="599" t="s">
        <v>520</v>
      </c>
      <c r="C27" s="531">
        <f ca="1">E27</f>
        <v>3.5</v>
      </c>
      <c r="D27" s="519" t="s">
        <v>458</v>
      </c>
      <c r="E27" s="531">
        <f ca="1">IF($C$44=B27,3.5,0)</f>
        <v>3.5</v>
      </c>
      <c r="F27" s="519" t="s">
        <v>458</v>
      </c>
      <c r="G27" s="531">
        <f ca="1">ROUND(C27,2)</f>
        <v>3.5</v>
      </c>
      <c r="H27" s="530">
        <f>H20</f>
        <v>228717</v>
      </c>
      <c r="I27" s="529" t="s">
        <v>461</v>
      </c>
      <c r="J27" s="516">
        <f ca="1">IF($M$3="모두베기",$H$45,0)</f>
        <v>0.1</v>
      </c>
      <c r="K27" s="696">
        <f ca="1">ROUNDDOWN(ROUND((G27+(G27*(J27))),2)*H27,0)</f>
        <v>880560</v>
      </c>
    </row>
    <row r="28" spans="1:15" s="53" customFormat="1" ht="15" customHeight="1">
      <c r="A28" s="1484"/>
      <c r="B28" s="599" t="s">
        <v>518</v>
      </c>
      <c r="C28" s="531">
        <f ca="1">E28</f>
        <v>0</v>
      </c>
      <c r="D28" s="519" t="s">
        <v>458</v>
      </c>
      <c r="E28" s="531">
        <f ca="1">IF($C$44=B28,4,0)</f>
        <v>0</v>
      </c>
      <c r="F28" s="519" t="s">
        <v>458</v>
      </c>
      <c r="G28" s="531">
        <f ca="1">ROUND(C28,2)</f>
        <v>0</v>
      </c>
      <c r="H28" s="530">
        <f>H20</f>
        <v>228717</v>
      </c>
      <c r="I28" s="529" t="s">
        <v>461</v>
      </c>
      <c r="J28" s="516">
        <f ca="1">IF($M$3="모두베기",$H$45,0)</f>
        <v>0.1</v>
      </c>
      <c r="K28" s="696">
        <f ca="1">ROUNDDOWN(ROUND((G28+(G28*(J28))),2)*H28,0)</f>
        <v>0</v>
      </c>
    </row>
    <row r="29" spans="1:15" s="53" customFormat="1" ht="15" customHeight="1">
      <c r="A29" s="1484"/>
      <c r="B29" s="599" t="s">
        <v>516</v>
      </c>
      <c r="C29" s="531">
        <f ca="1">E29</f>
        <v>0</v>
      </c>
      <c r="D29" s="519" t="s">
        <v>458</v>
      </c>
      <c r="E29" s="531">
        <f ca="1">IF($C$44=B29,5,0)</f>
        <v>0</v>
      </c>
      <c r="F29" s="519" t="s">
        <v>458</v>
      </c>
      <c r="G29" s="531">
        <f ca="1">ROUND(C29,2)</f>
        <v>0</v>
      </c>
      <c r="H29" s="530">
        <f>H20</f>
        <v>228717</v>
      </c>
      <c r="I29" s="529" t="s">
        <v>461</v>
      </c>
      <c r="J29" s="516">
        <f ca="1">IF($M$3="모두베기",$H$45,0)</f>
        <v>0.1</v>
      </c>
      <c r="K29" s="696">
        <f ca="1">ROUNDDOWN(ROUND((G29+(G29*(J29))),2)*H29,0)</f>
        <v>0</v>
      </c>
    </row>
    <row r="30" spans="1:15" s="53" customFormat="1" ht="15" customHeight="1">
      <c r="A30" s="1484"/>
      <c r="B30" s="527"/>
      <c r="C30" s="521"/>
      <c r="D30" s="519"/>
      <c r="E30" s="518"/>
      <c r="F30" s="519"/>
      <c r="G30" s="518"/>
      <c r="I30" s="529"/>
      <c r="J30" s="516"/>
      <c r="K30" s="528"/>
    </row>
    <row r="31" spans="1:15" s="53" customFormat="1" ht="15" customHeight="1">
      <c r="A31" s="1484"/>
      <c r="B31" s="527" t="s">
        <v>460</v>
      </c>
      <c r="C31" s="498"/>
      <c r="D31" s="519"/>
      <c r="E31" s="498"/>
      <c r="F31" s="519"/>
      <c r="G31" s="498"/>
      <c r="I31" s="498"/>
      <c r="J31" s="516"/>
      <c r="K31" s="526">
        <f ca="1">K32+K33</f>
        <v>33071</v>
      </c>
    </row>
    <row r="32" spans="1:15" s="53" customFormat="1" ht="19.5" customHeight="1">
      <c r="A32" s="1484"/>
      <c r="B32" s="498" t="s">
        <v>459</v>
      </c>
      <c r="C32" s="518">
        <f ca="1">G14</f>
        <v>3.5</v>
      </c>
      <c r="D32" s="519" t="s">
        <v>458</v>
      </c>
      <c r="E32" s="525">
        <v>5</v>
      </c>
      <c r="F32" s="524" t="s">
        <v>457</v>
      </c>
      <c r="G32" s="523">
        <f ca="1">ROUND(E32*C32,2)</f>
        <v>17.5</v>
      </c>
      <c r="H32" s="517">
        <f>'3-1.기초자료'!$B$15</f>
        <v>1718</v>
      </c>
      <c r="I32" s="522" t="s">
        <v>456</v>
      </c>
      <c r="J32" s="516"/>
      <c r="K32" s="515">
        <f ca="1">INT(H32*G32)</f>
        <v>30065</v>
      </c>
    </row>
    <row r="33" spans="1:17" s="53" customFormat="1" ht="19.5" customHeight="1">
      <c r="A33" s="1484"/>
      <c r="B33" s="498" t="s">
        <v>455</v>
      </c>
      <c r="C33" s="521">
        <f ca="1">INT(G32*H32)</f>
        <v>30065</v>
      </c>
      <c r="D33" s="519" t="s">
        <v>86</v>
      </c>
      <c r="E33" s="520">
        <v>0.1</v>
      </c>
      <c r="F33" s="519"/>
      <c r="G33" s="518"/>
      <c r="H33" s="517"/>
      <c r="I33" s="498"/>
      <c r="J33" s="516"/>
      <c r="K33" s="515">
        <f ca="1">INT(C33*E33)</f>
        <v>3006</v>
      </c>
    </row>
    <row r="34" spans="1:17" s="53" customFormat="1" ht="19.5" customHeight="1" thickBot="1">
      <c r="A34" s="1484"/>
      <c r="B34" s="514" t="s">
        <v>453</v>
      </c>
      <c r="C34" s="511">
        <f ca="1">C32</f>
        <v>3.5</v>
      </c>
      <c r="D34" s="512" t="s">
        <v>452</v>
      </c>
      <c r="E34" s="513">
        <v>8.3999999999999995E-3</v>
      </c>
      <c r="F34" s="512" t="s">
        <v>451</v>
      </c>
      <c r="G34" s="511"/>
      <c r="H34" s="510">
        <f>'3-1.기초자료'!$B$21</f>
        <v>400000</v>
      </c>
      <c r="I34" s="93" t="s">
        <v>269</v>
      </c>
      <c r="J34" s="509"/>
      <c r="K34" s="508">
        <f ca="1">INT(C34*E34*H34)</f>
        <v>11760</v>
      </c>
    </row>
    <row r="35" spans="1:17" s="53" customFormat="1" ht="21" customHeight="1">
      <c r="A35" s="1479" t="s">
        <v>155</v>
      </c>
      <c r="B35" s="507" t="s">
        <v>448</v>
      </c>
      <c r="C35" s="506"/>
      <c r="D35" s="470"/>
      <c r="E35" s="506"/>
      <c r="F35" s="470"/>
      <c r="G35" s="506"/>
      <c r="H35" s="470"/>
      <c r="I35" s="506"/>
      <c r="J35" s="471"/>
      <c r="K35" s="505" t="e">
        <f ca="1">K36+K37+K38</f>
        <v>#DIV/0!</v>
      </c>
    </row>
    <row r="36" spans="1:17" s="53" customFormat="1" ht="21" customHeight="1">
      <c r="A36" s="1480"/>
      <c r="B36" s="504" t="s">
        <v>447</v>
      </c>
      <c r="C36" s="502"/>
      <c r="D36" s="503"/>
      <c r="E36" s="502"/>
      <c r="F36" s="503"/>
      <c r="G36" s="502"/>
      <c r="H36" s="503"/>
      <c r="I36" s="502"/>
      <c r="J36" s="501"/>
      <c r="K36" s="500" t="e">
        <f ca="1">K12</f>
        <v>#DIV/0!</v>
      </c>
    </row>
    <row r="37" spans="1:17" s="53" customFormat="1" ht="21" customHeight="1">
      <c r="A37" s="1480"/>
      <c r="B37" s="499" t="s">
        <v>446</v>
      </c>
      <c r="C37" s="498"/>
      <c r="E37" s="498"/>
      <c r="G37" s="498"/>
      <c r="I37" s="498"/>
      <c r="J37" s="469"/>
      <c r="K37" s="497">
        <f ca="1">K31</f>
        <v>33071</v>
      </c>
      <c r="Q37" s="170"/>
    </row>
    <row r="38" spans="1:17" s="53" customFormat="1" ht="21" customHeight="1" thickBot="1">
      <c r="A38" s="1481"/>
      <c r="B38" s="496" t="s">
        <v>445</v>
      </c>
      <c r="C38" s="494"/>
      <c r="D38" s="495"/>
      <c r="E38" s="494"/>
      <c r="F38" s="495"/>
      <c r="G38" s="494"/>
      <c r="H38" s="495"/>
      <c r="I38" s="494"/>
      <c r="J38" s="493"/>
      <c r="K38" s="492">
        <f ca="1">K34</f>
        <v>11760</v>
      </c>
    </row>
    <row r="39" spans="1:17" s="53" customFormat="1" ht="21" customHeight="1" thickBot="1">
      <c r="A39" s="474"/>
      <c r="B39" s="491" t="s">
        <v>444</v>
      </c>
      <c r="C39" s="474"/>
      <c r="D39" s="474"/>
      <c r="E39" s="474"/>
      <c r="F39" s="474"/>
      <c r="G39" s="474"/>
      <c r="H39" s="474"/>
      <c r="I39" s="474"/>
      <c r="J39" s="473"/>
      <c r="K39" s="474"/>
    </row>
    <row r="40" spans="1:17" s="53" customFormat="1" ht="21" customHeight="1">
      <c r="A40" s="490"/>
      <c r="B40" s="1456" t="s">
        <v>81</v>
      </c>
      <c r="C40" s="1454" t="s">
        <v>442</v>
      </c>
      <c r="D40" s="1450"/>
      <c r="E40" s="1482" t="s">
        <v>441</v>
      </c>
      <c r="F40" s="1482"/>
      <c r="G40" s="1482"/>
      <c r="H40" s="1482"/>
      <c r="I40" s="1482"/>
      <c r="J40" s="1454" t="s">
        <v>84</v>
      </c>
      <c r="K40" s="1458"/>
    </row>
    <row r="41" spans="1:17" s="53" customFormat="1" ht="21" customHeight="1" thickBot="1">
      <c r="A41" s="484"/>
      <c r="B41" s="1457"/>
      <c r="C41" s="1455"/>
      <c r="D41" s="1453"/>
      <c r="E41" s="489" t="s">
        <v>271</v>
      </c>
      <c r="F41" s="489" t="s">
        <v>270</v>
      </c>
      <c r="G41" s="489" t="s">
        <v>272</v>
      </c>
      <c r="H41" s="489" t="s">
        <v>211</v>
      </c>
      <c r="I41" s="488"/>
      <c r="J41" s="1455"/>
      <c r="K41" s="1459"/>
    </row>
    <row r="42" spans="1:17" s="53" customFormat="1" ht="21" customHeight="1" thickTop="1">
      <c r="A42" s="484"/>
      <c r="B42" s="487" t="s">
        <v>435</v>
      </c>
      <c r="C42" s="1489" t="str">
        <f ca="1">OFFSET(입력!$B$3,0+$S$1*20,16)</f>
        <v>중(15º~30º)</v>
      </c>
      <c r="D42" s="1490"/>
      <c r="E42" s="482">
        <f ca="1">IF($C$42=$O$42,0,IF($C$42=$O$43,0.05,0.1))</f>
        <v>0.05</v>
      </c>
      <c r="F42" s="482">
        <f ca="1">IF($C$42=$O$42,0,IF($C$42=$O$43,0.05,0.1))</f>
        <v>0.05</v>
      </c>
      <c r="G42" s="482">
        <f ca="1">IF($C$42=$O$42,0,IF($C$42=$O$43,0.05,0.1))</f>
        <v>0.05</v>
      </c>
      <c r="H42" s="482">
        <f ca="1">IF($C$42=$O$42,0,IF($C$42=$O$43,0.05,0.1))</f>
        <v>0.05</v>
      </c>
      <c r="I42" s="486"/>
      <c r="J42" s="481"/>
      <c r="K42" s="480"/>
      <c r="O42" s="502" t="s">
        <v>434</v>
      </c>
      <c r="P42" s="502">
        <v>0</v>
      </c>
    </row>
    <row r="43" spans="1:17" s="53" customFormat="1" ht="21" customHeight="1">
      <c r="A43" s="484"/>
      <c r="B43" s="483" t="s">
        <v>433</v>
      </c>
      <c r="C43" s="1485" t="str">
        <f ca="1">OFFSET(입력!$B$3,0+$S$1*20,17)</f>
        <v>개소당 평균면적이 1-3ha 미만</v>
      </c>
      <c r="D43" s="1486"/>
      <c r="E43" s="482">
        <f ca="1">IF($C$43=$O$48,0,IF($C$43=$O$49,0.05,0.1))</f>
        <v>0.05</v>
      </c>
      <c r="F43" s="482">
        <f ca="1">IF($C$43=$O$48,0,IF($C$43=$O$49,0.05,0.1))</f>
        <v>0.05</v>
      </c>
      <c r="G43" s="482">
        <f ca="1">IF($C$43=$O$48,0,IF($C$43=$O$49,0.05,0.1))</f>
        <v>0.05</v>
      </c>
      <c r="H43" s="482">
        <f ca="1">IF($C$43=$O$48,0,IF($C$43=$O$49,0.05,0.1))</f>
        <v>0.05</v>
      </c>
      <c r="I43" s="485"/>
      <c r="J43" s="476"/>
      <c r="K43" s="169"/>
      <c r="O43" s="502" t="s">
        <v>432</v>
      </c>
      <c r="P43" s="502">
        <v>0.05</v>
      </c>
    </row>
    <row r="44" spans="1:17" s="53" customFormat="1" ht="21" customHeight="1">
      <c r="A44" s="484"/>
      <c r="B44" s="483" t="s">
        <v>431</v>
      </c>
      <c r="C44" s="1485" t="str">
        <f ca="1">OFFSET(입력!$B$3,0+$S$1*20,15)</f>
        <v>조림 당해 연도</v>
      </c>
      <c r="D44" s="1486"/>
      <c r="E44" s="166"/>
      <c r="F44" s="482">
        <f ca="1">IF($C$44=$O$45,0,IF($C$44=$O$46,0.05,0.1))</f>
        <v>0</v>
      </c>
      <c r="G44" s="166"/>
      <c r="H44" s="166"/>
      <c r="I44" s="166"/>
      <c r="J44" s="481"/>
      <c r="K44" s="480"/>
      <c r="O44" s="502" t="s">
        <v>430</v>
      </c>
      <c r="P44" s="502">
        <v>0.1</v>
      </c>
    </row>
    <row r="45" spans="1:17" s="53" customFormat="1" ht="21" customHeight="1">
      <c r="A45" s="479"/>
      <c r="B45" s="478" t="s">
        <v>429</v>
      </c>
      <c r="C45" s="1475"/>
      <c r="D45" s="1476"/>
      <c r="E45" s="477">
        <f ca="1">E42+E43+E44</f>
        <v>0.1</v>
      </c>
      <c r="F45" s="477">
        <f ca="1">F42+F43+F44</f>
        <v>0.1</v>
      </c>
      <c r="G45" s="477">
        <f ca="1">G42+G43+G44</f>
        <v>0.1</v>
      </c>
      <c r="H45" s="477">
        <f ca="1">H42+H43+H44</f>
        <v>0.1</v>
      </c>
      <c r="I45" s="477"/>
      <c r="J45" s="476"/>
      <c r="K45" s="169"/>
      <c r="O45" s="597" t="s">
        <v>520</v>
      </c>
      <c r="P45" s="502">
        <v>0</v>
      </c>
      <c r="Q45" s="53">
        <v>3.5</v>
      </c>
    </row>
    <row r="46" spans="1:17" s="53" customFormat="1" ht="21" customHeight="1" thickBot="1">
      <c r="A46" s="475"/>
      <c r="B46" s="474"/>
      <c r="C46" s="474"/>
      <c r="D46" s="474"/>
      <c r="E46" s="474"/>
      <c r="F46" s="474"/>
      <c r="G46" s="474"/>
      <c r="H46" s="474"/>
      <c r="I46" s="474"/>
      <c r="J46" s="473"/>
      <c r="K46" s="472"/>
      <c r="O46" s="597" t="s">
        <v>518</v>
      </c>
      <c r="P46" s="502">
        <v>0.05</v>
      </c>
      <c r="Q46" s="53">
        <v>4</v>
      </c>
    </row>
    <row r="47" spans="1:17" s="53" customFormat="1" ht="21" customHeight="1">
      <c r="A47" s="470"/>
      <c r="B47" s="470"/>
      <c r="C47" s="470"/>
      <c r="D47" s="470"/>
      <c r="E47" s="470"/>
      <c r="F47" s="470"/>
      <c r="G47" s="470"/>
      <c r="H47" s="470"/>
      <c r="I47" s="470"/>
      <c r="J47" s="471"/>
      <c r="K47" s="470"/>
      <c r="O47" s="597" t="s">
        <v>516</v>
      </c>
      <c r="P47" s="502">
        <v>0.1</v>
      </c>
      <c r="Q47" s="53">
        <v>5</v>
      </c>
    </row>
    <row r="48" spans="1:17" s="53" customFormat="1" ht="21" customHeight="1">
      <c r="J48" s="469"/>
      <c r="O48" s="502" t="s">
        <v>1072</v>
      </c>
      <c r="P48" s="502">
        <v>0</v>
      </c>
    </row>
    <row r="49" spans="10:16" s="53" customFormat="1" ht="21" customHeight="1">
      <c r="J49" s="469"/>
      <c r="O49" s="502" t="s">
        <v>1074</v>
      </c>
      <c r="P49" s="502">
        <v>0.05</v>
      </c>
    </row>
    <row r="50" spans="10:16" s="53" customFormat="1" ht="21" customHeight="1">
      <c r="J50" s="469"/>
      <c r="O50" s="502" t="s">
        <v>1073</v>
      </c>
      <c r="P50" s="502">
        <v>0.1</v>
      </c>
    </row>
    <row r="51" spans="10:16" s="53" customFormat="1" ht="21" customHeight="1">
      <c r="J51" s="469"/>
    </row>
    <row r="52" spans="10:16" s="53" customFormat="1" ht="21" customHeight="1">
      <c r="J52" s="469"/>
    </row>
    <row r="53" spans="10:16" s="53" customFormat="1" ht="23.25" customHeight="1">
      <c r="J53" s="469"/>
    </row>
    <row r="54" spans="10:16" s="53" customFormat="1" ht="21" customHeight="1">
      <c r="J54" s="469"/>
    </row>
    <row r="55" spans="10:16" s="53" customFormat="1" ht="21" customHeight="1">
      <c r="J55" s="469"/>
    </row>
    <row r="56" spans="10:16" s="53" customFormat="1" ht="21" customHeight="1">
      <c r="J56" s="469"/>
    </row>
    <row r="57" spans="10:16" s="53" customFormat="1" ht="21" customHeight="1">
      <c r="J57" s="469"/>
    </row>
    <row r="58" spans="10:16" s="53" customFormat="1" ht="21" customHeight="1">
      <c r="J58" s="469"/>
    </row>
    <row r="59" spans="10:16" s="53" customFormat="1" ht="21" customHeight="1">
      <c r="J59" s="469"/>
    </row>
    <row r="60" spans="10:16" s="53" customFormat="1" ht="21" customHeight="1">
      <c r="J60" s="469"/>
    </row>
    <row r="61" spans="10:16" s="53" customFormat="1" ht="21" customHeight="1">
      <c r="J61" s="469"/>
    </row>
    <row r="62" spans="10:16" s="53" customFormat="1" ht="21" customHeight="1">
      <c r="J62" s="469"/>
    </row>
    <row r="63" spans="10:16" s="53" customFormat="1" ht="21" customHeight="1">
      <c r="J63" s="469"/>
    </row>
    <row r="64" spans="10:16" s="53" customFormat="1" ht="21" customHeight="1">
      <c r="J64" s="469"/>
    </row>
    <row r="65" spans="10:10" s="53" customFormat="1" ht="21" customHeight="1">
      <c r="J65" s="469"/>
    </row>
    <row r="66" spans="10:10" s="53" customFormat="1" ht="21" customHeight="1">
      <c r="J66" s="469"/>
    </row>
    <row r="67" spans="10:10" s="53" customFormat="1" ht="21" customHeight="1">
      <c r="J67" s="469"/>
    </row>
    <row r="68" spans="10:10" s="53" customFormat="1" ht="21" customHeight="1">
      <c r="J68" s="469"/>
    </row>
    <row r="69" spans="10:10" s="53" customFormat="1" ht="21" customHeight="1">
      <c r="J69" s="469"/>
    </row>
    <row r="70" spans="10:10" s="53" customFormat="1" ht="21" customHeight="1">
      <c r="J70" s="469"/>
    </row>
    <row r="71" spans="10:10" s="53" customFormat="1" ht="21" customHeight="1">
      <c r="J71" s="469"/>
    </row>
    <row r="72" spans="10:10" s="53" customFormat="1" ht="21" customHeight="1">
      <c r="J72" s="469"/>
    </row>
    <row r="73" spans="10:10" s="53" customFormat="1" ht="21" customHeight="1">
      <c r="J73" s="469"/>
    </row>
    <row r="74" spans="10:10" s="53" customFormat="1" ht="21" customHeight="1">
      <c r="J74" s="469"/>
    </row>
    <row r="75" spans="10:10" s="53" customFormat="1" ht="21" customHeight="1">
      <c r="J75" s="469"/>
    </row>
    <row r="76" spans="10:10" s="53" customFormat="1" ht="21" customHeight="1">
      <c r="J76" s="469"/>
    </row>
    <row r="77" spans="10:10" s="53" customFormat="1" ht="21" customHeight="1">
      <c r="J77" s="469"/>
    </row>
    <row r="78" spans="10:10" s="53" customFormat="1" ht="21" customHeight="1">
      <c r="J78" s="469"/>
    </row>
    <row r="79" spans="10:10" s="53" customFormat="1" ht="21" customHeight="1">
      <c r="J79" s="469"/>
    </row>
    <row r="80" spans="10:10" s="53" customFormat="1" ht="21" customHeight="1">
      <c r="J80" s="469"/>
    </row>
    <row r="81" spans="1:11" s="53" customFormat="1" ht="21" customHeight="1">
      <c r="J81" s="469"/>
    </row>
    <row r="82" spans="1:11" s="53" customFormat="1" ht="21" customHeight="1">
      <c r="J82" s="469"/>
    </row>
    <row r="83" spans="1:11" s="53" customFormat="1" ht="21" customHeight="1">
      <c r="J83" s="469"/>
    </row>
    <row r="84" spans="1:11" s="53" customFormat="1" ht="21" customHeight="1">
      <c r="J84" s="469"/>
    </row>
    <row r="85" spans="1:11" s="53" customFormat="1" ht="21" customHeight="1">
      <c r="J85" s="469"/>
    </row>
    <row r="86" spans="1:11" s="53" customFormat="1" ht="21" customHeight="1">
      <c r="J86" s="469"/>
    </row>
    <row r="87" spans="1:11" s="53" customFormat="1" ht="21" customHeight="1">
      <c r="J87" s="469"/>
    </row>
    <row r="88" spans="1:11">
      <c r="A88" s="53"/>
      <c r="B88" s="53"/>
      <c r="C88" s="53"/>
      <c r="D88" s="53"/>
      <c r="E88" s="53"/>
      <c r="F88" s="53"/>
      <c r="G88" s="53"/>
      <c r="H88" s="53"/>
      <c r="I88" s="53"/>
      <c r="J88" s="469"/>
      <c r="K88" s="53"/>
    </row>
    <row r="89" spans="1:11">
      <c r="A89" s="53"/>
      <c r="B89" s="53"/>
      <c r="C89" s="53"/>
      <c r="D89" s="53"/>
      <c r="E89" s="53"/>
      <c r="F89" s="53"/>
      <c r="G89" s="53"/>
      <c r="H89" s="53"/>
      <c r="I89" s="53"/>
      <c r="J89" s="469"/>
      <c r="K89" s="53"/>
    </row>
    <row r="90" spans="1:11">
      <c r="A90" s="53"/>
      <c r="B90" s="53"/>
      <c r="C90" s="53"/>
      <c r="D90" s="53"/>
      <c r="E90" s="53"/>
      <c r="F90" s="53"/>
      <c r="G90" s="53"/>
      <c r="H90" s="53"/>
      <c r="I90" s="53"/>
      <c r="J90" s="469"/>
      <c r="K90" s="53"/>
    </row>
    <row r="91" spans="1:11">
      <c r="A91" s="53"/>
      <c r="B91" s="53"/>
      <c r="C91" s="53"/>
      <c r="D91" s="53"/>
      <c r="E91" s="53"/>
      <c r="F91" s="53"/>
      <c r="G91" s="53"/>
      <c r="H91" s="53"/>
      <c r="I91" s="53"/>
      <c r="J91" s="469"/>
      <c r="K91" s="53"/>
    </row>
    <row r="92" spans="1:11">
      <c r="A92" s="53"/>
      <c r="B92" s="53"/>
      <c r="C92" s="53"/>
      <c r="D92" s="53"/>
      <c r="E92" s="53"/>
      <c r="F92" s="53"/>
      <c r="G92" s="53"/>
      <c r="H92" s="53"/>
      <c r="I92" s="53"/>
      <c r="J92" s="469"/>
      <c r="K92" s="53"/>
    </row>
  </sheetData>
  <mergeCells count="17">
    <mergeCell ref="D1:D2"/>
    <mergeCell ref="E1:H2"/>
    <mergeCell ref="A4:B4"/>
    <mergeCell ref="C4:D4"/>
    <mergeCell ref="E4:F4"/>
    <mergeCell ref="H4:I4"/>
    <mergeCell ref="E5:F5"/>
    <mergeCell ref="A7:A34"/>
    <mergeCell ref="A35:A38"/>
    <mergeCell ref="B40:B41"/>
    <mergeCell ref="C40:D41"/>
    <mergeCell ref="E40:I40"/>
    <mergeCell ref="J40:K41"/>
    <mergeCell ref="C42:D42"/>
    <mergeCell ref="C43:D43"/>
    <mergeCell ref="C44:D44"/>
    <mergeCell ref="C45:D45"/>
  </mergeCells>
  <phoneticPr fontId="4" type="noConversion"/>
  <dataValidations disablePrompts="1" count="1">
    <dataValidation type="list" allowBlank="1" showInputMessage="1" showErrorMessage="1" sqref="M3" xr:uid="{F606AE86-E8B9-4241-8B6F-255D343A7586}">
      <formula1>$N$2:$N$5</formula1>
    </dataValidation>
  </dataValidations>
  <pageMargins left="0.78740157480314965" right="0.31496062992125984" top="0.6692913385826772" bottom="0.43307086614173229" header="0.51181102362204722" footer="0"/>
  <pageSetup paperSize="9" scale="80" orientation="landscape"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FF00"/>
  </sheetPr>
  <dimension ref="A1:M39"/>
  <sheetViews>
    <sheetView view="pageBreakPreview" zoomScaleNormal="85" zoomScaleSheetLayoutView="100" workbookViewId="0">
      <selection activeCell="L35" sqref="L35"/>
    </sheetView>
  </sheetViews>
  <sheetFormatPr defaultColWidth="8.88671875" defaultRowHeight="13.5"/>
  <cols>
    <col min="1" max="12" width="9.33203125" style="2" customWidth="1"/>
    <col min="13" max="16384" width="8.88671875" style="2"/>
  </cols>
  <sheetData>
    <row r="1" spans="1:13" ht="31.5" customHeight="1">
      <c r="A1" s="1203" t="s">
        <v>1</v>
      </c>
      <c r="B1" s="1203"/>
      <c r="C1" s="1203"/>
      <c r="D1" s="1203"/>
      <c r="E1" s="1203"/>
      <c r="F1" s="1203"/>
      <c r="G1" s="1203"/>
      <c r="H1" s="1203"/>
      <c r="I1" s="1203"/>
      <c r="J1" s="1203"/>
      <c r="K1" s="1203"/>
      <c r="L1" s="1203"/>
    </row>
    <row r="2" spans="1:13" ht="15.95" customHeight="1">
      <c r="A2" s="2" t="s">
        <v>2</v>
      </c>
      <c r="I2" s="1204"/>
      <c r="J2" s="1204"/>
      <c r="K2" s="1204"/>
      <c r="L2" s="1204"/>
    </row>
    <row r="3" spans="1:13" ht="18" customHeight="1">
      <c r="A3" s="52" t="s">
        <v>33</v>
      </c>
      <c r="B3" s="1205" t="str">
        <f>설계요소!D5</f>
        <v>양구군 양구읍 죽곡리 산102번지외 29필지</v>
      </c>
      <c r="C3" s="1205"/>
      <c r="D3" s="1205"/>
      <c r="E3" s="1205"/>
      <c r="F3" s="1205"/>
      <c r="G3" s="1205"/>
      <c r="I3" s="21"/>
      <c r="J3" s="21"/>
      <c r="K3" s="21"/>
      <c r="L3" s="21"/>
    </row>
    <row r="4" spans="1:13" ht="9.9499999999999993" customHeight="1" thickBot="1">
      <c r="A4" s="16"/>
      <c r="C4" s="16"/>
      <c r="D4" s="16"/>
      <c r="E4" s="16"/>
      <c r="F4" s="16"/>
      <c r="G4" s="16"/>
      <c r="H4" s="16"/>
      <c r="I4" s="16"/>
      <c r="J4" s="16"/>
      <c r="K4" s="16"/>
      <c r="L4" s="16"/>
      <c r="M4" s="16"/>
    </row>
    <row r="5" spans="1:13">
      <c r="A5" s="23"/>
      <c r="B5" s="24"/>
      <c r="C5" s="24"/>
      <c r="D5" s="24"/>
      <c r="E5" s="24"/>
      <c r="F5" s="24"/>
      <c r="G5" s="24"/>
      <c r="H5" s="24"/>
      <c r="I5" s="24"/>
      <c r="J5" s="24"/>
      <c r="K5" s="24"/>
      <c r="L5" s="25"/>
    </row>
    <row r="6" spans="1:13">
      <c r="A6" s="26"/>
      <c r="B6" s="297"/>
      <c r="C6" s="298"/>
      <c r="D6" s="298"/>
      <c r="E6" s="298"/>
      <c r="F6" s="298"/>
      <c r="G6" s="298"/>
      <c r="H6" s="298"/>
      <c r="I6" s="298"/>
      <c r="J6" s="298"/>
      <c r="K6" s="299"/>
      <c r="L6" s="27"/>
    </row>
    <row r="7" spans="1:13">
      <c r="A7" s="26"/>
      <c r="B7" s="300"/>
      <c r="K7" s="301"/>
      <c r="L7" s="27"/>
    </row>
    <row r="8" spans="1:13">
      <c r="A8" s="28"/>
      <c r="B8" s="302"/>
      <c r="C8" s="22"/>
      <c r="D8" s="22"/>
      <c r="E8" s="22"/>
      <c r="F8" s="22"/>
      <c r="G8" s="22"/>
      <c r="H8" s="22"/>
      <c r="I8" s="22"/>
      <c r="J8" s="22"/>
      <c r="K8" s="303"/>
      <c r="L8" s="29"/>
      <c r="M8" s="22"/>
    </row>
    <row r="9" spans="1:13">
      <c r="A9" s="26"/>
      <c r="B9" s="300"/>
      <c r="K9" s="301"/>
      <c r="L9" s="27"/>
    </row>
    <row r="10" spans="1:13">
      <c r="A10" s="26"/>
      <c r="B10" s="300"/>
      <c r="K10" s="301"/>
      <c r="L10" s="27"/>
    </row>
    <row r="11" spans="1:13">
      <c r="A11" s="26"/>
      <c r="B11" s="300"/>
      <c r="K11" s="301"/>
      <c r="L11" s="27"/>
    </row>
    <row r="12" spans="1:13">
      <c r="A12" s="26"/>
      <c r="B12" s="300"/>
      <c r="K12" s="301"/>
      <c r="L12" s="27"/>
    </row>
    <row r="13" spans="1:13">
      <c r="A13" s="26"/>
      <c r="B13" s="300"/>
      <c r="K13" s="301"/>
      <c r="L13" s="27"/>
    </row>
    <row r="14" spans="1:13">
      <c r="A14" s="26"/>
      <c r="B14" s="300"/>
      <c r="K14" s="301"/>
      <c r="L14" s="27"/>
    </row>
    <row r="15" spans="1:13">
      <c r="A15" s="26"/>
      <c r="B15" s="300"/>
      <c r="K15" s="301"/>
      <c r="L15" s="27"/>
    </row>
    <row r="16" spans="1:13">
      <c r="A16" s="26"/>
      <c r="B16" s="300"/>
      <c r="K16" s="301"/>
      <c r="L16" s="27"/>
    </row>
    <row r="17" spans="1:12" ht="13.5" customHeight="1">
      <c r="A17" s="26"/>
      <c r="B17" s="300"/>
      <c r="F17" s="1206" t="s">
        <v>55</v>
      </c>
      <c r="G17" s="1206"/>
      <c r="K17" s="301"/>
      <c r="L17" s="27"/>
    </row>
    <row r="18" spans="1:12" ht="13.5" customHeight="1">
      <c r="A18" s="26"/>
      <c r="B18" s="300"/>
      <c r="F18" s="1206"/>
      <c r="G18" s="1206"/>
      <c r="K18" s="301"/>
      <c r="L18" s="27"/>
    </row>
    <row r="19" spans="1:12">
      <c r="A19" s="26"/>
      <c r="B19" s="300"/>
      <c r="K19" s="301"/>
      <c r="L19" s="27"/>
    </row>
    <row r="20" spans="1:12">
      <c r="A20" s="26"/>
      <c r="B20" s="300"/>
      <c r="K20" s="301"/>
      <c r="L20" s="27"/>
    </row>
    <row r="21" spans="1:12">
      <c r="A21" s="26"/>
      <c r="B21" s="300"/>
      <c r="K21" s="301"/>
      <c r="L21" s="27"/>
    </row>
    <row r="22" spans="1:12">
      <c r="A22" s="26"/>
      <c r="B22" s="300"/>
      <c r="K22" s="301"/>
      <c r="L22" s="27"/>
    </row>
    <row r="23" spans="1:12">
      <c r="A23" s="26"/>
      <c r="B23" s="300"/>
      <c r="K23" s="301"/>
      <c r="L23" s="27"/>
    </row>
    <row r="24" spans="1:12">
      <c r="A24" s="26"/>
      <c r="B24" s="300"/>
      <c r="K24" s="301"/>
      <c r="L24" s="27"/>
    </row>
    <row r="25" spans="1:12">
      <c r="A25" s="26"/>
      <c r="B25" s="300"/>
      <c r="K25" s="301"/>
      <c r="L25" s="27"/>
    </row>
    <row r="26" spans="1:12">
      <c r="A26" s="26"/>
      <c r="B26" s="300"/>
      <c r="K26" s="301"/>
      <c r="L26" s="27"/>
    </row>
    <row r="27" spans="1:12">
      <c r="A27" s="26"/>
      <c r="B27" s="300"/>
      <c r="K27" s="301"/>
      <c r="L27" s="27"/>
    </row>
    <row r="28" spans="1:12">
      <c r="A28" s="26"/>
      <c r="B28" s="300"/>
      <c r="K28" s="301"/>
      <c r="L28" s="27"/>
    </row>
    <row r="29" spans="1:12">
      <c r="A29" s="26"/>
      <c r="B29" s="300"/>
      <c r="K29" s="301"/>
      <c r="L29" s="27"/>
    </row>
    <row r="30" spans="1:12">
      <c r="A30" s="26"/>
      <c r="B30" s="300"/>
      <c r="K30" s="301"/>
      <c r="L30" s="27"/>
    </row>
    <row r="31" spans="1:12">
      <c r="A31" s="26"/>
      <c r="B31" s="300"/>
      <c r="K31" s="301"/>
      <c r="L31" s="27"/>
    </row>
    <row r="32" spans="1:12">
      <c r="A32" s="26"/>
      <c r="B32" s="300"/>
      <c r="K32" s="301"/>
      <c r="L32" s="27"/>
    </row>
    <row r="33" spans="1:12">
      <c r="A33" s="26"/>
      <c r="B33" s="304"/>
      <c r="C33" s="305"/>
      <c r="D33" s="305"/>
      <c r="E33" s="305"/>
      <c r="F33" s="305"/>
      <c r="G33" s="305"/>
      <c r="H33" s="305"/>
      <c r="I33" s="305"/>
      <c r="J33" s="305"/>
      <c r="K33" s="306"/>
      <c r="L33" s="27"/>
    </row>
    <row r="34" spans="1:12" ht="14.25" thickBot="1">
      <c r="A34" s="31"/>
      <c r="B34" s="32"/>
      <c r="C34" s="32"/>
      <c r="D34" s="32"/>
      <c r="E34" s="32"/>
      <c r="F34" s="32"/>
      <c r="G34" s="32"/>
      <c r="H34" s="32"/>
      <c r="I34" s="32"/>
      <c r="J34" s="32"/>
      <c r="K34" s="32"/>
      <c r="L34" s="33"/>
    </row>
    <row r="39" spans="1:12">
      <c r="E39" s="2" t="s">
        <v>19</v>
      </c>
    </row>
  </sheetData>
  <sheetProtection selectLockedCells="1" selectUnlockedCells="1"/>
  <mergeCells count="4">
    <mergeCell ref="A1:L1"/>
    <mergeCell ref="I2:L2"/>
    <mergeCell ref="B3:G3"/>
    <mergeCell ref="F17:G18"/>
  </mergeCells>
  <phoneticPr fontId="4" type="noConversion"/>
  <printOptions verticalCentered="1"/>
  <pageMargins left="0.94488188976377963" right="0.55118110236220474" top="0.59055118110236227" bottom="0.59055118110236227" header="0.51181102362204722" footer="0.51181102362204722"/>
  <pageSetup paperSize="9" firstPageNumber="4" orientation="landscape" useFirstPageNumber="1" r:id="rId1"/>
  <headerFooter alignWithMargins="0"/>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449B8-B5BE-4901-A928-040A94F35F13}">
  <sheetPr>
    <tabColor rgb="FFFFFF00"/>
    <pageSetUpPr fitToPage="1"/>
  </sheetPr>
  <dimension ref="A1:IV144"/>
  <sheetViews>
    <sheetView view="pageBreakPreview" zoomScaleNormal="70" zoomScaleSheetLayoutView="100" workbookViewId="0">
      <selection activeCell="D89" sqref="D89"/>
    </sheetView>
  </sheetViews>
  <sheetFormatPr defaultRowHeight="14.25"/>
  <cols>
    <col min="1" max="1" width="3.109375" style="807" customWidth="1"/>
    <col min="2" max="2" width="22.88671875" style="807" customWidth="1"/>
    <col min="3" max="3" width="18.5546875" style="807" customWidth="1"/>
    <col min="4" max="4" width="12.5546875" style="807" customWidth="1"/>
    <col min="5" max="5" width="11" style="807" customWidth="1"/>
    <col min="6" max="6" width="15" style="807" customWidth="1"/>
    <col min="7" max="7" width="12.6640625" style="807" customWidth="1"/>
    <col min="8" max="8" width="14.21875" style="807" customWidth="1"/>
    <col min="9" max="9" width="15.88671875" style="1071" customWidth="1"/>
    <col min="10" max="10" width="11.21875" style="807" customWidth="1"/>
    <col min="11" max="11" width="9.33203125" style="807" customWidth="1"/>
    <col min="12" max="12" width="16.5546875" style="807" bestFit="1" customWidth="1"/>
    <col min="13" max="13" width="5.88671875" style="807" customWidth="1"/>
    <col min="14" max="14" width="5" style="807" customWidth="1"/>
    <col min="15" max="15" width="8.88671875" style="808"/>
    <col min="16" max="16" width="8.88671875" style="807"/>
    <col min="17" max="17" width="13.44140625" style="807" customWidth="1"/>
    <col min="18" max="18" width="12.77734375" style="807" bestFit="1" customWidth="1"/>
    <col min="19" max="19" width="8.88671875" style="807"/>
    <col min="20" max="20" width="13.33203125" style="807" bestFit="1" customWidth="1"/>
    <col min="21" max="256" width="8.88671875" style="807"/>
    <col min="257" max="257" width="3.109375" style="807" customWidth="1"/>
    <col min="258" max="258" width="22.88671875" style="807" customWidth="1"/>
    <col min="259" max="259" width="18.5546875" style="807" customWidth="1"/>
    <col min="260" max="260" width="13.21875" style="807" customWidth="1"/>
    <col min="261" max="261" width="11" style="807" customWidth="1"/>
    <col min="262" max="262" width="15" style="807" customWidth="1"/>
    <col min="263" max="263" width="12.6640625" style="807" customWidth="1"/>
    <col min="264" max="264" width="14.21875" style="807" customWidth="1"/>
    <col min="265" max="265" width="15.88671875" style="807" customWidth="1"/>
    <col min="266" max="266" width="11.21875" style="807" customWidth="1"/>
    <col min="267" max="267" width="9.33203125" style="807" customWidth="1"/>
    <col min="268" max="268" width="16.5546875" style="807" bestFit="1" customWidth="1"/>
    <col min="269" max="269" width="5.88671875" style="807" customWidth="1"/>
    <col min="270" max="270" width="5" style="807" customWidth="1"/>
    <col min="271" max="272" width="8.88671875" style="807"/>
    <col min="273" max="273" width="13.44140625" style="807" customWidth="1"/>
    <col min="274" max="274" width="12.77734375" style="807" bestFit="1" customWidth="1"/>
    <col min="275" max="275" width="8.88671875" style="807"/>
    <col min="276" max="276" width="13.33203125" style="807" bestFit="1" customWidth="1"/>
    <col min="277" max="512" width="8.88671875" style="807"/>
    <col min="513" max="513" width="3.109375" style="807" customWidth="1"/>
    <col min="514" max="514" width="22.88671875" style="807" customWidth="1"/>
    <col min="515" max="515" width="18.5546875" style="807" customWidth="1"/>
    <col min="516" max="516" width="13.21875" style="807" customWidth="1"/>
    <col min="517" max="517" width="11" style="807" customWidth="1"/>
    <col min="518" max="518" width="15" style="807" customWidth="1"/>
    <col min="519" max="519" width="12.6640625" style="807" customWidth="1"/>
    <col min="520" max="520" width="14.21875" style="807" customWidth="1"/>
    <col min="521" max="521" width="15.88671875" style="807" customWidth="1"/>
    <col min="522" max="522" width="11.21875" style="807" customWidth="1"/>
    <col min="523" max="523" width="9.33203125" style="807" customWidth="1"/>
    <col min="524" max="524" width="16.5546875" style="807" bestFit="1" customWidth="1"/>
    <col min="525" max="525" width="5.88671875" style="807" customWidth="1"/>
    <col min="526" max="526" width="5" style="807" customWidth="1"/>
    <col min="527" max="528" width="8.88671875" style="807"/>
    <col min="529" max="529" width="13.44140625" style="807" customWidth="1"/>
    <col min="530" max="530" width="12.77734375" style="807" bestFit="1" customWidth="1"/>
    <col min="531" max="531" width="8.88671875" style="807"/>
    <col min="532" max="532" width="13.33203125" style="807" bestFit="1" customWidth="1"/>
    <col min="533" max="768" width="8.88671875" style="807"/>
    <col min="769" max="769" width="3.109375" style="807" customWidth="1"/>
    <col min="770" max="770" width="22.88671875" style="807" customWidth="1"/>
    <col min="771" max="771" width="18.5546875" style="807" customWidth="1"/>
    <col min="772" max="772" width="13.21875" style="807" customWidth="1"/>
    <col min="773" max="773" width="11" style="807" customWidth="1"/>
    <col min="774" max="774" width="15" style="807" customWidth="1"/>
    <col min="775" max="775" width="12.6640625" style="807" customWidth="1"/>
    <col min="776" max="776" width="14.21875" style="807" customWidth="1"/>
    <col min="777" max="777" width="15.88671875" style="807" customWidth="1"/>
    <col min="778" max="778" width="11.21875" style="807" customWidth="1"/>
    <col min="779" max="779" width="9.33203125" style="807" customWidth="1"/>
    <col min="780" max="780" width="16.5546875" style="807" bestFit="1" customWidth="1"/>
    <col min="781" max="781" width="5.88671875" style="807" customWidth="1"/>
    <col min="782" max="782" width="5" style="807" customWidth="1"/>
    <col min="783" max="784" width="8.88671875" style="807"/>
    <col min="785" max="785" width="13.44140625" style="807" customWidth="1"/>
    <col min="786" max="786" width="12.77734375" style="807" bestFit="1" customWidth="1"/>
    <col min="787" max="787" width="8.88671875" style="807"/>
    <col min="788" max="788" width="13.33203125" style="807" bestFit="1" customWidth="1"/>
    <col min="789" max="1024" width="8.88671875" style="807"/>
    <col min="1025" max="1025" width="3.109375" style="807" customWidth="1"/>
    <col min="1026" max="1026" width="22.88671875" style="807" customWidth="1"/>
    <col min="1027" max="1027" width="18.5546875" style="807" customWidth="1"/>
    <col min="1028" max="1028" width="13.21875" style="807" customWidth="1"/>
    <col min="1029" max="1029" width="11" style="807" customWidth="1"/>
    <col min="1030" max="1030" width="15" style="807" customWidth="1"/>
    <col min="1031" max="1031" width="12.6640625" style="807" customWidth="1"/>
    <col min="1032" max="1032" width="14.21875" style="807" customWidth="1"/>
    <col min="1033" max="1033" width="15.88671875" style="807" customWidth="1"/>
    <col min="1034" max="1034" width="11.21875" style="807" customWidth="1"/>
    <col min="1035" max="1035" width="9.33203125" style="807" customWidth="1"/>
    <col min="1036" max="1036" width="16.5546875" style="807" bestFit="1" customWidth="1"/>
    <col min="1037" max="1037" width="5.88671875" style="807" customWidth="1"/>
    <col min="1038" max="1038" width="5" style="807" customWidth="1"/>
    <col min="1039" max="1040" width="8.88671875" style="807"/>
    <col min="1041" max="1041" width="13.44140625" style="807" customWidth="1"/>
    <col min="1042" max="1042" width="12.77734375" style="807" bestFit="1" customWidth="1"/>
    <col min="1043" max="1043" width="8.88671875" style="807"/>
    <col min="1044" max="1044" width="13.33203125" style="807" bestFit="1" customWidth="1"/>
    <col min="1045" max="1280" width="8.88671875" style="807"/>
    <col min="1281" max="1281" width="3.109375" style="807" customWidth="1"/>
    <col min="1282" max="1282" width="22.88671875" style="807" customWidth="1"/>
    <col min="1283" max="1283" width="18.5546875" style="807" customWidth="1"/>
    <col min="1284" max="1284" width="13.21875" style="807" customWidth="1"/>
    <col min="1285" max="1285" width="11" style="807" customWidth="1"/>
    <col min="1286" max="1286" width="15" style="807" customWidth="1"/>
    <col min="1287" max="1287" width="12.6640625" style="807" customWidth="1"/>
    <col min="1288" max="1288" width="14.21875" style="807" customWidth="1"/>
    <col min="1289" max="1289" width="15.88671875" style="807" customWidth="1"/>
    <col min="1290" max="1290" width="11.21875" style="807" customWidth="1"/>
    <col min="1291" max="1291" width="9.33203125" style="807" customWidth="1"/>
    <col min="1292" max="1292" width="16.5546875" style="807" bestFit="1" customWidth="1"/>
    <col min="1293" max="1293" width="5.88671875" style="807" customWidth="1"/>
    <col min="1294" max="1294" width="5" style="807" customWidth="1"/>
    <col min="1295" max="1296" width="8.88671875" style="807"/>
    <col min="1297" max="1297" width="13.44140625" style="807" customWidth="1"/>
    <col min="1298" max="1298" width="12.77734375" style="807" bestFit="1" customWidth="1"/>
    <col min="1299" max="1299" width="8.88671875" style="807"/>
    <col min="1300" max="1300" width="13.33203125" style="807" bestFit="1" customWidth="1"/>
    <col min="1301" max="1536" width="8.88671875" style="807"/>
    <col min="1537" max="1537" width="3.109375" style="807" customWidth="1"/>
    <col min="1538" max="1538" width="22.88671875" style="807" customWidth="1"/>
    <col min="1539" max="1539" width="18.5546875" style="807" customWidth="1"/>
    <col min="1540" max="1540" width="13.21875" style="807" customWidth="1"/>
    <col min="1541" max="1541" width="11" style="807" customWidth="1"/>
    <col min="1542" max="1542" width="15" style="807" customWidth="1"/>
    <col min="1543" max="1543" width="12.6640625" style="807" customWidth="1"/>
    <col min="1544" max="1544" width="14.21875" style="807" customWidth="1"/>
    <col min="1545" max="1545" width="15.88671875" style="807" customWidth="1"/>
    <col min="1546" max="1546" width="11.21875" style="807" customWidth="1"/>
    <col min="1547" max="1547" width="9.33203125" style="807" customWidth="1"/>
    <col min="1548" max="1548" width="16.5546875" style="807" bestFit="1" customWidth="1"/>
    <col min="1549" max="1549" width="5.88671875" style="807" customWidth="1"/>
    <col min="1550" max="1550" width="5" style="807" customWidth="1"/>
    <col min="1551" max="1552" width="8.88671875" style="807"/>
    <col min="1553" max="1553" width="13.44140625" style="807" customWidth="1"/>
    <col min="1554" max="1554" width="12.77734375" style="807" bestFit="1" customWidth="1"/>
    <col min="1555" max="1555" width="8.88671875" style="807"/>
    <col min="1556" max="1556" width="13.33203125" style="807" bestFit="1" customWidth="1"/>
    <col min="1557" max="1792" width="8.88671875" style="807"/>
    <col min="1793" max="1793" width="3.109375" style="807" customWidth="1"/>
    <col min="1794" max="1794" width="22.88671875" style="807" customWidth="1"/>
    <col min="1795" max="1795" width="18.5546875" style="807" customWidth="1"/>
    <col min="1796" max="1796" width="13.21875" style="807" customWidth="1"/>
    <col min="1797" max="1797" width="11" style="807" customWidth="1"/>
    <col min="1798" max="1798" width="15" style="807" customWidth="1"/>
    <col min="1799" max="1799" width="12.6640625" style="807" customWidth="1"/>
    <col min="1800" max="1800" width="14.21875" style="807" customWidth="1"/>
    <col min="1801" max="1801" width="15.88671875" style="807" customWidth="1"/>
    <col min="1802" max="1802" width="11.21875" style="807" customWidth="1"/>
    <col min="1803" max="1803" width="9.33203125" style="807" customWidth="1"/>
    <col min="1804" max="1804" width="16.5546875" style="807" bestFit="1" customWidth="1"/>
    <col min="1805" max="1805" width="5.88671875" style="807" customWidth="1"/>
    <col min="1806" max="1806" width="5" style="807" customWidth="1"/>
    <col min="1807" max="1808" width="8.88671875" style="807"/>
    <col min="1809" max="1809" width="13.44140625" style="807" customWidth="1"/>
    <col min="1810" max="1810" width="12.77734375" style="807" bestFit="1" customWidth="1"/>
    <col min="1811" max="1811" width="8.88671875" style="807"/>
    <col min="1812" max="1812" width="13.33203125" style="807" bestFit="1" customWidth="1"/>
    <col min="1813" max="2048" width="8.88671875" style="807"/>
    <col min="2049" max="2049" width="3.109375" style="807" customWidth="1"/>
    <col min="2050" max="2050" width="22.88671875" style="807" customWidth="1"/>
    <col min="2051" max="2051" width="18.5546875" style="807" customWidth="1"/>
    <col min="2052" max="2052" width="13.21875" style="807" customWidth="1"/>
    <col min="2053" max="2053" width="11" style="807" customWidth="1"/>
    <col min="2054" max="2054" width="15" style="807" customWidth="1"/>
    <col min="2055" max="2055" width="12.6640625" style="807" customWidth="1"/>
    <col min="2056" max="2056" width="14.21875" style="807" customWidth="1"/>
    <col min="2057" max="2057" width="15.88671875" style="807" customWidth="1"/>
    <col min="2058" max="2058" width="11.21875" style="807" customWidth="1"/>
    <col min="2059" max="2059" width="9.33203125" style="807" customWidth="1"/>
    <col min="2060" max="2060" width="16.5546875" style="807" bestFit="1" customWidth="1"/>
    <col min="2061" max="2061" width="5.88671875" style="807" customWidth="1"/>
    <col min="2062" max="2062" width="5" style="807" customWidth="1"/>
    <col min="2063" max="2064" width="8.88671875" style="807"/>
    <col min="2065" max="2065" width="13.44140625" style="807" customWidth="1"/>
    <col min="2066" max="2066" width="12.77734375" style="807" bestFit="1" customWidth="1"/>
    <col min="2067" max="2067" width="8.88671875" style="807"/>
    <col min="2068" max="2068" width="13.33203125" style="807" bestFit="1" customWidth="1"/>
    <col min="2069" max="2304" width="8.88671875" style="807"/>
    <col min="2305" max="2305" width="3.109375" style="807" customWidth="1"/>
    <col min="2306" max="2306" width="22.88671875" style="807" customWidth="1"/>
    <col min="2307" max="2307" width="18.5546875" style="807" customWidth="1"/>
    <col min="2308" max="2308" width="13.21875" style="807" customWidth="1"/>
    <col min="2309" max="2309" width="11" style="807" customWidth="1"/>
    <col min="2310" max="2310" width="15" style="807" customWidth="1"/>
    <col min="2311" max="2311" width="12.6640625" style="807" customWidth="1"/>
    <col min="2312" max="2312" width="14.21875" style="807" customWidth="1"/>
    <col min="2313" max="2313" width="15.88671875" style="807" customWidth="1"/>
    <col min="2314" max="2314" width="11.21875" style="807" customWidth="1"/>
    <col min="2315" max="2315" width="9.33203125" style="807" customWidth="1"/>
    <col min="2316" max="2316" width="16.5546875" style="807" bestFit="1" customWidth="1"/>
    <col min="2317" max="2317" width="5.88671875" style="807" customWidth="1"/>
    <col min="2318" max="2318" width="5" style="807" customWidth="1"/>
    <col min="2319" max="2320" width="8.88671875" style="807"/>
    <col min="2321" max="2321" width="13.44140625" style="807" customWidth="1"/>
    <col min="2322" max="2322" width="12.77734375" style="807" bestFit="1" customWidth="1"/>
    <col min="2323" max="2323" width="8.88671875" style="807"/>
    <col min="2324" max="2324" width="13.33203125" style="807" bestFit="1" customWidth="1"/>
    <col min="2325" max="2560" width="8.88671875" style="807"/>
    <col min="2561" max="2561" width="3.109375" style="807" customWidth="1"/>
    <col min="2562" max="2562" width="22.88671875" style="807" customWidth="1"/>
    <col min="2563" max="2563" width="18.5546875" style="807" customWidth="1"/>
    <col min="2564" max="2564" width="13.21875" style="807" customWidth="1"/>
    <col min="2565" max="2565" width="11" style="807" customWidth="1"/>
    <col min="2566" max="2566" width="15" style="807" customWidth="1"/>
    <col min="2567" max="2567" width="12.6640625" style="807" customWidth="1"/>
    <col min="2568" max="2568" width="14.21875" style="807" customWidth="1"/>
    <col min="2569" max="2569" width="15.88671875" style="807" customWidth="1"/>
    <col min="2570" max="2570" width="11.21875" style="807" customWidth="1"/>
    <col min="2571" max="2571" width="9.33203125" style="807" customWidth="1"/>
    <col min="2572" max="2572" width="16.5546875" style="807" bestFit="1" customWidth="1"/>
    <col min="2573" max="2573" width="5.88671875" style="807" customWidth="1"/>
    <col min="2574" max="2574" width="5" style="807" customWidth="1"/>
    <col min="2575" max="2576" width="8.88671875" style="807"/>
    <col min="2577" max="2577" width="13.44140625" style="807" customWidth="1"/>
    <col min="2578" max="2578" width="12.77734375" style="807" bestFit="1" customWidth="1"/>
    <col min="2579" max="2579" width="8.88671875" style="807"/>
    <col min="2580" max="2580" width="13.33203125" style="807" bestFit="1" customWidth="1"/>
    <col min="2581" max="2816" width="8.88671875" style="807"/>
    <col min="2817" max="2817" width="3.109375" style="807" customWidth="1"/>
    <col min="2818" max="2818" width="22.88671875" style="807" customWidth="1"/>
    <col min="2819" max="2819" width="18.5546875" style="807" customWidth="1"/>
    <col min="2820" max="2820" width="13.21875" style="807" customWidth="1"/>
    <col min="2821" max="2821" width="11" style="807" customWidth="1"/>
    <col min="2822" max="2822" width="15" style="807" customWidth="1"/>
    <col min="2823" max="2823" width="12.6640625" style="807" customWidth="1"/>
    <col min="2824" max="2824" width="14.21875" style="807" customWidth="1"/>
    <col min="2825" max="2825" width="15.88671875" style="807" customWidth="1"/>
    <col min="2826" max="2826" width="11.21875" style="807" customWidth="1"/>
    <col min="2827" max="2827" width="9.33203125" style="807" customWidth="1"/>
    <col min="2828" max="2828" width="16.5546875" style="807" bestFit="1" customWidth="1"/>
    <col min="2829" max="2829" width="5.88671875" style="807" customWidth="1"/>
    <col min="2830" max="2830" width="5" style="807" customWidth="1"/>
    <col min="2831" max="2832" width="8.88671875" style="807"/>
    <col min="2833" max="2833" width="13.44140625" style="807" customWidth="1"/>
    <col min="2834" max="2834" width="12.77734375" style="807" bestFit="1" customWidth="1"/>
    <col min="2835" max="2835" width="8.88671875" style="807"/>
    <col min="2836" max="2836" width="13.33203125" style="807" bestFit="1" customWidth="1"/>
    <col min="2837" max="3072" width="8.88671875" style="807"/>
    <col min="3073" max="3073" width="3.109375" style="807" customWidth="1"/>
    <col min="3074" max="3074" width="22.88671875" style="807" customWidth="1"/>
    <col min="3075" max="3075" width="18.5546875" style="807" customWidth="1"/>
    <col min="3076" max="3076" width="13.21875" style="807" customWidth="1"/>
    <col min="3077" max="3077" width="11" style="807" customWidth="1"/>
    <col min="3078" max="3078" width="15" style="807" customWidth="1"/>
    <col min="3079" max="3079" width="12.6640625" style="807" customWidth="1"/>
    <col min="3080" max="3080" width="14.21875" style="807" customWidth="1"/>
    <col min="3081" max="3081" width="15.88671875" style="807" customWidth="1"/>
    <col min="3082" max="3082" width="11.21875" style="807" customWidth="1"/>
    <col min="3083" max="3083" width="9.33203125" style="807" customWidth="1"/>
    <col min="3084" max="3084" width="16.5546875" style="807" bestFit="1" customWidth="1"/>
    <col min="3085" max="3085" width="5.88671875" style="807" customWidth="1"/>
    <col min="3086" max="3086" width="5" style="807" customWidth="1"/>
    <col min="3087" max="3088" width="8.88671875" style="807"/>
    <col min="3089" max="3089" width="13.44140625" style="807" customWidth="1"/>
    <col min="3090" max="3090" width="12.77734375" style="807" bestFit="1" customWidth="1"/>
    <col min="3091" max="3091" width="8.88671875" style="807"/>
    <col min="3092" max="3092" width="13.33203125" style="807" bestFit="1" customWidth="1"/>
    <col min="3093" max="3328" width="8.88671875" style="807"/>
    <col min="3329" max="3329" width="3.109375" style="807" customWidth="1"/>
    <col min="3330" max="3330" width="22.88671875" style="807" customWidth="1"/>
    <col min="3331" max="3331" width="18.5546875" style="807" customWidth="1"/>
    <col min="3332" max="3332" width="13.21875" style="807" customWidth="1"/>
    <col min="3333" max="3333" width="11" style="807" customWidth="1"/>
    <col min="3334" max="3334" width="15" style="807" customWidth="1"/>
    <col min="3335" max="3335" width="12.6640625" style="807" customWidth="1"/>
    <col min="3336" max="3336" width="14.21875" style="807" customWidth="1"/>
    <col min="3337" max="3337" width="15.88671875" style="807" customWidth="1"/>
    <col min="3338" max="3338" width="11.21875" style="807" customWidth="1"/>
    <col min="3339" max="3339" width="9.33203125" style="807" customWidth="1"/>
    <col min="3340" max="3340" width="16.5546875" style="807" bestFit="1" customWidth="1"/>
    <col min="3341" max="3341" width="5.88671875" style="807" customWidth="1"/>
    <col min="3342" max="3342" width="5" style="807" customWidth="1"/>
    <col min="3343" max="3344" width="8.88671875" style="807"/>
    <col min="3345" max="3345" width="13.44140625" style="807" customWidth="1"/>
    <col min="3346" max="3346" width="12.77734375" style="807" bestFit="1" customWidth="1"/>
    <col min="3347" max="3347" width="8.88671875" style="807"/>
    <col min="3348" max="3348" width="13.33203125" style="807" bestFit="1" customWidth="1"/>
    <col min="3349" max="3584" width="8.88671875" style="807"/>
    <col min="3585" max="3585" width="3.109375" style="807" customWidth="1"/>
    <col min="3586" max="3586" width="22.88671875" style="807" customWidth="1"/>
    <col min="3587" max="3587" width="18.5546875" style="807" customWidth="1"/>
    <col min="3588" max="3588" width="13.21875" style="807" customWidth="1"/>
    <col min="3589" max="3589" width="11" style="807" customWidth="1"/>
    <col min="3590" max="3590" width="15" style="807" customWidth="1"/>
    <col min="3591" max="3591" width="12.6640625" style="807" customWidth="1"/>
    <col min="3592" max="3592" width="14.21875" style="807" customWidth="1"/>
    <col min="3593" max="3593" width="15.88671875" style="807" customWidth="1"/>
    <col min="3594" max="3594" width="11.21875" style="807" customWidth="1"/>
    <col min="3595" max="3595" width="9.33203125" style="807" customWidth="1"/>
    <col min="3596" max="3596" width="16.5546875" style="807" bestFit="1" customWidth="1"/>
    <col min="3597" max="3597" width="5.88671875" style="807" customWidth="1"/>
    <col min="3598" max="3598" width="5" style="807" customWidth="1"/>
    <col min="3599" max="3600" width="8.88671875" style="807"/>
    <col min="3601" max="3601" width="13.44140625" style="807" customWidth="1"/>
    <col min="3602" max="3602" width="12.77734375" style="807" bestFit="1" customWidth="1"/>
    <col min="3603" max="3603" width="8.88671875" style="807"/>
    <col min="3604" max="3604" width="13.33203125" style="807" bestFit="1" customWidth="1"/>
    <col min="3605" max="3840" width="8.88671875" style="807"/>
    <col min="3841" max="3841" width="3.109375" style="807" customWidth="1"/>
    <col min="3842" max="3842" width="22.88671875" style="807" customWidth="1"/>
    <col min="3843" max="3843" width="18.5546875" style="807" customWidth="1"/>
    <col min="3844" max="3844" width="13.21875" style="807" customWidth="1"/>
    <col min="3845" max="3845" width="11" style="807" customWidth="1"/>
    <col min="3846" max="3846" width="15" style="807" customWidth="1"/>
    <col min="3847" max="3847" width="12.6640625" style="807" customWidth="1"/>
    <col min="3848" max="3848" width="14.21875" style="807" customWidth="1"/>
    <col min="3849" max="3849" width="15.88671875" style="807" customWidth="1"/>
    <col min="3850" max="3850" width="11.21875" style="807" customWidth="1"/>
    <col min="3851" max="3851" width="9.33203125" style="807" customWidth="1"/>
    <col min="3852" max="3852" width="16.5546875" style="807" bestFit="1" customWidth="1"/>
    <col min="3853" max="3853" width="5.88671875" style="807" customWidth="1"/>
    <col min="3854" max="3854" width="5" style="807" customWidth="1"/>
    <col min="3855" max="3856" width="8.88671875" style="807"/>
    <col min="3857" max="3857" width="13.44140625" style="807" customWidth="1"/>
    <col min="3858" max="3858" width="12.77734375" style="807" bestFit="1" customWidth="1"/>
    <col min="3859" max="3859" width="8.88671875" style="807"/>
    <col min="3860" max="3860" width="13.33203125" style="807" bestFit="1" customWidth="1"/>
    <col min="3861" max="4096" width="8.88671875" style="807"/>
    <col min="4097" max="4097" width="3.109375" style="807" customWidth="1"/>
    <col min="4098" max="4098" width="22.88671875" style="807" customWidth="1"/>
    <col min="4099" max="4099" width="18.5546875" style="807" customWidth="1"/>
    <col min="4100" max="4100" width="13.21875" style="807" customWidth="1"/>
    <col min="4101" max="4101" width="11" style="807" customWidth="1"/>
    <col min="4102" max="4102" width="15" style="807" customWidth="1"/>
    <col min="4103" max="4103" width="12.6640625" style="807" customWidth="1"/>
    <col min="4104" max="4104" width="14.21875" style="807" customWidth="1"/>
    <col min="4105" max="4105" width="15.88671875" style="807" customWidth="1"/>
    <col min="4106" max="4106" width="11.21875" style="807" customWidth="1"/>
    <col min="4107" max="4107" width="9.33203125" style="807" customWidth="1"/>
    <col min="4108" max="4108" width="16.5546875" style="807" bestFit="1" customWidth="1"/>
    <col min="4109" max="4109" width="5.88671875" style="807" customWidth="1"/>
    <col min="4110" max="4110" width="5" style="807" customWidth="1"/>
    <col min="4111" max="4112" width="8.88671875" style="807"/>
    <col min="4113" max="4113" width="13.44140625" style="807" customWidth="1"/>
    <col min="4114" max="4114" width="12.77734375" style="807" bestFit="1" customWidth="1"/>
    <col min="4115" max="4115" width="8.88671875" style="807"/>
    <col min="4116" max="4116" width="13.33203125" style="807" bestFit="1" customWidth="1"/>
    <col min="4117" max="4352" width="8.88671875" style="807"/>
    <col min="4353" max="4353" width="3.109375" style="807" customWidth="1"/>
    <col min="4354" max="4354" width="22.88671875" style="807" customWidth="1"/>
    <col min="4355" max="4355" width="18.5546875" style="807" customWidth="1"/>
    <col min="4356" max="4356" width="13.21875" style="807" customWidth="1"/>
    <col min="4357" max="4357" width="11" style="807" customWidth="1"/>
    <col min="4358" max="4358" width="15" style="807" customWidth="1"/>
    <col min="4359" max="4359" width="12.6640625" style="807" customWidth="1"/>
    <col min="4360" max="4360" width="14.21875" style="807" customWidth="1"/>
    <col min="4361" max="4361" width="15.88671875" style="807" customWidth="1"/>
    <col min="4362" max="4362" width="11.21875" style="807" customWidth="1"/>
    <col min="4363" max="4363" width="9.33203125" style="807" customWidth="1"/>
    <col min="4364" max="4364" width="16.5546875" style="807" bestFit="1" customWidth="1"/>
    <col min="4365" max="4365" width="5.88671875" style="807" customWidth="1"/>
    <col min="4366" max="4366" width="5" style="807" customWidth="1"/>
    <col min="4367" max="4368" width="8.88671875" style="807"/>
    <col min="4369" max="4369" width="13.44140625" style="807" customWidth="1"/>
    <col min="4370" max="4370" width="12.77734375" style="807" bestFit="1" customWidth="1"/>
    <col min="4371" max="4371" width="8.88671875" style="807"/>
    <col min="4372" max="4372" width="13.33203125" style="807" bestFit="1" customWidth="1"/>
    <col min="4373" max="4608" width="8.88671875" style="807"/>
    <col min="4609" max="4609" width="3.109375" style="807" customWidth="1"/>
    <col min="4610" max="4610" width="22.88671875" style="807" customWidth="1"/>
    <col min="4611" max="4611" width="18.5546875" style="807" customWidth="1"/>
    <col min="4612" max="4612" width="13.21875" style="807" customWidth="1"/>
    <col min="4613" max="4613" width="11" style="807" customWidth="1"/>
    <col min="4614" max="4614" width="15" style="807" customWidth="1"/>
    <col min="4615" max="4615" width="12.6640625" style="807" customWidth="1"/>
    <col min="4616" max="4616" width="14.21875" style="807" customWidth="1"/>
    <col min="4617" max="4617" width="15.88671875" style="807" customWidth="1"/>
    <col min="4618" max="4618" width="11.21875" style="807" customWidth="1"/>
    <col min="4619" max="4619" width="9.33203125" style="807" customWidth="1"/>
    <col min="4620" max="4620" width="16.5546875" style="807" bestFit="1" customWidth="1"/>
    <col min="4621" max="4621" width="5.88671875" style="807" customWidth="1"/>
    <col min="4622" max="4622" width="5" style="807" customWidth="1"/>
    <col min="4623" max="4624" width="8.88671875" style="807"/>
    <col min="4625" max="4625" width="13.44140625" style="807" customWidth="1"/>
    <col min="4626" max="4626" width="12.77734375" style="807" bestFit="1" customWidth="1"/>
    <col min="4627" max="4627" width="8.88671875" style="807"/>
    <col min="4628" max="4628" width="13.33203125" style="807" bestFit="1" customWidth="1"/>
    <col min="4629" max="4864" width="8.88671875" style="807"/>
    <col min="4865" max="4865" width="3.109375" style="807" customWidth="1"/>
    <col min="4866" max="4866" width="22.88671875" style="807" customWidth="1"/>
    <col min="4867" max="4867" width="18.5546875" style="807" customWidth="1"/>
    <col min="4868" max="4868" width="13.21875" style="807" customWidth="1"/>
    <col min="4869" max="4869" width="11" style="807" customWidth="1"/>
    <col min="4870" max="4870" width="15" style="807" customWidth="1"/>
    <col min="4871" max="4871" width="12.6640625" style="807" customWidth="1"/>
    <col min="4872" max="4872" width="14.21875" style="807" customWidth="1"/>
    <col min="4873" max="4873" width="15.88671875" style="807" customWidth="1"/>
    <col min="4874" max="4874" width="11.21875" style="807" customWidth="1"/>
    <col min="4875" max="4875" width="9.33203125" style="807" customWidth="1"/>
    <col min="4876" max="4876" width="16.5546875" style="807" bestFit="1" customWidth="1"/>
    <col min="4877" max="4877" width="5.88671875" style="807" customWidth="1"/>
    <col min="4878" max="4878" width="5" style="807" customWidth="1"/>
    <col min="4879" max="4880" width="8.88671875" style="807"/>
    <col min="4881" max="4881" width="13.44140625" style="807" customWidth="1"/>
    <col min="4882" max="4882" width="12.77734375" style="807" bestFit="1" customWidth="1"/>
    <col min="4883" max="4883" width="8.88671875" style="807"/>
    <col min="4884" max="4884" width="13.33203125" style="807" bestFit="1" customWidth="1"/>
    <col min="4885" max="5120" width="8.88671875" style="807"/>
    <col min="5121" max="5121" width="3.109375" style="807" customWidth="1"/>
    <col min="5122" max="5122" width="22.88671875" style="807" customWidth="1"/>
    <col min="5123" max="5123" width="18.5546875" style="807" customWidth="1"/>
    <col min="5124" max="5124" width="13.21875" style="807" customWidth="1"/>
    <col min="5125" max="5125" width="11" style="807" customWidth="1"/>
    <col min="5126" max="5126" width="15" style="807" customWidth="1"/>
    <col min="5127" max="5127" width="12.6640625" style="807" customWidth="1"/>
    <col min="5128" max="5128" width="14.21875" style="807" customWidth="1"/>
    <col min="5129" max="5129" width="15.88671875" style="807" customWidth="1"/>
    <col min="5130" max="5130" width="11.21875" style="807" customWidth="1"/>
    <col min="5131" max="5131" width="9.33203125" style="807" customWidth="1"/>
    <col min="5132" max="5132" width="16.5546875" style="807" bestFit="1" customWidth="1"/>
    <col min="5133" max="5133" width="5.88671875" style="807" customWidth="1"/>
    <col min="5134" max="5134" width="5" style="807" customWidth="1"/>
    <col min="5135" max="5136" width="8.88671875" style="807"/>
    <col min="5137" max="5137" width="13.44140625" style="807" customWidth="1"/>
    <col min="5138" max="5138" width="12.77734375" style="807" bestFit="1" customWidth="1"/>
    <col min="5139" max="5139" width="8.88671875" style="807"/>
    <col min="5140" max="5140" width="13.33203125" style="807" bestFit="1" customWidth="1"/>
    <col min="5141" max="5376" width="8.88671875" style="807"/>
    <col min="5377" max="5377" width="3.109375" style="807" customWidth="1"/>
    <col min="5378" max="5378" width="22.88671875" style="807" customWidth="1"/>
    <col min="5379" max="5379" width="18.5546875" style="807" customWidth="1"/>
    <col min="5380" max="5380" width="13.21875" style="807" customWidth="1"/>
    <col min="5381" max="5381" width="11" style="807" customWidth="1"/>
    <col min="5382" max="5382" width="15" style="807" customWidth="1"/>
    <col min="5383" max="5383" width="12.6640625" style="807" customWidth="1"/>
    <col min="5384" max="5384" width="14.21875" style="807" customWidth="1"/>
    <col min="5385" max="5385" width="15.88671875" style="807" customWidth="1"/>
    <col min="5386" max="5386" width="11.21875" style="807" customWidth="1"/>
    <col min="5387" max="5387" width="9.33203125" style="807" customWidth="1"/>
    <col min="5388" max="5388" width="16.5546875" style="807" bestFit="1" customWidth="1"/>
    <col min="5389" max="5389" width="5.88671875" style="807" customWidth="1"/>
    <col min="5390" max="5390" width="5" style="807" customWidth="1"/>
    <col min="5391" max="5392" width="8.88671875" style="807"/>
    <col min="5393" max="5393" width="13.44140625" style="807" customWidth="1"/>
    <col min="5394" max="5394" width="12.77734375" style="807" bestFit="1" customWidth="1"/>
    <col min="5395" max="5395" width="8.88671875" style="807"/>
    <col min="5396" max="5396" width="13.33203125" style="807" bestFit="1" customWidth="1"/>
    <col min="5397" max="5632" width="8.88671875" style="807"/>
    <col min="5633" max="5633" width="3.109375" style="807" customWidth="1"/>
    <col min="5634" max="5634" width="22.88671875" style="807" customWidth="1"/>
    <col min="5635" max="5635" width="18.5546875" style="807" customWidth="1"/>
    <col min="5636" max="5636" width="13.21875" style="807" customWidth="1"/>
    <col min="5637" max="5637" width="11" style="807" customWidth="1"/>
    <col min="5638" max="5638" width="15" style="807" customWidth="1"/>
    <col min="5639" max="5639" width="12.6640625" style="807" customWidth="1"/>
    <col min="5640" max="5640" width="14.21875" style="807" customWidth="1"/>
    <col min="5641" max="5641" width="15.88671875" style="807" customWidth="1"/>
    <col min="5642" max="5642" width="11.21875" style="807" customWidth="1"/>
    <col min="5643" max="5643" width="9.33203125" style="807" customWidth="1"/>
    <col min="5644" max="5644" width="16.5546875" style="807" bestFit="1" customWidth="1"/>
    <col min="5645" max="5645" width="5.88671875" style="807" customWidth="1"/>
    <col min="5646" max="5646" width="5" style="807" customWidth="1"/>
    <col min="5647" max="5648" width="8.88671875" style="807"/>
    <col min="5649" max="5649" width="13.44140625" style="807" customWidth="1"/>
    <col min="5650" max="5650" width="12.77734375" style="807" bestFit="1" customWidth="1"/>
    <col min="5651" max="5651" width="8.88671875" style="807"/>
    <col min="5652" max="5652" width="13.33203125" style="807" bestFit="1" customWidth="1"/>
    <col min="5653" max="5888" width="8.88671875" style="807"/>
    <col min="5889" max="5889" width="3.109375" style="807" customWidth="1"/>
    <col min="5890" max="5890" width="22.88671875" style="807" customWidth="1"/>
    <col min="5891" max="5891" width="18.5546875" style="807" customWidth="1"/>
    <col min="5892" max="5892" width="13.21875" style="807" customWidth="1"/>
    <col min="5893" max="5893" width="11" style="807" customWidth="1"/>
    <col min="5894" max="5894" width="15" style="807" customWidth="1"/>
    <col min="5895" max="5895" width="12.6640625" style="807" customWidth="1"/>
    <col min="5896" max="5896" width="14.21875" style="807" customWidth="1"/>
    <col min="5897" max="5897" width="15.88671875" style="807" customWidth="1"/>
    <col min="5898" max="5898" width="11.21875" style="807" customWidth="1"/>
    <col min="5899" max="5899" width="9.33203125" style="807" customWidth="1"/>
    <col min="5900" max="5900" width="16.5546875" style="807" bestFit="1" customWidth="1"/>
    <col min="5901" max="5901" width="5.88671875" style="807" customWidth="1"/>
    <col min="5902" max="5902" width="5" style="807" customWidth="1"/>
    <col min="5903" max="5904" width="8.88671875" style="807"/>
    <col min="5905" max="5905" width="13.44140625" style="807" customWidth="1"/>
    <col min="5906" max="5906" width="12.77734375" style="807" bestFit="1" customWidth="1"/>
    <col min="5907" max="5907" width="8.88671875" style="807"/>
    <col min="5908" max="5908" width="13.33203125" style="807" bestFit="1" customWidth="1"/>
    <col min="5909" max="6144" width="8.88671875" style="807"/>
    <col min="6145" max="6145" width="3.109375" style="807" customWidth="1"/>
    <col min="6146" max="6146" width="22.88671875" style="807" customWidth="1"/>
    <col min="6147" max="6147" width="18.5546875" style="807" customWidth="1"/>
    <col min="6148" max="6148" width="13.21875" style="807" customWidth="1"/>
    <col min="6149" max="6149" width="11" style="807" customWidth="1"/>
    <col min="6150" max="6150" width="15" style="807" customWidth="1"/>
    <col min="6151" max="6151" width="12.6640625" style="807" customWidth="1"/>
    <col min="6152" max="6152" width="14.21875" style="807" customWidth="1"/>
    <col min="6153" max="6153" width="15.88671875" style="807" customWidth="1"/>
    <col min="6154" max="6154" width="11.21875" style="807" customWidth="1"/>
    <col min="6155" max="6155" width="9.33203125" style="807" customWidth="1"/>
    <col min="6156" max="6156" width="16.5546875" style="807" bestFit="1" customWidth="1"/>
    <col min="6157" max="6157" width="5.88671875" style="807" customWidth="1"/>
    <col min="6158" max="6158" width="5" style="807" customWidth="1"/>
    <col min="6159" max="6160" width="8.88671875" style="807"/>
    <col min="6161" max="6161" width="13.44140625" style="807" customWidth="1"/>
    <col min="6162" max="6162" width="12.77734375" style="807" bestFit="1" customWidth="1"/>
    <col min="6163" max="6163" width="8.88671875" style="807"/>
    <col min="6164" max="6164" width="13.33203125" style="807" bestFit="1" customWidth="1"/>
    <col min="6165" max="6400" width="8.88671875" style="807"/>
    <col min="6401" max="6401" width="3.109375" style="807" customWidth="1"/>
    <col min="6402" max="6402" width="22.88671875" style="807" customWidth="1"/>
    <col min="6403" max="6403" width="18.5546875" style="807" customWidth="1"/>
    <col min="6404" max="6404" width="13.21875" style="807" customWidth="1"/>
    <col min="6405" max="6405" width="11" style="807" customWidth="1"/>
    <col min="6406" max="6406" width="15" style="807" customWidth="1"/>
    <col min="6407" max="6407" width="12.6640625" style="807" customWidth="1"/>
    <col min="6408" max="6408" width="14.21875" style="807" customWidth="1"/>
    <col min="6409" max="6409" width="15.88671875" style="807" customWidth="1"/>
    <col min="6410" max="6410" width="11.21875" style="807" customWidth="1"/>
    <col min="6411" max="6411" width="9.33203125" style="807" customWidth="1"/>
    <col min="6412" max="6412" width="16.5546875" style="807" bestFit="1" customWidth="1"/>
    <col min="6413" max="6413" width="5.88671875" style="807" customWidth="1"/>
    <col min="6414" max="6414" width="5" style="807" customWidth="1"/>
    <col min="6415" max="6416" width="8.88671875" style="807"/>
    <col min="6417" max="6417" width="13.44140625" style="807" customWidth="1"/>
    <col min="6418" max="6418" width="12.77734375" style="807" bestFit="1" customWidth="1"/>
    <col min="6419" max="6419" width="8.88671875" style="807"/>
    <col min="6420" max="6420" width="13.33203125" style="807" bestFit="1" customWidth="1"/>
    <col min="6421" max="6656" width="8.88671875" style="807"/>
    <col min="6657" max="6657" width="3.109375" style="807" customWidth="1"/>
    <col min="6658" max="6658" width="22.88671875" style="807" customWidth="1"/>
    <col min="6659" max="6659" width="18.5546875" style="807" customWidth="1"/>
    <col min="6660" max="6660" width="13.21875" style="807" customWidth="1"/>
    <col min="6661" max="6661" width="11" style="807" customWidth="1"/>
    <col min="6662" max="6662" width="15" style="807" customWidth="1"/>
    <col min="6663" max="6663" width="12.6640625" style="807" customWidth="1"/>
    <col min="6664" max="6664" width="14.21875" style="807" customWidth="1"/>
    <col min="6665" max="6665" width="15.88671875" style="807" customWidth="1"/>
    <col min="6666" max="6666" width="11.21875" style="807" customWidth="1"/>
    <col min="6667" max="6667" width="9.33203125" style="807" customWidth="1"/>
    <col min="6668" max="6668" width="16.5546875" style="807" bestFit="1" customWidth="1"/>
    <col min="6669" max="6669" width="5.88671875" style="807" customWidth="1"/>
    <col min="6670" max="6670" width="5" style="807" customWidth="1"/>
    <col min="6671" max="6672" width="8.88671875" style="807"/>
    <col min="6673" max="6673" width="13.44140625" style="807" customWidth="1"/>
    <col min="6674" max="6674" width="12.77734375" style="807" bestFit="1" customWidth="1"/>
    <col min="6675" max="6675" width="8.88671875" style="807"/>
    <col min="6676" max="6676" width="13.33203125" style="807" bestFit="1" customWidth="1"/>
    <col min="6677" max="6912" width="8.88671875" style="807"/>
    <col min="6913" max="6913" width="3.109375" style="807" customWidth="1"/>
    <col min="6914" max="6914" width="22.88671875" style="807" customWidth="1"/>
    <col min="6915" max="6915" width="18.5546875" style="807" customWidth="1"/>
    <col min="6916" max="6916" width="13.21875" style="807" customWidth="1"/>
    <col min="6917" max="6917" width="11" style="807" customWidth="1"/>
    <col min="6918" max="6918" width="15" style="807" customWidth="1"/>
    <col min="6919" max="6919" width="12.6640625" style="807" customWidth="1"/>
    <col min="6920" max="6920" width="14.21875" style="807" customWidth="1"/>
    <col min="6921" max="6921" width="15.88671875" style="807" customWidth="1"/>
    <col min="6922" max="6922" width="11.21875" style="807" customWidth="1"/>
    <col min="6923" max="6923" width="9.33203125" style="807" customWidth="1"/>
    <col min="6924" max="6924" width="16.5546875" style="807" bestFit="1" customWidth="1"/>
    <col min="6925" max="6925" width="5.88671875" style="807" customWidth="1"/>
    <col min="6926" max="6926" width="5" style="807" customWidth="1"/>
    <col min="6927" max="6928" width="8.88671875" style="807"/>
    <col min="6929" max="6929" width="13.44140625" style="807" customWidth="1"/>
    <col min="6930" max="6930" width="12.77734375" style="807" bestFit="1" customWidth="1"/>
    <col min="6931" max="6931" width="8.88671875" style="807"/>
    <col min="6932" max="6932" width="13.33203125" style="807" bestFit="1" customWidth="1"/>
    <col min="6933" max="7168" width="8.88671875" style="807"/>
    <col min="7169" max="7169" width="3.109375" style="807" customWidth="1"/>
    <col min="7170" max="7170" width="22.88671875" style="807" customWidth="1"/>
    <col min="7171" max="7171" width="18.5546875" style="807" customWidth="1"/>
    <col min="7172" max="7172" width="13.21875" style="807" customWidth="1"/>
    <col min="7173" max="7173" width="11" style="807" customWidth="1"/>
    <col min="7174" max="7174" width="15" style="807" customWidth="1"/>
    <col min="7175" max="7175" width="12.6640625" style="807" customWidth="1"/>
    <col min="7176" max="7176" width="14.21875" style="807" customWidth="1"/>
    <col min="7177" max="7177" width="15.88671875" style="807" customWidth="1"/>
    <col min="7178" max="7178" width="11.21875" style="807" customWidth="1"/>
    <col min="7179" max="7179" width="9.33203125" style="807" customWidth="1"/>
    <col min="7180" max="7180" width="16.5546875" style="807" bestFit="1" customWidth="1"/>
    <col min="7181" max="7181" width="5.88671875" style="807" customWidth="1"/>
    <col min="7182" max="7182" width="5" style="807" customWidth="1"/>
    <col min="7183" max="7184" width="8.88671875" style="807"/>
    <col min="7185" max="7185" width="13.44140625" style="807" customWidth="1"/>
    <col min="7186" max="7186" width="12.77734375" style="807" bestFit="1" customWidth="1"/>
    <col min="7187" max="7187" width="8.88671875" style="807"/>
    <col min="7188" max="7188" width="13.33203125" style="807" bestFit="1" customWidth="1"/>
    <col min="7189" max="7424" width="8.88671875" style="807"/>
    <col min="7425" max="7425" width="3.109375" style="807" customWidth="1"/>
    <col min="7426" max="7426" width="22.88671875" style="807" customWidth="1"/>
    <col min="7427" max="7427" width="18.5546875" style="807" customWidth="1"/>
    <col min="7428" max="7428" width="13.21875" style="807" customWidth="1"/>
    <col min="7429" max="7429" width="11" style="807" customWidth="1"/>
    <col min="7430" max="7430" width="15" style="807" customWidth="1"/>
    <col min="7431" max="7431" width="12.6640625" style="807" customWidth="1"/>
    <col min="7432" max="7432" width="14.21875" style="807" customWidth="1"/>
    <col min="7433" max="7433" width="15.88671875" style="807" customWidth="1"/>
    <col min="7434" max="7434" width="11.21875" style="807" customWidth="1"/>
    <col min="7435" max="7435" width="9.33203125" style="807" customWidth="1"/>
    <col min="7436" max="7436" width="16.5546875" style="807" bestFit="1" customWidth="1"/>
    <col min="7437" max="7437" width="5.88671875" style="807" customWidth="1"/>
    <col min="7438" max="7438" width="5" style="807" customWidth="1"/>
    <col min="7439" max="7440" width="8.88671875" style="807"/>
    <col min="7441" max="7441" width="13.44140625" style="807" customWidth="1"/>
    <col min="7442" max="7442" width="12.77734375" style="807" bestFit="1" customWidth="1"/>
    <col min="7443" max="7443" width="8.88671875" style="807"/>
    <col min="7444" max="7444" width="13.33203125" style="807" bestFit="1" customWidth="1"/>
    <col min="7445" max="7680" width="8.88671875" style="807"/>
    <col min="7681" max="7681" width="3.109375" style="807" customWidth="1"/>
    <col min="7682" max="7682" width="22.88671875" style="807" customWidth="1"/>
    <col min="7683" max="7683" width="18.5546875" style="807" customWidth="1"/>
    <col min="7684" max="7684" width="13.21875" style="807" customWidth="1"/>
    <col min="7685" max="7685" width="11" style="807" customWidth="1"/>
    <col min="7686" max="7686" width="15" style="807" customWidth="1"/>
    <col min="7687" max="7687" width="12.6640625" style="807" customWidth="1"/>
    <col min="7688" max="7688" width="14.21875" style="807" customWidth="1"/>
    <col min="7689" max="7689" width="15.88671875" style="807" customWidth="1"/>
    <col min="7690" max="7690" width="11.21875" style="807" customWidth="1"/>
    <col min="7691" max="7691" width="9.33203125" style="807" customWidth="1"/>
    <col min="7692" max="7692" width="16.5546875" style="807" bestFit="1" customWidth="1"/>
    <col min="7693" max="7693" width="5.88671875" style="807" customWidth="1"/>
    <col min="7694" max="7694" width="5" style="807" customWidth="1"/>
    <col min="7695" max="7696" width="8.88671875" style="807"/>
    <col min="7697" max="7697" width="13.44140625" style="807" customWidth="1"/>
    <col min="7698" max="7698" width="12.77734375" style="807" bestFit="1" customWidth="1"/>
    <col min="7699" max="7699" width="8.88671875" style="807"/>
    <col min="7700" max="7700" width="13.33203125" style="807" bestFit="1" customWidth="1"/>
    <col min="7701" max="7936" width="8.88671875" style="807"/>
    <col min="7937" max="7937" width="3.109375" style="807" customWidth="1"/>
    <col min="7938" max="7938" width="22.88671875" style="807" customWidth="1"/>
    <col min="7939" max="7939" width="18.5546875" style="807" customWidth="1"/>
    <col min="7940" max="7940" width="13.21875" style="807" customWidth="1"/>
    <col min="7941" max="7941" width="11" style="807" customWidth="1"/>
    <col min="7942" max="7942" width="15" style="807" customWidth="1"/>
    <col min="7943" max="7943" width="12.6640625" style="807" customWidth="1"/>
    <col min="7944" max="7944" width="14.21875" style="807" customWidth="1"/>
    <col min="7945" max="7945" width="15.88671875" style="807" customWidth="1"/>
    <col min="7946" max="7946" width="11.21875" style="807" customWidth="1"/>
    <col min="7947" max="7947" width="9.33203125" style="807" customWidth="1"/>
    <col min="7948" max="7948" width="16.5546875" style="807" bestFit="1" customWidth="1"/>
    <col min="7949" max="7949" width="5.88671875" style="807" customWidth="1"/>
    <col min="7950" max="7950" width="5" style="807" customWidth="1"/>
    <col min="7951" max="7952" width="8.88671875" style="807"/>
    <col min="7953" max="7953" width="13.44140625" style="807" customWidth="1"/>
    <col min="7954" max="7954" width="12.77734375" style="807" bestFit="1" customWidth="1"/>
    <col min="7955" max="7955" width="8.88671875" style="807"/>
    <col min="7956" max="7956" width="13.33203125" style="807" bestFit="1" customWidth="1"/>
    <col min="7957" max="8192" width="8.88671875" style="807"/>
    <col min="8193" max="8193" width="3.109375" style="807" customWidth="1"/>
    <col min="8194" max="8194" width="22.88671875" style="807" customWidth="1"/>
    <col min="8195" max="8195" width="18.5546875" style="807" customWidth="1"/>
    <col min="8196" max="8196" width="13.21875" style="807" customWidth="1"/>
    <col min="8197" max="8197" width="11" style="807" customWidth="1"/>
    <col min="8198" max="8198" width="15" style="807" customWidth="1"/>
    <col min="8199" max="8199" width="12.6640625" style="807" customWidth="1"/>
    <col min="8200" max="8200" width="14.21875" style="807" customWidth="1"/>
    <col min="8201" max="8201" width="15.88671875" style="807" customWidth="1"/>
    <col min="8202" max="8202" width="11.21875" style="807" customWidth="1"/>
    <col min="8203" max="8203" width="9.33203125" style="807" customWidth="1"/>
    <col min="8204" max="8204" width="16.5546875" style="807" bestFit="1" customWidth="1"/>
    <col min="8205" max="8205" width="5.88671875" style="807" customWidth="1"/>
    <col min="8206" max="8206" width="5" style="807" customWidth="1"/>
    <col min="8207" max="8208" width="8.88671875" style="807"/>
    <col min="8209" max="8209" width="13.44140625" style="807" customWidth="1"/>
    <col min="8210" max="8210" width="12.77734375" style="807" bestFit="1" customWidth="1"/>
    <col min="8211" max="8211" width="8.88671875" style="807"/>
    <col min="8212" max="8212" width="13.33203125" style="807" bestFit="1" customWidth="1"/>
    <col min="8213" max="8448" width="8.88671875" style="807"/>
    <col min="8449" max="8449" width="3.109375" style="807" customWidth="1"/>
    <col min="8450" max="8450" width="22.88671875" style="807" customWidth="1"/>
    <col min="8451" max="8451" width="18.5546875" style="807" customWidth="1"/>
    <col min="8452" max="8452" width="13.21875" style="807" customWidth="1"/>
    <col min="8453" max="8453" width="11" style="807" customWidth="1"/>
    <col min="8454" max="8454" width="15" style="807" customWidth="1"/>
    <col min="8455" max="8455" width="12.6640625" style="807" customWidth="1"/>
    <col min="8456" max="8456" width="14.21875" style="807" customWidth="1"/>
    <col min="8457" max="8457" width="15.88671875" style="807" customWidth="1"/>
    <col min="8458" max="8458" width="11.21875" style="807" customWidth="1"/>
    <col min="8459" max="8459" width="9.33203125" style="807" customWidth="1"/>
    <col min="8460" max="8460" width="16.5546875" style="807" bestFit="1" customWidth="1"/>
    <col min="8461" max="8461" width="5.88671875" style="807" customWidth="1"/>
    <col min="8462" max="8462" width="5" style="807" customWidth="1"/>
    <col min="8463" max="8464" width="8.88671875" style="807"/>
    <col min="8465" max="8465" width="13.44140625" style="807" customWidth="1"/>
    <col min="8466" max="8466" width="12.77734375" style="807" bestFit="1" customWidth="1"/>
    <col min="8467" max="8467" width="8.88671875" style="807"/>
    <col min="8468" max="8468" width="13.33203125" style="807" bestFit="1" customWidth="1"/>
    <col min="8469" max="8704" width="8.88671875" style="807"/>
    <col min="8705" max="8705" width="3.109375" style="807" customWidth="1"/>
    <col min="8706" max="8706" width="22.88671875" style="807" customWidth="1"/>
    <col min="8707" max="8707" width="18.5546875" style="807" customWidth="1"/>
    <col min="8708" max="8708" width="13.21875" style="807" customWidth="1"/>
    <col min="8709" max="8709" width="11" style="807" customWidth="1"/>
    <col min="8710" max="8710" width="15" style="807" customWidth="1"/>
    <col min="8711" max="8711" width="12.6640625" style="807" customWidth="1"/>
    <col min="8712" max="8712" width="14.21875" style="807" customWidth="1"/>
    <col min="8713" max="8713" width="15.88671875" style="807" customWidth="1"/>
    <col min="8714" max="8714" width="11.21875" style="807" customWidth="1"/>
    <col min="8715" max="8715" width="9.33203125" style="807" customWidth="1"/>
    <col min="8716" max="8716" width="16.5546875" style="807" bestFit="1" customWidth="1"/>
    <col min="8717" max="8717" width="5.88671875" style="807" customWidth="1"/>
    <col min="8718" max="8718" width="5" style="807" customWidth="1"/>
    <col min="8719" max="8720" width="8.88671875" style="807"/>
    <col min="8721" max="8721" width="13.44140625" style="807" customWidth="1"/>
    <col min="8722" max="8722" width="12.77734375" style="807" bestFit="1" customWidth="1"/>
    <col min="8723" max="8723" width="8.88671875" style="807"/>
    <col min="8724" max="8724" width="13.33203125" style="807" bestFit="1" customWidth="1"/>
    <col min="8725" max="8960" width="8.88671875" style="807"/>
    <col min="8961" max="8961" width="3.109375" style="807" customWidth="1"/>
    <col min="8962" max="8962" width="22.88671875" style="807" customWidth="1"/>
    <col min="8963" max="8963" width="18.5546875" style="807" customWidth="1"/>
    <col min="8964" max="8964" width="13.21875" style="807" customWidth="1"/>
    <col min="8965" max="8965" width="11" style="807" customWidth="1"/>
    <col min="8966" max="8966" width="15" style="807" customWidth="1"/>
    <col min="8967" max="8967" width="12.6640625" style="807" customWidth="1"/>
    <col min="8968" max="8968" width="14.21875" style="807" customWidth="1"/>
    <col min="8969" max="8969" width="15.88671875" style="807" customWidth="1"/>
    <col min="8970" max="8970" width="11.21875" style="807" customWidth="1"/>
    <col min="8971" max="8971" width="9.33203125" style="807" customWidth="1"/>
    <col min="8972" max="8972" width="16.5546875" style="807" bestFit="1" customWidth="1"/>
    <col min="8973" max="8973" width="5.88671875" style="807" customWidth="1"/>
    <col min="8974" max="8974" width="5" style="807" customWidth="1"/>
    <col min="8975" max="8976" width="8.88671875" style="807"/>
    <col min="8977" max="8977" width="13.44140625" style="807" customWidth="1"/>
    <col min="8978" max="8978" width="12.77734375" style="807" bestFit="1" customWidth="1"/>
    <col min="8979" max="8979" width="8.88671875" style="807"/>
    <col min="8980" max="8980" width="13.33203125" style="807" bestFit="1" customWidth="1"/>
    <col min="8981" max="9216" width="8.88671875" style="807"/>
    <col min="9217" max="9217" width="3.109375" style="807" customWidth="1"/>
    <col min="9218" max="9218" width="22.88671875" style="807" customWidth="1"/>
    <col min="9219" max="9219" width="18.5546875" style="807" customWidth="1"/>
    <col min="9220" max="9220" width="13.21875" style="807" customWidth="1"/>
    <col min="9221" max="9221" width="11" style="807" customWidth="1"/>
    <col min="9222" max="9222" width="15" style="807" customWidth="1"/>
    <col min="9223" max="9223" width="12.6640625" style="807" customWidth="1"/>
    <col min="9224" max="9224" width="14.21875" style="807" customWidth="1"/>
    <col min="9225" max="9225" width="15.88671875" style="807" customWidth="1"/>
    <col min="9226" max="9226" width="11.21875" style="807" customWidth="1"/>
    <col min="9227" max="9227" width="9.33203125" style="807" customWidth="1"/>
    <col min="9228" max="9228" width="16.5546875" style="807" bestFit="1" customWidth="1"/>
    <col min="9229" max="9229" width="5.88671875" style="807" customWidth="1"/>
    <col min="9230" max="9230" width="5" style="807" customWidth="1"/>
    <col min="9231" max="9232" width="8.88671875" style="807"/>
    <col min="9233" max="9233" width="13.44140625" style="807" customWidth="1"/>
    <col min="9234" max="9234" width="12.77734375" style="807" bestFit="1" customWidth="1"/>
    <col min="9235" max="9235" width="8.88671875" style="807"/>
    <col min="9236" max="9236" width="13.33203125" style="807" bestFit="1" customWidth="1"/>
    <col min="9237" max="9472" width="8.88671875" style="807"/>
    <col min="9473" max="9473" width="3.109375" style="807" customWidth="1"/>
    <col min="9474" max="9474" width="22.88671875" style="807" customWidth="1"/>
    <col min="9475" max="9475" width="18.5546875" style="807" customWidth="1"/>
    <col min="9476" max="9476" width="13.21875" style="807" customWidth="1"/>
    <col min="9477" max="9477" width="11" style="807" customWidth="1"/>
    <col min="9478" max="9478" width="15" style="807" customWidth="1"/>
    <col min="9479" max="9479" width="12.6640625" style="807" customWidth="1"/>
    <col min="9480" max="9480" width="14.21875" style="807" customWidth="1"/>
    <col min="9481" max="9481" width="15.88671875" style="807" customWidth="1"/>
    <col min="9482" max="9482" width="11.21875" style="807" customWidth="1"/>
    <col min="9483" max="9483" width="9.33203125" style="807" customWidth="1"/>
    <col min="9484" max="9484" width="16.5546875" style="807" bestFit="1" customWidth="1"/>
    <col min="9485" max="9485" width="5.88671875" style="807" customWidth="1"/>
    <col min="9486" max="9486" width="5" style="807" customWidth="1"/>
    <col min="9487" max="9488" width="8.88671875" style="807"/>
    <col min="9489" max="9489" width="13.44140625" style="807" customWidth="1"/>
    <col min="9490" max="9490" width="12.77734375" style="807" bestFit="1" customWidth="1"/>
    <col min="9491" max="9491" width="8.88671875" style="807"/>
    <col min="9492" max="9492" width="13.33203125" style="807" bestFit="1" customWidth="1"/>
    <col min="9493" max="9728" width="8.88671875" style="807"/>
    <col min="9729" max="9729" width="3.109375" style="807" customWidth="1"/>
    <col min="9730" max="9730" width="22.88671875" style="807" customWidth="1"/>
    <col min="9731" max="9731" width="18.5546875" style="807" customWidth="1"/>
    <col min="9732" max="9732" width="13.21875" style="807" customWidth="1"/>
    <col min="9733" max="9733" width="11" style="807" customWidth="1"/>
    <col min="9734" max="9734" width="15" style="807" customWidth="1"/>
    <col min="9735" max="9735" width="12.6640625" style="807" customWidth="1"/>
    <col min="9736" max="9736" width="14.21875" style="807" customWidth="1"/>
    <col min="9737" max="9737" width="15.88671875" style="807" customWidth="1"/>
    <col min="9738" max="9738" width="11.21875" style="807" customWidth="1"/>
    <col min="9739" max="9739" width="9.33203125" style="807" customWidth="1"/>
    <col min="9740" max="9740" width="16.5546875" style="807" bestFit="1" customWidth="1"/>
    <col min="9741" max="9741" width="5.88671875" style="807" customWidth="1"/>
    <col min="9742" max="9742" width="5" style="807" customWidth="1"/>
    <col min="9743" max="9744" width="8.88671875" style="807"/>
    <col min="9745" max="9745" width="13.44140625" style="807" customWidth="1"/>
    <col min="9746" max="9746" width="12.77734375" style="807" bestFit="1" customWidth="1"/>
    <col min="9747" max="9747" width="8.88671875" style="807"/>
    <col min="9748" max="9748" width="13.33203125" style="807" bestFit="1" customWidth="1"/>
    <col min="9749" max="9984" width="8.88671875" style="807"/>
    <col min="9985" max="9985" width="3.109375" style="807" customWidth="1"/>
    <col min="9986" max="9986" width="22.88671875" style="807" customWidth="1"/>
    <col min="9987" max="9987" width="18.5546875" style="807" customWidth="1"/>
    <col min="9988" max="9988" width="13.21875" style="807" customWidth="1"/>
    <col min="9989" max="9989" width="11" style="807" customWidth="1"/>
    <col min="9990" max="9990" width="15" style="807" customWidth="1"/>
    <col min="9991" max="9991" width="12.6640625" style="807" customWidth="1"/>
    <col min="9992" max="9992" width="14.21875" style="807" customWidth="1"/>
    <col min="9993" max="9993" width="15.88671875" style="807" customWidth="1"/>
    <col min="9994" max="9994" width="11.21875" style="807" customWidth="1"/>
    <col min="9995" max="9995" width="9.33203125" style="807" customWidth="1"/>
    <col min="9996" max="9996" width="16.5546875" style="807" bestFit="1" customWidth="1"/>
    <col min="9997" max="9997" width="5.88671875" style="807" customWidth="1"/>
    <col min="9998" max="9998" width="5" style="807" customWidth="1"/>
    <col min="9999" max="10000" width="8.88671875" style="807"/>
    <col min="10001" max="10001" width="13.44140625" style="807" customWidth="1"/>
    <col min="10002" max="10002" width="12.77734375" style="807" bestFit="1" customWidth="1"/>
    <col min="10003" max="10003" width="8.88671875" style="807"/>
    <col min="10004" max="10004" width="13.33203125" style="807" bestFit="1" customWidth="1"/>
    <col min="10005" max="10240" width="8.88671875" style="807"/>
    <col min="10241" max="10241" width="3.109375" style="807" customWidth="1"/>
    <col min="10242" max="10242" width="22.88671875" style="807" customWidth="1"/>
    <col min="10243" max="10243" width="18.5546875" style="807" customWidth="1"/>
    <col min="10244" max="10244" width="13.21875" style="807" customWidth="1"/>
    <col min="10245" max="10245" width="11" style="807" customWidth="1"/>
    <col min="10246" max="10246" width="15" style="807" customWidth="1"/>
    <col min="10247" max="10247" width="12.6640625" style="807" customWidth="1"/>
    <col min="10248" max="10248" width="14.21875" style="807" customWidth="1"/>
    <col min="10249" max="10249" width="15.88671875" style="807" customWidth="1"/>
    <col min="10250" max="10250" width="11.21875" style="807" customWidth="1"/>
    <col min="10251" max="10251" width="9.33203125" style="807" customWidth="1"/>
    <col min="10252" max="10252" width="16.5546875" style="807" bestFit="1" customWidth="1"/>
    <col min="10253" max="10253" width="5.88671875" style="807" customWidth="1"/>
    <col min="10254" max="10254" width="5" style="807" customWidth="1"/>
    <col min="10255" max="10256" width="8.88671875" style="807"/>
    <col min="10257" max="10257" width="13.44140625" style="807" customWidth="1"/>
    <col min="10258" max="10258" width="12.77734375" style="807" bestFit="1" customWidth="1"/>
    <col min="10259" max="10259" width="8.88671875" style="807"/>
    <col min="10260" max="10260" width="13.33203125" style="807" bestFit="1" customWidth="1"/>
    <col min="10261" max="10496" width="8.88671875" style="807"/>
    <col min="10497" max="10497" width="3.109375" style="807" customWidth="1"/>
    <col min="10498" max="10498" width="22.88671875" style="807" customWidth="1"/>
    <col min="10499" max="10499" width="18.5546875" style="807" customWidth="1"/>
    <col min="10500" max="10500" width="13.21875" style="807" customWidth="1"/>
    <col min="10501" max="10501" width="11" style="807" customWidth="1"/>
    <col min="10502" max="10502" width="15" style="807" customWidth="1"/>
    <col min="10503" max="10503" width="12.6640625" style="807" customWidth="1"/>
    <col min="10504" max="10504" width="14.21875" style="807" customWidth="1"/>
    <col min="10505" max="10505" width="15.88671875" style="807" customWidth="1"/>
    <col min="10506" max="10506" width="11.21875" style="807" customWidth="1"/>
    <col min="10507" max="10507" width="9.33203125" style="807" customWidth="1"/>
    <col min="10508" max="10508" width="16.5546875" style="807" bestFit="1" customWidth="1"/>
    <col min="10509" max="10509" width="5.88671875" style="807" customWidth="1"/>
    <col min="10510" max="10510" width="5" style="807" customWidth="1"/>
    <col min="10511" max="10512" width="8.88671875" style="807"/>
    <col min="10513" max="10513" width="13.44140625" style="807" customWidth="1"/>
    <col min="10514" max="10514" width="12.77734375" style="807" bestFit="1" customWidth="1"/>
    <col min="10515" max="10515" width="8.88671875" style="807"/>
    <col min="10516" max="10516" width="13.33203125" style="807" bestFit="1" customWidth="1"/>
    <col min="10517" max="10752" width="8.88671875" style="807"/>
    <col min="10753" max="10753" width="3.109375" style="807" customWidth="1"/>
    <col min="10754" max="10754" width="22.88671875" style="807" customWidth="1"/>
    <col min="10755" max="10755" width="18.5546875" style="807" customWidth="1"/>
    <col min="10756" max="10756" width="13.21875" style="807" customWidth="1"/>
    <col min="10757" max="10757" width="11" style="807" customWidth="1"/>
    <col min="10758" max="10758" width="15" style="807" customWidth="1"/>
    <col min="10759" max="10759" width="12.6640625" style="807" customWidth="1"/>
    <col min="10760" max="10760" width="14.21875" style="807" customWidth="1"/>
    <col min="10761" max="10761" width="15.88671875" style="807" customWidth="1"/>
    <col min="10762" max="10762" width="11.21875" style="807" customWidth="1"/>
    <col min="10763" max="10763" width="9.33203125" style="807" customWidth="1"/>
    <col min="10764" max="10764" width="16.5546875" style="807" bestFit="1" customWidth="1"/>
    <col min="10765" max="10765" width="5.88671875" style="807" customWidth="1"/>
    <col min="10766" max="10766" width="5" style="807" customWidth="1"/>
    <col min="10767" max="10768" width="8.88671875" style="807"/>
    <col min="10769" max="10769" width="13.44140625" style="807" customWidth="1"/>
    <col min="10770" max="10770" width="12.77734375" style="807" bestFit="1" customWidth="1"/>
    <col min="10771" max="10771" width="8.88671875" style="807"/>
    <col min="10772" max="10772" width="13.33203125" style="807" bestFit="1" customWidth="1"/>
    <col min="10773" max="11008" width="8.88671875" style="807"/>
    <col min="11009" max="11009" width="3.109375" style="807" customWidth="1"/>
    <col min="11010" max="11010" width="22.88671875" style="807" customWidth="1"/>
    <col min="11011" max="11011" width="18.5546875" style="807" customWidth="1"/>
    <col min="11012" max="11012" width="13.21875" style="807" customWidth="1"/>
    <col min="11013" max="11013" width="11" style="807" customWidth="1"/>
    <col min="11014" max="11014" width="15" style="807" customWidth="1"/>
    <col min="11015" max="11015" width="12.6640625" style="807" customWidth="1"/>
    <col min="11016" max="11016" width="14.21875" style="807" customWidth="1"/>
    <col min="11017" max="11017" width="15.88671875" style="807" customWidth="1"/>
    <col min="11018" max="11018" width="11.21875" style="807" customWidth="1"/>
    <col min="11019" max="11019" width="9.33203125" style="807" customWidth="1"/>
    <col min="11020" max="11020" width="16.5546875" style="807" bestFit="1" customWidth="1"/>
    <col min="11021" max="11021" width="5.88671875" style="807" customWidth="1"/>
    <col min="11022" max="11022" width="5" style="807" customWidth="1"/>
    <col min="11023" max="11024" width="8.88671875" style="807"/>
    <col min="11025" max="11025" width="13.44140625" style="807" customWidth="1"/>
    <col min="11026" max="11026" width="12.77734375" style="807" bestFit="1" customWidth="1"/>
    <col min="11027" max="11027" width="8.88671875" style="807"/>
    <col min="11028" max="11028" width="13.33203125" style="807" bestFit="1" customWidth="1"/>
    <col min="11029" max="11264" width="8.88671875" style="807"/>
    <col min="11265" max="11265" width="3.109375" style="807" customWidth="1"/>
    <col min="11266" max="11266" width="22.88671875" style="807" customWidth="1"/>
    <col min="11267" max="11267" width="18.5546875" style="807" customWidth="1"/>
    <col min="11268" max="11268" width="13.21875" style="807" customWidth="1"/>
    <col min="11269" max="11269" width="11" style="807" customWidth="1"/>
    <col min="11270" max="11270" width="15" style="807" customWidth="1"/>
    <col min="11271" max="11271" width="12.6640625" style="807" customWidth="1"/>
    <col min="11272" max="11272" width="14.21875" style="807" customWidth="1"/>
    <col min="11273" max="11273" width="15.88671875" style="807" customWidth="1"/>
    <col min="11274" max="11274" width="11.21875" style="807" customWidth="1"/>
    <col min="11275" max="11275" width="9.33203125" style="807" customWidth="1"/>
    <col min="11276" max="11276" width="16.5546875" style="807" bestFit="1" customWidth="1"/>
    <col min="11277" max="11277" width="5.88671875" style="807" customWidth="1"/>
    <col min="11278" max="11278" width="5" style="807" customWidth="1"/>
    <col min="11279" max="11280" width="8.88671875" style="807"/>
    <col min="11281" max="11281" width="13.44140625" style="807" customWidth="1"/>
    <col min="11282" max="11282" width="12.77734375" style="807" bestFit="1" customWidth="1"/>
    <col min="11283" max="11283" width="8.88671875" style="807"/>
    <col min="11284" max="11284" width="13.33203125" style="807" bestFit="1" customWidth="1"/>
    <col min="11285" max="11520" width="8.88671875" style="807"/>
    <col min="11521" max="11521" width="3.109375" style="807" customWidth="1"/>
    <col min="11522" max="11522" width="22.88671875" style="807" customWidth="1"/>
    <col min="11523" max="11523" width="18.5546875" style="807" customWidth="1"/>
    <col min="11524" max="11524" width="13.21875" style="807" customWidth="1"/>
    <col min="11525" max="11525" width="11" style="807" customWidth="1"/>
    <col min="11526" max="11526" width="15" style="807" customWidth="1"/>
    <col min="11527" max="11527" width="12.6640625" style="807" customWidth="1"/>
    <col min="11528" max="11528" width="14.21875" style="807" customWidth="1"/>
    <col min="11529" max="11529" width="15.88671875" style="807" customWidth="1"/>
    <col min="11530" max="11530" width="11.21875" style="807" customWidth="1"/>
    <col min="11531" max="11531" width="9.33203125" style="807" customWidth="1"/>
    <col min="11532" max="11532" width="16.5546875" style="807" bestFit="1" customWidth="1"/>
    <col min="11533" max="11533" width="5.88671875" style="807" customWidth="1"/>
    <col min="11534" max="11534" width="5" style="807" customWidth="1"/>
    <col min="11535" max="11536" width="8.88671875" style="807"/>
    <col min="11537" max="11537" width="13.44140625" style="807" customWidth="1"/>
    <col min="11538" max="11538" width="12.77734375" style="807" bestFit="1" customWidth="1"/>
    <col min="11539" max="11539" width="8.88671875" style="807"/>
    <col min="11540" max="11540" width="13.33203125" style="807" bestFit="1" customWidth="1"/>
    <col min="11541" max="11776" width="8.88671875" style="807"/>
    <col min="11777" max="11777" width="3.109375" style="807" customWidth="1"/>
    <col min="11778" max="11778" width="22.88671875" style="807" customWidth="1"/>
    <col min="11779" max="11779" width="18.5546875" style="807" customWidth="1"/>
    <col min="11780" max="11780" width="13.21875" style="807" customWidth="1"/>
    <col min="11781" max="11781" width="11" style="807" customWidth="1"/>
    <col min="11782" max="11782" width="15" style="807" customWidth="1"/>
    <col min="11783" max="11783" width="12.6640625" style="807" customWidth="1"/>
    <col min="11784" max="11784" width="14.21875" style="807" customWidth="1"/>
    <col min="11785" max="11785" width="15.88671875" style="807" customWidth="1"/>
    <col min="11786" max="11786" width="11.21875" style="807" customWidth="1"/>
    <col min="11787" max="11787" width="9.33203125" style="807" customWidth="1"/>
    <col min="11788" max="11788" width="16.5546875" style="807" bestFit="1" customWidth="1"/>
    <col min="11789" max="11789" width="5.88671875" style="807" customWidth="1"/>
    <col min="11790" max="11790" width="5" style="807" customWidth="1"/>
    <col min="11791" max="11792" width="8.88671875" style="807"/>
    <col min="11793" max="11793" width="13.44140625" style="807" customWidth="1"/>
    <col min="11794" max="11794" width="12.77734375" style="807" bestFit="1" customWidth="1"/>
    <col min="11795" max="11795" width="8.88671875" style="807"/>
    <col min="11796" max="11796" width="13.33203125" style="807" bestFit="1" customWidth="1"/>
    <col min="11797" max="12032" width="8.88671875" style="807"/>
    <col min="12033" max="12033" width="3.109375" style="807" customWidth="1"/>
    <col min="12034" max="12034" width="22.88671875" style="807" customWidth="1"/>
    <col min="12035" max="12035" width="18.5546875" style="807" customWidth="1"/>
    <col min="12036" max="12036" width="13.21875" style="807" customWidth="1"/>
    <col min="12037" max="12037" width="11" style="807" customWidth="1"/>
    <col min="12038" max="12038" width="15" style="807" customWidth="1"/>
    <col min="12039" max="12039" width="12.6640625" style="807" customWidth="1"/>
    <col min="12040" max="12040" width="14.21875" style="807" customWidth="1"/>
    <col min="12041" max="12041" width="15.88671875" style="807" customWidth="1"/>
    <col min="12042" max="12042" width="11.21875" style="807" customWidth="1"/>
    <col min="12043" max="12043" width="9.33203125" style="807" customWidth="1"/>
    <col min="12044" max="12044" width="16.5546875" style="807" bestFit="1" customWidth="1"/>
    <col min="12045" max="12045" width="5.88671875" style="807" customWidth="1"/>
    <col min="12046" max="12046" width="5" style="807" customWidth="1"/>
    <col min="12047" max="12048" width="8.88671875" style="807"/>
    <col min="12049" max="12049" width="13.44140625" style="807" customWidth="1"/>
    <col min="12050" max="12050" width="12.77734375" style="807" bestFit="1" customWidth="1"/>
    <col min="12051" max="12051" width="8.88671875" style="807"/>
    <col min="12052" max="12052" width="13.33203125" style="807" bestFit="1" customWidth="1"/>
    <col min="12053" max="12288" width="8.88671875" style="807"/>
    <col min="12289" max="12289" width="3.109375" style="807" customWidth="1"/>
    <col min="12290" max="12290" width="22.88671875" style="807" customWidth="1"/>
    <col min="12291" max="12291" width="18.5546875" style="807" customWidth="1"/>
    <col min="12292" max="12292" width="13.21875" style="807" customWidth="1"/>
    <col min="12293" max="12293" width="11" style="807" customWidth="1"/>
    <col min="12294" max="12294" width="15" style="807" customWidth="1"/>
    <col min="12295" max="12295" width="12.6640625" style="807" customWidth="1"/>
    <col min="12296" max="12296" width="14.21875" style="807" customWidth="1"/>
    <col min="12297" max="12297" width="15.88671875" style="807" customWidth="1"/>
    <col min="12298" max="12298" width="11.21875" style="807" customWidth="1"/>
    <col min="12299" max="12299" width="9.33203125" style="807" customWidth="1"/>
    <col min="12300" max="12300" width="16.5546875" style="807" bestFit="1" customWidth="1"/>
    <col min="12301" max="12301" width="5.88671875" style="807" customWidth="1"/>
    <col min="12302" max="12302" width="5" style="807" customWidth="1"/>
    <col min="12303" max="12304" width="8.88671875" style="807"/>
    <col min="12305" max="12305" width="13.44140625" style="807" customWidth="1"/>
    <col min="12306" max="12306" width="12.77734375" style="807" bestFit="1" customWidth="1"/>
    <col min="12307" max="12307" width="8.88671875" style="807"/>
    <col min="12308" max="12308" width="13.33203125" style="807" bestFit="1" customWidth="1"/>
    <col min="12309" max="12544" width="8.88671875" style="807"/>
    <col min="12545" max="12545" width="3.109375" style="807" customWidth="1"/>
    <col min="12546" max="12546" width="22.88671875" style="807" customWidth="1"/>
    <col min="12547" max="12547" width="18.5546875" style="807" customWidth="1"/>
    <col min="12548" max="12548" width="13.21875" style="807" customWidth="1"/>
    <col min="12549" max="12549" width="11" style="807" customWidth="1"/>
    <col min="12550" max="12550" width="15" style="807" customWidth="1"/>
    <col min="12551" max="12551" width="12.6640625" style="807" customWidth="1"/>
    <col min="12552" max="12552" width="14.21875" style="807" customWidth="1"/>
    <col min="12553" max="12553" width="15.88671875" style="807" customWidth="1"/>
    <col min="12554" max="12554" width="11.21875" style="807" customWidth="1"/>
    <col min="12555" max="12555" width="9.33203125" style="807" customWidth="1"/>
    <col min="12556" max="12556" width="16.5546875" style="807" bestFit="1" customWidth="1"/>
    <col min="12557" max="12557" width="5.88671875" style="807" customWidth="1"/>
    <col min="12558" max="12558" width="5" style="807" customWidth="1"/>
    <col min="12559" max="12560" width="8.88671875" style="807"/>
    <col min="12561" max="12561" width="13.44140625" style="807" customWidth="1"/>
    <col min="12562" max="12562" width="12.77734375" style="807" bestFit="1" customWidth="1"/>
    <col min="12563" max="12563" width="8.88671875" style="807"/>
    <col min="12564" max="12564" width="13.33203125" style="807" bestFit="1" customWidth="1"/>
    <col min="12565" max="12800" width="8.88671875" style="807"/>
    <col min="12801" max="12801" width="3.109375" style="807" customWidth="1"/>
    <col min="12802" max="12802" width="22.88671875" style="807" customWidth="1"/>
    <col min="12803" max="12803" width="18.5546875" style="807" customWidth="1"/>
    <col min="12804" max="12804" width="13.21875" style="807" customWidth="1"/>
    <col min="12805" max="12805" width="11" style="807" customWidth="1"/>
    <col min="12806" max="12806" width="15" style="807" customWidth="1"/>
    <col min="12807" max="12807" width="12.6640625" style="807" customWidth="1"/>
    <col min="12808" max="12808" width="14.21875" style="807" customWidth="1"/>
    <col min="12809" max="12809" width="15.88671875" style="807" customWidth="1"/>
    <col min="12810" max="12810" width="11.21875" style="807" customWidth="1"/>
    <col min="12811" max="12811" width="9.33203125" style="807" customWidth="1"/>
    <col min="12812" max="12812" width="16.5546875" style="807" bestFit="1" customWidth="1"/>
    <col min="12813" max="12813" width="5.88671875" style="807" customWidth="1"/>
    <col min="12814" max="12814" width="5" style="807" customWidth="1"/>
    <col min="12815" max="12816" width="8.88671875" style="807"/>
    <col min="12817" max="12817" width="13.44140625" style="807" customWidth="1"/>
    <col min="12818" max="12818" width="12.77734375" style="807" bestFit="1" customWidth="1"/>
    <col min="12819" max="12819" width="8.88671875" style="807"/>
    <col min="12820" max="12820" width="13.33203125" style="807" bestFit="1" customWidth="1"/>
    <col min="12821" max="13056" width="8.88671875" style="807"/>
    <col min="13057" max="13057" width="3.109375" style="807" customWidth="1"/>
    <col min="13058" max="13058" width="22.88671875" style="807" customWidth="1"/>
    <col min="13059" max="13059" width="18.5546875" style="807" customWidth="1"/>
    <col min="13060" max="13060" width="13.21875" style="807" customWidth="1"/>
    <col min="13061" max="13061" width="11" style="807" customWidth="1"/>
    <col min="13062" max="13062" width="15" style="807" customWidth="1"/>
    <col min="13063" max="13063" width="12.6640625" style="807" customWidth="1"/>
    <col min="13064" max="13064" width="14.21875" style="807" customWidth="1"/>
    <col min="13065" max="13065" width="15.88671875" style="807" customWidth="1"/>
    <col min="13066" max="13066" width="11.21875" style="807" customWidth="1"/>
    <col min="13067" max="13067" width="9.33203125" style="807" customWidth="1"/>
    <col min="13068" max="13068" width="16.5546875" style="807" bestFit="1" customWidth="1"/>
    <col min="13069" max="13069" width="5.88671875" style="807" customWidth="1"/>
    <col min="13070" max="13070" width="5" style="807" customWidth="1"/>
    <col min="13071" max="13072" width="8.88671875" style="807"/>
    <col min="13073" max="13073" width="13.44140625" style="807" customWidth="1"/>
    <col min="13074" max="13074" width="12.77734375" style="807" bestFit="1" customWidth="1"/>
    <col min="13075" max="13075" width="8.88671875" style="807"/>
    <col min="13076" max="13076" width="13.33203125" style="807" bestFit="1" customWidth="1"/>
    <col min="13077" max="13312" width="8.88671875" style="807"/>
    <col min="13313" max="13313" width="3.109375" style="807" customWidth="1"/>
    <col min="13314" max="13314" width="22.88671875" style="807" customWidth="1"/>
    <col min="13315" max="13315" width="18.5546875" style="807" customWidth="1"/>
    <col min="13316" max="13316" width="13.21875" style="807" customWidth="1"/>
    <col min="13317" max="13317" width="11" style="807" customWidth="1"/>
    <col min="13318" max="13318" width="15" style="807" customWidth="1"/>
    <col min="13319" max="13319" width="12.6640625" style="807" customWidth="1"/>
    <col min="13320" max="13320" width="14.21875" style="807" customWidth="1"/>
    <col min="13321" max="13321" width="15.88671875" style="807" customWidth="1"/>
    <col min="13322" max="13322" width="11.21875" style="807" customWidth="1"/>
    <col min="13323" max="13323" width="9.33203125" style="807" customWidth="1"/>
    <col min="13324" max="13324" width="16.5546875" style="807" bestFit="1" customWidth="1"/>
    <col min="13325" max="13325" width="5.88671875" style="807" customWidth="1"/>
    <col min="13326" max="13326" width="5" style="807" customWidth="1"/>
    <col min="13327" max="13328" width="8.88671875" style="807"/>
    <col min="13329" max="13329" width="13.44140625" style="807" customWidth="1"/>
    <col min="13330" max="13330" width="12.77734375" style="807" bestFit="1" customWidth="1"/>
    <col min="13331" max="13331" width="8.88671875" style="807"/>
    <col min="13332" max="13332" width="13.33203125" style="807" bestFit="1" customWidth="1"/>
    <col min="13333" max="13568" width="8.88671875" style="807"/>
    <col min="13569" max="13569" width="3.109375" style="807" customWidth="1"/>
    <col min="13570" max="13570" width="22.88671875" style="807" customWidth="1"/>
    <col min="13571" max="13571" width="18.5546875" style="807" customWidth="1"/>
    <col min="13572" max="13572" width="13.21875" style="807" customWidth="1"/>
    <col min="13573" max="13573" width="11" style="807" customWidth="1"/>
    <col min="13574" max="13574" width="15" style="807" customWidth="1"/>
    <col min="13575" max="13575" width="12.6640625" style="807" customWidth="1"/>
    <col min="13576" max="13576" width="14.21875" style="807" customWidth="1"/>
    <col min="13577" max="13577" width="15.88671875" style="807" customWidth="1"/>
    <col min="13578" max="13578" width="11.21875" style="807" customWidth="1"/>
    <col min="13579" max="13579" width="9.33203125" style="807" customWidth="1"/>
    <col min="13580" max="13580" width="16.5546875" style="807" bestFit="1" customWidth="1"/>
    <col min="13581" max="13581" width="5.88671875" style="807" customWidth="1"/>
    <col min="13582" max="13582" width="5" style="807" customWidth="1"/>
    <col min="13583" max="13584" width="8.88671875" style="807"/>
    <col min="13585" max="13585" width="13.44140625" style="807" customWidth="1"/>
    <col min="13586" max="13586" width="12.77734375" style="807" bestFit="1" customWidth="1"/>
    <col min="13587" max="13587" width="8.88671875" style="807"/>
    <col min="13588" max="13588" width="13.33203125" style="807" bestFit="1" customWidth="1"/>
    <col min="13589" max="13824" width="8.88671875" style="807"/>
    <col min="13825" max="13825" width="3.109375" style="807" customWidth="1"/>
    <col min="13826" max="13826" width="22.88671875" style="807" customWidth="1"/>
    <col min="13827" max="13827" width="18.5546875" style="807" customWidth="1"/>
    <col min="13828" max="13828" width="13.21875" style="807" customWidth="1"/>
    <col min="13829" max="13829" width="11" style="807" customWidth="1"/>
    <col min="13830" max="13830" width="15" style="807" customWidth="1"/>
    <col min="13831" max="13831" width="12.6640625" style="807" customWidth="1"/>
    <col min="13832" max="13832" width="14.21875" style="807" customWidth="1"/>
    <col min="13833" max="13833" width="15.88671875" style="807" customWidth="1"/>
    <col min="13834" max="13834" width="11.21875" style="807" customWidth="1"/>
    <col min="13835" max="13835" width="9.33203125" style="807" customWidth="1"/>
    <col min="13836" max="13836" width="16.5546875" style="807" bestFit="1" customWidth="1"/>
    <col min="13837" max="13837" width="5.88671875" style="807" customWidth="1"/>
    <col min="13838" max="13838" width="5" style="807" customWidth="1"/>
    <col min="13839" max="13840" width="8.88671875" style="807"/>
    <col min="13841" max="13841" width="13.44140625" style="807" customWidth="1"/>
    <col min="13842" max="13842" width="12.77734375" style="807" bestFit="1" customWidth="1"/>
    <col min="13843" max="13843" width="8.88671875" style="807"/>
    <col min="13844" max="13844" width="13.33203125" style="807" bestFit="1" customWidth="1"/>
    <col min="13845" max="14080" width="8.88671875" style="807"/>
    <col min="14081" max="14081" width="3.109375" style="807" customWidth="1"/>
    <col min="14082" max="14082" width="22.88671875" style="807" customWidth="1"/>
    <col min="14083" max="14083" width="18.5546875" style="807" customWidth="1"/>
    <col min="14084" max="14084" width="13.21875" style="807" customWidth="1"/>
    <col min="14085" max="14085" width="11" style="807" customWidth="1"/>
    <col min="14086" max="14086" width="15" style="807" customWidth="1"/>
    <col min="14087" max="14087" width="12.6640625" style="807" customWidth="1"/>
    <col min="14088" max="14088" width="14.21875" style="807" customWidth="1"/>
    <col min="14089" max="14089" width="15.88671875" style="807" customWidth="1"/>
    <col min="14090" max="14090" width="11.21875" style="807" customWidth="1"/>
    <col min="14091" max="14091" width="9.33203125" style="807" customWidth="1"/>
    <col min="14092" max="14092" width="16.5546875" style="807" bestFit="1" customWidth="1"/>
    <col min="14093" max="14093" width="5.88671875" style="807" customWidth="1"/>
    <col min="14094" max="14094" width="5" style="807" customWidth="1"/>
    <col min="14095" max="14096" width="8.88671875" style="807"/>
    <col min="14097" max="14097" width="13.44140625" style="807" customWidth="1"/>
    <col min="14098" max="14098" width="12.77734375" style="807" bestFit="1" customWidth="1"/>
    <col min="14099" max="14099" width="8.88671875" style="807"/>
    <col min="14100" max="14100" width="13.33203125" style="807" bestFit="1" customWidth="1"/>
    <col min="14101" max="14336" width="8.88671875" style="807"/>
    <col min="14337" max="14337" width="3.109375" style="807" customWidth="1"/>
    <col min="14338" max="14338" width="22.88671875" style="807" customWidth="1"/>
    <col min="14339" max="14339" width="18.5546875" style="807" customWidth="1"/>
    <col min="14340" max="14340" width="13.21875" style="807" customWidth="1"/>
    <col min="14341" max="14341" width="11" style="807" customWidth="1"/>
    <col min="14342" max="14342" width="15" style="807" customWidth="1"/>
    <col min="14343" max="14343" width="12.6640625" style="807" customWidth="1"/>
    <col min="14344" max="14344" width="14.21875" style="807" customWidth="1"/>
    <col min="14345" max="14345" width="15.88671875" style="807" customWidth="1"/>
    <col min="14346" max="14346" width="11.21875" style="807" customWidth="1"/>
    <col min="14347" max="14347" width="9.33203125" style="807" customWidth="1"/>
    <col min="14348" max="14348" width="16.5546875" style="807" bestFit="1" customWidth="1"/>
    <col min="14349" max="14349" width="5.88671875" style="807" customWidth="1"/>
    <col min="14350" max="14350" width="5" style="807" customWidth="1"/>
    <col min="14351" max="14352" width="8.88671875" style="807"/>
    <col min="14353" max="14353" width="13.44140625" style="807" customWidth="1"/>
    <col min="14354" max="14354" width="12.77734375" style="807" bestFit="1" customWidth="1"/>
    <col min="14355" max="14355" width="8.88671875" style="807"/>
    <col min="14356" max="14356" width="13.33203125" style="807" bestFit="1" customWidth="1"/>
    <col min="14357" max="14592" width="8.88671875" style="807"/>
    <col min="14593" max="14593" width="3.109375" style="807" customWidth="1"/>
    <col min="14594" max="14594" width="22.88671875" style="807" customWidth="1"/>
    <col min="14595" max="14595" width="18.5546875" style="807" customWidth="1"/>
    <col min="14596" max="14596" width="13.21875" style="807" customWidth="1"/>
    <col min="14597" max="14597" width="11" style="807" customWidth="1"/>
    <col min="14598" max="14598" width="15" style="807" customWidth="1"/>
    <col min="14599" max="14599" width="12.6640625" style="807" customWidth="1"/>
    <col min="14600" max="14600" width="14.21875" style="807" customWidth="1"/>
    <col min="14601" max="14601" width="15.88671875" style="807" customWidth="1"/>
    <col min="14602" max="14602" width="11.21875" style="807" customWidth="1"/>
    <col min="14603" max="14603" width="9.33203125" style="807" customWidth="1"/>
    <col min="14604" max="14604" width="16.5546875" style="807" bestFit="1" customWidth="1"/>
    <col min="14605" max="14605" width="5.88671875" style="807" customWidth="1"/>
    <col min="14606" max="14606" width="5" style="807" customWidth="1"/>
    <col min="14607" max="14608" width="8.88671875" style="807"/>
    <col min="14609" max="14609" width="13.44140625" style="807" customWidth="1"/>
    <col min="14610" max="14610" width="12.77734375" style="807" bestFit="1" customWidth="1"/>
    <col min="14611" max="14611" width="8.88671875" style="807"/>
    <col min="14612" max="14612" width="13.33203125" style="807" bestFit="1" customWidth="1"/>
    <col min="14613" max="14848" width="8.88671875" style="807"/>
    <col min="14849" max="14849" width="3.109375" style="807" customWidth="1"/>
    <col min="14850" max="14850" width="22.88671875" style="807" customWidth="1"/>
    <col min="14851" max="14851" width="18.5546875" style="807" customWidth="1"/>
    <col min="14852" max="14852" width="13.21875" style="807" customWidth="1"/>
    <col min="14853" max="14853" width="11" style="807" customWidth="1"/>
    <col min="14854" max="14854" width="15" style="807" customWidth="1"/>
    <col min="14855" max="14855" width="12.6640625" style="807" customWidth="1"/>
    <col min="14856" max="14856" width="14.21875" style="807" customWidth="1"/>
    <col min="14857" max="14857" width="15.88671875" style="807" customWidth="1"/>
    <col min="14858" max="14858" width="11.21875" style="807" customWidth="1"/>
    <col min="14859" max="14859" width="9.33203125" style="807" customWidth="1"/>
    <col min="14860" max="14860" width="16.5546875" style="807" bestFit="1" customWidth="1"/>
    <col min="14861" max="14861" width="5.88671875" style="807" customWidth="1"/>
    <col min="14862" max="14862" width="5" style="807" customWidth="1"/>
    <col min="14863" max="14864" width="8.88671875" style="807"/>
    <col min="14865" max="14865" width="13.44140625" style="807" customWidth="1"/>
    <col min="14866" max="14866" width="12.77734375" style="807" bestFit="1" customWidth="1"/>
    <col min="14867" max="14867" width="8.88671875" style="807"/>
    <col min="14868" max="14868" width="13.33203125" style="807" bestFit="1" customWidth="1"/>
    <col min="14869" max="15104" width="8.88671875" style="807"/>
    <col min="15105" max="15105" width="3.109375" style="807" customWidth="1"/>
    <col min="15106" max="15106" width="22.88671875" style="807" customWidth="1"/>
    <col min="15107" max="15107" width="18.5546875" style="807" customWidth="1"/>
    <col min="15108" max="15108" width="13.21875" style="807" customWidth="1"/>
    <col min="15109" max="15109" width="11" style="807" customWidth="1"/>
    <col min="15110" max="15110" width="15" style="807" customWidth="1"/>
    <col min="15111" max="15111" width="12.6640625" style="807" customWidth="1"/>
    <col min="15112" max="15112" width="14.21875" style="807" customWidth="1"/>
    <col min="15113" max="15113" width="15.88671875" style="807" customWidth="1"/>
    <col min="15114" max="15114" width="11.21875" style="807" customWidth="1"/>
    <col min="15115" max="15115" width="9.33203125" style="807" customWidth="1"/>
    <col min="15116" max="15116" width="16.5546875" style="807" bestFit="1" customWidth="1"/>
    <col min="15117" max="15117" width="5.88671875" style="807" customWidth="1"/>
    <col min="15118" max="15118" width="5" style="807" customWidth="1"/>
    <col min="15119" max="15120" width="8.88671875" style="807"/>
    <col min="15121" max="15121" width="13.44140625" style="807" customWidth="1"/>
    <col min="15122" max="15122" width="12.77734375" style="807" bestFit="1" customWidth="1"/>
    <col min="15123" max="15123" width="8.88671875" style="807"/>
    <col min="15124" max="15124" width="13.33203125" style="807" bestFit="1" customWidth="1"/>
    <col min="15125" max="15360" width="8.88671875" style="807"/>
    <col min="15361" max="15361" width="3.109375" style="807" customWidth="1"/>
    <col min="15362" max="15362" width="22.88671875" style="807" customWidth="1"/>
    <col min="15363" max="15363" width="18.5546875" style="807" customWidth="1"/>
    <col min="15364" max="15364" width="13.21875" style="807" customWidth="1"/>
    <col min="15365" max="15365" width="11" style="807" customWidth="1"/>
    <col min="15366" max="15366" width="15" style="807" customWidth="1"/>
    <col min="15367" max="15367" width="12.6640625" style="807" customWidth="1"/>
    <col min="15368" max="15368" width="14.21875" style="807" customWidth="1"/>
    <col min="15369" max="15369" width="15.88671875" style="807" customWidth="1"/>
    <col min="15370" max="15370" width="11.21875" style="807" customWidth="1"/>
    <col min="15371" max="15371" width="9.33203125" style="807" customWidth="1"/>
    <col min="15372" max="15372" width="16.5546875" style="807" bestFit="1" customWidth="1"/>
    <col min="15373" max="15373" width="5.88671875" style="807" customWidth="1"/>
    <col min="15374" max="15374" width="5" style="807" customWidth="1"/>
    <col min="15375" max="15376" width="8.88671875" style="807"/>
    <col min="15377" max="15377" width="13.44140625" style="807" customWidth="1"/>
    <col min="15378" max="15378" width="12.77734375" style="807" bestFit="1" customWidth="1"/>
    <col min="15379" max="15379" width="8.88671875" style="807"/>
    <col min="15380" max="15380" width="13.33203125" style="807" bestFit="1" customWidth="1"/>
    <col min="15381" max="15616" width="8.88671875" style="807"/>
    <col min="15617" max="15617" width="3.109375" style="807" customWidth="1"/>
    <col min="15618" max="15618" width="22.88671875" style="807" customWidth="1"/>
    <col min="15619" max="15619" width="18.5546875" style="807" customWidth="1"/>
    <col min="15620" max="15620" width="13.21875" style="807" customWidth="1"/>
    <col min="15621" max="15621" width="11" style="807" customWidth="1"/>
    <col min="15622" max="15622" width="15" style="807" customWidth="1"/>
    <col min="15623" max="15623" width="12.6640625" style="807" customWidth="1"/>
    <col min="15624" max="15624" width="14.21875" style="807" customWidth="1"/>
    <col min="15625" max="15625" width="15.88671875" style="807" customWidth="1"/>
    <col min="15626" max="15626" width="11.21875" style="807" customWidth="1"/>
    <col min="15627" max="15627" width="9.33203125" style="807" customWidth="1"/>
    <col min="15628" max="15628" width="16.5546875" style="807" bestFit="1" customWidth="1"/>
    <col min="15629" max="15629" width="5.88671875" style="807" customWidth="1"/>
    <col min="15630" max="15630" width="5" style="807" customWidth="1"/>
    <col min="15631" max="15632" width="8.88671875" style="807"/>
    <col min="15633" max="15633" width="13.44140625" style="807" customWidth="1"/>
    <col min="15634" max="15634" width="12.77734375" style="807" bestFit="1" customWidth="1"/>
    <col min="15635" max="15635" width="8.88671875" style="807"/>
    <col min="15636" max="15636" width="13.33203125" style="807" bestFit="1" customWidth="1"/>
    <col min="15637" max="15872" width="8.88671875" style="807"/>
    <col min="15873" max="15873" width="3.109375" style="807" customWidth="1"/>
    <col min="15874" max="15874" width="22.88671875" style="807" customWidth="1"/>
    <col min="15875" max="15875" width="18.5546875" style="807" customWidth="1"/>
    <col min="15876" max="15876" width="13.21875" style="807" customWidth="1"/>
    <col min="15877" max="15877" width="11" style="807" customWidth="1"/>
    <col min="15878" max="15878" width="15" style="807" customWidth="1"/>
    <col min="15879" max="15879" width="12.6640625" style="807" customWidth="1"/>
    <col min="15880" max="15880" width="14.21875" style="807" customWidth="1"/>
    <col min="15881" max="15881" width="15.88671875" style="807" customWidth="1"/>
    <col min="15882" max="15882" width="11.21875" style="807" customWidth="1"/>
    <col min="15883" max="15883" width="9.33203125" style="807" customWidth="1"/>
    <col min="15884" max="15884" width="16.5546875" style="807" bestFit="1" customWidth="1"/>
    <col min="15885" max="15885" width="5.88671875" style="807" customWidth="1"/>
    <col min="15886" max="15886" width="5" style="807" customWidth="1"/>
    <col min="15887" max="15888" width="8.88671875" style="807"/>
    <col min="15889" max="15889" width="13.44140625" style="807" customWidth="1"/>
    <col min="15890" max="15890" width="12.77734375" style="807" bestFit="1" customWidth="1"/>
    <col min="15891" max="15891" width="8.88671875" style="807"/>
    <col min="15892" max="15892" width="13.33203125" style="807" bestFit="1" customWidth="1"/>
    <col min="15893" max="16128" width="8.88671875" style="807"/>
    <col min="16129" max="16129" width="3.109375" style="807" customWidth="1"/>
    <col min="16130" max="16130" width="22.88671875" style="807" customWidth="1"/>
    <col min="16131" max="16131" width="18.5546875" style="807" customWidth="1"/>
    <col min="16132" max="16132" width="13.21875" style="807" customWidth="1"/>
    <col min="16133" max="16133" width="11" style="807" customWidth="1"/>
    <col min="16134" max="16134" width="15" style="807" customWidth="1"/>
    <col min="16135" max="16135" width="12.6640625" style="807" customWidth="1"/>
    <col min="16136" max="16136" width="14.21875" style="807" customWidth="1"/>
    <col min="16137" max="16137" width="15.88671875" style="807" customWidth="1"/>
    <col min="16138" max="16138" width="11.21875" style="807" customWidth="1"/>
    <col min="16139" max="16139" width="9.33203125" style="807" customWidth="1"/>
    <col min="16140" max="16140" width="16.5546875" style="807" bestFit="1" customWidth="1"/>
    <col min="16141" max="16141" width="5.88671875" style="807" customWidth="1"/>
    <col min="16142" max="16142" width="5" style="807" customWidth="1"/>
    <col min="16143" max="16144" width="8.88671875" style="807"/>
    <col min="16145" max="16145" width="13.44140625" style="807" customWidth="1"/>
    <col min="16146" max="16146" width="12.77734375" style="807" bestFit="1" customWidth="1"/>
    <col min="16147" max="16147" width="8.88671875" style="807"/>
    <col min="16148" max="16148" width="13.33203125" style="807" bestFit="1" customWidth="1"/>
    <col min="16149" max="16384" width="8.88671875" style="807"/>
  </cols>
  <sheetData>
    <row r="1" spans="1:20" s="3" customFormat="1" ht="23.25" customHeight="1">
      <c r="A1" s="576"/>
      <c r="B1" s="575"/>
      <c r="C1" s="575"/>
      <c r="D1" s="1140" t="str">
        <f ca="1">OFFSET('5-1.소반별'!$Q$1,S1,0)</f>
        <v>1-0-1-0</v>
      </c>
      <c r="E1" s="1140"/>
      <c r="F1" s="1142" t="s">
        <v>514</v>
      </c>
      <c r="G1" s="1142"/>
      <c r="H1" s="1142"/>
      <c r="I1" s="1142"/>
      <c r="J1" s="574"/>
      <c r="K1" s="574"/>
      <c r="L1" s="802"/>
      <c r="S1" s="3">
        <v>0</v>
      </c>
    </row>
    <row r="2" spans="1:20" s="3" customFormat="1" ht="23.25" customHeight="1" thickBot="1">
      <c r="A2" s="572"/>
      <c r="B2" s="571"/>
      <c r="C2" s="571"/>
      <c r="D2" s="1141"/>
      <c r="E2" s="1141"/>
      <c r="F2" s="1143"/>
      <c r="G2" s="1143"/>
      <c r="H2" s="1143"/>
      <c r="I2" s="1143"/>
      <c r="J2" s="570"/>
      <c r="K2" s="570"/>
      <c r="L2" s="803"/>
      <c r="M2" s="3" t="s">
        <v>513</v>
      </c>
      <c r="N2" s="568" t="s">
        <v>271</v>
      </c>
    </row>
    <row r="3" spans="1:20" s="53" customFormat="1" ht="21.95" customHeight="1" thickBot="1">
      <c r="A3" s="1144" t="s">
        <v>512</v>
      </c>
      <c r="B3" s="1145"/>
      <c r="C3" s="1146" t="str">
        <f ca="1">VLOOKUP($D$1,'5-1.소반별'!$Q$1:$T$9,2,0)</f>
        <v>양구군 양구읍 죽곡리 산102번지외 11필지</v>
      </c>
      <c r="D3" s="1146"/>
      <c r="E3" s="1146"/>
      <c r="F3" s="1146"/>
      <c r="G3" s="562"/>
      <c r="H3" s="562"/>
      <c r="I3" s="562"/>
      <c r="J3" s="565" t="s">
        <v>511</v>
      </c>
      <c r="K3" s="564">
        <f ca="1">VLOOKUP($D$1,'5-1.소반별'!$Q$1:$U$9,5,0)</f>
        <v>15.8</v>
      </c>
      <c r="L3" s="804" t="s">
        <v>4</v>
      </c>
      <c r="M3" s="805" t="s">
        <v>510</v>
      </c>
      <c r="N3" s="553" t="s">
        <v>270</v>
      </c>
    </row>
    <row r="4" spans="1:20" ht="22.5" customHeight="1" thickBot="1">
      <c r="A4" s="1147" t="s">
        <v>1217</v>
      </c>
      <c r="B4" s="1148"/>
      <c r="C4" s="1149" t="s">
        <v>1218</v>
      </c>
      <c r="D4" s="1149"/>
      <c r="E4" s="1149" t="s">
        <v>1219</v>
      </c>
      <c r="F4" s="1149"/>
      <c r="G4" s="1150" t="s">
        <v>1220</v>
      </c>
      <c r="H4" s="1149" t="s">
        <v>1221</v>
      </c>
      <c r="I4" s="1149"/>
      <c r="J4" s="1134" t="s">
        <v>1222</v>
      </c>
      <c r="K4" s="1134"/>
      <c r="L4" s="1136" t="s">
        <v>1223</v>
      </c>
      <c r="M4" s="806"/>
    </row>
    <row r="5" spans="1:20" ht="22.5" customHeight="1" thickTop="1" thickBot="1">
      <c r="A5" s="809"/>
      <c r="B5" s="810" t="s">
        <v>1224</v>
      </c>
      <c r="C5" s="811"/>
      <c r="D5" s="812" t="s">
        <v>1225</v>
      </c>
      <c r="E5" s="811"/>
      <c r="F5" s="813" t="s">
        <v>1225</v>
      </c>
      <c r="G5" s="1151"/>
      <c r="H5" s="814"/>
      <c r="I5" s="812" t="s">
        <v>1226</v>
      </c>
      <c r="J5" s="1135"/>
      <c r="K5" s="1135"/>
      <c r="L5" s="1137"/>
      <c r="M5" s="806"/>
      <c r="O5" s="815" t="s">
        <v>1227</v>
      </c>
    </row>
    <row r="6" spans="1:20" ht="15" hidden="1" thickTop="1">
      <c r="A6" s="1125"/>
      <c r="B6" s="817" t="s">
        <v>1228</v>
      </c>
      <c r="C6" s="1138" t="s">
        <v>1229</v>
      </c>
      <c r="D6" s="1138"/>
      <c r="E6" s="818"/>
      <c r="F6" s="819"/>
      <c r="G6" s="818"/>
      <c r="H6" s="820"/>
      <c r="I6" s="821"/>
      <c r="J6" s="822"/>
      <c r="K6" s="821"/>
      <c r="L6" s="823"/>
      <c r="M6" s="806"/>
      <c r="O6" s="824" t="s">
        <v>1230</v>
      </c>
      <c r="Q6" s="825" t="s">
        <v>509</v>
      </c>
      <c r="R6" s="825" t="s">
        <v>1231</v>
      </c>
      <c r="S6" s="825" t="s">
        <v>1232</v>
      </c>
      <c r="T6" s="825" t="s">
        <v>1233</v>
      </c>
    </row>
    <row r="7" spans="1:20" ht="15" hidden="1" thickTop="1">
      <c r="A7" s="1125"/>
      <c r="B7" s="826" t="s">
        <v>1234</v>
      </c>
      <c r="C7" s="827">
        <f>[170]소반별수량산출서!$P$6</f>
        <v>122</v>
      </c>
      <c r="D7" s="828" t="s">
        <v>385</v>
      </c>
      <c r="E7" s="829">
        <f>IF(C6="제거대상목",R7,R8)</f>
        <v>0.4</v>
      </c>
      <c r="F7" s="828" t="str">
        <f>IF(C6=Q8,"인/ha","인/100본당")</f>
        <v>인/100본당</v>
      </c>
      <c r="G7" s="829">
        <f>IF(O6="적용",IF(C6="미래목",1,ROUND(C7*E7/100,2)),0)</f>
        <v>0</v>
      </c>
      <c r="H7" s="830">
        <f>IF(ISERROR(VLOOKUP(I7,[171]초기설정!$A$4:$C$12,3,FALSE)),0,(VLOOKUP(I7,[171]초기설정!$A$4:$C$12,3,FALSE)))</f>
        <v>154454</v>
      </c>
      <c r="I7" s="828" t="s">
        <v>1235</v>
      </c>
      <c r="J7" s="831">
        <f>$D$120</f>
        <v>25</v>
      </c>
      <c r="K7" s="828" t="s">
        <v>1236</v>
      </c>
      <c r="L7" s="832">
        <f>ROUNDDOWN((G7*H7)*(1+J7%),0)</f>
        <v>0</v>
      </c>
      <c r="M7" s="806"/>
      <c r="Q7" s="825" t="s">
        <v>1237</v>
      </c>
      <c r="R7" s="825">
        <v>0.4</v>
      </c>
      <c r="S7" s="825" t="s">
        <v>1238</v>
      </c>
      <c r="T7" s="825">
        <v>0.17</v>
      </c>
    </row>
    <row r="8" spans="1:20" ht="15" hidden="1" thickTop="1">
      <c r="A8" s="1125"/>
      <c r="B8" s="826" t="s">
        <v>1239</v>
      </c>
      <c r="C8" s="829"/>
      <c r="D8" s="828"/>
      <c r="E8" s="829"/>
      <c r="F8" s="833"/>
      <c r="G8" s="829"/>
      <c r="H8" s="830"/>
      <c r="I8" s="828"/>
      <c r="J8" s="834"/>
      <c r="K8" s="833"/>
      <c r="L8" s="835"/>
      <c r="M8" s="806"/>
      <c r="Q8" s="825" t="s">
        <v>1240</v>
      </c>
      <c r="R8" s="825">
        <v>1</v>
      </c>
      <c r="S8" s="825" t="s">
        <v>1241</v>
      </c>
      <c r="T8" s="825">
        <v>0.5</v>
      </c>
    </row>
    <row r="9" spans="1:20" ht="15" hidden="1" thickTop="1">
      <c r="A9" s="1125"/>
      <c r="B9" s="826" t="s">
        <v>1242</v>
      </c>
      <c r="C9" s="836">
        <f>C7</f>
        <v>122</v>
      </c>
      <c r="D9" s="828" t="s">
        <v>1243</v>
      </c>
      <c r="E9" s="829">
        <f>IF(C6="제거대상목",T7,T8)</f>
        <v>0.17</v>
      </c>
      <c r="F9" s="828" t="s">
        <v>1244</v>
      </c>
      <c r="G9" s="829">
        <f>IF(O6="적용",ROUND(C9*(E9/100),2),0)</f>
        <v>0</v>
      </c>
      <c r="H9" s="830">
        <f>IF(ISERROR(VLOOKUP(I9,[171]초기설정!$A$16:$C$36,3,FALSE)),0,(VLOOKUP(I9,[171]초기설정!$A$16:$C$36,3,FALSE)))</f>
        <v>2306</v>
      </c>
      <c r="I9" s="828" t="str">
        <f>IF(C6="제거대상목",S7,S8)</f>
        <v>적색페인트</v>
      </c>
      <c r="J9" s="837"/>
      <c r="K9" s="833"/>
      <c r="L9" s="835">
        <f>ROUNDDOWN(G9*H9,0)</f>
        <v>0</v>
      </c>
      <c r="M9" s="806"/>
    </row>
    <row r="10" spans="1:20" ht="15" hidden="1" thickTop="1">
      <c r="A10" s="1125"/>
      <c r="B10" s="838" t="s">
        <v>1245</v>
      </c>
      <c r="C10" s="839">
        <f>L9</f>
        <v>0</v>
      </c>
      <c r="D10" s="840" t="s">
        <v>1246</v>
      </c>
      <c r="E10" s="841">
        <v>10</v>
      </c>
      <c r="F10" s="840" t="s">
        <v>1236</v>
      </c>
      <c r="G10" s="842"/>
      <c r="H10" s="843"/>
      <c r="I10" s="840"/>
      <c r="J10" s="844"/>
      <c r="K10" s="845"/>
      <c r="L10" s="846">
        <f>ROUNDDOWN(C10*E10%,0)</f>
        <v>0</v>
      </c>
      <c r="M10" s="806"/>
    </row>
    <row r="11" spans="1:20" ht="15" hidden="1" thickTop="1">
      <c r="A11" s="1125"/>
      <c r="B11" s="847" t="s">
        <v>1247</v>
      </c>
      <c r="C11" s="848"/>
      <c r="D11" s="821"/>
      <c r="E11" s="848"/>
      <c r="F11" s="821"/>
      <c r="G11" s="848"/>
      <c r="H11" s="849"/>
      <c r="I11" s="821"/>
      <c r="J11" s="822"/>
      <c r="K11" s="850"/>
      <c r="L11" s="823"/>
      <c r="M11" s="806"/>
      <c r="O11" s="824" t="s">
        <v>1230</v>
      </c>
    </row>
    <row r="12" spans="1:20" ht="15" hidden="1" thickTop="1">
      <c r="A12" s="1125"/>
      <c r="B12" s="851" t="s">
        <v>1234</v>
      </c>
      <c r="C12" s="852">
        <v>1</v>
      </c>
      <c r="D12" s="828" t="s">
        <v>1248</v>
      </c>
      <c r="E12" s="829">
        <v>0.2</v>
      </c>
      <c r="F12" s="828" t="s">
        <v>1249</v>
      </c>
      <c r="G12" s="829">
        <f>IF(O11="적용",ROUND(C12*E12,2),0)</f>
        <v>0</v>
      </c>
      <c r="H12" s="830">
        <f>IF(ISERROR(VLOOKUP(I12,[171]초기설정!$A$4:$C$12,3,FALSE)),0,(VLOOKUP(I12,[171]초기설정!$A$4:$C$12,3,FALSE)))</f>
        <v>125427</v>
      </c>
      <c r="I12" s="828" t="s">
        <v>1250</v>
      </c>
      <c r="J12" s="831">
        <f>$E$120</f>
        <v>5</v>
      </c>
      <c r="K12" s="828" t="s">
        <v>1236</v>
      </c>
      <c r="L12" s="832">
        <f>ROUNDDOWN((G12*H12)*(1+J12%),0)</f>
        <v>0</v>
      </c>
      <c r="M12" s="806"/>
    </row>
    <row r="13" spans="1:20" ht="15" hidden="1" thickTop="1">
      <c r="A13" s="1125"/>
      <c r="B13" s="851" t="s">
        <v>1239</v>
      </c>
      <c r="C13" s="853"/>
      <c r="D13" s="828"/>
      <c r="E13" s="829"/>
      <c r="F13" s="833"/>
      <c r="G13" s="829"/>
      <c r="H13" s="830"/>
      <c r="I13" s="828"/>
      <c r="J13" s="837"/>
      <c r="K13" s="833"/>
      <c r="L13" s="835"/>
      <c r="M13" s="806"/>
    </row>
    <row r="14" spans="1:20" ht="15" hidden="1" thickTop="1">
      <c r="A14" s="1125"/>
      <c r="B14" s="851" t="s">
        <v>1251</v>
      </c>
      <c r="C14" s="854">
        <v>1</v>
      </c>
      <c r="D14" s="828" t="s">
        <v>1248</v>
      </c>
      <c r="E14" s="829">
        <v>0.2</v>
      </c>
      <c r="F14" s="828" t="s">
        <v>492</v>
      </c>
      <c r="G14" s="829">
        <f>IF(O11="적용",ROUND(C14*E14,2),0)</f>
        <v>0</v>
      </c>
      <c r="H14" s="830">
        <f>IF(ISERROR(VLOOKUP(I14,[171]초기설정!$A$16:$C$36,3,FALSE)),0,(VLOOKUP(I14,[171]초기설정!$A$16:$C$36,3,FALSE)))</f>
        <v>2306</v>
      </c>
      <c r="I14" s="828" t="s">
        <v>1252</v>
      </c>
      <c r="J14" s="837"/>
      <c r="K14" s="833"/>
      <c r="L14" s="835">
        <f>ROUNDDOWN(G14*H14,0)</f>
        <v>0</v>
      </c>
      <c r="M14" s="806"/>
    </row>
    <row r="15" spans="1:20" ht="15" hidden="1" thickTop="1">
      <c r="A15" s="1125"/>
      <c r="B15" s="855" t="s">
        <v>1245</v>
      </c>
      <c r="C15" s="839">
        <f>L14</f>
        <v>0</v>
      </c>
      <c r="D15" s="840" t="s">
        <v>1246</v>
      </c>
      <c r="E15" s="841">
        <v>5</v>
      </c>
      <c r="F15" s="840" t="s">
        <v>1236</v>
      </c>
      <c r="G15" s="842"/>
      <c r="H15" s="843"/>
      <c r="I15" s="840"/>
      <c r="J15" s="856"/>
      <c r="K15" s="845"/>
      <c r="L15" s="846">
        <f>ROUNDDOWN(C15*E15%,0)</f>
        <v>0</v>
      </c>
      <c r="M15" s="806"/>
    </row>
    <row r="16" spans="1:20" ht="15" hidden="1" thickTop="1">
      <c r="A16" s="1125"/>
      <c r="B16" s="817" t="s">
        <v>1253</v>
      </c>
      <c r="C16" s="848"/>
      <c r="D16" s="821"/>
      <c r="E16" s="857"/>
      <c r="F16" s="858"/>
      <c r="G16" s="848"/>
      <c r="H16" s="849"/>
      <c r="I16" s="821"/>
      <c r="J16" s="859"/>
      <c r="K16" s="821"/>
      <c r="L16" s="823"/>
      <c r="M16" s="806"/>
      <c r="O16" s="824" t="s">
        <v>1230</v>
      </c>
      <c r="Q16" s="825" t="s">
        <v>509</v>
      </c>
      <c r="R16" s="825" t="s">
        <v>1254</v>
      </c>
      <c r="S16" s="825" t="s">
        <v>99</v>
      </c>
      <c r="T16" s="825" t="s">
        <v>1255</v>
      </c>
    </row>
    <row r="17" spans="1:22" ht="15" hidden="1" thickTop="1">
      <c r="A17" s="1125"/>
      <c r="B17" s="826" t="s">
        <v>1234</v>
      </c>
      <c r="C17" s="860">
        <v>0</v>
      </c>
      <c r="D17" s="828" t="s">
        <v>1256</v>
      </c>
      <c r="E17" s="854">
        <v>1</v>
      </c>
      <c r="F17" s="828" t="s">
        <v>1257</v>
      </c>
      <c r="G17" s="829">
        <f>IF(O16="적용",ROUND(C17*E17,2),0)</f>
        <v>0</v>
      </c>
      <c r="H17" s="830">
        <f>IF(ISERROR(VLOOKUP(I17,[171]초기설정!$A$4:$C$12,3,FALSE)),0,(VLOOKUP(I17,[171]초기설정!$A$4:$C$12,3,FALSE)))</f>
        <v>125427</v>
      </c>
      <c r="I17" s="828" t="s">
        <v>1250</v>
      </c>
      <c r="J17" s="831">
        <f>$F$120</f>
        <v>15</v>
      </c>
      <c r="K17" s="861" t="s">
        <v>1236</v>
      </c>
      <c r="L17" s="862">
        <f>ROUNDDOWN((G17*H17)*(1+J17%),0)</f>
        <v>0</v>
      </c>
      <c r="M17" s="806"/>
      <c r="Q17" s="825" t="s">
        <v>1258</v>
      </c>
      <c r="R17" s="825">
        <v>0.5</v>
      </c>
      <c r="S17" s="825" t="s">
        <v>1259</v>
      </c>
      <c r="T17" s="825" t="s">
        <v>1260</v>
      </c>
    </row>
    <row r="18" spans="1:22" ht="15" hidden="1" thickTop="1">
      <c r="A18" s="1125"/>
      <c r="B18" s="826" t="s">
        <v>1239</v>
      </c>
      <c r="C18" s="863"/>
      <c r="D18" s="828"/>
      <c r="E18" s="864"/>
      <c r="F18" s="833"/>
      <c r="G18" s="829"/>
      <c r="H18" s="830"/>
      <c r="I18" s="828"/>
      <c r="J18" s="837"/>
      <c r="K18" s="833"/>
      <c r="L18" s="835"/>
      <c r="M18" s="806"/>
      <c r="Q18" s="825" t="s">
        <v>1261</v>
      </c>
      <c r="R18" s="825">
        <v>0.6</v>
      </c>
      <c r="S18" s="825" t="s">
        <v>1262</v>
      </c>
      <c r="T18" s="825" t="s">
        <v>1263</v>
      </c>
    </row>
    <row r="19" spans="1:22" ht="15" hidden="1" thickTop="1">
      <c r="A19" s="1125"/>
      <c r="B19" s="865" t="s">
        <v>1264</v>
      </c>
      <c r="C19" s="866">
        <f>C17</f>
        <v>0</v>
      </c>
      <c r="D19" s="828" t="s">
        <v>1256</v>
      </c>
      <c r="E19" s="854">
        <f>IF(B19=Q17,R17,R18)</f>
        <v>0.5</v>
      </c>
      <c r="F19" s="828" t="str">
        <f>IF(B19=Q17,S17,S18)</f>
        <v>ℓ/km</v>
      </c>
      <c r="G19" s="829">
        <f>IF(O16="적용",ROUND(C19*E19,2),0)</f>
        <v>0</v>
      </c>
      <c r="H19" s="830">
        <f>IF(ISERROR(VLOOKUP(I19,[171]초기설정!$A$16:$C$36,3,FALSE)),0,(VLOOKUP(I19,[171]초기설정!$A$16:$C$36,3,FALSE)))</f>
        <v>2306</v>
      </c>
      <c r="I19" s="828" t="str">
        <f>IF(B19=Q17,T17,T18)</f>
        <v>백색페인트</v>
      </c>
      <c r="J19" s="833"/>
      <c r="K19" s="867"/>
      <c r="L19" s="862">
        <f>ROUNDDOWN(G19*H19,0)</f>
        <v>0</v>
      </c>
      <c r="M19" s="806"/>
    </row>
    <row r="20" spans="1:22" ht="15" hidden="1" thickTop="1">
      <c r="A20" s="1125"/>
      <c r="B20" s="855" t="s">
        <v>1245</v>
      </c>
      <c r="C20" s="839">
        <f>L19</f>
        <v>0</v>
      </c>
      <c r="D20" s="840" t="s">
        <v>1246</v>
      </c>
      <c r="E20" s="841">
        <v>5</v>
      </c>
      <c r="F20" s="840" t="s">
        <v>1236</v>
      </c>
      <c r="G20" s="868"/>
      <c r="H20" s="843"/>
      <c r="I20" s="840"/>
      <c r="J20" s="840"/>
      <c r="K20" s="869"/>
      <c r="L20" s="870">
        <f>ROUNDDOWN(C20*E20%,0)</f>
        <v>0</v>
      </c>
      <c r="M20" s="806"/>
    </row>
    <row r="21" spans="1:22" ht="15" hidden="1" thickTop="1">
      <c r="A21" s="1125"/>
      <c r="B21" s="817" t="s">
        <v>1265</v>
      </c>
      <c r="C21" s="848"/>
      <c r="D21" s="821"/>
      <c r="E21" s="848"/>
      <c r="F21" s="821"/>
      <c r="G21" s="848"/>
      <c r="H21" s="849"/>
      <c r="I21" s="821"/>
      <c r="J21" s="822"/>
      <c r="K21" s="850"/>
      <c r="L21" s="823"/>
      <c r="M21" s="806"/>
      <c r="O21" s="824" t="s">
        <v>1230</v>
      </c>
    </row>
    <row r="22" spans="1:22" ht="15" hidden="1" thickTop="1">
      <c r="A22" s="1125"/>
      <c r="B22" s="847" t="s">
        <v>1234</v>
      </c>
      <c r="C22" s="857"/>
      <c r="D22" s="871"/>
      <c r="E22" s="857"/>
      <c r="F22" s="858"/>
      <c r="G22" s="857"/>
      <c r="H22" s="872"/>
      <c r="I22" s="871"/>
      <c r="J22" s="873"/>
      <c r="K22" s="874"/>
      <c r="L22" s="875"/>
      <c r="M22" s="806"/>
    </row>
    <row r="23" spans="1:22" ht="15" hidden="1" thickTop="1">
      <c r="A23" s="1125"/>
      <c r="B23" s="826" t="s">
        <v>1266</v>
      </c>
      <c r="C23" s="860">
        <v>0</v>
      </c>
      <c r="D23" s="828" t="s">
        <v>1256</v>
      </c>
      <c r="E23" s="876">
        <v>2</v>
      </c>
      <c r="F23" s="828" t="s">
        <v>1257</v>
      </c>
      <c r="G23" s="829">
        <f>IF(O21="적용",ROUND(C23*E23,2),0)</f>
        <v>0</v>
      </c>
      <c r="H23" s="830">
        <f>IF(ISERROR(VLOOKUP(I23,[171]초기설정!$A$4:$C$12,3,FALSE)),0,(VLOOKUP(I23,[171]초기설정!$A$4:$C$12,3,FALSE)))</f>
        <v>125427</v>
      </c>
      <c r="I23" s="828" t="s">
        <v>298</v>
      </c>
      <c r="J23" s="831">
        <f>$G$120</f>
        <v>15</v>
      </c>
      <c r="K23" s="828" t="s">
        <v>1236</v>
      </c>
      <c r="L23" s="862">
        <f>ROUNDDOWN((G23*H23)*(1+J23%),0)</f>
        <v>0</v>
      </c>
      <c r="M23" s="877"/>
      <c r="N23" s="878"/>
    </row>
    <row r="24" spans="1:22" ht="15" hidden="1" thickTop="1">
      <c r="A24" s="1125"/>
      <c r="B24" s="826" t="s">
        <v>1239</v>
      </c>
      <c r="C24" s="853"/>
      <c r="D24" s="828"/>
      <c r="E24" s="829"/>
      <c r="F24" s="833"/>
      <c r="G24" s="829"/>
      <c r="H24" s="830"/>
      <c r="I24" s="828"/>
      <c r="J24" s="837"/>
      <c r="K24" s="833"/>
      <c r="L24" s="835"/>
      <c r="M24" s="806"/>
    </row>
    <row r="25" spans="1:22" ht="15" hidden="1" thickTop="1">
      <c r="A25" s="1125"/>
      <c r="B25" s="826" t="s">
        <v>1267</v>
      </c>
      <c r="C25" s="879">
        <f>G23</f>
        <v>0</v>
      </c>
      <c r="D25" s="880" t="s">
        <v>458</v>
      </c>
      <c r="E25" s="863">
        <f>5.6/2</f>
        <v>2.8</v>
      </c>
      <c r="F25" s="828" t="s">
        <v>1259</v>
      </c>
      <c r="G25" s="829">
        <f>IF(O21="적용",ROUND(C25*E25,2),0)</f>
        <v>0</v>
      </c>
      <c r="H25" s="830">
        <f>IF(ISERROR(VLOOKUP(I25,[171]초기설정!$A$16:$C$36,3,FALSE)),0,(VLOOKUP(I25,[171]초기설정!$A$16:$C$36,3,FALSE)))</f>
        <v>1405</v>
      </c>
      <c r="I25" s="828" t="s">
        <v>1268</v>
      </c>
      <c r="J25" s="3"/>
      <c r="K25" s="867"/>
      <c r="L25" s="862">
        <f>ROUNDDOWN(G25*H25,0)</f>
        <v>0</v>
      </c>
      <c r="M25" s="806"/>
    </row>
    <row r="26" spans="1:22" ht="15" hidden="1" thickTop="1">
      <c r="A26" s="1125"/>
      <c r="B26" s="881" t="s">
        <v>1245</v>
      </c>
      <c r="C26" s="830">
        <f>L25</f>
        <v>0</v>
      </c>
      <c r="D26" s="882" t="s">
        <v>1246</v>
      </c>
      <c r="E26" s="883">
        <v>95</v>
      </c>
      <c r="F26" s="882" t="s">
        <v>1236</v>
      </c>
      <c r="G26" s="884"/>
      <c r="H26" s="885"/>
      <c r="I26" s="882"/>
      <c r="J26" s="882"/>
      <c r="K26" s="886"/>
      <c r="L26" s="887">
        <f>ROUNDDOWN(C26*E26%,0)</f>
        <v>0</v>
      </c>
      <c r="M26" s="806"/>
      <c r="Q26" s="825" t="s">
        <v>509</v>
      </c>
      <c r="R26" s="825" t="s">
        <v>1269</v>
      </c>
      <c r="S26" s="825" t="s">
        <v>99</v>
      </c>
      <c r="T26" s="825" t="s">
        <v>1270</v>
      </c>
      <c r="U26" s="825" t="s">
        <v>298</v>
      </c>
      <c r="V26" s="825" t="s">
        <v>299</v>
      </c>
    </row>
    <row r="27" spans="1:22" ht="19.5" hidden="1" customHeight="1">
      <c r="A27" s="1125"/>
      <c r="B27" s="855" t="s">
        <v>1271</v>
      </c>
      <c r="C27" s="888">
        <f>G23</f>
        <v>0</v>
      </c>
      <c r="D27" s="840" t="s">
        <v>1272</v>
      </c>
      <c r="E27" s="889">
        <v>4.1999999999999997E-3</v>
      </c>
      <c r="F27" s="840" t="s">
        <v>1273</v>
      </c>
      <c r="G27" s="868"/>
      <c r="H27" s="843">
        <f>IF(ISERROR(VLOOKUP(I27,[171]초기설정!$A$40:$C$60,3,FALSE)),0,(VLOOKUP(I27,[171]초기설정!$A$40:$C$60,3,FALSE)))</f>
        <v>810000</v>
      </c>
      <c r="I27" s="840" t="s">
        <v>1274</v>
      </c>
      <c r="J27" s="840"/>
      <c r="K27" s="869"/>
      <c r="L27" s="870">
        <f>ROUNDDOWN(C27*E27*H27,0)</f>
        <v>0</v>
      </c>
      <c r="M27" s="806"/>
      <c r="Q27" s="825" t="s">
        <v>520</v>
      </c>
      <c r="R27" s="825">
        <v>3.5</v>
      </c>
      <c r="S27" s="825" t="s">
        <v>452</v>
      </c>
      <c r="T27" s="825" t="s">
        <v>1275</v>
      </c>
      <c r="U27" s="825">
        <v>0</v>
      </c>
      <c r="V27" s="825">
        <v>1</v>
      </c>
    </row>
    <row r="28" spans="1:22" ht="19.5" hidden="1" customHeight="1">
      <c r="A28" s="816"/>
      <c r="B28" s="817" t="s">
        <v>1276</v>
      </c>
      <c r="C28" s="890"/>
      <c r="D28" s="821"/>
      <c r="E28" s="891"/>
      <c r="F28" s="821"/>
      <c r="G28" s="892"/>
      <c r="H28" s="849"/>
      <c r="I28" s="821"/>
      <c r="J28" s="819"/>
      <c r="K28" s="893"/>
      <c r="L28" s="894"/>
      <c r="M28" s="806"/>
      <c r="Q28" s="825"/>
      <c r="R28" s="825"/>
      <c r="S28" s="825"/>
      <c r="T28" s="825"/>
      <c r="U28" s="825"/>
      <c r="V28" s="825"/>
    </row>
    <row r="29" spans="1:22" ht="19.5" hidden="1" customHeight="1">
      <c r="A29" s="816"/>
      <c r="B29" s="826" t="s">
        <v>1234</v>
      </c>
      <c r="C29" s="895">
        <f>[172]소반별시방서!$I$19</f>
        <v>2486</v>
      </c>
      <c r="D29" s="828" t="s">
        <v>385</v>
      </c>
      <c r="E29" s="896">
        <v>7.0000000000000007E-2</v>
      </c>
      <c r="F29" s="828" t="s">
        <v>466</v>
      </c>
      <c r="G29" s="829">
        <f>IF(O30="적용",ROUND(C29*(E29/100),2),0)</f>
        <v>0</v>
      </c>
      <c r="H29" s="830">
        <f>IF(ISERROR(VLOOKUP(I29,[171]초기설정!$A$4:$C$12,3,FALSE)),0,(VLOOKUP(I29,[171]초기설정!$A$4:$C$12,3,FALSE)))</f>
        <v>125427</v>
      </c>
      <c r="I29" s="897" t="s">
        <v>298</v>
      </c>
      <c r="J29" s="831">
        <f>$H$120</f>
        <v>5</v>
      </c>
      <c r="K29" s="828" t="s">
        <v>1236</v>
      </c>
      <c r="L29" s="862">
        <f>ROUNDDOWN((G29*H29)*(1+J29%),0)</f>
        <v>0</v>
      </c>
      <c r="M29" s="806"/>
      <c r="Q29" s="825"/>
      <c r="R29" s="825"/>
      <c r="S29" s="825"/>
      <c r="T29" s="825"/>
      <c r="U29" s="825"/>
      <c r="V29" s="825"/>
    </row>
    <row r="30" spans="1:22" ht="19.5" hidden="1" customHeight="1">
      <c r="A30" s="1125"/>
      <c r="B30" s="826" t="s">
        <v>1277</v>
      </c>
      <c r="C30" s="898" t="s">
        <v>605</v>
      </c>
      <c r="D30" s="828"/>
      <c r="E30" s="829"/>
      <c r="F30" s="828"/>
      <c r="G30" s="829"/>
      <c r="H30" s="830"/>
      <c r="I30" s="828"/>
      <c r="J30" s="899"/>
      <c r="K30" s="861"/>
      <c r="L30" s="832"/>
      <c r="M30" s="806"/>
      <c r="O30" s="824" t="s">
        <v>1230</v>
      </c>
      <c r="Q30" s="825" t="s">
        <v>1278</v>
      </c>
      <c r="R30" s="825">
        <v>4</v>
      </c>
      <c r="S30" s="825" t="s">
        <v>452</v>
      </c>
      <c r="T30" s="825" t="s">
        <v>1275</v>
      </c>
      <c r="U30" s="825">
        <v>0</v>
      </c>
      <c r="V30" s="825">
        <v>1</v>
      </c>
    </row>
    <row r="31" spans="1:22" ht="15" hidden="1" thickTop="1">
      <c r="A31" s="1125"/>
      <c r="B31" s="826" t="s">
        <v>1234</v>
      </c>
      <c r="C31" s="900">
        <v>1</v>
      </c>
      <c r="D31" s="828" t="s">
        <v>1248</v>
      </c>
      <c r="E31" s="829">
        <f>IF(C30=Q27,R27,IF(C30=Q30,R30,IF(C30=Q31,R31,0)))</f>
        <v>3.5</v>
      </c>
      <c r="F31" s="828" t="s">
        <v>1249</v>
      </c>
      <c r="G31" s="829">
        <f>IF(O30="적용",ROUND(C31*E31,2),0)</f>
        <v>0</v>
      </c>
      <c r="H31" s="830">
        <f>ROUND(IF(C30=Q27,H32,IF(C30=Q30,(H32*U30+H32*V30),IF(C30=Q31,(H32*U31+H32*V31),0))),0)</f>
        <v>152019</v>
      </c>
      <c r="I31" s="897" t="str">
        <f>IF(C30=Q27,T27,IF(C30=Q30,T30,IF(C30=Q31,T31,0)))</f>
        <v>특별인부100%</v>
      </c>
      <c r="J31" s="831">
        <f>$H$120</f>
        <v>5</v>
      </c>
      <c r="K31" s="828" t="s">
        <v>1236</v>
      </c>
      <c r="L31" s="862">
        <f>ROUNDDOWN((G31*H31)*(1+J31%),0)</f>
        <v>0</v>
      </c>
      <c r="M31" s="806"/>
      <c r="Q31" s="825" t="s">
        <v>1279</v>
      </c>
      <c r="R31" s="825">
        <v>5</v>
      </c>
      <c r="S31" s="825" t="s">
        <v>452</v>
      </c>
      <c r="T31" s="825" t="s">
        <v>1275</v>
      </c>
      <c r="U31" s="825">
        <v>0</v>
      </c>
      <c r="V31" s="825">
        <v>1</v>
      </c>
    </row>
    <row r="32" spans="1:22" ht="15" hidden="1" thickTop="1">
      <c r="A32" s="1125"/>
      <c r="B32" s="826"/>
      <c r="C32" s="901"/>
      <c r="D32" s="828"/>
      <c r="E32" s="829"/>
      <c r="F32" s="828"/>
      <c r="G32" s="829"/>
      <c r="H32" s="830">
        <f>IF(ISERROR(VLOOKUP(I32,[171]초기설정!$A$4:$C$12,3,FALSE)),0,(VLOOKUP(I32,[171]초기설정!$A$4:$C$12,3,FALSE)))</f>
        <v>152019</v>
      </c>
      <c r="I32" s="828" t="s">
        <v>299</v>
      </c>
      <c r="J32" s="902"/>
      <c r="K32" s="828"/>
      <c r="L32" s="862"/>
      <c r="M32" s="806"/>
      <c r="T32" s="903"/>
    </row>
    <row r="33" spans="1:21" ht="15" hidden="1" thickTop="1">
      <c r="A33" s="1125"/>
      <c r="B33" s="826" t="s">
        <v>1239</v>
      </c>
      <c r="C33" s="904"/>
      <c r="D33" s="828"/>
      <c r="E33" s="829"/>
      <c r="F33" s="833"/>
      <c r="G33" s="829"/>
      <c r="H33" s="830"/>
      <c r="I33" s="905"/>
      <c r="J33" s="837"/>
      <c r="K33" s="833"/>
      <c r="L33" s="835"/>
      <c r="M33" s="806"/>
    </row>
    <row r="34" spans="1:21" ht="15" hidden="1" thickTop="1">
      <c r="A34" s="1125"/>
      <c r="B34" s="826" t="s">
        <v>1267</v>
      </c>
      <c r="C34" s="854">
        <f>G31</f>
        <v>0</v>
      </c>
      <c r="D34" s="882" t="s">
        <v>1249</v>
      </c>
      <c r="E34" s="906">
        <f>5</f>
        <v>5</v>
      </c>
      <c r="F34" s="828" t="s">
        <v>1280</v>
      </c>
      <c r="G34" s="829">
        <f>IF(O30="적용",ROUND(C34*E34,2),0)</f>
        <v>0</v>
      </c>
      <c r="H34" s="830">
        <f>IF(ISERROR(VLOOKUP(I34,[171]초기설정!$A$16:$C$36,3,FALSE)),0,(VLOOKUP(I34,[171]초기설정!$A$16:$C$36,3,FALSE)))</f>
        <v>1405</v>
      </c>
      <c r="I34" s="828" t="s">
        <v>1281</v>
      </c>
      <c r="J34" s="3"/>
      <c r="K34" s="867"/>
      <c r="L34" s="862">
        <f>ROUNDDOWN(G34*H34,0)</f>
        <v>0</v>
      </c>
      <c r="M34" s="806"/>
      <c r="R34" s="825" t="s">
        <v>509</v>
      </c>
      <c r="S34" s="825" t="s">
        <v>509</v>
      </c>
      <c r="T34" s="825" t="s">
        <v>1269</v>
      </c>
      <c r="U34" s="825" t="s">
        <v>99</v>
      </c>
    </row>
    <row r="35" spans="1:21" ht="15" hidden="1" thickTop="1">
      <c r="A35" s="1125"/>
      <c r="B35" s="881" t="s">
        <v>1245</v>
      </c>
      <c r="C35" s="830">
        <f>L34</f>
        <v>0</v>
      </c>
      <c r="D35" s="828" t="s">
        <v>1246</v>
      </c>
      <c r="E35" s="829">
        <v>10</v>
      </c>
      <c r="F35" s="828" t="s">
        <v>1236</v>
      </c>
      <c r="G35" s="884"/>
      <c r="H35" s="885"/>
      <c r="I35" s="828"/>
      <c r="J35" s="882"/>
      <c r="K35" s="886"/>
      <c r="L35" s="887">
        <f>ROUNDDOWN(C35*E35%,0)</f>
        <v>0</v>
      </c>
      <c r="M35" s="806"/>
      <c r="Q35" s="825" t="s">
        <v>1282</v>
      </c>
      <c r="R35" s="825" t="s">
        <v>1282</v>
      </c>
      <c r="S35" s="825" t="s">
        <v>1283</v>
      </c>
      <c r="T35" s="825">
        <v>3.9</v>
      </c>
      <c r="U35" s="825" t="s">
        <v>452</v>
      </c>
    </row>
    <row r="36" spans="1:21" ht="15" hidden="1" thickTop="1">
      <c r="A36" s="1125"/>
      <c r="B36" s="855" t="s">
        <v>1271</v>
      </c>
      <c r="C36" s="907">
        <f>G31</f>
        <v>0</v>
      </c>
      <c r="D36" s="840" t="s">
        <v>452</v>
      </c>
      <c r="E36" s="889">
        <v>8.3999999999999995E-3</v>
      </c>
      <c r="F36" s="840" t="s">
        <v>451</v>
      </c>
      <c r="G36" s="868"/>
      <c r="H36" s="843">
        <f>IF(ISERROR(VLOOKUP(I36,[171]초기설정!$A$40:$C$60,3,FALSE)),0,(VLOOKUP(I36,[171]초기설정!$A$40:$C$60,3,FALSE)))</f>
        <v>400000</v>
      </c>
      <c r="I36" s="840" t="s">
        <v>1284</v>
      </c>
      <c r="J36" s="840"/>
      <c r="K36" s="869"/>
      <c r="L36" s="870">
        <f>ROUNDDOWN(C36*E36*H36,0)</f>
        <v>0</v>
      </c>
      <c r="M36" s="806"/>
      <c r="Q36" s="825" t="s">
        <v>1285</v>
      </c>
      <c r="R36" s="825" t="s">
        <v>1282</v>
      </c>
      <c r="S36" s="825" t="s">
        <v>1286</v>
      </c>
      <c r="T36" s="825">
        <v>5.4</v>
      </c>
      <c r="U36" s="825" t="s">
        <v>452</v>
      </c>
    </row>
    <row r="37" spans="1:21" ht="18.75" customHeight="1" thickTop="1">
      <c r="A37" s="1125"/>
      <c r="B37" s="908" t="s">
        <v>1287</v>
      </c>
      <c r="C37" s="909" t="s">
        <v>1288</v>
      </c>
      <c r="E37" s="910"/>
      <c r="F37" s="911"/>
      <c r="G37" s="912"/>
      <c r="H37" s="849"/>
      <c r="I37" s="913"/>
      <c r="J37" s="908"/>
      <c r="K37" s="908"/>
      <c r="L37" s="914"/>
      <c r="M37" s="806"/>
      <c r="O37" s="824" t="s">
        <v>1289</v>
      </c>
      <c r="Q37" s="825" t="s">
        <v>1290</v>
      </c>
      <c r="R37" s="825" t="s">
        <v>1282</v>
      </c>
      <c r="S37" s="825" t="s">
        <v>1291</v>
      </c>
      <c r="T37" s="825">
        <v>7</v>
      </c>
      <c r="U37" s="825" t="s">
        <v>452</v>
      </c>
    </row>
    <row r="38" spans="1:21" ht="18.75" customHeight="1">
      <c r="A38" s="1125"/>
      <c r="B38" s="826" t="s">
        <v>1234</v>
      </c>
      <c r="C38" s="863"/>
      <c r="D38" s="828"/>
      <c r="E38" s="864"/>
      <c r="F38" s="833"/>
      <c r="G38" s="829"/>
      <c r="H38" s="830"/>
      <c r="I38" s="828"/>
      <c r="J38" s="830"/>
      <c r="K38" s="828"/>
      <c r="L38" s="915"/>
      <c r="M38" s="806"/>
      <c r="Q38" s="825" t="s">
        <v>1292</v>
      </c>
      <c r="R38" s="825" t="s">
        <v>1282</v>
      </c>
      <c r="S38" s="825" t="s">
        <v>1293</v>
      </c>
      <c r="T38" s="825">
        <v>8.6</v>
      </c>
      <c r="U38" s="825" t="s">
        <v>452</v>
      </c>
    </row>
    <row r="39" spans="1:21" ht="18.75" customHeight="1">
      <c r="A39" s="1125"/>
      <c r="B39" s="826" t="s">
        <v>1294</v>
      </c>
      <c r="C39" s="916">
        <f>SUM(C40:C42)</f>
        <v>287</v>
      </c>
      <c r="D39" s="828" t="s">
        <v>1243</v>
      </c>
      <c r="E39" s="829"/>
      <c r="F39" s="828"/>
      <c r="G39" s="829">
        <f>SUM(G40:G42)</f>
        <v>1.5</v>
      </c>
      <c r="H39" s="830">
        <f>보통인부_단가</f>
        <v>172068</v>
      </c>
      <c r="I39" s="828" t="str">
        <f>단3!I13</f>
        <v>보통인부</v>
      </c>
      <c r="J39" s="831">
        <f>$I$120</f>
        <v>15</v>
      </c>
      <c r="K39" s="828" t="s">
        <v>1236</v>
      </c>
      <c r="L39" s="862">
        <f>ROUNDDOWN(ROUND((G39+(G39*(J39/100))),2)*H39,0)</f>
        <v>297677</v>
      </c>
      <c r="M39" s="806"/>
      <c r="R39" s="825" t="s">
        <v>1282</v>
      </c>
      <c r="S39" s="825" t="s">
        <v>1295</v>
      </c>
      <c r="T39" s="825">
        <v>10.1</v>
      </c>
      <c r="U39" s="825" t="s">
        <v>452</v>
      </c>
    </row>
    <row r="40" spans="1:21" ht="18.75" customHeight="1">
      <c r="A40" s="1125"/>
      <c r="B40" s="917" t="s">
        <v>1296</v>
      </c>
      <c r="C40" s="918">
        <f>덩굴야1!V10</f>
        <v>200</v>
      </c>
      <c r="D40" s="828" t="s">
        <v>1243</v>
      </c>
      <c r="E40" s="829">
        <v>0.4</v>
      </c>
      <c r="F40" s="828" t="s">
        <v>466</v>
      </c>
      <c r="G40" s="829">
        <f>IF(O37="적용",ROUND(C40*(E40/100),2),0)</f>
        <v>0.8</v>
      </c>
      <c r="H40" s="830"/>
      <c r="I40" s="828"/>
      <c r="J40" s="831"/>
      <c r="K40" s="828"/>
      <c r="L40" s="862"/>
      <c r="M40" s="806"/>
      <c r="R40" s="825"/>
      <c r="S40" s="825"/>
      <c r="T40" s="825"/>
      <c r="U40" s="825"/>
    </row>
    <row r="41" spans="1:21" ht="18.75" customHeight="1">
      <c r="A41" s="1125"/>
      <c r="B41" s="917" t="s">
        <v>1297</v>
      </c>
      <c r="C41" s="918">
        <f>덩굴야1!V11</f>
        <v>87</v>
      </c>
      <c r="D41" s="828" t="s">
        <v>1243</v>
      </c>
      <c r="E41" s="829">
        <v>0.8</v>
      </c>
      <c r="F41" s="828" t="s">
        <v>466</v>
      </c>
      <c r="G41" s="829">
        <f>IF(O37="적용",ROUND(C41*(E41/100),2),0)</f>
        <v>0.7</v>
      </c>
      <c r="H41" s="830"/>
      <c r="I41" s="828"/>
      <c r="J41" s="831"/>
      <c r="K41" s="828"/>
      <c r="L41" s="862"/>
      <c r="M41" s="806"/>
      <c r="R41" s="825"/>
      <c r="S41" s="825"/>
      <c r="T41" s="825"/>
      <c r="U41" s="825"/>
    </row>
    <row r="42" spans="1:21" ht="18.75" customHeight="1">
      <c r="A42" s="1125"/>
      <c r="B42" s="917" t="s">
        <v>1298</v>
      </c>
      <c r="C42" s="918">
        <f>덩굴야1!V12</f>
        <v>0</v>
      </c>
      <c r="D42" s="828" t="s">
        <v>1243</v>
      </c>
      <c r="E42" s="829">
        <v>1.2</v>
      </c>
      <c r="F42" s="828" t="s">
        <v>466</v>
      </c>
      <c r="G42" s="829">
        <f>IF(O37="적용",ROUND(C42*(E42/100),2),0)</f>
        <v>0</v>
      </c>
      <c r="H42" s="830"/>
      <c r="I42" s="828"/>
      <c r="J42" s="831"/>
      <c r="K42" s="828"/>
      <c r="L42" s="862"/>
      <c r="M42" s="806"/>
      <c r="R42" s="825"/>
      <c r="S42" s="825"/>
      <c r="T42" s="825"/>
      <c r="U42" s="825"/>
    </row>
    <row r="43" spans="1:21" ht="18.75" customHeight="1">
      <c r="A43" s="1125"/>
      <c r="B43" s="826" t="s">
        <v>1299</v>
      </c>
      <c r="C43" s="916">
        <f>C39</f>
        <v>287</v>
      </c>
      <c r="D43" s="828" t="s">
        <v>1243</v>
      </c>
      <c r="E43" s="829">
        <v>0.05</v>
      </c>
      <c r="F43" s="828" t="s">
        <v>466</v>
      </c>
      <c r="G43" s="829">
        <f>IF(O37="적용",ROUND(C43*(E43/100),2),0)</f>
        <v>0.14000000000000001</v>
      </c>
      <c r="H43" s="830">
        <f>H39</f>
        <v>172068</v>
      </c>
      <c r="I43" s="828" t="s">
        <v>1250</v>
      </c>
      <c r="J43" s="831">
        <f>$I$120</f>
        <v>15</v>
      </c>
      <c r="K43" s="828" t="s">
        <v>1236</v>
      </c>
      <c r="L43" s="862">
        <f>ROUNDDOWN(ROUND((G43+(G43*(J43/100))),2)*H43,0)</f>
        <v>27530</v>
      </c>
      <c r="M43" s="806"/>
      <c r="R43" s="825"/>
      <c r="S43" s="825"/>
      <c r="T43" s="825"/>
      <c r="U43" s="825"/>
    </row>
    <row r="44" spans="1:21" ht="18.75" customHeight="1">
      <c r="A44" s="1125"/>
      <c r="B44" s="826" t="s">
        <v>1239</v>
      </c>
      <c r="C44" s="863"/>
      <c r="D44" s="828"/>
      <c r="E44" s="864"/>
      <c r="F44" s="833"/>
      <c r="G44" s="829"/>
      <c r="H44" s="830"/>
      <c r="I44" s="828"/>
      <c r="J44" s="837"/>
      <c r="K44" s="833"/>
      <c r="L44" s="835"/>
      <c r="M44" s="806"/>
      <c r="R44" s="825" t="s">
        <v>1292</v>
      </c>
      <c r="S44" s="825" t="s">
        <v>1283</v>
      </c>
      <c r="T44" s="825">
        <v>5.8</v>
      </c>
      <c r="U44" s="825" t="s">
        <v>452</v>
      </c>
    </row>
    <row r="45" spans="1:21" ht="18.75" customHeight="1">
      <c r="A45" s="1125"/>
      <c r="B45" s="919" t="s">
        <v>1300</v>
      </c>
      <c r="C45" s="920">
        <f>C41+C42</f>
        <v>87</v>
      </c>
      <c r="D45" s="828" t="s">
        <v>1243</v>
      </c>
      <c r="E45" s="829">
        <v>3</v>
      </c>
      <c r="F45" s="828" t="s">
        <v>1301</v>
      </c>
      <c r="G45" s="830">
        <f>IF(O37="적용",ROUND(C45*(E45),2),0)</f>
        <v>261</v>
      </c>
      <c r="H45" s="830">
        <f>'3-1.기초자료'!B23</f>
        <v>20</v>
      </c>
      <c r="I45" s="921" t="s">
        <v>1302</v>
      </c>
      <c r="J45" s="833"/>
      <c r="K45" s="833"/>
      <c r="L45" s="862">
        <f>ROUNDDOWN(G45*H45,0)</f>
        <v>5220</v>
      </c>
      <c r="M45" s="806"/>
      <c r="R45" s="825" t="s">
        <v>1292</v>
      </c>
      <c r="S45" s="825" t="s">
        <v>1286</v>
      </c>
      <c r="T45" s="825">
        <v>8.1999999999999993</v>
      </c>
      <c r="U45" s="825" t="s">
        <v>452</v>
      </c>
    </row>
    <row r="46" spans="1:21" ht="18.75" customHeight="1">
      <c r="A46" s="1125"/>
      <c r="B46" s="838" t="s">
        <v>1245</v>
      </c>
      <c r="C46" s="922">
        <f>L45</f>
        <v>5220</v>
      </c>
      <c r="D46" s="840" t="s">
        <v>1246</v>
      </c>
      <c r="E46" s="842">
        <v>66</v>
      </c>
      <c r="F46" s="840" t="s">
        <v>1236</v>
      </c>
      <c r="G46" s="842"/>
      <c r="H46" s="843"/>
      <c r="I46" s="923"/>
      <c r="J46" s="845"/>
      <c r="K46" s="845"/>
      <c r="L46" s="870">
        <f>ROUNDDOWN(C46*E46%,0)</f>
        <v>3445</v>
      </c>
      <c r="M46" s="806"/>
      <c r="R46" s="825" t="s">
        <v>1292</v>
      </c>
      <c r="S46" s="825" t="s">
        <v>1291</v>
      </c>
      <c r="T46" s="825">
        <v>10.5</v>
      </c>
      <c r="U46" s="825" t="s">
        <v>452</v>
      </c>
    </row>
    <row r="47" spans="1:21" hidden="1">
      <c r="A47" s="1125"/>
      <c r="B47" s="847"/>
      <c r="C47" s="924"/>
      <c r="D47" s="858"/>
      <c r="E47" s="925"/>
      <c r="F47" s="874"/>
      <c r="G47" s="926"/>
      <c r="H47" s="927"/>
      <c r="I47" s="858"/>
      <c r="J47" s="928"/>
      <c r="K47" s="928"/>
      <c r="L47" s="929"/>
      <c r="M47" s="806"/>
      <c r="R47" s="825" t="s">
        <v>1292</v>
      </c>
      <c r="S47" s="825" t="s">
        <v>1293</v>
      </c>
      <c r="T47" s="825">
        <v>12.8</v>
      </c>
      <c r="U47" s="825" t="s">
        <v>452</v>
      </c>
    </row>
    <row r="48" spans="1:21" hidden="1">
      <c r="A48" s="1125"/>
      <c r="B48" s="855"/>
      <c r="C48" s="922"/>
      <c r="D48" s="840"/>
      <c r="E48" s="930"/>
      <c r="F48" s="840"/>
      <c r="G48" s="839"/>
      <c r="H48" s="931"/>
      <c r="I48" s="840"/>
      <c r="J48" s="840"/>
      <c r="K48" s="869"/>
      <c r="L48" s="870"/>
      <c r="M48" s="806"/>
      <c r="R48" s="825" t="s">
        <v>1292</v>
      </c>
      <c r="S48" s="825" t="s">
        <v>1295</v>
      </c>
      <c r="T48" s="825">
        <v>15.2</v>
      </c>
      <c r="U48" s="825" t="s">
        <v>452</v>
      </c>
    </row>
    <row r="49" spans="1:256" hidden="1">
      <c r="A49" s="1125"/>
      <c r="B49" s="932" t="s">
        <v>1303</v>
      </c>
      <c r="C49" s="1139" t="s">
        <v>1304</v>
      </c>
      <c r="D49" s="1139"/>
      <c r="E49" s="1139"/>
      <c r="F49" s="908"/>
      <c r="G49" s="848"/>
      <c r="H49" s="927"/>
      <c r="I49" s="821"/>
      <c r="J49" s="933"/>
      <c r="K49" s="934"/>
      <c r="L49" s="935"/>
      <c r="M49" s="27"/>
      <c r="N49" s="2"/>
      <c r="O49" s="824" t="s">
        <v>1230</v>
      </c>
      <c r="P49" s="2"/>
      <c r="U49" s="2"/>
      <c r="V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row>
    <row r="50" spans="1:256" ht="28.5" hidden="1">
      <c r="A50" s="1125"/>
      <c r="B50" s="881" t="s">
        <v>1234</v>
      </c>
      <c r="C50" s="936">
        <f>SUM(C51:C61)</f>
        <v>146</v>
      </c>
      <c r="D50" s="828" t="s">
        <v>1243</v>
      </c>
      <c r="E50" s="937"/>
      <c r="F50" s="833"/>
      <c r="G50" s="829">
        <f>IF(O49="적용",ROUND(SUM(G51:G61),2),0)</f>
        <v>0</v>
      </c>
      <c r="H50" s="830">
        <f>ROUND(H51*0.5+H52*0.5,0)</f>
        <v>138723</v>
      </c>
      <c r="I50" s="897" t="s">
        <v>1305</v>
      </c>
      <c r="J50" s="831">
        <f>$J$120</f>
        <v>25</v>
      </c>
      <c r="K50" s="828" t="s">
        <v>1236</v>
      </c>
      <c r="L50" s="832">
        <f>ROUNDDOWN((G50*H50)*(1+J50%),0)</f>
        <v>0</v>
      </c>
      <c r="M50" s="27"/>
      <c r="N50" s="2"/>
      <c r="O50" s="938"/>
      <c r="P50" s="2"/>
      <c r="Q50" s="825" t="s">
        <v>509</v>
      </c>
      <c r="R50" s="825" t="s">
        <v>1306</v>
      </c>
      <c r="S50" s="825" t="s">
        <v>1307</v>
      </c>
      <c r="T50" s="825" t="s">
        <v>1308</v>
      </c>
      <c r="U50" s="825" t="s">
        <v>1309</v>
      </c>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row>
    <row r="51" spans="1:256" hidden="1">
      <c r="A51" s="1125"/>
      <c r="B51" s="867" t="s">
        <v>1310</v>
      </c>
      <c r="C51" s="939">
        <f>[170]소반별수량산출서!$Q$6</f>
        <v>36</v>
      </c>
      <c r="D51" s="828" t="s">
        <v>1243</v>
      </c>
      <c r="E51" s="940">
        <f t="shared" ref="E51:E61" si="0">IF($C$49=$Q$51,S51,IF($C$49=$Q$52,S51+T51,IF($C$49=$Q$53,S51+T51+U51,0)))</f>
        <v>1</v>
      </c>
      <c r="F51" s="828" t="s">
        <v>1311</v>
      </c>
      <c r="G51" s="829">
        <f t="shared" ref="G51:G61" si="1">IF(C51=0,0,ROUND(C51*E51/100,2))</f>
        <v>0.36</v>
      </c>
      <c r="H51" s="830">
        <f>IF(ISERROR(VLOOKUP(I51,[171]초기설정!$A$4:$C$12,3,FALSE)),0,(VLOOKUP(I51,[171]초기설정!$A$4:$C$12,3,FALSE)))</f>
        <v>125427</v>
      </c>
      <c r="I51" s="905" t="s">
        <v>1250</v>
      </c>
      <c r="J51" s="837"/>
      <c r="K51" s="833"/>
      <c r="L51" s="835"/>
      <c r="M51" s="27"/>
      <c r="N51" s="2"/>
      <c r="O51" s="938"/>
      <c r="P51" s="2"/>
      <c r="Q51" s="825" t="s">
        <v>1312</v>
      </c>
      <c r="R51" s="825" t="s">
        <v>1313</v>
      </c>
      <c r="S51" s="825">
        <v>0.6</v>
      </c>
      <c r="T51" s="825">
        <v>0.2</v>
      </c>
      <c r="U51" s="941">
        <v>0.2</v>
      </c>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row>
    <row r="52" spans="1:256" hidden="1">
      <c r="A52" s="1125"/>
      <c r="B52" s="867" t="s">
        <v>1314</v>
      </c>
      <c r="C52" s="939">
        <f>[170]소반별수량산출서!$R$6</f>
        <v>12</v>
      </c>
      <c r="D52" s="828" t="s">
        <v>1243</v>
      </c>
      <c r="E52" s="940">
        <f t="shared" si="0"/>
        <v>1.2</v>
      </c>
      <c r="F52" s="828" t="s">
        <v>1311</v>
      </c>
      <c r="G52" s="829">
        <f t="shared" si="1"/>
        <v>0.14000000000000001</v>
      </c>
      <c r="H52" s="830">
        <f>IF(ISERROR(VLOOKUP(I52,[171]초기설정!$A$4:$C$12,3,FALSE)),0,(VLOOKUP(I52,[171]초기설정!$A$4:$C$12,3,FALSE)))</f>
        <v>152019</v>
      </c>
      <c r="I52" s="905" t="s">
        <v>1315</v>
      </c>
      <c r="J52" s="837"/>
      <c r="K52" s="833"/>
      <c r="L52" s="835"/>
      <c r="M52" s="27"/>
      <c r="N52" s="2"/>
      <c r="O52" s="938"/>
      <c r="P52" s="2"/>
      <c r="Q52" s="825" t="s">
        <v>1316</v>
      </c>
      <c r="R52" s="942" t="s">
        <v>1317</v>
      </c>
      <c r="S52" s="942">
        <v>0.7</v>
      </c>
      <c r="T52" s="942">
        <v>0.3</v>
      </c>
      <c r="U52" s="942">
        <v>0.2</v>
      </c>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row>
    <row r="53" spans="1:256" hidden="1">
      <c r="A53" s="1125"/>
      <c r="B53" s="867" t="s">
        <v>1318</v>
      </c>
      <c r="C53" s="939">
        <f>[170]소반별수량산출서!$S$6</f>
        <v>49</v>
      </c>
      <c r="D53" s="828" t="s">
        <v>1243</v>
      </c>
      <c r="E53" s="940">
        <f t="shared" si="0"/>
        <v>1.6</v>
      </c>
      <c r="F53" s="828" t="s">
        <v>1311</v>
      </c>
      <c r="G53" s="829">
        <f t="shared" si="1"/>
        <v>0.78</v>
      </c>
      <c r="H53" s="830"/>
      <c r="I53" s="905"/>
      <c r="J53" s="837"/>
      <c r="K53" s="833"/>
      <c r="L53" s="835"/>
      <c r="M53" s="27"/>
      <c r="N53" s="2"/>
      <c r="O53" s="938"/>
      <c r="P53" s="2"/>
      <c r="Q53" s="825" t="s">
        <v>1319</v>
      </c>
      <c r="R53" s="942" t="s">
        <v>1320</v>
      </c>
      <c r="S53" s="942">
        <v>1</v>
      </c>
      <c r="T53" s="942">
        <v>0.3</v>
      </c>
      <c r="U53" s="942">
        <v>0.3</v>
      </c>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spans="1:256" hidden="1">
      <c r="A54" s="1125"/>
      <c r="B54" s="867" t="s">
        <v>1321</v>
      </c>
      <c r="C54" s="939">
        <f>[170]소반별수량산출서!$T$6</f>
        <v>12</v>
      </c>
      <c r="D54" s="828" t="s">
        <v>1243</v>
      </c>
      <c r="E54" s="940">
        <f t="shared" si="0"/>
        <v>1.8000000000000003</v>
      </c>
      <c r="F54" s="828" t="s">
        <v>1311</v>
      </c>
      <c r="G54" s="829">
        <f t="shared" si="1"/>
        <v>0.22</v>
      </c>
      <c r="H54" s="830"/>
      <c r="I54" s="905"/>
      <c r="J54" s="837"/>
      <c r="K54" s="833"/>
      <c r="L54" s="835"/>
      <c r="M54" s="27"/>
      <c r="N54" s="2"/>
      <c r="O54" s="938"/>
      <c r="P54" s="2"/>
      <c r="R54" s="942" t="s">
        <v>1322</v>
      </c>
      <c r="S54" s="942">
        <v>1.1000000000000001</v>
      </c>
      <c r="T54" s="942">
        <v>0.3</v>
      </c>
      <c r="U54" s="942">
        <v>0.4</v>
      </c>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spans="1:256" hidden="1">
      <c r="A55" s="1125"/>
      <c r="B55" s="867" t="s">
        <v>1323</v>
      </c>
      <c r="C55" s="939">
        <f>[170]소반별수량산출서!$U$6</f>
        <v>12</v>
      </c>
      <c r="D55" s="828" t="s">
        <v>1243</v>
      </c>
      <c r="E55" s="940">
        <f t="shared" si="0"/>
        <v>2</v>
      </c>
      <c r="F55" s="828" t="s">
        <v>1311</v>
      </c>
      <c r="G55" s="829">
        <f t="shared" si="1"/>
        <v>0.24</v>
      </c>
      <c r="H55" s="830"/>
      <c r="I55" s="905"/>
      <c r="J55" s="837"/>
      <c r="K55" s="833"/>
      <c r="L55" s="835"/>
      <c r="M55" s="27"/>
      <c r="N55" s="2"/>
      <c r="O55" s="938"/>
      <c r="P55" s="2"/>
      <c r="R55" s="942" t="s">
        <v>1324</v>
      </c>
      <c r="S55" s="942">
        <v>1.2</v>
      </c>
      <c r="T55" s="942">
        <v>0.4</v>
      </c>
      <c r="U55" s="942">
        <v>0.4</v>
      </c>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idden="1">
      <c r="A56" s="1125"/>
      <c r="B56" s="867" t="s">
        <v>1325</v>
      </c>
      <c r="C56" s="939">
        <f>[170]소반별수량산출서!$V$6</f>
        <v>25</v>
      </c>
      <c r="D56" s="828" t="s">
        <v>1243</v>
      </c>
      <c r="E56" s="940">
        <f t="shared" si="0"/>
        <v>2.6</v>
      </c>
      <c r="F56" s="828" t="s">
        <v>1311</v>
      </c>
      <c r="G56" s="829">
        <f t="shared" si="1"/>
        <v>0.65</v>
      </c>
      <c r="H56" s="830"/>
      <c r="I56" s="905"/>
      <c r="J56" s="837"/>
      <c r="K56" s="833"/>
      <c r="L56" s="835"/>
      <c r="M56" s="27"/>
      <c r="N56" s="2"/>
      <c r="O56" s="938"/>
      <c r="P56" s="2"/>
      <c r="R56" s="942" t="s">
        <v>1326</v>
      </c>
      <c r="S56" s="942">
        <v>1.6</v>
      </c>
      <c r="T56" s="942">
        <v>0.5</v>
      </c>
      <c r="U56" s="942">
        <v>0.5</v>
      </c>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hidden="1">
      <c r="A57" s="1125"/>
      <c r="B57" s="867" t="s">
        <v>1327</v>
      </c>
      <c r="C57" s="939">
        <f>[170]소반별수량산출서!$W$6</f>
        <v>0</v>
      </c>
      <c r="D57" s="828" t="s">
        <v>1243</v>
      </c>
      <c r="E57" s="940">
        <f t="shared" si="0"/>
        <v>3.5</v>
      </c>
      <c r="F57" s="828" t="s">
        <v>1311</v>
      </c>
      <c r="G57" s="829">
        <f t="shared" si="1"/>
        <v>0</v>
      </c>
      <c r="H57" s="830"/>
      <c r="I57" s="905"/>
      <c r="J57" s="837"/>
      <c r="K57" s="833"/>
      <c r="L57" s="835"/>
      <c r="M57" s="27"/>
      <c r="N57" s="2"/>
      <c r="O57" s="938"/>
      <c r="P57" s="2"/>
      <c r="R57" s="942" t="s">
        <v>1328</v>
      </c>
      <c r="S57" s="942">
        <v>2.1</v>
      </c>
      <c r="T57" s="942">
        <v>0.7</v>
      </c>
      <c r="U57" s="942">
        <v>0.7</v>
      </c>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hidden="1">
      <c r="A58" s="1125"/>
      <c r="B58" s="867" t="s">
        <v>1329</v>
      </c>
      <c r="C58" s="939">
        <f>[170]소반별수량산출서!$X$6</f>
        <v>0</v>
      </c>
      <c r="D58" s="828" t="s">
        <v>1243</v>
      </c>
      <c r="E58" s="940">
        <f t="shared" si="0"/>
        <v>4.4000000000000004</v>
      </c>
      <c r="F58" s="828" t="s">
        <v>1311</v>
      </c>
      <c r="G58" s="829">
        <f t="shared" si="1"/>
        <v>0</v>
      </c>
      <c r="H58" s="830"/>
      <c r="I58" s="905"/>
      <c r="J58" s="837"/>
      <c r="K58" s="833"/>
      <c r="L58" s="835"/>
      <c r="M58" s="27"/>
      <c r="N58" s="2"/>
      <c r="O58" s="938"/>
      <c r="P58" s="2"/>
      <c r="R58" s="942" t="s">
        <v>1330</v>
      </c>
      <c r="S58" s="942">
        <v>2.6</v>
      </c>
      <c r="T58" s="942">
        <v>0.9</v>
      </c>
      <c r="U58" s="942">
        <v>0.9</v>
      </c>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row>
    <row r="59" spans="1:256" hidden="1">
      <c r="A59" s="1125"/>
      <c r="B59" s="867" t="s">
        <v>1331</v>
      </c>
      <c r="C59" s="939">
        <f>[170]소반별수량산출서!$Y$6</f>
        <v>0</v>
      </c>
      <c r="D59" s="828" t="s">
        <v>1243</v>
      </c>
      <c r="E59" s="940">
        <f t="shared" si="0"/>
        <v>5.0999999999999996</v>
      </c>
      <c r="F59" s="828" t="s">
        <v>1311</v>
      </c>
      <c r="G59" s="829">
        <f t="shared" si="1"/>
        <v>0</v>
      </c>
      <c r="H59" s="830"/>
      <c r="I59" s="905"/>
      <c r="J59" s="837"/>
      <c r="K59" s="833"/>
      <c r="L59" s="835"/>
      <c r="M59" s="27"/>
      <c r="N59" s="2"/>
      <c r="O59" s="938"/>
      <c r="P59" s="2"/>
      <c r="R59" s="942" t="s">
        <v>1332</v>
      </c>
      <c r="S59" s="942">
        <v>3.1</v>
      </c>
      <c r="T59" s="942">
        <v>1</v>
      </c>
      <c r="U59" s="942">
        <v>1</v>
      </c>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row>
    <row r="60" spans="1:256" hidden="1">
      <c r="A60" s="1125"/>
      <c r="B60" s="867" t="s">
        <v>1333</v>
      </c>
      <c r="C60" s="939">
        <f>[170]소반별수량산출서!$Z$6</f>
        <v>0</v>
      </c>
      <c r="D60" s="828" t="s">
        <v>1243</v>
      </c>
      <c r="E60" s="940">
        <f t="shared" si="0"/>
        <v>6.3999999999999995</v>
      </c>
      <c r="F60" s="828" t="s">
        <v>1311</v>
      </c>
      <c r="G60" s="829">
        <f t="shared" si="1"/>
        <v>0</v>
      </c>
      <c r="H60" s="830"/>
      <c r="I60" s="905"/>
      <c r="J60" s="837"/>
      <c r="K60" s="833"/>
      <c r="L60" s="835"/>
      <c r="M60" s="27"/>
      <c r="N60" s="2"/>
      <c r="O60" s="938"/>
      <c r="P60" s="2"/>
      <c r="R60" s="942" t="s">
        <v>1334</v>
      </c>
      <c r="S60" s="942">
        <v>3.8</v>
      </c>
      <c r="T60" s="942">
        <v>1.3</v>
      </c>
      <c r="U60" s="942">
        <v>1.3</v>
      </c>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row>
    <row r="61" spans="1:256" hidden="1">
      <c r="A61" s="1125"/>
      <c r="B61" s="867" t="s">
        <v>1335</v>
      </c>
      <c r="C61" s="939">
        <f>[170]소반별수량산출서!$AA$6</f>
        <v>0</v>
      </c>
      <c r="D61" s="828" t="s">
        <v>1243</v>
      </c>
      <c r="E61" s="940">
        <f t="shared" si="0"/>
        <v>7.4</v>
      </c>
      <c r="F61" s="828" t="s">
        <v>1311</v>
      </c>
      <c r="G61" s="829">
        <f t="shared" si="1"/>
        <v>0</v>
      </c>
      <c r="H61" s="830"/>
      <c r="I61" s="905"/>
      <c r="J61" s="837"/>
      <c r="K61" s="833"/>
      <c r="L61" s="835"/>
      <c r="M61" s="27"/>
      <c r="N61" s="2"/>
      <c r="O61" s="938"/>
      <c r="P61" s="2"/>
      <c r="R61" s="942" t="s">
        <v>1336</v>
      </c>
      <c r="S61" s="942">
        <v>4.4000000000000004</v>
      </c>
      <c r="T61" s="942">
        <v>1.5</v>
      </c>
      <c r="U61" s="942">
        <v>1.5</v>
      </c>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row>
    <row r="62" spans="1:256" hidden="1">
      <c r="A62" s="1125"/>
      <c r="B62" s="826" t="s">
        <v>1239</v>
      </c>
      <c r="C62" s="943"/>
      <c r="D62" s="828"/>
      <c r="E62" s="937"/>
      <c r="F62" s="833"/>
      <c r="G62" s="829"/>
      <c r="H62" s="830"/>
      <c r="I62" s="828"/>
      <c r="J62" s="837"/>
      <c r="K62" s="833"/>
      <c r="L62" s="835"/>
      <c r="M62" s="27"/>
      <c r="N62" s="2"/>
      <c r="O62" s="938"/>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row>
    <row r="63" spans="1:256" hidden="1">
      <c r="A63" s="1125"/>
      <c r="B63" s="826" t="s">
        <v>1267</v>
      </c>
      <c r="C63" s="944">
        <f>G50</f>
        <v>0</v>
      </c>
      <c r="D63" s="828" t="s">
        <v>1249</v>
      </c>
      <c r="E63" s="937">
        <f>5.6/2</f>
        <v>2.8</v>
      </c>
      <c r="F63" s="828" t="s">
        <v>1337</v>
      </c>
      <c r="G63" s="829">
        <f>IF(O49="적용",ROUND(C63*E63,2),0)</f>
        <v>0</v>
      </c>
      <c r="H63" s="830">
        <f>IF(ISERROR(VLOOKUP(I63,[171]초기설정!$A$16:$C$36,3,FALSE)),0,(VLOOKUP(I63,[171]초기설정!$A$16:$C$36,3,FALSE)))</f>
        <v>1405</v>
      </c>
      <c r="I63" s="828" t="s">
        <v>1268</v>
      </c>
      <c r="J63" s="837"/>
      <c r="K63" s="833"/>
      <c r="L63" s="835">
        <f>ROUNDDOWN(G63*H63,0)</f>
        <v>0</v>
      </c>
      <c r="M63" s="27"/>
      <c r="N63" s="2"/>
      <c r="O63" s="938"/>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row>
    <row r="64" spans="1:256" hidden="1">
      <c r="A64" s="1125"/>
      <c r="B64" s="826" t="s">
        <v>1245</v>
      </c>
      <c r="C64" s="945">
        <f>L63</f>
        <v>0</v>
      </c>
      <c r="D64" s="828" t="s">
        <v>1246</v>
      </c>
      <c r="E64" s="946">
        <v>95</v>
      </c>
      <c r="F64" s="828" t="s">
        <v>1236</v>
      </c>
      <c r="G64" s="829"/>
      <c r="H64" s="830"/>
      <c r="I64" s="828"/>
      <c r="J64" s="837"/>
      <c r="K64" s="833"/>
      <c r="L64" s="835">
        <f>ROUNDDOWN(C64*E64%,0)</f>
        <v>0</v>
      </c>
      <c r="M64" s="27"/>
      <c r="N64" s="2"/>
      <c r="O64" s="938"/>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row>
    <row r="65" spans="1:256" hidden="1">
      <c r="A65" s="1125"/>
      <c r="B65" s="947" t="s">
        <v>1338</v>
      </c>
      <c r="C65" s="888">
        <f>G50</f>
        <v>0</v>
      </c>
      <c r="D65" s="948" t="s">
        <v>1272</v>
      </c>
      <c r="E65" s="949">
        <v>4.1999999999999997E-3</v>
      </c>
      <c r="F65" s="948" t="s">
        <v>1339</v>
      </c>
      <c r="G65" s="950"/>
      <c r="H65" s="843">
        <f>IF(ISERROR(VLOOKUP(I65,[171]초기설정!$A$40:$C$60,3,FALSE)),0,(VLOOKUP(I65,[171]초기설정!$A$40:$C$60,3,FALSE)))</f>
        <v>810000</v>
      </c>
      <c r="I65" s="948" t="s">
        <v>1274</v>
      </c>
      <c r="J65" s="856"/>
      <c r="K65" s="951"/>
      <c r="L65" s="952">
        <f>ROUNDDOWN(C65*E65*H65,0)</f>
        <v>0</v>
      </c>
      <c r="M65" s="27"/>
      <c r="N65" s="2"/>
      <c r="O65" s="938"/>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row>
    <row r="66" spans="1:256" hidden="1">
      <c r="A66" s="1125"/>
      <c r="B66" s="817" t="s">
        <v>1340</v>
      </c>
      <c r="C66" s="818"/>
      <c r="D66" s="821"/>
      <c r="E66" s="818"/>
      <c r="F66" s="821"/>
      <c r="G66" s="848"/>
      <c r="H66" s="849"/>
      <c r="I66" s="821"/>
      <c r="J66" s="953"/>
      <c r="K66" s="821"/>
      <c r="L66" s="823"/>
      <c r="M66" s="27"/>
      <c r="N66" s="2"/>
      <c r="O66" s="824" t="s">
        <v>1230</v>
      </c>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row>
    <row r="67" spans="1:256" ht="28.5" hidden="1">
      <c r="A67" s="1125"/>
      <c r="B67" s="826" t="s">
        <v>1234</v>
      </c>
      <c r="C67" s="954">
        <f>SUM(C68:C71)</f>
        <v>94</v>
      </c>
      <c r="D67" s="828" t="s">
        <v>1243</v>
      </c>
      <c r="E67" s="904">
        <f>VLOOKUP(MAX(C68:C71),C68:E71,3,FALSE)</f>
        <v>5.5</v>
      </c>
      <c r="F67" s="882" t="s">
        <v>1249</v>
      </c>
      <c r="G67" s="829">
        <f>IF(O66="적용",E67,0)</f>
        <v>0</v>
      </c>
      <c r="H67" s="830">
        <f>ROUND(H68*0.5+H69*0.5,0)</f>
        <v>138723</v>
      </c>
      <c r="I67" s="897" t="s">
        <v>1341</v>
      </c>
      <c r="J67" s="831">
        <v>-10</v>
      </c>
      <c r="K67" s="828" t="s">
        <v>1236</v>
      </c>
      <c r="L67" s="832">
        <f>ROUNDDOWN((G67*H67)*(1+J67%),0)</f>
        <v>0</v>
      </c>
      <c r="M67" s="27"/>
      <c r="N67" s="2"/>
      <c r="O67" s="938"/>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row>
    <row r="68" spans="1:256" hidden="1">
      <c r="A68" s="1125"/>
      <c r="B68" s="826" t="s">
        <v>1342</v>
      </c>
      <c r="C68" s="955">
        <v>30</v>
      </c>
      <c r="D68" s="828" t="s">
        <v>1243</v>
      </c>
      <c r="E68" s="956">
        <v>5.5</v>
      </c>
      <c r="F68" s="828" t="s">
        <v>1249</v>
      </c>
      <c r="G68" s="829"/>
      <c r="H68" s="830">
        <f>IF(ISERROR(VLOOKUP(I68,[171]초기설정!$A$4:$C$12,3,FALSE)),0,(VLOOKUP(I68,[171]초기설정!$A$4:$C$12,3,FALSE)))</f>
        <v>152019</v>
      </c>
      <c r="I68" s="905" t="s">
        <v>1315</v>
      </c>
      <c r="J68" s="957"/>
      <c r="K68" s="945"/>
      <c r="L68" s="862"/>
      <c r="M68" s="27"/>
      <c r="N68" s="2"/>
      <c r="O68" s="938"/>
      <c r="P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row>
    <row r="69" spans="1:256" hidden="1">
      <c r="A69" s="1125"/>
      <c r="B69" s="826" t="s">
        <v>1343</v>
      </c>
      <c r="C69" s="955">
        <v>29</v>
      </c>
      <c r="D69" s="828" t="s">
        <v>1243</v>
      </c>
      <c r="E69" s="956">
        <v>6</v>
      </c>
      <c r="F69" s="828" t="s">
        <v>1249</v>
      </c>
      <c r="G69" s="829"/>
      <c r="H69" s="830">
        <f>IF(ISERROR(VLOOKUP(I69,[171]초기설정!$A$4:$C$12,3,FALSE)),0,(VLOOKUP(I69,[171]초기설정!$A$4:$C$12,3,FALSE)))</f>
        <v>125427</v>
      </c>
      <c r="I69" s="905" t="s">
        <v>1250</v>
      </c>
      <c r="J69" s="957"/>
      <c r="K69" s="945"/>
      <c r="L69" s="862"/>
      <c r="M69" s="27"/>
      <c r="N69" s="2"/>
      <c r="O69" s="938"/>
      <c r="P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row>
    <row r="70" spans="1:256" hidden="1">
      <c r="A70" s="1125"/>
      <c r="B70" s="826" t="s">
        <v>1344</v>
      </c>
      <c r="C70" s="955">
        <v>30</v>
      </c>
      <c r="D70" s="828" t="s">
        <v>1243</v>
      </c>
      <c r="E70" s="956">
        <v>6.5</v>
      </c>
      <c r="F70" s="828" t="s">
        <v>1249</v>
      </c>
      <c r="G70" s="829"/>
      <c r="H70" s="830"/>
      <c r="I70" s="905"/>
      <c r="J70" s="957"/>
      <c r="K70" s="945"/>
      <c r="L70" s="862"/>
      <c r="M70" s="27"/>
      <c r="N70" s="2"/>
      <c r="O70" s="938"/>
      <c r="P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row>
    <row r="71" spans="1:256" hidden="1">
      <c r="A71" s="1125"/>
      <c r="B71" s="826" t="s">
        <v>1345</v>
      </c>
      <c r="C71" s="958">
        <v>5</v>
      </c>
      <c r="D71" s="828" t="s">
        <v>1243</v>
      </c>
      <c r="E71" s="956">
        <v>7</v>
      </c>
      <c r="F71" s="828" t="s">
        <v>1249</v>
      </c>
      <c r="G71" s="829"/>
      <c r="H71" s="830"/>
      <c r="I71" s="905"/>
      <c r="J71" s="957"/>
      <c r="K71" s="945"/>
      <c r="L71" s="862"/>
      <c r="M71" s="27"/>
      <c r="N71" s="2"/>
      <c r="O71" s="938"/>
      <c r="P71" s="2"/>
      <c r="Q71" s="672" t="s">
        <v>1346</v>
      </c>
      <c r="R71" s="672" t="s">
        <v>1347</v>
      </c>
      <c r="S71" s="672" t="s">
        <v>1348</v>
      </c>
      <c r="T71" s="672" t="s">
        <v>1349</v>
      </c>
      <c r="U71" s="672" t="s">
        <v>1350</v>
      </c>
      <c r="V71" s="672" t="s">
        <v>1351</v>
      </c>
      <c r="W71" s="672" t="s">
        <v>1352</v>
      </c>
      <c r="X71" s="672" t="s">
        <v>1353</v>
      </c>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row>
    <row r="72" spans="1:256" hidden="1">
      <c r="A72" s="1125"/>
      <c r="B72" s="826" t="s">
        <v>1239</v>
      </c>
      <c r="C72" s="904"/>
      <c r="D72" s="828"/>
      <c r="E72" s="937"/>
      <c r="F72" s="833"/>
      <c r="G72" s="829"/>
      <c r="H72" s="830"/>
      <c r="I72" s="828"/>
      <c r="J72" s="837"/>
      <c r="K72" s="945"/>
      <c r="L72" s="835"/>
      <c r="M72" s="27"/>
      <c r="N72" s="2"/>
      <c r="O72" s="938"/>
      <c r="P72" s="2"/>
      <c r="Q72" s="672" t="s">
        <v>1354</v>
      </c>
      <c r="R72" s="672">
        <v>0.3</v>
      </c>
      <c r="S72" s="672">
        <v>0.3</v>
      </c>
      <c r="T72" s="672">
        <v>0.4</v>
      </c>
      <c r="U72" s="672">
        <v>0.4</v>
      </c>
      <c r="V72" s="672">
        <v>0.4</v>
      </c>
      <c r="W72" s="672">
        <v>0.5</v>
      </c>
      <c r="X72" s="672">
        <v>0.2</v>
      </c>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row>
    <row r="73" spans="1:256" hidden="1">
      <c r="A73" s="1125"/>
      <c r="B73" s="826" t="s">
        <v>1267</v>
      </c>
      <c r="C73" s="944">
        <f>G67</f>
        <v>0</v>
      </c>
      <c r="D73" s="882" t="s">
        <v>1249</v>
      </c>
      <c r="E73" s="937">
        <f>5.6/2</f>
        <v>2.8</v>
      </c>
      <c r="F73" s="882" t="s">
        <v>1337</v>
      </c>
      <c r="G73" s="829">
        <f>IF(O66="적용",ROUND(C73*E73,2),0)</f>
        <v>0</v>
      </c>
      <c r="H73" s="830">
        <f>IF(ISERROR(VLOOKUP(I73,[171]초기설정!$A$16:$C$36,3,FALSE)),0,(VLOOKUP(I73,[171]초기설정!$A$16:$C$36,3,FALSE)))</f>
        <v>1405</v>
      </c>
      <c r="I73" s="828" t="s">
        <v>1268</v>
      </c>
      <c r="J73" s="837"/>
      <c r="K73" s="833"/>
      <c r="L73" s="835">
        <f>ROUNDDOWN(G73*H73,0)</f>
        <v>0</v>
      </c>
      <c r="M73" s="27"/>
      <c r="N73" s="2"/>
      <c r="O73" s="938"/>
      <c r="P73" s="2"/>
      <c r="Q73" s="672" t="s">
        <v>1355</v>
      </c>
      <c r="R73" s="672">
        <v>0.6</v>
      </c>
      <c r="S73" s="672">
        <v>0.6</v>
      </c>
      <c r="T73" s="672">
        <v>0.8</v>
      </c>
      <c r="U73" s="672">
        <v>0.8</v>
      </c>
      <c r="V73" s="672">
        <v>0.8</v>
      </c>
      <c r="W73" s="672">
        <v>1</v>
      </c>
      <c r="X73" s="672">
        <v>0.3</v>
      </c>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row>
    <row r="74" spans="1:256" hidden="1">
      <c r="A74" s="1125"/>
      <c r="B74" s="881" t="s">
        <v>1245</v>
      </c>
      <c r="C74" s="945">
        <f>L73</f>
        <v>0</v>
      </c>
      <c r="D74" s="828" t="s">
        <v>1246</v>
      </c>
      <c r="E74" s="946">
        <v>95</v>
      </c>
      <c r="F74" s="828" t="s">
        <v>1236</v>
      </c>
      <c r="G74" s="829"/>
      <c r="H74" s="830"/>
      <c r="I74" s="828"/>
      <c r="J74" s="837"/>
      <c r="K74" s="833"/>
      <c r="L74" s="835">
        <f>ROUNDDOWN(C74*E74%,0)</f>
        <v>0</v>
      </c>
      <c r="M74" s="27"/>
      <c r="N74" s="2"/>
      <c r="O74" s="938"/>
      <c r="P74" s="2"/>
      <c r="Q74" s="672" t="s">
        <v>1356</v>
      </c>
      <c r="R74" s="672">
        <v>1.4</v>
      </c>
      <c r="S74" s="672">
        <v>1.4</v>
      </c>
      <c r="T74" s="672">
        <v>1.8</v>
      </c>
      <c r="U74" s="672">
        <v>1.8</v>
      </c>
      <c r="V74" s="672">
        <v>1.8</v>
      </c>
      <c r="W74" s="672">
        <v>2.2000000000000002</v>
      </c>
      <c r="X74" s="672">
        <v>0.7</v>
      </c>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row>
    <row r="75" spans="1:256" hidden="1">
      <c r="A75" s="1125"/>
      <c r="B75" s="838" t="s">
        <v>1271</v>
      </c>
      <c r="C75" s="888">
        <f>G67</f>
        <v>0</v>
      </c>
      <c r="D75" s="948" t="s">
        <v>1272</v>
      </c>
      <c r="E75" s="949">
        <v>4.1999999999999997E-3</v>
      </c>
      <c r="F75" s="948" t="s">
        <v>1339</v>
      </c>
      <c r="G75" s="950"/>
      <c r="H75" s="843">
        <f>IF(ISERROR(VLOOKUP(I75,[171]초기설정!$A$40:$C$60,3,FALSE)),0,(VLOOKUP(I75,[171]초기설정!$A$40:$C$60,3,FALSE)))</f>
        <v>810000</v>
      </c>
      <c r="I75" s="948" t="s">
        <v>1274</v>
      </c>
      <c r="J75" s="856"/>
      <c r="K75" s="951"/>
      <c r="L75" s="952">
        <f>ROUNDDOWN(C75*E75*H75,0)</f>
        <v>0</v>
      </c>
      <c r="M75" s="27"/>
      <c r="N75" s="2"/>
      <c r="O75" s="938"/>
      <c r="P75" s="2"/>
      <c r="Q75" s="672" t="s">
        <v>1357</v>
      </c>
      <c r="R75" s="672">
        <v>2.4</v>
      </c>
      <c r="S75" s="672">
        <v>2.4</v>
      </c>
      <c r="T75" s="672">
        <v>3</v>
      </c>
      <c r="U75" s="672">
        <v>3</v>
      </c>
      <c r="V75" s="672">
        <v>3</v>
      </c>
      <c r="W75" s="672">
        <v>3.6</v>
      </c>
      <c r="X75" s="672">
        <v>2.2000000000000002</v>
      </c>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row>
    <row r="76" spans="1:256" hidden="1">
      <c r="A76" s="1125"/>
      <c r="B76" s="817" t="s">
        <v>1358</v>
      </c>
      <c r="C76" s="959"/>
      <c r="D76" s="959"/>
      <c r="E76" s="959"/>
      <c r="F76" s="821"/>
      <c r="G76" s="848"/>
      <c r="H76" s="849"/>
      <c r="I76" s="821"/>
      <c r="J76" s="933"/>
      <c r="K76" s="908"/>
      <c r="L76" s="935"/>
      <c r="M76" s="806"/>
      <c r="O76" s="824" t="s">
        <v>1230</v>
      </c>
      <c r="Q76" s="672" t="s">
        <v>1359</v>
      </c>
      <c r="R76" s="672">
        <v>0.8</v>
      </c>
      <c r="S76" s="672">
        <v>0.8</v>
      </c>
      <c r="T76" s="672">
        <v>1</v>
      </c>
      <c r="U76" s="672">
        <v>1</v>
      </c>
      <c r="V76" s="672">
        <v>1</v>
      </c>
      <c r="W76" s="672">
        <v>1.2</v>
      </c>
      <c r="X76" s="672">
        <v>0.4</v>
      </c>
    </row>
    <row r="77" spans="1:256" hidden="1">
      <c r="A77" s="1125"/>
      <c r="B77" s="847"/>
      <c r="C77" s="960" t="s">
        <v>1360</v>
      </c>
      <c r="D77" s="961" t="s">
        <v>1361</v>
      </c>
      <c r="F77" s="871"/>
      <c r="G77" s="857"/>
      <c r="H77" s="927"/>
      <c r="I77" s="871"/>
      <c r="J77" s="962"/>
      <c r="K77" s="928"/>
      <c r="L77" s="929"/>
      <c r="M77" s="806"/>
      <c r="O77" s="963"/>
      <c r="Q77" s="672" t="s">
        <v>1362</v>
      </c>
      <c r="R77" s="672">
        <v>1.8</v>
      </c>
      <c r="S77" s="672">
        <v>1.8</v>
      </c>
      <c r="T77" s="672">
        <v>2.2000000000000002</v>
      </c>
      <c r="U77" s="672">
        <v>2.2000000000000002</v>
      </c>
      <c r="V77" s="672">
        <v>2.2000000000000002</v>
      </c>
      <c r="W77" s="672">
        <v>2.6</v>
      </c>
      <c r="X77" s="672">
        <v>0.9</v>
      </c>
    </row>
    <row r="78" spans="1:256" hidden="1">
      <c r="A78" s="1125"/>
      <c r="B78" s="826" t="s">
        <v>1234</v>
      </c>
      <c r="C78" s="964">
        <v>374</v>
      </c>
      <c r="D78" s="828" t="s">
        <v>1243</v>
      </c>
      <c r="E78" s="944">
        <f t="array" ref="E78">SUM((C77=$R$71:$X$71)*(D77=$Q$72:$Q$78)*$R$72:$X$78)</f>
        <v>1</v>
      </c>
      <c r="F78" s="828" t="s">
        <v>1311</v>
      </c>
      <c r="G78" s="937">
        <f>IF($O$76="적용",ROUND(C78*E78/100,2),0)</f>
        <v>0</v>
      </c>
      <c r="H78" s="830">
        <f>IF(ISERROR(VLOOKUP(I78,[171]초기설정!$A$4:$C$12,3,FALSE)),0,(VLOOKUP(I78,[171]초기설정!$A$4:$C$12,3,FALSE)))</f>
        <v>125427</v>
      </c>
      <c r="I78" s="828" t="s">
        <v>1250</v>
      </c>
      <c r="J78" s="831">
        <f>$L$120</f>
        <v>15</v>
      </c>
      <c r="K78" s="828" t="s">
        <v>1236</v>
      </c>
      <c r="L78" s="835">
        <f>ROUNDDOWN((G78*H78)*(1+J78%),0)</f>
        <v>0</v>
      </c>
      <c r="M78" s="806"/>
      <c r="Q78" s="672" t="s">
        <v>1363</v>
      </c>
      <c r="R78" s="672">
        <v>1</v>
      </c>
      <c r="S78" s="672">
        <v>1</v>
      </c>
      <c r="T78" s="672">
        <v>1.2</v>
      </c>
      <c r="U78" s="672">
        <v>1.2</v>
      </c>
      <c r="V78" s="672">
        <v>1.2</v>
      </c>
      <c r="W78" s="672">
        <v>1.4</v>
      </c>
      <c r="X78" s="672">
        <v>0.5</v>
      </c>
    </row>
    <row r="79" spans="1:256" hidden="1">
      <c r="A79" s="816"/>
      <c r="B79" s="847"/>
      <c r="C79" s="960"/>
      <c r="D79" s="961"/>
      <c r="F79" s="871"/>
      <c r="G79" s="857"/>
      <c r="H79" s="927"/>
      <c r="I79" s="871"/>
      <c r="J79" s="962"/>
      <c r="K79" s="928"/>
      <c r="L79" s="929"/>
      <c r="M79" s="806"/>
    </row>
    <row r="80" spans="1:256" hidden="1">
      <c r="A80" s="816"/>
      <c r="B80" s="826" t="s">
        <v>1234</v>
      </c>
      <c r="C80" s="964"/>
      <c r="D80" s="828" t="s">
        <v>1243</v>
      </c>
      <c r="E80" s="944">
        <f t="array" ref="E80">SUM((C79=$R$71:$X$71)*(D79=$Q$72:$Q$78)*$R$72:$X$78)</f>
        <v>0</v>
      </c>
      <c r="F80" s="828" t="s">
        <v>1311</v>
      </c>
      <c r="G80" s="937">
        <f>IF($O$76="적용",ROUND(C80*E80/100,2),0)</f>
        <v>0</v>
      </c>
      <c r="H80" s="830">
        <f>IF(ISERROR(VLOOKUP(I80,[171]초기설정!$A$4:$C$12,3,FALSE)),0,(VLOOKUP(I80,[171]초기설정!$A$4:$C$12,3,FALSE)))</f>
        <v>125427</v>
      </c>
      <c r="I80" s="828" t="s">
        <v>1250</v>
      </c>
      <c r="J80" s="831">
        <f>$L$120</f>
        <v>15</v>
      </c>
      <c r="K80" s="828" t="s">
        <v>1236</v>
      </c>
      <c r="L80" s="835">
        <f>ROUNDDOWN((G80*H80)*(1+J80%),0)</f>
        <v>0</v>
      </c>
      <c r="M80" s="806"/>
    </row>
    <row r="81" spans="1:26" hidden="1">
      <c r="A81" s="816"/>
      <c r="B81" s="847"/>
      <c r="C81" s="960"/>
      <c r="D81" s="961"/>
      <c r="F81" s="871"/>
      <c r="G81" s="857"/>
      <c r="H81" s="927"/>
      <c r="I81" s="871"/>
      <c r="J81" s="962"/>
      <c r="K81" s="928"/>
      <c r="L81" s="929"/>
      <c r="M81" s="806"/>
    </row>
    <row r="82" spans="1:26" hidden="1">
      <c r="A82" s="816"/>
      <c r="B82" s="826" t="s">
        <v>1234</v>
      </c>
      <c r="C82" s="964"/>
      <c r="D82" s="828" t="s">
        <v>1243</v>
      </c>
      <c r="E82" s="944">
        <f t="array" ref="E82">SUM((C81=$R$71:$X$71)*(D81=$Q$72:$Q$78)*$R$72:$X$78)</f>
        <v>0</v>
      </c>
      <c r="F82" s="828" t="s">
        <v>1311</v>
      </c>
      <c r="G82" s="937">
        <f>IF($O$76="적용",ROUND(C82*E82/100,2),0)</f>
        <v>0</v>
      </c>
      <c r="H82" s="830">
        <f>IF(ISERROR(VLOOKUP(I82,[171]초기설정!$A$4:$C$12,3,FALSE)),0,(VLOOKUP(I82,[171]초기설정!$A$4:$C$12,3,FALSE)))</f>
        <v>125427</v>
      </c>
      <c r="I82" s="828" t="s">
        <v>1250</v>
      </c>
      <c r="J82" s="831">
        <f>$L$120</f>
        <v>15</v>
      </c>
      <c r="K82" s="828" t="s">
        <v>1236</v>
      </c>
      <c r="L82" s="835">
        <f>ROUNDDOWN((G82*H82)*(1+J82%),0)</f>
        <v>0</v>
      </c>
      <c r="M82" s="806"/>
    </row>
    <row r="83" spans="1:26" hidden="1">
      <c r="A83" s="816"/>
      <c r="B83" s="847"/>
      <c r="C83" s="960"/>
      <c r="D83" s="961"/>
      <c r="F83" s="871"/>
      <c r="G83" s="857"/>
      <c r="H83" s="927"/>
      <c r="I83" s="871"/>
      <c r="J83" s="962"/>
      <c r="K83" s="928"/>
      <c r="L83" s="929"/>
      <c r="M83" s="806"/>
      <c r="O83" s="807"/>
    </row>
    <row r="84" spans="1:26" hidden="1">
      <c r="A84" s="816"/>
      <c r="B84" s="826" t="s">
        <v>1234</v>
      </c>
      <c r="C84" s="964"/>
      <c r="D84" s="828" t="s">
        <v>1243</v>
      </c>
      <c r="E84" s="944">
        <f t="array" ref="E84">SUM((C83=$R$71:$X$71)*(D83=$Q$72:$Q$78)*$R$72:$X$78)</f>
        <v>0</v>
      </c>
      <c r="F84" s="828" t="s">
        <v>1311</v>
      </c>
      <c r="G84" s="937">
        <f>IF($O$76="적용",ROUND(C84*E84/100,2),0)</f>
        <v>0</v>
      </c>
      <c r="H84" s="830">
        <f>IF(ISERROR(VLOOKUP(I84,[171]초기설정!$A$4:$C$12,3,FALSE)),0,(VLOOKUP(I84,[171]초기설정!$A$4:$C$12,3,FALSE)))</f>
        <v>125427</v>
      </c>
      <c r="I84" s="828" t="s">
        <v>1250</v>
      </c>
      <c r="J84" s="831">
        <f>$L$120</f>
        <v>15</v>
      </c>
      <c r="K84" s="828" t="s">
        <v>1236</v>
      </c>
      <c r="L84" s="835">
        <f>ROUNDDOWN((G84*H84)*(1+J84%),0)</f>
        <v>0</v>
      </c>
      <c r="M84" s="806"/>
    </row>
    <row r="85" spans="1:26" hidden="1">
      <c r="A85" s="816"/>
      <c r="B85" s="847"/>
      <c r="C85" s="960"/>
      <c r="D85" s="961"/>
      <c r="F85" s="871"/>
      <c r="G85" s="857"/>
      <c r="H85" s="927"/>
      <c r="I85" s="871"/>
      <c r="J85" s="962"/>
      <c r="K85" s="928"/>
      <c r="L85" s="929"/>
      <c r="M85" s="806"/>
    </row>
    <row r="86" spans="1:26" hidden="1">
      <c r="A86" s="816"/>
      <c r="B86" s="838" t="s">
        <v>1234</v>
      </c>
      <c r="C86" s="965"/>
      <c r="D86" s="840" t="s">
        <v>1243</v>
      </c>
      <c r="E86" s="966">
        <f t="array" ref="E86">SUM((C85=$R$71:$X$71)*(D85=$Q$72:$Q$78)*$R$72:$X$78)</f>
        <v>0</v>
      </c>
      <c r="F86" s="840" t="s">
        <v>1311</v>
      </c>
      <c r="G86" s="937">
        <f>IF($O$76="적용",ROUND(C86*E86/100,2),0)</f>
        <v>0</v>
      </c>
      <c r="H86" s="843">
        <f>IF(ISERROR(VLOOKUP(I86,[171]초기설정!$A$4:$C$12,3,FALSE)),0,(VLOOKUP(I86,[171]초기설정!$A$4:$C$12,3,FALSE)))</f>
        <v>125427</v>
      </c>
      <c r="I86" s="840" t="s">
        <v>1250</v>
      </c>
      <c r="J86" s="967">
        <f>$L$120</f>
        <v>15</v>
      </c>
      <c r="K86" s="840" t="s">
        <v>1236</v>
      </c>
      <c r="L86" s="846">
        <f>ROUNDDOWN((G86*H86)*(1+J86%),0)</f>
        <v>0</v>
      </c>
      <c r="M86" s="806"/>
    </row>
    <row r="87" spans="1:26" hidden="1">
      <c r="A87" s="968" t="s">
        <v>1364</v>
      </c>
      <c r="B87" s="969" t="s">
        <v>1365</v>
      </c>
      <c r="C87" s="970" t="s">
        <v>1366</v>
      </c>
      <c r="D87" s="971" t="s">
        <v>1367</v>
      </c>
      <c r="E87" s="972"/>
      <c r="F87" s="973" t="s">
        <v>1364</v>
      </c>
      <c r="G87" s="848" t="s">
        <v>1364</v>
      </c>
      <c r="H87" s="849" t="s">
        <v>1364</v>
      </c>
      <c r="I87" s="973" t="s">
        <v>1364</v>
      </c>
      <c r="J87" s="974" t="s">
        <v>1364</v>
      </c>
      <c r="K87" s="975" t="s">
        <v>1364</v>
      </c>
      <c r="L87" s="935" t="s">
        <v>1364</v>
      </c>
      <c r="M87" s="806"/>
      <c r="O87" s="824" t="s">
        <v>1230</v>
      </c>
      <c r="Q87" s="672" t="s">
        <v>1366</v>
      </c>
      <c r="R87" s="672" t="s">
        <v>1368</v>
      </c>
      <c r="S87" s="672" t="s">
        <v>1369</v>
      </c>
      <c r="T87" s="672" t="s">
        <v>1370</v>
      </c>
      <c r="U87" s="672" t="s">
        <v>1371</v>
      </c>
      <c r="V87" s="672" t="s">
        <v>1372</v>
      </c>
      <c r="W87" s="672" t="s">
        <v>1373</v>
      </c>
      <c r="X87" s="672" t="s">
        <v>1374</v>
      </c>
      <c r="Y87" s="672" t="s">
        <v>1375</v>
      </c>
      <c r="Z87" s="672" t="s">
        <v>1376</v>
      </c>
    </row>
    <row r="88" spans="1:26" hidden="1">
      <c r="A88" s="968" t="s">
        <v>1364</v>
      </c>
      <c r="B88" s="976" t="s">
        <v>1234</v>
      </c>
      <c r="C88" s="977">
        <v>0.2</v>
      </c>
      <c r="D88" s="978" t="s">
        <v>1248</v>
      </c>
      <c r="E88" s="979">
        <f>HLOOKUP(C87,Q87:Z88,2,FALSE)</f>
        <v>3.9</v>
      </c>
      <c r="F88" s="980" t="s">
        <v>458</v>
      </c>
      <c r="G88" s="981">
        <f>IF(O87="적용",IF(C88=0,"",ROUND(C88*E88,2)),0)</f>
        <v>0</v>
      </c>
      <c r="H88" s="843">
        <f>IF(ISERROR(VLOOKUP(I88,[171]초기설정!$A$4:$C$12,3,FALSE)),0,(VLOOKUP(I88,[171]초기설정!$A$4:$C$12,3,FALSE)))</f>
        <v>125427</v>
      </c>
      <c r="I88" s="982" t="s">
        <v>1250</v>
      </c>
      <c r="J88" s="967">
        <f>$M$120</f>
        <v>5</v>
      </c>
      <c r="K88" s="983" t="s">
        <v>1236</v>
      </c>
      <c r="L88" s="984">
        <f>ROUNDDOWN((G88*H88)*(1+J88%),0)</f>
        <v>0</v>
      </c>
      <c r="M88" s="806"/>
      <c r="Q88" s="672">
        <v>3.9</v>
      </c>
      <c r="R88" s="672">
        <v>4.0999999999999996</v>
      </c>
      <c r="S88" s="672">
        <v>5.2</v>
      </c>
      <c r="T88" s="672">
        <v>6.3</v>
      </c>
      <c r="U88" s="672">
        <v>7.4</v>
      </c>
      <c r="V88" s="672">
        <v>8.6</v>
      </c>
      <c r="W88" s="672">
        <v>9.8000000000000007</v>
      </c>
      <c r="X88" s="672">
        <v>11</v>
      </c>
      <c r="Y88" s="672">
        <v>12.3</v>
      </c>
      <c r="Z88" s="672">
        <v>13.7</v>
      </c>
    </row>
    <row r="89" spans="1:26" ht="18.75" customHeight="1">
      <c r="A89" s="968" t="s">
        <v>1364</v>
      </c>
      <c r="B89" s="985" t="s">
        <v>1377</v>
      </c>
      <c r="C89" s="973" t="s">
        <v>1364</v>
      </c>
      <c r="D89" s="973" t="s">
        <v>1364</v>
      </c>
      <c r="E89" s="973" t="s">
        <v>1364</v>
      </c>
      <c r="F89" s="986" t="s">
        <v>1364</v>
      </c>
      <c r="G89" s="912" t="s">
        <v>1364</v>
      </c>
      <c r="H89" s="849" t="s">
        <v>1364</v>
      </c>
      <c r="I89" s="913" t="s">
        <v>1364</v>
      </c>
      <c r="J89" s="986" t="s">
        <v>1364</v>
      </c>
      <c r="K89" s="986" t="s">
        <v>1364</v>
      </c>
      <c r="L89" s="987">
        <f>SUM(L90:L92)</f>
        <v>333872</v>
      </c>
      <c r="M89" s="806"/>
    </row>
    <row r="90" spans="1:26" ht="18.75" customHeight="1">
      <c r="A90" s="968" t="s">
        <v>1364</v>
      </c>
      <c r="B90" s="988" t="s">
        <v>1378</v>
      </c>
      <c r="C90" s="937" t="s">
        <v>1364</v>
      </c>
      <c r="D90" s="989" t="s">
        <v>1364</v>
      </c>
      <c r="E90" s="937"/>
      <c r="F90" s="990" t="s">
        <v>1364</v>
      </c>
      <c r="G90" s="990" t="s">
        <v>1364</v>
      </c>
      <c r="H90" s="830" t="s">
        <v>1364</v>
      </c>
      <c r="I90" s="989" t="s">
        <v>1364</v>
      </c>
      <c r="J90" s="990" t="s">
        <v>1364</v>
      </c>
      <c r="K90" s="991" t="s">
        <v>1364</v>
      </c>
      <c r="L90" s="992">
        <f>SUM(L7,L12,L17,L23,L29,L31,L39,L50,L67,L78,L80,L82,L84,L86,L88,L43)</f>
        <v>325207</v>
      </c>
      <c r="M90" s="806"/>
    </row>
    <row r="91" spans="1:26" ht="18.75" customHeight="1">
      <c r="A91" s="968" t="s">
        <v>1364</v>
      </c>
      <c r="B91" s="988" t="s">
        <v>1379</v>
      </c>
      <c r="C91" s="937" t="s">
        <v>1364</v>
      </c>
      <c r="D91" s="989" t="s">
        <v>1364</v>
      </c>
      <c r="E91" s="937" t="s">
        <v>1364</v>
      </c>
      <c r="F91" s="990" t="s">
        <v>1364</v>
      </c>
      <c r="G91" s="829" t="s">
        <v>1364</v>
      </c>
      <c r="H91" s="830" t="s">
        <v>1364</v>
      </c>
      <c r="I91" s="989" t="s">
        <v>1364</v>
      </c>
      <c r="J91" s="990" t="s">
        <v>1364</v>
      </c>
      <c r="K91" s="991" t="s">
        <v>1364</v>
      </c>
      <c r="L91" s="835">
        <f>SUM(L9,L10,L14,L15,L19,L20,L25,L26,L34,L35,L45,L46,L47,L48,L63,L64)</f>
        <v>8665</v>
      </c>
      <c r="M91" s="806"/>
    </row>
    <row r="92" spans="1:26" ht="18.75" customHeight="1">
      <c r="A92" s="968" t="s">
        <v>1364</v>
      </c>
      <c r="B92" s="993" t="s">
        <v>1380</v>
      </c>
      <c r="C92" s="994" t="s">
        <v>1364</v>
      </c>
      <c r="D92" s="983" t="s">
        <v>1364</v>
      </c>
      <c r="E92" s="994" t="s">
        <v>1364</v>
      </c>
      <c r="F92" s="995" t="s">
        <v>1364</v>
      </c>
      <c r="G92" s="842" t="s">
        <v>1364</v>
      </c>
      <c r="H92" s="843" t="s">
        <v>1364</v>
      </c>
      <c r="I92" s="983" t="s">
        <v>1364</v>
      </c>
      <c r="J92" s="996" t="s">
        <v>1364</v>
      </c>
      <c r="K92" s="997" t="s">
        <v>1364</v>
      </c>
      <c r="L92" s="846">
        <f>SUM(L27,L36,L65,L75)</f>
        <v>0</v>
      </c>
      <c r="M92" s="806"/>
    </row>
    <row r="93" spans="1:26" ht="18.75" customHeight="1">
      <c r="A93" s="998" t="s">
        <v>1364</v>
      </c>
      <c r="B93" s="999" t="s">
        <v>1364</v>
      </c>
      <c r="C93" s="1000" t="s">
        <v>1364</v>
      </c>
      <c r="D93" s="1001" t="s">
        <v>1364</v>
      </c>
      <c r="E93" s="1002" t="s">
        <v>1364</v>
      </c>
      <c r="F93" s="1003" t="s">
        <v>1364</v>
      </c>
      <c r="G93" s="1003" t="s">
        <v>1364</v>
      </c>
      <c r="H93" s="1003" t="s">
        <v>1364</v>
      </c>
      <c r="I93" s="1001" t="s">
        <v>1364</v>
      </c>
      <c r="J93" s="1003" t="s">
        <v>1364</v>
      </c>
      <c r="K93" s="1004" t="s">
        <v>1364</v>
      </c>
      <c r="L93" s="929" t="s">
        <v>1364</v>
      </c>
      <c r="M93" s="806"/>
      <c r="Q93" s="46" t="s">
        <v>1381</v>
      </c>
      <c r="R93" s="2"/>
      <c r="S93" s="2"/>
    </row>
    <row r="94" spans="1:26" ht="18.75" hidden="1" customHeight="1">
      <c r="A94" s="998" t="s">
        <v>1364</v>
      </c>
      <c r="B94" s="1126" t="s">
        <v>1382</v>
      </c>
      <c r="C94" s="1127" t="s">
        <v>1364</v>
      </c>
      <c r="D94" s="1128" t="s">
        <v>1364</v>
      </c>
      <c r="E94" s="1128" t="s">
        <v>1364</v>
      </c>
      <c r="F94" s="1128" t="s">
        <v>1364</v>
      </c>
      <c r="G94" s="1128" t="s">
        <v>1364</v>
      </c>
      <c r="H94" s="1128" t="s">
        <v>1364</v>
      </c>
      <c r="I94" s="1007" t="s">
        <v>1364</v>
      </c>
      <c r="J94" s="1006" t="s">
        <v>1364</v>
      </c>
      <c r="K94" s="1006" t="s">
        <v>1364</v>
      </c>
      <c r="L94" s="835" t="s">
        <v>1364</v>
      </c>
      <c r="M94" s="806"/>
      <c r="Q94" s="1008" t="s">
        <v>1383</v>
      </c>
      <c r="R94" s="1008" t="s">
        <v>1384</v>
      </c>
      <c r="S94" s="2" t="s">
        <v>1385</v>
      </c>
    </row>
    <row r="95" spans="1:26" hidden="1">
      <c r="A95" s="998" t="s">
        <v>1364</v>
      </c>
      <c r="B95" s="988" t="s">
        <v>1386</v>
      </c>
      <c r="C95" s="1009" t="s">
        <v>1364</v>
      </c>
      <c r="D95" s="989" t="s">
        <v>1364</v>
      </c>
      <c r="E95" s="945" t="s">
        <v>1364</v>
      </c>
      <c r="F95" s="990" t="s">
        <v>1364</v>
      </c>
      <c r="G95" s="990" t="s">
        <v>1364</v>
      </c>
      <c r="H95" s="990" t="s">
        <v>1364</v>
      </c>
      <c r="I95" s="989" t="s">
        <v>1364</v>
      </c>
      <c r="J95" s="1006" t="s">
        <v>1364</v>
      </c>
      <c r="K95" s="991" t="s">
        <v>1364</v>
      </c>
      <c r="L95" s="835" t="s">
        <v>1364</v>
      </c>
      <c r="M95" s="806"/>
      <c r="Q95" s="1010" t="s">
        <v>1387</v>
      </c>
      <c r="R95" s="1010" t="s">
        <v>1388</v>
      </c>
      <c r="S95" s="1011">
        <v>0</v>
      </c>
    </row>
    <row r="96" spans="1:26" hidden="1">
      <c r="A96" s="998"/>
      <c r="B96" s="988" t="s">
        <v>1389</v>
      </c>
      <c r="C96" s="1012">
        <f>IF(O16="적용",C17,0)</f>
        <v>0</v>
      </c>
      <c r="D96" s="1005" t="s">
        <v>1256</v>
      </c>
      <c r="E96" s="1013"/>
      <c r="F96" s="1005"/>
      <c r="G96" s="1014"/>
      <c r="H96" s="989"/>
      <c r="I96" s="989"/>
      <c r="J96" s="1006"/>
      <c r="K96" s="991"/>
      <c r="L96" s="835"/>
      <c r="M96" s="806"/>
      <c r="Q96" s="1010" t="s">
        <v>1387</v>
      </c>
      <c r="R96" s="1010" t="s">
        <v>1390</v>
      </c>
      <c r="S96" s="1011">
        <v>5</v>
      </c>
    </row>
    <row r="97" spans="1:21" hidden="1">
      <c r="A97" s="998"/>
      <c r="B97" s="988" t="s">
        <v>1391</v>
      </c>
      <c r="C97" s="1012">
        <f>IF(O21="적용",C23,0)</f>
        <v>0</v>
      </c>
      <c r="D97" s="1005" t="s">
        <v>1256</v>
      </c>
      <c r="E97" s="1013"/>
      <c r="F97" s="989"/>
      <c r="G97" s="989"/>
      <c r="H97" s="989"/>
      <c r="I97" s="989"/>
      <c r="J97" s="1006"/>
      <c r="K97" s="991"/>
      <c r="L97" s="835"/>
      <c r="M97" s="806"/>
      <c r="Q97" s="1010" t="s">
        <v>1387</v>
      </c>
      <c r="R97" s="1010" t="s">
        <v>1392</v>
      </c>
      <c r="S97" s="1011">
        <v>10</v>
      </c>
    </row>
    <row r="98" spans="1:21" hidden="1">
      <c r="A98" s="998"/>
      <c r="B98" s="988" t="s">
        <v>1393</v>
      </c>
      <c r="C98" s="1015">
        <f>IF(O49="적용",C50,0)</f>
        <v>0</v>
      </c>
      <c r="D98" s="1005" t="s">
        <v>1243</v>
      </c>
      <c r="E98" s="1013" t="str">
        <f>C49</f>
        <v>단목(벌목+가지정리+토막내기)</v>
      </c>
      <c r="F98" s="989"/>
      <c r="G98" s="989"/>
      <c r="H98" s="989"/>
      <c r="I98" s="989"/>
      <c r="J98" s="1006"/>
      <c r="K98" s="991"/>
      <c r="L98" s="835"/>
      <c r="M98" s="806"/>
      <c r="Q98" s="1016" t="s">
        <v>1394</v>
      </c>
      <c r="R98" s="1016" t="s">
        <v>1395</v>
      </c>
      <c r="S98" s="1017">
        <v>-10</v>
      </c>
    </row>
    <row r="99" spans="1:21" hidden="1">
      <c r="A99" s="998"/>
      <c r="B99" s="988" t="s">
        <v>1396</v>
      </c>
      <c r="C99" s="1015">
        <f>IF(O76="적용",(C78+C80+C82+C84+C86),0)</f>
        <v>0</v>
      </c>
      <c r="D99" s="1005" t="s">
        <v>1243</v>
      </c>
      <c r="E99" s="1013" t="s">
        <v>1364</v>
      </c>
      <c r="F99" s="989" t="s">
        <v>1364</v>
      </c>
      <c r="G99" s="989"/>
      <c r="H99" s="989"/>
      <c r="I99" s="989"/>
      <c r="J99" s="1006"/>
      <c r="K99" s="991"/>
      <c r="L99" s="835"/>
      <c r="M99" s="806"/>
      <c r="Q99" s="1016" t="s">
        <v>1394</v>
      </c>
      <c r="R99" s="1016" t="s">
        <v>1397</v>
      </c>
      <c r="S99" s="1017">
        <v>0</v>
      </c>
    </row>
    <row r="100" spans="1:21" hidden="1">
      <c r="A100" s="998"/>
      <c r="B100" s="988" t="s">
        <v>1398</v>
      </c>
      <c r="C100" s="1012">
        <f>IF(O87="적용",C88,0)</f>
        <v>0</v>
      </c>
      <c r="D100" s="1005" t="s">
        <v>4</v>
      </c>
      <c r="E100" s="1013"/>
      <c r="F100" s="989"/>
      <c r="G100" s="989"/>
      <c r="H100" s="989"/>
      <c r="I100" s="989"/>
      <c r="J100" s="1006"/>
      <c r="K100" s="991"/>
      <c r="L100" s="835"/>
      <c r="M100" s="806"/>
      <c r="Q100" s="1016" t="s">
        <v>1394</v>
      </c>
      <c r="R100" s="1016" t="s">
        <v>1399</v>
      </c>
      <c r="S100" s="1017">
        <v>10</v>
      </c>
    </row>
    <row r="101" spans="1:21" hidden="1">
      <c r="A101" s="998"/>
      <c r="B101" s="988" t="s">
        <v>1400</v>
      </c>
      <c r="C101" s="1018">
        <v>0</v>
      </c>
      <c r="D101" s="1005" t="s">
        <v>1248</v>
      </c>
      <c r="E101" s="1013" t="s">
        <v>1401</v>
      </c>
      <c r="F101" s="989"/>
      <c r="G101" s="989"/>
      <c r="H101" s="989"/>
      <c r="I101" s="989"/>
      <c r="J101" s="1006"/>
      <c r="K101" s="991"/>
      <c r="L101" s="835"/>
      <c r="M101" s="806"/>
      <c r="Q101" s="1010" t="s">
        <v>1402</v>
      </c>
      <c r="R101" s="1010" t="s">
        <v>1403</v>
      </c>
      <c r="S101" s="1011">
        <v>-10</v>
      </c>
      <c r="T101" s="1010" t="s">
        <v>1404</v>
      </c>
      <c r="U101" s="1011">
        <v>0</v>
      </c>
    </row>
    <row r="102" spans="1:21" ht="18.75" hidden="1" customHeight="1">
      <c r="A102" s="998" t="s">
        <v>1364</v>
      </c>
      <c r="B102" s="988" t="s">
        <v>1405</v>
      </c>
      <c r="C102" s="1009" t="s">
        <v>1364</v>
      </c>
      <c r="D102" s="989" t="s">
        <v>1364</v>
      </c>
      <c r="E102" s="945" t="s">
        <v>1364</v>
      </c>
      <c r="F102" s="990" t="s">
        <v>1364</v>
      </c>
      <c r="G102" s="990" t="s">
        <v>1364</v>
      </c>
      <c r="H102" s="990" t="s">
        <v>1364</v>
      </c>
      <c r="I102" s="989" t="s">
        <v>1364</v>
      </c>
      <c r="J102" s="1006" t="s">
        <v>1364</v>
      </c>
      <c r="K102" s="991" t="s">
        <v>1364</v>
      </c>
      <c r="L102" s="835" t="s">
        <v>1364</v>
      </c>
      <c r="M102" s="806"/>
      <c r="Q102" s="1010" t="s">
        <v>1402</v>
      </c>
      <c r="R102" s="1010" t="s">
        <v>1406</v>
      </c>
      <c r="S102" s="1011">
        <v>0</v>
      </c>
      <c r="T102" s="1010" t="s">
        <v>1407</v>
      </c>
      <c r="U102" s="1011">
        <v>5</v>
      </c>
    </row>
    <row r="103" spans="1:21" ht="18.75" hidden="1" customHeight="1">
      <c r="A103" s="998"/>
      <c r="B103" s="988" t="s">
        <v>1408</v>
      </c>
      <c r="C103" s="1019">
        <f>SUM(G7,G12,G17,G23,G29,G31,G39,G50,G67,G78,G80,G82,G84,G86,G88,G43)</f>
        <v>1.6400000000000001</v>
      </c>
      <c r="D103" s="1005" t="s">
        <v>452</v>
      </c>
      <c r="E103" s="1013"/>
      <c r="F103" s="989"/>
      <c r="G103" s="989"/>
      <c r="H103" s="989"/>
      <c r="I103" s="989"/>
      <c r="J103" s="1006"/>
      <c r="K103" s="991"/>
      <c r="L103" s="835"/>
      <c r="M103" s="806"/>
      <c r="Q103" s="1010" t="s">
        <v>1402</v>
      </c>
      <c r="R103" s="1010" t="s">
        <v>1409</v>
      </c>
      <c r="S103" s="1011">
        <v>10</v>
      </c>
      <c r="T103" s="1010" t="s">
        <v>1410</v>
      </c>
      <c r="U103" s="1011">
        <v>10</v>
      </c>
    </row>
    <row r="104" spans="1:21" ht="18.75" customHeight="1">
      <c r="A104" s="1020" t="s">
        <v>1364</v>
      </c>
      <c r="B104" s="1021" t="s">
        <v>1411</v>
      </c>
      <c r="C104" s="1022" t="s">
        <v>1364</v>
      </c>
      <c r="D104" s="1023" t="s">
        <v>1364</v>
      </c>
      <c r="E104" s="1024" t="s">
        <v>1364</v>
      </c>
      <c r="F104" s="1025" t="s">
        <v>1364</v>
      </c>
      <c r="G104" s="1025" t="s">
        <v>1364</v>
      </c>
      <c r="H104" s="1025" t="s">
        <v>1364</v>
      </c>
      <c r="I104" s="1023" t="s">
        <v>1364</v>
      </c>
      <c r="J104" s="1026" t="s">
        <v>1364</v>
      </c>
      <c r="K104" s="991" t="s">
        <v>1364</v>
      </c>
      <c r="L104" s="835" t="s">
        <v>1364</v>
      </c>
      <c r="M104" s="1027"/>
      <c r="Q104" s="1028" t="s">
        <v>1412</v>
      </c>
      <c r="R104" s="1028" t="s">
        <v>1413</v>
      </c>
      <c r="S104" s="1029">
        <v>-10</v>
      </c>
    </row>
    <row r="105" spans="1:21" ht="18.75" customHeight="1">
      <c r="A105" s="1030"/>
      <c r="B105" s="1129" t="s">
        <v>1414</v>
      </c>
      <c r="C105" s="1130" t="s">
        <v>1415</v>
      </c>
      <c r="D105" s="1131" t="s">
        <v>1416</v>
      </c>
      <c r="E105" s="1132"/>
      <c r="F105" s="1132"/>
      <c r="G105" s="1132"/>
      <c r="H105" s="1132"/>
      <c r="I105" s="1132"/>
      <c r="J105" s="1132"/>
      <c r="K105" s="1132"/>
      <c r="L105" s="1133"/>
      <c r="M105" s="1031"/>
      <c r="N105" s="1032"/>
      <c r="Q105" s="1028" t="s">
        <v>1412</v>
      </c>
      <c r="R105" s="1028" t="s">
        <v>1417</v>
      </c>
      <c r="S105" s="1029">
        <v>0</v>
      </c>
    </row>
    <row r="106" spans="1:21" ht="18.75" customHeight="1">
      <c r="A106" s="1030"/>
      <c r="B106" s="1129"/>
      <c r="C106" s="1129"/>
      <c r="D106" s="1033" t="s">
        <v>1418</v>
      </c>
      <c r="E106" s="1033" t="s">
        <v>1419</v>
      </c>
      <c r="F106" s="1033" t="s">
        <v>1420</v>
      </c>
      <c r="G106" s="1033" t="s">
        <v>1421</v>
      </c>
      <c r="H106" s="1033" t="s">
        <v>1422</v>
      </c>
      <c r="I106" s="1033" t="s">
        <v>1423</v>
      </c>
      <c r="J106" s="1033" t="s">
        <v>1424</v>
      </c>
      <c r="K106" s="1033" t="s">
        <v>1425</v>
      </c>
      <c r="L106" s="1034" t="s">
        <v>1346</v>
      </c>
      <c r="M106" s="1035" t="s">
        <v>1426</v>
      </c>
      <c r="N106" s="1036"/>
      <c r="Q106" s="1028" t="s">
        <v>1412</v>
      </c>
      <c r="R106" s="1028" t="s">
        <v>1427</v>
      </c>
      <c r="S106" s="1029">
        <v>10</v>
      </c>
    </row>
    <row r="107" spans="1:21" ht="18.75" customHeight="1">
      <c r="A107" s="1030"/>
      <c r="B107" s="1037" t="s">
        <v>1387</v>
      </c>
      <c r="C107" s="1038" t="s">
        <v>1390</v>
      </c>
      <c r="D107" s="1039">
        <f t="shared" ref="D107:M107" si="2">IF(ISERROR(VLOOKUP($C107,$R$95:$S$144,2,FALSE)),"",(VLOOKUP($C107,$R$95:$S$144,2,FALSE)))</f>
        <v>5</v>
      </c>
      <c r="E107" s="1039">
        <f t="shared" si="2"/>
        <v>5</v>
      </c>
      <c r="F107" s="1039">
        <f t="shared" si="2"/>
        <v>5</v>
      </c>
      <c r="G107" s="1039">
        <f t="shared" si="2"/>
        <v>5</v>
      </c>
      <c r="H107" s="1039">
        <f t="shared" si="2"/>
        <v>5</v>
      </c>
      <c r="I107" s="1039">
        <f t="shared" si="2"/>
        <v>5</v>
      </c>
      <c r="J107" s="1039">
        <f t="shared" si="2"/>
        <v>5</v>
      </c>
      <c r="K107" s="1039">
        <f t="shared" si="2"/>
        <v>5</v>
      </c>
      <c r="L107" s="1040">
        <f t="shared" si="2"/>
        <v>5</v>
      </c>
      <c r="M107" s="1041">
        <f t="shared" si="2"/>
        <v>5</v>
      </c>
      <c r="N107" s="1042"/>
      <c r="Q107" s="1010" t="s">
        <v>1428</v>
      </c>
      <c r="R107" s="1010" t="s">
        <v>1429</v>
      </c>
      <c r="S107" s="1011">
        <v>0</v>
      </c>
      <c r="T107" s="1010" t="s">
        <v>1430</v>
      </c>
      <c r="U107" s="1011">
        <v>0</v>
      </c>
    </row>
    <row r="108" spans="1:21" hidden="1">
      <c r="A108" s="1030"/>
      <c r="B108" s="1043" t="s">
        <v>1394</v>
      </c>
      <c r="C108" s="1044" t="s">
        <v>1399</v>
      </c>
      <c r="D108" s="1045">
        <f>IF(ISERROR(VLOOKUP($C108,$R$95:$S$144,2,FALSE)),"",(VLOOKUP($C108,$R$95:$S$144,2,FALSE)))</f>
        <v>10</v>
      </c>
      <c r="E108" s="1043"/>
      <c r="F108" s="1045">
        <f>IF(ISERROR(VLOOKUP($C108,$R$95:$S$144,2,FALSE)),"",(VLOOKUP($C108,$R$95:$S$144,2,FALSE)))</f>
        <v>10</v>
      </c>
      <c r="G108" s="1043"/>
      <c r="H108" s="1043"/>
      <c r="I108" s="1043"/>
      <c r="J108" s="1045">
        <f>IF(ISERROR(VLOOKUP($C108,$R$95:$S$144,2,FALSE)),"",(VLOOKUP($C108,$R$95:$S$144,2,FALSE)))</f>
        <v>10</v>
      </c>
      <c r="K108" s="1043"/>
      <c r="L108" s="1046">
        <f>IF(ISERROR(VLOOKUP($C108,$R$95:$S$144,2,FALSE)),"",(VLOOKUP($C108,$R$95:$S$144,2,FALSE)))</f>
        <v>10</v>
      </c>
      <c r="M108" s="1047"/>
      <c r="N108" s="1042"/>
      <c r="Q108" s="1010" t="s">
        <v>1428</v>
      </c>
      <c r="R108" s="1010" t="s">
        <v>1431</v>
      </c>
      <c r="S108" s="1011">
        <v>5</v>
      </c>
      <c r="T108" s="1010" t="s">
        <v>1432</v>
      </c>
      <c r="U108" s="1011">
        <v>5</v>
      </c>
    </row>
    <row r="109" spans="1:21" hidden="1">
      <c r="A109" s="1030"/>
      <c r="B109" s="1043" t="s">
        <v>1402</v>
      </c>
      <c r="C109" s="1044" t="s">
        <v>1409</v>
      </c>
      <c r="D109" s="1045">
        <f>IF(ISERROR(VLOOKUP($C109,$R$95:$S$144,2,FALSE)),"",(VLOOKUP($C109,$R$95:$S$144,2,FALSE)))</f>
        <v>10</v>
      </c>
      <c r="E109" s="1043"/>
      <c r="F109" s="1043"/>
      <c r="G109" s="1043"/>
      <c r="H109" s="1043"/>
      <c r="I109" s="1043"/>
      <c r="J109" s="1043"/>
      <c r="K109" s="1043"/>
      <c r="L109" s="1048"/>
      <c r="M109" s="1047"/>
      <c r="N109" s="1042"/>
      <c r="Q109" s="1010" t="s">
        <v>1428</v>
      </c>
      <c r="R109" s="1010" t="s">
        <v>1433</v>
      </c>
      <c r="S109" s="1049">
        <v>10</v>
      </c>
      <c r="T109" s="1010" t="s">
        <v>1434</v>
      </c>
      <c r="U109" s="1049">
        <v>10</v>
      </c>
    </row>
    <row r="110" spans="1:21" ht="18.75" customHeight="1">
      <c r="A110" s="1030"/>
      <c r="B110" s="1043" t="s">
        <v>1435</v>
      </c>
      <c r="C110" s="1044" t="s">
        <v>1436</v>
      </c>
      <c r="D110" s="1050"/>
      <c r="E110" s="1043"/>
      <c r="F110" s="1043"/>
      <c r="G110" s="1043"/>
      <c r="H110" s="1043"/>
      <c r="I110" s="1045">
        <f>IF(ISERROR(VLOOKUP($C110,$T$95:$U$144,2,FALSE)),"",(VLOOKUP($C110,$T$95:$U$144,2,FALSE)))</f>
        <v>10</v>
      </c>
      <c r="J110" s="1043"/>
      <c r="K110" s="1043"/>
      <c r="L110" s="1048"/>
      <c r="M110" s="1047"/>
      <c r="N110" s="1042"/>
      <c r="Q110" s="1010"/>
      <c r="R110" s="1010"/>
      <c r="S110" s="1049"/>
      <c r="T110" s="1051"/>
      <c r="U110" s="1052"/>
    </row>
    <row r="111" spans="1:21" ht="24" hidden="1">
      <c r="A111" s="1030"/>
      <c r="B111" s="1043" t="s">
        <v>1437</v>
      </c>
      <c r="C111" s="1044" t="s">
        <v>1427</v>
      </c>
      <c r="D111" s="1043"/>
      <c r="E111" s="1043"/>
      <c r="F111" s="1043"/>
      <c r="G111" s="1045">
        <f>IF(ISERROR(VLOOKUP($C111,$R$95:$S$144,2,FALSE)),"",(VLOOKUP($C111,$R$95:$S$144,2,FALSE)))</f>
        <v>10</v>
      </c>
      <c r="H111" s="1043"/>
      <c r="I111" s="1043"/>
      <c r="J111" s="1043"/>
      <c r="K111" s="1043"/>
      <c r="L111" s="1048"/>
      <c r="M111" s="1047"/>
      <c r="N111" s="1042"/>
      <c r="Q111" s="1053" t="s">
        <v>1438</v>
      </c>
      <c r="R111" s="1053" t="s">
        <v>1439</v>
      </c>
      <c r="S111" s="1049">
        <v>0</v>
      </c>
    </row>
    <row r="112" spans="1:21" hidden="1">
      <c r="A112" s="1030"/>
      <c r="B112" s="1043" t="s">
        <v>1440</v>
      </c>
      <c r="C112" s="1044" t="s">
        <v>1441</v>
      </c>
      <c r="D112" s="1043"/>
      <c r="E112" s="1043"/>
      <c r="F112" s="1043"/>
      <c r="G112" s="1043"/>
      <c r="H112" s="1045">
        <f>IF(ISERROR(VLOOKUP($C112,$R$95:$S$144,2,FALSE)),"",(VLOOKUP($C112,$R$95:$S$144,2,FALSE)))</f>
        <v>0</v>
      </c>
      <c r="I112" s="1043"/>
      <c r="J112" s="1043"/>
      <c r="K112" s="1043"/>
      <c r="L112" s="1048"/>
      <c r="M112" s="1047"/>
      <c r="N112" s="1042"/>
      <c r="Q112" s="1010" t="s">
        <v>1442</v>
      </c>
      <c r="R112" s="1010" t="s">
        <v>1443</v>
      </c>
      <c r="S112" s="1011">
        <v>0</v>
      </c>
      <c r="T112" s="807" t="s">
        <v>1444</v>
      </c>
      <c r="U112" s="807">
        <v>0</v>
      </c>
    </row>
    <row r="113" spans="1:21" ht="18.75" customHeight="1">
      <c r="A113" s="1030"/>
      <c r="B113" s="1043" t="s">
        <v>1445</v>
      </c>
      <c r="C113" s="1044" t="s">
        <v>1446</v>
      </c>
      <c r="D113" s="1043"/>
      <c r="E113" s="1043"/>
      <c r="F113" s="1043"/>
      <c r="G113" s="1043"/>
      <c r="H113" s="1050"/>
      <c r="I113" s="1045">
        <f>IF(ISERROR(VLOOKUP($C113,$T$95:$U$144,2,FALSE)),"",(VLOOKUP($C113,$T$95:$U$144,2,FALSE)))</f>
        <v>0</v>
      </c>
      <c r="J113" s="1043"/>
      <c r="K113" s="1043"/>
      <c r="L113" s="1048"/>
      <c r="M113" s="1047"/>
      <c r="N113" s="1042"/>
      <c r="Q113" s="1010"/>
      <c r="R113" s="1010"/>
      <c r="S113" s="1011"/>
      <c r="T113" s="807" t="s">
        <v>1447</v>
      </c>
      <c r="U113" s="807">
        <v>5</v>
      </c>
    </row>
    <row r="114" spans="1:21" hidden="1">
      <c r="A114" s="1030"/>
      <c r="B114" s="1043" t="s">
        <v>1448</v>
      </c>
      <c r="C114" s="1044" t="s">
        <v>1230</v>
      </c>
      <c r="D114" s="1043"/>
      <c r="E114" s="1043"/>
      <c r="F114" s="1043"/>
      <c r="G114" s="1043"/>
      <c r="H114" s="1043"/>
      <c r="I114" s="1043"/>
      <c r="J114" s="1043"/>
      <c r="K114" s="1043"/>
      <c r="L114" s="1048"/>
      <c r="M114" s="1047"/>
      <c r="N114" s="1042"/>
      <c r="O114" s="1054"/>
      <c r="P114" s="1042"/>
      <c r="Q114" s="1010" t="s">
        <v>1442</v>
      </c>
      <c r="R114" s="1010" t="s">
        <v>1449</v>
      </c>
      <c r="S114" s="1011">
        <v>5</v>
      </c>
      <c r="T114" s="807" t="s">
        <v>1450</v>
      </c>
      <c r="U114" s="807">
        <v>10</v>
      </c>
    </row>
    <row r="115" spans="1:21" ht="18.75" customHeight="1">
      <c r="A115" s="1030"/>
      <c r="B115" s="1043" t="s">
        <v>1442</v>
      </c>
      <c r="C115" s="1044" t="s">
        <v>1451</v>
      </c>
      <c r="D115" s="1043"/>
      <c r="E115" s="1043"/>
      <c r="F115" s="1043"/>
      <c r="G115" s="1043"/>
      <c r="H115" s="1043"/>
      <c r="I115" s="1045">
        <f>IF(ISERROR(VLOOKUP($C115,$R$95:$S$144,2,FALSE)),"",(VLOOKUP($C115,$R$95:$S$144,2,FALSE)))</f>
        <v>0</v>
      </c>
      <c r="J115" s="1043"/>
      <c r="K115" s="1043"/>
      <c r="L115" s="1048"/>
      <c r="M115" s="1047"/>
      <c r="N115" s="1042"/>
      <c r="O115" s="1054"/>
      <c r="P115" s="1042"/>
      <c r="Q115" s="1010" t="s">
        <v>1442</v>
      </c>
      <c r="R115" s="1010" t="s">
        <v>1452</v>
      </c>
      <c r="S115" s="1011">
        <v>10</v>
      </c>
    </row>
    <row r="116" spans="1:21" ht="18.75" customHeight="1">
      <c r="A116" s="1030"/>
      <c r="B116" s="1043" t="s">
        <v>1453</v>
      </c>
      <c r="C116" s="1044" t="s">
        <v>1454</v>
      </c>
      <c r="D116" s="1043"/>
      <c r="E116" s="1043"/>
      <c r="F116" s="1043"/>
      <c r="G116" s="1043"/>
      <c r="H116" s="1043"/>
      <c r="I116" s="1045">
        <f>IF(ISERROR(VLOOKUP($C116,$T$112:$U$115,2,FALSE)),"",(VLOOKUP($C116,$T$112:$U$115,2,FALSE)))</f>
        <v>0</v>
      </c>
      <c r="J116" s="1043"/>
      <c r="K116" s="1043"/>
      <c r="L116" s="1048"/>
      <c r="M116" s="1047"/>
      <c r="N116" s="1042"/>
      <c r="O116" s="1054"/>
      <c r="P116" s="1042"/>
      <c r="Q116" s="1010"/>
      <c r="R116" s="1010"/>
      <c r="S116" s="1011"/>
    </row>
    <row r="117" spans="1:21" hidden="1">
      <c r="A117" s="1030"/>
      <c r="B117" s="1043" t="s">
        <v>1455</v>
      </c>
      <c r="C117" s="1044" t="s">
        <v>1456</v>
      </c>
      <c r="D117" s="1043"/>
      <c r="E117" s="1043"/>
      <c r="F117" s="1043"/>
      <c r="G117" s="1043"/>
      <c r="H117" s="1043"/>
      <c r="I117" s="1043"/>
      <c r="J117" s="1045">
        <f>IF(ISERROR(VLOOKUP($C117,$R$95:$S$144,2,FALSE)),"",(VLOOKUP($C117,$R$95:$S$144,2,FALSE)))</f>
        <v>10</v>
      </c>
      <c r="K117" s="1043"/>
      <c r="L117" s="1048"/>
      <c r="M117" s="1047"/>
      <c r="N117" s="1042"/>
      <c r="O117" s="1054"/>
      <c r="P117" s="1042"/>
      <c r="Q117" s="1055" t="s">
        <v>1457</v>
      </c>
      <c r="R117" s="1055" t="s">
        <v>1456</v>
      </c>
      <c r="S117" s="1056">
        <v>10</v>
      </c>
    </row>
    <row r="118" spans="1:21" hidden="1">
      <c r="A118" s="1030"/>
      <c r="B118" s="1043" t="s">
        <v>1458</v>
      </c>
      <c r="C118" s="1044" t="s">
        <v>1459</v>
      </c>
      <c r="D118" s="1043"/>
      <c r="E118" s="1043"/>
      <c r="F118" s="1043"/>
      <c r="G118" s="1043"/>
      <c r="H118" s="1043"/>
      <c r="I118" s="1043"/>
      <c r="J118" s="1043"/>
      <c r="K118" s="1045">
        <f>IF(ISERROR(VLOOKUP($C118,$R$95:$S$144,2,FALSE)),"",(VLOOKUP($C118,$R$95:$S$144,2,FALSE)))</f>
        <v>-10</v>
      </c>
      <c r="L118" s="1048"/>
      <c r="M118" s="1047"/>
      <c r="N118" s="1042"/>
      <c r="O118" s="1054"/>
      <c r="P118" s="1042"/>
      <c r="Q118" s="1055" t="s">
        <v>1457</v>
      </c>
      <c r="R118" s="1055" t="s">
        <v>1439</v>
      </c>
      <c r="S118" s="1056">
        <v>0</v>
      </c>
    </row>
    <row r="119" spans="1:21" ht="15" hidden="1" thickBot="1">
      <c r="A119" s="1030"/>
      <c r="B119" s="1057" t="s">
        <v>1460</v>
      </c>
      <c r="C119" s="1058" t="s">
        <v>1461</v>
      </c>
      <c r="D119" s="1057"/>
      <c r="E119" s="1057"/>
      <c r="F119" s="1057"/>
      <c r="G119" s="1057"/>
      <c r="H119" s="1057"/>
      <c r="I119" s="1057"/>
      <c r="J119" s="1057"/>
      <c r="K119" s="1059">
        <f>IF(ISERROR(VLOOKUP($C119,$R$95:$S$144,2,FALSE)),"",(VLOOKUP($C119,$R$95:$S$144,2,FALSE)))</f>
        <v>10</v>
      </c>
      <c r="L119" s="1060"/>
      <c r="M119" s="1061"/>
      <c r="N119" s="1042"/>
      <c r="O119" s="1054"/>
      <c r="P119" s="1042"/>
      <c r="Q119" s="1062" t="s">
        <v>1462</v>
      </c>
      <c r="R119" s="1062" t="s">
        <v>1459</v>
      </c>
      <c r="S119" s="1063">
        <v>-10</v>
      </c>
    </row>
    <row r="120" spans="1:21" ht="18.75" customHeight="1">
      <c r="A120" s="1030"/>
      <c r="B120" s="1064" t="s">
        <v>1463</v>
      </c>
      <c r="C120" s="1064"/>
      <c r="D120" s="1064">
        <f t="shared" ref="D120:M120" si="3">SUM(D107:D119)</f>
        <v>25</v>
      </c>
      <c r="E120" s="1064">
        <f t="shared" si="3"/>
        <v>5</v>
      </c>
      <c r="F120" s="1064">
        <f t="shared" si="3"/>
        <v>15</v>
      </c>
      <c r="G120" s="1064">
        <f t="shared" si="3"/>
        <v>15</v>
      </c>
      <c r="H120" s="1064">
        <f t="shared" si="3"/>
        <v>5</v>
      </c>
      <c r="I120" s="1064">
        <f t="shared" si="3"/>
        <v>15</v>
      </c>
      <c r="J120" s="1064">
        <f t="shared" si="3"/>
        <v>25</v>
      </c>
      <c r="K120" s="1064">
        <f t="shared" si="3"/>
        <v>5</v>
      </c>
      <c r="L120" s="1065">
        <f t="shared" si="3"/>
        <v>15</v>
      </c>
      <c r="M120" s="1066">
        <f t="shared" si="3"/>
        <v>5</v>
      </c>
      <c r="O120" s="1054"/>
      <c r="P120" s="1042"/>
      <c r="Q120" s="1062" t="s">
        <v>1462</v>
      </c>
      <c r="R120" s="1062" t="s">
        <v>1464</v>
      </c>
      <c r="S120" s="1063">
        <v>0</v>
      </c>
    </row>
    <row r="121" spans="1:21" ht="18.75" customHeight="1" thickBot="1">
      <c r="A121" s="1067"/>
      <c r="B121" s="1068"/>
      <c r="C121" s="1068"/>
      <c r="D121" s="1068"/>
      <c r="E121" s="1068"/>
      <c r="F121" s="1068"/>
      <c r="G121" s="1068"/>
      <c r="H121" s="1068"/>
      <c r="I121" s="1069"/>
      <c r="J121" s="1068"/>
      <c r="K121" s="1068"/>
      <c r="L121" s="1070"/>
      <c r="M121" s="1070"/>
      <c r="O121" s="1054"/>
      <c r="P121" s="1042"/>
      <c r="Q121" s="1062" t="s">
        <v>1462</v>
      </c>
      <c r="R121" s="1062" t="s">
        <v>1465</v>
      </c>
      <c r="S121" s="1063">
        <v>10</v>
      </c>
    </row>
    <row r="122" spans="1:21">
      <c r="O122" s="1054"/>
      <c r="P122" s="1042"/>
      <c r="Q122" s="1053" t="s">
        <v>1466</v>
      </c>
      <c r="R122" s="1053" t="s">
        <v>1467</v>
      </c>
      <c r="S122" s="1049">
        <v>-10</v>
      </c>
    </row>
    <row r="123" spans="1:21">
      <c r="F123" s="1042"/>
      <c r="G123" s="1042"/>
      <c r="H123" s="1042"/>
      <c r="I123" s="1042"/>
      <c r="J123" s="1042"/>
      <c r="K123" s="1042"/>
      <c r="L123" s="1042"/>
      <c r="M123" s="1042"/>
      <c r="N123" s="1042"/>
      <c r="O123" s="1054"/>
      <c r="P123" s="1042"/>
      <c r="Q123" s="1053" t="s">
        <v>1466</v>
      </c>
      <c r="R123" s="1053" t="s">
        <v>1468</v>
      </c>
      <c r="S123" s="1049">
        <v>0</v>
      </c>
    </row>
    <row r="124" spans="1:21">
      <c r="F124" s="1042"/>
      <c r="G124" s="1042"/>
      <c r="H124" s="1042"/>
      <c r="I124" s="1042"/>
      <c r="J124" s="1042"/>
      <c r="K124" s="1042"/>
      <c r="L124" s="1042"/>
      <c r="M124" s="1042"/>
      <c r="N124" s="1042"/>
      <c r="O124" s="1054"/>
      <c r="P124" s="1042"/>
      <c r="Q124" s="1053" t="s">
        <v>1466</v>
      </c>
      <c r="R124" s="1053" t="s">
        <v>1461</v>
      </c>
      <c r="S124" s="1049">
        <v>10</v>
      </c>
    </row>
    <row r="125" spans="1:21">
      <c r="F125" s="1042"/>
      <c r="G125" s="1042"/>
      <c r="H125" s="1042"/>
      <c r="I125" s="1042"/>
      <c r="J125" s="1042"/>
      <c r="K125" s="1042"/>
      <c r="L125" s="1042"/>
      <c r="M125" s="1042"/>
      <c r="N125" s="1042"/>
      <c r="O125" s="1054"/>
      <c r="P125" s="1042"/>
      <c r="Q125" s="1062" t="s">
        <v>1469</v>
      </c>
      <c r="R125" s="1062" t="s">
        <v>1470</v>
      </c>
      <c r="S125" s="1063">
        <v>0</v>
      </c>
    </row>
    <row r="126" spans="1:21">
      <c r="F126" s="1042"/>
      <c r="G126" s="1042"/>
      <c r="H126" s="1042"/>
      <c r="I126" s="1042"/>
      <c r="J126" s="1042"/>
      <c r="K126" s="1042"/>
      <c r="L126" s="1042"/>
      <c r="M126" s="1042"/>
      <c r="N126" s="1042"/>
      <c r="Q126" s="1062" t="s">
        <v>1469</v>
      </c>
      <c r="R126" s="1062" t="s">
        <v>1471</v>
      </c>
      <c r="S126" s="1063">
        <v>5</v>
      </c>
    </row>
    <row r="127" spans="1:21">
      <c r="F127" s="1042"/>
      <c r="G127" s="1042"/>
      <c r="H127" s="1042"/>
      <c r="I127" s="1042"/>
      <c r="J127" s="1042"/>
      <c r="K127" s="1042"/>
      <c r="L127" s="1042"/>
      <c r="M127" s="1042"/>
      <c r="N127" s="1042"/>
      <c r="Q127" s="1062" t="s">
        <v>1469</v>
      </c>
      <c r="R127" s="1062" t="s">
        <v>1472</v>
      </c>
      <c r="S127" s="1063">
        <v>10</v>
      </c>
    </row>
    <row r="128" spans="1:21">
      <c r="I128" s="807"/>
      <c r="J128" s="1042"/>
      <c r="K128" s="1042"/>
      <c r="L128" s="1042"/>
      <c r="M128" s="1042"/>
      <c r="N128" s="1042"/>
      <c r="Q128" s="1010" t="s">
        <v>1473</v>
      </c>
      <c r="R128" s="1010" t="s">
        <v>1474</v>
      </c>
      <c r="S128" s="1011">
        <v>0</v>
      </c>
    </row>
    <row r="129" spans="6:19">
      <c r="I129" s="807"/>
      <c r="J129" s="1042"/>
      <c r="K129" s="1042"/>
      <c r="L129" s="1042"/>
      <c r="M129" s="1042"/>
      <c r="N129" s="1042"/>
      <c r="Q129" s="1010" t="s">
        <v>1473</v>
      </c>
      <c r="R129" s="1010" t="s">
        <v>1475</v>
      </c>
      <c r="S129" s="1011">
        <v>1</v>
      </c>
    </row>
    <row r="130" spans="6:19">
      <c r="F130" s="1042"/>
      <c r="G130" s="1042"/>
      <c r="H130" s="1042"/>
      <c r="I130" s="1042"/>
      <c r="J130" s="1042"/>
      <c r="K130" s="1042"/>
      <c r="L130" s="1042"/>
      <c r="M130" s="1042"/>
      <c r="N130" s="1042"/>
      <c r="Q130" s="1010" t="s">
        <v>1473</v>
      </c>
      <c r="R130" s="1010" t="s">
        <v>1476</v>
      </c>
      <c r="S130" s="1011">
        <v>2</v>
      </c>
    </row>
    <row r="131" spans="6:19">
      <c r="F131" s="1042"/>
      <c r="G131" s="1042"/>
      <c r="H131" s="1042"/>
      <c r="I131" s="1042"/>
      <c r="J131" s="1042"/>
      <c r="K131" s="1042"/>
      <c r="L131" s="1042"/>
      <c r="M131" s="1042"/>
      <c r="N131" s="1042"/>
      <c r="Q131" s="1010" t="s">
        <v>1473</v>
      </c>
      <c r="R131" s="1010" t="s">
        <v>1477</v>
      </c>
      <c r="S131" s="1011">
        <v>3</v>
      </c>
    </row>
    <row r="132" spans="6:19">
      <c r="F132" s="1042"/>
      <c r="G132" s="1042"/>
      <c r="H132" s="1042"/>
      <c r="I132" s="1042"/>
      <c r="J132" s="1042"/>
      <c r="K132" s="1042"/>
      <c r="L132" s="1042"/>
      <c r="M132" s="1042"/>
      <c r="N132" s="1042"/>
      <c r="Q132" s="1010" t="s">
        <v>1473</v>
      </c>
      <c r="R132" s="1010" t="s">
        <v>1478</v>
      </c>
      <c r="S132" s="1011">
        <v>4</v>
      </c>
    </row>
    <row r="133" spans="6:19">
      <c r="F133" s="1042"/>
      <c r="G133" s="1042"/>
      <c r="H133" s="1042"/>
      <c r="I133" s="1042"/>
      <c r="J133" s="1042"/>
      <c r="K133" s="1042"/>
      <c r="L133" s="1042"/>
      <c r="M133" s="1042"/>
      <c r="N133" s="1042"/>
      <c r="Q133" s="1010" t="s">
        <v>1473</v>
      </c>
      <c r="R133" s="1010" t="s">
        <v>1479</v>
      </c>
      <c r="S133" s="1011">
        <v>5</v>
      </c>
    </row>
    <row r="134" spans="6:19">
      <c r="Q134" s="1010" t="s">
        <v>1473</v>
      </c>
      <c r="R134" s="1010" t="s">
        <v>1480</v>
      </c>
      <c r="S134" s="1011">
        <v>6</v>
      </c>
    </row>
    <row r="135" spans="6:19">
      <c r="Q135" s="1010" t="s">
        <v>1473</v>
      </c>
      <c r="R135" s="1010" t="s">
        <v>1481</v>
      </c>
      <c r="S135" s="1011">
        <v>7</v>
      </c>
    </row>
    <row r="136" spans="6:19">
      <c r="Q136" s="1010" t="s">
        <v>1473</v>
      </c>
      <c r="R136" s="1010" t="s">
        <v>1482</v>
      </c>
      <c r="S136" s="1011">
        <v>8</v>
      </c>
    </row>
    <row r="137" spans="6:19">
      <c r="Q137" s="1010" t="s">
        <v>1473</v>
      </c>
      <c r="R137" s="1010" t="s">
        <v>1483</v>
      </c>
      <c r="S137" s="1011">
        <v>9</v>
      </c>
    </row>
    <row r="138" spans="6:19">
      <c r="Q138" s="1010" t="s">
        <v>1473</v>
      </c>
      <c r="R138" s="1010" t="s">
        <v>1484</v>
      </c>
      <c r="S138" s="1011">
        <v>10</v>
      </c>
    </row>
    <row r="139" spans="6:19">
      <c r="Q139" s="1072" t="s">
        <v>1485</v>
      </c>
      <c r="R139" s="1072" t="s">
        <v>1486</v>
      </c>
      <c r="S139" s="1073">
        <v>10</v>
      </c>
    </row>
    <row r="140" spans="6:19">
      <c r="Q140" s="1072" t="s">
        <v>1485</v>
      </c>
      <c r="R140" s="1072" t="s">
        <v>1487</v>
      </c>
      <c r="S140" s="1073">
        <v>5</v>
      </c>
    </row>
    <row r="141" spans="6:19">
      <c r="Q141" s="1072" t="s">
        <v>1485</v>
      </c>
      <c r="R141" s="1072" t="s">
        <v>1488</v>
      </c>
      <c r="S141" s="1073">
        <v>0</v>
      </c>
    </row>
    <row r="142" spans="6:19">
      <c r="Q142" s="1010" t="s">
        <v>1489</v>
      </c>
      <c r="R142" s="1010" t="s">
        <v>1470</v>
      </c>
      <c r="S142" s="1011">
        <v>0</v>
      </c>
    </row>
    <row r="143" spans="6:19">
      <c r="Q143" s="1010" t="s">
        <v>1489</v>
      </c>
      <c r="R143" s="1010" t="s">
        <v>1471</v>
      </c>
      <c r="S143" s="1011">
        <v>5</v>
      </c>
    </row>
    <row r="144" spans="6:19">
      <c r="Q144" s="1010" t="s">
        <v>1489</v>
      </c>
      <c r="R144" s="1010" t="s">
        <v>1472</v>
      </c>
      <c r="S144" s="1011">
        <v>10</v>
      </c>
    </row>
  </sheetData>
  <sheetProtection selectLockedCells="1" selectUnlockedCells="1"/>
  <mergeCells count="26">
    <mergeCell ref="D1:E2"/>
    <mergeCell ref="F1:I2"/>
    <mergeCell ref="A3:B3"/>
    <mergeCell ref="C3:F3"/>
    <mergeCell ref="A4:B4"/>
    <mergeCell ref="C4:D4"/>
    <mergeCell ref="E4:F4"/>
    <mergeCell ref="G4:G5"/>
    <mergeCell ref="H4:I4"/>
    <mergeCell ref="A66:A75"/>
    <mergeCell ref="J4:K5"/>
    <mergeCell ref="L4:L5"/>
    <mergeCell ref="A6:A10"/>
    <mergeCell ref="C6:D6"/>
    <mergeCell ref="A11:A15"/>
    <mergeCell ref="A16:A20"/>
    <mergeCell ref="A21:A27"/>
    <mergeCell ref="A30:A36"/>
    <mergeCell ref="A37:A48"/>
    <mergeCell ref="A49:A65"/>
    <mergeCell ref="C49:E49"/>
    <mergeCell ref="A76:A78"/>
    <mergeCell ref="B94:H94"/>
    <mergeCell ref="B105:B106"/>
    <mergeCell ref="C105:C106"/>
    <mergeCell ref="D105:L105"/>
  </mergeCells>
  <phoneticPr fontId="4" type="noConversion"/>
  <dataValidations disablePrompts="1" count="22">
    <dataValidation type="list" allowBlank="1" showInputMessage="1" showErrorMessage="1" sqref="C116 WVK983156 WLO983156 WBS983156 VRW983156 VIA983156 UYE983156 UOI983156 UEM983156 TUQ983156 TKU983156 TAY983156 SRC983156 SHG983156 RXK983156 RNO983156 RDS983156 QTW983156 QKA983156 QAE983156 PQI983156 PGM983156 OWQ983156 OMU983156 OCY983156 NTC983156 NJG983156 MZK983156 MPO983156 MFS983156 LVW983156 LMA983156 LCE983156 KSI983156 KIM983156 JYQ983156 JOU983156 JEY983156 IVC983156 ILG983156 IBK983156 HRO983156 HHS983156 GXW983156 GOA983156 GEE983156 FUI983156 FKM983156 FAQ983156 EQU983156 EGY983156 DXC983156 DNG983156 DDK983156 CTO983156 CJS983156 BZW983156 BQA983156 BGE983156 AWI983156 AMM983156 ACQ983156 SU983156 IY983156 C983156 WVK917620 WLO917620 WBS917620 VRW917620 VIA917620 UYE917620 UOI917620 UEM917620 TUQ917620 TKU917620 TAY917620 SRC917620 SHG917620 RXK917620 RNO917620 RDS917620 QTW917620 QKA917620 QAE917620 PQI917620 PGM917620 OWQ917620 OMU917620 OCY917620 NTC917620 NJG917620 MZK917620 MPO917620 MFS917620 LVW917620 LMA917620 LCE917620 KSI917620 KIM917620 JYQ917620 JOU917620 JEY917620 IVC917620 ILG917620 IBK917620 HRO917620 HHS917620 GXW917620 GOA917620 GEE917620 FUI917620 FKM917620 FAQ917620 EQU917620 EGY917620 DXC917620 DNG917620 DDK917620 CTO917620 CJS917620 BZW917620 BQA917620 BGE917620 AWI917620 AMM917620 ACQ917620 SU917620 IY917620 C917620 WVK852084 WLO852084 WBS852084 VRW852084 VIA852084 UYE852084 UOI852084 UEM852084 TUQ852084 TKU852084 TAY852084 SRC852084 SHG852084 RXK852084 RNO852084 RDS852084 QTW852084 QKA852084 QAE852084 PQI852084 PGM852084 OWQ852084 OMU852084 OCY852084 NTC852084 NJG852084 MZK852084 MPO852084 MFS852084 LVW852084 LMA852084 LCE852084 KSI852084 KIM852084 JYQ852084 JOU852084 JEY852084 IVC852084 ILG852084 IBK852084 HRO852084 HHS852084 GXW852084 GOA852084 GEE852084 FUI852084 FKM852084 FAQ852084 EQU852084 EGY852084 DXC852084 DNG852084 DDK852084 CTO852084 CJS852084 BZW852084 BQA852084 BGE852084 AWI852084 AMM852084 ACQ852084 SU852084 IY852084 C852084 WVK786548 WLO786548 WBS786548 VRW786548 VIA786548 UYE786548 UOI786548 UEM786548 TUQ786548 TKU786548 TAY786548 SRC786548 SHG786548 RXK786548 RNO786548 RDS786548 QTW786548 QKA786548 QAE786548 PQI786548 PGM786548 OWQ786548 OMU786548 OCY786548 NTC786548 NJG786548 MZK786548 MPO786548 MFS786548 LVW786548 LMA786548 LCE786548 KSI786548 KIM786548 JYQ786548 JOU786548 JEY786548 IVC786548 ILG786548 IBK786548 HRO786548 HHS786548 GXW786548 GOA786548 GEE786548 FUI786548 FKM786548 FAQ786548 EQU786548 EGY786548 DXC786548 DNG786548 DDK786548 CTO786548 CJS786548 BZW786548 BQA786548 BGE786548 AWI786548 AMM786548 ACQ786548 SU786548 IY786548 C786548 WVK721012 WLO721012 WBS721012 VRW721012 VIA721012 UYE721012 UOI721012 UEM721012 TUQ721012 TKU721012 TAY721012 SRC721012 SHG721012 RXK721012 RNO721012 RDS721012 QTW721012 QKA721012 QAE721012 PQI721012 PGM721012 OWQ721012 OMU721012 OCY721012 NTC721012 NJG721012 MZK721012 MPO721012 MFS721012 LVW721012 LMA721012 LCE721012 KSI721012 KIM721012 JYQ721012 JOU721012 JEY721012 IVC721012 ILG721012 IBK721012 HRO721012 HHS721012 GXW721012 GOA721012 GEE721012 FUI721012 FKM721012 FAQ721012 EQU721012 EGY721012 DXC721012 DNG721012 DDK721012 CTO721012 CJS721012 BZW721012 BQA721012 BGE721012 AWI721012 AMM721012 ACQ721012 SU721012 IY721012 C721012 WVK655476 WLO655476 WBS655476 VRW655476 VIA655476 UYE655476 UOI655476 UEM655476 TUQ655476 TKU655476 TAY655476 SRC655476 SHG655476 RXK655476 RNO655476 RDS655476 QTW655476 QKA655476 QAE655476 PQI655476 PGM655476 OWQ655476 OMU655476 OCY655476 NTC655476 NJG655476 MZK655476 MPO655476 MFS655476 LVW655476 LMA655476 LCE655476 KSI655476 KIM655476 JYQ655476 JOU655476 JEY655476 IVC655476 ILG655476 IBK655476 HRO655476 HHS655476 GXW655476 GOA655476 GEE655476 FUI655476 FKM655476 FAQ655476 EQU655476 EGY655476 DXC655476 DNG655476 DDK655476 CTO655476 CJS655476 BZW655476 BQA655476 BGE655476 AWI655476 AMM655476 ACQ655476 SU655476 IY655476 C655476 WVK589940 WLO589940 WBS589940 VRW589940 VIA589940 UYE589940 UOI589940 UEM589940 TUQ589940 TKU589940 TAY589940 SRC589940 SHG589940 RXK589940 RNO589940 RDS589940 QTW589940 QKA589940 QAE589940 PQI589940 PGM589940 OWQ589940 OMU589940 OCY589940 NTC589940 NJG589940 MZK589940 MPO589940 MFS589940 LVW589940 LMA589940 LCE589940 KSI589940 KIM589940 JYQ589940 JOU589940 JEY589940 IVC589940 ILG589940 IBK589940 HRO589940 HHS589940 GXW589940 GOA589940 GEE589940 FUI589940 FKM589940 FAQ589940 EQU589940 EGY589940 DXC589940 DNG589940 DDK589940 CTO589940 CJS589940 BZW589940 BQA589940 BGE589940 AWI589940 AMM589940 ACQ589940 SU589940 IY589940 C589940 WVK524404 WLO524404 WBS524404 VRW524404 VIA524404 UYE524404 UOI524404 UEM524404 TUQ524404 TKU524404 TAY524404 SRC524404 SHG524404 RXK524404 RNO524404 RDS524404 QTW524404 QKA524404 QAE524404 PQI524404 PGM524404 OWQ524404 OMU524404 OCY524404 NTC524404 NJG524404 MZK524404 MPO524404 MFS524404 LVW524404 LMA524404 LCE524404 KSI524404 KIM524404 JYQ524404 JOU524404 JEY524404 IVC524404 ILG524404 IBK524404 HRO524404 HHS524404 GXW524404 GOA524404 GEE524404 FUI524404 FKM524404 FAQ524404 EQU524404 EGY524404 DXC524404 DNG524404 DDK524404 CTO524404 CJS524404 BZW524404 BQA524404 BGE524404 AWI524404 AMM524404 ACQ524404 SU524404 IY524404 C524404 WVK458868 WLO458868 WBS458868 VRW458868 VIA458868 UYE458868 UOI458868 UEM458868 TUQ458868 TKU458868 TAY458868 SRC458868 SHG458868 RXK458868 RNO458868 RDS458868 QTW458868 QKA458868 QAE458868 PQI458868 PGM458868 OWQ458868 OMU458868 OCY458868 NTC458868 NJG458868 MZK458868 MPO458868 MFS458868 LVW458868 LMA458868 LCE458868 KSI458868 KIM458868 JYQ458868 JOU458868 JEY458868 IVC458868 ILG458868 IBK458868 HRO458868 HHS458868 GXW458868 GOA458868 GEE458868 FUI458868 FKM458868 FAQ458868 EQU458868 EGY458868 DXC458868 DNG458868 DDK458868 CTO458868 CJS458868 BZW458868 BQA458868 BGE458868 AWI458868 AMM458868 ACQ458868 SU458868 IY458868 C458868 WVK393332 WLO393332 WBS393332 VRW393332 VIA393332 UYE393332 UOI393332 UEM393332 TUQ393332 TKU393332 TAY393332 SRC393332 SHG393332 RXK393332 RNO393332 RDS393332 QTW393332 QKA393332 QAE393332 PQI393332 PGM393332 OWQ393332 OMU393332 OCY393332 NTC393332 NJG393332 MZK393332 MPO393332 MFS393332 LVW393332 LMA393332 LCE393332 KSI393332 KIM393332 JYQ393332 JOU393332 JEY393332 IVC393332 ILG393332 IBK393332 HRO393332 HHS393332 GXW393332 GOA393332 GEE393332 FUI393332 FKM393332 FAQ393332 EQU393332 EGY393332 DXC393332 DNG393332 DDK393332 CTO393332 CJS393332 BZW393332 BQA393332 BGE393332 AWI393332 AMM393332 ACQ393332 SU393332 IY393332 C393332 WVK327796 WLO327796 WBS327796 VRW327796 VIA327796 UYE327796 UOI327796 UEM327796 TUQ327796 TKU327796 TAY327796 SRC327796 SHG327796 RXK327796 RNO327796 RDS327796 QTW327796 QKA327796 QAE327796 PQI327796 PGM327796 OWQ327796 OMU327796 OCY327796 NTC327796 NJG327796 MZK327796 MPO327796 MFS327796 LVW327796 LMA327796 LCE327796 KSI327796 KIM327796 JYQ327796 JOU327796 JEY327796 IVC327796 ILG327796 IBK327796 HRO327796 HHS327796 GXW327796 GOA327796 GEE327796 FUI327796 FKM327796 FAQ327796 EQU327796 EGY327796 DXC327796 DNG327796 DDK327796 CTO327796 CJS327796 BZW327796 BQA327796 BGE327796 AWI327796 AMM327796 ACQ327796 SU327796 IY327796 C327796 WVK262260 WLO262260 WBS262260 VRW262260 VIA262260 UYE262260 UOI262260 UEM262260 TUQ262260 TKU262260 TAY262260 SRC262260 SHG262260 RXK262260 RNO262260 RDS262260 QTW262260 QKA262260 QAE262260 PQI262260 PGM262260 OWQ262260 OMU262260 OCY262260 NTC262260 NJG262260 MZK262260 MPO262260 MFS262260 LVW262260 LMA262260 LCE262260 KSI262260 KIM262260 JYQ262260 JOU262260 JEY262260 IVC262260 ILG262260 IBK262260 HRO262260 HHS262260 GXW262260 GOA262260 GEE262260 FUI262260 FKM262260 FAQ262260 EQU262260 EGY262260 DXC262260 DNG262260 DDK262260 CTO262260 CJS262260 BZW262260 BQA262260 BGE262260 AWI262260 AMM262260 ACQ262260 SU262260 IY262260 C262260 WVK196724 WLO196724 WBS196724 VRW196724 VIA196724 UYE196724 UOI196724 UEM196724 TUQ196724 TKU196724 TAY196724 SRC196724 SHG196724 RXK196724 RNO196724 RDS196724 QTW196724 QKA196724 QAE196724 PQI196724 PGM196724 OWQ196724 OMU196724 OCY196724 NTC196724 NJG196724 MZK196724 MPO196724 MFS196724 LVW196724 LMA196724 LCE196724 KSI196724 KIM196724 JYQ196724 JOU196724 JEY196724 IVC196724 ILG196724 IBK196724 HRO196724 HHS196724 GXW196724 GOA196724 GEE196724 FUI196724 FKM196724 FAQ196724 EQU196724 EGY196724 DXC196724 DNG196724 DDK196724 CTO196724 CJS196724 BZW196724 BQA196724 BGE196724 AWI196724 AMM196724 ACQ196724 SU196724 IY196724 C196724 WVK131188 WLO131188 WBS131188 VRW131188 VIA131188 UYE131188 UOI131188 UEM131188 TUQ131188 TKU131188 TAY131188 SRC131188 SHG131188 RXK131188 RNO131188 RDS131188 QTW131188 QKA131188 QAE131188 PQI131188 PGM131188 OWQ131188 OMU131188 OCY131188 NTC131188 NJG131188 MZK131188 MPO131188 MFS131188 LVW131188 LMA131188 LCE131188 KSI131188 KIM131188 JYQ131188 JOU131188 JEY131188 IVC131188 ILG131188 IBK131188 HRO131188 HHS131188 GXW131188 GOA131188 GEE131188 FUI131188 FKM131188 FAQ131188 EQU131188 EGY131188 DXC131188 DNG131188 DDK131188 CTO131188 CJS131188 BZW131188 BQA131188 BGE131188 AWI131188 AMM131188 ACQ131188 SU131188 IY131188 C131188 WVK65652 WLO65652 WBS65652 VRW65652 VIA65652 UYE65652 UOI65652 UEM65652 TUQ65652 TKU65652 TAY65652 SRC65652 SHG65652 RXK65652 RNO65652 RDS65652 QTW65652 QKA65652 QAE65652 PQI65652 PGM65652 OWQ65652 OMU65652 OCY65652 NTC65652 NJG65652 MZK65652 MPO65652 MFS65652 LVW65652 LMA65652 LCE65652 KSI65652 KIM65652 JYQ65652 JOU65652 JEY65652 IVC65652 ILG65652 IBK65652 HRO65652 HHS65652 GXW65652 GOA65652 GEE65652 FUI65652 FKM65652 FAQ65652 EQU65652 EGY65652 DXC65652 DNG65652 DDK65652 CTO65652 CJS65652 BZW65652 BQA65652 BGE65652 AWI65652 AMM65652 ACQ65652 SU65652 IY65652 C65652 WVK116 WLO116 WBS116 VRW116 VIA116 UYE116 UOI116 UEM116 TUQ116 TKU116 TAY116 SRC116 SHG116 RXK116 RNO116 RDS116 QTW116 QKA116 QAE116 PQI116 PGM116 OWQ116 OMU116 OCY116 NTC116 NJG116 MZK116 MPO116 MFS116 LVW116 LMA116 LCE116 KSI116 KIM116 JYQ116 JOU116 JEY116 IVC116 ILG116 IBK116 HRO116 HHS116 GXW116 GOA116 GEE116 FUI116 FKM116 FAQ116 EQU116 EGY116 DXC116 DNG116 DDK116 CTO116 CJS116 BZW116 BQA116 BGE116 AWI116 AMM116 ACQ116 SU116 IY116" xr:uid="{7AEB766A-D012-4E00-AFFB-82CA755542B9}">
      <formula1>$T$112:$T$116</formula1>
    </dataValidation>
    <dataValidation type="list" allowBlank="1" showInputMessage="1" showErrorMessage="1" sqref="C110 WVK983150 WLO983150 WBS983150 VRW983150 VIA983150 UYE983150 UOI983150 UEM983150 TUQ983150 TKU983150 TAY983150 SRC983150 SHG983150 RXK983150 RNO983150 RDS983150 QTW983150 QKA983150 QAE983150 PQI983150 PGM983150 OWQ983150 OMU983150 OCY983150 NTC983150 NJG983150 MZK983150 MPO983150 MFS983150 LVW983150 LMA983150 LCE983150 KSI983150 KIM983150 JYQ983150 JOU983150 JEY983150 IVC983150 ILG983150 IBK983150 HRO983150 HHS983150 GXW983150 GOA983150 GEE983150 FUI983150 FKM983150 FAQ983150 EQU983150 EGY983150 DXC983150 DNG983150 DDK983150 CTO983150 CJS983150 BZW983150 BQA983150 BGE983150 AWI983150 AMM983150 ACQ983150 SU983150 IY983150 C983150 WVK917614 WLO917614 WBS917614 VRW917614 VIA917614 UYE917614 UOI917614 UEM917614 TUQ917614 TKU917614 TAY917614 SRC917614 SHG917614 RXK917614 RNO917614 RDS917614 QTW917614 QKA917614 QAE917614 PQI917614 PGM917614 OWQ917614 OMU917614 OCY917614 NTC917614 NJG917614 MZK917614 MPO917614 MFS917614 LVW917614 LMA917614 LCE917614 KSI917614 KIM917614 JYQ917614 JOU917614 JEY917614 IVC917614 ILG917614 IBK917614 HRO917614 HHS917614 GXW917614 GOA917614 GEE917614 FUI917614 FKM917614 FAQ917614 EQU917614 EGY917614 DXC917614 DNG917614 DDK917614 CTO917614 CJS917614 BZW917614 BQA917614 BGE917614 AWI917614 AMM917614 ACQ917614 SU917614 IY917614 C917614 WVK852078 WLO852078 WBS852078 VRW852078 VIA852078 UYE852078 UOI852078 UEM852078 TUQ852078 TKU852078 TAY852078 SRC852078 SHG852078 RXK852078 RNO852078 RDS852078 QTW852078 QKA852078 QAE852078 PQI852078 PGM852078 OWQ852078 OMU852078 OCY852078 NTC852078 NJG852078 MZK852078 MPO852078 MFS852078 LVW852078 LMA852078 LCE852078 KSI852078 KIM852078 JYQ852078 JOU852078 JEY852078 IVC852078 ILG852078 IBK852078 HRO852078 HHS852078 GXW852078 GOA852078 GEE852078 FUI852078 FKM852078 FAQ852078 EQU852078 EGY852078 DXC852078 DNG852078 DDK852078 CTO852078 CJS852078 BZW852078 BQA852078 BGE852078 AWI852078 AMM852078 ACQ852078 SU852078 IY852078 C852078 WVK786542 WLO786542 WBS786542 VRW786542 VIA786542 UYE786542 UOI786542 UEM786542 TUQ786542 TKU786542 TAY786542 SRC786542 SHG786542 RXK786542 RNO786542 RDS786542 QTW786542 QKA786542 QAE786542 PQI786542 PGM786542 OWQ786542 OMU786542 OCY786542 NTC786542 NJG786542 MZK786542 MPO786542 MFS786542 LVW786542 LMA786542 LCE786542 KSI786542 KIM786542 JYQ786542 JOU786542 JEY786542 IVC786542 ILG786542 IBK786542 HRO786542 HHS786542 GXW786542 GOA786542 GEE786542 FUI786542 FKM786542 FAQ786542 EQU786542 EGY786542 DXC786542 DNG786542 DDK786542 CTO786542 CJS786542 BZW786542 BQA786542 BGE786542 AWI786542 AMM786542 ACQ786542 SU786542 IY786542 C786542 WVK721006 WLO721006 WBS721006 VRW721006 VIA721006 UYE721006 UOI721006 UEM721006 TUQ721006 TKU721006 TAY721006 SRC721006 SHG721006 RXK721006 RNO721006 RDS721006 QTW721006 QKA721006 QAE721006 PQI721006 PGM721006 OWQ721006 OMU721006 OCY721006 NTC721006 NJG721006 MZK721006 MPO721006 MFS721006 LVW721006 LMA721006 LCE721006 KSI721006 KIM721006 JYQ721006 JOU721006 JEY721006 IVC721006 ILG721006 IBK721006 HRO721006 HHS721006 GXW721006 GOA721006 GEE721006 FUI721006 FKM721006 FAQ721006 EQU721006 EGY721006 DXC721006 DNG721006 DDK721006 CTO721006 CJS721006 BZW721006 BQA721006 BGE721006 AWI721006 AMM721006 ACQ721006 SU721006 IY721006 C721006 WVK655470 WLO655470 WBS655470 VRW655470 VIA655470 UYE655470 UOI655470 UEM655470 TUQ655470 TKU655470 TAY655470 SRC655470 SHG655470 RXK655470 RNO655470 RDS655470 QTW655470 QKA655470 QAE655470 PQI655470 PGM655470 OWQ655470 OMU655470 OCY655470 NTC655470 NJG655470 MZK655470 MPO655470 MFS655470 LVW655470 LMA655470 LCE655470 KSI655470 KIM655470 JYQ655470 JOU655470 JEY655470 IVC655470 ILG655470 IBK655470 HRO655470 HHS655470 GXW655470 GOA655470 GEE655470 FUI655470 FKM655470 FAQ655470 EQU655470 EGY655470 DXC655470 DNG655470 DDK655470 CTO655470 CJS655470 BZW655470 BQA655470 BGE655470 AWI655470 AMM655470 ACQ655470 SU655470 IY655470 C655470 WVK589934 WLO589934 WBS589934 VRW589934 VIA589934 UYE589934 UOI589934 UEM589934 TUQ589934 TKU589934 TAY589934 SRC589934 SHG589934 RXK589934 RNO589934 RDS589934 QTW589934 QKA589934 QAE589934 PQI589934 PGM589934 OWQ589934 OMU589934 OCY589934 NTC589934 NJG589934 MZK589934 MPO589934 MFS589934 LVW589934 LMA589934 LCE589934 KSI589934 KIM589934 JYQ589934 JOU589934 JEY589934 IVC589934 ILG589934 IBK589934 HRO589934 HHS589934 GXW589934 GOA589934 GEE589934 FUI589934 FKM589934 FAQ589934 EQU589934 EGY589934 DXC589934 DNG589934 DDK589934 CTO589934 CJS589934 BZW589934 BQA589934 BGE589934 AWI589934 AMM589934 ACQ589934 SU589934 IY589934 C589934 WVK524398 WLO524398 WBS524398 VRW524398 VIA524398 UYE524398 UOI524398 UEM524398 TUQ524398 TKU524398 TAY524398 SRC524398 SHG524398 RXK524398 RNO524398 RDS524398 QTW524398 QKA524398 QAE524398 PQI524398 PGM524398 OWQ524398 OMU524398 OCY524398 NTC524398 NJG524398 MZK524398 MPO524398 MFS524398 LVW524398 LMA524398 LCE524398 KSI524398 KIM524398 JYQ524398 JOU524398 JEY524398 IVC524398 ILG524398 IBK524398 HRO524398 HHS524398 GXW524398 GOA524398 GEE524398 FUI524398 FKM524398 FAQ524398 EQU524398 EGY524398 DXC524398 DNG524398 DDK524398 CTO524398 CJS524398 BZW524398 BQA524398 BGE524398 AWI524398 AMM524398 ACQ524398 SU524398 IY524398 C524398 WVK458862 WLO458862 WBS458862 VRW458862 VIA458862 UYE458862 UOI458862 UEM458862 TUQ458862 TKU458862 TAY458862 SRC458862 SHG458862 RXK458862 RNO458862 RDS458862 QTW458862 QKA458862 QAE458862 PQI458862 PGM458862 OWQ458862 OMU458862 OCY458862 NTC458862 NJG458862 MZK458862 MPO458862 MFS458862 LVW458862 LMA458862 LCE458862 KSI458862 KIM458862 JYQ458862 JOU458862 JEY458862 IVC458862 ILG458862 IBK458862 HRO458862 HHS458862 GXW458862 GOA458862 GEE458862 FUI458862 FKM458862 FAQ458862 EQU458862 EGY458862 DXC458862 DNG458862 DDK458862 CTO458862 CJS458862 BZW458862 BQA458862 BGE458862 AWI458862 AMM458862 ACQ458862 SU458862 IY458862 C458862 WVK393326 WLO393326 WBS393326 VRW393326 VIA393326 UYE393326 UOI393326 UEM393326 TUQ393326 TKU393326 TAY393326 SRC393326 SHG393326 RXK393326 RNO393326 RDS393326 QTW393326 QKA393326 QAE393326 PQI393326 PGM393326 OWQ393326 OMU393326 OCY393326 NTC393326 NJG393326 MZK393326 MPO393326 MFS393326 LVW393326 LMA393326 LCE393326 KSI393326 KIM393326 JYQ393326 JOU393326 JEY393326 IVC393326 ILG393326 IBK393326 HRO393326 HHS393326 GXW393326 GOA393326 GEE393326 FUI393326 FKM393326 FAQ393326 EQU393326 EGY393326 DXC393326 DNG393326 DDK393326 CTO393326 CJS393326 BZW393326 BQA393326 BGE393326 AWI393326 AMM393326 ACQ393326 SU393326 IY393326 C393326 WVK327790 WLO327790 WBS327790 VRW327790 VIA327790 UYE327790 UOI327790 UEM327790 TUQ327790 TKU327790 TAY327790 SRC327790 SHG327790 RXK327790 RNO327790 RDS327790 QTW327790 QKA327790 QAE327790 PQI327790 PGM327790 OWQ327790 OMU327790 OCY327790 NTC327790 NJG327790 MZK327790 MPO327790 MFS327790 LVW327790 LMA327790 LCE327790 KSI327790 KIM327790 JYQ327790 JOU327790 JEY327790 IVC327790 ILG327790 IBK327790 HRO327790 HHS327790 GXW327790 GOA327790 GEE327790 FUI327790 FKM327790 FAQ327790 EQU327790 EGY327790 DXC327790 DNG327790 DDK327790 CTO327790 CJS327790 BZW327790 BQA327790 BGE327790 AWI327790 AMM327790 ACQ327790 SU327790 IY327790 C327790 WVK262254 WLO262254 WBS262254 VRW262254 VIA262254 UYE262254 UOI262254 UEM262254 TUQ262254 TKU262254 TAY262254 SRC262254 SHG262254 RXK262254 RNO262254 RDS262254 QTW262254 QKA262254 QAE262254 PQI262254 PGM262254 OWQ262254 OMU262254 OCY262254 NTC262254 NJG262254 MZK262254 MPO262254 MFS262254 LVW262254 LMA262254 LCE262254 KSI262254 KIM262254 JYQ262254 JOU262254 JEY262254 IVC262254 ILG262254 IBK262254 HRO262254 HHS262254 GXW262254 GOA262254 GEE262254 FUI262254 FKM262254 FAQ262254 EQU262254 EGY262254 DXC262254 DNG262254 DDK262254 CTO262254 CJS262254 BZW262254 BQA262254 BGE262254 AWI262254 AMM262254 ACQ262254 SU262254 IY262254 C262254 WVK196718 WLO196718 WBS196718 VRW196718 VIA196718 UYE196718 UOI196718 UEM196718 TUQ196718 TKU196718 TAY196718 SRC196718 SHG196718 RXK196718 RNO196718 RDS196718 QTW196718 QKA196718 QAE196718 PQI196718 PGM196718 OWQ196718 OMU196718 OCY196718 NTC196718 NJG196718 MZK196718 MPO196718 MFS196718 LVW196718 LMA196718 LCE196718 KSI196718 KIM196718 JYQ196718 JOU196718 JEY196718 IVC196718 ILG196718 IBK196718 HRO196718 HHS196718 GXW196718 GOA196718 GEE196718 FUI196718 FKM196718 FAQ196718 EQU196718 EGY196718 DXC196718 DNG196718 DDK196718 CTO196718 CJS196718 BZW196718 BQA196718 BGE196718 AWI196718 AMM196718 ACQ196718 SU196718 IY196718 C196718 WVK131182 WLO131182 WBS131182 VRW131182 VIA131182 UYE131182 UOI131182 UEM131182 TUQ131182 TKU131182 TAY131182 SRC131182 SHG131182 RXK131182 RNO131182 RDS131182 QTW131182 QKA131182 QAE131182 PQI131182 PGM131182 OWQ131182 OMU131182 OCY131182 NTC131182 NJG131182 MZK131182 MPO131182 MFS131182 LVW131182 LMA131182 LCE131182 KSI131182 KIM131182 JYQ131182 JOU131182 JEY131182 IVC131182 ILG131182 IBK131182 HRO131182 HHS131182 GXW131182 GOA131182 GEE131182 FUI131182 FKM131182 FAQ131182 EQU131182 EGY131182 DXC131182 DNG131182 DDK131182 CTO131182 CJS131182 BZW131182 BQA131182 BGE131182 AWI131182 AMM131182 ACQ131182 SU131182 IY131182 C131182 WVK65646 WLO65646 WBS65646 VRW65646 VIA65646 UYE65646 UOI65646 UEM65646 TUQ65646 TKU65646 TAY65646 SRC65646 SHG65646 RXK65646 RNO65646 RDS65646 QTW65646 QKA65646 QAE65646 PQI65646 PGM65646 OWQ65646 OMU65646 OCY65646 NTC65646 NJG65646 MZK65646 MPO65646 MFS65646 LVW65646 LMA65646 LCE65646 KSI65646 KIM65646 JYQ65646 JOU65646 JEY65646 IVC65646 ILG65646 IBK65646 HRO65646 HHS65646 GXW65646 GOA65646 GEE65646 FUI65646 FKM65646 FAQ65646 EQU65646 EGY65646 DXC65646 DNG65646 DDK65646 CTO65646 CJS65646 BZW65646 BQA65646 BGE65646 AWI65646 AMM65646 ACQ65646 SU65646 IY65646 C65646 WVK110 WLO110 WBS110 VRW110 VIA110 UYE110 UOI110 UEM110 TUQ110 TKU110 TAY110 SRC110 SHG110 RXK110 RNO110 RDS110 QTW110 QKA110 QAE110 PQI110 PGM110 OWQ110 OMU110 OCY110 NTC110 NJG110 MZK110 MPO110 MFS110 LVW110 LMA110 LCE110 KSI110 KIM110 JYQ110 JOU110 JEY110 IVC110 ILG110 IBK110 HRO110 HHS110 GXW110 GOA110 GEE110 FUI110 FKM110 FAQ110 EQU110 EGY110 DXC110 DNG110 DDK110 CTO110 CJS110 BZW110 BQA110 BGE110 AWI110 AMM110 ACQ110 SU110 IY110" xr:uid="{E7E6793A-B43F-4E13-9B59-690542886820}">
      <formula1>$T$101:$T$103</formula1>
    </dataValidation>
    <dataValidation type="list" allowBlank="1" showInputMessage="1" showErrorMessage="1" sqref="C113 WVK983153 WLO983153 WBS983153 VRW983153 VIA983153 UYE983153 UOI983153 UEM983153 TUQ983153 TKU983153 TAY983153 SRC983153 SHG983153 RXK983153 RNO983153 RDS983153 QTW983153 QKA983153 QAE983153 PQI983153 PGM983153 OWQ983153 OMU983153 OCY983153 NTC983153 NJG983153 MZK983153 MPO983153 MFS983153 LVW983153 LMA983153 LCE983153 KSI983153 KIM983153 JYQ983153 JOU983153 JEY983153 IVC983153 ILG983153 IBK983153 HRO983153 HHS983153 GXW983153 GOA983153 GEE983153 FUI983153 FKM983153 FAQ983153 EQU983153 EGY983153 DXC983153 DNG983153 DDK983153 CTO983153 CJS983153 BZW983153 BQA983153 BGE983153 AWI983153 AMM983153 ACQ983153 SU983153 IY983153 C983153 WVK917617 WLO917617 WBS917617 VRW917617 VIA917617 UYE917617 UOI917617 UEM917617 TUQ917617 TKU917617 TAY917617 SRC917617 SHG917617 RXK917617 RNO917617 RDS917617 QTW917617 QKA917617 QAE917617 PQI917617 PGM917617 OWQ917617 OMU917617 OCY917617 NTC917617 NJG917617 MZK917617 MPO917617 MFS917617 LVW917617 LMA917617 LCE917617 KSI917617 KIM917617 JYQ917617 JOU917617 JEY917617 IVC917617 ILG917617 IBK917617 HRO917617 HHS917617 GXW917617 GOA917617 GEE917617 FUI917617 FKM917617 FAQ917617 EQU917617 EGY917617 DXC917617 DNG917617 DDK917617 CTO917617 CJS917617 BZW917617 BQA917617 BGE917617 AWI917617 AMM917617 ACQ917617 SU917617 IY917617 C917617 WVK852081 WLO852081 WBS852081 VRW852081 VIA852081 UYE852081 UOI852081 UEM852081 TUQ852081 TKU852081 TAY852081 SRC852081 SHG852081 RXK852081 RNO852081 RDS852081 QTW852081 QKA852081 QAE852081 PQI852081 PGM852081 OWQ852081 OMU852081 OCY852081 NTC852081 NJG852081 MZK852081 MPO852081 MFS852081 LVW852081 LMA852081 LCE852081 KSI852081 KIM852081 JYQ852081 JOU852081 JEY852081 IVC852081 ILG852081 IBK852081 HRO852081 HHS852081 GXW852081 GOA852081 GEE852081 FUI852081 FKM852081 FAQ852081 EQU852081 EGY852081 DXC852081 DNG852081 DDK852081 CTO852081 CJS852081 BZW852081 BQA852081 BGE852081 AWI852081 AMM852081 ACQ852081 SU852081 IY852081 C852081 WVK786545 WLO786545 WBS786545 VRW786545 VIA786545 UYE786545 UOI786545 UEM786545 TUQ786545 TKU786545 TAY786545 SRC786545 SHG786545 RXK786545 RNO786545 RDS786545 QTW786545 QKA786545 QAE786545 PQI786545 PGM786545 OWQ786545 OMU786545 OCY786545 NTC786545 NJG786545 MZK786545 MPO786545 MFS786545 LVW786545 LMA786545 LCE786545 KSI786545 KIM786545 JYQ786545 JOU786545 JEY786545 IVC786545 ILG786545 IBK786545 HRO786545 HHS786545 GXW786545 GOA786545 GEE786545 FUI786545 FKM786545 FAQ786545 EQU786545 EGY786545 DXC786545 DNG786545 DDK786545 CTO786545 CJS786545 BZW786545 BQA786545 BGE786545 AWI786545 AMM786545 ACQ786545 SU786545 IY786545 C786545 WVK721009 WLO721009 WBS721009 VRW721009 VIA721009 UYE721009 UOI721009 UEM721009 TUQ721009 TKU721009 TAY721009 SRC721009 SHG721009 RXK721009 RNO721009 RDS721009 QTW721009 QKA721009 QAE721009 PQI721009 PGM721009 OWQ721009 OMU721009 OCY721009 NTC721009 NJG721009 MZK721009 MPO721009 MFS721009 LVW721009 LMA721009 LCE721009 KSI721009 KIM721009 JYQ721009 JOU721009 JEY721009 IVC721009 ILG721009 IBK721009 HRO721009 HHS721009 GXW721009 GOA721009 GEE721009 FUI721009 FKM721009 FAQ721009 EQU721009 EGY721009 DXC721009 DNG721009 DDK721009 CTO721009 CJS721009 BZW721009 BQA721009 BGE721009 AWI721009 AMM721009 ACQ721009 SU721009 IY721009 C721009 WVK655473 WLO655473 WBS655473 VRW655473 VIA655473 UYE655473 UOI655473 UEM655473 TUQ655473 TKU655473 TAY655473 SRC655473 SHG655473 RXK655473 RNO655473 RDS655473 QTW655473 QKA655473 QAE655473 PQI655473 PGM655473 OWQ655473 OMU655473 OCY655473 NTC655473 NJG655473 MZK655473 MPO655473 MFS655473 LVW655473 LMA655473 LCE655473 KSI655473 KIM655473 JYQ655473 JOU655473 JEY655473 IVC655473 ILG655473 IBK655473 HRO655473 HHS655473 GXW655473 GOA655473 GEE655473 FUI655473 FKM655473 FAQ655473 EQU655473 EGY655473 DXC655473 DNG655473 DDK655473 CTO655473 CJS655473 BZW655473 BQA655473 BGE655473 AWI655473 AMM655473 ACQ655473 SU655473 IY655473 C655473 WVK589937 WLO589937 WBS589937 VRW589937 VIA589937 UYE589937 UOI589937 UEM589937 TUQ589937 TKU589937 TAY589937 SRC589937 SHG589937 RXK589937 RNO589937 RDS589937 QTW589937 QKA589937 QAE589937 PQI589937 PGM589937 OWQ589937 OMU589937 OCY589937 NTC589937 NJG589937 MZK589937 MPO589937 MFS589937 LVW589937 LMA589937 LCE589937 KSI589937 KIM589937 JYQ589937 JOU589937 JEY589937 IVC589937 ILG589937 IBK589937 HRO589937 HHS589937 GXW589937 GOA589937 GEE589937 FUI589937 FKM589937 FAQ589937 EQU589937 EGY589937 DXC589937 DNG589937 DDK589937 CTO589937 CJS589937 BZW589937 BQA589937 BGE589937 AWI589937 AMM589937 ACQ589937 SU589937 IY589937 C589937 WVK524401 WLO524401 WBS524401 VRW524401 VIA524401 UYE524401 UOI524401 UEM524401 TUQ524401 TKU524401 TAY524401 SRC524401 SHG524401 RXK524401 RNO524401 RDS524401 QTW524401 QKA524401 QAE524401 PQI524401 PGM524401 OWQ524401 OMU524401 OCY524401 NTC524401 NJG524401 MZK524401 MPO524401 MFS524401 LVW524401 LMA524401 LCE524401 KSI524401 KIM524401 JYQ524401 JOU524401 JEY524401 IVC524401 ILG524401 IBK524401 HRO524401 HHS524401 GXW524401 GOA524401 GEE524401 FUI524401 FKM524401 FAQ524401 EQU524401 EGY524401 DXC524401 DNG524401 DDK524401 CTO524401 CJS524401 BZW524401 BQA524401 BGE524401 AWI524401 AMM524401 ACQ524401 SU524401 IY524401 C524401 WVK458865 WLO458865 WBS458865 VRW458865 VIA458865 UYE458865 UOI458865 UEM458865 TUQ458865 TKU458865 TAY458865 SRC458865 SHG458865 RXK458865 RNO458865 RDS458865 QTW458865 QKA458865 QAE458865 PQI458865 PGM458865 OWQ458865 OMU458865 OCY458865 NTC458865 NJG458865 MZK458865 MPO458865 MFS458865 LVW458865 LMA458865 LCE458865 KSI458865 KIM458865 JYQ458865 JOU458865 JEY458865 IVC458865 ILG458865 IBK458865 HRO458865 HHS458865 GXW458865 GOA458865 GEE458865 FUI458865 FKM458865 FAQ458865 EQU458865 EGY458865 DXC458865 DNG458865 DDK458865 CTO458865 CJS458865 BZW458865 BQA458865 BGE458865 AWI458865 AMM458865 ACQ458865 SU458865 IY458865 C458865 WVK393329 WLO393329 WBS393329 VRW393329 VIA393329 UYE393329 UOI393329 UEM393329 TUQ393329 TKU393329 TAY393329 SRC393329 SHG393329 RXK393329 RNO393329 RDS393329 QTW393329 QKA393329 QAE393329 PQI393329 PGM393329 OWQ393329 OMU393329 OCY393329 NTC393329 NJG393329 MZK393329 MPO393329 MFS393329 LVW393329 LMA393329 LCE393329 KSI393329 KIM393329 JYQ393329 JOU393329 JEY393329 IVC393329 ILG393329 IBK393329 HRO393329 HHS393329 GXW393329 GOA393329 GEE393329 FUI393329 FKM393329 FAQ393329 EQU393329 EGY393329 DXC393329 DNG393329 DDK393329 CTO393329 CJS393329 BZW393329 BQA393329 BGE393329 AWI393329 AMM393329 ACQ393329 SU393329 IY393329 C393329 WVK327793 WLO327793 WBS327793 VRW327793 VIA327793 UYE327793 UOI327793 UEM327793 TUQ327793 TKU327793 TAY327793 SRC327793 SHG327793 RXK327793 RNO327793 RDS327793 QTW327793 QKA327793 QAE327793 PQI327793 PGM327793 OWQ327793 OMU327793 OCY327793 NTC327793 NJG327793 MZK327793 MPO327793 MFS327793 LVW327793 LMA327793 LCE327793 KSI327793 KIM327793 JYQ327793 JOU327793 JEY327793 IVC327793 ILG327793 IBK327793 HRO327793 HHS327793 GXW327793 GOA327793 GEE327793 FUI327793 FKM327793 FAQ327793 EQU327793 EGY327793 DXC327793 DNG327793 DDK327793 CTO327793 CJS327793 BZW327793 BQA327793 BGE327793 AWI327793 AMM327793 ACQ327793 SU327793 IY327793 C327793 WVK262257 WLO262257 WBS262257 VRW262257 VIA262257 UYE262257 UOI262257 UEM262257 TUQ262257 TKU262257 TAY262257 SRC262257 SHG262257 RXK262257 RNO262257 RDS262257 QTW262257 QKA262257 QAE262257 PQI262257 PGM262257 OWQ262257 OMU262257 OCY262257 NTC262257 NJG262257 MZK262257 MPO262257 MFS262257 LVW262257 LMA262257 LCE262257 KSI262257 KIM262257 JYQ262257 JOU262257 JEY262257 IVC262257 ILG262257 IBK262257 HRO262257 HHS262257 GXW262257 GOA262257 GEE262257 FUI262257 FKM262257 FAQ262257 EQU262257 EGY262257 DXC262257 DNG262257 DDK262257 CTO262257 CJS262257 BZW262257 BQA262257 BGE262257 AWI262257 AMM262257 ACQ262257 SU262257 IY262257 C262257 WVK196721 WLO196721 WBS196721 VRW196721 VIA196721 UYE196721 UOI196721 UEM196721 TUQ196721 TKU196721 TAY196721 SRC196721 SHG196721 RXK196721 RNO196721 RDS196721 QTW196721 QKA196721 QAE196721 PQI196721 PGM196721 OWQ196721 OMU196721 OCY196721 NTC196721 NJG196721 MZK196721 MPO196721 MFS196721 LVW196721 LMA196721 LCE196721 KSI196721 KIM196721 JYQ196721 JOU196721 JEY196721 IVC196721 ILG196721 IBK196721 HRO196721 HHS196721 GXW196721 GOA196721 GEE196721 FUI196721 FKM196721 FAQ196721 EQU196721 EGY196721 DXC196721 DNG196721 DDK196721 CTO196721 CJS196721 BZW196721 BQA196721 BGE196721 AWI196721 AMM196721 ACQ196721 SU196721 IY196721 C196721 WVK131185 WLO131185 WBS131185 VRW131185 VIA131185 UYE131185 UOI131185 UEM131185 TUQ131185 TKU131185 TAY131185 SRC131185 SHG131185 RXK131185 RNO131185 RDS131185 QTW131185 QKA131185 QAE131185 PQI131185 PGM131185 OWQ131185 OMU131185 OCY131185 NTC131185 NJG131185 MZK131185 MPO131185 MFS131185 LVW131185 LMA131185 LCE131185 KSI131185 KIM131185 JYQ131185 JOU131185 JEY131185 IVC131185 ILG131185 IBK131185 HRO131185 HHS131185 GXW131185 GOA131185 GEE131185 FUI131185 FKM131185 FAQ131185 EQU131185 EGY131185 DXC131185 DNG131185 DDK131185 CTO131185 CJS131185 BZW131185 BQA131185 BGE131185 AWI131185 AMM131185 ACQ131185 SU131185 IY131185 C131185 WVK65649 WLO65649 WBS65649 VRW65649 VIA65649 UYE65649 UOI65649 UEM65649 TUQ65649 TKU65649 TAY65649 SRC65649 SHG65649 RXK65649 RNO65649 RDS65649 QTW65649 QKA65649 QAE65649 PQI65649 PGM65649 OWQ65649 OMU65649 OCY65649 NTC65649 NJG65649 MZK65649 MPO65649 MFS65649 LVW65649 LMA65649 LCE65649 KSI65649 KIM65649 JYQ65649 JOU65649 JEY65649 IVC65649 ILG65649 IBK65649 HRO65649 HHS65649 GXW65649 GOA65649 GEE65649 FUI65649 FKM65649 FAQ65649 EQU65649 EGY65649 DXC65649 DNG65649 DDK65649 CTO65649 CJS65649 BZW65649 BQA65649 BGE65649 AWI65649 AMM65649 ACQ65649 SU65649 IY65649 C65649 WVK113 WLO113 WBS113 VRW113 VIA113 UYE113 UOI113 UEM113 TUQ113 TKU113 TAY113 SRC113 SHG113 RXK113 RNO113 RDS113 QTW113 QKA113 QAE113 PQI113 PGM113 OWQ113 OMU113 OCY113 NTC113 NJG113 MZK113 MPO113 MFS113 LVW113 LMA113 LCE113 KSI113 KIM113 JYQ113 JOU113 JEY113 IVC113 ILG113 IBK113 HRO113 HHS113 GXW113 GOA113 GEE113 FUI113 FKM113 FAQ113 EQU113 EGY113 DXC113 DNG113 DDK113 CTO113 CJS113 BZW113 BQA113 BGE113 AWI113 AMM113 ACQ113 SU113 IY113" xr:uid="{27CE54AE-6861-4803-BA90-F551FA8915B5}">
      <formula1>$T$107:$T$109</formula1>
    </dataValidation>
    <dataValidation type="list" allowBlank="1" showInputMessage="1" showErrorMessage="1" sqref="C119 WVK983159 WLO983159 WBS983159 VRW983159 VIA983159 UYE983159 UOI983159 UEM983159 TUQ983159 TKU983159 TAY983159 SRC983159 SHG983159 RXK983159 RNO983159 RDS983159 QTW983159 QKA983159 QAE983159 PQI983159 PGM983159 OWQ983159 OMU983159 OCY983159 NTC983159 NJG983159 MZK983159 MPO983159 MFS983159 LVW983159 LMA983159 LCE983159 KSI983159 KIM983159 JYQ983159 JOU983159 JEY983159 IVC983159 ILG983159 IBK983159 HRO983159 HHS983159 GXW983159 GOA983159 GEE983159 FUI983159 FKM983159 FAQ983159 EQU983159 EGY983159 DXC983159 DNG983159 DDK983159 CTO983159 CJS983159 BZW983159 BQA983159 BGE983159 AWI983159 AMM983159 ACQ983159 SU983159 IY983159 C983159 WVK917623 WLO917623 WBS917623 VRW917623 VIA917623 UYE917623 UOI917623 UEM917623 TUQ917623 TKU917623 TAY917623 SRC917623 SHG917623 RXK917623 RNO917623 RDS917623 QTW917623 QKA917623 QAE917623 PQI917623 PGM917623 OWQ917623 OMU917623 OCY917623 NTC917623 NJG917623 MZK917623 MPO917623 MFS917623 LVW917623 LMA917623 LCE917623 KSI917623 KIM917623 JYQ917623 JOU917623 JEY917623 IVC917623 ILG917623 IBK917623 HRO917623 HHS917623 GXW917623 GOA917623 GEE917623 FUI917623 FKM917623 FAQ917623 EQU917623 EGY917623 DXC917623 DNG917623 DDK917623 CTO917623 CJS917623 BZW917623 BQA917623 BGE917623 AWI917623 AMM917623 ACQ917623 SU917623 IY917623 C917623 WVK852087 WLO852087 WBS852087 VRW852087 VIA852087 UYE852087 UOI852087 UEM852087 TUQ852087 TKU852087 TAY852087 SRC852087 SHG852087 RXK852087 RNO852087 RDS852087 QTW852087 QKA852087 QAE852087 PQI852087 PGM852087 OWQ852087 OMU852087 OCY852087 NTC852087 NJG852087 MZK852087 MPO852087 MFS852087 LVW852087 LMA852087 LCE852087 KSI852087 KIM852087 JYQ852087 JOU852087 JEY852087 IVC852087 ILG852087 IBK852087 HRO852087 HHS852087 GXW852087 GOA852087 GEE852087 FUI852087 FKM852087 FAQ852087 EQU852087 EGY852087 DXC852087 DNG852087 DDK852087 CTO852087 CJS852087 BZW852087 BQA852087 BGE852087 AWI852087 AMM852087 ACQ852087 SU852087 IY852087 C852087 WVK786551 WLO786551 WBS786551 VRW786551 VIA786551 UYE786551 UOI786551 UEM786551 TUQ786551 TKU786551 TAY786551 SRC786551 SHG786551 RXK786551 RNO786551 RDS786551 QTW786551 QKA786551 QAE786551 PQI786551 PGM786551 OWQ786551 OMU786551 OCY786551 NTC786551 NJG786551 MZK786551 MPO786551 MFS786551 LVW786551 LMA786551 LCE786551 KSI786551 KIM786551 JYQ786551 JOU786551 JEY786551 IVC786551 ILG786551 IBK786551 HRO786551 HHS786551 GXW786551 GOA786551 GEE786551 FUI786551 FKM786551 FAQ786551 EQU786551 EGY786551 DXC786551 DNG786551 DDK786551 CTO786551 CJS786551 BZW786551 BQA786551 BGE786551 AWI786551 AMM786551 ACQ786551 SU786551 IY786551 C786551 WVK721015 WLO721015 WBS721015 VRW721015 VIA721015 UYE721015 UOI721015 UEM721015 TUQ721015 TKU721015 TAY721015 SRC721015 SHG721015 RXK721015 RNO721015 RDS721015 QTW721015 QKA721015 QAE721015 PQI721015 PGM721015 OWQ721015 OMU721015 OCY721015 NTC721015 NJG721015 MZK721015 MPO721015 MFS721015 LVW721015 LMA721015 LCE721015 KSI721015 KIM721015 JYQ721015 JOU721015 JEY721015 IVC721015 ILG721015 IBK721015 HRO721015 HHS721015 GXW721015 GOA721015 GEE721015 FUI721015 FKM721015 FAQ721015 EQU721015 EGY721015 DXC721015 DNG721015 DDK721015 CTO721015 CJS721015 BZW721015 BQA721015 BGE721015 AWI721015 AMM721015 ACQ721015 SU721015 IY721015 C721015 WVK655479 WLO655479 WBS655479 VRW655479 VIA655479 UYE655479 UOI655479 UEM655479 TUQ655479 TKU655479 TAY655479 SRC655479 SHG655479 RXK655479 RNO655479 RDS655479 QTW655479 QKA655479 QAE655479 PQI655479 PGM655479 OWQ655479 OMU655479 OCY655479 NTC655479 NJG655479 MZK655479 MPO655479 MFS655479 LVW655479 LMA655479 LCE655479 KSI655479 KIM655479 JYQ655479 JOU655479 JEY655479 IVC655479 ILG655479 IBK655479 HRO655479 HHS655479 GXW655479 GOA655479 GEE655479 FUI655479 FKM655479 FAQ655479 EQU655479 EGY655479 DXC655479 DNG655479 DDK655479 CTO655479 CJS655479 BZW655479 BQA655479 BGE655479 AWI655479 AMM655479 ACQ655479 SU655479 IY655479 C655479 WVK589943 WLO589943 WBS589943 VRW589943 VIA589943 UYE589943 UOI589943 UEM589943 TUQ589943 TKU589943 TAY589943 SRC589943 SHG589943 RXK589943 RNO589943 RDS589943 QTW589943 QKA589943 QAE589943 PQI589943 PGM589943 OWQ589943 OMU589943 OCY589943 NTC589943 NJG589943 MZK589943 MPO589943 MFS589943 LVW589943 LMA589943 LCE589943 KSI589943 KIM589943 JYQ589943 JOU589943 JEY589943 IVC589943 ILG589943 IBK589943 HRO589943 HHS589943 GXW589943 GOA589943 GEE589943 FUI589943 FKM589943 FAQ589943 EQU589943 EGY589943 DXC589943 DNG589943 DDK589943 CTO589943 CJS589943 BZW589943 BQA589943 BGE589943 AWI589943 AMM589943 ACQ589943 SU589943 IY589943 C589943 WVK524407 WLO524407 WBS524407 VRW524407 VIA524407 UYE524407 UOI524407 UEM524407 TUQ524407 TKU524407 TAY524407 SRC524407 SHG524407 RXK524407 RNO524407 RDS524407 QTW524407 QKA524407 QAE524407 PQI524407 PGM524407 OWQ524407 OMU524407 OCY524407 NTC524407 NJG524407 MZK524407 MPO524407 MFS524407 LVW524407 LMA524407 LCE524407 KSI524407 KIM524407 JYQ524407 JOU524407 JEY524407 IVC524407 ILG524407 IBK524407 HRO524407 HHS524407 GXW524407 GOA524407 GEE524407 FUI524407 FKM524407 FAQ524407 EQU524407 EGY524407 DXC524407 DNG524407 DDK524407 CTO524407 CJS524407 BZW524407 BQA524407 BGE524407 AWI524407 AMM524407 ACQ524407 SU524407 IY524407 C524407 WVK458871 WLO458871 WBS458871 VRW458871 VIA458871 UYE458871 UOI458871 UEM458871 TUQ458871 TKU458871 TAY458871 SRC458871 SHG458871 RXK458871 RNO458871 RDS458871 QTW458871 QKA458871 QAE458871 PQI458871 PGM458871 OWQ458871 OMU458871 OCY458871 NTC458871 NJG458871 MZK458871 MPO458871 MFS458871 LVW458871 LMA458871 LCE458871 KSI458871 KIM458871 JYQ458871 JOU458871 JEY458871 IVC458871 ILG458871 IBK458871 HRO458871 HHS458871 GXW458871 GOA458871 GEE458871 FUI458871 FKM458871 FAQ458871 EQU458871 EGY458871 DXC458871 DNG458871 DDK458871 CTO458871 CJS458871 BZW458871 BQA458871 BGE458871 AWI458871 AMM458871 ACQ458871 SU458871 IY458871 C458871 WVK393335 WLO393335 WBS393335 VRW393335 VIA393335 UYE393335 UOI393335 UEM393335 TUQ393335 TKU393335 TAY393335 SRC393335 SHG393335 RXK393335 RNO393335 RDS393335 QTW393335 QKA393335 QAE393335 PQI393335 PGM393335 OWQ393335 OMU393335 OCY393335 NTC393335 NJG393335 MZK393335 MPO393335 MFS393335 LVW393335 LMA393335 LCE393335 KSI393335 KIM393335 JYQ393335 JOU393335 JEY393335 IVC393335 ILG393335 IBK393335 HRO393335 HHS393335 GXW393335 GOA393335 GEE393335 FUI393335 FKM393335 FAQ393335 EQU393335 EGY393335 DXC393335 DNG393335 DDK393335 CTO393335 CJS393335 BZW393335 BQA393335 BGE393335 AWI393335 AMM393335 ACQ393335 SU393335 IY393335 C393335 WVK327799 WLO327799 WBS327799 VRW327799 VIA327799 UYE327799 UOI327799 UEM327799 TUQ327799 TKU327799 TAY327799 SRC327799 SHG327799 RXK327799 RNO327799 RDS327799 QTW327799 QKA327799 QAE327799 PQI327799 PGM327799 OWQ327799 OMU327799 OCY327799 NTC327799 NJG327799 MZK327799 MPO327799 MFS327799 LVW327799 LMA327799 LCE327799 KSI327799 KIM327799 JYQ327799 JOU327799 JEY327799 IVC327799 ILG327799 IBK327799 HRO327799 HHS327799 GXW327799 GOA327799 GEE327799 FUI327799 FKM327799 FAQ327799 EQU327799 EGY327799 DXC327799 DNG327799 DDK327799 CTO327799 CJS327799 BZW327799 BQA327799 BGE327799 AWI327799 AMM327799 ACQ327799 SU327799 IY327799 C327799 WVK262263 WLO262263 WBS262263 VRW262263 VIA262263 UYE262263 UOI262263 UEM262263 TUQ262263 TKU262263 TAY262263 SRC262263 SHG262263 RXK262263 RNO262263 RDS262263 QTW262263 QKA262263 QAE262263 PQI262263 PGM262263 OWQ262263 OMU262263 OCY262263 NTC262263 NJG262263 MZK262263 MPO262263 MFS262263 LVW262263 LMA262263 LCE262263 KSI262263 KIM262263 JYQ262263 JOU262263 JEY262263 IVC262263 ILG262263 IBK262263 HRO262263 HHS262263 GXW262263 GOA262263 GEE262263 FUI262263 FKM262263 FAQ262263 EQU262263 EGY262263 DXC262263 DNG262263 DDK262263 CTO262263 CJS262263 BZW262263 BQA262263 BGE262263 AWI262263 AMM262263 ACQ262263 SU262263 IY262263 C262263 WVK196727 WLO196727 WBS196727 VRW196727 VIA196727 UYE196727 UOI196727 UEM196727 TUQ196727 TKU196727 TAY196727 SRC196727 SHG196727 RXK196727 RNO196727 RDS196727 QTW196727 QKA196727 QAE196727 PQI196727 PGM196727 OWQ196727 OMU196727 OCY196727 NTC196727 NJG196727 MZK196727 MPO196727 MFS196727 LVW196727 LMA196727 LCE196727 KSI196727 KIM196727 JYQ196727 JOU196727 JEY196727 IVC196727 ILG196727 IBK196727 HRO196727 HHS196727 GXW196727 GOA196727 GEE196727 FUI196727 FKM196727 FAQ196727 EQU196727 EGY196727 DXC196727 DNG196727 DDK196727 CTO196727 CJS196727 BZW196727 BQA196727 BGE196727 AWI196727 AMM196727 ACQ196727 SU196727 IY196727 C196727 WVK131191 WLO131191 WBS131191 VRW131191 VIA131191 UYE131191 UOI131191 UEM131191 TUQ131191 TKU131191 TAY131191 SRC131191 SHG131191 RXK131191 RNO131191 RDS131191 QTW131191 QKA131191 QAE131191 PQI131191 PGM131191 OWQ131191 OMU131191 OCY131191 NTC131191 NJG131191 MZK131191 MPO131191 MFS131191 LVW131191 LMA131191 LCE131191 KSI131191 KIM131191 JYQ131191 JOU131191 JEY131191 IVC131191 ILG131191 IBK131191 HRO131191 HHS131191 GXW131191 GOA131191 GEE131191 FUI131191 FKM131191 FAQ131191 EQU131191 EGY131191 DXC131191 DNG131191 DDK131191 CTO131191 CJS131191 BZW131191 BQA131191 BGE131191 AWI131191 AMM131191 ACQ131191 SU131191 IY131191 C131191 WVK65655 WLO65655 WBS65655 VRW65655 VIA65655 UYE65655 UOI65655 UEM65655 TUQ65655 TKU65655 TAY65655 SRC65655 SHG65655 RXK65655 RNO65655 RDS65655 QTW65655 QKA65655 QAE65655 PQI65655 PGM65655 OWQ65655 OMU65655 OCY65655 NTC65655 NJG65655 MZK65655 MPO65655 MFS65655 LVW65655 LMA65655 LCE65655 KSI65655 KIM65655 JYQ65655 JOU65655 JEY65655 IVC65655 ILG65655 IBK65655 HRO65655 HHS65655 GXW65655 GOA65655 GEE65655 FUI65655 FKM65655 FAQ65655 EQU65655 EGY65655 DXC65655 DNG65655 DDK65655 CTO65655 CJS65655 BZW65655 BQA65655 BGE65655 AWI65655 AMM65655 ACQ65655 SU65655 IY65655 C65655 WVK119 WLO119 WBS119 VRW119 VIA119 UYE119 UOI119 UEM119 TUQ119 TKU119 TAY119 SRC119 SHG119 RXK119 RNO119 RDS119 QTW119 QKA119 QAE119 PQI119 PGM119 OWQ119 OMU119 OCY119 NTC119 NJG119 MZK119 MPO119 MFS119 LVW119 LMA119 LCE119 KSI119 KIM119 JYQ119 JOU119 JEY119 IVC119 ILG119 IBK119 HRO119 HHS119 GXW119 GOA119 GEE119 FUI119 FKM119 FAQ119 EQU119 EGY119 DXC119 DNG119 DDK119 CTO119 CJS119 BZW119 BQA119 BGE119 AWI119 AMM119 ACQ119 SU119 IY119" xr:uid="{6FB491D5-506E-43F9-879C-CC8FBE1EA2E6}">
      <formula1>$R$122:$R$124</formula1>
    </dataValidation>
    <dataValidation type="list" allowBlank="1" showInputMessage="1" showErrorMessage="1" sqref="C118 WVK983158 WLO983158 WBS983158 VRW983158 VIA983158 UYE983158 UOI983158 UEM983158 TUQ983158 TKU983158 TAY983158 SRC983158 SHG983158 RXK983158 RNO983158 RDS983158 QTW983158 QKA983158 QAE983158 PQI983158 PGM983158 OWQ983158 OMU983158 OCY983158 NTC983158 NJG983158 MZK983158 MPO983158 MFS983158 LVW983158 LMA983158 LCE983158 KSI983158 KIM983158 JYQ983158 JOU983158 JEY983158 IVC983158 ILG983158 IBK983158 HRO983158 HHS983158 GXW983158 GOA983158 GEE983158 FUI983158 FKM983158 FAQ983158 EQU983158 EGY983158 DXC983158 DNG983158 DDK983158 CTO983158 CJS983158 BZW983158 BQA983158 BGE983158 AWI983158 AMM983158 ACQ983158 SU983158 IY983158 C983158 WVK917622 WLO917622 WBS917622 VRW917622 VIA917622 UYE917622 UOI917622 UEM917622 TUQ917622 TKU917622 TAY917622 SRC917622 SHG917622 RXK917622 RNO917622 RDS917622 QTW917622 QKA917622 QAE917622 PQI917622 PGM917622 OWQ917622 OMU917622 OCY917622 NTC917622 NJG917622 MZK917622 MPO917622 MFS917622 LVW917622 LMA917622 LCE917622 KSI917622 KIM917622 JYQ917622 JOU917622 JEY917622 IVC917622 ILG917622 IBK917622 HRO917622 HHS917622 GXW917622 GOA917622 GEE917622 FUI917622 FKM917622 FAQ917622 EQU917622 EGY917622 DXC917622 DNG917622 DDK917622 CTO917622 CJS917622 BZW917622 BQA917622 BGE917622 AWI917622 AMM917622 ACQ917622 SU917622 IY917622 C917622 WVK852086 WLO852086 WBS852086 VRW852086 VIA852086 UYE852086 UOI852086 UEM852086 TUQ852086 TKU852086 TAY852086 SRC852086 SHG852086 RXK852086 RNO852086 RDS852086 QTW852086 QKA852086 QAE852086 PQI852086 PGM852086 OWQ852086 OMU852086 OCY852086 NTC852086 NJG852086 MZK852086 MPO852086 MFS852086 LVW852086 LMA852086 LCE852086 KSI852086 KIM852086 JYQ852086 JOU852086 JEY852086 IVC852086 ILG852086 IBK852086 HRO852086 HHS852086 GXW852086 GOA852086 GEE852086 FUI852086 FKM852086 FAQ852086 EQU852086 EGY852086 DXC852086 DNG852086 DDK852086 CTO852086 CJS852086 BZW852086 BQA852086 BGE852086 AWI852086 AMM852086 ACQ852086 SU852086 IY852086 C852086 WVK786550 WLO786550 WBS786550 VRW786550 VIA786550 UYE786550 UOI786550 UEM786550 TUQ786550 TKU786550 TAY786550 SRC786550 SHG786550 RXK786550 RNO786550 RDS786550 QTW786550 QKA786550 QAE786550 PQI786550 PGM786550 OWQ786550 OMU786550 OCY786550 NTC786550 NJG786550 MZK786550 MPO786550 MFS786550 LVW786550 LMA786550 LCE786550 KSI786550 KIM786550 JYQ786550 JOU786550 JEY786550 IVC786550 ILG786550 IBK786550 HRO786550 HHS786550 GXW786550 GOA786550 GEE786550 FUI786550 FKM786550 FAQ786550 EQU786550 EGY786550 DXC786550 DNG786550 DDK786550 CTO786550 CJS786550 BZW786550 BQA786550 BGE786550 AWI786550 AMM786550 ACQ786550 SU786550 IY786550 C786550 WVK721014 WLO721014 WBS721014 VRW721014 VIA721014 UYE721014 UOI721014 UEM721014 TUQ721014 TKU721014 TAY721014 SRC721014 SHG721014 RXK721014 RNO721014 RDS721014 QTW721014 QKA721014 QAE721014 PQI721014 PGM721014 OWQ721014 OMU721014 OCY721014 NTC721014 NJG721014 MZK721014 MPO721014 MFS721014 LVW721014 LMA721014 LCE721014 KSI721014 KIM721014 JYQ721014 JOU721014 JEY721014 IVC721014 ILG721014 IBK721014 HRO721014 HHS721014 GXW721014 GOA721014 GEE721014 FUI721014 FKM721014 FAQ721014 EQU721014 EGY721014 DXC721014 DNG721014 DDK721014 CTO721014 CJS721014 BZW721014 BQA721014 BGE721014 AWI721014 AMM721014 ACQ721014 SU721014 IY721014 C721014 WVK655478 WLO655478 WBS655478 VRW655478 VIA655478 UYE655478 UOI655478 UEM655478 TUQ655478 TKU655478 TAY655478 SRC655478 SHG655478 RXK655478 RNO655478 RDS655478 QTW655478 QKA655478 QAE655478 PQI655478 PGM655478 OWQ655478 OMU655478 OCY655478 NTC655478 NJG655478 MZK655478 MPO655478 MFS655478 LVW655478 LMA655478 LCE655478 KSI655478 KIM655478 JYQ655478 JOU655478 JEY655478 IVC655478 ILG655478 IBK655478 HRO655478 HHS655478 GXW655478 GOA655478 GEE655478 FUI655478 FKM655478 FAQ655478 EQU655478 EGY655478 DXC655478 DNG655478 DDK655478 CTO655478 CJS655478 BZW655478 BQA655478 BGE655478 AWI655478 AMM655478 ACQ655478 SU655478 IY655478 C655478 WVK589942 WLO589942 WBS589942 VRW589942 VIA589942 UYE589942 UOI589942 UEM589942 TUQ589942 TKU589942 TAY589942 SRC589942 SHG589942 RXK589942 RNO589942 RDS589942 QTW589942 QKA589942 QAE589942 PQI589942 PGM589942 OWQ589942 OMU589942 OCY589942 NTC589942 NJG589942 MZK589942 MPO589942 MFS589942 LVW589942 LMA589942 LCE589942 KSI589942 KIM589942 JYQ589942 JOU589942 JEY589942 IVC589942 ILG589942 IBK589942 HRO589942 HHS589942 GXW589942 GOA589942 GEE589942 FUI589942 FKM589942 FAQ589942 EQU589942 EGY589942 DXC589942 DNG589942 DDK589942 CTO589942 CJS589942 BZW589942 BQA589942 BGE589942 AWI589942 AMM589942 ACQ589942 SU589942 IY589942 C589942 WVK524406 WLO524406 WBS524406 VRW524406 VIA524406 UYE524406 UOI524406 UEM524406 TUQ524406 TKU524406 TAY524406 SRC524406 SHG524406 RXK524406 RNO524406 RDS524406 QTW524406 QKA524406 QAE524406 PQI524406 PGM524406 OWQ524406 OMU524406 OCY524406 NTC524406 NJG524406 MZK524406 MPO524406 MFS524406 LVW524406 LMA524406 LCE524406 KSI524406 KIM524406 JYQ524406 JOU524406 JEY524406 IVC524406 ILG524406 IBK524406 HRO524406 HHS524406 GXW524406 GOA524406 GEE524406 FUI524406 FKM524406 FAQ524406 EQU524406 EGY524406 DXC524406 DNG524406 DDK524406 CTO524406 CJS524406 BZW524406 BQA524406 BGE524406 AWI524406 AMM524406 ACQ524406 SU524406 IY524406 C524406 WVK458870 WLO458870 WBS458870 VRW458870 VIA458870 UYE458870 UOI458870 UEM458870 TUQ458870 TKU458870 TAY458870 SRC458870 SHG458870 RXK458870 RNO458870 RDS458870 QTW458870 QKA458870 QAE458870 PQI458870 PGM458870 OWQ458870 OMU458870 OCY458870 NTC458870 NJG458870 MZK458870 MPO458870 MFS458870 LVW458870 LMA458870 LCE458870 KSI458870 KIM458870 JYQ458870 JOU458870 JEY458870 IVC458870 ILG458870 IBK458870 HRO458870 HHS458870 GXW458870 GOA458870 GEE458870 FUI458870 FKM458870 FAQ458870 EQU458870 EGY458870 DXC458870 DNG458870 DDK458870 CTO458870 CJS458870 BZW458870 BQA458870 BGE458870 AWI458870 AMM458870 ACQ458870 SU458870 IY458870 C458870 WVK393334 WLO393334 WBS393334 VRW393334 VIA393334 UYE393334 UOI393334 UEM393334 TUQ393334 TKU393334 TAY393334 SRC393334 SHG393334 RXK393334 RNO393334 RDS393334 QTW393334 QKA393334 QAE393334 PQI393334 PGM393334 OWQ393334 OMU393334 OCY393334 NTC393334 NJG393334 MZK393334 MPO393334 MFS393334 LVW393334 LMA393334 LCE393334 KSI393334 KIM393334 JYQ393334 JOU393334 JEY393334 IVC393334 ILG393334 IBK393334 HRO393334 HHS393334 GXW393334 GOA393334 GEE393334 FUI393334 FKM393334 FAQ393334 EQU393334 EGY393334 DXC393334 DNG393334 DDK393334 CTO393334 CJS393334 BZW393334 BQA393334 BGE393334 AWI393334 AMM393334 ACQ393334 SU393334 IY393334 C393334 WVK327798 WLO327798 WBS327798 VRW327798 VIA327798 UYE327798 UOI327798 UEM327798 TUQ327798 TKU327798 TAY327798 SRC327798 SHG327798 RXK327798 RNO327798 RDS327798 QTW327798 QKA327798 QAE327798 PQI327798 PGM327798 OWQ327798 OMU327798 OCY327798 NTC327798 NJG327798 MZK327798 MPO327798 MFS327798 LVW327798 LMA327798 LCE327798 KSI327798 KIM327798 JYQ327798 JOU327798 JEY327798 IVC327798 ILG327798 IBK327798 HRO327798 HHS327798 GXW327798 GOA327798 GEE327798 FUI327798 FKM327798 FAQ327798 EQU327798 EGY327798 DXC327798 DNG327798 DDK327798 CTO327798 CJS327798 BZW327798 BQA327798 BGE327798 AWI327798 AMM327798 ACQ327798 SU327798 IY327798 C327798 WVK262262 WLO262262 WBS262262 VRW262262 VIA262262 UYE262262 UOI262262 UEM262262 TUQ262262 TKU262262 TAY262262 SRC262262 SHG262262 RXK262262 RNO262262 RDS262262 QTW262262 QKA262262 QAE262262 PQI262262 PGM262262 OWQ262262 OMU262262 OCY262262 NTC262262 NJG262262 MZK262262 MPO262262 MFS262262 LVW262262 LMA262262 LCE262262 KSI262262 KIM262262 JYQ262262 JOU262262 JEY262262 IVC262262 ILG262262 IBK262262 HRO262262 HHS262262 GXW262262 GOA262262 GEE262262 FUI262262 FKM262262 FAQ262262 EQU262262 EGY262262 DXC262262 DNG262262 DDK262262 CTO262262 CJS262262 BZW262262 BQA262262 BGE262262 AWI262262 AMM262262 ACQ262262 SU262262 IY262262 C262262 WVK196726 WLO196726 WBS196726 VRW196726 VIA196726 UYE196726 UOI196726 UEM196726 TUQ196726 TKU196726 TAY196726 SRC196726 SHG196726 RXK196726 RNO196726 RDS196726 QTW196726 QKA196726 QAE196726 PQI196726 PGM196726 OWQ196726 OMU196726 OCY196726 NTC196726 NJG196726 MZK196726 MPO196726 MFS196726 LVW196726 LMA196726 LCE196726 KSI196726 KIM196726 JYQ196726 JOU196726 JEY196726 IVC196726 ILG196726 IBK196726 HRO196726 HHS196726 GXW196726 GOA196726 GEE196726 FUI196726 FKM196726 FAQ196726 EQU196726 EGY196726 DXC196726 DNG196726 DDK196726 CTO196726 CJS196726 BZW196726 BQA196726 BGE196726 AWI196726 AMM196726 ACQ196726 SU196726 IY196726 C196726 WVK131190 WLO131190 WBS131190 VRW131190 VIA131190 UYE131190 UOI131190 UEM131190 TUQ131190 TKU131190 TAY131190 SRC131190 SHG131190 RXK131190 RNO131190 RDS131190 QTW131190 QKA131190 QAE131190 PQI131190 PGM131190 OWQ131190 OMU131190 OCY131190 NTC131190 NJG131190 MZK131190 MPO131190 MFS131190 LVW131190 LMA131190 LCE131190 KSI131190 KIM131190 JYQ131190 JOU131190 JEY131190 IVC131190 ILG131190 IBK131190 HRO131190 HHS131190 GXW131190 GOA131190 GEE131190 FUI131190 FKM131190 FAQ131190 EQU131190 EGY131190 DXC131190 DNG131190 DDK131190 CTO131190 CJS131190 BZW131190 BQA131190 BGE131190 AWI131190 AMM131190 ACQ131190 SU131190 IY131190 C131190 WVK65654 WLO65654 WBS65654 VRW65654 VIA65654 UYE65654 UOI65654 UEM65654 TUQ65654 TKU65654 TAY65654 SRC65654 SHG65654 RXK65654 RNO65654 RDS65654 QTW65654 QKA65654 QAE65654 PQI65654 PGM65654 OWQ65654 OMU65654 OCY65654 NTC65654 NJG65654 MZK65654 MPO65654 MFS65654 LVW65654 LMA65654 LCE65654 KSI65654 KIM65654 JYQ65654 JOU65654 JEY65654 IVC65654 ILG65654 IBK65654 HRO65654 HHS65654 GXW65654 GOA65654 GEE65654 FUI65654 FKM65654 FAQ65654 EQU65654 EGY65654 DXC65654 DNG65654 DDK65654 CTO65654 CJS65654 BZW65654 BQA65654 BGE65654 AWI65654 AMM65654 ACQ65654 SU65654 IY65654 C65654 WVK118 WLO118 WBS118 VRW118 VIA118 UYE118 UOI118 UEM118 TUQ118 TKU118 TAY118 SRC118 SHG118 RXK118 RNO118 RDS118 QTW118 QKA118 QAE118 PQI118 PGM118 OWQ118 OMU118 OCY118 NTC118 NJG118 MZK118 MPO118 MFS118 LVW118 LMA118 LCE118 KSI118 KIM118 JYQ118 JOU118 JEY118 IVC118 ILG118 IBK118 HRO118 HHS118 GXW118 GOA118 GEE118 FUI118 FKM118 FAQ118 EQU118 EGY118 DXC118 DNG118 DDK118 CTO118 CJS118 BZW118 BQA118 BGE118 AWI118 AMM118 ACQ118 SU118 IY118" xr:uid="{A9C9B785-9F94-4485-B7ED-48D6E3A733E7}">
      <formula1>$R$119:$R$121</formula1>
    </dataValidation>
    <dataValidation type="list" allowBlank="1" showInputMessage="1" showErrorMessage="1" sqref="C117 WVK983157 WLO983157 WBS983157 VRW983157 VIA983157 UYE983157 UOI983157 UEM983157 TUQ983157 TKU983157 TAY983157 SRC983157 SHG983157 RXK983157 RNO983157 RDS983157 QTW983157 QKA983157 QAE983157 PQI983157 PGM983157 OWQ983157 OMU983157 OCY983157 NTC983157 NJG983157 MZK983157 MPO983157 MFS983157 LVW983157 LMA983157 LCE983157 KSI983157 KIM983157 JYQ983157 JOU983157 JEY983157 IVC983157 ILG983157 IBK983157 HRO983157 HHS983157 GXW983157 GOA983157 GEE983157 FUI983157 FKM983157 FAQ983157 EQU983157 EGY983157 DXC983157 DNG983157 DDK983157 CTO983157 CJS983157 BZW983157 BQA983157 BGE983157 AWI983157 AMM983157 ACQ983157 SU983157 IY983157 C983157 WVK917621 WLO917621 WBS917621 VRW917621 VIA917621 UYE917621 UOI917621 UEM917621 TUQ917621 TKU917621 TAY917621 SRC917621 SHG917621 RXK917621 RNO917621 RDS917621 QTW917621 QKA917621 QAE917621 PQI917621 PGM917621 OWQ917621 OMU917621 OCY917621 NTC917621 NJG917621 MZK917621 MPO917621 MFS917621 LVW917621 LMA917621 LCE917621 KSI917621 KIM917621 JYQ917621 JOU917621 JEY917621 IVC917621 ILG917621 IBK917621 HRO917621 HHS917621 GXW917621 GOA917621 GEE917621 FUI917621 FKM917621 FAQ917621 EQU917621 EGY917621 DXC917621 DNG917621 DDK917621 CTO917621 CJS917621 BZW917621 BQA917621 BGE917621 AWI917621 AMM917621 ACQ917621 SU917621 IY917621 C917621 WVK852085 WLO852085 WBS852085 VRW852085 VIA852085 UYE852085 UOI852085 UEM852085 TUQ852085 TKU852085 TAY852085 SRC852085 SHG852085 RXK852085 RNO852085 RDS852085 QTW852085 QKA852085 QAE852085 PQI852085 PGM852085 OWQ852085 OMU852085 OCY852085 NTC852085 NJG852085 MZK852085 MPO852085 MFS852085 LVW852085 LMA852085 LCE852085 KSI852085 KIM852085 JYQ852085 JOU852085 JEY852085 IVC852085 ILG852085 IBK852085 HRO852085 HHS852085 GXW852085 GOA852085 GEE852085 FUI852085 FKM852085 FAQ852085 EQU852085 EGY852085 DXC852085 DNG852085 DDK852085 CTO852085 CJS852085 BZW852085 BQA852085 BGE852085 AWI852085 AMM852085 ACQ852085 SU852085 IY852085 C852085 WVK786549 WLO786549 WBS786549 VRW786549 VIA786549 UYE786549 UOI786549 UEM786549 TUQ786549 TKU786549 TAY786549 SRC786549 SHG786549 RXK786549 RNO786549 RDS786549 QTW786549 QKA786549 QAE786549 PQI786549 PGM786549 OWQ786549 OMU786549 OCY786549 NTC786549 NJG786549 MZK786549 MPO786549 MFS786549 LVW786549 LMA786549 LCE786549 KSI786549 KIM786549 JYQ786549 JOU786549 JEY786549 IVC786549 ILG786549 IBK786549 HRO786549 HHS786549 GXW786549 GOA786549 GEE786549 FUI786549 FKM786549 FAQ786549 EQU786549 EGY786549 DXC786549 DNG786549 DDK786549 CTO786549 CJS786549 BZW786549 BQA786549 BGE786549 AWI786549 AMM786549 ACQ786549 SU786549 IY786549 C786549 WVK721013 WLO721013 WBS721013 VRW721013 VIA721013 UYE721013 UOI721013 UEM721013 TUQ721013 TKU721013 TAY721013 SRC721013 SHG721013 RXK721013 RNO721013 RDS721013 QTW721013 QKA721013 QAE721013 PQI721013 PGM721013 OWQ721013 OMU721013 OCY721013 NTC721013 NJG721013 MZK721013 MPO721013 MFS721013 LVW721013 LMA721013 LCE721013 KSI721013 KIM721013 JYQ721013 JOU721013 JEY721013 IVC721013 ILG721013 IBK721013 HRO721013 HHS721013 GXW721013 GOA721013 GEE721013 FUI721013 FKM721013 FAQ721013 EQU721013 EGY721013 DXC721013 DNG721013 DDK721013 CTO721013 CJS721013 BZW721013 BQA721013 BGE721013 AWI721013 AMM721013 ACQ721013 SU721013 IY721013 C721013 WVK655477 WLO655477 WBS655477 VRW655477 VIA655477 UYE655477 UOI655477 UEM655477 TUQ655477 TKU655477 TAY655477 SRC655477 SHG655477 RXK655477 RNO655477 RDS655477 QTW655477 QKA655477 QAE655477 PQI655477 PGM655477 OWQ655477 OMU655477 OCY655477 NTC655477 NJG655477 MZK655477 MPO655477 MFS655477 LVW655477 LMA655477 LCE655477 KSI655477 KIM655477 JYQ655477 JOU655477 JEY655477 IVC655477 ILG655477 IBK655477 HRO655477 HHS655477 GXW655477 GOA655477 GEE655477 FUI655477 FKM655477 FAQ655477 EQU655477 EGY655477 DXC655477 DNG655477 DDK655477 CTO655477 CJS655477 BZW655477 BQA655477 BGE655477 AWI655477 AMM655477 ACQ655477 SU655477 IY655477 C655477 WVK589941 WLO589941 WBS589941 VRW589941 VIA589941 UYE589941 UOI589941 UEM589941 TUQ589941 TKU589941 TAY589941 SRC589941 SHG589941 RXK589941 RNO589941 RDS589941 QTW589941 QKA589941 QAE589941 PQI589941 PGM589941 OWQ589941 OMU589941 OCY589941 NTC589941 NJG589941 MZK589941 MPO589941 MFS589941 LVW589941 LMA589941 LCE589941 KSI589941 KIM589941 JYQ589941 JOU589941 JEY589941 IVC589941 ILG589941 IBK589941 HRO589941 HHS589941 GXW589941 GOA589941 GEE589941 FUI589941 FKM589941 FAQ589941 EQU589941 EGY589941 DXC589941 DNG589941 DDK589941 CTO589941 CJS589941 BZW589941 BQA589941 BGE589941 AWI589941 AMM589941 ACQ589941 SU589941 IY589941 C589941 WVK524405 WLO524405 WBS524405 VRW524405 VIA524405 UYE524405 UOI524405 UEM524405 TUQ524405 TKU524405 TAY524405 SRC524405 SHG524405 RXK524405 RNO524405 RDS524405 QTW524405 QKA524405 QAE524405 PQI524405 PGM524405 OWQ524405 OMU524405 OCY524405 NTC524405 NJG524405 MZK524405 MPO524405 MFS524405 LVW524405 LMA524405 LCE524405 KSI524405 KIM524405 JYQ524405 JOU524405 JEY524405 IVC524405 ILG524405 IBK524405 HRO524405 HHS524405 GXW524405 GOA524405 GEE524405 FUI524405 FKM524405 FAQ524405 EQU524405 EGY524405 DXC524405 DNG524405 DDK524405 CTO524405 CJS524405 BZW524405 BQA524405 BGE524405 AWI524405 AMM524405 ACQ524405 SU524405 IY524405 C524405 WVK458869 WLO458869 WBS458869 VRW458869 VIA458869 UYE458869 UOI458869 UEM458869 TUQ458869 TKU458869 TAY458869 SRC458869 SHG458869 RXK458869 RNO458869 RDS458869 QTW458869 QKA458869 QAE458869 PQI458869 PGM458869 OWQ458869 OMU458869 OCY458869 NTC458869 NJG458869 MZK458869 MPO458869 MFS458869 LVW458869 LMA458869 LCE458869 KSI458869 KIM458869 JYQ458869 JOU458869 JEY458869 IVC458869 ILG458869 IBK458869 HRO458869 HHS458869 GXW458869 GOA458869 GEE458869 FUI458869 FKM458869 FAQ458869 EQU458869 EGY458869 DXC458869 DNG458869 DDK458869 CTO458869 CJS458869 BZW458869 BQA458869 BGE458869 AWI458869 AMM458869 ACQ458869 SU458869 IY458869 C458869 WVK393333 WLO393333 WBS393333 VRW393333 VIA393333 UYE393333 UOI393333 UEM393333 TUQ393333 TKU393333 TAY393333 SRC393333 SHG393333 RXK393333 RNO393333 RDS393333 QTW393333 QKA393333 QAE393333 PQI393333 PGM393333 OWQ393333 OMU393333 OCY393333 NTC393333 NJG393333 MZK393333 MPO393333 MFS393333 LVW393333 LMA393333 LCE393333 KSI393333 KIM393333 JYQ393333 JOU393333 JEY393333 IVC393333 ILG393333 IBK393333 HRO393333 HHS393333 GXW393333 GOA393333 GEE393333 FUI393333 FKM393333 FAQ393333 EQU393333 EGY393333 DXC393333 DNG393333 DDK393333 CTO393333 CJS393333 BZW393333 BQA393333 BGE393333 AWI393333 AMM393333 ACQ393333 SU393333 IY393333 C393333 WVK327797 WLO327797 WBS327797 VRW327797 VIA327797 UYE327797 UOI327797 UEM327797 TUQ327797 TKU327797 TAY327797 SRC327797 SHG327797 RXK327797 RNO327797 RDS327797 QTW327797 QKA327797 QAE327797 PQI327797 PGM327797 OWQ327797 OMU327797 OCY327797 NTC327797 NJG327797 MZK327797 MPO327797 MFS327797 LVW327797 LMA327797 LCE327797 KSI327797 KIM327797 JYQ327797 JOU327797 JEY327797 IVC327797 ILG327797 IBK327797 HRO327797 HHS327797 GXW327797 GOA327797 GEE327797 FUI327797 FKM327797 FAQ327797 EQU327797 EGY327797 DXC327797 DNG327797 DDK327797 CTO327797 CJS327797 BZW327797 BQA327797 BGE327797 AWI327797 AMM327797 ACQ327797 SU327797 IY327797 C327797 WVK262261 WLO262261 WBS262261 VRW262261 VIA262261 UYE262261 UOI262261 UEM262261 TUQ262261 TKU262261 TAY262261 SRC262261 SHG262261 RXK262261 RNO262261 RDS262261 QTW262261 QKA262261 QAE262261 PQI262261 PGM262261 OWQ262261 OMU262261 OCY262261 NTC262261 NJG262261 MZK262261 MPO262261 MFS262261 LVW262261 LMA262261 LCE262261 KSI262261 KIM262261 JYQ262261 JOU262261 JEY262261 IVC262261 ILG262261 IBK262261 HRO262261 HHS262261 GXW262261 GOA262261 GEE262261 FUI262261 FKM262261 FAQ262261 EQU262261 EGY262261 DXC262261 DNG262261 DDK262261 CTO262261 CJS262261 BZW262261 BQA262261 BGE262261 AWI262261 AMM262261 ACQ262261 SU262261 IY262261 C262261 WVK196725 WLO196725 WBS196725 VRW196725 VIA196725 UYE196725 UOI196725 UEM196725 TUQ196725 TKU196725 TAY196725 SRC196725 SHG196725 RXK196725 RNO196725 RDS196725 QTW196725 QKA196725 QAE196725 PQI196725 PGM196725 OWQ196725 OMU196725 OCY196725 NTC196725 NJG196725 MZK196725 MPO196725 MFS196725 LVW196725 LMA196725 LCE196725 KSI196725 KIM196725 JYQ196725 JOU196725 JEY196725 IVC196725 ILG196725 IBK196725 HRO196725 HHS196725 GXW196725 GOA196725 GEE196725 FUI196725 FKM196725 FAQ196725 EQU196725 EGY196725 DXC196725 DNG196725 DDK196725 CTO196725 CJS196725 BZW196725 BQA196725 BGE196725 AWI196725 AMM196725 ACQ196725 SU196725 IY196725 C196725 WVK131189 WLO131189 WBS131189 VRW131189 VIA131189 UYE131189 UOI131189 UEM131189 TUQ131189 TKU131189 TAY131189 SRC131189 SHG131189 RXK131189 RNO131189 RDS131189 QTW131189 QKA131189 QAE131189 PQI131189 PGM131189 OWQ131189 OMU131189 OCY131189 NTC131189 NJG131189 MZK131189 MPO131189 MFS131189 LVW131189 LMA131189 LCE131189 KSI131189 KIM131189 JYQ131189 JOU131189 JEY131189 IVC131189 ILG131189 IBK131189 HRO131189 HHS131189 GXW131189 GOA131189 GEE131189 FUI131189 FKM131189 FAQ131189 EQU131189 EGY131189 DXC131189 DNG131189 DDK131189 CTO131189 CJS131189 BZW131189 BQA131189 BGE131189 AWI131189 AMM131189 ACQ131189 SU131189 IY131189 C131189 WVK65653 WLO65653 WBS65653 VRW65653 VIA65653 UYE65653 UOI65653 UEM65653 TUQ65653 TKU65653 TAY65653 SRC65653 SHG65653 RXK65653 RNO65653 RDS65653 QTW65653 QKA65653 QAE65653 PQI65653 PGM65653 OWQ65653 OMU65653 OCY65653 NTC65653 NJG65653 MZK65653 MPO65653 MFS65653 LVW65653 LMA65653 LCE65653 KSI65653 KIM65653 JYQ65653 JOU65653 JEY65653 IVC65653 ILG65653 IBK65653 HRO65653 HHS65653 GXW65653 GOA65653 GEE65653 FUI65653 FKM65653 FAQ65653 EQU65653 EGY65653 DXC65653 DNG65653 DDK65653 CTO65653 CJS65653 BZW65653 BQA65653 BGE65653 AWI65653 AMM65653 ACQ65653 SU65653 IY65653 C65653 WVK117 WLO117 WBS117 VRW117 VIA117 UYE117 UOI117 UEM117 TUQ117 TKU117 TAY117 SRC117 SHG117 RXK117 RNO117 RDS117 QTW117 QKA117 QAE117 PQI117 PGM117 OWQ117 OMU117 OCY117 NTC117 NJG117 MZK117 MPO117 MFS117 LVW117 LMA117 LCE117 KSI117 KIM117 JYQ117 JOU117 JEY117 IVC117 ILG117 IBK117 HRO117 HHS117 GXW117 GOA117 GEE117 FUI117 FKM117 FAQ117 EQU117 EGY117 DXC117 DNG117 DDK117 CTO117 CJS117 BZW117 BQA117 BGE117 AWI117 AMM117 ACQ117 SU117 IY117" xr:uid="{EF4CD34E-5002-4515-BA3F-C267831CA58D}">
      <formula1>$R$117:$R$118</formula1>
    </dataValidation>
    <dataValidation type="list" allowBlank="1" showInputMessage="1" showErrorMessage="1" sqref="C115 WVK983155 WLO983155 WBS983155 VRW983155 VIA983155 UYE983155 UOI983155 UEM983155 TUQ983155 TKU983155 TAY983155 SRC983155 SHG983155 RXK983155 RNO983155 RDS983155 QTW983155 QKA983155 QAE983155 PQI983155 PGM983155 OWQ983155 OMU983155 OCY983155 NTC983155 NJG983155 MZK983155 MPO983155 MFS983155 LVW983155 LMA983155 LCE983155 KSI983155 KIM983155 JYQ983155 JOU983155 JEY983155 IVC983155 ILG983155 IBK983155 HRO983155 HHS983155 GXW983155 GOA983155 GEE983155 FUI983155 FKM983155 FAQ983155 EQU983155 EGY983155 DXC983155 DNG983155 DDK983155 CTO983155 CJS983155 BZW983155 BQA983155 BGE983155 AWI983155 AMM983155 ACQ983155 SU983155 IY983155 C983155 WVK917619 WLO917619 WBS917619 VRW917619 VIA917619 UYE917619 UOI917619 UEM917619 TUQ917619 TKU917619 TAY917619 SRC917619 SHG917619 RXK917619 RNO917619 RDS917619 QTW917619 QKA917619 QAE917619 PQI917619 PGM917619 OWQ917619 OMU917619 OCY917619 NTC917619 NJG917619 MZK917619 MPO917619 MFS917619 LVW917619 LMA917619 LCE917619 KSI917619 KIM917619 JYQ917619 JOU917619 JEY917619 IVC917619 ILG917619 IBK917619 HRO917619 HHS917619 GXW917619 GOA917619 GEE917619 FUI917619 FKM917619 FAQ917619 EQU917619 EGY917619 DXC917619 DNG917619 DDK917619 CTO917619 CJS917619 BZW917619 BQA917619 BGE917619 AWI917619 AMM917619 ACQ917619 SU917619 IY917619 C917619 WVK852083 WLO852083 WBS852083 VRW852083 VIA852083 UYE852083 UOI852083 UEM852083 TUQ852083 TKU852083 TAY852083 SRC852083 SHG852083 RXK852083 RNO852083 RDS852083 QTW852083 QKA852083 QAE852083 PQI852083 PGM852083 OWQ852083 OMU852083 OCY852083 NTC852083 NJG852083 MZK852083 MPO852083 MFS852083 LVW852083 LMA852083 LCE852083 KSI852083 KIM852083 JYQ852083 JOU852083 JEY852083 IVC852083 ILG852083 IBK852083 HRO852083 HHS852083 GXW852083 GOA852083 GEE852083 FUI852083 FKM852083 FAQ852083 EQU852083 EGY852083 DXC852083 DNG852083 DDK852083 CTO852083 CJS852083 BZW852083 BQA852083 BGE852083 AWI852083 AMM852083 ACQ852083 SU852083 IY852083 C852083 WVK786547 WLO786547 WBS786547 VRW786547 VIA786547 UYE786547 UOI786547 UEM786547 TUQ786547 TKU786547 TAY786547 SRC786547 SHG786547 RXK786547 RNO786547 RDS786547 QTW786547 QKA786547 QAE786547 PQI786547 PGM786547 OWQ786547 OMU786547 OCY786547 NTC786547 NJG786547 MZK786547 MPO786547 MFS786547 LVW786547 LMA786547 LCE786547 KSI786547 KIM786547 JYQ786547 JOU786547 JEY786547 IVC786547 ILG786547 IBK786547 HRO786547 HHS786547 GXW786547 GOA786547 GEE786547 FUI786547 FKM786547 FAQ786547 EQU786547 EGY786547 DXC786547 DNG786547 DDK786547 CTO786547 CJS786547 BZW786547 BQA786547 BGE786547 AWI786547 AMM786547 ACQ786547 SU786547 IY786547 C786547 WVK721011 WLO721011 WBS721011 VRW721011 VIA721011 UYE721011 UOI721011 UEM721011 TUQ721011 TKU721011 TAY721011 SRC721011 SHG721011 RXK721011 RNO721011 RDS721011 QTW721011 QKA721011 QAE721011 PQI721011 PGM721011 OWQ721011 OMU721011 OCY721011 NTC721011 NJG721011 MZK721011 MPO721011 MFS721011 LVW721011 LMA721011 LCE721011 KSI721011 KIM721011 JYQ721011 JOU721011 JEY721011 IVC721011 ILG721011 IBK721011 HRO721011 HHS721011 GXW721011 GOA721011 GEE721011 FUI721011 FKM721011 FAQ721011 EQU721011 EGY721011 DXC721011 DNG721011 DDK721011 CTO721011 CJS721011 BZW721011 BQA721011 BGE721011 AWI721011 AMM721011 ACQ721011 SU721011 IY721011 C721011 WVK655475 WLO655475 WBS655475 VRW655475 VIA655475 UYE655475 UOI655475 UEM655475 TUQ655475 TKU655475 TAY655475 SRC655475 SHG655475 RXK655475 RNO655475 RDS655475 QTW655475 QKA655475 QAE655475 PQI655475 PGM655475 OWQ655475 OMU655475 OCY655475 NTC655475 NJG655475 MZK655475 MPO655475 MFS655475 LVW655475 LMA655475 LCE655475 KSI655475 KIM655475 JYQ655475 JOU655475 JEY655475 IVC655475 ILG655475 IBK655475 HRO655475 HHS655475 GXW655475 GOA655475 GEE655475 FUI655475 FKM655475 FAQ655475 EQU655475 EGY655475 DXC655475 DNG655475 DDK655475 CTO655475 CJS655475 BZW655475 BQA655475 BGE655475 AWI655475 AMM655475 ACQ655475 SU655475 IY655475 C655475 WVK589939 WLO589939 WBS589939 VRW589939 VIA589939 UYE589939 UOI589939 UEM589939 TUQ589939 TKU589939 TAY589939 SRC589939 SHG589939 RXK589939 RNO589939 RDS589939 QTW589939 QKA589939 QAE589939 PQI589939 PGM589939 OWQ589939 OMU589939 OCY589939 NTC589939 NJG589939 MZK589939 MPO589939 MFS589939 LVW589939 LMA589939 LCE589939 KSI589939 KIM589939 JYQ589939 JOU589939 JEY589939 IVC589939 ILG589939 IBK589939 HRO589939 HHS589939 GXW589939 GOA589939 GEE589939 FUI589939 FKM589939 FAQ589939 EQU589939 EGY589939 DXC589939 DNG589939 DDK589939 CTO589939 CJS589939 BZW589939 BQA589939 BGE589939 AWI589939 AMM589939 ACQ589939 SU589939 IY589939 C589939 WVK524403 WLO524403 WBS524403 VRW524403 VIA524403 UYE524403 UOI524403 UEM524403 TUQ524403 TKU524403 TAY524403 SRC524403 SHG524403 RXK524403 RNO524403 RDS524403 QTW524403 QKA524403 QAE524403 PQI524403 PGM524403 OWQ524403 OMU524403 OCY524403 NTC524403 NJG524403 MZK524403 MPO524403 MFS524403 LVW524403 LMA524403 LCE524403 KSI524403 KIM524403 JYQ524403 JOU524403 JEY524403 IVC524403 ILG524403 IBK524403 HRO524403 HHS524403 GXW524403 GOA524403 GEE524403 FUI524403 FKM524403 FAQ524403 EQU524403 EGY524403 DXC524403 DNG524403 DDK524403 CTO524403 CJS524403 BZW524403 BQA524403 BGE524403 AWI524403 AMM524403 ACQ524403 SU524403 IY524403 C524403 WVK458867 WLO458867 WBS458867 VRW458867 VIA458867 UYE458867 UOI458867 UEM458867 TUQ458867 TKU458867 TAY458867 SRC458867 SHG458867 RXK458867 RNO458867 RDS458867 QTW458867 QKA458867 QAE458867 PQI458867 PGM458867 OWQ458867 OMU458867 OCY458867 NTC458867 NJG458867 MZK458867 MPO458867 MFS458867 LVW458867 LMA458867 LCE458867 KSI458867 KIM458867 JYQ458867 JOU458867 JEY458867 IVC458867 ILG458867 IBK458867 HRO458867 HHS458867 GXW458867 GOA458867 GEE458867 FUI458867 FKM458867 FAQ458867 EQU458867 EGY458867 DXC458867 DNG458867 DDK458867 CTO458867 CJS458867 BZW458867 BQA458867 BGE458867 AWI458867 AMM458867 ACQ458867 SU458867 IY458867 C458867 WVK393331 WLO393331 WBS393331 VRW393331 VIA393331 UYE393331 UOI393331 UEM393331 TUQ393331 TKU393331 TAY393331 SRC393331 SHG393331 RXK393331 RNO393331 RDS393331 QTW393331 QKA393331 QAE393331 PQI393331 PGM393331 OWQ393331 OMU393331 OCY393331 NTC393331 NJG393331 MZK393331 MPO393331 MFS393331 LVW393331 LMA393331 LCE393331 KSI393331 KIM393331 JYQ393331 JOU393331 JEY393331 IVC393331 ILG393331 IBK393331 HRO393331 HHS393331 GXW393331 GOA393331 GEE393331 FUI393331 FKM393331 FAQ393331 EQU393331 EGY393331 DXC393331 DNG393331 DDK393331 CTO393331 CJS393331 BZW393331 BQA393331 BGE393331 AWI393331 AMM393331 ACQ393331 SU393331 IY393331 C393331 WVK327795 WLO327795 WBS327795 VRW327795 VIA327795 UYE327795 UOI327795 UEM327795 TUQ327795 TKU327795 TAY327795 SRC327795 SHG327795 RXK327795 RNO327795 RDS327795 QTW327795 QKA327795 QAE327795 PQI327795 PGM327795 OWQ327795 OMU327795 OCY327795 NTC327795 NJG327795 MZK327795 MPO327795 MFS327795 LVW327795 LMA327795 LCE327795 KSI327795 KIM327795 JYQ327795 JOU327795 JEY327795 IVC327795 ILG327795 IBK327795 HRO327795 HHS327795 GXW327795 GOA327795 GEE327795 FUI327795 FKM327795 FAQ327795 EQU327795 EGY327795 DXC327795 DNG327795 DDK327795 CTO327795 CJS327795 BZW327795 BQA327795 BGE327795 AWI327795 AMM327795 ACQ327795 SU327795 IY327795 C327795 WVK262259 WLO262259 WBS262259 VRW262259 VIA262259 UYE262259 UOI262259 UEM262259 TUQ262259 TKU262259 TAY262259 SRC262259 SHG262259 RXK262259 RNO262259 RDS262259 QTW262259 QKA262259 QAE262259 PQI262259 PGM262259 OWQ262259 OMU262259 OCY262259 NTC262259 NJG262259 MZK262259 MPO262259 MFS262259 LVW262259 LMA262259 LCE262259 KSI262259 KIM262259 JYQ262259 JOU262259 JEY262259 IVC262259 ILG262259 IBK262259 HRO262259 HHS262259 GXW262259 GOA262259 GEE262259 FUI262259 FKM262259 FAQ262259 EQU262259 EGY262259 DXC262259 DNG262259 DDK262259 CTO262259 CJS262259 BZW262259 BQA262259 BGE262259 AWI262259 AMM262259 ACQ262259 SU262259 IY262259 C262259 WVK196723 WLO196723 WBS196723 VRW196723 VIA196723 UYE196723 UOI196723 UEM196723 TUQ196723 TKU196723 TAY196723 SRC196723 SHG196723 RXK196723 RNO196723 RDS196723 QTW196723 QKA196723 QAE196723 PQI196723 PGM196723 OWQ196723 OMU196723 OCY196723 NTC196723 NJG196723 MZK196723 MPO196723 MFS196723 LVW196723 LMA196723 LCE196723 KSI196723 KIM196723 JYQ196723 JOU196723 JEY196723 IVC196723 ILG196723 IBK196723 HRO196723 HHS196723 GXW196723 GOA196723 GEE196723 FUI196723 FKM196723 FAQ196723 EQU196723 EGY196723 DXC196723 DNG196723 DDK196723 CTO196723 CJS196723 BZW196723 BQA196723 BGE196723 AWI196723 AMM196723 ACQ196723 SU196723 IY196723 C196723 WVK131187 WLO131187 WBS131187 VRW131187 VIA131187 UYE131187 UOI131187 UEM131187 TUQ131187 TKU131187 TAY131187 SRC131187 SHG131187 RXK131187 RNO131187 RDS131187 QTW131187 QKA131187 QAE131187 PQI131187 PGM131187 OWQ131187 OMU131187 OCY131187 NTC131187 NJG131187 MZK131187 MPO131187 MFS131187 LVW131187 LMA131187 LCE131187 KSI131187 KIM131187 JYQ131187 JOU131187 JEY131187 IVC131187 ILG131187 IBK131187 HRO131187 HHS131187 GXW131187 GOA131187 GEE131187 FUI131187 FKM131187 FAQ131187 EQU131187 EGY131187 DXC131187 DNG131187 DDK131187 CTO131187 CJS131187 BZW131187 BQA131187 BGE131187 AWI131187 AMM131187 ACQ131187 SU131187 IY131187 C131187 WVK65651 WLO65651 WBS65651 VRW65651 VIA65651 UYE65651 UOI65651 UEM65651 TUQ65651 TKU65651 TAY65651 SRC65651 SHG65651 RXK65651 RNO65651 RDS65651 QTW65651 QKA65651 QAE65651 PQI65651 PGM65651 OWQ65651 OMU65651 OCY65651 NTC65651 NJG65651 MZK65651 MPO65651 MFS65651 LVW65651 LMA65651 LCE65651 KSI65651 KIM65651 JYQ65651 JOU65651 JEY65651 IVC65651 ILG65651 IBK65651 HRO65651 HHS65651 GXW65651 GOA65651 GEE65651 FUI65651 FKM65651 FAQ65651 EQU65651 EGY65651 DXC65651 DNG65651 DDK65651 CTO65651 CJS65651 BZW65651 BQA65651 BGE65651 AWI65651 AMM65651 ACQ65651 SU65651 IY65651 C65651 WVK115 WLO115 WBS115 VRW115 VIA115 UYE115 UOI115 UEM115 TUQ115 TKU115 TAY115 SRC115 SHG115 RXK115 RNO115 RDS115 QTW115 QKA115 QAE115 PQI115 PGM115 OWQ115 OMU115 OCY115 NTC115 NJG115 MZK115 MPO115 MFS115 LVW115 LMA115 LCE115 KSI115 KIM115 JYQ115 JOU115 JEY115 IVC115 ILG115 IBK115 HRO115 HHS115 GXW115 GOA115 GEE115 FUI115 FKM115 FAQ115 EQU115 EGY115 DXC115 DNG115 DDK115 CTO115 CJS115 BZW115 BQA115 BGE115 AWI115 AMM115 ACQ115 SU115 IY115" xr:uid="{DEF2ECDC-942B-4E46-829C-4D7D80CFB046}">
      <formula1>$R$112:$R$115</formula1>
    </dataValidation>
    <dataValidation type="list" allowBlank="1" showInputMessage="1" showErrorMessage="1" sqref="C114 WVK983154 WLO983154 WBS983154 VRW983154 VIA983154 UYE983154 UOI983154 UEM983154 TUQ983154 TKU983154 TAY983154 SRC983154 SHG983154 RXK983154 RNO983154 RDS983154 QTW983154 QKA983154 QAE983154 PQI983154 PGM983154 OWQ983154 OMU983154 OCY983154 NTC983154 NJG983154 MZK983154 MPO983154 MFS983154 LVW983154 LMA983154 LCE983154 KSI983154 KIM983154 JYQ983154 JOU983154 JEY983154 IVC983154 ILG983154 IBK983154 HRO983154 HHS983154 GXW983154 GOA983154 GEE983154 FUI983154 FKM983154 FAQ983154 EQU983154 EGY983154 DXC983154 DNG983154 DDK983154 CTO983154 CJS983154 BZW983154 BQA983154 BGE983154 AWI983154 AMM983154 ACQ983154 SU983154 IY983154 C983154 WVK917618 WLO917618 WBS917618 VRW917618 VIA917618 UYE917618 UOI917618 UEM917618 TUQ917618 TKU917618 TAY917618 SRC917618 SHG917618 RXK917618 RNO917618 RDS917618 QTW917618 QKA917618 QAE917618 PQI917618 PGM917618 OWQ917618 OMU917618 OCY917618 NTC917618 NJG917618 MZK917618 MPO917618 MFS917618 LVW917618 LMA917618 LCE917618 KSI917618 KIM917618 JYQ917618 JOU917618 JEY917618 IVC917618 ILG917618 IBK917618 HRO917618 HHS917618 GXW917618 GOA917618 GEE917618 FUI917618 FKM917618 FAQ917618 EQU917618 EGY917618 DXC917618 DNG917618 DDK917618 CTO917618 CJS917618 BZW917618 BQA917618 BGE917618 AWI917618 AMM917618 ACQ917618 SU917618 IY917618 C917618 WVK852082 WLO852082 WBS852082 VRW852082 VIA852082 UYE852082 UOI852082 UEM852082 TUQ852082 TKU852082 TAY852082 SRC852082 SHG852082 RXK852082 RNO852082 RDS852082 QTW852082 QKA852082 QAE852082 PQI852082 PGM852082 OWQ852082 OMU852082 OCY852082 NTC852082 NJG852082 MZK852082 MPO852082 MFS852082 LVW852082 LMA852082 LCE852082 KSI852082 KIM852082 JYQ852082 JOU852082 JEY852082 IVC852082 ILG852082 IBK852082 HRO852082 HHS852082 GXW852082 GOA852082 GEE852082 FUI852082 FKM852082 FAQ852082 EQU852082 EGY852082 DXC852082 DNG852082 DDK852082 CTO852082 CJS852082 BZW852082 BQA852082 BGE852082 AWI852082 AMM852082 ACQ852082 SU852082 IY852082 C852082 WVK786546 WLO786546 WBS786546 VRW786546 VIA786546 UYE786546 UOI786546 UEM786546 TUQ786546 TKU786546 TAY786546 SRC786546 SHG786546 RXK786546 RNO786546 RDS786546 QTW786546 QKA786546 QAE786546 PQI786546 PGM786546 OWQ786546 OMU786546 OCY786546 NTC786546 NJG786546 MZK786546 MPO786546 MFS786546 LVW786546 LMA786546 LCE786546 KSI786546 KIM786546 JYQ786546 JOU786546 JEY786546 IVC786546 ILG786546 IBK786546 HRO786546 HHS786546 GXW786546 GOA786546 GEE786546 FUI786546 FKM786546 FAQ786546 EQU786546 EGY786546 DXC786546 DNG786546 DDK786546 CTO786546 CJS786546 BZW786546 BQA786546 BGE786546 AWI786546 AMM786546 ACQ786546 SU786546 IY786546 C786546 WVK721010 WLO721010 WBS721010 VRW721010 VIA721010 UYE721010 UOI721010 UEM721010 TUQ721010 TKU721010 TAY721010 SRC721010 SHG721010 RXK721010 RNO721010 RDS721010 QTW721010 QKA721010 QAE721010 PQI721010 PGM721010 OWQ721010 OMU721010 OCY721010 NTC721010 NJG721010 MZK721010 MPO721010 MFS721010 LVW721010 LMA721010 LCE721010 KSI721010 KIM721010 JYQ721010 JOU721010 JEY721010 IVC721010 ILG721010 IBK721010 HRO721010 HHS721010 GXW721010 GOA721010 GEE721010 FUI721010 FKM721010 FAQ721010 EQU721010 EGY721010 DXC721010 DNG721010 DDK721010 CTO721010 CJS721010 BZW721010 BQA721010 BGE721010 AWI721010 AMM721010 ACQ721010 SU721010 IY721010 C721010 WVK655474 WLO655474 WBS655474 VRW655474 VIA655474 UYE655474 UOI655474 UEM655474 TUQ655474 TKU655474 TAY655474 SRC655474 SHG655474 RXK655474 RNO655474 RDS655474 QTW655474 QKA655474 QAE655474 PQI655474 PGM655474 OWQ655474 OMU655474 OCY655474 NTC655474 NJG655474 MZK655474 MPO655474 MFS655474 LVW655474 LMA655474 LCE655474 KSI655474 KIM655474 JYQ655474 JOU655474 JEY655474 IVC655474 ILG655474 IBK655474 HRO655474 HHS655474 GXW655474 GOA655474 GEE655474 FUI655474 FKM655474 FAQ655474 EQU655474 EGY655474 DXC655474 DNG655474 DDK655474 CTO655474 CJS655474 BZW655474 BQA655474 BGE655474 AWI655474 AMM655474 ACQ655474 SU655474 IY655474 C655474 WVK589938 WLO589938 WBS589938 VRW589938 VIA589938 UYE589938 UOI589938 UEM589938 TUQ589938 TKU589938 TAY589938 SRC589938 SHG589938 RXK589938 RNO589938 RDS589938 QTW589938 QKA589938 QAE589938 PQI589938 PGM589938 OWQ589938 OMU589938 OCY589938 NTC589938 NJG589938 MZK589938 MPO589938 MFS589938 LVW589938 LMA589938 LCE589938 KSI589938 KIM589938 JYQ589938 JOU589938 JEY589938 IVC589938 ILG589938 IBK589938 HRO589938 HHS589938 GXW589938 GOA589938 GEE589938 FUI589938 FKM589938 FAQ589938 EQU589938 EGY589938 DXC589938 DNG589938 DDK589938 CTO589938 CJS589938 BZW589938 BQA589938 BGE589938 AWI589938 AMM589938 ACQ589938 SU589938 IY589938 C589938 WVK524402 WLO524402 WBS524402 VRW524402 VIA524402 UYE524402 UOI524402 UEM524402 TUQ524402 TKU524402 TAY524402 SRC524402 SHG524402 RXK524402 RNO524402 RDS524402 QTW524402 QKA524402 QAE524402 PQI524402 PGM524402 OWQ524402 OMU524402 OCY524402 NTC524402 NJG524402 MZK524402 MPO524402 MFS524402 LVW524402 LMA524402 LCE524402 KSI524402 KIM524402 JYQ524402 JOU524402 JEY524402 IVC524402 ILG524402 IBK524402 HRO524402 HHS524402 GXW524402 GOA524402 GEE524402 FUI524402 FKM524402 FAQ524402 EQU524402 EGY524402 DXC524402 DNG524402 DDK524402 CTO524402 CJS524402 BZW524402 BQA524402 BGE524402 AWI524402 AMM524402 ACQ524402 SU524402 IY524402 C524402 WVK458866 WLO458866 WBS458866 VRW458866 VIA458866 UYE458866 UOI458866 UEM458866 TUQ458866 TKU458866 TAY458866 SRC458866 SHG458866 RXK458866 RNO458866 RDS458866 QTW458866 QKA458866 QAE458866 PQI458866 PGM458866 OWQ458866 OMU458866 OCY458866 NTC458866 NJG458866 MZK458866 MPO458866 MFS458866 LVW458866 LMA458866 LCE458866 KSI458866 KIM458866 JYQ458866 JOU458866 JEY458866 IVC458866 ILG458866 IBK458866 HRO458866 HHS458866 GXW458866 GOA458866 GEE458866 FUI458866 FKM458866 FAQ458866 EQU458866 EGY458866 DXC458866 DNG458866 DDK458866 CTO458866 CJS458866 BZW458866 BQA458866 BGE458866 AWI458866 AMM458866 ACQ458866 SU458866 IY458866 C458866 WVK393330 WLO393330 WBS393330 VRW393330 VIA393330 UYE393330 UOI393330 UEM393330 TUQ393330 TKU393330 TAY393330 SRC393330 SHG393330 RXK393330 RNO393330 RDS393330 QTW393330 QKA393330 QAE393330 PQI393330 PGM393330 OWQ393330 OMU393330 OCY393330 NTC393330 NJG393330 MZK393330 MPO393330 MFS393330 LVW393330 LMA393330 LCE393330 KSI393330 KIM393330 JYQ393330 JOU393330 JEY393330 IVC393330 ILG393330 IBK393330 HRO393330 HHS393330 GXW393330 GOA393330 GEE393330 FUI393330 FKM393330 FAQ393330 EQU393330 EGY393330 DXC393330 DNG393330 DDK393330 CTO393330 CJS393330 BZW393330 BQA393330 BGE393330 AWI393330 AMM393330 ACQ393330 SU393330 IY393330 C393330 WVK327794 WLO327794 WBS327794 VRW327794 VIA327794 UYE327794 UOI327794 UEM327794 TUQ327794 TKU327794 TAY327794 SRC327794 SHG327794 RXK327794 RNO327794 RDS327794 QTW327794 QKA327794 QAE327794 PQI327794 PGM327794 OWQ327794 OMU327794 OCY327794 NTC327794 NJG327794 MZK327794 MPO327794 MFS327794 LVW327794 LMA327794 LCE327794 KSI327794 KIM327794 JYQ327794 JOU327794 JEY327794 IVC327794 ILG327794 IBK327794 HRO327794 HHS327794 GXW327794 GOA327794 GEE327794 FUI327794 FKM327794 FAQ327794 EQU327794 EGY327794 DXC327794 DNG327794 DDK327794 CTO327794 CJS327794 BZW327794 BQA327794 BGE327794 AWI327794 AMM327794 ACQ327794 SU327794 IY327794 C327794 WVK262258 WLO262258 WBS262258 VRW262258 VIA262258 UYE262258 UOI262258 UEM262258 TUQ262258 TKU262258 TAY262258 SRC262258 SHG262258 RXK262258 RNO262258 RDS262258 QTW262258 QKA262258 QAE262258 PQI262258 PGM262258 OWQ262258 OMU262258 OCY262258 NTC262258 NJG262258 MZK262258 MPO262258 MFS262258 LVW262258 LMA262258 LCE262258 KSI262258 KIM262258 JYQ262258 JOU262258 JEY262258 IVC262258 ILG262258 IBK262258 HRO262258 HHS262258 GXW262258 GOA262258 GEE262258 FUI262258 FKM262258 FAQ262258 EQU262258 EGY262258 DXC262258 DNG262258 DDK262258 CTO262258 CJS262258 BZW262258 BQA262258 BGE262258 AWI262258 AMM262258 ACQ262258 SU262258 IY262258 C262258 WVK196722 WLO196722 WBS196722 VRW196722 VIA196722 UYE196722 UOI196722 UEM196722 TUQ196722 TKU196722 TAY196722 SRC196722 SHG196722 RXK196722 RNO196722 RDS196722 QTW196722 QKA196722 QAE196722 PQI196722 PGM196722 OWQ196722 OMU196722 OCY196722 NTC196722 NJG196722 MZK196722 MPO196722 MFS196722 LVW196722 LMA196722 LCE196722 KSI196722 KIM196722 JYQ196722 JOU196722 JEY196722 IVC196722 ILG196722 IBK196722 HRO196722 HHS196722 GXW196722 GOA196722 GEE196722 FUI196722 FKM196722 FAQ196722 EQU196722 EGY196722 DXC196722 DNG196722 DDK196722 CTO196722 CJS196722 BZW196722 BQA196722 BGE196722 AWI196722 AMM196722 ACQ196722 SU196722 IY196722 C196722 WVK131186 WLO131186 WBS131186 VRW131186 VIA131186 UYE131186 UOI131186 UEM131186 TUQ131186 TKU131186 TAY131186 SRC131186 SHG131186 RXK131186 RNO131186 RDS131186 QTW131186 QKA131186 QAE131186 PQI131186 PGM131186 OWQ131186 OMU131186 OCY131186 NTC131186 NJG131186 MZK131186 MPO131186 MFS131186 LVW131186 LMA131186 LCE131186 KSI131186 KIM131186 JYQ131186 JOU131186 JEY131186 IVC131186 ILG131186 IBK131186 HRO131186 HHS131186 GXW131186 GOA131186 GEE131186 FUI131186 FKM131186 FAQ131186 EQU131186 EGY131186 DXC131186 DNG131186 DDK131186 CTO131186 CJS131186 BZW131186 BQA131186 BGE131186 AWI131186 AMM131186 ACQ131186 SU131186 IY131186 C131186 WVK65650 WLO65650 WBS65650 VRW65650 VIA65650 UYE65650 UOI65650 UEM65650 TUQ65650 TKU65650 TAY65650 SRC65650 SHG65650 RXK65650 RNO65650 RDS65650 QTW65650 QKA65650 QAE65650 PQI65650 PGM65650 OWQ65650 OMU65650 OCY65650 NTC65650 NJG65650 MZK65650 MPO65650 MFS65650 LVW65650 LMA65650 LCE65650 KSI65650 KIM65650 JYQ65650 JOU65650 JEY65650 IVC65650 ILG65650 IBK65650 HRO65650 HHS65650 GXW65650 GOA65650 GEE65650 FUI65650 FKM65650 FAQ65650 EQU65650 EGY65650 DXC65650 DNG65650 DDK65650 CTO65650 CJS65650 BZW65650 BQA65650 BGE65650 AWI65650 AMM65650 ACQ65650 SU65650 IY65650 C65650 WVK114 WLO114 WBS114 VRW114 VIA114 UYE114 UOI114 UEM114 TUQ114 TKU114 TAY114 SRC114 SHG114 RXK114 RNO114 RDS114 QTW114 QKA114 QAE114 PQI114 PGM114 OWQ114 OMU114 OCY114 NTC114 NJG114 MZK114 MPO114 MFS114 LVW114 LMA114 LCE114 KSI114 KIM114 JYQ114 JOU114 JEY114 IVC114 ILG114 IBK114 HRO114 HHS114 GXW114 GOA114 GEE114 FUI114 FKM114 FAQ114 EQU114 EGY114 DXC114 DNG114 DDK114 CTO114 CJS114 BZW114 BQA114 BGE114 AWI114 AMM114 ACQ114 SU114 IY114" xr:uid="{D7439C77-5ACF-4047-961E-A46F266D6018}">
      <formula1>$R$109:$R$111</formula1>
    </dataValidation>
    <dataValidation type="list" allowBlank="1" showInputMessage="1" showErrorMessage="1" sqref="C112 WVK983152 WLO983152 WBS983152 VRW983152 VIA983152 UYE983152 UOI983152 UEM983152 TUQ983152 TKU983152 TAY983152 SRC983152 SHG983152 RXK983152 RNO983152 RDS983152 QTW983152 QKA983152 QAE983152 PQI983152 PGM983152 OWQ983152 OMU983152 OCY983152 NTC983152 NJG983152 MZK983152 MPO983152 MFS983152 LVW983152 LMA983152 LCE983152 KSI983152 KIM983152 JYQ983152 JOU983152 JEY983152 IVC983152 ILG983152 IBK983152 HRO983152 HHS983152 GXW983152 GOA983152 GEE983152 FUI983152 FKM983152 FAQ983152 EQU983152 EGY983152 DXC983152 DNG983152 DDK983152 CTO983152 CJS983152 BZW983152 BQA983152 BGE983152 AWI983152 AMM983152 ACQ983152 SU983152 IY983152 C983152 WVK917616 WLO917616 WBS917616 VRW917616 VIA917616 UYE917616 UOI917616 UEM917616 TUQ917616 TKU917616 TAY917616 SRC917616 SHG917616 RXK917616 RNO917616 RDS917616 QTW917616 QKA917616 QAE917616 PQI917616 PGM917616 OWQ917616 OMU917616 OCY917616 NTC917616 NJG917616 MZK917616 MPO917616 MFS917616 LVW917616 LMA917616 LCE917616 KSI917616 KIM917616 JYQ917616 JOU917616 JEY917616 IVC917616 ILG917616 IBK917616 HRO917616 HHS917616 GXW917616 GOA917616 GEE917616 FUI917616 FKM917616 FAQ917616 EQU917616 EGY917616 DXC917616 DNG917616 DDK917616 CTO917616 CJS917616 BZW917616 BQA917616 BGE917616 AWI917616 AMM917616 ACQ917616 SU917616 IY917616 C917616 WVK852080 WLO852080 WBS852080 VRW852080 VIA852080 UYE852080 UOI852080 UEM852080 TUQ852080 TKU852080 TAY852080 SRC852080 SHG852080 RXK852080 RNO852080 RDS852080 QTW852080 QKA852080 QAE852080 PQI852080 PGM852080 OWQ852080 OMU852080 OCY852080 NTC852080 NJG852080 MZK852080 MPO852080 MFS852080 LVW852080 LMA852080 LCE852080 KSI852080 KIM852080 JYQ852080 JOU852080 JEY852080 IVC852080 ILG852080 IBK852080 HRO852080 HHS852080 GXW852080 GOA852080 GEE852080 FUI852080 FKM852080 FAQ852080 EQU852080 EGY852080 DXC852080 DNG852080 DDK852080 CTO852080 CJS852080 BZW852080 BQA852080 BGE852080 AWI852080 AMM852080 ACQ852080 SU852080 IY852080 C852080 WVK786544 WLO786544 WBS786544 VRW786544 VIA786544 UYE786544 UOI786544 UEM786544 TUQ786544 TKU786544 TAY786544 SRC786544 SHG786544 RXK786544 RNO786544 RDS786544 QTW786544 QKA786544 QAE786544 PQI786544 PGM786544 OWQ786544 OMU786544 OCY786544 NTC786544 NJG786544 MZK786544 MPO786544 MFS786544 LVW786544 LMA786544 LCE786544 KSI786544 KIM786544 JYQ786544 JOU786544 JEY786544 IVC786544 ILG786544 IBK786544 HRO786544 HHS786544 GXW786544 GOA786544 GEE786544 FUI786544 FKM786544 FAQ786544 EQU786544 EGY786544 DXC786544 DNG786544 DDK786544 CTO786544 CJS786544 BZW786544 BQA786544 BGE786544 AWI786544 AMM786544 ACQ786544 SU786544 IY786544 C786544 WVK721008 WLO721008 WBS721008 VRW721008 VIA721008 UYE721008 UOI721008 UEM721008 TUQ721008 TKU721008 TAY721008 SRC721008 SHG721008 RXK721008 RNO721008 RDS721008 QTW721008 QKA721008 QAE721008 PQI721008 PGM721008 OWQ721008 OMU721008 OCY721008 NTC721008 NJG721008 MZK721008 MPO721008 MFS721008 LVW721008 LMA721008 LCE721008 KSI721008 KIM721008 JYQ721008 JOU721008 JEY721008 IVC721008 ILG721008 IBK721008 HRO721008 HHS721008 GXW721008 GOA721008 GEE721008 FUI721008 FKM721008 FAQ721008 EQU721008 EGY721008 DXC721008 DNG721008 DDK721008 CTO721008 CJS721008 BZW721008 BQA721008 BGE721008 AWI721008 AMM721008 ACQ721008 SU721008 IY721008 C721008 WVK655472 WLO655472 WBS655472 VRW655472 VIA655472 UYE655472 UOI655472 UEM655472 TUQ655472 TKU655472 TAY655472 SRC655472 SHG655472 RXK655472 RNO655472 RDS655472 QTW655472 QKA655472 QAE655472 PQI655472 PGM655472 OWQ655472 OMU655472 OCY655472 NTC655472 NJG655472 MZK655472 MPO655472 MFS655472 LVW655472 LMA655472 LCE655472 KSI655472 KIM655472 JYQ655472 JOU655472 JEY655472 IVC655472 ILG655472 IBK655472 HRO655472 HHS655472 GXW655472 GOA655472 GEE655472 FUI655472 FKM655472 FAQ655472 EQU655472 EGY655472 DXC655472 DNG655472 DDK655472 CTO655472 CJS655472 BZW655472 BQA655472 BGE655472 AWI655472 AMM655472 ACQ655472 SU655472 IY655472 C655472 WVK589936 WLO589936 WBS589936 VRW589936 VIA589936 UYE589936 UOI589936 UEM589936 TUQ589936 TKU589936 TAY589936 SRC589936 SHG589936 RXK589936 RNO589936 RDS589936 QTW589936 QKA589936 QAE589936 PQI589936 PGM589936 OWQ589936 OMU589936 OCY589936 NTC589936 NJG589936 MZK589936 MPO589936 MFS589936 LVW589936 LMA589936 LCE589936 KSI589936 KIM589936 JYQ589936 JOU589936 JEY589936 IVC589936 ILG589936 IBK589936 HRO589936 HHS589936 GXW589936 GOA589936 GEE589936 FUI589936 FKM589936 FAQ589936 EQU589936 EGY589936 DXC589936 DNG589936 DDK589936 CTO589936 CJS589936 BZW589936 BQA589936 BGE589936 AWI589936 AMM589936 ACQ589936 SU589936 IY589936 C589936 WVK524400 WLO524400 WBS524400 VRW524400 VIA524400 UYE524400 UOI524400 UEM524400 TUQ524400 TKU524400 TAY524400 SRC524400 SHG524400 RXK524400 RNO524400 RDS524400 QTW524400 QKA524400 QAE524400 PQI524400 PGM524400 OWQ524400 OMU524400 OCY524400 NTC524400 NJG524400 MZK524400 MPO524400 MFS524400 LVW524400 LMA524400 LCE524400 KSI524400 KIM524400 JYQ524400 JOU524400 JEY524400 IVC524400 ILG524400 IBK524400 HRO524400 HHS524400 GXW524400 GOA524400 GEE524400 FUI524400 FKM524400 FAQ524400 EQU524400 EGY524400 DXC524400 DNG524400 DDK524400 CTO524400 CJS524400 BZW524400 BQA524400 BGE524400 AWI524400 AMM524400 ACQ524400 SU524400 IY524400 C524400 WVK458864 WLO458864 WBS458864 VRW458864 VIA458864 UYE458864 UOI458864 UEM458864 TUQ458864 TKU458864 TAY458864 SRC458864 SHG458864 RXK458864 RNO458864 RDS458864 QTW458864 QKA458864 QAE458864 PQI458864 PGM458864 OWQ458864 OMU458864 OCY458864 NTC458864 NJG458864 MZK458864 MPO458864 MFS458864 LVW458864 LMA458864 LCE458864 KSI458864 KIM458864 JYQ458864 JOU458864 JEY458864 IVC458864 ILG458864 IBK458864 HRO458864 HHS458864 GXW458864 GOA458864 GEE458864 FUI458864 FKM458864 FAQ458864 EQU458864 EGY458864 DXC458864 DNG458864 DDK458864 CTO458864 CJS458864 BZW458864 BQA458864 BGE458864 AWI458864 AMM458864 ACQ458864 SU458864 IY458864 C458864 WVK393328 WLO393328 WBS393328 VRW393328 VIA393328 UYE393328 UOI393328 UEM393328 TUQ393328 TKU393328 TAY393328 SRC393328 SHG393328 RXK393328 RNO393328 RDS393328 QTW393328 QKA393328 QAE393328 PQI393328 PGM393328 OWQ393328 OMU393328 OCY393328 NTC393328 NJG393328 MZK393328 MPO393328 MFS393328 LVW393328 LMA393328 LCE393328 KSI393328 KIM393328 JYQ393328 JOU393328 JEY393328 IVC393328 ILG393328 IBK393328 HRO393328 HHS393328 GXW393328 GOA393328 GEE393328 FUI393328 FKM393328 FAQ393328 EQU393328 EGY393328 DXC393328 DNG393328 DDK393328 CTO393328 CJS393328 BZW393328 BQA393328 BGE393328 AWI393328 AMM393328 ACQ393328 SU393328 IY393328 C393328 WVK327792 WLO327792 WBS327792 VRW327792 VIA327792 UYE327792 UOI327792 UEM327792 TUQ327792 TKU327792 TAY327792 SRC327792 SHG327792 RXK327792 RNO327792 RDS327792 QTW327792 QKA327792 QAE327792 PQI327792 PGM327792 OWQ327792 OMU327792 OCY327792 NTC327792 NJG327792 MZK327792 MPO327792 MFS327792 LVW327792 LMA327792 LCE327792 KSI327792 KIM327792 JYQ327792 JOU327792 JEY327792 IVC327792 ILG327792 IBK327792 HRO327792 HHS327792 GXW327792 GOA327792 GEE327792 FUI327792 FKM327792 FAQ327792 EQU327792 EGY327792 DXC327792 DNG327792 DDK327792 CTO327792 CJS327792 BZW327792 BQA327792 BGE327792 AWI327792 AMM327792 ACQ327792 SU327792 IY327792 C327792 WVK262256 WLO262256 WBS262256 VRW262256 VIA262256 UYE262256 UOI262256 UEM262256 TUQ262256 TKU262256 TAY262256 SRC262256 SHG262256 RXK262256 RNO262256 RDS262256 QTW262256 QKA262256 QAE262256 PQI262256 PGM262256 OWQ262256 OMU262256 OCY262256 NTC262256 NJG262256 MZK262256 MPO262256 MFS262256 LVW262256 LMA262256 LCE262256 KSI262256 KIM262256 JYQ262256 JOU262256 JEY262256 IVC262256 ILG262256 IBK262256 HRO262256 HHS262256 GXW262256 GOA262256 GEE262256 FUI262256 FKM262256 FAQ262256 EQU262256 EGY262256 DXC262256 DNG262256 DDK262256 CTO262256 CJS262256 BZW262256 BQA262256 BGE262256 AWI262256 AMM262256 ACQ262256 SU262256 IY262256 C262256 WVK196720 WLO196720 WBS196720 VRW196720 VIA196720 UYE196720 UOI196720 UEM196720 TUQ196720 TKU196720 TAY196720 SRC196720 SHG196720 RXK196720 RNO196720 RDS196720 QTW196720 QKA196720 QAE196720 PQI196720 PGM196720 OWQ196720 OMU196720 OCY196720 NTC196720 NJG196720 MZK196720 MPO196720 MFS196720 LVW196720 LMA196720 LCE196720 KSI196720 KIM196720 JYQ196720 JOU196720 JEY196720 IVC196720 ILG196720 IBK196720 HRO196720 HHS196720 GXW196720 GOA196720 GEE196720 FUI196720 FKM196720 FAQ196720 EQU196720 EGY196720 DXC196720 DNG196720 DDK196720 CTO196720 CJS196720 BZW196720 BQA196720 BGE196720 AWI196720 AMM196720 ACQ196720 SU196720 IY196720 C196720 WVK131184 WLO131184 WBS131184 VRW131184 VIA131184 UYE131184 UOI131184 UEM131184 TUQ131184 TKU131184 TAY131184 SRC131184 SHG131184 RXK131184 RNO131184 RDS131184 QTW131184 QKA131184 QAE131184 PQI131184 PGM131184 OWQ131184 OMU131184 OCY131184 NTC131184 NJG131184 MZK131184 MPO131184 MFS131184 LVW131184 LMA131184 LCE131184 KSI131184 KIM131184 JYQ131184 JOU131184 JEY131184 IVC131184 ILG131184 IBK131184 HRO131184 HHS131184 GXW131184 GOA131184 GEE131184 FUI131184 FKM131184 FAQ131184 EQU131184 EGY131184 DXC131184 DNG131184 DDK131184 CTO131184 CJS131184 BZW131184 BQA131184 BGE131184 AWI131184 AMM131184 ACQ131184 SU131184 IY131184 C131184 WVK65648 WLO65648 WBS65648 VRW65648 VIA65648 UYE65648 UOI65648 UEM65648 TUQ65648 TKU65648 TAY65648 SRC65648 SHG65648 RXK65648 RNO65648 RDS65648 QTW65648 QKA65648 QAE65648 PQI65648 PGM65648 OWQ65648 OMU65648 OCY65648 NTC65648 NJG65648 MZK65648 MPO65648 MFS65648 LVW65648 LMA65648 LCE65648 KSI65648 KIM65648 JYQ65648 JOU65648 JEY65648 IVC65648 ILG65648 IBK65648 HRO65648 HHS65648 GXW65648 GOA65648 GEE65648 FUI65648 FKM65648 FAQ65648 EQU65648 EGY65648 DXC65648 DNG65648 DDK65648 CTO65648 CJS65648 BZW65648 BQA65648 BGE65648 AWI65648 AMM65648 ACQ65648 SU65648 IY65648 C65648 WVK112 WLO112 WBS112 VRW112 VIA112 UYE112 UOI112 UEM112 TUQ112 TKU112 TAY112 SRC112 SHG112 RXK112 RNO112 RDS112 QTW112 QKA112 QAE112 PQI112 PGM112 OWQ112 OMU112 OCY112 NTC112 NJG112 MZK112 MPO112 MFS112 LVW112 LMA112 LCE112 KSI112 KIM112 JYQ112 JOU112 JEY112 IVC112 ILG112 IBK112 HRO112 HHS112 GXW112 GOA112 GEE112 FUI112 FKM112 FAQ112 EQU112 EGY112 DXC112 DNG112 DDK112 CTO112 CJS112 BZW112 BQA112 BGE112 AWI112 AMM112 ACQ112 SU112 IY112" xr:uid="{9F2C7BF8-4C2D-481C-8186-AAD7B3180F21}">
      <formula1>$R$107:$R$109</formula1>
    </dataValidation>
    <dataValidation type="list" allowBlank="1" showInputMessage="1" showErrorMessage="1" sqref="C111 WVK983151 WLO983151 WBS983151 VRW983151 VIA983151 UYE983151 UOI983151 UEM983151 TUQ983151 TKU983151 TAY983151 SRC983151 SHG983151 RXK983151 RNO983151 RDS983151 QTW983151 QKA983151 QAE983151 PQI983151 PGM983151 OWQ983151 OMU983151 OCY983151 NTC983151 NJG983151 MZK983151 MPO983151 MFS983151 LVW983151 LMA983151 LCE983151 KSI983151 KIM983151 JYQ983151 JOU983151 JEY983151 IVC983151 ILG983151 IBK983151 HRO983151 HHS983151 GXW983151 GOA983151 GEE983151 FUI983151 FKM983151 FAQ983151 EQU983151 EGY983151 DXC983151 DNG983151 DDK983151 CTO983151 CJS983151 BZW983151 BQA983151 BGE983151 AWI983151 AMM983151 ACQ983151 SU983151 IY983151 C983151 WVK917615 WLO917615 WBS917615 VRW917615 VIA917615 UYE917615 UOI917615 UEM917615 TUQ917615 TKU917615 TAY917615 SRC917615 SHG917615 RXK917615 RNO917615 RDS917615 QTW917615 QKA917615 QAE917615 PQI917615 PGM917615 OWQ917615 OMU917615 OCY917615 NTC917615 NJG917615 MZK917615 MPO917615 MFS917615 LVW917615 LMA917615 LCE917615 KSI917615 KIM917615 JYQ917615 JOU917615 JEY917615 IVC917615 ILG917615 IBK917615 HRO917615 HHS917615 GXW917615 GOA917615 GEE917615 FUI917615 FKM917615 FAQ917615 EQU917615 EGY917615 DXC917615 DNG917615 DDK917615 CTO917615 CJS917615 BZW917615 BQA917615 BGE917615 AWI917615 AMM917615 ACQ917615 SU917615 IY917615 C917615 WVK852079 WLO852079 WBS852079 VRW852079 VIA852079 UYE852079 UOI852079 UEM852079 TUQ852079 TKU852079 TAY852079 SRC852079 SHG852079 RXK852079 RNO852079 RDS852079 QTW852079 QKA852079 QAE852079 PQI852079 PGM852079 OWQ852079 OMU852079 OCY852079 NTC852079 NJG852079 MZK852079 MPO852079 MFS852079 LVW852079 LMA852079 LCE852079 KSI852079 KIM852079 JYQ852079 JOU852079 JEY852079 IVC852079 ILG852079 IBK852079 HRO852079 HHS852079 GXW852079 GOA852079 GEE852079 FUI852079 FKM852079 FAQ852079 EQU852079 EGY852079 DXC852079 DNG852079 DDK852079 CTO852079 CJS852079 BZW852079 BQA852079 BGE852079 AWI852079 AMM852079 ACQ852079 SU852079 IY852079 C852079 WVK786543 WLO786543 WBS786543 VRW786543 VIA786543 UYE786543 UOI786543 UEM786543 TUQ786543 TKU786543 TAY786543 SRC786543 SHG786543 RXK786543 RNO786543 RDS786543 QTW786543 QKA786543 QAE786543 PQI786543 PGM786543 OWQ786543 OMU786543 OCY786543 NTC786543 NJG786543 MZK786543 MPO786543 MFS786543 LVW786543 LMA786543 LCE786543 KSI786543 KIM786543 JYQ786543 JOU786543 JEY786543 IVC786543 ILG786543 IBK786543 HRO786543 HHS786543 GXW786543 GOA786543 GEE786543 FUI786543 FKM786543 FAQ786543 EQU786543 EGY786543 DXC786543 DNG786543 DDK786543 CTO786543 CJS786543 BZW786543 BQA786543 BGE786543 AWI786543 AMM786543 ACQ786543 SU786543 IY786543 C786543 WVK721007 WLO721007 WBS721007 VRW721007 VIA721007 UYE721007 UOI721007 UEM721007 TUQ721007 TKU721007 TAY721007 SRC721007 SHG721007 RXK721007 RNO721007 RDS721007 QTW721007 QKA721007 QAE721007 PQI721007 PGM721007 OWQ721007 OMU721007 OCY721007 NTC721007 NJG721007 MZK721007 MPO721007 MFS721007 LVW721007 LMA721007 LCE721007 KSI721007 KIM721007 JYQ721007 JOU721007 JEY721007 IVC721007 ILG721007 IBK721007 HRO721007 HHS721007 GXW721007 GOA721007 GEE721007 FUI721007 FKM721007 FAQ721007 EQU721007 EGY721007 DXC721007 DNG721007 DDK721007 CTO721007 CJS721007 BZW721007 BQA721007 BGE721007 AWI721007 AMM721007 ACQ721007 SU721007 IY721007 C721007 WVK655471 WLO655471 WBS655471 VRW655471 VIA655471 UYE655471 UOI655471 UEM655471 TUQ655471 TKU655471 TAY655471 SRC655471 SHG655471 RXK655471 RNO655471 RDS655471 QTW655471 QKA655471 QAE655471 PQI655471 PGM655471 OWQ655471 OMU655471 OCY655471 NTC655471 NJG655471 MZK655471 MPO655471 MFS655471 LVW655471 LMA655471 LCE655471 KSI655471 KIM655471 JYQ655471 JOU655471 JEY655471 IVC655471 ILG655471 IBK655471 HRO655471 HHS655471 GXW655471 GOA655471 GEE655471 FUI655471 FKM655471 FAQ655471 EQU655471 EGY655471 DXC655471 DNG655471 DDK655471 CTO655471 CJS655471 BZW655471 BQA655471 BGE655471 AWI655471 AMM655471 ACQ655471 SU655471 IY655471 C655471 WVK589935 WLO589935 WBS589935 VRW589935 VIA589935 UYE589935 UOI589935 UEM589935 TUQ589935 TKU589935 TAY589935 SRC589935 SHG589935 RXK589935 RNO589935 RDS589935 QTW589935 QKA589935 QAE589935 PQI589935 PGM589935 OWQ589935 OMU589935 OCY589935 NTC589935 NJG589935 MZK589935 MPO589935 MFS589935 LVW589935 LMA589935 LCE589935 KSI589935 KIM589935 JYQ589935 JOU589935 JEY589935 IVC589935 ILG589935 IBK589935 HRO589935 HHS589935 GXW589935 GOA589935 GEE589935 FUI589935 FKM589935 FAQ589935 EQU589935 EGY589935 DXC589935 DNG589935 DDK589935 CTO589935 CJS589935 BZW589935 BQA589935 BGE589935 AWI589935 AMM589935 ACQ589935 SU589935 IY589935 C589935 WVK524399 WLO524399 WBS524399 VRW524399 VIA524399 UYE524399 UOI524399 UEM524399 TUQ524399 TKU524399 TAY524399 SRC524399 SHG524399 RXK524399 RNO524399 RDS524399 QTW524399 QKA524399 QAE524399 PQI524399 PGM524399 OWQ524399 OMU524399 OCY524399 NTC524399 NJG524399 MZK524399 MPO524399 MFS524399 LVW524399 LMA524399 LCE524399 KSI524399 KIM524399 JYQ524399 JOU524399 JEY524399 IVC524399 ILG524399 IBK524399 HRO524399 HHS524399 GXW524399 GOA524399 GEE524399 FUI524399 FKM524399 FAQ524399 EQU524399 EGY524399 DXC524399 DNG524399 DDK524399 CTO524399 CJS524399 BZW524399 BQA524399 BGE524399 AWI524399 AMM524399 ACQ524399 SU524399 IY524399 C524399 WVK458863 WLO458863 WBS458863 VRW458863 VIA458863 UYE458863 UOI458863 UEM458863 TUQ458863 TKU458863 TAY458863 SRC458863 SHG458863 RXK458863 RNO458863 RDS458863 QTW458863 QKA458863 QAE458863 PQI458863 PGM458863 OWQ458863 OMU458863 OCY458863 NTC458863 NJG458863 MZK458863 MPO458863 MFS458863 LVW458863 LMA458863 LCE458863 KSI458863 KIM458863 JYQ458863 JOU458863 JEY458863 IVC458863 ILG458863 IBK458863 HRO458863 HHS458863 GXW458863 GOA458863 GEE458863 FUI458863 FKM458863 FAQ458863 EQU458863 EGY458863 DXC458863 DNG458863 DDK458863 CTO458863 CJS458863 BZW458863 BQA458863 BGE458863 AWI458863 AMM458863 ACQ458863 SU458863 IY458863 C458863 WVK393327 WLO393327 WBS393327 VRW393327 VIA393327 UYE393327 UOI393327 UEM393327 TUQ393327 TKU393327 TAY393327 SRC393327 SHG393327 RXK393327 RNO393327 RDS393327 QTW393327 QKA393327 QAE393327 PQI393327 PGM393327 OWQ393327 OMU393327 OCY393327 NTC393327 NJG393327 MZK393327 MPO393327 MFS393327 LVW393327 LMA393327 LCE393327 KSI393327 KIM393327 JYQ393327 JOU393327 JEY393327 IVC393327 ILG393327 IBK393327 HRO393327 HHS393327 GXW393327 GOA393327 GEE393327 FUI393327 FKM393327 FAQ393327 EQU393327 EGY393327 DXC393327 DNG393327 DDK393327 CTO393327 CJS393327 BZW393327 BQA393327 BGE393327 AWI393327 AMM393327 ACQ393327 SU393327 IY393327 C393327 WVK327791 WLO327791 WBS327791 VRW327791 VIA327791 UYE327791 UOI327791 UEM327791 TUQ327791 TKU327791 TAY327791 SRC327791 SHG327791 RXK327791 RNO327791 RDS327791 QTW327791 QKA327791 QAE327791 PQI327791 PGM327791 OWQ327791 OMU327791 OCY327791 NTC327791 NJG327791 MZK327791 MPO327791 MFS327791 LVW327791 LMA327791 LCE327791 KSI327791 KIM327791 JYQ327791 JOU327791 JEY327791 IVC327791 ILG327791 IBK327791 HRO327791 HHS327791 GXW327791 GOA327791 GEE327791 FUI327791 FKM327791 FAQ327791 EQU327791 EGY327791 DXC327791 DNG327791 DDK327791 CTO327791 CJS327791 BZW327791 BQA327791 BGE327791 AWI327791 AMM327791 ACQ327791 SU327791 IY327791 C327791 WVK262255 WLO262255 WBS262255 VRW262255 VIA262255 UYE262255 UOI262255 UEM262255 TUQ262255 TKU262255 TAY262255 SRC262255 SHG262255 RXK262255 RNO262255 RDS262255 QTW262255 QKA262255 QAE262255 PQI262255 PGM262255 OWQ262255 OMU262255 OCY262255 NTC262255 NJG262255 MZK262255 MPO262255 MFS262255 LVW262255 LMA262255 LCE262255 KSI262255 KIM262255 JYQ262255 JOU262255 JEY262255 IVC262255 ILG262255 IBK262255 HRO262255 HHS262255 GXW262255 GOA262255 GEE262255 FUI262255 FKM262255 FAQ262255 EQU262255 EGY262255 DXC262255 DNG262255 DDK262255 CTO262255 CJS262255 BZW262255 BQA262255 BGE262255 AWI262255 AMM262255 ACQ262255 SU262255 IY262255 C262255 WVK196719 WLO196719 WBS196719 VRW196719 VIA196719 UYE196719 UOI196719 UEM196719 TUQ196719 TKU196719 TAY196719 SRC196719 SHG196719 RXK196719 RNO196719 RDS196719 QTW196719 QKA196719 QAE196719 PQI196719 PGM196719 OWQ196719 OMU196719 OCY196719 NTC196719 NJG196719 MZK196719 MPO196719 MFS196719 LVW196719 LMA196719 LCE196719 KSI196719 KIM196719 JYQ196719 JOU196719 JEY196719 IVC196719 ILG196719 IBK196719 HRO196719 HHS196719 GXW196719 GOA196719 GEE196719 FUI196719 FKM196719 FAQ196719 EQU196719 EGY196719 DXC196719 DNG196719 DDK196719 CTO196719 CJS196719 BZW196719 BQA196719 BGE196719 AWI196719 AMM196719 ACQ196719 SU196719 IY196719 C196719 WVK131183 WLO131183 WBS131183 VRW131183 VIA131183 UYE131183 UOI131183 UEM131183 TUQ131183 TKU131183 TAY131183 SRC131183 SHG131183 RXK131183 RNO131183 RDS131183 QTW131183 QKA131183 QAE131183 PQI131183 PGM131183 OWQ131183 OMU131183 OCY131183 NTC131183 NJG131183 MZK131183 MPO131183 MFS131183 LVW131183 LMA131183 LCE131183 KSI131183 KIM131183 JYQ131183 JOU131183 JEY131183 IVC131183 ILG131183 IBK131183 HRO131183 HHS131183 GXW131183 GOA131183 GEE131183 FUI131183 FKM131183 FAQ131183 EQU131183 EGY131183 DXC131183 DNG131183 DDK131183 CTO131183 CJS131183 BZW131183 BQA131183 BGE131183 AWI131183 AMM131183 ACQ131183 SU131183 IY131183 C131183 WVK65647 WLO65647 WBS65647 VRW65647 VIA65647 UYE65647 UOI65647 UEM65647 TUQ65647 TKU65647 TAY65647 SRC65647 SHG65647 RXK65647 RNO65647 RDS65647 QTW65647 QKA65647 QAE65647 PQI65647 PGM65647 OWQ65647 OMU65647 OCY65647 NTC65647 NJG65647 MZK65647 MPO65647 MFS65647 LVW65647 LMA65647 LCE65647 KSI65647 KIM65647 JYQ65647 JOU65647 JEY65647 IVC65647 ILG65647 IBK65647 HRO65647 HHS65647 GXW65647 GOA65647 GEE65647 FUI65647 FKM65647 FAQ65647 EQU65647 EGY65647 DXC65647 DNG65647 DDK65647 CTO65647 CJS65647 BZW65647 BQA65647 BGE65647 AWI65647 AMM65647 ACQ65647 SU65647 IY65647 C65647 WVK111 WLO111 WBS111 VRW111 VIA111 UYE111 UOI111 UEM111 TUQ111 TKU111 TAY111 SRC111 SHG111 RXK111 RNO111 RDS111 QTW111 QKA111 QAE111 PQI111 PGM111 OWQ111 OMU111 OCY111 NTC111 NJG111 MZK111 MPO111 MFS111 LVW111 LMA111 LCE111 KSI111 KIM111 JYQ111 JOU111 JEY111 IVC111 ILG111 IBK111 HRO111 HHS111 GXW111 GOA111 GEE111 FUI111 FKM111 FAQ111 EQU111 EGY111 DXC111 DNG111 DDK111 CTO111 CJS111 BZW111 BQA111 BGE111 AWI111 AMM111 ACQ111 SU111 IY111" xr:uid="{D8FE409C-B619-47C5-AC66-A5669444C304}">
      <formula1>$R$104:$R$106</formula1>
    </dataValidation>
    <dataValidation type="list" allowBlank="1" showInputMessage="1" showErrorMessage="1" sqref="C109 WVK983149 WLO983149 WBS983149 VRW983149 VIA983149 UYE983149 UOI983149 UEM983149 TUQ983149 TKU983149 TAY983149 SRC983149 SHG983149 RXK983149 RNO983149 RDS983149 QTW983149 QKA983149 QAE983149 PQI983149 PGM983149 OWQ983149 OMU983149 OCY983149 NTC983149 NJG983149 MZK983149 MPO983149 MFS983149 LVW983149 LMA983149 LCE983149 KSI983149 KIM983149 JYQ983149 JOU983149 JEY983149 IVC983149 ILG983149 IBK983149 HRO983149 HHS983149 GXW983149 GOA983149 GEE983149 FUI983149 FKM983149 FAQ983149 EQU983149 EGY983149 DXC983149 DNG983149 DDK983149 CTO983149 CJS983149 BZW983149 BQA983149 BGE983149 AWI983149 AMM983149 ACQ983149 SU983149 IY983149 C983149 WVK917613 WLO917613 WBS917613 VRW917613 VIA917613 UYE917613 UOI917613 UEM917613 TUQ917613 TKU917613 TAY917613 SRC917613 SHG917613 RXK917613 RNO917613 RDS917613 QTW917613 QKA917613 QAE917613 PQI917613 PGM917613 OWQ917613 OMU917613 OCY917613 NTC917613 NJG917613 MZK917613 MPO917613 MFS917613 LVW917613 LMA917613 LCE917613 KSI917613 KIM917613 JYQ917613 JOU917613 JEY917613 IVC917613 ILG917613 IBK917613 HRO917613 HHS917613 GXW917613 GOA917613 GEE917613 FUI917613 FKM917613 FAQ917613 EQU917613 EGY917613 DXC917613 DNG917613 DDK917613 CTO917613 CJS917613 BZW917613 BQA917613 BGE917613 AWI917613 AMM917613 ACQ917613 SU917613 IY917613 C917613 WVK852077 WLO852077 WBS852077 VRW852077 VIA852077 UYE852077 UOI852077 UEM852077 TUQ852077 TKU852077 TAY852077 SRC852077 SHG852077 RXK852077 RNO852077 RDS852077 QTW852077 QKA852077 QAE852077 PQI852077 PGM852077 OWQ852077 OMU852077 OCY852077 NTC852077 NJG852077 MZK852077 MPO852077 MFS852077 LVW852077 LMA852077 LCE852077 KSI852077 KIM852077 JYQ852077 JOU852077 JEY852077 IVC852077 ILG852077 IBK852077 HRO852077 HHS852077 GXW852077 GOA852077 GEE852077 FUI852077 FKM852077 FAQ852077 EQU852077 EGY852077 DXC852077 DNG852077 DDK852077 CTO852077 CJS852077 BZW852077 BQA852077 BGE852077 AWI852077 AMM852077 ACQ852077 SU852077 IY852077 C852077 WVK786541 WLO786541 WBS786541 VRW786541 VIA786541 UYE786541 UOI786541 UEM786541 TUQ786541 TKU786541 TAY786541 SRC786541 SHG786541 RXK786541 RNO786541 RDS786541 QTW786541 QKA786541 QAE786541 PQI786541 PGM786541 OWQ786541 OMU786541 OCY786541 NTC786541 NJG786541 MZK786541 MPO786541 MFS786541 LVW786541 LMA786541 LCE786541 KSI786541 KIM786541 JYQ786541 JOU786541 JEY786541 IVC786541 ILG786541 IBK786541 HRO786541 HHS786541 GXW786541 GOA786541 GEE786541 FUI786541 FKM786541 FAQ786541 EQU786541 EGY786541 DXC786541 DNG786541 DDK786541 CTO786541 CJS786541 BZW786541 BQA786541 BGE786541 AWI786541 AMM786541 ACQ786541 SU786541 IY786541 C786541 WVK721005 WLO721005 WBS721005 VRW721005 VIA721005 UYE721005 UOI721005 UEM721005 TUQ721005 TKU721005 TAY721005 SRC721005 SHG721005 RXK721005 RNO721005 RDS721005 QTW721005 QKA721005 QAE721005 PQI721005 PGM721005 OWQ721005 OMU721005 OCY721005 NTC721005 NJG721005 MZK721005 MPO721005 MFS721005 LVW721005 LMA721005 LCE721005 KSI721005 KIM721005 JYQ721005 JOU721005 JEY721005 IVC721005 ILG721005 IBK721005 HRO721005 HHS721005 GXW721005 GOA721005 GEE721005 FUI721005 FKM721005 FAQ721005 EQU721005 EGY721005 DXC721005 DNG721005 DDK721005 CTO721005 CJS721005 BZW721005 BQA721005 BGE721005 AWI721005 AMM721005 ACQ721005 SU721005 IY721005 C721005 WVK655469 WLO655469 WBS655469 VRW655469 VIA655469 UYE655469 UOI655469 UEM655469 TUQ655469 TKU655469 TAY655469 SRC655469 SHG655469 RXK655469 RNO655469 RDS655469 QTW655469 QKA655469 QAE655469 PQI655469 PGM655469 OWQ655469 OMU655469 OCY655469 NTC655469 NJG655469 MZK655469 MPO655469 MFS655469 LVW655469 LMA655469 LCE655469 KSI655469 KIM655469 JYQ655469 JOU655469 JEY655469 IVC655469 ILG655469 IBK655469 HRO655469 HHS655469 GXW655469 GOA655469 GEE655469 FUI655469 FKM655469 FAQ655469 EQU655469 EGY655469 DXC655469 DNG655469 DDK655469 CTO655469 CJS655469 BZW655469 BQA655469 BGE655469 AWI655469 AMM655469 ACQ655469 SU655469 IY655469 C655469 WVK589933 WLO589933 WBS589933 VRW589933 VIA589933 UYE589933 UOI589933 UEM589933 TUQ589933 TKU589933 TAY589933 SRC589933 SHG589933 RXK589933 RNO589933 RDS589933 QTW589933 QKA589933 QAE589933 PQI589933 PGM589933 OWQ589933 OMU589933 OCY589933 NTC589933 NJG589933 MZK589933 MPO589933 MFS589933 LVW589933 LMA589933 LCE589933 KSI589933 KIM589933 JYQ589933 JOU589933 JEY589933 IVC589933 ILG589933 IBK589933 HRO589933 HHS589933 GXW589933 GOA589933 GEE589933 FUI589933 FKM589933 FAQ589933 EQU589933 EGY589933 DXC589933 DNG589933 DDK589933 CTO589933 CJS589933 BZW589933 BQA589933 BGE589933 AWI589933 AMM589933 ACQ589933 SU589933 IY589933 C589933 WVK524397 WLO524397 WBS524397 VRW524397 VIA524397 UYE524397 UOI524397 UEM524397 TUQ524397 TKU524397 TAY524397 SRC524397 SHG524397 RXK524397 RNO524397 RDS524397 QTW524397 QKA524397 QAE524397 PQI524397 PGM524397 OWQ524397 OMU524397 OCY524397 NTC524397 NJG524397 MZK524397 MPO524397 MFS524397 LVW524397 LMA524397 LCE524397 KSI524397 KIM524397 JYQ524397 JOU524397 JEY524397 IVC524397 ILG524397 IBK524397 HRO524397 HHS524397 GXW524397 GOA524397 GEE524397 FUI524397 FKM524397 FAQ524397 EQU524397 EGY524397 DXC524397 DNG524397 DDK524397 CTO524397 CJS524397 BZW524397 BQA524397 BGE524397 AWI524397 AMM524397 ACQ524397 SU524397 IY524397 C524397 WVK458861 WLO458861 WBS458861 VRW458861 VIA458861 UYE458861 UOI458861 UEM458861 TUQ458861 TKU458861 TAY458861 SRC458861 SHG458861 RXK458861 RNO458861 RDS458861 QTW458861 QKA458861 QAE458861 PQI458861 PGM458861 OWQ458861 OMU458861 OCY458861 NTC458861 NJG458861 MZK458861 MPO458861 MFS458861 LVW458861 LMA458861 LCE458861 KSI458861 KIM458861 JYQ458861 JOU458861 JEY458861 IVC458861 ILG458861 IBK458861 HRO458861 HHS458861 GXW458861 GOA458861 GEE458861 FUI458861 FKM458861 FAQ458861 EQU458861 EGY458861 DXC458861 DNG458861 DDK458861 CTO458861 CJS458861 BZW458861 BQA458861 BGE458861 AWI458861 AMM458861 ACQ458861 SU458861 IY458861 C458861 WVK393325 WLO393325 WBS393325 VRW393325 VIA393325 UYE393325 UOI393325 UEM393325 TUQ393325 TKU393325 TAY393325 SRC393325 SHG393325 RXK393325 RNO393325 RDS393325 QTW393325 QKA393325 QAE393325 PQI393325 PGM393325 OWQ393325 OMU393325 OCY393325 NTC393325 NJG393325 MZK393325 MPO393325 MFS393325 LVW393325 LMA393325 LCE393325 KSI393325 KIM393325 JYQ393325 JOU393325 JEY393325 IVC393325 ILG393325 IBK393325 HRO393325 HHS393325 GXW393325 GOA393325 GEE393325 FUI393325 FKM393325 FAQ393325 EQU393325 EGY393325 DXC393325 DNG393325 DDK393325 CTO393325 CJS393325 BZW393325 BQA393325 BGE393325 AWI393325 AMM393325 ACQ393325 SU393325 IY393325 C393325 WVK327789 WLO327789 WBS327789 VRW327789 VIA327789 UYE327789 UOI327789 UEM327789 TUQ327789 TKU327789 TAY327789 SRC327789 SHG327789 RXK327789 RNO327789 RDS327789 QTW327789 QKA327789 QAE327789 PQI327789 PGM327789 OWQ327789 OMU327789 OCY327789 NTC327789 NJG327789 MZK327789 MPO327789 MFS327789 LVW327789 LMA327789 LCE327789 KSI327789 KIM327789 JYQ327789 JOU327789 JEY327789 IVC327789 ILG327789 IBK327789 HRO327789 HHS327789 GXW327789 GOA327789 GEE327789 FUI327789 FKM327789 FAQ327789 EQU327789 EGY327789 DXC327789 DNG327789 DDK327789 CTO327789 CJS327789 BZW327789 BQA327789 BGE327789 AWI327789 AMM327789 ACQ327789 SU327789 IY327789 C327789 WVK262253 WLO262253 WBS262253 VRW262253 VIA262253 UYE262253 UOI262253 UEM262253 TUQ262253 TKU262253 TAY262253 SRC262253 SHG262253 RXK262253 RNO262253 RDS262253 QTW262253 QKA262253 QAE262253 PQI262253 PGM262253 OWQ262253 OMU262253 OCY262253 NTC262253 NJG262253 MZK262253 MPO262253 MFS262253 LVW262253 LMA262253 LCE262253 KSI262253 KIM262253 JYQ262253 JOU262253 JEY262253 IVC262253 ILG262253 IBK262253 HRO262253 HHS262253 GXW262253 GOA262253 GEE262253 FUI262253 FKM262253 FAQ262253 EQU262253 EGY262253 DXC262253 DNG262253 DDK262253 CTO262253 CJS262253 BZW262253 BQA262253 BGE262253 AWI262253 AMM262253 ACQ262253 SU262253 IY262253 C262253 WVK196717 WLO196717 WBS196717 VRW196717 VIA196717 UYE196717 UOI196717 UEM196717 TUQ196717 TKU196717 TAY196717 SRC196717 SHG196717 RXK196717 RNO196717 RDS196717 QTW196717 QKA196717 QAE196717 PQI196717 PGM196717 OWQ196717 OMU196717 OCY196717 NTC196717 NJG196717 MZK196717 MPO196717 MFS196717 LVW196717 LMA196717 LCE196717 KSI196717 KIM196717 JYQ196717 JOU196717 JEY196717 IVC196717 ILG196717 IBK196717 HRO196717 HHS196717 GXW196717 GOA196717 GEE196717 FUI196717 FKM196717 FAQ196717 EQU196717 EGY196717 DXC196717 DNG196717 DDK196717 CTO196717 CJS196717 BZW196717 BQA196717 BGE196717 AWI196717 AMM196717 ACQ196717 SU196717 IY196717 C196717 WVK131181 WLO131181 WBS131181 VRW131181 VIA131181 UYE131181 UOI131181 UEM131181 TUQ131181 TKU131181 TAY131181 SRC131181 SHG131181 RXK131181 RNO131181 RDS131181 QTW131181 QKA131181 QAE131181 PQI131181 PGM131181 OWQ131181 OMU131181 OCY131181 NTC131181 NJG131181 MZK131181 MPO131181 MFS131181 LVW131181 LMA131181 LCE131181 KSI131181 KIM131181 JYQ131181 JOU131181 JEY131181 IVC131181 ILG131181 IBK131181 HRO131181 HHS131181 GXW131181 GOA131181 GEE131181 FUI131181 FKM131181 FAQ131181 EQU131181 EGY131181 DXC131181 DNG131181 DDK131181 CTO131181 CJS131181 BZW131181 BQA131181 BGE131181 AWI131181 AMM131181 ACQ131181 SU131181 IY131181 C131181 WVK65645 WLO65645 WBS65645 VRW65645 VIA65645 UYE65645 UOI65645 UEM65645 TUQ65645 TKU65645 TAY65645 SRC65645 SHG65645 RXK65645 RNO65645 RDS65645 QTW65645 QKA65645 QAE65645 PQI65645 PGM65645 OWQ65645 OMU65645 OCY65645 NTC65645 NJG65645 MZK65645 MPO65645 MFS65645 LVW65645 LMA65645 LCE65645 KSI65645 KIM65645 JYQ65645 JOU65645 JEY65645 IVC65645 ILG65645 IBK65645 HRO65645 HHS65645 GXW65645 GOA65645 GEE65645 FUI65645 FKM65645 FAQ65645 EQU65645 EGY65645 DXC65645 DNG65645 DDK65645 CTO65645 CJS65645 BZW65645 BQA65645 BGE65645 AWI65645 AMM65645 ACQ65645 SU65645 IY65645 C65645 WVK109 WLO109 WBS109 VRW109 VIA109 UYE109 UOI109 UEM109 TUQ109 TKU109 TAY109 SRC109 SHG109 RXK109 RNO109 RDS109 QTW109 QKA109 QAE109 PQI109 PGM109 OWQ109 OMU109 OCY109 NTC109 NJG109 MZK109 MPO109 MFS109 LVW109 LMA109 LCE109 KSI109 KIM109 JYQ109 JOU109 JEY109 IVC109 ILG109 IBK109 HRO109 HHS109 GXW109 GOA109 GEE109 FUI109 FKM109 FAQ109 EQU109 EGY109 DXC109 DNG109 DDK109 CTO109 CJS109 BZW109 BQA109 BGE109 AWI109 AMM109 ACQ109 SU109 IY109" xr:uid="{A2162215-3F1F-4F5F-9208-E17F3AF3BB7D}">
      <formula1>$R$101:$R$103</formula1>
    </dataValidation>
    <dataValidation type="list" allowBlank="1" showInputMessage="1" showErrorMessage="1" sqref="C108 WVK983148 WLO983148 WBS983148 VRW983148 VIA983148 UYE983148 UOI983148 UEM983148 TUQ983148 TKU983148 TAY983148 SRC983148 SHG983148 RXK983148 RNO983148 RDS983148 QTW983148 QKA983148 QAE983148 PQI983148 PGM983148 OWQ983148 OMU983148 OCY983148 NTC983148 NJG983148 MZK983148 MPO983148 MFS983148 LVW983148 LMA983148 LCE983148 KSI983148 KIM983148 JYQ983148 JOU983148 JEY983148 IVC983148 ILG983148 IBK983148 HRO983148 HHS983148 GXW983148 GOA983148 GEE983148 FUI983148 FKM983148 FAQ983148 EQU983148 EGY983148 DXC983148 DNG983148 DDK983148 CTO983148 CJS983148 BZW983148 BQA983148 BGE983148 AWI983148 AMM983148 ACQ983148 SU983148 IY983148 C983148 WVK917612 WLO917612 WBS917612 VRW917612 VIA917612 UYE917612 UOI917612 UEM917612 TUQ917612 TKU917612 TAY917612 SRC917612 SHG917612 RXK917612 RNO917612 RDS917612 QTW917612 QKA917612 QAE917612 PQI917612 PGM917612 OWQ917612 OMU917612 OCY917612 NTC917612 NJG917612 MZK917612 MPO917612 MFS917612 LVW917612 LMA917612 LCE917612 KSI917612 KIM917612 JYQ917612 JOU917612 JEY917612 IVC917612 ILG917612 IBK917612 HRO917612 HHS917612 GXW917612 GOA917612 GEE917612 FUI917612 FKM917612 FAQ917612 EQU917612 EGY917612 DXC917612 DNG917612 DDK917612 CTO917612 CJS917612 BZW917612 BQA917612 BGE917612 AWI917612 AMM917612 ACQ917612 SU917612 IY917612 C917612 WVK852076 WLO852076 WBS852076 VRW852076 VIA852076 UYE852076 UOI852076 UEM852076 TUQ852076 TKU852076 TAY852076 SRC852076 SHG852076 RXK852076 RNO852076 RDS852076 QTW852076 QKA852076 QAE852076 PQI852076 PGM852076 OWQ852076 OMU852076 OCY852076 NTC852076 NJG852076 MZK852076 MPO852076 MFS852076 LVW852076 LMA852076 LCE852076 KSI852076 KIM852076 JYQ852076 JOU852076 JEY852076 IVC852076 ILG852076 IBK852076 HRO852076 HHS852076 GXW852076 GOA852076 GEE852076 FUI852076 FKM852076 FAQ852076 EQU852076 EGY852076 DXC852076 DNG852076 DDK852076 CTO852076 CJS852076 BZW852076 BQA852076 BGE852076 AWI852076 AMM852076 ACQ852076 SU852076 IY852076 C852076 WVK786540 WLO786540 WBS786540 VRW786540 VIA786540 UYE786540 UOI786540 UEM786540 TUQ786540 TKU786540 TAY786540 SRC786540 SHG786540 RXK786540 RNO786540 RDS786540 QTW786540 QKA786540 QAE786540 PQI786540 PGM786540 OWQ786540 OMU786540 OCY786540 NTC786540 NJG786540 MZK786540 MPO786540 MFS786540 LVW786540 LMA786540 LCE786540 KSI786540 KIM786540 JYQ786540 JOU786540 JEY786540 IVC786540 ILG786540 IBK786540 HRO786540 HHS786540 GXW786540 GOA786540 GEE786540 FUI786540 FKM786540 FAQ786540 EQU786540 EGY786540 DXC786540 DNG786540 DDK786540 CTO786540 CJS786540 BZW786540 BQA786540 BGE786540 AWI786540 AMM786540 ACQ786540 SU786540 IY786540 C786540 WVK721004 WLO721004 WBS721004 VRW721004 VIA721004 UYE721004 UOI721004 UEM721004 TUQ721004 TKU721004 TAY721004 SRC721004 SHG721004 RXK721004 RNO721004 RDS721004 QTW721004 QKA721004 QAE721004 PQI721004 PGM721004 OWQ721004 OMU721004 OCY721004 NTC721004 NJG721004 MZK721004 MPO721004 MFS721004 LVW721004 LMA721004 LCE721004 KSI721004 KIM721004 JYQ721004 JOU721004 JEY721004 IVC721004 ILG721004 IBK721004 HRO721004 HHS721004 GXW721004 GOA721004 GEE721004 FUI721004 FKM721004 FAQ721004 EQU721004 EGY721004 DXC721004 DNG721004 DDK721004 CTO721004 CJS721004 BZW721004 BQA721004 BGE721004 AWI721004 AMM721004 ACQ721004 SU721004 IY721004 C721004 WVK655468 WLO655468 WBS655468 VRW655468 VIA655468 UYE655468 UOI655468 UEM655468 TUQ655468 TKU655468 TAY655468 SRC655468 SHG655468 RXK655468 RNO655468 RDS655468 QTW655468 QKA655468 QAE655468 PQI655468 PGM655468 OWQ655468 OMU655468 OCY655468 NTC655468 NJG655468 MZK655468 MPO655468 MFS655468 LVW655468 LMA655468 LCE655468 KSI655468 KIM655468 JYQ655468 JOU655468 JEY655468 IVC655468 ILG655468 IBK655468 HRO655468 HHS655468 GXW655468 GOA655468 GEE655468 FUI655468 FKM655468 FAQ655468 EQU655468 EGY655468 DXC655468 DNG655468 DDK655468 CTO655468 CJS655468 BZW655468 BQA655468 BGE655468 AWI655468 AMM655468 ACQ655468 SU655468 IY655468 C655468 WVK589932 WLO589932 WBS589932 VRW589932 VIA589932 UYE589932 UOI589932 UEM589932 TUQ589932 TKU589932 TAY589932 SRC589932 SHG589932 RXK589932 RNO589932 RDS589932 QTW589932 QKA589932 QAE589932 PQI589932 PGM589932 OWQ589932 OMU589932 OCY589932 NTC589932 NJG589932 MZK589932 MPO589932 MFS589932 LVW589932 LMA589932 LCE589932 KSI589932 KIM589932 JYQ589932 JOU589932 JEY589932 IVC589932 ILG589932 IBK589932 HRO589932 HHS589932 GXW589932 GOA589932 GEE589932 FUI589932 FKM589932 FAQ589932 EQU589932 EGY589932 DXC589932 DNG589932 DDK589932 CTO589932 CJS589932 BZW589932 BQA589932 BGE589932 AWI589932 AMM589932 ACQ589932 SU589932 IY589932 C589932 WVK524396 WLO524396 WBS524396 VRW524396 VIA524396 UYE524396 UOI524396 UEM524396 TUQ524396 TKU524396 TAY524396 SRC524396 SHG524396 RXK524396 RNO524396 RDS524396 QTW524396 QKA524396 QAE524396 PQI524396 PGM524396 OWQ524396 OMU524396 OCY524396 NTC524396 NJG524396 MZK524396 MPO524396 MFS524396 LVW524396 LMA524396 LCE524396 KSI524396 KIM524396 JYQ524396 JOU524396 JEY524396 IVC524396 ILG524396 IBK524396 HRO524396 HHS524396 GXW524396 GOA524396 GEE524396 FUI524396 FKM524396 FAQ524396 EQU524396 EGY524396 DXC524396 DNG524396 DDK524396 CTO524396 CJS524396 BZW524396 BQA524396 BGE524396 AWI524396 AMM524396 ACQ524396 SU524396 IY524396 C524396 WVK458860 WLO458860 WBS458860 VRW458860 VIA458860 UYE458860 UOI458860 UEM458860 TUQ458860 TKU458860 TAY458860 SRC458860 SHG458860 RXK458860 RNO458860 RDS458860 QTW458860 QKA458860 QAE458860 PQI458860 PGM458860 OWQ458860 OMU458860 OCY458860 NTC458860 NJG458860 MZK458860 MPO458860 MFS458860 LVW458860 LMA458860 LCE458860 KSI458860 KIM458860 JYQ458860 JOU458860 JEY458860 IVC458860 ILG458860 IBK458860 HRO458860 HHS458860 GXW458860 GOA458860 GEE458860 FUI458860 FKM458860 FAQ458860 EQU458860 EGY458860 DXC458860 DNG458860 DDK458860 CTO458860 CJS458860 BZW458860 BQA458860 BGE458860 AWI458860 AMM458860 ACQ458860 SU458860 IY458860 C458860 WVK393324 WLO393324 WBS393324 VRW393324 VIA393324 UYE393324 UOI393324 UEM393324 TUQ393324 TKU393324 TAY393324 SRC393324 SHG393324 RXK393324 RNO393324 RDS393324 QTW393324 QKA393324 QAE393324 PQI393324 PGM393324 OWQ393324 OMU393324 OCY393324 NTC393324 NJG393324 MZK393324 MPO393324 MFS393324 LVW393324 LMA393324 LCE393324 KSI393324 KIM393324 JYQ393324 JOU393324 JEY393324 IVC393324 ILG393324 IBK393324 HRO393324 HHS393324 GXW393324 GOA393324 GEE393324 FUI393324 FKM393324 FAQ393324 EQU393324 EGY393324 DXC393324 DNG393324 DDK393324 CTO393324 CJS393324 BZW393324 BQA393324 BGE393324 AWI393324 AMM393324 ACQ393324 SU393324 IY393324 C393324 WVK327788 WLO327788 WBS327788 VRW327788 VIA327788 UYE327788 UOI327788 UEM327788 TUQ327788 TKU327788 TAY327788 SRC327788 SHG327788 RXK327788 RNO327788 RDS327788 QTW327788 QKA327788 QAE327788 PQI327788 PGM327788 OWQ327788 OMU327788 OCY327788 NTC327788 NJG327788 MZK327788 MPO327788 MFS327788 LVW327788 LMA327788 LCE327788 KSI327788 KIM327788 JYQ327788 JOU327788 JEY327788 IVC327788 ILG327788 IBK327788 HRO327788 HHS327788 GXW327788 GOA327788 GEE327788 FUI327788 FKM327788 FAQ327788 EQU327788 EGY327788 DXC327788 DNG327788 DDK327788 CTO327788 CJS327788 BZW327788 BQA327788 BGE327788 AWI327788 AMM327788 ACQ327788 SU327788 IY327788 C327788 WVK262252 WLO262252 WBS262252 VRW262252 VIA262252 UYE262252 UOI262252 UEM262252 TUQ262252 TKU262252 TAY262252 SRC262252 SHG262252 RXK262252 RNO262252 RDS262252 QTW262252 QKA262252 QAE262252 PQI262252 PGM262252 OWQ262252 OMU262252 OCY262252 NTC262252 NJG262252 MZK262252 MPO262252 MFS262252 LVW262252 LMA262252 LCE262252 KSI262252 KIM262252 JYQ262252 JOU262252 JEY262252 IVC262252 ILG262252 IBK262252 HRO262252 HHS262252 GXW262252 GOA262252 GEE262252 FUI262252 FKM262252 FAQ262252 EQU262252 EGY262252 DXC262252 DNG262252 DDK262252 CTO262252 CJS262252 BZW262252 BQA262252 BGE262252 AWI262252 AMM262252 ACQ262252 SU262252 IY262252 C262252 WVK196716 WLO196716 WBS196716 VRW196716 VIA196716 UYE196716 UOI196716 UEM196716 TUQ196716 TKU196716 TAY196716 SRC196716 SHG196716 RXK196716 RNO196716 RDS196716 QTW196716 QKA196716 QAE196716 PQI196716 PGM196716 OWQ196716 OMU196716 OCY196716 NTC196716 NJG196716 MZK196716 MPO196716 MFS196716 LVW196716 LMA196716 LCE196716 KSI196716 KIM196716 JYQ196716 JOU196716 JEY196716 IVC196716 ILG196716 IBK196716 HRO196716 HHS196716 GXW196716 GOA196716 GEE196716 FUI196716 FKM196716 FAQ196716 EQU196716 EGY196716 DXC196716 DNG196716 DDK196716 CTO196716 CJS196716 BZW196716 BQA196716 BGE196716 AWI196716 AMM196716 ACQ196716 SU196716 IY196716 C196716 WVK131180 WLO131180 WBS131180 VRW131180 VIA131180 UYE131180 UOI131180 UEM131180 TUQ131180 TKU131180 TAY131180 SRC131180 SHG131180 RXK131180 RNO131180 RDS131180 QTW131180 QKA131180 QAE131180 PQI131180 PGM131180 OWQ131180 OMU131180 OCY131180 NTC131180 NJG131180 MZK131180 MPO131180 MFS131180 LVW131180 LMA131180 LCE131180 KSI131180 KIM131180 JYQ131180 JOU131180 JEY131180 IVC131180 ILG131180 IBK131180 HRO131180 HHS131180 GXW131180 GOA131180 GEE131180 FUI131180 FKM131180 FAQ131180 EQU131180 EGY131180 DXC131180 DNG131180 DDK131180 CTO131180 CJS131180 BZW131180 BQA131180 BGE131180 AWI131180 AMM131180 ACQ131180 SU131180 IY131180 C131180 WVK65644 WLO65644 WBS65644 VRW65644 VIA65644 UYE65644 UOI65644 UEM65644 TUQ65644 TKU65644 TAY65644 SRC65644 SHG65644 RXK65644 RNO65644 RDS65644 QTW65644 QKA65644 QAE65644 PQI65644 PGM65644 OWQ65644 OMU65644 OCY65644 NTC65644 NJG65644 MZK65644 MPO65644 MFS65644 LVW65644 LMA65644 LCE65644 KSI65644 KIM65644 JYQ65644 JOU65644 JEY65644 IVC65644 ILG65644 IBK65644 HRO65644 HHS65644 GXW65644 GOA65644 GEE65644 FUI65644 FKM65644 FAQ65644 EQU65644 EGY65644 DXC65644 DNG65644 DDK65644 CTO65644 CJS65644 BZW65644 BQA65644 BGE65644 AWI65644 AMM65644 ACQ65644 SU65644 IY65644 C65644 WVK108 WLO108 WBS108 VRW108 VIA108 UYE108 UOI108 UEM108 TUQ108 TKU108 TAY108 SRC108 SHG108 RXK108 RNO108 RDS108 QTW108 QKA108 QAE108 PQI108 PGM108 OWQ108 OMU108 OCY108 NTC108 NJG108 MZK108 MPO108 MFS108 LVW108 LMA108 LCE108 KSI108 KIM108 JYQ108 JOU108 JEY108 IVC108 ILG108 IBK108 HRO108 HHS108 GXW108 GOA108 GEE108 FUI108 FKM108 FAQ108 EQU108 EGY108 DXC108 DNG108 DDK108 CTO108 CJS108 BZW108 BQA108 BGE108 AWI108 AMM108 ACQ108 SU108 IY108" xr:uid="{DAF1E616-71F3-45A0-8D36-4713379A841A}">
      <formula1>$R$98:$R$100</formula1>
    </dataValidation>
    <dataValidation type="list" allowBlank="1" showInputMessage="1" showErrorMessage="1" sqref="C107 WVK983147 WLO983147 WBS983147 VRW983147 VIA983147 UYE983147 UOI983147 UEM983147 TUQ983147 TKU983147 TAY983147 SRC983147 SHG983147 RXK983147 RNO983147 RDS983147 QTW983147 QKA983147 QAE983147 PQI983147 PGM983147 OWQ983147 OMU983147 OCY983147 NTC983147 NJG983147 MZK983147 MPO983147 MFS983147 LVW983147 LMA983147 LCE983147 KSI983147 KIM983147 JYQ983147 JOU983147 JEY983147 IVC983147 ILG983147 IBK983147 HRO983147 HHS983147 GXW983147 GOA983147 GEE983147 FUI983147 FKM983147 FAQ983147 EQU983147 EGY983147 DXC983147 DNG983147 DDK983147 CTO983147 CJS983147 BZW983147 BQA983147 BGE983147 AWI983147 AMM983147 ACQ983147 SU983147 IY983147 C983147 WVK917611 WLO917611 WBS917611 VRW917611 VIA917611 UYE917611 UOI917611 UEM917611 TUQ917611 TKU917611 TAY917611 SRC917611 SHG917611 RXK917611 RNO917611 RDS917611 QTW917611 QKA917611 QAE917611 PQI917611 PGM917611 OWQ917611 OMU917611 OCY917611 NTC917611 NJG917611 MZK917611 MPO917611 MFS917611 LVW917611 LMA917611 LCE917611 KSI917611 KIM917611 JYQ917611 JOU917611 JEY917611 IVC917611 ILG917611 IBK917611 HRO917611 HHS917611 GXW917611 GOA917611 GEE917611 FUI917611 FKM917611 FAQ917611 EQU917611 EGY917611 DXC917611 DNG917611 DDK917611 CTO917611 CJS917611 BZW917611 BQA917611 BGE917611 AWI917611 AMM917611 ACQ917611 SU917611 IY917611 C917611 WVK852075 WLO852075 WBS852075 VRW852075 VIA852075 UYE852075 UOI852075 UEM852075 TUQ852075 TKU852075 TAY852075 SRC852075 SHG852075 RXK852075 RNO852075 RDS852075 QTW852075 QKA852075 QAE852075 PQI852075 PGM852075 OWQ852075 OMU852075 OCY852075 NTC852075 NJG852075 MZK852075 MPO852075 MFS852075 LVW852075 LMA852075 LCE852075 KSI852075 KIM852075 JYQ852075 JOU852075 JEY852075 IVC852075 ILG852075 IBK852075 HRO852075 HHS852075 GXW852075 GOA852075 GEE852075 FUI852075 FKM852075 FAQ852075 EQU852075 EGY852075 DXC852075 DNG852075 DDK852075 CTO852075 CJS852075 BZW852075 BQA852075 BGE852075 AWI852075 AMM852075 ACQ852075 SU852075 IY852075 C852075 WVK786539 WLO786539 WBS786539 VRW786539 VIA786539 UYE786539 UOI786539 UEM786539 TUQ786539 TKU786539 TAY786539 SRC786539 SHG786539 RXK786539 RNO786539 RDS786539 QTW786539 QKA786539 QAE786539 PQI786539 PGM786539 OWQ786539 OMU786539 OCY786539 NTC786539 NJG786539 MZK786539 MPO786539 MFS786539 LVW786539 LMA786539 LCE786539 KSI786539 KIM786539 JYQ786539 JOU786539 JEY786539 IVC786539 ILG786539 IBK786539 HRO786539 HHS786539 GXW786539 GOA786539 GEE786539 FUI786539 FKM786539 FAQ786539 EQU786539 EGY786539 DXC786539 DNG786539 DDK786539 CTO786539 CJS786539 BZW786539 BQA786539 BGE786539 AWI786539 AMM786539 ACQ786539 SU786539 IY786539 C786539 WVK721003 WLO721003 WBS721003 VRW721003 VIA721003 UYE721003 UOI721003 UEM721003 TUQ721003 TKU721003 TAY721003 SRC721003 SHG721003 RXK721003 RNO721003 RDS721003 QTW721003 QKA721003 QAE721003 PQI721003 PGM721003 OWQ721003 OMU721003 OCY721003 NTC721003 NJG721003 MZK721003 MPO721003 MFS721003 LVW721003 LMA721003 LCE721003 KSI721003 KIM721003 JYQ721003 JOU721003 JEY721003 IVC721003 ILG721003 IBK721003 HRO721003 HHS721003 GXW721003 GOA721003 GEE721003 FUI721003 FKM721003 FAQ721003 EQU721003 EGY721003 DXC721003 DNG721003 DDK721003 CTO721003 CJS721003 BZW721003 BQA721003 BGE721003 AWI721003 AMM721003 ACQ721003 SU721003 IY721003 C721003 WVK655467 WLO655467 WBS655467 VRW655467 VIA655467 UYE655467 UOI655467 UEM655467 TUQ655467 TKU655467 TAY655467 SRC655467 SHG655467 RXK655467 RNO655467 RDS655467 QTW655467 QKA655467 QAE655467 PQI655467 PGM655467 OWQ655467 OMU655467 OCY655467 NTC655467 NJG655467 MZK655467 MPO655467 MFS655467 LVW655467 LMA655467 LCE655467 KSI655467 KIM655467 JYQ655467 JOU655467 JEY655467 IVC655467 ILG655467 IBK655467 HRO655467 HHS655467 GXW655467 GOA655467 GEE655467 FUI655467 FKM655467 FAQ655467 EQU655467 EGY655467 DXC655467 DNG655467 DDK655467 CTO655467 CJS655467 BZW655467 BQA655467 BGE655467 AWI655467 AMM655467 ACQ655467 SU655467 IY655467 C655467 WVK589931 WLO589931 WBS589931 VRW589931 VIA589931 UYE589931 UOI589931 UEM589931 TUQ589931 TKU589931 TAY589931 SRC589931 SHG589931 RXK589931 RNO589931 RDS589931 QTW589931 QKA589931 QAE589931 PQI589931 PGM589931 OWQ589931 OMU589931 OCY589931 NTC589931 NJG589931 MZK589931 MPO589931 MFS589931 LVW589931 LMA589931 LCE589931 KSI589931 KIM589931 JYQ589931 JOU589931 JEY589931 IVC589931 ILG589931 IBK589931 HRO589931 HHS589931 GXW589931 GOA589931 GEE589931 FUI589931 FKM589931 FAQ589931 EQU589931 EGY589931 DXC589931 DNG589931 DDK589931 CTO589931 CJS589931 BZW589931 BQA589931 BGE589931 AWI589931 AMM589931 ACQ589931 SU589931 IY589931 C589931 WVK524395 WLO524395 WBS524395 VRW524395 VIA524395 UYE524395 UOI524395 UEM524395 TUQ524395 TKU524395 TAY524395 SRC524395 SHG524395 RXK524395 RNO524395 RDS524395 QTW524395 QKA524395 QAE524395 PQI524395 PGM524395 OWQ524395 OMU524395 OCY524395 NTC524395 NJG524395 MZK524395 MPO524395 MFS524395 LVW524395 LMA524395 LCE524395 KSI524395 KIM524395 JYQ524395 JOU524395 JEY524395 IVC524395 ILG524395 IBK524395 HRO524395 HHS524395 GXW524395 GOA524395 GEE524395 FUI524395 FKM524395 FAQ524395 EQU524395 EGY524395 DXC524395 DNG524395 DDK524395 CTO524395 CJS524395 BZW524395 BQA524395 BGE524395 AWI524395 AMM524395 ACQ524395 SU524395 IY524395 C524395 WVK458859 WLO458859 WBS458859 VRW458859 VIA458859 UYE458859 UOI458859 UEM458859 TUQ458859 TKU458859 TAY458859 SRC458859 SHG458859 RXK458859 RNO458859 RDS458859 QTW458859 QKA458859 QAE458859 PQI458859 PGM458859 OWQ458859 OMU458859 OCY458859 NTC458859 NJG458859 MZK458859 MPO458859 MFS458859 LVW458859 LMA458859 LCE458859 KSI458859 KIM458859 JYQ458859 JOU458859 JEY458859 IVC458859 ILG458859 IBK458859 HRO458859 HHS458859 GXW458859 GOA458859 GEE458859 FUI458859 FKM458859 FAQ458859 EQU458859 EGY458859 DXC458859 DNG458859 DDK458859 CTO458859 CJS458859 BZW458859 BQA458859 BGE458859 AWI458859 AMM458859 ACQ458859 SU458859 IY458859 C458859 WVK393323 WLO393323 WBS393323 VRW393323 VIA393323 UYE393323 UOI393323 UEM393323 TUQ393323 TKU393323 TAY393323 SRC393323 SHG393323 RXK393323 RNO393323 RDS393323 QTW393323 QKA393323 QAE393323 PQI393323 PGM393323 OWQ393323 OMU393323 OCY393323 NTC393323 NJG393323 MZK393323 MPO393323 MFS393323 LVW393323 LMA393323 LCE393323 KSI393323 KIM393323 JYQ393323 JOU393323 JEY393323 IVC393323 ILG393323 IBK393323 HRO393323 HHS393323 GXW393323 GOA393323 GEE393323 FUI393323 FKM393323 FAQ393323 EQU393323 EGY393323 DXC393323 DNG393323 DDK393323 CTO393323 CJS393323 BZW393323 BQA393323 BGE393323 AWI393323 AMM393323 ACQ393323 SU393323 IY393323 C393323 WVK327787 WLO327787 WBS327787 VRW327787 VIA327787 UYE327787 UOI327787 UEM327787 TUQ327787 TKU327787 TAY327787 SRC327787 SHG327787 RXK327787 RNO327787 RDS327787 QTW327787 QKA327787 QAE327787 PQI327787 PGM327787 OWQ327787 OMU327787 OCY327787 NTC327787 NJG327787 MZK327787 MPO327787 MFS327787 LVW327787 LMA327787 LCE327787 KSI327787 KIM327787 JYQ327787 JOU327787 JEY327787 IVC327787 ILG327787 IBK327787 HRO327787 HHS327787 GXW327787 GOA327787 GEE327787 FUI327787 FKM327787 FAQ327787 EQU327787 EGY327787 DXC327787 DNG327787 DDK327787 CTO327787 CJS327787 BZW327787 BQA327787 BGE327787 AWI327787 AMM327787 ACQ327787 SU327787 IY327787 C327787 WVK262251 WLO262251 WBS262251 VRW262251 VIA262251 UYE262251 UOI262251 UEM262251 TUQ262251 TKU262251 TAY262251 SRC262251 SHG262251 RXK262251 RNO262251 RDS262251 QTW262251 QKA262251 QAE262251 PQI262251 PGM262251 OWQ262251 OMU262251 OCY262251 NTC262251 NJG262251 MZK262251 MPO262251 MFS262251 LVW262251 LMA262251 LCE262251 KSI262251 KIM262251 JYQ262251 JOU262251 JEY262251 IVC262251 ILG262251 IBK262251 HRO262251 HHS262251 GXW262251 GOA262251 GEE262251 FUI262251 FKM262251 FAQ262251 EQU262251 EGY262251 DXC262251 DNG262251 DDK262251 CTO262251 CJS262251 BZW262251 BQA262251 BGE262251 AWI262251 AMM262251 ACQ262251 SU262251 IY262251 C262251 WVK196715 WLO196715 WBS196715 VRW196715 VIA196715 UYE196715 UOI196715 UEM196715 TUQ196715 TKU196715 TAY196715 SRC196715 SHG196715 RXK196715 RNO196715 RDS196715 QTW196715 QKA196715 QAE196715 PQI196715 PGM196715 OWQ196715 OMU196715 OCY196715 NTC196715 NJG196715 MZK196715 MPO196715 MFS196715 LVW196715 LMA196715 LCE196715 KSI196715 KIM196715 JYQ196715 JOU196715 JEY196715 IVC196715 ILG196715 IBK196715 HRO196715 HHS196715 GXW196715 GOA196715 GEE196715 FUI196715 FKM196715 FAQ196715 EQU196715 EGY196715 DXC196715 DNG196715 DDK196715 CTO196715 CJS196715 BZW196715 BQA196715 BGE196715 AWI196715 AMM196715 ACQ196715 SU196715 IY196715 C196715 WVK131179 WLO131179 WBS131179 VRW131179 VIA131179 UYE131179 UOI131179 UEM131179 TUQ131179 TKU131179 TAY131179 SRC131179 SHG131179 RXK131179 RNO131179 RDS131179 QTW131179 QKA131179 QAE131179 PQI131179 PGM131179 OWQ131179 OMU131179 OCY131179 NTC131179 NJG131179 MZK131179 MPO131179 MFS131179 LVW131179 LMA131179 LCE131179 KSI131179 KIM131179 JYQ131179 JOU131179 JEY131179 IVC131179 ILG131179 IBK131179 HRO131179 HHS131179 GXW131179 GOA131179 GEE131179 FUI131179 FKM131179 FAQ131179 EQU131179 EGY131179 DXC131179 DNG131179 DDK131179 CTO131179 CJS131179 BZW131179 BQA131179 BGE131179 AWI131179 AMM131179 ACQ131179 SU131179 IY131179 C131179 WVK65643 WLO65643 WBS65643 VRW65643 VIA65643 UYE65643 UOI65643 UEM65643 TUQ65643 TKU65643 TAY65643 SRC65643 SHG65643 RXK65643 RNO65643 RDS65643 QTW65643 QKA65643 QAE65643 PQI65643 PGM65643 OWQ65643 OMU65643 OCY65643 NTC65643 NJG65643 MZK65643 MPO65643 MFS65643 LVW65643 LMA65643 LCE65643 KSI65643 KIM65643 JYQ65643 JOU65643 JEY65643 IVC65643 ILG65643 IBK65643 HRO65643 HHS65643 GXW65643 GOA65643 GEE65643 FUI65643 FKM65643 FAQ65643 EQU65643 EGY65643 DXC65643 DNG65643 DDK65643 CTO65643 CJS65643 BZW65643 BQA65643 BGE65643 AWI65643 AMM65643 ACQ65643 SU65643 IY65643 C65643 WVK107 WLO107 WBS107 VRW107 VIA107 UYE107 UOI107 UEM107 TUQ107 TKU107 TAY107 SRC107 SHG107 RXK107 RNO107 RDS107 QTW107 QKA107 QAE107 PQI107 PGM107 OWQ107 OMU107 OCY107 NTC107 NJG107 MZK107 MPO107 MFS107 LVW107 LMA107 LCE107 KSI107 KIM107 JYQ107 JOU107 JEY107 IVC107 ILG107 IBK107 HRO107 HHS107 GXW107 GOA107 GEE107 FUI107 FKM107 FAQ107 EQU107 EGY107 DXC107 DNG107 DDK107 CTO107 CJS107 BZW107 BQA107 BGE107 AWI107 AMM107 ACQ107 SU107 IY107" xr:uid="{F62E0126-0402-444E-91AE-146378E2B441}">
      <formula1>$R$95:$R$97</formula1>
    </dataValidation>
    <dataValidation type="list" allowBlank="1" showInputMessage="1" showErrorMessage="1" sqref="D77 WVL983125 WLP983125 WBT983125 VRX983125 VIB983125 UYF983125 UOJ983125 UEN983125 TUR983125 TKV983125 TAZ983125 SRD983125 SHH983125 RXL983125 RNP983125 RDT983125 QTX983125 QKB983125 QAF983125 PQJ983125 PGN983125 OWR983125 OMV983125 OCZ983125 NTD983125 NJH983125 MZL983125 MPP983125 MFT983125 LVX983125 LMB983125 LCF983125 KSJ983125 KIN983125 JYR983125 JOV983125 JEZ983125 IVD983125 ILH983125 IBL983125 HRP983125 HHT983125 GXX983125 GOB983125 GEF983125 FUJ983125 FKN983125 FAR983125 EQV983125 EGZ983125 DXD983125 DNH983125 DDL983125 CTP983125 CJT983125 BZX983125 BQB983125 BGF983125 AWJ983125 AMN983125 ACR983125 SV983125 IZ983125 D983125 WVL917589 WLP917589 WBT917589 VRX917589 VIB917589 UYF917589 UOJ917589 UEN917589 TUR917589 TKV917589 TAZ917589 SRD917589 SHH917589 RXL917589 RNP917589 RDT917589 QTX917589 QKB917589 QAF917589 PQJ917589 PGN917589 OWR917589 OMV917589 OCZ917589 NTD917589 NJH917589 MZL917589 MPP917589 MFT917589 LVX917589 LMB917589 LCF917589 KSJ917589 KIN917589 JYR917589 JOV917589 JEZ917589 IVD917589 ILH917589 IBL917589 HRP917589 HHT917589 GXX917589 GOB917589 GEF917589 FUJ917589 FKN917589 FAR917589 EQV917589 EGZ917589 DXD917589 DNH917589 DDL917589 CTP917589 CJT917589 BZX917589 BQB917589 BGF917589 AWJ917589 AMN917589 ACR917589 SV917589 IZ917589 D917589 WVL852053 WLP852053 WBT852053 VRX852053 VIB852053 UYF852053 UOJ852053 UEN852053 TUR852053 TKV852053 TAZ852053 SRD852053 SHH852053 RXL852053 RNP852053 RDT852053 QTX852053 QKB852053 QAF852053 PQJ852053 PGN852053 OWR852053 OMV852053 OCZ852053 NTD852053 NJH852053 MZL852053 MPP852053 MFT852053 LVX852053 LMB852053 LCF852053 KSJ852053 KIN852053 JYR852053 JOV852053 JEZ852053 IVD852053 ILH852053 IBL852053 HRP852053 HHT852053 GXX852053 GOB852053 GEF852053 FUJ852053 FKN852053 FAR852053 EQV852053 EGZ852053 DXD852053 DNH852053 DDL852053 CTP852053 CJT852053 BZX852053 BQB852053 BGF852053 AWJ852053 AMN852053 ACR852053 SV852053 IZ852053 D852053 WVL786517 WLP786517 WBT786517 VRX786517 VIB786517 UYF786517 UOJ786517 UEN786517 TUR786517 TKV786517 TAZ786517 SRD786517 SHH786517 RXL786517 RNP786517 RDT786517 QTX786517 QKB786517 QAF786517 PQJ786517 PGN786517 OWR786517 OMV786517 OCZ786517 NTD786517 NJH786517 MZL786517 MPP786517 MFT786517 LVX786517 LMB786517 LCF786517 KSJ786517 KIN786517 JYR786517 JOV786517 JEZ786517 IVD786517 ILH786517 IBL786517 HRP786517 HHT786517 GXX786517 GOB786517 GEF786517 FUJ786517 FKN786517 FAR786517 EQV786517 EGZ786517 DXD786517 DNH786517 DDL786517 CTP786517 CJT786517 BZX786517 BQB786517 BGF786517 AWJ786517 AMN786517 ACR786517 SV786517 IZ786517 D786517 WVL720981 WLP720981 WBT720981 VRX720981 VIB720981 UYF720981 UOJ720981 UEN720981 TUR720981 TKV720981 TAZ720981 SRD720981 SHH720981 RXL720981 RNP720981 RDT720981 QTX720981 QKB720981 QAF720981 PQJ720981 PGN720981 OWR720981 OMV720981 OCZ720981 NTD720981 NJH720981 MZL720981 MPP720981 MFT720981 LVX720981 LMB720981 LCF720981 KSJ720981 KIN720981 JYR720981 JOV720981 JEZ720981 IVD720981 ILH720981 IBL720981 HRP720981 HHT720981 GXX720981 GOB720981 GEF720981 FUJ720981 FKN720981 FAR720981 EQV720981 EGZ720981 DXD720981 DNH720981 DDL720981 CTP720981 CJT720981 BZX720981 BQB720981 BGF720981 AWJ720981 AMN720981 ACR720981 SV720981 IZ720981 D720981 WVL655445 WLP655445 WBT655445 VRX655445 VIB655445 UYF655445 UOJ655445 UEN655445 TUR655445 TKV655445 TAZ655445 SRD655445 SHH655445 RXL655445 RNP655445 RDT655445 QTX655445 QKB655445 QAF655445 PQJ655445 PGN655445 OWR655445 OMV655445 OCZ655445 NTD655445 NJH655445 MZL655445 MPP655445 MFT655445 LVX655445 LMB655445 LCF655445 KSJ655445 KIN655445 JYR655445 JOV655445 JEZ655445 IVD655445 ILH655445 IBL655445 HRP655445 HHT655445 GXX655445 GOB655445 GEF655445 FUJ655445 FKN655445 FAR655445 EQV655445 EGZ655445 DXD655445 DNH655445 DDL655445 CTP655445 CJT655445 BZX655445 BQB655445 BGF655445 AWJ655445 AMN655445 ACR655445 SV655445 IZ655445 D655445 WVL589909 WLP589909 WBT589909 VRX589909 VIB589909 UYF589909 UOJ589909 UEN589909 TUR589909 TKV589909 TAZ589909 SRD589909 SHH589909 RXL589909 RNP589909 RDT589909 QTX589909 QKB589909 QAF589909 PQJ589909 PGN589909 OWR589909 OMV589909 OCZ589909 NTD589909 NJH589909 MZL589909 MPP589909 MFT589909 LVX589909 LMB589909 LCF589909 KSJ589909 KIN589909 JYR589909 JOV589909 JEZ589909 IVD589909 ILH589909 IBL589909 HRP589909 HHT589909 GXX589909 GOB589909 GEF589909 FUJ589909 FKN589909 FAR589909 EQV589909 EGZ589909 DXD589909 DNH589909 DDL589909 CTP589909 CJT589909 BZX589909 BQB589909 BGF589909 AWJ589909 AMN589909 ACR589909 SV589909 IZ589909 D589909 WVL524373 WLP524373 WBT524373 VRX524373 VIB524373 UYF524373 UOJ524373 UEN524373 TUR524373 TKV524373 TAZ524373 SRD524373 SHH524373 RXL524373 RNP524373 RDT524373 QTX524373 QKB524373 QAF524373 PQJ524373 PGN524373 OWR524373 OMV524373 OCZ524373 NTD524373 NJH524373 MZL524373 MPP524373 MFT524373 LVX524373 LMB524373 LCF524373 KSJ524373 KIN524373 JYR524373 JOV524373 JEZ524373 IVD524373 ILH524373 IBL524373 HRP524373 HHT524373 GXX524373 GOB524373 GEF524373 FUJ524373 FKN524373 FAR524373 EQV524373 EGZ524373 DXD524373 DNH524373 DDL524373 CTP524373 CJT524373 BZX524373 BQB524373 BGF524373 AWJ524373 AMN524373 ACR524373 SV524373 IZ524373 D524373 WVL458837 WLP458837 WBT458837 VRX458837 VIB458837 UYF458837 UOJ458837 UEN458837 TUR458837 TKV458837 TAZ458837 SRD458837 SHH458837 RXL458837 RNP458837 RDT458837 QTX458837 QKB458837 QAF458837 PQJ458837 PGN458837 OWR458837 OMV458837 OCZ458837 NTD458837 NJH458837 MZL458837 MPP458837 MFT458837 LVX458837 LMB458837 LCF458837 KSJ458837 KIN458837 JYR458837 JOV458837 JEZ458837 IVD458837 ILH458837 IBL458837 HRP458837 HHT458837 GXX458837 GOB458837 GEF458837 FUJ458837 FKN458837 FAR458837 EQV458837 EGZ458837 DXD458837 DNH458837 DDL458837 CTP458837 CJT458837 BZX458837 BQB458837 BGF458837 AWJ458837 AMN458837 ACR458837 SV458837 IZ458837 D458837 WVL393301 WLP393301 WBT393301 VRX393301 VIB393301 UYF393301 UOJ393301 UEN393301 TUR393301 TKV393301 TAZ393301 SRD393301 SHH393301 RXL393301 RNP393301 RDT393301 QTX393301 QKB393301 QAF393301 PQJ393301 PGN393301 OWR393301 OMV393301 OCZ393301 NTD393301 NJH393301 MZL393301 MPP393301 MFT393301 LVX393301 LMB393301 LCF393301 KSJ393301 KIN393301 JYR393301 JOV393301 JEZ393301 IVD393301 ILH393301 IBL393301 HRP393301 HHT393301 GXX393301 GOB393301 GEF393301 FUJ393301 FKN393301 FAR393301 EQV393301 EGZ393301 DXD393301 DNH393301 DDL393301 CTP393301 CJT393301 BZX393301 BQB393301 BGF393301 AWJ393301 AMN393301 ACR393301 SV393301 IZ393301 D393301 WVL327765 WLP327765 WBT327765 VRX327765 VIB327765 UYF327765 UOJ327765 UEN327765 TUR327765 TKV327765 TAZ327765 SRD327765 SHH327765 RXL327765 RNP327765 RDT327765 QTX327765 QKB327765 QAF327765 PQJ327765 PGN327765 OWR327765 OMV327765 OCZ327765 NTD327765 NJH327765 MZL327765 MPP327765 MFT327765 LVX327765 LMB327765 LCF327765 KSJ327765 KIN327765 JYR327765 JOV327765 JEZ327765 IVD327765 ILH327765 IBL327765 HRP327765 HHT327765 GXX327765 GOB327765 GEF327765 FUJ327765 FKN327765 FAR327765 EQV327765 EGZ327765 DXD327765 DNH327765 DDL327765 CTP327765 CJT327765 BZX327765 BQB327765 BGF327765 AWJ327765 AMN327765 ACR327765 SV327765 IZ327765 D327765 WVL262229 WLP262229 WBT262229 VRX262229 VIB262229 UYF262229 UOJ262229 UEN262229 TUR262229 TKV262229 TAZ262229 SRD262229 SHH262229 RXL262229 RNP262229 RDT262229 QTX262229 QKB262229 QAF262229 PQJ262229 PGN262229 OWR262229 OMV262229 OCZ262229 NTD262229 NJH262229 MZL262229 MPP262229 MFT262229 LVX262229 LMB262229 LCF262229 KSJ262229 KIN262229 JYR262229 JOV262229 JEZ262229 IVD262229 ILH262229 IBL262229 HRP262229 HHT262229 GXX262229 GOB262229 GEF262229 FUJ262229 FKN262229 FAR262229 EQV262229 EGZ262229 DXD262229 DNH262229 DDL262229 CTP262229 CJT262229 BZX262229 BQB262229 BGF262229 AWJ262229 AMN262229 ACR262229 SV262229 IZ262229 D262229 WVL196693 WLP196693 WBT196693 VRX196693 VIB196693 UYF196693 UOJ196693 UEN196693 TUR196693 TKV196693 TAZ196693 SRD196693 SHH196693 RXL196693 RNP196693 RDT196693 QTX196693 QKB196693 QAF196693 PQJ196693 PGN196693 OWR196693 OMV196693 OCZ196693 NTD196693 NJH196693 MZL196693 MPP196693 MFT196693 LVX196693 LMB196693 LCF196693 KSJ196693 KIN196693 JYR196693 JOV196693 JEZ196693 IVD196693 ILH196693 IBL196693 HRP196693 HHT196693 GXX196693 GOB196693 GEF196693 FUJ196693 FKN196693 FAR196693 EQV196693 EGZ196693 DXD196693 DNH196693 DDL196693 CTP196693 CJT196693 BZX196693 BQB196693 BGF196693 AWJ196693 AMN196693 ACR196693 SV196693 IZ196693 D196693 WVL131157 WLP131157 WBT131157 VRX131157 VIB131157 UYF131157 UOJ131157 UEN131157 TUR131157 TKV131157 TAZ131157 SRD131157 SHH131157 RXL131157 RNP131157 RDT131157 QTX131157 QKB131157 QAF131157 PQJ131157 PGN131157 OWR131157 OMV131157 OCZ131157 NTD131157 NJH131157 MZL131157 MPP131157 MFT131157 LVX131157 LMB131157 LCF131157 KSJ131157 KIN131157 JYR131157 JOV131157 JEZ131157 IVD131157 ILH131157 IBL131157 HRP131157 HHT131157 GXX131157 GOB131157 GEF131157 FUJ131157 FKN131157 FAR131157 EQV131157 EGZ131157 DXD131157 DNH131157 DDL131157 CTP131157 CJT131157 BZX131157 BQB131157 BGF131157 AWJ131157 AMN131157 ACR131157 SV131157 IZ131157 D131157 WVL65621 WLP65621 WBT65621 VRX65621 VIB65621 UYF65621 UOJ65621 UEN65621 TUR65621 TKV65621 TAZ65621 SRD65621 SHH65621 RXL65621 RNP65621 RDT65621 QTX65621 QKB65621 QAF65621 PQJ65621 PGN65621 OWR65621 OMV65621 OCZ65621 NTD65621 NJH65621 MZL65621 MPP65621 MFT65621 LVX65621 LMB65621 LCF65621 KSJ65621 KIN65621 JYR65621 JOV65621 JEZ65621 IVD65621 ILH65621 IBL65621 HRP65621 HHT65621 GXX65621 GOB65621 GEF65621 FUJ65621 FKN65621 FAR65621 EQV65621 EGZ65621 DXD65621 DNH65621 DDL65621 CTP65621 CJT65621 BZX65621 BQB65621 BGF65621 AWJ65621 AMN65621 ACR65621 SV65621 IZ65621 D65621 WVL85 WLP85 WBT85 VRX85 VIB85 UYF85 UOJ85 UEN85 TUR85 TKV85 TAZ85 SRD85 SHH85 RXL85 RNP85 RDT85 QTX85 QKB85 QAF85 PQJ85 PGN85 OWR85 OMV85 OCZ85 NTD85 NJH85 MZL85 MPP85 MFT85 LVX85 LMB85 LCF85 KSJ85 KIN85 JYR85 JOV85 JEZ85 IVD85 ILH85 IBL85 HRP85 HHT85 GXX85 GOB85 GEF85 FUJ85 FKN85 FAR85 EQV85 EGZ85 DXD85 DNH85 DDL85 CTP85 CJT85 BZX85 BQB85 BGF85 AWJ85 AMN85 ACR85 SV85 IZ85 D85 WVL983123 WLP983123 WBT983123 VRX983123 VIB983123 UYF983123 UOJ983123 UEN983123 TUR983123 TKV983123 TAZ983123 SRD983123 SHH983123 RXL983123 RNP983123 RDT983123 QTX983123 QKB983123 QAF983123 PQJ983123 PGN983123 OWR983123 OMV983123 OCZ983123 NTD983123 NJH983123 MZL983123 MPP983123 MFT983123 LVX983123 LMB983123 LCF983123 KSJ983123 KIN983123 JYR983123 JOV983123 JEZ983123 IVD983123 ILH983123 IBL983123 HRP983123 HHT983123 GXX983123 GOB983123 GEF983123 FUJ983123 FKN983123 FAR983123 EQV983123 EGZ983123 DXD983123 DNH983123 DDL983123 CTP983123 CJT983123 BZX983123 BQB983123 BGF983123 AWJ983123 AMN983123 ACR983123 SV983123 IZ983123 D983123 WVL917587 WLP917587 WBT917587 VRX917587 VIB917587 UYF917587 UOJ917587 UEN917587 TUR917587 TKV917587 TAZ917587 SRD917587 SHH917587 RXL917587 RNP917587 RDT917587 QTX917587 QKB917587 QAF917587 PQJ917587 PGN917587 OWR917587 OMV917587 OCZ917587 NTD917587 NJH917587 MZL917587 MPP917587 MFT917587 LVX917587 LMB917587 LCF917587 KSJ917587 KIN917587 JYR917587 JOV917587 JEZ917587 IVD917587 ILH917587 IBL917587 HRP917587 HHT917587 GXX917587 GOB917587 GEF917587 FUJ917587 FKN917587 FAR917587 EQV917587 EGZ917587 DXD917587 DNH917587 DDL917587 CTP917587 CJT917587 BZX917587 BQB917587 BGF917587 AWJ917587 AMN917587 ACR917587 SV917587 IZ917587 D917587 WVL852051 WLP852051 WBT852051 VRX852051 VIB852051 UYF852051 UOJ852051 UEN852051 TUR852051 TKV852051 TAZ852051 SRD852051 SHH852051 RXL852051 RNP852051 RDT852051 QTX852051 QKB852051 QAF852051 PQJ852051 PGN852051 OWR852051 OMV852051 OCZ852051 NTD852051 NJH852051 MZL852051 MPP852051 MFT852051 LVX852051 LMB852051 LCF852051 KSJ852051 KIN852051 JYR852051 JOV852051 JEZ852051 IVD852051 ILH852051 IBL852051 HRP852051 HHT852051 GXX852051 GOB852051 GEF852051 FUJ852051 FKN852051 FAR852051 EQV852051 EGZ852051 DXD852051 DNH852051 DDL852051 CTP852051 CJT852051 BZX852051 BQB852051 BGF852051 AWJ852051 AMN852051 ACR852051 SV852051 IZ852051 D852051 WVL786515 WLP786515 WBT786515 VRX786515 VIB786515 UYF786515 UOJ786515 UEN786515 TUR786515 TKV786515 TAZ786515 SRD786515 SHH786515 RXL786515 RNP786515 RDT786515 QTX786515 QKB786515 QAF786515 PQJ786515 PGN786515 OWR786515 OMV786515 OCZ786515 NTD786515 NJH786515 MZL786515 MPP786515 MFT786515 LVX786515 LMB786515 LCF786515 KSJ786515 KIN786515 JYR786515 JOV786515 JEZ786515 IVD786515 ILH786515 IBL786515 HRP786515 HHT786515 GXX786515 GOB786515 GEF786515 FUJ786515 FKN786515 FAR786515 EQV786515 EGZ786515 DXD786515 DNH786515 DDL786515 CTP786515 CJT786515 BZX786515 BQB786515 BGF786515 AWJ786515 AMN786515 ACR786515 SV786515 IZ786515 D786515 WVL720979 WLP720979 WBT720979 VRX720979 VIB720979 UYF720979 UOJ720979 UEN720979 TUR720979 TKV720979 TAZ720979 SRD720979 SHH720979 RXL720979 RNP720979 RDT720979 QTX720979 QKB720979 QAF720979 PQJ720979 PGN720979 OWR720979 OMV720979 OCZ720979 NTD720979 NJH720979 MZL720979 MPP720979 MFT720979 LVX720979 LMB720979 LCF720979 KSJ720979 KIN720979 JYR720979 JOV720979 JEZ720979 IVD720979 ILH720979 IBL720979 HRP720979 HHT720979 GXX720979 GOB720979 GEF720979 FUJ720979 FKN720979 FAR720979 EQV720979 EGZ720979 DXD720979 DNH720979 DDL720979 CTP720979 CJT720979 BZX720979 BQB720979 BGF720979 AWJ720979 AMN720979 ACR720979 SV720979 IZ720979 D720979 WVL655443 WLP655443 WBT655443 VRX655443 VIB655443 UYF655443 UOJ655443 UEN655443 TUR655443 TKV655443 TAZ655443 SRD655443 SHH655443 RXL655443 RNP655443 RDT655443 QTX655443 QKB655443 QAF655443 PQJ655443 PGN655443 OWR655443 OMV655443 OCZ655443 NTD655443 NJH655443 MZL655443 MPP655443 MFT655443 LVX655443 LMB655443 LCF655443 KSJ655443 KIN655443 JYR655443 JOV655443 JEZ655443 IVD655443 ILH655443 IBL655443 HRP655443 HHT655443 GXX655443 GOB655443 GEF655443 FUJ655443 FKN655443 FAR655443 EQV655443 EGZ655443 DXD655443 DNH655443 DDL655443 CTP655443 CJT655443 BZX655443 BQB655443 BGF655443 AWJ655443 AMN655443 ACR655443 SV655443 IZ655443 D655443 WVL589907 WLP589907 WBT589907 VRX589907 VIB589907 UYF589907 UOJ589907 UEN589907 TUR589907 TKV589907 TAZ589907 SRD589907 SHH589907 RXL589907 RNP589907 RDT589907 QTX589907 QKB589907 QAF589907 PQJ589907 PGN589907 OWR589907 OMV589907 OCZ589907 NTD589907 NJH589907 MZL589907 MPP589907 MFT589907 LVX589907 LMB589907 LCF589907 KSJ589907 KIN589907 JYR589907 JOV589907 JEZ589907 IVD589907 ILH589907 IBL589907 HRP589907 HHT589907 GXX589907 GOB589907 GEF589907 FUJ589907 FKN589907 FAR589907 EQV589907 EGZ589907 DXD589907 DNH589907 DDL589907 CTP589907 CJT589907 BZX589907 BQB589907 BGF589907 AWJ589907 AMN589907 ACR589907 SV589907 IZ589907 D589907 WVL524371 WLP524371 WBT524371 VRX524371 VIB524371 UYF524371 UOJ524371 UEN524371 TUR524371 TKV524371 TAZ524371 SRD524371 SHH524371 RXL524371 RNP524371 RDT524371 QTX524371 QKB524371 QAF524371 PQJ524371 PGN524371 OWR524371 OMV524371 OCZ524371 NTD524371 NJH524371 MZL524371 MPP524371 MFT524371 LVX524371 LMB524371 LCF524371 KSJ524371 KIN524371 JYR524371 JOV524371 JEZ524371 IVD524371 ILH524371 IBL524371 HRP524371 HHT524371 GXX524371 GOB524371 GEF524371 FUJ524371 FKN524371 FAR524371 EQV524371 EGZ524371 DXD524371 DNH524371 DDL524371 CTP524371 CJT524371 BZX524371 BQB524371 BGF524371 AWJ524371 AMN524371 ACR524371 SV524371 IZ524371 D524371 WVL458835 WLP458835 WBT458835 VRX458835 VIB458835 UYF458835 UOJ458835 UEN458835 TUR458835 TKV458835 TAZ458835 SRD458835 SHH458835 RXL458835 RNP458835 RDT458835 QTX458835 QKB458835 QAF458835 PQJ458835 PGN458835 OWR458835 OMV458835 OCZ458835 NTD458835 NJH458835 MZL458835 MPP458835 MFT458835 LVX458835 LMB458835 LCF458835 KSJ458835 KIN458835 JYR458835 JOV458835 JEZ458835 IVD458835 ILH458835 IBL458835 HRP458835 HHT458835 GXX458835 GOB458835 GEF458835 FUJ458835 FKN458835 FAR458835 EQV458835 EGZ458835 DXD458835 DNH458835 DDL458835 CTP458835 CJT458835 BZX458835 BQB458835 BGF458835 AWJ458835 AMN458835 ACR458835 SV458835 IZ458835 D458835 WVL393299 WLP393299 WBT393299 VRX393299 VIB393299 UYF393299 UOJ393299 UEN393299 TUR393299 TKV393299 TAZ393299 SRD393299 SHH393299 RXL393299 RNP393299 RDT393299 QTX393299 QKB393299 QAF393299 PQJ393299 PGN393299 OWR393299 OMV393299 OCZ393299 NTD393299 NJH393299 MZL393299 MPP393299 MFT393299 LVX393299 LMB393299 LCF393299 KSJ393299 KIN393299 JYR393299 JOV393299 JEZ393299 IVD393299 ILH393299 IBL393299 HRP393299 HHT393299 GXX393299 GOB393299 GEF393299 FUJ393299 FKN393299 FAR393299 EQV393299 EGZ393299 DXD393299 DNH393299 DDL393299 CTP393299 CJT393299 BZX393299 BQB393299 BGF393299 AWJ393299 AMN393299 ACR393299 SV393299 IZ393299 D393299 WVL327763 WLP327763 WBT327763 VRX327763 VIB327763 UYF327763 UOJ327763 UEN327763 TUR327763 TKV327763 TAZ327763 SRD327763 SHH327763 RXL327763 RNP327763 RDT327763 QTX327763 QKB327763 QAF327763 PQJ327763 PGN327763 OWR327763 OMV327763 OCZ327763 NTD327763 NJH327763 MZL327763 MPP327763 MFT327763 LVX327763 LMB327763 LCF327763 KSJ327763 KIN327763 JYR327763 JOV327763 JEZ327763 IVD327763 ILH327763 IBL327763 HRP327763 HHT327763 GXX327763 GOB327763 GEF327763 FUJ327763 FKN327763 FAR327763 EQV327763 EGZ327763 DXD327763 DNH327763 DDL327763 CTP327763 CJT327763 BZX327763 BQB327763 BGF327763 AWJ327763 AMN327763 ACR327763 SV327763 IZ327763 D327763 WVL262227 WLP262227 WBT262227 VRX262227 VIB262227 UYF262227 UOJ262227 UEN262227 TUR262227 TKV262227 TAZ262227 SRD262227 SHH262227 RXL262227 RNP262227 RDT262227 QTX262227 QKB262227 QAF262227 PQJ262227 PGN262227 OWR262227 OMV262227 OCZ262227 NTD262227 NJH262227 MZL262227 MPP262227 MFT262227 LVX262227 LMB262227 LCF262227 KSJ262227 KIN262227 JYR262227 JOV262227 JEZ262227 IVD262227 ILH262227 IBL262227 HRP262227 HHT262227 GXX262227 GOB262227 GEF262227 FUJ262227 FKN262227 FAR262227 EQV262227 EGZ262227 DXD262227 DNH262227 DDL262227 CTP262227 CJT262227 BZX262227 BQB262227 BGF262227 AWJ262227 AMN262227 ACR262227 SV262227 IZ262227 D262227 WVL196691 WLP196691 WBT196691 VRX196691 VIB196691 UYF196691 UOJ196691 UEN196691 TUR196691 TKV196691 TAZ196691 SRD196691 SHH196691 RXL196691 RNP196691 RDT196691 QTX196691 QKB196691 QAF196691 PQJ196691 PGN196691 OWR196691 OMV196691 OCZ196691 NTD196691 NJH196691 MZL196691 MPP196691 MFT196691 LVX196691 LMB196691 LCF196691 KSJ196691 KIN196691 JYR196691 JOV196691 JEZ196691 IVD196691 ILH196691 IBL196691 HRP196691 HHT196691 GXX196691 GOB196691 GEF196691 FUJ196691 FKN196691 FAR196691 EQV196691 EGZ196691 DXD196691 DNH196691 DDL196691 CTP196691 CJT196691 BZX196691 BQB196691 BGF196691 AWJ196691 AMN196691 ACR196691 SV196691 IZ196691 D196691 WVL131155 WLP131155 WBT131155 VRX131155 VIB131155 UYF131155 UOJ131155 UEN131155 TUR131155 TKV131155 TAZ131155 SRD131155 SHH131155 RXL131155 RNP131155 RDT131155 QTX131155 QKB131155 QAF131155 PQJ131155 PGN131155 OWR131155 OMV131155 OCZ131155 NTD131155 NJH131155 MZL131155 MPP131155 MFT131155 LVX131155 LMB131155 LCF131155 KSJ131155 KIN131155 JYR131155 JOV131155 JEZ131155 IVD131155 ILH131155 IBL131155 HRP131155 HHT131155 GXX131155 GOB131155 GEF131155 FUJ131155 FKN131155 FAR131155 EQV131155 EGZ131155 DXD131155 DNH131155 DDL131155 CTP131155 CJT131155 BZX131155 BQB131155 BGF131155 AWJ131155 AMN131155 ACR131155 SV131155 IZ131155 D131155 WVL65619 WLP65619 WBT65619 VRX65619 VIB65619 UYF65619 UOJ65619 UEN65619 TUR65619 TKV65619 TAZ65619 SRD65619 SHH65619 RXL65619 RNP65619 RDT65619 QTX65619 QKB65619 QAF65619 PQJ65619 PGN65619 OWR65619 OMV65619 OCZ65619 NTD65619 NJH65619 MZL65619 MPP65619 MFT65619 LVX65619 LMB65619 LCF65619 KSJ65619 KIN65619 JYR65619 JOV65619 JEZ65619 IVD65619 ILH65619 IBL65619 HRP65619 HHT65619 GXX65619 GOB65619 GEF65619 FUJ65619 FKN65619 FAR65619 EQV65619 EGZ65619 DXD65619 DNH65619 DDL65619 CTP65619 CJT65619 BZX65619 BQB65619 BGF65619 AWJ65619 AMN65619 ACR65619 SV65619 IZ65619 D65619 WVL83 WLP83 WBT83 VRX83 VIB83 UYF83 UOJ83 UEN83 TUR83 TKV83 TAZ83 SRD83 SHH83 RXL83 RNP83 RDT83 QTX83 QKB83 QAF83 PQJ83 PGN83 OWR83 OMV83 OCZ83 NTD83 NJH83 MZL83 MPP83 MFT83 LVX83 LMB83 LCF83 KSJ83 KIN83 JYR83 JOV83 JEZ83 IVD83 ILH83 IBL83 HRP83 HHT83 GXX83 GOB83 GEF83 FUJ83 FKN83 FAR83 EQV83 EGZ83 DXD83 DNH83 DDL83 CTP83 CJT83 BZX83 BQB83 BGF83 AWJ83 AMN83 ACR83 SV83 IZ83 D83 WVL983121 WLP983121 WBT983121 VRX983121 VIB983121 UYF983121 UOJ983121 UEN983121 TUR983121 TKV983121 TAZ983121 SRD983121 SHH983121 RXL983121 RNP983121 RDT983121 QTX983121 QKB983121 QAF983121 PQJ983121 PGN983121 OWR983121 OMV983121 OCZ983121 NTD983121 NJH983121 MZL983121 MPP983121 MFT983121 LVX983121 LMB983121 LCF983121 KSJ983121 KIN983121 JYR983121 JOV983121 JEZ983121 IVD983121 ILH983121 IBL983121 HRP983121 HHT983121 GXX983121 GOB983121 GEF983121 FUJ983121 FKN983121 FAR983121 EQV983121 EGZ983121 DXD983121 DNH983121 DDL983121 CTP983121 CJT983121 BZX983121 BQB983121 BGF983121 AWJ983121 AMN983121 ACR983121 SV983121 IZ983121 D983121 WVL917585 WLP917585 WBT917585 VRX917585 VIB917585 UYF917585 UOJ917585 UEN917585 TUR917585 TKV917585 TAZ917585 SRD917585 SHH917585 RXL917585 RNP917585 RDT917585 QTX917585 QKB917585 QAF917585 PQJ917585 PGN917585 OWR917585 OMV917585 OCZ917585 NTD917585 NJH917585 MZL917585 MPP917585 MFT917585 LVX917585 LMB917585 LCF917585 KSJ917585 KIN917585 JYR917585 JOV917585 JEZ917585 IVD917585 ILH917585 IBL917585 HRP917585 HHT917585 GXX917585 GOB917585 GEF917585 FUJ917585 FKN917585 FAR917585 EQV917585 EGZ917585 DXD917585 DNH917585 DDL917585 CTP917585 CJT917585 BZX917585 BQB917585 BGF917585 AWJ917585 AMN917585 ACR917585 SV917585 IZ917585 D917585 WVL852049 WLP852049 WBT852049 VRX852049 VIB852049 UYF852049 UOJ852049 UEN852049 TUR852049 TKV852049 TAZ852049 SRD852049 SHH852049 RXL852049 RNP852049 RDT852049 QTX852049 QKB852049 QAF852049 PQJ852049 PGN852049 OWR852049 OMV852049 OCZ852049 NTD852049 NJH852049 MZL852049 MPP852049 MFT852049 LVX852049 LMB852049 LCF852049 KSJ852049 KIN852049 JYR852049 JOV852049 JEZ852049 IVD852049 ILH852049 IBL852049 HRP852049 HHT852049 GXX852049 GOB852049 GEF852049 FUJ852049 FKN852049 FAR852049 EQV852049 EGZ852049 DXD852049 DNH852049 DDL852049 CTP852049 CJT852049 BZX852049 BQB852049 BGF852049 AWJ852049 AMN852049 ACR852049 SV852049 IZ852049 D852049 WVL786513 WLP786513 WBT786513 VRX786513 VIB786513 UYF786513 UOJ786513 UEN786513 TUR786513 TKV786513 TAZ786513 SRD786513 SHH786513 RXL786513 RNP786513 RDT786513 QTX786513 QKB786513 QAF786513 PQJ786513 PGN786513 OWR786513 OMV786513 OCZ786513 NTD786513 NJH786513 MZL786513 MPP786513 MFT786513 LVX786513 LMB786513 LCF786513 KSJ786513 KIN786513 JYR786513 JOV786513 JEZ786513 IVD786513 ILH786513 IBL786513 HRP786513 HHT786513 GXX786513 GOB786513 GEF786513 FUJ786513 FKN786513 FAR786513 EQV786513 EGZ786513 DXD786513 DNH786513 DDL786513 CTP786513 CJT786513 BZX786513 BQB786513 BGF786513 AWJ786513 AMN786513 ACR786513 SV786513 IZ786513 D786513 WVL720977 WLP720977 WBT720977 VRX720977 VIB720977 UYF720977 UOJ720977 UEN720977 TUR720977 TKV720977 TAZ720977 SRD720977 SHH720977 RXL720977 RNP720977 RDT720977 QTX720977 QKB720977 QAF720977 PQJ720977 PGN720977 OWR720977 OMV720977 OCZ720977 NTD720977 NJH720977 MZL720977 MPP720977 MFT720977 LVX720977 LMB720977 LCF720977 KSJ720977 KIN720977 JYR720977 JOV720977 JEZ720977 IVD720977 ILH720977 IBL720977 HRP720977 HHT720977 GXX720977 GOB720977 GEF720977 FUJ720977 FKN720977 FAR720977 EQV720977 EGZ720977 DXD720977 DNH720977 DDL720977 CTP720977 CJT720977 BZX720977 BQB720977 BGF720977 AWJ720977 AMN720977 ACR720977 SV720977 IZ720977 D720977 WVL655441 WLP655441 WBT655441 VRX655441 VIB655441 UYF655441 UOJ655441 UEN655441 TUR655441 TKV655441 TAZ655441 SRD655441 SHH655441 RXL655441 RNP655441 RDT655441 QTX655441 QKB655441 QAF655441 PQJ655441 PGN655441 OWR655441 OMV655441 OCZ655441 NTD655441 NJH655441 MZL655441 MPP655441 MFT655441 LVX655441 LMB655441 LCF655441 KSJ655441 KIN655441 JYR655441 JOV655441 JEZ655441 IVD655441 ILH655441 IBL655441 HRP655441 HHT655441 GXX655441 GOB655441 GEF655441 FUJ655441 FKN655441 FAR655441 EQV655441 EGZ655441 DXD655441 DNH655441 DDL655441 CTP655441 CJT655441 BZX655441 BQB655441 BGF655441 AWJ655441 AMN655441 ACR655441 SV655441 IZ655441 D655441 WVL589905 WLP589905 WBT589905 VRX589905 VIB589905 UYF589905 UOJ589905 UEN589905 TUR589905 TKV589905 TAZ589905 SRD589905 SHH589905 RXL589905 RNP589905 RDT589905 QTX589905 QKB589905 QAF589905 PQJ589905 PGN589905 OWR589905 OMV589905 OCZ589905 NTD589905 NJH589905 MZL589905 MPP589905 MFT589905 LVX589905 LMB589905 LCF589905 KSJ589905 KIN589905 JYR589905 JOV589905 JEZ589905 IVD589905 ILH589905 IBL589905 HRP589905 HHT589905 GXX589905 GOB589905 GEF589905 FUJ589905 FKN589905 FAR589905 EQV589905 EGZ589905 DXD589905 DNH589905 DDL589905 CTP589905 CJT589905 BZX589905 BQB589905 BGF589905 AWJ589905 AMN589905 ACR589905 SV589905 IZ589905 D589905 WVL524369 WLP524369 WBT524369 VRX524369 VIB524369 UYF524369 UOJ524369 UEN524369 TUR524369 TKV524369 TAZ524369 SRD524369 SHH524369 RXL524369 RNP524369 RDT524369 QTX524369 QKB524369 QAF524369 PQJ524369 PGN524369 OWR524369 OMV524369 OCZ524369 NTD524369 NJH524369 MZL524369 MPP524369 MFT524369 LVX524369 LMB524369 LCF524369 KSJ524369 KIN524369 JYR524369 JOV524369 JEZ524369 IVD524369 ILH524369 IBL524369 HRP524369 HHT524369 GXX524369 GOB524369 GEF524369 FUJ524369 FKN524369 FAR524369 EQV524369 EGZ524369 DXD524369 DNH524369 DDL524369 CTP524369 CJT524369 BZX524369 BQB524369 BGF524369 AWJ524369 AMN524369 ACR524369 SV524369 IZ524369 D524369 WVL458833 WLP458833 WBT458833 VRX458833 VIB458833 UYF458833 UOJ458833 UEN458833 TUR458833 TKV458833 TAZ458833 SRD458833 SHH458833 RXL458833 RNP458833 RDT458833 QTX458833 QKB458833 QAF458833 PQJ458833 PGN458833 OWR458833 OMV458833 OCZ458833 NTD458833 NJH458833 MZL458833 MPP458833 MFT458833 LVX458833 LMB458833 LCF458833 KSJ458833 KIN458833 JYR458833 JOV458833 JEZ458833 IVD458833 ILH458833 IBL458833 HRP458833 HHT458833 GXX458833 GOB458833 GEF458833 FUJ458833 FKN458833 FAR458833 EQV458833 EGZ458833 DXD458833 DNH458833 DDL458833 CTP458833 CJT458833 BZX458833 BQB458833 BGF458833 AWJ458833 AMN458833 ACR458833 SV458833 IZ458833 D458833 WVL393297 WLP393297 WBT393297 VRX393297 VIB393297 UYF393297 UOJ393297 UEN393297 TUR393297 TKV393297 TAZ393297 SRD393297 SHH393297 RXL393297 RNP393297 RDT393297 QTX393297 QKB393297 QAF393297 PQJ393297 PGN393297 OWR393297 OMV393297 OCZ393297 NTD393297 NJH393297 MZL393297 MPP393297 MFT393297 LVX393297 LMB393297 LCF393297 KSJ393297 KIN393297 JYR393297 JOV393297 JEZ393297 IVD393297 ILH393297 IBL393297 HRP393297 HHT393297 GXX393297 GOB393297 GEF393297 FUJ393297 FKN393297 FAR393297 EQV393297 EGZ393297 DXD393297 DNH393297 DDL393297 CTP393297 CJT393297 BZX393297 BQB393297 BGF393297 AWJ393297 AMN393297 ACR393297 SV393297 IZ393297 D393297 WVL327761 WLP327761 WBT327761 VRX327761 VIB327761 UYF327761 UOJ327761 UEN327761 TUR327761 TKV327761 TAZ327761 SRD327761 SHH327761 RXL327761 RNP327761 RDT327761 QTX327761 QKB327761 QAF327761 PQJ327761 PGN327761 OWR327761 OMV327761 OCZ327761 NTD327761 NJH327761 MZL327761 MPP327761 MFT327761 LVX327761 LMB327761 LCF327761 KSJ327761 KIN327761 JYR327761 JOV327761 JEZ327761 IVD327761 ILH327761 IBL327761 HRP327761 HHT327761 GXX327761 GOB327761 GEF327761 FUJ327761 FKN327761 FAR327761 EQV327761 EGZ327761 DXD327761 DNH327761 DDL327761 CTP327761 CJT327761 BZX327761 BQB327761 BGF327761 AWJ327761 AMN327761 ACR327761 SV327761 IZ327761 D327761 WVL262225 WLP262225 WBT262225 VRX262225 VIB262225 UYF262225 UOJ262225 UEN262225 TUR262225 TKV262225 TAZ262225 SRD262225 SHH262225 RXL262225 RNP262225 RDT262225 QTX262225 QKB262225 QAF262225 PQJ262225 PGN262225 OWR262225 OMV262225 OCZ262225 NTD262225 NJH262225 MZL262225 MPP262225 MFT262225 LVX262225 LMB262225 LCF262225 KSJ262225 KIN262225 JYR262225 JOV262225 JEZ262225 IVD262225 ILH262225 IBL262225 HRP262225 HHT262225 GXX262225 GOB262225 GEF262225 FUJ262225 FKN262225 FAR262225 EQV262225 EGZ262225 DXD262225 DNH262225 DDL262225 CTP262225 CJT262225 BZX262225 BQB262225 BGF262225 AWJ262225 AMN262225 ACR262225 SV262225 IZ262225 D262225 WVL196689 WLP196689 WBT196689 VRX196689 VIB196689 UYF196689 UOJ196689 UEN196689 TUR196689 TKV196689 TAZ196689 SRD196689 SHH196689 RXL196689 RNP196689 RDT196689 QTX196689 QKB196689 QAF196689 PQJ196689 PGN196689 OWR196689 OMV196689 OCZ196689 NTD196689 NJH196689 MZL196689 MPP196689 MFT196689 LVX196689 LMB196689 LCF196689 KSJ196689 KIN196689 JYR196689 JOV196689 JEZ196689 IVD196689 ILH196689 IBL196689 HRP196689 HHT196689 GXX196689 GOB196689 GEF196689 FUJ196689 FKN196689 FAR196689 EQV196689 EGZ196689 DXD196689 DNH196689 DDL196689 CTP196689 CJT196689 BZX196689 BQB196689 BGF196689 AWJ196689 AMN196689 ACR196689 SV196689 IZ196689 D196689 WVL131153 WLP131153 WBT131153 VRX131153 VIB131153 UYF131153 UOJ131153 UEN131153 TUR131153 TKV131153 TAZ131153 SRD131153 SHH131153 RXL131153 RNP131153 RDT131153 QTX131153 QKB131153 QAF131153 PQJ131153 PGN131153 OWR131153 OMV131153 OCZ131153 NTD131153 NJH131153 MZL131153 MPP131153 MFT131153 LVX131153 LMB131153 LCF131153 KSJ131153 KIN131153 JYR131153 JOV131153 JEZ131153 IVD131153 ILH131153 IBL131153 HRP131153 HHT131153 GXX131153 GOB131153 GEF131153 FUJ131153 FKN131153 FAR131153 EQV131153 EGZ131153 DXD131153 DNH131153 DDL131153 CTP131153 CJT131153 BZX131153 BQB131153 BGF131153 AWJ131153 AMN131153 ACR131153 SV131153 IZ131153 D131153 WVL65617 WLP65617 WBT65617 VRX65617 VIB65617 UYF65617 UOJ65617 UEN65617 TUR65617 TKV65617 TAZ65617 SRD65617 SHH65617 RXL65617 RNP65617 RDT65617 QTX65617 QKB65617 QAF65617 PQJ65617 PGN65617 OWR65617 OMV65617 OCZ65617 NTD65617 NJH65617 MZL65617 MPP65617 MFT65617 LVX65617 LMB65617 LCF65617 KSJ65617 KIN65617 JYR65617 JOV65617 JEZ65617 IVD65617 ILH65617 IBL65617 HRP65617 HHT65617 GXX65617 GOB65617 GEF65617 FUJ65617 FKN65617 FAR65617 EQV65617 EGZ65617 DXD65617 DNH65617 DDL65617 CTP65617 CJT65617 BZX65617 BQB65617 BGF65617 AWJ65617 AMN65617 ACR65617 SV65617 IZ65617 D65617 WVL81 WLP81 WBT81 VRX81 VIB81 UYF81 UOJ81 UEN81 TUR81 TKV81 TAZ81 SRD81 SHH81 RXL81 RNP81 RDT81 QTX81 QKB81 QAF81 PQJ81 PGN81 OWR81 OMV81 OCZ81 NTD81 NJH81 MZL81 MPP81 MFT81 LVX81 LMB81 LCF81 KSJ81 KIN81 JYR81 JOV81 JEZ81 IVD81 ILH81 IBL81 HRP81 HHT81 GXX81 GOB81 GEF81 FUJ81 FKN81 FAR81 EQV81 EGZ81 DXD81 DNH81 DDL81 CTP81 CJT81 BZX81 BQB81 BGF81 AWJ81 AMN81 ACR81 SV81 IZ81 D81 WVL983119 WLP983119 WBT983119 VRX983119 VIB983119 UYF983119 UOJ983119 UEN983119 TUR983119 TKV983119 TAZ983119 SRD983119 SHH983119 RXL983119 RNP983119 RDT983119 QTX983119 QKB983119 QAF983119 PQJ983119 PGN983119 OWR983119 OMV983119 OCZ983119 NTD983119 NJH983119 MZL983119 MPP983119 MFT983119 LVX983119 LMB983119 LCF983119 KSJ983119 KIN983119 JYR983119 JOV983119 JEZ983119 IVD983119 ILH983119 IBL983119 HRP983119 HHT983119 GXX983119 GOB983119 GEF983119 FUJ983119 FKN983119 FAR983119 EQV983119 EGZ983119 DXD983119 DNH983119 DDL983119 CTP983119 CJT983119 BZX983119 BQB983119 BGF983119 AWJ983119 AMN983119 ACR983119 SV983119 IZ983119 D983119 WVL917583 WLP917583 WBT917583 VRX917583 VIB917583 UYF917583 UOJ917583 UEN917583 TUR917583 TKV917583 TAZ917583 SRD917583 SHH917583 RXL917583 RNP917583 RDT917583 QTX917583 QKB917583 QAF917583 PQJ917583 PGN917583 OWR917583 OMV917583 OCZ917583 NTD917583 NJH917583 MZL917583 MPP917583 MFT917583 LVX917583 LMB917583 LCF917583 KSJ917583 KIN917583 JYR917583 JOV917583 JEZ917583 IVD917583 ILH917583 IBL917583 HRP917583 HHT917583 GXX917583 GOB917583 GEF917583 FUJ917583 FKN917583 FAR917583 EQV917583 EGZ917583 DXD917583 DNH917583 DDL917583 CTP917583 CJT917583 BZX917583 BQB917583 BGF917583 AWJ917583 AMN917583 ACR917583 SV917583 IZ917583 D917583 WVL852047 WLP852047 WBT852047 VRX852047 VIB852047 UYF852047 UOJ852047 UEN852047 TUR852047 TKV852047 TAZ852047 SRD852047 SHH852047 RXL852047 RNP852047 RDT852047 QTX852047 QKB852047 QAF852047 PQJ852047 PGN852047 OWR852047 OMV852047 OCZ852047 NTD852047 NJH852047 MZL852047 MPP852047 MFT852047 LVX852047 LMB852047 LCF852047 KSJ852047 KIN852047 JYR852047 JOV852047 JEZ852047 IVD852047 ILH852047 IBL852047 HRP852047 HHT852047 GXX852047 GOB852047 GEF852047 FUJ852047 FKN852047 FAR852047 EQV852047 EGZ852047 DXD852047 DNH852047 DDL852047 CTP852047 CJT852047 BZX852047 BQB852047 BGF852047 AWJ852047 AMN852047 ACR852047 SV852047 IZ852047 D852047 WVL786511 WLP786511 WBT786511 VRX786511 VIB786511 UYF786511 UOJ786511 UEN786511 TUR786511 TKV786511 TAZ786511 SRD786511 SHH786511 RXL786511 RNP786511 RDT786511 QTX786511 QKB786511 QAF786511 PQJ786511 PGN786511 OWR786511 OMV786511 OCZ786511 NTD786511 NJH786511 MZL786511 MPP786511 MFT786511 LVX786511 LMB786511 LCF786511 KSJ786511 KIN786511 JYR786511 JOV786511 JEZ786511 IVD786511 ILH786511 IBL786511 HRP786511 HHT786511 GXX786511 GOB786511 GEF786511 FUJ786511 FKN786511 FAR786511 EQV786511 EGZ786511 DXD786511 DNH786511 DDL786511 CTP786511 CJT786511 BZX786511 BQB786511 BGF786511 AWJ786511 AMN786511 ACR786511 SV786511 IZ786511 D786511 WVL720975 WLP720975 WBT720975 VRX720975 VIB720975 UYF720975 UOJ720975 UEN720975 TUR720975 TKV720975 TAZ720975 SRD720975 SHH720975 RXL720975 RNP720975 RDT720975 QTX720975 QKB720975 QAF720975 PQJ720975 PGN720975 OWR720975 OMV720975 OCZ720975 NTD720975 NJH720975 MZL720975 MPP720975 MFT720975 LVX720975 LMB720975 LCF720975 KSJ720975 KIN720975 JYR720975 JOV720975 JEZ720975 IVD720975 ILH720975 IBL720975 HRP720975 HHT720975 GXX720975 GOB720975 GEF720975 FUJ720975 FKN720975 FAR720975 EQV720975 EGZ720975 DXD720975 DNH720975 DDL720975 CTP720975 CJT720975 BZX720975 BQB720975 BGF720975 AWJ720975 AMN720975 ACR720975 SV720975 IZ720975 D720975 WVL655439 WLP655439 WBT655439 VRX655439 VIB655439 UYF655439 UOJ655439 UEN655439 TUR655439 TKV655439 TAZ655439 SRD655439 SHH655439 RXL655439 RNP655439 RDT655439 QTX655439 QKB655439 QAF655439 PQJ655439 PGN655439 OWR655439 OMV655439 OCZ655439 NTD655439 NJH655439 MZL655439 MPP655439 MFT655439 LVX655439 LMB655439 LCF655439 KSJ655439 KIN655439 JYR655439 JOV655439 JEZ655439 IVD655439 ILH655439 IBL655439 HRP655439 HHT655439 GXX655439 GOB655439 GEF655439 FUJ655439 FKN655439 FAR655439 EQV655439 EGZ655439 DXD655439 DNH655439 DDL655439 CTP655439 CJT655439 BZX655439 BQB655439 BGF655439 AWJ655439 AMN655439 ACR655439 SV655439 IZ655439 D655439 WVL589903 WLP589903 WBT589903 VRX589903 VIB589903 UYF589903 UOJ589903 UEN589903 TUR589903 TKV589903 TAZ589903 SRD589903 SHH589903 RXL589903 RNP589903 RDT589903 QTX589903 QKB589903 QAF589903 PQJ589903 PGN589903 OWR589903 OMV589903 OCZ589903 NTD589903 NJH589903 MZL589903 MPP589903 MFT589903 LVX589903 LMB589903 LCF589903 KSJ589903 KIN589903 JYR589903 JOV589903 JEZ589903 IVD589903 ILH589903 IBL589903 HRP589903 HHT589903 GXX589903 GOB589903 GEF589903 FUJ589903 FKN589903 FAR589903 EQV589903 EGZ589903 DXD589903 DNH589903 DDL589903 CTP589903 CJT589903 BZX589903 BQB589903 BGF589903 AWJ589903 AMN589903 ACR589903 SV589903 IZ589903 D589903 WVL524367 WLP524367 WBT524367 VRX524367 VIB524367 UYF524367 UOJ524367 UEN524367 TUR524367 TKV524367 TAZ524367 SRD524367 SHH524367 RXL524367 RNP524367 RDT524367 QTX524367 QKB524367 QAF524367 PQJ524367 PGN524367 OWR524367 OMV524367 OCZ524367 NTD524367 NJH524367 MZL524367 MPP524367 MFT524367 LVX524367 LMB524367 LCF524367 KSJ524367 KIN524367 JYR524367 JOV524367 JEZ524367 IVD524367 ILH524367 IBL524367 HRP524367 HHT524367 GXX524367 GOB524367 GEF524367 FUJ524367 FKN524367 FAR524367 EQV524367 EGZ524367 DXD524367 DNH524367 DDL524367 CTP524367 CJT524367 BZX524367 BQB524367 BGF524367 AWJ524367 AMN524367 ACR524367 SV524367 IZ524367 D524367 WVL458831 WLP458831 WBT458831 VRX458831 VIB458831 UYF458831 UOJ458831 UEN458831 TUR458831 TKV458831 TAZ458831 SRD458831 SHH458831 RXL458831 RNP458831 RDT458831 QTX458831 QKB458831 QAF458831 PQJ458831 PGN458831 OWR458831 OMV458831 OCZ458831 NTD458831 NJH458831 MZL458831 MPP458831 MFT458831 LVX458831 LMB458831 LCF458831 KSJ458831 KIN458831 JYR458831 JOV458831 JEZ458831 IVD458831 ILH458831 IBL458831 HRP458831 HHT458831 GXX458831 GOB458831 GEF458831 FUJ458831 FKN458831 FAR458831 EQV458831 EGZ458831 DXD458831 DNH458831 DDL458831 CTP458831 CJT458831 BZX458831 BQB458831 BGF458831 AWJ458831 AMN458831 ACR458831 SV458831 IZ458831 D458831 WVL393295 WLP393295 WBT393295 VRX393295 VIB393295 UYF393295 UOJ393295 UEN393295 TUR393295 TKV393295 TAZ393295 SRD393295 SHH393295 RXL393295 RNP393295 RDT393295 QTX393295 QKB393295 QAF393295 PQJ393295 PGN393295 OWR393295 OMV393295 OCZ393295 NTD393295 NJH393295 MZL393295 MPP393295 MFT393295 LVX393295 LMB393295 LCF393295 KSJ393295 KIN393295 JYR393295 JOV393295 JEZ393295 IVD393295 ILH393295 IBL393295 HRP393295 HHT393295 GXX393295 GOB393295 GEF393295 FUJ393295 FKN393295 FAR393295 EQV393295 EGZ393295 DXD393295 DNH393295 DDL393295 CTP393295 CJT393295 BZX393295 BQB393295 BGF393295 AWJ393295 AMN393295 ACR393295 SV393295 IZ393295 D393295 WVL327759 WLP327759 WBT327759 VRX327759 VIB327759 UYF327759 UOJ327759 UEN327759 TUR327759 TKV327759 TAZ327759 SRD327759 SHH327759 RXL327759 RNP327759 RDT327759 QTX327759 QKB327759 QAF327759 PQJ327759 PGN327759 OWR327759 OMV327759 OCZ327759 NTD327759 NJH327759 MZL327759 MPP327759 MFT327759 LVX327759 LMB327759 LCF327759 KSJ327759 KIN327759 JYR327759 JOV327759 JEZ327759 IVD327759 ILH327759 IBL327759 HRP327759 HHT327759 GXX327759 GOB327759 GEF327759 FUJ327759 FKN327759 FAR327759 EQV327759 EGZ327759 DXD327759 DNH327759 DDL327759 CTP327759 CJT327759 BZX327759 BQB327759 BGF327759 AWJ327759 AMN327759 ACR327759 SV327759 IZ327759 D327759 WVL262223 WLP262223 WBT262223 VRX262223 VIB262223 UYF262223 UOJ262223 UEN262223 TUR262223 TKV262223 TAZ262223 SRD262223 SHH262223 RXL262223 RNP262223 RDT262223 QTX262223 QKB262223 QAF262223 PQJ262223 PGN262223 OWR262223 OMV262223 OCZ262223 NTD262223 NJH262223 MZL262223 MPP262223 MFT262223 LVX262223 LMB262223 LCF262223 KSJ262223 KIN262223 JYR262223 JOV262223 JEZ262223 IVD262223 ILH262223 IBL262223 HRP262223 HHT262223 GXX262223 GOB262223 GEF262223 FUJ262223 FKN262223 FAR262223 EQV262223 EGZ262223 DXD262223 DNH262223 DDL262223 CTP262223 CJT262223 BZX262223 BQB262223 BGF262223 AWJ262223 AMN262223 ACR262223 SV262223 IZ262223 D262223 WVL196687 WLP196687 WBT196687 VRX196687 VIB196687 UYF196687 UOJ196687 UEN196687 TUR196687 TKV196687 TAZ196687 SRD196687 SHH196687 RXL196687 RNP196687 RDT196687 QTX196687 QKB196687 QAF196687 PQJ196687 PGN196687 OWR196687 OMV196687 OCZ196687 NTD196687 NJH196687 MZL196687 MPP196687 MFT196687 LVX196687 LMB196687 LCF196687 KSJ196687 KIN196687 JYR196687 JOV196687 JEZ196687 IVD196687 ILH196687 IBL196687 HRP196687 HHT196687 GXX196687 GOB196687 GEF196687 FUJ196687 FKN196687 FAR196687 EQV196687 EGZ196687 DXD196687 DNH196687 DDL196687 CTP196687 CJT196687 BZX196687 BQB196687 BGF196687 AWJ196687 AMN196687 ACR196687 SV196687 IZ196687 D196687 WVL131151 WLP131151 WBT131151 VRX131151 VIB131151 UYF131151 UOJ131151 UEN131151 TUR131151 TKV131151 TAZ131151 SRD131151 SHH131151 RXL131151 RNP131151 RDT131151 QTX131151 QKB131151 QAF131151 PQJ131151 PGN131151 OWR131151 OMV131151 OCZ131151 NTD131151 NJH131151 MZL131151 MPP131151 MFT131151 LVX131151 LMB131151 LCF131151 KSJ131151 KIN131151 JYR131151 JOV131151 JEZ131151 IVD131151 ILH131151 IBL131151 HRP131151 HHT131151 GXX131151 GOB131151 GEF131151 FUJ131151 FKN131151 FAR131151 EQV131151 EGZ131151 DXD131151 DNH131151 DDL131151 CTP131151 CJT131151 BZX131151 BQB131151 BGF131151 AWJ131151 AMN131151 ACR131151 SV131151 IZ131151 D131151 WVL65615 WLP65615 WBT65615 VRX65615 VIB65615 UYF65615 UOJ65615 UEN65615 TUR65615 TKV65615 TAZ65615 SRD65615 SHH65615 RXL65615 RNP65615 RDT65615 QTX65615 QKB65615 QAF65615 PQJ65615 PGN65615 OWR65615 OMV65615 OCZ65615 NTD65615 NJH65615 MZL65615 MPP65615 MFT65615 LVX65615 LMB65615 LCF65615 KSJ65615 KIN65615 JYR65615 JOV65615 JEZ65615 IVD65615 ILH65615 IBL65615 HRP65615 HHT65615 GXX65615 GOB65615 GEF65615 FUJ65615 FKN65615 FAR65615 EQV65615 EGZ65615 DXD65615 DNH65615 DDL65615 CTP65615 CJT65615 BZX65615 BQB65615 BGF65615 AWJ65615 AMN65615 ACR65615 SV65615 IZ65615 D65615 WVL79 WLP79 WBT79 VRX79 VIB79 UYF79 UOJ79 UEN79 TUR79 TKV79 TAZ79 SRD79 SHH79 RXL79 RNP79 RDT79 QTX79 QKB79 QAF79 PQJ79 PGN79 OWR79 OMV79 OCZ79 NTD79 NJH79 MZL79 MPP79 MFT79 LVX79 LMB79 LCF79 KSJ79 KIN79 JYR79 JOV79 JEZ79 IVD79 ILH79 IBL79 HRP79 HHT79 GXX79 GOB79 GEF79 FUJ79 FKN79 FAR79 EQV79 EGZ79 DXD79 DNH79 DDL79 CTP79 CJT79 BZX79 BQB79 BGF79 AWJ79 AMN79 ACR79 SV79 IZ79 D79 WVL983117 WLP983117 WBT983117 VRX983117 VIB983117 UYF983117 UOJ983117 UEN983117 TUR983117 TKV983117 TAZ983117 SRD983117 SHH983117 RXL983117 RNP983117 RDT983117 QTX983117 QKB983117 QAF983117 PQJ983117 PGN983117 OWR983117 OMV983117 OCZ983117 NTD983117 NJH983117 MZL983117 MPP983117 MFT983117 LVX983117 LMB983117 LCF983117 KSJ983117 KIN983117 JYR983117 JOV983117 JEZ983117 IVD983117 ILH983117 IBL983117 HRP983117 HHT983117 GXX983117 GOB983117 GEF983117 FUJ983117 FKN983117 FAR983117 EQV983117 EGZ983117 DXD983117 DNH983117 DDL983117 CTP983117 CJT983117 BZX983117 BQB983117 BGF983117 AWJ983117 AMN983117 ACR983117 SV983117 IZ983117 D983117 WVL917581 WLP917581 WBT917581 VRX917581 VIB917581 UYF917581 UOJ917581 UEN917581 TUR917581 TKV917581 TAZ917581 SRD917581 SHH917581 RXL917581 RNP917581 RDT917581 QTX917581 QKB917581 QAF917581 PQJ917581 PGN917581 OWR917581 OMV917581 OCZ917581 NTD917581 NJH917581 MZL917581 MPP917581 MFT917581 LVX917581 LMB917581 LCF917581 KSJ917581 KIN917581 JYR917581 JOV917581 JEZ917581 IVD917581 ILH917581 IBL917581 HRP917581 HHT917581 GXX917581 GOB917581 GEF917581 FUJ917581 FKN917581 FAR917581 EQV917581 EGZ917581 DXD917581 DNH917581 DDL917581 CTP917581 CJT917581 BZX917581 BQB917581 BGF917581 AWJ917581 AMN917581 ACR917581 SV917581 IZ917581 D917581 WVL852045 WLP852045 WBT852045 VRX852045 VIB852045 UYF852045 UOJ852045 UEN852045 TUR852045 TKV852045 TAZ852045 SRD852045 SHH852045 RXL852045 RNP852045 RDT852045 QTX852045 QKB852045 QAF852045 PQJ852045 PGN852045 OWR852045 OMV852045 OCZ852045 NTD852045 NJH852045 MZL852045 MPP852045 MFT852045 LVX852045 LMB852045 LCF852045 KSJ852045 KIN852045 JYR852045 JOV852045 JEZ852045 IVD852045 ILH852045 IBL852045 HRP852045 HHT852045 GXX852045 GOB852045 GEF852045 FUJ852045 FKN852045 FAR852045 EQV852045 EGZ852045 DXD852045 DNH852045 DDL852045 CTP852045 CJT852045 BZX852045 BQB852045 BGF852045 AWJ852045 AMN852045 ACR852045 SV852045 IZ852045 D852045 WVL786509 WLP786509 WBT786509 VRX786509 VIB786509 UYF786509 UOJ786509 UEN786509 TUR786509 TKV786509 TAZ786509 SRD786509 SHH786509 RXL786509 RNP786509 RDT786509 QTX786509 QKB786509 QAF786509 PQJ786509 PGN786509 OWR786509 OMV786509 OCZ786509 NTD786509 NJH786509 MZL786509 MPP786509 MFT786509 LVX786509 LMB786509 LCF786509 KSJ786509 KIN786509 JYR786509 JOV786509 JEZ786509 IVD786509 ILH786509 IBL786509 HRP786509 HHT786509 GXX786509 GOB786509 GEF786509 FUJ786509 FKN786509 FAR786509 EQV786509 EGZ786509 DXD786509 DNH786509 DDL786509 CTP786509 CJT786509 BZX786509 BQB786509 BGF786509 AWJ786509 AMN786509 ACR786509 SV786509 IZ786509 D786509 WVL720973 WLP720973 WBT720973 VRX720973 VIB720973 UYF720973 UOJ720973 UEN720973 TUR720973 TKV720973 TAZ720973 SRD720973 SHH720973 RXL720973 RNP720973 RDT720973 QTX720973 QKB720973 QAF720973 PQJ720973 PGN720973 OWR720973 OMV720973 OCZ720973 NTD720973 NJH720973 MZL720973 MPP720973 MFT720973 LVX720973 LMB720973 LCF720973 KSJ720973 KIN720973 JYR720973 JOV720973 JEZ720973 IVD720973 ILH720973 IBL720973 HRP720973 HHT720973 GXX720973 GOB720973 GEF720973 FUJ720973 FKN720973 FAR720973 EQV720973 EGZ720973 DXD720973 DNH720973 DDL720973 CTP720973 CJT720973 BZX720973 BQB720973 BGF720973 AWJ720973 AMN720973 ACR720973 SV720973 IZ720973 D720973 WVL655437 WLP655437 WBT655437 VRX655437 VIB655437 UYF655437 UOJ655437 UEN655437 TUR655437 TKV655437 TAZ655437 SRD655437 SHH655437 RXL655437 RNP655437 RDT655437 QTX655437 QKB655437 QAF655437 PQJ655437 PGN655437 OWR655437 OMV655437 OCZ655437 NTD655437 NJH655437 MZL655437 MPP655437 MFT655437 LVX655437 LMB655437 LCF655437 KSJ655437 KIN655437 JYR655437 JOV655437 JEZ655437 IVD655437 ILH655437 IBL655437 HRP655437 HHT655437 GXX655437 GOB655437 GEF655437 FUJ655437 FKN655437 FAR655437 EQV655437 EGZ655437 DXD655437 DNH655437 DDL655437 CTP655437 CJT655437 BZX655437 BQB655437 BGF655437 AWJ655437 AMN655437 ACR655437 SV655437 IZ655437 D655437 WVL589901 WLP589901 WBT589901 VRX589901 VIB589901 UYF589901 UOJ589901 UEN589901 TUR589901 TKV589901 TAZ589901 SRD589901 SHH589901 RXL589901 RNP589901 RDT589901 QTX589901 QKB589901 QAF589901 PQJ589901 PGN589901 OWR589901 OMV589901 OCZ589901 NTD589901 NJH589901 MZL589901 MPP589901 MFT589901 LVX589901 LMB589901 LCF589901 KSJ589901 KIN589901 JYR589901 JOV589901 JEZ589901 IVD589901 ILH589901 IBL589901 HRP589901 HHT589901 GXX589901 GOB589901 GEF589901 FUJ589901 FKN589901 FAR589901 EQV589901 EGZ589901 DXD589901 DNH589901 DDL589901 CTP589901 CJT589901 BZX589901 BQB589901 BGF589901 AWJ589901 AMN589901 ACR589901 SV589901 IZ589901 D589901 WVL524365 WLP524365 WBT524365 VRX524365 VIB524365 UYF524365 UOJ524365 UEN524365 TUR524365 TKV524365 TAZ524365 SRD524365 SHH524365 RXL524365 RNP524365 RDT524365 QTX524365 QKB524365 QAF524365 PQJ524365 PGN524365 OWR524365 OMV524365 OCZ524365 NTD524365 NJH524365 MZL524365 MPP524365 MFT524365 LVX524365 LMB524365 LCF524365 KSJ524365 KIN524365 JYR524365 JOV524365 JEZ524365 IVD524365 ILH524365 IBL524365 HRP524365 HHT524365 GXX524365 GOB524365 GEF524365 FUJ524365 FKN524365 FAR524365 EQV524365 EGZ524365 DXD524365 DNH524365 DDL524365 CTP524365 CJT524365 BZX524365 BQB524365 BGF524365 AWJ524365 AMN524365 ACR524365 SV524365 IZ524365 D524365 WVL458829 WLP458829 WBT458829 VRX458829 VIB458829 UYF458829 UOJ458829 UEN458829 TUR458829 TKV458829 TAZ458829 SRD458829 SHH458829 RXL458829 RNP458829 RDT458829 QTX458829 QKB458829 QAF458829 PQJ458829 PGN458829 OWR458829 OMV458829 OCZ458829 NTD458829 NJH458829 MZL458829 MPP458829 MFT458829 LVX458829 LMB458829 LCF458829 KSJ458829 KIN458829 JYR458829 JOV458829 JEZ458829 IVD458829 ILH458829 IBL458829 HRP458829 HHT458829 GXX458829 GOB458829 GEF458829 FUJ458829 FKN458829 FAR458829 EQV458829 EGZ458829 DXD458829 DNH458829 DDL458829 CTP458829 CJT458829 BZX458829 BQB458829 BGF458829 AWJ458829 AMN458829 ACR458829 SV458829 IZ458829 D458829 WVL393293 WLP393293 WBT393293 VRX393293 VIB393293 UYF393293 UOJ393293 UEN393293 TUR393293 TKV393293 TAZ393293 SRD393293 SHH393293 RXL393293 RNP393293 RDT393293 QTX393293 QKB393293 QAF393293 PQJ393293 PGN393293 OWR393293 OMV393293 OCZ393293 NTD393293 NJH393293 MZL393293 MPP393293 MFT393293 LVX393293 LMB393293 LCF393293 KSJ393293 KIN393293 JYR393293 JOV393293 JEZ393293 IVD393293 ILH393293 IBL393293 HRP393293 HHT393293 GXX393293 GOB393293 GEF393293 FUJ393293 FKN393293 FAR393293 EQV393293 EGZ393293 DXD393293 DNH393293 DDL393293 CTP393293 CJT393293 BZX393293 BQB393293 BGF393293 AWJ393293 AMN393293 ACR393293 SV393293 IZ393293 D393293 WVL327757 WLP327757 WBT327757 VRX327757 VIB327757 UYF327757 UOJ327757 UEN327757 TUR327757 TKV327757 TAZ327757 SRD327757 SHH327757 RXL327757 RNP327757 RDT327757 QTX327757 QKB327757 QAF327757 PQJ327757 PGN327757 OWR327757 OMV327757 OCZ327757 NTD327757 NJH327757 MZL327757 MPP327757 MFT327757 LVX327757 LMB327757 LCF327757 KSJ327757 KIN327757 JYR327757 JOV327757 JEZ327757 IVD327757 ILH327757 IBL327757 HRP327757 HHT327757 GXX327757 GOB327757 GEF327757 FUJ327757 FKN327757 FAR327757 EQV327757 EGZ327757 DXD327757 DNH327757 DDL327757 CTP327757 CJT327757 BZX327757 BQB327757 BGF327757 AWJ327757 AMN327757 ACR327757 SV327757 IZ327757 D327757 WVL262221 WLP262221 WBT262221 VRX262221 VIB262221 UYF262221 UOJ262221 UEN262221 TUR262221 TKV262221 TAZ262221 SRD262221 SHH262221 RXL262221 RNP262221 RDT262221 QTX262221 QKB262221 QAF262221 PQJ262221 PGN262221 OWR262221 OMV262221 OCZ262221 NTD262221 NJH262221 MZL262221 MPP262221 MFT262221 LVX262221 LMB262221 LCF262221 KSJ262221 KIN262221 JYR262221 JOV262221 JEZ262221 IVD262221 ILH262221 IBL262221 HRP262221 HHT262221 GXX262221 GOB262221 GEF262221 FUJ262221 FKN262221 FAR262221 EQV262221 EGZ262221 DXD262221 DNH262221 DDL262221 CTP262221 CJT262221 BZX262221 BQB262221 BGF262221 AWJ262221 AMN262221 ACR262221 SV262221 IZ262221 D262221 WVL196685 WLP196685 WBT196685 VRX196685 VIB196685 UYF196685 UOJ196685 UEN196685 TUR196685 TKV196685 TAZ196685 SRD196685 SHH196685 RXL196685 RNP196685 RDT196685 QTX196685 QKB196685 QAF196685 PQJ196685 PGN196685 OWR196685 OMV196685 OCZ196685 NTD196685 NJH196685 MZL196685 MPP196685 MFT196685 LVX196685 LMB196685 LCF196685 KSJ196685 KIN196685 JYR196685 JOV196685 JEZ196685 IVD196685 ILH196685 IBL196685 HRP196685 HHT196685 GXX196685 GOB196685 GEF196685 FUJ196685 FKN196685 FAR196685 EQV196685 EGZ196685 DXD196685 DNH196685 DDL196685 CTP196685 CJT196685 BZX196685 BQB196685 BGF196685 AWJ196685 AMN196685 ACR196685 SV196685 IZ196685 D196685 WVL131149 WLP131149 WBT131149 VRX131149 VIB131149 UYF131149 UOJ131149 UEN131149 TUR131149 TKV131149 TAZ131149 SRD131149 SHH131149 RXL131149 RNP131149 RDT131149 QTX131149 QKB131149 QAF131149 PQJ131149 PGN131149 OWR131149 OMV131149 OCZ131149 NTD131149 NJH131149 MZL131149 MPP131149 MFT131149 LVX131149 LMB131149 LCF131149 KSJ131149 KIN131149 JYR131149 JOV131149 JEZ131149 IVD131149 ILH131149 IBL131149 HRP131149 HHT131149 GXX131149 GOB131149 GEF131149 FUJ131149 FKN131149 FAR131149 EQV131149 EGZ131149 DXD131149 DNH131149 DDL131149 CTP131149 CJT131149 BZX131149 BQB131149 BGF131149 AWJ131149 AMN131149 ACR131149 SV131149 IZ131149 D131149 WVL65613 WLP65613 WBT65613 VRX65613 VIB65613 UYF65613 UOJ65613 UEN65613 TUR65613 TKV65613 TAZ65613 SRD65613 SHH65613 RXL65613 RNP65613 RDT65613 QTX65613 QKB65613 QAF65613 PQJ65613 PGN65613 OWR65613 OMV65613 OCZ65613 NTD65613 NJH65613 MZL65613 MPP65613 MFT65613 LVX65613 LMB65613 LCF65613 KSJ65613 KIN65613 JYR65613 JOV65613 JEZ65613 IVD65613 ILH65613 IBL65613 HRP65613 HHT65613 GXX65613 GOB65613 GEF65613 FUJ65613 FKN65613 FAR65613 EQV65613 EGZ65613 DXD65613 DNH65613 DDL65613 CTP65613 CJT65613 BZX65613 BQB65613 BGF65613 AWJ65613 AMN65613 ACR65613 SV65613 IZ65613 D65613 WVL77 WLP77 WBT77 VRX77 VIB77 UYF77 UOJ77 UEN77 TUR77 TKV77 TAZ77 SRD77 SHH77 RXL77 RNP77 RDT77 QTX77 QKB77 QAF77 PQJ77 PGN77 OWR77 OMV77 OCZ77 NTD77 NJH77 MZL77 MPP77 MFT77 LVX77 LMB77 LCF77 KSJ77 KIN77 JYR77 JOV77 JEZ77 IVD77 ILH77 IBL77 HRP77 HHT77 GXX77 GOB77 GEF77 FUJ77 FKN77 FAR77 EQV77 EGZ77 DXD77 DNH77 DDL77 CTP77 CJT77 BZX77 BQB77 BGF77 AWJ77 AMN77 ACR77 SV77 IZ77" xr:uid="{ABEC99A5-2FE9-4A53-9BDD-EFBA3F5545FB}">
      <formula1>$Q$72:$Q$78</formula1>
    </dataValidation>
    <dataValidation type="list" allowBlank="1" showInputMessage="1" showErrorMessage="1" sqref="C85 WVK983117 WLO983117 WBS983117 VRW983117 VIA983117 UYE983117 UOI983117 UEM983117 TUQ983117 TKU983117 TAY983117 SRC983117 SHG983117 RXK983117 RNO983117 RDS983117 QTW983117 QKA983117 QAE983117 PQI983117 PGM983117 OWQ983117 OMU983117 OCY983117 NTC983117 NJG983117 MZK983117 MPO983117 MFS983117 LVW983117 LMA983117 LCE983117 KSI983117 KIM983117 JYQ983117 JOU983117 JEY983117 IVC983117 ILG983117 IBK983117 HRO983117 HHS983117 GXW983117 GOA983117 GEE983117 FUI983117 FKM983117 FAQ983117 EQU983117 EGY983117 DXC983117 DNG983117 DDK983117 CTO983117 CJS983117 BZW983117 BQA983117 BGE983117 AWI983117 AMM983117 ACQ983117 SU983117 IY983117 C983117 WVK917581 WLO917581 WBS917581 VRW917581 VIA917581 UYE917581 UOI917581 UEM917581 TUQ917581 TKU917581 TAY917581 SRC917581 SHG917581 RXK917581 RNO917581 RDS917581 QTW917581 QKA917581 QAE917581 PQI917581 PGM917581 OWQ917581 OMU917581 OCY917581 NTC917581 NJG917581 MZK917581 MPO917581 MFS917581 LVW917581 LMA917581 LCE917581 KSI917581 KIM917581 JYQ917581 JOU917581 JEY917581 IVC917581 ILG917581 IBK917581 HRO917581 HHS917581 GXW917581 GOA917581 GEE917581 FUI917581 FKM917581 FAQ917581 EQU917581 EGY917581 DXC917581 DNG917581 DDK917581 CTO917581 CJS917581 BZW917581 BQA917581 BGE917581 AWI917581 AMM917581 ACQ917581 SU917581 IY917581 C917581 WVK852045 WLO852045 WBS852045 VRW852045 VIA852045 UYE852045 UOI852045 UEM852045 TUQ852045 TKU852045 TAY852045 SRC852045 SHG852045 RXK852045 RNO852045 RDS852045 QTW852045 QKA852045 QAE852045 PQI852045 PGM852045 OWQ852045 OMU852045 OCY852045 NTC852045 NJG852045 MZK852045 MPO852045 MFS852045 LVW852045 LMA852045 LCE852045 KSI852045 KIM852045 JYQ852045 JOU852045 JEY852045 IVC852045 ILG852045 IBK852045 HRO852045 HHS852045 GXW852045 GOA852045 GEE852045 FUI852045 FKM852045 FAQ852045 EQU852045 EGY852045 DXC852045 DNG852045 DDK852045 CTO852045 CJS852045 BZW852045 BQA852045 BGE852045 AWI852045 AMM852045 ACQ852045 SU852045 IY852045 C852045 WVK786509 WLO786509 WBS786509 VRW786509 VIA786509 UYE786509 UOI786509 UEM786509 TUQ786509 TKU786509 TAY786509 SRC786509 SHG786509 RXK786509 RNO786509 RDS786509 QTW786509 QKA786509 QAE786509 PQI786509 PGM786509 OWQ786509 OMU786509 OCY786509 NTC786509 NJG786509 MZK786509 MPO786509 MFS786509 LVW786509 LMA786509 LCE786509 KSI786509 KIM786509 JYQ786509 JOU786509 JEY786509 IVC786509 ILG786509 IBK786509 HRO786509 HHS786509 GXW786509 GOA786509 GEE786509 FUI786509 FKM786509 FAQ786509 EQU786509 EGY786509 DXC786509 DNG786509 DDK786509 CTO786509 CJS786509 BZW786509 BQA786509 BGE786509 AWI786509 AMM786509 ACQ786509 SU786509 IY786509 C786509 WVK720973 WLO720973 WBS720973 VRW720973 VIA720973 UYE720973 UOI720973 UEM720973 TUQ720973 TKU720973 TAY720973 SRC720973 SHG720973 RXK720973 RNO720973 RDS720973 QTW720973 QKA720973 QAE720973 PQI720973 PGM720973 OWQ720973 OMU720973 OCY720973 NTC720973 NJG720973 MZK720973 MPO720973 MFS720973 LVW720973 LMA720973 LCE720973 KSI720973 KIM720973 JYQ720973 JOU720973 JEY720973 IVC720973 ILG720973 IBK720973 HRO720973 HHS720973 GXW720973 GOA720973 GEE720973 FUI720973 FKM720973 FAQ720973 EQU720973 EGY720973 DXC720973 DNG720973 DDK720973 CTO720973 CJS720973 BZW720973 BQA720973 BGE720973 AWI720973 AMM720973 ACQ720973 SU720973 IY720973 C720973 WVK655437 WLO655437 WBS655437 VRW655437 VIA655437 UYE655437 UOI655437 UEM655437 TUQ655437 TKU655437 TAY655437 SRC655437 SHG655437 RXK655437 RNO655437 RDS655437 QTW655437 QKA655437 QAE655437 PQI655437 PGM655437 OWQ655437 OMU655437 OCY655437 NTC655437 NJG655437 MZK655437 MPO655437 MFS655437 LVW655437 LMA655437 LCE655437 KSI655437 KIM655437 JYQ655437 JOU655437 JEY655437 IVC655437 ILG655437 IBK655437 HRO655437 HHS655437 GXW655437 GOA655437 GEE655437 FUI655437 FKM655437 FAQ655437 EQU655437 EGY655437 DXC655437 DNG655437 DDK655437 CTO655437 CJS655437 BZW655437 BQA655437 BGE655437 AWI655437 AMM655437 ACQ655437 SU655437 IY655437 C655437 WVK589901 WLO589901 WBS589901 VRW589901 VIA589901 UYE589901 UOI589901 UEM589901 TUQ589901 TKU589901 TAY589901 SRC589901 SHG589901 RXK589901 RNO589901 RDS589901 QTW589901 QKA589901 QAE589901 PQI589901 PGM589901 OWQ589901 OMU589901 OCY589901 NTC589901 NJG589901 MZK589901 MPO589901 MFS589901 LVW589901 LMA589901 LCE589901 KSI589901 KIM589901 JYQ589901 JOU589901 JEY589901 IVC589901 ILG589901 IBK589901 HRO589901 HHS589901 GXW589901 GOA589901 GEE589901 FUI589901 FKM589901 FAQ589901 EQU589901 EGY589901 DXC589901 DNG589901 DDK589901 CTO589901 CJS589901 BZW589901 BQA589901 BGE589901 AWI589901 AMM589901 ACQ589901 SU589901 IY589901 C589901 WVK524365 WLO524365 WBS524365 VRW524365 VIA524365 UYE524365 UOI524365 UEM524365 TUQ524365 TKU524365 TAY524365 SRC524365 SHG524365 RXK524365 RNO524365 RDS524365 QTW524365 QKA524365 QAE524365 PQI524365 PGM524365 OWQ524365 OMU524365 OCY524365 NTC524365 NJG524365 MZK524365 MPO524365 MFS524365 LVW524365 LMA524365 LCE524365 KSI524365 KIM524365 JYQ524365 JOU524365 JEY524365 IVC524365 ILG524365 IBK524365 HRO524365 HHS524365 GXW524365 GOA524365 GEE524365 FUI524365 FKM524365 FAQ524365 EQU524365 EGY524365 DXC524365 DNG524365 DDK524365 CTO524365 CJS524365 BZW524365 BQA524365 BGE524365 AWI524365 AMM524365 ACQ524365 SU524365 IY524365 C524365 WVK458829 WLO458829 WBS458829 VRW458829 VIA458829 UYE458829 UOI458829 UEM458829 TUQ458829 TKU458829 TAY458829 SRC458829 SHG458829 RXK458829 RNO458829 RDS458829 QTW458829 QKA458829 QAE458829 PQI458829 PGM458829 OWQ458829 OMU458829 OCY458829 NTC458829 NJG458829 MZK458829 MPO458829 MFS458829 LVW458829 LMA458829 LCE458829 KSI458829 KIM458829 JYQ458829 JOU458829 JEY458829 IVC458829 ILG458829 IBK458829 HRO458829 HHS458829 GXW458829 GOA458829 GEE458829 FUI458829 FKM458829 FAQ458829 EQU458829 EGY458829 DXC458829 DNG458829 DDK458829 CTO458829 CJS458829 BZW458829 BQA458829 BGE458829 AWI458829 AMM458829 ACQ458829 SU458829 IY458829 C458829 WVK393293 WLO393293 WBS393293 VRW393293 VIA393293 UYE393293 UOI393293 UEM393293 TUQ393293 TKU393293 TAY393293 SRC393293 SHG393293 RXK393293 RNO393293 RDS393293 QTW393293 QKA393293 QAE393293 PQI393293 PGM393293 OWQ393293 OMU393293 OCY393293 NTC393293 NJG393293 MZK393293 MPO393293 MFS393293 LVW393293 LMA393293 LCE393293 KSI393293 KIM393293 JYQ393293 JOU393293 JEY393293 IVC393293 ILG393293 IBK393293 HRO393293 HHS393293 GXW393293 GOA393293 GEE393293 FUI393293 FKM393293 FAQ393293 EQU393293 EGY393293 DXC393293 DNG393293 DDK393293 CTO393293 CJS393293 BZW393293 BQA393293 BGE393293 AWI393293 AMM393293 ACQ393293 SU393293 IY393293 C393293 WVK327757 WLO327757 WBS327757 VRW327757 VIA327757 UYE327757 UOI327757 UEM327757 TUQ327757 TKU327757 TAY327757 SRC327757 SHG327757 RXK327757 RNO327757 RDS327757 QTW327757 QKA327757 QAE327757 PQI327757 PGM327757 OWQ327757 OMU327757 OCY327757 NTC327757 NJG327757 MZK327757 MPO327757 MFS327757 LVW327757 LMA327757 LCE327757 KSI327757 KIM327757 JYQ327757 JOU327757 JEY327757 IVC327757 ILG327757 IBK327757 HRO327757 HHS327757 GXW327757 GOA327757 GEE327757 FUI327757 FKM327757 FAQ327757 EQU327757 EGY327757 DXC327757 DNG327757 DDK327757 CTO327757 CJS327757 BZW327757 BQA327757 BGE327757 AWI327757 AMM327757 ACQ327757 SU327757 IY327757 C327757 WVK262221 WLO262221 WBS262221 VRW262221 VIA262221 UYE262221 UOI262221 UEM262221 TUQ262221 TKU262221 TAY262221 SRC262221 SHG262221 RXK262221 RNO262221 RDS262221 QTW262221 QKA262221 QAE262221 PQI262221 PGM262221 OWQ262221 OMU262221 OCY262221 NTC262221 NJG262221 MZK262221 MPO262221 MFS262221 LVW262221 LMA262221 LCE262221 KSI262221 KIM262221 JYQ262221 JOU262221 JEY262221 IVC262221 ILG262221 IBK262221 HRO262221 HHS262221 GXW262221 GOA262221 GEE262221 FUI262221 FKM262221 FAQ262221 EQU262221 EGY262221 DXC262221 DNG262221 DDK262221 CTO262221 CJS262221 BZW262221 BQA262221 BGE262221 AWI262221 AMM262221 ACQ262221 SU262221 IY262221 C262221 WVK196685 WLO196685 WBS196685 VRW196685 VIA196685 UYE196685 UOI196685 UEM196685 TUQ196685 TKU196685 TAY196685 SRC196685 SHG196685 RXK196685 RNO196685 RDS196685 QTW196685 QKA196685 QAE196685 PQI196685 PGM196685 OWQ196685 OMU196685 OCY196685 NTC196685 NJG196685 MZK196685 MPO196685 MFS196685 LVW196685 LMA196685 LCE196685 KSI196685 KIM196685 JYQ196685 JOU196685 JEY196685 IVC196685 ILG196685 IBK196685 HRO196685 HHS196685 GXW196685 GOA196685 GEE196685 FUI196685 FKM196685 FAQ196685 EQU196685 EGY196685 DXC196685 DNG196685 DDK196685 CTO196685 CJS196685 BZW196685 BQA196685 BGE196685 AWI196685 AMM196685 ACQ196685 SU196685 IY196685 C196685 WVK131149 WLO131149 WBS131149 VRW131149 VIA131149 UYE131149 UOI131149 UEM131149 TUQ131149 TKU131149 TAY131149 SRC131149 SHG131149 RXK131149 RNO131149 RDS131149 QTW131149 QKA131149 QAE131149 PQI131149 PGM131149 OWQ131149 OMU131149 OCY131149 NTC131149 NJG131149 MZK131149 MPO131149 MFS131149 LVW131149 LMA131149 LCE131149 KSI131149 KIM131149 JYQ131149 JOU131149 JEY131149 IVC131149 ILG131149 IBK131149 HRO131149 HHS131149 GXW131149 GOA131149 GEE131149 FUI131149 FKM131149 FAQ131149 EQU131149 EGY131149 DXC131149 DNG131149 DDK131149 CTO131149 CJS131149 BZW131149 BQA131149 BGE131149 AWI131149 AMM131149 ACQ131149 SU131149 IY131149 C131149 WVK65613 WLO65613 WBS65613 VRW65613 VIA65613 UYE65613 UOI65613 UEM65613 TUQ65613 TKU65613 TAY65613 SRC65613 SHG65613 RXK65613 RNO65613 RDS65613 QTW65613 QKA65613 QAE65613 PQI65613 PGM65613 OWQ65613 OMU65613 OCY65613 NTC65613 NJG65613 MZK65613 MPO65613 MFS65613 LVW65613 LMA65613 LCE65613 KSI65613 KIM65613 JYQ65613 JOU65613 JEY65613 IVC65613 ILG65613 IBK65613 HRO65613 HHS65613 GXW65613 GOA65613 GEE65613 FUI65613 FKM65613 FAQ65613 EQU65613 EGY65613 DXC65613 DNG65613 DDK65613 CTO65613 CJS65613 BZW65613 BQA65613 BGE65613 AWI65613 AMM65613 ACQ65613 SU65613 IY65613 C65613 WVK77 WLO77 WBS77 VRW77 VIA77 UYE77 UOI77 UEM77 TUQ77 TKU77 TAY77 SRC77 SHG77 RXK77 RNO77 RDS77 QTW77 QKA77 QAE77 PQI77 PGM77 OWQ77 OMU77 OCY77 NTC77 NJG77 MZK77 MPO77 MFS77 LVW77 LMA77 LCE77 KSI77 KIM77 JYQ77 JOU77 JEY77 IVC77 ILG77 IBK77 HRO77 HHS77 GXW77 GOA77 GEE77 FUI77 FKM77 FAQ77 EQU77 EGY77 DXC77 DNG77 DDK77 CTO77 CJS77 BZW77 BQA77 BGE77 AWI77 AMM77 ACQ77 SU77 IY77 C77 WVK983123 WLO983123 WBS983123 VRW983123 VIA983123 UYE983123 UOI983123 UEM983123 TUQ983123 TKU983123 TAY983123 SRC983123 SHG983123 RXK983123 RNO983123 RDS983123 QTW983123 QKA983123 QAE983123 PQI983123 PGM983123 OWQ983123 OMU983123 OCY983123 NTC983123 NJG983123 MZK983123 MPO983123 MFS983123 LVW983123 LMA983123 LCE983123 KSI983123 KIM983123 JYQ983123 JOU983123 JEY983123 IVC983123 ILG983123 IBK983123 HRO983123 HHS983123 GXW983123 GOA983123 GEE983123 FUI983123 FKM983123 FAQ983123 EQU983123 EGY983123 DXC983123 DNG983123 DDK983123 CTO983123 CJS983123 BZW983123 BQA983123 BGE983123 AWI983123 AMM983123 ACQ983123 SU983123 IY983123 C983123 WVK917587 WLO917587 WBS917587 VRW917587 VIA917587 UYE917587 UOI917587 UEM917587 TUQ917587 TKU917587 TAY917587 SRC917587 SHG917587 RXK917587 RNO917587 RDS917587 QTW917587 QKA917587 QAE917587 PQI917587 PGM917587 OWQ917587 OMU917587 OCY917587 NTC917587 NJG917587 MZK917587 MPO917587 MFS917587 LVW917587 LMA917587 LCE917587 KSI917587 KIM917587 JYQ917587 JOU917587 JEY917587 IVC917587 ILG917587 IBK917587 HRO917587 HHS917587 GXW917587 GOA917587 GEE917587 FUI917587 FKM917587 FAQ917587 EQU917587 EGY917587 DXC917587 DNG917587 DDK917587 CTO917587 CJS917587 BZW917587 BQA917587 BGE917587 AWI917587 AMM917587 ACQ917587 SU917587 IY917587 C917587 WVK852051 WLO852051 WBS852051 VRW852051 VIA852051 UYE852051 UOI852051 UEM852051 TUQ852051 TKU852051 TAY852051 SRC852051 SHG852051 RXK852051 RNO852051 RDS852051 QTW852051 QKA852051 QAE852051 PQI852051 PGM852051 OWQ852051 OMU852051 OCY852051 NTC852051 NJG852051 MZK852051 MPO852051 MFS852051 LVW852051 LMA852051 LCE852051 KSI852051 KIM852051 JYQ852051 JOU852051 JEY852051 IVC852051 ILG852051 IBK852051 HRO852051 HHS852051 GXW852051 GOA852051 GEE852051 FUI852051 FKM852051 FAQ852051 EQU852051 EGY852051 DXC852051 DNG852051 DDK852051 CTO852051 CJS852051 BZW852051 BQA852051 BGE852051 AWI852051 AMM852051 ACQ852051 SU852051 IY852051 C852051 WVK786515 WLO786515 WBS786515 VRW786515 VIA786515 UYE786515 UOI786515 UEM786515 TUQ786515 TKU786515 TAY786515 SRC786515 SHG786515 RXK786515 RNO786515 RDS786515 QTW786515 QKA786515 QAE786515 PQI786515 PGM786515 OWQ786515 OMU786515 OCY786515 NTC786515 NJG786515 MZK786515 MPO786515 MFS786515 LVW786515 LMA786515 LCE786515 KSI786515 KIM786515 JYQ786515 JOU786515 JEY786515 IVC786515 ILG786515 IBK786515 HRO786515 HHS786515 GXW786515 GOA786515 GEE786515 FUI786515 FKM786515 FAQ786515 EQU786515 EGY786515 DXC786515 DNG786515 DDK786515 CTO786515 CJS786515 BZW786515 BQA786515 BGE786515 AWI786515 AMM786515 ACQ786515 SU786515 IY786515 C786515 WVK720979 WLO720979 WBS720979 VRW720979 VIA720979 UYE720979 UOI720979 UEM720979 TUQ720979 TKU720979 TAY720979 SRC720979 SHG720979 RXK720979 RNO720979 RDS720979 QTW720979 QKA720979 QAE720979 PQI720979 PGM720979 OWQ720979 OMU720979 OCY720979 NTC720979 NJG720979 MZK720979 MPO720979 MFS720979 LVW720979 LMA720979 LCE720979 KSI720979 KIM720979 JYQ720979 JOU720979 JEY720979 IVC720979 ILG720979 IBK720979 HRO720979 HHS720979 GXW720979 GOA720979 GEE720979 FUI720979 FKM720979 FAQ720979 EQU720979 EGY720979 DXC720979 DNG720979 DDK720979 CTO720979 CJS720979 BZW720979 BQA720979 BGE720979 AWI720979 AMM720979 ACQ720979 SU720979 IY720979 C720979 WVK655443 WLO655443 WBS655443 VRW655443 VIA655443 UYE655443 UOI655443 UEM655443 TUQ655443 TKU655443 TAY655443 SRC655443 SHG655443 RXK655443 RNO655443 RDS655443 QTW655443 QKA655443 QAE655443 PQI655443 PGM655443 OWQ655443 OMU655443 OCY655443 NTC655443 NJG655443 MZK655443 MPO655443 MFS655443 LVW655443 LMA655443 LCE655443 KSI655443 KIM655443 JYQ655443 JOU655443 JEY655443 IVC655443 ILG655443 IBK655443 HRO655443 HHS655443 GXW655443 GOA655443 GEE655443 FUI655443 FKM655443 FAQ655443 EQU655443 EGY655443 DXC655443 DNG655443 DDK655443 CTO655443 CJS655443 BZW655443 BQA655443 BGE655443 AWI655443 AMM655443 ACQ655443 SU655443 IY655443 C655443 WVK589907 WLO589907 WBS589907 VRW589907 VIA589907 UYE589907 UOI589907 UEM589907 TUQ589907 TKU589907 TAY589907 SRC589907 SHG589907 RXK589907 RNO589907 RDS589907 QTW589907 QKA589907 QAE589907 PQI589907 PGM589907 OWQ589907 OMU589907 OCY589907 NTC589907 NJG589907 MZK589907 MPO589907 MFS589907 LVW589907 LMA589907 LCE589907 KSI589907 KIM589907 JYQ589907 JOU589907 JEY589907 IVC589907 ILG589907 IBK589907 HRO589907 HHS589907 GXW589907 GOA589907 GEE589907 FUI589907 FKM589907 FAQ589907 EQU589907 EGY589907 DXC589907 DNG589907 DDK589907 CTO589907 CJS589907 BZW589907 BQA589907 BGE589907 AWI589907 AMM589907 ACQ589907 SU589907 IY589907 C589907 WVK524371 WLO524371 WBS524371 VRW524371 VIA524371 UYE524371 UOI524371 UEM524371 TUQ524371 TKU524371 TAY524371 SRC524371 SHG524371 RXK524371 RNO524371 RDS524371 QTW524371 QKA524371 QAE524371 PQI524371 PGM524371 OWQ524371 OMU524371 OCY524371 NTC524371 NJG524371 MZK524371 MPO524371 MFS524371 LVW524371 LMA524371 LCE524371 KSI524371 KIM524371 JYQ524371 JOU524371 JEY524371 IVC524371 ILG524371 IBK524371 HRO524371 HHS524371 GXW524371 GOA524371 GEE524371 FUI524371 FKM524371 FAQ524371 EQU524371 EGY524371 DXC524371 DNG524371 DDK524371 CTO524371 CJS524371 BZW524371 BQA524371 BGE524371 AWI524371 AMM524371 ACQ524371 SU524371 IY524371 C524371 WVK458835 WLO458835 WBS458835 VRW458835 VIA458835 UYE458835 UOI458835 UEM458835 TUQ458835 TKU458835 TAY458835 SRC458835 SHG458835 RXK458835 RNO458835 RDS458835 QTW458835 QKA458835 QAE458835 PQI458835 PGM458835 OWQ458835 OMU458835 OCY458835 NTC458835 NJG458835 MZK458835 MPO458835 MFS458835 LVW458835 LMA458835 LCE458835 KSI458835 KIM458835 JYQ458835 JOU458835 JEY458835 IVC458835 ILG458835 IBK458835 HRO458835 HHS458835 GXW458835 GOA458835 GEE458835 FUI458835 FKM458835 FAQ458835 EQU458835 EGY458835 DXC458835 DNG458835 DDK458835 CTO458835 CJS458835 BZW458835 BQA458835 BGE458835 AWI458835 AMM458835 ACQ458835 SU458835 IY458835 C458835 WVK393299 WLO393299 WBS393299 VRW393299 VIA393299 UYE393299 UOI393299 UEM393299 TUQ393299 TKU393299 TAY393299 SRC393299 SHG393299 RXK393299 RNO393299 RDS393299 QTW393299 QKA393299 QAE393299 PQI393299 PGM393299 OWQ393299 OMU393299 OCY393299 NTC393299 NJG393299 MZK393299 MPO393299 MFS393299 LVW393299 LMA393299 LCE393299 KSI393299 KIM393299 JYQ393299 JOU393299 JEY393299 IVC393299 ILG393299 IBK393299 HRO393299 HHS393299 GXW393299 GOA393299 GEE393299 FUI393299 FKM393299 FAQ393299 EQU393299 EGY393299 DXC393299 DNG393299 DDK393299 CTO393299 CJS393299 BZW393299 BQA393299 BGE393299 AWI393299 AMM393299 ACQ393299 SU393299 IY393299 C393299 WVK327763 WLO327763 WBS327763 VRW327763 VIA327763 UYE327763 UOI327763 UEM327763 TUQ327763 TKU327763 TAY327763 SRC327763 SHG327763 RXK327763 RNO327763 RDS327763 QTW327763 QKA327763 QAE327763 PQI327763 PGM327763 OWQ327763 OMU327763 OCY327763 NTC327763 NJG327763 MZK327763 MPO327763 MFS327763 LVW327763 LMA327763 LCE327763 KSI327763 KIM327763 JYQ327763 JOU327763 JEY327763 IVC327763 ILG327763 IBK327763 HRO327763 HHS327763 GXW327763 GOA327763 GEE327763 FUI327763 FKM327763 FAQ327763 EQU327763 EGY327763 DXC327763 DNG327763 DDK327763 CTO327763 CJS327763 BZW327763 BQA327763 BGE327763 AWI327763 AMM327763 ACQ327763 SU327763 IY327763 C327763 WVK262227 WLO262227 WBS262227 VRW262227 VIA262227 UYE262227 UOI262227 UEM262227 TUQ262227 TKU262227 TAY262227 SRC262227 SHG262227 RXK262227 RNO262227 RDS262227 QTW262227 QKA262227 QAE262227 PQI262227 PGM262227 OWQ262227 OMU262227 OCY262227 NTC262227 NJG262227 MZK262227 MPO262227 MFS262227 LVW262227 LMA262227 LCE262227 KSI262227 KIM262227 JYQ262227 JOU262227 JEY262227 IVC262227 ILG262227 IBK262227 HRO262227 HHS262227 GXW262227 GOA262227 GEE262227 FUI262227 FKM262227 FAQ262227 EQU262227 EGY262227 DXC262227 DNG262227 DDK262227 CTO262227 CJS262227 BZW262227 BQA262227 BGE262227 AWI262227 AMM262227 ACQ262227 SU262227 IY262227 C262227 WVK196691 WLO196691 WBS196691 VRW196691 VIA196691 UYE196691 UOI196691 UEM196691 TUQ196691 TKU196691 TAY196691 SRC196691 SHG196691 RXK196691 RNO196691 RDS196691 QTW196691 QKA196691 QAE196691 PQI196691 PGM196691 OWQ196691 OMU196691 OCY196691 NTC196691 NJG196691 MZK196691 MPO196691 MFS196691 LVW196691 LMA196691 LCE196691 KSI196691 KIM196691 JYQ196691 JOU196691 JEY196691 IVC196691 ILG196691 IBK196691 HRO196691 HHS196691 GXW196691 GOA196691 GEE196691 FUI196691 FKM196691 FAQ196691 EQU196691 EGY196691 DXC196691 DNG196691 DDK196691 CTO196691 CJS196691 BZW196691 BQA196691 BGE196691 AWI196691 AMM196691 ACQ196691 SU196691 IY196691 C196691 WVK131155 WLO131155 WBS131155 VRW131155 VIA131155 UYE131155 UOI131155 UEM131155 TUQ131155 TKU131155 TAY131155 SRC131155 SHG131155 RXK131155 RNO131155 RDS131155 QTW131155 QKA131155 QAE131155 PQI131155 PGM131155 OWQ131155 OMU131155 OCY131155 NTC131155 NJG131155 MZK131155 MPO131155 MFS131155 LVW131155 LMA131155 LCE131155 KSI131155 KIM131155 JYQ131155 JOU131155 JEY131155 IVC131155 ILG131155 IBK131155 HRO131155 HHS131155 GXW131155 GOA131155 GEE131155 FUI131155 FKM131155 FAQ131155 EQU131155 EGY131155 DXC131155 DNG131155 DDK131155 CTO131155 CJS131155 BZW131155 BQA131155 BGE131155 AWI131155 AMM131155 ACQ131155 SU131155 IY131155 C131155 WVK65619 WLO65619 WBS65619 VRW65619 VIA65619 UYE65619 UOI65619 UEM65619 TUQ65619 TKU65619 TAY65619 SRC65619 SHG65619 RXK65619 RNO65619 RDS65619 QTW65619 QKA65619 QAE65619 PQI65619 PGM65619 OWQ65619 OMU65619 OCY65619 NTC65619 NJG65619 MZK65619 MPO65619 MFS65619 LVW65619 LMA65619 LCE65619 KSI65619 KIM65619 JYQ65619 JOU65619 JEY65619 IVC65619 ILG65619 IBK65619 HRO65619 HHS65619 GXW65619 GOA65619 GEE65619 FUI65619 FKM65619 FAQ65619 EQU65619 EGY65619 DXC65619 DNG65619 DDK65619 CTO65619 CJS65619 BZW65619 BQA65619 BGE65619 AWI65619 AMM65619 ACQ65619 SU65619 IY65619 C65619 WVK83 WLO83 WBS83 VRW83 VIA83 UYE83 UOI83 UEM83 TUQ83 TKU83 TAY83 SRC83 SHG83 RXK83 RNO83 RDS83 QTW83 QKA83 QAE83 PQI83 PGM83 OWQ83 OMU83 OCY83 NTC83 NJG83 MZK83 MPO83 MFS83 LVW83 LMA83 LCE83 KSI83 KIM83 JYQ83 JOU83 JEY83 IVC83 ILG83 IBK83 HRO83 HHS83 GXW83 GOA83 GEE83 FUI83 FKM83 FAQ83 EQU83 EGY83 DXC83 DNG83 DDK83 CTO83 CJS83 BZW83 BQA83 BGE83 AWI83 AMM83 ACQ83 SU83 IY83 C83 WVK983121 WLO983121 WBS983121 VRW983121 VIA983121 UYE983121 UOI983121 UEM983121 TUQ983121 TKU983121 TAY983121 SRC983121 SHG983121 RXK983121 RNO983121 RDS983121 QTW983121 QKA983121 QAE983121 PQI983121 PGM983121 OWQ983121 OMU983121 OCY983121 NTC983121 NJG983121 MZK983121 MPO983121 MFS983121 LVW983121 LMA983121 LCE983121 KSI983121 KIM983121 JYQ983121 JOU983121 JEY983121 IVC983121 ILG983121 IBK983121 HRO983121 HHS983121 GXW983121 GOA983121 GEE983121 FUI983121 FKM983121 FAQ983121 EQU983121 EGY983121 DXC983121 DNG983121 DDK983121 CTO983121 CJS983121 BZW983121 BQA983121 BGE983121 AWI983121 AMM983121 ACQ983121 SU983121 IY983121 C983121 WVK917585 WLO917585 WBS917585 VRW917585 VIA917585 UYE917585 UOI917585 UEM917585 TUQ917585 TKU917585 TAY917585 SRC917585 SHG917585 RXK917585 RNO917585 RDS917585 QTW917585 QKA917585 QAE917585 PQI917585 PGM917585 OWQ917585 OMU917585 OCY917585 NTC917585 NJG917585 MZK917585 MPO917585 MFS917585 LVW917585 LMA917585 LCE917585 KSI917585 KIM917585 JYQ917585 JOU917585 JEY917585 IVC917585 ILG917585 IBK917585 HRO917585 HHS917585 GXW917585 GOA917585 GEE917585 FUI917585 FKM917585 FAQ917585 EQU917585 EGY917585 DXC917585 DNG917585 DDK917585 CTO917585 CJS917585 BZW917585 BQA917585 BGE917585 AWI917585 AMM917585 ACQ917585 SU917585 IY917585 C917585 WVK852049 WLO852049 WBS852049 VRW852049 VIA852049 UYE852049 UOI852049 UEM852049 TUQ852049 TKU852049 TAY852049 SRC852049 SHG852049 RXK852049 RNO852049 RDS852049 QTW852049 QKA852049 QAE852049 PQI852049 PGM852049 OWQ852049 OMU852049 OCY852049 NTC852049 NJG852049 MZK852049 MPO852049 MFS852049 LVW852049 LMA852049 LCE852049 KSI852049 KIM852049 JYQ852049 JOU852049 JEY852049 IVC852049 ILG852049 IBK852049 HRO852049 HHS852049 GXW852049 GOA852049 GEE852049 FUI852049 FKM852049 FAQ852049 EQU852049 EGY852049 DXC852049 DNG852049 DDK852049 CTO852049 CJS852049 BZW852049 BQA852049 BGE852049 AWI852049 AMM852049 ACQ852049 SU852049 IY852049 C852049 WVK786513 WLO786513 WBS786513 VRW786513 VIA786513 UYE786513 UOI786513 UEM786513 TUQ786513 TKU786513 TAY786513 SRC786513 SHG786513 RXK786513 RNO786513 RDS786513 QTW786513 QKA786513 QAE786513 PQI786513 PGM786513 OWQ786513 OMU786513 OCY786513 NTC786513 NJG786513 MZK786513 MPO786513 MFS786513 LVW786513 LMA786513 LCE786513 KSI786513 KIM786513 JYQ786513 JOU786513 JEY786513 IVC786513 ILG786513 IBK786513 HRO786513 HHS786513 GXW786513 GOA786513 GEE786513 FUI786513 FKM786513 FAQ786513 EQU786513 EGY786513 DXC786513 DNG786513 DDK786513 CTO786513 CJS786513 BZW786513 BQA786513 BGE786513 AWI786513 AMM786513 ACQ786513 SU786513 IY786513 C786513 WVK720977 WLO720977 WBS720977 VRW720977 VIA720977 UYE720977 UOI720977 UEM720977 TUQ720977 TKU720977 TAY720977 SRC720977 SHG720977 RXK720977 RNO720977 RDS720977 QTW720977 QKA720977 QAE720977 PQI720977 PGM720977 OWQ720977 OMU720977 OCY720977 NTC720977 NJG720977 MZK720977 MPO720977 MFS720977 LVW720977 LMA720977 LCE720977 KSI720977 KIM720977 JYQ720977 JOU720977 JEY720977 IVC720977 ILG720977 IBK720977 HRO720977 HHS720977 GXW720977 GOA720977 GEE720977 FUI720977 FKM720977 FAQ720977 EQU720977 EGY720977 DXC720977 DNG720977 DDK720977 CTO720977 CJS720977 BZW720977 BQA720977 BGE720977 AWI720977 AMM720977 ACQ720977 SU720977 IY720977 C720977 WVK655441 WLO655441 WBS655441 VRW655441 VIA655441 UYE655441 UOI655441 UEM655441 TUQ655441 TKU655441 TAY655441 SRC655441 SHG655441 RXK655441 RNO655441 RDS655441 QTW655441 QKA655441 QAE655441 PQI655441 PGM655441 OWQ655441 OMU655441 OCY655441 NTC655441 NJG655441 MZK655441 MPO655441 MFS655441 LVW655441 LMA655441 LCE655441 KSI655441 KIM655441 JYQ655441 JOU655441 JEY655441 IVC655441 ILG655441 IBK655441 HRO655441 HHS655441 GXW655441 GOA655441 GEE655441 FUI655441 FKM655441 FAQ655441 EQU655441 EGY655441 DXC655441 DNG655441 DDK655441 CTO655441 CJS655441 BZW655441 BQA655441 BGE655441 AWI655441 AMM655441 ACQ655441 SU655441 IY655441 C655441 WVK589905 WLO589905 WBS589905 VRW589905 VIA589905 UYE589905 UOI589905 UEM589905 TUQ589905 TKU589905 TAY589905 SRC589905 SHG589905 RXK589905 RNO589905 RDS589905 QTW589905 QKA589905 QAE589905 PQI589905 PGM589905 OWQ589905 OMU589905 OCY589905 NTC589905 NJG589905 MZK589905 MPO589905 MFS589905 LVW589905 LMA589905 LCE589905 KSI589905 KIM589905 JYQ589905 JOU589905 JEY589905 IVC589905 ILG589905 IBK589905 HRO589905 HHS589905 GXW589905 GOA589905 GEE589905 FUI589905 FKM589905 FAQ589905 EQU589905 EGY589905 DXC589905 DNG589905 DDK589905 CTO589905 CJS589905 BZW589905 BQA589905 BGE589905 AWI589905 AMM589905 ACQ589905 SU589905 IY589905 C589905 WVK524369 WLO524369 WBS524369 VRW524369 VIA524369 UYE524369 UOI524369 UEM524369 TUQ524369 TKU524369 TAY524369 SRC524369 SHG524369 RXK524369 RNO524369 RDS524369 QTW524369 QKA524369 QAE524369 PQI524369 PGM524369 OWQ524369 OMU524369 OCY524369 NTC524369 NJG524369 MZK524369 MPO524369 MFS524369 LVW524369 LMA524369 LCE524369 KSI524369 KIM524369 JYQ524369 JOU524369 JEY524369 IVC524369 ILG524369 IBK524369 HRO524369 HHS524369 GXW524369 GOA524369 GEE524369 FUI524369 FKM524369 FAQ524369 EQU524369 EGY524369 DXC524369 DNG524369 DDK524369 CTO524369 CJS524369 BZW524369 BQA524369 BGE524369 AWI524369 AMM524369 ACQ524369 SU524369 IY524369 C524369 WVK458833 WLO458833 WBS458833 VRW458833 VIA458833 UYE458833 UOI458833 UEM458833 TUQ458833 TKU458833 TAY458833 SRC458833 SHG458833 RXK458833 RNO458833 RDS458833 QTW458833 QKA458833 QAE458833 PQI458833 PGM458833 OWQ458833 OMU458833 OCY458833 NTC458833 NJG458833 MZK458833 MPO458833 MFS458833 LVW458833 LMA458833 LCE458833 KSI458833 KIM458833 JYQ458833 JOU458833 JEY458833 IVC458833 ILG458833 IBK458833 HRO458833 HHS458833 GXW458833 GOA458833 GEE458833 FUI458833 FKM458833 FAQ458833 EQU458833 EGY458833 DXC458833 DNG458833 DDK458833 CTO458833 CJS458833 BZW458833 BQA458833 BGE458833 AWI458833 AMM458833 ACQ458833 SU458833 IY458833 C458833 WVK393297 WLO393297 WBS393297 VRW393297 VIA393297 UYE393297 UOI393297 UEM393297 TUQ393297 TKU393297 TAY393297 SRC393297 SHG393297 RXK393297 RNO393297 RDS393297 QTW393297 QKA393297 QAE393297 PQI393297 PGM393297 OWQ393297 OMU393297 OCY393297 NTC393297 NJG393297 MZK393297 MPO393297 MFS393297 LVW393297 LMA393297 LCE393297 KSI393297 KIM393297 JYQ393297 JOU393297 JEY393297 IVC393297 ILG393297 IBK393297 HRO393297 HHS393297 GXW393297 GOA393297 GEE393297 FUI393297 FKM393297 FAQ393297 EQU393297 EGY393297 DXC393297 DNG393297 DDK393297 CTO393297 CJS393297 BZW393297 BQA393297 BGE393297 AWI393297 AMM393297 ACQ393297 SU393297 IY393297 C393297 WVK327761 WLO327761 WBS327761 VRW327761 VIA327761 UYE327761 UOI327761 UEM327761 TUQ327761 TKU327761 TAY327761 SRC327761 SHG327761 RXK327761 RNO327761 RDS327761 QTW327761 QKA327761 QAE327761 PQI327761 PGM327761 OWQ327761 OMU327761 OCY327761 NTC327761 NJG327761 MZK327761 MPO327761 MFS327761 LVW327761 LMA327761 LCE327761 KSI327761 KIM327761 JYQ327761 JOU327761 JEY327761 IVC327761 ILG327761 IBK327761 HRO327761 HHS327761 GXW327761 GOA327761 GEE327761 FUI327761 FKM327761 FAQ327761 EQU327761 EGY327761 DXC327761 DNG327761 DDK327761 CTO327761 CJS327761 BZW327761 BQA327761 BGE327761 AWI327761 AMM327761 ACQ327761 SU327761 IY327761 C327761 WVK262225 WLO262225 WBS262225 VRW262225 VIA262225 UYE262225 UOI262225 UEM262225 TUQ262225 TKU262225 TAY262225 SRC262225 SHG262225 RXK262225 RNO262225 RDS262225 QTW262225 QKA262225 QAE262225 PQI262225 PGM262225 OWQ262225 OMU262225 OCY262225 NTC262225 NJG262225 MZK262225 MPO262225 MFS262225 LVW262225 LMA262225 LCE262225 KSI262225 KIM262225 JYQ262225 JOU262225 JEY262225 IVC262225 ILG262225 IBK262225 HRO262225 HHS262225 GXW262225 GOA262225 GEE262225 FUI262225 FKM262225 FAQ262225 EQU262225 EGY262225 DXC262225 DNG262225 DDK262225 CTO262225 CJS262225 BZW262225 BQA262225 BGE262225 AWI262225 AMM262225 ACQ262225 SU262225 IY262225 C262225 WVK196689 WLO196689 WBS196689 VRW196689 VIA196689 UYE196689 UOI196689 UEM196689 TUQ196689 TKU196689 TAY196689 SRC196689 SHG196689 RXK196689 RNO196689 RDS196689 QTW196689 QKA196689 QAE196689 PQI196689 PGM196689 OWQ196689 OMU196689 OCY196689 NTC196689 NJG196689 MZK196689 MPO196689 MFS196689 LVW196689 LMA196689 LCE196689 KSI196689 KIM196689 JYQ196689 JOU196689 JEY196689 IVC196689 ILG196689 IBK196689 HRO196689 HHS196689 GXW196689 GOA196689 GEE196689 FUI196689 FKM196689 FAQ196689 EQU196689 EGY196689 DXC196689 DNG196689 DDK196689 CTO196689 CJS196689 BZW196689 BQA196689 BGE196689 AWI196689 AMM196689 ACQ196689 SU196689 IY196689 C196689 WVK131153 WLO131153 WBS131153 VRW131153 VIA131153 UYE131153 UOI131153 UEM131153 TUQ131153 TKU131153 TAY131153 SRC131153 SHG131153 RXK131153 RNO131153 RDS131153 QTW131153 QKA131153 QAE131153 PQI131153 PGM131153 OWQ131153 OMU131153 OCY131153 NTC131153 NJG131153 MZK131153 MPO131153 MFS131153 LVW131153 LMA131153 LCE131153 KSI131153 KIM131153 JYQ131153 JOU131153 JEY131153 IVC131153 ILG131153 IBK131153 HRO131153 HHS131153 GXW131153 GOA131153 GEE131153 FUI131153 FKM131153 FAQ131153 EQU131153 EGY131153 DXC131153 DNG131153 DDK131153 CTO131153 CJS131153 BZW131153 BQA131153 BGE131153 AWI131153 AMM131153 ACQ131153 SU131153 IY131153 C131153 WVK65617 WLO65617 WBS65617 VRW65617 VIA65617 UYE65617 UOI65617 UEM65617 TUQ65617 TKU65617 TAY65617 SRC65617 SHG65617 RXK65617 RNO65617 RDS65617 QTW65617 QKA65617 QAE65617 PQI65617 PGM65617 OWQ65617 OMU65617 OCY65617 NTC65617 NJG65617 MZK65617 MPO65617 MFS65617 LVW65617 LMA65617 LCE65617 KSI65617 KIM65617 JYQ65617 JOU65617 JEY65617 IVC65617 ILG65617 IBK65617 HRO65617 HHS65617 GXW65617 GOA65617 GEE65617 FUI65617 FKM65617 FAQ65617 EQU65617 EGY65617 DXC65617 DNG65617 DDK65617 CTO65617 CJS65617 BZW65617 BQA65617 BGE65617 AWI65617 AMM65617 ACQ65617 SU65617 IY65617 C65617 WVK81 WLO81 WBS81 VRW81 VIA81 UYE81 UOI81 UEM81 TUQ81 TKU81 TAY81 SRC81 SHG81 RXK81 RNO81 RDS81 QTW81 QKA81 QAE81 PQI81 PGM81 OWQ81 OMU81 OCY81 NTC81 NJG81 MZK81 MPO81 MFS81 LVW81 LMA81 LCE81 KSI81 KIM81 JYQ81 JOU81 JEY81 IVC81 ILG81 IBK81 HRO81 HHS81 GXW81 GOA81 GEE81 FUI81 FKM81 FAQ81 EQU81 EGY81 DXC81 DNG81 DDK81 CTO81 CJS81 BZW81 BQA81 BGE81 AWI81 AMM81 ACQ81 SU81 IY81 C81 WVK983119 WLO983119 WBS983119 VRW983119 VIA983119 UYE983119 UOI983119 UEM983119 TUQ983119 TKU983119 TAY983119 SRC983119 SHG983119 RXK983119 RNO983119 RDS983119 QTW983119 QKA983119 QAE983119 PQI983119 PGM983119 OWQ983119 OMU983119 OCY983119 NTC983119 NJG983119 MZK983119 MPO983119 MFS983119 LVW983119 LMA983119 LCE983119 KSI983119 KIM983119 JYQ983119 JOU983119 JEY983119 IVC983119 ILG983119 IBK983119 HRO983119 HHS983119 GXW983119 GOA983119 GEE983119 FUI983119 FKM983119 FAQ983119 EQU983119 EGY983119 DXC983119 DNG983119 DDK983119 CTO983119 CJS983119 BZW983119 BQA983119 BGE983119 AWI983119 AMM983119 ACQ983119 SU983119 IY983119 C983119 WVK917583 WLO917583 WBS917583 VRW917583 VIA917583 UYE917583 UOI917583 UEM917583 TUQ917583 TKU917583 TAY917583 SRC917583 SHG917583 RXK917583 RNO917583 RDS917583 QTW917583 QKA917583 QAE917583 PQI917583 PGM917583 OWQ917583 OMU917583 OCY917583 NTC917583 NJG917583 MZK917583 MPO917583 MFS917583 LVW917583 LMA917583 LCE917583 KSI917583 KIM917583 JYQ917583 JOU917583 JEY917583 IVC917583 ILG917583 IBK917583 HRO917583 HHS917583 GXW917583 GOA917583 GEE917583 FUI917583 FKM917583 FAQ917583 EQU917583 EGY917583 DXC917583 DNG917583 DDK917583 CTO917583 CJS917583 BZW917583 BQA917583 BGE917583 AWI917583 AMM917583 ACQ917583 SU917583 IY917583 C917583 WVK852047 WLO852047 WBS852047 VRW852047 VIA852047 UYE852047 UOI852047 UEM852047 TUQ852047 TKU852047 TAY852047 SRC852047 SHG852047 RXK852047 RNO852047 RDS852047 QTW852047 QKA852047 QAE852047 PQI852047 PGM852047 OWQ852047 OMU852047 OCY852047 NTC852047 NJG852047 MZK852047 MPO852047 MFS852047 LVW852047 LMA852047 LCE852047 KSI852047 KIM852047 JYQ852047 JOU852047 JEY852047 IVC852047 ILG852047 IBK852047 HRO852047 HHS852047 GXW852047 GOA852047 GEE852047 FUI852047 FKM852047 FAQ852047 EQU852047 EGY852047 DXC852047 DNG852047 DDK852047 CTO852047 CJS852047 BZW852047 BQA852047 BGE852047 AWI852047 AMM852047 ACQ852047 SU852047 IY852047 C852047 WVK786511 WLO786511 WBS786511 VRW786511 VIA786511 UYE786511 UOI786511 UEM786511 TUQ786511 TKU786511 TAY786511 SRC786511 SHG786511 RXK786511 RNO786511 RDS786511 QTW786511 QKA786511 QAE786511 PQI786511 PGM786511 OWQ786511 OMU786511 OCY786511 NTC786511 NJG786511 MZK786511 MPO786511 MFS786511 LVW786511 LMA786511 LCE786511 KSI786511 KIM786511 JYQ786511 JOU786511 JEY786511 IVC786511 ILG786511 IBK786511 HRO786511 HHS786511 GXW786511 GOA786511 GEE786511 FUI786511 FKM786511 FAQ786511 EQU786511 EGY786511 DXC786511 DNG786511 DDK786511 CTO786511 CJS786511 BZW786511 BQA786511 BGE786511 AWI786511 AMM786511 ACQ786511 SU786511 IY786511 C786511 WVK720975 WLO720975 WBS720975 VRW720975 VIA720975 UYE720975 UOI720975 UEM720975 TUQ720975 TKU720975 TAY720975 SRC720975 SHG720975 RXK720975 RNO720975 RDS720975 QTW720975 QKA720975 QAE720975 PQI720975 PGM720975 OWQ720975 OMU720975 OCY720975 NTC720975 NJG720975 MZK720975 MPO720975 MFS720975 LVW720975 LMA720975 LCE720975 KSI720975 KIM720975 JYQ720975 JOU720975 JEY720975 IVC720975 ILG720975 IBK720975 HRO720975 HHS720975 GXW720975 GOA720975 GEE720975 FUI720975 FKM720975 FAQ720975 EQU720975 EGY720975 DXC720975 DNG720975 DDK720975 CTO720975 CJS720975 BZW720975 BQA720975 BGE720975 AWI720975 AMM720975 ACQ720975 SU720975 IY720975 C720975 WVK655439 WLO655439 WBS655439 VRW655439 VIA655439 UYE655439 UOI655439 UEM655439 TUQ655439 TKU655439 TAY655439 SRC655439 SHG655439 RXK655439 RNO655439 RDS655439 QTW655439 QKA655439 QAE655439 PQI655439 PGM655439 OWQ655439 OMU655439 OCY655439 NTC655439 NJG655439 MZK655439 MPO655439 MFS655439 LVW655439 LMA655439 LCE655439 KSI655439 KIM655439 JYQ655439 JOU655439 JEY655439 IVC655439 ILG655439 IBK655439 HRO655439 HHS655439 GXW655439 GOA655439 GEE655439 FUI655439 FKM655439 FAQ655439 EQU655439 EGY655439 DXC655439 DNG655439 DDK655439 CTO655439 CJS655439 BZW655439 BQA655439 BGE655439 AWI655439 AMM655439 ACQ655439 SU655439 IY655439 C655439 WVK589903 WLO589903 WBS589903 VRW589903 VIA589903 UYE589903 UOI589903 UEM589903 TUQ589903 TKU589903 TAY589903 SRC589903 SHG589903 RXK589903 RNO589903 RDS589903 QTW589903 QKA589903 QAE589903 PQI589903 PGM589903 OWQ589903 OMU589903 OCY589903 NTC589903 NJG589903 MZK589903 MPO589903 MFS589903 LVW589903 LMA589903 LCE589903 KSI589903 KIM589903 JYQ589903 JOU589903 JEY589903 IVC589903 ILG589903 IBK589903 HRO589903 HHS589903 GXW589903 GOA589903 GEE589903 FUI589903 FKM589903 FAQ589903 EQU589903 EGY589903 DXC589903 DNG589903 DDK589903 CTO589903 CJS589903 BZW589903 BQA589903 BGE589903 AWI589903 AMM589903 ACQ589903 SU589903 IY589903 C589903 WVK524367 WLO524367 WBS524367 VRW524367 VIA524367 UYE524367 UOI524367 UEM524367 TUQ524367 TKU524367 TAY524367 SRC524367 SHG524367 RXK524367 RNO524367 RDS524367 QTW524367 QKA524367 QAE524367 PQI524367 PGM524367 OWQ524367 OMU524367 OCY524367 NTC524367 NJG524367 MZK524367 MPO524367 MFS524367 LVW524367 LMA524367 LCE524367 KSI524367 KIM524367 JYQ524367 JOU524367 JEY524367 IVC524367 ILG524367 IBK524367 HRO524367 HHS524367 GXW524367 GOA524367 GEE524367 FUI524367 FKM524367 FAQ524367 EQU524367 EGY524367 DXC524367 DNG524367 DDK524367 CTO524367 CJS524367 BZW524367 BQA524367 BGE524367 AWI524367 AMM524367 ACQ524367 SU524367 IY524367 C524367 WVK458831 WLO458831 WBS458831 VRW458831 VIA458831 UYE458831 UOI458831 UEM458831 TUQ458831 TKU458831 TAY458831 SRC458831 SHG458831 RXK458831 RNO458831 RDS458831 QTW458831 QKA458831 QAE458831 PQI458831 PGM458831 OWQ458831 OMU458831 OCY458831 NTC458831 NJG458831 MZK458831 MPO458831 MFS458831 LVW458831 LMA458831 LCE458831 KSI458831 KIM458831 JYQ458831 JOU458831 JEY458831 IVC458831 ILG458831 IBK458831 HRO458831 HHS458831 GXW458831 GOA458831 GEE458831 FUI458831 FKM458831 FAQ458831 EQU458831 EGY458831 DXC458831 DNG458831 DDK458831 CTO458831 CJS458831 BZW458831 BQA458831 BGE458831 AWI458831 AMM458831 ACQ458831 SU458831 IY458831 C458831 WVK393295 WLO393295 WBS393295 VRW393295 VIA393295 UYE393295 UOI393295 UEM393295 TUQ393295 TKU393295 TAY393295 SRC393295 SHG393295 RXK393295 RNO393295 RDS393295 QTW393295 QKA393295 QAE393295 PQI393295 PGM393295 OWQ393295 OMU393295 OCY393295 NTC393295 NJG393295 MZK393295 MPO393295 MFS393295 LVW393295 LMA393295 LCE393295 KSI393295 KIM393295 JYQ393295 JOU393295 JEY393295 IVC393295 ILG393295 IBK393295 HRO393295 HHS393295 GXW393295 GOA393295 GEE393295 FUI393295 FKM393295 FAQ393295 EQU393295 EGY393295 DXC393295 DNG393295 DDK393295 CTO393295 CJS393295 BZW393295 BQA393295 BGE393295 AWI393295 AMM393295 ACQ393295 SU393295 IY393295 C393295 WVK327759 WLO327759 WBS327759 VRW327759 VIA327759 UYE327759 UOI327759 UEM327759 TUQ327759 TKU327759 TAY327759 SRC327759 SHG327759 RXK327759 RNO327759 RDS327759 QTW327759 QKA327759 QAE327759 PQI327759 PGM327759 OWQ327759 OMU327759 OCY327759 NTC327759 NJG327759 MZK327759 MPO327759 MFS327759 LVW327759 LMA327759 LCE327759 KSI327759 KIM327759 JYQ327759 JOU327759 JEY327759 IVC327759 ILG327759 IBK327759 HRO327759 HHS327759 GXW327759 GOA327759 GEE327759 FUI327759 FKM327759 FAQ327759 EQU327759 EGY327759 DXC327759 DNG327759 DDK327759 CTO327759 CJS327759 BZW327759 BQA327759 BGE327759 AWI327759 AMM327759 ACQ327759 SU327759 IY327759 C327759 WVK262223 WLO262223 WBS262223 VRW262223 VIA262223 UYE262223 UOI262223 UEM262223 TUQ262223 TKU262223 TAY262223 SRC262223 SHG262223 RXK262223 RNO262223 RDS262223 QTW262223 QKA262223 QAE262223 PQI262223 PGM262223 OWQ262223 OMU262223 OCY262223 NTC262223 NJG262223 MZK262223 MPO262223 MFS262223 LVW262223 LMA262223 LCE262223 KSI262223 KIM262223 JYQ262223 JOU262223 JEY262223 IVC262223 ILG262223 IBK262223 HRO262223 HHS262223 GXW262223 GOA262223 GEE262223 FUI262223 FKM262223 FAQ262223 EQU262223 EGY262223 DXC262223 DNG262223 DDK262223 CTO262223 CJS262223 BZW262223 BQA262223 BGE262223 AWI262223 AMM262223 ACQ262223 SU262223 IY262223 C262223 WVK196687 WLO196687 WBS196687 VRW196687 VIA196687 UYE196687 UOI196687 UEM196687 TUQ196687 TKU196687 TAY196687 SRC196687 SHG196687 RXK196687 RNO196687 RDS196687 QTW196687 QKA196687 QAE196687 PQI196687 PGM196687 OWQ196687 OMU196687 OCY196687 NTC196687 NJG196687 MZK196687 MPO196687 MFS196687 LVW196687 LMA196687 LCE196687 KSI196687 KIM196687 JYQ196687 JOU196687 JEY196687 IVC196687 ILG196687 IBK196687 HRO196687 HHS196687 GXW196687 GOA196687 GEE196687 FUI196687 FKM196687 FAQ196687 EQU196687 EGY196687 DXC196687 DNG196687 DDK196687 CTO196687 CJS196687 BZW196687 BQA196687 BGE196687 AWI196687 AMM196687 ACQ196687 SU196687 IY196687 C196687 WVK131151 WLO131151 WBS131151 VRW131151 VIA131151 UYE131151 UOI131151 UEM131151 TUQ131151 TKU131151 TAY131151 SRC131151 SHG131151 RXK131151 RNO131151 RDS131151 QTW131151 QKA131151 QAE131151 PQI131151 PGM131151 OWQ131151 OMU131151 OCY131151 NTC131151 NJG131151 MZK131151 MPO131151 MFS131151 LVW131151 LMA131151 LCE131151 KSI131151 KIM131151 JYQ131151 JOU131151 JEY131151 IVC131151 ILG131151 IBK131151 HRO131151 HHS131151 GXW131151 GOA131151 GEE131151 FUI131151 FKM131151 FAQ131151 EQU131151 EGY131151 DXC131151 DNG131151 DDK131151 CTO131151 CJS131151 BZW131151 BQA131151 BGE131151 AWI131151 AMM131151 ACQ131151 SU131151 IY131151 C131151 WVK65615 WLO65615 WBS65615 VRW65615 VIA65615 UYE65615 UOI65615 UEM65615 TUQ65615 TKU65615 TAY65615 SRC65615 SHG65615 RXK65615 RNO65615 RDS65615 QTW65615 QKA65615 QAE65615 PQI65615 PGM65615 OWQ65615 OMU65615 OCY65615 NTC65615 NJG65615 MZK65615 MPO65615 MFS65615 LVW65615 LMA65615 LCE65615 KSI65615 KIM65615 JYQ65615 JOU65615 JEY65615 IVC65615 ILG65615 IBK65615 HRO65615 HHS65615 GXW65615 GOA65615 GEE65615 FUI65615 FKM65615 FAQ65615 EQU65615 EGY65615 DXC65615 DNG65615 DDK65615 CTO65615 CJS65615 BZW65615 BQA65615 BGE65615 AWI65615 AMM65615 ACQ65615 SU65615 IY65615 C65615 WVK79 WLO79 WBS79 VRW79 VIA79 UYE79 UOI79 UEM79 TUQ79 TKU79 TAY79 SRC79 SHG79 RXK79 RNO79 RDS79 QTW79 QKA79 QAE79 PQI79 PGM79 OWQ79 OMU79 OCY79 NTC79 NJG79 MZK79 MPO79 MFS79 LVW79 LMA79 LCE79 KSI79 KIM79 JYQ79 JOU79 JEY79 IVC79 ILG79 IBK79 HRO79 HHS79 GXW79 GOA79 GEE79 FUI79 FKM79 FAQ79 EQU79 EGY79 DXC79 DNG79 DDK79 CTO79 CJS79 BZW79 BQA79 BGE79 AWI79 AMM79 ACQ79 SU79 IY79 C79 WVK983125 WLO983125 WBS983125 VRW983125 VIA983125 UYE983125 UOI983125 UEM983125 TUQ983125 TKU983125 TAY983125 SRC983125 SHG983125 RXK983125 RNO983125 RDS983125 QTW983125 QKA983125 QAE983125 PQI983125 PGM983125 OWQ983125 OMU983125 OCY983125 NTC983125 NJG983125 MZK983125 MPO983125 MFS983125 LVW983125 LMA983125 LCE983125 KSI983125 KIM983125 JYQ983125 JOU983125 JEY983125 IVC983125 ILG983125 IBK983125 HRO983125 HHS983125 GXW983125 GOA983125 GEE983125 FUI983125 FKM983125 FAQ983125 EQU983125 EGY983125 DXC983125 DNG983125 DDK983125 CTO983125 CJS983125 BZW983125 BQA983125 BGE983125 AWI983125 AMM983125 ACQ983125 SU983125 IY983125 C983125 WVK917589 WLO917589 WBS917589 VRW917589 VIA917589 UYE917589 UOI917589 UEM917589 TUQ917589 TKU917589 TAY917589 SRC917589 SHG917589 RXK917589 RNO917589 RDS917589 QTW917589 QKA917589 QAE917589 PQI917589 PGM917589 OWQ917589 OMU917589 OCY917589 NTC917589 NJG917589 MZK917589 MPO917589 MFS917589 LVW917589 LMA917589 LCE917589 KSI917589 KIM917589 JYQ917589 JOU917589 JEY917589 IVC917589 ILG917589 IBK917589 HRO917589 HHS917589 GXW917589 GOA917589 GEE917589 FUI917589 FKM917589 FAQ917589 EQU917589 EGY917589 DXC917589 DNG917589 DDK917589 CTO917589 CJS917589 BZW917589 BQA917589 BGE917589 AWI917589 AMM917589 ACQ917589 SU917589 IY917589 C917589 WVK852053 WLO852053 WBS852053 VRW852053 VIA852053 UYE852053 UOI852053 UEM852053 TUQ852053 TKU852053 TAY852053 SRC852053 SHG852053 RXK852053 RNO852053 RDS852053 QTW852053 QKA852053 QAE852053 PQI852053 PGM852053 OWQ852053 OMU852053 OCY852053 NTC852053 NJG852053 MZK852053 MPO852053 MFS852053 LVW852053 LMA852053 LCE852053 KSI852053 KIM852053 JYQ852053 JOU852053 JEY852053 IVC852053 ILG852053 IBK852053 HRO852053 HHS852053 GXW852053 GOA852053 GEE852053 FUI852053 FKM852053 FAQ852053 EQU852053 EGY852053 DXC852053 DNG852053 DDK852053 CTO852053 CJS852053 BZW852053 BQA852053 BGE852053 AWI852053 AMM852053 ACQ852053 SU852053 IY852053 C852053 WVK786517 WLO786517 WBS786517 VRW786517 VIA786517 UYE786517 UOI786517 UEM786517 TUQ786517 TKU786517 TAY786517 SRC786517 SHG786517 RXK786517 RNO786517 RDS786517 QTW786517 QKA786517 QAE786517 PQI786517 PGM786517 OWQ786517 OMU786517 OCY786517 NTC786517 NJG786517 MZK786517 MPO786517 MFS786517 LVW786517 LMA786517 LCE786517 KSI786517 KIM786517 JYQ786517 JOU786517 JEY786517 IVC786517 ILG786517 IBK786517 HRO786517 HHS786517 GXW786517 GOA786517 GEE786517 FUI786517 FKM786517 FAQ786517 EQU786517 EGY786517 DXC786517 DNG786517 DDK786517 CTO786517 CJS786517 BZW786517 BQA786517 BGE786517 AWI786517 AMM786517 ACQ786517 SU786517 IY786517 C786517 WVK720981 WLO720981 WBS720981 VRW720981 VIA720981 UYE720981 UOI720981 UEM720981 TUQ720981 TKU720981 TAY720981 SRC720981 SHG720981 RXK720981 RNO720981 RDS720981 QTW720981 QKA720981 QAE720981 PQI720981 PGM720981 OWQ720981 OMU720981 OCY720981 NTC720981 NJG720981 MZK720981 MPO720981 MFS720981 LVW720981 LMA720981 LCE720981 KSI720981 KIM720981 JYQ720981 JOU720981 JEY720981 IVC720981 ILG720981 IBK720981 HRO720981 HHS720981 GXW720981 GOA720981 GEE720981 FUI720981 FKM720981 FAQ720981 EQU720981 EGY720981 DXC720981 DNG720981 DDK720981 CTO720981 CJS720981 BZW720981 BQA720981 BGE720981 AWI720981 AMM720981 ACQ720981 SU720981 IY720981 C720981 WVK655445 WLO655445 WBS655445 VRW655445 VIA655445 UYE655445 UOI655445 UEM655445 TUQ655445 TKU655445 TAY655445 SRC655445 SHG655445 RXK655445 RNO655445 RDS655445 QTW655445 QKA655445 QAE655445 PQI655445 PGM655445 OWQ655445 OMU655445 OCY655445 NTC655445 NJG655445 MZK655445 MPO655445 MFS655445 LVW655445 LMA655445 LCE655445 KSI655445 KIM655445 JYQ655445 JOU655445 JEY655445 IVC655445 ILG655445 IBK655445 HRO655445 HHS655445 GXW655445 GOA655445 GEE655445 FUI655445 FKM655445 FAQ655445 EQU655445 EGY655445 DXC655445 DNG655445 DDK655445 CTO655445 CJS655445 BZW655445 BQA655445 BGE655445 AWI655445 AMM655445 ACQ655445 SU655445 IY655445 C655445 WVK589909 WLO589909 WBS589909 VRW589909 VIA589909 UYE589909 UOI589909 UEM589909 TUQ589909 TKU589909 TAY589909 SRC589909 SHG589909 RXK589909 RNO589909 RDS589909 QTW589909 QKA589909 QAE589909 PQI589909 PGM589909 OWQ589909 OMU589909 OCY589909 NTC589909 NJG589909 MZK589909 MPO589909 MFS589909 LVW589909 LMA589909 LCE589909 KSI589909 KIM589909 JYQ589909 JOU589909 JEY589909 IVC589909 ILG589909 IBK589909 HRO589909 HHS589909 GXW589909 GOA589909 GEE589909 FUI589909 FKM589909 FAQ589909 EQU589909 EGY589909 DXC589909 DNG589909 DDK589909 CTO589909 CJS589909 BZW589909 BQA589909 BGE589909 AWI589909 AMM589909 ACQ589909 SU589909 IY589909 C589909 WVK524373 WLO524373 WBS524373 VRW524373 VIA524373 UYE524373 UOI524373 UEM524373 TUQ524373 TKU524373 TAY524373 SRC524373 SHG524373 RXK524373 RNO524373 RDS524373 QTW524373 QKA524373 QAE524373 PQI524373 PGM524373 OWQ524373 OMU524373 OCY524373 NTC524373 NJG524373 MZK524373 MPO524373 MFS524373 LVW524373 LMA524373 LCE524373 KSI524373 KIM524373 JYQ524373 JOU524373 JEY524373 IVC524373 ILG524373 IBK524373 HRO524373 HHS524373 GXW524373 GOA524373 GEE524373 FUI524373 FKM524373 FAQ524373 EQU524373 EGY524373 DXC524373 DNG524373 DDK524373 CTO524373 CJS524373 BZW524373 BQA524373 BGE524373 AWI524373 AMM524373 ACQ524373 SU524373 IY524373 C524373 WVK458837 WLO458837 WBS458837 VRW458837 VIA458837 UYE458837 UOI458837 UEM458837 TUQ458837 TKU458837 TAY458837 SRC458837 SHG458837 RXK458837 RNO458837 RDS458837 QTW458837 QKA458837 QAE458837 PQI458837 PGM458837 OWQ458837 OMU458837 OCY458837 NTC458837 NJG458837 MZK458837 MPO458837 MFS458837 LVW458837 LMA458837 LCE458837 KSI458837 KIM458837 JYQ458837 JOU458837 JEY458837 IVC458837 ILG458837 IBK458837 HRO458837 HHS458837 GXW458837 GOA458837 GEE458837 FUI458837 FKM458837 FAQ458837 EQU458837 EGY458837 DXC458837 DNG458837 DDK458837 CTO458837 CJS458837 BZW458837 BQA458837 BGE458837 AWI458837 AMM458837 ACQ458837 SU458837 IY458837 C458837 WVK393301 WLO393301 WBS393301 VRW393301 VIA393301 UYE393301 UOI393301 UEM393301 TUQ393301 TKU393301 TAY393301 SRC393301 SHG393301 RXK393301 RNO393301 RDS393301 QTW393301 QKA393301 QAE393301 PQI393301 PGM393301 OWQ393301 OMU393301 OCY393301 NTC393301 NJG393301 MZK393301 MPO393301 MFS393301 LVW393301 LMA393301 LCE393301 KSI393301 KIM393301 JYQ393301 JOU393301 JEY393301 IVC393301 ILG393301 IBK393301 HRO393301 HHS393301 GXW393301 GOA393301 GEE393301 FUI393301 FKM393301 FAQ393301 EQU393301 EGY393301 DXC393301 DNG393301 DDK393301 CTO393301 CJS393301 BZW393301 BQA393301 BGE393301 AWI393301 AMM393301 ACQ393301 SU393301 IY393301 C393301 WVK327765 WLO327765 WBS327765 VRW327765 VIA327765 UYE327765 UOI327765 UEM327765 TUQ327765 TKU327765 TAY327765 SRC327765 SHG327765 RXK327765 RNO327765 RDS327765 QTW327765 QKA327765 QAE327765 PQI327765 PGM327765 OWQ327765 OMU327765 OCY327765 NTC327765 NJG327765 MZK327765 MPO327765 MFS327765 LVW327765 LMA327765 LCE327765 KSI327765 KIM327765 JYQ327765 JOU327765 JEY327765 IVC327765 ILG327765 IBK327765 HRO327765 HHS327765 GXW327765 GOA327765 GEE327765 FUI327765 FKM327765 FAQ327765 EQU327765 EGY327765 DXC327765 DNG327765 DDK327765 CTO327765 CJS327765 BZW327765 BQA327765 BGE327765 AWI327765 AMM327765 ACQ327765 SU327765 IY327765 C327765 WVK262229 WLO262229 WBS262229 VRW262229 VIA262229 UYE262229 UOI262229 UEM262229 TUQ262229 TKU262229 TAY262229 SRC262229 SHG262229 RXK262229 RNO262229 RDS262229 QTW262229 QKA262229 QAE262229 PQI262229 PGM262229 OWQ262229 OMU262229 OCY262229 NTC262229 NJG262229 MZK262229 MPO262229 MFS262229 LVW262229 LMA262229 LCE262229 KSI262229 KIM262229 JYQ262229 JOU262229 JEY262229 IVC262229 ILG262229 IBK262229 HRO262229 HHS262229 GXW262229 GOA262229 GEE262229 FUI262229 FKM262229 FAQ262229 EQU262229 EGY262229 DXC262229 DNG262229 DDK262229 CTO262229 CJS262229 BZW262229 BQA262229 BGE262229 AWI262229 AMM262229 ACQ262229 SU262229 IY262229 C262229 WVK196693 WLO196693 WBS196693 VRW196693 VIA196693 UYE196693 UOI196693 UEM196693 TUQ196693 TKU196693 TAY196693 SRC196693 SHG196693 RXK196693 RNO196693 RDS196693 QTW196693 QKA196693 QAE196693 PQI196693 PGM196693 OWQ196693 OMU196693 OCY196693 NTC196693 NJG196693 MZK196693 MPO196693 MFS196693 LVW196693 LMA196693 LCE196693 KSI196693 KIM196693 JYQ196693 JOU196693 JEY196693 IVC196693 ILG196693 IBK196693 HRO196693 HHS196693 GXW196693 GOA196693 GEE196693 FUI196693 FKM196693 FAQ196693 EQU196693 EGY196693 DXC196693 DNG196693 DDK196693 CTO196693 CJS196693 BZW196693 BQA196693 BGE196693 AWI196693 AMM196693 ACQ196693 SU196693 IY196693 C196693 WVK131157 WLO131157 WBS131157 VRW131157 VIA131157 UYE131157 UOI131157 UEM131157 TUQ131157 TKU131157 TAY131157 SRC131157 SHG131157 RXK131157 RNO131157 RDS131157 QTW131157 QKA131157 QAE131157 PQI131157 PGM131157 OWQ131157 OMU131157 OCY131157 NTC131157 NJG131157 MZK131157 MPO131157 MFS131157 LVW131157 LMA131157 LCE131157 KSI131157 KIM131157 JYQ131157 JOU131157 JEY131157 IVC131157 ILG131157 IBK131157 HRO131157 HHS131157 GXW131157 GOA131157 GEE131157 FUI131157 FKM131157 FAQ131157 EQU131157 EGY131157 DXC131157 DNG131157 DDK131157 CTO131157 CJS131157 BZW131157 BQA131157 BGE131157 AWI131157 AMM131157 ACQ131157 SU131157 IY131157 C131157 WVK65621 WLO65621 WBS65621 VRW65621 VIA65621 UYE65621 UOI65621 UEM65621 TUQ65621 TKU65621 TAY65621 SRC65621 SHG65621 RXK65621 RNO65621 RDS65621 QTW65621 QKA65621 QAE65621 PQI65621 PGM65621 OWQ65621 OMU65621 OCY65621 NTC65621 NJG65621 MZK65621 MPO65621 MFS65621 LVW65621 LMA65621 LCE65621 KSI65621 KIM65621 JYQ65621 JOU65621 JEY65621 IVC65621 ILG65621 IBK65621 HRO65621 HHS65621 GXW65621 GOA65621 GEE65621 FUI65621 FKM65621 FAQ65621 EQU65621 EGY65621 DXC65621 DNG65621 DDK65621 CTO65621 CJS65621 BZW65621 BQA65621 BGE65621 AWI65621 AMM65621 ACQ65621 SU65621 IY65621 C65621 WVK85 WLO85 WBS85 VRW85 VIA85 UYE85 UOI85 UEM85 TUQ85 TKU85 TAY85 SRC85 SHG85 RXK85 RNO85 RDS85 QTW85 QKA85 QAE85 PQI85 PGM85 OWQ85 OMU85 OCY85 NTC85 NJG85 MZK85 MPO85 MFS85 LVW85 LMA85 LCE85 KSI85 KIM85 JYQ85 JOU85 JEY85 IVC85 ILG85 IBK85 HRO85 HHS85 GXW85 GOA85 GEE85 FUI85 FKM85 FAQ85 EQU85 EGY85 DXC85 DNG85 DDK85 CTO85 CJS85 BZW85 BQA85 BGE85 AWI85 AMM85 ACQ85 SU85 IY85" xr:uid="{93D237A4-F805-472E-BAEC-12F1621F41EB}">
      <formula1>$R$68:$Y$68</formula1>
    </dataValidation>
    <dataValidation type="list" allowBlank="1" showInputMessage="1" showErrorMessage="1" sqref="C87 WVK983127 WLO983127 WBS983127 VRW983127 VIA983127 UYE983127 UOI983127 UEM983127 TUQ983127 TKU983127 TAY983127 SRC983127 SHG983127 RXK983127 RNO983127 RDS983127 QTW983127 QKA983127 QAE983127 PQI983127 PGM983127 OWQ983127 OMU983127 OCY983127 NTC983127 NJG983127 MZK983127 MPO983127 MFS983127 LVW983127 LMA983127 LCE983127 KSI983127 KIM983127 JYQ983127 JOU983127 JEY983127 IVC983127 ILG983127 IBK983127 HRO983127 HHS983127 GXW983127 GOA983127 GEE983127 FUI983127 FKM983127 FAQ983127 EQU983127 EGY983127 DXC983127 DNG983127 DDK983127 CTO983127 CJS983127 BZW983127 BQA983127 BGE983127 AWI983127 AMM983127 ACQ983127 SU983127 IY983127 C983127 WVK917591 WLO917591 WBS917591 VRW917591 VIA917591 UYE917591 UOI917591 UEM917591 TUQ917591 TKU917591 TAY917591 SRC917591 SHG917591 RXK917591 RNO917591 RDS917591 QTW917591 QKA917591 QAE917591 PQI917591 PGM917591 OWQ917591 OMU917591 OCY917591 NTC917591 NJG917591 MZK917591 MPO917591 MFS917591 LVW917591 LMA917591 LCE917591 KSI917591 KIM917591 JYQ917591 JOU917591 JEY917591 IVC917591 ILG917591 IBK917591 HRO917591 HHS917591 GXW917591 GOA917591 GEE917591 FUI917591 FKM917591 FAQ917591 EQU917591 EGY917591 DXC917591 DNG917591 DDK917591 CTO917591 CJS917591 BZW917591 BQA917591 BGE917591 AWI917591 AMM917591 ACQ917591 SU917591 IY917591 C917591 WVK852055 WLO852055 WBS852055 VRW852055 VIA852055 UYE852055 UOI852055 UEM852055 TUQ852055 TKU852055 TAY852055 SRC852055 SHG852055 RXK852055 RNO852055 RDS852055 QTW852055 QKA852055 QAE852055 PQI852055 PGM852055 OWQ852055 OMU852055 OCY852055 NTC852055 NJG852055 MZK852055 MPO852055 MFS852055 LVW852055 LMA852055 LCE852055 KSI852055 KIM852055 JYQ852055 JOU852055 JEY852055 IVC852055 ILG852055 IBK852055 HRO852055 HHS852055 GXW852055 GOA852055 GEE852055 FUI852055 FKM852055 FAQ852055 EQU852055 EGY852055 DXC852055 DNG852055 DDK852055 CTO852055 CJS852055 BZW852055 BQA852055 BGE852055 AWI852055 AMM852055 ACQ852055 SU852055 IY852055 C852055 WVK786519 WLO786519 WBS786519 VRW786519 VIA786519 UYE786519 UOI786519 UEM786519 TUQ786519 TKU786519 TAY786519 SRC786519 SHG786519 RXK786519 RNO786519 RDS786519 QTW786519 QKA786519 QAE786519 PQI786519 PGM786519 OWQ786519 OMU786519 OCY786519 NTC786519 NJG786519 MZK786519 MPO786519 MFS786519 LVW786519 LMA786519 LCE786519 KSI786519 KIM786519 JYQ786519 JOU786519 JEY786519 IVC786519 ILG786519 IBK786519 HRO786519 HHS786519 GXW786519 GOA786519 GEE786519 FUI786519 FKM786519 FAQ786519 EQU786519 EGY786519 DXC786519 DNG786519 DDK786519 CTO786519 CJS786519 BZW786519 BQA786519 BGE786519 AWI786519 AMM786519 ACQ786519 SU786519 IY786519 C786519 WVK720983 WLO720983 WBS720983 VRW720983 VIA720983 UYE720983 UOI720983 UEM720983 TUQ720983 TKU720983 TAY720983 SRC720983 SHG720983 RXK720983 RNO720983 RDS720983 QTW720983 QKA720983 QAE720983 PQI720983 PGM720983 OWQ720983 OMU720983 OCY720983 NTC720983 NJG720983 MZK720983 MPO720983 MFS720983 LVW720983 LMA720983 LCE720983 KSI720983 KIM720983 JYQ720983 JOU720983 JEY720983 IVC720983 ILG720983 IBK720983 HRO720983 HHS720983 GXW720983 GOA720983 GEE720983 FUI720983 FKM720983 FAQ720983 EQU720983 EGY720983 DXC720983 DNG720983 DDK720983 CTO720983 CJS720983 BZW720983 BQA720983 BGE720983 AWI720983 AMM720983 ACQ720983 SU720983 IY720983 C720983 WVK655447 WLO655447 WBS655447 VRW655447 VIA655447 UYE655447 UOI655447 UEM655447 TUQ655447 TKU655447 TAY655447 SRC655447 SHG655447 RXK655447 RNO655447 RDS655447 QTW655447 QKA655447 QAE655447 PQI655447 PGM655447 OWQ655447 OMU655447 OCY655447 NTC655447 NJG655447 MZK655447 MPO655447 MFS655447 LVW655447 LMA655447 LCE655447 KSI655447 KIM655447 JYQ655447 JOU655447 JEY655447 IVC655447 ILG655447 IBK655447 HRO655447 HHS655447 GXW655447 GOA655447 GEE655447 FUI655447 FKM655447 FAQ655447 EQU655447 EGY655447 DXC655447 DNG655447 DDK655447 CTO655447 CJS655447 BZW655447 BQA655447 BGE655447 AWI655447 AMM655447 ACQ655447 SU655447 IY655447 C655447 WVK589911 WLO589911 WBS589911 VRW589911 VIA589911 UYE589911 UOI589911 UEM589911 TUQ589911 TKU589911 TAY589911 SRC589911 SHG589911 RXK589911 RNO589911 RDS589911 QTW589911 QKA589911 QAE589911 PQI589911 PGM589911 OWQ589911 OMU589911 OCY589911 NTC589911 NJG589911 MZK589911 MPO589911 MFS589911 LVW589911 LMA589911 LCE589911 KSI589911 KIM589911 JYQ589911 JOU589911 JEY589911 IVC589911 ILG589911 IBK589911 HRO589911 HHS589911 GXW589911 GOA589911 GEE589911 FUI589911 FKM589911 FAQ589911 EQU589911 EGY589911 DXC589911 DNG589911 DDK589911 CTO589911 CJS589911 BZW589911 BQA589911 BGE589911 AWI589911 AMM589911 ACQ589911 SU589911 IY589911 C589911 WVK524375 WLO524375 WBS524375 VRW524375 VIA524375 UYE524375 UOI524375 UEM524375 TUQ524375 TKU524375 TAY524375 SRC524375 SHG524375 RXK524375 RNO524375 RDS524375 QTW524375 QKA524375 QAE524375 PQI524375 PGM524375 OWQ524375 OMU524375 OCY524375 NTC524375 NJG524375 MZK524375 MPO524375 MFS524375 LVW524375 LMA524375 LCE524375 KSI524375 KIM524375 JYQ524375 JOU524375 JEY524375 IVC524375 ILG524375 IBK524375 HRO524375 HHS524375 GXW524375 GOA524375 GEE524375 FUI524375 FKM524375 FAQ524375 EQU524375 EGY524375 DXC524375 DNG524375 DDK524375 CTO524375 CJS524375 BZW524375 BQA524375 BGE524375 AWI524375 AMM524375 ACQ524375 SU524375 IY524375 C524375 WVK458839 WLO458839 WBS458839 VRW458839 VIA458839 UYE458839 UOI458839 UEM458839 TUQ458839 TKU458839 TAY458839 SRC458839 SHG458839 RXK458839 RNO458839 RDS458839 QTW458839 QKA458839 QAE458839 PQI458839 PGM458839 OWQ458839 OMU458839 OCY458839 NTC458839 NJG458839 MZK458839 MPO458839 MFS458839 LVW458839 LMA458839 LCE458839 KSI458839 KIM458839 JYQ458839 JOU458839 JEY458839 IVC458839 ILG458839 IBK458839 HRO458839 HHS458839 GXW458839 GOA458839 GEE458839 FUI458839 FKM458839 FAQ458839 EQU458839 EGY458839 DXC458839 DNG458839 DDK458839 CTO458839 CJS458839 BZW458839 BQA458839 BGE458839 AWI458839 AMM458839 ACQ458839 SU458839 IY458839 C458839 WVK393303 WLO393303 WBS393303 VRW393303 VIA393303 UYE393303 UOI393303 UEM393303 TUQ393303 TKU393303 TAY393303 SRC393303 SHG393303 RXK393303 RNO393303 RDS393303 QTW393303 QKA393303 QAE393303 PQI393303 PGM393303 OWQ393303 OMU393303 OCY393303 NTC393303 NJG393303 MZK393303 MPO393303 MFS393303 LVW393303 LMA393303 LCE393303 KSI393303 KIM393303 JYQ393303 JOU393303 JEY393303 IVC393303 ILG393303 IBK393303 HRO393303 HHS393303 GXW393303 GOA393303 GEE393303 FUI393303 FKM393303 FAQ393303 EQU393303 EGY393303 DXC393303 DNG393303 DDK393303 CTO393303 CJS393303 BZW393303 BQA393303 BGE393303 AWI393303 AMM393303 ACQ393303 SU393303 IY393303 C393303 WVK327767 WLO327767 WBS327767 VRW327767 VIA327767 UYE327767 UOI327767 UEM327767 TUQ327767 TKU327767 TAY327767 SRC327767 SHG327767 RXK327767 RNO327767 RDS327767 QTW327767 QKA327767 QAE327767 PQI327767 PGM327767 OWQ327767 OMU327767 OCY327767 NTC327767 NJG327767 MZK327767 MPO327767 MFS327767 LVW327767 LMA327767 LCE327767 KSI327767 KIM327767 JYQ327767 JOU327767 JEY327767 IVC327767 ILG327767 IBK327767 HRO327767 HHS327767 GXW327767 GOA327767 GEE327767 FUI327767 FKM327767 FAQ327767 EQU327767 EGY327767 DXC327767 DNG327767 DDK327767 CTO327767 CJS327767 BZW327767 BQA327767 BGE327767 AWI327767 AMM327767 ACQ327767 SU327767 IY327767 C327767 WVK262231 WLO262231 WBS262231 VRW262231 VIA262231 UYE262231 UOI262231 UEM262231 TUQ262231 TKU262231 TAY262231 SRC262231 SHG262231 RXK262231 RNO262231 RDS262231 QTW262231 QKA262231 QAE262231 PQI262231 PGM262231 OWQ262231 OMU262231 OCY262231 NTC262231 NJG262231 MZK262231 MPO262231 MFS262231 LVW262231 LMA262231 LCE262231 KSI262231 KIM262231 JYQ262231 JOU262231 JEY262231 IVC262231 ILG262231 IBK262231 HRO262231 HHS262231 GXW262231 GOA262231 GEE262231 FUI262231 FKM262231 FAQ262231 EQU262231 EGY262231 DXC262231 DNG262231 DDK262231 CTO262231 CJS262231 BZW262231 BQA262231 BGE262231 AWI262231 AMM262231 ACQ262231 SU262231 IY262231 C262231 WVK196695 WLO196695 WBS196695 VRW196695 VIA196695 UYE196695 UOI196695 UEM196695 TUQ196695 TKU196695 TAY196695 SRC196695 SHG196695 RXK196695 RNO196695 RDS196695 QTW196695 QKA196695 QAE196695 PQI196695 PGM196695 OWQ196695 OMU196695 OCY196695 NTC196695 NJG196695 MZK196695 MPO196695 MFS196695 LVW196695 LMA196695 LCE196695 KSI196695 KIM196695 JYQ196695 JOU196695 JEY196695 IVC196695 ILG196695 IBK196695 HRO196695 HHS196695 GXW196695 GOA196695 GEE196695 FUI196695 FKM196695 FAQ196695 EQU196695 EGY196695 DXC196695 DNG196695 DDK196695 CTO196695 CJS196695 BZW196695 BQA196695 BGE196695 AWI196695 AMM196695 ACQ196695 SU196695 IY196695 C196695 WVK131159 WLO131159 WBS131159 VRW131159 VIA131159 UYE131159 UOI131159 UEM131159 TUQ131159 TKU131159 TAY131159 SRC131159 SHG131159 RXK131159 RNO131159 RDS131159 QTW131159 QKA131159 QAE131159 PQI131159 PGM131159 OWQ131159 OMU131159 OCY131159 NTC131159 NJG131159 MZK131159 MPO131159 MFS131159 LVW131159 LMA131159 LCE131159 KSI131159 KIM131159 JYQ131159 JOU131159 JEY131159 IVC131159 ILG131159 IBK131159 HRO131159 HHS131159 GXW131159 GOA131159 GEE131159 FUI131159 FKM131159 FAQ131159 EQU131159 EGY131159 DXC131159 DNG131159 DDK131159 CTO131159 CJS131159 BZW131159 BQA131159 BGE131159 AWI131159 AMM131159 ACQ131159 SU131159 IY131159 C131159 WVK65623 WLO65623 WBS65623 VRW65623 VIA65623 UYE65623 UOI65623 UEM65623 TUQ65623 TKU65623 TAY65623 SRC65623 SHG65623 RXK65623 RNO65623 RDS65623 QTW65623 QKA65623 QAE65623 PQI65623 PGM65623 OWQ65623 OMU65623 OCY65623 NTC65623 NJG65623 MZK65623 MPO65623 MFS65623 LVW65623 LMA65623 LCE65623 KSI65623 KIM65623 JYQ65623 JOU65623 JEY65623 IVC65623 ILG65623 IBK65623 HRO65623 HHS65623 GXW65623 GOA65623 GEE65623 FUI65623 FKM65623 FAQ65623 EQU65623 EGY65623 DXC65623 DNG65623 DDK65623 CTO65623 CJS65623 BZW65623 BQA65623 BGE65623 AWI65623 AMM65623 ACQ65623 SU65623 IY65623 C65623 WVK87 WLO87 WBS87 VRW87 VIA87 UYE87 UOI87 UEM87 TUQ87 TKU87 TAY87 SRC87 SHG87 RXK87 RNO87 RDS87 QTW87 QKA87 QAE87 PQI87 PGM87 OWQ87 OMU87 OCY87 NTC87 NJG87 MZK87 MPO87 MFS87 LVW87 LMA87 LCE87 KSI87 KIM87 JYQ87 JOU87 JEY87 IVC87 ILG87 IBK87 HRO87 HHS87 GXW87 GOA87 GEE87 FUI87 FKM87 FAQ87 EQU87 EGY87 DXC87 DNG87 DDK87 CTO87 CJS87 BZW87 BQA87 BGE87 AWI87 AMM87 ACQ87 SU87 IY87" xr:uid="{DF9763BC-03D5-4242-A28F-71231F6A57CB}">
      <formula1>$Q$87:$Z$87</formula1>
    </dataValidation>
    <dataValidation type="list" allowBlank="1" showInputMessage="1" showErrorMessage="1" sqref="C37 WVK983077 WLO983077 WBS983077 VRW983077 VIA983077 UYE983077 UOI983077 UEM983077 TUQ983077 TKU983077 TAY983077 SRC983077 SHG983077 RXK983077 RNO983077 RDS983077 QTW983077 QKA983077 QAE983077 PQI983077 PGM983077 OWQ983077 OMU983077 OCY983077 NTC983077 NJG983077 MZK983077 MPO983077 MFS983077 LVW983077 LMA983077 LCE983077 KSI983077 KIM983077 JYQ983077 JOU983077 JEY983077 IVC983077 ILG983077 IBK983077 HRO983077 HHS983077 GXW983077 GOA983077 GEE983077 FUI983077 FKM983077 FAQ983077 EQU983077 EGY983077 DXC983077 DNG983077 DDK983077 CTO983077 CJS983077 BZW983077 BQA983077 BGE983077 AWI983077 AMM983077 ACQ983077 SU983077 IY983077 C983077 WVK917541 WLO917541 WBS917541 VRW917541 VIA917541 UYE917541 UOI917541 UEM917541 TUQ917541 TKU917541 TAY917541 SRC917541 SHG917541 RXK917541 RNO917541 RDS917541 QTW917541 QKA917541 QAE917541 PQI917541 PGM917541 OWQ917541 OMU917541 OCY917541 NTC917541 NJG917541 MZK917541 MPO917541 MFS917541 LVW917541 LMA917541 LCE917541 KSI917541 KIM917541 JYQ917541 JOU917541 JEY917541 IVC917541 ILG917541 IBK917541 HRO917541 HHS917541 GXW917541 GOA917541 GEE917541 FUI917541 FKM917541 FAQ917541 EQU917541 EGY917541 DXC917541 DNG917541 DDK917541 CTO917541 CJS917541 BZW917541 BQA917541 BGE917541 AWI917541 AMM917541 ACQ917541 SU917541 IY917541 C917541 WVK852005 WLO852005 WBS852005 VRW852005 VIA852005 UYE852005 UOI852005 UEM852005 TUQ852005 TKU852005 TAY852005 SRC852005 SHG852005 RXK852005 RNO852005 RDS852005 QTW852005 QKA852005 QAE852005 PQI852005 PGM852005 OWQ852005 OMU852005 OCY852005 NTC852005 NJG852005 MZK852005 MPO852005 MFS852005 LVW852005 LMA852005 LCE852005 KSI852005 KIM852005 JYQ852005 JOU852005 JEY852005 IVC852005 ILG852005 IBK852005 HRO852005 HHS852005 GXW852005 GOA852005 GEE852005 FUI852005 FKM852005 FAQ852005 EQU852005 EGY852005 DXC852005 DNG852005 DDK852005 CTO852005 CJS852005 BZW852005 BQA852005 BGE852005 AWI852005 AMM852005 ACQ852005 SU852005 IY852005 C852005 WVK786469 WLO786469 WBS786469 VRW786469 VIA786469 UYE786469 UOI786469 UEM786469 TUQ786469 TKU786469 TAY786469 SRC786469 SHG786469 RXK786469 RNO786469 RDS786469 QTW786469 QKA786469 QAE786469 PQI786469 PGM786469 OWQ786469 OMU786469 OCY786469 NTC786469 NJG786469 MZK786469 MPO786469 MFS786469 LVW786469 LMA786469 LCE786469 KSI786469 KIM786469 JYQ786469 JOU786469 JEY786469 IVC786469 ILG786469 IBK786469 HRO786469 HHS786469 GXW786469 GOA786469 GEE786469 FUI786469 FKM786469 FAQ786469 EQU786469 EGY786469 DXC786469 DNG786469 DDK786469 CTO786469 CJS786469 BZW786469 BQA786469 BGE786469 AWI786469 AMM786469 ACQ786469 SU786469 IY786469 C786469 WVK720933 WLO720933 WBS720933 VRW720933 VIA720933 UYE720933 UOI720933 UEM720933 TUQ720933 TKU720933 TAY720933 SRC720933 SHG720933 RXK720933 RNO720933 RDS720933 QTW720933 QKA720933 QAE720933 PQI720933 PGM720933 OWQ720933 OMU720933 OCY720933 NTC720933 NJG720933 MZK720933 MPO720933 MFS720933 LVW720933 LMA720933 LCE720933 KSI720933 KIM720933 JYQ720933 JOU720933 JEY720933 IVC720933 ILG720933 IBK720933 HRO720933 HHS720933 GXW720933 GOA720933 GEE720933 FUI720933 FKM720933 FAQ720933 EQU720933 EGY720933 DXC720933 DNG720933 DDK720933 CTO720933 CJS720933 BZW720933 BQA720933 BGE720933 AWI720933 AMM720933 ACQ720933 SU720933 IY720933 C720933 WVK655397 WLO655397 WBS655397 VRW655397 VIA655397 UYE655397 UOI655397 UEM655397 TUQ655397 TKU655397 TAY655397 SRC655397 SHG655397 RXK655397 RNO655397 RDS655397 QTW655397 QKA655397 QAE655397 PQI655397 PGM655397 OWQ655397 OMU655397 OCY655397 NTC655397 NJG655397 MZK655397 MPO655397 MFS655397 LVW655397 LMA655397 LCE655397 KSI655397 KIM655397 JYQ655397 JOU655397 JEY655397 IVC655397 ILG655397 IBK655397 HRO655397 HHS655397 GXW655397 GOA655397 GEE655397 FUI655397 FKM655397 FAQ655397 EQU655397 EGY655397 DXC655397 DNG655397 DDK655397 CTO655397 CJS655397 BZW655397 BQA655397 BGE655397 AWI655397 AMM655397 ACQ655397 SU655397 IY655397 C655397 WVK589861 WLO589861 WBS589861 VRW589861 VIA589861 UYE589861 UOI589861 UEM589861 TUQ589861 TKU589861 TAY589861 SRC589861 SHG589861 RXK589861 RNO589861 RDS589861 QTW589861 QKA589861 QAE589861 PQI589861 PGM589861 OWQ589861 OMU589861 OCY589861 NTC589861 NJG589861 MZK589861 MPO589861 MFS589861 LVW589861 LMA589861 LCE589861 KSI589861 KIM589861 JYQ589861 JOU589861 JEY589861 IVC589861 ILG589861 IBK589861 HRO589861 HHS589861 GXW589861 GOA589861 GEE589861 FUI589861 FKM589861 FAQ589861 EQU589861 EGY589861 DXC589861 DNG589861 DDK589861 CTO589861 CJS589861 BZW589861 BQA589861 BGE589861 AWI589861 AMM589861 ACQ589861 SU589861 IY589861 C589861 WVK524325 WLO524325 WBS524325 VRW524325 VIA524325 UYE524325 UOI524325 UEM524325 TUQ524325 TKU524325 TAY524325 SRC524325 SHG524325 RXK524325 RNO524325 RDS524325 QTW524325 QKA524325 QAE524325 PQI524325 PGM524325 OWQ524325 OMU524325 OCY524325 NTC524325 NJG524325 MZK524325 MPO524325 MFS524325 LVW524325 LMA524325 LCE524325 KSI524325 KIM524325 JYQ524325 JOU524325 JEY524325 IVC524325 ILG524325 IBK524325 HRO524325 HHS524325 GXW524325 GOA524325 GEE524325 FUI524325 FKM524325 FAQ524325 EQU524325 EGY524325 DXC524325 DNG524325 DDK524325 CTO524325 CJS524325 BZW524325 BQA524325 BGE524325 AWI524325 AMM524325 ACQ524325 SU524325 IY524325 C524325 WVK458789 WLO458789 WBS458789 VRW458789 VIA458789 UYE458789 UOI458789 UEM458789 TUQ458789 TKU458789 TAY458789 SRC458789 SHG458789 RXK458789 RNO458789 RDS458789 QTW458789 QKA458789 QAE458789 PQI458789 PGM458789 OWQ458789 OMU458789 OCY458789 NTC458789 NJG458789 MZK458789 MPO458789 MFS458789 LVW458789 LMA458789 LCE458789 KSI458789 KIM458789 JYQ458789 JOU458789 JEY458789 IVC458789 ILG458789 IBK458789 HRO458789 HHS458789 GXW458789 GOA458789 GEE458789 FUI458789 FKM458789 FAQ458789 EQU458789 EGY458789 DXC458789 DNG458789 DDK458789 CTO458789 CJS458789 BZW458789 BQA458789 BGE458789 AWI458789 AMM458789 ACQ458789 SU458789 IY458789 C458789 WVK393253 WLO393253 WBS393253 VRW393253 VIA393253 UYE393253 UOI393253 UEM393253 TUQ393253 TKU393253 TAY393253 SRC393253 SHG393253 RXK393253 RNO393253 RDS393253 QTW393253 QKA393253 QAE393253 PQI393253 PGM393253 OWQ393253 OMU393253 OCY393253 NTC393253 NJG393253 MZK393253 MPO393253 MFS393253 LVW393253 LMA393253 LCE393253 KSI393253 KIM393253 JYQ393253 JOU393253 JEY393253 IVC393253 ILG393253 IBK393253 HRO393253 HHS393253 GXW393253 GOA393253 GEE393253 FUI393253 FKM393253 FAQ393253 EQU393253 EGY393253 DXC393253 DNG393253 DDK393253 CTO393253 CJS393253 BZW393253 BQA393253 BGE393253 AWI393253 AMM393253 ACQ393253 SU393253 IY393253 C393253 WVK327717 WLO327717 WBS327717 VRW327717 VIA327717 UYE327717 UOI327717 UEM327717 TUQ327717 TKU327717 TAY327717 SRC327717 SHG327717 RXK327717 RNO327717 RDS327717 QTW327717 QKA327717 QAE327717 PQI327717 PGM327717 OWQ327717 OMU327717 OCY327717 NTC327717 NJG327717 MZK327717 MPO327717 MFS327717 LVW327717 LMA327717 LCE327717 KSI327717 KIM327717 JYQ327717 JOU327717 JEY327717 IVC327717 ILG327717 IBK327717 HRO327717 HHS327717 GXW327717 GOA327717 GEE327717 FUI327717 FKM327717 FAQ327717 EQU327717 EGY327717 DXC327717 DNG327717 DDK327717 CTO327717 CJS327717 BZW327717 BQA327717 BGE327717 AWI327717 AMM327717 ACQ327717 SU327717 IY327717 C327717 WVK262181 WLO262181 WBS262181 VRW262181 VIA262181 UYE262181 UOI262181 UEM262181 TUQ262181 TKU262181 TAY262181 SRC262181 SHG262181 RXK262181 RNO262181 RDS262181 QTW262181 QKA262181 QAE262181 PQI262181 PGM262181 OWQ262181 OMU262181 OCY262181 NTC262181 NJG262181 MZK262181 MPO262181 MFS262181 LVW262181 LMA262181 LCE262181 KSI262181 KIM262181 JYQ262181 JOU262181 JEY262181 IVC262181 ILG262181 IBK262181 HRO262181 HHS262181 GXW262181 GOA262181 GEE262181 FUI262181 FKM262181 FAQ262181 EQU262181 EGY262181 DXC262181 DNG262181 DDK262181 CTO262181 CJS262181 BZW262181 BQA262181 BGE262181 AWI262181 AMM262181 ACQ262181 SU262181 IY262181 C262181 WVK196645 WLO196645 WBS196645 VRW196645 VIA196645 UYE196645 UOI196645 UEM196645 TUQ196645 TKU196645 TAY196645 SRC196645 SHG196645 RXK196645 RNO196645 RDS196645 QTW196645 QKA196645 QAE196645 PQI196645 PGM196645 OWQ196645 OMU196645 OCY196645 NTC196645 NJG196645 MZK196645 MPO196645 MFS196645 LVW196645 LMA196645 LCE196645 KSI196645 KIM196645 JYQ196645 JOU196645 JEY196645 IVC196645 ILG196645 IBK196645 HRO196645 HHS196645 GXW196645 GOA196645 GEE196645 FUI196645 FKM196645 FAQ196645 EQU196645 EGY196645 DXC196645 DNG196645 DDK196645 CTO196645 CJS196645 BZW196645 BQA196645 BGE196645 AWI196645 AMM196645 ACQ196645 SU196645 IY196645 C196645 WVK131109 WLO131109 WBS131109 VRW131109 VIA131109 UYE131109 UOI131109 UEM131109 TUQ131109 TKU131109 TAY131109 SRC131109 SHG131109 RXK131109 RNO131109 RDS131109 QTW131109 QKA131109 QAE131109 PQI131109 PGM131109 OWQ131109 OMU131109 OCY131109 NTC131109 NJG131109 MZK131109 MPO131109 MFS131109 LVW131109 LMA131109 LCE131109 KSI131109 KIM131109 JYQ131109 JOU131109 JEY131109 IVC131109 ILG131109 IBK131109 HRO131109 HHS131109 GXW131109 GOA131109 GEE131109 FUI131109 FKM131109 FAQ131109 EQU131109 EGY131109 DXC131109 DNG131109 DDK131109 CTO131109 CJS131109 BZW131109 BQA131109 BGE131109 AWI131109 AMM131109 ACQ131109 SU131109 IY131109 C131109 WVK65573 WLO65573 WBS65573 VRW65573 VIA65573 UYE65573 UOI65573 UEM65573 TUQ65573 TKU65573 TAY65573 SRC65573 SHG65573 RXK65573 RNO65573 RDS65573 QTW65573 QKA65573 QAE65573 PQI65573 PGM65573 OWQ65573 OMU65573 OCY65573 NTC65573 NJG65573 MZK65573 MPO65573 MFS65573 LVW65573 LMA65573 LCE65573 KSI65573 KIM65573 JYQ65573 JOU65573 JEY65573 IVC65573 ILG65573 IBK65573 HRO65573 HHS65573 GXW65573 GOA65573 GEE65573 FUI65573 FKM65573 FAQ65573 EQU65573 EGY65573 DXC65573 DNG65573 DDK65573 CTO65573 CJS65573 BZW65573 BQA65573 BGE65573 AWI65573 AMM65573 ACQ65573 SU65573 IY65573 C65573 WVK37 WLO37 WBS37 VRW37 VIA37 UYE37 UOI37 UEM37 TUQ37 TKU37 TAY37 SRC37 SHG37 RXK37 RNO37 RDS37 QTW37 QKA37 QAE37 PQI37 PGM37 OWQ37 OMU37 OCY37 NTC37 NJG37 MZK37 MPO37 MFS37 LVW37 LMA37 LCE37 KSI37 KIM37 JYQ37 JOU37 JEY37 IVC37 ILG37 IBK37 HRO37 HHS37 GXW37 GOA37 GEE37 FUI37 FKM37 FAQ37 EQU37 EGY37 DXC37 DNG37 DDK37 CTO37 CJS37 BZW37 BQA37 BGE37 AWI37 AMM37 ACQ37 SU37 IY37" xr:uid="{BC88F7C8-6D29-48DE-80BC-2869179753C0}">
      <formula1>$Q$35:$Q$38</formula1>
    </dataValidation>
    <dataValidation type="list" allowBlank="1" showInputMessage="1" showErrorMessage="1" sqref="C49:E49 WVK983089:WVM983089 WLO983089:WLQ983089 WBS983089:WBU983089 VRW983089:VRY983089 VIA983089:VIC983089 UYE983089:UYG983089 UOI983089:UOK983089 UEM983089:UEO983089 TUQ983089:TUS983089 TKU983089:TKW983089 TAY983089:TBA983089 SRC983089:SRE983089 SHG983089:SHI983089 RXK983089:RXM983089 RNO983089:RNQ983089 RDS983089:RDU983089 QTW983089:QTY983089 QKA983089:QKC983089 QAE983089:QAG983089 PQI983089:PQK983089 PGM983089:PGO983089 OWQ983089:OWS983089 OMU983089:OMW983089 OCY983089:ODA983089 NTC983089:NTE983089 NJG983089:NJI983089 MZK983089:MZM983089 MPO983089:MPQ983089 MFS983089:MFU983089 LVW983089:LVY983089 LMA983089:LMC983089 LCE983089:LCG983089 KSI983089:KSK983089 KIM983089:KIO983089 JYQ983089:JYS983089 JOU983089:JOW983089 JEY983089:JFA983089 IVC983089:IVE983089 ILG983089:ILI983089 IBK983089:IBM983089 HRO983089:HRQ983089 HHS983089:HHU983089 GXW983089:GXY983089 GOA983089:GOC983089 GEE983089:GEG983089 FUI983089:FUK983089 FKM983089:FKO983089 FAQ983089:FAS983089 EQU983089:EQW983089 EGY983089:EHA983089 DXC983089:DXE983089 DNG983089:DNI983089 DDK983089:DDM983089 CTO983089:CTQ983089 CJS983089:CJU983089 BZW983089:BZY983089 BQA983089:BQC983089 BGE983089:BGG983089 AWI983089:AWK983089 AMM983089:AMO983089 ACQ983089:ACS983089 SU983089:SW983089 IY983089:JA983089 C983089:E983089 WVK917553:WVM917553 WLO917553:WLQ917553 WBS917553:WBU917553 VRW917553:VRY917553 VIA917553:VIC917553 UYE917553:UYG917553 UOI917553:UOK917553 UEM917553:UEO917553 TUQ917553:TUS917553 TKU917553:TKW917553 TAY917553:TBA917553 SRC917553:SRE917553 SHG917553:SHI917553 RXK917553:RXM917553 RNO917553:RNQ917553 RDS917553:RDU917553 QTW917553:QTY917553 QKA917553:QKC917553 QAE917553:QAG917553 PQI917553:PQK917553 PGM917553:PGO917553 OWQ917553:OWS917553 OMU917553:OMW917553 OCY917553:ODA917553 NTC917553:NTE917553 NJG917553:NJI917553 MZK917553:MZM917553 MPO917553:MPQ917553 MFS917553:MFU917553 LVW917553:LVY917553 LMA917553:LMC917553 LCE917553:LCG917553 KSI917553:KSK917553 KIM917553:KIO917553 JYQ917553:JYS917553 JOU917553:JOW917553 JEY917553:JFA917553 IVC917553:IVE917553 ILG917553:ILI917553 IBK917553:IBM917553 HRO917553:HRQ917553 HHS917553:HHU917553 GXW917553:GXY917553 GOA917553:GOC917553 GEE917553:GEG917553 FUI917553:FUK917553 FKM917553:FKO917553 FAQ917553:FAS917553 EQU917553:EQW917553 EGY917553:EHA917553 DXC917553:DXE917553 DNG917553:DNI917553 DDK917553:DDM917553 CTO917553:CTQ917553 CJS917553:CJU917553 BZW917553:BZY917553 BQA917553:BQC917553 BGE917553:BGG917553 AWI917553:AWK917553 AMM917553:AMO917553 ACQ917553:ACS917553 SU917553:SW917553 IY917553:JA917553 C917553:E917553 WVK852017:WVM852017 WLO852017:WLQ852017 WBS852017:WBU852017 VRW852017:VRY852017 VIA852017:VIC852017 UYE852017:UYG852017 UOI852017:UOK852017 UEM852017:UEO852017 TUQ852017:TUS852017 TKU852017:TKW852017 TAY852017:TBA852017 SRC852017:SRE852017 SHG852017:SHI852017 RXK852017:RXM852017 RNO852017:RNQ852017 RDS852017:RDU852017 QTW852017:QTY852017 QKA852017:QKC852017 QAE852017:QAG852017 PQI852017:PQK852017 PGM852017:PGO852017 OWQ852017:OWS852017 OMU852017:OMW852017 OCY852017:ODA852017 NTC852017:NTE852017 NJG852017:NJI852017 MZK852017:MZM852017 MPO852017:MPQ852017 MFS852017:MFU852017 LVW852017:LVY852017 LMA852017:LMC852017 LCE852017:LCG852017 KSI852017:KSK852017 KIM852017:KIO852017 JYQ852017:JYS852017 JOU852017:JOW852017 JEY852017:JFA852017 IVC852017:IVE852017 ILG852017:ILI852017 IBK852017:IBM852017 HRO852017:HRQ852017 HHS852017:HHU852017 GXW852017:GXY852017 GOA852017:GOC852017 GEE852017:GEG852017 FUI852017:FUK852017 FKM852017:FKO852017 FAQ852017:FAS852017 EQU852017:EQW852017 EGY852017:EHA852017 DXC852017:DXE852017 DNG852017:DNI852017 DDK852017:DDM852017 CTO852017:CTQ852017 CJS852017:CJU852017 BZW852017:BZY852017 BQA852017:BQC852017 BGE852017:BGG852017 AWI852017:AWK852017 AMM852017:AMO852017 ACQ852017:ACS852017 SU852017:SW852017 IY852017:JA852017 C852017:E852017 WVK786481:WVM786481 WLO786481:WLQ786481 WBS786481:WBU786481 VRW786481:VRY786481 VIA786481:VIC786481 UYE786481:UYG786481 UOI786481:UOK786481 UEM786481:UEO786481 TUQ786481:TUS786481 TKU786481:TKW786481 TAY786481:TBA786481 SRC786481:SRE786481 SHG786481:SHI786481 RXK786481:RXM786481 RNO786481:RNQ786481 RDS786481:RDU786481 QTW786481:QTY786481 QKA786481:QKC786481 QAE786481:QAG786481 PQI786481:PQK786481 PGM786481:PGO786481 OWQ786481:OWS786481 OMU786481:OMW786481 OCY786481:ODA786481 NTC786481:NTE786481 NJG786481:NJI786481 MZK786481:MZM786481 MPO786481:MPQ786481 MFS786481:MFU786481 LVW786481:LVY786481 LMA786481:LMC786481 LCE786481:LCG786481 KSI786481:KSK786481 KIM786481:KIO786481 JYQ786481:JYS786481 JOU786481:JOW786481 JEY786481:JFA786481 IVC786481:IVE786481 ILG786481:ILI786481 IBK786481:IBM786481 HRO786481:HRQ786481 HHS786481:HHU786481 GXW786481:GXY786481 GOA786481:GOC786481 GEE786481:GEG786481 FUI786481:FUK786481 FKM786481:FKO786481 FAQ786481:FAS786481 EQU786481:EQW786481 EGY786481:EHA786481 DXC786481:DXE786481 DNG786481:DNI786481 DDK786481:DDM786481 CTO786481:CTQ786481 CJS786481:CJU786481 BZW786481:BZY786481 BQA786481:BQC786481 BGE786481:BGG786481 AWI786481:AWK786481 AMM786481:AMO786481 ACQ786481:ACS786481 SU786481:SW786481 IY786481:JA786481 C786481:E786481 WVK720945:WVM720945 WLO720945:WLQ720945 WBS720945:WBU720945 VRW720945:VRY720945 VIA720945:VIC720945 UYE720945:UYG720945 UOI720945:UOK720945 UEM720945:UEO720945 TUQ720945:TUS720945 TKU720945:TKW720945 TAY720945:TBA720945 SRC720945:SRE720945 SHG720945:SHI720945 RXK720945:RXM720945 RNO720945:RNQ720945 RDS720945:RDU720945 QTW720945:QTY720945 QKA720945:QKC720945 QAE720945:QAG720945 PQI720945:PQK720945 PGM720945:PGO720945 OWQ720945:OWS720945 OMU720945:OMW720945 OCY720945:ODA720945 NTC720945:NTE720945 NJG720945:NJI720945 MZK720945:MZM720945 MPO720945:MPQ720945 MFS720945:MFU720945 LVW720945:LVY720945 LMA720945:LMC720945 LCE720945:LCG720945 KSI720945:KSK720945 KIM720945:KIO720945 JYQ720945:JYS720945 JOU720945:JOW720945 JEY720945:JFA720945 IVC720945:IVE720945 ILG720945:ILI720945 IBK720945:IBM720945 HRO720945:HRQ720945 HHS720945:HHU720945 GXW720945:GXY720945 GOA720945:GOC720945 GEE720945:GEG720945 FUI720945:FUK720945 FKM720945:FKO720945 FAQ720945:FAS720945 EQU720945:EQW720945 EGY720945:EHA720945 DXC720945:DXE720945 DNG720945:DNI720945 DDK720945:DDM720945 CTO720945:CTQ720945 CJS720945:CJU720945 BZW720945:BZY720945 BQA720945:BQC720945 BGE720945:BGG720945 AWI720945:AWK720945 AMM720945:AMO720945 ACQ720945:ACS720945 SU720945:SW720945 IY720945:JA720945 C720945:E720945 WVK655409:WVM655409 WLO655409:WLQ655409 WBS655409:WBU655409 VRW655409:VRY655409 VIA655409:VIC655409 UYE655409:UYG655409 UOI655409:UOK655409 UEM655409:UEO655409 TUQ655409:TUS655409 TKU655409:TKW655409 TAY655409:TBA655409 SRC655409:SRE655409 SHG655409:SHI655409 RXK655409:RXM655409 RNO655409:RNQ655409 RDS655409:RDU655409 QTW655409:QTY655409 QKA655409:QKC655409 QAE655409:QAG655409 PQI655409:PQK655409 PGM655409:PGO655409 OWQ655409:OWS655409 OMU655409:OMW655409 OCY655409:ODA655409 NTC655409:NTE655409 NJG655409:NJI655409 MZK655409:MZM655409 MPO655409:MPQ655409 MFS655409:MFU655409 LVW655409:LVY655409 LMA655409:LMC655409 LCE655409:LCG655409 KSI655409:KSK655409 KIM655409:KIO655409 JYQ655409:JYS655409 JOU655409:JOW655409 JEY655409:JFA655409 IVC655409:IVE655409 ILG655409:ILI655409 IBK655409:IBM655409 HRO655409:HRQ655409 HHS655409:HHU655409 GXW655409:GXY655409 GOA655409:GOC655409 GEE655409:GEG655409 FUI655409:FUK655409 FKM655409:FKO655409 FAQ655409:FAS655409 EQU655409:EQW655409 EGY655409:EHA655409 DXC655409:DXE655409 DNG655409:DNI655409 DDK655409:DDM655409 CTO655409:CTQ655409 CJS655409:CJU655409 BZW655409:BZY655409 BQA655409:BQC655409 BGE655409:BGG655409 AWI655409:AWK655409 AMM655409:AMO655409 ACQ655409:ACS655409 SU655409:SW655409 IY655409:JA655409 C655409:E655409 WVK589873:WVM589873 WLO589873:WLQ589873 WBS589873:WBU589873 VRW589873:VRY589873 VIA589873:VIC589873 UYE589873:UYG589873 UOI589873:UOK589873 UEM589873:UEO589873 TUQ589873:TUS589873 TKU589873:TKW589873 TAY589873:TBA589873 SRC589873:SRE589873 SHG589873:SHI589873 RXK589873:RXM589873 RNO589873:RNQ589873 RDS589873:RDU589873 QTW589873:QTY589873 QKA589873:QKC589873 QAE589873:QAG589873 PQI589873:PQK589873 PGM589873:PGO589873 OWQ589873:OWS589873 OMU589873:OMW589873 OCY589873:ODA589873 NTC589873:NTE589873 NJG589873:NJI589873 MZK589873:MZM589873 MPO589873:MPQ589873 MFS589873:MFU589873 LVW589873:LVY589873 LMA589873:LMC589873 LCE589873:LCG589873 KSI589873:KSK589873 KIM589873:KIO589873 JYQ589873:JYS589873 JOU589873:JOW589873 JEY589873:JFA589873 IVC589873:IVE589873 ILG589873:ILI589873 IBK589873:IBM589873 HRO589873:HRQ589873 HHS589873:HHU589873 GXW589873:GXY589873 GOA589873:GOC589873 GEE589873:GEG589873 FUI589873:FUK589873 FKM589873:FKO589873 FAQ589873:FAS589873 EQU589873:EQW589873 EGY589873:EHA589873 DXC589873:DXE589873 DNG589873:DNI589873 DDK589873:DDM589873 CTO589873:CTQ589873 CJS589873:CJU589873 BZW589873:BZY589873 BQA589873:BQC589873 BGE589873:BGG589873 AWI589873:AWK589873 AMM589873:AMO589873 ACQ589873:ACS589873 SU589873:SW589873 IY589873:JA589873 C589873:E589873 WVK524337:WVM524337 WLO524337:WLQ524337 WBS524337:WBU524337 VRW524337:VRY524337 VIA524337:VIC524337 UYE524337:UYG524337 UOI524337:UOK524337 UEM524337:UEO524337 TUQ524337:TUS524337 TKU524337:TKW524337 TAY524337:TBA524337 SRC524337:SRE524337 SHG524337:SHI524337 RXK524337:RXM524337 RNO524337:RNQ524337 RDS524337:RDU524337 QTW524337:QTY524337 QKA524337:QKC524337 QAE524337:QAG524337 PQI524337:PQK524337 PGM524337:PGO524337 OWQ524337:OWS524337 OMU524337:OMW524337 OCY524337:ODA524337 NTC524337:NTE524337 NJG524337:NJI524337 MZK524337:MZM524337 MPO524337:MPQ524337 MFS524337:MFU524337 LVW524337:LVY524337 LMA524337:LMC524337 LCE524337:LCG524337 KSI524337:KSK524337 KIM524337:KIO524337 JYQ524337:JYS524337 JOU524337:JOW524337 JEY524337:JFA524337 IVC524337:IVE524337 ILG524337:ILI524337 IBK524337:IBM524337 HRO524337:HRQ524337 HHS524337:HHU524337 GXW524337:GXY524337 GOA524337:GOC524337 GEE524337:GEG524337 FUI524337:FUK524337 FKM524337:FKO524337 FAQ524337:FAS524337 EQU524337:EQW524337 EGY524337:EHA524337 DXC524337:DXE524337 DNG524337:DNI524337 DDK524337:DDM524337 CTO524337:CTQ524337 CJS524337:CJU524337 BZW524337:BZY524337 BQA524337:BQC524337 BGE524337:BGG524337 AWI524337:AWK524337 AMM524337:AMO524337 ACQ524337:ACS524337 SU524337:SW524337 IY524337:JA524337 C524337:E524337 WVK458801:WVM458801 WLO458801:WLQ458801 WBS458801:WBU458801 VRW458801:VRY458801 VIA458801:VIC458801 UYE458801:UYG458801 UOI458801:UOK458801 UEM458801:UEO458801 TUQ458801:TUS458801 TKU458801:TKW458801 TAY458801:TBA458801 SRC458801:SRE458801 SHG458801:SHI458801 RXK458801:RXM458801 RNO458801:RNQ458801 RDS458801:RDU458801 QTW458801:QTY458801 QKA458801:QKC458801 QAE458801:QAG458801 PQI458801:PQK458801 PGM458801:PGO458801 OWQ458801:OWS458801 OMU458801:OMW458801 OCY458801:ODA458801 NTC458801:NTE458801 NJG458801:NJI458801 MZK458801:MZM458801 MPO458801:MPQ458801 MFS458801:MFU458801 LVW458801:LVY458801 LMA458801:LMC458801 LCE458801:LCG458801 KSI458801:KSK458801 KIM458801:KIO458801 JYQ458801:JYS458801 JOU458801:JOW458801 JEY458801:JFA458801 IVC458801:IVE458801 ILG458801:ILI458801 IBK458801:IBM458801 HRO458801:HRQ458801 HHS458801:HHU458801 GXW458801:GXY458801 GOA458801:GOC458801 GEE458801:GEG458801 FUI458801:FUK458801 FKM458801:FKO458801 FAQ458801:FAS458801 EQU458801:EQW458801 EGY458801:EHA458801 DXC458801:DXE458801 DNG458801:DNI458801 DDK458801:DDM458801 CTO458801:CTQ458801 CJS458801:CJU458801 BZW458801:BZY458801 BQA458801:BQC458801 BGE458801:BGG458801 AWI458801:AWK458801 AMM458801:AMO458801 ACQ458801:ACS458801 SU458801:SW458801 IY458801:JA458801 C458801:E458801 WVK393265:WVM393265 WLO393265:WLQ393265 WBS393265:WBU393265 VRW393265:VRY393265 VIA393265:VIC393265 UYE393265:UYG393265 UOI393265:UOK393265 UEM393265:UEO393265 TUQ393265:TUS393265 TKU393265:TKW393265 TAY393265:TBA393265 SRC393265:SRE393265 SHG393265:SHI393265 RXK393265:RXM393265 RNO393265:RNQ393265 RDS393265:RDU393265 QTW393265:QTY393265 QKA393265:QKC393265 QAE393265:QAG393265 PQI393265:PQK393265 PGM393265:PGO393265 OWQ393265:OWS393265 OMU393265:OMW393265 OCY393265:ODA393265 NTC393265:NTE393265 NJG393265:NJI393265 MZK393265:MZM393265 MPO393265:MPQ393265 MFS393265:MFU393265 LVW393265:LVY393265 LMA393265:LMC393265 LCE393265:LCG393265 KSI393265:KSK393265 KIM393265:KIO393265 JYQ393265:JYS393265 JOU393265:JOW393265 JEY393265:JFA393265 IVC393265:IVE393265 ILG393265:ILI393265 IBK393265:IBM393265 HRO393265:HRQ393265 HHS393265:HHU393265 GXW393265:GXY393265 GOA393265:GOC393265 GEE393265:GEG393265 FUI393265:FUK393265 FKM393265:FKO393265 FAQ393265:FAS393265 EQU393265:EQW393265 EGY393265:EHA393265 DXC393265:DXE393265 DNG393265:DNI393265 DDK393265:DDM393265 CTO393265:CTQ393265 CJS393265:CJU393265 BZW393265:BZY393265 BQA393265:BQC393265 BGE393265:BGG393265 AWI393265:AWK393265 AMM393265:AMO393265 ACQ393265:ACS393265 SU393265:SW393265 IY393265:JA393265 C393265:E393265 WVK327729:WVM327729 WLO327729:WLQ327729 WBS327729:WBU327729 VRW327729:VRY327729 VIA327729:VIC327729 UYE327729:UYG327729 UOI327729:UOK327729 UEM327729:UEO327729 TUQ327729:TUS327729 TKU327729:TKW327729 TAY327729:TBA327729 SRC327729:SRE327729 SHG327729:SHI327729 RXK327729:RXM327729 RNO327729:RNQ327729 RDS327729:RDU327729 QTW327729:QTY327729 QKA327729:QKC327729 QAE327729:QAG327729 PQI327729:PQK327729 PGM327729:PGO327729 OWQ327729:OWS327729 OMU327729:OMW327729 OCY327729:ODA327729 NTC327729:NTE327729 NJG327729:NJI327729 MZK327729:MZM327729 MPO327729:MPQ327729 MFS327729:MFU327729 LVW327729:LVY327729 LMA327729:LMC327729 LCE327729:LCG327729 KSI327729:KSK327729 KIM327729:KIO327729 JYQ327729:JYS327729 JOU327729:JOW327729 JEY327729:JFA327729 IVC327729:IVE327729 ILG327729:ILI327729 IBK327729:IBM327729 HRO327729:HRQ327729 HHS327729:HHU327729 GXW327729:GXY327729 GOA327729:GOC327729 GEE327729:GEG327729 FUI327729:FUK327729 FKM327729:FKO327729 FAQ327729:FAS327729 EQU327729:EQW327729 EGY327729:EHA327729 DXC327729:DXE327729 DNG327729:DNI327729 DDK327729:DDM327729 CTO327729:CTQ327729 CJS327729:CJU327729 BZW327729:BZY327729 BQA327729:BQC327729 BGE327729:BGG327729 AWI327729:AWK327729 AMM327729:AMO327729 ACQ327729:ACS327729 SU327729:SW327729 IY327729:JA327729 C327729:E327729 WVK262193:WVM262193 WLO262193:WLQ262193 WBS262193:WBU262193 VRW262193:VRY262193 VIA262193:VIC262193 UYE262193:UYG262193 UOI262193:UOK262193 UEM262193:UEO262193 TUQ262193:TUS262193 TKU262193:TKW262193 TAY262193:TBA262193 SRC262193:SRE262193 SHG262193:SHI262193 RXK262193:RXM262193 RNO262193:RNQ262193 RDS262193:RDU262193 QTW262193:QTY262193 QKA262193:QKC262193 QAE262193:QAG262193 PQI262193:PQK262193 PGM262193:PGO262193 OWQ262193:OWS262193 OMU262193:OMW262193 OCY262193:ODA262193 NTC262193:NTE262193 NJG262193:NJI262193 MZK262193:MZM262193 MPO262193:MPQ262193 MFS262193:MFU262193 LVW262193:LVY262193 LMA262193:LMC262193 LCE262193:LCG262193 KSI262193:KSK262193 KIM262193:KIO262193 JYQ262193:JYS262193 JOU262193:JOW262193 JEY262193:JFA262193 IVC262193:IVE262193 ILG262193:ILI262193 IBK262193:IBM262193 HRO262193:HRQ262193 HHS262193:HHU262193 GXW262193:GXY262193 GOA262193:GOC262193 GEE262193:GEG262193 FUI262193:FUK262193 FKM262193:FKO262193 FAQ262193:FAS262193 EQU262193:EQW262193 EGY262193:EHA262193 DXC262193:DXE262193 DNG262193:DNI262193 DDK262193:DDM262193 CTO262193:CTQ262193 CJS262193:CJU262193 BZW262193:BZY262193 BQA262193:BQC262193 BGE262193:BGG262193 AWI262193:AWK262193 AMM262193:AMO262193 ACQ262193:ACS262193 SU262193:SW262193 IY262193:JA262193 C262193:E262193 WVK196657:WVM196657 WLO196657:WLQ196657 WBS196657:WBU196657 VRW196657:VRY196657 VIA196657:VIC196657 UYE196657:UYG196657 UOI196657:UOK196657 UEM196657:UEO196657 TUQ196657:TUS196657 TKU196657:TKW196657 TAY196657:TBA196657 SRC196657:SRE196657 SHG196657:SHI196657 RXK196657:RXM196657 RNO196657:RNQ196657 RDS196657:RDU196657 QTW196657:QTY196657 QKA196657:QKC196657 QAE196657:QAG196657 PQI196657:PQK196657 PGM196657:PGO196657 OWQ196657:OWS196657 OMU196657:OMW196657 OCY196657:ODA196657 NTC196657:NTE196657 NJG196657:NJI196657 MZK196657:MZM196657 MPO196657:MPQ196657 MFS196657:MFU196657 LVW196657:LVY196657 LMA196657:LMC196657 LCE196657:LCG196657 KSI196657:KSK196657 KIM196657:KIO196657 JYQ196657:JYS196657 JOU196657:JOW196657 JEY196657:JFA196657 IVC196657:IVE196657 ILG196657:ILI196657 IBK196657:IBM196657 HRO196657:HRQ196657 HHS196657:HHU196657 GXW196657:GXY196657 GOA196657:GOC196657 GEE196657:GEG196657 FUI196657:FUK196657 FKM196657:FKO196657 FAQ196657:FAS196657 EQU196657:EQW196657 EGY196657:EHA196657 DXC196657:DXE196657 DNG196657:DNI196657 DDK196657:DDM196657 CTO196657:CTQ196657 CJS196657:CJU196657 BZW196657:BZY196657 BQA196657:BQC196657 BGE196657:BGG196657 AWI196657:AWK196657 AMM196657:AMO196657 ACQ196657:ACS196657 SU196657:SW196657 IY196657:JA196657 C196657:E196657 WVK131121:WVM131121 WLO131121:WLQ131121 WBS131121:WBU131121 VRW131121:VRY131121 VIA131121:VIC131121 UYE131121:UYG131121 UOI131121:UOK131121 UEM131121:UEO131121 TUQ131121:TUS131121 TKU131121:TKW131121 TAY131121:TBA131121 SRC131121:SRE131121 SHG131121:SHI131121 RXK131121:RXM131121 RNO131121:RNQ131121 RDS131121:RDU131121 QTW131121:QTY131121 QKA131121:QKC131121 QAE131121:QAG131121 PQI131121:PQK131121 PGM131121:PGO131121 OWQ131121:OWS131121 OMU131121:OMW131121 OCY131121:ODA131121 NTC131121:NTE131121 NJG131121:NJI131121 MZK131121:MZM131121 MPO131121:MPQ131121 MFS131121:MFU131121 LVW131121:LVY131121 LMA131121:LMC131121 LCE131121:LCG131121 KSI131121:KSK131121 KIM131121:KIO131121 JYQ131121:JYS131121 JOU131121:JOW131121 JEY131121:JFA131121 IVC131121:IVE131121 ILG131121:ILI131121 IBK131121:IBM131121 HRO131121:HRQ131121 HHS131121:HHU131121 GXW131121:GXY131121 GOA131121:GOC131121 GEE131121:GEG131121 FUI131121:FUK131121 FKM131121:FKO131121 FAQ131121:FAS131121 EQU131121:EQW131121 EGY131121:EHA131121 DXC131121:DXE131121 DNG131121:DNI131121 DDK131121:DDM131121 CTO131121:CTQ131121 CJS131121:CJU131121 BZW131121:BZY131121 BQA131121:BQC131121 BGE131121:BGG131121 AWI131121:AWK131121 AMM131121:AMO131121 ACQ131121:ACS131121 SU131121:SW131121 IY131121:JA131121 C131121:E131121 WVK65585:WVM65585 WLO65585:WLQ65585 WBS65585:WBU65585 VRW65585:VRY65585 VIA65585:VIC65585 UYE65585:UYG65585 UOI65585:UOK65585 UEM65585:UEO65585 TUQ65585:TUS65585 TKU65585:TKW65585 TAY65585:TBA65585 SRC65585:SRE65585 SHG65585:SHI65585 RXK65585:RXM65585 RNO65585:RNQ65585 RDS65585:RDU65585 QTW65585:QTY65585 QKA65585:QKC65585 QAE65585:QAG65585 PQI65585:PQK65585 PGM65585:PGO65585 OWQ65585:OWS65585 OMU65585:OMW65585 OCY65585:ODA65585 NTC65585:NTE65585 NJG65585:NJI65585 MZK65585:MZM65585 MPO65585:MPQ65585 MFS65585:MFU65585 LVW65585:LVY65585 LMA65585:LMC65585 LCE65585:LCG65585 KSI65585:KSK65585 KIM65585:KIO65585 JYQ65585:JYS65585 JOU65585:JOW65585 JEY65585:JFA65585 IVC65585:IVE65585 ILG65585:ILI65585 IBK65585:IBM65585 HRO65585:HRQ65585 HHS65585:HHU65585 GXW65585:GXY65585 GOA65585:GOC65585 GEE65585:GEG65585 FUI65585:FUK65585 FKM65585:FKO65585 FAQ65585:FAS65585 EQU65585:EQW65585 EGY65585:EHA65585 DXC65585:DXE65585 DNG65585:DNI65585 DDK65585:DDM65585 CTO65585:CTQ65585 CJS65585:CJU65585 BZW65585:BZY65585 BQA65585:BQC65585 BGE65585:BGG65585 AWI65585:AWK65585 AMM65585:AMO65585 ACQ65585:ACS65585 SU65585:SW65585 IY65585:JA65585 C65585:E65585 WVK49:WVM49 WLO49:WLQ49 WBS49:WBU49 VRW49:VRY49 VIA49:VIC49 UYE49:UYG49 UOI49:UOK49 UEM49:UEO49 TUQ49:TUS49 TKU49:TKW49 TAY49:TBA49 SRC49:SRE49 SHG49:SHI49 RXK49:RXM49 RNO49:RNQ49 RDS49:RDU49 QTW49:QTY49 QKA49:QKC49 QAE49:QAG49 PQI49:PQK49 PGM49:PGO49 OWQ49:OWS49 OMU49:OMW49 OCY49:ODA49 NTC49:NTE49 NJG49:NJI49 MZK49:MZM49 MPO49:MPQ49 MFS49:MFU49 LVW49:LVY49 LMA49:LMC49 LCE49:LCG49 KSI49:KSK49 KIM49:KIO49 JYQ49:JYS49 JOU49:JOW49 JEY49:JFA49 IVC49:IVE49 ILG49:ILI49 IBK49:IBM49 HRO49:HRQ49 HHS49:HHU49 GXW49:GXY49 GOA49:GOC49 GEE49:GEG49 FUI49:FUK49 FKM49:FKO49 FAQ49:FAS49 EQU49:EQW49 EGY49:EHA49 DXC49:DXE49 DNG49:DNI49 DDK49:DDM49 CTO49:CTQ49 CJS49:CJU49 BZW49:BZY49 BQA49:BQC49 BGE49:BGG49 AWI49:AWK49 AMM49:AMO49 ACQ49:ACS49 SU49:SW49 IY49:JA49" xr:uid="{02D26718-3B27-46D2-8AAC-485BB10B752D}">
      <formula1>$Q$51:$Q$53</formula1>
    </dataValidation>
    <dataValidation type="list" allowBlank="1" showInputMessage="1" showErrorMessage="1" sqref="C30 WVK983070 WLO983070 WBS983070 VRW983070 VIA983070 UYE983070 UOI983070 UEM983070 TUQ983070 TKU983070 TAY983070 SRC983070 SHG983070 RXK983070 RNO983070 RDS983070 QTW983070 QKA983070 QAE983070 PQI983070 PGM983070 OWQ983070 OMU983070 OCY983070 NTC983070 NJG983070 MZK983070 MPO983070 MFS983070 LVW983070 LMA983070 LCE983070 KSI983070 KIM983070 JYQ983070 JOU983070 JEY983070 IVC983070 ILG983070 IBK983070 HRO983070 HHS983070 GXW983070 GOA983070 GEE983070 FUI983070 FKM983070 FAQ983070 EQU983070 EGY983070 DXC983070 DNG983070 DDK983070 CTO983070 CJS983070 BZW983070 BQA983070 BGE983070 AWI983070 AMM983070 ACQ983070 SU983070 IY983070 C983070 WVK917534 WLO917534 WBS917534 VRW917534 VIA917534 UYE917534 UOI917534 UEM917534 TUQ917534 TKU917534 TAY917534 SRC917534 SHG917534 RXK917534 RNO917534 RDS917534 QTW917534 QKA917534 QAE917534 PQI917534 PGM917534 OWQ917534 OMU917534 OCY917534 NTC917534 NJG917534 MZK917534 MPO917534 MFS917534 LVW917534 LMA917534 LCE917534 KSI917534 KIM917534 JYQ917534 JOU917534 JEY917534 IVC917534 ILG917534 IBK917534 HRO917534 HHS917534 GXW917534 GOA917534 GEE917534 FUI917534 FKM917534 FAQ917534 EQU917534 EGY917534 DXC917534 DNG917534 DDK917534 CTO917534 CJS917534 BZW917534 BQA917534 BGE917534 AWI917534 AMM917534 ACQ917534 SU917534 IY917534 C917534 WVK851998 WLO851998 WBS851998 VRW851998 VIA851998 UYE851998 UOI851998 UEM851998 TUQ851998 TKU851998 TAY851998 SRC851998 SHG851998 RXK851998 RNO851998 RDS851998 QTW851998 QKA851998 QAE851998 PQI851998 PGM851998 OWQ851998 OMU851998 OCY851998 NTC851998 NJG851998 MZK851998 MPO851998 MFS851998 LVW851998 LMA851998 LCE851998 KSI851998 KIM851998 JYQ851998 JOU851998 JEY851998 IVC851998 ILG851998 IBK851998 HRO851998 HHS851998 GXW851998 GOA851998 GEE851998 FUI851998 FKM851998 FAQ851998 EQU851998 EGY851998 DXC851998 DNG851998 DDK851998 CTO851998 CJS851998 BZW851998 BQA851998 BGE851998 AWI851998 AMM851998 ACQ851998 SU851998 IY851998 C851998 WVK786462 WLO786462 WBS786462 VRW786462 VIA786462 UYE786462 UOI786462 UEM786462 TUQ786462 TKU786462 TAY786462 SRC786462 SHG786462 RXK786462 RNO786462 RDS786462 QTW786462 QKA786462 QAE786462 PQI786462 PGM786462 OWQ786462 OMU786462 OCY786462 NTC786462 NJG786462 MZK786462 MPO786462 MFS786462 LVW786462 LMA786462 LCE786462 KSI786462 KIM786462 JYQ786462 JOU786462 JEY786462 IVC786462 ILG786462 IBK786462 HRO786462 HHS786462 GXW786462 GOA786462 GEE786462 FUI786462 FKM786462 FAQ786462 EQU786462 EGY786462 DXC786462 DNG786462 DDK786462 CTO786462 CJS786462 BZW786462 BQA786462 BGE786462 AWI786462 AMM786462 ACQ786462 SU786462 IY786462 C786462 WVK720926 WLO720926 WBS720926 VRW720926 VIA720926 UYE720926 UOI720926 UEM720926 TUQ720926 TKU720926 TAY720926 SRC720926 SHG720926 RXK720926 RNO720926 RDS720926 QTW720926 QKA720926 QAE720926 PQI720926 PGM720926 OWQ720926 OMU720926 OCY720926 NTC720926 NJG720926 MZK720926 MPO720926 MFS720926 LVW720926 LMA720926 LCE720926 KSI720926 KIM720926 JYQ720926 JOU720926 JEY720926 IVC720926 ILG720926 IBK720926 HRO720926 HHS720926 GXW720926 GOA720926 GEE720926 FUI720926 FKM720926 FAQ720926 EQU720926 EGY720926 DXC720926 DNG720926 DDK720926 CTO720926 CJS720926 BZW720926 BQA720926 BGE720926 AWI720926 AMM720926 ACQ720926 SU720926 IY720926 C720926 WVK655390 WLO655390 WBS655390 VRW655390 VIA655390 UYE655390 UOI655390 UEM655390 TUQ655390 TKU655390 TAY655390 SRC655390 SHG655390 RXK655390 RNO655390 RDS655390 QTW655390 QKA655390 QAE655390 PQI655390 PGM655390 OWQ655390 OMU655390 OCY655390 NTC655390 NJG655390 MZK655390 MPO655390 MFS655390 LVW655390 LMA655390 LCE655390 KSI655390 KIM655390 JYQ655390 JOU655390 JEY655390 IVC655390 ILG655390 IBK655390 HRO655390 HHS655390 GXW655390 GOA655390 GEE655390 FUI655390 FKM655390 FAQ655390 EQU655390 EGY655390 DXC655390 DNG655390 DDK655390 CTO655390 CJS655390 BZW655390 BQA655390 BGE655390 AWI655390 AMM655390 ACQ655390 SU655390 IY655390 C655390 WVK589854 WLO589854 WBS589854 VRW589854 VIA589854 UYE589854 UOI589854 UEM589854 TUQ589854 TKU589854 TAY589854 SRC589854 SHG589854 RXK589854 RNO589854 RDS589854 QTW589854 QKA589854 QAE589854 PQI589854 PGM589854 OWQ589854 OMU589854 OCY589854 NTC589854 NJG589854 MZK589854 MPO589854 MFS589854 LVW589854 LMA589854 LCE589854 KSI589854 KIM589854 JYQ589854 JOU589854 JEY589854 IVC589854 ILG589854 IBK589854 HRO589854 HHS589854 GXW589854 GOA589854 GEE589854 FUI589854 FKM589854 FAQ589854 EQU589854 EGY589854 DXC589854 DNG589854 DDK589854 CTO589854 CJS589854 BZW589854 BQA589854 BGE589854 AWI589854 AMM589854 ACQ589854 SU589854 IY589854 C589854 WVK524318 WLO524318 WBS524318 VRW524318 VIA524318 UYE524318 UOI524318 UEM524318 TUQ524318 TKU524318 TAY524318 SRC524318 SHG524318 RXK524318 RNO524318 RDS524318 QTW524318 QKA524318 QAE524318 PQI524318 PGM524318 OWQ524318 OMU524318 OCY524318 NTC524318 NJG524318 MZK524318 MPO524318 MFS524318 LVW524318 LMA524318 LCE524318 KSI524318 KIM524318 JYQ524318 JOU524318 JEY524318 IVC524318 ILG524318 IBK524318 HRO524318 HHS524318 GXW524318 GOA524318 GEE524318 FUI524318 FKM524318 FAQ524318 EQU524318 EGY524318 DXC524318 DNG524318 DDK524318 CTO524318 CJS524318 BZW524318 BQA524318 BGE524318 AWI524318 AMM524318 ACQ524318 SU524318 IY524318 C524318 WVK458782 WLO458782 WBS458782 VRW458782 VIA458782 UYE458782 UOI458782 UEM458782 TUQ458782 TKU458782 TAY458782 SRC458782 SHG458782 RXK458782 RNO458782 RDS458782 QTW458782 QKA458782 QAE458782 PQI458782 PGM458782 OWQ458782 OMU458782 OCY458782 NTC458782 NJG458782 MZK458782 MPO458782 MFS458782 LVW458782 LMA458782 LCE458782 KSI458782 KIM458782 JYQ458782 JOU458782 JEY458782 IVC458782 ILG458782 IBK458782 HRO458782 HHS458782 GXW458782 GOA458782 GEE458782 FUI458782 FKM458782 FAQ458782 EQU458782 EGY458782 DXC458782 DNG458782 DDK458782 CTO458782 CJS458782 BZW458782 BQA458782 BGE458782 AWI458782 AMM458782 ACQ458782 SU458782 IY458782 C458782 WVK393246 WLO393246 WBS393246 VRW393246 VIA393246 UYE393246 UOI393246 UEM393246 TUQ393246 TKU393246 TAY393246 SRC393246 SHG393246 RXK393246 RNO393246 RDS393246 QTW393246 QKA393246 QAE393246 PQI393246 PGM393246 OWQ393246 OMU393246 OCY393246 NTC393246 NJG393246 MZK393246 MPO393246 MFS393246 LVW393246 LMA393246 LCE393246 KSI393246 KIM393246 JYQ393246 JOU393246 JEY393246 IVC393246 ILG393246 IBK393246 HRO393246 HHS393246 GXW393246 GOA393246 GEE393246 FUI393246 FKM393246 FAQ393246 EQU393246 EGY393246 DXC393246 DNG393246 DDK393246 CTO393246 CJS393246 BZW393246 BQA393246 BGE393246 AWI393246 AMM393246 ACQ393246 SU393246 IY393246 C393246 WVK327710 WLO327710 WBS327710 VRW327710 VIA327710 UYE327710 UOI327710 UEM327710 TUQ327710 TKU327710 TAY327710 SRC327710 SHG327710 RXK327710 RNO327710 RDS327710 QTW327710 QKA327710 QAE327710 PQI327710 PGM327710 OWQ327710 OMU327710 OCY327710 NTC327710 NJG327710 MZK327710 MPO327710 MFS327710 LVW327710 LMA327710 LCE327710 KSI327710 KIM327710 JYQ327710 JOU327710 JEY327710 IVC327710 ILG327710 IBK327710 HRO327710 HHS327710 GXW327710 GOA327710 GEE327710 FUI327710 FKM327710 FAQ327710 EQU327710 EGY327710 DXC327710 DNG327710 DDK327710 CTO327710 CJS327710 BZW327710 BQA327710 BGE327710 AWI327710 AMM327710 ACQ327710 SU327710 IY327710 C327710 WVK262174 WLO262174 WBS262174 VRW262174 VIA262174 UYE262174 UOI262174 UEM262174 TUQ262174 TKU262174 TAY262174 SRC262174 SHG262174 RXK262174 RNO262174 RDS262174 QTW262174 QKA262174 QAE262174 PQI262174 PGM262174 OWQ262174 OMU262174 OCY262174 NTC262174 NJG262174 MZK262174 MPO262174 MFS262174 LVW262174 LMA262174 LCE262174 KSI262174 KIM262174 JYQ262174 JOU262174 JEY262174 IVC262174 ILG262174 IBK262174 HRO262174 HHS262174 GXW262174 GOA262174 GEE262174 FUI262174 FKM262174 FAQ262174 EQU262174 EGY262174 DXC262174 DNG262174 DDK262174 CTO262174 CJS262174 BZW262174 BQA262174 BGE262174 AWI262174 AMM262174 ACQ262174 SU262174 IY262174 C262174 WVK196638 WLO196638 WBS196638 VRW196638 VIA196638 UYE196638 UOI196638 UEM196638 TUQ196638 TKU196638 TAY196638 SRC196638 SHG196638 RXK196638 RNO196638 RDS196638 QTW196638 QKA196638 QAE196638 PQI196638 PGM196638 OWQ196638 OMU196638 OCY196638 NTC196638 NJG196638 MZK196638 MPO196638 MFS196638 LVW196638 LMA196638 LCE196638 KSI196638 KIM196638 JYQ196638 JOU196638 JEY196638 IVC196638 ILG196638 IBK196638 HRO196638 HHS196638 GXW196638 GOA196638 GEE196638 FUI196638 FKM196638 FAQ196638 EQU196638 EGY196638 DXC196638 DNG196638 DDK196638 CTO196638 CJS196638 BZW196638 BQA196638 BGE196638 AWI196638 AMM196638 ACQ196638 SU196638 IY196638 C196638 WVK131102 WLO131102 WBS131102 VRW131102 VIA131102 UYE131102 UOI131102 UEM131102 TUQ131102 TKU131102 TAY131102 SRC131102 SHG131102 RXK131102 RNO131102 RDS131102 QTW131102 QKA131102 QAE131102 PQI131102 PGM131102 OWQ131102 OMU131102 OCY131102 NTC131102 NJG131102 MZK131102 MPO131102 MFS131102 LVW131102 LMA131102 LCE131102 KSI131102 KIM131102 JYQ131102 JOU131102 JEY131102 IVC131102 ILG131102 IBK131102 HRO131102 HHS131102 GXW131102 GOA131102 GEE131102 FUI131102 FKM131102 FAQ131102 EQU131102 EGY131102 DXC131102 DNG131102 DDK131102 CTO131102 CJS131102 BZW131102 BQA131102 BGE131102 AWI131102 AMM131102 ACQ131102 SU131102 IY131102 C131102 WVK65566 WLO65566 WBS65566 VRW65566 VIA65566 UYE65566 UOI65566 UEM65566 TUQ65566 TKU65566 TAY65566 SRC65566 SHG65566 RXK65566 RNO65566 RDS65566 QTW65566 QKA65566 QAE65566 PQI65566 PGM65566 OWQ65566 OMU65566 OCY65566 NTC65566 NJG65566 MZK65566 MPO65566 MFS65566 LVW65566 LMA65566 LCE65566 KSI65566 KIM65566 JYQ65566 JOU65566 JEY65566 IVC65566 ILG65566 IBK65566 HRO65566 HHS65566 GXW65566 GOA65566 GEE65566 FUI65566 FKM65566 FAQ65566 EQU65566 EGY65566 DXC65566 DNG65566 DDK65566 CTO65566 CJS65566 BZW65566 BQA65566 BGE65566 AWI65566 AMM65566 ACQ65566 SU65566 IY65566 C65566 WVK30 WLO30 WBS30 VRW30 VIA30 UYE30 UOI30 UEM30 TUQ30 TKU30 TAY30 SRC30 SHG30 RXK30 RNO30 RDS30 QTW30 QKA30 QAE30 PQI30 PGM30 OWQ30 OMU30 OCY30 NTC30 NJG30 MZK30 MPO30 MFS30 LVW30 LMA30 LCE30 KSI30 KIM30 JYQ30 JOU30 JEY30 IVC30 ILG30 IBK30 HRO30 HHS30 GXW30 GOA30 GEE30 FUI30 FKM30 FAQ30 EQU30 EGY30 DXC30 DNG30 DDK30 CTO30 CJS30 BZW30 BQA30 BGE30 AWI30 AMM30 ACQ30 SU30 IY30" xr:uid="{10C2C1AD-EEA3-4597-9BFA-69D4F27C4C53}">
      <formula1>$Q$27:$Q$31</formula1>
    </dataValidation>
    <dataValidation type="list" allowBlank="1" showInputMessage="1" showErrorMessage="1" sqref="B19 WVJ983059 WLN983059 WBR983059 VRV983059 VHZ983059 UYD983059 UOH983059 UEL983059 TUP983059 TKT983059 TAX983059 SRB983059 SHF983059 RXJ983059 RNN983059 RDR983059 QTV983059 QJZ983059 QAD983059 PQH983059 PGL983059 OWP983059 OMT983059 OCX983059 NTB983059 NJF983059 MZJ983059 MPN983059 MFR983059 LVV983059 LLZ983059 LCD983059 KSH983059 KIL983059 JYP983059 JOT983059 JEX983059 IVB983059 ILF983059 IBJ983059 HRN983059 HHR983059 GXV983059 GNZ983059 GED983059 FUH983059 FKL983059 FAP983059 EQT983059 EGX983059 DXB983059 DNF983059 DDJ983059 CTN983059 CJR983059 BZV983059 BPZ983059 BGD983059 AWH983059 AML983059 ACP983059 ST983059 IX983059 B983059 WVJ917523 WLN917523 WBR917523 VRV917523 VHZ917523 UYD917523 UOH917523 UEL917523 TUP917523 TKT917523 TAX917523 SRB917523 SHF917523 RXJ917523 RNN917523 RDR917523 QTV917523 QJZ917523 QAD917523 PQH917523 PGL917523 OWP917523 OMT917523 OCX917523 NTB917523 NJF917523 MZJ917523 MPN917523 MFR917523 LVV917523 LLZ917523 LCD917523 KSH917523 KIL917523 JYP917523 JOT917523 JEX917523 IVB917523 ILF917523 IBJ917523 HRN917523 HHR917523 GXV917523 GNZ917523 GED917523 FUH917523 FKL917523 FAP917523 EQT917523 EGX917523 DXB917523 DNF917523 DDJ917523 CTN917523 CJR917523 BZV917523 BPZ917523 BGD917523 AWH917523 AML917523 ACP917523 ST917523 IX917523 B917523 WVJ851987 WLN851987 WBR851987 VRV851987 VHZ851987 UYD851987 UOH851987 UEL851987 TUP851987 TKT851987 TAX851987 SRB851987 SHF851987 RXJ851987 RNN851987 RDR851987 QTV851987 QJZ851987 QAD851987 PQH851987 PGL851987 OWP851987 OMT851987 OCX851987 NTB851987 NJF851987 MZJ851987 MPN851987 MFR851987 LVV851987 LLZ851987 LCD851987 KSH851987 KIL851987 JYP851987 JOT851987 JEX851987 IVB851987 ILF851987 IBJ851987 HRN851987 HHR851987 GXV851987 GNZ851987 GED851987 FUH851987 FKL851987 FAP851987 EQT851987 EGX851987 DXB851987 DNF851987 DDJ851987 CTN851987 CJR851987 BZV851987 BPZ851987 BGD851987 AWH851987 AML851987 ACP851987 ST851987 IX851987 B851987 WVJ786451 WLN786451 WBR786451 VRV786451 VHZ786451 UYD786451 UOH786451 UEL786451 TUP786451 TKT786451 TAX786451 SRB786451 SHF786451 RXJ786451 RNN786451 RDR786451 QTV786451 QJZ786451 QAD786451 PQH786451 PGL786451 OWP786451 OMT786451 OCX786451 NTB786451 NJF786451 MZJ786451 MPN786451 MFR786451 LVV786451 LLZ786451 LCD786451 KSH786451 KIL786451 JYP786451 JOT786451 JEX786451 IVB786451 ILF786451 IBJ786451 HRN786451 HHR786451 GXV786451 GNZ786451 GED786451 FUH786451 FKL786451 FAP786451 EQT786451 EGX786451 DXB786451 DNF786451 DDJ786451 CTN786451 CJR786451 BZV786451 BPZ786451 BGD786451 AWH786451 AML786451 ACP786451 ST786451 IX786451 B786451 WVJ720915 WLN720915 WBR720915 VRV720915 VHZ720915 UYD720915 UOH720915 UEL720915 TUP720915 TKT720915 TAX720915 SRB720915 SHF720915 RXJ720915 RNN720915 RDR720915 QTV720915 QJZ720915 QAD720915 PQH720915 PGL720915 OWP720915 OMT720915 OCX720915 NTB720915 NJF720915 MZJ720915 MPN720915 MFR720915 LVV720915 LLZ720915 LCD720915 KSH720915 KIL720915 JYP720915 JOT720915 JEX720915 IVB720915 ILF720915 IBJ720915 HRN720915 HHR720915 GXV720915 GNZ720915 GED720915 FUH720915 FKL720915 FAP720915 EQT720915 EGX720915 DXB720915 DNF720915 DDJ720915 CTN720915 CJR720915 BZV720915 BPZ720915 BGD720915 AWH720915 AML720915 ACP720915 ST720915 IX720915 B720915 WVJ655379 WLN655379 WBR655379 VRV655379 VHZ655379 UYD655379 UOH655379 UEL655379 TUP655379 TKT655379 TAX655379 SRB655379 SHF655379 RXJ655379 RNN655379 RDR655379 QTV655379 QJZ655379 QAD655379 PQH655379 PGL655379 OWP655379 OMT655379 OCX655379 NTB655379 NJF655379 MZJ655379 MPN655379 MFR655379 LVV655379 LLZ655379 LCD655379 KSH655379 KIL655379 JYP655379 JOT655379 JEX655379 IVB655379 ILF655379 IBJ655379 HRN655379 HHR655379 GXV655379 GNZ655379 GED655379 FUH655379 FKL655379 FAP655379 EQT655379 EGX655379 DXB655379 DNF655379 DDJ655379 CTN655379 CJR655379 BZV655379 BPZ655379 BGD655379 AWH655379 AML655379 ACP655379 ST655379 IX655379 B655379 WVJ589843 WLN589843 WBR589843 VRV589843 VHZ589843 UYD589843 UOH589843 UEL589843 TUP589843 TKT589843 TAX589843 SRB589843 SHF589843 RXJ589843 RNN589843 RDR589843 QTV589843 QJZ589843 QAD589843 PQH589843 PGL589843 OWP589843 OMT589843 OCX589843 NTB589843 NJF589843 MZJ589843 MPN589843 MFR589843 LVV589843 LLZ589843 LCD589843 KSH589843 KIL589843 JYP589843 JOT589843 JEX589843 IVB589843 ILF589843 IBJ589843 HRN589843 HHR589843 GXV589843 GNZ589843 GED589843 FUH589843 FKL589843 FAP589843 EQT589843 EGX589843 DXB589843 DNF589843 DDJ589843 CTN589843 CJR589843 BZV589843 BPZ589843 BGD589843 AWH589843 AML589843 ACP589843 ST589843 IX589843 B589843 WVJ524307 WLN524307 WBR524307 VRV524307 VHZ524307 UYD524307 UOH524307 UEL524307 TUP524307 TKT524307 TAX524307 SRB524307 SHF524307 RXJ524307 RNN524307 RDR524307 QTV524307 QJZ524307 QAD524307 PQH524307 PGL524307 OWP524307 OMT524307 OCX524307 NTB524307 NJF524307 MZJ524307 MPN524307 MFR524307 LVV524307 LLZ524307 LCD524307 KSH524307 KIL524307 JYP524307 JOT524307 JEX524307 IVB524307 ILF524307 IBJ524307 HRN524307 HHR524307 GXV524307 GNZ524307 GED524307 FUH524307 FKL524307 FAP524307 EQT524307 EGX524307 DXB524307 DNF524307 DDJ524307 CTN524307 CJR524307 BZV524307 BPZ524307 BGD524307 AWH524307 AML524307 ACP524307 ST524307 IX524307 B524307 WVJ458771 WLN458771 WBR458771 VRV458771 VHZ458771 UYD458771 UOH458771 UEL458771 TUP458771 TKT458771 TAX458771 SRB458771 SHF458771 RXJ458771 RNN458771 RDR458771 QTV458771 QJZ458771 QAD458771 PQH458771 PGL458771 OWP458771 OMT458771 OCX458771 NTB458771 NJF458771 MZJ458771 MPN458771 MFR458771 LVV458771 LLZ458771 LCD458771 KSH458771 KIL458771 JYP458771 JOT458771 JEX458771 IVB458771 ILF458771 IBJ458771 HRN458771 HHR458771 GXV458771 GNZ458771 GED458771 FUH458771 FKL458771 FAP458771 EQT458771 EGX458771 DXB458771 DNF458771 DDJ458771 CTN458771 CJR458771 BZV458771 BPZ458771 BGD458771 AWH458771 AML458771 ACP458771 ST458771 IX458771 B458771 WVJ393235 WLN393235 WBR393235 VRV393235 VHZ393235 UYD393235 UOH393235 UEL393235 TUP393235 TKT393235 TAX393235 SRB393235 SHF393235 RXJ393235 RNN393235 RDR393235 QTV393235 QJZ393235 QAD393235 PQH393235 PGL393235 OWP393235 OMT393235 OCX393235 NTB393235 NJF393235 MZJ393235 MPN393235 MFR393235 LVV393235 LLZ393235 LCD393235 KSH393235 KIL393235 JYP393235 JOT393235 JEX393235 IVB393235 ILF393235 IBJ393235 HRN393235 HHR393235 GXV393235 GNZ393235 GED393235 FUH393235 FKL393235 FAP393235 EQT393235 EGX393235 DXB393235 DNF393235 DDJ393235 CTN393235 CJR393235 BZV393235 BPZ393235 BGD393235 AWH393235 AML393235 ACP393235 ST393235 IX393235 B393235 WVJ327699 WLN327699 WBR327699 VRV327699 VHZ327699 UYD327699 UOH327699 UEL327699 TUP327699 TKT327699 TAX327699 SRB327699 SHF327699 RXJ327699 RNN327699 RDR327699 QTV327699 QJZ327699 QAD327699 PQH327699 PGL327699 OWP327699 OMT327699 OCX327699 NTB327699 NJF327699 MZJ327699 MPN327699 MFR327699 LVV327699 LLZ327699 LCD327699 KSH327699 KIL327699 JYP327699 JOT327699 JEX327699 IVB327699 ILF327699 IBJ327699 HRN327699 HHR327699 GXV327699 GNZ327699 GED327699 FUH327699 FKL327699 FAP327699 EQT327699 EGX327699 DXB327699 DNF327699 DDJ327699 CTN327699 CJR327699 BZV327699 BPZ327699 BGD327699 AWH327699 AML327699 ACP327699 ST327699 IX327699 B327699 WVJ262163 WLN262163 WBR262163 VRV262163 VHZ262163 UYD262163 UOH262163 UEL262163 TUP262163 TKT262163 TAX262163 SRB262163 SHF262163 RXJ262163 RNN262163 RDR262163 QTV262163 QJZ262163 QAD262163 PQH262163 PGL262163 OWP262163 OMT262163 OCX262163 NTB262163 NJF262163 MZJ262163 MPN262163 MFR262163 LVV262163 LLZ262163 LCD262163 KSH262163 KIL262163 JYP262163 JOT262163 JEX262163 IVB262163 ILF262163 IBJ262163 HRN262163 HHR262163 GXV262163 GNZ262163 GED262163 FUH262163 FKL262163 FAP262163 EQT262163 EGX262163 DXB262163 DNF262163 DDJ262163 CTN262163 CJR262163 BZV262163 BPZ262163 BGD262163 AWH262163 AML262163 ACP262163 ST262163 IX262163 B262163 WVJ196627 WLN196627 WBR196627 VRV196627 VHZ196627 UYD196627 UOH196627 UEL196627 TUP196627 TKT196627 TAX196627 SRB196627 SHF196627 RXJ196627 RNN196627 RDR196627 QTV196627 QJZ196627 QAD196627 PQH196627 PGL196627 OWP196627 OMT196627 OCX196627 NTB196627 NJF196627 MZJ196627 MPN196627 MFR196627 LVV196627 LLZ196627 LCD196627 KSH196627 KIL196627 JYP196627 JOT196627 JEX196627 IVB196627 ILF196627 IBJ196627 HRN196627 HHR196627 GXV196627 GNZ196627 GED196627 FUH196627 FKL196627 FAP196627 EQT196627 EGX196627 DXB196627 DNF196627 DDJ196627 CTN196627 CJR196627 BZV196627 BPZ196627 BGD196627 AWH196627 AML196627 ACP196627 ST196627 IX196627 B196627 WVJ131091 WLN131091 WBR131091 VRV131091 VHZ131091 UYD131091 UOH131091 UEL131091 TUP131091 TKT131091 TAX131091 SRB131091 SHF131091 RXJ131091 RNN131091 RDR131091 QTV131091 QJZ131091 QAD131091 PQH131091 PGL131091 OWP131091 OMT131091 OCX131091 NTB131091 NJF131091 MZJ131091 MPN131091 MFR131091 LVV131091 LLZ131091 LCD131091 KSH131091 KIL131091 JYP131091 JOT131091 JEX131091 IVB131091 ILF131091 IBJ131091 HRN131091 HHR131091 GXV131091 GNZ131091 GED131091 FUH131091 FKL131091 FAP131091 EQT131091 EGX131091 DXB131091 DNF131091 DDJ131091 CTN131091 CJR131091 BZV131091 BPZ131091 BGD131091 AWH131091 AML131091 ACP131091 ST131091 IX131091 B131091 WVJ65555 WLN65555 WBR65555 VRV65555 VHZ65555 UYD65555 UOH65555 UEL65555 TUP65555 TKT65555 TAX65555 SRB65555 SHF65555 RXJ65555 RNN65555 RDR65555 QTV65555 QJZ65555 QAD65555 PQH65555 PGL65555 OWP65555 OMT65555 OCX65555 NTB65555 NJF65555 MZJ65555 MPN65555 MFR65555 LVV65555 LLZ65555 LCD65555 KSH65555 KIL65555 JYP65555 JOT65555 JEX65555 IVB65555 ILF65555 IBJ65555 HRN65555 HHR65555 GXV65555 GNZ65555 GED65555 FUH65555 FKL65555 FAP65555 EQT65555 EGX65555 DXB65555 DNF65555 DDJ65555 CTN65555 CJR65555 BZV65555 BPZ65555 BGD65555 AWH65555 AML65555 ACP65555 ST65555 IX65555 B65555 WVJ19 WLN19 WBR19 VRV19 VHZ19 UYD19 UOH19 UEL19 TUP19 TKT19 TAX19 SRB19 SHF19 RXJ19 RNN19 RDR19 QTV19 QJZ19 QAD19 PQH19 PGL19 OWP19 OMT19 OCX19 NTB19 NJF19 MZJ19 MPN19 MFR19 LVV19 LLZ19 LCD19 KSH19 KIL19 JYP19 JOT19 JEX19 IVB19 ILF19 IBJ19 HRN19 HHR19 GXV19 GNZ19 GED19 FUH19 FKL19 FAP19 EQT19 EGX19 DXB19 DNF19 DDJ19 CTN19 CJR19 BZV19 BPZ19 BGD19 AWH19 AML19 ACP19 ST19 IX19" xr:uid="{BF43C671-1B36-41D6-BE6F-7FE12F867AEA}">
      <formula1>$Q$17:$Q$18</formula1>
    </dataValidation>
    <dataValidation type="list" allowBlank="1" showInputMessage="1" showErrorMessage="1" sqref="C6:D6 WVK983046:WVL983046 WLO983046:WLP983046 WBS983046:WBT983046 VRW983046:VRX983046 VIA983046:VIB983046 UYE983046:UYF983046 UOI983046:UOJ983046 UEM983046:UEN983046 TUQ983046:TUR983046 TKU983046:TKV983046 TAY983046:TAZ983046 SRC983046:SRD983046 SHG983046:SHH983046 RXK983046:RXL983046 RNO983046:RNP983046 RDS983046:RDT983046 QTW983046:QTX983046 QKA983046:QKB983046 QAE983046:QAF983046 PQI983046:PQJ983046 PGM983046:PGN983046 OWQ983046:OWR983046 OMU983046:OMV983046 OCY983046:OCZ983046 NTC983046:NTD983046 NJG983046:NJH983046 MZK983046:MZL983046 MPO983046:MPP983046 MFS983046:MFT983046 LVW983046:LVX983046 LMA983046:LMB983046 LCE983046:LCF983046 KSI983046:KSJ983046 KIM983046:KIN983046 JYQ983046:JYR983046 JOU983046:JOV983046 JEY983046:JEZ983046 IVC983046:IVD983046 ILG983046:ILH983046 IBK983046:IBL983046 HRO983046:HRP983046 HHS983046:HHT983046 GXW983046:GXX983046 GOA983046:GOB983046 GEE983046:GEF983046 FUI983046:FUJ983046 FKM983046:FKN983046 FAQ983046:FAR983046 EQU983046:EQV983046 EGY983046:EGZ983046 DXC983046:DXD983046 DNG983046:DNH983046 DDK983046:DDL983046 CTO983046:CTP983046 CJS983046:CJT983046 BZW983046:BZX983046 BQA983046:BQB983046 BGE983046:BGF983046 AWI983046:AWJ983046 AMM983046:AMN983046 ACQ983046:ACR983046 SU983046:SV983046 IY983046:IZ983046 C983046:D983046 WVK917510:WVL917510 WLO917510:WLP917510 WBS917510:WBT917510 VRW917510:VRX917510 VIA917510:VIB917510 UYE917510:UYF917510 UOI917510:UOJ917510 UEM917510:UEN917510 TUQ917510:TUR917510 TKU917510:TKV917510 TAY917510:TAZ917510 SRC917510:SRD917510 SHG917510:SHH917510 RXK917510:RXL917510 RNO917510:RNP917510 RDS917510:RDT917510 QTW917510:QTX917510 QKA917510:QKB917510 QAE917510:QAF917510 PQI917510:PQJ917510 PGM917510:PGN917510 OWQ917510:OWR917510 OMU917510:OMV917510 OCY917510:OCZ917510 NTC917510:NTD917510 NJG917510:NJH917510 MZK917510:MZL917510 MPO917510:MPP917510 MFS917510:MFT917510 LVW917510:LVX917510 LMA917510:LMB917510 LCE917510:LCF917510 KSI917510:KSJ917510 KIM917510:KIN917510 JYQ917510:JYR917510 JOU917510:JOV917510 JEY917510:JEZ917510 IVC917510:IVD917510 ILG917510:ILH917510 IBK917510:IBL917510 HRO917510:HRP917510 HHS917510:HHT917510 GXW917510:GXX917510 GOA917510:GOB917510 GEE917510:GEF917510 FUI917510:FUJ917510 FKM917510:FKN917510 FAQ917510:FAR917510 EQU917510:EQV917510 EGY917510:EGZ917510 DXC917510:DXD917510 DNG917510:DNH917510 DDK917510:DDL917510 CTO917510:CTP917510 CJS917510:CJT917510 BZW917510:BZX917510 BQA917510:BQB917510 BGE917510:BGF917510 AWI917510:AWJ917510 AMM917510:AMN917510 ACQ917510:ACR917510 SU917510:SV917510 IY917510:IZ917510 C917510:D917510 WVK851974:WVL851974 WLO851974:WLP851974 WBS851974:WBT851974 VRW851974:VRX851974 VIA851974:VIB851974 UYE851974:UYF851974 UOI851974:UOJ851974 UEM851974:UEN851974 TUQ851974:TUR851974 TKU851974:TKV851974 TAY851974:TAZ851974 SRC851974:SRD851974 SHG851974:SHH851974 RXK851974:RXL851974 RNO851974:RNP851974 RDS851974:RDT851974 QTW851974:QTX851974 QKA851974:QKB851974 QAE851974:QAF851974 PQI851974:PQJ851974 PGM851974:PGN851974 OWQ851974:OWR851974 OMU851974:OMV851974 OCY851974:OCZ851974 NTC851974:NTD851974 NJG851974:NJH851974 MZK851974:MZL851974 MPO851974:MPP851974 MFS851974:MFT851974 LVW851974:LVX851974 LMA851974:LMB851974 LCE851974:LCF851974 KSI851974:KSJ851974 KIM851974:KIN851974 JYQ851974:JYR851974 JOU851974:JOV851974 JEY851974:JEZ851974 IVC851974:IVD851974 ILG851974:ILH851974 IBK851974:IBL851974 HRO851974:HRP851974 HHS851974:HHT851974 GXW851974:GXX851974 GOA851974:GOB851974 GEE851974:GEF851974 FUI851974:FUJ851974 FKM851974:FKN851974 FAQ851974:FAR851974 EQU851974:EQV851974 EGY851974:EGZ851974 DXC851974:DXD851974 DNG851974:DNH851974 DDK851974:DDL851974 CTO851974:CTP851974 CJS851974:CJT851974 BZW851974:BZX851974 BQA851974:BQB851974 BGE851974:BGF851974 AWI851974:AWJ851974 AMM851974:AMN851974 ACQ851974:ACR851974 SU851974:SV851974 IY851974:IZ851974 C851974:D851974 WVK786438:WVL786438 WLO786438:WLP786438 WBS786438:WBT786438 VRW786438:VRX786438 VIA786438:VIB786438 UYE786438:UYF786438 UOI786438:UOJ786438 UEM786438:UEN786438 TUQ786438:TUR786438 TKU786438:TKV786438 TAY786438:TAZ786438 SRC786438:SRD786438 SHG786438:SHH786438 RXK786438:RXL786438 RNO786438:RNP786438 RDS786438:RDT786438 QTW786438:QTX786438 QKA786438:QKB786438 QAE786438:QAF786438 PQI786438:PQJ786438 PGM786438:PGN786438 OWQ786438:OWR786438 OMU786438:OMV786438 OCY786438:OCZ786438 NTC786438:NTD786438 NJG786438:NJH786438 MZK786438:MZL786438 MPO786438:MPP786438 MFS786438:MFT786438 LVW786438:LVX786438 LMA786438:LMB786438 LCE786438:LCF786438 KSI786438:KSJ786438 KIM786438:KIN786438 JYQ786438:JYR786438 JOU786438:JOV786438 JEY786438:JEZ786438 IVC786438:IVD786438 ILG786438:ILH786438 IBK786438:IBL786438 HRO786438:HRP786438 HHS786438:HHT786438 GXW786438:GXX786438 GOA786438:GOB786438 GEE786438:GEF786438 FUI786438:FUJ786438 FKM786438:FKN786438 FAQ786438:FAR786438 EQU786438:EQV786438 EGY786438:EGZ786438 DXC786438:DXD786438 DNG786438:DNH786438 DDK786438:DDL786438 CTO786438:CTP786438 CJS786438:CJT786438 BZW786438:BZX786438 BQA786438:BQB786438 BGE786438:BGF786438 AWI786438:AWJ786438 AMM786438:AMN786438 ACQ786438:ACR786438 SU786438:SV786438 IY786438:IZ786438 C786438:D786438 WVK720902:WVL720902 WLO720902:WLP720902 WBS720902:WBT720902 VRW720902:VRX720902 VIA720902:VIB720902 UYE720902:UYF720902 UOI720902:UOJ720902 UEM720902:UEN720902 TUQ720902:TUR720902 TKU720902:TKV720902 TAY720902:TAZ720902 SRC720902:SRD720902 SHG720902:SHH720902 RXK720902:RXL720902 RNO720902:RNP720902 RDS720902:RDT720902 QTW720902:QTX720902 QKA720902:QKB720902 QAE720902:QAF720902 PQI720902:PQJ720902 PGM720902:PGN720902 OWQ720902:OWR720902 OMU720902:OMV720902 OCY720902:OCZ720902 NTC720902:NTD720902 NJG720902:NJH720902 MZK720902:MZL720902 MPO720902:MPP720902 MFS720902:MFT720902 LVW720902:LVX720902 LMA720902:LMB720902 LCE720902:LCF720902 KSI720902:KSJ720902 KIM720902:KIN720902 JYQ720902:JYR720902 JOU720902:JOV720902 JEY720902:JEZ720902 IVC720902:IVD720902 ILG720902:ILH720902 IBK720902:IBL720902 HRO720902:HRP720902 HHS720902:HHT720902 GXW720902:GXX720902 GOA720902:GOB720902 GEE720902:GEF720902 FUI720902:FUJ720902 FKM720902:FKN720902 FAQ720902:FAR720902 EQU720902:EQV720902 EGY720902:EGZ720902 DXC720902:DXD720902 DNG720902:DNH720902 DDK720902:DDL720902 CTO720902:CTP720902 CJS720902:CJT720902 BZW720902:BZX720902 BQA720902:BQB720902 BGE720902:BGF720902 AWI720902:AWJ720902 AMM720902:AMN720902 ACQ720902:ACR720902 SU720902:SV720902 IY720902:IZ720902 C720902:D720902 WVK655366:WVL655366 WLO655366:WLP655366 WBS655366:WBT655366 VRW655366:VRX655366 VIA655366:VIB655366 UYE655366:UYF655366 UOI655366:UOJ655366 UEM655366:UEN655366 TUQ655366:TUR655366 TKU655366:TKV655366 TAY655366:TAZ655366 SRC655366:SRD655366 SHG655366:SHH655366 RXK655366:RXL655366 RNO655366:RNP655366 RDS655366:RDT655366 QTW655366:QTX655366 QKA655366:QKB655366 QAE655366:QAF655366 PQI655366:PQJ655366 PGM655366:PGN655366 OWQ655366:OWR655366 OMU655366:OMV655366 OCY655366:OCZ655366 NTC655366:NTD655366 NJG655366:NJH655366 MZK655366:MZL655366 MPO655366:MPP655366 MFS655366:MFT655366 LVW655366:LVX655366 LMA655366:LMB655366 LCE655366:LCF655366 KSI655366:KSJ655366 KIM655366:KIN655366 JYQ655366:JYR655366 JOU655366:JOV655366 JEY655366:JEZ655366 IVC655366:IVD655366 ILG655366:ILH655366 IBK655366:IBL655366 HRO655366:HRP655366 HHS655366:HHT655366 GXW655366:GXX655366 GOA655366:GOB655366 GEE655366:GEF655366 FUI655366:FUJ655366 FKM655366:FKN655366 FAQ655366:FAR655366 EQU655366:EQV655366 EGY655366:EGZ655366 DXC655366:DXD655366 DNG655366:DNH655366 DDK655366:DDL655366 CTO655366:CTP655366 CJS655366:CJT655366 BZW655366:BZX655366 BQA655366:BQB655366 BGE655366:BGF655366 AWI655366:AWJ655366 AMM655366:AMN655366 ACQ655366:ACR655366 SU655366:SV655366 IY655366:IZ655366 C655366:D655366 WVK589830:WVL589830 WLO589830:WLP589830 WBS589830:WBT589830 VRW589830:VRX589830 VIA589830:VIB589830 UYE589830:UYF589830 UOI589830:UOJ589830 UEM589830:UEN589830 TUQ589830:TUR589830 TKU589830:TKV589830 TAY589830:TAZ589830 SRC589830:SRD589830 SHG589830:SHH589830 RXK589830:RXL589830 RNO589830:RNP589830 RDS589830:RDT589830 QTW589830:QTX589830 QKA589830:QKB589830 QAE589830:QAF589830 PQI589830:PQJ589830 PGM589830:PGN589830 OWQ589830:OWR589830 OMU589830:OMV589830 OCY589830:OCZ589830 NTC589830:NTD589830 NJG589830:NJH589830 MZK589830:MZL589830 MPO589830:MPP589830 MFS589830:MFT589830 LVW589830:LVX589830 LMA589830:LMB589830 LCE589830:LCF589830 KSI589830:KSJ589830 KIM589830:KIN589830 JYQ589830:JYR589830 JOU589830:JOV589830 JEY589830:JEZ589830 IVC589830:IVD589830 ILG589830:ILH589830 IBK589830:IBL589830 HRO589830:HRP589830 HHS589830:HHT589830 GXW589830:GXX589830 GOA589830:GOB589830 GEE589830:GEF589830 FUI589830:FUJ589830 FKM589830:FKN589830 FAQ589830:FAR589830 EQU589830:EQV589830 EGY589830:EGZ589830 DXC589830:DXD589830 DNG589830:DNH589830 DDK589830:DDL589830 CTO589830:CTP589830 CJS589830:CJT589830 BZW589830:BZX589830 BQA589830:BQB589830 BGE589830:BGF589830 AWI589830:AWJ589830 AMM589830:AMN589830 ACQ589830:ACR589830 SU589830:SV589830 IY589830:IZ589830 C589830:D589830 WVK524294:WVL524294 WLO524294:WLP524294 WBS524294:WBT524294 VRW524294:VRX524294 VIA524294:VIB524294 UYE524294:UYF524294 UOI524294:UOJ524294 UEM524294:UEN524294 TUQ524294:TUR524294 TKU524294:TKV524294 TAY524294:TAZ524294 SRC524294:SRD524294 SHG524294:SHH524294 RXK524294:RXL524294 RNO524294:RNP524294 RDS524294:RDT524294 QTW524294:QTX524294 QKA524294:QKB524294 QAE524294:QAF524294 PQI524294:PQJ524294 PGM524294:PGN524294 OWQ524294:OWR524294 OMU524294:OMV524294 OCY524294:OCZ524294 NTC524294:NTD524294 NJG524294:NJH524294 MZK524294:MZL524294 MPO524294:MPP524294 MFS524294:MFT524294 LVW524294:LVX524294 LMA524294:LMB524294 LCE524294:LCF524294 KSI524294:KSJ524294 KIM524294:KIN524294 JYQ524294:JYR524294 JOU524294:JOV524294 JEY524294:JEZ524294 IVC524294:IVD524294 ILG524294:ILH524294 IBK524294:IBL524294 HRO524294:HRP524294 HHS524294:HHT524294 GXW524294:GXX524294 GOA524294:GOB524294 GEE524294:GEF524294 FUI524294:FUJ524294 FKM524294:FKN524294 FAQ524294:FAR524294 EQU524294:EQV524294 EGY524294:EGZ524294 DXC524294:DXD524294 DNG524294:DNH524294 DDK524294:DDL524294 CTO524294:CTP524294 CJS524294:CJT524294 BZW524294:BZX524294 BQA524294:BQB524294 BGE524294:BGF524294 AWI524294:AWJ524294 AMM524294:AMN524294 ACQ524294:ACR524294 SU524294:SV524294 IY524294:IZ524294 C524294:D524294 WVK458758:WVL458758 WLO458758:WLP458758 WBS458758:WBT458758 VRW458758:VRX458758 VIA458758:VIB458758 UYE458758:UYF458758 UOI458758:UOJ458758 UEM458758:UEN458758 TUQ458758:TUR458758 TKU458758:TKV458758 TAY458758:TAZ458758 SRC458758:SRD458758 SHG458758:SHH458758 RXK458758:RXL458758 RNO458758:RNP458758 RDS458758:RDT458758 QTW458758:QTX458758 QKA458758:QKB458758 QAE458758:QAF458758 PQI458758:PQJ458758 PGM458758:PGN458758 OWQ458758:OWR458758 OMU458758:OMV458758 OCY458758:OCZ458758 NTC458758:NTD458758 NJG458758:NJH458758 MZK458758:MZL458758 MPO458758:MPP458758 MFS458758:MFT458758 LVW458758:LVX458758 LMA458758:LMB458758 LCE458758:LCF458758 KSI458758:KSJ458758 KIM458758:KIN458758 JYQ458758:JYR458758 JOU458758:JOV458758 JEY458758:JEZ458758 IVC458758:IVD458758 ILG458758:ILH458758 IBK458758:IBL458758 HRO458758:HRP458758 HHS458758:HHT458758 GXW458758:GXX458758 GOA458758:GOB458758 GEE458758:GEF458758 FUI458758:FUJ458758 FKM458758:FKN458758 FAQ458758:FAR458758 EQU458758:EQV458758 EGY458758:EGZ458758 DXC458758:DXD458758 DNG458758:DNH458758 DDK458758:DDL458758 CTO458758:CTP458758 CJS458758:CJT458758 BZW458758:BZX458758 BQA458758:BQB458758 BGE458758:BGF458758 AWI458758:AWJ458758 AMM458758:AMN458758 ACQ458758:ACR458758 SU458758:SV458758 IY458758:IZ458758 C458758:D458758 WVK393222:WVL393222 WLO393222:WLP393222 WBS393222:WBT393222 VRW393222:VRX393222 VIA393222:VIB393222 UYE393222:UYF393222 UOI393222:UOJ393222 UEM393222:UEN393222 TUQ393222:TUR393222 TKU393222:TKV393222 TAY393222:TAZ393222 SRC393222:SRD393222 SHG393222:SHH393222 RXK393222:RXL393222 RNO393222:RNP393222 RDS393222:RDT393222 QTW393222:QTX393222 QKA393222:QKB393222 QAE393222:QAF393222 PQI393222:PQJ393222 PGM393222:PGN393222 OWQ393222:OWR393222 OMU393222:OMV393222 OCY393222:OCZ393222 NTC393222:NTD393222 NJG393222:NJH393222 MZK393222:MZL393222 MPO393222:MPP393222 MFS393222:MFT393222 LVW393222:LVX393222 LMA393222:LMB393222 LCE393222:LCF393222 KSI393222:KSJ393222 KIM393222:KIN393222 JYQ393222:JYR393222 JOU393222:JOV393222 JEY393222:JEZ393222 IVC393222:IVD393222 ILG393222:ILH393222 IBK393222:IBL393222 HRO393222:HRP393222 HHS393222:HHT393222 GXW393222:GXX393222 GOA393222:GOB393222 GEE393222:GEF393222 FUI393222:FUJ393222 FKM393222:FKN393222 FAQ393222:FAR393222 EQU393222:EQV393222 EGY393222:EGZ393222 DXC393222:DXD393222 DNG393222:DNH393222 DDK393222:DDL393222 CTO393222:CTP393222 CJS393222:CJT393222 BZW393222:BZX393222 BQA393222:BQB393222 BGE393222:BGF393222 AWI393222:AWJ393222 AMM393222:AMN393222 ACQ393222:ACR393222 SU393222:SV393222 IY393222:IZ393222 C393222:D393222 WVK327686:WVL327686 WLO327686:WLP327686 WBS327686:WBT327686 VRW327686:VRX327686 VIA327686:VIB327686 UYE327686:UYF327686 UOI327686:UOJ327686 UEM327686:UEN327686 TUQ327686:TUR327686 TKU327686:TKV327686 TAY327686:TAZ327686 SRC327686:SRD327686 SHG327686:SHH327686 RXK327686:RXL327686 RNO327686:RNP327686 RDS327686:RDT327686 QTW327686:QTX327686 QKA327686:QKB327686 QAE327686:QAF327686 PQI327686:PQJ327686 PGM327686:PGN327686 OWQ327686:OWR327686 OMU327686:OMV327686 OCY327686:OCZ327686 NTC327686:NTD327686 NJG327686:NJH327686 MZK327686:MZL327686 MPO327686:MPP327686 MFS327686:MFT327686 LVW327686:LVX327686 LMA327686:LMB327686 LCE327686:LCF327686 KSI327686:KSJ327686 KIM327686:KIN327686 JYQ327686:JYR327686 JOU327686:JOV327686 JEY327686:JEZ327686 IVC327686:IVD327686 ILG327686:ILH327686 IBK327686:IBL327686 HRO327686:HRP327686 HHS327686:HHT327686 GXW327686:GXX327686 GOA327686:GOB327686 GEE327686:GEF327686 FUI327686:FUJ327686 FKM327686:FKN327686 FAQ327686:FAR327686 EQU327686:EQV327686 EGY327686:EGZ327686 DXC327686:DXD327686 DNG327686:DNH327686 DDK327686:DDL327686 CTO327686:CTP327686 CJS327686:CJT327686 BZW327686:BZX327686 BQA327686:BQB327686 BGE327686:BGF327686 AWI327686:AWJ327686 AMM327686:AMN327686 ACQ327686:ACR327686 SU327686:SV327686 IY327686:IZ327686 C327686:D327686 WVK262150:WVL262150 WLO262150:WLP262150 WBS262150:WBT262150 VRW262150:VRX262150 VIA262150:VIB262150 UYE262150:UYF262150 UOI262150:UOJ262150 UEM262150:UEN262150 TUQ262150:TUR262150 TKU262150:TKV262150 TAY262150:TAZ262150 SRC262150:SRD262150 SHG262150:SHH262150 RXK262150:RXL262150 RNO262150:RNP262150 RDS262150:RDT262150 QTW262150:QTX262150 QKA262150:QKB262150 QAE262150:QAF262150 PQI262150:PQJ262150 PGM262150:PGN262150 OWQ262150:OWR262150 OMU262150:OMV262150 OCY262150:OCZ262150 NTC262150:NTD262150 NJG262150:NJH262150 MZK262150:MZL262150 MPO262150:MPP262150 MFS262150:MFT262150 LVW262150:LVX262150 LMA262150:LMB262150 LCE262150:LCF262150 KSI262150:KSJ262150 KIM262150:KIN262150 JYQ262150:JYR262150 JOU262150:JOV262150 JEY262150:JEZ262150 IVC262150:IVD262150 ILG262150:ILH262150 IBK262150:IBL262150 HRO262150:HRP262150 HHS262150:HHT262150 GXW262150:GXX262150 GOA262150:GOB262150 GEE262150:GEF262150 FUI262150:FUJ262150 FKM262150:FKN262150 FAQ262150:FAR262150 EQU262150:EQV262150 EGY262150:EGZ262150 DXC262150:DXD262150 DNG262150:DNH262150 DDK262150:DDL262150 CTO262150:CTP262150 CJS262150:CJT262150 BZW262150:BZX262150 BQA262150:BQB262150 BGE262150:BGF262150 AWI262150:AWJ262150 AMM262150:AMN262150 ACQ262150:ACR262150 SU262150:SV262150 IY262150:IZ262150 C262150:D262150 WVK196614:WVL196614 WLO196614:WLP196614 WBS196614:WBT196614 VRW196614:VRX196614 VIA196614:VIB196614 UYE196614:UYF196614 UOI196614:UOJ196614 UEM196614:UEN196614 TUQ196614:TUR196614 TKU196614:TKV196614 TAY196614:TAZ196614 SRC196614:SRD196614 SHG196614:SHH196614 RXK196614:RXL196614 RNO196614:RNP196614 RDS196614:RDT196614 QTW196614:QTX196614 QKA196614:QKB196614 QAE196614:QAF196614 PQI196614:PQJ196614 PGM196614:PGN196614 OWQ196614:OWR196614 OMU196614:OMV196614 OCY196614:OCZ196614 NTC196614:NTD196614 NJG196614:NJH196614 MZK196614:MZL196614 MPO196614:MPP196614 MFS196614:MFT196614 LVW196614:LVX196614 LMA196614:LMB196614 LCE196614:LCF196614 KSI196614:KSJ196614 KIM196614:KIN196614 JYQ196614:JYR196614 JOU196614:JOV196614 JEY196614:JEZ196614 IVC196614:IVD196614 ILG196614:ILH196614 IBK196614:IBL196614 HRO196614:HRP196614 HHS196614:HHT196614 GXW196614:GXX196614 GOA196614:GOB196614 GEE196614:GEF196614 FUI196614:FUJ196614 FKM196614:FKN196614 FAQ196614:FAR196614 EQU196614:EQV196614 EGY196614:EGZ196614 DXC196614:DXD196614 DNG196614:DNH196614 DDK196614:DDL196614 CTO196614:CTP196614 CJS196614:CJT196614 BZW196614:BZX196614 BQA196614:BQB196614 BGE196614:BGF196614 AWI196614:AWJ196614 AMM196614:AMN196614 ACQ196614:ACR196614 SU196614:SV196614 IY196614:IZ196614 C196614:D196614 WVK131078:WVL131078 WLO131078:WLP131078 WBS131078:WBT131078 VRW131078:VRX131078 VIA131078:VIB131078 UYE131078:UYF131078 UOI131078:UOJ131078 UEM131078:UEN131078 TUQ131078:TUR131078 TKU131078:TKV131078 TAY131078:TAZ131078 SRC131078:SRD131078 SHG131078:SHH131078 RXK131078:RXL131078 RNO131078:RNP131078 RDS131078:RDT131078 QTW131078:QTX131078 QKA131078:QKB131078 QAE131078:QAF131078 PQI131078:PQJ131078 PGM131078:PGN131078 OWQ131078:OWR131078 OMU131078:OMV131078 OCY131078:OCZ131078 NTC131078:NTD131078 NJG131078:NJH131078 MZK131078:MZL131078 MPO131078:MPP131078 MFS131078:MFT131078 LVW131078:LVX131078 LMA131078:LMB131078 LCE131078:LCF131078 KSI131078:KSJ131078 KIM131078:KIN131078 JYQ131078:JYR131078 JOU131078:JOV131078 JEY131078:JEZ131078 IVC131078:IVD131078 ILG131078:ILH131078 IBK131078:IBL131078 HRO131078:HRP131078 HHS131078:HHT131078 GXW131078:GXX131078 GOA131078:GOB131078 GEE131078:GEF131078 FUI131078:FUJ131078 FKM131078:FKN131078 FAQ131078:FAR131078 EQU131078:EQV131078 EGY131078:EGZ131078 DXC131078:DXD131078 DNG131078:DNH131078 DDK131078:DDL131078 CTO131078:CTP131078 CJS131078:CJT131078 BZW131078:BZX131078 BQA131078:BQB131078 BGE131078:BGF131078 AWI131078:AWJ131078 AMM131078:AMN131078 ACQ131078:ACR131078 SU131078:SV131078 IY131078:IZ131078 C131078:D131078 WVK65542:WVL65542 WLO65542:WLP65542 WBS65542:WBT65542 VRW65542:VRX65542 VIA65542:VIB65542 UYE65542:UYF65542 UOI65542:UOJ65542 UEM65542:UEN65542 TUQ65542:TUR65542 TKU65542:TKV65542 TAY65542:TAZ65542 SRC65542:SRD65542 SHG65542:SHH65542 RXK65542:RXL65542 RNO65542:RNP65542 RDS65542:RDT65542 QTW65542:QTX65542 QKA65542:QKB65542 QAE65542:QAF65542 PQI65542:PQJ65542 PGM65542:PGN65542 OWQ65542:OWR65542 OMU65542:OMV65542 OCY65542:OCZ65542 NTC65542:NTD65542 NJG65542:NJH65542 MZK65542:MZL65542 MPO65542:MPP65542 MFS65542:MFT65542 LVW65542:LVX65542 LMA65542:LMB65542 LCE65542:LCF65542 KSI65542:KSJ65542 KIM65542:KIN65542 JYQ65542:JYR65542 JOU65542:JOV65542 JEY65542:JEZ65542 IVC65542:IVD65542 ILG65542:ILH65542 IBK65542:IBL65542 HRO65542:HRP65542 HHS65542:HHT65542 GXW65542:GXX65542 GOA65542:GOB65542 GEE65542:GEF65542 FUI65542:FUJ65542 FKM65542:FKN65542 FAQ65542:FAR65542 EQU65542:EQV65542 EGY65542:EGZ65542 DXC65542:DXD65542 DNG65542:DNH65542 DDK65542:DDL65542 CTO65542:CTP65542 CJS65542:CJT65542 BZW65542:BZX65542 BQA65542:BQB65542 BGE65542:BGF65542 AWI65542:AWJ65542 AMM65542:AMN65542 ACQ65542:ACR65542 SU65542:SV65542 IY65542:IZ65542 C65542:D65542 WVK6:WVL6 WLO6:WLP6 WBS6:WBT6 VRW6:VRX6 VIA6:VIB6 UYE6:UYF6 UOI6:UOJ6 UEM6:UEN6 TUQ6:TUR6 TKU6:TKV6 TAY6:TAZ6 SRC6:SRD6 SHG6:SHH6 RXK6:RXL6 RNO6:RNP6 RDS6:RDT6 QTW6:QTX6 QKA6:QKB6 QAE6:QAF6 PQI6:PQJ6 PGM6:PGN6 OWQ6:OWR6 OMU6:OMV6 OCY6:OCZ6 NTC6:NTD6 NJG6:NJH6 MZK6:MZL6 MPO6:MPP6 MFS6:MFT6 LVW6:LVX6 LMA6:LMB6 LCE6:LCF6 KSI6:KSJ6 KIM6:KIN6 JYQ6:JYR6 JOU6:JOV6 JEY6:JEZ6 IVC6:IVD6 ILG6:ILH6 IBK6:IBL6 HRO6:HRP6 HHS6:HHT6 GXW6:GXX6 GOA6:GOB6 GEE6:GEF6 FUI6:FUJ6 FKM6:FKN6 FAQ6:FAR6 EQU6:EQV6 EGY6:EGZ6 DXC6:DXD6 DNG6:DNH6 DDK6:DDL6 CTO6:CTP6 CJS6:CJT6 BZW6:BZX6 BQA6:BQB6 BGE6:BGF6 AWI6:AWJ6 AMM6:AMN6 ACQ6:ACR6 SU6:SV6 IY6:IZ6" xr:uid="{7A26D9AE-FC08-41F8-A1A0-F27F2CB71D1D}">
      <formula1>$Q$7:$Q$8</formula1>
    </dataValidation>
    <dataValidation type="list" allowBlank="1" showInputMessage="1" showErrorMessage="1" sqref="M3" xr:uid="{83A7BFB7-05EA-49F9-9306-919C84EE66C0}">
      <formula1>$N$2:$N$3</formula1>
    </dataValidation>
  </dataValidations>
  <printOptions horizontalCentered="1" verticalCentered="1"/>
  <pageMargins left="0.19685039370078741" right="0.19685039370078741" top="0.55118110236220474" bottom="0.55118110236220474" header="0.51181102362204722" footer="0.51181102362204722"/>
  <pageSetup paperSize="9" scale="76" firstPageNumber="0" fitToHeight="0" orientation="landscape" blackAndWhite="1" horizontalDpi="300" verticalDpi="300" r:id="rId1"/>
  <headerFooter alignWithMargins="0"/>
  <legacy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E5EF4043-E20B-461A-AA4A-82A8B8989F20}">
          <x14:formula1>
            <xm:f>"적용,미적용"</xm:f>
          </x14:formula1>
          <xm:sqref>O6 JK6 TG6 ADC6 AMY6 AWU6 BGQ6 BQM6 CAI6 CKE6 CUA6 DDW6 DNS6 DXO6 EHK6 ERG6 FBC6 FKY6 FUU6 GEQ6 GOM6 GYI6 HIE6 HSA6 IBW6 ILS6 IVO6 JFK6 JPG6 JZC6 KIY6 KSU6 LCQ6 LMM6 LWI6 MGE6 MQA6 MZW6 NJS6 NTO6 ODK6 ONG6 OXC6 PGY6 PQU6 QAQ6 QKM6 QUI6 REE6 ROA6 RXW6 SHS6 SRO6 TBK6 TLG6 TVC6 UEY6 UOU6 UYQ6 VIM6 VSI6 WCE6 WMA6 WVW6 O65542 JK65542 TG65542 ADC65542 AMY65542 AWU65542 BGQ65542 BQM65542 CAI65542 CKE65542 CUA65542 DDW65542 DNS65542 DXO65542 EHK65542 ERG65542 FBC65542 FKY65542 FUU65542 GEQ65542 GOM65542 GYI65542 HIE65542 HSA65542 IBW65542 ILS65542 IVO65542 JFK65542 JPG65542 JZC65542 KIY65542 KSU65542 LCQ65542 LMM65542 LWI65542 MGE65542 MQA65542 MZW65542 NJS65542 NTO65542 ODK65542 ONG65542 OXC65542 PGY65542 PQU65542 QAQ65542 QKM65542 QUI65542 REE65542 ROA65542 RXW65542 SHS65542 SRO65542 TBK65542 TLG65542 TVC65542 UEY65542 UOU65542 UYQ65542 VIM65542 VSI65542 WCE65542 WMA65542 WVW65542 O131078 JK131078 TG131078 ADC131078 AMY131078 AWU131078 BGQ131078 BQM131078 CAI131078 CKE131078 CUA131078 DDW131078 DNS131078 DXO131078 EHK131078 ERG131078 FBC131078 FKY131078 FUU131078 GEQ131078 GOM131078 GYI131078 HIE131078 HSA131078 IBW131078 ILS131078 IVO131078 JFK131078 JPG131078 JZC131078 KIY131078 KSU131078 LCQ131078 LMM131078 LWI131078 MGE131078 MQA131078 MZW131078 NJS131078 NTO131078 ODK131078 ONG131078 OXC131078 PGY131078 PQU131078 QAQ131078 QKM131078 QUI131078 REE131078 ROA131078 RXW131078 SHS131078 SRO131078 TBK131078 TLG131078 TVC131078 UEY131078 UOU131078 UYQ131078 VIM131078 VSI131078 WCE131078 WMA131078 WVW131078 O196614 JK196614 TG196614 ADC196614 AMY196614 AWU196614 BGQ196614 BQM196614 CAI196614 CKE196614 CUA196614 DDW196614 DNS196614 DXO196614 EHK196614 ERG196614 FBC196614 FKY196614 FUU196614 GEQ196614 GOM196614 GYI196614 HIE196614 HSA196614 IBW196614 ILS196614 IVO196614 JFK196614 JPG196614 JZC196614 KIY196614 KSU196614 LCQ196614 LMM196614 LWI196614 MGE196614 MQA196614 MZW196614 NJS196614 NTO196614 ODK196614 ONG196614 OXC196614 PGY196614 PQU196614 QAQ196614 QKM196614 QUI196614 REE196614 ROA196614 RXW196614 SHS196614 SRO196614 TBK196614 TLG196614 TVC196614 UEY196614 UOU196614 UYQ196614 VIM196614 VSI196614 WCE196614 WMA196614 WVW196614 O262150 JK262150 TG262150 ADC262150 AMY262150 AWU262150 BGQ262150 BQM262150 CAI262150 CKE262150 CUA262150 DDW262150 DNS262150 DXO262150 EHK262150 ERG262150 FBC262150 FKY262150 FUU262150 GEQ262150 GOM262150 GYI262150 HIE262150 HSA262150 IBW262150 ILS262150 IVO262150 JFK262150 JPG262150 JZC262150 KIY262150 KSU262150 LCQ262150 LMM262150 LWI262150 MGE262150 MQA262150 MZW262150 NJS262150 NTO262150 ODK262150 ONG262150 OXC262150 PGY262150 PQU262150 QAQ262150 QKM262150 QUI262150 REE262150 ROA262150 RXW262150 SHS262150 SRO262150 TBK262150 TLG262150 TVC262150 UEY262150 UOU262150 UYQ262150 VIM262150 VSI262150 WCE262150 WMA262150 WVW262150 O327686 JK327686 TG327686 ADC327686 AMY327686 AWU327686 BGQ327686 BQM327686 CAI327686 CKE327686 CUA327686 DDW327686 DNS327686 DXO327686 EHK327686 ERG327686 FBC327686 FKY327686 FUU327686 GEQ327686 GOM327686 GYI327686 HIE327686 HSA327686 IBW327686 ILS327686 IVO327686 JFK327686 JPG327686 JZC327686 KIY327686 KSU327686 LCQ327686 LMM327686 LWI327686 MGE327686 MQA327686 MZW327686 NJS327686 NTO327686 ODK327686 ONG327686 OXC327686 PGY327686 PQU327686 QAQ327686 QKM327686 QUI327686 REE327686 ROA327686 RXW327686 SHS327686 SRO327686 TBK327686 TLG327686 TVC327686 UEY327686 UOU327686 UYQ327686 VIM327686 VSI327686 WCE327686 WMA327686 WVW327686 O393222 JK393222 TG393222 ADC393222 AMY393222 AWU393222 BGQ393222 BQM393222 CAI393222 CKE393222 CUA393222 DDW393222 DNS393222 DXO393222 EHK393222 ERG393222 FBC393222 FKY393222 FUU393222 GEQ393222 GOM393222 GYI393222 HIE393222 HSA393222 IBW393222 ILS393222 IVO393222 JFK393222 JPG393222 JZC393222 KIY393222 KSU393222 LCQ393222 LMM393222 LWI393222 MGE393222 MQA393222 MZW393222 NJS393222 NTO393222 ODK393222 ONG393222 OXC393222 PGY393222 PQU393222 QAQ393222 QKM393222 QUI393222 REE393222 ROA393222 RXW393222 SHS393222 SRO393222 TBK393222 TLG393222 TVC393222 UEY393222 UOU393222 UYQ393222 VIM393222 VSI393222 WCE393222 WMA393222 WVW393222 O458758 JK458758 TG458758 ADC458758 AMY458758 AWU458758 BGQ458758 BQM458758 CAI458758 CKE458758 CUA458758 DDW458758 DNS458758 DXO458758 EHK458758 ERG458758 FBC458758 FKY458758 FUU458758 GEQ458758 GOM458758 GYI458758 HIE458758 HSA458758 IBW458758 ILS458758 IVO458758 JFK458758 JPG458758 JZC458758 KIY458758 KSU458758 LCQ458758 LMM458758 LWI458758 MGE458758 MQA458758 MZW458758 NJS458758 NTO458758 ODK458758 ONG458758 OXC458758 PGY458758 PQU458758 QAQ458758 QKM458758 QUI458758 REE458758 ROA458758 RXW458758 SHS458758 SRO458758 TBK458758 TLG458758 TVC458758 UEY458758 UOU458758 UYQ458758 VIM458758 VSI458758 WCE458758 WMA458758 WVW458758 O524294 JK524294 TG524294 ADC524294 AMY524294 AWU524294 BGQ524294 BQM524294 CAI524294 CKE524294 CUA524294 DDW524294 DNS524294 DXO524294 EHK524294 ERG524294 FBC524294 FKY524294 FUU524294 GEQ524294 GOM524294 GYI524294 HIE524294 HSA524294 IBW524294 ILS524294 IVO524294 JFK524294 JPG524294 JZC524294 KIY524294 KSU524294 LCQ524294 LMM524294 LWI524294 MGE524294 MQA524294 MZW524294 NJS524294 NTO524294 ODK524294 ONG524294 OXC524294 PGY524294 PQU524294 QAQ524294 QKM524294 QUI524294 REE524294 ROA524294 RXW524294 SHS524294 SRO524294 TBK524294 TLG524294 TVC524294 UEY524294 UOU524294 UYQ524294 VIM524294 VSI524294 WCE524294 WMA524294 WVW524294 O589830 JK589830 TG589830 ADC589830 AMY589830 AWU589830 BGQ589830 BQM589830 CAI589830 CKE589830 CUA589830 DDW589830 DNS589830 DXO589830 EHK589830 ERG589830 FBC589830 FKY589830 FUU589830 GEQ589830 GOM589830 GYI589830 HIE589830 HSA589830 IBW589830 ILS589830 IVO589830 JFK589830 JPG589830 JZC589830 KIY589830 KSU589830 LCQ589830 LMM589830 LWI589830 MGE589830 MQA589830 MZW589830 NJS589830 NTO589830 ODK589830 ONG589830 OXC589830 PGY589830 PQU589830 QAQ589830 QKM589830 QUI589830 REE589830 ROA589830 RXW589830 SHS589830 SRO589830 TBK589830 TLG589830 TVC589830 UEY589830 UOU589830 UYQ589830 VIM589830 VSI589830 WCE589830 WMA589830 WVW589830 O655366 JK655366 TG655366 ADC655366 AMY655366 AWU655366 BGQ655366 BQM655366 CAI655366 CKE655366 CUA655366 DDW655366 DNS655366 DXO655366 EHK655366 ERG655366 FBC655366 FKY655366 FUU655366 GEQ655366 GOM655366 GYI655366 HIE655366 HSA655366 IBW655366 ILS655366 IVO655366 JFK655366 JPG655366 JZC655366 KIY655366 KSU655366 LCQ655366 LMM655366 LWI655366 MGE655366 MQA655366 MZW655366 NJS655366 NTO655366 ODK655366 ONG655366 OXC655366 PGY655366 PQU655366 QAQ655366 QKM655366 QUI655366 REE655366 ROA655366 RXW655366 SHS655366 SRO655366 TBK655366 TLG655366 TVC655366 UEY655366 UOU655366 UYQ655366 VIM655366 VSI655366 WCE655366 WMA655366 WVW655366 O720902 JK720902 TG720902 ADC720902 AMY720902 AWU720902 BGQ720902 BQM720902 CAI720902 CKE720902 CUA720902 DDW720902 DNS720902 DXO720902 EHK720902 ERG720902 FBC720902 FKY720902 FUU720902 GEQ720902 GOM720902 GYI720902 HIE720902 HSA720902 IBW720902 ILS720902 IVO720902 JFK720902 JPG720902 JZC720902 KIY720902 KSU720902 LCQ720902 LMM720902 LWI720902 MGE720902 MQA720902 MZW720902 NJS720902 NTO720902 ODK720902 ONG720902 OXC720902 PGY720902 PQU720902 QAQ720902 QKM720902 QUI720902 REE720902 ROA720902 RXW720902 SHS720902 SRO720902 TBK720902 TLG720902 TVC720902 UEY720902 UOU720902 UYQ720902 VIM720902 VSI720902 WCE720902 WMA720902 WVW720902 O786438 JK786438 TG786438 ADC786438 AMY786438 AWU786438 BGQ786438 BQM786438 CAI786438 CKE786438 CUA786438 DDW786438 DNS786438 DXO786438 EHK786438 ERG786438 FBC786438 FKY786438 FUU786438 GEQ786438 GOM786438 GYI786438 HIE786438 HSA786438 IBW786438 ILS786438 IVO786438 JFK786438 JPG786438 JZC786438 KIY786438 KSU786438 LCQ786438 LMM786438 LWI786438 MGE786438 MQA786438 MZW786438 NJS786438 NTO786438 ODK786438 ONG786438 OXC786438 PGY786438 PQU786438 QAQ786438 QKM786438 QUI786438 REE786438 ROA786438 RXW786438 SHS786438 SRO786438 TBK786438 TLG786438 TVC786438 UEY786438 UOU786438 UYQ786438 VIM786438 VSI786438 WCE786438 WMA786438 WVW786438 O851974 JK851974 TG851974 ADC851974 AMY851974 AWU851974 BGQ851974 BQM851974 CAI851974 CKE851974 CUA851974 DDW851974 DNS851974 DXO851974 EHK851974 ERG851974 FBC851974 FKY851974 FUU851974 GEQ851974 GOM851974 GYI851974 HIE851974 HSA851974 IBW851974 ILS851974 IVO851974 JFK851974 JPG851974 JZC851974 KIY851974 KSU851974 LCQ851974 LMM851974 LWI851974 MGE851974 MQA851974 MZW851974 NJS851974 NTO851974 ODK851974 ONG851974 OXC851974 PGY851974 PQU851974 QAQ851974 QKM851974 QUI851974 REE851974 ROA851974 RXW851974 SHS851974 SRO851974 TBK851974 TLG851974 TVC851974 UEY851974 UOU851974 UYQ851974 VIM851974 VSI851974 WCE851974 WMA851974 WVW851974 O917510 JK917510 TG917510 ADC917510 AMY917510 AWU917510 BGQ917510 BQM917510 CAI917510 CKE917510 CUA917510 DDW917510 DNS917510 DXO917510 EHK917510 ERG917510 FBC917510 FKY917510 FUU917510 GEQ917510 GOM917510 GYI917510 HIE917510 HSA917510 IBW917510 ILS917510 IVO917510 JFK917510 JPG917510 JZC917510 KIY917510 KSU917510 LCQ917510 LMM917510 LWI917510 MGE917510 MQA917510 MZW917510 NJS917510 NTO917510 ODK917510 ONG917510 OXC917510 PGY917510 PQU917510 QAQ917510 QKM917510 QUI917510 REE917510 ROA917510 RXW917510 SHS917510 SRO917510 TBK917510 TLG917510 TVC917510 UEY917510 UOU917510 UYQ917510 VIM917510 VSI917510 WCE917510 WMA917510 WVW917510 O983046 JK983046 TG983046 ADC983046 AMY983046 AWU983046 BGQ983046 BQM983046 CAI983046 CKE983046 CUA983046 DDW983046 DNS983046 DXO983046 EHK983046 ERG983046 FBC983046 FKY983046 FUU983046 GEQ983046 GOM983046 GYI983046 HIE983046 HSA983046 IBW983046 ILS983046 IVO983046 JFK983046 JPG983046 JZC983046 KIY983046 KSU983046 LCQ983046 LMM983046 LWI983046 MGE983046 MQA983046 MZW983046 NJS983046 NTO983046 ODK983046 ONG983046 OXC983046 PGY983046 PQU983046 QAQ983046 QKM983046 QUI983046 REE983046 ROA983046 RXW983046 SHS983046 SRO983046 TBK983046 TLG983046 TVC983046 UEY983046 UOU983046 UYQ983046 VIM983046 VSI983046 WCE983046 WMA983046 WVW983046 O11 JK11 TG11 ADC11 AMY11 AWU11 BGQ11 BQM11 CAI11 CKE11 CUA11 DDW11 DNS11 DXO11 EHK11 ERG11 FBC11 FKY11 FUU11 GEQ11 GOM11 GYI11 HIE11 HSA11 IBW11 ILS11 IVO11 JFK11 JPG11 JZC11 KIY11 KSU11 LCQ11 LMM11 LWI11 MGE11 MQA11 MZW11 NJS11 NTO11 ODK11 ONG11 OXC11 PGY11 PQU11 QAQ11 QKM11 QUI11 REE11 ROA11 RXW11 SHS11 SRO11 TBK11 TLG11 TVC11 UEY11 UOU11 UYQ11 VIM11 VSI11 WCE11 WMA11 WVW11 O65547 JK65547 TG65547 ADC65547 AMY65547 AWU65547 BGQ65547 BQM65547 CAI65547 CKE65547 CUA65547 DDW65547 DNS65547 DXO65547 EHK65547 ERG65547 FBC65547 FKY65547 FUU65547 GEQ65547 GOM65547 GYI65547 HIE65547 HSA65547 IBW65547 ILS65547 IVO65547 JFK65547 JPG65547 JZC65547 KIY65547 KSU65547 LCQ65547 LMM65547 LWI65547 MGE65547 MQA65547 MZW65547 NJS65547 NTO65547 ODK65547 ONG65547 OXC65547 PGY65547 PQU65547 QAQ65547 QKM65547 QUI65547 REE65547 ROA65547 RXW65547 SHS65547 SRO65547 TBK65547 TLG65547 TVC65547 UEY65547 UOU65547 UYQ65547 VIM65547 VSI65547 WCE65547 WMA65547 WVW65547 O131083 JK131083 TG131083 ADC131083 AMY131083 AWU131083 BGQ131083 BQM131083 CAI131083 CKE131083 CUA131083 DDW131083 DNS131083 DXO131083 EHK131083 ERG131083 FBC131083 FKY131083 FUU131083 GEQ131083 GOM131083 GYI131083 HIE131083 HSA131083 IBW131083 ILS131083 IVO131083 JFK131083 JPG131083 JZC131083 KIY131083 KSU131083 LCQ131083 LMM131083 LWI131083 MGE131083 MQA131083 MZW131083 NJS131083 NTO131083 ODK131083 ONG131083 OXC131083 PGY131083 PQU131083 QAQ131083 QKM131083 QUI131083 REE131083 ROA131083 RXW131083 SHS131083 SRO131083 TBK131083 TLG131083 TVC131083 UEY131083 UOU131083 UYQ131083 VIM131083 VSI131083 WCE131083 WMA131083 WVW131083 O196619 JK196619 TG196619 ADC196619 AMY196619 AWU196619 BGQ196619 BQM196619 CAI196619 CKE196619 CUA196619 DDW196619 DNS196619 DXO196619 EHK196619 ERG196619 FBC196619 FKY196619 FUU196619 GEQ196619 GOM196619 GYI196619 HIE196619 HSA196619 IBW196619 ILS196619 IVO196619 JFK196619 JPG196619 JZC196619 KIY196619 KSU196619 LCQ196619 LMM196619 LWI196619 MGE196619 MQA196619 MZW196619 NJS196619 NTO196619 ODK196619 ONG196619 OXC196619 PGY196619 PQU196619 QAQ196619 QKM196619 QUI196619 REE196619 ROA196619 RXW196619 SHS196619 SRO196619 TBK196619 TLG196619 TVC196619 UEY196619 UOU196619 UYQ196619 VIM196619 VSI196619 WCE196619 WMA196619 WVW196619 O262155 JK262155 TG262155 ADC262155 AMY262155 AWU262155 BGQ262155 BQM262155 CAI262155 CKE262155 CUA262155 DDW262155 DNS262155 DXO262155 EHK262155 ERG262155 FBC262155 FKY262155 FUU262155 GEQ262155 GOM262155 GYI262155 HIE262155 HSA262155 IBW262155 ILS262155 IVO262155 JFK262155 JPG262155 JZC262155 KIY262155 KSU262155 LCQ262155 LMM262155 LWI262155 MGE262155 MQA262155 MZW262155 NJS262155 NTO262155 ODK262155 ONG262155 OXC262155 PGY262155 PQU262155 QAQ262155 QKM262155 QUI262155 REE262155 ROA262155 RXW262155 SHS262155 SRO262155 TBK262155 TLG262155 TVC262155 UEY262155 UOU262155 UYQ262155 VIM262155 VSI262155 WCE262155 WMA262155 WVW262155 O327691 JK327691 TG327691 ADC327691 AMY327691 AWU327691 BGQ327691 BQM327691 CAI327691 CKE327691 CUA327691 DDW327691 DNS327691 DXO327691 EHK327691 ERG327691 FBC327691 FKY327691 FUU327691 GEQ327691 GOM327691 GYI327691 HIE327691 HSA327691 IBW327691 ILS327691 IVO327691 JFK327691 JPG327691 JZC327691 KIY327691 KSU327691 LCQ327691 LMM327691 LWI327691 MGE327691 MQA327691 MZW327691 NJS327691 NTO327691 ODK327691 ONG327691 OXC327691 PGY327691 PQU327691 QAQ327691 QKM327691 QUI327691 REE327691 ROA327691 RXW327691 SHS327691 SRO327691 TBK327691 TLG327691 TVC327691 UEY327691 UOU327691 UYQ327691 VIM327691 VSI327691 WCE327691 WMA327691 WVW327691 O393227 JK393227 TG393227 ADC393227 AMY393227 AWU393227 BGQ393227 BQM393227 CAI393227 CKE393227 CUA393227 DDW393227 DNS393227 DXO393227 EHK393227 ERG393227 FBC393227 FKY393227 FUU393227 GEQ393227 GOM393227 GYI393227 HIE393227 HSA393227 IBW393227 ILS393227 IVO393227 JFK393227 JPG393227 JZC393227 KIY393227 KSU393227 LCQ393227 LMM393227 LWI393227 MGE393227 MQA393227 MZW393227 NJS393227 NTO393227 ODK393227 ONG393227 OXC393227 PGY393227 PQU393227 QAQ393227 QKM393227 QUI393227 REE393227 ROA393227 RXW393227 SHS393227 SRO393227 TBK393227 TLG393227 TVC393227 UEY393227 UOU393227 UYQ393227 VIM393227 VSI393227 WCE393227 WMA393227 WVW393227 O458763 JK458763 TG458763 ADC458763 AMY458763 AWU458763 BGQ458763 BQM458763 CAI458763 CKE458763 CUA458763 DDW458763 DNS458763 DXO458763 EHK458763 ERG458763 FBC458763 FKY458763 FUU458763 GEQ458763 GOM458763 GYI458763 HIE458763 HSA458763 IBW458763 ILS458763 IVO458763 JFK458763 JPG458763 JZC458763 KIY458763 KSU458763 LCQ458763 LMM458763 LWI458763 MGE458763 MQA458763 MZW458763 NJS458763 NTO458763 ODK458763 ONG458763 OXC458763 PGY458763 PQU458763 QAQ458763 QKM458763 QUI458763 REE458763 ROA458763 RXW458763 SHS458763 SRO458763 TBK458763 TLG458763 TVC458763 UEY458763 UOU458763 UYQ458763 VIM458763 VSI458763 WCE458763 WMA458763 WVW458763 O524299 JK524299 TG524299 ADC524299 AMY524299 AWU524299 BGQ524299 BQM524299 CAI524299 CKE524299 CUA524299 DDW524299 DNS524299 DXO524299 EHK524299 ERG524299 FBC524299 FKY524299 FUU524299 GEQ524299 GOM524299 GYI524299 HIE524299 HSA524299 IBW524299 ILS524299 IVO524299 JFK524299 JPG524299 JZC524299 KIY524299 KSU524299 LCQ524299 LMM524299 LWI524299 MGE524299 MQA524299 MZW524299 NJS524299 NTO524299 ODK524299 ONG524299 OXC524299 PGY524299 PQU524299 QAQ524299 QKM524299 QUI524299 REE524299 ROA524299 RXW524299 SHS524299 SRO524299 TBK524299 TLG524299 TVC524299 UEY524299 UOU524299 UYQ524299 VIM524299 VSI524299 WCE524299 WMA524299 WVW524299 O589835 JK589835 TG589835 ADC589835 AMY589835 AWU589835 BGQ589835 BQM589835 CAI589835 CKE589835 CUA589835 DDW589835 DNS589835 DXO589835 EHK589835 ERG589835 FBC589835 FKY589835 FUU589835 GEQ589835 GOM589835 GYI589835 HIE589835 HSA589835 IBW589835 ILS589835 IVO589835 JFK589835 JPG589835 JZC589835 KIY589835 KSU589835 LCQ589835 LMM589835 LWI589835 MGE589835 MQA589835 MZW589835 NJS589835 NTO589835 ODK589835 ONG589835 OXC589835 PGY589835 PQU589835 QAQ589835 QKM589835 QUI589835 REE589835 ROA589835 RXW589835 SHS589835 SRO589835 TBK589835 TLG589835 TVC589835 UEY589835 UOU589835 UYQ589835 VIM589835 VSI589835 WCE589835 WMA589835 WVW589835 O655371 JK655371 TG655371 ADC655371 AMY655371 AWU655371 BGQ655371 BQM655371 CAI655371 CKE655371 CUA655371 DDW655371 DNS655371 DXO655371 EHK655371 ERG655371 FBC655371 FKY655371 FUU655371 GEQ655371 GOM655371 GYI655371 HIE655371 HSA655371 IBW655371 ILS655371 IVO655371 JFK655371 JPG655371 JZC655371 KIY655371 KSU655371 LCQ655371 LMM655371 LWI655371 MGE655371 MQA655371 MZW655371 NJS655371 NTO655371 ODK655371 ONG655371 OXC655371 PGY655371 PQU655371 QAQ655371 QKM655371 QUI655371 REE655371 ROA655371 RXW655371 SHS655371 SRO655371 TBK655371 TLG655371 TVC655371 UEY655371 UOU655371 UYQ655371 VIM655371 VSI655371 WCE655371 WMA655371 WVW655371 O720907 JK720907 TG720907 ADC720907 AMY720907 AWU720907 BGQ720907 BQM720907 CAI720907 CKE720907 CUA720907 DDW720907 DNS720907 DXO720907 EHK720907 ERG720907 FBC720907 FKY720907 FUU720907 GEQ720907 GOM720907 GYI720907 HIE720907 HSA720907 IBW720907 ILS720907 IVO720907 JFK720907 JPG720907 JZC720907 KIY720907 KSU720907 LCQ720907 LMM720907 LWI720907 MGE720907 MQA720907 MZW720907 NJS720907 NTO720907 ODK720907 ONG720907 OXC720907 PGY720907 PQU720907 QAQ720907 QKM720907 QUI720907 REE720907 ROA720907 RXW720907 SHS720907 SRO720907 TBK720907 TLG720907 TVC720907 UEY720907 UOU720907 UYQ720907 VIM720907 VSI720907 WCE720907 WMA720907 WVW720907 O786443 JK786443 TG786443 ADC786443 AMY786443 AWU786443 BGQ786443 BQM786443 CAI786443 CKE786443 CUA786443 DDW786443 DNS786443 DXO786443 EHK786443 ERG786443 FBC786443 FKY786443 FUU786443 GEQ786443 GOM786443 GYI786443 HIE786443 HSA786443 IBW786443 ILS786443 IVO786443 JFK786443 JPG786443 JZC786443 KIY786443 KSU786443 LCQ786443 LMM786443 LWI786443 MGE786443 MQA786443 MZW786443 NJS786443 NTO786443 ODK786443 ONG786443 OXC786443 PGY786443 PQU786443 QAQ786443 QKM786443 QUI786443 REE786443 ROA786443 RXW786443 SHS786443 SRO786443 TBK786443 TLG786443 TVC786443 UEY786443 UOU786443 UYQ786443 VIM786443 VSI786443 WCE786443 WMA786443 WVW786443 O851979 JK851979 TG851979 ADC851979 AMY851979 AWU851979 BGQ851979 BQM851979 CAI851979 CKE851979 CUA851979 DDW851979 DNS851979 DXO851979 EHK851979 ERG851979 FBC851979 FKY851979 FUU851979 GEQ851979 GOM851979 GYI851979 HIE851979 HSA851979 IBW851979 ILS851979 IVO851979 JFK851979 JPG851979 JZC851979 KIY851979 KSU851979 LCQ851979 LMM851979 LWI851979 MGE851979 MQA851979 MZW851979 NJS851979 NTO851979 ODK851979 ONG851979 OXC851979 PGY851979 PQU851979 QAQ851979 QKM851979 QUI851979 REE851979 ROA851979 RXW851979 SHS851979 SRO851979 TBK851979 TLG851979 TVC851979 UEY851979 UOU851979 UYQ851979 VIM851979 VSI851979 WCE851979 WMA851979 WVW851979 O917515 JK917515 TG917515 ADC917515 AMY917515 AWU917515 BGQ917515 BQM917515 CAI917515 CKE917515 CUA917515 DDW917515 DNS917515 DXO917515 EHK917515 ERG917515 FBC917515 FKY917515 FUU917515 GEQ917515 GOM917515 GYI917515 HIE917515 HSA917515 IBW917515 ILS917515 IVO917515 JFK917515 JPG917515 JZC917515 KIY917515 KSU917515 LCQ917515 LMM917515 LWI917515 MGE917515 MQA917515 MZW917515 NJS917515 NTO917515 ODK917515 ONG917515 OXC917515 PGY917515 PQU917515 QAQ917515 QKM917515 QUI917515 REE917515 ROA917515 RXW917515 SHS917515 SRO917515 TBK917515 TLG917515 TVC917515 UEY917515 UOU917515 UYQ917515 VIM917515 VSI917515 WCE917515 WMA917515 WVW917515 O983051 JK983051 TG983051 ADC983051 AMY983051 AWU983051 BGQ983051 BQM983051 CAI983051 CKE983051 CUA983051 DDW983051 DNS983051 DXO983051 EHK983051 ERG983051 FBC983051 FKY983051 FUU983051 GEQ983051 GOM983051 GYI983051 HIE983051 HSA983051 IBW983051 ILS983051 IVO983051 JFK983051 JPG983051 JZC983051 KIY983051 KSU983051 LCQ983051 LMM983051 LWI983051 MGE983051 MQA983051 MZW983051 NJS983051 NTO983051 ODK983051 ONG983051 OXC983051 PGY983051 PQU983051 QAQ983051 QKM983051 QUI983051 REE983051 ROA983051 RXW983051 SHS983051 SRO983051 TBK983051 TLG983051 TVC983051 UEY983051 UOU983051 UYQ983051 VIM983051 VSI983051 WCE983051 WMA983051 WVW983051 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O65552 JK65552 TG65552 ADC65552 AMY65552 AWU65552 BGQ65552 BQM65552 CAI65552 CKE65552 CUA65552 DDW65552 DNS65552 DXO65552 EHK65552 ERG65552 FBC65552 FKY65552 FUU65552 GEQ65552 GOM65552 GYI65552 HIE65552 HSA65552 IBW65552 ILS65552 IVO65552 JFK65552 JPG65552 JZC65552 KIY65552 KSU65552 LCQ65552 LMM65552 LWI65552 MGE65552 MQA65552 MZW65552 NJS65552 NTO65552 ODK65552 ONG65552 OXC65552 PGY65552 PQU65552 QAQ65552 QKM65552 QUI65552 REE65552 ROA65552 RXW65552 SHS65552 SRO65552 TBK65552 TLG65552 TVC65552 UEY65552 UOU65552 UYQ65552 VIM65552 VSI65552 WCE65552 WMA65552 WVW65552 O131088 JK131088 TG131088 ADC131088 AMY131088 AWU131088 BGQ131088 BQM131088 CAI131088 CKE131088 CUA131088 DDW131088 DNS131088 DXO131088 EHK131088 ERG131088 FBC131088 FKY131088 FUU131088 GEQ131088 GOM131088 GYI131088 HIE131088 HSA131088 IBW131088 ILS131088 IVO131088 JFK131088 JPG131088 JZC131088 KIY131088 KSU131088 LCQ131088 LMM131088 LWI131088 MGE131088 MQA131088 MZW131088 NJS131088 NTO131088 ODK131088 ONG131088 OXC131088 PGY131088 PQU131088 QAQ131088 QKM131088 QUI131088 REE131088 ROA131088 RXW131088 SHS131088 SRO131088 TBK131088 TLG131088 TVC131088 UEY131088 UOU131088 UYQ131088 VIM131088 VSI131088 WCE131088 WMA131088 WVW131088 O196624 JK196624 TG196624 ADC196624 AMY196624 AWU196624 BGQ196624 BQM196624 CAI196624 CKE196624 CUA196624 DDW196624 DNS196624 DXO196624 EHK196624 ERG196624 FBC196624 FKY196624 FUU196624 GEQ196624 GOM196624 GYI196624 HIE196624 HSA196624 IBW196624 ILS196624 IVO196624 JFK196624 JPG196624 JZC196624 KIY196624 KSU196624 LCQ196624 LMM196624 LWI196624 MGE196624 MQA196624 MZW196624 NJS196624 NTO196624 ODK196624 ONG196624 OXC196624 PGY196624 PQU196624 QAQ196624 QKM196624 QUI196624 REE196624 ROA196624 RXW196624 SHS196624 SRO196624 TBK196624 TLG196624 TVC196624 UEY196624 UOU196624 UYQ196624 VIM196624 VSI196624 WCE196624 WMA196624 WVW196624 O262160 JK262160 TG262160 ADC262160 AMY262160 AWU262160 BGQ262160 BQM262160 CAI262160 CKE262160 CUA262160 DDW262160 DNS262160 DXO262160 EHK262160 ERG262160 FBC262160 FKY262160 FUU262160 GEQ262160 GOM262160 GYI262160 HIE262160 HSA262160 IBW262160 ILS262160 IVO262160 JFK262160 JPG262160 JZC262160 KIY262160 KSU262160 LCQ262160 LMM262160 LWI262160 MGE262160 MQA262160 MZW262160 NJS262160 NTO262160 ODK262160 ONG262160 OXC262160 PGY262160 PQU262160 QAQ262160 QKM262160 QUI262160 REE262160 ROA262160 RXW262160 SHS262160 SRO262160 TBK262160 TLG262160 TVC262160 UEY262160 UOU262160 UYQ262160 VIM262160 VSI262160 WCE262160 WMA262160 WVW262160 O327696 JK327696 TG327696 ADC327696 AMY327696 AWU327696 BGQ327696 BQM327696 CAI327696 CKE327696 CUA327696 DDW327696 DNS327696 DXO327696 EHK327696 ERG327696 FBC327696 FKY327696 FUU327696 GEQ327696 GOM327696 GYI327696 HIE327696 HSA327696 IBW327696 ILS327696 IVO327696 JFK327696 JPG327696 JZC327696 KIY327696 KSU327696 LCQ327696 LMM327696 LWI327696 MGE327696 MQA327696 MZW327696 NJS327696 NTO327696 ODK327696 ONG327696 OXC327696 PGY327696 PQU327696 QAQ327696 QKM327696 QUI327696 REE327696 ROA327696 RXW327696 SHS327696 SRO327696 TBK327696 TLG327696 TVC327696 UEY327696 UOU327696 UYQ327696 VIM327696 VSI327696 WCE327696 WMA327696 WVW327696 O393232 JK393232 TG393232 ADC393232 AMY393232 AWU393232 BGQ393232 BQM393232 CAI393232 CKE393232 CUA393232 DDW393232 DNS393232 DXO393232 EHK393232 ERG393232 FBC393232 FKY393232 FUU393232 GEQ393232 GOM393232 GYI393232 HIE393232 HSA393232 IBW393232 ILS393232 IVO393232 JFK393232 JPG393232 JZC393232 KIY393232 KSU393232 LCQ393232 LMM393232 LWI393232 MGE393232 MQA393232 MZW393232 NJS393232 NTO393232 ODK393232 ONG393232 OXC393232 PGY393232 PQU393232 QAQ393232 QKM393232 QUI393232 REE393232 ROA393232 RXW393232 SHS393232 SRO393232 TBK393232 TLG393232 TVC393232 UEY393232 UOU393232 UYQ393232 VIM393232 VSI393232 WCE393232 WMA393232 WVW393232 O458768 JK458768 TG458768 ADC458768 AMY458768 AWU458768 BGQ458768 BQM458768 CAI458768 CKE458768 CUA458768 DDW458768 DNS458768 DXO458768 EHK458768 ERG458768 FBC458768 FKY458768 FUU458768 GEQ458768 GOM458768 GYI458768 HIE458768 HSA458768 IBW458768 ILS458768 IVO458768 JFK458768 JPG458768 JZC458768 KIY458768 KSU458768 LCQ458768 LMM458768 LWI458768 MGE458768 MQA458768 MZW458768 NJS458768 NTO458768 ODK458768 ONG458768 OXC458768 PGY458768 PQU458768 QAQ458768 QKM458768 QUI458768 REE458768 ROA458768 RXW458768 SHS458768 SRO458768 TBK458768 TLG458768 TVC458768 UEY458768 UOU458768 UYQ458768 VIM458768 VSI458768 WCE458768 WMA458768 WVW458768 O524304 JK524304 TG524304 ADC524304 AMY524304 AWU524304 BGQ524304 BQM524304 CAI524304 CKE524304 CUA524304 DDW524304 DNS524304 DXO524304 EHK524304 ERG524304 FBC524304 FKY524304 FUU524304 GEQ524304 GOM524304 GYI524304 HIE524304 HSA524304 IBW524304 ILS524304 IVO524304 JFK524304 JPG524304 JZC524304 KIY524304 KSU524304 LCQ524304 LMM524304 LWI524304 MGE524304 MQA524304 MZW524304 NJS524304 NTO524304 ODK524304 ONG524304 OXC524304 PGY524304 PQU524304 QAQ524304 QKM524304 QUI524304 REE524304 ROA524304 RXW524304 SHS524304 SRO524304 TBK524304 TLG524304 TVC524304 UEY524304 UOU524304 UYQ524304 VIM524304 VSI524304 WCE524304 WMA524304 WVW524304 O589840 JK589840 TG589840 ADC589840 AMY589840 AWU589840 BGQ589840 BQM589840 CAI589840 CKE589840 CUA589840 DDW589840 DNS589840 DXO589840 EHK589840 ERG589840 FBC589840 FKY589840 FUU589840 GEQ589840 GOM589840 GYI589840 HIE589840 HSA589840 IBW589840 ILS589840 IVO589840 JFK589840 JPG589840 JZC589840 KIY589840 KSU589840 LCQ589840 LMM589840 LWI589840 MGE589840 MQA589840 MZW589840 NJS589840 NTO589840 ODK589840 ONG589840 OXC589840 PGY589840 PQU589840 QAQ589840 QKM589840 QUI589840 REE589840 ROA589840 RXW589840 SHS589840 SRO589840 TBK589840 TLG589840 TVC589840 UEY589840 UOU589840 UYQ589840 VIM589840 VSI589840 WCE589840 WMA589840 WVW589840 O655376 JK655376 TG655376 ADC655376 AMY655376 AWU655376 BGQ655376 BQM655376 CAI655376 CKE655376 CUA655376 DDW655376 DNS655376 DXO655376 EHK655376 ERG655376 FBC655376 FKY655376 FUU655376 GEQ655376 GOM655376 GYI655376 HIE655376 HSA655376 IBW655376 ILS655376 IVO655376 JFK655376 JPG655376 JZC655376 KIY655376 KSU655376 LCQ655376 LMM655376 LWI655376 MGE655376 MQA655376 MZW655376 NJS655376 NTO655376 ODK655376 ONG655376 OXC655376 PGY655376 PQU655376 QAQ655376 QKM655376 QUI655376 REE655376 ROA655376 RXW655376 SHS655376 SRO655376 TBK655376 TLG655376 TVC655376 UEY655376 UOU655376 UYQ655376 VIM655376 VSI655376 WCE655376 WMA655376 WVW655376 O720912 JK720912 TG720912 ADC720912 AMY720912 AWU720912 BGQ720912 BQM720912 CAI720912 CKE720912 CUA720912 DDW720912 DNS720912 DXO720912 EHK720912 ERG720912 FBC720912 FKY720912 FUU720912 GEQ720912 GOM720912 GYI720912 HIE720912 HSA720912 IBW720912 ILS720912 IVO720912 JFK720912 JPG720912 JZC720912 KIY720912 KSU720912 LCQ720912 LMM720912 LWI720912 MGE720912 MQA720912 MZW720912 NJS720912 NTO720912 ODK720912 ONG720912 OXC720912 PGY720912 PQU720912 QAQ720912 QKM720912 QUI720912 REE720912 ROA720912 RXW720912 SHS720912 SRO720912 TBK720912 TLG720912 TVC720912 UEY720912 UOU720912 UYQ720912 VIM720912 VSI720912 WCE720912 WMA720912 WVW720912 O786448 JK786448 TG786448 ADC786448 AMY786448 AWU786448 BGQ786448 BQM786448 CAI786448 CKE786448 CUA786448 DDW786448 DNS786448 DXO786448 EHK786448 ERG786448 FBC786448 FKY786448 FUU786448 GEQ786448 GOM786448 GYI786448 HIE786448 HSA786448 IBW786448 ILS786448 IVO786448 JFK786448 JPG786448 JZC786448 KIY786448 KSU786448 LCQ786448 LMM786448 LWI786448 MGE786448 MQA786448 MZW786448 NJS786448 NTO786448 ODK786448 ONG786448 OXC786448 PGY786448 PQU786448 QAQ786448 QKM786448 QUI786448 REE786448 ROA786448 RXW786448 SHS786448 SRO786448 TBK786448 TLG786448 TVC786448 UEY786448 UOU786448 UYQ786448 VIM786448 VSI786448 WCE786448 WMA786448 WVW786448 O851984 JK851984 TG851984 ADC851984 AMY851984 AWU851984 BGQ851984 BQM851984 CAI851984 CKE851984 CUA851984 DDW851984 DNS851984 DXO851984 EHK851984 ERG851984 FBC851984 FKY851984 FUU851984 GEQ851984 GOM851984 GYI851984 HIE851984 HSA851984 IBW851984 ILS851984 IVO851984 JFK851984 JPG851984 JZC851984 KIY851984 KSU851984 LCQ851984 LMM851984 LWI851984 MGE851984 MQA851984 MZW851984 NJS851984 NTO851984 ODK851984 ONG851984 OXC851984 PGY851984 PQU851984 QAQ851984 QKM851984 QUI851984 REE851984 ROA851984 RXW851984 SHS851984 SRO851984 TBK851984 TLG851984 TVC851984 UEY851984 UOU851984 UYQ851984 VIM851984 VSI851984 WCE851984 WMA851984 WVW851984 O917520 JK917520 TG917520 ADC917520 AMY917520 AWU917520 BGQ917520 BQM917520 CAI917520 CKE917520 CUA917520 DDW917520 DNS917520 DXO917520 EHK917520 ERG917520 FBC917520 FKY917520 FUU917520 GEQ917520 GOM917520 GYI917520 HIE917520 HSA917520 IBW917520 ILS917520 IVO917520 JFK917520 JPG917520 JZC917520 KIY917520 KSU917520 LCQ917520 LMM917520 LWI917520 MGE917520 MQA917520 MZW917520 NJS917520 NTO917520 ODK917520 ONG917520 OXC917520 PGY917520 PQU917520 QAQ917520 QKM917520 QUI917520 REE917520 ROA917520 RXW917520 SHS917520 SRO917520 TBK917520 TLG917520 TVC917520 UEY917520 UOU917520 UYQ917520 VIM917520 VSI917520 WCE917520 WMA917520 WVW917520 O983056 JK983056 TG983056 ADC983056 AMY983056 AWU983056 BGQ983056 BQM983056 CAI983056 CKE983056 CUA983056 DDW983056 DNS983056 DXO983056 EHK983056 ERG983056 FBC983056 FKY983056 FUU983056 GEQ983056 GOM983056 GYI983056 HIE983056 HSA983056 IBW983056 ILS983056 IVO983056 JFK983056 JPG983056 JZC983056 KIY983056 KSU983056 LCQ983056 LMM983056 LWI983056 MGE983056 MQA983056 MZW983056 NJS983056 NTO983056 ODK983056 ONG983056 OXC983056 PGY983056 PQU983056 QAQ983056 QKM983056 QUI983056 REE983056 ROA983056 RXW983056 SHS983056 SRO983056 TBK983056 TLG983056 TVC983056 UEY983056 UOU983056 UYQ983056 VIM983056 VSI983056 WCE983056 WMA983056 WVW983056 O21 JK21 TG21 ADC21 AMY21 AWU21 BGQ21 BQM21 CAI21 CKE21 CUA21 DDW21 DNS21 DXO21 EHK21 ERG21 FBC21 FKY21 FUU21 GEQ21 GOM21 GYI21 HIE21 HSA21 IBW21 ILS21 IVO21 JFK21 JPG21 JZC21 KIY21 KSU21 LCQ21 LMM21 LWI21 MGE21 MQA21 MZW21 NJS21 NTO21 ODK21 ONG21 OXC21 PGY21 PQU21 QAQ21 QKM21 QUI21 REE21 ROA21 RXW21 SHS21 SRO21 TBK21 TLG21 TVC21 UEY21 UOU21 UYQ21 VIM21 VSI21 WCE21 WMA21 WVW21 O65557 JK65557 TG65557 ADC65557 AMY65557 AWU65557 BGQ65557 BQM65557 CAI65557 CKE65557 CUA65557 DDW65557 DNS65557 DXO65557 EHK65557 ERG65557 FBC65557 FKY65557 FUU65557 GEQ65557 GOM65557 GYI65557 HIE65557 HSA65557 IBW65557 ILS65557 IVO65557 JFK65557 JPG65557 JZC65557 KIY65557 KSU65557 LCQ65557 LMM65557 LWI65557 MGE65557 MQA65557 MZW65557 NJS65557 NTO65557 ODK65557 ONG65557 OXC65557 PGY65557 PQU65557 QAQ65557 QKM65557 QUI65557 REE65557 ROA65557 RXW65557 SHS65557 SRO65557 TBK65557 TLG65557 TVC65557 UEY65557 UOU65557 UYQ65557 VIM65557 VSI65557 WCE65557 WMA65557 WVW65557 O131093 JK131093 TG131093 ADC131093 AMY131093 AWU131093 BGQ131093 BQM131093 CAI131093 CKE131093 CUA131093 DDW131093 DNS131093 DXO131093 EHK131093 ERG131093 FBC131093 FKY131093 FUU131093 GEQ131093 GOM131093 GYI131093 HIE131093 HSA131093 IBW131093 ILS131093 IVO131093 JFK131093 JPG131093 JZC131093 KIY131093 KSU131093 LCQ131093 LMM131093 LWI131093 MGE131093 MQA131093 MZW131093 NJS131093 NTO131093 ODK131093 ONG131093 OXC131093 PGY131093 PQU131093 QAQ131093 QKM131093 QUI131093 REE131093 ROA131093 RXW131093 SHS131093 SRO131093 TBK131093 TLG131093 TVC131093 UEY131093 UOU131093 UYQ131093 VIM131093 VSI131093 WCE131093 WMA131093 WVW131093 O196629 JK196629 TG196629 ADC196629 AMY196629 AWU196629 BGQ196629 BQM196629 CAI196629 CKE196629 CUA196629 DDW196629 DNS196629 DXO196629 EHK196629 ERG196629 FBC196629 FKY196629 FUU196629 GEQ196629 GOM196629 GYI196629 HIE196629 HSA196629 IBW196629 ILS196629 IVO196629 JFK196629 JPG196629 JZC196629 KIY196629 KSU196629 LCQ196629 LMM196629 LWI196629 MGE196629 MQA196629 MZW196629 NJS196629 NTO196629 ODK196629 ONG196629 OXC196629 PGY196629 PQU196629 QAQ196629 QKM196629 QUI196629 REE196629 ROA196629 RXW196629 SHS196629 SRO196629 TBK196629 TLG196629 TVC196629 UEY196629 UOU196629 UYQ196629 VIM196629 VSI196629 WCE196629 WMA196629 WVW196629 O262165 JK262165 TG262165 ADC262165 AMY262165 AWU262165 BGQ262165 BQM262165 CAI262165 CKE262165 CUA262165 DDW262165 DNS262165 DXO262165 EHK262165 ERG262165 FBC262165 FKY262165 FUU262165 GEQ262165 GOM262165 GYI262165 HIE262165 HSA262165 IBW262165 ILS262165 IVO262165 JFK262165 JPG262165 JZC262165 KIY262165 KSU262165 LCQ262165 LMM262165 LWI262165 MGE262165 MQA262165 MZW262165 NJS262165 NTO262165 ODK262165 ONG262165 OXC262165 PGY262165 PQU262165 QAQ262165 QKM262165 QUI262165 REE262165 ROA262165 RXW262165 SHS262165 SRO262165 TBK262165 TLG262165 TVC262165 UEY262165 UOU262165 UYQ262165 VIM262165 VSI262165 WCE262165 WMA262165 WVW262165 O327701 JK327701 TG327701 ADC327701 AMY327701 AWU327701 BGQ327701 BQM327701 CAI327701 CKE327701 CUA327701 DDW327701 DNS327701 DXO327701 EHK327701 ERG327701 FBC327701 FKY327701 FUU327701 GEQ327701 GOM327701 GYI327701 HIE327701 HSA327701 IBW327701 ILS327701 IVO327701 JFK327701 JPG327701 JZC327701 KIY327701 KSU327701 LCQ327701 LMM327701 LWI327701 MGE327701 MQA327701 MZW327701 NJS327701 NTO327701 ODK327701 ONG327701 OXC327701 PGY327701 PQU327701 QAQ327701 QKM327701 QUI327701 REE327701 ROA327701 RXW327701 SHS327701 SRO327701 TBK327701 TLG327701 TVC327701 UEY327701 UOU327701 UYQ327701 VIM327701 VSI327701 WCE327701 WMA327701 WVW327701 O393237 JK393237 TG393237 ADC393237 AMY393237 AWU393237 BGQ393237 BQM393237 CAI393237 CKE393237 CUA393237 DDW393237 DNS393237 DXO393237 EHK393237 ERG393237 FBC393237 FKY393237 FUU393237 GEQ393237 GOM393237 GYI393237 HIE393237 HSA393237 IBW393237 ILS393237 IVO393237 JFK393237 JPG393237 JZC393237 KIY393237 KSU393237 LCQ393237 LMM393237 LWI393237 MGE393237 MQA393237 MZW393237 NJS393237 NTO393237 ODK393237 ONG393237 OXC393237 PGY393237 PQU393237 QAQ393237 QKM393237 QUI393237 REE393237 ROA393237 RXW393237 SHS393237 SRO393237 TBK393237 TLG393237 TVC393237 UEY393237 UOU393237 UYQ393237 VIM393237 VSI393237 WCE393237 WMA393237 WVW393237 O458773 JK458773 TG458773 ADC458773 AMY458773 AWU458773 BGQ458773 BQM458773 CAI458773 CKE458773 CUA458773 DDW458773 DNS458773 DXO458773 EHK458773 ERG458773 FBC458773 FKY458773 FUU458773 GEQ458773 GOM458773 GYI458773 HIE458773 HSA458773 IBW458773 ILS458773 IVO458773 JFK458773 JPG458773 JZC458773 KIY458773 KSU458773 LCQ458773 LMM458773 LWI458773 MGE458773 MQA458773 MZW458773 NJS458773 NTO458773 ODK458773 ONG458773 OXC458773 PGY458773 PQU458773 QAQ458773 QKM458773 QUI458773 REE458773 ROA458773 RXW458773 SHS458773 SRO458773 TBK458773 TLG458773 TVC458773 UEY458773 UOU458773 UYQ458773 VIM458773 VSI458773 WCE458773 WMA458773 WVW458773 O524309 JK524309 TG524309 ADC524309 AMY524309 AWU524309 BGQ524309 BQM524309 CAI524309 CKE524309 CUA524309 DDW524309 DNS524309 DXO524309 EHK524309 ERG524309 FBC524309 FKY524309 FUU524309 GEQ524309 GOM524309 GYI524309 HIE524309 HSA524309 IBW524309 ILS524309 IVO524309 JFK524309 JPG524309 JZC524309 KIY524309 KSU524309 LCQ524309 LMM524309 LWI524309 MGE524309 MQA524309 MZW524309 NJS524309 NTO524309 ODK524309 ONG524309 OXC524309 PGY524309 PQU524309 QAQ524309 QKM524309 QUI524309 REE524309 ROA524309 RXW524309 SHS524309 SRO524309 TBK524309 TLG524309 TVC524309 UEY524309 UOU524309 UYQ524309 VIM524309 VSI524309 WCE524309 WMA524309 WVW524309 O589845 JK589845 TG589845 ADC589845 AMY589845 AWU589845 BGQ589845 BQM589845 CAI589845 CKE589845 CUA589845 DDW589845 DNS589845 DXO589845 EHK589845 ERG589845 FBC589845 FKY589845 FUU589845 GEQ589845 GOM589845 GYI589845 HIE589845 HSA589845 IBW589845 ILS589845 IVO589845 JFK589845 JPG589845 JZC589845 KIY589845 KSU589845 LCQ589845 LMM589845 LWI589845 MGE589845 MQA589845 MZW589845 NJS589845 NTO589845 ODK589845 ONG589845 OXC589845 PGY589845 PQU589845 QAQ589845 QKM589845 QUI589845 REE589845 ROA589845 RXW589845 SHS589845 SRO589845 TBK589845 TLG589845 TVC589845 UEY589845 UOU589845 UYQ589845 VIM589845 VSI589845 WCE589845 WMA589845 WVW589845 O655381 JK655381 TG655381 ADC655381 AMY655381 AWU655381 BGQ655381 BQM655381 CAI655381 CKE655381 CUA655381 DDW655381 DNS655381 DXO655381 EHK655381 ERG655381 FBC655381 FKY655381 FUU655381 GEQ655381 GOM655381 GYI655381 HIE655381 HSA655381 IBW655381 ILS655381 IVO655381 JFK655381 JPG655381 JZC655381 KIY655381 KSU655381 LCQ655381 LMM655381 LWI655381 MGE655381 MQA655381 MZW655381 NJS655381 NTO655381 ODK655381 ONG655381 OXC655381 PGY655381 PQU655381 QAQ655381 QKM655381 QUI655381 REE655381 ROA655381 RXW655381 SHS655381 SRO655381 TBK655381 TLG655381 TVC655381 UEY655381 UOU655381 UYQ655381 VIM655381 VSI655381 WCE655381 WMA655381 WVW655381 O720917 JK720917 TG720917 ADC720917 AMY720917 AWU720917 BGQ720917 BQM720917 CAI720917 CKE720917 CUA720917 DDW720917 DNS720917 DXO720917 EHK720917 ERG720917 FBC720917 FKY720917 FUU720917 GEQ720917 GOM720917 GYI720917 HIE720917 HSA720917 IBW720917 ILS720917 IVO720917 JFK720917 JPG720917 JZC720917 KIY720917 KSU720917 LCQ720917 LMM720917 LWI720917 MGE720917 MQA720917 MZW720917 NJS720917 NTO720917 ODK720917 ONG720917 OXC720917 PGY720917 PQU720917 QAQ720917 QKM720917 QUI720917 REE720917 ROA720917 RXW720917 SHS720917 SRO720917 TBK720917 TLG720917 TVC720917 UEY720917 UOU720917 UYQ720917 VIM720917 VSI720917 WCE720917 WMA720917 WVW720917 O786453 JK786453 TG786453 ADC786453 AMY786453 AWU786453 BGQ786453 BQM786453 CAI786453 CKE786453 CUA786453 DDW786453 DNS786453 DXO786453 EHK786453 ERG786453 FBC786453 FKY786453 FUU786453 GEQ786453 GOM786453 GYI786453 HIE786453 HSA786453 IBW786453 ILS786453 IVO786453 JFK786453 JPG786453 JZC786453 KIY786453 KSU786453 LCQ786453 LMM786453 LWI786453 MGE786453 MQA786453 MZW786453 NJS786453 NTO786453 ODK786453 ONG786453 OXC786453 PGY786453 PQU786453 QAQ786453 QKM786453 QUI786453 REE786453 ROA786453 RXW786453 SHS786453 SRO786453 TBK786453 TLG786453 TVC786453 UEY786453 UOU786453 UYQ786453 VIM786453 VSI786453 WCE786453 WMA786453 WVW786453 O851989 JK851989 TG851989 ADC851989 AMY851989 AWU851989 BGQ851989 BQM851989 CAI851989 CKE851989 CUA851989 DDW851989 DNS851989 DXO851989 EHK851989 ERG851989 FBC851989 FKY851989 FUU851989 GEQ851989 GOM851989 GYI851989 HIE851989 HSA851989 IBW851989 ILS851989 IVO851989 JFK851989 JPG851989 JZC851989 KIY851989 KSU851989 LCQ851989 LMM851989 LWI851989 MGE851989 MQA851989 MZW851989 NJS851989 NTO851989 ODK851989 ONG851989 OXC851989 PGY851989 PQU851989 QAQ851989 QKM851989 QUI851989 REE851989 ROA851989 RXW851989 SHS851989 SRO851989 TBK851989 TLG851989 TVC851989 UEY851989 UOU851989 UYQ851989 VIM851989 VSI851989 WCE851989 WMA851989 WVW851989 O917525 JK917525 TG917525 ADC917525 AMY917525 AWU917525 BGQ917525 BQM917525 CAI917525 CKE917525 CUA917525 DDW917525 DNS917525 DXO917525 EHK917525 ERG917525 FBC917525 FKY917525 FUU917525 GEQ917525 GOM917525 GYI917525 HIE917525 HSA917525 IBW917525 ILS917525 IVO917525 JFK917525 JPG917525 JZC917525 KIY917525 KSU917525 LCQ917525 LMM917525 LWI917525 MGE917525 MQA917525 MZW917525 NJS917525 NTO917525 ODK917525 ONG917525 OXC917525 PGY917525 PQU917525 QAQ917525 QKM917525 QUI917525 REE917525 ROA917525 RXW917525 SHS917525 SRO917525 TBK917525 TLG917525 TVC917525 UEY917525 UOU917525 UYQ917525 VIM917525 VSI917525 WCE917525 WMA917525 WVW917525 O983061 JK983061 TG983061 ADC983061 AMY983061 AWU983061 BGQ983061 BQM983061 CAI983061 CKE983061 CUA983061 DDW983061 DNS983061 DXO983061 EHK983061 ERG983061 FBC983061 FKY983061 FUU983061 GEQ983061 GOM983061 GYI983061 HIE983061 HSA983061 IBW983061 ILS983061 IVO983061 JFK983061 JPG983061 JZC983061 KIY983061 KSU983061 LCQ983061 LMM983061 LWI983061 MGE983061 MQA983061 MZW983061 NJS983061 NTO983061 ODK983061 ONG983061 OXC983061 PGY983061 PQU983061 QAQ983061 QKM983061 QUI983061 REE983061 ROA983061 RXW983061 SHS983061 SRO983061 TBK983061 TLG983061 TVC983061 UEY983061 UOU983061 UYQ983061 VIM983061 VSI983061 WCE983061 WMA983061 WVW983061 O30 JK30 TG30 ADC30 AMY30 AWU30 BGQ30 BQM30 CAI30 CKE30 CUA30 DDW30 DNS30 DXO30 EHK30 ERG30 FBC30 FKY30 FUU30 GEQ30 GOM30 GYI30 HIE30 HSA30 IBW30 ILS30 IVO30 JFK30 JPG30 JZC30 KIY30 KSU30 LCQ30 LMM30 LWI30 MGE30 MQA30 MZW30 NJS30 NTO30 ODK30 ONG30 OXC30 PGY30 PQU30 QAQ30 QKM30 QUI30 REE30 ROA30 RXW30 SHS30 SRO30 TBK30 TLG30 TVC30 UEY30 UOU30 UYQ30 VIM30 VSI30 WCE30 WMA30 WVW30 O65566 JK65566 TG65566 ADC65566 AMY65566 AWU65566 BGQ65566 BQM65566 CAI65566 CKE65566 CUA65566 DDW65566 DNS65566 DXO65566 EHK65566 ERG65566 FBC65566 FKY65566 FUU65566 GEQ65566 GOM65566 GYI65566 HIE65566 HSA65566 IBW65566 ILS65566 IVO65566 JFK65566 JPG65566 JZC65566 KIY65566 KSU65566 LCQ65566 LMM65566 LWI65566 MGE65566 MQA65566 MZW65566 NJS65566 NTO65566 ODK65566 ONG65566 OXC65566 PGY65566 PQU65566 QAQ65566 QKM65566 QUI65566 REE65566 ROA65566 RXW65566 SHS65566 SRO65566 TBK65566 TLG65566 TVC65566 UEY65566 UOU65566 UYQ65566 VIM65566 VSI65566 WCE65566 WMA65566 WVW65566 O131102 JK131102 TG131102 ADC131102 AMY131102 AWU131102 BGQ131102 BQM131102 CAI131102 CKE131102 CUA131102 DDW131102 DNS131102 DXO131102 EHK131102 ERG131102 FBC131102 FKY131102 FUU131102 GEQ131102 GOM131102 GYI131102 HIE131102 HSA131102 IBW131102 ILS131102 IVO131102 JFK131102 JPG131102 JZC131102 KIY131102 KSU131102 LCQ131102 LMM131102 LWI131102 MGE131102 MQA131102 MZW131102 NJS131102 NTO131102 ODK131102 ONG131102 OXC131102 PGY131102 PQU131102 QAQ131102 QKM131102 QUI131102 REE131102 ROA131102 RXW131102 SHS131102 SRO131102 TBK131102 TLG131102 TVC131102 UEY131102 UOU131102 UYQ131102 VIM131102 VSI131102 WCE131102 WMA131102 WVW131102 O196638 JK196638 TG196638 ADC196638 AMY196638 AWU196638 BGQ196638 BQM196638 CAI196638 CKE196638 CUA196638 DDW196638 DNS196638 DXO196638 EHK196638 ERG196638 FBC196638 FKY196638 FUU196638 GEQ196638 GOM196638 GYI196638 HIE196638 HSA196638 IBW196638 ILS196638 IVO196638 JFK196638 JPG196638 JZC196638 KIY196638 KSU196638 LCQ196638 LMM196638 LWI196638 MGE196638 MQA196638 MZW196638 NJS196638 NTO196638 ODK196638 ONG196638 OXC196638 PGY196638 PQU196638 QAQ196638 QKM196638 QUI196638 REE196638 ROA196638 RXW196638 SHS196638 SRO196638 TBK196638 TLG196638 TVC196638 UEY196638 UOU196638 UYQ196638 VIM196638 VSI196638 WCE196638 WMA196638 WVW196638 O262174 JK262174 TG262174 ADC262174 AMY262174 AWU262174 BGQ262174 BQM262174 CAI262174 CKE262174 CUA262174 DDW262174 DNS262174 DXO262174 EHK262174 ERG262174 FBC262174 FKY262174 FUU262174 GEQ262174 GOM262174 GYI262174 HIE262174 HSA262174 IBW262174 ILS262174 IVO262174 JFK262174 JPG262174 JZC262174 KIY262174 KSU262174 LCQ262174 LMM262174 LWI262174 MGE262174 MQA262174 MZW262174 NJS262174 NTO262174 ODK262174 ONG262174 OXC262174 PGY262174 PQU262174 QAQ262174 QKM262174 QUI262174 REE262174 ROA262174 RXW262174 SHS262174 SRO262174 TBK262174 TLG262174 TVC262174 UEY262174 UOU262174 UYQ262174 VIM262174 VSI262174 WCE262174 WMA262174 WVW262174 O327710 JK327710 TG327710 ADC327710 AMY327710 AWU327710 BGQ327710 BQM327710 CAI327710 CKE327710 CUA327710 DDW327710 DNS327710 DXO327710 EHK327710 ERG327710 FBC327710 FKY327710 FUU327710 GEQ327710 GOM327710 GYI327710 HIE327710 HSA327710 IBW327710 ILS327710 IVO327710 JFK327710 JPG327710 JZC327710 KIY327710 KSU327710 LCQ327710 LMM327710 LWI327710 MGE327710 MQA327710 MZW327710 NJS327710 NTO327710 ODK327710 ONG327710 OXC327710 PGY327710 PQU327710 QAQ327710 QKM327710 QUI327710 REE327710 ROA327710 RXW327710 SHS327710 SRO327710 TBK327710 TLG327710 TVC327710 UEY327710 UOU327710 UYQ327710 VIM327710 VSI327710 WCE327710 WMA327710 WVW327710 O393246 JK393246 TG393246 ADC393246 AMY393246 AWU393246 BGQ393246 BQM393246 CAI393246 CKE393246 CUA393246 DDW393246 DNS393246 DXO393246 EHK393246 ERG393246 FBC393246 FKY393246 FUU393246 GEQ393246 GOM393246 GYI393246 HIE393246 HSA393246 IBW393246 ILS393246 IVO393246 JFK393246 JPG393246 JZC393246 KIY393246 KSU393246 LCQ393246 LMM393246 LWI393246 MGE393246 MQA393246 MZW393246 NJS393246 NTO393246 ODK393246 ONG393246 OXC393246 PGY393246 PQU393246 QAQ393246 QKM393246 QUI393246 REE393246 ROA393246 RXW393246 SHS393246 SRO393246 TBK393246 TLG393246 TVC393246 UEY393246 UOU393246 UYQ393246 VIM393246 VSI393246 WCE393246 WMA393246 WVW393246 O458782 JK458782 TG458782 ADC458782 AMY458782 AWU458782 BGQ458782 BQM458782 CAI458782 CKE458782 CUA458782 DDW458782 DNS458782 DXO458782 EHK458782 ERG458782 FBC458782 FKY458782 FUU458782 GEQ458782 GOM458782 GYI458782 HIE458782 HSA458782 IBW458782 ILS458782 IVO458782 JFK458782 JPG458782 JZC458782 KIY458782 KSU458782 LCQ458782 LMM458782 LWI458782 MGE458782 MQA458782 MZW458782 NJS458782 NTO458782 ODK458782 ONG458782 OXC458782 PGY458782 PQU458782 QAQ458782 QKM458782 QUI458782 REE458782 ROA458782 RXW458782 SHS458782 SRO458782 TBK458782 TLG458782 TVC458782 UEY458782 UOU458782 UYQ458782 VIM458782 VSI458782 WCE458782 WMA458782 WVW458782 O524318 JK524318 TG524318 ADC524318 AMY524318 AWU524318 BGQ524318 BQM524318 CAI524318 CKE524318 CUA524318 DDW524318 DNS524318 DXO524318 EHK524318 ERG524318 FBC524318 FKY524318 FUU524318 GEQ524318 GOM524318 GYI524318 HIE524318 HSA524318 IBW524318 ILS524318 IVO524318 JFK524318 JPG524318 JZC524318 KIY524318 KSU524318 LCQ524318 LMM524318 LWI524318 MGE524318 MQA524318 MZW524318 NJS524318 NTO524318 ODK524318 ONG524318 OXC524318 PGY524318 PQU524318 QAQ524318 QKM524318 QUI524318 REE524318 ROA524318 RXW524318 SHS524318 SRO524318 TBK524318 TLG524318 TVC524318 UEY524318 UOU524318 UYQ524318 VIM524318 VSI524318 WCE524318 WMA524318 WVW524318 O589854 JK589854 TG589854 ADC589854 AMY589854 AWU589854 BGQ589854 BQM589854 CAI589854 CKE589854 CUA589854 DDW589854 DNS589854 DXO589854 EHK589854 ERG589854 FBC589854 FKY589854 FUU589854 GEQ589854 GOM589854 GYI589854 HIE589854 HSA589854 IBW589854 ILS589854 IVO589854 JFK589854 JPG589854 JZC589854 KIY589854 KSU589854 LCQ589854 LMM589854 LWI589854 MGE589854 MQA589854 MZW589854 NJS589854 NTO589854 ODK589854 ONG589854 OXC589854 PGY589854 PQU589854 QAQ589854 QKM589854 QUI589854 REE589854 ROA589854 RXW589854 SHS589854 SRO589854 TBK589854 TLG589854 TVC589854 UEY589854 UOU589854 UYQ589854 VIM589854 VSI589854 WCE589854 WMA589854 WVW589854 O655390 JK655390 TG655390 ADC655390 AMY655390 AWU655390 BGQ655390 BQM655390 CAI655390 CKE655390 CUA655390 DDW655390 DNS655390 DXO655390 EHK655390 ERG655390 FBC655390 FKY655390 FUU655390 GEQ655390 GOM655390 GYI655390 HIE655390 HSA655390 IBW655390 ILS655390 IVO655390 JFK655390 JPG655390 JZC655390 KIY655390 KSU655390 LCQ655390 LMM655390 LWI655390 MGE655390 MQA655390 MZW655390 NJS655390 NTO655390 ODK655390 ONG655390 OXC655390 PGY655390 PQU655390 QAQ655390 QKM655390 QUI655390 REE655390 ROA655390 RXW655390 SHS655390 SRO655390 TBK655390 TLG655390 TVC655390 UEY655390 UOU655390 UYQ655390 VIM655390 VSI655390 WCE655390 WMA655390 WVW655390 O720926 JK720926 TG720926 ADC720926 AMY720926 AWU720926 BGQ720926 BQM720926 CAI720926 CKE720926 CUA720926 DDW720926 DNS720926 DXO720926 EHK720926 ERG720926 FBC720926 FKY720926 FUU720926 GEQ720926 GOM720926 GYI720926 HIE720926 HSA720926 IBW720926 ILS720926 IVO720926 JFK720926 JPG720926 JZC720926 KIY720926 KSU720926 LCQ720926 LMM720926 LWI720926 MGE720926 MQA720926 MZW720926 NJS720926 NTO720926 ODK720926 ONG720926 OXC720926 PGY720926 PQU720926 QAQ720926 QKM720926 QUI720926 REE720926 ROA720926 RXW720926 SHS720926 SRO720926 TBK720926 TLG720926 TVC720926 UEY720926 UOU720926 UYQ720926 VIM720926 VSI720926 WCE720926 WMA720926 WVW720926 O786462 JK786462 TG786462 ADC786462 AMY786462 AWU786462 BGQ786462 BQM786462 CAI786462 CKE786462 CUA786462 DDW786462 DNS786462 DXO786462 EHK786462 ERG786462 FBC786462 FKY786462 FUU786462 GEQ786462 GOM786462 GYI786462 HIE786462 HSA786462 IBW786462 ILS786462 IVO786462 JFK786462 JPG786462 JZC786462 KIY786462 KSU786462 LCQ786462 LMM786462 LWI786462 MGE786462 MQA786462 MZW786462 NJS786462 NTO786462 ODK786462 ONG786462 OXC786462 PGY786462 PQU786462 QAQ786462 QKM786462 QUI786462 REE786462 ROA786462 RXW786462 SHS786462 SRO786462 TBK786462 TLG786462 TVC786462 UEY786462 UOU786462 UYQ786462 VIM786462 VSI786462 WCE786462 WMA786462 WVW786462 O851998 JK851998 TG851998 ADC851998 AMY851998 AWU851998 BGQ851998 BQM851998 CAI851998 CKE851998 CUA851998 DDW851998 DNS851998 DXO851998 EHK851998 ERG851998 FBC851998 FKY851998 FUU851998 GEQ851998 GOM851998 GYI851998 HIE851998 HSA851998 IBW851998 ILS851998 IVO851998 JFK851998 JPG851998 JZC851998 KIY851998 KSU851998 LCQ851998 LMM851998 LWI851998 MGE851998 MQA851998 MZW851998 NJS851998 NTO851998 ODK851998 ONG851998 OXC851998 PGY851998 PQU851998 QAQ851998 QKM851998 QUI851998 REE851998 ROA851998 RXW851998 SHS851998 SRO851998 TBK851998 TLG851998 TVC851998 UEY851998 UOU851998 UYQ851998 VIM851998 VSI851998 WCE851998 WMA851998 WVW851998 O917534 JK917534 TG917534 ADC917534 AMY917534 AWU917534 BGQ917534 BQM917534 CAI917534 CKE917534 CUA917534 DDW917534 DNS917534 DXO917534 EHK917534 ERG917534 FBC917534 FKY917534 FUU917534 GEQ917534 GOM917534 GYI917534 HIE917534 HSA917534 IBW917534 ILS917534 IVO917534 JFK917534 JPG917534 JZC917534 KIY917534 KSU917534 LCQ917534 LMM917534 LWI917534 MGE917534 MQA917534 MZW917534 NJS917534 NTO917534 ODK917534 ONG917534 OXC917534 PGY917534 PQU917534 QAQ917534 QKM917534 QUI917534 REE917534 ROA917534 RXW917534 SHS917534 SRO917534 TBK917534 TLG917534 TVC917534 UEY917534 UOU917534 UYQ917534 VIM917534 VSI917534 WCE917534 WMA917534 WVW917534 O983070 JK983070 TG983070 ADC983070 AMY983070 AWU983070 BGQ983070 BQM983070 CAI983070 CKE983070 CUA983070 DDW983070 DNS983070 DXO983070 EHK983070 ERG983070 FBC983070 FKY983070 FUU983070 GEQ983070 GOM983070 GYI983070 HIE983070 HSA983070 IBW983070 ILS983070 IVO983070 JFK983070 JPG983070 JZC983070 KIY983070 KSU983070 LCQ983070 LMM983070 LWI983070 MGE983070 MQA983070 MZW983070 NJS983070 NTO983070 ODK983070 ONG983070 OXC983070 PGY983070 PQU983070 QAQ983070 QKM983070 QUI983070 REE983070 ROA983070 RXW983070 SHS983070 SRO983070 TBK983070 TLG983070 TVC983070 UEY983070 UOU983070 UYQ983070 VIM983070 VSI983070 WCE983070 WMA983070 WVW983070 O37 JK37 TG37 ADC37 AMY37 AWU37 BGQ37 BQM37 CAI37 CKE37 CUA37 DDW37 DNS37 DXO37 EHK37 ERG37 FBC37 FKY37 FUU37 GEQ37 GOM37 GYI37 HIE37 HSA37 IBW37 ILS37 IVO37 JFK37 JPG37 JZC37 KIY37 KSU37 LCQ37 LMM37 LWI37 MGE37 MQA37 MZW37 NJS37 NTO37 ODK37 ONG37 OXC37 PGY37 PQU37 QAQ37 QKM37 QUI37 REE37 ROA37 RXW37 SHS37 SRO37 TBK37 TLG37 TVC37 UEY37 UOU37 UYQ37 VIM37 VSI37 WCE37 WMA37 WVW37 O65573 JK65573 TG65573 ADC65573 AMY65573 AWU65573 BGQ65573 BQM65573 CAI65573 CKE65573 CUA65573 DDW65573 DNS65573 DXO65573 EHK65573 ERG65573 FBC65573 FKY65573 FUU65573 GEQ65573 GOM65573 GYI65573 HIE65573 HSA65573 IBW65573 ILS65573 IVO65573 JFK65573 JPG65573 JZC65573 KIY65573 KSU65573 LCQ65573 LMM65573 LWI65573 MGE65573 MQA65573 MZW65573 NJS65573 NTO65573 ODK65573 ONG65573 OXC65573 PGY65573 PQU65573 QAQ65573 QKM65573 QUI65573 REE65573 ROA65573 RXW65573 SHS65573 SRO65573 TBK65573 TLG65573 TVC65573 UEY65573 UOU65573 UYQ65573 VIM65573 VSI65573 WCE65573 WMA65573 WVW65573 O131109 JK131109 TG131109 ADC131109 AMY131109 AWU131109 BGQ131109 BQM131109 CAI131109 CKE131109 CUA131109 DDW131109 DNS131109 DXO131109 EHK131109 ERG131109 FBC131109 FKY131109 FUU131109 GEQ131109 GOM131109 GYI131109 HIE131109 HSA131109 IBW131109 ILS131109 IVO131109 JFK131109 JPG131109 JZC131109 KIY131109 KSU131109 LCQ131109 LMM131109 LWI131109 MGE131109 MQA131109 MZW131109 NJS131109 NTO131109 ODK131109 ONG131109 OXC131109 PGY131109 PQU131109 QAQ131109 QKM131109 QUI131109 REE131109 ROA131109 RXW131109 SHS131109 SRO131109 TBK131109 TLG131109 TVC131109 UEY131109 UOU131109 UYQ131109 VIM131109 VSI131109 WCE131109 WMA131109 WVW131109 O196645 JK196645 TG196645 ADC196645 AMY196645 AWU196645 BGQ196645 BQM196645 CAI196645 CKE196645 CUA196645 DDW196645 DNS196645 DXO196645 EHK196645 ERG196645 FBC196645 FKY196645 FUU196645 GEQ196645 GOM196645 GYI196645 HIE196645 HSA196645 IBW196645 ILS196645 IVO196645 JFK196645 JPG196645 JZC196645 KIY196645 KSU196645 LCQ196645 LMM196645 LWI196645 MGE196645 MQA196645 MZW196645 NJS196645 NTO196645 ODK196645 ONG196645 OXC196645 PGY196645 PQU196645 QAQ196645 QKM196645 QUI196645 REE196645 ROA196645 RXW196645 SHS196645 SRO196645 TBK196645 TLG196645 TVC196645 UEY196645 UOU196645 UYQ196645 VIM196645 VSI196645 WCE196645 WMA196645 WVW196645 O262181 JK262181 TG262181 ADC262181 AMY262181 AWU262181 BGQ262181 BQM262181 CAI262181 CKE262181 CUA262181 DDW262181 DNS262181 DXO262181 EHK262181 ERG262181 FBC262181 FKY262181 FUU262181 GEQ262181 GOM262181 GYI262181 HIE262181 HSA262181 IBW262181 ILS262181 IVO262181 JFK262181 JPG262181 JZC262181 KIY262181 KSU262181 LCQ262181 LMM262181 LWI262181 MGE262181 MQA262181 MZW262181 NJS262181 NTO262181 ODK262181 ONG262181 OXC262181 PGY262181 PQU262181 QAQ262181 QKM262181 QUI262181 REE262181 ROA262181 RXW262181 SHS262181 SRO262181 TBK262181 TLG262181 TVC262181 UEY262181 UOU262181 UYQ262181 VIM262181 VSI262181 WCE262181 WMA262181 WVW262181 O327717 JK327717 TG327717 ADC327717 AMY327717 AWU327717 BGQ327717 BQM327717 CAI327717 CKE327717 CUA327717 DDW327717 DNS327717 DXO327717 EHK327717 ERG327717 FBC327717 FKY327717 FUU327717 GEQ327717 GOM327717 GYI327717 HIE327717 HSA327717 IBW327717 ILS327717 IVO327717 JFK327717 JPG327717 JZC327717 KIY327717 KSU327717 LCQ327717 LMM327717 LWI327717 MGE327717 MQA327717 MZW327717 NJS327717 NTO327717 ODK327717 ONG327717 OXC327717 PGY327717 PQU327717 QAQ327717 QKM327717 QUI327717 REE327717 ROA327717 RXW327717 SHS327717 SRO327717 TBK327717 TLG327717 TVC327717 UEY327717 UOU327717 UYQ327717 VIM327717 VSI327717 WCE327717 WMA327717 WVW327717 O393253 JK393253 TG393253 ADC393253 AMY393253 AWU393253 BGQ393253 BQM393253 CAI393253 CKE393253 CUA393253 DDW393253 DNS393253 DXO393253 EHK393253 ERG393253 FBC393253 FKY393253 FUU393253 GEQ393253 GOM393253 GYI393253 HIE393253 HSA393253 IBW393253 ILS393253 IVO393253 JFK393253 JPG393253 JZC393253 KIY393253 KSU393253 LCQ393253 LMM393253 LWI393253 MGE393253 MQA393253 MZW393253 NJS393253 NTO393253 ODK393253 ONG393253 OXC393253 PGY393253 PQU393253 QAQ393253 QKM393253 QUI393253 REE393253 ROA393253 RXW393253 SHS393253 SRO393253 TBK393253 TLG393253 TVC393253 UEY393253 UOU393253 UYQ393253 VIM393253 VSI393253 WCE393253 WMA393253 WVW393253 O458789 JK458789 TG458789 ADC458789 AMY458789 AWU458789 BGQ458789 BQM458789 CAI458789 CKE458789 CUA458789 DDW458789 DNS458789 DXO458789 EHK458789 ERG458789 FBC458789 FKY458789 FUU458789 GEQ458789 GOM458789 GYI458789 HIE458789 HSA458789 IBW458789 ILS458789 IVO458789 JFK458789 JPG458789 JZC458789 KIY458789 KSU458789 LCQ458789 LMM458789 LWI458789 MGE458789 MQA458789 MZW458789 NJS458789 NTO458789 ODK458789 ONG458789 OXC458789 PGY458789 PQU458789 QAQ458789 QKM458789 QUI458789 REE458789 ROA458789 RXW458789 SHS458789 SRO458789 TBK458789 TLG458789 TVC458789 UEY458789 UOU458789 UYQ458789 VIM458789 VSI458789 WCE458789 WMA458789 WVW458789 O524325 JK524325 TG524325 ADC524325 AMY524325 AWU524325 BGQ524325 BQM524325 CAI524325 CKE524325 CUA524325 DDW524325 DNS524325 DXO524325 EHK524325 ERG524325 FBC524325 FKY524325 FUU524325 GEQ524325 GOM524325 GYI524325 HIE524325 HSA524325 IBW524325 ILS524325 IVO524325 JFK524325 JPG524325 JZC524325 KIY524325 KSU524325 LCQ524325 LMM524325 LWI524325 MGE524325 MQA524325 MZW524325 NJS524325 NTO524325 ODK524325 ONG524325 OXC524325 PGY524325 PQU524325 QAQ524325 QKM524325 QUI524325 REE524325 ROA524325 RXW524325 SHS524325 SRO524325 TBK524325 TLG524325 TVC524325 UEY524325 UOU524325 UYQ524325 VIM524325 VSI524325 WCE524325 WMA524325 WVW524325 O589861 JK589861 TG589861 ADC589861 AMY589861 AWU589861 BGQ589861 BQM589861 CAI589861 CKE589861 CUA589861 DDW589861 DNS589861 DXO589861 EHK589861 ERG589861 FBC589861 FKY589861 FUU589861 GEQ589861 GOM589861 GYI589861 HIE589861 HSA589861 IBW589861 ILS589861 IVO589861 JFK589861 JPG589861 JZC589861 KIY589861 KSU589861 LCQ589861 LMM589861 LWI589861 MGE589861 MQA589861 MZW589861 NJS589861 NTO589861 ODK589861 ONG589861 OXC589861 PGY589861 PQU589861 QAQ589861 QKM589861 QUI589861 REE589861 ROA589861 RXW589861 SHS589861 SRO589861 TBK589861 TLG589861 TVC589861 UEY589861 UOU589861 UYQ589861 VIM589861 VSI589861 WCE589861 WMA589861 WVW589861 O655397 JK655397 TG655397 ADC655397 AMY655397 AWU655397 BGQ655397 BQM655397 CAI655397 CKE655397 CUA655397 DDW655397 DNS655397 DXO655397 EHK655397 ERG655397 FBC655397 FKY655397 FUU655397 GEQ655397 GOM655397 GYI655397 HIE655397 HSA655397 IBW655397 ILS655397 IVO655397 JFK655397 JPG655397 JZC655397 KIY655397 KSU655397 LCQ655397 LMM655397 LWI655397 MGE655397 MQA655397 MZW655397 NJS655397 NTO655397 ODK655397 ONG655397 OXC655397 PGY655397 PQU655397 QAQ655397 QKM655397 QUI655397 REE655397 ROA655397 RXW655397 SHS655397 SRO655397 TBK655397 TLG655397 TVC655397 UEY655397 UOU655397 UYQ655397 VIM655397 VSI655397 WCE655397 WMA655397 WVW655397 O720933 JK720933 TG720933 ADC720933 AMY720933 AWU720933 BGQ720933 BQM720933 CAI720933 CKE720933 CUA720933 DDW720933 DNS720933 DXO720933 EHK720933 ERG720933 FBC720933 FKY720933 FUU720933 GEQ720933 GOM720933 GYI720933 HIE720933 HSA720933 IBW720933 ILS720933 IVO720933 JFK720933 JPG720933 JZC720933 KIY720933 KSU720933 LCQ720933 LMM720933 LWI720933 MGE720933 MQA720933 MZW720933 NJS720933 NTO720933 ODK720933 ONG720933 OXC720933 PGY720933 PQU720933 QAQ720933 QKM720933 QUI720933 REE720933 ROA720933 RXW720933 SHS720933 SRO720933 TBK720933 TLG720933 TVC720933 UEY720933 UOU720933 UYQ720933 VIM720933 VSI720933 WCE720933 WMA720933 WVW720933 O786469 JK786469 TG786469 ADC786469 AMY786469 AWU786469 BGQ786469 BQM786469 CAI786469 CKE786469 CUA786469 DDW786469 DNS786469 DXO786469 EHK786469 ERG786469 FBC786469 FKY786469 FUU786469 GEQ786469 GOM786469 GYI786469 HIE786469 HSA786469 IBW786469 ILS786469 IVO786469 JFK786469 JPG786469 JZC786469 KIY786469 KSU786469 LCQ786469 LMM786469 LWI786469 MGE786469 MQA786469 MZW786469 NJS786469 NTO786469 ODK786469 ONG786469 OXC786469 PGY786469 PQU786469 QAQ786469 QKM786469 QUI786469 REE786469 ROA786469 RXW786469 SHS786469 SRO786469 TBK786469 TLG786469 TVC786469 UEY786469 UOU786469 UYQ786469 VIM786469 VSI786469 WCE786469 WMA786469 WVW786469 O852005 JK852005 TG852005 ADC852005 AMY852005 AWU852005 BGQ852005 BQM852005 CAI852005 CKE852005 CUA852005 DDW852005 DNS852005 DXO852005 EHK852005 ERG852005 FBC852005 FKY852005 FUU852005 GEQ852005 GOM852005 GYI852005 HIE852005 HSA852005 IBW852005 ILS852005 IVO852005 JFK852005 JPG852005 JZC852005 KIY852005 KSU852005 LCQ852005 LMM852005 LWI852005 MGE852005 MQA852005 MZW852005 NJS852005 NTO852005 ODK852005 ONG852005 OXC852005 PGY852005 PQU852005 QAQ852005 QKM852005 QUI852005 REE852005 ROA852005 RXW852005 SHS852005 SRO852005 TBK852005 TLG852005 TVC852005 UEY852005 UOU852005 UYQ852005 VIM852005 VSI852005 WCE852005 WMA852005 WVW852005 O917541 JK917541 TG917541 ADC917541 AMY917541 AWU917541 BGQ917541 BQM917541 CAI917541 CKE917541 CUA917541 DDW917541 DNS917541 DXO917541 EHK917541 ERG917541 FBC917541 FKY917541 FUU917541 GEQ917541 GOM917541 GYI917541 HIE917541 HSA917541 IBW917541 ILS917541 IVO917541 JFK917541 JPG917541 JZC917541 KIY917541 KSU917541 LCQ917541 LMM917541 LWI917541 MGE917541 MQA917541 MZW917541 NJS917541 NTO917541 ODK917541 ONG917541 OXC917541 PGY917541 PQU917541 QAQ917541 QKM917541 QUI917541 REE917541 ROA917541 RXW917541 SHS917541 SRO917541 TBK917541 TLG917541 TVC917541 UEY917541 UOU917541 UYQ917541 VIM917541 VSI917541 WCE917541 WMA917541 WVW917541 O983077 JK983077 TG983077 ADC983077 AMY983077 AWU983077 BGQ983077 BQM983077 CAI983077 CKE983077 CUA983077 DDW983077 DNS983077 DXO983077 EHK983077 ERG983077 FBC983077 FKY983077 FUU983077 GEQ983077 GOM983077 GYI983077 HIE983077 HSA983077 IBW983077 ILS983077 IVO983077 JFK983077 JPG983077 JZC983077 KIY983077 KSU983077 LCQ983077 LMM983077 LWI983077 MGE983077 MQA983077 MZW983077 NJS983077 NTO983077 ODK983077 ONG983077 OXC983077 PGY983077 PQU983077 QAQ983077 QKM983077 QUI983077 REE983077 ROA983077 RXW983077 SHS983077 SRO983077 TBK983077 TLG983077 TVC983077 UEY983077 UOU983077 UYQ983077 VIM983077 VSI983077 WCE983077 WMA983077 WVW983077 O49 JK49 TG49 ADC49 AMY49 AWU49 BGQ49 BQM49 CAI49 CKE49 CUA49 DDW49 DNS49 DXO49 EHK49 ERG49 FBC49 FKY49 FUU49 GEQ49 GOM49 GYI49 HIE49 HSA49 IBW49 ILS49 IVO49 JFK49 JPG49 JZC49 KIY49 KSU49 LCQ49 LMM49 LWI49 MGE49 MQA49 MZW49 NJS49 NTO49 ODK49 ONG49 OXC49 PGY49 PQU49 QAQ49 QKM49 QUI49 REE49 ROA49 RXW49 SHS49 SRO49 TBK49 TLG49 TVC49 UEY49 UOU49 UYQ49 VIM49 VSI49 WCE49 WMA49 WVW49 O65585 JK65585 TG65585 ADC65585 AMY65585 AWU65585 BGQ65585 BQM65585 CAI65585 CKE65585 CUA65585 DDW65585 DNS65585 DXO65585 EHK65585 ERG65585 FBC65585 FKY65585 FUU65585 GEQ65585 GOM65585 GYI65585 HIE65585 HSA65585 IBW65585 ILS65585 IVO65585 JFK65585 JPG65585 JZC65585 KIY65585 KSU65585 LCQ65585 LMM65585 LWI65585 MGE65585 MQA65585 MZW65585 NJS65585 NTO65585 ODK65585 ONG65585 OXC65585 PGY65585 PQU65585 QAQ65585 QKM65585 QUI65585 REE65585 ROA65585 RXW65585 SHS65585 SRO65585 TBK65585 TLG65585 TVC65585 UEY65585 UOU65585 UYQ65585 VIM65585 VSI65585 WCE65585 WMA65585 WVW65585 O131121 JK131121 TG131121 ADC131121 AMY131121 AWU131121 BGQ131121 BQM131121 CAI131121 CKE131121 CUA131121 DDW131121 DNS131121 DXO131121 EHK131121 ERG131121 FBC131121 FKY131121 FUU131121 GEQ131121 GOM131121 GYI131121 HIE131121 HSA131121 IBW131121 ILS131121 IVO131121 JFK131121 JPG131121 JZC131121 KIY131121 KSU131121 LCQ131121 LMM131121 LWI131121 MGE131121 MQA131121 MZW131121 NJS131121 NTO131121 ODK131121 ONG131121 OXC131121 PGY131121 PQU131121 QAQ131121 QKM131121 QUI131121 REE131121 ROA131121 RXW131121 SHS131121 SRO131121 TBK131121 TLG131121 TVC131121 UEY131121 UOU131121 UYQ131121 VIM131121 VSI131121 WCE131121 WMA131121 WVW131121 O196657 JK196657 TG196657 ADC196657 AMY196657 AWU196657 BGQ196657 BQM196657 CAI196657 CKE196657 CUA196657 DDW196657 DNS196657 DXO196657 EHK196657 ERG196657 FBC196657 FKY196657 FUU196657 GEQ196657 GOM196657 GYI196657 HIE196657 HSA196657 IBW196657 ILS196657 IVO196657 JFK196657 JPG196657 JZC196657 KIY196657 KSU196657 LCQ196657 LMM196657 LWI196657 MGE196657 MQA196657 MZW196657 NJS196657 NTO196657 ODK196657 ONG196657 OXC196657 PGY196657 PQU196657 QAQ196657 QKM196657 QUI196657 REE196657 ROA196657 RXW196657 SHS196657 SRO196657 TBK196657 TLG196657 TVC196657 UEY196657 UOU196657 UYQ196657 VIM196657 VSI196657 WCE196657 WMA196657 WVW196657 O262193 JK262193 TG262193 ADC262193 AMY262193 AWU262193 BGQ262193 BQM262193 CAI262193 CKE262193 CUA262193 DDW262193 DNS262193 DXO262193 EHK262193 ERG262193 FBC262193 FKY262193 FUU262193 GEQ262193 GOM262193 GYI262193 HIE262193 HSA262193 IBW262193 ILS262193 IVO262193 JFK262193 JPG262193 JZC262193 KIY262193 KSU262193 LCQ262193 LMM262193 LWI262193 MGE262193 MQA262193 MZW262193 NJS262193 NTO262193 ODK262193 ONG262193 OXC262193 PGY262193 PQU262193 QAQ262193 QKM262193 QUI262193 REE262193 ROA262193 RXW262193 SHS262193 SRO262193 TBK262193 TLG262193 TVC262193 UEY262193 UOU262193 UYQ262193 VIM262193 VSI262193 WCE262193 WMA262193 WVW262193 O327729 JK327729 TG327729 ADC327729 AMY327729 AWU327729 BGQ327729 BQM327729 CAI327729 CKE327729 CUA327729 DDW327729 DNS327729 DXO327729 EHK327729 ERG327729 FBC327729 FKY327729 FUU327729 GEQ327729 GOM327729 GYI327729 HIE327729 HSA327729 IBW327729 ILS327729 IVO327729 JFK327729 JPG327729 JZC327729 KIY327729 KSU327729 LCQ327729 LMM327729 LWI327729 MGE327729 MQA327729 MZW327729 NJS327729 NTO327729 ODK327729 ONG327729 OXC327729 PGY327729 PQU327729 QAQ327729 QKM327729 QUI327729 REE327729 ROA327729 RXW327729 SHS327729 SRO327729 TBK327729 TLG327729 TVC327729 UEY327729 UOU327729 UYQ327729 VIM327729 VSI327729 WCE327729 WMA327729 WVW327729 O393265 JK393265 TG393265 ADC393265 AMY393265 AWU393265 BGQ393265 BQM393265 CAI393265 CKE393265 CUA393265 DDW393265 DNS393265 DXO393265 EHK393265 ERG393265 FBC393265 FKY393265 FUU393265 GEQ393265 GOM393265 GYI393265 HIE393265 HSA393265 IBW393265 ILS393265 IVO393265 JFK393265 JPG393265 JZC393265 KIY393265 KSU393265 LCQ393265 LMM393265 LWI393265 MGE393265 MQA393265 MZW393265 NJS393265 NTO393265 ODK393265 ONG393265 OXC393265 PGY393265 PQU393265 QAQ393265 QKM393265 QUI393265 REE393265 ROA393265 RXW393265 SHS393265 SRO393265 TBK393265 TLG393265 TVC393265 UEY393265 UOU393265 UYQ393265 VIM393265 VSI393265 WCE393265 WMA393265 WVW393265 O458801 JK458801 TG458801 ADC458801 AMY458801 AWU458801 BGQ458801 BQM458801 CAI458801 CKE458801 CUA458801 DDW458801 DNS458801 DXO458801 EHK458801 ERG458801 FBC458801 FKY458801 FUU458801 GEQ458801 GOM458801 GYI458801 HIE458801 HSA458801 IBW458801 ILS458801 IVO458801 JFK458801 JPG458801 JZC458801 KIY458801 KSU458801 LCQ458801 LMM458801 LWI458801 MGE458801 MQA458801 MZW458801 NJS458801 NTO458801 ODK458801 ONG458801 OXC458801 PGY458801 PQU458801 QAQ458801 QKM458801 QUI458801 REE458801 ROA458801 RXW458801 SHS458801 SRO458801 TBK458801 TLG458801 TVC458801 UEY458801 UOU458801 UYQ458801 VIM458801 VSI458801 WCE458801 WMA458801 WVW458801 O524337 JK524337 TG524337 ADC524337 AMY524337 AWU524337 BGQ524337 BQM524337 CAI524337 CKE524337 CUA524337 DDW524337 DNS524337 DXO524337 EHK524337 ERG524337 FBC524337 FKY524337 FUU524337 GEQ524337 GOM524337 GYI524337 HIE524337 HSA524337 IBW524337 ILS524337 IVO524337 JFK524337 JPG524337 JZC524337 KIY524337 KSU524337 LCQ524337 LMM524337 LWI524337 MGE524337 MQA524337 MZW524337 NJS524337 NTO524337 ODK524337 ONG524337 OXC524337 PGY524337 PQU524337 QAQ524337 QKM524337 QUI524337 REE524337 ROA524337 RXW524337 SHS524337 SRO524337 TBK524337 TLG524337 TVC524337 UEY524337 UOU524337 UYQ524337 VIM524337 VSI524337 WCE524337 WMA524337 WVW524337 O589873 JK589873 TG589873 ADC589873 AMY589873 AWU589873 BGQ589873 BQM589873 CAI589873 CKE589873 CUA589873 DDW589873 DNS589873 DXO589873 EHK589873 ERG589873 FBC589873 FKY589873 FUU589873 GEQ589873 GOM589873 GYI589873 HIE589873 HSA589873 IBW589873 ILS589873 IVO589873 JFK589873 JPG589873 JZC589873 KIY589873 KSU589873 LCQ589873 LMM589873 LWI589873 MGE589873 MQA589873 MZW589873 NJS589873 NTO589873 ODK589873 ONG589873 OXC589873 PGY589873 PQU589873 QAQ589873 QKM589873 QUI589873 REE589873 ROA589873 RXW589873 SHS589873 SRO589873 TBK589873 TLG589873 TVC589873 UEY589873 UOU589873 UYQ589873 VIM589873 VSI589873 WCE589873 WMA589873 WVW589873 O655409 JK655409 TG655409 ADC655409 AMY655409 AWU655409 BGQ655409 BQM655409 CAI655409 CKE655409 CUA655409 DDW655409 DNS655409 DXO655409 EHK655409 ERG655409 FBC655409 FKY655409 FUU655409 GEQ655409 GOM655409 GYI655409 HIE655409 HSA655409 IBW655409 ILS655409 IVO655409 JFK655409 JPG655409 JZC655409 KIY655409 KSU655409 LCQ655409 LMM655409 LWI655409 MGE655409 MQA655409 MZW655409 NJS655409 NTO655409 ODK655409 ONG655409 OXC655409 PGY655409 PQU655409 QAQ655409 QKM655409 QUI655409 REE655409 ROA655409 RXW655409 SHS655409 SRO655409 TBK655409 TLG655409 TVC655409 UEY655409 UOU655409 UYQ655409 VIM655409 VSI655409 WCE655409 WMA655409 WVW655409 O720945 JK720945 TG720945 ADC720945 AMY720945 AWU720945 BGQ720945 BQM720945 CAI720945 CKE720945 CUA720945 DDW720945 DNS720945 DXO720945 EHK720945 ERG720945 FBC720945 FKY720945 FUU720945 GEQ720945 GOM720945 GYI720945 HIE720945 HSA720945 IBW720945 ILS720945 IVO720945 JFK720945 JPG720945 JZC720945 KIY720945 KSU720945 LCQ720945 LMM720945 LWI720945 MGE720945 MQA720945 MZW720945 NJS720945 NTO720945 ODK720945 ONG720945 OXC720945 PGY720945 PQU720945 QAQ720945 QKM720945 QUI720945 REE720945 ROA720945 RXW720945 SHS720945 SRO720945 TBK720945 TLG720945 TVC720945 UEY720945 UOU720945 UYQ720945 VIM720945 VSI720945 WCE720945 WMA720945 WVW720945 O786481 JK786481 TG786481 ADC786481 AMY786481 AWU786481 BGQ786481 BQM786481 CAI786481 CKE786481 CUA786481 DDW786481 DNS786481 DXO786481 EHK786481 ERG786481 FBC786481 FKY786481 FUU786481 GEQ786481 GOM786481 GYI786481 HIE786481 HSA786481 IBW786481 ILS786481 IVO786481 JFK786481 JPG786481 JZC786481 KIY786481 KSU786481 LCQ786481 LMM786481 LWI786481 MGE786481 MQA786481 MZW786481 NJS786481 NTO786481 ODK786481 ONG786481 OXC786481 PGY786481 PQU786481 QAQ786481 QKM786481 QUI786481 REE786481 ROA786481 RXW786481 SHS786481 SRO786481 TBK786481 TLG786481 TVC786481 UEY786481 UOU786481 UYQ786481 VIM786481 VSI786481 WCE786481 WMA786481 WVW786481 O852017 JK852017 TG852017 ADC852017 AMY852017 AWU852017 BGQ852017 BQM852017 CAI852017 CKE852017 CUA852017 DDW852017 DNS852017 DXO852017 EHK852017 ERG852017 FBC852017 FKY852017 FUU852017 GEQ852017 GOM852017 GYI852017 HIE852017 HSA852017 IBW852017 ILS852017 IVO852017 JFK852017 JPG852017 JZC852017 KIY852017 KSU852017 LCQ852017 LMM852017 LWI852017 MGE852017 MQA852017 MZW852017 NJS852017 NTO852017 ODK852017 ONG852017 OXC852017 PGY852017 PQU852017 QAQ852017 QKM852017 QUI852017 REE852017 ROA852017 RXW852017 SHS852017 SRO852017 TBK852017 TLG852017 TVC852017 UEY852017 UOU852017 UYQ852017 VIM852017 VSI852017 WCE852017 WMA852017 WVW852017 O917553 JK917553 TG917553 ADC917553 AMY917553 AWU917553 BGQ917553 BQM917553 CAI917553 CKE917553 CUA917553 DDW917553 DNS917553 DXO917553 EHK917553 ERG917553 FBC917553 FKY917553 FUU917553 GEQ917553 GOM917553 GYI917553 HIE917553 HSA917553 IBW917553 ILS917553 IVO917553 JFK917553 JPG917553 JZC917553 KIY917553 KSU917553 LCQ917553 LMM917553 LWI917553 MGE917553 MQA917553 MZW917553 NJS917553 NTO917553 ODK917553 ONG917553 OXC917553 PGY917553 PQU917553 QAQ917553 QKM917553 QUI917553 REE917553 ROA917553 RXW917553 SHS917553 SRO917553 TBK917553 TLG917553 TVC917553 UEY917553 UOU917553 UYQ917553 VIM917553 VSI917553 WCE917553 WMA917553 WVW917553 O983089 JK983089 TG983089 ADC983089 AMY983089 AWU983089 BGQ983089 BQM983089 CAI983089 CKE983089 CUA983089 DDW983089 DNS983089 DXO983089 EHK983089 ERG983089 FBC983089 FKY983089 FUU983089 GEQ983089 GOM983089 GYI983089 HIE983089 HSA983089 IBW983089 ILS983089 IVO983089 JFK983089 JPG983089 JZC983089 KIY983089 KSU983089 LCQ983089 LMM983089 LWI983089 MGE983089 MQA983089 MZW983089 NJS983089 NTO983089 ODK983089 ONG983089 OXC983089 PGY983089 PQU983089 QAQ983089 QKM983089 QUI983089 REE983089 ROA983089 RXW983089 SHS983089 SRO983089 TBK983089 TLG983089 TVC983089 UEY983089 UOU983089 UYQ983089 VIM983089 VSI983089 WCE983089 WMA983089 WVW983089 O66 JK66 TG66 ADC66 AMY66 AWU66 BGQ66 BQM66 CAI66 CKE66 CUA66 DDW66 DNS66 DXO66 EHK66 ERG66 FBC66 FKY66 FUU66 GEQ66 GOM66 GYI66 HIE66 HSA66 IBW66 ILS66 IVO66 JFK66 JPG66 JZC66 KIY66 KSU66 LCQ66 LMM66 LWI66 MGE66 MQA66 MZW66 NJS66 NTO66 ODK66 ONG66 OXC66 PGY66 PQU66 QAQ66 QKM66 QUI66 REE66 ROA66 RXW66 SHS66 SRO66 TBK66 TLG66 TVC66 UEY66 UOU66 UYQ66 VIM66 VSI66 WCE66 WMA66 WVW66 O65602 JK65602 TG65602 ADC65602 AMY65602 AWU65602 BGQ65602 BQM65602 CAI65602 CKE65602 CUA65602 DDW65602 DNS65602 DXO65602 EHK65602 ERG65602 FBC65602 FKY65602 FUU65602 GEQ65602 GOM65602 GYI65602 HIE65602 HSA65602 IBW65602 ILS65602 IVO65602 JFK65602 JPG65602 JZC65602 KIY65602 KSU65602 LCQ65602 LMM65602 LWI65602 MGE65602 MQA65602 MZW65602 NJS65602 NTO65602 ODK65602 ONG65602 OXC65602 PGY65602 PQU65602 QAQ65602 QKM65602 QUI65602 REE65602 ROA65602 RXW65602 SHS65602 SRO65602 TBK65602 TLG65602 TVC65602 UEY65602 UOU65602 UYQ65602 VIM65602 VSI65602 WCE65602 WMA65602 WVW65602 O131138 JK131138 TG131138 ADC131138 AMY131138 AWU131138 BGQ131138 BQM131138 CAI131138 CKE131138 CUA131138 DDW131138 DNS131138 DXO131138 EHK131138 ERG131138 FBC131138 FKY131138 FUU131138 GEQ131138 GOM131138 GYI131138 HIE131138 HSA131138 IBW131138 ILS131138 IVO131138 JFK131138 JPG131138 JZC131138 KIY131138 KSU131138 LCQ131138 LMM131138 LWI131138 MGE131138 MQA131138 MZW131138 NJS131138 NTO131138 ODK131138 ONG131138 OXC131138 PGY131138 PQU131138 QAQ131138 QKM131138 QUI131138 REE131138 ROA131138 RXW131138 SHS131138 SRO131138 TBK131138 TLG131138 TVC131138 UEY131138 UOU131138 UYQ131138 VIM131138 VSI131138 WCE131138 WMA131138 WVW131138 O196674 JK196674 TG196674 ADC196674 AMY196674 AWU196674 BGQ196674 BQM196674 CAI196674 CKE196674 CUA196674 DDW196674 DNS196674 DXO196674 EHK196674 ERG196674 FBC196674 FKY196674 FUU196674 GEQ196674 GOM196674 GYI196674 HIE196674 HSA196674 IBW196674 ILS196674 IVO196674 JFK196674 JPG196674 JZC196674 KIY196674 KSU196674 LCQ196674 LMM196674 LWI196674 MGE196674 MQA196674 MZW196674 NJS196674 NTO196674 ODK196674 ONG196674 OXC196674 PGY196674 PQU196674 QAQ196674 QKM196674 QUI196674 REE196674 ROA196674 RXW196674 SHS196674 SRO196674 TBK196674 TLG196674 TVC196674 UEY196674 UOU196674 UYQ196674 VIM196674 VSI196674 WCE196674 WMA196674 WVW196674 O262210 JK262210 TG262210 ADC262210 AMY262210 AWU262210 BGQ262210 BQM262210 CAI262210 CKE262210 CUA262210 DDW262210 DNS262210 DXO262210 EHK262210 ERG262210 FBC262210 FKY262210 FUU262210 GEQ262210 GOM262210 GYI262210 HIE262210 HSA262210 IBW262210 ILS262210 IVO262210 JFK262210 JPG262210 JZC262210 KIY262210 KSU262210 LCQ262210 LMM262210 LWI262210 MGE262210 MQA262210 MZW262210 NJS262210 NTO262210 ODK262210 ONG262210 OXC262210 PGY262210 PQU262210 QAQ262210 QKM262210 QUI262210 REE262210 ROA262210 RXW262210 SHS262210 SRO262210 TBK262210 TLG262210 TVC262210 UEY262210 UOU262210 UYQ262210 VIM262210 VSI262210 WCE262210 WMA262210 WVW262210 O327746 JK327746 TG327746 ADC327746 AMY327746 AWU327746 BGQ327746 BQM327746 CAI327746 CKE327746 CUA327746 DDW327746 DNS327746 DXO327746 EHK327746 ERG327746 FBC327746 FKY327746 FUU327746 GEQ327746 GOM327746 GYI327746 HIE327746 HSA327746 IBW327746 ILS327746 IVO327746 JFK327746 JPG327746 JZC327746 KIY327746 KSU327746 LCQ327746 LMM327746 LWI327746 MGE327746 MQA327746 MZW327746 NJS327746 NTO327746 ODK327746 ONG327746 OXC327746 PGY327746 PQU327746 QAQ327746 QKM327746 QUI327746 REE327746 ROA327746 RXW327746 SHS327746 SRO327746 TBK327746 TLG327746 TVC327746 UEY327746 UOU327746 UYQ327746 VIM327746 VSI327746 WCE327746 WMA327746 WVW327746 O393282 JK393282 TG393282 ADC393282 AMY393282 AWU393282 BGQ393282 BQM393282 CAI393282 CKE393282 CUA393282 DDW393282 DNS393282 DXO393282 EHK393282 ERG393282 FBC393282 FKY393282 FUU393282 GEQ393282 GOM393282 GYI393282 HIE393282 HSA393282 IBW393282 ILS393282 IVO393282 JFK393282 JPG393282 JZC393282 KIY393282 KSU393282 LCQ393282 LMM393282 LWI393282 MGE393282 MQA393282 MZW393282 NJS393282 NTO393282 ODK393282 ONG393282 OXC393282 PGY393282 PQU393282 QAQ393282 QKM393282 QUI393282 REE393282 ROA393282 RXW393282 SHS393282 SRO393282 TBK393282 TLG393282 TVC393282 UEY393282 UOU393282 UYQ393282 VIM393282 VSI393282 WCE393282 WMA393282 WVW393282 O458818 JK458818 TG458818 ADC458818 AMY458818 AWU458818 BGQ458818 BQM458818 CAI458818 CKE458818 CUA458818 DDW458818 DNS458818 DXO458818 EHK458818 ERG458818 FBC458818 FKY458818 FUU458818 GEQ458818 GOM458818 GYI458818 HIE458818 HSA458818 IBW458818 ILS458818 IVO458818 JFK458818 JPG458818 JZC458818 KIY458818 KSU458818 LCQ458818 LMM458818 LWI458818 MGE458818 MQA458818 MZW458818 NJS458818 NTO458818 ODK458818 ONG458818 OXC458818 PGY458818 PQU458818 QAQ458818 QKM458818 QUI458818 REE458818 ROA458818 RXW458818 SHS458818 SRO458818 TBK458818 TLG458818 TVC458818 UEY458818 UOU458818 UYQ458818 VIM458818 VSI458818 WCE458818 WMA458818 WVW458818 O524354 JK524354 TG524354 ADC524354 AMY524354 AWU524354 BGQ524354 BQM524354 CAI524354 CKE524354 CUA524354 DDW524354 DNS524354 DXO524354 EHK524354 ERG524354 FBC524354 FKY524354 FUU524354 GEQ524354 GOM524354 GYI524354 HIE524354 HSA524354 IBW524354 ILS524354 IVO524354 JFK524354 JPG524354 JZC524354 KIY524354 KSU524354 LCQ524354 LMM524354 LWI524354 MGE524354 MQA524354 MZW524354 NJS524354 NTO524354 ODK524354 ONG524354 OXC524354 PGY524354 PQU524354 QAQ524354 QKM524354 QUI524354 REE524354 ROA524354 RXW524354 SHS524354 SRO524354 TBK524354 TLG524354 TVC524354 UEY524354 UOU524354 UYQ524354 VIM524354 VSI524354 WCE524354 WMA524354 WVW524354 O589890 JK589890 TG589890 ADC589890 AMY589890 AWU589890 BGQ589890 BQM589890 CAI589890 CKE589890 CUA589890 DDW589890 DNS589890 DXO589890 EHK589890 ERG589890 FBC589890 FKY589890 FUU589890 GEQ589890 GOM589890 GYI589890 HIE589890 HSA589890 IBW589890 ILS589890 IVO589890 JFK589890 JPG589890 JZC589890 KIY589890 KSU589890 LCQ589890 LMM589890 LWI589890 MGE589890 MQA589890 MZW589890 NJS589890 NTO589890 ODK589890 ONG589890 OXC589890 PGY589890 PQU589890 QAQ589890 QKM589890 QUI589890 REE589890 ROA589890 RXW589890 SHS589890 SRO589890 TBK589890 TLG589890 TVC589890 UEY589890 UOU589890 UYQ589890 VIM589890 VSI589890 WCE589890 WMA589890 WVW589890 O655426 JK655426 TG655426 ADC655426 AMY655426 AWU655426 BGQ655426 BQM655426 CAI655426 CKE655426 CUA655426 DDW655426 DNS655426 DXO655426 EHK655426 ERG655426 FBC655426 FKY655426 FUU655426 GEQ655426 GOM655426 GYI655426 HIE655426 HSA655426 IBW655426 ILS655426 IVO655426 JFK655426 JPG655426 JZC655426 KIY655426 KSU655426 LCQ655426 LMM655426 LWI655426 MGE655426 MQA655426 MZW655426 NJS655426 NTO655426 ODK655426 ONG655426 OXC655426 PGY655426 PQU655426 QAQ655426 QKM655426 QUI655426 REE655426 ROA655426 RXW655426 SHS655426 SRO655426 TBK655426 TLG655426 TVC655426 UEY655426 UOU655426 UYQ655426 VIM655426 VSI655426 WCE655426 WMA655426 WVW655426 O720962 JK720962 TG720962 ADC720962 AMY720962 AWU720962 BGQ720962 BQM720962 CAI720962 CKE720962 CUA720962 DDW720962 DNS720962 DXO720962 EHK720962 ERG720962 FBC720962 FKY720962 FUU720962 GEQ720962 GOM720962 GYI720962 HIE720962 HSA720962 IBW720962 ILS720962 IVO720962 JFK720962 JPG720962 JZC720962 KIY720962 KSU720962 LCQ720962 LMM720962 LWI720962 MGE720962 MQA720962 MZW720962 NJS720962 NTO720962 ODK720962 ONG720962 OXC720962 PGY720962 PQU720962 QAQ720962 QKM720962 QUI720962 REE720962 ROA720962 RXW720962 SHS720962 SRO720962 TBK720962 TLG720962 TVC720962 UEY720962 UOU720962 UYQ720962 VIM720962 VSI720962 WCE720962 WMA720962 WVW720962 O786498 JK786498 TG786498 ADC786498 AMY786498 AWU786498 BGQ786498 BQM786498 CAI786498 CKE786498 CUA786498 DDW786498 DNS786498 DXO786498 EHK786498 ERG786498 FBC786498 FKY786498 FUU786498 GEQ786498 GOM786498 GYI786498 HIE786498 HSA786498 IBW786498 ILS786498 IVO786498 JFK786498 JPG786498 JZC786498 KIY786498 KSU786498 LCQ786498 LMM786498 LWI786498 MGE786498 MQA786498 MZW786498 NJS786498 NTO786498 ODK786498 ONG786498 OXC786498 PGY786498 PQU786498 QAQ786498 QKM786498 QUI786498 REE786498 ROA786498 RXW786498 SHS786498 SRO786498 TBK786498 TLG786498 TVC786498 UEY786498 UOU786498 UYQ786498 VIM786498 VSI786498 WCE786498 WMA786498 WVW786498 O852034 JK852034 TG852034 ADC852034 AMY852034 AWU852034 BGQ852034 BQM852034 CAI852034 CKE852034 CUA852034 DDW852034 DNS852034 DXO852034 EHK852034 ERG852034 FBC852034 FKY852034 FUU852034 GEQ852034 GOM852034 GYI852034 HIE852034 HSA852034 IBW852034 ILS852034 IVO852034 JFK852034 JPG852034 JZC852034 KIY852034 KSU852034 LCQ852034 LMM852034 LWI852034 MGE852034 MQA852034 MZW852034 NJS852034 NTO852034 ODK852034 ONG852034 OXC852034 PGY852034 PQU852034 QAQ852034 QKM852034 QUI852034 REE852034 ROA852034 RXW852034 SHS852034 SRO852034 TBK852034 TLG852034 TVC852034 UEY852034 UOU852034 UYQ852034 VIM852034 VSI852034 WCE852034 WMA852034 WVW852034 O917570 JK917570 TG917570 ADC917570 AMY917570 AWU917570 BGQ917570 BQM917570 CAI917570 CKE917570 CUA917570 DDW917570 DNS917570 DXO917570 EHK917570 ERG917570 FBC917570 FKY917570 FUU917570 GEQ917570 GOM917570 GYI917570 HIE917570 HSA917570 IBW917570 ILS917570 IVO917570 JFK917570 JPG917570 JZC917570 KIY917570 KSU917570 LCQ917570 LMM917570 LWI917570 MGE917570 MQA917570 MZW917570 NJS917570 NTO917570 ODK917570 ONG917570 OXC917570 PGY917570 PQU917570 QAQ917570 QKM917570 QUI917570 REE917570 ROA917570 RXW917570 SHS917570 SRO917570 TBK917570 TLG917570 TVC917570 UEY917570 UOU917570 UYQ917570 VIM917570 VSI917570 WCE917570 WMA917570 WVW917570 O983106 JK983106 TG983106 ADC983106 AMY983106 AWU983106 BGQ983106 BQM983106 CAI983106 CKE983106 CUA983106 DDW983106 DNS983106 DXO983106 EHK983106 ERG983106 FBC983106 FKY983106 FUU983106 GEQ983106 GOM983106 GYI983106 HIE983106 HSA983106 IBW983106 ILS983106 IVO983106 JFK983106 JPG983106 JZC983106 KIY983106 KSU983106 LCQ983106 LMM983106 LWI983106 MGE983106 MQA983106 MZW983106 NJS983106 NTO983106 ODK983106 ONG983106 OXC983106 PGY983106 PQU983106 QAQ983106 QKM983106 QUI983106 REE983106 ROA983106 RXW983106 SHS983106 SRO983106 TBK983106 TLG983106 TVC983106 UEY983106 UOU983106 UYQ983106 VIM983106 VSI983106 WCE983106 WMA983106 WVW983106 O87 JK87 TG87 ADC87 AMY87 AWU87 BGQ87 BQM87 CAI87 CKE87 CUA87 DDW87 DNS87 DXO87 EHK87 ERG87 FBC87 FKY87 FUU87 GEQ87 GOM87 GYI87 HIE87 HSA87 IBW87 ILS87 IVO87 JFK87 JPG87 JZC87 KIY87 KSU87 LCQ87 LMM87 LWI87 MGE87 MQA87 MZW87 NJS87 NTO87 ODK87 ONG87 OXC87 PGY87 PQU87 QAQ87 QKM87 QUI87 REE87 ROA87 RXW87 SHS87 SRO87 TBK87 TLG87 TVC87 UEY87 UOU87 UYQ87 VIM87 VSI87 WCE87 WMA87 WVW87 O65623 JK65623 TG65623 ADC65623 AMY65623 AWU65623 BGQ65623 BQM65623 CAI65623 CKE65623 CUA65623 DDW65623 DNS65623 DXO65623 EHK65623 ERG65623 FBC65623 FKY65623 FUU65623 GEQ65623 GOM65623 GYI65623 HIE65623 HSA65623 IBW65623 ILS65623 IVO65623 JFK65623 JPG65623 JZC65623 KIY65623 KSU65623 LCQ65623 LMM65623 LWI65623 MGE65623 MQA65623 MZW65623 NJS65623 NTO65623 ODK65623 ONG65623 OXC65623 PGY65623 PQU65623 QAQ65623 QKM65623 QUI65623 REE65623 ROA65623 RXW65623 SHS65623 SRO65623 TBK65623 TLG65623 TVC65623 UEY65623 UOU65623 UYQ65623 VIM65623 VSI65623 WCE65623 WMA65623 WVW65623 O131159 JK131159 TG131159 ADC131159 AMY131159 AWU131159 BGQ131159 BQM131159 CAI131159 CKE131159 CUA131159 DDW131159 DNS131159 DXO131159 EHK131159 ERG131159 FBC131159 FKY131159 FUU131159 GEQ131159 GOM131159 GYI131159 HIE131159 HSA131159 IBW131159 ILS131159 IVO131159 JFK131159 JPG131159 JZC131159 KIY131159 KSU131159 LCQ131159 LMM131159 LWI131159 MGE131159 MQA131159 MZW131159 NJS131159 NTO131159 ODK131159 ONG131159 OXC131159 PGY131159 PQU131159 QAQ131159 QKM131159 QUI131159 REE131159 ROA131159 RXW131159 SHS131159 SRO131159 TBK131159 TLG131159 TVC131159 UEY131159 UOU131159 UYQ131159 VIM131159 VSI131159 WCE131159 WMA131159 WVW131159 O196695 JK196695 TG196695 ADC196695 AMY196695 AWU196695 BGQ196695 BQM196695 CAI196695 CKE196695 CUA196695 DDW196695 DNS196695 DXO196695 EHK196695 ERG196695 FBC196695 FKY196695 FUU196695 GEQ196695 GOM196695 GYI196695 HIE196695 HSA196695 IBW196695 ILS196695 IVO196695 JFK196695 JPG196695 JZC196695 KIY196695 KSU196695 LCQ196695 LMM196695 LWI196695 MGE196695 MQA196695 MZW196695 NJS196695 NTO196695 ODK196695 ONG196695 OXC196695 PGY196695 PQU196695 QAQ196695 QKM196695 QUI196695 REE196695 ROA196695 RXW196695 SHS196695 SRO196695 TBK196695 TLG196695 TVC196695 UEY196695 UOU196695 UYQ196695 VIM196695 VSI196695 WCE196695 WMA196695 WVW196695 O262231 JK262231 TG262231 ADC262231 AMY262231 AWU262231 BGQ262231 BQM262231 CAI262231 CKE262231 CUA262231 DDW262231 DNS262231 DXO262231 EHK262231 ERG262231 FBC262231 FKY262231 FUU262231 GEQ262231 GOM262231 GYI262231 HIE262231 HSA262231 IBW262231 ILS262231 IVO262231 JFK262231 JPG262231 JZC262231 KIY262231 KSU262231 LCQ262231 LMM262231 LWI262231 MGE262231 MQA262231 MZW262231 NJS262231 NTO262231 ODK262231 ONG262231 OXC262231 PGY262231 PQU262231 QAQ262231 QKM262231 QUI262231 REE262231 ROA262231 RXW262231 SHS262231 SRO262231 TBK262231 TLG262231 TVC262231 UEY262231 UOU262231 UYQ262231 VIM262231 VSI262231 WCE262231 WMA262231 WVW262231 O327767 JK327767 TG327767 ADC327767 AMY327767 AWU327767 BGQ327767 BQM327767 CAI327767 CKE327767 CUA327767 DDW327767 DNS327767 DXO327767 EHK327767 ERG327767 FBC327767 FKY327767 FUU327767 GEQ327767 GOM327767 GYI327767 HIE327767 HSA327767 IBW327767 ILS327767 IVO327767 JFK327767 JPG327767 JZC327767 KIY327767 KSU327767 LCQ327767 LMM327767 LWI327767 MGE327767 MQA327767 MZW327767 NJS327767 NTO327767 ODK327767 ONG327767 OXC327767 PGY327767 PQU327767 QAQ327767 QKM327767 QUI327767 REE327767 ROA327767 RXW327767 SHS327767 SRO327767 TBK327767 TLG327767 TVC327767 UEY327767 UOU327767 UYQ327767 VIM327767 VSI327767 WCE327767 WMA327767 WVW327767 O393303 JK393303 TG393303 ADC393303 AMY393303 AWU393303 BGQ393303 BQM393303 CAI393303 CKE393303 CUA393303 DDW393303 DNS393303 DXO393303 EHK393303 ERG393303 FBC393303 FKY393303 FUU393303 GEQ393303 GOM393303 GYI393303 HIE393303 HSA393303 IBW393303 ILS393303 IVO393303 JFK393303 JPG393303 JZC393303 KIY393303 KSU393303 LCQ393303 LMM393303 LWI393303 MGE393303 MQA393303 MZW393303 NJS393303 NTO393303 ODK393303 ONG393303 OXC393303 PGY393303 PQU393303 QAQ393303 QKM393303 QUI393303 REE393303 ROA393303 RXW393303 SHS393303 SRO393303 TBK393303 TLG393303 TVC393303 UEY393303 UOU393303 UYQ393303 VIM393303 VSI393303 WCE393303 WMA393303 WVW393303 O458839 JK458839 TG458839 ADC458839 AMY458839 AWU458839 BGQ458839 BQM458839 CAI458839 CKE458839 CUA458839 DDW458839 DNS458839 DXO458839 EHK458839 ERG458839 FBC458839 FKY458839 FUU458839 GEQ458839 GOM458839 GYI458839 HIE458839 HSA458839 IBW458839 ILS458839 IVO458839 JFK458839 JPG458839 JZC458839 KIY458839 KSU458839 LCQ458839 LMM458839 LWI458839 MGE458839 MQA458839 MZW458839 NJS458839 NTO458839 ODK458839 ONG458839 OXC458839 PGY458839 PQU458839 QAQ458839 QKM458839 QUI458839 REE458839 ROA458839 RXW458839 SHS458839 SRO458839 TBK458839 TLG458839 TVC458839 UEY458839 UOU458839 UYQ458839 VIM458839 VSI458839 WCE458839 WMA458839 WVW458839 O524375 JK524375 TG524375 ADC524375 AMY524375 AWU524375 BGQ524375 BQM524375 CAI524375 CKE524375 CUA524375 DDW524375 DNS524375 DXO524375 EHK524375 ERG524375 FBC524375 FKY524375 FUU524375 GEQ524375 GOM524375 GYI524375 HIE524375 HSA524375 IBW524375 ILS524375 IVO524375 JFK524375 JPG524375 JZC524375 KIY524375 KSU524375 LCQ524375 LMM524375 LWI524375 MGE524375 MQA524375 MZW524375 NJS524375 NTO524375 ODK524375 ONG524375 OXC524375 PGY524375 PQU524375 QAQ524375 QKM524375 QUI524375 REE524375 ROA524375 RXW524375 SHS524375 SRO524375 TBK524375 TLG524375 TVC524375 UEY524375 UOU524375 UYQ524375 VIM524375 VSI524375 WCE524375 WMA524375 WVW524375 O589911 JK589911 TG589911 ADC589911 AMY589911 AWU589911 BGQ589911 BQM589911 CAI589911 CKE589911 CUA589911 DDW589911 DNS589911 DXO589911 EHK589911 ERG589911 FBC589911 FKY589911 FUU589911 GEQ589911 GOM589911 GYI589911 HIE589911 HSA589911 IBW589911 ILS589911 IVO589911 JFK589911 JPG589911 JZC589911 KIY589911 KSU589911 LCQ589911 LMM589911 LWI589911 MGE589911 MQA589911 MZW589911 NJS589911 NTO589911 ODK589911 ONG589911 OXC589911 PGY589911 PQU589911 QAQ589911 QKM589911 QUI589911 REE589911 ROA589911 RXW589911 SHS589911 SRO589911 TBK589911 TLG589911 TVC589911 UEY589911 UOU589911 UYQ589911 VIM589911 VSI589911 WCE589911 WMA589911 WVW589911 O655447 JK655447 TG655447 ADC655447 AMY655447 AWU655447 BGQ655447 BQM655447 CAI655447 CKE655447 CUA655447 DDW655447 DNS655447 DXO655447 EHK655447 ERG655447 FBC655447 FKY655447 FUU655447 GEQ655447 GOM655447 GYI655447 HIE655447 HSA655447 IBW655447 ILS655447 IVO655447 JFK655447 JPG655447 JZC655447 KIY655447 KSU655447 LCQ655447 LMM655447 LWI655447 MGE655447 MQA655447 MZW655447 NJS655447 NTO655447 ODK655447 ONG655447 OXC655447 PGY655447 PQU655447 QAQ655447 QKM655447 QUI655447 REE655447 ROA655447 RXW655447 SHS655447 SRO655447 TBK655447 TLG655447 TVC655447 UEY655447 UOU655447 UYQ655447 VIM655447 VSI655447 WCE655447 WMA655447 WVW655447 O720983 JK720983 TG720983 ADC720983 AMY720983 AWU720983 BGQ720983 BQM720983 CAI720983 CKE720983 CUA720983 DDW720983 DNS720983 DXO720983 EHK720983 ERG720983 FBC720983 FKY720983 FUU720983 GEQ720983 GOM720983 GYI720983 HIE720983 HSA720983 IBW720983 ILS720983 IVO720983 JFK720983 JPG720983 JZC720983 KIY720983 KSU720983 LCQ720983 LMM720983 LWI720983 MGE720983 MQA720983 MZW720983 NJS720983 NTO720983 ODK720983 ONG720983 OXC720983 PGY720983 PQU720983 QAQ720983 QKM720983 QUI720983 REE720983 ROA720983 RXW720983 SHS720983 SRO720983 TBK720983 TLG720983 TVC720983 UEY720983 UOU720983 UYQ720983 VIM720983 VSI720983 WCE720983 WMA720983 WVW720983 O786519 JK786519 TG786519 ADC786519 AMY786519 AWU786519 BGQ786519 BQM786519 CAI786519 CKE786519 CUA786519 DDW786519 DNS786519 DXO786519 EHK786519 ERG786519 FBC786519 FKY786519 FUU786519 GEQ786519 GOM786519 GYI786519 HIE786519 HSA786519 IBW786519 ILS786519 IVO786519 JFK786519 JPG786519 JZC786519 KIY786519 KSU786519 LCQ786519 LMM786519 LWI786519 MGE786519 MQA786519 MZW786519 NJS786519 NTO786519 ODK786519 ONG786519 OXC786519 PGY786519 PQU786519 QAQ786519 QKM786519 QUI786519 REE786519 ROA786519 RXW786519 SHS786519 SRO786519 TBK786519 TLG786519 TVC786519 UEY786519 UOU786519 UYQ786519 VIM786519 VSI786519 WCE786519 WMA786519 WVW786519 O852055 JK852055 TG852055 ADC852055 AMY852055 AWU852055 BGQ852055 BQM852055 CAI852055 CKE852055 CUA852055 DDW852055 DNS852055 DXO852055 EHK852055 ERG852055 FBC852055 FKY852055 FUU852055 GEQ852055 GOM852055 GYI852055 HIE852055 HSA852055 IBW852055 ILS852055 IVO852055 JFK852055 JPG852055 JZC852055 KIY852055 KSU852055 LCQ852055 LMM852055 LWI852055 MGE852055 MQA852055 MZW852055 NJS852055 NTO852055 ODK852055 ONG852055 OXC852055 PGY852055 PQU852055 QAQ852055 QKM852055 QUI852055 REE852055 ROA852055 RXW852055 SHS852055 SRO852055 TBK852055 TLG852055 TVC852055 UEY852055 UOU852055 UYQ852055 VIM852055 VSI852055 WCE852055 WMA852055 WVW852055 O917591 JK917591 TG917591 ADC917591 AMY917591 AWU917591 BGQ917591 BQM917591 CAI917591 CKE917591 CUA917591 DDW917591 DNS917591 DXO917591 EHK917591 ERG917591 FBC917591 FKY917591 FUU917591 GEQ917591 GOM917591 GYI917591 HIE917591 HSA917591 IBW917591 ILS917591 IVO917591 JFK917591 JPG917591 JZC917591 KIY917591 KSU917591 LCQ917591 LMM917591 LWI917591 MGE917591 MQA917591 MZW917591 NJS917591 NTO917591 ODK917591 ONG917591 OXC917591 PGY917591 PQU917591 QAQ917591 QKM917591 QUI917591 REE917591 ROA917591 RXW917591 SHS917591 SRO917591 TBK917591 TLG917591 TVC917591 UEY917591 UOU917591 UYQ917591 VIM917591 VSI917591 WCE917591 WMA917591 WVW917591 O983127 JK983127 TG983127 ADC983127 AMY983127 AWU983127 BGQ983127 BQM983127 CAI983127 CKE983127 CUA983127 DDW983127 DNS983127 DXO983127 EHK983127 ERG983127 FBC983127 FKY983127 FUU983127 GEQ983127 GOM983127 GYI983127 HIE983127 HSA983127 IBW983127 ILS983127 IVO983127 JFK983127 JPG983127 JZC983127 KIY983127 KSU983127 LCQ983127 LMM983127 LWI983127 MGE983127 MQA983127 MZW983127 NJS983127 NTO983127 ODK983127 ONG983127 OXC983127 PGY983127 PQU983127 QAQ983127 QKM983127 QUI983127 REE983127 ROA983127 RXW983127 SHS983127 SRO983127 TBK983127 TLG983127 TVC983127 UEY983127 UOU983127 UYQ983127 VIM983127 VSI983127 WCE983127 WMA983127 WVW983127 O76 JK76 TG76 ADC76 AMY76 AWU76 BGQ76 BQM76 CAI76 CKE76 CUA76 DDW76 DNS76 DXO76 EHK76 ERG76 FBC76 FKY76 FUU76 GEQ76 GOM76 GYI76 HIE76 HSA76 IBW76 ILS76 IVO76 JFK76 JPG76 JZC76 KIY76 KSU76 LCQ76 LMM76 LWI76 MGE76 MQA76 MZW76 NJS76 NTO76 ODK76 ONG76 OXC76 PGY76 PQU76 QAQ76 QKM76 QUI76 REE76 ROA76 RXW76 SHS76 SRO76 TBK76 TLG76 TVC76 UEY76 UOU76 UYQ76 VIM76 VSI76 WCE76 WMA76 WVW76 O65612 JK65612 TG65612 ADC65612 AMY65612 AWU65612 BGQ65612 BQM65612 CAI65612 CKE65612 CUA65612 DDW65612 DNS65612 DXO65612 EHK65612 ERG65612 FBC65612 FKY65612 FUU65612 GEQ65612 GOM65612 GYI65612 HIE65612 HSA65612 IBW65612 ILS65612 IVO65612 JFK65612 JPG65612 JZC65612 KIY65612 KSU65612 LCQ65612 LMM65612 LWI65612 MGE65612 MQA65612 MZW65612 NJS65612 NTO65612 ODK65612 ONG65612 OXC65612 PGY65612 PQU65612 QAQ65612 QKM65612 QUI65612 REE65612 ROA65612 RXW65612 SHS65612 SRO65612 TBK65612 TLG65612 TVC65612 UEY65612 UOU65612 UYQ65612 VIM65612 VSI65612 WCE65612 WMA65612 WVW65612 O131148 JK131148 TG131148 ADC131148 AMY131148 AWU131148 BGQ131148 BQM131148 CAI131148 CKE131148 CUA131148 DDW131148 DNS131148 DXO131148 EHK131148 ERG131148 FBC131148 FKY131148 FUU131148 GEQ131148 GOM131148 GYI131148 HIE131148 HSA131148 IBW131148 ILS131148 IVO131148 JFK131148 JPG131148 JZC131148 KIY131148 KSU131148 LCQ131148 LMM131148 LWI131148 MGE131148 MQA131148 MZW131148 NJS131148 NTO131148 ODK131148 ONG131148 OXC131148 PGY131148 PQU131148 QAQ131148 QKM131148 QUI131148 REE131148 ROA131148 RXW131148 SHS131148 SRO131148 TBK131148 TLG131148 TVC131148 UEY131148 UOU131148 UYQ131148 VIM131148 VSI131148 WCE131148 WMA131148 WVW131148 O196684 JK196684 TG196684 ADC196684 AMY196684 AWU196684 BGQ196684 BQM196684 CAI196684 CKE196684 CUA196684 DDW196684 DNS196684 DXO196684 EHK196684 ERG196684 FBC196684 FKY196684 FUU196684 GEQ196684 GOM196684 GYI196684 HIE196684 HSA196684 IBW196684 ILS196684 IVO196684 JFK196684 JPG196684 JZC196684 KIY196684 KSU196684 LCQ196684 LMM196684 LWI196684 MGE196684 MQA196684 MZW196684 NJS196684 NTO196684 ODK196684 ONG196684 OXC196684 PGY196684 PQU196684 QAQ196684 QKM196684 QUI196684 REE196684 ROA196684 RXW196684 SHS196684 SRO196684 TBK196684 TLG196684 TVC196684 UEY196684 UOU196684 UYQ196684 VIM196684 VSI196684 WCE196684 WMA196684 WVW196684 O262220 JK262220 TG262220 ADC262220 AMY262220 AWU262220 BGQ262220 BQM262220 CAI262220 CKE262220 CUA262220 DDW262220 DNS262220 DXO262220 EHK262220 ERG262220 FBC262220 FKY262220 FUU262220 GEQ262220 GOM262220 GYI262220 HIE262220 HSA262220 IBW262220 ILS262220 IVO262220 JFK262220 JPG262220 JZC262220 KIY262220 KSU262220 LCQ262220 LMM262220 LWI262220 MGE262220 MQA262220 MZW262220 NJS262220 NTO262220 ODK262220 ONG262220 OXC262220 PGY262220 PQU262220 QAQ262220 QKM262220 QUI262220 REE262220 ROA262220 RXW262220 SHS262220 SRO262220 TBK262220 TLG262220 TVC262220 UEY262220 UOU262220 UYQ262220 VIM262220 VSI262220 WCE262220 WMA262220 WVW262220 O327756 JK327756 TG327756 ADC327756 AMY327756 AWU327756 BGQ327756 BQM327756 CAI327756 CKE327756 CUA327756 DDW327756 DNS327756 DXO327756 EHK327756 ERG327756 FBC327756 FKY327756 FUU327756 GEQ327756 GOM327756 GYI327756 HIE327756 HSA327756 IBW327756 ILS327756 IVO327756 JFK327756 JPG327756 JZC327756 KIY327756 KSU327756 LCQ327756 LMM327756 LWI327756 MGE327756 MQA327756 MZW327756 NJS327756 NTO327756 ODK327756 ONG327756 OXC327756 PGY327756 PQU327756 QAQ327756 QKM327756 QUI327756 REE327756 ROA327756 RXW327756 SHS327756 SRO327756 TBK327756 TLG327756 TVC327756 UEY327756 UOU327756 UYQ327756 VIM327756 VSI327756 WCE327756 WMA327756 WVW327756 O393292 JK393292 TG393292 ADC393292 AMY393292 AWU393292 BGQ393292 BQM393292 CAI393292 CKE393292 CUA393292 DDW393292 DNS393292 DXO393292 EHK393292 ERG393292 FBC393292 FKY393292 FUU393292 GEQ393292 GOM393292 GYI393292 HIE393292 HSA393292 IBW393292 ILS393292 IVO393292 JFK393292 JPG393292 JZC393292 KIY393292 KSU393292 LCQ393292 LMM393292 LWI393292 MGE393292 MQA393292 MZW393292 NJS393292 NTO393292 ODK393292 ONG393292 OXC393292 PGY393292 PQU393292 QAQ393292 QKM393292 QUI393292 REE393292 ROA393292 RXW393292 SHS393292 SRO393292 TBK393292 TLG393292 TVC393292 UEY393292 UOU393292 UYQ393292 VIM393292 VSI393292 WCE393292 WMA393292 WVW393292 O458828 JK458828 TG458828 ADC458828 AMY458828 AWU458828 BGQ458828 BQM458828 CAI458828 CKE458828 CUA458828 DDW458828 DNS458828 DXO458828 EHK458828 ERG458828 FBC458828 FKY458828 FUU458828 GEQ458828 GOM458828 GYI458828 HIE458828 HSA458828 IBW458828 ILS458828 IVO458828 JFK458828 JPG458828 JZC458828 KIY458828 KSU458828 LCQ458828 LMM458828 LWI458828 MGE458828 MQA458828 MZW458828 NJS458828 NTO458828 ODK458828 ONG458828 OXC458828 PGY458828 PQU458828 QAQ458828 QKM458828 QUI458828 REE458828 ROA458828 RXW458828 SHS458828 SRO458828 TBK458828 TLG458828 TVC458828 UEY458828 UOU458828 UYQ458828 VIM458828 VSI458828 WCE458828 WMA458828 WVW458828 O524364 JK524364 TG524364 ADC524364 AMY524364 AWU524364 BGQ524364 BQM524364 CAI524364 CKE524364 CUA524364 DDW524364 DNS524364 DXO524364 EHK524364 ERG524364 FBC524364 FKY524364 FUU524364 GEQ524364 GOM524364 GYI524364 HIE524364 HSA524364 IBW524364 ILS524364 IVO524364 JFK524364 JPG524364 JZC524364 KIY524364 KSU524364 LCQ524364 LMM524364 LWI524364 MGE524364 MQA524364 MZW524364 NJS524364 NTO524364 ODK524364 ONG524364 OXC524364 PGY524364 PQU524364 QAQ524364 QKM524364 QUI524364 REE524364 ROA524364 RXW524364 SHS524364 SRO524364 TBK524364 TLG524364 TVC524364 UEY524364 UOU524364 UYQ524364 VIM524364 VSI524364 WCE524364 WMA524364 WVW524364 O589900 JK589900 TG589900 ADC589900 AMY589900 AWU589900 BGQ589900 BQM589900 CAI589900 CKE589900 CUA589900 DDW589900 DNS589900 DXO589900 EHK589900 ERG589900 FBC589900 FKY589900 FUU589900 GEQ589900 GOM589900 GYI589900 HIE589900 HSA589900 IBW589900 ILS589900 IVO589900 JFK589900 JPG589900 JZC589900 KIY589900 KSU589900 LCQ589900 LMM589900 LWI589900 MGE589900 MQA589900 MZW589900 NJS589900 NTO589900 ODK589900 ONG589900 OXC589900 PGY589900 PQU589900 QAQ589900 QKM589900 QUI589900 REE589900 ROA589900 RXW589900 SHS589900 SRO589900 TBK589900 TLG589900 TVC589900 UEY589900 UOU589900 UYQ589900 VIM589900 VSI589900 WCE589900 WMA589900 WVW589900 O655436 JK655436 TG655436 ADC655436 AMY655436 AWU655436 BGQ655436 BQM655436 CAI655436 CKE655436 CUA655436 DDW655436 DNS655436 DXO655436 EHK655436 ERG655436 FBC655436 FKY655436 FUU655436 GEQ655436 GOM655436 GYI655436 HIE655436 HSA655436 IBW655436 ILS655436 IVO655436 JFK655436 JPG655436 JZC655436 KIY655436 KSU655436 LCQ655436 LMM655436 LWI655436 MGE655436 MQA655436 MZW655436 NJS655436 NTO655436 ODK655436 ONG655436 OXC655436 PGY655436 PQU655436 QAQ655436 QKM655436 QUI655436 REE655436 ROA655436 RXW655436 SHS655436 SRO655436 TBK655436 TLG655436 TVC655436 UEY655436 UOU655436 UYQ655436 VIM655436 VSI655436 WCE655436 WMA655436 WVW655436 O720972 JK720972 TG720972 ADC720972 AMY720972 AWU720972 BGQ720972 BQM720972 CAI720972 CKE720972 CUA720972 DDW720972 DNS720972 DXO720972 EHK720972 ERG720972 FBC720972 FKY720972 FUU720972 GEQ720972 GOM720972 GYI720972 HIE720972 HSA720972 IBW720972 ILS720972 IVO720972 JFK720972 JPG720972 JZC720972 KIY720972 KSU720972 LCQ720972 LMM720972 LWI720972 MGE720972 MQA720972 MZW720972 NJS720972 NTO720972 ODK720972 ONG720972 OXC720972 PGY720972 PQU720972 QAQ720972 QKM720972 QUI720972 REE720972 ROA720972 RXW720972 SHS720972 SRO720972 TBK720972 TLG720972 TVC720972 UEY720972 UOU720972 UYQ720972 VIM720972 VSI720972 WCE720972 WMA720972 WVW720972 O786508 JK786508 TG786508 ADC786508 AMY786508 AWU786508 BGQ786508 BQM786508 CAI786508 CKE786508 CUA786508 DDW786508 DNS786508 DXO786508 EHK786508 ERG786508 FBC786508 FKY786508 FUU786508 GEQ786508 GOM786508 GYI786508 HIE786508 HSA786508 IBW786508 ILS786508 IVO786508 JFK786508 JPG786508 JZC786508 KIY786508 KSU786508 LCQ786508 LMM786508 LWI786508 MGE786508 MQA786508 MZW786508 NJS786508 NTO786508 ODK786508 ONG786508 OXC786508 PGY786508 PQU786508 QAQ786508 QKM786508 QUI786508 REE786508 ROA786508 RXW786508 SHS786508 SRO786508 TBK786508 TLG786508 TVC786508 UEY786508 UOU786508 UYQ786508 VIM786508 VSI786508 WCE786508 WMA786508 WVW786508 O852044 JK852044 TG852044 ADC852044 AMY852044 AWU852044 BGQ852044 BQM852044 CAI852044 CKE852044 CUA852044 DDW852044 DNS852044 DXO852044 EHK852044 ERG852044 FBC852044 FKY852044 FUU852044 GEQ852044 GOM852044 GYI852044 HIE852044 HSA852044 IBW852044 ILS852044 IVO852044 JFK852044 JPG852044 JZC852044 KIY852044 KSU852044 LCQ852044 LMM852044 LWI852044 MGE852044 MQA852044 MZW852044 NJS852044 NTO852044 ODK852044 ONG852044 OXC852044 PGY852044 PQU852044 QAQ852044 QKM852044 QUI852044 REE852044 ROA852044 RXW852044 SHS852044 SRO852044 TBK852044 TLG852044 TVC852044 UEY852044 UOU852044 UYQ852044 VIM852044 VSI852044 WCE852044 WMA852044 WVW852044 O917580 JK917580 TG917580 ADC917580 AMY917580 AWU917580 BGQ917580 BQM917580 CAI917580 CKE917580 CUA917580 DDW917580 DNS917580 DXO917580 EHK917580 ERG917580 FBC917580 FKY917580 FUU917580 GEQ917580 GOM917580 GYI917580 HIE917580 HSA917580 IBW917580 ILS917580 IVO917580 JFK917580 JPG917580 JZC917580 KIY917580 KSU917580 LCQ917580 LMM917580 LWI917580 MGE917580 MQA917580 MZW917580 NJS917580 NTO917580 ODK917580 ONG917580 OXC917580 PGY917580 PQU917580 QAQ917580 QKM917580 QUI917580 REE917580 ROA917580 RXW917580 SHS917580 SRO917580 TBK917580 TLG917580 TVC917580 UEY917580 UOU917580 UYQ917580 VIM917580 VSI917580 WCE917580 WMA917580 WVW917580 O983116 JK983116 TG983116 ADC983116 AMY983116 AWU983116 BGQ983116 BQM983116 CAI983116 CKE983116 CUA983116 DDW983116 DNS983116 DXO983116 EHK983116 ERG983116 FBC983116 FKY983116 FUU983116 GEQ983116 GOM983116 GYI983116 HIE983116 HSA983116 IBW983116 ILS983116 IVO983116 JFK983116 JPG983116 JZC983116 KIY983116 KSU983116 LCQ983116 LMM983116 LWI983116 MGE983116 MQA983116 MZW983116 NJS983116 NTO983116 ODK983116 ONG983116 OXC983116 PGY983116 PQU983116 QAQ983116 QKM983116 QUI983116 REE983116 ROA983116 RXW983116 SHS983116 SRO983116 TBK983116 TLG983116 TVC983116 UEY983116 UOU983116 UYQ983116 VIM983116 VSI983116 WCE983116 WMA983116 WVW983116</xm:sqref>
        </x14:dataValidation>
      </x14:dataValidations>
    </ext>
  </extLst>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C2A8A-DA5F-490A-BAD3-CF478389249C}">
  <sheetPr>
    <tabColor rgb="FFFFFF00"/>
    <pageSetUpPr fitToPage="1"/>
  </sheetPr>
  <dimension ref="A1:IV144"/>
  <sheetViews>
    <sheetView view="pageBreakPreview" zoomScaleNormal="70" zoomScaleSheetLayoutView="100" workbookViewId="0">
      <selection activeCell="F5" sqref="F5"/>
    </sheetView>
  </sheetViews>
  <sheetFormatPr defaultRowHeight="14.25"/>
  <cols>
    <col min="1" max="1" width="3.109375" style="807" customWidth="1"/>
    <col min="2" max="2" width="22.88671875" style="807" customWidth="1"/>
    <col min="3" max="3" width="18.5546875" style="807" customWidth="1"/>
    <col min="4" max="4" width="12.5546875" style="807" customWidth="1"/>
    <col min="5" max="5" width="11" style="807" customWidth="1"/>
    <col min="6" max="6" width="15" style="807" customWidth="1"/>
    <col min="7" max="7" width="12.6640625" style="807" customWidth="1"/>
    <col min="8" max="8" width="14.21875" style="807" customWidth="1"/>
    <col min="9" max="9" width="15.88671875" style="1071" customWidth="1"/>
    <col min="10" max="10" width="11.21875" style="807" customWidth="1"/>
    <col min="11" max="11" width="9.33203125" style="807" customWidth="1"/>
    <col min="12" max="12" width="16.5546875" style="807" bestFit="1" customWidth="1"/>
    <col min="13" max="13" width="5.88671875" style="807" customWidth="1"/>
    <col min="14" max="14" width="5" style="807" customWidth="1"/>
    <col min="15" max="15" width="8.88671875" style="808"/>
    <col min="16" max="16" width="8.88671875" style="807"/>
    <col min="17" max="17" width="13.44140625" style="807" customWidth="1"/>
    <col min="18" max="18" width="12.77734375" style="807" bestFit="1" customWidth="1"/>
    <col min="19" max="19" width="8.88671875" style="807"/>
    <col min="20" max="20" width="13.33203125" style="807" bestFit="1" customWidth="1"/>
    <col min="21" max="256" width="8.88671875" style="807"/>
    <col min="257" max="257" width="3.109375" style="807" customWidth="1"/>
    <col min="258" max="258" width="22.88671875" style="807" customWidth="1"/>
    <col min="259" max="259" width="18.5546875" style="807" customWidth="1"/>
    <col min="260" max="260" width="13.21875" style="807" customWidth="1"/>
    <col min="261" max="261" width="11" style="807" customWidth="1"/>
    <col min="262" max="262" width="15" style="807" customWidth="1"/>
    <col min="263" max="263" width="12.6640625" style="807" customWidth="1"/>
    <col min="264" max="264" width="14.21875" style="807" customWidth="1"/>
    <col min="265" max="265" width="15.88671875" style="807" customWidth="1"/>
    <col min="266" max="266" width="11.21875" style="807" customWidth="1"/>
    <col min="267" max="267" width="9.33203125" style="807" customWidth="1"/>
    <col min="268" max="268" width="16.5546875" style="807" bestFit="1" customWidth="1"/>
    <col min="269" max="269" width="5.88671875" style="807" customWidth="1"/>
    <col min="270" max="270" width="5" style="807" customWidth="1"/>
    <col min="271" max="272" width="8.88671875" style="807"/>
    <col min="273" max="273" width="13.44140625" style="807" customWidth="1"/>
    <col min="274" max="274" width="12.77734375" style="807" bestFit="1" customWidth="1"/>
    <col min="275" max="275" width="8.88671875" style="807"/>
    <col min="276" max="276" width="13.33203125" style="807" bestFit="1" customWidth="1"/>
    <col min="277" max="512" width="8.88671875" style="807"/>
    <col min="513" max="513" width="3.109375" style="807" customWidth="1"/>
    <col min="514" max="514" width="22.88671875" style="807" customWidth="1"/>
    <col min="515" max="515" width="18.5546875" style="807" customWidth="1"/>
    <col min="516" max="516" width="13.21875" style="807" customWidth="1"/>
    <col min="517" max="517" width="11" style="807" customWidth="1"/>
    <col min="518" max="518" width="15" style="807" customWidth="1"/>
    <col min="519" max="519" width="12.6640625" style="807" customWidth="1"/>
    <col min="520" max="520" width="14.21875" style="807" customWidth="1"/>
    <col min="521" max="521" width="15.88671875" style="807" customWidth="1"/>
    <col min="522" max="522" width="11.21875" style="807" customWidth="1"/>
    <col min="523" max="523" width="9.33203125" style="807" customWidth="1"/>
    <col min="524" max="524" width="16.5546875" style="807" bestFit="1" customWidth="1"/>
    <col min="525" max="525" width="5.88671875" style="807" customWidth="1"/>
    <col min="526" max="526" width="5" style="807" customWidth="1"/>
    <col min="527" max="528" width="8.88671875" style="807"/>
    <col min="529" max="529" width="13.44140625" style="807" customWidth="1"/>
    <col min="530" max="530" width="12.77734375" style="807" bestFit="1" customWidth="1"/>
    <col min="531" max="531" width="8.88671875" style="807"/>
    <col min="532" max="532" width="13.33203125" style="807" bestFit="1" customWidth="1"/>
    <col min="533" max="768" width="8.88671875" style="807"/>
    <col min="769" max="769" width="3.109375" style="807" customWidth="1"/>
    <col min="770" max="770" width="22.88671875" style="807" customWidth="1"/>
    <col min="771" max="771" width="18.5546875" style="807" customWidth="1"/>
    <col min="772" max="772" width="13.21875" style="807" customWidth="1"/>
    <col min="773" max="773" width="11" style="807" customWidth="1"/>
    <col min="774" max="774" width="15" style="807" customWidth="1"/>
    <col min="775" max="775" width="12.6640625" style="807" customWidth="1"/>
    <col min="776" max="776" width="14.21875" style="807" customWidth="1"/>
    <col min="777" max="777" width="15.88671875" style="807" customWidth="1"/>
    <col min="778" max="778" width="11.21875" style="807" customWidth="1"/>
    <col min="779" max="779" width="9.33203125" style="807" customWidth="1"/>
    <col min="780" max="780" width="16.5546875" style="807" bestFit="1" customWidth="1"/>
    <col min="781" max="781" width="5.88671875" style="807" customWidth="1"/>
    <col min="782" max="782" width="5" style="807" customWidth="1"/>
    <col min="783" max="784" width="8.88671875" style="807"/>
    <col min="785" max="785" width="13.44140625" style="807" customWidth="1"/>
    <col min="786" max="786" width="12.77734375" style="807" bestFit="1" customWidth="1"/>
    <col min="787" max="787" width="8.88671875" style="807"/>
    <col min="788" max="788" width="13.33203125" style="807" bestFit="1" customWidth="1"/>
    <col min="789" max="1024" width="8.88671875" style="807"/>
    <col min="1025" max="1025" width="3.109375" style="807" customWidth="1"/>
    <col min="1026" max="1026" width="22.88671875" style="807" customWidth="1"/>
    <col min="1027" max="1027" width="18.5546875" style="807" customWidth="1"/>
    <col min="1028" max="1028" width="13.21875" style="807" customWidth="1"/>
    <col min="1029" max="1029" width="11" style="807" customWidth="1"/>
    <col min="1030" max="1030" width="15" style="807" customWidth="1"/>
    <col min="1031" max="1031" width="12.6640625" style="807" customWidth="1"/>
    <col min="1032" max="1032" width="14.21875" style="807" customWidth="1"/>
    <col min="1033" max="1033" width="15.88671875" style="807" customWidth="1"/>
    <col min="1034" max="1034" width="11.21875" style="807" customWidth="1"/>
    <col min="1035" max="1035" width="9.33203125" style="807" customWidth="1"/>
    <col min="1036" max="1036" width="16.5546875" style="807" bestFit="1" customWidth="1"/>
    <col min="1037" max="1037" width="5.88671875" style="807" customWidth="1"/>
    <col min="1038" max="1038" width="5" style="807" customWidth="1"/>
    <col min="1039" max="1040" width="8.88671875" style="807"/>
    <col min="1041" max="1041" width="13.44140625" style="807" customWidth="1"/>
    <col min="1042" max="1042" width="12.77734375" style="807" bestFit="1" customWidth="1"/>
    <col min="1043" max="1043" width="8.88671875" style="807"/>
    <col min="1044" max="1044" width="13.33203125" style="807" bestFit="1" customWidth="1"/>
    <col min="1045" max="1280" width="8.88671875" style="807"/>
    <col min="1281" max="1281" width="3.109375" style="807" customWidth="1"/>
    <col min="1282" max="1282" width="22.88671875" style="807" customWidth="1"/>
    <col min="1283" max="1283" width="18.5546875" style="807" customWidth="1"/>
    <col min="1284" max="1284" width="13.21875" style="807" customWidth="1"/>
    <col min="1285" max="1285" width="11" style="807" customWidth="1"/>
    <col min="1286" max="1286" width="15" style="807" customWidth="1"/>
    <col min="1287" max="1287" width="12.6640625" style="807" customWidth="1"/>
    <col min="1288" max="1288" width="14.21875" style="807" customWidth="1"/>
    <col min="1289" max="1289" width="15.88671875" style="807" customWidth="1"/>
    <col min="1290" max="1290" width="11.21875" style="807" customWidth="1"/>
    <col min="1291" max="1291" width="9.33203125" style="807" customWidth="1"/>
    <col min="1292" max="1292" width="16.5546875" style="807" bestFit="1" customWidth="1"/>
    <col min="1293" max="1293" width="5.88671875" style="807" customWidth="1"/>
    <col min="1294" max="1294" width="5" style="807" customWidth="1"/>
    <col min="1295" max="1296" width="8.88671875" style="807"/>
    <col min="1297" max="1297" width="13.44140625" style="807" customWidth="1"/>
    <col min="1298" max="1298" width="12.77734375" style="807" bestFit="1" customWidth="1"/>
    <col min="1299" max="1299" width="8.88671875" style="807"/>
    <col min="1300" max="1300" width="13.33203125" style="807" bestFit="1" customWidth="1"/>
    <col min="1301" max="1536" width="8.88671875" style="807"/>
    <col min="1537" max="1537" width="3.109375" style="807" customWidth="1"/>
    <col min="1538" max="1538" width="22.88671875" style="807" customWidth="1"/>
    <col min="1539" max="1539" width="18.5546875" style="807" customWidth="1"/>
    <col min="1540" max="1540" width="13.21875" style="807" customWidth="1"/>
    <col min="1541" max="1541" width="11" style="807" customWidth="1"/>
    <col min="1542" max="1542" width="15" style="807" customWidth="1"/>
    <col min="1543" max="1543" width="12.6640625" style="807" customWidth="1"/>
    <col min="1544" max="1544" width="14.21875" style="807" customWidth="1"/>
    <col min="1545" max="1545" width="15.88671875" style="807" customWidth="1"/>
    <col min="1546" max="1546" width="11.21875" style="807" customWidth="1"/>
    <col min="1547" max="1547" width="9.33203125" style="807" customWidth="1"/>
    <col min="1548" max="1548" width="16.5546875" style="807" bestFit="1" customWidth="1"/>
    <col min="1549" max="1549" width="5.88671875" style="807" customWidth="1"/>
    <col min="1550" max="1550" width="5" style="807" customWidth="1"/>
    <col min="1551" max="1552" width="8.88671875" style="807"/>
    <col min="1553" max="1553" width="13.44140625" style="807" customWidth="1"/>
    <col min="1554" max="1554" width="12.77734375" style="807" bestFit="1" customWidth="1"/>
    <col min="1555" max="1555" width="8.88671875" style="807"/>
    <col min="1556" max="1556" width="13.33203125" style="807" bestFit="1" customWidth="1"/>
    <col min="1557" max="1792" width="8.88671875" style="807"/>
    <col min="1793" max="1793" width="3.109375" style="807" customWidth="1"/>
    <col min="1794" max="1794" width="22.88671875" style="807" customWidth="1"/>
    <col min="1795" max="1795" width="18.5546875" style="807" customWidth="1"/>
    <col min="1796" max="1796" width="13.21875" style="807" customWidth="1"/>
    <col min="1797" max="1797" width="11" style="807" customWidth="1"/>
    <col min="1798" max="1798" width="15" style="807" customWidth="1"/>
    <col min="1799" max="1799" width="12.6640625" style="807" customWidth="1"/>
    <col min="1800" max="1800" width="14.21875" style="807" customWidth="1"/>
    <col min="1801" max="1801" width="15.88671875" style="807" customWidth="1"/>
    <col min="1802" max="1802" width="11.21875" style="807" customWidth="1"/>
    <col min="1803" max="1803" width="9.33203125" style="807" customWidth="1"/>
    <col min="1804" max="1804" width="16.5546875" style="807" bestFit="1" customWidth="1"/>
    <col min="1805" max="1805" width="5.88671875" style="807" customWidth="1"/>
    <col min="1806" max="1806" width="5" style="807" customWidth="1"/>
    <col min="1807" max="1808" width="8.88671875" style="807"/>
    <col min="1809" max="1809" width="13.44140625" style="807" customWidth="1"/>
    <col min="1810" max="1810" width="12.77734375" style="807" bestFit="1" customWidth="1"/>
    <col min="1811" max="1811" width="8.88671875" style="807"/>
    <col min="1812" max="1812" width="13.33203125" style="807" bestFit="1" customWidth="1"/>
    <col min="1813" max="2048" width="8.88671875" style="807"/>
    <col min="2049" max="2049" width="3.109375" style="807" customWidth="1"/>
    <col min="2050" max="2050" width="22.88671875" style="807" customWidth="1"/>
    <col min="2051" max="2051" width="18.5546875" style="807" customWidth="1"/>
    <col min="2052" max="2052" width="13.21875" style="807" customWidth="1"/>
    <col min="2053" max="2053" width="11" style="807" customWidth="1"/>
    <col min="2054" max="2054" width="15" style="807" customWidth="1"/>
    <col min="2055" max="2055" width="12.6640625" style="807" customWidth="1"/>
    <col min="2056" max="2056" width="14.21875" style="807" customWidth="1"/>
    <col min="2057" max="2057" width="15.88671875" style="807" customWidth="1"/>
    <col min="2058" max="2058" width="11.21875" style="807" customWidth="1"/>
    <col min="2059" max="2059" width="9.33203125" style="807" customWidth="1"/>
    <col min="2060" max="2060" width="16.5546875" style="807" bestFit="1" customWidth="1"/>
    <col min="2061" max="2061" width="5.88671875" style="807" customWidth="1"/>
    <col min="2062" max="2062" width="5" style="807" customWidth="1"/>
    <col min="2063" max="2064" width="8.88671875" style="807"/>
    <col min="2065" max="2065" width="13.44140625" style="807" customWidth="1"/>
    <col min="2066" max="2066" width="12.77734375" style="807" bestFit="1" customWidth="1"/>
    <col min="2067" max="2067" width="8.88671875" style="807"/>
    <col min="2068" max="2068" width="13.33203125" style="807" bestFit="1" customWidth="1"/>
    <col min="2069" max="2304" width="8.88671875" style="807"/>
    <col min="2305" max="2305" width="3.109375" style="807" customWidth="1"/>
    <col min="2306" max="2306" width="22.88671875" style="807" customWidth="1"/>
    <col min="2307" max="2307" width="18.5546875" style="807" customWidth="1"/>
    <col min="2308" max="2308" width="13.21875" style="807" customWidth="1"/>
    <col min="2309" max="2309" width="11" style="807" customWidth="1"/>
    <col min="2310" max="2310" width="15" style="807" customWidth="1"/>
    <col min="2311" max="2311" width="12.6640625" style="807" customWidth="1"/>
    <col min="2312" max="2312" width="14.21875" style="807" customWidth="1"/>
    <col min="2313" max="2313" width="15.88671875" style="807" customWidth="1"/>
    <col min="2314" max="2314" width="11.21875" style="807" customWidth="1"/>
    <col min="2315" max="2315" width="9.33203125" style="807" customWidth="1"/>
    <col min="2316" max="2316" width="16.5546875" style="807" bestFit="1" customWidth="1"/>
    <col min="2317" max="2317" width="5.88671875" style="807" customWidth="1"/>
    <col min="2318" max="2318" width="5" style="807" customWidth="1"/>
    <col min="2319" max="2320" width="8.88671875" style="807"/>
    <col min="2321" max="2321" width="13.44140625" style="807" customWidth="1"/>
    <col min="2322" max="2322" width="12.77734375" style="807" bestFit="1" customWidth="1"/>
    <col min="2323" max="2323" width="8.88671875" style="807"/>
    <col min="2324" max="2324" width="13.33203125" style="807" bestFit="1" customWidth="1"/>
    <col min="2325" max="2560" width="8.88671875" style="807"/>
    <col min="2561" max="2561" width="3.109375" style="807" customWidth="1"/>
    <col min="2562" max="2562" width="22.88671875" style="807" customWidth="1"/>
    <col min="2563" max="2563" width="18.5546875" style="807" customWidth="1"/>
    <col min="2564" max="2564" width="13.21875" style="807" customWidth="1"/>
    <col min="2565" max="2565" width="11" style="807" customWidth="1"/>
    <col min="2566" max="2566" width="15" style="807" customWidth="1"/>
    <col min="2567" max="2567" width="12.6640625" style="807" customWidth="1"/>
    <col min="2568" max="2568" width="14.21875" style="807" customWidth="1"/>
    <col min="2569" max="2569" width="15.88671875" style="807" customWidth="1"/>
    <col min="2570" max="2570" width="11.21875" style="807" customWidth="1"/>
    <col min="2571" max="2571" width="9.33203125" style="807" customWidth="1"/>
    <col min="2572" max="2572" width="16.5546875" style="807" bestFit="1" customWidth="1"/>
    <col min="2573" max="2573" width="5.88671875" style="807" customWidth="1"/>
    <col min="2574" max="2574" width="5" style="807" customWidth="1"/>
    <col min="2575" max="2576" width="8.88671875" style="807"/>
    <col min="2577" max="2577" width="13.44140625" style="807" customWidth="1"/>
    <col min="2578" max="2578" width="12.77734375" style="807" bestFit="1" customWidth="1"/>
    <col min="2579" max="2579" width="8.88671875" style="807"/>
    <col min="2580" max="2580" width="13.33203125" style="807" bestFit="1" customWidth="1"/>
    <col min="2581" max="2816" width="8.88671875" style="807"/>
    <col min="2817" max="2817" width="3.109375" style="807" customWidth="1"/>
    <col min="2818" max="2818" width="22.88671875" style="807" customWidth="1"/>
    <col min="2819" max="2819" width="18.5546875" style="807" customWidth="1"/>
    <col min="2820" max="2820" width="13.21875" style="807" customWidth="1"/>
    <col min="2821" max="2821" width="11" style="807" customWidth="1"/>
    <col min="2822" max="2822" width="15" style="807" customWidth="1"/>
    <col min="2823" max="2823" width="12.6640625" style="807" customWidth="1"/>
    <col min="2824" max="2824" width="14.21875" style="807" customWidth="1"/>
    <col min="2825" max="2825" width="15.88671875" style="807" customWidth="1"/>
    <col min="2826" max="2826" width="11.21875" style="807" customWidth="1"/>
    <col min="2827" max="2827" width="9.33203125" style="807" customWidth="1"/>
    <col min="2828" max="2828" width="16.5546875" style="807" bestFit="1" customWidth="1"/>
    <col min="2829" max="2829" width="5.88671875" style="807" customWidth="1"/>
    <col min="2830" max="2830" width="5" style="807" customWidth="1"/>
    <col min="2831" max="2832" width="8.88671875" style="807"/>
    <col min="2833" max="2833" width="13.44140625" style="807" customWidth="1"/>
    <col min="2834" max="2834" width="12.77734375" style="807" bestFit="1" customWidth="1"/>
    <col min="2835" max="2835" width="8.88671875" style="807"/>
    <col min="2836" max="2836" width="13.33203125" style="807" bestFit="1" customWidth="1"/>
    <col min="2837" max="3072" width="8.88671875" style="807"/>
    <col min="3073" max="3073" width="3.109375" style="807" customWidth="1"/>
    <col min="3074" max="3074" width="22.88671875" style="807" customWidth="1"/>
    <col min="3075" max="3075" width="18.5546875" style="807" customWidth="1"/>
    <col min="3076" max="3076" width="13.21875" style="807" customWidth="1"/>
    <col min="3077" max="3077" width="11" style="807" customWidth="1"/>
    <col min="3078" max="3078" width="15" style="807" customWidth="1"/>
    <col min="3079" max="3079" width="12.6640625" style="807" customWidth="1"/>
    <col min="3080" max="3080" width="14.21875" style="807" customWidth="1"/>
    <col min="3081" max="3081" width="15.88671875" style="807" customWidth="1"/>
    <col min="3082" max="3082" width="11.21875" style="807" customWidth="1"/>
    <col min="3083" max="3083" width="9.33203125" style="807" customWidth="1"/>
    <col min="3084" max="3084" width="16.5546875" style="807" bestFit="1" customWidth="1"/>
    <col min="3085" max="3085" width="5.88671875" style="807" customWidth="1"/>
    <col min="3086" max="3086" width="5" style="807" customWidth="1"/>
    <col min="3087" max="3088" width="8.88671875" style="807"/>
    <col min="3089" max="3089" width="13.44140625" style="807" customWidth="1"/>
    <col min="3090" max="3090" width="12.77734375" style="807" bestFit="1" customWidth="1"/>
    <col min="3091" max="3091" width="8.88671875" style="807"/>
    <col min="3092" max="3092" width="13.33203125" style="807" bestFit="1" customWidth="1"/>
    <col min="3093" max="3328" width="8.88671875" style="807"/>
    <col min="3329" max="3329" width="3.109375" style="807" customWidth="1"/>
    <col min="3330" max="3330" width="22.88671875" style="807" customWidth="1"/>
    <col min="3331" max="3331" width="18.5546875" style="807" customWidth="1"/>
    <col min="3332" max="3332" width="13.21875" style="807" customWidth="1"/>
    <col min="3333" max="3333" width="11" style="807" customWidth="1"/>
    <col min="3334" max="3334" width="15" style="807" customWidth="1"/>
    <col min="3335" max="3335" width="12.6640625" style="807" customWidth="1"/>
    <col min="3336" max="3336" width="14.21875" style="807" customWidth="1"/>
    <col min="3337" max="3337" width="15.88671875" style="807" customWidth="1"/>
    <col min="3338" max="3338" width="11.21875" style="807" customWidth="1"/>
    <col min="3339" max="3339" width="9.33203125" style="807" customWidth="1"/>
    <col min="3340" max="3340" width="16.5546875" style="807" bestFit="1" customWidth="1"/>
    <col min="3341" max="3341" width="5.88671875" style="807" customWidth="1"/>
    <col min="3342" max="3342" width="5" style="807" customWidth="1"/>
    <col min="3343" max="3344" width="8.88671875" style="807"/>
    <col min="3345" max="3345" width="13.44140625" style="807" customWidth="1"/>
    <col min="3346" max="3346" width="12.77734375" style="807" bestFit="1" customWidth="1"/>
    <col min="3347" max="3347" width="8.88671875" style="807"/>
    <col min="3348" max="3348" width="13.33203125" style="807" bestFit="1" customWidth="1"/>
    <col min="3349" max="3584" width="8.88671875" style="807"/>
    <col min="3585" max="3585" width="3.109375" style="807" customWidth="1"/>
    <col min="3586" max="3586" width="22.88671875" style="807" customWidth="1"/>
    <col min="3587" max="3587" width="18.5546875" style="807" customWidth="1"/>
    <col min="3588" max="3588" width="13.21875" style="807" customWidth="1"/>
    <col min="3589" max="3589" width="11" style="807" customWidth="1"/>
    <col min="3590" max="3590" width="15" style="807" customWidth="1"/>
    <col min="3591" max="3591" width="12.6640625" style="807" customWidth="1"/>
    <col min="3592" max="3592" width="14.21875" style="807" customWidth="1"/>
    <col min="3593" max="3593" width="15.88671875" style="807" customWidth="1"/>
    <col min="3594" max="3594" width="11.21875" style="807" customWidth="1"/>
    <col min="3595" max="3595" width="9.33203125" style="807" customWidth="1"/>
    <col min="3596" max="3596" width="16.5546875" style="807" bestFit="1" customWidth="1"/>
    <col min="3597" max="3597" width="5.88671875" style="807" customWidth="1"/>
    <col min="3598" max="3598" width="5" style="807" customWidth="1"/>
    <col min="3599" max="3600" width="8.88671875" style="807"/>
    <col min="3601" max="3601" width="13.44140625" style="807" customWidth="1"/>
    <col min="3602" max="3602" width="12.77734375" style="807" bestFit="1" customWidth="1"/>
    <col min="3603" max="3603" width="8.88671875" style="807"/>
    <col min="3604" max="3604" width="13.33203125" style="807" bestFit="1" customWidth="1"/>
    <col min="3605" max="3840" width="8.88671875" style="807"/>
    <col min="3841" max="3841" width="3.109375" style="807" customWidth="1"/>
    <col min="3842" max="3842" width="22.88671875" style="807" customWidth="1"/>
    <col min="3843" max="3843" width="18.5546875" style="807" customWidth="1"/>
    <col min="3844" max="3844" width="13.21875" style="807" customWidth="1"/>
    <col min="3845" max="3845" width="11" style="807" customWidth="1"/>
    <col min="3846" max="3846" width="15" style="807" customWidth="1"/>
    <col min="3847" max="3847" width="12.6640625" style="807" customWidth="1"/>
    <col min="3848" max="3848" width="14.21875" style="807" customWidth="1"/>
    <col min="3849" max="3849" width="15.88671875" style="807" customWidth="1"/>
    <col min="3850" max="3850" width="11.21875" style="807" customWidth="1"/>
    <col min="3851" max="3851" width="9.33203125" style="807" customWidth="1"/>
    <col min="3852" max="3852" width="16.5546875" style="807" bestFit="1" customWidth="1"/>
    <col min="3853" max="3853" width="5.88671875" style="807" customWidth="1"/>
    <col min="3854" max="3854" width="5" style="807" customWidth="1"/>
    <col min="3855" max="3856" width="8.88671875" style="807"/>
    <col min="3857" max="3857" width="13.44140625" style="807" customWidth="1"/>
    <col min="3858" max="3858" width="12.77734375" style="807" bestFit="1" customWidth="1"/>
    <col min="3859" max="3859" width="8.88671875" style="807"/>
    <col min="3860" max="3860" width="13.33203125" style="807" bestFit="1" customWidth="1"/>
    <col min="3861" max="4096" width="8.88671875" style="807"/>
    <col min="4097" max="4097" width="3.109375" style="807" customWidth="1"/>
    <col min="4098" max="4098" width="22.88671875" style="807" customWidth="1"/>
    <col min="4099" max="4099" width="18.5546875" style="807" customWidth="1"/>
    <col min="4100" max="4100" width="13.21875" style="807" customWidth="1"/>
    <col min="4101" max="4101" width="11" style="807" customWidth="1"/>
    <col min="4102" max="4102" width="15" style="807" customWidth="1"/>
    <col min="4103" max="4103" width="12.6640625" style="807" customWidth="1"/>
    <col min="4104" max="4104" width="14.21875" style="807" customWidth="1"/>
    <col min="4105" max="4105" width="15.88671875" style="807" customWidth="1"/>
    <col min="4106" max="4106" width="11.21875" style="807" customWidth="1"/>
    <col min="4107" max="4107" width="9.33203125" style="807" customWidth="1"/>
    <col min="4108" max="4108" width="16.5546875" style="807" bestFit="1" customWidth="1"/>
    <col min="4109" max="4109" width="5.88671875" style="807" customWidth="1"/>
    <col min="4110" max="4110" width="5" style="807" customWidth="1"/>
    <col min="4111" max="4112" width="8.88671875" style="807"/>
    <col min="4113" max="4113" width="13.44140625" style="807" customWidth="1"/>
    <col min="4114" max="4114" width="12.77734375" style="807" bestFit="1" customWidth="1"/>
    <col min="4115" max="4115" width="8.88671875" style="807"/>
    <col min="4116" max="4116" width="13.33203125" style="807" bestFit="1" customWidth="1"/>
    <col min="4117" max="4352" width="8.88671875" style="807"/>
    <col min="4353" max="4353" width="3.109375" style="807" customWidth="1"/>
    <col min="4354" max="4354" width="22.88671875" style="807" customWidth="1"/>
    <col min="4355" max="4355" width="18.5546875" style="807" customWidth="1"/>
    <col min="4356" max="4356" width="13.21875" style="807" customWidth="1"/>
    <col min="4357" max="4357" width="11" style="807" customWidth="1"/>
    <col min="4358" max="4358" width="15" style="807" customWidth="1"/>
    <col min="4359" max="4359" width="12.6640625" style="807" customWidth="1"/>
    <col min="4360" max="4360" width="14.21875" style="807" customWidth="1"/>
    <col min="4361" max="4361" width="15.88671875" style="807" customWidth="1"/>
    <col min="4362" max="4362" width="11.21875" style="807" customWidth="1"/>
    <col min="4363" max="4363" width="9.33203125" style="807" customWidth="1"/>
    <col min="4364" max="4364" width="16.5546875" style="807" bestFit="1" customWidth="1"/>
    <col min="4365" max="4365" width="5.88671875" style="807" customWidth="1"/>
    <col min="4366" max="4366" width="5" style="807" customWidth="1"/>
    <col min="4367" max="4368" width="8.88671875" style="807"/>
    <col min="4369" max="4369" width="13.44140625" style="807" customWidth="1"/>
    <col min="4370" max="4370" width="12.77734375" style="807" bestFit="1" customWidth="1"/>
    <col min="4371" max="4371" width="8.88671875" style="807"/>
    <col min="4372" max="4372" width="13.33203125" style="807" bestFit="1" customWidth="1"/>
    <col min="4373" max="4608" width="8.88671875" style="807"/>
    <col min="4609" max="4609" width="3.109375" style="807" customWidth="1"/>
    <col min="4610" max="4610" width="22.88671875" style="807" customWidth="1"/>
    <col min="4611" max="4611" width="18.5546875" style="807" customWidth="1"/>
    <col min="4612" max="4612" width="13.21875" style="807" customWidth="1"/>
    <col min="4613" max="4613" width="11" style="807" customWidth="1"/>
    <col min="4614" max="4614" width="15" style="807" customWidth="1"/>
    <col min="4615" max="4615" width="12.6640625" style="807" customWidth="1"/>
    <col min="4616" max="4616" width="14.21875" style="807" customWidth="1"/>
    <col min="4617" max="4617" width="15.88671875" style="807" customWidth="1"/>
    <col min="4618" max="4618" width="11.21875" style="807" customWidth="1"/>
    <col min="4619" max="4619" width="9.33203125" style="807" customWidth="1"/>
    <col min="4620" max="4620" width="16.5546875" style="807" bestFit="1" customWidth="1"/>
    <col min="4621" max="4621" width="5.88671875" style="807" customWidth="1"/>
    <col min="4622" max="4622" width="5" style="807" customWidth="1"/>
    <col min="4623" max="4624" width="8.88671875" style="807"/>
    <col min="4625" max="4625" width="13.44140625" style="807" customWidth="1"/>
    <col min="4626" max="4626" width="12.77734375" style="807" bestFit="1" customWidth="1"/>
    <col min="4627" max="4627" width="8.88671875" style="807"/>
    <col min="4628" max="4628" width="13.33203125" style="807" bestFit="1" customWidth="1"/>
    <col min="4629" max="4864" width="8.88671875" style="807"/>
    <col min="4865" max="4865" width="3.109375" style="807" customWidth="1"/>
    <col min="4866" max="4866" width="22.88671875" style="807" customWidth="1"/>
    <col min="4867" max="4867" width="18.5546875" style="807" customWidth="1"/>
    <col min="4868" max="4868" width="13.21875" style="807" customWidth="1"/>
    <col min="4869" max="4869" width="11" style="807" customWidth="1"/>
    <col min="4870" max="4870" width="15" style="807" customWidth="1"/>
    <col min="4871" max="4871" width="12.6640625" style="807" customWidth="1"/>
    <col min="4872" max="4872" width="14.21875" style="807" customWidth="1"/>
    <col min="4873" max="4873" width="15.88671875" style="807" customWidth="1"/>
    <col min="4874" max="4874" width="11.21875" style="807" customWidth="1"/>
    <col min="4875" max="4875" width="9.33203125" style="807" customWidth="1"/>
    <col min="4876" max="4876" width="16.5546875" style="807" bestFit="1" customWidth="1"/>
    <col min="4877" max="4877" width="5.88671875" style="807" customWidth="1"/>
    <col min="4878" max="4878" width="5" style="807" customWidth="1"/>
    <col min="4879" max="4880" width="8.88671875" style="807"/>
    <col min="4881" max="4881" width="13.44140625" style="807" customWidth="1"/>
    <col min="4882" max="4882" width="12.77734375" style="807" bestFit="1" customWidth="1"/>
    <col min="4883" max="4883" width="8.88671875" style="807"/>
    <col min="4884" max="4884" width="13.33203125" style="807" bestFit="1" customWidth="1"/>
    <col min="4885" max="5120" width="8.88671875" style="807"/>
    <col min="5121" max="5121" width="3.109375" style="807" customWidth="1"/>
    <col min="5122" max="5122" width="22.88671875" style="807" customWidth="1"/>
    <col min="5123" max="5123" width="18.5546875" style="807" customWidth="1"/>
    <col min="5124" max="5124" width="13.21875" style="807" customWidth="1"/>
    <col min="5125" max="5125" width="11" style="807" customWidth="1"/>
    <col min="5126" max="5126" width="15" style="807" customWidth="1"/>
    <col min="5127" max="5127" width="12.6640625" style="807" customWidth="1"/>
    <col min="5128" max="5128" width="14.21875" style="807" customWidth="1"/>
    <col min="5129" max="5129" width="15.88671875" style="807" customWidth="1"/>
    <col min="5130" max="5130" width="11.21875" style="807" customWidth="1"/>
    <col min="5131" max="5131" width="9.33203125" style="807" customWidth="1"/>
    <col min="5132" max="5132" width="16.5546875" style="807" bestFit="1" customWidth="1"/>
    <col min="5133" max="5133" width="5.88671875" style="807" customWidth="1"/>
    <col min="5134" max="5134" width="5" style="807" customWidth="1"/>
    <col min="5135" max="5136" width="8.88671875" style="807"/>
    <col min="5137" max="5137" width="13.44140625" style="807" customWidth="1"/>
    <col min="5138" max="5138" width="12.77734375" style="807" bestFit="1" customWidth="1"/>
    <col min="5139" max="5139" width="8.88671875" style="807"/>
    <col min="5140" max="5140" width="13.33203125" style="807" bestFit="1" customWidth="1"/>
    <col min="5141" max="5376" width="8.88671875" style="807"/>
    <col min="5377" max="5377" width="3.109375" style="807" customWidth="1"/>
    <col min="5378" max="5378" width="22.88671875" style="807" customWidth="1"/>
    <col min="5379" max="5379" width="18.5546875" style="807" customWidth="1"/>
    <col min="5380" max="5380" width="13.21875" style="807" customWidth="1"/>
    <col min="5381" max="5381" width="11" style="807" customWidth="1"/>
    <col min="5382" max="5382" width="15" style="807" customWidth="1"/>
    <col min="5383" max="5383" width="12.6640625" style="807" customWidth="1"/>
    <col min="5384" max="5384" width="14.21875" style="807" customWidth="1"/>
    <col min="5385" max="5385" width="15.88671875" style="807" customWidth="1"/>
    <col min="5386" max="5386" width="11.21875" style="807" customWidth="1"/>
    <col min="5387" max="5387" width="9.33203125" style="807" customWidth="1"/>
    <col min="5388" max="5388" width="16.5546875" style="807" bestFit="1" customWidth="1"/>
    <col min="5389" max="5389" width="5.88671875" style="807" customWidth="1"/>
    <col min="5390" max="5390" width="5" style="807" customWidth="1"/>
    <col min="5391" max="5392" width="8.88671875" style="807"/>
    <col min="5393" max="5393" width="13.44140625" style="807" customWidth="1"/>
    <col min="5394" max="5394" width="12.77734375" style="807" bestFit="1" customWidth="1"/>
    <col min="5395" max="5395" width="8.88671875" style="807"/>
    <col min="5396" max="5396" width="13.33203125" style="807" bestFit="1" customWidth="1"/>
    <col min="5397" max="5632" width="8.88671875" style="807"/>
    <col min="5633" max="5633" width="3.109375" style="807" customWidth="1"/>
    <col min="5634" max="5634" width="22.88671875" style="807" customWidth="1"/>
    <col min="5635" max="5635" width="18.5546875" style="807" customWidth="1"/>
    <col min="5636" max="5636" width="13.21875" style="807" customWidth="1"/>
    <col min="5637" max="5637" width="11" style="807" customWidth="1"/>
    <col min="5638" max="5638" width="15" style="807" customWidth="1"/>
    <col min="5639" max="5639" width="12.6640625" style="807" customWidth="1"/>
    <col min="5640" max="5640" width="14.21875" style="807" customWidth="1"/>
    <col min="5641" max="5641" width="15.88671875" style="807" customWidth="1"/>
    <col min="5642" max="5642" width="11.21875" style="807" customWidth="1"/>
    <col min="5643" max="5643" width="9.33203125" style="807" customWidth="1"/>
    <col min="5644" max="5644" width="16.5546875" style="807" bestFit="1" customWidth="1"/>
    <col min="5645" max="5645" width="5.88671875" style="807" customWidth="1"/>
    <col min="5646" max="5646" width="5" style="807" customWidth="1"/>
    <col min="5647" max="5648" width="8.88671875" style="807"/>
    <col min="5649" max="5649" width="13.44140625" style="807" customWidth="1"/>
    <col min="5650" max="5650" width="12.77734375" style="807" bestFit="1" customWidth="1"/>
    <col min="5651" max="5651" width="8.88671875" style="807"/>
    <col min="5652" max="5652" width="13.33203125" style="807" bestFit="1" customWidth="1"/>
    <col min="5653" max="5888" width="8.88671875" style="807"/>
    <col min="5889" max="5889" width="3.109375" style="807" customWidth="1"/>
    <col min="5890" max="5890" width="22.88671875" style="807" customWidth="1"/>
    <col min="5891" max="5891" width="18.5546875" style="807" customWidth="1"/>
    <col min="5892" max="5892" width="13.21875" style="807" customWidth="1"/>
    <col min="5893" max="5893" width="11" style="807" customWidth="1"/>
    <col min="5894" max="5894" width="15" style="807" customWidth="1"/>
    <col min="5895" max="5895" width="12.6640625" style="807" customWidth="1"/>
    <col min="5896" max="5896" width="14.21875" style="807" customWidth="1"/>
    <col min="5897" max="5897" width="15.88671875" style="807" customWidth="1"/>
    <col min="5898" max="5898" width="11.21875" style="807" customWidth="1"/>
    <col min="5899" max="5899" width="9.33203125" style="807" customWidth="1"/>
    <col min="5900" max="5900" width="16.5546875" style="807" bestFit="1" customWidth="1"/>
    <col min="5901" max="5901" width="5.88671875" style="807" customWidth="1"/>
    <col min="5902" max="5902" width="5" style="807" customWidth="1"/>
    <col min="5903" max="5904" width="8.88671875" style="807"/>
    <col min="5905" max="5905" width="13.44140625" style="807" customWidth="1"/>
    <col min="5906" max="5906" width="12.77734375" style="807" bestFit="1" customWidth="1"/>
    <col min="5907" max="5907" width="8.88671875" style="807"/>
    <col min="5908" max="5908" width="13.33203125" style="807" bestFit="1" customWidth="1"/>
    <col min="5909" max="6144" width="8.88671875" style="807"/>
    <col min="6145" max="6145" width="3.109375" style="807" customWidth="1"/>
    <col min="6146" max="6146" width="22.88671875" style="807" customWidth="1"/>
    <col min="6147" max="6147" width="18.5546875" style="807" customWidth="1"/>
    <col min="6148" max="6148" width="13.21875" style="807" customWidth="1"/>
    <col min="6149" max="6149" width="11" style="807" customWidth="1"/>
    <col min="6150" max="6150" width="15" style="807" customWidth="1"/>
    <col min="6151" max="6151" width="12.6640625" style="807" customWidth="1"/>
    <col min="6152" max="6152" width="14.21875" style="807" customWidth="1"/>
    <col min="6153" max="6153" width="15.88671875" style="807" customWidth="1"/>
    <col min="6154" max="6154" width="11.21875" style="807" customWidth="1"/>
    <col min="6155" max="6155" width="9.33203125" style="807" customWidth="1"/>
    <col min="6156" max="6156" width="16.5546875" style="807" bestFit="1" customWidth="1"/>
    <col min="6157" max="6157" width="5.88671875" style="807" customWidth="1"/>
    <col min="6158" max="6158" width="5" style="807" customWidth="1"/>
    <col min="6159" max="6160" width="8.88671875" style="807"/>
    <col min="6161" max="6161" width="13.44140625" style="807" customWidth="1"/>
    <col min="6162" max="6162" width="12.77734375" style="807" bestFit="1" customWidth="1"/>
    <col min="6163" max="6163" width="8.88671875" style="807"/>
    <col min="6164" max="6164" width="13.33203125" style="807" bestFit="1" customWidth="1"/>
    <col min="6165" max="6400" width="8.88671875" style="807"/>
    <col min="6401" max="6401" width="3.109375" style="807" customWidth="1"/>
    <col min="6402" max="6402" width="22.88671875" style="807" customWidth="1"/>
    <col min="6403" max="6403" width="18.5546875" style="807" customWidth="1"/>
    <col min="6404" max="6404" width="13.21875" style="807" customWidth="1"/>
    <col min="6405" max="6405" width="11" style="807" customWidth="1"/>
    <col min="6406" max="6406" width="15" style="807" customWidth="1"/>
    <col min="6407" max="6407" width="12.6640625" style="807" customWidth="1"/>
    <col min="6408" max="6408" width="14.21875" style="807" customWidth="1"/>
    <col min="6409" max="6409" width="15.88671875" style="807" customWidth="1"/>
    <col min="6410" max="6410" width="11.21875" style="807" customWidth="1"/>
    <col min="6411" max="6411" width="9.33203125" style="807" customWidth="1"/>
    <col min="6412" max="6412" width="16.5546875" style="807" bestFit="1" customWidth="1"/>
    <col min="6413" max="6413" width="5.88671875" style="807" customWidth="1"/>
    <col min="6414" max="6414" width="5" style="807" customWidth="1"/>
    <col min="6415" max="6416" width="8.88671875" style="807"/>
    <col min="6417" max="6417" width="13.44140625" style="807" customWidth="1"/>
    <col min="6418" max="6418" width="12.77734375" style="807" bestFit="1" customWidth="1"/>
    <col min="6419" max="6419" width="8.88671875" style="807"/>
    <col min="6420" max="6420" width="13.33203125" style="807" bestFit="1" customWidth="1"/>
    <col min="6421" max="6656" width="8.88671875" style="807"/>
    <col min="6657" max="6657" width="3.109375" style="807" customWidth="1"/>
    <col min="6658" max="6658" width="22.88671875" style="807" customWidth="1"/>
    <col min="6659" max="6659" width="18.5546875" style="807" customWidth="1"/>
    <col min="6660" max="6660" width="13.21875" style="807" customWidth="1"/>
    <col min="6661" max="6661" width="11" style="807" customWidth="1"/>
    <col min="6662" max="6662" width="15" style="807" customWidth="1"/>
    <col min="6663" max="6663" width="12.6640625" style="807" customWidth="1"/>
    <col min="6664" max="6664" width="14.21875" style="807" customWidth="1"/>
    <col min="6665" max="6665" width="15.88671875" style="807" customWidth="1"/>
    <col min="6666" max="6666" width="11.21875" style="807" customWidth="1"/>
    <col min="6667" max="6667" width="9.33203125" style="807" customWidth="1"/>
    <col min="6668" max="6668" width="16.5546875" style="807" bestFit="1" customWidth="1"/>
    <col min="6669" max="6669" width="5.88671875" style="807" customWidth="1"/>
    <col min="6670" max="6670" width="5" style="807" customWidth="1"/>
    <col min="6671" max="6672" width="8.88671875" style="807"/>
    <col min="6673" max="6673" width="13.44140625" style="807" customWidth="1"/>
    <col min="6674" max="6674" width="12.77734375" style="807" bestFit="1" customWidth="1"/>
    <col min="6675" max="6675" width="8.88671875" style="807"/>
    <col min="6676" max="6676" width="13.33203125" style="807" bestFit="1" customWidth="1"/>
    <col min="6677" max="6912" width="8.88671875" style="807"/>
    <col min="6913" max="6913" width="3.109375" style="807" customWidth="1"/>
    <col min="6914" max="6914" width="22.88671875" style="807" customWidth="1"/>
    <col min="6915" max="6915" width="18.5546875" style="807" customWidth="1"/>
    <col min="6916" max="6916" width="13.21875" style="807" customWidth="1"/>
    <col min="6917" max="6917" width="11" style="807" customWidth="1"/>
    <col min="6918" max="6918" width="15" style="807" customWidth="1"/>
    <col min="6919" max="6919" width="12.6640625" style="807" customWidth="1"/>
    <col min="6920" max="6920" width="14.21875" style="807" customWidth="1"/>
    <col min="6921" max="6921" width="15.88671875" style="807" customWidth="1"/>
    <col min="6922" max="6922" width="11.21875" style="807" customWidth="1"/>
    <col min="6923" max="6923" width="9.33203125" style="807" customWidth="1"/>
    <col min="6924" max="6924" width="16.5546875" style="807" bestFit="1" customWidth="1"/>
    <col min="6925" max="6925" width="5.88671875" style="807" customWidth="1"/>
    <col min="6926" max="6926" width="5" style="807" customWidth="1"/>
    <col min="6927" max="6928" width="8.88671875" style="807"/>
    <col min="6929" max="6929" width="13.44140625" style="807" customWidth="1"/>
    <col min="6930" max="6930" width="12.77734375" style="807" bestFit="1" customWidth="1"/>
    <col min="6931" max="6931" width="8.88671875" style="807"/>
    <col min="6932" max="6932" width="13.33203125" style="807" bestFit="1" customWidth="1"/>
    <col min="6933" max="7168" width="8.88671875" style="807"/>
    <col min="7169" max="7169" width="3.109375" style="807" customWidth="1"/>
    <col min="7170" max="7170" width="22.88671875" style="807" customWidth="1"/>
    <col min="7171" max="7171" width="18.5546875" style="807" customWidth="1"/>
    <col min="7172" max="7172" width="13.21875" style="807" customWidth="1"/>
    <col min="7173" max="7173" width="11" style="807" customWidth="1"/>
    <col min="7174" max="7174" width="15" style="807" customWidth="1"/>
    <col min="7175" max="7175" width="12.6640625" style="807" customWidth="1"/>
    <col min="7176" max="7176" width="14.21875" style="807" customWidth="1"/>
    <col min="7177" max="7177" width="15.88671875" style="807" customWidth="1"/>
    <col min="7178" max="7178" width="11.21875" style="807" customWidth="1"/>
    <col min="7179" max="7179" width="9.33203125" style="807" customWidth="1"/>
    <col min="7180" max="7180" width="16.5546875" style="807" bestFit="1" customWidth="1"/>
    <col min="7181" max="7181" width="5.88671875" style="807" customWidth="1"/>
    <col min="7182" max="7182" width="5" style="807" customWidth="1"/>
    <col min="7183" max="7184" width="8.88671875" style="807"/>
    <col min="7185" max="7185" width="13.44140625" style="807" customWidth="1"/>
    <col min="7186" max="7186" width="12.77734375" style="807" bestFit="1" customWidth="1"/>
    <col min="7187" max="7187" width="8.88671875" style="807"/>
    <col min="7188" max="7188" width="13.33203125" style="807" bestFit="1" customWidth="1"/>
    <col min="7189" max="7424" width="8.88671875" style="807"/>
    <col min="7425" max="7425" width="3.109375" style="807" customWidth="1"/>
    <col min="7426" max="7426" width="22.88671875" style="807" customWidth="1"/>
    <col min="7427" max="7427" width="18.5546875" style="807" customWidth="1"/>
    <col min="7428" max="7428" width="13.21875" style="807" customWidth="1"/>
    <col min="7429" max="7429" width="11" style="807" customWidth="1"/>
    <col min="7430" max="7430" width="15" style="807" customWidth="1"/>
    <col min="7431" max="7431" width="12.6640625" style="807" customWidth="1"/>
    <col min="7432" max="7432" width="14.21875" style="807" customWidth="1"/>
    <col min="7433" max="7433" width="15.88671875" style="807" customWidth="1"/>
    <col min="7434" max="7434" width="11.21875" style="807" customWidth="1"/>
    <col min="7435" max="7435" width="9.33203125" style="807" customWidth="1"/>
    <col min="7436" max="7436" width="16.5546875" style="807" bestFit="1" customWidth="1"/>
    <col min="7437" max="7437" width="5.88671875" style="807" customWidth="1"/>
    <col min="7438" max="7438" width="5" style="807" customWidth="1"/>
    <col min="7439" max="7440" width="8.88671875" style="807"/>
    <col min="7441" max="7441" width="13.44140625" style="807" customWidth="1"/>
    <col min="7442" max="7442" width="12.77734375" style="807" bestFit="1" customWidth="1"/>
    <col min="7443" max="7443" width="8.88671875" style="807"/>
    <col min="7444" max="7444" width="13.33203125" style="807" bestFit="1" customWidth="1"/>
    <col min="7445" max="7680" width="8.88671875" style="807"/>
    <col min="7681" max="7681" width="3.109375" style="807" customWidth="1"/>
    <col min="7682" max="7682" width="22.88671875" style="807" customWidth="1"/>
    <col min="7683" max="7683" width="18.5546875" style="807" customWidth="1"/>
    <col min="7684" max="7684" width="13.21875" style="807" customWidth="1"/>
    <col min="7685" max="7685" width="11" style="807" customWidth="1"/>
    <col min="7686" max="7686" width="15" style="807" customWidth="1"/>
    <col min="7687" max="7687" width="12.6640625" style="807" customWidth="1"/>
    <col min="7688" max="7688" width="14.21875" style="807" customWidth="1"/>
    <col min="7689" max="7689" width="15.88671875" style="807" customWidth="1"/>
    <col min="7690" max="7690" width="11.21875" style="807" customWidth="1"/>
    <col min="7691" max="7691" width="9.33203125" style="807" customWidth="1"/>
    <col min="7692" max="7692" width="16.5546875" style="807" bestFit="1" customWidth="1"/>
    <col min="7693" max="7693" width="5.88671875" style="807" customWidth="1"/>
    <col min="7694" max="7694" width="5" style="807" customWidth="1"/>
    <col min="7695" max="7696" width="8.88671875" style="807"/>
    <col min="7697" max="7697" width="13.44140625" style="807" customWidth="1"/>
    <col min="7698" max="7698" width="12.77734375" style="807" bestFit="1" customWidth="1"/>
    <col min="7699" max="7699" width="8.88671875" style="807"/>
    <col min="7700" max="7700" width="13.33203125" style="807" bestFit="1" customWidth="1"/>
    <col min="7701" max="7936" width="8.88671875" style="807"/>
    <col min="7937" max="7937" width="3.109375" style="807" customWidth="1"/>
    <col min="7938" max="7938" width="22.88671875" style="807" customWidth="1"/>
    <col min="7939" max="7939" width="18.5546875" style="807" customWidth="1"/>
    <col min="7940" max="7940" width="13.21875" style="807" customWidth="1"/>
    <col min="7941" max="7941" width="11" style="807" customWidth="1"/>
    <col min="7942" max="7942" width="15" style="807" customWidth="1"/>
    <col min="7943" max="7943" width="12.6640625" style="807" customWidth="1"/>
    <col min="7944" max="7944" width="14.21875" style="807" customWidth="1"/>
    <col min="7945" max="7945" width="15.88671875" style="807" customWidth="1"/>
    <col min="7946" max="7946" width="11.21875" style="807" customWidth="1"/>
    <col min="7947" max="7947" width="9.33203125" style="807" customWidth="1"/>
    <col min="7948" max="7948" width="16.5546875" style="807" bestFit="1" customWidth="1"/>
    <col min="7949" max="7949" width="5.88671875" style="807" customWidth="1"/>
    <col min="7950" max="7950" width="5" style="807" customWidth="1"/>
    <col min="7951" max="7952" width="8.88671875" style="807"/>
    <col min="7953" max="7953" width="13.44140625" style="807" customWidth="1"/>
    <col min="7954" max="7954" width="12.77734375" style="807" bestFit="1" customWidth="1"/>
    <col min="7955" max="7955" width="8.88671875" style="807"/>
    <col min="7956" max="7956" width="13.33203125" style="807" bestFit="1" customWidth="1"/>
    <col min="7957" max="8192" width="8.88671875" style="807"/>
    <col min="8193" max="8193" width="3.109375" style="807" customWidth="1"/>
    <col min="8194" max="8194" width="22.88671875" style="807" customWidth="1"/>
    <col min="8195" max="8195" width="18.5546875" style="807" customWidth="1"/>
    <col min="8196" max="8196" width="13.21875" style="807" customWidth="1"/>
    <col min="8197" max="8197" width="11" style="807" customWidth="1"/>
    <col min="8198" max="8198" width="15" style="807" customWidth="1"/>
    <col min="8199" max="8199" width="12.6640625" style="807" customWidth="1"/>
    <col min="8200" max="8200" width="14.21875" style="807" customWidth="1"/>
    <col min="8201" max="8201" width="15.88671875" style="807" customWidth="1"/>
    <col min="8202" max="8202" width="11.21875" style="807" customWidth="1"/>
    <col min="8203" max="8203" width="9.33203125" style="807" customWidth="1"/>
    <col min="8204" max="8204" width="16.5546875" style="807" bestFit="1" customWidth="1"/>
    <col min="8205" max="8205" width="5.88671875" style="807" customWidth="1"/>
    <col min="8206" max="8206" width="5" style="807" customWidth="1"/>
    <col min="8207" max="8208" width="8.88671875" style="807"/>
    <col min="8209" max="8209" width="13.44140625" style="807" customWidth="1"/>
    <col min="8210" max="8210" width="12.77734375" style="807" bestFit="1" customWidth="1"/>
    <col min="8211" max="8211" width="8.88671875" style="807"/>
    <col min="8212" max="8212" width="13.33203125" style="807" bestFit="1" customWidth="1"/>
    <col min="8213" max="8448" width="8.88671875" style="807"/>
    <col min="8449" max="8449" width="3.109375" style="807" customWidth="1"/>
    <col min="8450" max="8450" width="22.88671875" style="807" customWidth="1"/>
    <col min="8451" max="8451" width="18.5546875" style="807" customWidth="1"/>
    <col min="8452" max="8452" width="13.21875" style="807" customWidth="1"/>
    <col min="8453" max="8453" width="11" style="807" customWidth="1"/>
    <col min="8454" max="8454" width="15" style="807" customWidth="1"/>
    <col min="8455" max="8455" width="12.6640625" style="807" customWidth="1"/>
    <col min="8456" max="8456" width="14.21875" style="807" customWidth="1"/>
    <col min="8457" max="8457" width="15.88671875" style="807" customWidth="1"/>
    <col min="8458" max="8458" width="11.21875" style="807" customWidth="1"/>
    <col min="8459" max="8459" width="9.33203125" style="807" customWidth="1"/>
    <col min="8460" max="8460" width="16.5546875" style="807" bestFit="1" customWidth="1"/>
    <col min="8461" max="8461" width="5.88671875" style="807" customWidth="1"/>
    <col min="8462" max="8462" width="5" style="807" customWidth="1"/>
    <col min="8463" max="8464" width="8.88671875" style="807"/>
    <col min="8465" max="8465" width="13.44140625" style="807" customWidth="1"/>
    <col min="8466" max="8466" width="12.77734375" style="807" bestFit="1" customWidth="1"/>
    <col min="8467" max="8467" width="8.88671875" style="807"/>
    <col min="8468" max="8468" width="13.33203125" style="807" bestFit="1" customWidth="1"/>
    <col min="8469" max="8704" width="8.88671875" style="807"/>
    <col min="8705" max="8705" width="3.109375" style="807" customWidth="1"/>
    <col min="8706" max="8706" width="22.88671875" style="807" customWidth="1"/>
    <col min="8707" max="8707" width="18.5546875" style="807" customWidth="1"/>
    <col min="8708" max="8708" width="13.21875" style="807" customWidth="1"/>
    <col min="8709" max="8709" width="11" style="807" customWidth="1"/>
    <col min="8710" max="8710" width="15" style="807" customWidth="1"/>
    <col min="8711" max="8711" width="12.6640625" style="807" customWidth="1"/>
    <col min="8712" max="8712" width="14.21875" style="807" customWidth="1"/>
    <col min="8713" max="8713" width="15.88671875" style="807" customWidth="1"/>
    <col min="8714" max="8714" width="11.21875" style="807" customWidth="1"/>
    <col min="8715" max="8715" width="9.33203125" style="807" customWidth="1"/>
    <col min="8716" max="8716" width="16.5546875" style="807" bestFit="1" customWidth="1"/>
    <col min="8717" max="8717" width="5.88671875" style="807" customWidth="1"/>
    <col min="8718" max="8718" width="5" style="807" customWidth="1"/>
    <col min="8719" max="8720" width="8.88671875" style="807"/>
    <col min="8721" max="8721" width="13.44140625" style="807" customWidth="1"/>
    <col min="8722" max="8722" width="12.77734375" style="807" bestFit="1" customWidth="1"/>
    <col min="8723" max="8723" width="8.88671875" style="807"/>
    <col min="8724" max="8724" width="13.33203125" style="807" bestFit="1" customWidth="1"/>
    <col min="8725" max="8960" width="8.88671875" style="807"/>
    <col min="8961" max="8961" width="3.109375" style="807" customWidth="1"/>
    <col min="8962" max="8962" width="22.88671875" style="807" customWidth="1"/>
    <col min="8963" max="8963" width="18.5546875" style="807" customWidth="1"/>
    <col min="8964" max="8964" width="13.21875" style="807" customWidth="1"/>
    <col min="8965" max="8965" width="11" style="807" customWidth="1"/>
    <col min="8966" max="8966" width="15" style="807" customWidth="1"/>
    <col min="8967" max="8967" width="12.6640625" style="807" customWidth="1"/>
    <col min="8968" max="8968" width="14.21875" style="807" customWidth="1"/>
    <col min="8969" max="8969" width="15.88671875" style="807" customWidth="1"/>
    <col min="8970" max="8970" width="11.21875" style="807" customWidth="1"/>
    <col min="8971" max="8971" width="9.33203125" style="807" customWidth="1"/>
    <col min="8972" max="8972" width="16.5546875" style="807" bestFit="1" customWidth="1"/>
    <col min="8973" max="8973" width="5.88671875" style="807" customWidth="1"/>
    <col min="8974" max="8974" width="5" style="807" customWidth="1"/>
    <col min="8975" max="8976" width="8.88671875" style="807"/>
    <col min="8977" max="8977" width="13.44140625" style="807" customWidth="1"/>
    <col min="8978" max="8978" width="12.77734375" style="807" bestFit="1" customWidth="1"/>
    <col min="8979" max="8979" width="8.88671875" style="807"/>
    <col min="8980" max="8980" width="13.33203125" style="807" bestFit="1" customWidth="1"/>
    <col min="8981" max="9216" width="8.88671875" style="807"/>
    <col min="9217" max="9217" width="3.109375" style="807" customWidth="1"/>
    <col min="9218" max="9218" width="22.88671875" style="807" customWidth="1"/>
    <col min="9219" max="9219" width="18.5546875" style="807" customWidth="1"/>
    <col min="9220" max="9220" width="13.21875" style="807" customWidth="1"/>
    <col min="9221" max="9221" width="11" style="807" customWidth="1"/>
    <col min="9222" max="9222" width="15" style="807" customWidth="1"/>
    <col min="9223" max="9223" width="12.6640625" style="807" customWidth="1"/>
    <col min="9224" max="9224" width="14.21875" style="807" customWidth="1"/>
    <col min="9225" max="9225" width="15.88671875" style="807" customWidth="1"/>
    <col min="9226" max="9226" width="11.21875" style="807" customWidth="1"/>
    <col min="9227" max="9227" width="9.33203125" style="807" customWidth="1"/>
    <col min="9228" max="9228" width="16.5546875" style="807" bestFit="1" customWidth="1"/>
    <col min="9229" max="9229" width="5.88671875" style="807" customWidth="1"/>
    <col min="9230" max="9230" width="5" style="807" customWidth="1"/>
    <col min="9231" max="9232" width="8.88671875" style="807"/>
    <col min="9233" max="9233" width="13.44140625" style="807" customWidth="1"/>
    <col min="9234" max="9234" width="12.77734375" style="807" bestFit="1" customWidth="1"/>
    <col min="9235" max="9235" width="8.88671875" style="807"/>
    <col min="9236" max="9236" width="13.33203125" style="807" bestFit="1" customWidth="1"/>
    <col min="9237" max="9472" width="8.88671875" style="807"/>
    <col min="9473" max="9473" width="3.109375" style="807" customWidth="1"/>
    <col min="9474" max="9474" width="22.88671875" style="807" customWidth="1"/>
    <col min="9475" max="9475" width="18.5546875" style="807" customWidth="1"/>
    <col min="9476" max="9476" width="13.21875" style="807" customWidth="1"/>
    <col min="9477" max="9477" width="11" style="807" customWidth="1"/>
    <col min="9478" max="9478" width="15" style="807" customWidth="1"/>
    <col min="9479" max="9479" width="12.6640625" style="807" customWidth="1"/>
    <col min="9480" max="9480" width="14.21875" style="807" customWidth="1"/>
    <col min="9481" max="9481" width="15.88671875" style="807" customWidth="1"/>
    <col min="9482" max="9482" width="11.21875" style="807" customWidth="1"/>
    <col min="9483" max="9483" width="9.33203125" style="807" customWidth="1"/>
    <col min="9484" max="9484" width="16.5546875" style="807" bestFit="1" customWidth="1"/>
    <col min="9485" max="9485" width="5.88671875" style="807" customWidth="1"/>
    <col min="9486" max="9486" width="5" style="807" customWidth="1"/>
    <col min="9487" max="9488" width="8.88671875" style="807"/>
    <col min="9489" max="9489" width="13.44140625" style="807" customWidth="1"/>
    <col min="9490" max="9490" width="12.77734375" style="807" bestFit="1" customWidth="1"/>
    <col min="9491" max="9491" width="8.88671875" style="807"/>
    <col min="9492" max="9492" width="13.33203125" style="807" bestFit="1" customWidth="1"/>
    <col min="9493" max="9728" width="8.88671875" style="807"/>
    <col min="9729" max="9729" width="3.109375" style="807" customWidth="1"/>
    <col min="9730" max="9730" width="22.88671875" style="807" customWidth="1"/>
    <col min="9731" max="9731" width="18.5546875" style="807" customWidth="1"/>
    <col min="9732" max="9732" width="13.21875" style="807" customWidth="1"/>
    <col min="9733" max="9733" width="11" style="807" customWidth="1"/>
    <col min="9734" max="9734" width="15" style="807" customWidth="1"/>
    <col min="9735" max="9735" width="12.6640625" style="807" customWidth="1"/>
    <col min="9736" max="9736" width="14.21875" style="807" customWidth="1"/>
    <col min="9737" max="9737" width="15.88671875" style="807" customWidth="1"/>
    <col min="9738" max="9738" width="11.21875" style="807" customWidth="1"/>
    <col min="9739" max="9739" width="9.33203125" style="807" customWidth="1"/>
    <col min="9740" max="9740" width="16.5546875" style="807" bestFit="1" customWidth="1"/>
    <col min="9741" max="9741" width="5.88671875" style="807" customWidth="1"/>
    <col min="9742" max="9742" width="5" style="807" customWidth="1"/>
    <col min="9743" max="9744" width="8.88671875" style="807"/>
    <col min="9745" max="9745" width="13.44140625" style="807" customWidth="1"/>
    <col min="9746" max="9746" width="12.77734375" style="807" bestFit="1" customWidth="1"/>
    <col min="9747" max="9747" width="8.88671875" style="807"/>
    <col min="9748" max="9748" width="13.33203125" style="807" bestFit="1" customWidth="1"/>
    <col min="9749" max="9984" width="8.88671875" style="807"/>
    <col min="9985" max="9985" width="3.109375" style="807" customWidth="1"/>
    <col min="9986" max="9986" width="22.88671875" style="807" customWidth="1"/>
    <col min="9987" max="9987" width="18.5546875" style="807" customWidth="1"/>
    <col min="9988" max="9988" width="13.21875" style="807" customWidth="1"/>
    <col min="9989" max="9989" width="11" style="807" customWidth="1"/>
    <col min="9990" max="9990" width="15" style="807" customWidth="1"/>
    <col min="9991" max="9991" width="12.6640625" style="807" customWidth="1"/>
    <col min="9992" max="9992" width="14.21875" style="807" customWidth="1"/>
    <col min="9993" max="9993" width="15.88671875" style="807" customWidth="1"/>
    <col min="9994" max="9994" width="11.21875" style="807" customWidth="1"/>
    <col min="9995" max="9995" width="9.33203125" style="807" customWidth="1"/>
    <col min="9996" max="9996" width="16.5546875" style="807" bestFit="1" customWidth="1"/>
    <col min="9997" max="9997" width="5.88671875" style="807" customWidth="1"/>
    <col min="9998" max="9998" width="5" style="807" customWidth="1"/>
    <col min="9999" max="10000" width="8.88671875" style="807"/>
    <col min="10001" max="10001" width="13.44140625" style="807" customWidth="1"/>
    <col min="10002" max="10002" width="12.77734375" style="807" bestFit="1" customWidth="1"/>
    <col min="10003" max="10003" width="8.88671875" style="807"/>
    <col min="10004" max="10004" width="13.33203125" style="807" bestFit="1" customWidth="1"/>
    <col min="10005" max="10240" width="8.88671875" style="807"/>
    <col min="10241" max="10241" width="3.109375" style="807" customWidth="1"/>
    <col min="10242" max="10242" width="22.88671875" style="807" customWidth="1"/>
    <col min="10243" max="10243" width="18.5546875" style="807" customWidth="1"/>
    <col min="10244" max="10244" width="13.21875" style="807" customWidth="1"/>
    <col min="10245" max="10245" width="11" style="807" customWidth="1"/>
    <col min="10246" max="10246" width="15" style="807" customWidth="1"/>
    <col min="10247" max="10247" width="12.6640625" style="807" customWidth="1"/>
    <col min="10248" max="10248" width="14.21875" style="807" customWidth="1"/>
    <col min="10249" max="10249" width="15.88671875" style="807" customWidth="1"/>
    <col min="10250" max="10250" width="11.21875" style="807" customWidth="1"/>
    <col min="10251" max="10251" width="9.33203125" style="807" customWidth="1"/>
    <col min="10252" max="10252" width="16.5546875" style="807" bestFit="1" customWidth="1"/>
    <col min="10253" max="10253" width="5.88671875" style="807" customWidth="1"/>
    <col min="10254" max="10254" width="5" style="807" customWidth="1"/>
    <col min="10255" max="10256" width="8.88671875" style="807"/>
    <col min="10257" max="10257" width="13.44140625" style="807" customWidth="1"/>
    <col min="10258" max="10258" width="12.77734375" style="807" bestFit="1" customWidth="1"/>
    <col min="10259" max="10259" width="8.88671875" style="807"/>
    <col min="10260" max="10260" width="13.33203125" style="807" bestFit="1" customWidth="1"/>
    <col min="10261" max="10496" width="8.88671875" style="807"/>
    <col min="10497" max="10497" width="3.109375" style="807" customWidth="1"/>
    <col min="10498" max="10498" width="22.88671875" style="807" customWidth="1"/>
    <col min="10499" max="10499" width="18.5546875" style="807" customWidth="1"/>
    <col min="10500" max="10500" width="13.21875" style="807" customWidth="1"/>
    <col min="10501" max="10501" width="11" style="807" customWidth="1"/>
    <col min="10502" max="10502" width="15" style="807" customWidth="1"/>
    <col min="10503" max="10503" width="12.6640625" style="807" customWidth="1"/>
    <col min="10504" max="10504" width="14.21875" style="807" customWidth="1"/>
    <col min="10505" max="10505" width="15.88671875" style="807" customWidth="1"/>
    <col min="10506" max="10506" width="11.21875" style="807" customWidth="1"/>
    <col min="10507" max="10507" width="9.33203125" style="807" customWidth="1"/>
    <col min="10508" max="10508" width="16.5546875" style="807" bestFit="1" customWidth="1"/>
    <col min="10509" max="10509" width="5.88671875" style="807" customWidth="1"/>
    <col min="10510" max="10510" width="5" style="807" customWidth="1"/>
    <col min="10511" max="10512" width="8.88671875" style="807"/>
    <col min="10513" max="10513" width="13.44140625" style="807" customWidth="1"/>
    <col min="10514" max="10514" width="12.77734375" style="807" bestFit="1" customWidth="1"/>
    <col min="10515" max="10515" width="8.88671875" style="807"/>
    <col min="10516" max="10516" width="13.33203125" style="807" bestFit="1" customWidth="1"/>
    <col min="10517" max="10752" width="8.88671875" style="807"/>
    <col min="10753" max="10753" width="3.109375" style="807" customWidth="1"/>
    <col min="10754" max="10754" width="22.88671875" style="807" customWidth="1"/>
    <col min="10755" max="10755" width="18.5546875" style="807" customWidth="1"/>
    <col min="10756" max="10756" width="13.21875" style="807" customWidth="1"/>
    <col min="10757" max="10757" width="11" style="807" customWidth="1"/>
    <col min="10758" max="10758" width="15" style="807" customWidth="1"/>
    <col min="10759" max="10759" width="12.6640625" style="807" customWidth="1"/>
    <col min="10760" max="10760" width="14.21875" style="807" customWidth="1"/>
    <col min="10761" max="10761" width="15.88671875" style="807" customWidth="1"/>
    <col min="10762" max="10762" width="11.21875" style="807" customWidth="1"/>
    <col min="10763" max="10763" width="9.33203125" style="807" customWidth="1"/>
    <col min="10764" max="10764" width="16.5546875" style="807" bestFit="1" customWidth="1"/>
    <col min="10765" max="10765" width="5.88671875" style="807" customWidth="1"/>
    <col min="10766" max="10766" width="5" style="807" customWidth="1"/>
    <col min="10767" max="10768" width="8.88671875" style="807"/>
    <col min="10769" max="10769" width="13.44140625" style="807" customWidth="1"/>
    <col min="10770" max="10770" width="12.77734375" style="807" bestFit="1" customWidth="1"/>
    <col min="10771" max="10771" width="8.88671875" style="807"/>
    <col min="10772" max="10772" width="13.33203125" style="807" bestFit="1" customWidth="1"/>
    <col min="10773" max="11008" width="8.88671875" style="807"/>
    <col min="11009" max="11009" width="3.109375" style="807" customWidth="1"/>
    <col min="11010" max="11010" width="22.88671875" style="807" customWidth="1"/>
    <col min="11011" max="11011" width="18.5546875" style="807" customWidth="1"/>
    <col min="11012" max="11012" width="13.21875" style="807" customWidth="1"/>
    <col min="11013" max="11013" width="11" style="807" customWidth="1"/>
    <col min="11014" max="11014" width="15" style="807" customWidth="1"/>
    <col min="11015" max="11015" width="12.6640625" style="807" customWidth="1"/>
    <col min="11016" max="11016" width="14.21875" style="807" customWidth="1"/>
    <col min="11017" max="11017" width="15.88671875" style="807" customWidth="1"/>
    <col min="11018" max="11018" width="11.21875" style="807" customWidth="1"/>
    <col min="11019" max="11019" width="9.33203125" style="807" customWidth="1"/>
    <col min="11020" max="11020" width="16.5546875" style="807" bestFit="1" customWidth="1"/>
    <col min="11021" max="11021" width="5.88671875" style="807" customWidth="1"/>
    <col min="11022" max="11022" width="5" style="807" customWidth="1"/>
    <col min="11023" max="11024" width="8.88671875" style="807"/>
    <col min="11025" max="11025" width="13.44140625" style="807" customWidth="1"/>
    <col min="11026" max="11026" width="12.77734375" style="807" bestFit="1" customWidth="1"/>
    <col min="11027" max="11027" width="8.88671875" style="807"/>
    <col min="11028" max="11028" width="13.33203125" style="807" bestFit="1" customWidth="1"/>
    <col min="11029" max="11264" width="8.88671875" style="807"/>
    <col min="11265" max="11265" width="3.109375" style="807" customWidth="1"/>
    <col min="11266" max="11266" width="22.88671875" style="807" customWidth="1"/>
    <col min="11267" max="11267" width="18.5546875" style="807" customWidth="1"/>
    <col min="11268" max="11268" width="13.21875" style="807" customWidth="1"/>
    <col min="11269" max="11269" width="11" style="807" customWidth="1"/>
    <col min="11270" max="11270" width="15" style="807" customWidth="1"/>
    <col min="11271" max="11271" width="12.6640625" style="807" customWidth="1"/>
    <col min="11272" max="11272" width="14.21875" style="807" customWidth="1"/>
    <col min="11273" max="11273" width="15.88671875" style="807" customWidth="1"/>
    <col min="11274" max="11274" width="11.21875" style="807" customWidth="1"/>
    <col min="11275" max="11275" width="9.33203125" style="807" customWidth="1"/>
    <col min="11276" max="11276" width="16.5546875" style="807" bestFit="1" customWidth="1"/>
    <col min="11277" max="11277" width="5.88671875" style="807" customWidth="1"/>
    <col min="11278" max="11278" width="5" style="807" customWidth="1"/>
    <col min="11279" max="11280" width="8.88671875" style="807"/>
    <col min="11281" max="11281" width="13.44140625" style="807" customWidth="1"/>
    <col min="11282" max="11282" width="12.77734375" style="807" bestFit="1" customWidth="1"/>
    <col min="11283" max="11283" width="8.88671875" style="807"/>
    <col min="11284" max="11284" width="13.33203125" style="807" bestFit="1" customWidth="1"/>
    <col min="11285" max="11520" width="8.88671875" style="807"/>
    <col min="11521" max="11521" width="3.109375" style="807" customWidth="1"/>
    <col min="11522" max="11522" width="22.88671875" style="807" customWidth="1"/>
    <col min="11523" max="11523" width="18.5546875" style="807" customWidth="1"/>
    <col min="11524" max="11524" width="13.21875" style="807" customWidth="1"/>
    <col min="11525" max="11525" width="11" style="807" customWidth="1"/>
    <col min="11526" max="11526" width="15" style="807" customWidth="1"/>
    <col min="11527" max="11527" width="12.6640625" style="807" customWidth="1"/>
    <col min="11528" max="11528" width="14.21875" style="807" customWidth="1"/>
    <col min="11529" max="11529" width="15.88671875" style="807" customWidth="1"/>
    <col min="11530" max="11530" width="11.21875" style="807" customWidth="1"/>
    <col min="11531" max="11531" width="9.33203125" style="807" customWidth="1"/>
    <col min="11532" max="11532" width="16.5546875" style="807" bestFit="1" customWidth="1"/>
    <col min="11533" max="11533" width="5.88671875" style="807" customWidth="1"/>
    <col min="11534" max="11534" width="5" style="807" customWidth="1"/>
    <col min="11535" max="11536" width="8.88671875" style="807"/>
    <col min="11537" max="11537" width="13.44140625" style="807" customWidth="1"/>
    <col min="11538" max="11538" width="12.77734375" style="807" bestFit="1" customWidth="1"/>
    <col min="11539" max="11539" width="8.88671875" style="807"/>
    <col min="11540" max="11540" width="13.33203125" style="807" bestFit="1" customWidth="1"/>
    <col min="11541" max="11776" width="8.88671875" style="807"/>
    <col min="11777" max="11777" width="3.109375" style="807" customWidth="1"/>
    <col min="11778" max="11778" width="22.88671875" style="807" customWidth="1"/>
    <col min="11779" max="11779" width="18.5546875" style="807" customWidth="1"/>
    <col min="11780" max="11780" width="13.21875" style="807" customWidth="1"/>
    <col min="11781" max="11781" width="11" style="807" customWidth="1"/>
    <col min="11782" max="11782" width="15" style="807" customWidth="1"/>
    <col min="11783" max="11783" width="12.6640625" style="807" customWidth="1"/>
    <col min="11784" max="11784" width="14.21875" style="807" customWidth="1"/>
    <col min="11785" max="11785" width="15.88671875" style="807" customWidth="1"/>
    <col min="11786" max="11786" width="11.21875" style="807" customWidth="1"/>
    <col min="11787" max="11787" width="9.33203125" style="807" customWidth="1"/>
    <col min="11788" max="11788" width="16.5546875" style="807" bestFit="1" customWidth="1"/>
    <col min="11789" max="11789" width="5.88671875" style="807" customWidth="1"/>
    <col min="11790" max="11790" width="5" style="807" customWidth="1"/>
    <col min="11791" max="11792" width="8.88671875" style="807"/>
    <col min="11793" max="11793" width="13.44140625" style="807" customWidth="1"/>
    <col min="11794" max="11794" width="12.77734375" style="807" bestFit="1" customWidth="1"/>
    <col min="11795" max="11795" width="8.88671875" style="807"/>
    <col min="11796" max="11796" width="13.33203125" style="807" bestFit="1" customWidth="1"/>
    <col min="11797" max="12032" width="8.88671875" style="807"/>
    <col min="12033" max="12033" width="3.109375" style="807" customWidth="1"/>
    <col min="12034" max="12034" width="22.88671875" style="807" customWidth="1"/>
    <col min="12035" max="12035" width="18.5546875" style="807" customWidth="1"/>
    <col min="12036" max="12036" width="13.21875" style="807" customWidth="1"/>
    <col min="12037" max="12037" width="11" style="807" customWidth="1"/>
    <col min="12038" max="12038" width="15" style="807" customWidth="1"/>
    <col min="12039" max="12039" width="12.6640625" style="807" customWidth="1"/>
    <col min="12040" max="12040" width="14.21875" style="807" customWidth="1"/>
    <col min="12041" max="12041" width="15.88671875" style="807" customWidth="1"/>
    <col min="12042" max="12042" width="11.21875" style="807" customWidth="1"/>
    <col min="12043" max="12043" width="9.33203125" style="807" customWidth="1"/>
    <col min="12044" max="12044" width="16.5546875" style="807" bestFit="1" customWidth="1"/>
    <col min="12045" max="12045" width="5.88671875" style="807" customWidth="1"/>
    <col min="12046" max="12046" width="5" style="807" customWidth="1"/>
    <col min="12047" max="12048" width="8.88671875" style="807"/>
    <col min="12049" max="12049" width="13.44140625" style="807" customWidth="1"/>
    <col min="12050" max="12050" width="12.77734375" style="807" bestFit="1" customWidth="1"/>
    <col min="12051" max="12051" width="8.88671875" style="807"/>
    <col min="12052" max="12052" width="13.33203125" style="807" bestFit="1" customWidth="1"/>
    <col min="12053" max="12288" width="8.88671875" style="807"/>
    <col min="12289" max="12289" width="3.109375" style="807" customWidth="1"/>
    <col min="12290" max="12290" width="22.88671875" style="807" customWidth="1"/>
    <col min="12291" max="12291" width="18.5546875" style="807" customWidth="1"/>
    <col min="12292" max="12292" width="13.21875" style="807" customWidth="1"/>
    <col min="12293" max="12293" width="11" style="807" customWidth="1"/>
    <col min="12294" max="12294" width="15" style="807" customWidth="1"/>
    <col min="12295" max="12295" width="12.6640625" style="807" customWidth="1"/>
    <col min="12296" max="12296" width="14.21875" style="807" customWidth="1"/>
    <col min="12297" max="12297" width="15.88671875" style="807" customWidth="1"/>
    <col min="12298" max="12298" width="11.21875" style="807" customWidth="1"/>
    <col min="12299" max="12299" width="9.33203125" style="807" customWidth="1"/>
    <col min="12300" max="12300" width="16.5546875" style="807" bestFit="1" customWidth="1"/>
    <col min="12301" max="12301" width="5.88671875" style="807" customWidth="1"/>
    <col min="12302" max="12302" width="5" style="807" customWidth="1"/>
    <col min="12303" max="12304" width="8.88671875" style="807"/>
    <col min="12305" max="12305" width="13.44140625" style="807" customWidth="1"/>
    <col min="12306" max="12306" width="12.77734375" style="807" bestFit="1" customWidth="1"/>
    <col min="12307" max="12307" width="8.88671875" style="807"/>
    <col min="12308" max="12308" width="13.33203125" style="807" bestFit="1" customWidth="1"/>
    <col min="12309" max="12544" width="8.88671875" style="807"/>
    <col min="12545" max="12545" width="3.109375" style="807" customWidth="1"/>
    <col min="12546" max="12546" width="22.88671875" style="807" customWidth="1"/>
    <col min="12547" max="12547" width="18.5546875" style="807" customWidth="1"/>
    <col min="12548" max="12548" width="13.21875" style="807" customWidth="1"/>
    <col min="12549" max="12549" width="11" style="807" customWidth="1"/>
    <col min="12550" max="12550" width="15" style="807" customWidth="1"/>
    <col min="12551" max="12551" width="12.6640625" style="807" customWidth="1"/>
    <col min="12552" max="12552" width="14.21875" style="807" customWidth="1"/>
    <col min="12553" max="12553" width="15.88671875" style="807" customWidth="1"/>
    <col min="12554" max="12554" width="11.21875" style="807" customWidth="1"/>
    <col min="12555" max="12555" width="9.33203125" style="807" customWidth="1"/>
    <col min="12556" max="12556" width="16.5546875" style="807" bestFit="1" customWidth="1"/>
    <col min="12557" max="12557" width="5.88671875" style="807" customWidth="1"/>
    <col min="12558" max="12558" width="5" style="807" customWidth="1"/>
    <col min="12559" max="12560" width="8.88671875" style="807"/>
    <col min="12561" max="12561" width="13.44140625" style="807" customWidth="1"/>
    <col min="12562" max="12562" width="12.77734375" style="807" bestFit="1" customWidth="1"/>
    <col min="12563" max="12563" width="8.88671875" style="807"/>
    <col min="12564" max="12564" width="13.33203125" style="807" bestFit="1" customWidth="1"/>
    <col min="12565" max="12800" width="8.88671875" style="807"/>
    <col min="12801" max="12801" width="3.109375" style="807" customWidth="1"/>
    <col min="12802" max="12802" width="22.88671875" style="807" customWidth="1"/>
    <col min="12803" max="12803" width="18.5546875" style="807" customWidth="1"/>
    <col min="12804" max="12804" width="13.21875" style="807" customWidth="1"/>
    <col min="12805" max="12805" width="11" style="807" customWidth="1"/>
    <col min="12806" max="12806" width="15" style="807" customWidth="1"/>
    <col min="12807" max="12807" width="12.6640625" style="807" customWidth="1"/>
    <col min="12808" max="12808" width="14.21875" style="807" customWidth="1"/>
    <col min="12809" max="12809" width="15.88671875" style="807" customWidth="1"/>
    <col min="12810" max="12810" width="11.21875" style="807" customWidth="1"/>
    <col min="12811" max="12811" width="9.33203125" style="807" customWidth="1"/>
    <col min="12812" max="12812" width="16.5546875" style="807" bestFit="1" customWidth="1"/>
    <col min="12813" max="12813" width="5.88671875" style="807" customWidth="1"/>
    <col min="12814" max="12814" width="5" style="807" customWidth="1"/>
    <col min="12815" max="12816" width="8.88671875" style="807"/>
    <col min="12817" max="12817" width="13.44140625" style="807" customWidth="1"/>
    <col min="12818" max="12818" width="12.77734375" style="807" bestFit="1" customWidth="1"/>
    <col min="12819" max="12819" width="8.88671875" style="807"/>
    <col min="12820" max="12820" width="13.33203125" style="807" bestFit="1" customWidth="1"/>
    <col min="12821" max="13056" width="8.88671875" style="807"/>
    <col min="13057" max="13057" width="3.109375" style="807" customWidth="1"/>
    <col min="13058" max="13058" width="22.88671875" style="807" customWidth="1"/>
    <col min="13059" max="13059" width="18.5546875" style="807" customWidth="1"/>
    <col min="13060" max="13060" width="13.21875" style="807" customWidth="1"/>
    <col min="13061" max="13061" width="11" style="807" customWidth="1"/>
    <col min="13062" max="13062" width="15" style="807" customWidth="1"/>
    <col min="13063" max="13063" width="12.6640625" style="807" customWidth="1"/>
    <col min="13064" max="13064" width="14.21875" style="807" customWidth="1"/>
    <col min="13065" max="13065" width="15.88671875" style="807" customWidth="1"/>
    <col min="13066" max="13066" width="11.21875" style="807" customWidth="1"/>
    <col min="13067" max="13067" width="9.33203125" style="807" customWidth="1"/>
    <col min="13068" max="13068" width="16.5546875" style="807" bestFit="1" customWidth="1"/>
    <col min="13069" max="13069" width="5.88671875" style="807" customWidth="1"/>
    <col min="13070" max="13070" width="5" style="807" customWidth="1"/>
    <col min="13071" max="13072" width="8.88671875" style="807"/>
    <col min="13073" max="13073" width="13.44140625" style="807" customWidth="1"/>
    <col min="13074" max="13074" width="12.77734375" style="807" bestFit="1" customWidth="1"/>
    <col min="13075" max="13075" width="8.88671875" style="807"/>
    <col min="13076" max="13076" width="13.33203125" style="807" bestFit="1" customWidth="1"/>
    <col min="13077" max="13312" width="8.88671875" style="807"/>
    <col min="13313" max="13313" width="3.109375" style="807" customWidth="1"/>
    <col min="13314" max="13314" width="22.88671875" style="807" customWidth="1"/>
    <col min="13315" max="13315" width="18.5546875" style="807" customWidth="1"/>
    <col min="13316" max="13316" width="13.21875" style="807" customWidth="1"/>
    <col min="13317" max="13317" width="11" style="807" customWidth="1"/>
    <col min="13318" max="13318" width="15" style="807" customWidth="1"/>
    <col min="13319" max="13319" width="12.6640625" style="807" customWidth="1"/>
    <col min="13320" max="13320" width="14.21875" style="807" customWidth="1"/>
    <col min="13321" max="13321" width="15.88671875" style="807" customWidth="1"/>
    <col min="13322" max="13322" width="11.21875" style="807" customWidth="1"/>
    <col min="13323" max="13323" width="9.33203125" style="807" customWidth="1"/>
    <col min="13324" max="13324" width="16.5546875" style="807" bestFit="1" customWidth="1"/>
    <col min="13325" max="13325" width="5.88671875" style="807" customWidth="1"/>
    <col min="13326" max="13326" width="5" style="807" customWidth="1"/>
    <col min="13327" max="13328" width="8.88671875" style="807"/>
    <col min="13329" max="13329" width="13.44140625" style="807" customWidth="1"/>
    <col min="13330" max="13330" width="12.77734375" style="807" bestFit="1" customWidth="1"/>
    <col min="13331" max="13331" width="8.88671875" style="807"/>
    <col min="13332" max="13332" width="13.33203125" style="807" bestFit="1" customWidth="1"/>
    <col min="13333" max="13568" width="8.88671875" style="807"/>
    <col min="13569" max="13569" width="3.109375" style="807" customWidth="1"/>
    <col min="13570" max="13570" width="22.88671875" style="807" customWidth="1"/>
    <col min="13571" max="13571" width="18.5546875" style="807" customWidth="1"/>
    <col min="13572" max="13572" width="13.21875" style="807" customWidth="1"/>
    <col min="13573" max="13573" width="11" style="807" customWidth="1"/>
    <col min="13574" max="13574" width="15" style="807" customWidth="1"/>
    <col min="13575" max="13575" width="12.6640625" style="807" customWidth="1"/>
    <col min="13576" max="13576" width="14.21875" style="807" customWidth="1"/>
    <col min="13577" max="13577" width="15.88671875" style="807" customWidth="1"/>
    <col min="13578" max="13578" width="11.21875" style="807" customWidth="1"/>
    <col min="13579" max="13579" width="9.33203125" style="807" customWidth="1"/>
    <col min="13580" max="13580" width="16.5546875" style="807" bestFit="1" customWidth="1"/>
    <col min="13581" max="13581" width="5.88671875" style="807" customWidth="1"/>
    <col min="13582" max="13582" width="5" style="807" customWidth="1"/>
    <col min="13583" max="13584" width="8.88671875" style="807"/>
    <col min="13585" max="13585" width="13.44140625" style="807" customWidth="1"/>
    <col min="13586" max="13586" width="12.77734375" style="807" bestFit="1" customWidth="1"/>
    <col min="13587" max="13587" width="8.88671875" style="807"/>
    <col min="13588" max="13588" width="13.33203125" style="807" bestFit="1" customWidth="1"/>
    <col min="13589" max="13824" width="8.88671875" style="807"/>
    <col min="13825" max="13825" width="3.109375" style="807" customWidth="1"/>
    <col min="13826" max="13826" width="22.88671875" style="807" customWidth="1"/>
    <col min="13827" max="13827" width="18.5546875" style="807" customWidth="1"/>
    <col min="13828" max="13828" width="13.21875" style="807" customWidth="1"/>
    <col min="13829" max="13829" width="11" style="807" customWidth="1"/>
    <col min="13830" max="13830" width="15" style="807" customWidth="1"/>
    <col min="13831" max="13831" width="12.6640625" style="807" customWidth="1"/>
    <col min="13832" max="13832" width="14.21875" style="807" customWidth="1"/>
    <col min="13833" max="13833" width="15.88671875" style="807" customWidth="1"/>
    <col min="13834" max="13834" width="11.21875" style="807" customWidth="1"/>
    <col min="13835" max="13835" width="9.33203125" style="807" customWidth="1"/>
    <col min="13836" max="13836" width="16.5546875" style="807" bestFit="1" customWidth="1"/>
    <col min="13837" max="13837" width="5.88671875" style="807" customWidth="1"/>
    <col min="13838" max="13838" width="5" style="807" customWidth="1"/>
    <col min="13839" max="13840" width="8.88671875" style="807"/>
    <col min="13841" max="13841" width="13.44140625" style="807" customWidth="1"/>
    <col min="13842" max="13842" width="12.77734375" style="807" bestFit="1" customWidth="1"/>
    <col min="13843" max="13843" width="8.88671875" style="807"/>
    <col min="13844" max="13844" width="13.33203125" style="807" bestFit="1" customWidth="1"/>
    <col min="13845" max="14080" width="8.88671875" style="807"/>
    <col min="14081" max="14081" width="3.109375" style="807" customWidth="1"/>
    <col min="14082" max="14082" width="22.88671875" style="807" customWidth="1"/>
    <col min="14083" max="14083" width="18.5546875" style="807" customWidth="1"/>
    <col min="14084" max="14084" width="13.21875" style="807" customWidth="1"/>
    <col min="14085" max="14085" width="11" style="807" customWidth="1"/>
    <col min="14086" max="14086" width="15" style="807" customWidth="1"/>
    <col min="14087" max="14087" width="12.6640625" style="807" customWidth="1"/>
    <col min="14088" max="14088" width="14.21875" style="807" customWidth="1"/>
    <col min="14089" max="14089" width="15.88671875" style="807" customWidth="1"/>
    <col min="14090" max="14090" width="11.21875" style="807" customWidth="1"/>
    <col min="14091" max="14091" width="9.33203125" style="807" customWidth="1"/>
    <col min="14092" max="14092" width="16.5546875" style="807" bestFit="1" customWidth="1"/>
    <col min="14093" max="14093" width="5.88671875" style="807" customWidth="1"/>
    <col min="14094" max="14094" width="5" style="807" customWidth="1"/>
    <col min="14095" max="14096" width="8.88671875" style="807"/>
    <col min="14097" max="14097" width="13.44140625" style="807" customWidth="1"/>
    <col min="14098" max="14098" width="12.77734375" style="807" bestFit="1" customWidth="1"/>
    <col min="14099" max="14099" width="8.88671875" style="807"/>
    <col min="14100" max="14100" width="13.33203125" style="807" bestFit="1" customWidth="1"/>
    <col min="14101" max="14336" width="8.88671875" style="807"/>
    <col min="14337" max="14337" width="3.109375" style="807" customWidth="1"/>
    <col min="14338" max="14338" width="22.88671875" style="807" customWidth="1"/>
    <col min="14339" max="14339" width="18.5546875" style="807" customWidth="1"/>
    <col min="14340" max="14340" width="13.21875" style="807" customWidth="1"/>
    <col min="14341" max="14341" width="11" style="807" customWidth="1"/>
    <col min="14342" max="14342" width="15" style="807" customWidth="1"/>
    <col min="14343" max="14343" width="12.6640625" style="807" customWidth="1"/>
    <col min="14344" max="14344" width="14.21875" style="807" customWidth="1"/>
    <col min="14345" max="14345" width="15.88671875" style="807" customWidth="1"/>
    <col min="14346" max="14346" width="11.21875" style="807" customWidth="1"/>
    <col min="14347" max="14347" width="9.33203125" style="807" customWidth="1"/>
    <col min="14348" max="14348" width="16.5546875" style="807" bestFit="1" customWidth="1"/>
    <col min="14349" max="14349" width="5.88671875" style="807" customWidth="1"/>
    <col min="14350" max="14350" width="5" style="807" customWidth="1"/>
    <col min="14351" max="14352" width="8.88671875" style="807"/>
    <col min="14353" max="14353" width="13.44140625" style="807" customWidth="1"/>
    <col min="14354" max="14354" width="12.77734375" style="807" bestFit="1" customWidth="1"/>
    <col min="14355" max="14355" width="8.88671875" style="807"/>
    <col min="14356" max="14356" width="13.33203125" style="807" bestFit="1" customWidth="1"/>
    <col min="14357" max="14592" width="8.88671875" style="807"/>
    <col min="14593" max="14593" width="3.109375" style="807" customWidth="1"/>
    <col min="14594" max="14594" width="22.88671875" style="807" customWidth="1"/>
    <col min="14595" max="14595" width="18.5546875" style="807" customWidth="1"/>
    <col min="14596" max="14596" width="13.21875" style="807" customWidth="1"/>
    <col min="14597" max="14597" width="11" style="807" customWidth="1"/>
    <col min="14598" max="14598" width="15" style="807" customWidth="1"/>
    <col min="14599" max="14599" width="12.6640625" style="807" customWidth="1"/>
    <col min="14600" max="14600" width="14.21875" style="807" customWidth="1"/>
    <col min="14601" max="14601" width="15.88671875" style="807" customWidth="1"/>
    <col min="14602" max="14602" width="11.21875" style="807" customWidth="1"/>
    <col min="14603" max="14603" width="9.33203125" style="807" customWidth="1"/>
    <col min="14604" max="14604" width="16.5546875" style="807" bestFit="1" customWidth="1"/>
    <col min="14605" max="14605" width="5.88671875" style="807" customWidth="1"/>
    <col min="14606" max="14606" width="5" style="807" customWidth="1"/>
    <col min="14607" max="14608" width="8.88671875" style="807"/>
    <col min="14609" max="14609" width="13.44140625" style="807" customWidth="1"/>
    <col min="14610" max="14610" width="12.77734375" style="807" bestFit="1" customWidth="1"/>
    <col min="14611" max="14611" width="8.88671875" style="807"/>
    <col min="14612" max="14612" width="13.33203125" style="807" bestFit="1" customWidth="1"/>
    <col min="14613" max="14848" width="8.88671875" style="807"/>
    <col min="14849" max="14849" width="3.109375" style="807" customWidth="1"/>
    <col min="14850" max="14850" width="22.88671875" style="807" customWidth="1"/>
    <col min="14851" max="14851" width="18.5546875" style="807" customWidth="1"/>
    <col min="14852" max="14852" width="13.21875" style="807" customWidth="1"/>
    <col min="14853" max="14853" width="11" style="807" customWidth="1"/>
    <col min="14854" max="14854" width="15" style="807" customWidth="1"/>
    <col min="14855" max="14855" width="12.6640625" style="807" customWidth="1"/>
    <col min="14856" max="14856" width="14.21875" style="807" customWidth="1"/>
    <col min="14857" max="14857" width="15.88671875" style="807" customWidth="1"/>
    <col min="14858" max="14858" width="11.21875" style="807" customWidth="1"/>
    <col min="14859" max="14859" width="9.33203125" style="807" customWidth="1"/>
    <col min="14860" max="14860" width="16.5546875" style="807" bestFit="1" customWidth="1"/>
    <col min="14861" max="14861" width="5.88671875" style="807" customWidth="1"/>
    <col min="14862" max="14862" width="5" style="807" customWidth="1"/>
    <col min="14863" max="14864" width="8.88671875" style="807"/>
    <col min="14865" max="14865" width="13.44140625" style="807" customWidth="1"/>
    <col min="14866" max="14866" width="12.77734375" style="807" bestFit="1" customWidth="1"/>
    <col min="14867" max="14867" width="8.88671875" style="807"/>
    <col min="14868" max="14868" width="13.33203125" style="807" bestFit="1" customWidth="1"/>
    <col min="14869" max="15104" width="8.88671875" style="807"/>
    <col min="15105" max="15105" width="3.109375" style="807" customWidth="1"/>
    <col min="15106" max="15106" width="22.88671875" style="807" customWidth="1"/>
    <col min="15107" max="15107" width="18.5546875" style="807" customWidth="1"/>
    <col min="15108" max="15108" width="13.21875" style="807" customWidth="1"/>
    <col min="15109" max="15109" width="11" style="807" customWidth="1"/>
    <col min="15110" max="15110" width="15" style="807" customWidth="1"/>
    <col min="15111" max="15111" width="12.6640625" style="807" customWidth="1"/>
    <col min="15112" max="15112" width="14.21875" style="807" customWidth="1"/>
    <col min="15113" max="15113" width="15.88671875" style="807" customWidth="1"/>
    <col min="15114" max="15114" width="11.21875" style="807" customWidth="1"/>
    <col min="15115" max="15115" width="9.33203125" style="807" customWidth="1"/>
    <col min="15116" max="15116" width="16.5546875" style="807" bestFit="1" customWidth="1"/>
    <col min="15117" max="15117" width="5.88671875" style="807" customWidth="1"/>
    <col min="15118" max="15118" width="5" style="807" customWidth="1"/>
    <col min="15119" max="15120" width="8.88671875" style="807"/>
    <col min="15121" max="15121" width="13.44140625" style="807" customWidth="1"/>
    <col min="15122" max="15122" width="12.77734375" style="807" bestFit="1" customWidth="1"/>
    <col min="15123" max="15123" width="8.88671875" style="807"/>
    <col min="15124" max="15124" width="13.33203125" style="807" bestFit="1" customWidth="1"/>
    <col min="15125" max="15360" width="8.88671875" style="807"/>
    <col min="15361" max="15361" width="3.109375" style="807" customWidth="1"/>
    <col min="15362" max="15362" width="22.88671875" style="807" customWidth="1"/>
    <col min="15363" max="15363" width="18.5546875" style="807" customWidth="1"/>
    <col min="15364" max="15364" width="13.21875" style="807" customWidth="1"/>
    <col min="15365" max="15365" width="11" style="807" customWidth="1"/>
    <col min="15366" max="15366" width="15" style="807" customWidth="1"/>
    <col min="15367" max="15367" width="12.6640625" style="807" customWidth="1"/>
    <col min="15368" max="15368" width="14.21875" style="807" customWidth="1"/>
    <col min="15369" max="15369" width="15.88671875" style="807" customWidth="1"/>
    <col min="15370" max="15370" width="11.21875" style="807" customWidth="1"/>
    <col min="15371" max="15371" width="9.33203125" style="807" customWidth="1"/>
    <col min="15372" max="15372" width="16.5546875" style="807" bestFit="1" customWidth="1"/>
    <col min="15373" max="15373" width="5.88671875" style="807" customWidth="1"/>
    <col min="15374" max="15374" width="5" style="807" customWidth="1"/>
    <col min="15375" max="15376" width="8.88671875" style="807"/>
    <col min="15377" max="15377" width="13.44140625" style="807" customWidth="1"/>
    <col min="15378" max="15378" width="12.77734375" style="807" bestFit="1" customWidth="1"/>
    <col min="15379" max="15379" width="8.88671875" style="807"/>
    <col min="15380" max="15380" width="13.33203125" style="807" bestFit="1" customWidth="1"/>
    <col min="15381" max="15616" width="8.88671875" style="807"/>
    <col min="15617" max="15617" width="3.109375" style="807" customWidth="1"/>
    <col min="15618" max="15618" width="22.88671875" style="807" customWidth="1"/>
    <col min="15619" max="15619" width="18.5546875" style="807" customWidth="1"/>
    <col min="15620" max="15620" width="13.21875" style="807" customWidth="1"/>
    <col min="15621" max="15621" width="11" style="807" customWidth="1"/>
    <col min="15622" max="15622" width="15" style="807" customWidth="1"/>
    <col min="15623" max="15623" width="12.6640625" style="807" customWidth="1"/>
    <col min="15624" max="15624" width="14.21875" style="807" customWidth="1"/>
    <col min="15625" max="15625" width="15.88671875" style="807" customWidth="1"/>
    <col min="15626" max="15626" width="11.21875" style="807" customWidth="1"/>
    <col min="15627" max="15627" width="9.33203125" style="807" customWidth="1"/>
    <col min="15628" max="15628" width="16.5546875" style="807" bestFit="1" customWidth="1"/>
    <col min="15629" max="15629" width="5.88671875" style="807" customWidth="1"/>
    <col min="15630" max="15630" width="5" style="807" customWidth="1"/>
    <col min="15631" max="15632" width="8.88671875" style="807"/>
    <col min="15633" max="15633" width="13.44140625" style="807" customWidth="1"/>
    <col min="15634" max="15634" width="12.77734375" style="807" bestFit="1" customWidth="1"/>
    <col min="15635" max="15635" width="8.88671875" style="807"/>
    <col min="15636" max="15636" width="13.33203125" style="807" bestFit="1" customWidth="1"/>
    <col min="15637" max="15872" width="8.88671875" style="807"/>
    <col min="15873" max="15873" width="3.109375" style="807" customWidth="1"/>
    <col min="15874" max="15874" width="22.88671875" style="807" customWidth="1"/>
    <col min="15875" max="15875" width="18.5546875" style="807" customWidth="1"/>
    <col min="15876" max="15876" width="13.21875" style="807" customWidth="1"/>
    <col min="15877" max="15877" width="11" style="807" customWidth="1"/>
    <col min="15878" max="15878" width="15" style="807" customWidth="1"/>
    <col min="15879" max="15879" width="12.6640625" style="807" customWidth="1"/>
    <col min="15880" max="15880" width="14.21875" style="807" customWidth="1"/>
    <col min="15881" max="15881" width="15.88671875" style="807" customWidth="1"/>
    <col min="15882" max="15882" width="11.21875" style="807" customWidth="1"/>
    <col min="15883" max="15883" width="9.33203125" style="807" customWidth="1"/>
    <col min="15884" max="15884" width="16.5546875" style="807" bestFit="1" customWidth="1"/>
    <col min="15885" max="15885" width="5.88671875" style="807" customWidth="1"/>
    <col min="15886" max="15886" width="5" style="807" customWidth="1"/>
    <col min="15887" max="15888" width="8.88671875" style="807"/>
    <col min="15889" max="15889" width="13.44140625" style="807" customWidth="1"/>
    <col min="15890" max="15890" width="12.77734375" style="807" bestFit="1" customWidth="1"/>
    <col min="15891" max="15891" width="8.88671875" style="807"/>
    <col min="15892" max="15892" width="13.33203125" style="807" bestFit="1" customWidth="1"/>
    <col min="15893" max="16128" width="8.88671875" style="807"/>
    <col min="16129" max="16129" width="3.109375" style="807" customWidth="1"/>
    <col min="16130" max="16130" width="22.88671875" style="807" customWidth="1"/>
    <col min="16131" max="16131" width="18.5546875" style="807" customWidth="1"/>
    <col min="16132" max="16132" width="13.21875" style="807" customWidth="1"/>
    <col min="16133" max="16133" width="11" style="807" customWidth="1"/>
    <col min="16134" max="16134" width="15" style="807" customWidth="1"/>
    <col min="16135" max="16135" width="12.6640625" style="807" customWidth="1"/>
    <col min="16136" max="16136" width="14.21875" style="807" customWidth="1"/>
    <col min="16137" max="16137" width="15.88671875" style="807" customWidth="1"/>
    <col min="16138" max="16138" width="11.21875" style="807" customWidth="1"/>
    <col min="16139" max="16139" width="9.33203125" style="807" customWidth="1"/>
    <col min="16140" max="16140" width="16.5546875" style="807" bestFit="1" customWidth="1"/>
    <col min="16141" max="16141" width="5.88671875" style="807" customWidth="1"/>
    <col min="16142" max="16142" width="5" style="807" customWidth="1"/>
    <col min="16143" max="16144" width="8.88671875" style="807"/>
    <col min="16145" max="16145" width="13.44140625" style="807" customWidth="1"/>
    <col min="16146" max="16146" width="12.77734375" style="807" bestFit="1" customWidth="1"/>
    <col min="16147" max="16147" width="8.88671875" style="807"/>
    <col min="16148" max="16148" width="13.33203125" style="807" bestFit="1" customWidth="1"/>
    <col min="16149" max="16384" width="8.88671875" style="807"/>
  </cols>
  <sheetData>
    <row r="1" spans="1:20" s="3" customFormat="1" ht="23.25" customHeight="1">
      <c r="A1" s="576"/>
      <c r="B1" s="575"/>
      <c r="C1" s="575"/>
      <c r="D1" s="1140" t="str">
        <f ca="1">OFFSET('5-1.소반별'!$Q$1,S1,0)</f>
        <v>1-0-2-0</v>
      </c>
      <c r="E1" s="1140"/>
      <c r="F1" s="1142" t="s">
        <v>514</v>
      </c>
      <c r="G1" s="1142"/>
      <c r="H1" s="1142"/>
      <c r="I1" s="1142"/>
      <c r="J1" s="574"/>
      <c r="K1" s="574"/>
      <c r="L1" s="802"/>
      <c r="S1" s="3">
        <v>1</v>
      </c>
    </row>
    <row r="2" spans="1:20" s="3" customFormat="1" ht="23.25" customHeight="1" thickBot="1">
      <c r="A2" s="572"/>
      <c r="B2" s="571"/>
      <c r="C2" s="571"/>
      <c r="D2" s="1141"/>
      <c r="E2" s="1141"/>
      <c r="F2" s="1143"/>
      <c r="G2" s="1143"/>
      <c r="H2" s="1143"/>
      <c r="I2" s="1143"/>
      <c r="J2" s="570"/>
      <c r="K2" s="570"/>
      <c r="L2" s="803"/>
      <c r="M2" s="3" t="s">
        <v>513</v>
      </c>
      <c r="N2" s="568" t="s">
        <v>271</v>
      </c>
    </row>
    <row r="3" spans="1:20" s="53" customFormat="1" ht="21.95" customHeight="1" thickBot="1">
      <c r="A3" s="1144" t="s">
        <v>512</v>
      </c>
      <c r="B3" s="1145"/>
      <c r="C3" s="1146" t="str">
        <f ca="1">VLOOKUP($D$1,'5-1.소반별'!$Q$1:$T$9,2,0)</f>
        <v>양구군 국토정중앙면 야촌리 산1번지외 3필지</v>
      </c>
      <c r="D3" s="1146"/>
      <c r="E3" s="1146"/>
      <c r="F3" s="1146"/>
      <c r="G3" s="562"/>
      <c r="H3" s="562"/>
      <c r="I3" s="562"/>
      <c r="J3" s="565" t="s">
        <v>511</v>
      </c>
      <c r="K3" s="564">
        <f ca="1">VLOOKUP($D$1,'5-1.소반별'!$Q$1:$U$9,5,0)</f>
        <v>3.85</v>
      </c>
      <c r="L3" s="804" t="s">
        <v>4</v>
      </c>
      <c r="M3" s="805" t="s">
        <v>510</v>
      </c>
      <c r="N3" s="553" t="s">
        <v>270</v>
      </c>
    </row>
    <row r="4" spans="1:20" ht="22.5" customHeight="1" thickBot="1">
      <c r="A4" s="1147" t="s">
        <v>1217</v>
      </c>
      <c r="B4" s="1148"/>
      <c r="C4" s="1149" t="s">
        <v>1218</v>
      </c>
      <c r="D4" s="1149"/>
      <c r="E4" s="1149" t="s">
        <v>1219</v>
      </c>
      <c r="F4" s="1149"/>
      <c r="G4" s="1150" t="s">
        <v>1220</v>
      </c>
      <c r="H4" s="1149" t="s">
        <v>1221</v>
      </c>
      <c r="I4" s="1149"/>
      <c r="J4" s="1134" t="s">
        <v>1222</v>
      </c>
      <c r="K4" s="1134"/>
      <c r="L4" s="1136" t="s">
        <v>1223</v>
      </c>
      <c r="M4" s="806"/>
    </row>
    <row r="5" spans="1:20" ht="22.5" customHeight="1" thickTop="1" thickBot="1">
      <c r="A5" s="809"/>
      <c r="B5" s="810" t="s">
        <v>1224</v>
      </c>
      <c r="C5" s="811"/>
      <c r="D5" s="812" t="s">
        <v>1225</v>
      </c>
      <c r="E5" s="811"/>
      <c r="F5" s="813" t="s">
        <v>1225</v>
      </c>
      <c r="G5" s="1151"/>
      <c r="H5" s="814"/>
      <c r="I5" s="812" t="s">
        <v>1226</v>
      </c>
      <c r="J5" s="1135"/>
      <c r="K5" s="1135"/>
      <c r="L5" s="1137"/>
      <c r="M5" s="806"/>
      <c r="O5" s="815" t="s">
        <v>1227</v>
      </c>
    </row>
    <row r="6" spans="1:20" ht="15" hidden="1" thickTop="1">
      <c r="A6" s="1125"/>
      <c r="B6" s="817" t="s">
        <v>1228</v>
      </c>
      <c r="C6" s="1138" t="s">
        <v>1229</v>
      </c>
      <c r="D6" s="1138"/>
      <c r="E6" s="818"/>
      <c r="F6" s="819"/>
      <c r="G6" s="818"/>
      <c r="H6" s="820"/>
      <c r="I6" s="821"/>
      <c r="J6" s="822"/>
      <c r="K6" s="821"/>
      <c r="L6" s="823"/>
      <c r="M6" s="806"/>
      <c r="O6" s="824" t="s">
        <v>1230</v>
      </c>
      <c r="Q6" s="825" t="s">
        <v>509</v>
      </c>
      <c r="R6" s="825" t="s">
        <v>1231</v>
      </c>
      <c r="S6" s="825" t="s">
        <v>1232</v>
      </c>
      <c r="T6" s="825" t="s">
        <v>1233</v>
      </c>
    </row>
    <row r="7" spans="1:20" ht="15" hidden="1" thickTop="1">
      <c r="A7" s="1125"/>
      <c r="B7" s="826" t="s">
        <v>1234</v>
      </c>
      <c r="C7" s="827">
        <f>[170]소반별수량산출서!$P$6</f>
        <v>122</v>
      </c>
      <c r="D7" s="828" t="s">
        <v>385</v>
      </c>
      <c r="E7" s="829">
        <f>IF(C6="제거대상목",R7,R8)</f>
        <v>0.4</v>
      </c>
      <c r="F7" s="828" t="str">
        <f>IF(C6=Q8,"인/ha","인/100본당")</f>
        <v>인/100본당</v>
      </c>
      <c r="G7" s="829">
        <f>IF(O6="적용",IF(C6="미래목",1,ROUND(C7*E7/100,2)),0)</f>
        <v>0</v>
      </c>
      <c r="H7" s="830">
        <f>IF(ISERROR(VLOOKUP(I7,[171]초기설정!$A$4:$C$12,3,FALSE)),0,(VLOOKUP(I7,[171]초기설정!$A$4:$C$12,3,FALSE)))</f>
        <v>154454</v>
      </c>
      <c r="I7" s="828" t="s">
        <v>1235</v>
      </c>
      <c r="J7" s="831">
        <f>$D$120</f>
        <v>25</v>
      </c>
      <c r="K7" s="828" t="s">
        <v>1236</v>
      </c>
      <c r="L7" s="832">
        <f>ROUNDDOWN((G7*H7)*(1+J7%),0)</f>
        <v>0</v>
      </c>
      <c r="M7" s="806"/>
      <c r="Q7" s="825" t="s">
        <v>1237</v>
      </c>
      <c r="R7" s="825">
        <v>0.4</v>
      </c>
      <c r="S7" s="825" t="s">
        <v>1238</v>
      </c>
      <c r="T7" s="825">
        <v>0.17</v>
      </c>
    </row>
    <row r="8" spans="1:20" ht="15" hidden="1" thickTop="1">
      <c r="A8" s="1125"/>
      <c r="B8" s="826" t="s">
        <v>1239</v>
      </c>
      <c r="C8" s="829"/>
      <c r="D8" s="828"/>
      <c r="E8" s="829"/>
      <c r="F8" s="833"/>
      <c r="G8" s="829"/>
      <c r="H8" s="830"/>
      <c r="I8" s="828"/>
      <c r="J8" s="834"/>
      <c r="K8" s="833"/>
      <c r="L8" s="835"/>
      <c r="M8" s="806"/>
      <c r="Q8" s="825" t="s">
        <v>1240</v>
      </c>
      <c r="R8" s="825">
        <v>1</v>
      </c>
      <c r="S8" s="825" t="s">
        <v>1241</v>
      </c>
      <c r="T8" s="825">
        <v>0.5</v>
      </c>
    </row>
    <row r="9" spans="1:20" ht="15" hidden="1" thickTop="1">
      <c r="A9" s="1125"/>
      <c r="B9" s="826" t="s">
        <v>1242</v>
      </c>
      <c r="C9" s="836">
        <f>C7</f>
        <v>122</v>
      </c>
      <c r="D9" s="828" t="s">
        <v>1243</v>
      </c>
      <c r="E9" s="829">
        <f>IF(C6="제거대상목",T7,T8)</f>
        <v>0.17</v>
      </c>
      <c r="F9" s="828" t="s">
        <v>1244</v>
      </c>
      <c r="G9" s="829">
        <f>IF(O6="적용",ROUND(C9*(E9/100),2),0)</f>
        <v>0</v>
      </c>
      <c r="H9" s="830">
        <f>IF(ISERROR(VLOOKUP(I9,[171]초기설정!$A$16:$C$36,3,FALSE)),0,(VLOOKUP(I9,[171]초기설정!$A$16:$C$36,3,FALSE)))</f>
        <v>2306</v>
      </c>
      <c r="I9" s="828" t="str">
        <f>IF(C6="제거대상목",S7,S8)</f>
        <v>적색페인트</v>
      </c>
      <c r="J9" s="837"/>
      <c r="K9" s="833"/>
      <c r="L9" s="835">
        <f>ROUNDDOWN(G9*H9,0)</f>
        <v>0</v>
      </c>
      <c r="M9" s="806"/>
    </row>
    <row r="10" spans="1:20" ht="15" hidden="1" thickTop="1">
      <c r="A10" s="1125"/>
      <c r="B10" s="838" t="s">
        <v>1245</v>
      </c>
      <c r="C10" s="839">
        <f>L9</f>
        <v>0</v>
      </c>
      <c r="D10" s="840" t="s">
        <v>1246</v>
      </c>
      <c r="E10" s="841">
        <v>10</v>
      </c>
      <c r="F10" s="840" t="s">
        <v>1236</v>
      </c>
      <c r="G10" s="842"/>
      <c r="H10" s="843"/>
      <c r="I10" s="840"/>
      <c r="J10" s="844"/>
      <c r="K10" s="845"/>
      <c r="L10" s="846">
        <f>ROUNDDOWN(C10*E10%,0)</f>
        <v>0</v>
      </c>
      <c r="M10" s="806"/>
    </row>
    <row r="11" spans="1:20" ht="15" hidden="1" thickTop="1">
      <c r="A11" s="1125"/>
      <c r="B11" s="847" t="s">
        <v>1247</v>
      </c>
      <c r="C11" s="848"/>
      <c r="D11" s="821"/>
      <c r="E11" s="848"/>
      <c r="F11" s="821"/>
      <c r="G11" s="848"/>
      <c r="H11" s="849"/>
      <c r="I11" s="821"/>
      <c r="J11" s="822"/>
      <c r="K11" s="850"/>
      <c r="L11" s="823"/>
      <c r="M11" s="806"/>
      <c r="O11" s="824" t="s">
        <v>1230</v>
      </c>
    </row>
    <row r="12" spans="1:20" ht="15" hidden="1" thickTop="1">
      <c r="A12" s="1125"/>
      <c r="B12" s="851" t="s">
        <v>1234</v>
      </c>
      <c r="C12" s="852">
        <v>1</v>
      </c>
      <c r="D12" s="828" t="s">
        <v>1248</v>
      </c>
      <c r="E12" s="829">
        <v>0.2</v>
      </c>
      <c r="F12" s="828" t="s">
        <v>1249</v>
      </c>
      <c r="G12" s="829">
        <f>IF(O11="적용",ROUND(C12*E12,2),0)</f>
        <v>0</v>
      </c>
      <c r="H12" s="830">
        <f>IF(ISERROR(VLOOKUP(I12,[171]초기설정!$A$4:$C$12,3,FALSE)),0,(VLOOKUP(I12,[171]초기설정!$A$4:$C$12,3,FALSE)))</f>
        <v>125427</v>
      </c>
      <c r="I12" s="828" t="s">
        <v>1250</v>
      </c>
      <c r="J12" s="831">
        <f>$E$120</f>
        <v>5</v>
      </c>
      <c r="K12" s="828" t="s">
        <v>1236</v>
      </c>
      <c r="L12" s="832">
        <f>ROUNDDOWN((G12*H12)*(1+J12%),0)</f>
        <v>0</v>
      </c>
      <c r="M12" s="806"/>
    </row>
    <row r="13" spans="1:20" ht="15" hidden="1" thickTop="1">
      <c r="A13" s="1125"/>
      <c r="B13" s="851" t="s">
        <v>1239</v>
      </c>
      <c r="C13" s="853"/>
      <c r="D13" s="828"/>
      <c r="E13" s="829"/>
      <c r="F13" s="833"/>
      <c r="G13" s="829"/>
      <c r="H13" s="830"/>
      <c r="I13" s="828"/>
      <c r="J13" s="837"/>
      <c r="K13" s="833"/>
      <c r="L13" s="835"/>
      <c r="M13" s="806"/>
    </row>
    <row r="14" spans="1:20" ht="15" hidden="1" thickTop="1">
      <c r="A14" s="1125"/>
      <c r="B14" s="851" t="s">
        <v>1251</v>
      </c>
      <c r="C14" s="854">
        <v>1</v>
      </c>
      <c r="D14" s="828" t="s">
        <v>1248</v>
      </c>
      <c r="E14" s="829">
        <v>0.2</v>
      </c>
      <c r="F14" s="828" t="s">
        <v>492</v>
      </c>
      <c r="G14" s="829">
        <f>IF(O11="적용",ROUND(C14*E14,2),0)</f>
        <v>0</v>
      </c>
      <c r="H14" s="830">
        <f>IF(ISERROR(VLOOKUP(I14,[171]초기설정!$A$16:$C$36,3,FALSE)),0,(VLOOKUP(I14,[171]초기설정!$A$16:$C$36,3,FALSE)))</f>
        <v>2306</v>
      </c>
      <c r="I14" s="828" t="s">
        <v>1252</v>
      </c>
      <c r="J14" s="837"/>
      <c r="K14" s="833"/>
      <c r="L14" s="835">
        <f>ROUNDDOWN(G14*H14,0)</f>
        <v>0</v>
      </c>
      <c r="M14" s="806"/>
    </row>
    <row r="15" spans="1:20" ht="15" hidden="1" thickTop="1">
      <c r="A15" s="1125"/>
      <c r="B15" s="855" t="s">
        <v>1245</v>
      </c>
      <c r="C15" s="839">
        <f>L14</f>
        <v>0</v>
      </c>
      <c r="D15" s="840" t="s">
        <v>1246</v>
      </c>
      <c r="E15" s="841">
        <v>5</v>
      </c>
      <c r="F15" s="840" t="s">
        <v>1236</v>
      </c>
      <c r="G15" s="842"/>
      <c r="H15" s="843"/>
      <c r="I15" s="840"/>
      <c r="J15" s="856"/>
      <c r="K15" s="845"/>
      <c r="L15" s="846">
        <f>ROUNDDOWN(C15*E15%,0)</f>
        <v>0</v>
      </c>
      <c r="M15" s="806"/>
    </row>
    <row r="16" spans="1:20" ht="15" hidden="1" thickTop="1">
      <c r="A16" s="1125"/>
      <c r="B16" s="817" t="s">
        <v>1253</v>
      </c>
      <c r="C16" s="848"/>
      <c r="D16" s="821"/>
      <c r="E16" s="857"/>
      <c r="F16" s="858"/>
      <c r="G16" s="848"/>
      <c r="H16" s="849"/>
      <c r="I16" s="821"/>
      <c r="J16" s="859"/>
      <c r="K16" s="821"/>
      <c r="L16" s="823"/>
      <c r="M16" s="806"/>
      <c r="O16" s="824" t="s">
        <v>1230</v>
      </c>
      <c r="Q16" s="825" t="s">
        <v>509</v>
      </c>
      <c r="R16" s="825" t="s">
        <v>1254</v>
      </c>
      <c r="S16" s="825" t="s">
        <v>99</v>
      </c>
      <c r="T16" s="825" t="s">
        <v>1255</v>
      </c>
    </row>
    <row r="17" spans="1:22" ht="15" hidden="1" thickTop="1">
      <c r="A17" s="1125"/>
      <c r="B17" s="826" t="s">
        <v>1234</v>
      </c>
      <c r="C17" s="860">
        <v>0</v>
      </c>
      <c r="D17" s="828" t="s">
        <v>1256</v>
      </c>
      <c r="E17" s="854">
        <v>1</v>
      </c>
      <c r="F17" s="828" t="s">
        <v>1257</v>
      </c>
      <c r="G17" s="829">
        <f>IF(O16="적용",ROUND(C17*E17,2),0)</f>
        <v>0</v>
      </c>
      <c r="H17" s="830">
        <f>IF(ISERROR(VLOOKUP(I17,[171]초기설정!$A$4:$C$12,3,FALSE)),0,(VLOOKUP(I17,[171]초기설정!$A$4:$C$12,3,FALSE)))</f>
        <v>125427</v>
      </c>
      <c r="I17" s="828" t="s">
        <v>1250</v>
      </c>
      <c r="J17" s="831">
        <f>$F$120</f>
        <v>15</v>
      </c>
      <c r="K17" s="861" t="s">
        <v>1236</v>
      </c>
      <c r="L17" s="862">
        <f>ROUNDDOWN((G17*H17)*(1+J17%),0)</f>
        <v>0</v>
      </c>
      <c r="M17" s="806"/>
      <c r="Q17" s="825" t="s">
        <v>1258</v>
      </c>
      <c r="R17" s="825">
        <v>0.5</v>
      </c>
      <c r="S17" s="825" t="s">
        <v>1259</v>
      </c>
      <c r="T17" s="825" t="s">
        <v>1260</v>
      </c>
    </row>
    <row r="18" spans="1:22" ht="15" hidden="1" thickTop="1">
      <c r="A18" s="1125"/>
      <c r="B18" s="826" t="s">
        <v>1239</v>
      </c>
      <c r="C18" s="863"/>
      <c r="D18" s="828"/>
      <c r="E18" s="864"/>
      <c r="F18" s="833"/>
      <c r="G18" s="829"/>
      <c r="H18" s="830"/>
      <c r="I18" s="828"/>
      <c r="J18" s="837"/>
      <c r="K18" s="833"/>
      <c r="L18" s="835"/>
      <c r="M18" s="806"/>
      <c r="Q18" s="825" t="s">
        <v>1261</v>
      </c>
      <c r="R18" s="825">
        <v>0.6</v>
      </c>
      <c r="S18" s="825" t="s">
        <v>1262</v>
      </c>
      <c r="T18" s="825" t="s">
        <v>1263</v>
      </c>
    </row>
    <row r="19" spans="1:22" ht="15" hidden="1" thickTop="1">
      <c r="A19" s="1125"/>
      <c r="B19" s="865" t="s">
        <v>1264</v>
      </c>
      <c r="C19" s="866">
        <f>C17</f>
        <v>0</v>
      </c>
      <c r="D19" s="828" t="s">
        <v>1256</v>
      </c>
      <c r="E19" s="854">
        <f>IF(B19=Q17,R17,R18)</f>
        <v>0.5</v>
      </c>
      <c r="F19" s="828" t="str">
        <f>IF(B19=Q17,S17,S18)</f>
        <v>ℓ/km</v>
      </c>
      <c r="G19" s="829">
        <f>IF(O16="적용",ROUND(C19*E19,2),0)</f>
        <v>0</v>
      </c>
      <c r="H19" s="830">
        <f>IF(ISERROR(VLOOKUP(I19,[171]초기설정!$A$16:$C$36,3,FALSE)),0,(VLOOKUP(I19,[171]초기설정!$A$16:$C$36,3,FALSE)))</f>
        <v>2306</v>
      </c>
      <c r="I19" s="828" t="str">
        <f>IF(B19=Q17,T17,T18)</f>
        <v>백색페인트</v>
      </c>
      <c r="J19" s="833"/>
      <c r="K19" s="867"/>
      <c r="L19" s="862">
        <f>ROUNDDOWN(G19*H19,0)</f>
        <v>0</v>
      </c>
      <c r="M19" s="806"/>
    </row>
    <row r="20" spans="1:22" ht="15" hidden="1" thickTop="1">
      <c r="A20" s="1125"/>
      <c r="B20" s="855" t="s">
        <v>1245</v>
      </c>
      <c r="C20" s="839">
        <f>L19</f>
        <v>0</v>
      </c>
      <c r="D20" s="840" t="s">
        <v>1246</v>
      </c>
      <c r="E20" s="841">
        <v>5</v>
      </c>
      <c r="F20" s="840" t="s">
        <v>1236</v>
      </c>
      <c r="G20" s="868"/>
      <c r="H20" s="843"/>
      <c r="I20" s="840"/>
      <c r="J20" s="840"/>
      <c r="K20" s="869"/>
      <c r="L20" s="870">
        <f>ROUNDDOWN(C20*E20%,0)</f>
        <v>0</v>
      </c>
      <c r="M20" s="806"/>
    </row>
    <row r="21" spans="1:22" ht="15" hidden="1" thickTop="1">
      <c r="A21" s="1125"/>
      <c r="B21" s="817" t="s">
        <v>1265</v>
      </c>
      <c r="C21" s="848"/>
      <c r="D21" s="821"/>
      <c r="E21" s="848"/>
      <c r="F21" s="821"/>
      <c r="G21" s="848"/>
      <c r="H21" s="849"/>
      <c r="I21" s="821"/>
      <c r="J21" s="822"/>
      <c r="K21" s="850"/>
      <c r="L21" s="823"/>
      <c r="M21" s="806"/>
      <c r="O21" s="824" t="s">
        <v>1230</v>
      </c>
    </row>
    <row r="22" spans="1:22" ht="15" hidden="1" thickTop="1">
      <c r="A22" s="1125"/>
      <c r="B22" s="847" t="s">
        <v>1234</v>
      </c>
      <c r="C22" s="857"/>
      <c r="D22" s="871"/>
      <c r="E22" s="857"/>
      <c r="F22" s="858"/>
      <c r="G22" s="857"/>
      <c r="H22" s="872"/>
      <c r="I22" s="871"/>
      <c r="J22" s="873"/>
      <c r="K22" s="874"/>
      <c r="L22" s="875"/>
      <c r="M22" s="806"/>
    </row>
    <row r="23" spans="1:22" ht="15" hidden="1" thickTop="1">
      <c r="A23" s="1125"/>
      <c r="B23" s="826" t="s">
        <v>1266</v>
      </c>
      <c r="C23" s="860">
        <v>0</v>
      </c>
      <c r="D23" s="828" t="s">
        <v>1256</v>
      </c>
      <c r="E23" s="876">
        <v>2</v>
      </c>
      <c r="F23" s="828" t="s">
        <v>1257</v>
      </c>
      <c r="G23" s="829">
        <f>IF(O21="적용",ROUND(C23*E23,2),0)</f>
        <v>0</v>
      </c>
      <c r="H23" s="830">
        <f>IF(ISERROR(VLOOKUP(I23,[171]초기설정!$A$4:$C$12,3,FALSE)),0,(VLOOKUP(I23,[171]초기설정!$A$4:$C$12,3,FALSE)))</f>
        <v>125427</v>
      </c>
      <c r="I23" s="828" t="s">
        <v>298</v>
      </c>
      <c r="J23" s="831">
        <f>$G$120</f>
        <v>15</v>
      </c>
      <c r="K23" s="828" t="s">
        <v>1236</v>
      </c>
      <c r="L23" s="862">
        <f>ROUNDDOWN((G23*H23)*(1+J23%),0)</f>
        <v>0</v>
      </c>
      <c r="M23" s="877"/>
      <c r="N23" s="878"/>
    </row>
    <row r="24" spans="1:22" ht="15" hidden="1" thickTop="1">
      <c r="A24" s="1125"/>
      <c r="B24" s="826" t="s">
        <v>1239</v>
      </c>
      <c r="C24" s="853"/>
      <c r="D24" s="828"/>
      <c r="E24" s="829"/>
      <c r="F24" s="833"/>
      <c r="G24" s="829"/>
      <c r="H24" s="830"/>
      <c r="I24" s="828"/>
      <c r="J24" s="837"/>
      <c r="K24" s="833"/>
      <c r="L24" s="835"/>
      <c r="M24" s="806"/>
    </row>
    <row r="25" spans="1:22" ht="15" hidden="1" thickTop="1">
      <c r="A25" s="1125"/>
      <c r="B25" s="826" t="s">
        <v>1267</v>
      </c>
      <c r="C25" s="879">
        <f>G23</f>
        <v>0</v>
      </c>
      <c r="D25" s="880" t="s">
        <v>458</v>
      </c>
      <c r="E25" s="863">
        <f>5.6/2</f>
        <v>2.8</v>
      </c>
      <c r="F25" s="828" t="s">
        <v>1259</v>
      </c>
      <c r="G25" s="829">
        <f>IF(O21="적용",ROUND(C25*E25,2),0)</f>
        <v>0</v>
      </c>
      <c r="H25" s="830">
        <f>IF(ISERROR(VLOOKUP(I25,[171]초기설정!$A$16:$C$36,3,FALSE)),0,(VLOOKUP(I25,[171]초기설정!$A$16:$C$36,3,FALSE)))</f>
        <v>1405</v>
      </c>
      <c r="I25" s="828" t="s">
        <v>1268</v>
      </c>
      <c r="J25" s="3"/>
      <c r="K25" s="867"/>
      <c r="L25" s="862">
        <f>ROUNDDOWN(G25*H25,0)</f>
        <v>0</v>
      </c>
      <c r="M25" s="806"/>
    </row>
    <row r="26" spans="1:22" ht="15" hidden="1" thickTop="1">
      <c r="A26" s="1125"/>
      <c r="B26" s="881" t="s">
        <v>1245</v>
      </c>
      <c r="C26" s="830">
        <f>L25</f>
        <v>0</v>
      </c>
      <c r="D26" s="882" t="s">
        <v>1246</v>
      </c>
      <c r="E26" s="883">
        <v>95</v>
      </c>
      <c r="F26" s="882" t="s">
        <v>1236</v>
      </c>
      <c r="G26" s="884"/>
      <c r="H26" s="885"/>
      <c r="I26" s="882"/>
      <c r="J26" s="882"/>
      <c r="K26" s="886"/>
      <c r="L26" s="887">
        <f>ROUNDDOWN(C26*E26%,0)</f>
        <v>0</v>
      </c>
      <c r="M26" s="806"/>
      <c r="Q26" s="825" t="s">
        <v>509</v>
      </c>
      <c r="R26" s="825" t="s">
        <v>1269</v>
      </c>
      <c r="S26" s="825" t="s">
        <v>99</v>
      </c>
      <c r="T26" s="825" t="s">
        <v>1270</v>
      </c>
      <c r="U26" s="825" t="s">
        <v>298</v>
      </c>
      <c r="V26" s="825" t="s">
        <v>299</v>
      </c>
    </row>
    <row r="27" spans="1:22" ht="19.5" hidden="1" customHeight="1">
      <c r="A27" s="1125"/>
      <c r="B27" s="855" t="s">
        <v>1271</v>
      </c>
      <c r="C27" s="888">
        <f>G23</f>
        <v>0</v>
      </c>
      <c r="D27" s="840" t="s">
        <v>1272</v>
      </c>
      <c r="E27" s="889">
        <v>4.1999999999999997E-3</v>
      </c>
      <c r="F27" s="840" t="s">
        <v>1273</v>
      </c>
      <c r="G27" s="868"/>
      <c r="H27" s="843">
        <f>IF(ISERROR(VLOOKUP(I27,[171]초기설정!$A$40:$C$60,3,FALSE)),0,(VLOOKUP(I27,[171]초기설정!$A$40:$C$60,3,FALSE)))</f>
        <v>810000</v>
      </c>
      <c r="I27" s="840" t="s">
        <v>1274</v>
      </c>
      <c r="J27" s="840"/>
      <c r="K27" s="869"/>
      <c r="L27" s="870">
        <f>ROUNDDOWN(C27*E27*H27,0)</f>
        <v>0</v>
      </c>
      <c r="M27" s="806"/>
      <c r="Q27" s="825" t="s">
        <v>520</v>
      </c>
      <c r="R27" s="825">
        <v>3.5</v>
      </c>
      <c r="S27" s="825" t="s">
        <v>452</v>
      </c>
      <c r="T27" s="825" t="s">
        <v>1275</v>
      </c>
      <c r="U27" s="825">
        <v>0</v>
      </c>
      <c r="V27" s="825">
        <v>1</v>
      </c>
    </row>
    <row r="28" spans="1:22" ht="19.5" hidden="1" customHeight="1">
      <c r="A28" s="816"/>
      <c r="B28" s="817" t="s">
        <v>1276</v>
      </c>
      <c r="C28" s="890"/>
      <c r="D28" s="821"/>
      <c r="E28" s="891"/>
      <c r="F28" s="821"/>
      <c r="G28" s="892"/>
      <c r="H28" s="849"/>
      <c r="I28" s="821"/>
      <c r="J28" s="819"/>
      <c r="K28" s="893"/>
      <c r="L28" s="894"/>
      <c r="M28" s="806"/>
      <c r="Q28" s="825"/>
      <c r="R28" s="825"/>
      <c r="S28" s="825"/>
      <c r="T28" s="825"/>
      <c r="U28" s="825"/>
      <c r="V28" s="825"/>
    </row>
    <row r="29" spans="1:22" ht="19.5" hidden="1" customHeight="1">
      <c r="A29" s="816"/>
      <c r="B29" s="826" t="s">
        <v>1234</v>
      </c>
      <c r="C29" s="895">
        <f>[172]소반별시방서!$I$19</f>
        <v>2486</v>
      </c>
      <c r="D29" s="828" t="s">
        <v>385</v>
      </c>
      <c r="E29" s="896">
        <v>7.0000000000000007E-2</v>
      </c>
      <c r="F29" s="828" t="s">
        <v>466</v>
      </c>
      <c r="G29" s="829">
        <f>IF(O30="적용",ROUND(C29*(E29/100),2),0)</f>
        <v>0</v>
      </c>
      <c r="H29" s="830">
        <f>IF(ISERROR(VLOOKUP(I29,[171]초기설정!$A$4:$C$12,3,FALSE)),0,(VLOOKUP(I29,[171]초기설정!$A$4:$C$12,3,FALSE)))</f>
        <v>125427</v>
      </c>
      <c r="I29" s="897" t="s">
        <v>298</v>
      </c>
      <c r="J29" s="831">
        <f>$H$120</f>
        <v>5</v>
      </c>
      <c r="K29" s="828" t="s">
        <v>1236</v>
      </c>
      <c r="L29" s="862">
        <f>ROUNDDOWN((G29*H29)*(1+J29%),0)</f>
        <v>0</v>
      </c>
      <c r="M29" s="806"/>
      <c r="Q29" s="825"/>
      <c r="R29" s="825"/>
      <c r="S29" s="825"/>
      <c r="T29" s="825"/>
      <c r="U29" s="825"/>
      <c r="V29" s="825"/>
    </row>
    <row r="30" spans="1:22" ht="19.5" hidden="1" customHeight="1">
      <c r="A30" s="1125"/>
      <c r="B30" s="826" t="s">
        <v>1277</v>
      </c>
      <c r="C30" s="898" t="s">
        <v>605</v>
      </c>
      <c r="D30" s="828"/>
      <c r="E30" s="829"/>
      <c r="F30" s="828"/>
      <c r="G30" s="829"/>
      <c r="H30" s="830"/>
      <c r="I30" s="828"/>
      <c r="J30" s="899"/>
      <c r="K30" s="861"/>
      <c r="L30" s="832"/>
      <c r="M30" s="806"/>
      <c r="O30" s="824" t="s">
        <v>1230</v>
      </c>
      <c r="Q30" s="825" t="s">
        <v>1278</v>
      </c>
      <c r="R30" s="825">
        <v>4</v>
      </c>
      <c r="S30" s="825" t="s">
        <v>452</v>
      </c>
      <c r="T30" s="825" t="s">
        <v>1275</v>
      </c>
      <c r="U30" s="825">
        <v>0</v>
      </c>
      <c r="V30" s="825">
        <v>1</v>
      </c>
    </row>
    <row r="31" spans="1:22" ht="15" hidden="1" thickTop="1">
      <c r="A31" s="1125"/>
      <c r="B31" s="826" t="s">
        <v>1234</v>
      </c>
      <c r="C31" s="900">
        <v>1</v>
      </c>
      <c r="D31" s="828" t="s">
        <v>1248</v>
      </c>
      <c r="E31" s="829">
        <f>IF(C30=Q27,R27,IF(C30=Q30,R30,IF(C30=Q31,R31,0)))</f>
        <v>3.5</v>
      </c>
      <c r="F31" s="828" t="s">
        <v>1249</v>
      </c>
      <c r="G31" s="829">
        <f>IF(O30="적용",ROUND(C31*E31,2),0)</f>
        <v>0</v>
      </c>
      <c r="H31" s="830">
        <f>ROUND(IF(C30=Q27,H32,IF(C30=Q30,(H32*U30+H32*V30),IF(C30=Q31,(H32*U31+H32*V31),0))),0)</f>
        <v>152019</v>
      </c>
      <c r="I31" s="897" t="str">
        <f>IF(C30=Q27,T27,IF(C30=Q30,T30,IF(C30=Q31,T31,0)))</f>
        <v>특별인부100%</v>
      </c>
      <c r="J31" s="831">
        <f>$H$120</f>
        <v>5</v>
      </c>
      <c r="K31" s="828" t="s">
        <v>1236</v>
      </c>
      <c r="L31" s="862">
        <f>ROUNDDOWN((G31*H31)*(1+J31%),0)</f>
        <v>0</v>
      </c>
      <c r="M31" s="806"/>
      <c r="Q31" s="825" t="s">
        <v>1279</v>
      </c>
      <c r="R31" s="825">
        <v>5</v>
      </c>
      <c r="S31" s="825" t="s">
        <v>452</v>
      </c>
      <c r="T31" s="825" t="s">
        <v>1275</v>
      </c>
      <c r="U31" s="825">
        <v>0</v>
      </c>
      <c r="V31" s="825">
        <v>1</v>
      </c>
    </row>
    <row r="32" spans="1:22" ht="15" hidden="1" thickTop="1">
      <c r="A32" s="1125"/>
      <c r="B32" s="826"/>
      <c r="C32" s="901"/>
      <c r="D32" s="828"/>
      <c r="E32" s="829"/>
      <c r="F32" s="828"/>
      <c r="G32" s="829"/>
      <c r="H32" s="830">
        <f>IF(ISERROR(VLOOKUP(I32,[171]초기설정!$A$4:$C$12,3,FALSE)),0,(VLOOKUP(I32,[171]초기설정!$A$4:$C$12,3,FALSE)))</f>
        <v>152019</v>
      </c>
      <c r="I32" s="828" t="s">
        <v>299</v>
      </c>
      <c r="J32" s="902"/>
      <c r="K32" s="828"/>
      <c r="L32" s="862"/>
      <c r="M32" s="806"/>
      <c r="T32" s="903"/>
    </row>
    <row r="33" spans="1:21" ht="15" hidden="1" thickTop="1">
      <c r="A33" s="1125"/>
      <c r="B33" s="826" t="s">
        <v>1239</v>
      </c>
      <c r="C33" s="904"/>
      <c r="D33" s="828"/>
      <c r="E33" s="829"/>
      <c r="F33" s="833"/>
      <c r="G33" s="829"/>
      <c r="H33" s="830"/>
      <c r="I33" s="905"/>
      <c r="J33" s="837"/>
      <c r="K33" s="833"/>
      <c r="L33" s="835"/>
      <c r="M33" s="806"/>
    </row>
    <row r="34" spans="1:21" ht="15" hidden="1" thickTop="1">
      <c r="A34" s="1125"/>
      <c r="B34" s="826" t="s">
        <v>1267</v>
      </c>
      <c r="C34" s="854">
        <f>G31</f>
        <v>0</v>
      </c>
      <c r="D34" s="882" t="s">
        <v>1249</v>
      </c>
      <c r="E34" s="906">
        <f>5</f>
        <v>5</v>
      </c>
      <c r="F34" s="828" t="s">
        <v>1280</v>
      </c>
      <c r="G34" s="829">
        <f>IF(O30="적용",ROUND(C34*E34,2),0)</f>
        <v>0</v>
      </c>
      <c r="H34" s="830">
        <f>IF(ISERROR(VLOOKUP(I34,[171]초기설정!$A$16:$C$36,3,FALSE)),0,(VLOOKUP(I34,[171]초기설정!$A$16:$C$36,3,FALSE)))</f>
        <v>1405</v>
      </c>
      <c r="I34" s="828" t="s">
        <v>1281</v>
      </c>
      <c r="J34" s="3"/>
      <c r="K34" s="867"/>
      <c r="L34" s="862">
        <f>ROUNDDOWN(G34*H34,0)</f>
        <v>0</v>
      </c>
      <c r="M34" s="806"/>
      <c r="R34" s="825" t="s">
        <v>509</v>
      </c>
      <c r="S34" s="825" t="s">
        <v>509</v>
      </c>
      <c r="T34" s="825" t="s">
        <v>1269</v>
      </c>
      <c r="U34" s="825" t="s">
        <v>99</v>
      </c>
    </row>
    <row r="35" spans="1:21" ht="15" hidden="1" thickTop="1">
      <c r="A35" s="1125"/>
      <c r="B35" s="881" t="s">
        <v>1245</v>
      </c>
      <c r="C35" s="830">
        <f>L34</f>
        <v>0</v>
      </c>
      <c r="D35" s="828" t="s">
        <v>1246</v>
      </c>
      <c r="E35" s="829">
        <v>10</v>
      </c>
      <c r="F35" s="828" t="s">
        <v>1236</v>
      </c>
      <c r="G35" s="884"/>
      <c r="H35" s="885"/>
      <c r="I35" s="828"/>
      <c r="J35" s="882"/>
      <c r="K35" s="886"/>
      <c r="L35" s="887">
        <f>ROUNDDOWN(C35*E35%,0)</f>
        <v>0</v>
      </c>
      <c r="M35" s="806"/>
      <c r="Q35" s="825" t="s">
        <v>1282</v>
      </c>
      <c r="R35" s="825" t="s">
        <v>1282</v>
      </c>
      <c r="S35" s="825" t="s">
        <v>1283</v>
      </c>
      <c r="T35" s="825">
        <v>3.9</v>
      </c>
      <c r="U35" s="825" t="s">
        <v>452</v>
      </c>
    </row>
    <row r="36" spans="1:21" ht="15" hidden="1" thickTop="1">
      <c r="A36" s="1125"/>
      <c r="B36" s="855" t="s">
        <v>1271</v>
      </c>
      <c r="C36" s="907">
        <f>G31</f>
        <v>0</v>
      </c>
      <c r="D36" s="840" t="s">
        <v>452</v>
      </c>
      <c r="E36" s="889">
        <v>8.3999999999999995E-3</v>
      </c>
      <c r="F36" s="840" t="s">
        <v>451</v>
      </c>
      <c r="G36" s="868"/>
      <c r="H36" s="843">
        <f>IF(ISERROR(VLOOKUP(I36,[171]초기설정!$A$40:$C$60,3,FALSE)),0,(VLOOKUP(I36,[171]초기설정!$A$40:$C$60,3,FALSE)))</f>
        <v>400000</v>
      </c>
      <c r="I36" s="840" t="s">
        <v>1284</v>
      </c>
      <c r="J36" s="840"/>
      <c r="K36" s="869"/>
      <c r="L36" s="870">
        <f>ROUNDDOWN(C36*E36*H36,0)</f>
        <v>0</v>
      </c>
      <c r="M36" s="806"/>
      <c r="Q36" s="825" t="s">
        <v>1285</v>
      </c>
      <c r="R36" s="825" t="s">
        <v>1282</v>
      </c>
      <c r="S36" s="825" t="s">
        <v>1286</v>
      </c>
      <c r="T36" s="825">
        <v>5.4</v>
      </c>
      <c r="U36" s="825" t="s">
        <v>452</v>
      </c>
    </row>
    <row r="37" spans="1:21" ht="18.75" customHeight="1" thickTop="1">
      <c r="A37" s="1125"/>
      <c r="B37" s="908" t="s">
        <v>1287</v>
      </c>
      <c r="C37" s="909" t="s">
        <v>1288</v>
      </c>
      <c r="E37" s="910"/>
      <c r="F37" s="911"/>
      <c r="G37" s="912"/>
      <c r="H37" s="849"/>
      <c r="I37" s="913"/>
      <c r="J37" s="908"/>
      <c r="K37" s="908"/>
      <c r="L37" s="914"/>
      <c r="M37" s="806"/>
      <c r="O37" s="824" t="s">
        <v>1289</v>
      </c>
      <c r="Q37" s="825" t="s">
        <v>1290</v>
      </c>
      <c r="R37" s="825" t="s">
        <v>1282</v>
      </c>
      <c r="S37" s="825" t="s">
        <v>1291</v>
      </c>
      <c r="T37" s="825">
        <v>7</v>
      </c>
      <c r="U37" s="825" t="s">
        <v>452</v>
      </c>
    </row>
    <row r="38" spans="1:21" ht="18.75" customHeight="1">
      <c r="A38" s="1125"/>
      <c r="B38" s="826" t="s">
        <v>1234</v>
      </c>
      <c r="C38" s="863"/>
      <c r="D38" s="828"/>
      <c r="E38" s="864"/>
      <c r="F38" s="833"/>
      <c r="G38" s="829"/>
      <c r="H38" s="830"/>
      <c r="I38" s="828"/>
      <c r="J38" s="830"/>
      <c r="K38" s="828"/>
      <c r="L38" s="915"/>
      <c r="M38" s="806"/>
      <c r="Q38" s="825" t="s">
        <v>1292</v>
      </c>
      <c r="R38" s="825" t="s">
        <v>1282</v>
      </c>
      <c r="S38" s="825" t="s">
        <v>1293</v>
      </c>
      <c r="T38" s="825">
        <v>8.6</v>
      </c>
      <c r="U38" s="825" t="s">
        <v>452</v>
      </c>
    </row>
    <row r="39" spans="1:21" ht="18.75" customHeight="1">
      <c r="A39" s="1125"/>
      <c r="B39" s="826" t="s">
        <v>1294</v>
      </c>
      <c r="C39" s="916">
        <f>SUM(C40:C42)</f>
        <v>350</v>
      </c>
      <c r="D39" s="828" t="s">
        <v>1243</v>
      </c>
      <c r="E39" s="829"/>
      <c r="F39" s="828"/>
      <c r="G39" s="829">
        <f>SUM(G40:G42)</f>
        <v>1.8</v>
      </c>
      <c r="H39" s="830">
        <f>보통인부_단가</f>
        <v>172068</v>
      </c>
      <c r="I39" s="828" t="str">
        <f>단3!I13</f>
        <v>보통인부</v>
      </c>
      <c r="J39" s="831">
        <f>$I$120</f>
        <v>15</v>
      </c>
      <c r="K39" s="828" t="s">
        <v>1236</v>
      </c>
      <c r="L39" s="862">
        <f>ROUNDDOWN(ROUND((G39+(G39*(J39/100))),2)*H39,0)</f>
        <v>356180</v>
      </c>
      <c r="M39" s="806"/>
      <c r="R39" s="825" t="s">
        <v>1282</v>
      </c>
      <c r="S39" s="825" t="s">
        <v>1295</v>
      </c>
      <c r="T39" s="825">
        <v>10.1</v>
      </c>
      <c r="U39" s="825" t="s">
        <v>452</v>
      </c>
    </row>
    <row r="40" spans="1:21" ht="18.75" customHeight="1">
      <c r="A40" s="1125"/>
      <c r="B40" s="917" t="s">
        <v>1296</v>
      </c>
      <c r="C40" s="918">
        <f>덩굴야2!V10</f>
        <v>250</v>
      </c>
      <c r="D40" s="828" t="s">
        <v>1243</v>
      </c>
      <c r="E40" s="829">
        <v>0.4</v>
      </c>
      <c r="F40" s="828" t="s">
        <v>466</v>
      </c>
      <c r="G40" s="829">
        <f>IF(O37="적용",ROUND(C40*(E40/100),2),0)</f>
        <v>1</v>
      </c>
      <c r="H40" s="830"/>
      <c r="I40" s="828"/>
      <c r="J40" s="831"/>
      <c r="K40" s="828"/>
      <c r="L40" s="862"/>
      <c r="M40" s="806"/>
      <c r="R40" s="825"/>
      <c r="S40" s="825"/>
      <c r="T40" s="825"/>
      <c r="U40" s="825"/>
    </row>
    <row r="41" spans="1:21" ht="18.75" customHeight="1">
      <c r="A41" s="1125"/>
      <c r="B41" s="917" t="s">
        <v>1297</v>
      </c>
      <c r="C41" s="918">
        <f>덩굴야2!V11</f>
        <v>100</v>
      </c>
      <c r="D41" s="828" t="s">
        <v>1243</v>
      </c>
      <c r="E41" s="829">
        <v>0.8</v>
      </c>
      <c r="F41" s="828" t="s">
        <v>466</v>
      </c>
      <c r="G41" s="829">
        <f>IF(O37="적용",ROUND(C41*(E41/100),2),0)</f>
        <v>0.8</v>
      </c>
      <c r="H41" s="830"/>
      <c r="I41" s="828"/>
      <c r="J41" s="831"/>
      <c r="K41" s="828"/>
      <c r="L41" s="862"/>
      <c r="M41" s="806"/>
      <c r="R41" s="825"/>
      <c r="S41" s="825"/>
      <c r="T41" s="825"/>
      <c r="U41" s="825"/>
    </row>
    <row r="42" spans="1:21" ht="18.75" customHeight="1">
      <c r="A42" s="1125"/>
      <c r="B42" s="917" t="s">
        <v>1298</v>
      </c>
      <c r="C42" s="918">
        <f>덩굴야2!V12</f>
        <v>0</v>
      </c>
      <c r="D42" s="828" t="s">
        <v>1243</v>
      </c>
      <c r="E42" s="829">
        <v>1.2</v>
      </c>
      <c r="F42" s="828" t="s">
        <v>466</v>
      </c>
      <c r="G42" s="829">
        <f>IF(O37="적용",ROUND(C42*(E42/100),2),0)</f>
        <v>0</v>
      </c>
      <c r="H42" s="830"/>
      <c r="I42" s="828"/>
      <c r="J42" s="831"/>
      <c r="K42" s="828"/>
      <c r="L42" s="862"/>
      <c r="M42" s="806"/>
      <c r="R42" s="825"/>
      <c r="S42" s="825"/>
      <c r="T42" s="825"/>
      <c r="U42" s="825"/>
    </row>
    <row r="43" spans="1:21" ht="18.75" customHeight="1">
      <c r="A43" s="1125"/>
      <c r="B43" s="826" t="s">
        <v>1299</v>
      </c>
      <c r="C43" s="916">
        <f>C39</f>
        <v>350</v>
      </c>
      <c r="D43" s="828" t="s">
        <v>1243</v>
      </c>
      <c r="E43" s="829">
        <v>0.05</v>
      </c>
      <c r="F43" s="828" t="s">
        <v>466</v>
      </c>
      <c r="G43" s="829">
        <f>IF(O37="적용",ROUND(C43*(E43/100),2),0)</f>
        <v>0.18</v>
      </c>
      <c r="H43" s="830">
        <f>H39</f>
        <v>172068</v>
      </c>
      <c r="I43" s="828" t="s">
        <v>1250</v>
      </c>
      <c r="J43" s="831">
        <f>$I$120</f>
        <v>15</v>
      </c>
      <c r="K43" s="828" t="s">
        <v>1236</v>
      </c>
      <c r="L43" s="862">
        <f>ROUNDDOWN(ROUND((G43+(G43*(J43/100))),2)*H43,0)</f>
        <v>36134</v>
      </c>
      <c r="M43" s="806"/>
      <c r="R43" s="825"/>
      <c r="S43" s="825"/>
      <c r="T43" s="825"/>
      <c r="U43" s="825"/>
    </row>
    <row r="44" spans="1:21" ht="18.75" customHeight="1">
      <c r="A44" s="1125"/>
      <c r="B44" s="826" t="s">
        <v>1239</v>
      </c>
      <c r="C44" s="863"/>
      <c r="D44" s="828"/>
      <c r="E44" s="864"/>
      <c r="F44" s="833"/>
      <c r="G44" s="829"/>
      <c r="H44" s="830"/>
      <c r="I44" s="828"/>
      <c r="J44" s="837"/>
      <c r="K44" s="833"/>
      <c r="L44" s="835"/>
      <c r="M44" s="806"/>
      <c r="R44" s="825" t="s">
        <v>1292</v>
      </c>
      <c r="S44" s="825" t="s">
        <v>1283</v>
      </c>
      <c r="T44" s="825">
        <v>5.8</v>
      </c>
      <c r="U44" s="825" t="s">
        <v>452</v>
      </c>
    </row>
    <row r="45" spans="1:21" ht="18.75" customHeight="1">
      <c r="A45" s="1125"/>
      <c r="B45" s="919" t="s">
        <v>1300</v>
      </c>
      <c r="C45" s="920">
        <f>C41+C42</f>
        <v>100</v>
      </c>
      <c r="D45" s="828" t="s">
        <v>1243</v>
      </c>
      <c r="E45" s="829">
        <v>3</v>
      </c>
      <c r="F45" s="828" t="s">
        <v>1301</v>
      </c>
      <c r="G45" s="830">
        <f>IF(O37="적용",ROUND(C45*(E45),2),0)</f>
        <v>300</v>
      </c>
      <c r="H45" s="830">
        <f>'3-1.기초자료'!B23</f>
        <v>20</v>
      </c>
      <c r="I45" s="921" t="s">
        <v>1302</v>
      </c>
      <c r="J45" s="833"/>
      <c r="K45" s="833"/>
      <c r="L45" s="862">
        <f>ROUNDDOWN(G45*H45,0)</f>
        <v>6000</v>
      </c>
      <c r="M45" s="806"/>
      <c r="R45" s="825" t="s">
        <v>1292</v>
      </c>
      <c r="S45" s="825" t="s">
        <v>1286</v>
      </c>
      <c r="T45" s="825">
        <v>8.1999999999999993</v>
      </c>
      <c r="U45" s="825" t="s">
        <v>452</v>
      </c>
    </row>
    <row r="46" spans="1:21" ht="18.75" customHeight="1">
      <c r="A46" s="1125"/>
      <c r="B46" s="838" t="s">
        <v>1245</v>
      </c>
      <c r="C46" s="922">
        <f>L45</f>
        <v>6000</v>
      </c>
      <c r="D46" s="840" t="s">
        <v>1246</v>
      </c>
      <c r="E46" s="842">
        <v>66</v>
      </c>
      <c r="F46" s="840" t="s">
        <v>1236</v>
      </c>
      <c r="G46" s="842"/>
      <c r="H46" s="843"/>
      <c r="I46" s="923"/>
      <c r="J46" s="845"/>
      <c r="K46" s="845"/>
      <c r="L46" s="870">
        <f>ROUNDDOWN(C46*E46%,0)</f>
        <v>3960</v>
      </c>
      <c r="M46" s="806"/>
      <c r="R46" s="825" t="s">
        <v>1292</v>
      </c>
      <c r="S46" s="825" t="s">
        <v>1291</v>
      </c>
      <c r="T46" s="825">
        <v>10.5</v>
      </c>
      <c r="U46" s="825" t="s">
        <v>452</v>
      </c>
    </row>
    <row r="47" spans="1:21" hidden="1">
      <c r="A47" s="1125"/>
      <c r="B47" s="847"/>
      <c r="C47" s="924"/>
      <c r="D47" s="858"/>
      <c r="E47" s="925"/>
      <c r="F47" s="874"/>
      <c r="G47" s="926"/>
      <c r="H47" s="927"/>
      <c r="I47" s="858"/>
      <c r="J47" s="928"/>
      <c r="K47" s="928"/>
      <c r="L47" s="929"/>
      <c r="M47" s="806"/>
      <c r="R47" s="825" t="s">
        <v>1292</v>
      </c>
      <c r="S47" s="825" t="s">
        <v>1293</v>
      </c>
      <c r="T47" s="825">
        <v>12.8</v>
      </c>
      <c r="U47" s="825" t="s">
        <v>452</v>
      </c>
    </row>
    <row r="48" spans="1:21" hidden="1">
      <c r="A48" s="1125"/>
      <c r="B48" s="855"/>
      <c r="C48" s="922"/>
      <c r="D48" s="840"/>
      <c r="E48" s="930"/>
      <c r="F48" s="840"/>
      <c r="G48" s="839"/>
      <c r="H48" s="931"/>
      <c r="I48" s="840"/>
      <c r="J48" s="840"/>
      <c r="K48" s="869"/>
      <c r="L48" s="870"/>
      <c r="M48" s="806"/>
      <c r="R48" s="825" t="s">
        <v>1292</v>
      </c>
      <c r="S48" s="825" t="s">
        <v>1295</v>
      </c>
      <c r="T48" s="825">
        <v>15.2</v>
      </c>
      <c r="U48" s="825" t="s">
        <v>452</v>
      </c>
    </row>
    <row r="49" spans="1:256" hidden="1">
      <c r="A49" s="1125"/>
      <c r="B49" s="932" t="s">
        <v>1303</v>
      </c>
      <c r="C49" s="1139" t="s">
        <v>1304</v>
      </c>
      <c r="D49" s="1139"/>
      <c r="E49" s="1139"/>
      <c r="F49" s="908"/>
      <c r="G49" s="848"/>
      <c r="H49" s="927"/>
      <c r="I49" s="821"/>
      <c r="J49" s="933"/>
      <c r="K49" s="934"/>
      <c r="L49" s="935"/>
      <c r="M49" s="27"/>
      <c r="N49" s="2"/>
      <c r="O49" s="824" t="s">
        <v>1230</v>
      </c>
      <c r="P49" s="2"/>
      <c r="U49" s="2"/>
      <c r="V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row>
    <row r="50" spans="1:256" ht="28.5" hidden="1">
      <c r="A50" s="1125"/>
      <c r="B50" s="881" t="s">
        <v>1234</v>
      </c>
      <c r="C50" s="936">
        <f>SUM(C51:C61)</f>
        <v>146</v>
      </c>
      <c r="D50" s="828" t="s">
        <v>1243</v>
      </c>
      <c r="E50" s="937"/>
      <c r="F50" s="833"/>
      <c r="G50" s="829">
        <f>IF(O49="적용",ROUND(SUM(G51:G61),2),0)</f>
        <v>0</v>
      </c>
      <c r="H50" s="830">
        <f>ROUND(H51*0.5+H52*0.5,0)</f>
        <v>138723</v>
      </c>
      <c r="I50" s="897" t="s">
        <v>1305</v>
      </c>
      <c r="J50" s="831">
        <f>$J$120</f>
        <v>25</v>
      </c>
      <c r="K50" s="828" t="s">
        <v>1236</v>
      </c>
      <c r="L50" s="832">
        <f>ROUNDDOWN((G50*H50)*(1+J50%),0)</f>
        <v>0</v>
      </c>
      <c r="M50" s="27"/>
      <c r="N50" s="2"/>
      <c r="O50" s="938"/>
      <c r="P50" s="2"/>
      <c r="Q50" s="825" t="s">
        <v>509</v>
      </c>
      <c r="R50" s="825" t="s">
        <v>1306</v>
      </c>
      <c r="S50" s="825" t="s">
        <v>1307</v>
      </c>
      <c r="T50" s="825" t="s">
        <v>1308</v>
      </c>
      <c r="U50" s="825" t="s">
        <v>1309</v>
      </c>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row>
    <row r="51" spans="1:256" hidden="1">
      <c r="A51" s="1125"/>
      <c r="B51" s="867" t="s">
        <v>1310</v>
      </c>
      <c r="C51" s="939">
        <f>[170]소반별수량산출서!$Q$6</f>
        <v>36</v>
      </c>
      <c r="D51" s="828" t="s">
        <v>1243</v>
      </c>
      <c r="E51" s="940">
        <f t="shared" ref="E51:E61" si="0">IF($C$49=$Q$51,S51,IF($C$49=$Q$52,S51+T51,IF($C$49=$Q$53,S51+T51+U51,0)))</f>
        <v>1</v>
      </c>
      <c r="F51" s="828" t="s">
        <v>1311</v>
      </c>
      <c r="G51" s="829">
        <f t="shared" ref="G51:G61" si="1">IF(C51=0,0,ROUND(C51*E51/100,2))</f>
        <v>0.36</v>
      </c>
      <c r="H51" s="830">
        <f>IF(ISERROR(VLOOKUP(I51,[171]초기설정!$A$4:$C$12,3,FALSE)),0,(VLOOKUP(I51,[171]초기설정!$A$4:$C$12,3,FALSE)))</f>
        <v>125427</v>
      </c>
      <c r="I51" s="905" t="s">
        <v>1250</v>
      </c>
      <c r="J51" s="837"/>
      <c r="K51" s="833"/>
      <c r="L51" s="835"/>
      <c r="M51" s="27"/>
      <c r="N51" s="2"/>
      <c r="O51" s="938"/>
      <c r="P51" s="2"/>
      <c r="Q51" s="825" t="s">
        <v>1312</v>
      </c>
      <c r="R51" s="825" t="s">
        <v>1313</v>
      </c>
      <c r="S51" s="825">
        <v>0.6</v>
      </c>
      <c r="T51" s="825">
        <v>0.2</v>
      </c>
      <c r="U51" s="941">
        <v>0.2</v>
      </c>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row>
    <row r="52" spans="1:256" hidden="1">
      <c r="A52" s="1125"/>
      <c r="B52" s="867" t="s">
        <v>1314</v>
      </c>
      <c r="C52" s="939">
        <f>[170]소반별수량산출서!$R$6</f>
        <v>12</v>
      </c>
      <c r="D52" s="828" t="s">
        <v>1243</v>
      </c>
      <c r="E52" s="940">
        <f t="shared" si="0"/>
        <v>1.2</v>
      </c>
      <c r="F52" s="828" t="s">
        <v>1311</v>
      </c>
      <c r="G52" s="829">
        <f t="shared" si="1"/>
        <v>0.14000000000000001</v>
      </c>
      <c r="H52" s="830">
        <f>IF(ISERROR(VLOOKUP(I52,[171]초기설정!$A$4:$C$12,3,FALSE)),0,(VLOOKUP(I52,[171]초기설정!$A$4:$C$12,3,FALSE)))</f>
        <v>152019</v>
      </c>
      <c r="I52" s="905" t="s">
        <v>1315</v>
      </c>
      <c r="J52" s="837"/>
      <c r="K52" s="833"/>
      <c r="L52" s="835"/>
      <c r="M52" s="27"/>
      <c r="N52" s="2"/>
      <c r="O52" s="938"/>
      <c r="P52" s="2"/>
      <c r="Q52" s="825" t="s">
        <v>1316</v>
      </c>
      <c r="R52" s="942" t="s">
        <v>1317</v>
      </c>
      <c r="S52" s="942">
        <v>0.7</v>
      </c>
      <c r="T52" s="942">
        <v>0.3</v>
      </c>
      <c r="U52" s="942">
        <v>0.2</v>
      </c>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row>
    <row r="53" spans="1:256" hidden="1">
      <c r="A53" s="1125"/>
      <c r="B53" s="867" t="s">
        <v>1318</v>
      </c>
      <c r="C53" s="939">
        <f>[170]소반별수량산출서!$S$6</f>
        <v>49</v>
      </c>
      <c r="D53" s="828" t="s">
        <v>1243</v>
      </c>
      <c r="E53" s="940">
        <f t="shared" si="0"/>
        <v>1.6</v>
      </c>
      <c r="F53" s="828" t="s">
        <v>1311</v>
      </c>
      <c r="G53" s="829">
        <f t="shared" si="1"/>
        <v>0.78</v>
      </c>
      <c r="H53" s="830"/>
      <c r="I53" s="905"/>
      <c r="J53" s="837"/>
      <c r="K53" s="833"/>
      <c r="L53" s="835"/>
      <c r="M53" s="27"/>
      <c r="N53" s="2"/>
      <c r="O53" s="938"/>
      <c r="P53" s="2"/>
      <c r="Q53" s="825" t="s">
        <v>1319</v>
      </c>
      <c r="R53" s="942" t="s">
        <v>1320</v>
      </c>
      <c r="S53" s="942">
        <v>1</v>
      </c>
      <c r="T53" s="942">
        <v>0.3</v>
      </c>
      <c r="U53" s="942">
        <v>0.3</v>
      </c>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spans="1:256" hidden="1">
      <c r="A54" s="1125"/>
      <c r="B54" s="867" t="s">
        <v>1321</v>
      </c>
      <c r="C54" s="939">
        <f>[170]소반별수량산출서!$T$6</f>
        <v>12</v>
      </c>
      <c r="D54" s="828" t="s">
        <v>1243</v>
      </c>
      <c r="E54" s="940">
        <f t="shared" si="0"/>
        <v>1.8000000000000003</v>
      </c>
      <c r="F54" s="828" t="s">
        <v>1311</v>
      </c>
      <c r="G54" s="829">
        <f t="shared" si="1"/>
        <v>0.22</v>
      </c>
      <c r="H54" s="830"/>
      <c r="I54" s="905"/>
      <c r="J54" s="837"/>
      <c r="K54" s="833"/>
      <c r="L54" s="835"/>
      <c r="M54" s="27"/>
      <c r="N54" s="2"/>
      <c r="O54" s="938"/>
      <c r="P54" s="2"/>
      <c r="R54" s="942" t="s">
        <v>1322</v>
      </c>
      <c r="S54" s="942">
        <v>1.1000000000000001</v>
      </c>
      <c r="T54" s="942">
        <v>0.3</v>
      </c>
      <c r="U54" s="942">
        <v>0.4</v>
      </c>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spans="1:256" hidden="1">
      <c r="A55" s="1125"/>
      <c r="B55" s="867" t="s">
        <v>1323</v>
      </c>
      <c r="C55" s="939">
        <f>[170]소반별수량산출서!$U$6</f>
        <v>12</v>
      </c>
      <c r="D55" s="828" t="s">
        <v>1243</v>
      </c>
      <c r="E55" s="940">
        <f t="shared" si="0"/>
        <v>2</v>
      </c>
      <c r="F55" s="828" t="s">
        <v>1311</v>
      </c>
      <c r="G55" s="829">
        <f t="shared" si="1"/>
        <v>0.24</v>
      </c>
      <c r="H55" s="830"/>
      <c r="I55" s="905"/>
      <c r="J55" s="837"/>
      <c r="K55" s="833"/>
      <c r="L55" s="835"/>
      <c r="M55" s="27"/>
      <c r="N55" s="2"/>
      <c r="O55" s="938"/>
      <c r="P55" s="2"/>
      <c r="R55" s="942" t="s">
        <v>1324</v>
      </c>
      <c r="S55" s="942">
        <v>1.2</v>
      </c>
      <c r="T55" s="942">
        <v>0.4</v>
      </c>
      <c r="U55" s="942">
        <v>0.4</v>
      </c>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idden="1">
      <c r="A56" s="1125"/>
      <c r="B56" s="867" t="s">
        <v>1325</v>
      </c>
      <c r="C56" s="939">
        <f>[170]소반별수량산출서!$V$6</f>
        <v>25</v>
      </c>
      <c r="D56" s="828" t="s">
        <v>1243</v>
      </c>
      <c r="E56" s="940">
        <f t="shared" si="0"/>
        <v>2.6</v>
      </c>
      <c r="F56" s="828" t="s">
        <v>1311</v>
      </c>
      <c r="G56" s="829">
        <f t="shared" si="1"/>
        <v>0.65</v>
      </c>
      <c r="H56" s="830"/>
      <c r="I56" s="905"/>
      <c r="J56" s="837"/>
      <c r="K56" s="833"/>
      <c r="L56" s="835"/>
      <c r="M56" s="27"/>
      <c r="N56" s="2"/>
      <c r="O56" s="938"/>
      <c r="P56" s="2"/>
      <c r="R56" s="942" t="s">
        <v>1326</v>
      </c>
      <c r="S56" s="942">
        <v>1.6</v>
      </c>
      <c r="T56" s="942">
        <v>0.5</v>
      </c>
      <c r="U56" s="942">
        <v>0.5</v>
      </c>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hidden="1">
      <c r="A57" s="1125"/>
      <c r="B57" s="867" t="s">
        <v>1327</v>
      </c>
      <c r="C57" s="939">
        <f>[170]소반별수량산출서!$W$6</f>
        <v>0</v>
      </c>
      <c r="D57" s="828" t="s">
        <v>1243</v>
      </c>
      <c r="E57" s="940">
        <f t="shared" si="0"/>
        <v>3.5</v>
      </c>
      <c r="F57" s="828" t="s">
        <v>1311</v>
      </c>
      <c r="G57" s="829">
        <f t="shared" si="1"/>
        <v>0</v>
      </c>
      <c r="H57" s="830"/>
      <c r="I57" s="905"/>
      <c r="J57" s="837"/>
      <c r="K57" s="833"/>
      <c r="L57" s="835"/>
      <c r="M57" s="27"/>
      <c r="N57" s="2"/>
      <c r="O57" s="938"/>
      <c r="P57" s="2"/>
      <c r="R57" s="942" t="s">
        <v>1328</v>
      </c>
      <c r="S57" s="942">
        <v>2.1</v>
      </c>
      <c r="T57" s="942">
        <v>0.7</v>
      </c>
      <c r="U57" s="942">
        <v>0.7</v>
      </c>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hidden="1">
      <c r="A58" s="1125"/>
      <c r="B58" s="867" t="s">
        <v>1329</v>
      </c>
      <c r="C58" s="939">
        <f>[170]소반별수량산출서!$X$6</f>
        <v>0</v>
      </c>
      <c r="D58" s="828" t="s">
        <v>1243</v>
      </c>
      <c r="E58" s="940">
        <f t="shared" si="0"/>
        <v>4.4000000000000004</v>
      </c>
      <c r="F58" s="828" t="s">
        <v>1311</v>
      </c>
      <c r="G58" s="829">
        <f t="shared" si="1"/>
        <v>0</v>
      </c>
      <c r="H58" s="830"/>
      <c r="I58" s="905"/>
      <c r="J58" s="837"/>
      <c r="K58" s="833"/>
      <c r="L58" s="835"/>
      <c r="M58" s="27"/>
      <c r="N58" s="2"/>
      <c r="O58" s="938"/>
      <c r="P58" s="2"/>
      <c r="R58" s="942" t="s">
        <v>1330</v>
      </c>
      <c r="S58" s="942">
        <v>2.6</v>
      </c>
      <c r="T58" s="942">
        <v>0.9</v>
      </c>
      <c r="U58" s="942">
        <v>0.9</v>
      </c>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row>
    <row r="59" spans="1:256" hidden="1">
      <c r="A59" s="1125"/>
      <c r="B59" s="867" t="s">
        <v>1331</v>
      </c>
      <c r="C59" s="939">
        <f>[170]소반별수량산출서!$Y$6</f>
        <v>0</v>
      </c>
      <c r="D59" s="828" t="s">
        <v>1243</v>
      </c>
      <c r="E59" s="940">
        <f t="shared" si="0"/>
        <v>5.0999999999999996</v>
      </c>
      <c r="F59" s="828" t="s">
        <v>1311</v>
      </c>
      <c r="G59" s="829">
        <f t="shared" si="1"/>
        <v>0</v>
      </c>
      <c r="H59" s="830"/>
      <c r="I59" s="905"/>
      <c r="J59" s="837"/>
      <c r="K59" s="833"/>
      <c r="L59" s="835"/>
      <c r="M59" s="27"/>
      <c r="N59" s="2"/>
      <c r="O59" s="938"/>
      <c r="P59" s="2"/>
      <c r="R59" s="942" t="s">
        <v>1332</v>
      </c>
      <c r="S59" s="942">
        <v>3.1</v>
      </c>
      <c r="T59" s="942">
        <v>1</v>
      </c>
      <c r="U59" s="942">
        <v>1</v>
      </c>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row>
    <row r="60" spans="1:256" hidden="1">
      <c r="A60" s="1125"/>
      <c r="B60" s="867" t="s">
        <v>1333</v>
      </c>
      <c r="C60" s="939">
        <f>[170]소반별수량산출서!$Z$6</f>
        <v>0</v>
      </c>
      <c r="D60" s="828" t="s">
        <v>1243</v>
      </c>
      <c r="E60" s="940">
        <f t="shared" si="0"/>
        <v>6.3999999999999995</v>
      </c>
      <c r="F60" s="828" t="s">
        <v>1311</v>
      </c>
      <c r="G60" s="829">
        <f t="shared" si="1"/>
        <v>0</v>
      </c>
      <c r="H60" s="830"/>
      <c r="I60" s="905"/>
      <c r="J60" s="837"/>
      <c r="K60" s="833"/>
      <c r="L60" s="835"/>
      <c r="M60" s="27"/>
      <c r="N60" s="2"/>
      <c r="O60" s="938"/>
      <c r="P60" s="2"/>
      <c r="R60" s="942" t="s">
        <v>1334</v>
      </c>
      <c r="S60" s="942">
        <v>3.8</v>
      </c>
      <c r="T60" s="942">
        <v>1.3</v>
      </c>
      <c r="U60" s="942">
        <v>1.3</v>
      </c>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row>
    <row r="61" spans="1:256" hidden="1">
      <c r="A61" s="1125"/>
      <c r="B61" s="867" t="s">
        <v>1335</v>
      </c>
      <c r="C61" s="939">
        <f>[170]소반별수량산출서!$AA$6</f>
        <v>0</v>
      </c>
      <c r="D61" s="828" t="s">
        <v>1243</v>
      </c>
      <c r="E61" s="940">
        <f t="shared" si="0"/>
        <v>7.4</v>
      </c>
      <c r="F61" s="828" t="s">
        <v>1311</v>
      </c>
      <c r="G61" s="829">
        <f t="shared" si="1"/>
        <v>0</v>
      </c>
      <c r="H61" s="830"/>
      <c r="I61" s="905"/>
      <c r="J61" s="837"/>
      <c r="K61" s="833"/>
      <c r="L61" s="835"/>
      <c r="M61" s="27"/>
      <c r="N61" s="2"/>
      <c r="O61" s="938"/>
      <c r="P61" s="2"/>
      <c r="R61" s="942" t="s">
        <v>1336</v>
      </c>
      <c r="S61" s="942">
        <v>4.4000000000000004</v>
      </c>
      <c r="T61" s="942">
        <v>1.5</v>
      </c>
      <c r="U61" s="942">
        <v>1.5</v>
      </c>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row>
    <row r="62" spans="1:256" hidden="1">
      <c r="A62" s="1125"/>
      <c r="B62" s="826" t="s">
        <v>1239</v>
      </c>
      <c r="C62" s="943"/>
      <c r="D62" s="828"/>
      <c r="E62" s="937"/>
      <c r="F62" s="833"/>
      <c r="G62" s="829"/>
      <c r="H62" s="830"/>
      <c r="I62" s="828"/>
      <c r="J62" s="837"/>
      <c r="K62" s="833"/>
      <c r="L62" s="835"/>
      <c r="M62" s="27"/>
      <c r="N62" s="2"/>
      <c r="O62" s="938"/>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row>
    <row r="63" spans="1:256" hidden="1">
      <c r="A63" s="1125"/>
      <c r="B63" s="826" t="s">
        <v>1267</v>
      </c>
      <c r="C63" s="944">
        <f>G50</f>
        <v>0</v>
      </c>
      <c r="D63" s="828" t="s">
        <v>1249</v>
      </c>
      <c r="E63" s="937">
        <f>5.6/2</f>
        <v>2.8</v>
      </c>
      <c r="F63" s="828" t="s">
        <v>1337</v>
      </c>
      <c r="G63" s="829">
        <f>IF(O49="적용",ROUND(C63*E63,2),0)</f>
        <v>0</v>
      </c>
      <c r="H63" s="830">
        <f>IF(ISERROR(VLOOKUP(I63,[171]초기설정!$A$16:$C$36,3,FALSE)),0,(VLOOKUP(I63,[171]초기설정!$A$16:$C$36,3,FALSE)))</f>
        <v>1405</v>
      </c>
      <c r="I63" s="828" t="s">
        <v>1268</v>
      </c>
      <c r="J63" s="837"/>
      <c r="K63" s="833"/>
      <c r="L63" s="835">
        <f>ROUNDDOWN(G63*H63,0)</f>
        <v>0</v>
      </c>
      <c r="M63" s="27"/>
      <c r="N63" s="2"/>
      <c r="O63" s="938"/>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row>
    <row r="64" spans="1:256" hidden="1">
      <c r="A64" s="1125"/>
      <c r="B64" s="826" t="s">
        <v>1245</v>
      </c>
      <c r="C64" s="945">
        <f>L63</f>
        <v>0</v>
      </c>
      <c r="D64" s="828" t="s">
        <v>1246</v>
      </c>
      <c r="E64" s="946">
        <v>95</v>
      </c>
      <c r="F64" s="828" t="s">
        <v>1236</v>
      </c>
      <c r="G64" s="829"/>
      <c r="H64" s="830"/>
      <c r="I64" s="828"/>
      <c r="J64" s="837"/>
      <c r="K64" s="833"/>
      <c r="L64" s="835">
        <f>ROUNDDOWN(C64*E64%,0)</f>
        <v>0</v>
      </c>
      <c r="M64" s="27"/>
      <c r="N64" s="2"/>
      <c r="O64" s="938"/>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row>
    <row r="65" spans="1:256" hidden="1">
      <c r="A65" s="1125"/>
      <c r="B65" s="947" t="s">
        <v>1338</v>
      </c>
      <c r="C65" s="888">
        <f>G50</f>
        <v>0</v>
      </c>
      <c r="D65" s="948" t="s">
        <v>1272</v>
      </c>
      <c r="E65" s="949">
        <v>4.1999999999999997E-3</v>
      </c>
      <c r="F65" s="948" t="s">
        <v>1339</v>
      </c>
      <c r="G65" s="950"/>
      <c r="H65" s="843">
        <f>IF(ISERROR(VLOOKUP(I65,[171]초기설정!$A$40:$C$60,3,FALSE)),0,(VLOOKUP(I65,[171]초기설정!$A$40:$C$60,3,FALSE)))</f>
        <v>810000</v>
      </c>
      <c r="I65" s="948" t="s">
        <v>1274</v>
      </c>
      <c r="J65" s="856"/>
      <c r="K65" s="951"/>
      <c r="L65" s="952">
        <f>ROUNDDOWN(C65*E65*H65,0)</f>
        <v>0</v>
      </c>
      <c r="M65" s="27"/>
      <c r="N65" s="2"/>
      <c r="O65" s="938"/>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row>
    <row r="66" spans="1:256" hidden="1">
      <c r="A66" s="1125"/>
      <c r="B66" s="817" t="s">
        <v>1340</v>
      </c>
      <c r="C66" s="818"/>
      <c r="D66" s="821"/>
      <c r="E66" s="818"/>
      <c r="F66" s="821"/>
      <c r="G66" s="848"/>
      <c r="H66" s="849"/>
      <c r="I66" s="821"/>
      <c r="J66" s="953"/>
      <c r="K66" s="821"/>
      <c r="L66" s="823"/>
      <c r="M66" s="27"/>
      <c r="N66" s="2"/>
      <c r="O66" s="824" t="s">
        <v>1230</v>
      </c>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row>
    <row r="67" spans="1:256" ht="28.5" hidden="1">
      <c r="A67" s="1125"/>
      <c r="B67" s="826" t="s">
        <v>1234</v>
      </c>
      <c r="C67" s="954">
        <f>SUM(C68:C71)</f>
        <v>94</v>
      </c>
      <c r="D67" s="828" t="s">
        <v>1243</v>
      </c>
      <c r="E67" s="904">
        <f>VLOOKUP(MAX(C68:C71),C68:E71,3,FALSE)</f>
        <v>5.5</v>
      </c>
      <c r="F67" s="882" t="s">
        <v>1249</v>
      </c>
      <c r="G67" s="829">
        <f>IF(O66="적용",E67,0)</f>
        <v>0</v>
      </c>
      <c r="H67" s="830">
        <f>ROUND(H68*0.5+H69*0.5,0)</f>
        <v>138723</v>
      </c>
      <c r="I67" s="897" t="s">
        <v>1341</v>
      </c>
      <c r="J67" s="831">
        <v>-10</v>
      </c>
      <c r="K67" s="828" t="s">
        <v>1236</v>
      </c>
      <c r="L67" s="832">
        <f>ROUNDDOWN((G67*H67)*(1+J67%),0)</f>
        <v>0</v>
      </c>
      <c r="M67" s="27"/>
      <c r="N67" s="2"/>
      <c r="O67" s="938"/>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row>
    <row r="68" spans="1:256" hidden="1">
      <c r="A68" s="1125"/>
      <c r="B68" s="826" t="s">
        <v>1342</v>
      </c>
      <c r="C68" s="955">
        <v>30</v>
      </c>
      <c r="D68" s="828" t="s">
        <v>1243</v>
      </c>
      <c r="E68" s="956">
        <v>5.5</v>
      </c>
      <c r="F68" s="828" t="s">
        <v>1249</v>
      </c>
      <c r="G68" s="829"/>
      <c r="H68" s="830">
        <f>IF(ISERROR(VLOOKUP(I68,[171]초기설정!$A$4:$C$12,3,FALSE)),0,(VLOOKUP(I68,[171]초기설정!$A$4:$C$12,3,FALSE)))</f>
        <v>152019</v>
      </c>
      <c r="I68" s="905" t="s">
        <v>1315</v>
      </c>
      <c r="J68" s="957"/>
      <c r="K68" s="945"/>
      <c r="L68" s="862"/>
      <c r="M68" s="27"/>
      <c r="N68" s="2"/>
      <c r="O68" s="938"/>
      <c r="P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row>
    <row r="69" spans="1:256" hidden="1">
      <c r="A69" s="1125"/>
      <c r="B69" s="826" t="s">
        <v>1343</v>
      </c>
      <c r="C69" s="955">
        <v>29</v>
      </c>
      <c r="D69" s="828" t="s">
        <v>1243</v>
      </c>
      <c r="E69" s="956">
        <v>6</v>
      </c>
      <c r="F69" s="828" t="s">
        <v>1249</v>
      </c>
      <c r="G69" s="829"/>
      <c r="H69" s="830">
        <f>IF(ISERROR(VLOOKUP(I69,[171]초기설정!$A$4:$C$12,3,FALSE)),0,(VLOOKUP(I69,[171]초기설정!$A$4:$C$12,3,FALSE)))</f>
        <v>125427</v>
      </c>
      <c r="I69" s="905" t="s">
        <v>1250</v>
      </c>
      <c r="J69" s="957"/>
      <c r="K69" s="945"/>
      <c r="L69" s="862"/>
      <c r="M69" s="27"/>
      <c r="N69" s="2"/>
      <c r="O69" s="938"/>
      <c r="P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row>
    <row r="70" spans="1:256" hidden="1">
      <c r="A70" s="1125"/>
      <c r="B70" s="826" t="s">
        <v>1344</v>
      </c>
      <c r="C70" s="955">
        <v>30</v>
      </c>
      <c r="D70" s="828" t="s">
        <v>1243</v>
      </c>
      <c r="E70" s="956">
        <v>6.5</v>
      </c>
      <c r="F70" s="828" t="s">
        <v>1249</v>
      </c>
      <c r="G70" s="829"/>
      <c r="H70" s="830"/>
      <c r="I70" s="905"/>
      <c r="J70" s="957"/>
      <c r="K70" s="945"/>
      <c r="L70" s="862"/>
      <c r="M70" s="27"/>
      <c r="N70" s="2"/>
      <c r="O70" s="938"/>
      <c r="P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row>
    <row r="71" spans="1:256" hidden="1">
      <c r="A71" s="1125"/>
      <c r="B71" s="826" t="s">
        <v>1345</v>
      </c>
      <c r="C71" s="958">
        <v>5</v>
      </c>
      <c r="D71" s="828" t="s">
        <v>1243</v>
      </c>
      <c r="E71" s="956">
        <v>7</v>
      </c>
      <c r="F71" s="828" t="s">
        <v>1249</v>
      </c>
      <c r="G71" s="829"/>
      <c r="H71" s="830"/>
      <c r="I71" s="905"/>
      <c r="J71" s="957"/>
      <c r="K71" s="945"/>
      <c r="L71" s="862"/>
      <c r="M71" s="27"/>
      <c r="N71" s="2"/>
      <c r="O71" s="938"/>
      <c r="P71" s="2"/>
      <c r="Q71" s="672" t="s">
        <v>1346</v>
      </c>
      <c r="R71" s="672" t="s">
        <v>1347</v>
      </c>
      <c r="S71" s="672" t="s">
        <v>1348</v>
      </c>
      <c r="T71" s="672" t="s">
        <v>1349</v>
      </c>
      <c r="U71" s="672" t="s">
        <v>1350</v>
      </c>
      <c r="V71" s="672" t="s">
        <v>1351</v>
      </c>
      <c r="W71" s="672" t="s">
        <v>1352</v>
      </c>
      <c r="X71" s="672" t="s">
        <v>1353</v>
      </c>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row>
    <row r="72" spans="1:256" hidden="1">
      <c r="A72" s="1125"/>
      <c r="B72" s="826" t="s">
        <v>1239</v>
      </c>
      <c r="C72" s="904"/>
      <c r="D72" s="828"/>
      <c r="E72" s="937"/>
      <c r="F72" s="833"/>
      <c r="G72" s="829"/>
      <c r="H72" s="830"/>
      <c r="I72" s="828"/>
      <c r="J72" s="837"/>
      <c r="K72" s="945"/>
      <c r="L72" s="835"/>
      <c r="M72" s="27"/>
      <c r="N72" s="2"/>
      <c r="O72" s="938"/>
      <c r="P72" s="2"/>
      <c r="Q72" s="672" t="s">
        <v>1354</v>
      </c>
      <c r="R72" s="672">
        <v>0.3</v>
      </c>
      <c r="S72" s="672">
        <v>0.3</v>
      </c>
      <c r="T72" s="672">
        <v>0.4</v>
      </c>
      <c r="U72" s="672">
        <v>0.4</v>
      </c>
      <c r="V72" s="672">
        <v>0.4</v>
      </c>
      <c r="W72" s="672">
        <v>0.5</v>
      </c>
      <c r="X72" s="672">
        <v>0.2</v>
      </c>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row>
    <row r="73" spans="1:256" hidden="1">
      <c r="A73" s="1125"/>
      <c r="B73" s="826" t="s">
        <v>1267</v>
      </c>
      <c r="C73" s="944">
        <f>G67</f>
        <v>0</v>
      </c>
      <c r="D73" s="882" t="s">
        <v>1249</v>
      </c>
      <c r="E73" s="937">
        <f>5.6/2</f>
        <v>2.8</v>
      </c>
      <c r="F73" s="882" t="s">
        <v>1337</v>
      </c>
      <c r="G73" s="829">
        <f>IF(O66="적용",ROUND(C73*E73,2),0)</f>
        <v>0</v>
      </c>
      <c r="H73" s="830">
        <f>IF(ISERROR(VLOOKUP(I73,[171]초기설정!$A$16:$C$36,3,FALSE)),0,(VLOOKUP(I73,[171]초기설정!$A$16:$C$36,3,FALSE)))</f>
        <v>1405</v>
      </c>
      <c r="I73" s="828" t="s">
        <v>1268</v>
      </c>
      <c r="J73" s="837"/>
      <c r="K73" s="833"/>
      <c r="L73" s="835">
        <f>ROUNDDOWN(G73*H73,0)</f>
        <v>0</v>
      </c>
      <c r="M73" s="27"/>
      <c r="N73" s="2"/>
      <c r="O73" s="938"/>
      <c r="P73" s="2"/>
      <c r="Q73" s="672" t="s">
        <v>1355</v>
      </c>
      <c r="R73" s="672">
        <v>0.6</v>
      </c>
      <c r="S73" s="672">
        <v>0.6</v>
      </c>
      <c r="T73" s="672">
        <v>0.8</v>
      </c>
      <c r="U73" s="672">
        <v>0.8</v>
      </c>
      <c r="V73" s="672">
        <v>0.8</v>
      </c>
      <c r="W73" s="672">
        <v>1</v>
      </c>
      <c r="X73" s="672">
        <v>0.3</v>
      </c>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row>
    <row r="74" spans="1:256" hidden="1">
      <c r="A74" s="1125"/>
      <c r="B74" s="881" t="s">
        <v>1245</v>
      </c>
      <c r="C74" s="945">
        <f>L73</f>
        <v>0</v>
      </c>
      <c r="D74" s="828" t="s">
        <v>1246</v>
      </c>
      <c r="E74" s="946">
        <v>95</v>
      </c>
      <c r="F74" s="828" t="s">
        <v>1236</v>
      </c>
      <c r="G74" s="829"/>
      <c r="H74" s="830"/>
      <c r="I74" s="828"/>
      <c r="J74" s="837"/>
      <c r="K74" s="833"/>
      <c r="L74" s="835">
        <f>ROUNDDOWN(C74*E74%,0)</f>
        <v>0</v>
      </c>
      <c r="M74" s="27"/>
      <c r="N74" s="2"/>
      <c r="O74" s="938"/>
      <c r="P74" s="2"/>
      <c r="Q74" s="672" t="s">
        <v>1356</v>
      </c>
      <c r="R74" s="672">
        <v>1.4</v>
      </c>
      <c r="S74" s="672">
        <v>1.4</v>
      </c>
      <c r="T74" s="672">
        <v>1.8</v>
      </c>
      <c r="U74" s="672">
        <v>1.8</v>
      </c>
      <c r="V74" s="672">
        <v>1.8</v>
      </c>
      <c r="W74" s="672">
        <v>2.2000000000000002</v>
      </c>
      <c r="X74" s="672">
        <v>0.7</v>
      </c>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row>
    <row r="75" spans="1:256" hidden="1">
      <c r="A75" s="1125"/>
      <c r="B75" s="838" t="s">
        <v>1271</v>
      </c>
      <c r="C75" s="888">
        <f>G67</f>
        <v>0</v>
      </c>
      <c r="D75" s="948" t="s">
        <v>1272</v>
      </c>
      <c r="E75" s="949">
        <v>4.1999999999999997E-3</v>
      </c>
      <c r="F75" s="948" t="s">
        <v>1339</v>
      </c>
      <c r="G75" s="950"/>
      <c r="H75" s="843">
        <f>IF(ISERROR(VLOOKUP(I75,[171]초기설정!$A$40:$C$60,3,FALSE)),0,(VLOOKUP(I75,[171]초기설정!$A$40:$C$60,3,FALSE)))</f>
        <v>810000</v>
      </c>
      <c r="I75" s="948" t="s">
        <v>1274</v>
      </c>
      <c r="J75" s="856"/>
      <c r="K75" s="951"/>
      <c r="L75" s="952">
        <f>ROUNDDOWN(C75*E75*H75,0)</f>
        <v>0</v>
      </c>
      <c r="M75" s="27"/>
      <c r="N75" s="2"/>
      <c r="O75" s="938"/>
      <c r="P75" s="2"/>
      <c r="Q75" s="672" t="s">
        <v>1357</v>
      </c>
      <c r="R75" s="672">
        <v>2.4</v>
      </c>
      <c r="S75" s="672">
        <v>2.4</v>
      </c>
      <c r="T75" s="672">
        <v>3</v>
      </c>
      <c r="U75" s="672">
        <v>3</v>
      </c>
      <c r="V75" s="672">
        <v>3</v>
      </c>
      <c r="W75" s="672">
        <v>3.6</v>
      </c>
      <c r="X75" s="672">
        <v>2.2000000000000002</v>
      </c>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row>
    <row r="76" spans="1:256" hidden="1">
      <c r="A76" s="1125"/>
      <c r="B76" s="817" t="s">
        <v>1358</v>
      </c>
      <c r="C76" s="959"/>
      <c r="D76" s="959"/>
      <c r="E76" s="959"/>
      <c r="F76" s="821"/>
      <c r="G76" s="848"/>
      <c r="H76" s="849"/>
      <c r="I76" s="821"/>
      <c r="J76" s="933"/>
      <c r="K76" s="908"/>
      <c r="L76" s="935"/>
      <c r="M76" s="806"/>
      <c r="O76" s="824" t="s">
        <v>1230</v>
      </c>
      <c r="Q76" s="672" t="s">
        <v>1359</v>
      </c>
      <c r="R76" s="672">
        <v>0.8</v>
      </c>
      <c r="S76" s="672">
        <v>0.8</v>
      </c>
      <c r="T76" s="672">
        <v>1</v>
      </c>
      <c r="U76" s="672">
        <v>1</v>
      </c>
      <c r="V76" s="672">
        <v>1</v>
      </c>
      <c r="W76" s="672">
        <v>1.2</v>
      </c>
      <c r="X76" s="672">
        <v>0.4</v>
      </c>
    </row>
    <row r="77" spans="1:256" hidden="1">
      <c r="A77" s="1125"/>
      <c r="B77" s="847"/>
      <c r="C77" s="960" t="s">
        <v>1360</v>
      </c>
      <c r="D77" s="961" t="s">
        <v>1361</v>
      </c>
      <c r="F77" s="871"/>
      <c r="G77" s="857"/>
      <c r="H77" s="927"/>
      <c r="I77" s="871"/>
      <c r="J77" s="962"/>
      <c r="K77" s="928"/>
      <c r="L77" s="929"/>
      <c r="M77" s="806"/>
      <c r="O77" s="963"/>
      <c r="Q77" s="672" t="s">
        <v>1362</v>
      </c>
      <c r="R77" s="672">
        <v>1.8</v>
      </c>
      <c r="S77" s="672">
        <v>1.8</v>
      </c>
      <c r="T77" s="672">
        <v>2.2000000000000002</v>
      </c>
      <c r="U77" s="672">
        <v>2.2000000000000002</v>
      </c>
      <c r="V77" s="672">
        <v>2.2000000000000002</v>
      </c>
      <c r="W77" s="672">
        <v>2.6</v>
      </c>
      <c r="X77" s="672">
        <v>0.9</v>
      </c>
    </row>
    <row r="78" spans="1:256" hidden="1">
      <c r="A78" s="1125"/>
      <c r="B78" s="826" t="s">
        <v>1234</v>
      </c>
      <c r="C78" s="964">
        <v>374</v>
      </c>
      <c r="D78" s="828" t="s">
        <v>1243</v>
      </c>
      <c r="E78" s="944">
        <f t="array" ref="E78">SUM((C77=$R$71:$X$71)*(D77=$Q$72:$Q$78)*$R$72:$X$78)</f>
        <v>1</v>
      </c>
      <c r="F78" s="828" t="s">
        <v>1311</v>
      </c>
      <c r="G78" s="937">
        <f>IF($O$76="적용",ROUND(C78*E78/100,2),0)</f>
        <v>0</v>
      </c>
      <c r="H78" s="830">
        <f>IF(ISERROR(VLOOKUP(I78,[171]초기설정!$A$4:$C$12,3,FALSE)),0,(VLOOKUP(I78,[171]초기설정!$A$4:$C$12,3,FALSE)))</f>
        <v>125427</v>
      </c>
      <c r="I78" s="828" t="s">
        <v>1250</v>
      </c>
      <c r="J78" s="831">
        <f>$L$120</f>
        <v>15</v>
      </c>
      <c r="K78" s="828" t="s">
        <v>1236</v>
      </c>
      <c r="L78" s="835">
        <f>ROUNDDOWN((G78*H78)*(1+J78%),0)</f>
        <v>0</v>
      </c>
      <c r="M78" s="806"/>
      <c r="Q78" s="672" t="s">
        <v>1363</v>
      </c>
      <c r="R78" s="672">
        <v>1</v>
      </c>
      <c r="S78" s="672">
        <v>1</v>
      </c>
      <c r="T78" s="672">
        <v>1.2</v>
      </c>
      <c r="U78" s="672">
        <v>1.2</v>
      </c>
      <c r="V78" s="672">
        <v>1.2</v>
      </c>
      <c r="W78" s="672">
        <v>1.4</v>
      </c>
      <c r="X78" s="672">
        <v>0.5</v>
      </c>
    </row>
    <row r="79" spans="1:256" hidden="1">
      <c r="A79" s="816"/>
      <c r="B79" s="847"/>
      <c r="C79" s="960"/>
      <c r="D79" s="961"/>
      <c r="F79" s="871"/>
      <c r="G79" s="857"/>
      <c r="H79" s="927"/>
      <c r="I79" s="871"/>
      <c r="J79" s="962"/>
      <c r="K79" s="928"/>
      <c r="L79" s="929"/>
      <c r="M79" s="806"/>
    </row>
    <row r="80" spans="1:256" hidden="1">
      <c r="A80" s="816"/>
      <c r="B80" s="826" t="s">
        <v>1234</v>
      </c>
      <c r="C80" s="964"/>
      <c r="D80" s="828" t="s">
        <v>1243</v>
      </c>
      <c r="E80" s="944">
        <f t="array" ref="E80">SUM((C79=$R$71:$X$71)*(D79=$Q$72:$Q$78)*$R$72:$X$78)</f>
        <v>0</v>
      </c>
      <c r="F80" s="828" t="s">
        <v>1311</v>
      </c>
      <c r="G80" s="937">
        <f>IF($O$76="적용",ROUND(C80*E80/100,2),0)</f>
        <v>0</v>
      </c>
      <c r="H80" s="830">
        <f>IF(ISERROR(VLOOKUP(I80,[171]초기설정!$A$4:$C$12,3,FALSE)),0,(VLOOKUP(I80,[171]초기설정!$A$4:$C$12,3,FALSE)))</f>
        <v>125427</v>
      </c>
      <c r="I80" s="828" t="s">
        <v>1250</v>
      </c>
      <c r="J80" s="831">
        <f>$L$120</f>
        <v>15</v>
      </c>
      <c r="K80" s="828" t="s">
        <v>1236</v>
      </c>
      <c r="L80" s="835">
        <f>ROUNDDOWN((G80*H80)*(1+J80%),0)</f>
        <v>0</v>
      </c>
      <c r="M80" s="806"/>
    </row>
    <row r="81" spans="1:26" hidden="1">
      <c r="A81" s="816"/>
      <c r="B81" s="847"/>
      <c r="C81" s="960"/>
      <c r="D81" s="961"/>
      <c r="F81" s="871"/>
      <c r="G81" s="857"/>
      <c r="H81" s="927"/>
      <c r="I81" s="871"/>
      <c r="J81" s="962"/>
      <c r="K81" s="928"/>
      <c r="L81" s="929"/>
      <c r="M81" s="806"/>
    </row>
    <row r="82" spans="1:26" hidden="1">
      <c r="A82" s="816"/>
      <c r="B82" s="826" t="s">
        <v>1234</v>
      </c>
      <c r="C82" s="964"/>
      <c r="D82" s="828" t="s">
        <v>1243</v>
      </c>
      <c r="E82" s="944">
        <f t="array" ref="E82">SUM((C81=$R$71:$X$71)*(D81=$Q$72:$Q$78)*$R$72:$X$78)</f>
        <v>0</v>
      </c>
      <c r="F82" s="828" t="s">
        <v>1311</v>
      </c>
      <c r="G82" s="937">
        <f>IF($O$76="적용",ROUND(C82*E82/100,2),0)</f>
        <v>0</v>
      </c>
      <c r="H82" s="830">
        <f>IF(ISERROR(VLOOKUP(I82,[171]초기설정!$A$4:$C$12,3,FALSE)),0,(VLOOKUP(I82,[171]초기설정!$A$4:$C$12,3,FALSE)))</f>
        <v>125427</v>
      </c>
      <c r="I82" s="828" t="s">
        <v>1250</v>
      </c>
      <c r="J82" s="831">
        <f>$L$120</f>
        <v>15</v>
      </c>
      <c r="K82" s="828" t="s">
        <v>1236</v>
      </c>
      <c r="L82" s="835">
        <f>ROUNDDOWN((G82*H82)*(1+J82%),0)</f>
        <v>0</v>
      </c>
      <c r="M82" s="806"/>
    </row>
    <row r="83" spans="1:26" hidden="1">
      <c r="A83" s="816"/>
      <c r="B83" s="847"/>
      <c r="C83" s="960"/>
      <c r="D83" s="961"/>
      <c r="F83" s="871"/>
      <c r="G83" s="857"/>
      <c r="H83" s="927"/>
      <c r="I83" s="871"/>
      <c r="J83" s="962"/>
      <c r="K83" s="928"/>
      <c r="L83" s="929"/>
      <c r="M83" s="806"/>
      <c r="O83" s="807"/>
    </row>
    <row r="84" spans="1:26" hidden="1">
      <c r="A84" s="816"/>
      <c r="B84" s="826" t="s">
        <v>1234</v>
      </c>
      <c r="C84" s="964"/>
      <c r="D84" s="828" t="s">
        <v>1243</v>
      </c>
      <c r="E84" s="944">
        <f t="array" ref="E84">SUM((C83=$R$71:$X$71)*(D83=$Q$72:$Q$78)*$R$72:$X$78)</f>
        <v>0</v>
      </c>
      <c r="F84" s="828" t="s">
        <v>1311</v>
      </c>
      <c r="G84" s="937">
        <f>IF($O$76="적용",ROUND(C84*E84/100,2),0)</f>
        <v>0</v>
      </c>
      <c r="H84" s="830">
        <f>IF(ISERROR(VLOOKUP(I84,[171]초기설정!$A$4:$C$12,3,FALSE)),0,(VLOOKUP(I84,[171]초기설정!$A$4:$C$12,3,FALSE)))</f>
        <v>125427</v>
      </c>
      <c r="I84" s="828" t="s">
        <v>1250</v>
      </c>
      <c r="J84" s="831">
        <f>$L$120</f>
        <v>15</v>
      </c>
      <c r="K84" s="828" t="s">
        <v>1236</v>
      </c>
      <c r="L84" s="835">
        <f>ROUNDDOWN((G84*H84)*(1+J84%),0)</f>
        <v>0</v>
      </c>
      <c r="M84" s="806"/>
    </row>
    <row r="85" spans="1:26" hidden="1">
      <c r="A85" s="816"/>
      <c r="B85" s="847"/>
      <c r="C85" s="960"/>
      <c r="D85" s="961"/>
      <c r="F85" s="871"/>
      <c r="G85" s="857"/>
      <c r="H85" s="927"/>
      <c r="I85" s="871"/>
      <c r="J85" s="962"/>
      <c r="K85" s="928"/>
      <c r="L85" s="929"/>
      <c r="M85" s="806"/>
    </row>
    <row r="86" spans="1:26" hidden="1">
      <c r="A86" s="816"/>
      <c r="B86" s="838" t="s">
        <v>1234</v>
      </c>
      <c r="C86" s="965"/>
      <c r="D86" s="840" t="s">
        <v>1243</v>
      </c>
      <c r="E86" s="966">
        <f t="array" ref="E86">SUM((C85=$R$71:$X$71)*(D85=$Q$72:$Q$78)*$R$72:$X$78)</f>
        <v>0</v>
      </c>
      <c r="F86" s="840" t="s">
        <v>1311</v>
      </c>
      <c r="G86" s="937">
        <f>IF($O$76="적용",ROUND(C86*E86/100,2),0)</f>
        <v>0</v>
      </c>
      <c r="H86" s="843">
        <f>IF(ISERROR(VLOOKUP(I86,[171]초기설정!$A$4:$C$12,3,FALSE)),0,(VLOOKUP(I86,[171]초기설정!$A$4:$C$12,3,FALSE)))</f>
        <v>125427</v>
      </c>
      <c r="I86" s="840" t="s">
        <v>1250</v>
      </c>
      <c r="J86" s="967">
        <f>$L$120</f>
        <v>15</v>
      </c>
      <c r="K86" s="840" t="s">
        <v>1236</v>
      </c>
      <c r="L86" s="846">
        <f>ROUNDDOWN((G86*H86)*(1+J86%),0)</f>
        <v>0</v>
      </c>
      <c r="M86" s="806"/>
    </row>
    <row r="87" spans="1:26" hidden="1">
      <c r="A87" s="968" t="s">
        <v>1364</v>
      </c>
      <c r="B87" s="969" t="s">
        <v>1365</v>
      </c>
      <c r="C87" s="970" t="s">
        <v>1366</v>
      </c>
      <c r="D87" s="971" t="s">
        <v>1367</v>
      </c>
      <c r="E87" s="972"/>
      <c r="F87" s="973" t="s">
        <v>1364</v>
      </c>
      <c r="G87" s="848" t="s">
        <v>1364</v>
      </c>
      <c r="H87" s="849" t="s">
        <v>1364</v>
      </c>
      <c r="I87" s="973" t="s">
        <v>1364</v>
      </c>
      <c r="J87" s="974" t="s">
        <v>1364</v>
      </c>
      <c r="K87" s="975" t="s">
        <v>1364</v>
      </c>
      <c r="L87" s="935" t="s">
        <v>1364</v>
      </c>
      <c r="M87" s="806"/>
      <c r="O87" s="824" t="s">
        <v>1230</v>
      </c>
      <c r="Q87" s="672" t="s">
        <v>1366</v>
      </c>
      <c r="R87" s="672" t="s">
        <v>1368</v>
      </c>
      <c r="S87" s="672" t="s">
        <v>1369</v>
      </c>
      <c r="T87" s="672" t="s">
        <v>1370</v>
      </c>
      <c r="U87" s="672" t="s">
        <v>1371</v>
      </c>
      <c r="V87" s="672" t="s">
        <v>1372</v>
      </c>
      <c r="W87" s="672" t="s">
        <v>1373</v>
      </c>
      <c r="X87" s="672" t="s">
        <v>1374</v>
      </c>
      <c r="Y87" s="672" t="s">
        <v>1375</v>
      </c>
      <c r="Z87" s="672" t="s">
        <v>1376</v>
      </c>
    </row>
    <row r="88" spans="1:26" hidden="1">
      <c r="A88" s="968" t="s">
        <v>1364</v>
      </c>
      <c r="B88" s="976" t="s">
        <v>1234</v>
      </c>
      <c r="C88" s="977">
        <v>0.2</v>
      </c>
      <c r="D88" s="978" t="s">
        <v>1248</v>
      </c>
      <c r="E88" s="979">
        <f>HLOOKUP(C87,Q87:Z88,2,FALSE)</f>
        <v>3.9</v>
      </c>
      <c r="F88" s="980" t="s">
        <v>458</v>
      </c>
      <c r="G88" s="981">
        <f>IF(O87="적용",IF(C88=0,"",ROUND(C88*E88,2)),0)</f>
        <v>0</v>
      </c>
      <c r="H88" s="843">
        <f>IF(ISERROR(VLOOKUP(I88,[171]초기설정!$A$4:$C$12,3,FALSE)),0,(VLOOKUP(I88,[171]초기설정!$A$4:$C$12,3,FALSE)))</f>
        <v>125427</v>
      </c>
      <c r="I88" s="982" t="s">
        <v>1250</v>
      </c>
      <c r="J88" s="967">
        <f>$M$120</f>
        <v>5</v>
      </c>
      <c r="K88" s="983" t="s">
        <v>1236</v>
      </c>
      <c r="L88" s="984">
        <f>ROUNDDOWN((G88*H88)*(1+J88%),0)</f>
        <v>0</v>
      </c>
      <c r="M88" s="806"/>
      <c r="Q88" s="672">
        <v>3.9</v>
      </c>
      <c r="R88" s="672">
        <v>4.0999999999999996</v>
      </c>
      <c r="S88" s="672">
        <v>5.2</v>
      </c>
      <c r="T88" s="672">
        <v>6.3</v>
      </c>
      <c r="U88" s="672">
        <v>7.4</v>
      </c>
      <c r="V88" s="672">
        <v>8.6</v>
      </c>
      <c r="W88" s="672">
        <v>9.8000000000000007</v>
      </c>
      <c r="X88" s="672">
        <v>11</v>
      </c>
      <c r="Y88" s="672">
        <v>12.3</v>
      </c>
      <c r="Z88" s="672">
        <v>13.7</v>
      </c>
    </row>
    <row r="89" spans="1:26" ht="18.75" customHeight="1">
      <c r="A89" s="968" t="s">
        <v>1364</v>
      </c>
      <c r="B89" s="985" t="s">
        <v>1377</v>
      </c>
      <c r="C89" s="973" t="s">
        <v>1364</v>
      </c>
      <c r="D89" s="973" t="s">
        <v>1364</v>
      </c>
      <c r="E89" s="973" t="s">
        <v>1364</v>
      </c>
      <c r="F89" s="986" t="s">
        <v>1364</v>
      </c>
      <c r="G89" s="912" t="s">
        <v>1364</v>
      </c>
      <c r="H89" s="849" t="s">
        <v>1364</v>
      </c>
      <c r="I89" s="913" t="s">
        <v>1364</v>
      </c>
      <c r="J89" s="986" t="s">
        <v>1364</v>
      </c>
      <c r="K89" s="986" t="s">
        <v>1364</v>
      </c>
      <c r="L89" s="987">
        <f>SUM(L90:L92)</f>
        <v>402274</v>
      </c>
      <c r="M89" s="806"/>
    </row>
    <row r="90" spans="1:26" ht="18.75" customHeight="1">
      <c r="A90" s="968" t="s">
        <v>1364</v>
      </c>
      <c r="B90" s="988" t="s">
        <v>1378</v>
      </c>
      <c r="C90" s="937" t="s">
        <v>1364</v>
      </c>
      <c r="D90" s="989" t="s">
        <v>1364</v>
      </c>
      <c r="E90" s="937"/>
      <c r="F90" s="990" t="s">
        <v>1364</v>
      </c>
      <c r="G90" s="990" t="s">
        <v>1364</v>
      </c>
      <c r="H90" s="830" t="s">
        <v>1364</v>
      </c>
      <c r="I90" s="989" t="s">
        <v>1364</v>
      </c>
      <c r="J90" s="990" t="s">
        <v>1364</v>
      </c>
      <c r="K90" s="991" t="s">
        <v>1364</v>
      </c>
      <c r="L90" s="992">
        <f>SUM(L7,L12,L17,L23,L29,L31,L39,L50,L67,L78,L80,L82,L84,L86,L88,L43)</f>
        <v>392314</v>
      </c>
      <c r="M90" s="806"/>
    </row>
    <row r="91" spans="1:26" ht="18.75" customHeight="1">
      <c r="A91" s="968" t="s">
        <v>1364</v>
      </c>
      <c r="B91" s="988" t="s">
        <v>1379</v>
      </c>
      <c r="C91" s="937" t="s">
        <v>1364</v>
      </c>
      <c r="D91" s="989" t="s">
        <v>1364</v>
      </c>
      <c r="E91" s="937" t="s">
        <v>1364</v>
      </c>
      <c r="F91" s="990" t="s">
        <v>1364</v>
      </c>
      <c r="G91" s="829" t="s">
        <v>1364</v>
      </c>
      <c r="H91" s="830" t="s">
        <v>1364</v>
      </c>
      <c r="I91" s="989" t="s">
        <v>1364</v>
      </c>
      <c r="J91" s="990" t="s">
        <v>1364</v>
      </c>
      <c r="K91" s="991" t="s">
        <v>1364</v>
      </c>
      <c r="L91" s="835">
        <f>SUM(L9,L10,L14,L15,L19,L20,L25,L26,L34,L35,L45,L46,L47,L48,L63,L64)</f>
        <v>9960</v>
      </c>
      <c r="M91" s="806"/>
    </row>
    <row r="92" spans="1:26" ht="18.75" customHeight="1">
      <c r="A92" s="968" t="s">
        <v>1364</v>
      </c>
      <c r="B92" s="993" t="s">
        <v>1380</v>
      </c>
      <c r="C92" s="994" t="s">
        <v>1364</v>
      </c>
      <c r="D92" s="983" t="s">
        <v>1364</v>
      </c>
      <c r="E92" s="994" t="s">
        <v>1364</v>
      </c>
      <c r="F92" s="995" t="s">
        <v>1364</v>
      </c>
      <c r="G92" s="842" t="s">
        <v>1364</v>
      </c>
      <c r="H92" s="843" t="s">
        <v>1364</v>
      </c>
      <c r="I92" s="983" t="s">
        <v>1364</v>
      </c>
      <c r="J92" s="996" t="s">
        <v>1364</v>
      </c>
      <c r="K92" s="997" t="s">
        <v>1364</v>
      </c>
      <c r="L92" s="846">
        <f>SUM(L27,L36,L65,L75)</f>
        <v>0</v>
      </c>
      <c r="M92" s="806"/>
    </row>
    <row r="93" spans="1:26" ht="18.75" customHeight="1">
      <c r="A93" s="998" t="s">
        <v>1364</v>
      </c>
      <c r="B93" s="999" t="s">
        <v>1364</v>
      </c>
      <c r="C93" s="1000" t="s">
        <v>1364</v>
      </c>
      <c r="D93" s="1001" t="s">
        <v>1364</v>
      </c>
      <c r="E93" s="1002" t="s">
        <v>1364</v>
      </c>
      <c r="F93" s="1003" t="s">
        <v>1364</v>
      </c>
      <c r="G93" s="1003" t="s">
        <v>1364</v>
      </c>
      <c r="H93" s="1003" t="s">
        <v>1364</v>
      </c>
      <c r="I93" s="1001" t="s">
        <v>1364</v>
      </c>
      <c r="J93" s="1003" t="s">
        <v>1364</v>
      </c>
      <c r="K93" s="1004" t="s">
        <v>1364</v>
      </c>
      <c r="L93" s="929" t="s">
        <v>1364</v>
      </c>
      <c r="M93" s="806"/>
      <c r="Q93" s="46" t="s">
        <v>1381</v>
      </c>
      <c r="R93" s="2"/>
      <c r="S93" s="2"/>
    </row>
    <row r="94" spans="1:26" ht="18.75" hidden="1" customHeight="1">
      <c r="A94" s="998" t="s">
        <v>1364</v>
      </c>
      <c r="B94" s="1126" t="s">
        <v>1382</v>
      </c>
      <c r="C94" s="1127" t="s">
        <v>1364</v>
      </c>
      <c r="D94" s="1128" t="s">
        <v>1364</v>
      </c>
      <c r="E94" s="1128" t="s">
        <v>1364</v>
      </c>
      <c r="F94" s="1128" t="s">
        <v>1364</v>
      </c>
      <c r="G94" s="1128" t="s">
        <v>1364</v>
      </c>
      <c r="H94" s="1128" t="s">
        <v>1364</v>
      </c>
      <c r="I94" s="1007" t="s">
        <v>1364</v>
      </c>
      <c r="J94" s="1006" t="s">
        <v>1364</v>
      </c>
      <c r="K94" s="1006" t="s">
        <v>1364</v>
      </c>
      <c r="L94" s="835" t="s">
        <v>1364</v>
      </c>
      <c r="M94" s="806"/>
      <c r="Q94" s="1008" t="s">
        <v>1383</v>
      </c>
      <c r="R94" s="1008" t="s">
        <v>1384</v>
      </c>
      <c r="S94" s="2" t="s">
        <v>1385</v>
      </c>
    </row>
    <row r="95" spans="1:26" hidden="1">
      <c r="A95" s="998" t="s">
        <v>1364</v>
      </c>
      <c r="B95" s="988" t="s">
        <v>1386</v>
      </c>
      <c r="C95" s="1009" t="s">
        <v>1364</v>
      </c>
      <c r="D95" s="989" t="s">
        <v>1364</v>
      </c>
      <c r="E95" s="945" t="s">
        <v>1364</v>
      </c>
      <c r="F95" s="990" t="s">
        <v>1364</v>
      </c>
      <c r="G95" s="990" t="s">
        <v>1364</v>
      </c>
      <c r="H95" s="990" t="s">
        <v>1364</v>
      </c>
      <c r="I95" s="989" t="s">
        <v>1364</v>
      </c>
      <c r="J95" s="1006" t="s">
        <v>1364</v>
      </c>
      <c r="K95" s="991" t="s">
        <v>1364</v>
      </c>
      <c r="L95" s="835" t="s">
        <v>1364</v>
      </c>
      <c r="M95" s="806"/>
      <c r="Q95" s="1010" t="s">
        <v>1387</v>
      </c>
      <c r="R95" s="1010" t="s">
        <v>1388</v>
      </c>
      <c r="S95" s="1011">
        <v>0</v>
      </c>
    </row>
    <row r="96" spans="1:26" hidden="1">
      <c r="A96" s="998"/>
      <c r="B96" s="988" t="s">
        <v>1389</v>
      </c>
      <c r="C96" s="1012">
        <f>IF(O16="적용",C17,0)</f>
        <v>0</v>
      </c>
      <c r="D96" s="1005" t="s">
        <v>1256</v>
      </c>
      <c r="E96" s="1013"/>
      <c r="F96" s="1005"/>
      <c r="G96" s="1014"/>
      <c r="H96" s="989"/>
      <c r="I96" s="989"/>
      <c r="J96" s="1006"/>
      <c r="K96" s="991"/>
      <c r="L96" s="835"/>
      <c r="M96" s="806"/>
      <c r="Q96" s="1010" t="s">
        <v>1387</v>
      </c>
      <c r="R96" s="1010" t="s">
        <v>1390</v>
      </c>
      <c r="S96" s="1011">
        <v>5</v>
      </c>
    </row>
    <row r="97" spans="1:21" hidden="1">
      <c r="A97" s="998"/>
      <c r="B97" s="988" t="s">
        <v>1391</v>
      </c>
      <c r="C97" s="1012">
        <f>IF(O21="적용",C23,0)</f>
        <v>0</v>
      </c>
      <c r="D97" s="1005" t="s">
        <v>1256</v>
      </c>
      <c r="E97" s="1013"/>
      <c r="F97" s="989"/>
      <c r="G97" s="989"/>
      <c r="H97" s="989"/>
      <c r="I97" s="989"/>
      <c r="J97" s="1006"/>
      <c r="K97" s="991"/>
      <c r="L97" s="835"/>
      <c r="M97" s="806"/>
      <c r="Q97" s="1010" t="s">
        <v>1387</v>
      </c>
      <c r="R97" s="1010" t="s">
        <v>1392</v>
      </c>
      <c r="S97" s="1011">
        <v>10</v>
      </c>
    </row>
    <row r="98" spans="1:21" hidden="1">
      <c r="A98" s="998"/>
      <c r="B98" s="988" t="s">
        <v>1393</v>
      </c>
      <c r="C98" s="1015">
        <f>IF(O49="적용",C50,0)</f>
        <v>0</v>
      </c>
      <c r="D98" s="1005" t="s">
        <v>1243</v>
      </c>
      <c r="E98" s="1013" t="str">
        <f>C49</f>
        <v>단목(벌목+가지정리+토막내기)</v>
      </c>
      <c r="F98" s="989"/>
      <c r="G98" s="989"/>
      <c r="H98" s="989"/>
      <c r="I98" s="989"/>
      <c r="J98" s="1006"/>
      <c r="K98" s="991"/>
      <c r="L98" s="835"/>
      <c r="M98" s="806"/>
      <c r="Q98" s="1016" t="s">
        <v>1394</v>
      </c>
      <c r="R98" s="1016" t="s">
        <v>1395</v>
      </c>
      <c r="S98" s="1017">
        <v>-10</v>
      </c>
    </row>
    <row r="99" spans="1:21" hidden="1">
      <c r="A99" s="998"/>
      <c r="B99" s="988" t="s">
        <v>1396</v>
      </c>
      <c r="C99" s="1015">
        <f>IF(O76="적용",(C78+C80+C82+C84+C86),0)</f>
        <v>0</v>
      </c>
      <c r="D99" s="1005" t="s">
        <v>1243</v>
      </c>
      <c r="E99" s="1013" t="s">
        <v>1364</v>
      </c>
      <c r="F99" s="989" t="s">
        <v>1364</v>
      </c>
      <c r="G99" s="989"/>
      <c r="H99" s="989"/>
      <c r="I99" s="989"/>
      <c r="J99" s="1006"/>
      <c r="K99" s="991"/>
      <c r="L99" s="835"/>
      <c r="M99" s="806"/>
      <c r="Q99" s="1016" t="s">
        <v>1394</v>
      </c>
      <c r="R99" s="1016" t="s">
        <v>1397</v>
      </c>
      <c r="S99" s="1017">
        <v>0</v>
      </c>
    </row>
    <row r="100" spans="1:21" hidden="1">
      <c r="A100" s="998"/>
      <c r="B100" s="988" t="s">
        <v>1398</v>
      </c>
      <c r="C100" s="1012">
        <f>IF(O87="적용",C88,0)</f>
        <v>0</v>
      </c>
      <c r="D100" s="1005" t="s">
        <v>4</v>
      </c>
      <c r="E100" s="1013"/>
      <c r="F100" s="989"/>
      <c r="G100" s="989"/>
      <c r="H100" s="989"/>
      <c r="I100" s="989"/>
      <c r="J100" s="1006"/>
      <c r="K100" s="991"/>
      <c r="L100" s="835"/>
      <c r="M100" s="806"/>
      <c r="Q100" s="1016" t="s">
        <v>1394</v>
      </c>
      <c r="R100" s="1016" t="s">
        <v>1399</v>
      </c>
      <c r="S100" s="1017">
        <v>10</v>
      </c>
    </row>
    <row r="101" spans="1:21" hidden="1">
      <c r="A101" s="998"/>
      <c r="B101" s="988" t="s">
        <v>1400</v>
      </c>
      <c r="C101" s="1018">
        <v>0</v>
      </c>
      <c r="D101" s="1005" t="s">
        <v>1248</v>
      </c>
      <c r="E101" s="1013" t="s">
        <v>1401</v>
      </c>
      <c r="F101" s="989"/>
      <c r="G101" s="989"/>
      <c r="H101" s="989"/>
      <c r="I101" s="989"/>
      <c r="J101" s="1006"/>
      <c r="K101" s="991"/>
      <c r="L101" s="835"/>
      <c r="M101" s="806"/>
      <c r="Q101" s="1010" t="s">
        <v>1402</v>
      </c>
      <c r="R101" s="1010" t="s">
        <v>1403</v>
      </c>
      <c r="S101" s="1011">
        <v>-10</v>
      </c>
      <c r="T101" s="1010" t="s">
        <v>1404</v>
      </c>
      <c r="U101" s="1011">
        <v>0</v>
      </c>
    </row>
    <row r="102" spans="1:21" ht="18.75" hidden="1" customHeight="1">
      <c r="A102" s="998" t="s">
        <v>1364</v>
      </c>
      <c r="B102" s="988" t="s">
        <v>1405</v>
      </c>
      <c r="C102" s="1009" t="s">
        <v>1364</v>
      </c>
      <c r="D102" s="989" t="s">
        <v>1364</v>
      </c>
      <c r="E102" s="945" t="s">
        <v>1364</v>
      </c>
      <c r="F102" s="990" t="s">
        <v>1364</v>
      </c>
      <c r="G102" s="990" t="s">
        <v>1364</v>
      </c>
      <c r="H102" s="990" t="s">
        <v>1364</v>
      </c>
      <c r="I102" s="989" t="s">
        <v>1364</v>
      </c>
      <c r="J102" s="1006" t="s">
        <v>1364</v>
      </c>
      <c r="K102" s="991" t="s">
        <v>1364</v>
      </c>
      <c r="L102" s="835" t="s">
        <v>1364</v>
      </c>
      <c r="M102" s="806"/>
      <c r="Q102" s="1010" t="s">
        <v>1402</v>
      </c>
      <c r="R102" s="1010" t="s">
        <v>1406</v>
      </c>
      <c r="S102" s="1011">
        <v>0</v>
      </c>
      <c r="T102" s="1010" t="s">
        <v>1407</v>
      </c>
      <c r="U102" s="1011">
        <v>5</v>
      </c>
    </row>
    <row r="103" spans="1:21" ht="18.75" hidden="1" customHeight="1">
      <c r="A103" s="998"/>
      <c r="B103" s="988" t="s">
        <v>1408</v>
      </c>
      <c r="C103" s="1019">
        <f>SUM(G7,G12,G17,G23,G29,G31,G39,G50,G67,G78,G80,G82,G84,G86,G88,G43)</f>
        <v>1.98</v>
      </c>
      <c r="D103" s="1005" t="s">
        <v>452</v>
      </c>
      <c r="E103" s="1013"/>
      <c r="F103" s="989"/>
      <c r="G103" s="989"/>
      <c r="H103" s="989"/>
      <c r="I103" s="989"/>
      <c r="J103" s="1006"/>
      <c r="K103" s="991"/>
      <c r="L103" s="835"/>
      <c r="M103" s="806"/>
      <c r="Q103" s="1010" t="s">
        <v>1402</v>
      </c>
      <c r="R103" s="1010" t="s">
        <v>1409</v>
      </c>
      <c r="S103" s="1011">
        <v>10</v>
      </c>
      <c r="T103" s="1010" t="s">
        <v>1410</v>
      </c>
      <c r="U103" s="1011">
        <v>10</v>
      </c>
    </row>
    <row r="104" spans="1:21" ht="18.75" customHeight="1">
      <c r="A104" s="1020" t="s">
        <v>1364</v>
      </c>
      <c r="B104" s="1021" t="s">
        <v>1411</v>
      </c>
      <c r="C104" s="1022" t="s">
        <v>1364</v>
      </c>
      <c r="D104" s="1023" t="s">
        <v>1364</v>
      </c>
      <c r="E104" s="1024" t="s">
        <v>1364</v>
      </c>
      <c r="F104" s="1025" t="s">
        <v>1364</v>
      </c>
      <c r="G104" s="1025" t="s">
        <v>1364</v>
      </c>
      <c r="H104" s="1025" t="s">
        <v>1364</v>
      </c>
      <c r="I104" s="1023" t="s">
        <v>1364</v>
      </c>
      <c r="J104" s="1026" t="s">
        <v>1364</v>
      </c>
      <c r="K104" s="991" t="s">
        <v>1364</v>
      </c>
      <c r="L104" s="835" t="s">
        <v>1364</v>
      </c>
      <c r="M104" s="1027"/>
      <c r="Q104" s="1028" t="s">
        <v>1412</v>
      </c>
      <c r="R104" s="1028" t="s">
        <v>1413</v>
      </c>
      <c r="S104" s="1029">
        <v>-10</v>
      </c>
    </row>
    <row r="105" spans="1:21" ht="18.75" customHeight="1">
      <c r="A105" s="1030"/>
      <c r="B105" s="1129" t="s">
        <v>1414</v>
      </c>
      <c r="C105" s="1130" t="s">
        <v>1415</v>
      </c>
      <c r="D105" s="1131" t="s">
        <v>1416</v>
      </c>
      <c r="E105" s="1132"/>
      <c r="F105" s="1132"/>
      <c r="G105" s="1132"/>
      <c r="H105" s="1132"/>
      <c r="I105" s="1132"/>
      <c r="J105" s="1132"/>
      <c r="K105" s="1132"/>
      <c r="L105" s="1133"/>
      <c r="M105" s="1031"/>
      <c r="N105" s="1032"/>
      <c r="Q105" s="1028" t="s">
        <v>1412</v>
      </c>
      <c r="R105" s="1028" t="s">
        <v>1417</v>
      </c>
      <c r="S105" s="1029">
        <v>0</v>
      </c>
    </row>
    <row r="106" spans="1:21" ht="18.75" customHeight="1">
      <c r="A106" s="1030"/>
      <c r="B106" s="1129"/>
      <c r="C106" s="1129"/>
      <c r="D106" s="1033" t="s">
        <v>1418</v>
      </c>
      <c r="E106" s="1033" t="s">
        <v>1419</v>
      </c>
      <c r="F106" s="1033" t="s">
        <v>1420</v>
      </c>
      <c r="G106" s="1033" t="s">
        <v>1421</v>
      </c>
      <c r="H106" s="1033" t="s">
        <v>1422</v>
      </c>
      <c r="I106" s="1033" t="s">
        <v>1423</v>
      </c>
      <c r="J106" s="1033" t="s">
        <v>1424</v>
      </c>
      <c r="K106" s="1033" t="s">
        <v>1425</v>
      </c>
      <c r="L106" s="1034" t="s">
        <v>1346</v>
      </c>
      <c r="M106" s="1035" t="s">
        <v>1426</v>
      </c>
      <c r="N106" s="1036"/>
      <c r="Q106" s="1028" t="s">
        <v>1412</v>
      </c>
      <c r="R106" s="1028" t="s">
        <v>1427</v>
      </c>
      <c r="S106" s="1029">
        <v>10</v>
      </c>
    </row>
    <row r="107" spans="1:21" ht="18.75" customHeight="1">
      <c r="A107" s="1030"/>
      <c r="B107" s="1037" t="s">
        <v>1387</v>
      </c>
      <c r="C107" s="1038" t="s">
        <v>1390</v>
      </c>
      <c r="D107" s="1039">
        <f t="shared" ref="D107:M107" si="2">IF(ISERROR(VLOOKUP($C107,$R$95:$S$144,2,FALSE)),"",(VLOOKUP($C107,$R$95:$S$144,2,FALSE)))</f>
        <v>5</v>
      </c>
      <c r="E107" s="1039">
        <f t="shared" si="2"/>
        <v>5</v>
      </c>
      <c r="F107" s="1039">
        <f t="shared" si="2"/>
        <v>5</v>
      </c>
      <c r="G107" s="1039">
        <f t="shared" si="2"/>
        <v>5</v>
      </c>
      <c r="H107" s="1039">
        <f t="shared" si="2"/>
        <v>5</v>
      </c>
      <c r="I107" s="1039">
        <f t="shared" si="2"/>
        <v>5</v>
      </c>
      <c r="J107" s="1039">
        <f t="shared" si="2"/>
        <v>5</v>
      </c>
      <c r="K107" s="1039">
        <f t="shared" si="2"/>
        <v>5</v>
      </c>
      <c r="L107" s="1040">
        <f t="shared" si="2"/>
        <v>5</v>
      </c>
      <c r="M107" s="1041">
        <f t="shared" si="2"/>
        <v>5</v>
      </c>
      <c r="N107" s="1042"/>
      <c r="Q107" s="1010" t="s">
        <v>1428</v>
      </c>
      <c r="R107" s="1010" t="s">
        <v>1429</v>
      </c>
      <c r="S107" s="1011">
        <v>0</v>
      </c>
      <c r="T107" s="1010" t="s">
        <v>1430</v>
      </c>
      <c r="U107" s="1011">
        <v>0</v>
      </c>
    </row>
    <row r="108" spans="1:21" hidden="1">
      <c r="A108" s="1030"/>
      <c r="B108" s="1043" t="s">
        <v>1394</v>
      </c>
      <c r="C108" s="1044" t="s">
        <v>1399</v>
      </c>
      <c r="D108" s="1045">
        <f>IF(ISERROR(VLOOKUP($C108,$R$95:$S$144,2,FALSE)),"",(VLOOKUP($C108,$R$95:$S$144,2,FALSE)))</f>
        <v>10</v>
      </c>
      <c r="E108" s="1043"/>
      <c r="F108" s="1045">
        <f>IF(ISERROR(VLOOKUP($C108,$R$95:$S$144,2,FALSE)),"",(VLOOKUP($C108,$R$95:$S$144,2,FALSE)))</f>
        <v>10</v>
      </c>
      <c r="G108" s="1043"/>
      <c r="H108" s="1043"/>
      <c r="I108" s="1043"/>
      <c r="J108" s="1045">
        <f>IF(ISERROR(VLOOKUP($C108,$R$95:$S$144,2,FALSE)),"",(VLOOKUP($C108,$R$95:$S$144,2,FALSE)))</f>
        <v>10</v>
      </c>
      <c r="K108" s="1043"/>
      <c r="L108" s="1046">
        <f>IF(ISERROR(VLOOKUP($C108,$R$95:$S$144,2,FALSE)),"",(VLOOKUP($C108,$R$95:$S$144,2,FALSE)))</f>
        <v>10</v>
      </c>
      <c r="M108" s="1047"/>
      <c r="N108" s="1042"/>
      <c r="Q108" s="1010" t="s">
        <v>1428</v>
      </c>
      <c r="R108" s="1010" t="s">
        <v>1431</v>
      </c>
      <c r="S108" s="1011">
        <v>5</v>
      </c>
      <c r="T108" s="1010" t="s">
        <v>1432</v>
      </c>
      <c r="U108" s="1011">
        <v>5</v>
      </c>
    </row>
    <row r="109" spans="1:21" hidden="1">
      <c r="A109" s="1030"/>
      <c r="B109" s="1043" t="s">
        <v>1402</v>
      </c>
      <c r="C109" s="1044" t="s">
        <v>1409</v>
      </c>
      <c r="D109" s="1045">
        <f>IF(ISERROR(VLOOKUP($C109,$R$95:$S$144,2,FALSE)),"",(VLOOKUP($C109,$R$95:$S$144,2,FALSE)))</f>
        <v>10</v>
      </c>
      <c r="E109" s="1043"/>
      <c r="F109" s="1043"/>
      <c r="G109" s="1043"/>
      <c r="H109" s="1043"/>
      <c r="I109" s="1043"/>
      <c r="J109" s="1043"/>
      <c r="K109" s="1043"/>
      <c r="L109" s="1048"/>
      <c r="M109" s="1047"/>
      <c r="N109" s="1042"/>
      <c r="Q109" s="1010" t="s">
        <v>1428</v>
      </c>
      <c r="R109" s="1010" t="s">
        <v>1433</v>
      </c>
      <c r="S109" s="1049">
        <v>10</v>
      </c>
      <c r="T109" s="1010" t="s">
        <v>1434</v>
      </c>
      <c r="U109" s="1049">
        <v>10</v>
      </c>
    </row>
    <row r="110" spans="1:21" ht="18.75" customHeight="1">
      <c r="A110" s="1030"/>
      <c r="B110" s="1043" t="s">
        <v>1435</v>
      </c>
      <c r="C110" s="1044" t="s">
        <v>1436</v>
      </c>
      <c r="D110" s="1050"/>
      <c r="E110" s="1043"/>
      <c r="F110" s="1043"/>
      <c r="G110" s="1043"/>
      <c r="H110" s="1043"/>
      <c r="I110" s="1045">
        <f>IF(ISERROR(VLOOKUP($C110,$T$95:$U$144,2,FALSE)),"",(VLOOKUP($C110,$T$95:$U$144,2,FALSE)))</f>
        <v>10</v>
      </c>
      <c r="J110" s="1043"/>
      <c r="K110" s="1043"/>
      <c r="L110" s="1048"/>
      <c r="M110" s="1047"/>
      <c r="N110" s="1042"/>
      <c r="Q110" s="1010"/>
      <c r="R110" s="1010"/>
      <c r="S110" s="1049"/>
      <c r="T110" s="1051"/>
      <c r="U110" s="1052"/>
    </row>
    <row r="111" spans="1:21" ht="24" hidden="1">
      <c r="A111" s="1030"/>
      <c r="B111" s="1043" t="s">
        <v>1437</v>
      </c>
      <c r="C111" s="1044" t="s">
        <v>1427</v>
      </c>
      <c r="D111" s="1043"/>
      <c r="E111" s="1043"/>
      <c r="F111" s="1043"/>
      <c r="G111" s="1045">
        <f>IF(ISERROR(VLOOKUP($C111,$R$95:$S$144,2,FALSE)),"",(VLOOKUP($C111,$R$95:$S$144,2,FALSE)))</f>
        <v>10</v>
      </c>
      <c r="H111" s="1043"/>
      <c r="I111" s="1043"/>
      <c r="J111" s="1043"/>
      <c r="K111" s="1043"/>
      <c r="L111" s="1048"/>
      <c r="M111" s="1047"/>
      <c r="N111" s="1042"/>
      <c r="Q111" s="1053" t="s">
        <v>1438</v>
      </c>
      <c r="R111" s="1053" t="s">
        <v>1439</v>
      </c>
      <c r="S111" s="1049">
        <v>0</v>
      </c>
    </row>
    <row r="112" spans="1:21" hidden="1">
      <c r="A112" s="1030"/>
      <c r="B112" s="1043" t="s">
        <v>1440</v>
      </c>
      <c r="C112" s="1044" t="s">
        <v>1441</v>
      </c>
      <c r="D112" s="1043"/>
      <c r="E112" s="1043"/>
      <c r="F112" s="1043"/>
      <c r="G112" s="1043"/>
      <c r="H112" s="1045">
        <f>IF(ISERROR(VLOOKUP($C112,$R$95:$S$144,2,FALSE)),"",(VLOOKUP($C112,$R$95:$S$144,2,FALSE)))</f>
        <v>0</v>
      </c>
      <c r="I112" s="1043"/>
      <c r="J112" s="1043"/>
      <c r="K112" s="1043"/>
      <c r="L112" s="1048"/>
      <c r="M112" s="1047"/>
      <c r="N112" s="1042"/>
      <c r="Q112" s="1010" t="s">
        <v>1442</v>
      </c>
      <c r="R112" s="1010" t="s">
        <v>1443</v>
      </c>
      <c r="S112" s="1011">
        <v>0</v>
      </c>
      <c r="T112" s="807" t="s">
        <v>1444</v>
      </c>
      <c r="U112" s="807">
        <v>0</v>
      </c>
    </row>
    <row r="113" spans="1:21" ht="18.75" customHeight="1">
      <c r="A113" s="1030"/>
      <c r="B113" s="1043" t="s">
        <v>1445</v>
      </c>
      <c r="C113" s="1044" t="s">
        <v>1446</v>
      </c>
      <c r="D113" s="1043"/>
      <c r="E113" s="1043"/>
      <c r="F113" s="1043"/>
      <c r="G113" s="1043"/>
      <c r="H113" s="1050"/>
      <c r="I113" s="1045">
        <f>IF(ISERROR(VLOOKUP($C113,$T$95:$U$144,2,FALSE)),"",(VLOOKUP($C113,$T$95:$U$144,2,FALSE)))</f>
        <v>0</v>
      </c>
      <c r="J113" s="1043"/>
      <c r="K113" s="1043"/>
      <c r="L113" s="1048"/>
      <c r="M113" s="1047"/>
      <c r="N113" s="1042"/>
      <c r="Q113" s="1010"/>
      <c r="R113" s="1010"/>
      <c r="S113" s="1011"/>
      <c r="T113" s="807" t="s">
        <v>1447</v>
      </c>
      <c r="U113" s="807">
        <v>5</v>
      </c>
    </row>
    <row r="114" spans="1:21" hidden="1">
      <c r="A114" s="1030"/>
      <c r="B114" s="1043" t="s">
        <v>1448</v>
      </c>
      <c r="C114" s="1044" t="s">
        <v>1230</v>
      </c>
      <c r="D114" s="1043"/>
      <c r="E114" s="1043"/>
      <c r="F114" s="1043"/>
      <c r="G114" s="1043"/>
      <c r="H114" s="1043"/>
      <c r="I114" s="1043"/>
      <c r="J114" s="1043"/>
      <c r="K114" s="1043"/>
      <c r="L114" s="1048"/>
      <c r="M114" s="1047"/>
      <c r="N114" s="1042"/>
      <c r="O114" s="1054"/>
      <c r="P114" s="1042"/>
      <c r="Q114" s="1010" t="s">
        <v>1442</v>
      </c>
      <c r="R114" s="1010" t="s">
        <v>1449</v>
      </c>
      <c r="S114" s="1011">
        <v>5</v>
      </c>
      <c r="T114" s="807" t="s">
        <v>1450</v>
      </c>
      <c r="U114" s="807">
        <v>10</v>
      </c>
    </row>
    <row r="115" spans="1:21" ht="18.75" customHeight="1">
      <c r="A115" s="1030"/>
      <c r="B115" s="1043" t="s">
        <v>1442</v>
      </c>
      <c r="C115" s="1044" t="s">
        <v>1451</v>
      </c>
      <c r="D115" s="1043"/>
      <c r="E115" s="1043"/>
      <c r="F115" s="1043"/>
      <c r="G115" s="1043"/>
      <c r="H115" s="1043"/>
      <c r="I115" s="1045">
        <f>IF(ISERROR(VLOOKUP($C115,$R$95:$S$144,2,FALSE)),"",(VLOOKUP($C115,$R$95:$S$144,2,FALSE)))</f>
        <v>0</v>
      </c>
      <c r="J115" s="1043"/>
      <c r="K115" s="1043"/>
      <c r="L115" s="1048"/>
      <c r="M115" s="1047"/>
      <c r="N115" s="1042"/>
      <c r="O115" s="1054"/>
      <c r="P115" s="1042"/>
      <c r="Q115" s="1010" t="s">
        <v>1442</v>
      </c>
      <c r="R115" s="1010" t="s">
        <v>1452</v>
      </c>
      <c r="S115" s="1011">
        <v>10</v>
      </c>
    </row>
    <row r="116" spans="1:21" ht="18.75" customHeight="1">
      <c r="A116" s="1030"/>
      <c r="B116" s="1043" t="s">
        <v>1453</v>
      </c>
      <c r="C116" s="1044" t="s">
        <v>1454</v>
      </c>
      <c r="D116" s="1043"/>
      <c r="E116" s="1043"/>
      <c r="F116" s="1043"/>
      <c r="G116" s="1043"/>
      <c r="H116" s="1043"/>
      <c r="I116" s="1045">
        <f>IF(ISERROR(VLOOKUP($C116,$T$112:$U$115,2,FALSE)),"",(VLOOKUP($C116,$T$112:$U$115,2,FALSE)))</f>
        <v>0</v>
      </c>
      <c r="J116" s="1043"/>
      <c r="K116" s="1043"/>
      <c r="L116" s="1048"/>
      <c r="M116" s="1047"/>
      <c r="N116" s="1042"/>
      <c r="O116" s="1054"/>
      <c r="P116" s="1042"/>
      <c r="Q116" s="1010"/>
      <c r="R116" s="1010"/>
      <c r="S116" s="1011"/>
    </row>
    <row r="117" spans="1:21" hidden="1">
      <c r="A117" s="1030"/>
      <c r="B117" s="1043" t="s">
        <v>1455</v>
      </c>
      <c r="C117" s="1044" t="s">
        <v>1456</v>
      </c>
      <c r="D117" s="1043"/>
      <c r="E117" s="1043"/>
      <c r="F117" s="1043"/>
      <c r="G117" s="1043"/>
      <c r="H117" s="1043"/>
      <c r="I117" s="1043"/>
      <c r="J117" s="1045">
        <f>IF(ISERROR(VLOOKUP($C117,$R$95:$S$144,2,FALSE)),"",(VLOOKUP($C117,$R$95:$S$144,2,FALSE)))</f>
        <v>10</v>
      </c>
      <c r="K117" s="1043"/>
      <c r="L117" s="1048"/>
      <c r="M117" s="1047"/>
      <c r="N117" s="1042"/>
      <c r="O117" s="1054"/>
      <c r="P117" s="1042"/>
      <c r="Q117" s="1055" t="s">
        <v>1457</v>
      </c>
      <c r="R117" s="1055" t="s">
        <v>1456</v>
      </c>
      <c r="S117" s="1056">
        <v>10</v>
      </c>
    </row>
    <row r="118" spans="1:21" hidden="1">
      <c r="A118" s="1030"/>
      <c r="B118" s="1043" t="s">
        <v>1458</v>
      </c>
      <c r="C118" s="1044" t="s">
        <v>1459</v>
      </c>
      <c r="D118" s="1043"/>
      <c r="E118" s="1043"/>
      <c r="F118" s="1043"/>
      <c r="G118" s="1043"/>
      <c r="H118" s="1043"/>
      <c r="I118" s="1043"/>
      <c r="J118" s="1043"/>
      <c r="K118" s="1045">
        <f>IF(ISERROR(VLOOKUP($C118,$R$95:$S$144,2,FALSE)),"",(VLOOKUP($C118,$R$95:$S$144,2,FALSE)))</f>
        <v>-10</v>
      </c>
      <c r="L118" s="1048"/>
      <c r="M118" s="1047"/>
      <c r="N118" s="1042"/>
      <c r="O118" s="1054"/>
      <c r="P118" s="1042"/>
      <c r="Q118" s="1055" t="s">
        <v>1457</v>
      </c>
      <c r="R118" s="1055" t="s">
        <v>1439</v>
      </c>
      <c r="S118" s="1056">
        <v>0</v>
      </c>
    </row>
    <row r="119" spans="1:21" ht="15" hidden="1" thickBot="1">
      <c r="A119" s="1030"/>
      <c r="B119" s="1057" t="s">
        <v>1460</v>
      </c>
      <c r="C119" s="1058" t="s">
        <v>1461</v>
      </c>
      <c r="D119" s="1057"/>
      <c r="E119" s="1057"/>
      <c r="F119" s="1057"/>
      <c r="G119" s="1057"/>
      <c r="H119" s="1057"/>
      <c r="I119" s="1057"/>
      <c r="J119" s="1057"/>
      <c r="K119" s="1059">
        <f>IF(ISERROR(VLOOKUP($C119,$R$95:$S$144,2,FALSE)),"",(VLOOKUP($C119,$R$95:$S$144,2,FALSE)))</f>
        <v>10</v>
      </c>
      <c r="L119" s="1060"/>
      <c r="M119" s="1061"/>
      <c r="N119" s="1042"/>
      <c r="O119" s="1054"/>
      <c r="P119" s="1042"/>
      <c r="Q119" s="1062" t="s">
        <v>1462</v>
      </c>
      <c r="R119" s="1062" t="s">
        <v>1459</v>
      </c>
      <c r="S119" s="1063">
        <v>-10</v>
      </c>
    </row>
    <row r="120" spans="1:21" ht="18.75" customHeight="1">
      <c r="A120" s="1030"/>
      <c r="B120" s="1064" t="s">
        <v>1463</v>
      </c>
      <c r="C120" s="1064"/>
      <c r="D120" s="1064">
        <f t="shared" ref="D120:M120" si="3">SUM(D107:D119)</f>
        <v>25</v>
      </c>
      <c r="E120" s="1064">
        <f t="shared" si="3"/>
        <v>5</v>
      </c>
      <c r="F120" s="1064">
        <f t="shared" si="3"/>
        <v>15</v>
      </c>
      <c r="G120" s="1064">
        <f t="shared" si="3"/>
        <v>15</v>
      </c>
      <c r="H120" s="1064">
        <f t="shared" si="3"/>
        <v>5</v>
      </c>
      <c r="I120" s="1064">
        <f t="shared" si="3"/>
        <v>15</v>
      </c>
      <c r="J120" s="1064">
        <f t="shared" si="3"/>
        <v>25</v>
      </c>
      <c r="K120" s="1064">
        <f t="shared" si="3"/>
        <v>5</v>
      </c>
      <c r="L120" s="1065">
        <f t="shared" si="3"/>
        <v>15</v>
      </c>
      <c r="M120" s="1066">
        <f t="shared" si="3"/>
        <v>5</v>
      </c>
      <c r="O120" s="1054"/>
      <c r="P120" s="1042"/>
      <c r="Q120" s="1062" t="s">
        <v>1462</v>
      </c>
      <c r="R120" s="1062" t="s">
        <v>1464</v>
      </c>
      <c r="S120" s="1063">
        <v>0</v>
      </c>
    </row>
    <row r="121" spans="1:21" ht="18.75" customHeight="1" thickBot="1">
      <c r="A121" s="1067"/>
      <c r="B121" s="1068"/>
      <c r="C121" s="1068"/>
      <c r="D121" s="1068"/>
      <c r="E121" s="1068"/>
      <c r="F121" s="1068"/>
      <c r="G121" s="1068"/>
      <c r="H121" s="1068"/>
      <c r="I121" s="1069"/>
      <c r="J121" s="1068"/>
      <c r="K121" s="1068"/>
      <c r="L121" s="1070"/>
      <c r="M121" s="1070"/>
      <c r="O121" s="1054"/>
      <c r="P121" s="1042"/>
      <c r="Q121" s="1062" t="s">
        <v>1462</v>
      </c>
      <c r="R121" s="1062" t="s">
        <v>1465</v>
      </c>
      <c r="S121" s="1063">
        <v>10</v>
      </c>
    </row>
    <row r="122" spans="1:21">
      <c r="O122" s="1054"/>
      <c r="P122" s="1042"/>
      <c r="Q122" s="1053" t="s">
        <v>1466</v>
      </c>
      <c r="R122" s="1053" t="s">
        <v>1467</v>
      </c>
      <c r="S122" s="1049">
        <v>-10</v>
      </c>
    </row>
    <row r="123" spans="1:21">
      <c r="F123" s="1042"/>
      <c r="G123" s="1042"/>
      <c r="H123" s="1042"/>
      <c r="I123" s="1042"/>
      <c r="J123" s="1042"/>
      <c r="K123" s="1042"/>
      <c r="L123" s="1042"/>
      <c r="M123" s="1042"/>
      <c r="N123" s="1042"/>
      <c r="O123" s="1054"/>
      <c r="P123" s="1042"/>
      <c r="Q123" s="1053" t="s">
        <v>1466</v>
      </c>
      <c r="R123" s="1053" t="s">
        <v>1468</v>
      </c>
      <c r="S123" s="1049">
        <v>0</v>
      </c>
    </row>
    <row r="124" spans="1:21">
      <c r="F124" s="1042"/>
      <c r="G124" s="1042"/>
      <c r="H124" s="1042"/>
      <c r="I124" s="1042"/>
      <c r="J124" s="1042"/>
      <c r="K124" s="1042"/>
      <c r="L124" s="1042"/>
      <c r="M124" s="1042"/>
      <c r="N124" s="1042"/>
      <c r="O124" s="1054"/>
      <c r="P124" s="1042"/>
      <c r="Q124" s="1053" t="s">
        <v>1466</v>
      </c>
      <c r="R124" s="1053" t="s">
        <v>1461</v>
      </c>
      <c r="S124" s="1049">
        <v>10</v>
      </c>
    </row>
    <row r="125" spans="1:21">
      <c r="F125" s="1042"/>
      <c r="G125" s="1042"/>
      <c r="H125" s="1042"/>
      <c r="I125" s="1042"/>
      <c r="J125" s="1042"/>
      <c r="K125" s="1042"/>
      <c r="L125" s="1042"/>
      <c r="M125" s="1042"/>
      <c r="N125" s="1042"/>
      <c r="O125" s="1054"/>
      <c r="P125" s="1042"/>
      <c r="Q125" s="1062" t="s">
        <v>1469</v>
      </c>
      <c r="R125" s="1062" t="s">
        <v>1470</v>
      </c>
      <c r="S125" s="1063">
        <v>0</v>
      </c>
    </row>
    <row r="126" spans="1:21">
      <c r="F126" s="1042"/>
      <c r="G126" s="1042"/>
      <c r="H126" s="1042"/>
      <c r="I126" s="1042"/>
      <c r="J126" s="1042"/>
      <c r="K126" s="1042"/>
      <c r="L126" s="1042"/>
      <c r="M126" s="1042"/>
      <c r="N126" s="1042"/>
      <c r="Q126" s="1062" t="s">
        <v>1469</v>
      </c>
      <c r="R126" s="1062" t="s">
        <v>1471</v>
      </c>
      <c r="S126" s="1063">
        <v>5</v>
      </c>
    </row>
    <row r="127" spans="1:21">
      <c r="F127" s="1042"/>
      <c r="G127" s="1042"/>
      <c r="H127" s="1042"/>
      <c r="I127" s="1042"/>
      <c r="J127" s="1042"/>
      <c r="K127" s="1042"/>
      <c r="L127" s="1042"/>
      <c r="M127" s="1042"/>
      <c r="N127" s="1042"/>
      <c r="Q127" s="1062" t="s">
        <v>1469</v>
      </c>
      <c r="R127" s="1062" t="s">
        <v>1472</v>
      </c>
      <c r="S127" s="1063">
        <v>10</v>
      </c>
    </row>
    <row r="128" spans="1:21">
      <c r="I128" s="807"/>
      <c r="J128" s="1042"/>
      <c r="K128" s="1042"/>
      <c r="L128" s="1042"/>
      <c r="M128" s="1042"/>
      <c r="N128" s="1042"/>
      <c r="Q128" s="1010" t="s">
        <v>1473</v>
      </c>
      <c r="R128" s="1010" t="s">
        <v>1474</v>
      </c>
      <c r="S128" s="1011">
        <v>0</v>
      </c>
    </row>
    <row r="129" spans="6:19">
      <c r="I129" s="807"/>
      <c r="J129" s="1042"/>
      <c r="K129" s="1042"/>
      <c r="L129" s="1042"/>
      <c r="M129" s="1042"/>
      <c r="N129" s="1042"/>
      <c r="Q129" s="1010" t="s">
        <v>1473</v>
      </c>
      <c r="R129" s="1010" t="s">
        <v>1475</v>
      </c>
      <c r="S129" s="1011">
        <v>1</v>
      </c>
    </row>
    <row r="130" spans="6:19">
      <c r="F130" s="1042"/>
      <c r="G130" s="1042"/>
      <c r="H130" s="1042"/>
      <c r="I130" s="1042"/>
      <c r="J130" s="1042"/>
      <c r="K130" s="1042"/>
      <c r="L130" s="1042"/>
      <c r="M130" s="1042"/>
      <c r="N130" s="1042"/>
      <c r="Q130" s="1010" t="s">
        <v>1473</v>
      </c>
      <c r="R130" s="1010" t="s">
        <v>1476</v>
      </c>
      <c r="S130" s="1011">
        <v>2</v>
      </c>
    </row>
    <row r="131" spans="6:19">
      <c r="F131" s="1042"/>
      <c r="G131" s="1042"/>
      <c r="H131" s="1042"/>
      <c r="I131" s="1042"/>
      <c r="J131" s="1042"/>
      <c r="K131" s="1042"/>
      <c r="L131" s="1042"/>
      <c r="M131" s="1042"/>
      <c r="N131" s="1042"/>
      <c r="Q131" s="1010" t="s">
        <v>1473</v>
      </c>
      <c r="R131" s="1010" t="s">
        <v>1477</v>
      </c>
      <c r="S131" s="1011">
        <v>3</v>
      </c>
    </row>
    <row r="132" spans="6:19">
      <c r="F132" s="1042"/>
      <c r="G132" s="1042"/>
      <c r="H132" s="1042"/>
      <c r="I132" s="1042"/>
      <c r="J132" s="1042"/>
      <c r="K132" s="1042"/>
      <c r="L132" s="1042"/>
      <c r="M132" s="1042"/>
      <c r="N132" s="1042"/>
      <c r="Q132" s="1010" t="s">
        <v>1473</v>
      </c>
      <c r="R132" s="1010" t="s">
        <v>1478</v>
      </c>
      <c r="S132" s="1011">
        <v>4</v>
      </c>
    </row>
    <row r="133" spans="6:19">
      <c r="F133" s="1042"/>
      <c r="G133" s="1042"/>
      <c r="H133" s="1042"/>
      <c r="I133" s="1042"/>
      <c r="J133" s="1042"/>
      <c r="K133" s="1042"/>
      <c r="L133" s="1042"/>
      <c r="M133" s="1042"/>
      <c r="N133" s="1042"/>
      <c r="Q133" s="1010" t="s">
        <v>1473</v>
      </c>
      <c r="R133" s="1010" t="s">
        <v>1479</v>
      </c>
      <c r="S133" s="1011">
        <v>5</v>
      </c>
    </row>
    <row r="134" spans="6:19">
      <c r="Q134" s="1010" t="s">
        <v>1473</v>
      </c>
      <c r="R134" s="1010" t="s">
        <v>1480</v>
      </c>
      <c r="S134" s="1011">
        <v>6</v>
      </c>
    </row>
    <row r="135" spans="6:19">
      <c r="Q135" s="1010" t="s">
        <v>1473</v>
      </c>
      <c r="R135" s="1010" t="s">
        <v>1481</v>
      </c>
      <c r="S135" s="1011">
        <v>7</v>
      </c>
    </row>
    <row r="136" spans="6:19">
      <c r="Q136" s="1010" t="s">
        <v>1473</v>
      </c>
      <c r="R136" s="1010" t="s">
        <v>1482</v>
      </c>
      <c r="S136" s="1011">
        <v>8</v>
      </c>
    </row>
    <row r="137" spans="6:19">
      <c r="Q137" s="1010" t="s">
        <v>1473</v>
      </c>
      <c r="R137" s="1010" t="s">
        <v>1483</v>
      </c>
      <c r="S137" s="1011">
        <v>9</v>
      </c>
    </row>
    <row r="138" spans="6:19">
      <c r="Q138" s="1010" t="s">
        <v>1473</v>
      </c>
      <c r="R138" s="1010" t="s">
        <v>1484</v>
      </c>
      <c r="S138" s="1011">
        <v>10</v>
      </c>
    </row>
    <row r="139" spans="6:19">
      <c r="Q139" s="1072" t="s">
        <v>1485</v>
      </c>
      <c r="R139" s="1072" t="s">
        <v>1486</v>
      </c>
      <c r="S139" s="1073">
        <v>10</v>
      </c>
    </row>
    <row r="140" spans="6:19">
      <c r="Q140" s="1072" t="s">
        <v>1485</v>
      </c>
      <c r="R140" s="1072" t="s">
        <v>1487</v>
      </c>
      <c r="S140" s="1073">
        <v>5</v>
      </c>
    </row>
    <row r="141" spans="6:19">
      <c r="Q141" s="1072" t="s">
        <v>1485</v>
      </c>
      <c r="R141" s="1072" t="s">
        <v>1488</v>
      </c>
      <c r="S141" s="1073">
        <v>0</v>
      </c>
    </row>
    <row r="142" spans="6:19">
      <c r="Q142" s="1010" t="s">
        <v>1489</v>
      </c>
      <c r="R142" s="1010" t="s">
        <v>1470</v>
      </c>
      <c r="S142" s="1011">
        <v>0</v>
      </c>
    </row>
    <row r="143" spans="6:19">
      <c r="Q143" s="1010" t="s">
        <v>1489</v>
      </c>
      <c r="R143" s="1010" t="s">
        <v>1471</v>
      </c>
      <c r="S143" s="1011">
        <v>5</v>
      </c>
    </row>
    <row r="144" spans="6:19">
      <c r="Q144" s="1010" t="s">
        <v>1489</v>
      </c>
      <c r="R144" s="1010" t="s">
        <v>1472</v>
      </c>
      <c r="S144" s="1011">
        <v>10</v>
      </c>
    </row>
  </sheetData>
  <sheetProtection selectLockedCells="1" selectUnlockedCells="1"/>
  <mergeCells count="26">
    <mergeCell ref="D1:E2"/>
    <mergeCell ref="F1:I2"/>
    <mergeCell ref="A3:B3"/>
    <mergeCell ref="C3:F3"/>
    <mergeCell ref="A4:B4"/>
    <mergeCell ref="C4:D4"/>
    <mergeCell ref="E4:F4"/>
    <mergeCell ref="G4:G5"/>
    <mergeCell ref="H4:I4"/>
    <mergeCell ref="A66:A75"/>
    <mergeCell ref="J4:K5"/>
    <mergeCell ref="L4:L5"/>
    <mergeCell ref="A6:A10"/>
    <mergeCell ref="C6:D6"/>
    <mergeCell ref="A11:A15"/>
    <mergeCell ref="A16:A20"/>
    <mergeCell ref="A21:A27"/>
    <mergeCell ref="A30:A36"/>
    <mergeCell ref="A37:A48"/>
    <mergeCell ref="A49:A65"/>
    <mergeCell ref="C49:E49"/>
    <mergeCell ref="A76:A78"/>
    <mergeCell ref="B94:H94"/>
    <mergeCell ref="B105:B106"/>
    <mergeCell ref="C105:C106"/>
    <mergeCell ref="D105:L105"/>
  </mergeCells>
  <phoneticPr fontId="4" type="noConversion"/>
  <dataValidations count="22">
    <dataValidation type="list" allowBlank="1" showInputMessage="1" showErrorMessage="1" sqref="M3" xr:uid="{4081ACD2-907E-4206-B341-D5A3B15F6479}">
      <formula1>$N$2:$N$3</formula1>
    </dataValidation>
    <dataValidation type="list" allowBlank="1" showInputMessage="1" showErrorMessage="1" sqref="C6:D6 WVK983046:WVL983046 WLO983046:WLP983046 WBS983046:WBT983046 VRW983046:VRX983046 VIA983046:VIB983046 UYE983046:UYF983046 UOI983046:UOJ983046 UEM983046:UEN983046 TUQ983046:TUR983046 TKU983046:TKV983046 TAY983046:TAZ983046 SRC983046:SRD983046 SHG983046:SHH983046 RXK983046:RXL983046 RNO983046:RNP983046 RDS983046:RDT983046 QTW983046:QTX983046 QKA983046:QKB983046 QAE983046:QAF983046 PQI983046:PQJ983046 PGM983046:PGN983046 OWQ983046:OWR983046 OMU983046:OMV983046 OCY983046:OCZ983046 NTC983046:NTD983046 NJG983046:NJH983046 MZK983046:MZL983046 MPO983046:MPP983046 MFS983046:MFT983046 LVW983046:LVX983046 LMA983046:LMB983046 LCE983046:LCF983046 KSI983046:KSJ983046 KIM983046:KIN983046 JYQ983046:JYR983046 JOU983046:JOV983046 JEY983046:JEZ983046 IVC983046:IVD983046 ILG983046:ILH983046 IBK983046:IBL983046 HRO983046:HRP983046 HHS983046:HHT983046 GXW983046:GXX983046 GOA983046:GOB983046 GEE983046:GEF983046 FUI983046:FUJ983046 FKM983046:FKN983046 FAQ983046:FAR983046 EQU983046:EQV983046 EGY983046:EGZ983046 DXC983046:DXD983046 DNG983046:DNH983046 DDK983046:DDL983046 CTO983046:CTP983046 CJS983046:CJT983046 BZW983046:BZX983046 BQA983046:BQB983046 BGE983046:BGF983046 AWI983046:AWJ983046 AMM983046:AMN983046 ACQ983046:ACR983046 SU983046:SV983046 IY983046:IZ983046 C983046:D983046 WVK917510:WVL917510 WLO917510:WLP917510 WBS917510:WBT917510 VRW917510:VRX917510 VIA917510:VIB917510 UYE917510:UYF917510 UOI917510:UOJ917510 UEM917510:UEN917510 TUQ917510:TUR917510 TKU917510:TKV917510 TAY917510:TAZ917510 SRC917510:SRD917510 SHG917510:SHH917510 RXK917510:RXL917510 RNO917510:RNP917510 RDS917510:RDT917510 QTW917510:QTX917510 QKA917510:QKB917510 QAE917510:QAF917510 PQI917510:PQJ917510 PGM917510:PGN917510 OWQ917510:OWR917510 OMU917510:OMV917510 OCY917510:OCZ917510 NTC917510:NTD917510 NJG917510:NJH917510 MZK917510:MZL917510 MPO917510:MPP917510 MFS917510:MFT917510 LVW917510:LVX917510 LMA917510:LMB917510 LCE917510:LCF917510 KSI917510:KSJ917510 KIM917510:KIN917510 JYQ917510:JYR917510 JOU917510:JOV917510 JEY917510:JEZ917510 IVC917510:IVD917510 ILG917510:ILH917510 IBK917510:IBL917510 HRO917510:HRP917510 HHS917510:HHT917510 GXW917510:GXX917510 GOA917510:GOB917510 GEE917510:GEF917510 FUI917510:FUJ917510 FKM917510:FKN917510 FAQ917510:FAR917510 EQU917510:EQV917510 EGY917510:EGZ917510 DXC917510:DXD917510 DNG917510:DNH917510 DDK917510:DDL917510 CTO917510:CTP917510 CJS917510:CJT917510 BZW917510:BZX917510 BQA917510:BQB917510 BGE917510:BGF917510 AWI917510:AWJ917510 AMM917510:AMN917510 ACQ917510:ACR917510 SU917510:SV917510 IY917510:IZ917510 C917510:D917510 WVK851974:WVL851974 WLO851974:WLP851974 WBS851974:WBT851974 VRW851974:VRX851974 VIA851974:VIB851974 UYE851974:UYF851974 UOI851974:UOJ851974 UEM851974:UEN851974 TUQ851974:TUR851974 TKU851974:TKV851974 TAY851974:TAZ851974 SRC851974:SRD851974 SHG851974:SHH851974 RXK851974:RXL851974 RNO851974:RNP851974 RDS851974:RDT851974 QTW851974:QTX851974 QKA851974:QKB851974 QAE851974:QAF851974 PQI851974:PQJ851974 PGM851974:PGN851974 OWQ851974:OWR851974 OMU851974:OMV851974 OCY851974:OCZ851974 NTC851974:NTD851974 NJG851974:NJH851974 MZK851974:MZL851974 MPO851974:MPP851974 MFS851974:MFT851974 LVW851974:LVX851974 LMA851974:LMB851974 LCE851974:LCF851974 KSI851974:KSJ851974 KIM851974:KIN851974 JYQ851974:JYR851974 JOU851974:JOV851974 JEY851974:JEZ851974 IVC851974:IVD851974 ILG851974:ILH851974 IBK851974:IBL851974 HRO851974:HRP851974 HHS851974:HHT851974 GXW851974:GXX851974 GOA851974:GOB851974 GEE851974:GEF851974 FUI851974:FUJ851974 FKM851974:FKN851974 FAQ851974:FAR851974 EQU851974:EQV851974 EGY851974:EGZ851974 DXC851974:DXD851974 DNG851974:DNH851974 DDK851974:DDL851974 CTO851974:CTP851974 CJS851974:CJT851974 BZW851974:BZX851974 BQA851974:BQB851974 BGE851974:BGF851974 AWI851974:AWJ851974 AMM851974:AMN851974 ACQ851974:ACR851974 SU851974:SV851974 IY851974:IZ851974 C851974:D851974 WVK786438:WVL786438 WLO786438:WLP786438 WBS786438:WBT786438 VRW786438:VRX786438 VIA786438:VIB786438 UYE786438:UYF786438 UOI786438:UOJ786438 UEM786438:UEN786438 TUQ786438:TUR786438 TKU786438:TKV786438 TAY786438:TAZ786438 SRC786438:SRD786438 SHG786438:SHH786438 RXK786438:RXL786438 RNO786438:RNP786438 RDS786438:RDT786438 QTW786438:QTX786438 QKA786438:QKB786438 QAE786438:QAF786438 PQI786438:PQJ786438 PGM786438:PGN786438 OWQ786438:OWR786438 OMU786438:OMV786438 OCY786438:OCZ786438 NTC786438:NTD786438 NJG786438:NJH786438 MZK786438:MZL786438 MPO786438:MPP786438 MFS786438:MFT786438 LVW786438:LVX786438 LMA786438:LMB786438 LCE786438:LCF786438 KSI786438:KSJ786438 KIM786438:KIN786438 JYQ786438:JYR786438 JOU786438:JOV786438 JEY786438:JEZ786438 IVC786438:IVD786438 ILG786438:ILH786438 IBK786438:IBL786438 HRO786438:HRP786438 HHS786438:HHT786438 GXW786438:GXX786438 GOA786438:GOB786438 GEE786438:GEF786438 FUI786438:FUJ786438 FKM786438:FKN786438 FAQ786438:FAR786438 EQU786438:EQV786438 EGY786438:EGZ786438 DXC786438:DXD786438 DNG786438:DNH786438 DDK786438:DDL786438 CTO786438:CTP786438 CJS786438:CJT786438 BZW786438:BZX786438 BQA786438:BQB786438 BGE786438:BGF786438 AWI786438:AWJ786438 AMM786438:AMN786438 ACQ786438:ACR786438 SU786438:SV786438 IY786438:IZ786438 C786438:D786438 WVK720902:WVL720902 WLO720902:WLP720902 WBS720902:WBT720902 VRW720902:VRX720902 VIA720902:VIB720902 UYE720902:UYF720902 UOI720902:UOJ720902 UEM720902:UEN720902 TUQ720902:TUR720902 TKU720902:TKV720902 TAY720902:TAZ720902 SRC720902:SRD720902 SHG720902:SHH720902 RXK720902:RXL720902 RNO720902:RNP720902 RDS720902:RDT720902 QTW720902:QTX720902 QKA720902:QKB720902 QAE720902:QAF720902 PQI720902:PQJ720902 PGM720902:PGN720902 OWQ720902:OWR720902 OMU720902:OMV720902 OCY720902:OCZ720902 NTC720902:NTD720902 NJG720902:NJH720902 MZK720902:MZL720902 MPO720902:MPP720902 MFS720902:MFT720902 LVW720902:LVX720902 LMA720902:LMB720902 LCE720902:LCF720902 KSI720902:KSJ720902 KIM720902:KIN720902 JYQ720902:JYR720902 JOU720902:JOV720902 JEY720902:JEZ720902 IVC720902:IVD720902 ILG720902:ILH720902 IBK720902:IBL720902 HRO720902:HRP720902 HHS720902:HHT720902 GXW720902:GXX720902 GOA720902:GOB720902 GEE720902:GEF720902 FUI720902:FUJ720902 FKM720902:FKN720902 FAQ720902:FAR720902 EQU720902:EQV720902 EGY720902:EGZ720902 DXC720902:DXD720902 DNG720902:DNH720902 DDK720902:DDL720902 CTO720902:CTP720902 CJS720902:CJT720902 BZW720902:BZX720902 BQA720902:BQB720902 BGE720902:BGF720902 AWI720902:AWJ720902 AMM720902:AMN720902 ACQ720902:ACR720902 SU720902:SV720902 IY720902:IZ720902 C720902:D720902 WVK655366:WVL655366 WLO655366:WLP655366 WBS655366:WBT655366 VRW655366:VRX655366 VIA655366:VIB655366 UYE655366:UYF655366 UOI655366:UOJ655366 UEM655366:UEN655366 TUQ655366:TUR655366 TKU655366:TKV655366 TAY655366:TAZ655366 SRC655366:SRD655366 SHG655366:SHH655366 RXK655366:RXL655366 RNO655366:RNP655366 RDS655366:RDT655366 QTW655366:QTX655366 QKA655366:QKB655366 QAE655366:QAF655366 PQI655366:PQJ655366 PGM655366:PGN655366 OWQ655366:OWR655366 OMU655366:OMV655366 OCY655366:OCZ655366 NTC655366:NTD655366 NJG655366:NJH655366 MZK655366:MZL655366 MPO655366:MPP655366 MFS655366:MFT655366 LVW655366:LVX655366 LMA655366:LMB655366 LCE655366:LCF655366 KSI655366:KSJ655366 KIM655366:KIN655366 JYQ655366:JYR655366 JOU655366:JOV655366 JEY655366:JEZ655366 IVC655366:IVD655366 ILG655366:ILH655366 IBK655366:IBL655366 HRO655366:HRP655366 HHS655366:HHT655366 GXW655366:GXX655366 GOA655366:GOB655366 GEE655366:GEF655366 FUI655366:FUJ655366 FKM655366:FKN655366 FAQ655366:FAR655366 EQU655366:EQV655366 EGY655366:EGZ655366 DXC655366:DXD655366 DNG655366:DNH655366 DDK655366:DDL655366 CTO655366:CTP655366 CJS655366:CJT655366 BZW655366:BZX655366 BQA655366:BQB655366 BGE655366:BGF655366 AWI655366:AWJ655366 AMM655366:AMN655366 ACQ655366:ACR655366 SU655366:SV655366 IY655366:IZ655366 C655366:D655366 WVK589830:WVL589830 WLO589830:WLP589830 WBS589830:WBT589830 VRW589830:VRX589830 VIA589830:VIB589830 UYE589830:UYF589830 UOI589830:UOJ589830 UEM589830:UEN589830 TUQ589830:TUR589830 TKU589830:TKV589830 TAY589830:TAZ589830 SRC589830:SRD589830 SHG589830:SHH589830 RXK589830:RXL589830 RNO589830:RNP589830 RDS589830:RDT589830 QTW589830:QTX589830 QKA589830:QKB589830 QAE589830:QAF589830 PQI589830:PQJ589830 PGM589830:PGN589830 OWQ589830:OWR589830 OMU589830:OMV589830 OCY589830:OCZ589830 NTC589830:NTD589830 NJG589830:NJH589830 MZK589830:MZL589830 MPO589830:MPP589830 MFS589830:MFT589830 LVW589830:LVX589830 LMA589830:LMB589830 LCE589830:LCF589830 KSI589830:KSJ589830 KIM589830:KIN589830 JYQ589830:JYR589830 JOU589830:JOV589830 JEY589830:JEZ589830 IVC589830:IVD589830 ILG589830:ILH589830 IBK589830:IBL589830 HRO589830:HRP589830 HHS589830:HHT589830 GXW589830:GXX589830 GOA589830:GOB589830 GEE589830:GEF589830 FUI589830:FUJ589830 FKM589830:FKN589830 FAQ589830:FAR589830 EQU589830:EQV589830 EGY589830:EGZ589830 DXC589830:DXD589830 DNG589830:DNH589830 DDK589830:DDL589830 CTO589830:CTP589830 CJS589830:CJT589830 BZW589830:BZX589830 BQA589830:BQB589830 BGE589830:BGF589830 AWI589830:AWJ589830 AMM589830:AMN589830 ACQ589830:ACR589830 SU589830:SV589830 IY589830:IZ589830 C589830:D589830 WVK524294:WVL524294 WLO524294:WLP524294 WBS524294:WBT524294 VRW524294:VRX524294 VIA524294:VIB524294 UYE524294:UYF524294 UOI524294:UOJ524294 UEM524294:UEN524294 TUQ524294:TUR524294 TKU524294:TKV524294 TAY524294:TAZ524294 SRC524294:SRD524294 SHG524294:SHH524294 RXK524294:RXL524294 RNO524294:RNP524294 RDS524294:RDT524294 QTW524294:QTX524294 QKA524294:QKB524294 QAE524294:QAF524294 PQI524294:PQJ524294 PGM524294:PGN524294 OWQ524294:OWR524294 OMU524294:OMV524294 OCY524294:OCZ524294 NTC524294:NTD524294 NJG524294:NJH524294 MZK524294:MZL524294 MPO524294:MPP524294 MFS524294:MFT524294 LVW524294:LVX524294 LMA524294:LMB524294 LCE524294:LCF524294 KSI524294:KSJ524294 KIM524294:KIN524294 JYQ524294:JYR524294 JOU524294:JOV524294 JEY524294:JEZ524294 IVC524294:IVD524294 ILG524294:ILH524294 IBK524294:IBL524294 HRO524294:HRP524294 HHS524294:HHT524294 GXW524294:GXX524294 GOA524294:GOB524294 GEE524294:GEF524294 FUI524294:FUJ524294 FKM524294:FKN524294 FAQ524294:FAR524294 EQU524294:EQV524294 EGY524294:EGZ524294 DXC524294:DXD524294 DNG524294:DNH524294 DDK524294:DDL524294 CTO524294:CTP524294 CJS524294:CJT524294 BZW524294:BZX524294 BQA524294:BQB524294 BGE524294:BGF524294 AWI524294:AWJ524294 AMM524294:AMN524294 ACQ524294:ACR524294 SU524294:SV524294 IY524294:IZ524294 C524294:D524294 WVK458758:WVL458758 WLO458758:WLP458758 WBS458758:WBT458758 VRW458758:VRX458758 VIA458758:VIB458758 UYE458758:UYF458758 UOI458758:UOJ458758 UEM458758:UEN458758 TUQ458758:TUR458758 TKU458758:TKV458758 TAY458758:TAZ458758 SRC458758:SRD458758 SHG458758:SHH458758 RXK458758:RXL458758 RNO458758:RNP458758 RDS458758:RDT458758 QTW458758:QTX458758 QKA458758:QKB458758 QAE458758:QAF458758 PQI458758:PQJ458758 PGM458758:PGN458758 OWQ458758:OWR458758 OMU458758:OMV458758 OCY458758:OCZ458758 NTC458758:NTD458758 NJG458758:NJH458758 MZK458758:MZL458758 MPO458758:MPP458758 MFS458758:MFT458758 LVW458758:LVX458758 LMA458758:LMB458758 LCE458758:LCF458758 KSI458758:KSJ458758 KIM458758:KIN458758 JYQ458758:JYR458758 JOU458758:JOV458758 JEY458758:JEZ458758 IVC458758:IVD458758 ILG458758:ILH458758 IBK458758:IBL458758 HRO458758:HRP458758 HHS458758:HHT458758 GXW458758:GXX458758 GOA458758:GOB458758 GEE458758:GEF458758 FUI458758:FUJ458758 FKM458758:FKN458758 FAQ458758:FAR458758 EQU458758:EQV458758 EGY458758:EGZ458758 DXC458758:DXD458758 DNG458758:DNH458758 DDK458758:DDL458758 CTO458758:CTP458758 CJS458758:CJT458758 BZW458758:BZX458758 BQA458758:BQB458758 BGE458758:BGF458758 AWI458758:AWJ458758 AMM458758:AMN458758 ACQ458758:ACR458758 SU458758:SV458758 IY458758:IZ458758 C458758:D458758 WVK393222:WVL393222 WLO393222:WLP393222 WBS393222:WBT393222 VRW393222:VRX393222 VIA393222:VIB393222 UYE393222:UYF393222 UOI393222:UOJ393222 UEM393222:UEN393222 TUQ393222:TUR393222 TKU393222:TKV393222 TAY393222:TAZ393222 SRC393222:SRD393222 SHG393222:SHH393222 RXK393222:RXL393222 RNO393222:RNP393222 RDS393222:RDT393222 QTW393222:QTX393222 QKA393222:QKB393222 QAE393222:QAF393222 PQI393222:PQJ393222 PGM393222:PGN393222 OWQ393222:OWR393222 OMU393222:OMV393222 OCY393222:OCZ393222 NTC393222:NTD393222 NJG393222:NJH393222 MZK393222:MZL393222 MPO393222:MPP393222 MFS393222:MFT393222 LVW393222:LVX393222 LMA393222:LMB393222 LCE393222:LCF393222 KSI393222:KSJ393222 KIM393222:KIN393222 JYQ393222:JYR393222 JOU393222:JOV393222 JEY393222:JEZ393222 IVC393222:IVD393222 ILG393222:ILH393222 IBK393222:IBL393222 HRO393222:HRP393222 HHS393222:HHT393222 GXW393222:GXX393222 GOA393222:GOB393222 GEE393222:GEF393222 FUI393222:FUJ393222 FKM393222:FKN393222 FAQ393222:FAR393222 EQU393222:EQV393222 EGY393222:EGZ393222 DXC393222:DXD393222 DNG393222:DNH393222 DDK393222:DDL393222 CTO393222:CTP393222 CJS393222:CJT393222 BZW393222:BZX393222 BQA393222:BQB393222 BGE393222:BGF393222 AWI393222:AWJ393222 AMM393222:AMN393222 ACQ393222:ACR393222 SU393222:SV393222 IY393222:IZ393222 C393222:D393222 WVK327686:WVL327686 WLO327686:WLP327686 WBS327686:WBT327686 VRW327686:VRX327686 VIA327686:VIB327686 UYE327686:UYF327686 UOI327686:UOJ327686 UEM327686:UEN327686 TUQ327686:TUR327686 TKU327686:TKV327686 TAY327686:TAZ327686 SRC327686:SRD327686 SHG327686:SHH327686 RXK327686:RXL327686 RNO327686:RNP327686 RDS327686:RDT327686 QTW327686:QTX327686 QKA327686:QKB327686 QAE327686:QAF327686 PQI327686:PQJ327686 PGM327686:PGN327686 OWQ327686:OWR327686 OMU327686:OMV327686 OCY327686:OCZ327686 NTC327686:NTD327686 NJG327686:NJH327686 MZK327686:MZL327686 MPO327686:MPP327686 MFS327686:MFT327686 LVW327686:LVX327686 LMA327686:LMB327686 LCE327686:LCF327686 KSI327686:KSJ327686 KIM327686:KIN327686 JYQ327686:JYR327686 JOU327686:JOV327686 JEY327686:JEZ327686 IVC327686:IVD327686 ILG327686:ILH327686 IBK327686:IBL327686 HRO327686:HRP327686 HHS327686:HHT327686 GXW327686:GXX327686 GOA327686:GOB327686 GEE327686:GEF327686 FUI327686:FUJ327686 FKM327686:FKN327686 FAQ327686:FAR327686 EQU327686:EQV327686 EGY327686:EGZ327686 DXC327686:DXD327686 DNG327686:DNH327686 DDK327686:DDL327686 CTO327686:CTP327686 CJS327686:CJT327686 BZW327686:BZX327686 BQA327686:BQB327686 BGE327686:BGF327686 AWI327686:AWJ327686 AMM327686:AMN327686 ACQ327686:ACR327686 SU327686:SV327686 IY327686:IZ327686 C327686:D327686 WVK262150:WVL262150 WLO262150:WLP262150 WBS262150:WBT262150 VRW262150:VRX262150 VIA262150:VIB262150 UYE262150:UYF262150 UOI262150:UOJ262150 UEM262150:UEN262150 TUQ262150:TUR262150 TKU262150:TKV262150 TAY262150:TAZ262150 SRC262150:SRD262150 SHG262150:SHH262150 RXK262150:RXL262150 RNO262150:RNP262150 RDS262150:RDT262150 QTW262150:QTX262150 QKA262150:QKB262150 QAE262150:QAF262150 PQI262150:PQJ262150 PGM262150:PGN262150 OWQ262150:OWR262150 OMU262150:OMV262150 OCY262150:OCZ262150 NTC262150:NTD262150 NJG262150:NJH262150 MZK262150:MZL262150 MPO262150:MPP262150 MFS262150:MFT262150 LVW262150:LVX262150 LMA262150:LMB262150 LCE262150:LCF262150 KSI262150:KSJ262150 KIM262150:KIN262150 JYQ262150:JYR262150 JOU262150:JOV262150 JEY262150:JEZ262150 IVC262150:IVD262150 ILG262150:ILH262150 IBK262150:IBL262150 HRO262150:HRP262150 HHS262150:HHT262150 GXW262150:GXX262150 GOA262150:GOB262150 GEE262150:GEF262150 FUI262150:FUJ262150 FKM262150:FKN262150 FAQ262150:FAR262150 EQU262150:EQV262150 EGY262150:EGZ262150 DXC262150:DXD262150 DNG262150:DNH262150 DDK262150:DDL262150 CTO262150:CTP262150 CJS262150:CJT262150 BZW262150:BZX262150 BQA262150:BQB262150 BGE262150:BGF262150 AWI262150:AWJ262150 AMM262150:AMN262150 ACQ262150:ACR262150 SU262150:SV262150 IY262150:IZ262150 C262150:D262150 WVK196614:WVL196614 WLO196614:WLP196614 WBS196614:WBT196614 VRW196614:VRX196614 VIA196614:VIB196614 UYE196614:UYF196614 UOI196614:UOJ196614 UEM196614:UEN196614 TUQ196614:TUR196614 TKU196614:TKV196614 TAY196614:TAZ196614 SRC196614:SRD196614 SHG196614:SHH196614 RXK196614:RXL196614 RNO196614:RNP196614 RDS196614:RDT196614 QTW196614:QTX196614 QKA196614:QKB196614 QAE196614:QAF196614 PQI196614:PQJ196614 PGM196614:PGN196614 OWQ196614:OWR196614 OMU196614:OMV196614 OCY196614:OCZ196614 NTC196614:NTD196614 NJG196614:NJH196614 MZK196614:MZL196614 MPO196614:MPP196614 MFS196614:MFT196614 LVW196614:LVX196614 LMA196614:LMB196614 LCE196614:LCF196614 KSI196614:KSJ196614 KIM196614:KIN196614 JYQ196614:JYR196614 JOU196614:JOV196614 JEY196614:JEZ196614 IVC196614:IVD196614 ILG196614:ILH196614 IBK196614:IBL196614 HRO196614:HRP196614 HHS196614:HHT196614 GXW196614:GXX196614 GOA196614:GOB196614 GEE196614:GEF196614 FUI196614:FUJ196614 FKM196614:FKN196614 FAQ196614:FAR196614 EQU196614:EQV196614 EGY196614:EGZ196614 DXC196614:DXD196614 DNG196614:DNH196614 DDK196614:DDL196614 CTO196614:CTP196614 CJS196614:CJT196614 BZW196614:BZX196614 BQA196614:BQB196614 BGE196614:BGF196614 AWI196614:AWJ196614 AMM196614:AMN196614 ACQ196614:ACR196614 SU196614:SV196614 IY196614:IZ196614 C196614:D196614 WVK131078:WVL131078 WLO131078:WLP131078 WBS131078:WBT131078 VRW131078:VRX131078 VIA131078:VIB131078 UYE131078:UYF131078 UOI131078:UOJ131078 UEM131078:UEN131078 TUQ131078:TUR131078 TKU131078:TKV131078 TAY131078:TAZ131078 SRC131078:SRD131078 SHG131078:SHH131078 RXK131078:RXL131078 RNO131078:RNP131078 RDS131078:RDT131078 QTW131078:QTX131078 QKA131078:QKB131078 QAE131078:QAF131078 PQI131078:PQJ131078 PGM131078:PGN131078 OWQ131078:OWR131078 OMU131078:OMV131078 OCY131078:OCZ131078 NTC131078:NTD131078 NJG131078:NJH131078 MZK131078:MZL131078 MPO131078:MPP131078 MFS131078:MFT131078 LVW131078:LVX131078 LMA131078:LMB131078 LCE131078:LCF131078 KSI131078:KSJ131078 KIM131078:KIN131078 JYQ131078:JYR131078 JOU131078:JOV131078 JEY131078:JEZ131078 IVC131078:IVD131078 ILG131078:ILH131078 IBK131078:IBL131078 HRO131078:HRP131078 HHS131078:HHT131078 GXW131078:GXX131078 GOA131078:GOB131078 GEE131078:GEF131078 FUI131078:FUJ131078 FKM131078:FKN131078 FAQ131078:FAR131078 EQU131078:EQV131078 EGY131078:EGZ131078 DXC131078:DXD131078 DNG131078:DNH131078 DDK131078:DDL131078 CTO131078:CTP131078 CJS131078:CJT131078 BZW131078:BZX131078 BQA131078:BQB131078 BGE131078:BGF131078 AWI131078:AWJ131078 AMM131078:AMN131078 ACQ131078:ACR131078 SU131078:SV131078 IY131078:IZ131078 C131078:D131078 WVK65542:WVL65542 WLO65542:WLP65542 WBS65542:WBT65542 VRW65542:VRX65542 VIA65542:VIB65542 UYE65542:UYF65542 UOI65542:UOJ65542 UEM65542:UEN65542 TUQ65542:TUR65542 TKU65542:TKV65542 TAY65542:TAZ65542 SRC65542:SRD65542 SHG65542:SHH65542 RXK65542:RXL65542 RNO65542:RNP65542 RDS65542:RDT65542 QTW65542:QTX65542 QKA65542:QKB65542 QAE65542:QAF65542 PQI65542:PQJ65542 PGM65542:PGN65542 OWQ65542:OWR65542 OMU65542:OMV65542 OCY65542:OCZ65542 NTC65542:NTD65542 NJG65542:NJH65542 MZK65542:MZL65542 MPO65542:MPP65542 MFS65542:MFT65542 LVW65542:LVX65542 LMA65542:LMB65542 LCE65542:LCF65542 KSI65542:KSJ65542 KIM65542:KIN65542 JYQ65542:JYR65542 JOU65542:JOV65542 JEY65542:JEZ65542 IVC65542:IVD65542 ILG65542:ILH65542 IBK65542:IBL65542 HRO65542:HRP65542 HHS65542:HHT65542 GXW65542:GXX65542 GOA65542:GOB65542 GEE65542:GEF65542 FUI65542:FUJ65542 FKM65542:FKN65542 FAQ65542:FAR65542 EQU65542:EQV65542 EGY65542:EGZ65542 DXC65542:DXD65542 DNG65542:DNH65542 DDK65542:DDL65542 CTO65542:CTP65542 CJS65542:CJT65542 BZW65542:BZX65542 BQA65542:BQB65542 BGE65542:BGF65542 AWI65542:AWJ65542 AMM65542:AMN65542 ACQ65542:ACR65542 SU65542:SV65542 IY65542:IZ65542 C65542:D65542 WVK6:WVL6 WLO6:WLP6 WBS6:WBT6 VRW6:VRX6 VIA6:VIB6 UYE6:UYF6 UOI6:UOJ6 UEM6:UEN6 TUQ6:TUR6 TKU6:TKV6 TAY6:TAZ6 SRC6:SRD6 SHG6:SHH6 RXK6:RXL6 RNO6:RNP6 RDS6:RDT6 QTW6:QTX6 QKA6:QKB6 QAE6:QAF6 PQI6:PQJ6 PGM6:PGN6 OWQ6:OWR6 OMU6:OMV6 OCY6:OCZ6 NTC6:NTD6 NJG6:NJH6 MZK6:MZL6 MPO6:MPP6 MFS6:MFT6 LVW6:LVX6 LMA6:LMB6 LCE6:LCF6 KSI6:KSJ6 KIM6:KIN6 JYQ6:JYR6 JOU6:JOV6 JEY6:JEZ6 IVC6:IVD6 ILG6:ILH6 IBK6:IBL6 HRO6:HRP6 HHS6:HHT6 GXW6:GXX6 GOA6:GOB6 GEE6:GEF6 FUI6:FUJ6 FKM6:FKN6 FAQ6:FAR6 EQU6:EQV6 EGY6:EGZ6 DXC6:DXD6 DNG6:DNH6 DDK6:DDL6 CTO6:CTP6 CJS6:CJT6 BZW6:BZX6 BQA6:BQB6 BGE6:BGF6 AWI6:AWJ6 AMM6:AMN6 ACQ6:ACR6 SU6:SV6 IY6:IZ6" xr:uid="{3FA7D42C-AF90-4F61-A94D-93B781B68E19}">
      <formula1>$Q$7:$Q$8</formula1>
    </dataValidation>
    <dataValidation type="list" allowBlank="1" showInputMessage="1" showErrorMessage="1" sqref="B19 WVJ983059 WLN983059 WBR983059 VRV983059 VHZ983059 UYD983059 UOH983059 UEL983059 TUP983059 TKT983059 TAX983059 SRB983059 SHF983059 RXJ983059 RNN983059 RDR983059 QTV983059 QJZ983059 QAD983059 PQH983059 PGL983059 OWP983059 OMT983059 OCX983059 NTB983059 NJF983059 MZJ983059 MPN983059 MFR983059 LVV983059 LLZ983059 LCD983059 KSH983059 KIL983059 JYP983059 JOT983059 JEX983059 IVB983059 ILF983059 IBJ983059 HRN983059 HHR983059 GXV983059 GNZ983059 GED983059 FUH983059 FKL983059 FAP983059 EQT983059 EGX983059 DXB983059 DNF983059 DDJ983059 CTN983059 CJR983059 BZV983059 BPZ983059 BGD983059 AWH983059 AML983059 ACP983059 ST983059 IX983059 B983059 WVJ917523 WLN917523 WBR917523 VRV917523 VHZ917523 UYD917523 UOH917523 UEL917523 TUP917523 TKT917523 TAX917523 SRB917523 SHF917523 RXJ917523 RNN917523 RDR917523 QTV917523 QJZ917523 QAD917523 PQH917523 PGL917523 OWP917523 OMT917523 OCX917523 NTB917523 NJF917523 MZJ917523 MPN917523 MFR917523 LVV917523 LLZ917523 LCD917523 KSH917523 KIL917523 JYP917523 JOT917523 JEX917523 IVB917523 ILF917523 IBJ917523 HRN917523 HHR917523 GXV917523 GNZ917523 GED917523 FUH917523 FKL917523 FAP917523 EQT917523 EGX917523 DXB917523 DNF917523 DDJ917523 CTN917523 CJR917523 BZV917523 BPZ917523 BGD917523 AWH917523 AML917523 ACP917523 ST917523 IX917523 B917523 WVJ851987 WLN851987 WBR851987 VRV851987 VHZ851987 UYD851987 UOH851987 UEL851987 TUP851987 TKT851987 TAX851987 SRB851987 SHF851987 RXJ851987 RNN851987 RDR851987 QTV851987 QJZ851987 QAD851987 PQH851987 PGL851987 OWP851987 OMT851987 OCX851987 NTB851987 NJF851987 MZJ851987 MPN851987 MFR851987 LVV851987 LLZ851987 LCD851987 KSH851987 KIL851987 JYP851987 JOT851987 JEX851987 IVB851987 ILF851987 IBJ851987 HRN851987 HHR851987 GXV851987 GNZ851987 GED851987 FUH851987 FKL851987 FAP851987 EQT851987 EGX851987 DXB851987 DNF851987 DDJ851987 CTN851987 CJR851987 BZV851987 BPZ851987 BGD851987 AWH851987 AML851987 ACP851987 ST851987 IX851987 B851987 WVJ786451 WLN786451 WBR786451 VRV786451 VHZ786451 UYD786451 UOH786451 UEL786451 TUP786451 TKT786451 TAX786451 SRB786451 SHF786451 RXJ786451 RNN786451 RDR786451 QTV786451 QJZ786451 QAD786451 PQH786451 PGL786451 OWP786451 OMT786451 OCX786451 NTB786451 NJF786451 MZJ786451 MPN786451 MFR786451 LVV786451 LLZ786451 LCD786451 KSH786451 KIL786451 JYP786451 JOT786451 JEX786451 IVB786451 ILF786451 IBJ786451 HRN786451 HHR786451 GXV786451 GNZ786451 GED786451 FUH786451 FKL786451 FAP786451 EQT786451 EGX786451 DXB786451 DNF786451 DDJ786451 CTN786451 CJR786451 BZV786451 BPZ786451 BGD786451 AWH786451 AML786451 ACP786451 ST786451 IX786451 B786451 WVJ720915 WLN720915 WBR720915 VRV720915 VHZ720915 UYD720915 UOH720915 UEL720915 TUP720915 TKT720915 TAX720915 SRB720915 SHF720915 RXJ720915 RNN720915 RDR720915 QTV720915 QJZ720915 QAD720915 PQH720915 PGL720915 OWP720915 OMT720915 OCX720915 NTB720915 NJF720915 MZJ720915 MPN720915 MFR720915 LVV720915 LLZ720915 LCD720915 KSH720915 KIL720915 JYP720915 JOT720915 JEX720915 IVB720915 ILF720915 IBJ720915 HRN720915 HHR720915 GXV720915 GNZ720915 GED720915 FUH720915 FKL720915 FAP720915 EQT720915 EGX720915 DXB720915 DNF720915 DDJ720915 CTN720915 CJR720915 BZV720915 BPZ720915 BGD720915 AWH720915 AML720915 ACP720915 ST720915 IX720915 B720915 WVJ655379 WLN655379 WBR655379 VRV655379 VHZ655379 UYD655379 UOH655379 UEL655379 TUP655379 TKT655379 TAX655379 SRB655379 SHF655379 RXJ655379 RNN655379 RDR655379 QTV655379 QJZ655379 QAD655379 PQH655379 PGL655379 OWP655379 OMT655379 OCX655379 NTB655379 NJF655379 MZJ655379 MPN655379 MFR655379 LVV655379 LLZ655379 LCD655379 KSH655379 KIL655379 JYP655379 JOT655379 JEX655379 IVB655379 ILF655379 IBJ655379 HRN655379 HHR655379 GXV655379 GNZ655379 GED655379 FUH655379 FKL655379 FAP655379 EQT655379 EGX655379 DXB655379 DNF655379 DDJ655379 CTN655379 CJR655379 BZV655379 BPZ655379 BGD655379 AWH655379 AML655379 ACP655379 ST655379 IX655379 B655379 WVJ589843 WLN589843 WBR589843 VRV589843 VHZ589843 UYD589843 UOH589843 UEL589843 TUP589843 TKT589843 TAX589843 SRB589843 SHF589843 RXJ589843 RNN589843 RDR589843 QTV589843 QJZ589843 QAD589843 PQH589843 PGL589843 OWP589843 OMT589843 OCX589843 NTB589843 NJF589843 MZJ589843 MPN589843 MFR589843 LVV589843 LLZ589843 LCD589843 KSH589843 KIL589843 JYP589843 JOT589843 JEX589843 IVB589843 ILF589843 IBJ589843 HRN589843 HHR589843 GXV589843 GNZ589843 GED589843 FUH589843 FKL589843 FAP589843 EQT589843 EGX589843 DXB589843 DNF589843 DDJ589843 CTN589843 CJR589843 BZV589843 BPZ589843 BGD589843 AWH589843 AML589843 ACP589843 ST589843 IX589843 B589843 WVJ524307 WLN524307 WBR524307 VRV524307 VHZ524307 UYD524307 UOH524307 UEL524307 TUP524307 TKT524307 TAX524307 SRB524307 SHF524307 RXJ524307 RNN524307 RDR524307 QTV524307 QJZ524307 QAD524307 PQH524307 PGL524307 OWP524307 OMT524307 OCX524307 NTB524307 NJF524307 MZJ524307 MPN524307 MFR524307 LVV524307 LLZ524307 LCD524307 KSH524307 KIL524307 JYP524307 JOT524307 JEX524307 IVB524307 ILF524307 IBJ524307 HRN524307 HHR524307 GXV524307 GNZ524307 GED524307 FUH524307 FKL524307 FAP524307 EQT524307 EGX524307 DXB524307 DNF524307 DDJ524307 CTN524307 CJR524307 BZV524307 BPZ524307 BGD524307 AWH524307 AML524307 ACP524307 ST524307 IX524307 B524307 WVJ458771 WLN458771 WBR458771 VRV458771 VHZ458771 UYD458771 UOH458771 UEL458771 TUP458771 TKT458771 TAX458771 SRB458771 SHF458771 RXJ458771 RNN458771 RDR458771 QTV458771 QJZ458771 QAD458771 PQH458771 PGL458771 OWP458771 OMT458771 OCX458771 NTB458771 NJF458771 MZJ458771 MPN458771 MFR458771 LVV458771 LLZ458771 LCD458771 KSH458771 KIL458771 JYP458771 JOT458771 JEX458771 IVB458771 ILF458771 IBJ458771 HRN458771 HHR458771 GXV458771 GNZ458771 GED458771 FUH458771 FKL458771 FAP458771 EQT458771 EGX458771 DXB458771 DNF458771 DDJ458771 CTN458771 CJR458771 BZV458771 BPZ458771 BGD458771 AWH458771 AML458771 ACP458771 ST458771 IX458771 B458771 WVJ393235 WLN393235 WBR393235 VRV393235 VHZ393235 UYD393235 UOH393235 UEL393235 TUP393235 TKT393235 TAX393235 SRB393235 SHF393235 RXJ393235 RNN393235 RDR393235 QTV393235 QJZ393235 QAD393235 PQH393235 PGL393235 OWP393235 OMT393235 OCX393235 NTB393235 NJF393235 MZJ393235 MPN393235 MFR393235 LVV393235 LLZ393235 LCD393235 KSH393235 KIL393235 JYP393235 JOT393235 JEX393235 IVB393235 ILF393235 IBJ393235 HRN393235 HHR393235 GXV393235 GNZ393235 GED393235 FUH393235 FKL393235 FAP393235 EQT393235 EGX393235 DXB393235 DNF393235 DDJ393235 CTN393235 CJR393235 BZV393235 BPZ393235 BGD393235 AWH393235 AML393235 ACP393235 ST393235 IX393235 B393235 WVJ327699 WLN327699 WBR327699 VRV327699 VHZ327699 UYD327699 UOH327699 UEL327699 TUP327699 TKT327699 TAX327699 SRB327699 SHF327699 RXJ327699 RNN327699 RDR327699 QTV327699 QJZ327699 QAD327699 PQH327699 PGL327699 OWP327699 OMT327699 OCX327699 NTB327699 NJF327699 MZJ327699 MPN327699 MFR327699 LVV327699 LLZ327699 LCD327699 KSH327699 KIL327699 JYP327699 JOT327699 JEX327699 IVB327699 ILF327699 IBJ327699 HRN327699 HHR327699 GXV327699 GNZ327699 GED327699 FUH327699 FKL327699 FAP327699 EQT327699 EGX327699 DXB327699 DNF327699 DDJ327699 CTN327699 CJR327699 BZV327699 BPZ327699 BGD327699 AWH327699 AML327699 ACP327699 ST327699 IX327699 B327699 WVJ262163 WLN262163 WBR262163 VRV262163 VHZ262163 UYD262163 UOH262163 UEL262163 TUP262163 TKT262163 TAX262163 SRB262163 SHF262163 RXJ262163 RNN262163 RDR262163 QTV262163 QJZ262163 QAD262163 PQH262163 PGL262163 OWP262163 OMT262163 OCX262163 NTB262163 NJF262163 MZJ262163 MPN262163 MFR262163 LVV262163 LLZ262163 LCD262163 KSH262163 KIL262163 JYP262163 JOT262163 JEX262163 IVB262163 ILF262163 IBJ262163 HRN262163 HHR262163 GXV262163 GNZ262163 GED262163 FUH262163 FKL262163 FAP262163 EQT262163 EGX262163 DXB262163 DNF262163 DDJ262163 CTN262163 CJR262163 BZV262163 BPZ262163 BGD262163 AWH262163 AML262163 ACP262163 ST262163 IX262163 B262163 WVJ196627 WLN196627 WBR196627 VRV196627 VHZ196627 UYD196627 UOH196627 UEL196627 TUP196627 TKT196627 TAX196627 SRB196627 SHF196627 RXJ196627 RNN196627 RDR196627 QTV196627 QJZ196627 QAD196627 PQH196627 PGL196627 OWP196627 OMT196627 OCX196627 NTB196627 NJF196627 MZJ196627 MPN196627 MFR196627 LVV196627 LLZ196627 LCD196627 KSH196627 KIL196627 JYP196627 JOT196627 JEX196627 IVB196627 ILF196627 IBJ196627 HRN196627 HHR196627 GXV196627 GNZ196627 GED196627 FUH196627 FKL196627 FAP196627 EQT196627 EGX196627 DXB196627 DNF196627 DDJ196627 CTN196627 CJR196627 BZV196627 BPZ196627 BGD196627 AWH196627 AML196627 ACP196627 ST196627 IX196627 B196627 WVJ131091 WLN131091 WBR131091 VRV131091 VHZ131091 UYD131091 UOH131091 UEL131091 TUP131091 TKT131091 TAX131091 SRB131091 SHF131091 RXJ131091 RNN131091 RDR131091 QTV131091 QJZ131091 QAD131091 PQH131091 PGL131091 OWP131091 OMT131091 OCX131091 NTB131091 NJF131091 MZJ131091 MPN131091 MFR131091 LVV131091 LLZ131091 LCD131091 KSH131091 KIL131091 JYP131091 JOT131091 JEX131091 IVB131091 ILF131091 IBJ131091 HRN131091 HHR131091 GXV131091 GNZ131091 GED131091 FUH131091 FKL131091 FAP131091 EQT131091 EGX131091 DXB131091 DNF131091 DDJ131091 CTN131091 CJR131091 BZV131091 BPZ131091 BGD131091 AWH131091 AML131091 ACP131091 ST131091 IX131091 B131091 WVJ65555 WLN65555 WBR65555 VRV65555 VHZ65555 UYD65555 UOH65555 UEL65555 TUP65555 TKT65555 TAX65555 SRB65555 SHF65555 RXJ65555 RNN65555 RDR65555 QTV65555 QJZ65555 QAD65555 PQH65555 PGL65555 OWP65555 OMT65555 OCX65555 NTB65555 NJF65555 MZJ65555 MPN65555 MFR65555 LVV65555 LLZ65555 LCD65555 KSH65555 KIL65555 JYP65555 JOT65555 JEX65555 IVB65555 ILF65555 IBJ65555 HRN65555 HHR65555 GXV65555 GNZ65555 GED65555 FUH65555 FKL65555 FAP65555 EQT65555 EGX65555 DXB65555 DNF65555 DDJ65555 CTN65555 CJR65555 BZV65555 BPZ65555 BGD65555 AWH65555 AML65555 ACP65555 ST65555 IX65555 B65555 WVJ19 WLN19 WBR19 VRV19 VHZ19 UYD19 UOH19 UEL19 TUP19 TKT19 TAX19 SRB19 SHF19 RXJ19 RNN19 RDR19 QTV19 QJZ19 QAD19 PQH19 PGL19 OWP19 OMT19 OCX19 NTB19 NJF19 MZJ19 MPN19 MFR19 LVV19 LLZ19 LCD19 KSH19 KIL19 JYP19 JOT19 JEX19 IVB19 ILF19 IBJ19 HRN19 HHR19 GXV19 GNZ19 GED19 FUH19 FKL19 FAP19 EQT19 EGX19 DXB19 DNF19 DDJ19 CTN19 CJR19 BZV19 BPZ19 BGD19 AWH19 AML19 ACP19 ST19 IX19" xr:uid="{126D9DFA-545B-4AFC-922D-A3CECC3D4CEB}">
      <formula1>$Q$17:$Q$18</formula1>
    </dataValidation>
    <dataValidation type="list" allowBlank="1" showInputMessage="1" showErrorMessage="1" sqref="C30 WVK983070 WLO983070 WBS983070 VRW983070 VIA983070 UYE983070 UOI983070 UEM983070 TUQ983070 TKU983070 TAY983070 SRC983070 SHG983070 RXK983070 RNO983070 RDS983070 QTW983070 QKA983070 QAE983070 PQI983070 PGM983070 OWQ983070 OMU983070 OCY983070 NTC983070 NJG983070 MZK983070 MPO983070 MFS983070 LVW983070 LMA983070 LCE983070 KSI983070 KIM983070 JYQ983070 JOU983070 JEY983070 IVC983070 ILG983070 IBK983070 HRO983070 HHS983070 GXW983070 GOA983070 GEE983070 FUI983070 FKM983070 FAQ983070 EQU983070 EGY983070 DXC983070 DNG983070 DDK983070 CTO983070 CJS983070 BZW983070 BQA983070 BGE983070 AWI983070 AMM983070 ACQ983070 SU983070 IY983070 C983070 WVK917534 WLO917534 WBS917534 VRW917534 VIA917534 UYE917534 UOI917534 UEM917534 TUQ917534 TKU917534 TAY917534 SRC917534 SHG917534 RXK917534 RNO917534 RDS917534 QTW917534 QKA917534 QAE917534 PQI917534 PGM917534 OWQ917534 OMU917534 OCY917534 NTC917534 NJG917534 MZK917534 MPO917534 MFS917534 LVW917534 LMA917534 LCE917534 KSI917534 KIM917534 JYQ917534 JOU917534 JEY917534 IVC917534 ILG917534 IBK917534 HRO917534 HHS917534 GXW917534 GOA917534 GEE917534 FUI917534 FKM917534 FAQ917534 EQU917534 EGY917534 DXC917534 DNG917534 DDK917534 CTO917534 CJS917534 BZW917534 BQA917534 BGE917534 AWI917534 AMM917534 ACQ917534 SU917534 IY917534 C917534 WVK851998 WLO851998 WBS851998 VRW851998 VIA851998 UYE851998 UOI851998 UEM851998 TUQ851998 TKU851998 TAY851998 SRC851998 SHG851998 RXK851998 RNO851998 RDS851998 QTW851998 QKA851998 QAE851998 PQI851998 PGM851998 OWQ851998 OMU851998 OCY851998 NTC851998 NJG851998 MZK851998 MPO851998 MFS851998 LVW851998 LMA851998 LCE851998 KSI851998 KIM851998 JYQ851998 JOU851998 JEY851998 IVC851998 ILG851998 IBK851998 HRO851998 HHS851998 GXW851998 GOA851998 GEE851998 FUI851998 FKM851998 FAQ851998 EQU851998 EGY851998 DXC851998 DNG851998 DDK851998 CTO851998 CJS851998 BZW851998 BQA851998 BGE851998 AWI851998 AMM851998 ACQ851998 SU851998 IY851998 C851998 WVK786462 WLO786462 WBS786462 VRW786462 VIA786462 UYE786462 UOI786462 UEM786462 TUQ786462 TKU786462 TAY786462 SRC786462 SHG786462 RXK786462 RNO786462 RDS786462 QTW786462 QKA786462 QAE786462 PQI786462 PGM786462 OWQ786462 OMU786462 OCY786462 NTC786462 NJG786462 MZK786462 MPO786462 MFS786462 LVW786462 LMA786462 LCE786462 KSI786462 KIM786462 JYQ786462 JOU786462 JEY786462 IVC786462 ILG786462 IBK786462 HRO786462 HHS786462 GXW786462 GOA786462 GEE786462 FUI786462 FKM786462 FAQ786462 EQU786462 EGY786462 DXC786462 DNG786462 DDK786462 CTO786462 CJS786462 BZW786462 BQA786462 BGE786462 AWI786462 AMM786462 ACQ786462 SU786462 IY786462 C786462 WVK720926 WLO720926 WBS720926 VRW720926 VIA720926 UYE720926 UOI720926 UEM720926 TUQ720926 TKU720926 TAY720926 SRC720926 SHG720926 RXK720926 RNO720926 RDS720926 QTW720926 QKA720926 QAE720926 PQI720926 PGM720926 OWQ720926 OMU720926 OCY720926 NTC720926 NJG720926 MZK720926 MPO720926 MFS720926 LVW720926 LMA720926 LCE720926 KSI720926 KIM720926 JYQ720926 JOU720926 JEY720926 IVC720926 ILG720926 IBK720926 HRO720926 HHS720926 GXW720926 GOA720926 GEE720926 FUI720926 FKM720926 FAQ720926 EQU720926 EGY720926 DXC720926 DNG720926 DDK720926 CTO720926 CJS720926 BZW720926 BQA720926 BGE720926 AWI720926 AMM720926 ACQ720926 SU720926 IY720926 C720926 WVK655390 WLO655390 WBS655390 VRW655390 VIA655390 UYE655390 UOI655390 UEM655390 TUQ655390 TKU655390 TAY655390 SRC655390 SHG655390 RXK655390 RNO655390 RDS655390 QTW655390 QKA655390 QAE655390 PQI655390 PGM655390 OWQ655390 OMU655390 OCY655390 NTC655390 NJG655390 MZK655390 MPO655390 MFS655390 LVW655390 LMA655390 LCE655390 KSI655390 KIM655390 JYQ655390 JOU655390 JEY655390 IVC655390 ILG655390 IBK655390 HRO655390 HHS655390 GXW655390 GOA655390 GEE655390 FUI655390 FKM655390 FAQ655390 EQU655390 EGY655390 DXC655390 DNG655390 DDK655390 CTO655390 CJS655390 BZW655390 BQA655390 BGE655390 AWI655390 AMM655390 ACQ655390 SU655390 IY655390 C655390 WVK589854 WLO589854 WBS589854 VRW589854 VIA589854 UYE589854 UOI589854 UEM589854 TUQ589854 TKU589854 TAY589854 SRC589854 SHG589854 RXK589854 RNO589854 RDS589854 QTW589854 QKA589854 QAE589854 PQI589854 PGM589854 OWQ589854 OMU589854 OCY589854 NTC589854 NJG589854 MZK589854 MPO589854 MFS589854 LVW589854 LMA589854 LCE589854 KSI589854 KIM589854 JYQ589854 JOU589854 JEY589854 IVC589854 ILG589854 IBK589854 HRO589854 HHS589854 GXW589854 GOA589854 GEE589854 FUI589854 FKM589854 FAQ589854 EQU589854 EGY589854 DXC589854 DNG589854 DDK589854 CTO589854 CJS589854 BZW589854 BQA589854 BGE589854 AWI589854 AMM589854 ACQ589854 SU589854 IY589854 C589854 WVK524318 WLO524318 WBS524318 VRW524318 VIA524318 UYE524318 UOI524318 UEM524318 TUQ524318 TKU524318 TAY524318 SRC524318 SHG524318 RXK524318 RNO524318 RDS524318 QTW524318 QKA524318 QAE524318 PQI524318 PGM524318 OWQ524318 OMU524318 OCY524318 NTC524318 NJG524318 MZK524318 MPO524318 MFS524318 LVW524318 LMA524318 LCE524318 KSI524318 KIM524318 JYQ524318 JOU524318 JEY524318 IVC524318 ILG524318 IBK524318 HRO524318 HHS524318 GXW524318 GOA524318 GEE524318 FUI524318 FKM524318 FAQ524318 EQU524318 EGY524318 DXC524318 DNG524318 DDK524318 CTO524318 CJS524318 BZW524318 BQA524318 BGE524318 AWI524318 AMM524318 ACQ524318 SU524318 IY524318 C524318 WVK458782 WLO458782 WBS458782 VRW458782 VIA458782 UYE458782 UOI458782 UEM458782 TUQ458782 TKU458782 TAY458782 SRC458782 SHG458782 RXK458782 RNO458782 RDS458782 QTW458782 QKA458782 QAE458782 PQI458782 PGM458782 OWQ458782 OMU458782 OCY458782 NTC458782 NJG458782 MZK458782 MPO458782 MFS458782 LVW458782 LMA458782 LCE458782 KSI458782 KIM458782 JYQ458782 JOU458782 JEY458782 IVC458782 ILG458782 IBK458782 HRO458782 HHS458782 GXW458782 GOA458782 GEE458782 FUI458782 FKM458782 FAQ458782 EQU458782 EGY458782 DXC458782 DNG458782 DDK458782 CTO458782 CJS458782 BZW458782 BQA458782 BGE458782 AWI458782 AMM458782 ACQ458782 SU458782 IY458782 C458782 WVK393246 WLO393246 WBS393246 VRW393246 VIA393246 UYE393246 UOI393246 UEM393246 TUQ393246 TKU393246 TAY393246 SRC393246 SHG393246 RXK393246 RNO393246 RDS393246 QTW393246 QKA393246 QAE393246 PQI393246 PGM393246 OWQ393246 OMU393246 OCY393246 NTC393246 NJG393246 MZK393246 MPO393246 MFS393246 LVW393246 LMA393246 LCE393246 KSI393246 KIM393246 JYQ393246 JOU393246 JEY393246 IVC393246 ILG393246 IBK393246 HRO393246 HHS393246 GXW393246 GOA393246 GEE393246 FUI393246 FKM393246 FAQ393246 EQU393246 EGY393246 DXC393246 DNG393246 DDK393246 CTO393246 CJS393246 BZW393246 BQA393246 BGE393246 AWI393246 AMM393246 ACQ393246 SU393246 IY393246 C393246 WVK327710 WLO327710 WBS327710 VRW327710 VIA327710 UYE327710 UOI327710 UEM327710 TUQ327710 TKU327710 TAY327710 SRC327710 SHG327710 RXK327710 RNO327710 RDS327710 QTW327710 QKA327710 QAE327710 PQI327710 PGM327710 OWQ327710 OMU327710 OCY327710 NTC327710 NJG327710 MZK327710 MPO327710 MFS327710 LVW327710 LMA327710 LCE327710 KSI327710 KIM327710 JYQ327710 JOU327710 JEY327710 IVC327710 ILG327710 IBK327710 HRO327710 HHS327710 GXW327710 GOA327710 GEE327710 FUI327710 FKM327710 FAQ327710 EQU327710 EGY327710 DXC327710 DNG327710 DDK327710 CTO327710 CJS327710 BZW327710 BQA327710 BGE327710 AWI327710 AMM327710 ACQ327710 SU327710 IY327710 C327710 WVK262174 WLO262174 WBS262174 VRW262174 VIA262174 UYE262174 UOI262174 UEM262174 TUQ262174 TKU262174 TAY262174 SRC262174 SHG262174 RXK262174 RNO262174 RDS262174 QTW262174 QKA262174 QAE262174 PQI262174 PGM262174 OWQ262174 OMU262174 OCY262174 NTC262174 NJG262174 MZK262174 MPO262174 MFS262174 LVW262174 LMA262174 LCE262174 KSI262174 KIM262174 JYQ262174 JOU262174 JEY262174 IVC262174 ILG262174 IBK262174 HRO262174 HHS262174 GXW262174 GOA262174 GEE262174 FUI262174 FKM262174 FAQ262174 EQU262174 EGY262174 DXC262174 DNG262174 DDK262174 CTO262174 CJS262174 BZW262174 BQA262174 BGE262174 AWI262174 AMM262174 ACQ262174 SU262174 IY262174 C262174 WVK196638 WLO196638 WBS196638 VRW196638 VIA196638 UYE196638 UOI196638 UEM196638 TUQ196638 TKU196638 TAY196638 SRC196638 SHG196638 RXK196638 RNO196638 RDS196638 QTW196638 QKA196638 QAE196638 PQI196638 PGM196638 OWQ196638 OMU196638 OCY196638 NTC196638 NJG196638 MZK196638 MPO196638 MFS196638 LVW196638 LMA196638 LCE196638 KSI196638 KIM196638 JYQ196638 JOU196638 JEY196638 IVC196638 ILG196638 IBK196638 HRO196638 HHS196638 GXW196638 GOA196638 GEE196638 FUI196638 FKM196638 FAQ196638 EQU196638 EGY196638 DXC196638 DNG196638 DDK196638 CTO196638 CJS196638 BZW196638 BQA196638 BGE196638 AWI196638 AMM196638 ACQ196638 SU196638 IY196638 C196638 WVK131102 WLO131102 WBS131102 VRW131102 VIA131102 UYE131102 UOI131102 UEM131102 TUQ131102 TKU131102 TAY131102 SRC131102 SHG131102 RXK131102 RNO131102 RDS131102 QTW131102 QKA131102 QAE131102 PQI131102 PGM131102 OWQ131102 OMU131102 OCY131102 NTC131102 NJG131102 MZK131102 MPO131102 MFS131102 LVW131102 LMA131102 LCE131102 KSI131102 KIM131102 JYQ131102 JOU131102 JEY131102 IVC131102 ILG131102 IBK131102 HRO131102 HHS131102 GXW131102 GOA131102 GEE131102 FUI131102 FKM131102 FAQ131102 EQU131102 EGY131102 DXC131102 DNG131102 DDK131102 CTO131102 CJS131102 BZW131102 BQA131102 BGE131102 AWI131102 AMM131102 ACQ131102 SU131102 IY131102 C131102 WVK65566 WLO65566 WBS65566 VRW65566 VIA65566 UYE65566 UOI65566 UEM65566 TUQ65566 TKU65566 TAY65566 SRC65566 SHG65566 RXK65566 RNO65566 RDS65566 QTW65566 QKA65566 QAE65566 PQI65566 PGM65566 OWQ65566 OMU65566 OCY65566 NTC65566 NJG65566 MZK65566 MPO65566 MFS65566 LVW65566 LMA65566 LCE65566 KSI65566 KIM65566 JYQ65566 JOU65566 JEY65566 IVC65566 ILG65566 IBK65566 HRO65566 HHS65566 GXW65566 GOA65566 GEE65566 FUI65566 FKM65566 FAQ65566 EQU65566 EGY65566 DXC65566 DNG65566 DDK65566 CTO65566 CJS65566 BZW65566 BQA65566 BGE65566 AWI65566 AMM65566 ACQ65566 SU65566 IY65566 C65566 WVK30 WLO30 WBS30 VRW30 VIA30 UYE30 UOI30 UEM30 TUQ30 TKU30 TAY30 SRC30 SHG30 RXK30 RNO30 RDS30 QTW30 QKA30 QAE30 PQI30 PGM30 OWQ30 OMU30 OCY30 NTC30 NJG30 MZK30 MPO30 MFS30 LVW30 LMA30 LCE30 KSI30 KIM30 JYQ30 JOU30 JEY30 IVC30 ILG30 IBK30 HRO30 HHS30 GXW30 GOA30 GEE30 FUI30 FKM30 FAQ30 EQU30 EGY30 DXC30 DNG30 DDK30 CTO30 CJS30 BZW30 BQA30 BGE30 AWI30 AMM30 ACQ30 SU30 IY30" xr:uid="{6B6E0181-3CD8-48A8-B97D-225B81DD380E}">
      <formula1>$Q$27:$Q$31</formula1>
    </dataValidation>
    <dataValidation type="list" allowBlank="1" showInputMessage="1" showErrorMessage="1" sqref="C49:E49 WVK983089:WVM983089 WLO983089:WLQ983089 WBS983089:WBU983089 VRW983089:VRY983089 VIA983089:VIC983089 UYE983089:UYG983089 UOI983089:UOK983089 UEM983089:UEO983089 TUQ983089:TUS983089 TKU983089:TKW983089 TAY983089:TBA983089 SRC983089:SRE983089 SHG983089:SHI983089 RXK983089:RXM983089 RNO983089:RNQ983089 RDS983089:RDU983089 QTW983089:QTY983089 QKA983089:QKC983089 QAE983089:QAG983089 PQI983089:PQK983089 PGM983089:PGO983089 OWQ983089:OWS983089 OMU983089:OMW983089 OCY983089:ODA983089 NTC983089:NTE983089 NJG983089:NJI983089 MZK983089:MZM983089 MPO983089:MPQ983089 MFS983089:MFU983089 LVW983089:LVY983089 LMA983089:LMC983089 LCE983089:LCG983089 KSI983089:KSK983089 KIM983089:KIO983089 JYQ983089:JYS983089 JOU983089:JOW983089 JEY983089:JFA983089 IVC983089:IVE983089 ILG983089:ILI983089 IBK983089:IBM983089 HRO983089:HRQ983089 HHS983089:HHU983089 GXW983089:GXY983089 GOA983089:GOC983089 GEE983089:GEG983089 FUI983089:FUK983089 FKM983089:FKO983089 FAQ983089:FAS983089 EQU983089:EQW983089 EGY983089:EHA983089 DXC983089:DXE983089 DNG983089:DNI983089 DDK983089:DDM983089 CTO983089:CTQ983089 CJS983089:CJU983089 BZW983089:BZY983089 BQA983089:BQC983089 BGE983089:BGG983089 AWI983089:AWK983089 AMM983089:AMO983089 ACQ983089:ACS983089 SU983089:SW983089 IY983089:JA983089 C983089:E983089 WVK917553:WVM917553 WLO917553:WLQ917553 WBS917553:WBU917553 VRW917553:VRY917553 VIA917553:VIC917553 UYE917553:UYG917553 UOI917553:UOK917553 UEM917553:UEO917553 TUQ917553:TUS917553 TKU917553:TKW917553 TAY917553:TBA917553 SRC917553:SRE917553 SHG917553:SHI917553 RXK917553:RXM917553 RNO917553:RNQ917553 RDS917553:RDU917553 QTW917553:QTY917553 QKA917553:QKC917553 QAE917553:QAG917553 PQI917553:PQK917553 PGM917553:PGO917553 OWQ917553:OWS917553 OMU917553:OMW917553 OCY917553:ODA917553 NTC917553:NTE917553 NJG917553:NJI917553 MZK917553:MZM917553 MPO917553:MPQ917553 MFS917553:MFU917553 LVW917553:LVY917553 LMA917553:LMC917553 LCE917553:LCG917553 KSI917553:KSK917553 KIM917553:KIO917553 JYQ917553:JYS917553 JOU917553:JOW917553 JEY917553:JFA917553 IVC917553:IVE917553 ILG917553:ILI917553 IBK917553:IBM917553 HRO917553:HRQ917553 HHS917553:HHU917553 GXW917553:GXY917553 GOA917553:GOC917553 GEE917553:GEG917553 FUI917553:FUK917553 FKM917553:FKO917553 FAQ917553:FAS917553 EQU917553:EQW917553 EGY917553:EHA917553 DXC917553:DXE917553 DNG917553:DNI917553 DDK917553:DDM917553 CTO917553:CTQ917553 CJS917553:CJU917553 BZW917553:BZY917553 BQA917553:BQC917553 BGE917553:BGG917553 AWI917553:AWK917553 AMM917553:AMO917553 ACQ917553:ACS917553 SU917553:SW917553 IY917553:JA917553 C917553:E917553 WVK852017:WVM852017 WLO852017:WLQ852017 WBS852017:WBU852017 VRW852017:VRY852017 VIA852017:VIC852017 UYE852017:UYG852017 UOI852017:UOK852017 UEM852017:UEO852017 TUQ852017:TUS852017 TKU852017:TKW852017 TAY852017:TBA852017 SRC852017:SRE852017 SHG852017:SHI852017 RXK852017:RXM852017 RNO852017:RNQ852017 RDS852017:RDU852017 QTW852017:QTY852017 QKA852017:QKC852017 QAE852017:QAG852017 PQI852017:PQK852017 PGM852017:PGO852017 OWQ852017:OWS852017 OMU852017:OMW852017 OCY852017:ODA852017 NTC852017:NTE852017 NJG852017:NJI852017 MZK852017:MZM852017 MPO852017:MPQ852017 MFS852017:MFU852017 LVW852017:LVY852017 LMA852017:LMC852017 LCE852017:LCG852017 KSI852017:KSK852017 KIM852017:KIO852017 JYQ852017:JYS852017 JOU852017:JOW852017 JEY852017:JFA852017 IVC852017:IVE852017 ILG852017:ILI852017 IBK852017:IBM852017 HRO852017:HRQ852017 HHS852017:HHU852017 GXW852017:GXY852017 GOA852017:GOC852017 GEE852017:GEG852017 FUI852017:FUK852017 FKM852017:FKO852017 FAQ852017:FAS852017 EQU852017:EQW852017 EGY852017:EHA852017 DXC852017:DXE852017 DNG852017:DNI852017 DDK852017:DDM852017 CTO852017:CTQ852017 CJS852017:CJU852017 BZW852017:BZY852017 BQA852017:BQC852017 BGE852017:BGG852017 AWI852017:AWK852017 AMM852017:AMO852017 ACQ852017:ACS852017 SU852017:SW852017 IY852017:JA852017 C852017:E852017 WVK786481:WVM786481 WLO786481:WLQ786481 WBS786481:WBU786481 VRW786481:VRY786481 VIA786481:VIC786481 UYE786481:UYG786481 UOI786481:UOK786481 UEM786481:UEO786481 TUQ786481:TUS786481 TKU786481:TKW786481 TAY786481:TBA786481 SRC786481:SRE786481 SHG786481:SHI786481 RXK786481:RXM786481 RNO786481:RNQ786481 RDS786481:RDU786481 QTW786481:QTY786481 QKA786481:QKC786481 QAE786481:QAG786481 PQI786481:PQK786481 PGM786481:PGO786481 OWQ786481:OWS786481 OMU786481:OMW786481 OCY786481:ODA786481 NTC786481:NTE786481 NJG786481:NJI786481 MZK786481:MZM786481 MPO786481:MPQ786481 MFS786481:MFU786481 LVW786481:LVY786481 LMA786481:LMC786481 LCE786481:LCG786481 KSI786481:KSK786481 KIM786481:KIO786481 JYQ786481:JYS786481 JOU786481:JOW786481 JEY786481:JFA786481 IVC786481:IVE786481 ILG786481:ILI786481 IBK786481:IBM786481 HRO786481:HRQ786481 HHS786481:HHU786481 GXW786481:GXY786481 GOA786481:GOC786481 GEE786481:GEG786481 FUI786481:FUK786481 FKM786481:FKO786481 FAQ786481:FAS786481 EQU786481:EQW786481 EGY786481:EHA786481 DXC786481:DXE786481 DNG786481:DNI786481 DDK786481:DDM786481 CTO786481:CTQ786481 CJS786481:CJU786481 BZW786481:BZY786481 BQA786481:BQC786481 BGE786481:BGG786481 AWI786481:AWK786481 AMM786481:AMO786481 ACQ786481:ACS786481 SU786481:SW786481 IY786481:JA786481 C786481:E786481 WVK720945:WVM720945 WLO720945:WLQ720945 WBS720945:WBU720945 VRW720945:VRY720945 VIA720945:VIC720945 UYE720945:UYG720945 UOI720945:UOK720945 UEM720945:UEO720945 TUQ720945:TUS720945 TKU720945:TKW720945 TAY720945:TBA720945 SRC720945:SRE720945 SHG720945:SHI720945 RXK720945:RXM720945 RNO720945:RNQ720945 RDS720945:RDU720945 QTW720945:QTY720945 QKA720945:QKC720945 QAE720945:QAG720945 PQI720945:PQK720945 PGM720945:PGO720945 OWQ720945:OWS720945 OMU720945:OMW720945 OCY720945:ODA720945 NTC720945:NTE720945 NJG720945:NJI720945 MZK720945:MZM720945 MPO720945:MPQ720945 MFS720945:MFU720945 LVW720945:LVY720945 LMA720945:LMC720945 LCE720945:LCG720945 KSI720945:KSK720945 KIM720945:KIO720945 JYQ720945:JYS720945 JOU720945:JOW720945 JEY720945:JFA720945 IVC720945:IVE720945 ILG720945:ILI720945 IBK720945:IBM720945 HRO720945:HRQ720945 HHS720945:HHU720945 GXW720945:GXY720945 GOA720945:GOC720945 GEE720945:GEG720945 FUI720945:FUK720945 FKM720945:FKO720945 FAQ720945:FAS720945 EQU720945:EQW720945 EGY720945:EHA720945 DXC720945:DXE720945 DNG720945:DNI720945 DDK720945:DDM720945 CTO720945:CTQ720945 CJS720945:CJU720945 BZW720945:BZY720945 BQA720945:BQC720945 BGE720945:BGG720945 AWI720945:AWK720945 AMM720945:AMO720945 ACQ720945:ACS720945 SU720945:SW720945 IY720945:JA720945 C720945:E720945 WVK655409:WVM655409 WLO655409:WLQ655409 WBS655409:WBU655409 VRW655409:VRY655409 VIA655409:VIC655409 UYE655409:UYG655409 UOI655409:UOK655409 UEM655409:UEO655409 TUQ655409:TUS655409 TKU655409:TKW655409 TAY655409:TBA655409 SRC655409:SRE655409 SHG655409:SHI655409 RXK655409:RXM655409 RNO655409:RNQ655409 RDS655409:RDU655409 QTW655409:QTY655409 QKA655409:QKC655409 QAE655409:QAG655409 PQI655409:PQK655409 PGM655409:PGO655409 OWQ655409:OWS655409 OMU655409:OMW655409 OCY655409:ODA655409 NTC655409:NTE655409 NJG655409:NJI655409 MZK655409:MZM655409 MPO655409:MPQ655409 MFS655409:MFU655409 LVW655409:LVY655409 LMA655409:LMC655409 LCE655409:LCG655409 KSI655409:KSK655409 KIM655409:KIO655409 JYQ655409:JYS655409 JOU655409:JOW655409 JEY655409:JFA655409 IVC655409:IVE655409 ILG655409:ILI655409 IBK655409:IBM655409 HRO655409:HRQ655409 HHS655409:HHU655409 GXW655409:GXY655409 GOA655409:GOC655409 GEE655409:GEG655409 FUI655409:FUK655409 FKM655409:FKO655409 FAQ655409:FAS655409 EQU655409:EQW655409 EGY655409:EHA655409 DXC655409:DXE655409 DNG655409:DNI655409 DDK655409:DDM655409 CTO655409:CTQ655409 CJS655409:CJU655409 BZW655409:BZY655409 BQA655409:BQC655409 BGE655409:BGG655409 AWI655409:AWK655409 AMM655409:AMO655409 ACQ655409:ACS655409 SU655409:SW655409 IY655409:JA655409 C655409:E655409 WVK589873:WVM589873 WLO589873:WLQ589873 WBS589873:WBU589873 VRW589873:VRY589873 VIA589873:VIC589873 UYE589873:UYG589873 UOI589873:UOK589873 UEM589873:UEO589873 TUQ589873:TUS589873 TKU589873:TKW589873 TAY589873:TBA589873 SRC589873:SRE589873 SHG589873:SHI589873 RXK589873:RXM589873 RNO589873:RNQ589873 RDS589873:RDU589873 QTW589873:QTY589873 QKA589873:QKC589873 QAE589873:QAG589873 PQI589873:PQK589873 PGM589873:PGO589873 OWQ589873:OWS589873 OMU589873:OMW589873 OCY589873:ODA589873 NTC589873:NTE589873 NJG589873:NJI589873 MZK589873:MZM589873 MPO589873:MPQ589873 MFS589873:MFU589873 LVW589873:LVY589873 LMA589873:LMC589873 LCE589873:LCG589873 KSI589873:KSK589873 KIM589873:KIO589873 JYQ589873:JYS589873 JOU589873:JOW589873 JEY589873:JFA589873 IVC589873:IVE589873 ILG589873:ILI589873 IBK589873:IBM589873 HRO589873:HRQ589873 HHS589873:HHU589873 GXW589873:GXY589873 GOA589873:GOC589873 GEE589873:GEG589873 FUI589873:FUK589873 FKM589873:FKO589873 FAQ589873:FAS589873 EQU589873:EQW589873 EGY589873:EHA589873 DXC589873:DXE589873 DNG589873:DNI589873 DDK589873:DDM589873 CTO589873:CTQ589873 CJS589873:CJU589873 BZW589873:BZY589873 BQA589873:BQC589873 BGE589873:BGG589873 AWI589873:AWK589873 AMM589873:AMO589873 ACQ589873:ACS589873 SU589873:SW589873 IY589873:JA589873 C589873:E589873 WVK524337:WVM524337 WLO524337:WLQ524337 WBS524337:WBU524337 VRW524337:VRY524337 VIA524337:VIC524337 UYE524337:UYG524337 UOI524337:UOK524337 UEM524337:UEO524337 TUQ524337:TUS524337 TKU524337:TKW524337 TAY524337:TBA524337 SRC524337:SRE524337 SHG524337:SHI524337 RXK524337:RXM524337 RNO524337:RNQ524337 RDS524337:RDU524337 QTW524337:QTY524337 QKA524337:QKC524337 QAE524337:QAG524337 PQI524337:PQK524337 PGM524337:PGO524337 OWQ524337:OWS524337 OMU524337:OMW524337 OCY524337:ODA524337 NTC524337:NTE524337 NJG524337:NJI524337 MZK524337:MZM524337 MPO524337:MPQ524337 MFS524337:MFU524337 LVW524337:LVY524337 LMA524337:LMC524337 LCE524337:LCG524337 KSI524337:KSK524337 KIM524337:KIO524337 JYQ524337:JYS524337 JOU524337:JOW524337 JEY524337:JFA524337 IVC524337:IVE524337 ILG524337:ILI524337 IBK524337:IBM524337 HRO524337:HRQ524337 HHS524337:HHU524337 GXW524337:GXY524337 GOA524337:GOC524337 GEE524337:GEG524337 FUI524337:FUK524337 FKM524337:FKO524337 FAQ524337:FAS524337 EQU524337:EQW524337 EGY524337:EHA524337 DXC524337:DXE524337 DNG524337:DNI524337 DDK524337:DDM524337 CTO524337:CTQ524337 CJS524337:CJU524337 BZW524337:BZY524337 BQA524337:BQC524337 BGE524337:BGG524337 AWI524337:AWK524337 AMM524337:AMO524337 ACQ524337:ACS524337 SU524337:SW524337 IY524337:JA524337 C524337:E524337 WVK458801:WVM458801 WLO458801:WLQ458801 WBS458801:WBU458801 VRW458801:VRY458801 VIA458801:VIC458801 UYE458801:UYG458801 UOI458801:UOK458801 UEM458801:UEO458801 TUQ458801:TUS458801 TKU458801:TKW458801 TAY458801:TBA458801 SRC458801:SRE458801 SHG458801:SHI458801 RXK458801:RXM458801 RNO458801:RNQ458801 RDS458801:RDU458801 QTW458801:QTY458801 QKA458801:QKC458801 QAE458801:QAG458801 PQI458801:PQK458801 PGM458801:PGO458801 OWQ458801:OWS458801 OMU458801:OMW458801 OCY458801:ODA458801 NTC458801:NTE458801 NJG458801:NJI458801 MZK458801:MZM458801 MPO458801:MPQ458801 MFS458801:MFU458801 LVW458801:LVY458801 LMA458801:LMC458801 LCE458801:LCG458801 KSI458801:KSK458801 KIM458801:KIO458801 JYQ458801:JYS458801 JOU458801:JOW458801 JEY458801:JFA458801 IVC458801:IVE458801 ILG458801:ILI458801 IBK458801:IBM458801 HRO458801:HRQ458801 HHS458801:HHU458801 GXW458801:GXY458801 GOA458801:GOC458801 GEE458801:GEG458801 FUI458801:FUK458801 FKM458801:FKO458801 FAQ458801:FAS458801 EQU458801:EQW458801 EGY458801:EHA458801 DXC458801:DXE458801 DNG458801:DNI458801 DDK458801:DDM458801 CTO458801:CTQ458801 CJS458801:CJU458801 BZW458801:BZY458801 BQA458801:BQC458801 BGE458801:BGG458801 AWI458801:AWK458801 AMM458801:AMO458801 ACQ458801:ACS458801 SU458801:SW458801 IY458801:JA458801 C458801:E458801 WVK393265:WVM393265 WLO393265:WLQ393265 WBS393265:WBU393265 VRW393265:VRY393265 VIA393265:VIC393265 UYE393265:UYG393265 UOI393265:UOK393265 UEM393265:UEO393265 TUQ393265:TUS393265 TKU393265:TKW393265 TAY393265:TBA393265 SRC393265:SRE393265 SHG393265:SHI393265 RXK393265:RXM393265 RNO393265:RNQ393265 RDS393265:RDU393265 QTW393265:QTY393265 QKA393265:QKC393265 QAE393265:QAG393265 PQI393265:PQK393265 PGM393265:PGO393265 OWQ393265:OWS393265 OMU393265:OMW393265 OCY393265:ODA393265 NTC393265:NTE393265 NJG393265:NJI393265 MZK393265:MZM393265 MPO393265:MPQ393265 MFS393265:MFU393265 LVW393265:LVY393265 LMA393265:LMC393265 LCE393265:LCG393265 KSI393265:KSK393265 KIM393265:KIO393265 JYQ393265:JYS393265 JOU393265:JOW393265 JEY393265:JFA393265 IVC393265:IVE393265 ILG393265:ILI393265 IBK393265:IBM393265 HRO393265:HRQ393265 HHS393265:HHU393265 GXW393265:GXY393265 GOA393265:GOC393265 GEE393265:GEG393265 FUI393265:FUK393265 FKM393265:FKO393265 FAQ393265:FAS393265 EQU393265:EQW393265 EGY393265:EHA393265 DXC393265:DXE393265 DNG393265:DNI393265 DDK393265:DDM393265 CTO393265:CTQ393265 CJS393265:CJU393265 BZW393265:BZY393265 BQA393265:BQC393265 BGE393265:BGG393265 AWI393265:AWK393265 AMM393265:AMO393265 ACQ393265:ACS393265 SU393265:SW393265 IY393265:JA393265 C393265:E393265 WVK327729:WVM327729 WLO327729:WLQ327729 WBS327729:WBU327729 VRW327729:VRY327729 VIA327729:VIC327729 UYE327729:UYG327729 UOI327729:UOK327729 UEM327729:UEO327729 TUQ327729:TUS327729 TKU327729:TKW327729 TAY327729:TBA327729 SRC327729:SRE327729 SHG327729:SHI327729 RXK327729:RXM327729 RNO327729:RNQ327729 RDS327729:RDU327729 QTW327729:QTY327729 QKA327729:QKC327729 QAE327729:QAG327729 PQI327729:PQK327729 PGM327729:PGO327729 OWQ327729:OWS327729 OMU327729:OMW327729 OCY327729:ODA327729 NTC327729:NTE327729 NJG327729:NJI327729 MZK327729:MZM327729 MPO327729:MPQ327729 MFS327729:MFU327729 LVW327729:LVY327729 LMA327729:LMC327729 LCE327729:LCG327729 KSI327729:KSK327729 KIM327729:KIO327729 JYQ327729:JYS327729 JOU327729:JOW327729 JEY327729:JFA327729 IVC327729:IVE327729 ILG327729:ILI327729 IBK327729:IBM327729 HRO327729:HRQ327729 HHS327729:HHU327729 GXW327729:GXY327729 GOA327729:GOC327729 GEE327729:GEG327729 FUI327729:FUK327729 FKM327729:FKO327729 FAQ327729:FAS327729 EQU327729:EQW327729 EGY327729:EHA327729 DXC327729:DXE327729 DNG327729:DNI327729 DDK327729:DDM327729 CTO327729:CTQ327729 CJS327729:CJU327729 BZW327729:BZY327729 BQA327729:BQC327729 BGE327729:BGG327729 AWI327729:AWK327729 AMM327729:AMO327729 ACQ327729:ACS327729 SU327729:SW327729 IY327729:JA327729 C327729:E327729 WVK262193:WVM262193 WLO262193:WLQ262193 WBS262193:WBU262193 VRW262193:VRY262193 VIA262193:VIC262193 UYE262193:UYG262193 UOI262193:UOK262193 UEM262193:UEO262193 TUQ262193:TUS262193 TKU262193:TKW262193 TAY262193:TBA262193 SRC262193:SRE262193 SHG262193:SHI262193 RXK262193:RXM262193 RNO262193:RNQ262193 RDS262193:RDU262193 QTW262193:QTY262193 QKA262193:QKC262193 QAE262193:QAG262193 PQI262193:PQK262193 PGM262193:PGO262193 OWQ262193:OWS262193 OMU262193:OMW262193 OCY262193:ODA262193 NTC262193:NTE262193 NJG262193:NJI262193 MZK262193:MZM262193 MPO262193:MPQ262193 MFS262193:MFU262193 LVW262193:LVY262193 LMA262193:LMC262193 LCE262193:LCG262193 KSI262193:KSK262193 KIM262193:KIO262193 JYQ262193:JYS262193 JOU262193:JOW262193 JEY262193:JFA262193 IVC262193:IVE262193 ILG262193:ILI262193 IBK262193:IBM262193 HRO262193:HRQ262193 HHS262193:HHU262193 GXW262193:GXY262193 GOA262193:GOC262193 GEE262193:GEG262193 FUI262193:FUK262193 FKM262193:FKO262193 FAQ262193:FAS262193 EQU262193:EQW262193 EGY262193:EHA262193 DXC262193:DXE262193 DNG262193:DNI262193 DDK262193:DDM262193 CTO262193:CTQ262193 CJS262193:CJU262193 BZW262193:BZY262193 BQA262193:BQC262193 BGE262193:BGG262193 AWI262193:AWK262193 AMM262193:AMO262193 ACQ262193:ACS262193 SU262193:SW262193 IY262193:JA262193 C262193:E262193 WVK196657:WVM196657 WLO196657:WLQ196657 WBS196657:WBU196657 VRW196657:VRY196657 VIA196657:VIC196657 UYE196657:UYG196657 UOI196657:UOK196657 UEM196657:UEO196657 TUQ196657:TUS196657 TKU196657:TKW196657 TAY196657:TBA196657 SRC196657:SRE196657 SHG196657:SHI196657 RXK196657:RXM196657 RNO196657:RNQ196657 RDS196657:RDU196657 QTW196657:QTY196657 QKA196657:QKC196657 QAE196657:QAG196657 PQI196657:PQK196657 PGM196657:PGO196657 OWQ196657:OWS196657 OMU196657:OMW196657 OCY196657:ODA196657 NTC196657:NTE196657 NJG196657:NJI196657 MZK196657:MZM196657 MPO196657:MPQ196657 MFS196657:MFU196657 LVW196657:LVY196657 LMA196657:LMC196657 LCE196657:LCG196657 KSI196657:KSK196657 KIM196657:KIO196657 JYQ196657:JYS196657 JOU196657:JOW196657 JEY196657:JFA196657 IVC196657:IVE196657 ILG196657:ILI196657 IBK196657:IBM196657 HRO196657:HRQ196657 HHS196657:HHU196657 GXW196657:GXY196657 GOA196657:GOC196657 GEE196657:GEG196657 FUI196657:FUK196657 FKM196657:FKO196657 FAQ196657:FAS196657 EQU196657:EQW196657 EGY196657:EHA196657 DXC196657:DXE196657 DNG196657:DNI196657 DDK196657:DDM196657 CTO196657:CTQ196657 CJS196657:CJU196657 BZW196657:BZY196657 BQA196657:BQC196657 BGE196657:BGG196657 AWI196657:AWK196657 AMM196657:AMO196657 ACQ196657:ACS196657 SU196657:SW196657 IY196657:JA196657 C196657:E196657 WVK131121:WVM131121 WLO131121:WLQ131121 WBS131121:WBU131121 VRW131121:VRY131121 VIA131121:VIC131121 UYE131121:UYG131121 UOI131121:UOK131121 UEM131121:UEO131121 TUQ131121:TUS131121 TKU131121:TKW131121 TAY131121:TBA131121 SRC131121:SRE131121 SHG131121:SHI131121 RXK131121:RXM131121 RNO131121:RNQ131121 RDS131121:RDU131121 QTW131121:QTY131121 QKA131121:QKC131121 QAE131121:QAG131121 PQI131121:PQK131121 PGM131121:PGO131121 OWQ131121:OWS131121 OMU131121:OMW131121 OCY131121:ODA131121 NTC131121:NTE131121 NJG131121:NJI131121 MZK131121:MZM131121 MPO131121:MPQ131121 MFS131121:MFU131121 LVW131121:LVY131121 LMA131121:LMC131121 LCE131121:LCG131121 KSI131121:KSK131121 KIM131121:KIO131121 JYQ131121:JYS131121 JOU131121:JOW131121 JEY131121:JFA131121 IVC131121:IVE131121 ILG131121:ILI131121 IBK131121:IBM131121 HRO131121:HRQ131121 HHS131121:HHU131121 GXW131121:GXY131121 GOA131121:GOC131121 GEE131121:GEG131121 FUI131121:FUK131121 FKM131121:FKO131121 FAQ131121:FAS131121 EQU131121:EQW131121 EGY131121:EHA131121 DXC131121:DXE131121 DNG131121:DNI131121 DDK131121:DDM131121 CTO131121:CTQ131121 CJS131121:CJU131121 BZW131121:BZY131121 BQA131121:BQC131121 BGE131121:BGG131121 AWI131121:AWK131121 AMM131121:AMO131121 ACQ131121:ACS131121 SU131121:SW131121 IY131121:JA131121 C131121:E131121 WVK65585:WVM65585 WLO65585:WLQ65585 WBS65585:WBU65585 VRW65585:VRY65585 VIA65585:VIC65585 UYE65585:UYG65585 UOI65585:UOK65585 UEM65585:UEO65585 TUQ65585:TUS65585 TKU65585:TKW65585 TAY65585:TBA65585 SRC65585:SRE65585 SHG65585:SHI65585 RXK65585:RXM65585 RNO65585:RNQ65585 RDS65585:RDU65585 QTW65585:QTY65585 QKA65585:QKC65585 QAE65585:QAG65585 PQI65585:PQK65585 PGM65585:PGO65585 OWQ65585:OWS65585 OMU65585:OMW65585 OCY65585:ODA65585 NTC65585:NTE65585 NJG65585:NJI65585 MZK65585:MZM65585 MPO65585:MPQ65585 MFS65585:MFU65585 LVW65585:LVY65585 LMA65585:LMC65585 LCE65585:LCG65585 KSI65585:KSK65585 KIM65585:KIO65585 JYQ65585:JYS65585 JOU65585:JOW65585 JEY65585:JFA65585 IVC65585:IVE65585 ILG65585:ILI65585 IBK65585:IBM65585 HRO65585:HRQ65585 HHS65585:HHU65585 GXW65585:GXY65585 GOA65585:GOC65585 GEE65585:GEG65585 FUI65585:FUK65585 FKM65585:FKO65585 FAQ65585:FAS65585 EQU65585:EQW65585 EGY65585:EHA65585 DXC65585:DXE65585 DNG65585:DNI65585 DDK65585:DDM65585 CTO65585:CTQ65585 CJS65585:CJU65585 BZW65585:BZY65585 BQA65585:BQC65585 BGE65585:BGG65585 AWI65585:AWK65585 AMM65585:AMO65585 ACQ65585:ACS65585 SU65585:SW65585 IY65585:JA65585 C65585:E65585 WVK49:WVM49 WLO49:WLQ49 WBS49:WBU49 VRW49:VRY49 VIA49:VIC49 UYE49:UYG49 UOI49:UOK49 UEM49:UEO49 TUQ49:TUS49 TKU49:TKW49 TAY49:TBA49 SRC49:SRE49 SHG49:SHI49 RXK49:RXM49 RNO49:RNQ49 RDS49:RDU49 QTW49:QTY49 QKA49:QKC49 QAE49:QAG49 PQI49:PQK49 PGM49:PGO49 OWQ49:OWS49 OMU49:OMW49 OCY49:ODA49 NTC49:NTE49 NJG49:NJI49 MZK49:MZM49 MPO49:MPQ49 MFS49:MFU49 LVW49:LVY49 LMA49:LMC49 LCE49:LCG49 KSI49:KSK49 KIM49:KIO49 JYQ49:JYS49 JOU49:JOW49 JEY49:JFA49 IVC49:IVE49 ILG49:ILI49 IBK49:IBM49 HRO49:HRQ49 HHS49:HHU49 GXW49:GXY49 GOA49:GOC49 GEE49:GEG49 FUI49:FUK49 FKM49:FKO49 FAQ49:FAS49 EQU49:EQW49 EGY49:EHA49 DXC49:DXE49 DNG49:DNI49 DDK49:DDM49 CTO49:CTQ49 CJS49:CJU49 BZW49:BZY49 BQA49:BQC49 BGE49:BGG49 AWI49:AWK49 AMM49:AMO49 ACQ49:ACS49 SU49:SW49 IY49:JA49" xr:uid="{EAB21379-F144-4D30-A9D2-BD2A4609D791}">
      <formula1>$Q$51:$Q$53</formula1>
    </dataValidation>
    <dataValidation type="list" allowBlank="1" showInputMessage="1" showErrorMessage="1" sqref="C37 WVK983077 WLO983077 WBS983077 VRW983077 VIA983077 UYE983077 UOI983077 UEM983077 TUQ983077 TKU983077 TAY983077 SRC983077 SHG983077 RXK983077 RNO983077 RDS983077 QTW983077 QKA983077 QAE983077 PQI983077 PGM983077 OWQ983077 OMU983077 OCY983077 NTC983077 NJG983077 MZK983077 MPO983077 MFS983077 LVW983077 LMA983077 LCE983077 KSI983077 KIM983077 JYQ983077 JOU983077 JEY983077 IVC983077 ILG983077 IBK983077 HRO983077 HHS983077 GXW983077 GOA983077 GEE983077 FUI983077 FKM983077 FAQ983077 EQU983077 EGY983077 DXC983077 DNG983077 DDK983077 CTO983077 CJS983077 BZW983077 BQA983077 BGE983077 AWI983077 AMM983077 ACQ983077 SU983077 IY983077 C983077 WVK917541 WLO917541 WBS917541 VRW917541 VIA917541 UYE917541 UOI917541 UEM917541 TUQ917541 TKU917541 TAY917541 SRC917541 SHG917541 RXK917541 RNO917541 RDS917541 QTW917541 QKA917541 QAE917541 PQI917541 PGM917541 OWQ917541 OMU917541 OCY917541 NTC917541 NJG917541 MZK917541 MPO917541 MFS917541 LVW917541 LMA917541 LCE917541 KSI917541 KIM917541 JYQ917541 JOU917541 JEY917541 IVC917541 ILG917541 IBK917541 HRO917541 HHS917541 GXW917541 GOA917541 GEE917541 FUI917541 FKM917541 FAQ917541 EQU917541 EGY917541 DXC917541 DNG917541 DDK917541 CTO917541 CJS917541 BZW917541 BQA917541 BGE917541 AWI917541 AMM917541 ACQ917541 SU917541 IY917541 C917541 WVK852005 WLO852005 WBS852005 VRW852005 VIA852005 UYE852005 UOI852005 UEM852005 TUQ852005 TKU852005 TAY852005 SRC852005 SHG852005 RXK852005 RNO852005 RDS852005 QTW852005 QKA852005 QAE852005 PQI852005 PGM852005 OWQ852005 OMU852005 OCY852005 NTC852005 NJG852005 MZK852005 MPO852005 MFS852005 LVW852005 LMA852005 LCE852005 KSI852005 KIM852005 JYQ852005 JOU852005 JEY852005 IVC852005 ILG852005 IBK852005 HRO852005 HHS852005 GXW852005 GOA852005 GEE852005 FUI852005 FKM852005 FAQ852005 EQU852005 EGY852005 DXC852005 DNG852005 DDK852005 CTO852005 CJS852005 BZW852005 BQA852005 BGE852005 AWI852005 AMM852005 ACQ852005 SU852005 IY852005 C852005 WVK786469 WLO786469 WBS786469 VRW786469 VIA786469 UYE786469 UOI786469 UEM786469 TUQ786469 TKU786469 TAY786469 SRC786469 SHG786469 RXK786469 RNO786469 RDS786469 QTW786469 QKA786469 QAE786469 PQI786469 PGM786469 OWQ786469 OMU786469 OCY786469 NTC786469 NJG786469 MZK786469 MPO786469 MFS786469 LVW786469 LMA786469 LCE786469 KSI786469 KIM786469 JYQ786469 JOU786469 JEY786469 IVC786469 ILG786469 IBK786469 HRO786469 HHS786469 GXW786469 GOA786469 GEE786469 FUI786469 FKM786469 FAQ786469 EQU786469 EGY786469 DXC786469 DNG786469 DDK786469 CTO786469 CJS786469 BZW786469 BQA786469 BGE786469 AWI786469 AMM786469 ACQ786469 SU786469 IY786469 C786469 WVK720933 WLO720933 WBS720933 VRW720933 VIA720933 UYE720933 UOI720933 UEM720933 TUQ720933 TKU720933 TAY720933 SRC720933 SHG720933 RXK720933 RNO720933 RDS720933 QTW720933 QKA720933 QAE720933 PQI720933 PGM720933 OWQ720933 OMU720933 OCY720933 NTC720933 NJG720933 MZK720933 MPO720933 MFS720933 LVW720933 LMA720933 LCE720933 KSI720933 KIM720933 JYQ720933 JOU720933 JEY720933 IVC720933 ILG720933 IBK720933 HRO720933 HHS720933 GXW720933 GOA720933 GEE720933 FUI720933 FKM720933 FAQ720933 EQU720933 EGY720933 DXC720933 DNG720933 DDK720933 CTO720933 CJS720933 BZW720933 BQA720933 BGE720933 AWI720933 AMM720933 ACQ720933 SU720933 IY720933 C720933 WVK655397 WLO655397 WBS655397 VRW655397 VIA655397 UYE655397 UOI655397 UEM655397 TUQ655397 TKU655397 TAY655397 SRC655397 SHG655397 RXK655397 RNO655397 RDS655397 QTW655397 QKA655397 QAE655397 PQI655397 PGM655397 OWQ655397 OMU655397 OCY655397 NTC655397 NJG655397 MZK655397 MPO655397 MFS655397 LVW655397 LMA655397 LCE655397 KSI655397 KIM655397 JYQ655397 JOU655397 JEY655397 IVC655397 ILG655397 IBK655397 HRO655397 HHS655397 GXW655397 GOA655397 GEE655397 FUI655397 FKM655397 FAQ655397 EQU655397 EGY655397 DXC655397 DNG655397 DDK655397 CTO655397 CJS655397 BZW655397 BQA655397 BGE655397 AWI655397 AMM655397 ACQ655397 SU655397 IY655397 C655397 WVK589861 WLO589861 WBS589861 VRW589861 VIA589861 UYE589861 UOI589861 UEM589861 TUQ589861 TKU589861 TAY589861 SRC589861 SHG589861 RXK589861 RNO589861 RDS589861 QTW589861 QKA589861 QAE589861 PQI589861 PGM589861 OWQ589861 OMU589861 OCY589861 NTC589861 NJG589861 MZK589861 MPO589861 MFS589861 LVW589861 LMA589861 LCE589861 KSI589861 KIM589861 JYQ589861 JOU589861 JEY589861 IVC589861 ILG589861 IBK589861 HRO589861 HHS589861 GXW589861 GOA589861 GEE589861 FUI589861 FKM589861 FAQ589861 EQU589861 EGY589861 DXC589861 DNG589861 DDK589861 CTO589861 CJS589861 BZW589861 BQA589861 BGE589861 AWI589861 AMM589861 ACQ589861 SU589861 IY589861 C589861 WVK524325 WLO524325 WBS524325 VRW524325 VIA524325 UYE524325 UOI524325 UEM524325 TUQ524325 TKU524325 TAY524325 SRC524325 SHG524325 RXK524325 RNO524325 RDS524325 QTW524325 QKA524325 QAE524325 PQI524325 PGM524325 OWQ524325 OMU524325 OCY524325 NTC524325 NJG524325 MZK524325 MPO524325 MFS524325 LVW524325 LMA524325 LCE524325 KSI524325 KIM524325 JYQ524325 JOU524325 JEY524325 IVC524325 ILG524325 IBK524325 HRO524325 HHS524325 GXW524325 GOA524325 GEE524325 FUI524325 FKM524325 FAQ524325 EQU524325 EGY524325 DXC524325 DNG524325 DDK524325 CTO524325 CJS524325 BZW524325 BQA524325 BGE524325 AWI524325 AMM524325 ACQ524325 SU524325 IY524325 C524325 WVK458789 WLO458789 WBS458789 VRW458789 VIA458789 UYE458789 UOI458789 UEM458789 TUQ458789 TKU458789 TAY458789 SRC458789 SHG458789 RXK458789 RNO458789 RDS458789 QTW458789 QKA458789 QAE458789 PQI458789 PGM458789 OWQ458789 OMU458789 OCY458789 NTC458789 NJG458789 MZK458789 MPO458789 MFS458789 LVW458789 LMA458789 LCE458789 KSI458789 KIM458789 JYQ458789 JOU458789 JEY458789 IVC458789 ILG458789 IBK458789 HRO458789 HHS458789 GXW458789 GOA458789 GEE458789 FUI458789 FKM458789 FAQ458789 EQU458789 EGY458789 DXC458789 DNG458789 DDK458789 CTO458789 CJS458789 BZW458789 BQA458789 BGE458789 AWI458789 AMM458789 ACQ458789 SU458789 IY458789 C458789 WVK393253 WLO393253 WBS393253 VRW393253 VIA393253 UYE393253 UOI393253 UEM393253 TUQ393253 TKU393253 TAY393253 SRC393253 SHG393253 RXK393253 RNO393253 RDS393253 QTW393253 QKA393253 QAE393253 PQI393253 PGM393253 OWQ393253 OMU393253 OCY393253 NTC393253 NJG393253 MZK393253 MPO393253 MFS393253 LVW393253 LMA393253 LCE393253 KSI393253 KIM393253 JYQ393253 JOU393253 JEY393253 IVC393253 ILG393253 IBK393253 HRO393253 HHS393253 GXW393253 GOA393253 GEE393253 FUI393253 FKM393253 FAQ393253 EQU393253 EGY393253 DXC393253 DNG393253 DDK393253 CTO393253 CJS393253 BZW393253 BQA393253 BGE393253 AWI393253 AMM393253 ACQ393253 SU393253 IY393253 C393253 WVK327717 WLO327717 WBS327717 VRW327717 VIA327717 UYE327717 UOI327717 UEM327717 TUQ327717 TKU327717 TAY327717 SRC327717 SHG327717 RXK327717 RNO327717 RDS327717 QTW327717 QKA327717 QAE327717 PQI327717 PGM327717 OWQ327717 OMU327717 OCY327717 NTC327717 NJG327717 MZK327717 MPO327717 MFS327717 LVW327717 LMA327717 LCE327717 KSI327717 KIM327717 JYQ327717 JOU327717 JEY327717 IVC327717 ILG327717 IBK327717 HRO327717 HHS327717 GXW327717 GOA327717 GEE327717 FUI327717 FKM327717 FAQ327717 EQU327717 EGY327717 DXC327717 DNG327717 DDK327717 CTO327717 CJS327717 BZW327717 BQA327717 BGE327717 AWI327717 AMM327717 ACQ327717 SU327717 IY327717 C327717 WVK262181 WLO262181 WBS262181 VRW262181 VIA262181 UYE262181 UOI262181 UEM262181 TUQ262181 TKU262181 TAY262181 SRC262181 SHG262181 RXK262181 RNO262181 RDS262181 QTW262181 QKA262181 QAE262181 PQI262181 PGM262181 OWQ262181 OMU262181 OCY262181 NTC262181 NJG262181 MZK262181 MPO262181 MFS262181 LVW262181 LMA262181 LCE262181 KSI262181 KIM262181 JYQ262181 JOU262181 JEY262181 IVC262181 ILG262181 IBK262181 HRO262181 HHS262181 GXW262181 GOA262181 GEE262181 FUI262181 FKM262181 FAQ262181 EQU262181 EGY262181 DXC262181 DNG262181 DDK262181 CTO262181 CJS262181 BZW262181 BQA262181 BGE262181 AWI262181 AMM262181 ACQ262181 SU262181 IY262181 C262181 WVK196645 WLO196645 WBS196645 VRW196645 VIA196645 UYE196645 UOI196645 UEM196645 TUQ196645 TKU196645 TAY196645 SRC196645 SHG196645 RXK196645 RNO196645 RDS196645 QTW196645 QKA196645 QAE196645 PQI196645 PGM196645 OWQ196645 OMU196645 OCY196645 NTC196645 NJG196645 MZK196645 MPO196645 MFS196645 LVW196645 LMA196645 LCE196645 KSI196645 KIM196645 JYQ196645 JOU196645 JEY196645 IVC196645 ILG196645 IBK196645 HRO196645 HHS196645 GXW196645 GOA196645 GEE196645 FUI196645 FKM196645 FAQ196645 EQU196645 EGY196645 DXC196645 DNG196645 DDK196645 CTO196645 CJS196645 BZW196645 BQA196645 BGE196645 AWI196645 AMM196645 ACQ196645 SU196645 IY196645 C196645 WVK131109 WLO131109 WBS131109 VRW131109 VIA131109 UYE131109 UOI131109 UEM131109 TUQ131109 TKU131109 TAY131109 SRC131109 SHG131109 RXK131109 RNO131109 RDS131109 QTW131109 QKA131109 QAE131109 PQI131109 PGM131109 OWQ131109 OMU131109 OCY131109 NTC131109 NJG131109 MZK131109 MPO131109 MFS131109 LVW131109 LMA131109 LCE131109 KSI131109 KIM131109 JYQ131109 JOU131109 JEY131109 IVC131109 ILG131109 IBK131109 HRO131109 HHS131109 GXW131109 GOA131109 GEE131109 FUI131109 FKM131109 FAQ131109 EQU131109 EGY131109 DXC131109 DNG131109 DDK131109 CTO131109 CJS131109 BZW131109 BQA131109 BGE131109 AWI131109 AMM131109 ACQ131109 SU131109 IY131109 C131109 WVK65573 WLO65573 WBS65573 VRW65573 VIA65573 UYE65573 UOI65573 UEM65573 TUQ65573 TKU65573 TAY65573 SRC65573 SHG65573 RXK65573 RNO65573 RDS65573 QTW65573 QKA65573 QAE65573 PQI65573 PGM65573 OWQ65573 OMU65573 OCY65573 NTC65573 NJG65573 MZK65573 MPO65573 MFS65573 LVW65573 LMA65573 LCE65573 KSI65573 KIM65573 JYQ65573 JOU65573 JEY65573 IVC65573 ILG65573 IBK65573 HRO65573 HHS65573 GXW65573 GOA65573 GEE65573 FUI65573 FKM65573 FAQ65573 EQU65573 EGY65573 DXC65573 DNG65573 DDK65573 CTO65573 CJS65573 BZW65573 BQA65573 BGE65573 AWI65573 AMM65573 ACQ65573 SU65573 IY65573 C65573 WVK37 WLO37 WBS37 VRW37 VIA37 UYE37 UOI37 UEM37 TUQ37 TKU37 TAY37 SRC37 SHG37 RXK37 RNO37 RDS37 QTW37 QKA37 QAE37 PQI37 PGM37 OWQ37 OMU37 OCY37 NTC37 NJG37 MZK37 MPO37 MFS37 LVW37 LMA37 LCE37 KSI37 KIM37 JYQ37 JOU37 JEY37 IVC37 ILG37 IBK37 HRO37 HHS37 GXW37 GOA37 GEE37 FUI37 FKM37 FAQ37 EQU37 EGY37 DXC37 DNG37 DDK37 CTO37 CJS37 BZW37 BQA37 BGE37 AWI37 AMM37 ACQ37 SU37 IY37" xr:uid="{48233F2B-5B53-4AE1-82DD-67F46A2D671F}">
      <formula1>$Q$35:$Q$38</formula1>
    </dataValidation>
    <dataValidation type="list" allowBlank="1" showInputMessage="1" showErrorMessage="1" sqref="C87 WVK983127 WLO983127 WBS983127 VRW983127 VIA983127 UYE983127 UOI983127 UEM983127 TUQ983127 TKU983127 TAY983127 SRC983127 SHG983127 RXK983127 RNO983127 RDS983127 QTW983127 QKA983127 QAE983127 PQI983127 PGM983127 OWQ983127 OMU983127 OCY983127 NTC983127 NJG983127 MZK983127 MPO983127 MFS983127 LVW983127 LMA983127 LCE983127 KSI983127 KIM983127 JYQ983127 JOU983127 JEY983127 IVC983127 ILG983127 IBK983127 HRO983127 HHS983127 GXW983127 GOA983127 GEE983127 FUI983127 FKM983127 FAQ983127 EQU983127 EGY983127 DXC983127 DNG983127 DDK983127 CTO983127 CJS983127 BZW983127 BQA983127 BGE983127 AWI983127 AMM983127 ACQ983127 SU983127 IY983127 C983127 WVK917591 WLO917591 WBS917591 VRW917591 VIA917591 UYE917591 UOI917591 UEM917591 TUQ917591 TKU917591 TAY917591 SRC917591 SHG917591 RXK917591 RNO917591 RDS917591 QTW917591 QKA917591 QAE917591 PQI917591 PGM917591 OWQ917591 OMU917591 OCY917591 NTC917591 NJG917591 MZK917591 MPO917591 MFS917591 LVW917591 LMA917591 LCE917591 KSI917591 KIM917591 JYQ917591 JOU917591 JEY917591 IVC917591 ILG917591 IBK917591 HRO917591 HHS917591 GXW917591 GOA917591 GEE917591 FUI917591 FKM917591 FAQ917591 EQU917591 EGY917591 DXC917591 DNG917591 DDK917591 CTO917591 CJS917591 BZW917591 BQA917591 BGE917591 AWI917591 AMM917591 ACQ917591 SU917591 IY917591 C917591 WVK852055 WLO852055 WBS852055 VRW852055 VIA852055 UYE852055 UOI852055 UEM852055 TUQ852055 TKU852055 TAY852055 SRC852055 SHG852055 RXK852055 RNO852055 RDS852055 QTW852055 QKA852055 QAE852055 PQI852055 PGM852055 OWQ852055 OMU852055 OCY852055 NTC852055 NJG852055 MZK852055 MPO852055 MFS852055 LVW852055 LMA852055 LCE852055 KSI852055 KIM852055 JYQ852055 JOU852055 JEY852055 IVC852055 ILG852055 IBK852055 HRO852055 HHS852055 GXW852055 GOA852055 GEE852055 FUI852055 FKM852055 FAQ852055 EQU852055 EGY852055 DXC852055 DNG852055 DDK852055 CTO852055 CJS852055 BZW852055 BQA852055 BGE852055 AWI852055 AMM852055 ACQ852055 SU852055 IY852055 C852055 WVK786519 WLO786519 WBS786519 VRW786519 VIA786519 UYE786519 UOI786519 UEM786519 TUQ786519 TKU786519 TAY786519 SRC786519 SHG786519 RXK786519 RNO786519 RDS786519 QTW786519 QKA786519 QAE786519 PQI786519 PGM786519 OWQ786519 OMU786519 OCY786519 NTC786519 NJG786519 MZK786519 MPO786519 MFS786519 LVW786519 LMA786519 LCE786519 KSI786519 KIM786519 JYQ786519 JOU786519 JEY786519 IVC786519 ILG786519 IBK786519 HRO786519 HHS786519 GXW786519 GOA786519 GEE786519 FUI786519 FKM786519 FAQ786519 EQU786519 EGY786519 DXC786519 DNG786519 DDK786519 CTO786519 CJS786519 BZW786519 BQA786519 BGE786519 AWI786519 AMM786519 ACQ786519 SU786519 IY786519 C786519 WVK720983 WLO720983 WBS720983 VRW720983 VIA720983 UYE720983 UOI720983 UEM720983 TUQ720983 TKU720983 TAY720983 SRC720983 SHG720983 RXK720983 RNO720983 RDS720983 QTW720983 QKA720983 QAE720983 PQI720983 PGM720983 OWQ720983 OMU720983 OCY720983 NTC720983 NJG720983 MZK720983 MPO720983 MFS720983 LVW720983 LMA720983 LCE720983 KSI720983 KIM720983 JYQ720983 JOU720983 JEY720983 IVC720983 ILG720983 IBK720983 HRO720983 HHS720983 GXW720983 GOA720983 GEE720983 FUI720983 FKM720983 FAQ720983 EQU720983 EGY720983 DXC720983 DNG720983 DDK720983 CTO720983 CJS720983 BZW720983 BQA720983 BGE720983 AWI720983 AMM720983 ACQ720983 SU720983 IY720983 C720983 WVK655447 WLO655447 WBS655447 VRW655447 VIA655447 UYE655447 UOI655447 UEM655447 TUQ655447 TKU655447 TAY655447 SRC655447 SHG655447 RXK655447 RNO655447 RDS655447 QTW655447 QKA655447 QAE655447 PQI655447 PGM655447 OWQ655447 OMU655447 OCY655447 NTC655447 NJG655447 MZK655447 MPO655447 MFS655447 LVW655447 LMA655447 LCE655447 KSI655447 KIM655447 JYQ655447 JOU655447 JEY655447 IVC655447 ILG655447 IBK655447 HRO655447 HHS655447 GXW655447 GOA655447 GEE655447 FUI655447 FKM655447 FAQ655447 EQU655447 EGY655447 DXC655447 DNG655447 DDK655447 CTO655447 CJS655447 BZW655447 BQA655447 BGE655447 AWI655447 AMM655447 ACQ655447 SU655447 IY655447 C655447 WVK589911 WLO589911 WBS589911 VRW589911 VIA589911 UYE589911 UOI589911 UEM589911 TUQ589911 TKU589911 TAY589911 SRC589911 SHG589911 RXK589911 RNO589911 RDS589911 QTW589911 QKA589911 QAE589911 PQI589911 PGM589911 OWQ589911 OMU589911 OCY589911 NTC589911 NJG589911 MZK589911 MPO589911 MFS589911 LVW589911 LMA589911 LCE589911 KSI589911 KIM589911 JYQ589911 JOU589911 JEY589911 IVC589911 ILG589911 IBK589911 HRO589911 HHS589911 GXW589911 GOA589911 GEE589911 FUI589911 FKM589911 FAQ589911 EQU589911 EGY589911 DXC589911 DNG589911 DDK589911 CTO589911 CJS589911 BZW589911 BQA589911 BGE589911 AWI589911 AMM589911 ACQ589911 SU589911 IY589911 C589911 WVK524375 WLO524375 WBS524375 VRW524375 VIA524375 UYE524375 UOI524375 UEM524375 TUQ524375 TKU524375 TAY524375 SRC524375 SHG524375 RXK524375 RNO524375 RDS524375 QTW524375 QKA524375 QAE524375 PQI524375 PGM524375 OWQ524375 OMU524375 OCY524375 NTC524375 NJG524375 MZK524375 MPO524375 MFS524375 LVW524375 LMA524375 LCE524375 KSI524375 KIM524375 JYQ524375 JOU524375 JEY524375 IVC524375 ILG524375 IBK524375 HRO524375 HHS524375 GXW524375 GOA524375 GEE524375 FUI524375 FKM524375 FAQ524375 EQU524375 EGY524375 DXC524375 DNG524375 DDK524375 CTO524375 CJS524375 BZW524375 BQA524375 BGE524375 AWI524375 AMM524375 ACQ524375 SU524375 IY524375 C524375 WVK458839 WLO458839 WBS458839 VRW458839 VIA458839 UYE458839 UOI458839 UEM458839 TUQ458839 TKU458839 TAY458839 SRC458839 SHG458839 RXK458839 RNO458839 RDS458839 QTW458839 QKA458839 QAE458839 PQI458839 PGM458839 OWQ458839 OMU458839 OCY458839 NTC458839 NJG458839 MZK458839 MPO458839 MFS458839 LVW458839 LMA458839 LCE458839 KSI458839 KIM458839 JYQ458839 JOU458839 JEY458839 IVC458839 ILG458839 IBK458839 HRO458839 HHS458839 GXW458839 GOA458839 GEE458839 FUI458839 FKM458839 FAQ458839 EQU458839 EGY458839 DXC458839 DNG458839 DDK458839 CTO458839 CJS458839 BZW458839 BQA458839 BGE458839 AWI458839 AMM458839 ACQ458839 SU458839 IY458839 C458839 WVK393303 WLO393303 WBS393303 VRW393303 VIA393303 UYE393303 UOI393303 UEM393303 TUQ393303 TKU393303 TAY393303 SRC393303 SHG393303 RXK393303 RNO393303 RDS393303 QTW393303 QKA393303 QAE393303 PQI393303 PGM393303 OWQ393303 OMU393303 OCY393303 NTC393303 NJG393303 MZK393303 MPO393303 MFS393303 LVW393303 LMA393303 LCE393303 KSI393303 KIM393303 JYQ393303 JOU393303 JEY393303 IVC393303 ILG393303 IBK393303 HRO393303 HHS393303 GXW393303 GOA393303 GEE393303 FUI393303 FKM393303 FAQ393303 EQU393303 EGY393303 DXC393303 DNG393303 DDK393303 CTO393303 CJS393303 BZW393303 BQA393303 BGE393303 AWI393303 AMM393303 ACQ393303 SU393303 IY393303 C393303 WVK327767 WLO327767 WBS327767 VRW327767 VIA327767 UYE327767 UOI327767 UEM327767 TUQ327767 TKU327767 TAY327767 SRC327767 SHG327767 RXK327767 RNO327767 RDS327767 QTW327767 QKA327767 QAE327767 PQI327767 PGM327767 OWQ327767 OMU327767 OCY327767 NTC327767 NJG327767 MZK327767 MPO327767 MFS327767 LVW327767 LMA327767 LCE327767 KSI327767 KIM327767 JYQ327767 JOU327767 JEY327767 IVC327767 ILG327767 IBK327767 HRO327767 HHS327767 GXW327767 GOA327767 GEE327767 FUI327767 FKM327767 FAQ327767 EQU327767 EGY327767 DXC327767 DNG327767 DDK327767 CTO327767 CJS327767 BZW327767 BQA327767 BGE327767 AWI327767 AMM327767 ACQ327767 SU327767 IY327767 C327767 WVK262231 WLO262231 WBS262231 VRW262231 VIA262231 UYE262231 UOI262231 UEM262231 TUQ262231 TKU262231 TAY262231 SRC262231 SHG262231 RXK262231 RNO262231 RDS262231 QTW262231 QKA262231 QAE262231 PQI262231 PGM262231 OWQ262231 OMU262231 OCY262231 NTC262231 NJG262231 MZK262231 MPO262231 MFS262231 LVW262231 LMA262231 LCE262231 KSI262231 KIM262231 JYQ262231 JOU262231 JEY262231 IVC262231 ILG262231 IBK262231 HRO262231 HHS262231 GXW262231 GOA262231 GEE262231 FUI262231 FKM262231 FAQ262231 EQU262231 EGY262231 DXC262231 DNG262231 DDK262231 CTO262231 CJS262231 BZW262231 BQA262231 BGE262231 AWI262231 AMM262231 ACQ262231 SU262231 IY262231 C262231 WVK196695 WLO196695 WBS196695 VRW196695 VIA196695 UYE196695 UOI196695 UEM196695 TUQ196695 TKU196695 TAY196695 SRC196695 SHG196695 RXK196695 RNO196695 RDS196695 QTW196695 QKA196695 QAE196695 PQI196695 PGM196695 OWQ196695 OMU196695 OCY196695 NTC196695 NJG196695 MZK196695 MPO196695 MFS196695 LVW196695 LMA196695 LCE196695 KSI196695 KIM196695 JYQ196695 JOU196695 JEY196695 IVC196695 ILG196695 IBK196695 HRO196695 HHS196695 GXW196695 GOA196695 GEE196695 FUI196695 FKM196695 FAQ196695 EQU196695 EGY196695 DXC196695 DNG196695 DDK196695 CTO196695 CJS196695 BZW196695 BQA196695 BGE196695 AWI196695 AMM196695 ACQ196695 SU196695 IY196695 C196695 WVK131159 WLO131159 WBS131159 VRW131159 VIA131159 UYE131159 UOI131159 UEM131159 TUQ131159 TKU131159 TAY131159 SRC131159 SHG131159 RXK131159 RNO131159 RDS131159 QTW131159 QKA131159 QAE131159 PQI131159 PGM131159 OWQ131159 OMU131159 OCY131159 NTC131159 NJG131159 MZK131159 MPO131159 MFS131159 LVW131159 LMA131159 LCE131159 KSI131159 KIM131159 JYQ131159 JOU131159 JEY131159 IVC131159 ILG131159 IBK131159 HRO131159 HHS131159 GXW131159 GOA131159 GEE131159 FUI131159 FKM131159 FAQ131159 EQU131159 EGY131159 DXC131159 DNG131159 DDK131159 CTO131159 CJS131159 BZW131159 BQA131159 BGE131159 AWI131159 AMM131159 ACQ131159 SU131159 IY131159 C131159 WVK65623 WLO65623 WBS65623 VRW65623 VIA65623 UYE65623 UOI65623 UEM65623 TUQ65623 TKU65623 TAY65623 SRC65623 SHG65623 RXK65623 RNO65623 RDS65623 QTW65623 QKA65623 QAE65623 PQI65623 PGM65623 OWQ65623 OMU65623 OCY65623 NTC65623 NJG65623 MZK65623 MPO65623 MFS65623 LVW65623 LMA65623 LCE65623 KSI65623 KIM65623 JYQ65623 JOU65623 JEY65623 IVC65623 ILG65623 IBK65623 HRO65623 HHS65623 GXW65623 GOA65623 GEE65623 FUI65623 FKM65623 FAQ65623 EQU65623 EGY65623 DXC65623 DNG65623 DDK65623 CTO65623 CJS65623 BZW65623 BQA65623 BGE65623 AWI65623 AMM65623 ACQ65623 SU65623 IY65623 C65623 WVK87 WLO87 WBS87 VRW87 VIA87 UYE87 UOI87 UEM87 TUQ87 TKU87 TAY87 SRC87 SHG87 RXK87 RNO87 RDS87 QTW87 QKA87 QAE87 PQI87 PGM87 OWQ87 OMU87 OCY87 NTC87 NJG87 MZK87 MPO87 MFS87 LVW87 LMA87 LCE87 KSI87 KIM87 JYQ87 JOU87 JEY87 IVC87 ILG87 IBK87 HRO87 HHS87 GXW87 GOA87 GEE87 FUI87 FKM87 FAQ87 EQU87 EGY87 DXC87 DNG87 DDK87 CTO87 CJS87 BZW87 BQA87 BGE87 AWI87 AMM87 ACQ87 SU87 IY87" xr:uid="{B6CAED7A-8F84-4828-88C7-A8383ECCD118}">
      <formula1>$Q$87:$Z$87</formula1>
    </dataValidation>
    <dataValidation type="list" allowBlank="1" showInputMessage="1" showErrorMessage="1" sqref="C85 WVK983117 WLO983117 WBS983117 VRW983117 VIA983117 UYE983117 UOI983117 UEM983117 TUQ983117 TKU983117 TAY983117 SRC983117 SHG983117 RXK983117 RNO983117 RDS983117 QTW983117 QKA983117 QAE983117 PQI983117 PGM983117 OWQ983117 OMU983117 OCY983117 NTC983117 NJG983117 MZK983117 MPO983117 MFS983117 LVW983117 LMA983117 LCE983117 KSI983117 KIM983117 JYQ983117 JOU983117 JEY983117 IVC983117 ILG983117 IBK983117 HRO983117 HHS983117 GXW983117 GOA983117 GEE983117 FUI983117 FKM983117 FAQ983117 EQU983117 EGY983117 DXC983117 DNG983117 DDK983117 CTO983117 CJS983117 BZW983117 BQA983117 BGE983117 AWI983117 AMM983117 ACQ983117 SU983117 IY983117 C983117 WVK917581 WLO917581 WBS917581 VRW917581 VIA917581 UYE917581 UOI917581 UEM917581 TUQ917581 TKU917581 TAY917581 SRC917581 SHG917581 RXK917581 RNO917581 RDS917581 QTW917581 QKA917581 QAE917581 PQI917581 PGM917581 OWQ917581 OMU917581 OCY917581 NTC917581 NJG917581 MZK917581 MPO917581 MFS917581 LVW917581 LMA917581 LCE917581 KSI917581 KIM917581 JYQ917581 JOU917581 JEY917581 IVC917581 ILG917581 IBK917581 HRO917581 HHS917581 GXW917581 GOA917581 GEE917581 FUI917581 FKM917581 FAQ917581 EQU917581 EGY917581 DXC917581 DNG917581 DDK917581 CTO917581 CJS917581 BZW917581 BQA917581 BGE917581 AWI917581 AMM917581 ACQ917581 SU917581 IY917581 C917581 WVK852045 WLO852045 WBS852045 VRW852045 VIA852045 UYE852045 UOI852045 UEM852045 TUQ852045 TKU852045 TAY852045 SRC852045 SHG852045 RXK852045 RNO852045 RDS852045 QTW852045 QKA852045 QAE852045 PQI852045 PGM852045 OWQ852045 OMU852045 OCY852045 NTC852045 NJG852045 MZK852045 MPO852045 MFS852045 LVW852045 LMA852045 LCE852045 KSI852045 KIM852045 JYQ852045 JOU852045 JEY852045 IVC852045 ILG852045 IBK852045 HRO852045 HHS852045 GXW852045 GOA852045 GEE852045 FUI852045 FKM852045 FAQ852045 EQU852045 EGY852045 DXC852045 DNG852045 DDK852045 CTO852045 CJS852045 BZW852045 BQA852045 BGE852045 AWI852045 AMM852045 ACQ852045 SU852045 IY852045 C852045 WVK786509 WLO786509 WBS786509 VRW786509 VIA786509 UYE786509 UOI786509 UEM786509 TUQ786509 TKU786509 TAY786509 SRC786509 SHG786509 RXK786509 RNO786509 RDS786509 QTW786509 QKA786509 QAE786509 PQI786509 PGM786509 OWQ786509 OMU786509 OCY786509 NTC786509 NJG786509 MZK786509 MPO786509 MFS786509 LVW786509 LMA786509 LCE786509 KSI786509 KIM786509 JYQ786509 JOU786509 JEY786509 IVC786509 ILG786509 IBK786509 HRO786509 HHS786509 GXW786509 GOA786509 GEE786509 FUI786509 FKM786509 FAQ786509 EQU786509 EGY786509 DXC786509 DNG786509 DDK786509 CTO786509 CJS786509 BZW786509 BQA786509 BGE786509 AWI786509 AMM786509 ACQ786509 SU786509 IY786509 C786509 WVK720973 WLO720973 WBS720973 VRW720973 VIA720973 UYE720973 UOI720973 UEM720973 TUQ720973 TKU720973 TAY720973 SRC720973 SHG720973 RXK720973 RNO720973 RDS720973 QTW720973 QKA720973 QAE720973 PQI720973 PGM720973 OWQ720973 OMU720973 OCY720973 NTC720973 NJG720973 MZK720973 MPO720973 MFS720973 LVW720973 LMA720973 LCE720973 KSI720973 KIM720973 JYQ720973 JOU720973 JEY720973 IVC720973 ILG720973 IBK720973 HRO720973 HHS720973 GXW720973 GOA720973 GEE720973 FUI720973 FKM720973 FAQ720973 EQU720973 EGY720973 DXC720973 DNG720973 DDK720973 CTO720973 CJS720973 BZW720973 BQA720973 BGE720973 AWI720973 AMM720973 ACQ720973 SU720973 IY720973 C720973 WVK655437 WLO655437 WBS655437 VRW655437 VIA655437 UYE655437 UOI655437 UEM655437 TUQ655437 TKU655437 TAY655437 SRC655437 SHG655437 RXK655437 RNO655437 RDS655437 QTW655437 QKA655437 QAE655437 PQI655437 PGM655437 OWQ655437 OMU655437 OCY655437 NTC655437 NJG655437 MZK655437 MPO655437 MFS655437 LVW655437 LMA655437 LCE655437 KSI655437 KIM655437 JYQ655437 JOU655437 JEY655437 IVC655437 ILG655437 IBK655437 HRO655437 HHS655437 GXW655437 GOA655437 GEE655437 FUI655437 FKM655437 FAQ655437 EQU655437 EGY655437 DXC655437 DNG655437 DDK655437 CTO655437 CJS655437 BZW655437 BQA655437 BGE655437 AWI655437 AMM655437 ACQ655437 SU655437 IY655437 C655437 WVK589901 WLO589901 WBS589901 VRW589901 VIA589901 UYE589901 UOI589901 UEM589901 TUQ589901 TKU589901 TAY589901 SRC589901 SHG589901 RXK589901 RNO589901 RDS589901 QTW589901 QKA589901 QAE589901 PQI589901 PGM589901 OWQ589901 OMU589901 OCY589901 NTC589901 NJG589901 MZK589901 MPO589901 MFS589901 LVW589901 LMA589901 LCE589901 KSI589901 KIM589901 JYQ589901 JOU589901 JEY589901 IVC589901 ILG589901 IBK589901 HRO589901 HHS589901 GXW589901 GOA589901 GEE589901 FUI589901 FKM589901 FAQ589901 EQU589901 EGY589901 DXC589901 DNG589901 DDK589901 CTO589901 CJS589901 BZW589901 BQA589901 BGE589901 AWI589901 AMM589901 ACQ589901 SU589901 IY589901 C589901 WVK524365 WLO524365 WBS524365 VRW524365 VIA524365 UYE524365 UOI524365 UEM524365 TUQ524365 TKU524365 TAY524365 SRC524365 SHG524365 RXK524365 RNO524365 RDS524365 QTW524365 QKA524365 QAE524365 PQI524365 PGM524365 OWQ524365 OMU524365 OCY524365 NTC524365 NJG524365 MZK524365 MPO524365 MFS524365 LVW524365 LMA524365 LCE524365 KSI524365 KIM524365 JYQ524365 JOU524365 JEY524365 IVC524365 ILG524365 IBK524365 HRO524365 HHS524365 GXW524365 GOA524365 GEE524365 FUI524365 FKM524365 FAQ524365 EQU524365 EGY524365 DXC524365 DNG524365 DDK524365 CTO524365 CJS524365 BZW524365 BQA524365 BGE524365 AWI524365 AMM524365 ACQ524365 SU524365 IY524365 C524365 WVK458829 WLO458829 WBS458829 VRW458829 VIA458829 UYE458829 UOI458829 UEM458829 TUQ458829 TKU458829 TAY458829 SRC458829 SHG458829 RXK458829 RNO458829 RDS458829 QTW458829 QKA458829 QAE458829 PQI458829 PGM458829 OWQ458829 OMU458829 OCY458829 NTC458829 NJG458829 MZK458829 MPO458829 MFS458829 LVW458829 LMA458829 LCE458829 KSI458829 KIM458829 JYQ458829 JOU458829 JEY458829 IVC458829 ILG458829 IBK458829 HRO458829 HHS458829 GXW458829 GOA458829 GEE458829 FUI458829 FKM458829 FAQ458829 EQU458829 EGY458829 DXC458829 DNG458829 DDK458829 CTO458829 CJS458829 BZW458829 BQA458829 BGE458829 AWI458829 AMM458829 ACQ458829 SU458829 IY458829 C458829 WVK393293 WLO393293 WBS393293 VRW393293 VIA393293 UYE393293 UOI393293 UEM393293 TUQ393293 TKU393293 TAY393293 SRC393293 SHG393293 RXK393293 RNO393293 RDS393293 QTW393293 QKA393293 QAE393293 PQI393293 PGM393293 OWQ393293 OMU393293 OCY393293 NTC393293 NJG393293 MZK393293 MPO393293 MFS393293 LVW393293 LMA393293 LCE393293 KSI393293 KIM393293 JYQ393293 JOU393293 JEY393293 IVC393293 ILG393293 IBK393293 HRO393293 HHS393293 GXW393293 GOA393293 GEE393293 FUI393293 FKM393293 FAQ393293 EQU393293 EGY393293 DXC393293 DNG393293 DDK393293 CTO393293 CJS393293 BZW393293 BQA393293 BGE393293 AWI393293 AMM393293 ACQ393293 SU393293 IY393293 C393293 WVK327757 WLO327757 WBS327757 VRW327757 VIA327757 UYE327757 UOI327757 UEM327757 TUQ327757 TKU327757 TAY327757 SRC327757 SHG327757 RXK327757 RNO327757 RDS327757 QTW327757 QKA327757 QAE327757 PQI327757 PGM327757 OWQ327757 OMU327757 OCY327757 NTC327757 NJG327757 MZK327757 MPO327757 MFS327757 LVW327757 LMA327757 LCE327757 KSI327757 KIM327757 JYQ327757 JOU327757 JEY327757 IVC327757 ILG327757 IBK327757 HRO327757 HHS327757 GXW327757 GOA327757 GEE327757 FUI327757 FKM327757 FAQ327757 EQU327757 EGY327757 DXC327757 DNG327757 DDK327757 CTO327757 CJS327757 BZW327757 BQA327757 BGE327757 AWI327757 AMM327757 ACQ327757 SU327757 IY327757 C327757 WVK262221 WLO262221 WBS262221 VRW262221 VIA262221 UYE262221 UOI262221 UEM262221 TUQ262221 TKU262221 TAY262221 SRC262221 SHG262221 RXK262221 RNO262221 RDS262221 QTW262221 QKA262221 QAE262221 PQI262221 PGM262221 OWQ262221 OMU262221 OCY262221 NTC262221 NJG262221 MZK262221 MPO262221 MFS262221 LVW262221 LMA262221 LCE262221 KSI262221 KIM262221 JYQ262221 JOU262221 JEY262221 IVC262221 ILG262221 IBK262221 HRO262221 HHS262221 GXW262221 GOA262221 GEE262221 FUI262221 FKM262221 FAQ262221 EQU262221 EGY262221 DXC262221 DNG262221 DDK262221 CTO262221 CJS262221 BZW262221 BQA262221 BGE262221 AWI262221 AMM262221 ACQ262221 SU262221 IY262221 C262221 WVK196685 WLO196685 WBS196685 VRW196685 VIA196685 UYE196685 UOI196685 UEM196685 TUQ196685 TKU196685 TAY196685 SRC196685 SHG196685 RXK196685 RNO196685 RDS196685 QTW196685 QKA196685 QAE196685 PQI196685 PGM196685 OWQ196685 OMU196685 OCY196685 NTC196685 NJG196685 MZK196685 MPO196685 MFS196685 LVW196685 LMA196685 LCE196685 KSI196685 KIM196685 JYQ196685 JOU196685 JEY196685 IVC196685 ILG196685 IBK196685 HRO196685 HHS196685 GXW196685 GOA196685 GEE196685 FUI196685 FKM196685 FAQ196685 EQU196685 EGY196685 DXC196685 DNG196685 DDK196685 CTO196685 CJS196685 BZW196685 BQA196685 BGE196685 AWI196685 AMM196685 ACQ196685 SU196685 IY196685 C196685 WVK131149 WLO131149 WBS131149 VRW131149 VIA131149 UYE131149 UOI131149 UEM131149 TUQ131149 TKU131149 TAY131149 SRC131149 SHG131149 RXK131149 RNO131149 RDS131149 QTW131149 QKA131149 QAE131149 PQI131149 PGM131149 OWQ131149 OMU131149 OCY131149 NTC131149 NJG131149 MZK131149 MPO131149 MFS131149 LVW131149 LMA131149 LCE131149 KSI131149 KIM131149 JYQ131149 JOU131149 JEY131149 IVC131149 ILG131149 IBK131149 HRO131149 HHS131149 GXW131149 GOA131149 GEE131149 FUI131149 FKM131149 FAQ131149 EQU131149 EGY131149 DXC131149 DNG131149 DDK131149 CTO131149 CJS131149 BZW131149 BQA131149 BGE131149 AWI131149 AMM131149 ACQ131149 SU131149 IY131149 C131149 WVK65613 WLO65613 WBS65613 VRW65613 VIA65613 UYE65613 UOI65613 UEM65613 TUQ65613 TKU65613 TAY65613 SRC65613 SHG65613 RXK65613 RNO65613 RDS65613 QTW65613 QKA65613 QAE65613 PQI65613 PGM65613 OWQ65613 OMU65613 OCY65613 NTC65613 NJG65613 MZK65613 MPO65613 MFS65613 LVW65613 LMA65613 LCE65613 KSI65613 KIM65613 JYQ65613 JOU65613 JEY65613 IVC65613 ILG65613 IBK65613 HRO65613 HHS65613 GXW65613 GOA65613 GEE65613 FUI65613 FKM65613 FAQ65613 EQU65613 EGY65613 DXC65613 DNG65613 DDK65613 CTO65613 CJS65613 BZW65613 BQA65613 BGE65613 AWI65613 AMM65613 ACQ65613 SU65613 IY65613 C65613 WVK77 WLO77 WBS77 VRW77 VIA77 UYE77 UOI77 UEM77 TUQ77 TKU77 TAY77 SRC77 SHG77 RXK77 RNO77 RDS77 QTW77 QKA77 QAE77 PQI77 PGM77 OWQ77 OMU77 OCY77 NTC77 NJG77 MZK77 MPO77 MFS77 LVW77 LMA77 LCE77 KSI77 KIM77 JYQ77 JOU77 JEY77 IVC77 ILG77 IBK77 HRO77 HHS77 GXW77 GOA77 GEE77 FUI77 FKM77 FAQ77 EQU77 EGY77 DXC77 DNG77 DDK77 CTO77 CJS77 BZW77 BQA77 BGE77 AWI77 AMM77 ACQ77 SU77 IY77 C77 WVK983123 WLO983123 WBS983123 VRW983123 VIA983123 UYE983123 UOI983123 UEM983123 TUQ983123 TKU983123 TAY983123 SRC983123 SHG983123 RXK983123 RNO983123 RDS983123 QTW983123 QKA983123 QAE983123 PQI983123 PGM983123 OWQ983123 OMU983123 OCY983123 NTC983123 NJG983123 MZK983123 MPO983123 MFS983123 LVW983123 LMA983123 LCE983123 KSI983123 KIM983123 JYQ983123 JOU983123 JEY983123 IVC983123 ILG983123 IBK983123 HRO983123 HHS983123 GXW983123 GOA983123 GEE983123 FUI983123 FKM983123 FAQ983123 EQU983123 EGY983123 DXC983123 DNG983123 DDK983123 CTO983123 CJS983123 BZW983123 BQA983123 BGE983123 AWI983123 AMM983123 ACQ983123 SU983123 IY983123 C983123 WVK917587 WLO917587 WBS917587 VRW917587 VIA917587 UYE917587 UOI917587 UEM917587 TUQ917587 TKU917587 TAY917587 SRC917587 SHG917587 RXK917587 RNO917587 RDS917587 QTW917587 QKA917587 QAE917587 PQI917587 PGM917587 OWQ917587 OMU917587 OCY917587 NTC917587 NJG917587 MZK917587 MPO917587 MFS917587 LVW917587 LMA917587 LCE917587 KSI917587 KIM917587 JYQ917587 JOU917587 JEY917587 IVC917587 ILG917587 IBK917587 HRO917587 HHS917587 GXW917587 GOA917587 GEE917587 FUI917587 FKM917587 FAQ917587 EQU917587 EGY917587 DXC917587 DNG917587 DDK917587 CTO917587 CJS917587 BZW917587 BQA917587 BGE917587 AWI917587 AMM917587 ACQ917587 SU917587 IY917587 C917587 WVK852051 WLO852051 WBS852051 VRW852051 VIA852051 UYE852051 UOI852051 UEM852051 TUQ852051 TKU852051 TAY852051 SRC852051 SHG852051 RXK852051 RNO852051 RDS852051 QTW852051 QKA852051 QAE852051 PQI852051 PGM852051 OWQ852051 OMU852051 OCY852051 NTC852051 NJG852051 MZK852051 MPO852051 MFS852051 LVW852051 LMA852051 LCE852051 KSI852051 KIM852051 JYQ852051 JOU852051 JEY852051 IVC852051 ILG852051 IBK852051 HRO852051 HHS852051 GXW852051 GOA852051 GEE852051 FUI852051 FKM852051 FAQ852051 EQU852051 EGY852051 DXC852051 DNG852051 DDK852051 CTO852051 CJS852051 BZW852051 BQA852051 BGE852051 AWI852051 AMM852051 ACQ852051 SU852051 IY852051 C852051 WVK786515 WLO786515 WBS786515 VRW786515 VIA786515 UYE786515 UOI786515 UEM786515 TUQ786515 TKU786515 TAY786515 SRC786515 SHG786515 RXK786515 RNO786515 RDS786515 QTW786515 QKA786515 QAE786515 PQI786515 PGM786515 OWQ786515 OMU786515 OCY786515 NTC786515 NJG786515 MZK786515 MPO786515 MFS786515 LVW786515 LMA786515 LCE786515 KSI786515 KIM786515 JYQ786515 JOU786515 JEY786515 IVC786515 ILG786515 IBK786515 HRO786515 HHS786515 GXW786515 GOA786515 GEE786515 FUI786515 FKM786515 FAQ786515 EQU786515 EGY786515 DXC786515 DNG786515 DDK786515 CTO786515 CJS786515 BZW786515 BQA786515 BGE786515 AWI786515 AMM786515 ACQ786515 SU786515 IY786515 C786515 WVK720979 WLO720979 WBS720979 VRW720979 VIA720979 UYE720979 UOI720979 UEM720979 TUQ720979 TKU720979 TAY720979 SRC720979 SHG720979 RXK720979 RNO720979 RDS720979 QTW720979 QKA720979 QAE720979 PQI720979 PGM720979 OWQ720979 OMU720979 OCY720979 NTC720979 NJG720979 MZK720979 MPO720979 MFS720979 LVW720979 LMA720979 LCE720979 KSI720979 KIM720979 JYQ720979 JOU720979 JEY720979 IVC720979 ILG720979 IBK720979 HRO720979 HHS720979 GXW720979 GOA720979 GEE720979 FUI720979 FKM720979 FAQ720979 EQU720979 EGY720979 DXC720979 DNG720979 DDK720979 CTO720979 CJS720979 BZW720979 BQA720979 BGE720979 AWI720979 AMM720979 ACQ720979 SU720979 IY720979 C720979 WVK655443 WLO655443 WBS655443 VRW655443 VIA655443 UYE655443 UOI655443 UEM655443 TUQ655443 TKU655443 TAY655443 SRC655443 SHG655443 RXK655443 RNO655443 RDS655443 QTW655443 QKA655443 QAE655443 PQI655443 PGM655443 OWQ655443 OMU655443 OCY655443 NTC655443 NJG655443 MZK655443 MPO655443 MFS655443 LVW655443 LMA655443 LCE655443 KSI655443 KIM655443 JYQ655443 JOU655443 JEY655443 IVC655443 ILG655443 IBK655443 HRO655443 HHS655443 GXW655443 GOA655443 GEE655443 FUI655443 FKM655443 FAQ655443 EQU655443 EGY655443 DXC655443 DNG655443 DDK655443 CTO655443 CJS655443 BZW655443 BQA655443 BGE655443 AWI655443 AMM655443 ACQ655443 SU655443 IY655443 C655443 WVK589907 WLO589907 WBS589907 VRW589907 VIA589907 UYE589907 UOI589907 UEM589907 TUQ589907 TKU589907 TAY589907 SRC589907 SHG589907 RXK589907 RNO589907 RDS589907 QTW589907 QKA589907 QAE589907 PQI589907 PGM589907 OWQ589907 OMU589907 OCY589907 NTC589907 NJG589907 MZK589907 MPO589907 MFS589907 LVW589907 LMA589907 LCE589907 KSI589907 KIM589907 JYQ589907 JOU589907 JEY589907 IVC589907 ILG589907 IBK589907 HRO589907 HHS589907 GXW589907 GOA589907 GEE589907 FUI589907 FKM589907 FAQ589907 EQU589907 EGY589907 DXC589907 DNG589907 DDK589907 CTO589907 CJS589907 BZW589907 BQA589907 BGE589907 AWI589907 AMM589907 ACQ589907 SU589907 IY589907 C589907 WVK524371 WLO524371 WBS524371 VRW524371 VIA524371 UYE524371 UOI524371 UEM524371 TUQ524371 TKU524371 TAY524371 SRC524371 SHG524371 RXK524371 RNO524371 RDS524371 QTW524371 QKA524371 QAE524371 PQI524371 PGM524371 OWQ524371 OMU524371 OCY524371 NTC524371 NJG524371 MZK524371 MPO524371 MFS524371 LVW524371 LMA524371 LCE524371 KSI524371 KIM524371 JYQ524371 JOU524371 JEY524371 IVC524371 ILG524371 IBK524371 HRO524371 HHS524371 GXW524371 GOA524371 GEE524371 FUI524371 FKM524371 FAQ524371 EQU524371 EGY524371 DXC524371 DNG524371 DDK524371 CTO524371 CJS524371 BZW524371 BQA524371 BGE524371 AWI524371 AMM524371 ACQ524371 SU524371 IY524371 C524371 WVK458835 WLO458835 WBS458835 VRW458835 VIA458835 UYE458835 UOI458835 UEM458835 TUQ458835 TKU458835 TAY458835 SRC458835 SHG458835 RXK458835 RNO458835 RDS458835 QTW458835 QKA458835 QAE458835 PQI458835 PGM458835 OWQ458835 OMU458835 OCY458835 NTC458835 NJG458835 MZK458835 MPO458835 MFS458835 LVW458835 LMA458835 LCE458835 KSI458835 KIM458835 JYQ458835 JOU458835 JEY458835 IVC458835 ILG458835 IBK458835 HRO458835 HHS458835 GXW458835 GOA458835 GEE458835 FUI458835 FKM458835 FAQ458835 EQU458835 EGY458835 DXC458835 DNG458835 DDK458835 CTO458835 CJS458835 BZW458835 BQA458835 BGE458835 AWI458835 AMM458835 ACQ458835 SU458835 IY458835 C458835 WVK393299 WLO393299 WBS393299 VRW393299 VIA393299 UYE393299 UOI393299 UEM393299 TUQ393299 TKU393299 TAY393299 SRC393299 SHG393299 RXK393299 RNO393299 RDS393299 QTW393299 QKA393299 QAE393299 PQI393299 PGM393299 OWQ393299 OMU393299 OCY393299 NTC393299 NJG393299 MZK393299 MPO393299 MFS393299 LVW393299 LMA393299 LCE393299 KSI393299 KIM393299 JYQ393299 JOU393299 JEY393299 IVC393299 ILG393299 IBK393299 HRO393299 HHS393299 GXW393299 GOA393299 GEE393299 FUI393299 FKM393299 FAQ393299 EQU393299 EGY393299 DXC393299 DNG393299 DDK393299 CTO393299 CJS393299 BZW393299 BQA393299 BGE393299 AWI393299 AMM393299 ACQ393299 SU393299 IY393299 C393299 WVK327763 WLO327763 WBS327763 VRW327763 VIA327763 UYE327763 UOI327763 UEM327763 TUQ327763 TKU327763 TAY327763 SRC327763 SHG327763 RXK327763 RNO327763 RDS327763 QTW327763 QKA327763 QAE327763 PQI327763 PGM327763 OWQ327763 OMU327763 OCY327763 NTC327763 NJG327763 MZK327763 MPO327763 MFS327763 LVW327763 LMA327763 LCE327763 KSI327763 KIM327763 JYQ327763 JOU327763 JEY327763 IVC327763 ILG327763 IBK327763 HRO327763 HHS327763 GXW327763 GOA327763 GEE327763 FUI327763 FKM327763 FAQ327763 EQU327763 EGY327763 DXC327763 DNG327763 DDK327763 CTO327763 CJS327763 BZW327763 BQA327763 BGE327763 AWI327763 AMM327763 ACQ327763 SU327763 IY327763 C327763 WVK262227 WLO262227 WBS262227 VRW262227 VIA262227 UYE262227 UOI262227 UEM262227 TUQ262227 TKU262227 TAY262227 SRC262227 SHG262227 RXK262227 RNO262227 RDS262227 QTW262227 QKA262227 QAE262227 PQI262227 PGM262227 OWQ262227 OMU262227 OCY262227 NTC262227 NJG262227 MZK262227 MPO262227 MFS262227 LVW262227 LMA262227 LCE262227 KSI262227 KIM262227 JYQ262227 JOU262227 JEY262227 IVC262227 ILG262227 IBK262227 HRO262227 HHS262227 GXW262227 GOA262227 GEE262227 FUI262227 FKM262227 FAQ262227 EQU262227 EGY262227 DXC262227 DNG262227 DDK262227 CTO262227 CJS262227 BZW262227 BQA262227 BGE262227 AWI262227 AMM262227 ACQ262227 SU262227 IY262227 C262227 WVK196691 WLO196691 WBS196691 VRW196691 VIA196691 UYE196691 UOI196691 UEM196691 TUQ196691 TKU196691 TAY196691 SRC196691 SHG196691 RXK196691 RNO196691 RDS196691 QTW196691 QKA196691 QAE196691 PQI196691 PGM196691 OWQ196691 OMU196691 OCY196691 NTC196691 NJG196691 MZK196691 MPO196691 MFS196691 LVW196691 LMA196691 LCE196691 KSI196691 KIM196691 JYQ196691 JOU196691 JEY196691 IVC196691 ILG196691 IBK196691 HRO196691 HHS196691 GXW196691 GOA196691 GEE196691 FUI196691 FKM196691 FAQ196691 EQU196691 EGY196691 DXC196691 DNG196691 DDK196691 CTO196691 CJS196691 BZW196691 BQA196691 BGE196691 AWI196691 AMM196691 ACQ196691 SU196691 IY196691 C196691 WVK131155 WLO131155 WBS131155 VRW131155 VIA131155 UYE131155 UOI131155 UEM131155 TUQ131155 TKU131155 TAY131155 SRC131155 SHG131155 RXK131155 RNO131155 RDS131155 QTW131155 QKA131155 QAE131155 PQI131155 PGM131155 OWQ131155 OMU131155 OCY131155 NTC131155 NJG131155 MZK131155 MPO131155 MFS131155 LVW131155 LMA131155 LCE131155 KSI131155 KIM131155 JYQ131155 JOU131155 JEY131155 IVC131155 ILG131155 IBK131155 HRO131155 HHS131155 GXW131155 GOA131155 GEE131155 FUI131155 FKM131155 FAQ131155 EQU131155 EGY131155 DXC131155 DNG131155 DDK131155 CTO131155 CJS131155 BZW131155 BQA131155 BGE131155 AWI131155 AMM131155 ACQ131155 SU131155 IY131155 C131155 WVK65619 WLO65619 WBS65619 VRW65619 VIA65619 UYE65619 UOI65619 UEM65619 TUQ65619 TKU65619 TAY65619 SRC65619 SHG65619 RXK65619 RNO65619 RDS65619 QTW65619 QKA65619 QAE65619 PQI65619 PGM65619 OWQ65619 OMU65619 OCY65619 NTC65619 NJG65619 MZK65619 MPO65619 MFS65619 LVW65619 LMA65619 LCE65619 KSI65619 KIM65619 JYQ65619 JOU65619 JEY65619 IVC65619 ILG65619 IBK65619 HRO65619 HHS65619 GXW65619 GOA65619 GEE65619 FUI65619 FKM65619 FAQ65619 EQU65619 EGY65619 DXC65619 DNG65619 DDK65619 CTO65619 CJS65619 BZW65619 BQA65619 BGE65619 AWI65619 AMM65619 ACQ65619 SU65619 IY65619 C65619 WVK83 WLO83 WBS83 VRW83 VIA83 UYE83 UOI83 UEM83 TUQ83 TKU83 TAY83 SRC83 SHG83 RXK83 RNO83 RDS83 QTW83 QKA83 QAE83 PQI83 PGM83 OWQ83 OMU83 OCY83 NTC83 NJG83 MZK83 MPO83 MFS83 LVW83 LMA83 LCE83 KSI83 KIM83 JYQ83 JOU83 JEY83 IVC83 ILG83 IBK83 HRO83 HHS83 GXW83 GOA83 GEE83 FUI83 FKM83 FAQ83 EQU83 EGY83 DXC83 DNG83 DDK83 CTO83 CJS83 BZW83 BQA83 BGE83 AWI83 AMM83 ACQ83 SU83 IY83 C83 WVK983121 WLO983121 WBS983121 VRW983121 VIA983121 UYE983121 UOI983121 UEM983121 TUQ983121 TKU983121 TAY983121 SRC983121 SHG983121 RXK983121 RNO983121 RDS983121 QTW983121 QKA983121 QAE983121 PQI983121 PGM983121 OWQ983121 OMU983121 OCY983121 NTC983121 NJG983121 MZK983121 MPO983121 MFS983121 LVW983121 LMA983121 LCE983121 KSI983121 KIM983121 JYQ983121 JOU983121 JEY983121 IVC983121 ILG983121 IBK983121 HRO983121 HHS983121 GXW983121 GOA983121 GEE983121 FUI983121 FKM983121 FAQ983121 EQU983121 EGY983121 DXC983121 DNG983121 DDK983121 CTO983121 CJS983121 BZW983121 BQA983121 BGE983121 AWI983121 AMM983121 ACQ983121 SU983121 IY983121 C983121 WVK917585 WLO917585 WBS917585 VRW917585 VIA917585 UYE917585 UOI917585 UEM917585 TUQ917585 TKU917585 TAY917585 SRC917585 SHG917585 RXK917585 RNO917585 RDS917585 QTW917585 QKA917585 QAE917585 PQI917585 PGM917585 OWQ917585 OMU917585 OCY917585 NTC917585 NJG917585 MZK917585 MPO917585 MFS917585 LVW917585 LMA917585 LCE917585 KSI917585 KIM917585 JYQ917585 JOU917585 JEY917585 IVC917585 ILG917585 IBK917585 HRO917585 HHS917585 GXW917585 GOA917585 GEE917585 FUI917585 FKM917585 FAQ917585 EQU917585 EGY917585 DXC917585 DNG917585 DDK917585 CTO917585 CJS917585 BZW917585 BQA917585 BGE917585 AWI917585 AMM917585 ACQ917585 SU917585 IY917585 C917585 WVK852049 WLO852049 WBS852049 VRW852049 VIA852049 UYE852049 UOI852049 UEM852049 TUQ852049 TKU852049 TAY852049 SRC852049 SHG852049 RXK852049 RNO852049 RDS852049 QTW852049 QKA852049 QAE852049 PQI852049 PGM852049 OWQ852049 OMU852049 OCY852049 NTC852049 NJG852049 MZK852049 MPO852049 MFS852049 LVW852049 LMA852049 LCE852049 KSI852049 KIM852049 JYQ852049 JOU852049 JEY852049 IVC852049 ILG852049 IBK852049 HRO852049 HHS852049 GXW852049 GOA852049 GEE852049 FUI852049 FKM852049 FAQ852049 EQU852049 EGY852049 DXC852049 DNG852049 DDK852049 CTO852049 CJS852049 BZW852049 BQA852049 BGE852049 AWI852049 AMM852049 ACQ852049 SU852049 IY852049 C852049 WVK786513 WLO786513 WBS786513 VRW786513 VIA786513 UYE786513 UOI786513 UEM786513 TUQ786513 TKU786513 TAY786513 SRC786513 SHG786513 RXK786513 RNO786513 RDS786513 QTW786513 QKA786513 QAE786513 PQI786513 PGM786513 OWQ786513 OMU786513 OCY786513 NTC786513 NJG786513 MZK786513 MPO786513 MFS786513 LVW786513 LMA786513 LCE786513 KSI786513 KIM786513 JYQ786513 JOU786513 JEY786513 IVC786513 ILG786513 IBK786513 HRO786513 HHS786513 GXW786513 GOA786513 GEE786513 FUI786513 FKM786513 FAQ786513 EQU786513 EGY786513 DXC786513 DNG786513 DDK786513 CTO786513 CJS786513 BZW786513 BQA786513 BGE786513 AWI786513 AMM786513 ACQ786513 SU786513 IY786513 C786513 WVK720977 WLO720977 WBS720977 VRW720977 VIA720977 UYE720977 UOI720977 UEM720977 TUQ720977 TKU720977 TAY720977 SRC720977 SHG720977 RXK720977 RNO720977 RDS720977 QTW720977 QKA720977 QAE720977 PQI720977 PGM720977 OWQ720977 OMU720977 OCY720977 NTC720977 NJG720977 MZK720977 MPO720977 MFS720977 LVW720977 LMA720977 LCE720977 KSI720977 KIM720977 JYQ720977 JOU720977 JEY720977 IVC720977 ILG720977 IBK720977 HRO720977 HHS720977 GXW720977 GOA720977 GEE720977 FUI720977 FKM720977 FAQ720977 EQU720977 EGY720977 DXC720977 DNG720977 DDK720977 CTO720977 CJS720977 BZW720977 BQA720977 BGE720977 AWI720977 AMM720977 ACQ720977 SU720977 IY720977 C720977 WVK655441 WLO655441 WBS655441 VRW655441 VIA655441 UYE655441 UOI655441 UEM655441 TUQ655441 TKU655441 TAY655441 SRC655441 SHG655441 RXK655441 RNO655441 RDS655441 QTW655441 QKA655441 QAE655441 PQI655441 PGM655441 OWQ655441 OMU655441 OCY655441 NTC655441 NJG655441 MZK655441 MPO655441 MFS655441 LVW655441 LMA655441 LCE655441 KSI655441 KIM655441 JYQ655441 JOU655441 JEY655441 IVC655441 ILG655441 IBK655441 HRO655441 HHS655441 GXW655441 GOA655441 GEE655441 FUI655441 FKM655441 FAQ655441 EQU655441 EGY655441 DXC655441 DNG655441 DDK655441 CTO655441 CJS655441 BZW655441 BQA655441 BGE655441 AWI655441 AMM655441 ACQ655441 SU655441 IY655441 C655441 WVK589905 WLO589905 WBS589905 VRW589905 VIA589905 UYE589905 UOI589905 UEM589905 TUQ589905 TKU589905 TAY589905 SRC589905 SHG589905 RXK589905 RNO589905 RDS589905 QTW589905 QKA589905 QAE589905 PQI589905 PGM589905 OWQ589905 OMU589905 OCY589905 NTC589905 NJG589905 MZK589905 MPO589905 MFS589905 LVW589905 LMA589905 LCE589905 KSI589905 KIM589905 JYQ589905 JOU589905 JEY589905 IVC589905 ILG589905 IBK589905 HRO589905 HHS589905 GXW589905 GOA589905 GEE589905 FUI589905 FKM589905 FAQ589905 EQU589905 EGY589905 DXC589905 DNG589905 DDK589905 CTO589905 CJS589905 BZW589905 BQA589905 BGE589905 AWI589905 AMM589905 ACQ589905 SU589905 IY589905 C589905 WVK524369 WLO524369 WBS524369 VRW524369 VIA524369 UYE524369 UOI524369 UEM524369 TUQ524369 TKU524369 TAY524369 SRC524369 SHG524369 RXK524369 RNO524369 RDS524369 QTW524369 QKA524369 QAE524369 PQI524369 PGM524369 OWQ524369 OMU524369 OCY524369 NTC524369 NJG524369 MZK524369 MPO524369 MFS524369 LVW524369 LMA524369 LCE524369 KSI524369 KIM524369 JYQ524369 JOU524369 JEY524369 IVC524369 ILG524369 IBK524369 HRO524369 HHS524369 GXW524369 GOA524369 GEE524369 FUI524369 FKM524369 FAQ524369 EQU524369 EGY524369 DXC524369 DNG524369 DDK524369 CTO524369 CJS524369 BZW524369 BQA524369 BGE524369 AWI524369 AMM524369 ACQ524369 SU524369 IY524369 C524369 WVK458833 WLO458833 WBS458833 VRW458833 VIA458833 UYE458833 UOI458833 UEM458833 TUQ458833 TKU458833 TAY458833 SRC458833 SHG458833 RXK458833 RNO458833 RDS458833 QTW458833 QKA458833 QAE458833 PQI458833 PGM458833 OWQ458833 OMU458833 OCY458833 NTC458833 NJG458833 MZK458833 MPO458833 MFS458833 LVW458833 LMA458833 LCE458833 KSI458833 KIM458833 JYQ458833 JOU458833 JEY458833 IVC458833 ILG458833 IBK458833 HRO458833 HHS458833 GXW458833 GOA458833 GEE458833 FUI458833 FKM458833 FAQ458833 EQU458833 EGY458833 DXC458833 DNG458833 DDK458833 CTO458833 CJS458833 BZW458833 BQA458833 BGE458833 AWI458833 AMM458833 ACQ458833 SU458833 IY458833 C458833 WVK393297 WLO393297 WBS393297 VRW393297 VIA393297 UYE393297 UOI393297 UEM393297 TUQ393297 TKU393297 TAY393297 SRC393297 SHG393297 RXK393297 RNO393297 RDS393297 QTW393297 QKA393297 QAE393297 PQI393297 PGM393297 OWQ393297 OMU393297 OCY393297 NTC393297 NJG393297 MZK393297 MPO393297 MFS393297 LVW393297 LMA393297 LCE393297 KSI393297 KIM393297 JYQ393297 JOU393297 JEY393297 IVC393297 ILG393297 IBK393297 HRO393297 HHS393297 GXW393297 GOA393297 GEE393297 FUI393297 FKM393297 FAQ393297 EQU393297 EGY393297 DXC393297 DNG393297 DDK393297 CTO393297 CJS393297 BZW393297 BQA393297 BGE393297 AWI393297 AMM393297 ACQ393297 SU393297 IY393297 C393297 WVK327761 WLO327761 WBS327761 VRW327761 VIA327761 UYE327761 UOI327761 UEM327761 TUQ327761 TKU327761 TAY327761 SRC327761 SHG327761 RXK327761 RNO327761 RDS327761 QTW327761 QKA327761 QAE327761 PQI327761 PGM327761 OWQ327761 OMU327761 OCY327761 NTC327761 NJG327761 MZK327761 MPO327761 MFS327761 LVW327761 LMA327761 LCE327761 KSI327761 KIM327761 JYQ327761 JOU327761 JEY327761 IVC327761 ILG327761 IBK327761 HRO327761 HHS327761 GXW327761 GOA327761 GEE327761 FUI327761 FKM327761 FAQ327761 EQU327761 EGY327761 DXC327761 DNG327761 DDK327761 CTO327761 CJS327761 BZW327761 BQA327761 BGE327761 AWI327761 AMM327761 ACQ327761 SU327761 IY327761 C327761 WVK262225 WLO262225 WBS262225 VRW262225 VIA262225 UYE262225 UOI262225 UEM262225 TUQ262225 TKU262225 TAY262225 SRC262225 SHG262225 RXK262225 RNO262225 RDS262225 QTW262225 QKA262225 QAE262225 PQI262225 PGM262225 OWQ262225 OMU262225 OCY262225 NTC262225 NJG262225 MZK262225 MPO262225 MFS262225 LVW262225 LMA262225 LCE262225 KSI262225 KIM262225 JYQ262225 JOU262225 JEY262225 IVC262225 ILG262225 IBK262225 HRO262225 HHS262225 GXW262225 GOA262225 GEE262225 FUI262225 FKM262225 FAQ262225 EQU262225 EGY262225 DXC262225 DNG262225 DDK262225 CTO262225 CJS262225 BZW262225 BQA262225 BGE262225 AWI262225 AMM262225 ACQ262225 SU262225 IY262225 C262225 WVK196689 WLO196689 WBS196689 VRW196689 VIA196689 UYE196689 UOI196689 UEM196689 TUQ196689 TKU196689 TAY196689 SRC196689 SHG196689 RXK196689 RNO196689 RDS196689 QTW196689 QKA196689 QAE196689 PQI196689 PGM196689 OWQ196689 OMU196689 OCY196689 NTC196689 NJG196689 MZK196689 MPO196689 MFS196689 LVW196689 LMA196689 LCE196689 KSI196689 KIM196689 JYQ196689 JOU196689 JEY196689 IVC196689 ILG196689 IBK196689 HRO196689 HHS196689 GXW196689 GOA196689 GEE196689 FUI196689 FKM196689 FAQ196689 EQU196689 EGY196689 DXC196689 DNG196689 DDK196689 CTO196689 CJS196689 BZW196689 BQA196689 BGE196689 AWI196689 AMM196689 ACQ196689 SU196689 IY196689 C196689 WVK131153 WLO131153 WBS131153 VRW131153 VIA131153 UYE131153 UOI131153 UEM131153 TUQ131153 TKU131153 TAY131153 SRC131153 SHG131153 RXK131153 RNO131153 RDS131153 QTW131153 QKA131153 QAE131153 PQI131153 PGM131153 OWQ131153 OMU131153 OCY131153 NTC131153 NJG131153 MZK131153 MPO131153 MFS131153 LVW131153 LMA131153 LCE131153 KSI131153 KIM131153 JYQ131153 JOU131153 JEY131153 IVC131153 ILG131153 IBK131153 HRO131153 HHS131153 GXW131153 GOA131153 GEE131153 FUI131153 FKM131153 FAQ131153 EQU131153 EGY131153 DXC131153 DNG131153 DDK131153 CTO131153 CJS131153 BZW131153 BQA131153 BGE131153 AWI131153 AMM131153 ACQ131153 SU131153 IY131153 C131153 WVK65617 WLO65617 WBS65617 VRW65617 VIA65617 UYE65617 UOI65617 UEM65617 TUQ65617 TKU65617 TAY65617 SRC65617 SHG65617 RXK65617 RNO65617 RDS65617 QTW65617 QKA65617 QAE65617 PQI65617 PGM65617 OWQ65617 OMU65617 OCY65617 NTC65617 NJG65617 MZK65617 MPO65617 MFS65617 LVW65617 LMA65617 LCE65617 KSI65617 KIM65617 JYQ65617 JOU65617 JEY65617 IVC65617 ILG65617 IBK65617 HRO65617 HHS65617 GXW65617 GOA65617 GEE65617 FUI65617 FKM65617 FAQ65617 EQU65617 EGY65617 DXC65617 DNG65617 DDK65617 CTO65617 CJS65617 BZW65617 BQA65617 BGE65617 AWI65617 AMM65617 ACQ65617 SU65617 IY65617 C65617 WVK81 WLO81 WBS81 VRW81 VIA81 UYE81 UOI81 UEM81 TUQ81 TKU81 TAY81 SRC81 SHG81 RXK81 RNO81 RDS81 QTW81 QKA81 QAE81 PQI81 PGM81 OWQ81 OMU81 OCY81 NTC81 NJG81 MZK81 MPO81 MFS81 LVW81 LMA81 LCE81 KSI81 KIM81 JYQ81 JOU81 JEY81 IVC81 ILG81 IBK81 HRO81 HHS81 GXW81 GOA81 GEE81 FUI81 FKM81 FAQ81 EQU81 EGY81 DXC81 DNG81 DDK81 CTO81 CJS81 BZW81 BQA81 BGE81 AWI81 AMM81 ACQ81 SU81 IY81 C81 WVK983119 WLO983119 WBS983119 VRW983119 VIA983119 UYE983119 UOI983119 UEM983119 TUQ983119 TKU983119 TAY983119 SRC983119 SHG983119 RXK983119 RNO983119 RDS983119 QTW983119 QKA983119 QAE983119 PQI983119 PGM983119 OWQ983119 OMU983119 OCY983119 NTC983119 NJG983119 MZK983119 MPO983119 MFS983119 LVW983119 LMA983119 LCE983119 KSI983119 KIM983119 JYQ983119 JOU983119 JEY983119 IVC983119 ILG983119 IBK983119 HRO983119 HHS983119 GXW983119 GOA983119 GEE983119 FUI983119 FKM983119 FAQ983119 EQU983119 EGY983119 DXC983119 DNG983119 DDK983119 CTO983119 CJS983119 BZW983119 BQA983119 BGE983119 AWI983119 AMM983119 ACQ983119 SU983119 IY983119 C983119 WVK917583 WLO917583 WBS917583 VRW917583 VIA917583 UYE917583 UOI917583 UEM917583 TUQ917583 TKU917583 TAY917583 SRC917583 SHG917583 RXK917583 RNO917583 RDS917583 QTW917583 QKA917583 QAE917583 PQI917583 PGM917583 OWQ917583 OMU917583 OCY917583 NTC917583 NJG917583 MZK917583 MPO917583 MFS917583 LVW917583 LMA917583 LCE917583 KSI917583 KIM917583 JYQ917583 JOU917583 JEY917583 IVC917583 ILG917583 IBK917583 HRO917583 HHS917583 GXW917583 GOA917583 GEE917583 FUI917583 FKM917583 FAQ917583 EQU917583 EGY917583 DXC917583 DNG917583 DDK917583 CTO917583 CJS917583 BZW917583 BQA917583 BGE917583 AWI917583 AMM917583 ACQ917583 SU917583 IY917583 C917583 WVK852047 WLO852047 WBS852047 VRW852047 VIA852047 UYE852047 UOI852047 UEM852047 TUQ852047 TKU852047 TAY852047 SRC852047 SHG852047 RXK852047 RNO852047 RDS852047 QTW852047 QKA852047 QAE852047 PQI852047 PGM852047 OWQ852047 OMU852047 OCY852047 NTC852047 NJG852047 MZK852047 MPO852047 MFS852047 LVW852047 LMA852047 LCE852047 KSI852047 KIM852047 JYQ852047 JOU852047 JEY852047 IVC852047 ILG852047 IBK852047 HRO852047 HHS852047 GXW852047 GOA852047 GEE852047 FUI852047 FKM852047 FAQ852047 EQU852047 EGY852047 DXC852047 DNG852047 DDK852047 CTO852047 CJS852047 BZW852047 BQA852047 BGE852047 AWI852047 AMM852047 ACQ852047 SU852047 IY852047 C852047 WVK786511 WLO786511 WBS786511 VRW786511 VIA786511 UYE786511 UOI786511 UEM786511 TUQ786511 TKU786511 TAY786511 SRC786511 SHG786511 RXK786511 RNO786511 RDS786511 QTW786511 QKA786511 QAE786511 PQI786511 PGM786511 OWQ786511 OMU786511 OCY786511 NTC786511 NJG786511 MZK786511 MPO786511 MFS786511 LVW786511 LMA786511 LCE786511 KSI786511 KIM786511 JYQ786511 JOU786511 JEY786511 IVC786511 ILG786511 IBK786511 HRO786511 HHS786511 GXW786511 GOA786511 GEE786511 FUI786511 FKM786511 FAQ786511 EQU786511 EGY786511 DXC786511 DNG786511 DDK786511 CTO786511 CJS786511 BZW786511 BQA786511 BGE786511 AWI786511 AMM786511 ACQ786511 SU786511 IY786511 C786511 WVK720975 WLO720975 WBS720975 VRW720975 VIA720975 UYE720975 UOI720975 UEM720975 TUQ720975 TKU720975 TAY720975 SRC720975 SHG720975 RXK720975 RNO720975 RDS720975 QTW720975 QKA720975 QAE720975 PQI720975 PGM720975 OWQ720975 OMU720975 OCY720975 NTC720975 NJG720975 MZK720975 MPO720975 MFS720975 LVW720975 LMA720975 LCE720975 KSI720975 KIM720975 JYQ720975 JOU720975 JEY720975 IVC720975 ILG720975 IBK720975 HRO720975 HHS720975 GXW720975 GOA720975 GEE720975 FUI720975 FKM720975 FAQ720975 EQU720975 EGY720975 DXC720975 DNG720975 DDK720975 CTO720975 CJS720975 BZW720975 BQA720975 BGE720975 AWI720975 AMM720975 ACQ720975 SU720975 IY720975 C720975 WVK655439 WLO655439 WBS655439 VRW655439 VIA655439 UYE655439 UOI655439 UEM655439 TUQ655439 TKU655439 TAY655439 SRC655439 SHG655439 RXK655439 RNO655439 RDS655439 QTW655439 QKA655439 QAE655439 PQI655439 PGM655439 OWQ655439 OMU655439 OCY655439 NTC655439 NJG655439 MZK655439 MPO655439 MFS655439 LVW655439 LMA655439 LCE655439 KSI655439 KIM655439 JYQ655439 JOU655439 JEY655439 IVC655439 ILG655439 IBK655439 HRO655439 HHS655439 GXW655439 GOA655439 GEE655439 FUI655439 FKM655439 FAQ655439 EQU655439 EGY655439 DXC655439 DNG655439 DDK655439 CTO655439 CJS655439 BZW655439 BQA655439 BGE655439 AWI655439 AMM655439 ACQ655439 SU655439 IY655439 C655439 WVK589903 WLO589903 WBS589903 VRW589903 VIA589903 UYE589903 UOI589903 UEM589903 TUQ589903 TKU589903 TAY589903 SRC589903 SHG589903 RXK589903 RNO589903 RDS589903 QTW589903 QKA589903 QAE589903 PQI589903 PGM589903 OWQ589903 OMU589903 OCY589903 NTC589903 NJG589903 MZK589903 MPO589903 MFS589903 LVW589903 LMA589903 LCE589903 KSI589903 KIM589903 JYQ589903 JOU589903 JEY589903 IVC589903 ILG589903 IBK589903 HRO589903 HHS589903 GXW589903 GOA589903 GEE589903 FUI589903 FKM589903 FAQ589903 EQU589903 EGY589903 DXC589903 DNG589903 DDK589903 CTO589903 CJS589903 BZW589903 BQA589903 BGE589903 AWI589903 AMM589903 ACQ589903 SU589903 IY589903 C589903 WVK524367 WLO524367 WBS524367 VRW524367 VIA524367 UYE524367 UOI524367 UEM524367 TUQ524367 TKU524367 TAY524367 SRC524367 SHG524367 RXK524367 RNO524367 RDS524367 QTW524367 QKA524367 QAE524367 PQI524367 PGM524367 OWQ524367 OMU524367 OCY524367 NTC524367 NJG524367 MZK524367 MPO524367 MFS524367 LVW524367 LMA524367 LCE524367 KSI524367 KIM524367 JYQ524367 JOU524367 JEY524367 IVC524367 ILG524367 IBK524367 HRO524367 HHS524367 GXW524367 GOA524367 GEE524367 FUI524367 FKM524367 FAQ524367 EQU524367 EGY524367 DXC524367 DNG524367 DDK524367 CTO524367 CJS524367 BZW524367 BQA524367 BGE524367 AWI524367 AMM524367 ACQ524367 SU524367 IY524367 C524367 WVK458831 WLO458831 WBS458831 VRW458831 VIA458831 UYE458831 UOI458831 UEM458831 TUQ458831 TKU458831 TAY458831 SRC458831 SHG458831 RXK458831 RNO458831 RDS458831 QTW458831 QKA458831 QAE458831 PQI458831 PGM458831 OWQ458831 OMU458831 OCY458831 NTC458831 NJG458831 MZK458831 MPO458831 MFS458831 LVW458831 LMA458831 LCE458831 KSI458831 KIM458831 JYQ458831 JOU458831 JEY458831 IVC458831 ILG458831 IBK458831 HRO458831 HHS458831 GXW458831 GOA458831 GEE458831 FUI458831 FKM458831 FAQ458831 EQU458831 EGY458831 DXC458831 DNG458831 DDK458831 CTO458831 CJS458831 BZW458831 BQA458831 BGE458831 AWI458831 AMM458831 ACQ458831 SU458831 IY458831 C458831 WVK393295 WLO393295 WBS393295 VRW393295 VIA393295 UYE393295 UOI393295 UEM393295 TUQ393295 TKU393295 TAY393295 SRC393295 SHG393295 RXK393295 RNO393295 RDS393295 QTW393295 QKA393295 QAE393295 PQI393295 PGM393295 OWQ393295 OMU393295 OCY393295 NTC393295 NJG393295 MZK393295 MPO393295 MFS393295 LVW393295 LMA393295 LCE393295 KSI393295 KIM393295 JYQ393295 JOU393295 JEY393295 IVC393295 ILG393295 IBK393295 HRO393295 HHS393295 GXW393295 GOA393295 GEE393295 FUI393295 FKM393295 FAQ393295 EQU393295 EGY393295 DXC393295 DNG393295 DDK393295 CTO393295 CJS393295 BZW393295 BQA393295 BGE393295 AWI393295 AMM393295 ACQ393295 SU393295 IY393295 C393295 WVK327759 WLO327759 WBS327759 VRW327759 VIA327759 UYE327759 UOI327759 UEM327759 TUQ327759 TKU327759 TAY327759 SRC327759 SHG327759 RXK327759 RNO327759 RDS327759 QTW327759 QKA327759 QAE327759 PQI327759 PGM327759 OWQ327759 OMU327759 OCY327759 NTC327759 NJG327759 MZK327759 MPO327759 MFS327759 LVW327759 LMA327759 LCE327759 KSI327759 KIM327759 JYQ327759 JOU327759 JEY327759 IVC327759 ILG327759 IBK327759 HRO327759 HHS327759 GXW327759 GOA327759 GEE327759 FUI327759 FKM327759 FAQ327759 EQU327759 EGY327759 DXC327759 DNG327759 DDK327759 CTO327759 CJS327759 BZW327759 BQA327759 BGE327759 AWI327759 AMM327759 ACQ327759 SU327759 IY327759 C327759 WVK262223 WLO262223 WBS262223 VRW262223 VIA262223 UYE262223 UOI262223 UEM262223 TUQ262223 TKU262223 TAY262223 SRC262223 SHG262223 RXK262223 RNO262223 RDS262223 QTW262223 QKA262223 QAE262223 PQI262223 PGM262223 OWQ262223 OMU262223 OCY262223 NTC262223 NJG262223 MZK262223 MPO262223 MFS262223 LVW262223 LMA262223 LCE262223 KSI262223 KIM262223 JYQ262223 JOU262223 JEY262223 IVC262223 ILG262223 IBK262223 HRO262223 HHS262223 GXW262223 GOA262223 GEE262223 FUI262223 FKM262223 FAQ262223 EQU262223 EGY262223 DXC262223 DNG262223 DDK262223 CTO262223 CJS262223 BZW262223 BQA262223 BGE262223 AWI262223 AMM262223 ACQ262223 SU262223 IY262223 C262223 WVK196687 WLO196687 WBS196687 VRW196687 VIA196687 UYE196687 UOI196687 UEM196687 TUQ196687 TKU196687 TAY196687 SRC196687 SHG196687 RXK196687 RNO196687 RDS196687 QTW196687 QKA196687 QAE196687 PQI196687 PGM196687 OWQ196687 OMU196687 OCY196687 NTC196687 NJG196687 MZK196687 MPO196687 MFS196687 LVW196687 LMA196687 LCE196687 KSI196687 KIM196687 JYQ196687 JOU196687 JEY196687 IVC196687 ILG196687 IBK196687 HRO196687 HHS196687 GXW196687 GOA196687 GEE196687 FUI196687 FKM196687 FAQ196687 EQU196687 EGY196687 DXC196687 DNG196687 DDK196687 CTO196687 CJS196687 BZW196687 BQA196687 BGE196687 AWI196687 AMM196687 ACQ196687 SU196687 IY196687 C196687 WVK131151 WLO131151 WBS131151 VRW131151 VIA131151 UYE131151 UOI131151 UEM131151 TUQ131151 TKU131151 TAY131151 SRC131151 SHG131151 RXK131151 RNO131151 RDS131151 QTW131151 QKA131151 QAE131151 PQI131151 PGM131151 OWQ131151 OMU131151 OCY131151 NTC131151 NJG131151 MZK131151 MPO131151 MFS131151 LVW131151 LMA131151 LCE131151 KSI131151 KIM131151 JYQ131151 JOU131151 JEY131151 IVC131151 ILG131151 IBK131151 HRO131151 HHS131151 GXW131151 GOA131151 GEE131151 FUI131151 FKM131151 FAQ131151 EQU131151 EGY131151 DXC131151 DNG131151 DDK131151 CTO131151 CJS131151 BZW131151 BQA131151 BGE131151 AWI131151 AMM131151 ACQ131151 SU131151 IY131151 C131151 WVK65615 WLO65615 WBS65615 VRW65615 VIA65615 UYE65615 UOI65615 UEM65615 TUQ65615 TKU65615 TAY65615 SRC65615 SHG65615 RXK65615 RNO65615 RDS65615 QTW65615 QKA65615 QAE65615 PQI65615 PGM65615 OWQ65615 OMU65615 OCY65615 NTC65615 NJG65615 MZK65615 MPO65615 MFS65615 LVW65615 LMA65615 LCE65615 KSI65615 KIM65615 JYQ65615 JOU65615 JEY65615 IVC65615 ILG65615 IBK65615 HRO65615 HHS65615 GXW65615 GOA65615 GEE65615 FUI65615 FKM65615 FAQ65615 EQU65615 EGY65615 DXC65615 DNG65615 DDK65615 CTO65615 CJS65615 BZW65615 BQA65615 BGE65615 AWI65615 AMM65615 ACQ65615 SU65615 IY65615 C65615 WVK79 WLO79 WBS79 VRW79 VIA79 UYE79 UOI79 UEM79 TUQ79 TKU79 TAY79 SRC79 SHG79 RXK79 RNO79 RDS79 QTW79 QKA79 QAE79 PQI79 PGM79 OWQ79 OMU79 OCY79 NTC79 NJG79 MZK79 MPO79 MFS79 LVW79 LMA79 LCE79 KSI79 KIM79 JYQ79 JOU79 JEY79 IVC79 ILG79 IBK79 HRO79 HHS79 GXW79 GOA79 GEE79 FUI79 FKM79 FAQ79 EQU79 EGY79 DXC79 DNG79 DDK79 CTO79 CJS79 BZW79 BQA79 BGE79 AWI79 AMM79 ACQ79 SU79 IY79 C79 WVK983125 WLO983125 WBS983125 VRW983125 VIA983125 UYE983125 UOI983125 UEM983125 TUQ983125 TKU983125 TAY983125 SRC983125 SHG983125 RXK983125 RNO983125 RDS983125 QTW983125 QKA983125 QAE983125 PQI983125 PGM983125 OWQ983125 OMU983125 OCY983125 NTC983125 NJG983125 MZK983125 MPO983125 MFS983125 LVW983125 LMA983125 LCE983125 KSI983125 KIM983125 JYQ983125 JOU983125 JEY983125 IVC983125 ILG983125 IBK983125 HRO983125 HHS983125 GXW983125 GOA983125 GEE983125 FUI983125 FKM983125 FAQ983125 EQU983125 EGY983125 DXC983125 DNG983125 DDK983125 CTO983125 CJS983125 BZW983125 BQA983125 BGE983125 AWI983125 AMM983125 ACQ983125 SU983125 IY983125 C983125 WVK917589 WLO917589 WBS917589 VRW917589 VIA917589 UYE917589 UOI917589 UEM917589 TUQ917589 TKU917589 TAY917589 SRC917589 SHG917589 RXK917589 RNO917589 RDS917589 QTW917589 QKA917589 QAE917589 PQI917589 PGM917589 OWQ917589 OMU917589 OCY917589 NTC917589 NJG917589 MZK917589 MPO917589 MFS917589 LVW917589 LMA917589 LCE917589 KSI917589 KIM917589 JYQ917589 JOU917589 JEY917589 IVC917589 ILG917589 IBK917589 HRO917589 HHS917589 GXW917589 GOA917589 GEE917589 FUI917589 FKM917589 FAQ917589 EQU917589 EGY917589 DXC917589 DNG917589 DDK917589 CTO917589 CJS917589 BZW917589 BQA917589 BGE917589 AWI917589 AMM917589 ACQ917589 SU917589 IY917589 C917589 WVK852053 WLO852053 WBS852053 VRW852053 VIA852053 UYE852053 UOI852053 UEM852053 TUQ852053 TKU852053 TAY852053 SRC852053 SHG852053 RXK852053 RNO852053 RDS852053 QTW852053 QKA852053 QAE852053 PQI852053 PGM852053 OWQ852053 OMU852053 OCY852053 NTC852053 NJG852053 MZK852053 MPO852053 MFS852053 LVW852053 LMA852053 LCE852053 KSI852053 KIM852053 JYQ852053 JOU852053 JEY852053 IVC852053 ILG852053 IBK852053 HRO852053 HHS852053 GXW852053 GOA852053 GEE852053 FUI852053 FKM852053 FAQ852053 EQU852053 EGY852053 DXC852053 DNG852053 DDK852053 CTO852053 CJS852053 BZW852053 BQA852053 BGE852053 AWI852053 AMM852053 ACQ852053 SU852053 IY852053 C852053 WVK786517 WLO786517 WBS786517 VRW786517 VIA786517 UYE786517 UOI786517 UEM786517 TUQ786517 TKU786517 TAY786517 SRC786517 SHG786517 RXK786517 RNO786517 RDS786517 QTW786517 QKA786517 QAE786517 PQI786517 PGM786517 OWQ786517 OMU786517 OCY786517 NTC786517 NJG786517 MZK786517 MPO786517 MFS786517 LVW786517 LMA786517 LCE786517 KSI786517 KIM786517 JYQ786517 JOU786517 JEY786517 IVC786517 ILG786517 IBK786517 HRO786517 HHS786517 GXW786517 GOA786517 GEE786517 FUI786517 FKM786517 FAQ786517 EQU786517 EGY786517 DXC786517 DNG786517 DDK786517 CTO786517 CJS786517 BZW786517 BQA786517 BGE786517 AWI786517 AMM786517 ACQ786517 SU786517 IY786517 C786517 WVK720981 WLO720981 WBS720981 VRW720981 VIA720981 UYE720981 UOI720981 UEM720981 TUQ720981 TKU720981 TAY720981 SRC720981 SHG720981 RXK720981 RNO720981 RDS720981 QTW720981 QKA720981 QAE720981 PQI720981 PGM720981 OWQ720981 OMU720981 OCY720981 NTC720981 NJG720981 MZK720981 MPO720981 MFS720981 LVW720981 LMA720981 LCE720981 KSI720981 KIM720981 JYQ720981 JOU720981 JEY720981 IVC720981 ILG720981 IBK720981 HRO720981 HHS720981 GXW720981 GOA720981 GEE720981 FUI720981 FKM720981 FAQ720981 EQU720981 EGY720981 DXC720981 DNG720981 DDK720981 CTO720981 CJS720981 BZW720981 BQA720981 BGE720981 AWI720981 AMM720981 ACQ720981 SU720981 IY720981 C720981 WVK655445 WLO655445 WBS655445 VRW655445 VIA655445 UYE655445 UOI655445 UEM655445 TUQ655445 TKU655445 TAY655445 SRC655445 SHG655445 RXK655445 RNO655445 RDS655445 QTW655445 QKA655445 QAE655445 PQI655445 PGM655445 OWQ655445 OMU655445 OCY655445 NTC655445 NJG655445 MZK655445 MPO655445 MFS655445 LVW655445 LMA655445 LCE655445 KSI655445 KIM655445 JYQ655445 JOU655445 JEY655445 IVC655445 ILG655445 IBK655445 HRO655445 HHS655445 GXW655445 GOA655445 GEE655445 FUI655445 FKM655445 FAQ655445 EQU655445 EGY655445 DXC655445 DNG655445 DDK655445 CTO655445 CJS655445 BZW655445 BQA655445 BGE655445 AWI655445 AMM655445 ACQ655445 SU655445 IY655445 C655445 WVK589909 WLO589909 WBS589909 VRW589909 VIA589909 UYE589909 UOI589909 UEM589909 TUQ589909 TKU589909 TAY589909 SRC589909 SHG589909 RXK589909 RNO589909 RDS589909 QTW589909 QKA589909 QAE589909 PQI589909 PGM589909 OWQ589909 OMU589909 OCY589909 NTC589909 NJG589909 MZK589909 MPO589909 MFS589909 LVW589909 LMA589909 LCE589909 KSI589909 KIM589909 JYQ589909 JOU589909 JEY589909 IVC589909 ILG589909 IBK589909 HRO589909 HHS589909 GXW589909 GOA589909 GEE589909 FUI589909 FKM589909 FAQ589909 EQU589909 EGY589909 DXC589909 DNG589909 DDK589909 CTO589909 CJS589909 BZW589909 BQA589909 BGE589909 AWI589909 AMM589909 ACQ589909 SU589909 IY589909 C589909 WVK524373 WLO524373 WBS524373 VRW524373 VIA524373 UYE524373 UOI524373 UEM524373 TUQ524373 TKU524373 TAY524373 SRC524373 SHG524373 RXK524373 RNO524373 RDS524373 QTW524373 QKA524373 QAE524373 PQI524373 PGM524373 OWQ524373 OMU524373 OCY524373 NTC524373 NJG524373 MZK524373 MPO524373 MFS524373 LVW524373 LMA524373 LCE524373 KSI524373 KIM524373 JYQ524373 JOU524373 JEY524373 IVC524373 ILG524373 IBK524373 HRO524373 HHS524373 GXW524373 GOA524373 GEE524373 FUI524373 FKM524373 FAQ524373 EQU524373 EGY524373 DXC524373 DNG524373 DDK524373 CTO524373 CJS524373 BZW524373 BQA524373 BGE524373 AWI524373 AMM524373 ACQ524373 SU524373 IY524373 C524373 WVK458837 WLO458837 WBS458837 VRW458837 VIA458837 UYE458837 UOI458837 UEM458837 TUQ458837 TKU458837 TAY458837 SRC458837 SHG458837 RXK458837 RNO458837 RDS458837 QTW458837 QKA458837 QAE458837 PQI458837 PGM458837 OWQ458837 OMU458837 OCY458837 NTC458837 NJG458837 MZK458837 MPO458837 MFS458837 LVW458837 LMA458837 LCE458837 KSI458837 KIM458837 JYQ458837 JOU458837 JEY458837 IVC458837 ILG458837 IBK458837 HRO458837 HHS458837 GXW458837 GOA458837 GEE458837 FUI458837 FKM458837 FAQ458837 EQU458837 EGY458837 DXC458837 DNG458837 DDK458837 CTO458837 CJS458837 BZW458837 BQA458837 BGE458837 AWI458837 AMM458837 ACQ458837 SU458837 IY458837 C458837 WVK393301 WLO393301 WBS393301 VRW393301 VIA393301 UYE393301 UOI393301 UEM393301 TUQ393301 TKU393301 TAY393301 SRC393301 SHG393301 RXK393301 RNO393301 RDS393301 QTW393301 QKA393301 QAE393301 PQI393301 PGM393301 OWQ393301 OMU393301 OCY393301 NTC393301 NJG393301 MZK393301 MPO393301 MFS393301 LVW393301 LMA393301 LCE393301 KSI393301 KIM393301 JYQ393301 JOU393301 JEY393301 IVC393301 ILG393301 IBK393301 HRO393301 HHS393301 GXW393301 GOA393301 GEE393301 FUI393301 FKM393301 FAQ393301 EQU393301 EGY393301 DXC393301 DNG393301 DDK393301 CTO393301 CJS393301 BZW393301 BQA393301 BGE393301 AWI393301 AMM393301 ACQ393301 SU393301 IY393301 C393301 WVK327765 WLO327765 WBS327765 VRW327765 VIA327765 UYE327765 UOI327765 UEM327765 TUQ327765 TKU327765 TAY327765 SRC327765 SHG327765 RXK327765 RNO327765 RDS327765 QTW327765 QKA327765 QAE327765 PQI327765 PGM327765 OWQ327765 OMU327765 OCY327765 NTC327765 NJG327765 MZK327765 MPO327765 MFS327765 LVW327765 LMA327765 LCE327765 KSI327765 KIM327765 JYQ327765 JOU327765 JEY327765 IVC327765 ILG327765 IBK327765 HRO327765 HHS327765 GXW327765 GOA327765 GEE327765 FUI327765 FKM327765 FAQ327765 EQU327765 EGY327765 DXC327765 DNG327765 DDK327765 CTO327765 CJS327765 BZW327765 BQA327765 BGE327765 AWI327765 AMM327765 ACQ327765 SU327765 IY327765 C327765 WVK262229 WLO262229 WBS262229 VRW262229 VIA262229 UYE262229 UOI262229 UEM262229 TUQ262229 TKU262229 TAY262229 SRC262229 SHG262229 RXK262229 RNO262229 RDS262229 QTW262229 QKA262229 QAE262229 PQI262229 PGM262229 OWQ262229 OMU262229 OCY262229 NTC262229 NJG262229 MZK262229 MPO262229 MFS262229 LVW262229 LMA262229 LCE262229 KSI262229 KIM262229 JYQ262229 JOU262229 JEY262229 IVC262229 ILG262229 IBK262229 HRO262229 HHS262229 GXW262229 GOA262229 GEE262229 FUI262229 FKM262229 FAQ262229 EQU262229 EGY262229 DXC262229 DNG262229 DDK262229 CTO262229 CJS262229 BZW262229 BQA262229 BGE262229 AWI262229 AMM262229 ACQ262229 SU262229 IY262229 C262229 WVK196693 WLO196693 WBS196693 VRW196693 VIA196693 UYE196693 UOI196693 UEM196693 TUQ196693 TKU196693 TAY196693 SRC196693 SHG196693 RXK196693 RNO196693 RDS196693 QTW196693 QKA196693 QAE196693 PQI196693 PGM196693 OWQ196693 OMU196693 OCY196693 NTC196693 NJG196693 MZK196693 MPO196693 MFS196693 LVW196693 LMA196693 LCE196693 KSI196693 KIM196693 JYQ196693 JOU196693 JEY196693 IVC196693 ILG196693 IBK196693 HRO196693 HHS196693 GXW196693 GOA196693 GEE196693 FUI196693 FKM196693 FAQ196693 EQU196693 EGY196693 DXC196693 DNG196693 DDK196693 CTO196693 CJS196693 BZW196693 BQA196693 BGE196693 AWI196693 AMM196693 ACQ196693 SU196693 IY196693 C196693 WVK131157 WLO131157 WBS131157 VRW131157 VIA131157 UYE131157 UOI131157 UEM131157 TUQ131157 TKU131157 TAY131157 SRC131157 SHG131157 RXK131157 RNO131157 RDS131157 QTW131157 QKA131157 QAE131157 PQI131157 PGM131157 OWQ131157 OMU131157 OCY131157 NTC131157 NJG131157 MZK131157 MPO131157 MFS131157 LVW131157 LMA131157 LCE131157 KSI131157 KIM131157 JYQ131157 JOU131157 JEY131157 IVC131157 ILG131157 IBK131157 HRO131157 HHS131157 GXW131157 GOA131157 GEE131157 FUI131157 FKM131157 FAQ131157 EQU131157 EGY131157 DXC131157 DNG131157 DDK131157 CTO131157 CJS131157 BZW131157 BQA131157 BGE131157 AWI131157 AMM131157 ACQ131157 SU131157 IY131157 C131157 WVK65621 WLO65621 WBS65621 VRW65621 VIA65621 UYE65621 UOI65621 UEM65621 TUQ65621 TKU65621 TAY65621 SRC65621 SHG65621 RXK65621 RNO65621 RDS65621 QTW65621 QKA65621 QAE65621 PQI65621 PGM65621 OWQ65621 OMU65621 OCY65621 NTC65621 NJG65621 MZK65621 MPO65621 MFS65621 LVW65621 LMA65621 LCE65621 KSI65621 KIM65621 JYQ65621 JOU65621 JEY65621 IVC65621 ILG65621 IBK65621 HRO65621 HHS65621 GXW65621 GOA65621 GEE65621 FUI65621 FKM65621 FAQ65621 EQU65621 EGY65621 DXC65621 DNG65621 DDK65621 CTO65621 CJS65621 BZW65621 BQA65621 BGE65621 AWI65621 AMM65621 ACQ65621 SU65621 IY65621 C65621 WVK85 WLO85 WBS85 VRW85 VIA85 UYE85 UOI85 UEM85 TUQ85 TKU85 TAY85 SRC85 SHG85 RXK85 RNO85 RDS85 QTW85 QKA85 QAE85 PQI85 PGM85 OWQ85 OMU85 OCY85 NTC85 NJG85 MZK85 MPO85 MFS85 LVW85 LMA85 LCE85 KSI85 KIM85 JYQ85 JOU85 JEY85 IVC85 ILG85 IBK85 HRO85 HHS85 GXW85 GOA85 GEE85 FUI85 FKM85 FAQ85 EQU85 EGY85 DXC85 DNG85 DDK85 CTO85 CJS85 BZW85 BQA85 BGE85 AWI85 AMM85 ACQ85 SU85 IY85" xr:uid="{382E1652-0330-4D0E-B0CB-1F3B817D54A2}">
      <formula1>$R$68:$Y$68</formula1>
    </dataValidation>
    <dataValidation type="list" allowBlank="1" showInputMessage="1" showErrorMessage="1" sqref="D77 WVL983125 WLP983125 WBT983125 VRX983125 VIB983125 UYF983125 UOJ983125 UEN983125 TUR983125 TKV983125 TAZ983125 SRD983125 SHH983125 RXL983125 RNP983125 RDT983125 QTX983125 QKB983125 QAF983125 PQJ983125 PGN983125 OWR983125 OMV983125 OCZ983125 NTD983125 NJH983125 MZL983125 MPP983125 MFT983125 LVX983125 LMB983125 LCF983125 KSJ983125 KIN983125 JYR983125 JOV983125 JEZ983125 IVD983125 ILH983125 IBL983125 HRP983125 HHT983125 GXX983125 GOB983125 GEF983125 FUJ983125 FKN983125 FAR983125 EQV983125 EGZ983125 DXD983125 DNH983125 DDL983125 CTP983125 CJT983125 BZX983125 BQB983125 BGF983125 AWJ983125 AMN983125 ACR983125 SV983125 IZ983125 D983125 WVL917589 WLP917589 WBT917589 VRX917589 VIB917589 UYF917589 UOJ917589 UEN917589 TUR917589 TKV917589 TAZ917589 SRD917589 SHH917589 RXL917589 RNP917589 RDT917589 QTX917589 QKB917589 QAF917589 PQJ917589 PGN917589 OWR917589 OMV917589 OCZ917589 NTD917589 NJH917589 MZL917589 MPP917589 MFT917589 LVX917589 LMB917589 LCF917589 KSJ917589 KIN917589 JYR917589 JOV917589 JEZ917589 IVD917589 ILH917589 IBL917589 HRP917589 HHT917589 GXX917589 GOB917589 GEF917589 FUJ917589 FKN917589 FAR917589 EQV917589 EGZ917589 DXD917589 DNH917589 DDL917589 CTP917589 CJT917589 BZX917589 BQB917589 BGF917589 AWJ917589 AMN917589 ACR917589 SV917589 IZ917589 D917589 WVL852053 WLP852053 WBT852053 VRX852053 VIB852053 UYF852053 UOJ852053 UEN852053 TUR852053 TKV852053 TAZ852053 SRD852053 SHH852053 RXL852053 RNP852053 RDT852053 QTX852053 QKB852053 QAF852053 PQJ852053 PGN852053 OWR852053 OMV852053 OCZ852053 NTD852053 NJH852053 MZL852053 MPP852053 MFT852053 LVX852053 LMB852053 LCF852053 KSJ852053 KIN852053 JYR852053 JOV852053 JEZ852053 IVD852053 ILH852053 IBL852053 HRP852053 HHT852053 GXX852053 GOB852053 GEF852053 FUJ852053 FKN852053 FAR852053 EQV852053 EGZ852053 DXD852053 DNH852053 DDL852053 CTP852053 CJT852053 BZX852053 BQB852053 BGF852053 AWJ852053 AMN852053 ACR852053 SV852053 IZ852053 D852053 WVL786517 WLP786517 WBT786517 VRX786517 VIB786517 UYF786517 UOJ786517 UEN786517 TUR786517 TKV786517 TAZ786517 SRD786517 SHH786517 RXL786517 RNP786517 RDT786517 QTX786517 QKB786517 QAF786517 PQJ786517 PGN786517 OWR786517 OMV786517 OCZ786517 NTD786517 NJH786517 MZL786517 MPP786517 MFT786517 LVX786517 LMB786517 LCF786517 KSJ786517 KIN786517 JYR786517 JOV786517 JEZ786517 IVD786517 ILH786517 IBL786517 HRP786517 HHT786517 GXX786517 GOB786517 GEF786517 FUJ786517 FKN786517 FAR786517 EQV786517 EGZ786517 DXD786517 DNH786517 DDL786517 CTP786517 CJT786517 BZX786517 BQB786517 BGF786517 AWJ786517 AMN786517 ACR786517 SV786517 IZ786517 D786517 WVL720981 WLP720981 WBT720981 VRX720981 VIB720981 UYF720981 UOJ720981 UEN720981 TUR720981 TKV720981 TAZ720981 SRD720981 SHH720981 RXL720981 RNP720981 RDT720981 QTX720981 QKB720981 QAF720981 PQJ720981 PGN720981 OWR720981 OMV720981 OCZ720981 NTD720981 NJH720981 MZL720981 MPP720981 MFT720981 LVX720981 LMB720981 LCF720981 KSJ720981 KIN720981 JYR720981 JOV720981 JEZ720981 IVD720981 ILH720981 IBL720981 HRP720981 HHT720981 GXX720981 GOB720981 GEF720981 FUJ720981 FKN720981 FAR720981 EQV720981 EGZ720981 DXD720981 DNH720981 DDL720981 CTP720981 CJT720981 BZX720981 BQB720981 BGF720981 AWJ720981 AMN720981 ACR720981 SV720981 IZ720981 D720981 WVL655445 WLP655445 WBT655445 VRX655445 VIB655445 UYF655445 UOJ655445 UEN655445 TUR655445 TKV655445 TAZ655445 SRD655445 SHH655445 RXL655445 RNP655445 RDT655445 QTX655445 QKB655445 QAF655445 PQJ655445 PGN655445 OWR655445 OMV655445 OCZ655445 NTD655445 NJH655445 MZL655445 MPP655445 MFT655445 LVX655445 LMB655445 LCF655445 KSJ655445 KIN655445 JYR655445 JOV655445 JEZ655445 IVD655445 ILH655445 IBL655445 HRP655445 HHT655445 GXX655445 GOB655445 GEF655445 FUJ655445 FKN655445 FAR655445 EQV655445 EGZ655445 DXD655445 DNH655445 DDL655445 CTP655445 CJT655445 BZX655445 BQB655445 BGF655445 AWJ655445 AMN655445 ACR655445 SV655445 IZ655445 D655445 WVL589909 WLP589909 WBT589909 VRX589909 VIB589909 UYF589909 UOJ589909 UEN589909 TUR589909 TKV589909 TAZ589909 SRD589909 SHH589909 RXL589909 RNP589909 RDT589909 QTX589909 QKB589909 QAF589909 PQJ589909 PGN589909 OWR589909 OMV589909 OCZ589909 NTD589909 NJH589909 MZL589909 MPP589909 MFT589909 LVX589909 LMB589909 LCF589909 KSJ589909 KIN589909 JYR589909 JOV589909 JEZ589909 IVD589909 ILH589909 IBL589909 HRP589909 HHT589909 GXX589909 GOB589909 GEF589909 FUJ589909 FKN589909 FAR589909 EQV589909 EGZ589909 DXD589909 DNH589909 DDL589909 CTP589909 CJT589909 BZX589909 BQB589909 BGF589909 AWJ589909 AMN589909 ACR589909 SV589909 IZ589909 D589909 WVL524373 WLP524373 WBT524373 VRX524373 VIB524373 UYF524373 UOJ524373 UEN524373 TUR524373 TKV524373 TAZ524373 SRD524373 SHH524373 RXL524373 RNP524373 RDT524373 QTX524373 QKB524373 QAF524373 PQJ524373 PGN524373 OWR524373 OMV524373 OCZ524373 NTD524373 NJH524373 MZL524373 MPP524373 MFT524373 LVX524373 LMB524373 LCF524373 KSJ524373 KIN524373 JYR524373 JOV524373 JEZ524373 IVD524373 ILH524373 IBL524373 HRP524373 HHT524373 GXX524373 GOB524373 GEF524373 FUJ524373 FKN524373 FAR524373 EQV524373 EGZ524373 DXD524373 DNH524373 DDL524373 CTP524373 CJT524373 BZX524373 BQB524373 BGF524373 AWJ524373 AMN524373 ACR524373 SV524373 IZ524373 D524373 WVL458837 WLP458837 WBT458837 VRX458837 VIB458837 UYF458837 UOJ458837 UEN458837 TUR458837 TKV458837 TAZ458837 SRD458837 SHH458837 RXL458837 RNP458837 RDT458837 QTX458837 QKB458837 QAF458837 PQJ458837 PGN458837 OWR458837 OMV458837 OCZ458837 NTD458837 NJH458837 MZL458837 MPP458837 MFT458837 LVX458837 LMB458837 LCF458837 KSJ458837 KIN458837 JYR458837 JOV458837 JEZ458837 IVD458837 ILH458837 IBL458837 HRP458837 HHT458837 GXX458837 GOB458837 GEF458837 FUJ458837 FKN458837 FAR458837 EQV458837 EGZ458837 DXD458837 DNH458837 DDL458837 CTP458837 CJT458837 BZX458837 BQB458837 BGF458837 AWJ458837 AMN458837 ACR458837 SV458837 IZ458837 D458837 WVL393301 WLP393301 WBT393301 VRX393301 VIB393301 UYF393301 UOJ393301 UEN393301 TUR393301 TKV393301 TAZ393301 SRD393301 SHH393301 RXL393301 RNP393301 RDT393301 QTX393301 QKB393301 QAF393301 PQJ393301 PGN393301 OWR393301 OMV393301 OCZ393301 NTD393301 NJH393301 MZL393301 MPP393301 MFT393301 LVX393301 LMB393301 LCF393301 KSJ393301 KIN393301 JYR393301 JOV393301 JEZ393301 IVD393301 ILH393301 IBL393301 HRP393301 HHT393301 GXX393301 GOB393301 GEF393301 FUJ393301 FKN393301 FAR393301 EQV393301 EGZ393301 DXD393301 DNH393301 DDL393301 CTP393301 CJT393301 BZX393301 BQB393301 BGF393301 AWJ393301 AMN393301 ACR393301 SV393301 IZ393301 D393301 WVL327765 WLP327765 WBT327765 VRX327765 VIB327765 UYF327765 UOJ327765 UEN327765 TUR327765 TKV327765 TAZ327765 SRD327765 SHH327765 RXL327765 RNP327765 RDT327765 QTX327765 QKB327765 QAF327765 PQJ327765 PGN327765 OWR327765 OMV327765 OCZ327765 NTD327765 NJH327765 MZL327765 MPP327765 MFT327765 LVX327765 LMB327765 LCF327765 KSJ327765 KIN327765 JYR327765 JOV327765 JEZ327765 IVD327765 ILH327765 IBL327765 HRP327765 HHT327765 GXX327765 GOB327765 GEF327765 FUJ327765 FKN327765 FAR327765 EQV327765 EGZ327765 DXD327765 DNH327765 DDL327765 CTP327765 CJT327765 BZX327765 BQB327765 BGF327765 AWJ327765 AMN327765 ACR327765 SV327765 IZ327765 D327765 WVL262229 WLP262229 WBT262229 VRX262229 VIB262229 UYF262229 UOJ262229 UEN262229 TUR262229 TKV262229 TAZ262229 SRD262229 SHH262229 RXL262229 RNP262229 RDT262229 QTX262229 QKB262229 QAF262229 PQJ262229 PGN262229 OWR262229 OMV262229 OCZ262229 NTD262229 NJH262229 MZL262229 MPP262229 MFT262229 LVX262229 LMB262229 LCF262229 KSJ262229 KIN262229 JYR262229 JOV262229 JEZ262229 IVD262229 ILH262229 IBL262229 HRP262229 HHT262229 GXX262229 GOB262229 GEF262229 FUJ262229 FKN262229 FAR262229 EQV262229 EGZ262229 DXD262229 DNH262229 DDL262229 CTP262229 CJT262229 BZX262229 BQB262229 BGF262229 AWJ262229 AMN262229 ACR262229 SV262229 IZ262229 D262229 WVL196693 WLP196693 WBT196693 VRX196693 VIB196693 UYF196693 UOJ196693 UEN196693 TUR196693 TKV196693 TAZ196693 SRD196693 SHH196693 RXL196693 RNP196693 RDT196693 QTX196693 QKB196693 QAF196693 PQJ196693 PGN196693 OWR196693 OMV196693 OCZ196693 NTD196693 NJH196693 MZL196693 MPP196693 MFT196693 LVX196693 LMB196693 LCF196693 KSJ196693 KIN196693 JYR196693 JOV196693 JEZ196693 IVD196693 ILH196693 IBL196693 HRP196693 HHT196693 GXX196693 GOB196693 GEF196693 FUJ196693 FKN196693 FAR196693 EQV196693 EGZ196693 DXD196693 DNH196693 DDL196693 CTP196693 CJT196693 BZX196693 BQB196693 BGF196693 AWJ196693 AMN196693 ACR196693 SV196693 IZ196693 D196693 WVL131157 WLP131157 WBT131157 VRX131157 VIB131157 UYF131157 UOJ131157 UEN131157 TUR131157 TKV131157 TAZ131157 SRD131157 SHH131157 RXL131157 RNP131157 RDT131157 QTX131157 QKB131157 QAF131157 PQJ131157 PGN131157 OWR131157 OMV131157 OCZ131157 NTD131157 NJH131157 MZL131157 MPP131157 MFT131157 LVX131157 LMB131157 LCF131157 KSJ131157 KIN131157 JYR131157 JOV131157 JEZ131157 IVD131157 ILH131157 IBL131157 HRP131157 HHT131157 GXX131157 GOB131157 GEF131157 FUJ131157 FKN131157 FAR131157 EQV131157 EGZ131157 DXD131157 DNH131157 DDL131157 CTP131157 CJT131157 BZX131157 BQB131157 BGF131157 AWJ131157 AMN131157 ACR131157 SV131157 IZ131157 D131157 WVL65621 WLP65621 WBT65621 VRX65621 VIB65621 UYF65621 UOJ65621 UEN65621 TUR65621 TKV65621 TAZ65621 SRD65621 SHH65621 RXL65621 RNP65621 RDT65621 QTX65621 QKB65621 QAF65621 PQJ65621 PGN65621 OWR65621 OMV65621 OCZ65621 NTD65621 NJH65621 MZL65621 MPP65621 MFT65621 LVX65621 LMB65621 LCF65621 KSJ65621 KIN65621 JYR65621 JOV65621 JEZ65621 IVD65621 ILH65621 IBL65621 HRP65621 HHT65621 GXX65621 GOB65621 GEF65621 FUJ65621 FKN65621 FAR65621 EQV65621 EGZ65621 DXD65621 DNH65621 DDL65621 CTP65621 CJT65621 BZX65621 BQB65621 BGF65621 AWJ65621 AMN65621 ACR65621 SV65621 IZ65621 D65621 WVL85 WLP85 WBT85 VRX85 VIB85 UYF85 UOJ85 UEN85 TUR85 TKV85 TAZ85 SRD85 SHH85 RXL85 RNP85 RDT85 QTX85 QKB85 QAF85 PQJ85 PGN85 OWR85 OMV85 OCZ85 NTD85 NJH85 MZL85 MPP85 MFT85 LVX85 LMB85 LCF85 KSJ85 KIN85 JYR85 JOV85 JEZ85 IVD85 ILH85 IBL85 HRP85 HHT85 GXX85 GOB85 GEF85 FUJ85 FKN85 FAR85 EQV85 EGZ85 DXD85 DNH85 DDL85 CTP85 CJT85 BZX85 BQB85 BGF85 AWJ85 AMN85 ACR85 SV85 IZ85 D85 WVL983123 WLP983123 WBT983123 VRX983123 VIB983123 UYF983123 UOJ983123 UEN983123 TUR983123 TKV983123 TAZ983123 SRD983123 SHH983123 RXL983123 RNP983123 RDT983123 QTX983123 QKB983123 QAF983123 PQJ983123 PGN983123 OWR983123 OMV983123 OCZ983123 NTD983123 NJH983123 MZL983123 MPP983123 MFT983123 LVX983123 LMB983123 LCF983123 KSJ983123 KIN983123 JYR983123 JOV983123 JEZ983123 IVD983123 ILH983123 IBL983123 HRP983123 HHT983123 GXX983123 GOB983123 GEF983123 FUJ983123 FKN983123 FAR983123 EQV983123 EGZ983123 DXD983123 DNH983123 DDL983123 CTP983123 CJT983123 BZX983123 BQB983123 BGF983123 AWJ983123 AMN983123 ACR983123 SV983123 IZ983123 D983123 WVL917587 WLP917587 WBT917587 VRX917587 VIB917587 UYF917587 UOJ917587 UEN917587 TUR917587 TKV917587 TAZ917587 SRD917587 SHH917587 RXL917587 RNP917587 RDT917587 QTX917587 QKB917587 QAF917587 PQJ917587 PGN917587 OWR917587 OMV917587 OCZ917587 NTD917587 NJH917587 MZL917587 MPP917587 MFT917587 LVX917587 LMB917587 LCF917587 KSJ917587 KIN917587 JYR917587 JOV917587 JEZ917587 IVD917587 ILH917587 IBL917587 HRP917587 HHT917587 GXX917587 GOB917587 GEF917587 FUJ917587 FKN917587 FAR917587 EQV917587 EGZ917587 DXD917587 DNH917587 DDL917587 CTP917587 CJT917587 BZX917587 BQB917587 BGF917587 AWJ917587 AMN917587 ACR917587 SV917587 IZ917587 D917587 WVL852051 WLP852051 WBT852051 VRX852051 VIB852051 UYF852051 UOJ852051 UEN852051 TUR852051 TKV852051 TAZ852051 SRD852051 SHH852051 RXL852051 RNP852051 RDT852051 QTX852051 QKB852051 QAF852051 PQJ852051 PGN852051 OWR852051 OMV852051 OCZ852051 NTD852051 NJH852051 MZL852051 MPP852051 MFT852051 LVX852051 LMB852051 LCF852051 KSJ852051 KIN852051 JYR852051 JOV852051 JEZ852051 IVD852051 ILH852051 IBL852051 HRP852051 HHT852051 GXX852051 GOB852051 GEF852051 FUJ852051 FKN852051 FAR852051 EQV852051 EGZ852051 DXD852051 DNH852051 DDL852051 CTP852051 CJT852051 BZX852051 BQB852051 BGF852051 AWJ852051 AMN852051 ACR852051 SV852051 IZ852051 D852051 WVL786515 WLP786515 WBT786515 VRX786515 VIB786515 UYF786515 UOJ786515 UEN786515 TUR786515 TKV786515 TAZ786515 SRD786515 SHH786515 RXL786515 RNP786515 RDT786515 QTX786515 QKB786515 QAF786515 PQJ786515 PGN786515 OWR786515 OMV786515 OCZ786515 NTD786515 NJH786515 MZL786515 MPP786515 MFT786515 LVX786515 LMB786515 LCF786515 KSJ786515 KIN786515 JYR786515 JOV786515 JEZ786515 IVD786515 ILH786515 IBL786515 HRP786515 HHT786515 GXX786515 GOB786515 GEF786515 FUJ786515 FKN786515 FAR786515 EQV786515 EGZ786515 DXD786515 DNH786515 DDL786515 CTP786515 CJT786515 BZX786515 BQB786515 BGF786515 AWJ786515 AMN786515 ACR786515 SV786515 IZ786515 D786515 WVL720979 WLP720979 WBT720979 VRX720979 VIB720979 UYF720979 UOJ720979 UEN720979 TUR720979 TKV720979 TAZ720979 SRD720979 SHH720979 RXL720979 RNP720979 RDT720979 QTX720979 QKB720979 QAF720979 PQJ720979 PGN720979 OWR720979 OMV720979 OCZ720979 NTD720979 NJH720979 MZL720979 MPP720979 MFT720979 LVX720979 LMB720979 LCF720979 KSJ720979 KIN720979 JYR720979 JOV720979 JEZ720979 IVD720979 ILH720979 IBL720979 HRP720979 HHT720979 GXX720979 GOB720979 GEF720979 FUJ720979 FKN720979 FAR720979 EQV720979 EGZ720979 DXD720979 DNH720979 DDL720979 CTP720979 CJT720979 BZX720979 BQB720979 BGF720979 AWJ720979 AMN720979 ACR720979 SV720979 IZ720979 D720979 WVL655443 WLP655443 WBT655443 VRX655443 VIB655443 UYF655443 UOJ655443 UEN655443 TUR655443 TKV655443 TAZ655443 SRD655443 SHH655443 RXL655443 RNP655443 RDT655443 QTX655443 QKB655443 QAF655443 PQJ655443 PGN655443 OWR655443 OMV655443 OCZ655443 NTD655443 NJH655443 MZL655443 MPP655443 MFT655443 LVX655443 LMB655443 LCF655443 KSJ655443 KIN655443 JYR655443 JOV655443 JEZ655443 IVD655443 ILH655443 IBL655443 HRP655443 HHT655443 GXX655443 GOB655443 GEF655443 FUJ655443 FKN655443 FAR655443 EQV655443 EGZ655443 DXD655443 DNH655443 DDL655443 CTP655443 CJT655443 BZX655443 BQB655443 BGF655443 AWJ655443 AMN655443 ACR655443 SV655443 IZ655443 D655443 WVL589907 WLP589907 WBT589907 VRX589907 VIB589907 UYF589907 UOJ589907 UEN589907 TUR589907 TKV589907 TAZ589907 SRD589907 SHH589907 RXL589907 RNP589907 RDT589907 QTX589907 QKB589907 QAF589907 PQJ589907 PGN589907 OWR589907 OMV589907 OCZ589907 NTD589907 NJH589907 MZL589907 MPP589907 MFT589907 LVX589907 LMB589907 LCF589907 KSJ589907 KIN589907 JYR589907 JOV589907 JEZ589907 IVD589907 ILH589907 IBL589907 HRP589907 HHT589907 GXX589907 GOB589907 GEF589907 FUJ589907 FKN589907 FAR589907 EQV589907 EGZ589907 DXD589907 DNH589907 DDL589907 CTP589907 CJT589907 BZX589907 BQB589907 BGF589907 AWJ589907 AMN589907 ACR589907 SV589907 IZ589907 D589907 WVL524371 WLP524371 WBT524371 VRX524371 VIB524371 UYF524371 UOJ524371 UEN524371 TUR524371 TKV524371 TAZ524371 SRD524371 SHH524371 RXL524371 RNP524371 RDT524371 QTX524371 QKB524371 QAF524371 PQJ524371 PGN524371 OWR524371 OMV524371 OCZ524371 NTD524371 NJH524371 MZL524371 MPP524371 MFT524371 LVX524371 LMB524371 LCF524371 KSJ524371 KIN524371 JYR524371 JOV524371 JEZ524371 IVD524371 ILH524371 IBL524371 HRP524371 HHT524371 GXX524371 GOB524371 GEF524371 FUJ524371 FKN524371 FAR524371 EQV524371 EGZ524371 DXD524371 DNH524371 DDL524371 CTP524371 CJT524371 BZX524371 BQB524371 BGF524371 AWJ524371 AMN524371 ACR524371 SV524371 IZ524371 D524371 WVL458835 WLP458835 WBT458835 VRX458835 VIB458835 UYF458835 UOJ458835 UEN458835 TUR458835 TKV458835 TAZ458835 SRD458835 SHH458835 RXL458835 RNP458835 RDT458835 QTX458835 QKB458835 QAF458835 PQJ458835 PGN458835 OWR458835 OMV458835 OCZ458835 NTD458835 NJH458835 MZL458835 MPP458835 MFT458835 LVX458835 LMB458835 LCF458835 KSJ458835 KIN458835 JYR458835 JOV458835 JEZ458835 IVD458835 ILH458835 IBL458835 HRP458835 HHT458835 GXX458835 GOB458835 GEF458835 FUJ458835 FKN458835 FAR458835 EQV458835 EGZ458835 DXD458835 DNH458835 DDL458835 CTP458835 CJT458835 BZX458835 BQB458835 BGF458835 AWJ458835 AMN458835 ACR458835 SV458835 IZ458835 D458835 WVL393299 WLP393299 WBT393299 VRX393299 VIB393299 UYF393299 UOJ393299 UEN393299 TUR393299 TKV393299 TAZ393299 SRD393299 SHH393299 RXL393299 RNP393299 RDT393299 QTX393299 QKB393299 QAF393299 PQJ393299 PGN393299 OWR393299 OMV393299 OCZ393299 NTD393299 NJH393299 MZL393299 MPP393299 MFT393299 LVX393299 LMB393299 LCF393299 KSJ393299 KIN393299 JYR393299 JOV393299 JEZ393299 IVD393299 ILH393299 IBL393299 HRP393299 HHT393299 GXX393299 GOB393299 GEF393299 FUJ393299 FKN393299 FAR393299 EQV393299 EGZ393299 DXD393299 DNH393299 DDL393299 CTP393299 CJT393299 BZX393299 BQB393299 BGF393299 AWJ393299 AMN393299 ACR393299 SV393299 IZ393299 D393299 WVL327763 WLP327763 WBT327763 VRX327763 VIB327763 UYF327763 UOJ327763 UEN327763 TUR327763 TKV327763 TAZ327763 SRD327763 SHH327763 RXL327763 RNP327763 RDT327763 QTX327763 QKB327763 QAF327763 PQJ327763 PGN327763 OWR327763 OMV327763 OCZ327763 NTD327763 NJH327763 MZL327763 MPP327763 MFT327763 LVX327763 LMB327763 LCF327763 KSJ327763 KIN327763 JYR327763 JOV327763 JEZ327763 IVD327763 ILH327763 IBL327763 HRP327763 HHT327763 GXX327763 GOB327763 GEF327763 FUJ327763 FKN327763 FAR327763 EQV327763 EGZ327763 DXD327763 DNH327763 DDL327763 CTP327763 CJT327763 BZX327763 BQB327763 BGF327763 AWJ327763 AMN327763 ACR327763 SV327763 IZ327763 D327763 WVL262227 WLP262227 WBT262227 VRX262227 VIB262227 UYF262227 UOJ262227 UEN262227 TUR262227 TKV262227 TAZ262227 SRD262227 SHH262227 RXL262227 RNP262227 RDT262227 QTX262227 QKB262227 QAF262227 PQJ262227 PGN262227 OWR262227 OMV262227 OCZ262227 NTD262227 NJH262227 MZL262227 MPP262227 MFT262227 LVX262227 LMB262227 LCF262227 KSJ262227 KIN262227 JYR262227 JOV262227 JEZ262227 IVD262227 ILH262227 IBL262227 HRP262227 HHT262227 GXX262227 GOB262227 GEF262227 FUJ262227 FKN262227 FAR262227 EQV262227 EGZ262227 DXD262227 DNH262227 DDL262227 CTP262227 CJT262227 BZX262227 BQB262227 BGF262227 AWJ262227 AMN262227 ACR262227 SV262227 IZ262227 D262227 WVL196691 WLP196691 WBT196691 VRX196691 VIB196691 UYF196691 UOJ196691 UEN196691 TUR196691 TKV196691 TAZ196691 SRD196691 SHH196691 RXL196691 RNP196691 RDT196691 QTX196691 QKB196691 QAF196691 PQJ196691 PGN196691 OWR196691 OMV196691 OCZ196691 NTD196691 NJH196691 MZL196691 MPP196691 MFT196691 LVX196691 LMB196691 LCF196691 KSJ196691 KIN196691 JYR196691 JOV196691 JEZ196691 IVD196691 ILH196691 IBL196691 HRP196691 HHT196691 GXX196691 GOB196691 GEF196691 FUJ196691 FKN196691 FAR196691 EQV196691 EGZ196691 DXD196691 DNH196691 DDL196691 CTP196691 CJT196691 BZX196691 BQB196691 BGF196691 AWJ196691 AMN196691 ACR196691 SV196691 IZ196691 D196691 WVL131155 WLP131155 WBT131155 VRX131155 VIB131155 UYF131155 UOJ131155 UEN131155 TUR131155 TKV131155 TAZ131155 SRD131155 SHH131155 RXL131155 RNP131155 RDT131155 QTX131155 QKB131155 QAF131155 PQJ131155 PGN131155 OWR131155 OMV131155 OCZ131155 NTD131155 NJH131155 MZL131155 MPP131155 MFT131155 LVX131155 LMB131155 LCF131155 KSJ131155 KIN131155 JYR131155 JOV131155 JEZ131155 IVD131155 ILH131155 IBL131155 HRP131155 HHT131155 GXX131155 GOB131155 GEF131155 FUJ131155 FKN131155 FAR131155 EQV131155 EGZ131155 DXD131155 DNH131155 DDL131155 CTP131155 CJT131155 BZX131155 BQB131155 BGF131155 AWJ131155 AMN131155 ACR131155 SV131155 IZ131155 D131155 WVL65619 WLP65619 WBT65619 VRX65619 VIB65619 UYF65619 UOJ65619 UEN65619 TUR65619 TKV65619 TAZ65619 SRD65619 SHH65619 RXL65619 RNP65619 RDT65619 QTX65619 QKB65619 QAF65619 PQJ65619 PGN65619 OWR65619 OMV65619 OCZ65619 NTD65619 NJH65619 MZL65619 MPP65619 MFT65619 LVX65619 LMB65619 LCF65619 KSJ65619 KIN65619 JYR65619 JOV65619 JEZ65619 IVD65619 ILH65619 IBL65619 HRP65619 HHT65619 GXX65619 GOB65619 GEF65619 FUJ65619 FKN65619 FAR65619 EQV65619 EGZ65619 DXD65619 DNH65619 DDL65619 CTP65619 CJT65619 BZX65619 BQB65619 BGF65619 AWJ65619 AMN65619 ACR65619 SV65619 IZ65619 D65619 WVL83 WLP83 WBT83 VRX83 VIB83 UYF83 UOJ83 UEN83 TUR83 TKV83 TAZ83 SRD83 SHH83 RXL83 RNP83 RDT83 QTX83 QKB83 QAF83 PQJ83 PGN83 OWR83 OMV83 OCZ83 NTD83 NJH83 MZL83 MPP83 MFT83 LVX83 LMB83 LCF83 KSJ83 KIN83 JYR83 JOV83 JEZ83 IVD83 ILH83 IBL83 HRP83 HHT83 GXX83 GOB83 GEF83 FUJ83 FKN83 FAR83 EQV83 EGZ83 DXD83 DNH83 DDL83 CTP83 CJT83 BZX83 BQB83 BGF83 AWJ83 AMN83 ACR83 SV83 IZ83 D83 WVL983121 WLP983121 WBT983121 VRX983121 VIB983121 UYF983121 UOJ983121 UEN983121 TUR983121 TKV983121 TAZ983121 SRD983121 SHH983121 RXL983121 RNP983121 RDT983121 QTX983121 QKB983121 QAF983121 PQJ983121 PGN983121 OWR983121 OMV983121 OCZ983121 NTD983121 NJH983121 MZL983121 MPP983121 MFT983121 LVX983121 LMB983121 LCF983121 KSJ983121 KIN983121 JYR983121 JOV983121 JEZ983121 IVD983121 ILH983121 IBL983121 HRP983121 HHT983121 GXX983121 GOB983121 GEF983121 FUJ983121 FKN983121 FAR983121 EQV983121 EGZ983121 DXD983121 DNH983121 DDL983121 CTP983121 CJT983121 BZX983121 BQB983121 BGF983121 AWJ983121 AMN983121 ACR983121 SV983121 IZ983121 D983121 WVL917585 WLP917585 WBT917585 VRX917585 VIB917585 UYF917585 UOJ917585 UEN917585 TUR917585 TKV917585 TAZ917585 SRD917585 SHH917585 RXL917585 RNP917585 RDT917585 QTX917585 QKB917585 QAF917585 PQJ917585 PGN917585 OWR917585 OMV917585 OCZ917585 NTD917585 NJH917585 MZL917585 MPP917585 MFT917585 LVX917585 LMB917585 LCF917585 KSJ917585 KIN917585 JYR917585 JOV917585 JEZ917585 IVD917585 ILH917585 IBL917585 HRP917585 HHT917585 GXX917585 GOB917585 GEF917585 FUJ917585 FKN917585 FAR917585 EQV917585 EGZ917585 DXD917585 DNH917585 DDL917585 CTP917585 CJT917585 BZX917585 BQB917585 BGF917585 AWJ917585 AMN917585 ACR917585 SV917585 IZ917585 D917585 WVL852049 WLP852049 WBT852049 VRX852049 VIB852049 UYF852049 UOJ852049 UEN852049 TUR852049 TKV852049 TAZ852049 SRD852049 SHH852049 RXL852049 RNP852049 RDT852049 QTX852049 QKB852049 QAF852049 PQJ852049 PGN852049 OWR852049 OMV852049 OCZ852049 NTD852049 NJH852049 MZL852049 MPP852049 MFT852049 LVX852049 LMB852049 LCF852049 KSJ852049 KIN852049 JYR852049 JOV852049 JEZ852049 IVD852049 ILH852049 IBL852049 HRP852049 HHT852049 GXX852049 GOB852049 GEF852049 FUJ852049 FKN852049 FAR852049 EQV852049 EGZ852049 DXD852049 DNH852049 DDL852049 CTP852049 CJT852049 BZX852049 BQB852049 BGF852049 AWJ852049 AMN852049 ACR852049 SV852049 IZ852049 D852049 WVL786513 WLP786513 WBT786513 VRX786513 VIB786513 UYF786513 UOJ786513 UEN786513 TUR786513 TKV786513 TAZ786513 SRD786513 SHH786513 RXL786513 RNP786513 RDT786513 QTX786513 QKB786513 QAF786513 PQJ786513 PGN786513 OWR786513 OMV786513 OCZ786513 NTD786513 NJH786513 MZL786513 MPP786513 MFT786513 LVX786513 LMB786513 LCF786513 KSJ786513 KIN786513 JYR786513 JOV786513 JEZ786513 IVD786513 ILH786513 IBL786513 HRP786513 HHT786513 GXX786513 GOB786513 GEF786513 FUJ786513 FKN786513 FAR786513 EQV786513 EGZ786513 DXD786513 DNH786513 DDL786513 CTP786513 CJT786513 BZX786513 BQB786513 BGF786513 AWJ786513 AMN786513 ACR786513 SV786513 IZ786513 D786513 WVL720977 WLP720977 WBT720977 VRX720977 VIB720977 UYF720977 UOJ720977 UEN720977 TUR720977 TKV720977 TAZ720977 SRD720977 SHH720977 RXL720977 RNP720977 RDT720977 QTX720977 QKB720977 QAF720977 PQJ720977 PGN720977 OWR720977 OMV720977 OCZ720977 NTD720977 NJH720977 MZL720977 MPP720977 MFT720977 LVX720977 LMB720977 LCF720977 KSJ720977 KIN720977 JYR720977 JOV720977 JEZ720977 IVD720977 ILH720977 IBL720977 HRP720977 HHT720977 GXX720977 GOB720977 GEF720977 FUJ720977 FKN720977 FAR720977 EQV720977 EGZ720977 DXD720977 DNH720977 DDL720977 CTP720977 CJT720977 BZX720977 BQB720977 BGF720977 AWJ720977 AMN720977 ACR720977 SV720977 IZ720977 D720977 WVL655441 WLP655441 WBT655441 VRX655441 VIB655441 UYF655441 UOJ655441 UEN655441 TUR655441 TKV655441 TAZ655441 SRD655441 SHH655441 RXL655441 RNP655441 RDT655441 QTX655441 QKB655441 QAF655441 PQJ655441 PGN655441 OWR655441 OMV655441 OCZ655441 NTD655441 NJH655441 MZL655441 MPP655441 MFT655441 LVX655441 LMB655441 LCF655441 KSJ655441 KIN655441 JYR655441 JOV655441 JEZ655441 IVD655441 ILH655441 IBL655441 HRP655441 HHT655441 GXX655441 GOB655441 GEF655441 FUJ655441 FKN655441 FAR655441 EQV655441 EGZ655441 DXD655441 DNH655441 DDL655441 CTP655441 CJT655441 BZX655441 BQB655441 BGF655441 AWJ655441 AMN655441 ACR655441 SV655441 IZ655441 D655441 WVL589905 WLP589905 WBT589905 VRX589905 VIB589905 UYF589905 UOJ589905 UEN589905 TUR589905 TKV589905 TAZ589905 SRD589905 SHH589905 RXL589905 RNP589905 RDT589905 QTX589905 QKB589905 QAF589905 PQJ589905 PGN589905 OWR589905 OMV589905 OCZ589905 NTD589905 NJH589905 MZL589905 MPP589905 MFT589905 LVX589905 LMB589905 LCF589905 KSJ589905 KIN589905 JYR589905 JOV589905 JEZ589905 IVD589905 ILH589905 IBL589905 HRP589905 HHT589905 GXX589905 GOB589905 GEF589905 FUJ589905 FKN589905 FAR589905 EQV589905 EGZ589905 DXD589905 DNH589905 DDL589905 CTP589905 CJT589905 BZX589905 BQB589905 BGF589905 AWJ589905 AMN589905 ACR589905 SV589905 IZ589905 D589905 WVL524369 WLP524369 WBT524369 VRX524369 VIB524369 UYF524369 UOJ524369 UEN524369 TUR524369 TKV524369 TAZ524369 SRD524369 SHH524369 RXL524369 RNP524369 RDT524369 QTX524369 QKB524369 QAF524369 PQJ524369 PGN524369 OWR524369 OMV524369 OCZ524369 NTD524369 NJH524369 MZL524369 MPP524369 MFT524369 LVX524369 LMB524369 LCF524369 KSJ524369 KIN524369 JYR524369 JOV524369 JEZ524369 IVD524369 ILH524369 IBL524369 HRP524369 HHT524369 GXX524369 GOB524369 GEF524369 FUJ524369 FKN524369 FAR524369 EQV524369 EGZ524369 DXD524369 DNH524369 DDL524369 CTP524369 CJT524369 BZX524369 BQB524369 BGF524369 AWJ524369 AMN524369 ACR524369 SV524369 IZ524369 D524369 WVL458833 WLP458833 WBT458833 VRX458833 VIB458833 UYF458833 UOJ458833 UEN458833 TUR458833 TKV458833 TAZ458833 SRD458833 SHH458833 RXL458833 RNP458833 RDT458833 QTX458833 QKB458833 QAF458833 PQJ458833 PGN458833 OWR458833 OMV458833 OCZ458833 NTD458833 NJH458833 MZL458833 MPP458833 MFT458833 LVX458833 LMB458833 LCF458833 KSJ458833 KIN458833 JYR458833 JOV458833 JEZ458833 IVD458833 ILH458833 IBL458833 HRP458833 HHT458833 GXX458833 GOB458833 GEF458833 FUJ458833 FKN458833 FAR458833 EQV458833 EGZ458833 DXD458833 DNH458833 DDL458833 CTP458833 CJT458833 BZX458833 BQB458833 BGF458833 AWJ458833 AMN458833 ACR458833 SV458833 IZ458833 D458833 WVL393297 WLP393297 WBT393297 VRX393297 VIB393297 UYF393297 UOJ393297 UEN393297 TUR393297 TKV393297 TAZ393297 SRD393297 SHH393297 RXL393297 RNP393297 RDT393297 QTX393297 QKB393297 QAF393297 PQJ393297 PGN393297 OWR393297 OMV393297 OCZ393297 NTD393297 NJH393297 MZL393297 MPP393297 MFT393297 LVX393297 LMB393297 LCF393297 KSJ393297 KIN393297 JYR393297 JOV393297 JEZ393297 IVD393297 ILH393297 IBL393297 HRP393297 HHT393297 GXX393297 GOB393297 GEF393297 FUJ393297 FKN393297 FAR393297 EQV393297 EGZ393297 DXD393297 DNH393297 DDL393297 CTP393297 CJT393297 BZX393297 BQB393297 BGF393297 AWJ393297 AMN393297 ACR393297 SV393297 IZ393297 D393297 WVL327761 WLP327761 WBT327761 VRX327761 VIB327761 UYF327761 UOJ327761 UEN327761 TUR327761 TKV327761 TAZ327761 SRD327761 SHH327761 RXL327761 RNP327761 RDT327761 QTX327761 QKB327761 QAF327761 PQJ327761 PGN327761 OWR327761 OMV327761 OCZ327761 NTD327761 NJH327761 MZL327761 MPP327761 MFT327761 LVX327761 LMB327761 LCF327761 KSJ327761 KIN327761 JYR327761 JOV327761 JEZ327761 IVD327761 ILH327761 IBL327761 HRP327761 HHT327761 GXX327761 GOB327761 GEF327761 FUJ327761 FKN327761 FAR327761 EQV327761 EGZ327761 DXD327761 DNH327761 DDL327761 CTP327761 CJT327761 BZX327761 BQB327761 BGF327761 AWJ327761 AMN327761 ACR327761 SV327761 IZ327761 D327761 WVL262225 WLP262225 WBT262225 VRX262225 VIB262225 UYF262225 UOJ262225 UEN262225 TUR262225 TKV262225 TAZ262225 SRD262225 SHH262225 RXL262225 RNP262225 RDT262225 QTX262225 QKB262225 QAF262225 PQJ262225 PGN262225 OWR262225 OMV262225 OCZ262225 NTD262225 NJH262225 MZL262225 MPP262225 MFT262225 LVX262225 LMB262225 LCF262225 KSJ262225 KIN262225 JYR262225 JOV262225 JEZ262225 IVD262225 ILH262225 IBL262225 HRP262225 HHT262225 GXX262225 GOB262225 GEF262225 FUJ262225 FKN262225 FAR262225 EQV262225 EGZ262225 DXD262225 DNH262225 DDL262225 CTP262225 CJT262225 BZX262225 BQB262225 BGF262225 AWJ262225 AMN262225 ACR262225 SV262225 IZ262225 D262225 WVL196689 WLP196689 WBT196689 VRX196689 VIB196689 UYF196689 UOJ196689 UEN196689 TUR196689 TKV196689 TAZ196689 SRD196689 SHH196689 RXL196689 RNP196689 RDT196689 QTX196689 QKB196689 QAF196689 PQJ196689 PGN196689 OWR196689 OMV196689 OCZ196689 NTD196689 NJH196689 MZL196689 MPP196689 MFT196689 LVX196689 LMB196689 LCF196689 KSJ196689 KIN196689 JYR196689 JOV196689 JEZ196689 IVD196689 ILH196689 IBL196689 HRP196689 HHT196689 GXX196689 GOB196689 GEF196689 FUJ196689 FKN196689 FAR196689 EQV196689 EGZ196689 DXD196689 DNH196689 DDL196689 CTP196689 CJT196689 BZX196689 BQB196689 BGF196689 AWJ196689 AMN196689 ACR196689 SV196689 IZ196689 D196689 WVL131153 WLP131153 WBT131153 VRX131153 VIB131153 UYF131153 UOJ131153 UEN131153 TUR131153 TKV131153 TAZ131153 SRD131153 SHH131153 RXL131153 RNP131153 RDT131153 QTX131153 QKB131153 QAF131153 PQJ131153 PGN131153 OWR131153 OMV131153 OCZ131153 NTD131153 NJH131153 MZL131153 MPP131153 MFT131153 LVX131153 LMB131153 LCF131153 KSJ131153 KIN131153 JYR131153 JOV131153 JEZ131153 IVD131153 ILH131153 IBL131153 HRP131153 HHT131153 GXX131153 GOB131153 GEF131153 FUJ131153 FKN131153 FAR131153 EQV131153 EGZ131153 DXD131153 DNH131153 DDL131153 CTP131153 CJT131153 BZX131153 BQB131153 BGF131153 AWJ131153 AMN131153 ACR131153 SV131153 IZ131153 D131153 WVL65617 WLP65617 WBT65617 VRX65617 VIB65617 UYF65617 UOJ65617 UEN65617 TUR65617 TKV65617 TAZ65617 SRD65617 SHH65617 RXL65617 RNP65617 RDT65617 QTX65617 QKB65617 QAF65617 PQJ65617 PGN65617 OWR65617 OMV65617 OCZ65617 NTD65617 NJH65617 MZL65617 MPP65617 MFT65617 LVX65617 LMB65617 LCF65617 KSJ65617 KIN65617 JYR65617 JOV65617 JEZ65617 IVD65617 ILH65617 IBL65617 HRP65617 HHT65617 GXX65617 GOB65617 GEF65617 FUJ65617 FKN65617 FAR65617 EQV65617 EGZ65617 DXD65617 DNH65617 DDL65617 CTP65617 CJT65617 BZX65617 BQB65617 BGF65617 AWJ65617 AMN65617 ACR65617 SV65617 IZ65617 D65617 WVL81 WLP81 WBT81 VRX81 VIB81 UYF81 UOJ81 UEN81 TUR81 TKV81 TAZ81 SRD81 SHH81 RXL81 RNP81 RDT81 QTX81 QKB81 QAF81 PQJ81 PGN81 OWR81 OMV81 OCZ81 NTD81 NJH81 MZL81 MPP81 MFT81 LVX81 LMB81 LCF81 KSJ81 KIN81 JYR81 JOV81 JEZ81 IVD81 ILH81 IBL81 HRP81 HHT81 GXX81 GOB81 GEF81 FUJ81 FKN81 FAR81 EQV81 EGZ81 DXD81 DNH81 DDL81 CTP81 CJT81 BZX81 BQB81 BGF81 AWJ81 AMN81 ACR81 SV81 IZ81 D81 WVL983119 WLP983119 WBT983119 VRX983119 VIB983119 UYF983119 UOJ983119 UEN983119 TUR983119 TKV983119 TAZ983119 SRD983119 SHH983119 RXL983119 RNP983119 RDT983119 QTX983119 QKB983119 QAF983119 PQJ983119 PGN983119 OWR983119 OMV983119 OCZ983119 NTD983119 NJH983119 MZL983119 MPP983119 MFT983119 LVX983119 LMB983119 LCF983119 KSJ983119 KIN983119 JYR983119 JOV983119 JEZ983119 IVD983119 ILH983119 IBL983119 HRP983119 HHT983119 GXX983119 GOB983119 GEF983119 FUJ983119 FKN983119 FAR983119 EQV983119 EGZ983119 DXD983119 DNH983119 DDL983119 CTP983119 CJT983119 BZX983119 BQB983119 BGF983119 AWJ983119 AMN983119 ACR983119 SV983119 IZ983119 D983119 WVL917583 WLP917583 WBT917583 VRX917583 VIB917583 UYF917583 UOJ917583 UEN917583 TUR917583 TKV917583 TAZ917583 SRD917583 SHH917583 RXL917583 RNP917583 RDT917583 QTX917583 QKB917583 QAF917583 PQJ917583 PGN917583 OWR917583 OMV917583 OCZ917583 NTD917583 NJH917583 MZL917583 MPP917583 MFT917583 LVX917583 LMB917583 LCF917583 KSJ917583 KIN917583 JYR917583 JOV917583 JEZ917583 IVD917583 ILH917583 IBL917583 HRP917583 HHT917583 GXX917583 GOB917583 GEF917583 FUJ917583 FKN917583 FAR917583 EQV917583 EGZ917583 DXD917583 DNH917583 DDL917583 CTP917583 CJT917583 BZX917583 BQB917583 BGF917583 AWJ917583 AMN917583 ACR917583 SV917583 IZ917583 D917583 WVL852047 WLP852047 WBT852047 VRX852047 VIB852047 UYF852047 UOJ852047 UEN852047 TUR852047 TKV852047 TAZ852047 SRD852047 SHH852047 RXL852047 RNP852047 RDT852047 QTX852047 QKB852047 QAF852047 PQJ852047 PGN852047 OWR852047 OMV852047 OCZ852047 NTD852047 NJH852047 MZL852047 MPP852047 MFT852047 LVX852047 LMB852047 LCF852047 KSJ852047 KIN852047 JYR852047 JOV852047 JEZ852047 IVD852047 ILH852047 IBL852047 HRP852047 HHT852047 GXX852047 GOB852047 GEF852047 FUJ852047 FKN852047 FAR852047 EQV852047 EGZ852047 DXD852047 DNH852047 DDL852047 CTP852047 CJT852047 BZX852047 BQB852047 BGF852047 AWJ852047 AMN852047 ACR852047 SV852047 IZ852047 D852047 WVL786511 WLP786511 WBT786511 VRX786511 VIB786511 UYF786511 UOJ786511 UEN786511 TUR786511 TKV786511 TAZ786511 SRD786511 SHH786511 RXL786511 RNP786511 RDT786511 QTX786511 QKB786511 QAF786511 PQJ786511 PGN786511 OWR786511 OMV786511 OCZ786511 NTD786511 NJH786511 MZL786511 MPP786511 MFT786511 LVX786511 LMB786511 LCF786511 KSJ786511 KIN786511 JYR786511 JOV786511 JEZ786511 IVD786511 ILH786511 IBL786511 HRP786511 HHT786511 GXX786511 GOB786511 GEF786511 FUJ786511 FKN786511 FAR786511 EQV786511 EGZ786511 DXD786511 DNH786511 DDL786511 CTP786511 CJT786511 BZX786511 BQB786511 BGF786511 AWJ786511 AMN786511 ACR786511 SV786511 IZ786511 D786511 WVL720975 WLP720975 WBT720975 VRX720975 VIB720975 UYF720975 UOJ720975 UEN720975 TUR720975 TKV720975 TAZ720975 SRD720975 SHH720975 RXL720975 RNP720975 RDT720975 QTX720975 QKB720975 QAF720975 PQJ720975 PGN720975 OWR720975 OMV720975 OCZ720975 NTD720975 NJH720975 MZL720975 MPP720975 MFT720975 LVX720975 LMB720975 LCF720975 KSJ720975 KIN720975 JYR720975 JOV720975 JEZ720975 IVD720975 ILH720975 IBL720975 HRP720975 HHT720975 GXX720975 GOB720975 GEF720975 FUJ720975 FKN720975 FAR720975 EQV720975 EGZ720975 DXD720975 DNH720975 DDL720975 CTP720975 CJT720975 BZX720975 BQB720975 BGF720975 AWJ720975 AMN720975 ACR720975 SV720975 IZ720975 D720975 WVL655439 WLP655439 WBT655439 VRX655439 VIB655439 UYF655439 UOJ655439 UEN655439 TUR655439 TKV655439 TAZ655439 SRD655439 SHH655439 RXL655439 RNP655439 RDT655439 QTX655439 QKB655439 QAF655439 PQJ655439 PGN655439 OWR655439 OMV655439 OCZ655439 NTD655439 NJH655439 MZL655439 MPP655439 MFT655439 LVX655439 LMB655439 LCF655439 KSJ655439 KIN655439 JYR655439 JOV655439 JEZ655439 IVD655439 ILH655439 IBL655439 HRP655439 HHT655439 GXX655439 GOB655439 GEF655439 FUJ655439 FKN655439 FAR655439 EQV655439 EGZ655439 DXD655439 DNH655439 DDL655439 CTP655439 CJT655439 BZX655439 BQB655439 BGF655439 AWJ655439 AMN655439 ACR655439 SV655439 IZ655439 D655439 WVL589903 WLP589903 WBT589903 VRX589903 VIB589903 UYF589903 UOJ589903 UEN589903 TUR589903 TKV589903 TAZ589903 SRD589903 SHH589903 RXL589903 RNP589903 RDT589903 QTX589903 QKB589903 QAF589903 PQJ589903 PGN589903 OWR589903 OMV589903 OCZ589903 NTD589903 NJH589903 MZL589903 MPP589903 MFT589903 LVX589903 LMB589903 LCF589903 KSJ589903 KIN589903 JYR589903 JOV589903 JEZ589903 IVD589903 ILH589903 IBL589903 HRP589903 HHT589903 GXX589903 GOB589903 GEF589903 FUJ589903 FKN589903 FAR589903 EQV589903 EGZ589903 DXD589903 DNH589903 DDL589903 CTP589903 CJT589903 BZX589903 BQB589903 BGF589903 AWJ589903 AMN589903 ACR589903 SV589903 IZ589903 D589903 WVL524367 WLP524367 WBT524367 VRX524367 VIB524367 UYF524367 UOJ524367 UEN524367 TUR524367 TKV524367 TAZ524367 SRD524367 SHH524367 RXL524367 RNP524367 RDT524367 QTX524367 QKB524367 QAF524367 PQJ524367 PGN524367 OWR524367 OMV524367 OCZ524367 NTD524367 NJH524367 MZL524367 MPP524367 MFT524367 LVX524367 LMB524367 LCF524367 KSJ524367 KIN524367 JYR524367 JOV524367 JEZ524367 IVD524367 ILH524367 IBL524367 HRP524367 HHT524367 GXX524367 GOB524367 GEF524367 FUJ524367 FKN524367 FAR524367 EQV524367 EGZ524367 DXD524367 DNH524367 DDL524367 CTP524367 CJT524367 BZX524367 BQB524367 BGF524367 AWJ524367 AMN524367 ACR524367 SV524367 IZ524367 D524367 WVL458831 WLP458831 WBT458831 VRX458831 VIB458831 UYF458831 UOJ458831 UEN458831 TUR458831 TKV458831 TAZ458831 SRD458831 SHH458831 RXL458831 RNP458831 RDT458831 QTX458831 QKB458831 QAF458831 PQJ458831 PGN458831 OWR458831 OMV458831 OCZ458831 NTD458831 NJH458831 MZL458831 MPP458831 MFT458831 LVX458831 LMB458831 LCF458831 KSJ458831 KIN458831 JYR458831 JOV458831 JEZ458831 IVD458831 ILH458831 IBL458831 HRP458831 HHT458831 GXX458831 GOB458831 GEF458831 FUJ458831 FKN458831 FAR458831 EQV458831 EGZ458831 DXD458831 DNH458831 DDL458831 CTP458831 CJT458831 BZX458831 BQB458831 BGF458831 AWJ458831 AMN458831 ACR458831 SV458831 IZ458831 D458831 WVL393295 WLP393295 WBT393295 VRX393295 VIB393295 UYF393295 UOJ393295 UEN393295 TUR393295 TKV393295 TAZ393295 SRD393295 SHH393295 RXL393295 RNP393295 RDT393295 QTX393295 QKB393295 QAF393295 PQJ393295 PGN393295 OWR393295 OMV393295 OCZ393295 NTD393295 NJH393295 MZL393295 MPP393295 MFT393295 LVX393295 LMB393295 LCF393295 KSJ393295 KIN393295 JYR393295 JOV393295 JEZ393295 IVD393295 ILH393295 IBL393295 HRP393295 HHT393295 GXX393295 GOB393295 GEF393295 FUJ393295 FKN393295 FAR393295 EQV393295 EGZ393295 DXD393295 DNH393295 DDL393295 CTP393295 CJT393295 BZX393295 BQB393295 BGF393295 AWJ393295 AMN393295 ACR393295 SV393295 IZ393295 D393295 WVL327759 WLP327759 WBT327759 VRX327759 VIB327759 UYF327759 UOJ327759 UEN327759 TUR327759 TKV327759 TAZ327759 SRD327759 SHH327759 RXL327759 RNP327759 RDT327759 QTX327759 QKB327759 QAF327759 PQJ327759 PGN327759 OWR327759 OMV327759 OCZ327759 NTD327759 NJH327759 MZL327759 MPP327759 MFT327759 LVX327759 LMB327759 LCF327759 KSJ327759 KIN327759 JYR327759 JOV327759 JEZ327759 IVD327759 ILH327759 IBL327759 HRP327759 HHT327759 GXX327759 GOB327759 GEF327759 FUJ327759 FKN327759 FAR327759 EQV327759 EGZ327759 DXD327759 DNH327759 DDL327759 CTP327759 CJT327759 BZX327759 BQB327759 BGF327759 AWJ327759 AMN327759 ACR327759 SV327759 IZ327759 D327759 WVL262223 WLP262223 WBT262223 VRX262223 VIB262223 UYF262223 UOJ262223 UEN262223 TUR262223 TKV262223 TAZ262223 SRD262223 SHH262223 RXL262223 RNP262223 RDT262223 QTX262223 QKB262223 QAF262223 PQJ262223 PGN262223 OWR262223 OMV262223 OCZ262223 NTD262223 NJH262223 MZL262223 MPP262223 MFT262223 LVX262223 LMB262223 LCF262223 KSJ262223 KIN262223 JYR262223 JOV262223 JEZ262223 IVD262223 ILH262223 IBL262223 HRP262223 HHT262223 GXX262223 GOB262223 GEF262223 FUJ262223 FKN262223 FAR262223 EQV262223 EGZ262223 DXD262223 DNH262223 DDL262223 CTP262223 CJT262223 BZX262223 BQB262223 BGF262223 AWJ262223 AMN262223 ACR262223 SV262223 IZ262223 D262223 WVL196687 WLP196687 WBT196687 VRX196687 VIB196687 UYF196687 UOJ196687 UEN196687 TUR196687 TKV196687 TAZ196687 SRD196687 SHH196687 RXL196687 RNP196687 RDT196687 QTX196687 QKB196687 QAF196687 PQJ196687 PGN196687 OWR196687 OMV196687 OCZ196687 NTD196687 NJH196687 MZL196687 MPP196687 MFT196687 LVX196687 LMB196687 LCF196687 KSJ196687 KIN196687 JYR196687 JOV196687 JEZ196687 IVD196687 ILH196687 IBL196687 HRP196687 HHT196687 GXX196687 GOB196687 GEF196687 FUJ196687 FKN196687 FAR196687 EQV196687 EGZ196687 DXD196687 DNH196687 DDL196687 CTP196687 CJT196687 BZX196687 BQB196687 BGF196687 AWJ196687 AMN196687 ACR196687 SV196687 IZ196687 D196687 WVL131151 WLP131151 WBT131151 VRX131151 VIB131151 UYF131151 UOJ131151 UEN131151 TUR131151 TKV131151 TAZ131151 SRD131151 SHH131151 RXL131151 RNP131151 RDT131151 QTX131151 QKB131151 QAF131151 PQJ131151 PGN131151 OWR131151 OMV131151 OCZ131151 NTD131151 NJH131151 MZL131151 MPP131151 MFT131151 LVX131151 LMB131151 LCF131151 KSJ131151 KIN131151 JYR131151 JOV131151 JEZ131151 IVD131151 ILH131151 IBL131151 HRP131151 HHT131151 GXX131151 GOB131151 GEF131151 FUJ131151 FKN131151 FAR131151 EQV131151 EGZ131151 DXD131151 DNH131151 DDL131151 CTP131151 CJT131151 BZX131151 BQB131151 BGF131151 AWJ131151 AMN131151 ACR131151 SV131151 IZ131151 D131151 WVL65615 WLP65615 WBT65615 VRX65615 VIB65615 UYF65615 UOJ65615 UEN65615 TUR65615 TKV65615 TAZ65615 SRD65615 SHH65615 RXL65615 RNP65615 RDT65615 QTX65615 QKB65615 QAF65615 PQJ65615 PGN65615 OWR65615 OMV65615 OCZ65615 NTD65615 NJH65615 MZL65615 MPP65615 MFT65615 LVX65615 LMB65615 LCF65615 KSJ65615 KIN65615 JYR65615 JOV65615 JEZ65615 IVD65615 ILH65615 IBL65615 HRP65615 HHT65615 GXX65615 GOB65615 GEF65615 FUJ65615 FKN65615 FAR65615 EQV65615 EGZ65615 DXD65615 DNH65615 DDL65615 CTP65615 CJT65615 BZX65615 BQB65615 BGF65615 AWJ65615 AMN65615 ACR65615 SV65615 IZ65615 D65615 WVL79 WLP79 WBT79 VRX79 VIB79 UYF79 UOJ79 UEN79 TUR79 TKV79 TAZ79 SRD79 SHH79 RXL79 RNP79 RDT79 QTX79 QKB79 QAF79 PQJ79 PGN79 OWR79 OMV79 OCZ79 NTD79 NJH79 MZL79 MPP79 MFT79 LVX79 LMB79 LCF79 KSJ79 KIN79 JYR79 JOV79 JEZ79 IVD79 ILH79 IBL79 HRP79 HHT79 GXX79 GOB79 GEF79 FUJ79 FKN79 FAR79 EQV79 EGZ79 DXD79 DNH79 DDL79 CTP79 CJT79 BZX79 BQB79 BGF79 AWJ79 AMN79 ACR79 SV79 IZ79 D79 WVL983117 WLP983117 WBT983117 VRX983117 VIB983117 UYF983117 UOJ983117 UEN983117 TUR983117 TKV983117 TAZ983117 SRD983117 SHH983117 RXL983117 RNP983117 RDT983117 QTX983117 QKB983117 QAF983117 PQJ983117 PGN983117 OWR983117 OMV983117 OCZ983117 NTD983117 NJH983117 MZL983117 MPP983117 MFT983117 LVX983117 LMB983117 LCF983117 KSJ983117 KIN983117 JYR983117 JOV983117 JEZ983117 IVD983117 ILH983117 IBL983117 HRP983117 HHT983117 GXX983117 GOB983117 GEF983117 FUJ983117 FKN983117 FAR983117 EQV983117 EGZ983117 DXD983117 DNH983117 DDL983117 CTP983117 CJT983117 BZX983117 BQB983117 BGF983117 AWJ983117 AMN983117 ACR983117 SV983117 IZ983117 D983117 WVL917581 WLP917581 WBT917581 VRX917581 VIB917581 UYF917581 UOJ917581 UEN917581 TUR917581 TKV917581 TAZ917581 SRD917581 SHH917581 RXL917581 RNP917581 RDT917581 QTX917581 QKB917581 QAF917581 PQJ917581 PGN917581 OWR917581 OMV917581 OCZ917581 NTD917581 NJH917581 MZL917581 MPP917581 MFT917581 LVX917581 LMB917581 LCF917581 KSJ917581 KIN917581 JYR917581 JOV917581 JEZ917581 IVD917581 ILH917581 IBL917581 HRP917581 HHT917581 GXX917581 GOB917581 GEF917581 FUJ917581 FKN917581 FAR917581 EQV917581 EGZ917581 DXD917581 DNH917581 DDL917581 CTP917581 CJT917581 BZX917581 BQB917581 BGF917581 AWJ917581 AMN917581 ACR917581 SV917581 IZ917581 D917581 WVL852045 WLP852045 WBT852045 VRX852045 VIB852045 UYF852045 UOJ852045 UEN852045 TUR852045 TKV852045 TAZ852045 SRD852045 SHH852045 RXL852045 RNP852045 RDT852045 QTX852045 QKB852045 QAF852045 PQJ852045 PGN852045 OWR852045 OMV852045 OCZ852045 NTD852045 NJH852045 MZL852045 MPP852045 MFT852045 LVX852045 LMB852045 LCF852045 KSJ852045 KIN852045 JYR852045 JOV852045 JEZ852045 IVD852045 ILH852045 IBL852045 HRP852045 HHT852045 GXX852045 GOB852045 GEF852045 FUJ852045 FKN852045 FAR852045 EQV852045 EGZ852045 DXD852045 DNH852045 DDL852045 CTP852045 CJT852045 BZX852045 BQB852045 BGF852045 AWJ852045 AMN852045 ACR852045 SV852045 IZ852045 D852045 WVL786509 WLP786509 WBT786509 VRX786509 VIB786509 UYF786509 UOJ786509 UEN786509 TUR786509 TKV786509 TAZ786509 SRD786509 SHH786509 RXL786509 RNP786509 RDT786509 QTX786509 QKB786509 QAF786509 PQJ786509 PGN786509 OWR786509 OMV786509 OCZ786509 NTD786509 NJH786509 MZL786509 MPP786509 MFT786509 LVX786509 LMB786509 LCF786509 KSJ786509 KIN786509 JYR786509 JOV786509 JEZ786509 IVD786509 ILH786509 IBL786509 HRP786509 HHT786509 GXX786509 GOB786509 GEF786509 FUJ786509 FKN786509 FAR786509 EQV786509 EGZ786509 DXD786509 DNH786509 DDL786509 CTP786509 CJT786509 BZX786509 BQB786509 BGF786509 AWJ786509 AMN786509 ACR786509 SV786509 IZ786509 D786509 WVL720973 WLP720973 WBT720973 VRX720973 VIB720973 UYF720973 UOJ720973 UEN720973 TUR720973 TKV720973 TAZ720973 SRD720973 SHH720973 RXL720973 RNP720973 RDT720973 QTX720973 QKB720973 QAF720973 PQJ720973 PGN720973 OWR720973 OMV720973 OCZ720973 NTD720973 NJH720973 MZL720973 MPP720973 MFT720973 LVX720973 LMB720973 LCF720973 KSJ720973 KIN720973 JYR720973 JOV720973 JEZ720973 IVD720973 ILH720973 IBL720973 HRP720973 HHT720973 GXX720973 GOB720973 GEF720973 FUJ720973 FKN720973 FAR720973 EQV720973 EGZ720973 DXD720973 DNH720973 DDL720973 CTP720973 CJT720973 BZX720973 BQB720973 BGF720973 AWJ720973 AMN720973 ACR720973 SV720973 IZ720973 D720973 WVL655437 WLP655437 WBT655437 VRX655437 VIB655437 UYF655437 UOJ655437 UEN655437 TUR655437 TKV655437 TAZ655437 SRD655437 SHH655437 RXL655437 RNP655437 RDT655437 QTX655437 QKB655437 QAF655437 PQJ655437 PGN655437 OWR655437 OMV655437 OCZ655437 NTD655437 NJH655437 MZL655437 MPP655437 MFT655437 LVX655437 LMB655437 LCF655437 KSJ655437 KIN655437 JYR655437 JOV655437 JEZ655437 IVD655437 ILH655437 IBL655437 HRP655437 HHT655437 GXX655437 GOB655437 GEF655437 FUJ655437 FKN655437 FAR655437 EQV655437 EGZ655437 DXD655437 DNH655437 DDL655437 CTP655437 CJT655437 BZX655437 BQB655437 BGF655437 AWJ655437 AMN655437 ACR655437 SV655437 IZ655437 D655437 WVL589901 WLP589901 WBT589901 VRX589901 VIB589901 UYF589901 UOJ589901 UEN589901 TUR589901 TKV589901 TAZ589901 SRD589901 SHH589901 RXL589901 RNP589901 RDT589901 QTX589901 QKB589901 QAF589901 PQJ589901 PGN589901 OWR589901 OMV589901 OCZ589901 NTD589901 NJH589901 MZL589901 MPP589901 MFT589901 LVX589901 LMB589901 LCF589901 KSJ589901 KIN589901 JYR589901 JOV589901 JEZ589901 IVD589901 ILH589901 IBL589901 HRP589901 HHT589901 GXX589901 GOB589901 GEF589901 FUJ589901 FKN589901 FAR589901 EQV589901 EGZ589901 DXD589901 DNH589901 DDL589901 CTP589901 CJT589901 BZX589901 BQB589901 BGF589901 AWJ589901 AMN589901 ACR589901 SV589901 IZ589901 D589901 WVL524365 WLP524365 WBT524365 VRX524365 VIB524365 UYF524365 UOJ524365 UEN524365 TUR524365 TKV524365 TAZ524365 SRD524365 SHH524365 RXL524365 RNP524365 RDT524365 QTX524365 QKB524365 QAF524365 PQJ524365 PGN524365 OWR524365 OMV524365 OCZ524365 NTD524365 NJH524365 MZL524365 MPP524365 MFT524365 LVX524365 LMB524365 LCF524365 KSJ524365 KIN524365 JYR524365 JOV524365 JEZ524365 IVD524365 ILH524365 IBL524365 HRP524365 HHT524365 GXX524365 GOB524365 GEF524365 FUJ524365 FKN524365 FAR524365 EQV524365 EGZ524365 DXD524365 DNH524365 DDL524365 CTP524365 CJT524365 BZX524365 BQB524365 BGF524365 AWJ524365 AMN524365 ACR524365 SV524365 IZ524365 D524365 WVL458829 WLP458829 WBT458829 VRX458829 VIB458829 UYF458829 UOJ458829 UEN458829 TUR458829 TKV458829 TAZ458829 SRD458829 SHH458829 RXL458829 RNP458829 RDT458829 QTX458829 QKB458829 QAF458829 PQJ458829 PGN458829 OWR458829 OMV458829 OCZ458829 NTD458829 NJH458829 MZL458829 MPP458829 MFT458829 LVX458829 LMB458829 LCF458829 KSJ458829 KIN458829 JYR458829 JOV458829 JEZ458829 IVD458829 ILH458829 IBL458829 HRP458829 HHT458829 GXX458829 GOB458829 GEF458829 FUJ458829 FKN458829 FAR458829 EQV458829 EGZ458829 DXD458829 DNH458829 DDL458829 CTP458829 CJT458829 BZX458829 BQB458829 BGF458829 AWJ458829 AMN458829 ACR458829 SV458829 IZ458829 D458829 WVL393293 WLP393293 WBT393293 VRX393293 VIB393293 UYF393293 UOJ393293 UEN393293 TUR393293 TKV393293 TAZ393293 SRD393293 SHH393293 RXL393293 RNP393293 RDT393293 QTX393293 QKB393293 QAF393293 PQJ393293 PGN393293 OWR393293 OMV393293 OCZ393293 NTD393293 NJH393293 MZL393293 MPP393293 MFT393293 LVX393293 LMB393293 LCF393293 KSJ393293 KIN393293 JYR393293 JOV393293 JEZ393293 IVD393293 ILH393293 IBL393293 HRP393293 HHT393293 GXX393293 GOB393293 GEF393293 FUJ393293 FKN393293 FAR393293 EQV393293 EGZ393293 DXD393293 DNH393293 DDL393293 CTP393293 CJT393293 BZX393293 BQB393293 BGF393293 AWJ393293 AMN393293 ACR393293 SV393293 IZ393293 D393293 WVL327757 WLP327757 WBT327757 VRX327757 VIB327757 UYF327757 UOJ327757 UEN327757 TUR327757 TKV327757 TAZ327757 SRD327757 SHH327757 RXL327757 RNP327757 RDT327757 QTX327757 QKB327757 QAF327757 PQJ327757 PGN327757 OWR327757 OMV327757 OCZ327757 NTD327757 NJH327757 MZL327757 MPP327757 MFT327757 LVX327757 LMB327757 LCF327757 KSJ327757 KIN327757 JYR327757 JOV327757 JEZ327757 IVD327757 ILH327757 IBL327757 HRP327757 HHT327757 GXX327757 GOB327757 GEF327757 FUJ327757 FKN327757 FAR327757 EQV327757 EGZ327757 DXD327757 DNH327757 DDL327757 CTP327757 CJT327757 BZX327757 BQB327757 BGF327757 AWJ327757 AMN327757 ACR327757 SV327757 IZ327757 D327757 WVL262221 WLP262221 WBT262221 VRX262221 VIB262221 UYF262221 UOJ262221 UEN262221 TUR262221 TKV262221 TAZ262221 SRD262221 SHH262221 RXL262221 RNP262221 RDT262221 QTX262221 QKB262221 QAF262221 PQJ262221 PGN262221 OWR262221 OMV262221 OCZ262221 NTD262221 NJH262221 MZL262221 MPP262221 MFT262221 LVX262221 LMB262221 LCF262221 KSJ262221 KIN262221 JYR262221 JOV262221 JEZ262221 IVD262221 ILH262221 IBL262221 HRP262221 HHT262221 GXX262221 GOB262221 GEF262221 FUJ262221 FKN262221 FAR262221 EQV262221 EGZ262221 DXD262221 DNH262221 DDL262221 CTP262221 CJT262221 BZX262221 BQB262221 BGF262221 AWJ262221 AMN262221 ACR262221 SV262221 IZ262221 D262221 WVL196685 WLP196685 WBT196685 VRX196685 VIB196685 UYF196685 UOJ196685 UEN196685 TUR196685 TKV196685 TAZ196685 SRD196685 SHH196685 RXL196685 RNP196685 RDT196685 QTX196685 QKB196685 QAF196685 PQJ196685 PGN196685 OWR196685 OMV196685 OCZ196685 NTD196685 NJH196685 MZL196685 MPP196685 MFT196685 LVX196685 LMB196685 LCF196685 KSJ196685 KIN196685 JYR196685 JOV196685 JEZ196685 IVD196685 ILH196685 IBL196685 HRP196685 HHT196685 GXX196685 GOB196685 GEF196685 FUJ196685 FKN196685 FAR196685 EQV196685 EGZ196685 DXD196685 DNH196685 DDL196685 CTP196685 CJT196685 BZX196685 BQB196685 BGF196685 AWJ196685 AMN196685 ACR196685 SV196685 IZ196685 D196685 WVL131149 WLP131149 WBT131149 VRX131149 VIB131149 UYF131149 UOJ131149 UEN131149 TUR131149 TKV131149 TAZ131149 SRD131149 SHH131149 RXL131149 RNP131149 RDT131149 QTX131149 QKB131149 QAF131149 PQJ131149 PGN131149 OWR131149 OMV131149 OCZ131149 NTD131149 NJH131149 MZL131149 MPP131149 MFT131149 LVX131149 LMB131149 LCF131149 KSJ131149 KIN131149 JYR131149 JOV131149 JEZ131149 IVD131149 ILH131149 IBL131149 HRP131149 HHT131149 GXX131149 GOB131149 GEF131149 FUJ131149 FKN131149 FAR131149 EQV131149 EGZ131149 DXD131149 DNH131149 DDL131149 CTP131149 CJT131149 BZX131149 BQB131149 BGF131149 AWJ131149 AMN131149 ACR131149 SV131149 IZ131149 D131149 WVL65613 WLP65613 WBT65613 VRX65613 VIB65613 UYF65613 UOJ65613 UEN65613 TUR65613 TKV65613 TAZ65613 SRD65613 SHH65613 RXL65613 RNP65613 RDT65613 QTX65613 QKB65613 QAF65613 PQJ65613 PGN65613 OWR65613 OMV65613 OCZ65613 NTD65613 NJH65613 MZL65613 MPP65613 MFT65613 LVX65613 LMB65613 LCF65613 KSJ65613 KIN65613 JYR65613 JOV65613 JEZ65613 IVD65613 ILH65613 IBL65613 HRP65613 HHT65613 GXX65613 GOB65613 GEF65613 FUJ65613 FKN65613 FAR65613 EQV65613 EGZ65613 DXD65613 DNH65613 DDL65613 CTP65613 CJT65613 BZX65613 BQB65613 BGF65613 AWJ65613 AMN65613 ACR65613 SV65613 IZ65613 D65613 WVL77 WLP77 WBT77 VRX77 VIB77 UYF77 UOJ77 UEN77 TUR77 TKV77 TAZ77 SRD77 SHH77 RXL77 RNP77 RDT77 QTX77 QKB77 QAF77 PQJ77 PGN77 OWR77 OMV77 OCZ77 NTD77 NJH77 MZL77 MPP77 MFT77 LVX77 LMB77 LCF77 KSJ77 KIN77 JYR77 JOV77 JEZ77 IVD77 ILH77 IBL77 HRP77 HHT77 GXX77 GOB77 GEF77 FUJ77 FKN77 FAR77 EQV77 EGZ77 DXD77 DNH77 DDL77 CTP77 CJT77 BZX77 BQB77 BGF77 AWJ77 AMN77 ACR77 SV77 IZ77" xr:uid="{5E5BA08E-D528-4301-A562-8E326327EDD0}">
      <formula1>$Q$72:$Q$78</formula1>
    </dataValidation>
    <dataValidation type="list" allowBlank="1" showInputMessage="1" showErrorMessage="1" sqref="C107 WVK983147 WLO983147 WBS983147 VRW983147 VIA983147 UYE983147 UOI983147 UEM983147 TUQ983147 TKU983147 TAY983147 SRC983147 SHG983147 RXK983147 RNO983147 RDS983147 QTW983147 QKA983147 QAE983147 PQI983147 PGM983147 OWQ983147 OMU983147 OCY983147 NTC983147 NJG983147 MZK983147 MPO983147 MFS983147 LVW983147 LMA983147 LCE983147 KSI983147 KIM983147 JYQ983147 JOU983147 JEY983147 IVC983147 ILG983147 IBK983147 HRO983147 HHS983147 GXW983147 GOA983147 GEE983147 FUI983147 FKM983147 FAQ983147 EQU983147 EGY983147 DXC983147 DNG983147 DDK983147 CTO983147 CJS983147 BZW983147 BQA983147 BGE983147 AWI983147 AMM983147 ACQ983147 SU983147 IY983147 C983147 WVK917611 WLO917611 WBS917611 VRW917611 VIA917611 UYE917611 UOI917611 UEM917611 TUQ917611 TKU917611 TAY917611 SRC917611 SHG917611 RXK917611 RNO917611 RDS917611 QTW917611 QKA917611 QAE917611 PQI917611 PGM917611 OWQ917611 OMU917611 OCY917611 NTC917611 NJG917611 MZK917611 MPO917611 MFS917611 LVW917611 LMA917611 LCE917611 KSI917611 KIM917611 JYQ917611 JOU917611 JEY917611 IVC917611 ILG917611 IBK917611 HRO917611 HHS917611 GXW917611 GOA917611 GEE917611 FUI917611 FKM917611 FAQ917611 EQU917611 EGY917611 DXC917611 DNG917611 DDK917611 CTO917611 CJS917611 BZW917611 BQA917611 BGE917611 AWI917611 AMM917611 ACQ917611 SU917611 IY917611 C917611 WVK852075 WLO852075 WBS852075 VRW852075 VIA852075 UYE852075 UOI852075 UEM852075 TUQ852075 TKU852075 TAY852075 SRC852075 SHG852075 RXK852075 RNO852075 RDS852075 QTW852075 QKA852075 QAE852075 PQI852075 PGM852075 OWQ852075 OMU852075 OCY852075 NTC852075 NJG852075 MZK852075 MPO852075 MFS852075 LVW852075 LMA852075 LCE852075 KSI852075 KIM852075 JYQ852075 JOU852075 JEY852075 IVC852075 ILG852075 IBK852075 HRO852075 HHS852075 GXW852075 GOA852075 GEE852075 FUI852075 FKM852075 FAQ852075 EQU852075 EGY852075 DXC852075 DNG852075 DDK852075 CTO852075 CJS852075 BZW852075 BQA852075 BGE852075 AWI852075 AMM852075 ACQ852075 SU852075 IY852075 C852075 WVK786539 WLO786539 WBS786539 VRW786539 VIA786539 UYE786539 UOI786539 UEM786539 TUQ786539 TKU786539 TAY786539 SRC786539 SHG786539 RXK786539 RNO786539 RDS786539 QTW786539 QKA786539 QAE786539 PQI786539 PGM786539 OWQ786539 OMU786539 OCY786539 NTC786539 NJG786539 MZK786539 MPO786539 MFS786539 LVW786539 LMA786539 LCE786539 KSI786539 KIM786539 JYQ786539 JOU786539 JEY786539 IVC786539 ILG786539 IBK786539 HRO786539 HHS786539 GXW786539 GOA786539 GEE786539 FUI786539 FKM786539 FAQ786539 EQU786539 EGY786539 DXC786539 DNG786539 DDK786539 CTO786539 CJS786539 BZW786539 BQA786539 BGE786539 AWI786539 AMM786539 ACQ786539 SU786539 IY786539 C786539 WVK721003 WLO721003 WBS721003 VRW721003 VIA721003 UYE721003 UOI721003 UEM721003 TUQ721003 TKU721003 TAY721003 SRC721003 SHG721003 RXK721003 RNO721003 RDS721003 QTW721003 QKA721003 QAE721003 PQI721003 PGM721003 OWQ721003 OMU721003 OCY721003 NTC721003 NJG721003 MZK721003 MPO721003 MFS721003 LVW721003 LMA721003 LCE721003 KSI721003 KIM721003 JYQ721003 JOU721003 JEY721003 IVC721003 ILG721003 IBK721003 HRO721003 HHS721003 GXW721003 GOA721003 GEE721003 FUI721003 FKM721003 FAQ721003 EQU721003 EGY721003 DXC721003 DNG721003 DDK721003 CTO721003 CJS721003 BZW721003 BQA721003 BGE721003 AWI721003 AMM721003 ACQ721003 SU721003 IY721003 C721003 WVK655467 WLO655467 WBS655467 VRW655467 VIA655467 UYE655467 UOI655467 UEM655467 TUQ655467 TKU655467 TAY655467 SRC655467 SHG655467 RXK655467 RNO655467 RDS655467 QTW655467 QKA655467 QAE655467 PQI655467 PGM655467 OWQ655467 OMU655467 OCY655467 NTC655467 NJG655467 MZK655467 MPO655467 MFS655467 LVW655467 LMA655467 LCE655467 KSI655467 KIM655467 JYQ655467 JOU655467 JEY655467 IVC655467 ILG655467 IBK655467 HRO655467 HHS655467 GXW655467 GOA655467 GEE655467 FUI655467 FKM655467 FAQ655467 EQU655467 EGY655467 DXC655467 DNG655467 DDK655467 CTO655467 CJS655467 BZW655467 BQA655467 BGE655467 AWI655467 AMM655467 ACQ655467 SU655467 IY655467 C655467 WVK589931 WLO589931 WBS589931 VRW589931 VIA589931 UYE589931 UOI589931 UEM589931 TUQ589931 TKU589931 TAY589931 SRC589931 SHG589931 RXK589931 RNO589931 RDS589931 QTW589931 QKA589931 QAE589931 PQI589931 PGM589931 OWQ589931 OMU589931 OCY589931 NTC589931 NJG589931 MZK589931 MPO589931 MFS589931 LVW589931 LMA589931 LCE589931 KSI589931 KIM589931 JYQ589931 JOU589931 JEY589931 IVC589931 ILG589931 IBK589931 HRO589931 HHS589931 GXW589931 GOA589931 GEE589931 FUI589931 FKM589931 FAQ589931 EQU589931 EGY589931 DXC589931 DNG589931 DDK589931 CTO589931 CJS589931 BZW589931 BQA589931 BGE589931 AWI589931 AMM589931 ACQ589931 SU589931 IY589931 C589931 WVK524395 WLO524395 WBS524395 VRW524395 VIA524395 UYE524395 UOI524395 UEM524395 TUQ524395 TKU524395 TAY524395 SRC524395 SHG524395 RXK524395 RNO524395 RDS524395 QTW524395 QKA524395 QAE524395 PQI524395 PGM524395 OWQ524395 OMU524395 OCY524395 NTC524395 NJG524395 MZK524395 MPO524395 MFS524395 LVW524395 LMA524395 LCE524395 KSI524395 KIM524395 JYQ524395 JOU524395 JEY524395 IVC524395 ILG524395 IBK524395 HRO524395 HHS524395 GXW524395 GOA524395 GEE524395 FUI524395 FKM524395 FAQ524395 EQU524395 EGY524395 DXC524395 DNG524395 DDK524395 CTO524395 CJS524395 BZW524395 BQA524395 BGE524395 AWI524395 AMM524395 ACQ524395 SU524395 IY524395 C524395 WVK458859 WLO458859 WBS458859 VRW458859 VIA458859 UYE458859 UOI458859 UEM458859 TUQ458859 TKU458859 TAY458859 SRC458859 SHG458859 RXK458859 RNO458859 RDS458859 QTW458859 QKA458859 QAE458859 PQI458859 PGM458859 OWQ458859 OMU458859 OCY458859 NTC458859 NJG458859 MZK458859 MPO458859 MFS458859 LVW458859 LMA458859 LCE458859 KSI458859 KIM458859 JYQ458859 JOU458859 JEY458859 IVC458859 ILG458859 IBK458859 HRO458859 HHS458859 GXW458859 GOA458859 GEE458859 FUI458859 FKM458859 FAQ458859 EQU458859 EGY458859 DXC458859 DNG458859 DDK458859 CTO458859 CJS458859 BZW458859 BQA458859 BGE458859 AWI458859 AMM458859 ACQ458859 SU458859 IY458859 C458859 WVK393323 WLO393323 WBS393323 VRW393323 VIA393323 UYE393323 UOI393323 UEM393323 TUQ393323 TKU393323 TAY393323 SRC393323 SHG393323 RXK393323 RNO393323 RDS393323 QTW393323 QKA393323 QAE393323 PQI393323 PGM393323 OWQ393323 OMU393323 OCY393323 NTC393323 NJG393323 MZK393323 MPO393323 MFS393323 LVW393323 LMA393323 LCE393323 KSI393323 KIM393323 JYQ393323 JOU393323 JEY393323 IVC393323 ILG393323 IBK393323 HRO393323 HHS393323 GXW393323 GOA393323 GEE393323 FUI393323 FKM393323 FAQ393323 EQU393323 EGY393323 DXC393323 DNG393323 DDK393323 CTO393323 CJS393323 BZW393323 BQA393323 BGE393323 AWI393323 AMM393323 ACQ393323 SU393323 IY393323 C393323 WVK327787 WLO327787 WBS327787 VRW327787 VIA327787 UYE327787 UOI327787 UEM327787 TUQ327787 TKU327787 TAY327787 SRC327787 SHG327787 RXK327787 RNO327787 RDS327787 QTW327787 QKA327787 QAE327787 PQI327787 PGM327787 OWQ327787 OMU327787 OCY327787 NTC327787 NJG327787 MZK327787 MPO327787 MFS327787 LVW327787 LMA327787 LCE327787 KSI327787 KIM327787 JYQ327787 JOU327787 JEY327787 IVC327787 ILG327787 IBK327787 HRO327787 HHS327787 GXW327787 GOA327787 GEE327787 FUI327787 FKM327787 FAQ327787 EQU327787 EGY327787 DXC327787 DNG327787 DDK327787 CTO327787 CJS327787 BZW327787 BQA327787 BGE327787 AWI327787 AMM327787 ACQ327787 SU327787 IY327787 C327787 WVK262251 WLO262251 WBS262251 VRW262251 VIA262251 UYE262251 UOI262251 UEM262251 TUQ262251 TKU262251 TAY262251 SRC262251 SHG262251 RXK262251 RNO262251 RDS262251 QTW262251 QKA262251 QAE262251 PQI262251 PGM262251 OWQ262251 OMU262251 OCY262251 NTC262251 NJG262251 MZK262251 MPO262251 MFS262251 LVW262251 LMA262251 LCE262251 KSI262251 KIM262251 JYQ262251 JOU262251 JEY262251 IVC262251 ILG262251 IBK262251 HRO262251 HHS262251 GXW262251 GOA262251 GEE262251 FUI262251 FKM262251 FAQ262251 EQU262251 EGY262251 DXC262251 DNG262251 DDK262251 CTO262251 CJS262251 BZW262251 BQA262251 BGE262251 AWI262251 AMM262251 ACQ262251 SU262251 IY262251 C262251 WVK196715 WLO196715 WBS196715 VRW196715 VIA196715 UYE196715 UOI196715 UEM196715 TUQ196715 TKU196715 TAY196715 SRC196715 SHG196715 RXK196715 RNO196715 RDS196715 QTW196715 QKA196715 QAE196715 PQI196715 PGM196715 OWQ196715 OMU196715 OCY196715 NTC196715 NJG196715 MZK196715 MPO196715 MFS196715 LVW196715 LMA196715 LCE196715 KSI196715 KIM196715 JYQ196715 JOU196715 JEY196715 IVC196715 ILG196715 IBK196715 HRO196715 HHS196715 GXW196715 GOA196715 GEE196715 FUI196715 FKM196715 FAQ196715 EQU196715 EGY196715 DXC196715 DNG196715 DDK196715 CTO196715 CJS196715 BZW196715 BQA196715 BGE196715 AWI196715 AMM196715 ACQ196715 SU196715 IY196715 C196715 WVK131179 WLO131179 WBS131179 VRW131179 VIA131179 UYE131179 UOI131179 UEM131179 TUQ131179 TKU131179 TAY131179 SRC131179 SHG131179 RXK131179 RNO131179 RDS131179 QTW131179 QKA131179 QAE131179 PQI131179 PGM131179 OWQ131179 OMU131179 OCY131179 NTC131179 NJG131179 MZK131179 MPO131179 MFS131179 LVW131179 LMA131179 LCE131179 KSI131179 KIM131179 JYQ131179 JOU131179 JEY131179 IVC131179 ILG131179 IBK131179 HRO131179 HHS131179 GXW131179 GOA131179 GEE131179 FUI131179 FKM131179 FAQ131179 EQU131179 EGY131179 DXC131179 DNG131179 DDK131179 CTO131179 CJS131179 BZW131179 BQA131179 BGE131179 AWI131179 AMM131179 ACQ131179 SU131179 IY131179 C131179 WVK65643 WLO65643 WBS65643 VRW65643 VIA65643 UYE65643 UOI65643 UEM65643 TUQ65643 TKU65643 TAY65643 SRC65643 SHG65643 RXK65643 RNO65643 RDS65643 QTW65643 QKA65643 QAE65643 PQI65643 PGM65643 OWQ65643 OMU65643 OCY65643 NTC65643 NJG65643 MZK65643 MPO65643 MFS65643 LVW65643 LMA65643 LCE65643 KSI65643 KIM65643 JYQ65643 JOU65643 JEY65643 IVC65643 ILG65643 IBK65643 HRO65643 HHS65643 GXW65643 GOA65643 GEE65643 FUI65643 FKM65643 FAQ65643 EQU65643 EGY65643 DXC65643 DNG65643 DDK65643 CTO65643 CJS65643 BZW65643 BQA65643 BGE65643 AWI65643 AMM65643 ACQ65643 SU65643 IY65643 C65643 WVK107 WLO107 WBS107 VRW107 VIA107 UYE107 UOI107 UEM107 TUQ107 TKU107 TAY107 SRC107 SHG107 RXK107 RNO107 RDS107 QTW107 QKA107 QAE107 PQI107 PGM107 OWQ107 OMU107 OCY107 NTC107 NJG107 MZK107 MPO107 MFS107 LVW107 LMA107 LCE107 KSI107 KIM107 JYQ107 JOU107 JEY107 IVC107 ILG107 IBK107 HRO107 HHS107 GXW107 GOA107 GEE107 FUI107 FKM107 FAQ107 EQU107 EGY107 DXC107 DNG107 DDK107 CTO107 CJS107 BZW107 BQA107 BGE107 AWI107 AMM107 ACQ107 SU107 IY107" xr:uid="{65C66BF2-456A-4F2D-ADA2-71C1465D6415}">
      <formula1>$R$95:$R$97</formula1>
    </dataValidation>
    <dataValidation type="list" allowBlank="1" showInputMessage="1" showErrorMessage="1" sqref="C108 WVK983148 WLO983148 WBS983148 VRW983148 VIA983148 UYE983148 UOI983148 UEM983148 TUQ983148 TKU983148 TAY983148 SRC983148 SHG983148 RXK983148 RNO983148 RDS983148 QTW983148 QKA983148 QAE983148 PQI983148 PGM983148 OWQ983148 OMU983148 OCY983148 NTC983148 NJG983148 MZK983148 MPO983148 MFS983148 LVW983148 LMA983148 LCE983148 KSI983148 KIM983148 JYQ983148 JOU983148 JEY983148 IVC983148 ILG983148 IBK983148 HRO983148 HHS983148 GXW983148 GOA983148 GEE983148 FUI983148 FKM983148 FAQ983148 EQU983148 EGY983148 DXC983148 DNG983148 DDK983148 CTO983148 CJS983148 BZW983148 BQA983148 BGE983148 AWI983148 AMM983148 ACQ983148 SU983148 IY983148 C983148 WVK917612 WLO917612 WBS917612 VRW917612 VIA917612 UYE917612 UOI917612 UEM917612 TUQ917612 TKU917612 TAY917612 SRC917612 SHG917612 RXK917612 RNO917612 RDS917612 QTW917612 QKA917612 QAE917612 PQI917612 PGM917612 OWQ917612 OMU917612 OCY917612 NTC917612 NJG917612 MZK917612 MPO917612 MFS917612 LVW917612 LMA917612 LCE917612 KSI917612 KIM917612 JYQ917612 JOU917612 JEY917612 IVC917612 ILG917612 IBK917612 HRO917612 HHS917612 GXW917612 GOA917612 GEE917612 FUI917612 FKM917612 FAQ917612 EQU917612 EGY917612 DXC917612 DNG917612 DDK917612 CTO917612 CJS917612 BZW917612 BQA917612 BGE917612 AWI917612 AMM917612 ACQ917612 SU917612 IY917612 C917612 WVK852076 WLO852076 WBS852076 VRW852076 VIA852076 UYE852076 UOI852076 UEM852076 TUQ852076 TKU852076 TAY852076 SRC852076 SHG852076 RXK852076 RNO852076 RDS852076 QTW852076 QKA852076 QAE852076 PQI852076 PGM852076 OWQ852076 OMU852076 OCY852076 NTC852076 NJG852076 MZK852076 MPO852076 MFS852076 LVW852076 LMA852076 LCE852076 KSI852076 KIM852076 JYQ852076 JOU852076 JEY852076 IVC852076 ILG852076 IBK852076 HRO852076 HHS852076 GXW852076 GOA852076 GEE852076 FUI852076 FKM852076 FAQ852076 EQU852076 EGY852076 DXC852076 DNG852076 DDK852076 CTO852076 CJS852076 BZW852076 BQA852076 BGE852076 AWI852076 AMM852076 ACQ852076 SU852076 IY852076 C852076 WVK786540 WLO786540 WBS786540 VRW786540 VIA786540 UYE786540 UOI786540 UEM786540 TUQ786540 TKU786540 TAY786540 SRC786540 SHG786540 RXK786540 RNO786540 RDS786540 QTW786540 QKA786540 QAE786540 PQI786540 PGM786540 OWQ786540 OMU786540 OCY786540 NTC786540 NJG786540 MZK786540 MPO786540 MFS786540 LVW786540 LMA786540 LCE786540 KSI786540 KIM786540 JYQ786540 JOU786540 JEY786540 IVC786540 ILG786540 IBK786540 HRO786540 HHS786540 GXW786540 GOA786540 GEE786540 FUI786540 FKM786540 FAQ786540 EQU786540 EGY786540 DXC786540 DNG786540 DDK786540 CTO786540 CJS786540 BZW786540 BQA786540 BGE786540 AWI786540 AMM786540 ACQ786540 SU786540 IY786540 C786540 WVK721004 WLO721004 WBS721004 VRW721004 VIA721004 UYE721004 UOI721004 UEM721004 TUQ721004 TKU721004 TAY721004 SRC721004 SHG721004 RXK721004 RNO721004 RDS721004 QTW721004 QKA721004 QAE721004 PQI721004 PGM721004 OWQ721004 OMU721004 OCY721004 NTC721004 NJG721004 MZK721004 MPO721004 MFS721004 LVW721004 LMA721004 LCE721004 KSI721004 KIM721004 JYQ721004 JOU721004 JEY721004 IVC721004 ILG721004 IBK721004 HRO721004 HHS721004 GXW721004 GOA721004 GEE721004 FUI721004 FKM721004 FAQ721004 EQU721004 EGY721004 DXC721004 DNG721004 DDK721004 CTO721004 CJS721004 BZW721004 BQA721004 BGE721004 AWI721004 AMM721004 ACQ721004 SU721004 IY721004 C721004 WVK655468 WLO655468 WBS655468 VRW655468 VIA655468 UYE655468 UOI655468 UEM655468 TUQ655468 TKU655468 TAY655468 SRC655468 SHG655468 RXK655468 RNO655468 RDS655468 QTW655468 QKA655468 QAE655468 PQI655468 PGM655468 OWQ655468 OMU655468 OCY655468 NTC655468 NJG655468 MZK655468 MPO655468 MFS655468 LVW655468 LMA655468 LCE655468 KSI655468 KIM655468 JYQ655468 JOU655468 JEY655468 IVC655468 ILG655468 IBK655468 HRO655468 HHS655468 GXW655468 GOA655468 GEE655468 FUI655468 FKM655468 FAQ655468 EQU655468 EGY655468 DXC655468 DNG655468 DDK655468 CTO655468 CJS655468 BZW655468 BQA655468 BGE655468 AWI655468 AMM655468 ACQ655468 SU655468 IY655468 C655468 WVK589932 WLO589932 WBS589932 VRW589932 VIA589932 UYE589932 UOI589932 UEM589932 TUQ589932 TKU589932 TAY589932 SRC589932 SHG589932 RXK589932 RNO589932 RDS589932 QTW589932 QKA589932 QAE589932 PQI589932 PGM589932 OWQ589932 OMU589932 OCY589932 NTC589932 NJG589932 MZK589932 MPO589932 MFS589932 LVW589932 LMA589932 LCE589932 KSI589932 KIM589932 JYQ589932 JOU589932 JEY589932 IVC589932 ILG589932 IBK589932 HRO589932 HHS589932 GXW589932 GOA589932 GEE589932 FUI589932 FKM589932 FAQ589932 EQU589932 EGY589932 DXC589932 DNG589932 DDK589932 CTO589932 CJS589932 BZW589932 BQA589932 BGE589932 AWI589932 AMM589932 ACQ589932 SU589932 IY589932 C589932 WVK524396 WLO524396 WBS524396 VRW524396 VIA524396 UYE524396 UOI524396 UEM524396 TUQ524396 TKU524396 TAY524396 SRC524396 SHG524396 RXK524396 RNO524396 RDS524396 QTW524396 QKA524396 QAE524396 PQI524396 PGM524396 OWQ524396 OMU524396 OCY524396 NTC524396 NJG524396 MZK524396 MPO524396 MFS524396 LVW524396 LMA524396 LCE524396 KSI524396 KIM524396 JYQ524396 JOU524396 JEY524396 IVC524396 ILG524396 IBK524396 HRO524396 HHS524396 GXW524396 GOA524396 GEE524396 FUI524396 FKM524396 FAQ524396 EQU524396 EGY524396 DXC524396 DNG524396 DDK524396 CTO524396 CJS524396 BZW524396 BQA524396 BGE524396 AWI524396 AMM524396 ACQ524396 SU524396 IY524396 C524396 WVK458860 WLO458860 WBS458860 VRW458860 VIA458860 UYE458860 UOI458860 UEM458860 TUQ458860 TKU458860 TAY458860 SRC458860 SHG458860 RXK458860 RNO458860 RDS458860 QTW458860 QKA458860 QAE458860 PQI458860 PGM458860 OWQ458860 OMU458860 OCY458860 NTC458860 NJG458860 MZK458860 MPO458860 MFS458860 LVW458860 LMA458860 LCE458860 KSI458860 KIM458860 JYQ458860 JOU458860 JEY458860 IVC458860 ILG458860 IBK458860 HRO458860 HHS458860 GXW458860 GOA458860 GEE458860 FUI458860 FKM458860 FAQ458860 EQU458860 EGY458860 DXC458860 DNG458860 DDK458860 CTO458860 CJS458860 BZW458860 BQA458860 BGE458860 AWI458860 AMM458860 ACQ458860 SU458860 IY458860 C458860 WVK393324 WLO393324 WBS393324 VRW393324 VIA393324 UYE393324 UOI393324 UEM393324 TUQ393324 TKU393324 TAY393324 SRC393324 SHG393324 RXK393324 RNO393324 RDS393324 QTW393324 QKA393324 QAE393324 PQI393324 PGM393324 OWQ393324 OMU393324 OCY393324 NTC393324 NJG393324 MZK393324 MPO393324 MFS393324 LVW393324 LMA393324 LCE393324 KSI393324 KIM393324 JYQ393324 JOU393324 JEY393324 IVC393324 ILG393324 IBK393324 HRO393324 HHS393324 GXW393324 GOA393324 GEE393324 FUI393324 FKM393324 FAQ393324 EQU393324 EGY393324 DXC393324 DNG393324 DDK393324 CTO393324 CJS393324 BZW393324 BQA393324 BGE393324 AWI393324 AMM393324 ACQ393324 SU393324 IY393324 C393324 WVK327788 WLO327788 WBS327788 VRW327788 VIA327788 UYE327788 UOI327788 UEM327788 TUQ327788 TKU327788 TAY327788 SRC327788 SHG327788 RXK327788 RNO327788 RDS327788 QTW327788 QKA327788 QAE327788 PQI327788 PGM327788 OWQ327788 OMU327788 OCY327788 NTC327788 NJG327788 MZK327788 MPO327788 MFS327788 LVW327788 LMA327788 LCE327788 KSI327788 KIM327788 JYQ327788 JOU327788 JEY327788 IVC327788 ILG327788 IBK327788 HRO327788 HHS327788 GXW327788 GOA327788 GEE327788 FUI327788 FKM327788 FAQ327788 EQU327788 EGY327788 DXC327788 DNG327788 DDK327788 CTO327788 CJS327788 BZW327788 BQA327788 BGE327788 AWI327788 AMM327788 ACQ327788 SU327788 IY327788 C327788 WVK262252 WLO262252 WBS262252 VRW262252 VIA262252 UYE262252 UOI262252 UEM262252 TUQ262252 TKU262252 TAY262252 SRC262252 SHG262252 RXK262252 RNO262252 RDS262252 QTW262252 QKA262252 QAE262252 PQI262252 PGM262252 OWQ262252 OMU262252 OCY262252 NTC262252 NJG262252 MZK262252 MPO262252 MFS262252 LVW262252 LMA262252 LCE262252 KSI262252 KIM262252 JYQ262252 JOU262252 JEY262252 IVC262252 ILG262252 IBK262252 HRO262252 HHS262252 GXW262252 GOA262252 GEE262252 FUI262252 FKM262252 FAQ262252 EQU262252 EGY262252 DXC262252 DNG262252 DDK262252 CTO262252 CJS262252 BZW262252 BQA262252 BGE262252 AWI262252 AMM262252 ACQ262252 SU262252 IY262252 C262252 WVK196716 WLO196716 WBS196716 VRW196716 VIA196716 UYE196716 UOI196716 UEM196716 TUQ196716 TKU196716 TAY196716 SRC196716 SHG196716 RXK196716 RNO196716 RDS196716 QTW196716 QKA196716 QAE196716 PQI196716 PGM196716 OWQ196716 OMU196716 OCY196716 NTC196716 NJG196716 MZK196716 MPO196716 MFS196716 LVW196716 LMA196716 LCE196716 KSI196716 KIM196716 JYQ196716 JOU196716 JEY196716 IVC196716 ILG196716 IBK196716 HRO196716 HHS196716 GXW196716 GOA196716 GEE196716 FUI196716 FKM196716 FAQ196716 EQU196716 EGY196716 DXC196716 DNG196716 DDK196716 CTO196716 CJS196716 BZW196716 BQA196716 BGE196716 AWI196716 AMM196716 ACQ196716 SU196716 IY196716 C196716 WVK131180 WLO131180 WBS131180 VRW131180 VIA131180 UYE131180 UOI131180 UEM131180 TUQ131180 TKU131180 TAY131180 SRC131180 SHG131180 RXK131180 RNO131180 RDS131180 QTW131180 QKA131180 QAE131180 PQI131180 PGM131180 OWQ131180 OMU131180 OCY131180 NTC131180 NJG131180 MZK131180 MPO131180 MFS131180 LVW131180 LMA131180 LCE131180 KSI131180 KIM131180 JYQ131180 JOU131180 JEY131180 IVC131180 ILG131180 IBK131180 HRO131180 HHS131180 GXW131180 GOA131180 GEE131180 FUI131180 FKM131180 FAQ131180 EQU131180 EGY131180 DXC131180 DNG131180 DDK131180 CTO131180 CJS131180 BZW131180 BQA131180 BGE131180 AWI131180 AMM131180 ACQ131180 SU131180 IY131180 C131180 WVK65644 WLO65644 WBS65644 VRW65644 VIA65644 UYE65644 UOI65644 UEM65644 TUQ65644 TKU65644 TAY65644 SRC65644 SHG65644 RXK65644 RNO65644 RDS65644 QTW65644 QKA65644 QAE65644 PQI65644 PGM65644 OWQ65644 OMU65644 OCY65644 NTC65644 NJG65644 MZK65644 MPO65644 MFS65644 LVW65644 LMA65644 LCE65644 KSI65644 KIM65644 JYQ65644 JOU65644 JEY65644 IVC65644 ILG65644 IBK65644 HRO65644 HHS65644 GXW65644 GOA65644 GEE65644 FUI65644 FKM65644 FAQ65644 EQU65644 EGY65644 DXC65644 DNG65644 DDK65644 CTO65644 CJS65644 BZW65644 BQA65644 BGE65644 AWI65644 AMM65644 ACQ65644 SU65644 IY65644 C65644 WVK108 WLO108 WBS108 VRW108 VIA108 UYE108 UOI108 UEM108 TUQ108 TKU108 TAY108 SRC108 SHG108 RXK108 RNO108 RDS108 QTW108 QKA108 QAE108 PQI108 PGM108 OWQ108 OMU108 OCY108 NTC108 NJG108 MZK108 MPO108 MFS108 LVW108 LMA108 LCE108 KSI108 KIM108 JYQ108 JOU108 JEY108 IVC108 ILG108 IBK108 HRO108 HHS108 GXW108 GOA108 GEE108 FUI108 FKM108 FAQ108 EQU108 EGY108 DXC108 DNG108 DDK108 CTO108 CJS108 BZW108 BQA108 BGE108 AWI108 AMM108 ACQ108 SU108 IY108" xr:uid="{BBDCDA7D-44D0-4ECD-90E7-4C25A7F90585}">
      <formula1>$R$98:$R$100</formula1>
    </dataValidation>
    <dataValidation type="list" allowBlank="1" showInputMessage="1" showErrorMessage="1" sqref="C109 WVK983149 WLO983149 WBS983149 VRW983149 VIA983149 UYE983149 UOI983149 UEM983149 TUQ983149 TKU983149 TAY983149 SRC983149 SHG983149 RXK983149 RNO983149 RDS983149 QTW983149 QKA983149 QAE983149 PQI983149 PGM983149 OWQ983149 OMU983149 OCY983149 NTC983149 NJG983149 MZK983149 MPO983149 MFS983149 LVW983149 LMA983149 LCE983149 KSI983149 KIM983149 JYQ983149 JOU983149 JEY983149 IVC983149 ILG983149 IBK983149 HRO983149 HHS983149 GXW983149 GOA983149 GEE983149 FUI983149 FKM983149 FAQ983149 EQU983149 EGY983149 DXC983149 DNG983149 DDK983149 CTO983149 CJS983149 BZW983149 BQA983149 BGE983149 AWI983149 AMM983149 ACQ983149 SU983149 IY983149 C983149 WVK917613 WLO917613 WBS917613 VRW917613 VIA917613 UYE917613 UOI917613 UEM917613 TUQ917613 TKU917613 TAY917613 SRC917613 SHG917613 RXK917613 RNO917613 RDS917613 QTW917613 QKA917613 QAE917613 PQI917613 PGM917613 OWQ917613 OMU917613 OCY917613 NTC917613 NJG917613 MZK917613 MPO917613 MFS917613 LVW917613 LMA917613 LCE917613 KSI917613 KIM917613 JYQ917613 JOU917613 JEY917613 IVC917613 ILG917613 IBK917613 HRO917613 HHS917613 GXW917613 GOA917613 GEE917613 FUI917613 FKM917613 FAQ917613 EQU917613 EGY917613 DXC917613 DNG917613 DDK917613 CTO917613 CJS917613 BZW917613 BQA917613 BGE917613 AWI917613 AMM917613 ACQ917613 SU917613 IY917613 C917613 WVK852077 WLO852077 WBS852077 VRW852077 VIA852077 UYE852077 UOI852077 UEM852077 TUQ852077 TKU852077 TAY852077 SRC852077 SHG852077 RXK852077 RNO852077 RDS852077 QTW852077 QKA852077 QAE852077 PQI852077 PGM852077 OWQ852077 OMU852077 OCY852077 NTC852077 NJG852077 MZK852077 MPO852077 MFS852077 LVW852077 LMA852077 LCE852077 KSI852077 KIM852077 JYQ852077 JOU852077 JEY852077 IVC852077 ILG852077 IBK852077 HRO852077 HHS852077 GXW852077 GOA852077 GEE852077 FUI852077 FKM852077 FAQ852077 EQU852077 EGY852077 DXC852077 DNG852077 DDK852077 CTO852077 CJS852077 BZW852077 BQA852077 BGE852077 AWI852077 AMM852077 ACQ852077 SU852077 IY852077 C852077 WVK786541 WLO786541 WBS786541 VRW786541 VIA786541 UYE786541 UOI786541 UEM786541 TUQ786541 TKU786541 TAY786541 SRC786541 SHG786541 RXK786541 RNO786541 RDS786541 QTW786541 QKA786541 QAE786541 PQI786541 PGM786541 OWQ786541 OMU786541 OCY786541 NTC786541 NJG786541 MZK786541 MPO786541 MFS786541 LVW786541 LMA786541 LCE786541 KSI786541 KIM786541 JYQ786541 JOU786541 JEY786541 IVC786541 ILG786541 IBK786541 HRO786541 HHS786541 GXW786541 GOA786541 GEE786541 FUI786541 FKM786541 FAQ786541 EQU786541 EGY786541 DXC786541 DNG786541 DDK786541 CTO786541 CJS786541 BZW786541 BQA786541 BGE786541 AWI786541 AMM786541 ACQ786541 SU786541 IY786541 C786541 WVK721005 WLO721005 WBS721005 VRW721005 VIA721005 UYE721005 UOI721005 UEM721005 TUQ721005 TKU721005 TAY721005 SRC721005 SHG721005 RXK721005 RNO721005 RDS721005 QTW721005 QKA721005 QAE721005 PQI721005 PGM721005 OWQ721005 OMU721005 OCY721005 NTC721005 NJG721005 MZK721005 MPO721005 MFS721005 LVW721005 LMA721005 LCE721005 KSI721005 KIM721005 JYQ721005 JOU721005 JEY721005 IVC721005 ILG721005 IBK721005 HRO721005 HHS721005 GXW721005 GOA721005 GEE721005 FUI721005 FKM721005 FAQ721005 EQU721005 EGY721005 DXC721005 DNG721005 DDK721005 CTO721005 CJS721005 BZW721005 BQA721005 BGE721005 AWI721005 AMM721005 ACQ721005 SU721005 IY721005 C721005 WVK655469 WLO655469 WBS655469 VRW655469 VIA655469 UYE655469 UOI655469 UEM655469 TUQ655469 TKU655469 TAY655469 SRC655469 SHG655469 RXK655469 RNO655469 RDS655469 QTW655469 QKA655469 QAE655469 PQI655469 PGM655469 OWQ655469 OMU655469 OCY655469 NTC655469 NJG655469 MZK655469 MPO655469 MFS655469 LVW655469 LMA655469 LCE655469 KSI655469 KIM655469 JYQ655469 JOU655469 JEY655469 IVC655469 ILG655469 IBK655469 HRO655469 HHS655469 GXW655469 GOA655469 GEE655469 FUI655469 FKM655469 FAQ655469 EQU655469 EGY655469 DXC655469 DNG655469 DDK655469 CTO655469 CJS655469 BZW655469 BQA655469 BGE655469 AWI655469 AMM655469 ACQ655469 SU655469 IY655469 C655469 WVK589933 WLO589933 WBS589933 VRW589933 VIA589933 UYE589933 UOI589933 UEM589933 TUQ589933 TKU589933 TAY589933 SRC589933 SHG589933 RXK589933 RNO589933 RDS589933 QTW589933 QKA589933 QAE589933 PQI589933 PGM589933 OWQ589933 OMU589933 OCY589933 NTC589933 NJG589933 MZK589933 MPO589933 MFS589933 LVW589933 LMA589933 LCE589933 KSI589933 KIM589933 JYQ589933 JOU589933 JEY589933 IVC589933 ILG589933 IBK589933 HRO589933 HHS589933 GXW589933 GOA589933 GEE589933 FUI589933 FKM589933 FAQ589933 EQU589933 EGY589933 DXC589933 DNG589933 DDK589933 CTO589933 CJS589933 BZW589933 BQA589933 BGE589933 AWI589933 AMM589933 ACQ589933 SU589933 IY589933 C589933 WVK524397 WLO524397 WBS524397 VRW524397 VIA524397 UYE524397 UOI524397 UEM524397 TUQ524397 TKU524397 TAY524397 SRC524397 SHG524397 RXK524397 RNO524397 RDS524397 QTW524397 QKA524397 QAE524397 PQI524397 PGM524397 OWQ524397 OMU524397 OCY524397 NTC524397 NJG524397 MZK524397 MPO524397 MFS524397 LVW524397 LMA524397 LCE524397 KSI524397 KIM524397 JYQ524397 JOU524397 JEY524397 IVC524397 ILG524397 IBK524397 HRO524397 HHS524397 GXW524397 GOA524397 GEE524397 FUI524397 FKM524397 FAQ524397 EQU524397 EGY524397 DXC524397 DNG524397 DDK524397 CTO524397 CJS524397 BZW524397 BQA524397 BGE524397 AWI524397 AMM524397 ACQ524397 SU524397 IY524397 C524397 WVK458861 WLO458861 WBS458861 VRW458861 VIA458861 UYE458861 UOI458861 UEM458861 TUQ458861 TKU458861 TAY458861 SRC458861 SHG458861 RXK458861 RNO458861 RDS458861 QTW458861 QKA458861 QAE458861 PQI458861 PGM458861 OWQ458861 OMU458861 OCY458861 NTC458861 NJG458861 MZK458861 MPO458861 MFS458861 LVW458861 LMA458861 LCE458861 KSI458861 KIM458861 JYQ458861 JOU458861 JEY458861 IVC458861 ILG458861 IBK458861 HRO458861 HHS458861 GXW458861 GOA458861 GEE458861 FUI458861 FKM458861 FAQ458861 EQU458861 EGY458861 DXC458861 DNG458861 DDK458861 CTO458861 CJS458861 BZW458861 BQA458861 BGE458861 AWI458861 AMM458861 ACQ458861 SU458861 IY458861 C458861 WVK393325 WLO393325 WBS393325 VRW393325 VIA393325 UYE393325 UOI393325 UEM393325 TUQ393325 TKU393325 TAY393325 SRC393325 SHG393325 RXK393325 RNO393325 RDS393325 QTW393325 QKA393325 QAE393325 PQI393325 PGM393325 OWQ393325 OMU393325 OCY393325 NTC393325 NJG393325 MZK393325 MPO393325 MFS393325 LVW393325 LMA393325 LCE393325 KSI393325 KIM393325 JYQ393325 JOU393325 JEY393325 IVC393325 ILG393325 IBK393325 HRO393325 HHS393325 GXW393325 GOA393325 GEE393325 FUI393325 FKM393325 FAQ393325 EQU393325 EGY393325 DXC393325 DNG393325 DDK393325 CTO393325 CJS393325 BZW393325 BQA393325 BGE393325 AWI393325 AMM393325 ACQ393325 SU393325 IY393325 C393325 WVK327789 WLO327789 WBS327789 VRW327789 VIA327789 UYE327789 UOI327789 UEM327789 TUQ327789 TKU327789 TAY327789 SRC327789 SHG327789 RXK327789 RNO327789 RDS327789 QTW327789 QKA327789 QAE327789 PQI327789 PGM327789 OWQ327789 OMU327789 OCY327789 NTC327789 NJG327789 MZK327789 MPO327789 MFS327789 LVW327789 LMA327789 LCE327789 KSI327789 KIM327789 JYQ327789 JOU327789 JEY327789 IVC327789 ILG327789 IBK327789 HRO327789 HHS327789 GXW327789 GOA327789 GEE327789 FUI327789 FKM327789 FAQ327789 EQU327789 EGY327789 DXC327789 DNG327789 DDK327789 CTO327789 CJS327789 BZW327789 BQA327789 BGE327789 AWI327789 AMM327789 ACQ327789 SU327789 IY327789 C327789 WVK262253 WLO262253 WBS262253 VRW262253 VIA262253 UYE262253 UOI262253 UEM262253 TUQ262253 TKU262253 TAY262253 SRC262253 SHG262253 RXK262253 RNO262253 RDS262253 QTW262253 QKA262253 QAE262253 PQI262253 PGM262253 OWQ262253 OMU262253 OCY262253 NTC262253 NJG262253 MZK262253 MPO262253 MFS262253 LVW262253 LMA262253 LCE262253 KSI262253 KIM262253 JYQ262253 JOU262253 JEY262253 IVC262253 ILG262253 IBK262253 HRO262253 HHS262253 GXW262253 GOA262253 GEE262253 FUI262253 FKM262253 FAQ262253 EQU262253 EGY262253 DXC262253 DNG262253 DDK262253 CTO262253 CJS262253 BZW262253 BQA262253 BGE262253 AWI262253 AMM262253 ACQ262253 SU262253 IY262253 C262253 WVK196717 WLO196717 WBS196717 VRW196717 VIA196717 UYE196717 UOI196717 UEM196717 TUQ196717 TKU196717 TAY196717 SRC196717 SHG196717 RXK196717 RNO196717 RDS196717 QTW196717 QKA196717 QAE196717 PQI196717 PGM196717 OWQ196717 OMU196717 OCY196717 NTC196717 NJG196717 MZK196717 MPO196717 MFS196717 LVW196717 LMA196717 LCE196717 KSI196717 KIM196717 JYQ196717 JOU196717 JEY196717 IVC196717 ILG196717 IBK196717 HRO196717 HHS196717 GXW196717 GOA196717 GEE196717 FUI196717 FKM196717 FAQ196717 EQU196717 EGY196717 DXC196717 DNG196717 DDK196717 CTO196717 CJS196717 BZW196717 BQA196717 BGE196717 AWI196717 AMM196717 ACQ196717 SU196717 IY196717 C196717 WVK131181 WLO131181 WBS131181 VRW131181 VIA131181 UYE131181 UOI131181 UEM131181 TUQ131181 TKU131181 TAY131181 SRC131181 SHG131181 RXK131181 RNO131181 RDS131181 QTW131181 QKA131181 QAE131181 PQI131181 PGM131181 OWQ131181 OMU131181 OCY131181 NTC131181 NJG131181 MZK131181 MPO131181 MFS131181 LVW131181 LMA131181 LCE131181 KSI131181 KIM131181 JYQ131181 JOU131181 JEY131181 IVC131181 ILG131181 IBK131181 HRO131181 HHS131181 GXW131181 GOA131181 GEE131181 FUI131181 FKM131181 FAQ131181 EQU131181 EGY131181 DXC131181 DNG131181 DDK131181 CTO131181 CJS131181 BZW131181 BQA131181 BGE131181 AWI131181 AMM131181 ACQ131181 SU131181 IY131181 C131181 WVK65645 WLO65645 WBS65645 VRW65645 VIA65645 UYE65645 UOI65645 UEM65645 TUQ65645 TKU65645 TAY65645 SRC65645 SHG65645 RXK65645 RNO65645 RDS65645 QTW65645 QKA65645 QAE65645 PQI65645 PGM65645 OWQ65645 OMU65645 OCY65645 NTC65645 NJG65645 MZK65645 MPO65645 MFS65645 LVW65645 LMA65645 LCE65645 KSI65645 KIM65645 JYQ65645 JOU65645 JEY65645 IVC65645 ILG65645 IBK65645 HRO65645 HHS65645 GXW65645 GOA65645 GEE65645 FUI65645 FKM65645 FAQ65645 EQU65645 EGY65645 DXC65645 DNG65645 DDK65645 CTO65645 CJS65645 BZW65645 BQA65645 BGE65645 AWI65645 AMM65645 ACQ65645 SU65645 IY65645 C65645 WVK109 WLO109 WBS109 VRW109 VIA109 UYE109 UOI109 UEM109 TUQ109 TKU109 TAY109 SRC109 SHG109 RXK109 RNO109 RDS109 QTW109 QKA109 QAE109 PQI109 PGM109 OWQ109 OMU109 OCY109 NTC109 NJG109 MZK109 MPO109 MFS109 LVW109 LMA109 LCE109 KSI109 KIM109 JYQ109 JOU109 JEY109 IVC109 ILG109 IBK109 HRO109 HHS109 GXW109 GOA109 GEE109 FUI109 FKM109 FAQ109 EQU109 EGY109 DXC109 DNG109 DDK109 CTO109 CJS109 BZW109 BQA109 BGE109 AWI109 AMM109 ACQ109 SU109 IY109" xr:uid="{981D3D40-5FB7-467C-BA9B-D7B0CA5C3FF7}">
      <formula1>$R$101:$R$103</formula1>
    </dataValidation>
    <dataValidation type="list" allowBlank="1" showInputMessage="1" showErrorMessage="1" sqref="C111 WVK983151 WLO983151 WBS983151 VRW983151 VIA983151 UYE983151 UOI983151 UEM983151 TUQ983151 TKU983151 TAY983151 SRC983151 SHG983151 RXK983151 RNO983151 RDS983151 QTW983151 QKA983151 QAE983151 PQI983151 PGM983151 OWQ983151 OMU983151 OCY983151 NTC983151 NJG983151 MZK983151 MPO983151 MFS983151 LVW983151 LMA983151 LCE983151 KSI983151 KIM983151 JYQ983151 JOU983151 JEY983151 IVC983151 ILG983151 IBK983151 HRO983151 HHS983151 GXW983151 GOA983151 GEE983151 FUI983151 FKM983151 FAQ983151 EQU983151 EGY983151 DXC983151 DNG983151 DDK983151 CTO983151 CJS983151 BZW983151 BQA983151 BGE983151 AWI983151 AMM983151 ACQ983151 SU983151 IY983151 C983151 WVK917615 WLO917615 WBS917615 VRW917615 VIA917615 UYE917615 UOI917615 UEM917615 TUQ917615 TKU917615 TAY917615 SRC917615 SHG917615 RXK917615 RNO917615 RDS917615 QTW917615 QKA917615 QAE917615 PQI917615 PGM917615 OWQ917615 OMU917615 OCY917615 NTC917615 NJG917615 MZK917615 MPO917615 MFS917615 LVW917615 LMA917615 LCE917615 KSI917615 KIM917615 JYQ917615 JOU917615 JEY917615 IVC917615 ILG917615 IBK917615 HRO917615 HHS917615 GXW917615 GOA917615 GEE917615 FUI917615 FKM917615 FAQ917615 EQU917615 EGY917615 DXC917615 DNG917615 DDK917615 CTO917615 CJS917615 BZW917615 BQA917615 BGE917615 AWI917615 AMM917615 ACQ917615 SU917615 IY917615 C917615 WVK852079 WLO852079 WBS852079 VRW852079 VIA852079 UYE852079 UOI852079 UEM852079 TUQ852079 TKU852079 TAY852079 SRC852079 SHG852079 RXK852079 RNO852079 RDS852079 QTW852079 QKA852079 QAE852079 PQI852079 PGM852079 OWQ852079 OMU852079 OCY852079 NTC852079 NJG852079 MZK852079 MPO852079 MFS852079 LVW852079 LMA852079 LCE852079 KSI852079 KIM852079 JYQ852079 JOU852079 JEY852079 IVC852079 ILG852079 IBK852079 HRO852079 HHS852079 GXW852079 GOA852079 GEE852079 FUI852079 FKM852079 FAQ852079 EQU852079 EGY852079 DXC852079 DNG852079 DDK852079 CTO852079 CJS852079 BZW852079 BQA852079 BGE852079 AWI852079 AMM852079 ACQ852079 SU852079 IY852079 C852079 WVK786543 WLO786543 WBS786543 VRW786543 VIA786543 UYE786543 UOI786543 UEM786543 TUQ786543 TKU786543 TAY786543 SRC786543 SHG786543 RXK786543 RNO786543 RDS786543 QTW786543 QKA786543 QAE786543 PQI786543 PGM786543 OWQ786543 OMU786543 OCY786543 NTC786543 NJG786543 MZK786543 MPO786543 MFS786543 LVW786543 LMA786543 LCE786543 KSI786543 KIM786543 JYQ786543 JOU786543 JEY786543 IVC786543 ILG786543 IBK786543 HRO786543 HHS786543 GXW786543 GOA786543 GEE786543 FUI786543 FKM786543 FAQ786543 EQU786543 EGY786543 DXC786543 DNG786543 DDK786543 CTO786543 CJS786543 BZW786543 BQA786543 BGE786543 AWI786543 AMM786543 ACQ786543 SU786543 IY786543 C786543 WVK721007 WLO721007 WBS721007 VRW721007 VIA721007 UYE721007 UOI721007 UEM721007 TUQ721007 TKU721007 TAY721007 SRC721007 SHG721007 RXK721007 RNO721007 RDS721007 QTW721007 QKA721007 QAE721007 PQI721007 PGM721007 OWQ721007 OMU721007 OCY721007 NTC721007 NJG721007 MZK721007 MPO721007 MFS721007 LVW721007 LMA721007 LCE721007 KSI721007 KIM721007 JYQ721007 JOU721007 JEY721007 IVC721007 ILG721007 IBK721007 HRO721007 HHS721007 GXW721007 GOA721007 GEE721007 FUI721007 FKM721007 FAQ721007 EQU721007 EGY721007 DXC721007 DNG721007 DDK721007 CTO721007 CJS721007 BZW721007 BQA721007 BGE721007 AWI721007 AMM721007 ACQ721007 SU721007 IY721007 C721007 WVK655471 WLO655471 WBS655471 VRW655471 VIA655471 UYE655471 UOI655471 UEM655471 TUQ655471 TKU655471 TAY655471 SRC655471 SHG655471 RXK655471 RNO655471 RDS655471 QTW655471 QKA655471 QAE655471 PQI655471 PGM655471 OWQ655471 OMU655471 OCY655471 NTC655471 NJG655471 MZK655471 MPO655471 MFS655471 LVW655471 LMA655471 LCE655471 KSI655471 KIM655471 JYQ655471 JOU655471 JEY655471 IVC655471 ILG655471 IBK655471 HRO655471 HHS655471 GXW655471 GOA655471 GEE655471 FUI655471 FKM655471 FAQ655471 EQU655471 EGY655471 DXC655471 DNG655471 DDK655471 CTO655471 CJS655471 BZW655471 BQA655471 BGE655471 AWI655471 AMM655471 ACQ655471 SU655471 IY655471 C655471 WVK589935 WLO589935 WBS589935 VRW589935 VIA589935 UYE589935 UOI589935 UEM589935 TUQ589935 TKU589935 TAY589935 SRC589935 SHG589935 RXK589935 RNO589935 RDS589935 QTW589935 QKA589935 QAE589935 PQI589935 PGM589935 OWQ589935 OMU589935 OCY589935 NTC589935 NJG589935 MZK589935 MPO589935 MFS589935 LVW589935 LMA589935 LCE589935 KSI589935 KIM589935 JYQ589935 JOU589935 JEY589935 IVC589935 ILG589935 IBK589935 HRO589935 HHS589935 GXW589935 GOA589935 GEE589935 FUI589935 FKM589935 FAQ589935 EQU589935 EGY589935 DXC589935 DNG589935 DDK589935 CTO589935 CJS589935 BZW589935 BQA589935 BGE589935 AWI589935 AMM589935 ACQ589935 SU589935 IY589935 C589935 WVK524399 WLO524399 WBS524399 VRW524399 VIA524399 UYE524399 UOI524399 UEM524399 TUQ524399 TKU524399 TAY524399 SRC524399 SHG524399 RXK524399 RNO524399 RDS524399 QTW524399 QKA524399 QAE524399 PQI524399 PGM524399 OWQ524399 OMU524399 OCY524399 NTC524399 NJG524399 MZK524399 MPO524399 MFS524399 LVW524399 LMA524399 LCE524399 KSI524399 KIM524399 JYQ524399 JOU524399 JEY524399 IVC524399 ILG524399 IBK524399 HRO524399 HHS524399 GXW524399 GOA524399 GEE524399 FUI524399 FKM524399 FAQ524399 EQU524399 EGY524399 DXC524399 DNG524399 DDK524399 CTO524399 CJS524399 BZW524399 BQA524399 BGE524399 AWI524399 AMM524399 ACQ524399 SU524399 IY524399 C524399 WVK458863 WLO458863 WBS458863 VRW458863 VIA458863 UYE458863 UOI458863 UEM458863 TUQ458863 TKU458863 TAY458863 SRC458863 SHG458863 RXK458863 RNO458863 RDS458863 QTW458863 QKA458863 QAE458863 PQI458863 PGM458863 OWQ458863 OMU458863 OCY458863 NTC458863 NJG458863 MZK458863 MPO458863 MFS458863 LVW458863 LMA458863 LCE458863 KSI458863 KIM458863 JYQ458863 JOU458863 JEY458863 IVC458863 ILG458863 IBK458863 HRO458863 HHS458863 GXW458863 GOA458863 GEE458863 FUI458863 FKM458863 FAQ458863 EQU458863 EGY458863 DXC458863 DNG458863 DDK458863 CTO458863 CJS458863 BZW458863 BQA458863 BGE458863 AWI458863 AMM458863 ACQ458863 SU458863 IY458863 C458863 WVK393327 WLO393327 WBS393327 VRW393327 VIA393327 UYE393327 UOI393327 UEM393327 TUQ393327 TKU393327 TAY393327 SRC393327 SHG393327 RXK393327 RNO393327 RDS393327 QTW393327 QKA393327 QAE393327 PQI393327 PGM393327 OWQ393327 OMU393327 OCY393327 NTC393327 NJG393327 MZK393327 MPO393327 MFS393327 LVW393327 LMA393327 LCE393327 KSI393327 KIM393327 JYQ393327 JOU393327 JEY393327 IVC393327 ILG393327 IBK393327 HRO393327 HHS393327 GXW393327 GOA393327 GEE393327 FUI393327 FKM393327 FAQ393327 EQU393327 EGY393327 DXC393327 DNG393327 DDK393327 CTO393327 CJS393327 BZW393327 BQA393327 BGE393327 AWI393327 AMM393327 ACQ393327 SU393327 IY393327 C393327 WVK327791 WLO327791 WBS327791 VRW327791 VIA327791 UYE327791 UOI327791 UEM327791 TUQ327791 TKU327791 TAY327791 SRC327791 SHG327791 RXK327791 RNO327791 RDS327791 QTW327791 QKA327791 QAE327791 PQI327791 PGM327791 OWQ327791 OMU327791 OCY327791 NTC327791 NJG327791 MZK327791 MPO327791 MFS327791 LVW327791 LMA327791 LCE327791 KSI327791 KIM327791 JYQ327791 JOU327791 JEY327791 IVC327791 ILG327791 IBK327791 HRO327791 HHS327791 GXW327791 GOA327791 GEE327791 FUI327791 FKM327791 FAQ327791 EQU327791 EGY327791 DXC327791 DNG327791 DDK327791 CTO327791 CJS327791 BZW327791 BQA327791 BGE327791 AWI327791 AMM327791 ACQ327791 SU327791 IY327791 C327791 WVK262255 WLO262255 WBS262255 VRW262255 VIA262255 UYE262255 UOI262255 UEM262255 TUQ262255 TKU262255 TAY262255 SRC262255 SHG262255 RXK262255 RNO262255 RDS262255 QTW262255 QKA262255 QAE262255 PQI262255 PGM262255 OWQ262255 OMU262255 OCY262255 NTC262255 NJG262255 MZK262255 MPO262255 MFS262255 LVW262255 LMA262255 LCE262255 KSI262255 KIM262255 JYQ262255 JOU262255 JEY262255 IVC262255 ILG262255 IBK262255 HRO262255 HHS262255 GXW262255 GOA262255 GEE262255 FUI262255 FKM262255 FAQ262255 EQU262255 EGY262255 DXC262255 DNG262255 DDK262255 CTO262255 CJS262255 BZW262255 BQA262255 BGE262255 AWI262255 AMM262255 ACQ262255 SU262255 IY262255 C262255 WVK196719 WLO196719 WBS196719 VRW196719 VIA196719 UYE196719 UOI196719 UEM196719 TUQ196719 TKU196719 TAY196719 SRC196719 SHG196719 RXK196719 RNO196719 RDS196719 QTW196719 QKA196719 QAE196719 PQI196719 PGM196719 OWQ196719 OMU196719 OCY196719 NTC196719 NJG196719 MZK196719 MPO196719 MFS196719 LVW196719 LMA196719 LCE196719 KSI196719 KIM196719 JYQ196719 JOU196719 JEY196719 IVC196719 ILG196719 IBK196719 HRO196719 HHS196719 GXW196719 GOA196719 GEE196719 FUI196719 FKM196719 FAQ196719 EQU196719 EGY196719 DXC196719 DNG196719 DDK196719 CTO196719 CJS196719 BZW196719 BQA196719 BGE196719 AWI196719 AMM196719 ACQ196719 SU196719 IY196719 C196719 WVK131183 WLO131183 WBS131183 VRW131183 VIA131183 UYE131183 UOI131183 UEM131183 TUQ131183 TKU131183 TAY131183 SRC131183 SHG131183 RXK131183 RNO131183 RDS131183 QTW131183 QKA131183 QAE131183 PQI131183 PGM131183 OWQ131183 OMU131183 OCY131183 NTC131183 NJG131183 MZK131183 MPO131183 MFS131183 LVW131183 LMA131183 LCE131183 KSI131183 KIM131183 JYQ131183 JOU131183 JEY131183 IVC131183 ILG131183 IBK131183 HRO131183 HHS131183 GXW131183 GOA131183 GEE131183 FUI131183 FKM131183 FAQ131183 EQU131183 EGY131183 DXC131183 DNG131183 DDK131183 CTO131183 CJS131183 BZW131183 BQA131183 BGE131183 AWI131183 AMM131183 ACQ131183 SU131183 IY131183 C131183 WVK65647 WLO65647 WBS65647 VRW65647 VIA65647 UYE65647 UOI65647 UEM65647 TUQ65647 TKU65647 TAY65647 SRC65647 SHG65647 RXK65647 RNO65647 RDS65647 QTW65647 QKA65647 QAE65647 PQI65647 PGM65647 OWQ65647 OMU65647 OCY65647 NTC65647 NJG65647 MZK65647 MPO65647 MFS65647 LVW65647 LMA65647 LCE65647 KSI65647 KIM65647 JYQ65647 JOU65647 JEY65647 IVC65647 ILG65647 IBK65647 HRO65647 HHS65647 GXW65647 GOA65647 GEE65647 FUI65647 FKM65647 FAQ65647 EQU65647 EGY65647 DXC65647 DNG65647 DDK65647 CTO65647 CJS65647 BZW65647 BQA65647 BGE65647 AWI65647 AMM65647 ACQ65647 SU65647 IY65647 C65647 WVK111 WLO111 WBS111 VRW111 VIA111 UYE111 UOI111 UEM111 TUQ111 TKU111 TAY111 SRC111 SHG111 RXK111 RNO111 RDS111 QTW111 QKA111 QAE111 PQI111 PGM111 OWQ111 OMU111 OCY111 NTC111 NJG111 MZK111 MPO111 MFS111 LVW111 LMA111 LCE111 KSI111 KIM111 JYQ111 JOU111 JEY111 IVC111 ILG111 IBK111 HRO111 HHS111 GXW111 GOA111 GEE111 FUI111 FKM111 FAQ111 EQU111 EGY111 DXC111 DNG111 DDK111 CTO111 CJS111 BZW111 BQA111 BGE111 AWI111 AMM111 ACQ111 SU111 IY111" xr:uid="{1CA2F87B-9A50-4955-B3BC-C14F688678D8}">
      <formula1>$R$104:$R$106</formula1>
    </dataValidation>
    <dataValidation type="list" allowBlank="1" showInputMessage="1" showErrorMessage="1" sqref="C112 WVK983152 WLO983152 WBS983152 VRW983152 VIA983152 UYE983152 UOI983152 UEM983152 TUQ983152 TKU983152 TAY983152 SRC983152 SHG983152 RXK983152 RNO983152 RDS983152 QTW983152 QKA983152 QAE983152 PQI983152 PGM983152 OWQ983152 OMU983152 OCY983152 NTC983152 NJG983152 MZK983152 MPO983152 MFS983152 LVW983152 LMA983152 LCE983152 KSI983152 KIM983152 JYQ983152 JOU983152 JEY983152 IVC983152 ILG983152 IBK983152 HRO983152 HHS983152 GXW983152 GOA983152 GEE983152 FUI983152 FKM983152 FAQ983152 EQU983152 EGY983152 DXC983152 DNG983152 DDK983152 CTO983152 CJS983152 BZW983152 BQA983152 BGE983152 AWI983152 AMM983152 ACQ983152 SU983152 IY983152 C983152 WVK917616 WLO917616 WBS917616 VRW917616 VIA917616 UYE917616 UOI917616 UEM917616 TUQ917616 TKU917616 TAY917616 SRC917616 SHG917616 RXK917616 RNO917616 RDS917616 QTW917616 QKA917616 QAE917616 PQI917616 PGM917616 OWQ917616 OMU917616 OCY917616 NTC917616 NJG917616 MZK917616 MPO917616 MFS917616 LVW917616 LMA917616 LCE917616 KSI917616 KIM917616 JYQ917616 JOU917616 JEY917616 IVC917616 ILG917616 IBK917616 HRO917616 HHS917616 GXW917616 GOA917616 GEE917616 FUI917616 FKM917616 FAQ917616 EQU917616 EGY917616 DXC917616 DNG917616 DDK917616 CTO917616 CJS917616 BZW917616 BQA917616 BGE917616 AWI917616 AMM917616 ACQ917616 SU917616 IY917616 C917616 WVK852080 WLO852080 WBS852080 VRW852080 VIA852080 UYE852080 UOI852080 UEM852080 TUQ852080 TKU852080 TAY852080 SRC852080 SHG852080 RXK852080 RNO852080 RDS852080 QTW852080 QKA852080 QAE852080 PQI852080 PGM852080 OWQ852080 OMU852080 OCY852080 NTC852080 NJG852080 MZK852080 MPO852080 MFS852080 LVW852080 LMA852080 LCE852080 KSI852080 KIM852080 JYQ852080 JOU852080 JEY852080 IVC852080 ILG852080 IBK852080 HRO852080 HHS852080 GXW852080 GOA852080 GEE852080 FUI852080 FKM852080 FAQ852080 EQU852080 EGY852080 DXC852080 DNG852080 DDK852080 CTO852080 CJS852080 BZW852080 BQA852080 BGE852080 AWI852080 AMM852080 ACQ852080 SU852080 IY852080 C852080 WVK786544 WLO786544 WBS786544 VRW786544 VIA786544 UYE786544 UOI786544 UEM786544 TUQ786544 TKU786544 TAY786544 SRC786544 SHG786544 RXK786544 RNO786544 RDS786544 QTW786544 QKA786544 QAE786544 PQI786544 PGM786544 OWQ786544 OMU786544 OCY786544 NTC786544 NJG786544 MZK786544 MPO786544 MFS786544 LVW786544 LMA786544 LCE786544 KSI786544 KIM786544 JYQ786544 JOU786544 JEY786544 IVC786544 ILG786544 IBK786544 HRO786544 HHS786544 GXW786544 GOA786544 GEE786544 FUI786544 FKM786544 FAQ786544 EQU786544 EGY786544 DXC786544 DNG786544 DDK786544 CTO786544 CJS786544 BZW786544 BQA786544 BGE786544 AWI786544 AMM786544 ACQ786544 SU786544 IY786544 C786544 WVK721008 WLO721008 WBS721008 VRW721008 VIA721008 UYE721008 UOI721008 UEM721008 TUQ721008 TKU721008 TAY721008 SRC721008 SHG721008 RXK721008 RNO721008 RDS721008 QTW721008 QKA721008 QAE721008 PQI721008 PGM721008 OWQ721008 OMU721008 OCY721008 NTC721008 NJG721008 MZK721008 MPO721008 MFS721008 LVW721008 LMA721008 LCE721008 KSI721008 KIM721008 JYQ721008 JOU721008 JEY721008 IVC721008 ILG721008 IBK721008 HRO721008 HHS721008 GXW721008 GOA721008 GEE721008 FUI721008 FKM721008 FAQ721008 EQU721008 EGY721008 DXC721008 DNG721008 DDK721008 CTO721008 CJS721008 BZW721008 BQA721008 BGE721008 AWI721008 AMM721008 ACQ721008 SU721008 IY721008 C721008 WVK655472 WLO655472 WBS655472 VRW655472 VIA655472 UYE655472 UOI655472 UEM655472 TUQ655472 TKU655472 TAY655472 SRC655472 SHG655472 RXK655472 RNO655472 RDS655472 QTW655472 QKA655472 QAE655472 PQI655472 PGM655472 OWQ655472 OMU655472 OCY655472 NTC655472 NJG655472 MZK655472 MPO655472 MFS655472 LVW655472 LMA655472 LCE655472 KSI655472 KIM655472 JYQ655472 JOU655472 JEY655472 IVC655472 ILG655472 IBK655472 HRO655472 HHS655472 GXW655472 GOA655472 GEE655472 FUI655472 FKM655472 FAQ655472 EQU655472 EGY655472 DXC655472 DNG655472 DDK655472 CTO655472 CJS655472 BZW655472 BQA655472 BGE655472 AWI655472 AMM655472 ACQ655472 SU655472 IY655472 C655472 WVK589936 WLO589936 WBS589936 VRW589936 VIA589936 UYE589936 UOI589936 UEM589936 TUQ589936 TKU589936 TAY589936 SRC589936 SHG589936 RXK589936 RNO589936 RDS589936 QTW589936 QKA589936 QAE589936 PQI589936 PGM589936 OWQ589936 OMU589936 OCY589936 NTC589936 NJG589936 MZK589936 MPO589936 MFS589936 LVW589936 LMA589936 LCE589936 KSI589936 KIM589936 JYQ589936 JOU589936 JEY589936 IVC589936 ILG589936 IBK589936 HRO589936 HHS589936 GXW589936 GOA589936 GEE589936 FUI589936 FKM589936 FAQ589936 EQU589936 EGY589936 DXC589936 DNG589936 DDK589936 CTO589936 CJS589936 BZW589936 BQA589936 BGE589936 AWI589936 AMM589936 ACQ589936 SU589936 IY589936 C589936 WVK524400 WLO524400 WBS524400 VRW524400 VIA524400 UYE524400 UOI524400 UEM524400 TUQ524400 TKU524400 TAY524400 SRC524400 SHG524400 RXK524400 RNO524400 RDS524400 QTW524400 QKA524400 QAE524400 PQI524400 PGM524400 OWQ524400 OMU524400 OCY524400 NTC524400 NJG524400 MZK524400 MPO524400 MFS524400 LVW524400 LMA524400 LCE524400 KSI524400 KIM524400 JYQ524400 JOU524400 JEY524400 IVC524400 ILG524400 IBK524400 HRO524400 HHS524400 GXW524400 GOA524400 GEE524400 FUI524400 FKM524400 FAQ524400 EQU524400 EGY524400 DXC524400 DNG524400 DDK524400 CTO524400 CJS524400 BZW524400 BQA524400 BGE524400 AWI524400 AMM524400 ACQ524400 SU524400 IY524400 C524400 WVK458864 WLO458864 WBS458864 VRW458864 VIA458864 UYE458864 UOI458864 UEM458864 TUQ458864 TKU458864 TAY458864 SRC458864 SHG458864 RXK458864 RNO458864 RDS458864 QTW458864 QKA458864 QAE458864 PQI458864 PGM458864 OWQ458864 OMU458864 OCY458864 NTC458864 NJG458864 MZK458864 MPO458864 MFS458864 LVW458864 LMA458864 LCE458864 KSI458864 KIM458864 JYQ458864 JOU458864 JEY458864 IVC458864 ILG458864 IBK458864 HRO458864 HHS458864 GXW458864 GOA458864 GEE458864 FUI458864 FKM458864 FAQ458864 EQU458864 EGY458864 DXC458864 DNG458864 DDK458864 CTO458864 CJS458864 BZW458864 BQA458864 BGE458864 AWI458864 AMM458864 ACQ458864 SU458864 IY458864 C458864 WVK393328 WLO393328 WBS393328 VRW393328 VIA393328 UYE393328 UOI393328 UEM393328 TUQ393328 TKU393328 TAY393328 SRC393328 SHG393328 RXK393328 RNO393328 RDS393328 QTW393328 QKA393328 QAE393328 PQI393328 PGM393328 OWQ393328 OMU393328 OCY393328 NTC393328 NJG393328 MZK393328 MPO393328 MFS393328 LVW393328 LMA393328 LCE393328 KSI393328 KIM393328 JYQ393328 JOU393328 JEY393328 IVC393328 ILG393328 IBK393328 HRO393328 HHS393328 GXW393328 GOA393328 GEE393328 FUI393328 FKM393328 FAQ393328 EQU393328 EGY393328 DXC393328 DNG393328 DDK393328 CTO393328 CJS393328 BZW393328 BQA393328 BGE393328 AWI393328 AMM393328 ACQ393328 SU393328 IY393328 C393328 WVK327792 WLO327792 WBS327792 VRW327792 VIA327792 UYE327792 UOI327792 UEM327792 TUQ327792 TKU327792 TAY327792 SRC327792 SHG327792 RXK327792 RNO327792 RDS327792 QTW327792 QKA327792 QAE327792 PQI327792 PGM327792 OWQ327792 OMU327792 OCY327792 NTC327792 NJG327792 MZK327792 MPO327792 MFS327792 LVW327792 LMA327792 LCE327792 KSI327792 KIM327792 JYQ327792 JOU327792 JEY327792 IVC327792 ILG327792 IBK327792 HRO327792 HHS327792 GXW327792 GOA327792 GEE327792 FUI327792 FKM327792 FAQ327792 EQU327792 EGY327792 DXC327792 DNG327792 DDK327792 CTO327792 CJS327792 BZW327792 BQA327792 BGE327792 AWI327792 AMM327792 ACQ327792 SU327792 IY327792 C327792 WVK262256 WLO262256 WBS262256 VRW262256 VIA262256 UYE262256 UOI262256 UEM262256 TUQ262256 TKU262256 TAY262256 SRC262256 SHG262256 RXK262256 RNO262256 RDS262256 QTW262256 QKA262256 QAE262256 PQI262256 PGM262256 OWQ262256 OMU262256 OCY262256 NTC262256 NJG262256 MZK262256 MPO262256 MFS262256 LVW262256 LMA262256 LCE262256 KSI262256 KIM262256 JYQ262256 JOU262256 JEY262256 IVC262256 ILG262256 IBK262256 HRO262256 HHS262256 GXW262256 GOA262256 GEE262256 FUI262256 FKM262256 FAQ262256 EQU262256 EGY262256 DXC262256 DNG262256 DDK262256 CTO262256 CJS262256 BZW262256 BQA262256 BGE262256 AWI262256 AMM262256 ACQ262256 SU262256 IY262256 C262256 WVK196720 WLO196720 WBS196720 VRW196720 VIA196720 UYE196720 UOI196720 UEM196720 TUQ196720 TKU196720 TAY196720 SRC196720 SHG196720 RXK196720 RNO196720 RDS196720 QTW196720 QKA196720 QAE196720 PQI196720 PGM196720 OWQ196720 OMU196720 OCY196720 NTC196720 NJG196720 MZK196720 MPO196720 MFS196720 LVW196720 LMA196720 LCE196720 KSI196720 KIM196720 JYQ196720 JOU196720 JEY196720 IVC196720 ILG196720 IBK196720 HRO196720 HHS196720 GXW196720 GOA196720 GEE196720 FUI196720 FKM196720 FAQ196720 EQU196720 EGY196720 DXC196720 DNG196720 DDK196720 CTO196720 CJS196720 BZW196720 BQA196720 BGE196720 AWI196720 AMM196720 ACQ196720 SU196720 IY196720 C196720 WVK131184 WLO131184 WBS131184 VRW131184 VIA131184 UYE131184 UOI131184 UEM131184 TUQ131184 TKU131184 TAY131184 SRC131184 SHG131184 RXK131184 RNO131184 RDS131184 QTW131184 QKA131184 QAE131184 PQI131184 PGM131184 OWQ131184 OMU131184 OCY131184 NTC131184 NJG131184 MZK131184 MPO131184 MFS131184 LVW131184 LMA131184 LCE131184 KSI131184 KIM131184 JYQ131184 JOU131184 JEY131184 IVC131184 ILG131184 IBK131184 HRO131184 HHS131184 GXW131184 GOA131184 GEE131184 FUI131184 FKM131184 FAQ131184 EQU131184 EGY131184 DXC131184 DNG131184 DDK131184 CTO131184 CJS131184 BZW131184 BQA131184 BGE131184 AWI131184 AMM131184 ACQ131184 SU131184 IY131184 C131184 WVK65648 WLO65648 WBS65648 VRW65648 VIA65648 UYE65648 UOI65648 UEM65648 TUQ65648 TKU65648 TAY65648 SRC65648 SHG65648 RXK65648 RNO65648 RDS65648 QTW65648 QKA65648 QAE65648 PQI65648 PGM65648 OWQ65648 OMU65648 OCY65648 NTC65648 NJG65648 MZK65648 MPO65648 MFS65648 LVW65648 LMA65648 LCE65648 KSI65648 KIM65648 JYQ65648 JOU65648 JEY65648 IVC65648 ILG65648 IBK65648 HRO65648 HHS65648 GXW65648 GOA65648 GEE65648 FUI65648 FKM65648 FAQ65648 EQU65648 EGY65648 DXC65648 DNG65648 DDK65648 CTO65648 CJS65648 BZW65648 BQA65648 BGE65648 AWI65648 AMM65648 ACQ65648 SU65648 IY65648 C65648 WVK112 WLO112 WBS112 VRW112 VIA112 UYE112 UOI112 UEM112 TUQ112 TKU112 TAY112 SRC112 SHG112 RXK112 RNO112 RDS112 QTW112 QKA112 QAE112 PQI112 PGM112 OWQ112 OMU112 OCY112 NTC112 NJG112 MZK112 MPO112 MFS112 LVW112 LMA112 LCE112 KSI112 KIM112 JYQ112 JOU112 JEY112 IVC112 ILG112 IBK112 HRO112 HHS112 GXW112 GOA112 GEE112 FUI112 FKM112 FAQ112 EQU112 EGY112 DXC112 DNG112 DDK112 CTO112 CJS112 BZW112 BQA112 BGE112 AWI112 AMM112 ACQ112 SU112 IY112" xr:uid="{D75768D9-C3BB-42FA-B56F-4E7614949057}">
      <formula1>$R$107:$R$109</formula1>
    </dataValidation>
    <dataValidation type="list" allowBlank="1" showInputMessage="1" showErrorMessage="1" sqref="C114 WVK983154 WLO983154 WBS983154 VRW983154 VIA983154 UYE983154 UOI983154 UEM983154 TUQ983154 TKU983154 TAY983154 SRC983154 SHG983154 RXK983154 RNO983154 RDS983154 QTW983154 QKA983154 QAE983154 PQI983154 PGM983154 OWQ983154 OMU983154 OCY983154 NTC983154 NJG983154 MZK983154 MPO983154 MFS983154 LVW983154 LMA983154 LCE983154 KSI983154 KIM983154 JYQ983154 JOU983154 JEY983154 IVC983154 ILG983154 IBK983154 HRO983154 HHS983154 GXW983154 GOA983154 GEE983154 FUI983154 FKM983154 FAQ983154 EQU983154 EGY983154 DXC983154 DNG983154 DDK983154 CTO983154 CJS983154 BZW983154 BQA983154 BGE983154 AWI983154 AMM983154 ACQ983154 SU983154 IY983154 C983154 WVK917618 WLO917618 WBS917618 VRW917618 VIA917618 UYE917618 UOI917618 UEM917618 TUQ917618 TKU917618 TAY917618 SRC917618 SHG917618 RXK917618 RNO917618 RDS917618 QTW917618 QKA917618 QAE917618 PQI917618 PGM917618 OWQ917618 OMU917618 OCY917618 NTC917618 NJG917618 MZK917618 MPO917618 MFS917618 LVW917618 LMA917618 LCE917618 KSI917618 KIM917618 JYQ917618 JOU917618 JEY917618 IVC917618 ILG917618 IBK917618 HRO917618 HHS917618 GXW917618 GOA917618 GEE917618 FUI917618 FKM917618 FAQ917618 EQU917618 EGY917618 DXC917618 DNG917618 DDK917618 CTO917618 CJS917618 BZW917618 BQA917618 BGE917618 AWI917618 AMM917618 ACQ917618 SU917618 IY917618 C917618 WVK852082 WLO852082 WBS852082 VRW852082 VIA852082 UYE852082 UOI852082 UEM852082 TUQ852082 TKU852082 TAY852082 SRC852082 SHG852082 RXK852082 RNO852082 RDS852082 QTW852082 QKA852082 QAE852082 PQI852082 PGM852082 OWQ852082 OMU852082 OCY852082 NTC852082 NJG852082 MZK852082 MPO852082 MFS852082 LVW852082 LMA852082 LCE852082 KSI852082 KIM852082 JYQ852082 JOU852082 JEY852082 IVC852082 ILG852082 IBK852082 HRO852082 HHS852082 GXW852082 GOA852082 GEE852082 FUI852082 FKM852082 FAQ852082 EQU852082 EGY852082 DXC852082 DNG852082 DDK852082 CTO852082 CJS852082 BZW852082 BQA852082 BGE852082 AWI852082 AMM852082 ACQ852082 SU852082 IY852082 C852082 WVK786546 WLO786546 WBS786546 VRW786546 VIA786546 UYE786546 UOI786546 UEM786546 TUQ786546 TKU786546 TAY786546 SRC786546 SHG786546 RXK786546 RNO786546 RDS786546 QTW786546 QKA786546 QAE786546 PQI786546 PGM786546 OWQ786546 OMU786546 OCY786546 NTC786546 NJG786546 MZK786546 MPO786546 MFS786546 LVW786546 LMA786546 LCE786546 KSI786546 KIM786546 JYQ786546 JOU786546 JEY786546 IVC786546 ILG786546 IBK786546 HRO786546 HHS786546 GXW786546 GOA786546 GEE786546 FUI786546 FKM786546 FAQ786546 EQU786546 EGY786546 DXC786546 DNG786546 DDK786546 CTO786546 CJS786546 BZW786546 BQA786546 BGE786546 AWI786546 AMM786546 ACQ786546 SU786546 IY786546 C786546 WVK721010 WLO721010 WBS721010 VRW721010 VIA721010 UYE721010 UOI721010 UEM721010 TUQ721010 TKU721010 TAY721010 SRC721010 SHG721010 RXK721010 RNO721010 RDS721010 QTW721010 QKA721010 QAE721010 PQI721010 PGM721010 OWQ721010 OMU721010 OCY721010 NTC721010 NJG721010 MZK721010 MPO721010 MFS721010 LVW721010 LMA721010 LCE721010 KSI721010 KIM721010 JYQ721010 JOU721010 JEY721010 IVC721010 ILG721010 IBK721010 HRO721010 HHS721010 GXW721010 GOA721010 GEE721010 FUI721010 FKM721010 FAQ721010 EQU721010 EGY721010 DXC721010 DNG721010 DDK721010 CTO721010 CJS721010 BZW721010 BQA721010 BGE721010 AWI721010 AMM721010 ACQ721010 SU721010 IY721010 C721010 WVK655474 WLO655474 WBS655474 VRW655474 VIA655474 UYE655474 UOI655474 UEM655474 TUQ655474 TKU655474 TAY655474 SRC655474 SHG655474 RXK655474 RNO655474 RDS655474 QTW655474 QKA655474 QAE655474 PQI655474 PGM655474 OWQ655474 OMU655474 OCY655474 NTC655474 NJG655474 MZK655474 MPO655474 MFS655474 LVW655474 LMA655474 LCE655474 KSI655474 KIM655474 JYQ655474 JOU655474 JEY655474 IVC655474 ILG655474 IBK655474 HRO655474 HHS655474 GXW655474 GOA655474 GEE655474 FUI655474 FKM655474 FAQ655474 EQU655474 EGY655474 DXC655474 DNG655474 DDK655474 CTO655474 CJS655474 BZW655474 BQA655474 BGE655474 AWI655474 AMM655474 ACQ655474 SU655474 IY655474 C655474 WVK589938 WLO589938 WBS589938 VRW589938 VIA589938 UYE589938 UOI589938 UEM589938 TUQ589938 TKU589938 TAY589938 SRC589938 SHG589938 RXK589938 RNO589938 RDS589938 QTW589938 QKA589938 QAE589938 PQI589938 PGM589938 OWQ589938 OMU589938 OCY589938 NTC589938 NJG589938 MZK589938 MPO589938 MFS589938 LVW589938 LMA589938 LCE589938 KSI589938 KIM589938 JYQ589938 JOU589938 JEY589938 IVC589938 ILG589938 IBK589938 HRO589938 HHS589938 GXW589938 GOA589938 GEE589938 FUI589938 FKM589938 FAQ589938 EQU589938 EGY589938 DXC589938 DNG589938 DDK589938 CTO589938 CJS589938 BZW589938 BQA589938 BGE589938 AWI589938 AMM589938 ACQ589938 SU589938 IY589938 C589938 WVK524402 WLO524402 WBS524402 VRW524402 VIA524402 UYE524402 UOI524402 UEM524402 TUQ524402 TKU524402 TAY524402 SRC524402 SHG524402 RXK524402 RNO524402 RDS524402 QTW524402 QKA524402 QAE524402 PQI524402 PGM524402 OWQ524402 OMU524402 OCY524402 NTC524402 NJG524402 MZK524402 MPO524402 MFS524402 LVW524402 LMA524402 LCE524402 KSI524402 KIM524402 JYQ524402 JOU524402 JEY524402 IVC524402 ILG524402 IBK524402 HRO524402 HHS524402 GXW524402 GOA524402 GEE524402 FUI524402 FKM524402 FAQ524402 EQU524402 EGY524402 DXC524402 DNG524402 DDK524402 CTO524402 CJS524402 BZW524402 BQA524402 BGE524402 AWI524402 AMM524402 ACQ524402 SU524402 IY524402 C524402 WVK458866 WLO458866 WBS458866 VRW458866 VIA458866 UYE458866 UOI458866 UEM458866 TUQ458866 TKU458866 TAY458866 SRC458866 SHG458866 RXK458866 RNO458866 RDS458866 QTW458866 QKA458866 QAE458866 PQI458866 PGM458866 OWQ458866 OMU458866 OCY458866 NTC458866 NJG458866 MZK458866 MPO458866 MFS458866 LVW458866 LMA458866 LCE458866 KSI458866 KIM458866 JYQ458866 JOU458866 JEY458866 IVC458866 ILG458866 IBK458866 HRO458866 HHS458866 GXW458866 GOA458866 GEE458866 FUI458866 FKM458866 FAQ458866 EQU458866 EGY458866 DXC458866 DNG458866 DDK458866 CTO458866 CJS458866 BZW458866 BQA458866 BGE458866 AWI458866 AMM458866 ACQ458866 SU458866 IY458866 C458866 WVK393330 WLO393330 WBS393330 VRW393330 VIA393330 UYE393330 UOI393330 UEM393330 TUQ393330 TKU393330 TAY393330 SRC393330 SHG393330 RXK393330 RNO393330 RDS393330 QTW393330 QKA393330 QAE393330 PQI393330 PGM393330 OWQ393330 OMU393330 OCY393330 NTC393330 NJG393330 MZK393330 MPO393330 MFS393330 LVW393330 LMA393330 LCE393330 KSI393330 KIM393330 JYQ393330 JOU393330 JEY393330 IVC393330 ILG393330 IBK393330 HRO393330 HHS393330 GXW393330 GOA393330 GEE393330 FUI393330 FKM393330 FAQ393330 EQU393330 EGY393330 DXC393330 DNG393330 DDK393330 CTO393330 CJS393330 BZW393330 BQA393330 BGE393330 AWI393330 AMM393330 ACQ393330 SU393330 IY393330 C393330 WVK327794 WLO327794 WBS327794 VRW327794 VIA327794 UYE327794 UOI327794 UEM327794 TUQ327794 TKU327794 TAY327794 SRC327794 SHG327794 RXK327794 RNO327794 RDS327794 QTW327794 QKA327794 QAE327794 PQI327794 PGM327794 OWQ327794 OMU327794 OCY327794 NTC327794 NJG327794 MZK327794 MPO327794 MFS327794 LVW327794 LMA327794 LCE327794 KSI327794 KIM327794 JYQ327794 JOU327794 JEY327794 IVC327794 ILG327794 IBK327794 HRO327794 HHS327794 GXW327794 GOA327794 GEE327794 FUI327794 FKM327794 FAQ327794 EQU327794 EGY327794 DXC327794 DNG327794 DDK327794 CTO327794 CJS327794 BZW327794 BQA327794 BGE327794 AWI327794 AMM327794 ACQ327794 SU327794 IY327794 C327794 WVK262258 WLO262258 WBS262258 VRW262258 VIA262258 UYE262258 UOI262258 UEM262258 TUQ262258 TKU262258 TAY262258 SRC262258 SHG262258 RXK262258 RNO262258 RDS262258 QTW262258 QKA262258 QAE262258 PQI262258 PGM262258 OWQ262258 OMU262258 OCY262258 NTC262258 NJG262258 MZK262258 MPO262258 MFS262258 LVW262258 LMA262258 LCE262258 KSI262258 KIM262258 JYQ262258 JOU262258 JEY262258 IVC262258 ILG262258 IBK262258 HRO262258 HHS262258 GXW262258 GOA262258 GEE262258 FUI262258 FKM262258 FAQ262258 EQU262258 EGY262258 DXC262258 DNG262258 DDK262258 CTO262258 CJS262258 BZW262258 BQA262258 BGE262258 AWI262258 AMM262258 ACQ262258 SU262258 IY262258 C262258 WVK196722 WLO196722 WBS196722 VRW196722 VIA196722 UYE196722 UOI196722 UEM196722 TUQ196722 TKU196722 TAY196722 SRC196722 SHG196722 RXK196722 RNO196722 RDS196722 QTW196722 QKA196722 QAE196722 PQI196722 PGM196722 OWQ196722 OMU196722 OCY196722 NTC196722 NJG196722 MZK196722 MPO196722 MFS196722 LVW196722 LMA196722 LCE196722 KSI196722 KIM196722 JYQ196722 JOU196722 JEY196722 IVC196722 ILG196722 IBK196722 HRO196722 HHS196722 GXW196722 GOA196722 GEE196722 FUI196722 FKM196722 FAQ196722 EQU196722 EGY196722 DXC196722 DNG196722 DDK196722 CTO196722 CJS196722 BZW196722 BQA196722 BGE196722 AWI196722 AMM196722 ACQ196722 SU196722 IY196722 C196722 WVK131186 WLO131186 WBS131186 VRW131186 VIA131186 UYE131186 UOI131186 UEM131186 TUQ131186 TKU131186 TAY131186 SRC131186 SHG131186 RXK131186 RNO131186 RDS131186 QTW131186 QKA131186 QAE131186 PQI131186 PGM131186 OWQ131186 OMU131186 OCY131186 NTC131186 NJG131186 MZK131186 MPO131186 MFS131186 LVW131186 LMA131186 LCE131186 KSI131186 KIM131186 JYQ131186 JOU131186 JEY131186 IVC131186 ILG131186 IBK131186 HRO131186 HHS131186 GXW131186 GOA131186 GEE131186 FUI131186 FKM131186 FAQ131186 EQU131186 EGY131186 DXC131186 DNG131186 DDK131186 CTO131186 CJS131186 BZW131186 BQA131186 BGE131186 AWI131186 AMM131186 ACQ131186 SU131186 IY131186 C131186 WVK65650 WLO65650 WBS65650 VRW65650 VIA65650 UYE65650 UOI65650 UEM65650 TUQ65650 TKU65650 TAY65650 SRC65650 SHG65650 RXK65650 RNO65650 RDS65650 QTW65650 QKA65650 QAE65650 PQI65650 PGM65650 OWQ65650 OMU65650 OCY65650 NTC65650 NJG65650 MZK65650 MPO65650 MFS65650 LVW65650 LMA65650 LCE65650 KSI65650 KIM65650 JYQ65650 JOU65650 JEY65650 IVC65650 ILG65650 IBK65650 HRO65650 HHS65650 GXW65650 GOA65650 GEE65650 FUI65650 FKM65650 FAQ65650 EQU65650 EGY65650 DXC65650 DNG65650 DDK65650 CTO65650 CJS65650 BZW65650 BQA65650 BGE65650 AWI65650 AMM65650 ACQ65650 SU65650 IY65650 C65650 WVK114 WLO114 WBS114 VRW114 VIA114 UYE114 UOI114 UEM114 TUQ114 TKU114 TAY114 SRC114 SHG114 RXK114 RNO114 RDS114 QTW114 QKA114 QAE114 PQI114 PGM114 OWQ114 OMU114 OCY114 NTC114 NJG114 MZK114 MPO114 MFS114 LVW114 LMA114 LCE114 KSI114 KIM114 JYQ114 JOU114 JEY114 IVC114 ILG114 IBK114 HRO114 HHS114 GXW114 GOA114 GEE114 FUI114 FKM114 FAQ114 EQU114 EGY114 DXC114 DNG114 DDK114 CTO114 CJS114 BZW114 BQA114 BGE114 AWI114 AMM114 ACQ114 SU114 IY114" xr:uid="{E1A1D8C0-0D12-41D2-A272-2C033732C8B1}">
      <formula1>$R$109:$R$111</formula1>
    </dataValidation>
    <dataValidation type="list" allowBlank="1" showInputMessage="1" showErrorMessage="1" sqref="C115 WVK983155 WLO983155 WBS983155 VRW983155 VIA983155 UYE983155 UOI983155 UEM983155 TUQ983155 TKU983155 TAY983155 SRC983155 SHG983155 RXK983155 RNO983155 RDS983155 QTW983155 QKA983155 QAE983155 PQI983155 PGM983155 OWQ983155 OMU983155 OCY983155 NTC983155 NJG983155 MZK983155 MPO983155 MFS983155 LVW983155 LMA983155 LCE983155 KSI983155 KIM983155 JYQ983155 JOU983155 JEY983155 IVC983155 ILG983155 IBK983155 HRO983155 HHS983155 GXW983155 GOA983155 GEE983155 FUI983155 FKM983155 FAQ983155 EQU983155 EGY983155 DXC983155 DNG983155 DDK983155 CTO983155 CJS983155 BZW983155 BQA983155 BGE983155 AWI983155 AMM983155 ACQ983155 SU983155 IY983155 C983155 WVK917619 WLO917619 WBS917619 VRW917619 VIA917619 UYE917619 UOI917619 UEM917619 TUQ917619 TKU917619 TAY917619 SRC917619 SHG917619 RXK917619 RNO917619 RDS917619 QTW917619 QKA917619 QAE917619 PQI917619 PGM917619 OWQ917619 OMU917619 OCY917619 NTC917619 NJG917619 MZK917619 MPO917619 MFS917619 LVW917619 LMA917619 LCE917619 KSI917619 KIM917619 JYQ917619 JOU917619 JEY917619 IVC917619 ILG917619 IBK917619 HRO917619 HHS917619 GXW917619 GOA917619 GEE917619 FUI917619 FKM917619 FAQ917619 EQU917619 EGY917619 DXC917619 DNG917619 DDK917619 CTO917619 CJS917619 BZW917619 BQA917619 BGE917619 AWI917619 AMM917619 ACQ917619 SU917619 IY917619 C917619 WVK852083 WLO852083 WBS852083 VRW852083 VIA852083 UYE852083 UOI852083 UEM852083 TUQ852083 TKU852083 TAY852083 SRC852083 SHG852083 RXK852083 RNO852083 RDS852083 QTW852083 QKA852083 QAE852083 PQI852083 PGM852083 OWQ852083 OMU852083 OCY852083 NTC852083 NJG852083 MZK852083 MPO852083 MFS852083 LVW852083 LMA852083 LCE852083 KSI852083 KIM852083 JYQ852083 JOU852083 JEY852083 IVC852083 ILG852083 IBK852083 HRO852083 HHS852083 GXW852083 GOA852083 GEE852083 FUI852083 FKM852083 FAQ852083 EQU852083 EGY852083 DXC852083 DNG852083 DDK852083 CTO852083 CJS852083 BZW852083 BQA852083 BGE852083 AWI852083 AMM852083 ACQ852083 SU852083 IY852083 C852083 WVK786547 WLO786547 WBS786547 VRW786547 VIA786547 UYE786547 UOI786547 UEM786547 TUQ786547 TKU786547 TAY786547 SRC786547 SHG786547 RXK786547 RNO786547 RDS786547 QTW786547 QKA786547 QAE786547 PQI786547 PGM786547 OWQ786547 OMU786547 OCY786547 NTC786547 NJG786547 MZK786547 MPO786547 MFS786547 LVW786547 LMA786547 LCE786547 KSI786547 KIM786547 JYQ786547 JOU786547 JEY786547 IVC786547 ILG786547 IBK786547 HRO786547 HHS786547 GXW786547 GOA786547 GEE786547 FUI786547 FKM786547 FAQ786547 EQU786547 EGY786547 DXC786547 DNG786547 DDK786547 CTO786547 CJS786547 BZW786547 BQA786547 BGE786547 AWI786547 AMM786547 ACQ786547 SU786547 IY786547 C786547 WVK721011 WLO721011 WBS721011 VRW721011 VIA721011 UYE721011 UOI721011 UEM721011 TUQ721011 TKU721011 TAY721011 SRC721011 SHG721011 RXK721011 RNO721011 RDS721011 QTW721011 QKA721011 QAE721011 PQI721011 PGM721011 OWQ721011 OMU721011 OCY721011 NTC721011 NJG721011 MZK721011 MPO721011 MFS721011 LVW721011 LMA721011 LCE721011 KSI721011 KIM721011 JYQ721011 JOU721011 JEY721011 IVC721011 ILG721011 IBK721011 HRO721011 HHS721011 GXW721011 GOA721011 GEE721011 FUI721011 FKM721011 FAQ721011 EQU721011 EGY721011 DXC721011 DNG721011 DDK721011 CTO721011 CJS721011 BZW721011 BQA721011 BGE721011 AWI721011 AMM721011 ACQ721011 SU721011 IY721011 C721011 WVK655475 WLO655475 WBS655475 VRW655475 VIA655475 UYE655475 UOI655475 UEM655475 TUQ655475 TKU655475 TAY655475 SRC655475 SHG655475 RXK655475 RNO655475 RDS655475 QTW655475 QKA655475 QAE655475 PQI655475 PGM655475 OWQ655475 OMU655475 OCY655475 NTC655475 NJG655475 MZK655475 MPO655475 MFS655475 LVW655475 LMA655475 LCE655475 KSI655475 KIM655475 JYQ655475 JOU655475 JEY655475 IVC655475 ILG655475 IBK655475 HRO655475 HHS655475 GXW655475 GOA655475 GEE655475 FUI655475 FKM655475 FAQ655475 EQU655475 EGY655475 DXC655475 DNG655475 DDK655475 CTO655475 CJS655475 BZW655475 BQA655475 BGE655475 AWI655475 AMM655475 ACQ655475 SU655475 IY655475 C655475 WVK589939 WLO589939 WBS589939 VRW589939 VIA589939 UYE589939 UOI589939 UEM589939 TUQ589939 TKU589939 TAY589939 SRC589939 SHG589939 RXK589939 RNO589939 RDS589939 QTW589939 QKA589939 QAE589939 PQI589939 PGM589939 OWQ589939 OMU589939 OCY589939 NTC589939 NJG589939 MZK589939 MPO589939 MFS589939 LVW589939 LMA589939 LCE589939 KSI589939 KIM589939 JYQ589939 JOU589939 JEY589939 IVC589939 ILG589939 IBK589939 HRO589939 HHS589939 GXW589939 GOA589939 GEE589939 FUI589939 FKM589939 FAQ589939 EQU589939 EGY589939 DXC589939 DNG589939 DDK589939 CTO589939 CJS589939 BZW589939 BQA589939 BGE589939 AWI589939 AMM589939 ACQ589939 SU589939 IY589939 C589939 WVK524403 WLO524403 WBS524403 VRW524403 VIA524403 UYE524403 UOI524403 UEM524403 TUQ524403 TKU524403 TAY524403 SRC524403 SHG524403 RXK524403 RNO524403 RDS524403 QTW524403 QKA524403 QAE524403 PQI524403 PGM524403 OWQ524403 OMU524403 OCY524403 NTC524403 NJG524403 MZK524403 MPO524403 MFS524403 LVW524403 LMA524403 LCE524403 KSI524403 KIM524403 JYQ524403 JOU524403 JEY524403 IVC524403 ILG524403 IBK524403 HRO524403 HHS524403 GXW524403 GOA524403 GEE524403 FUI524403 FKM524403 FAQ524403 EQU524403 EGY524403 DXC524403 DNG524403 DDK524403 CTO524403 CJS524403 BZW524403 BQA524403 BGE524403 AWI524403 AMM524403 ACQ524403 SU524403 IY524403 C524403 WVK458867 WLO458867 WBS458867 VRW458867 VIA458867 UYE458867 UOI458867 UEM458867 TUQ458867 TKU458867 TAY458867 SRC458867 SHG458867 RXK458867 RNO458867 RDS458867 QTW458867 QKA458867 QAE458867 PQI458867 PGM458867 OWQ458867 OMU458867 OCY458867 NTC458867 NJG458867 MZK458867 MPO458867 MFS458867 LVW458867 LMA458867 LCE458867 KSI458867 KIM458867 JYQ458867 JOU458867 JEY458867 IVC458867 ILG458867 IBK458867 HRO458867 HHS458867 GXW458867 GOA458867 GEE458867 FUI458867 FKM458867 FAQ458867 EQU458867 EGY458867 DXC458867 DNG458867 DDK458867 CTO458867 CJS458867 BZW458867 BQA458867 BGE458867 AWI458867 AMM458867 ACQ458867 SU458867 IY458867 C458867 WVK393331 WLO393331 WBS393331 VRW393331 VIA393331 UYE393331 UOI393331 UEM393331 TUQ393331 TKU393331 TAY393331 SRC393331 SHG393331 RXK393331 RNO393331 RDS393331 QTW393331 QKA393331 QAE393331 PQI393331 PGM393331 OWQ393331 OMU393331 OCY393331 NTC393331 NJG393331 MZK393331 MPO393331 MFS393331 LVW393331 LMA393331 LCE393331 KSI393331 KIM393331 JYQ393331 JOU393331 JEY393331 IVC393331 ILG393331 IBK393331 HRO393331 HHS393331 GXW393331 GOA393331 GEE393331 FUI393331 FKM393331 FAQ393331 EQU393331 EGY393331 DXC393331 DNG393331 DDK393331 CTO393331 CJS393331 BZW393331 BQA393331 BGE393331 AWI393331 AMM393331 ACQ393331 SU393331 IY393331 C393331 WVK327795 WLO327795 WBS327795 VRW327795 VIA327795 UYE327795 UOI327795 UEM327795 TUQ327795 TKU327795 TAY327795 SRC327795 SHG327795 RXK327795 RNO327795 RDS327795 QTW327795 QKA327795 QAE327795 PQI327795 PGM327795 OWQ327795 OMU327795 OCY327795 NTC327795 NJG327795 MZK327795 MPO327795 MFS327795 LVW327795 LMA327795 LCE327795 KSI327795 KIM327795 JYQ327795 JOU327795 JEY327795 IVC327795 ILG327795 IBK327795 HRO327795 HHS327795 GXW327795 GOA327795 GEE327795 FUI327795 FKM327795 FAQ327795 EQU327795 EGY327795 DXC327795 DNG327795 DDK327795 CTO327795 CJS327795 BZW327795 BQA327795 BGE327795 AWI327795 AMM327795 ACQ327795 SU327795 IY327795 C327795 WVK262259 WLO262259 WBS262259 VRW262259 VIA262259 UYE262259 UOI262259 UEM262259 TUQ262259 TKU262259 TAY262259 SRC262259 SHG262259 RXK262259 RNO262259 RDS262259 QTW262259 QKA262259 QAE262259 PQI262259 PGM262259 OWQ262259 OMU262259 OCY262259 NTC262259 NJG262259 MZK262259 MPO262259 MFS262259 LVW262259 LMA262259 LCE262259 KSI262259 KIM262259 JYQ262259 JOU262259 JEY262259 IVC262259 ILG262259 IBK262259 HRO262259 HHS262259 GXW262259 GOA262259 GEE262259 FUI262259 FKM262259 FAQ262259 EQU262259 EGY262259 DXC262259 DNG262259 DDK262259 CTO262259 CJS262259 BZW262259 BQA262259 BGE262259 AWI262259 AMM262259 ACQ262259 SU262259 IY262259 C262259 WVK196723 WLO196723 WBS196723 VRW196723 VIA196723 UYE196723 UOI196723 UEM196723 TUQ196723 TKU196723 TAY196723 SRC196723 SHG196723 RXK196723 RNO196723 RDS196723 QTW196723 QKA196723 QAE196723 PQI196723 PGM196723 OWQ196723 OMU196723 OCY196723 NTC196723 NJG196723 MZK196723 MPO196723 MFS196723 LVW196723 LMA196723 LCE196723 KSI196723 KIM196723 JYQ196723 JOU196723 JEY196723 IVC196723 ILG196723 IBK196723 HRO196723 HHS196723 GXW196723 GOA196723 GEE196723 FUI196723 FKM196723 FAQ196723 EQU196723 EGY196723 DXC196723 DNG196723 DDK196723 CTO196723 CJS196723 BZW196723 BQA196723 BGE196723 AWI196723 AMM196723 ACQ196723 SU196723 IY196723 C196723 WVK131187 WLO131187 WBS131187 VRW131187 VIA131187 UYE131187 UOI131187 UEM131187 TUQ131187 TKU131187 TAY131187 SRC131187 SHG131187 RXK131187 RNO131187 RDS131187 QTW131187 QKA131187 QAE131187 PQI131187 PGM131187 OWQ131187 OMU131187 OCY131187 NTC131187 NJG131187 MZK131187 MPO131187 MFS131187 LVW131187 LMA131187 LCE131187 KSI131187 KIM131187 JYQ131187 JOU131187 JEY131187 IVC131187 ILG131187 IBK131187 HRO131187 HHS131187 GXW131187 GOA131187 GEE131187 FUI131187 FKM131187 FAQ131187 EQU131187 EGY131187 DXC131187 DNG131187 DDK131187 CTO131187 CJS131187 BZW131187 BQA131187 BGE131187 AWI131187 AMM131187 ACQ131187 SU131187 IY131187 C131187 WVK65651 WLO65651 WBS65651 VRW65651 VIA65651 UYE65651 UOI65651 UEM65651 TUQ65651 TKU65651 TAY65651 SRC65651 SHG65651 RXK65651 RNO65651 RDS65651 QTW65651 QKA65651 QAE65651 PQI65651 PGM65651 OWQ65651 OMU65651 OCY65651 NTC65651 NJG65651 MZK65651 MPO65651 MFS65651 LVW65651 LMA65651 LCE65651 KSI65651 KIM65651 JYQ65651 JOU65651 JEY65651 IVC65651 ILG65651 IBK65651 HRO65651 HHS65651 GXW65651 GOA65651 GEE65651 FUI65651 FKM65651 FAQ65651 EQU65651 EGY65651 DXC65651 DNG65651 DDK65651 CTO65651 CJS65651 BZW65651 BQA65651 BGE65651 AWI65651 AMM65651 ACQ65651 SU65651 IY65651 C65651 WVK115 WLO115 WBS115 VRW115 VIA115 UYE115 UOI115 UEM115 TUQ115 TKU115 TAY115 SRC115 SHG115 RXK115 RNO115 RDS115 QTW115 QKA115 QAE115 PQI115 PGM115 OWQ115 OMU115 OCY115 NTC115 NJG115 MZK115 MPO115 MFS115 LVW115 LMA115 LCE115 KSI115 KIM115 JYQ115 JOU115 JEY115 IVC115 ILG115 IBK115 HRO115 HHS115 GXW115 GOA115 GEE115 FUI115 FKM115 FAQ115 EQU115 EGY115 DXC115 DNG115 DDK115 CTO115 CJS115 BZW115 BQA115 BGE115 AWI115 AMM115 ACQ115 SU115 IY115" xr:uid="{7E712EB5-B04B-4EF0-A8F2-76E7E904BDA7}">
      <formula1>$R$112:$R$115</formula1>
    </dataValidation>
    <dataValidation type="list" allowBlank="1" showInputMessage="1" showErrorMessage="1" sqref="C117 WVK983157 WLO983157 WBS983157 VRW983157 VIA983157 UYE983157 UOI983157 UEM983157 TUQ983157 TKU983157 TAY983157 SRC983157 SHG983157 RXK983157 RNO983157 RDS983157 QTW983157 QKA983157 QAE983157 PQI983157 PGM983157 OWQ983157 OMU983157 OCY983157 NTC983157 NJG983157 MZK983157 MPO983157 MFS983157 LVW983157 LMA983157 LCE983157 KSI983157 KIM983157 JYQ983157 JOU983157 JEY983157 IVC983157 ILG983157 IBK983157 HRO983157 HHS983157 GXW983157 GOA983157 GEE983157 FUI983157 FKM983157 FAQ983157 EQU983157 EGY983157 DXC983157 DNG983157 DDK983157 CTO983157 CJS983157 BZW983157 BQA983157 BGE983157 AWI983157 AMM983157 ACQ983157 SU983157 IY983157 C983157 WVK917621 WLO917621 WBS917621 VRW917621 VIA917621 UYE917621 UOI917621 UEM917621 TUQ917621 TKU917621 TAY917621 SRC917621 SHG917621 RXK917621 RNO917621 RDS917621 QTW917621 QKA917621 QAE917621 PQI917621 PGM917621 OWQ917621 OMU917621 OCY917621 NTC917621 NJG917621 MZK917621 MPO917621 MFS917621 LVW917621 LMA917621 LCE917621 KSI917621 KIM917621 JYQ917621 JOU917621 JEY917621 IVC917621 ILG917621 IBK917621 HRO917621 HHS917621 GXW917621 GOA917621 GEE917621 FUI917621 FKM917621 FAQ917621 EQU917621 EGY917621 DXC917621 DNG917621 DDK917621 CTO917621 CJS917621 BZW917621 BQA917621 BGE917621 AWI917621 AMM917621 ACQ917621 SU917621 IY917621 C917621 WVK852085 WLO852085 WBS852085 VRW852085 VIA852085 UYE852085 UOI852085 UEM852085 TUQ852085 TKU852085 TAY852085 SRC852085 SHG852085 RXK852085 RNO852085 RDS852085 QTW852085 QKA852085 QAE852085 PQI852085 PGM852085 OWQ852085 OMU852085 OCY852085 NTC852085 NJG852085 MZK852085 MPO852085 MFS852085 LVW852085 LMA852085 LCE852085 KSI852085 KIM852085 JYQ852085 JOU852085 JEY852085 IVC852085 ILG852085 IBK852085 HRO852085 HHS852085 GXW852085 GOA852085 GEE852085 FUI852085 FKM852085 FAQ852085 EQU852085 EGY852085 DXC852085 DNG852085 DDK852085 CTO852085 CJS852085 BZW852085 BQA852085 BGE852085 AWI852085 AMM852085 ACQ852085 SU852085 IY852085 C852085 WVK786549 WLO786549 WBS786549 VRW786549 VIA786549 UYE786549 UOI786549 UEM786549 TUQ786549 TKU786549 TAY786549 SRC786549 SHG786549 RXK786549 RNO786549 RDS786549 QTW786549 QKA786549 QAE786549 PQI786549 PGM786549 OWQ786549 OMU786549 OCY786549 NTC786549 NJG786549 MZK786549 MPO786549 MFS786549 LVW786549 LMA786549 LCE786549 KSI786549 KIM786549 JYQ786549 JOU786549 JEY786549 IVC786549 ILG786549 IBK786549 HRO786549 HHS786549 GXW786549 GOA786549 GEE786549 FUI786549 FKM786549 FAQ786549 EQU786549 EGY786549 DXC786549 DNG786549 DDK786549 CTO786549 CJS786549 BZW786549 BQA786549 BGE786549 AWI786549 AMM786549 ACQ786549 SU786549 IY786549 C786549 WVK721013 WLO721013 WBS721013 VRW721013 VIA721013 UYE721013 UOI721013 UEM721013 TUQ721013 TKU721013 TAY721013 SRC721013 SHG721013 RXK721013 RNO721013 RDS721013 QTW721013 QKA721013 QAE721013 PQI721013 PGM721013 OWQ721013 OMU721013 OCY721013 NTC721013 NJG721013 MZK721013 MPO721013 MFS721013 LVW721013 LMA721013 LCE721013 KSI721013 KIM721013 JYQ721013 JOU721013 JEY721013 IVC721013 ILG721013 IBK721013 HRO721013 HHS721013 GXW721013 GOA721013 GEE721013 FUI721013 FKM721013 FAQ721013 EQU721013 EGY721013 DXC721013 DNG721013 DDK721013 CTO721013 CJS721013 BZW721013 BQA721013 BGE721013 AWI721013 AMM721013 ACQ721013 SU721013 IY721013 C721013 WVK655477 WLO655477 WBS655477 VRW655477 VIA655477 UYE655477 UOI655477 UEM655477 TUQ655477 TKU655477 TAY655477 SRC655477 SHG655477 RXK655477 RNO655477 RDS655477 QTW655477 QKA655477 QAE655477 PQI655477 PGM655477 OWQ655477 OMU655477 OCY655477 NTC655477 NJG655477 MZK655477 MPO655477 MFS655477 LVW655477 LMA655477 LCE655477 KSI655477 KIM655477 JYQ655477 JOU655477 JEY655477 IVC655477 ILG655477 IBK655477 HRO655477 HHS655477 GXW655477 GOA655477 GEE655477 FUI655477 FKM655477 FAQ655477 EQU655477 EGY655477 DXC655477 DNG655477 DDK655477 CTO655477 CJS655477 BZW655477 BQA655477 BGE655477 AWI655477 AMM655477 ACQ655477 SU655477 IY655477 C655477 WVK589941 WLO589941 WBS589941 VRW589941 VIA589941 UYE589941 UOI589941 UEM589941 TUQ589941 TKU589941 TAY589941 SRC589941 SHG589941 RXK589941 RNO589941 RDS589941 QTW589941 QKA589941 QAE589941 PQI589941 PGM589941 OWQ589941 OMU589941 OCY589941 NTC589941 NJG589941 MZK589941 MPO589941 MFS589941 LVW589941 LMA589941 LCE589941 KSI589941 KIM589941 JYQ589941 JOU589941 JEY589941 IVC589941 ILG589941 IBK589941 HRO589941 HHS589941 GXW589941 GOA589941 GEE589941 FUI589941 FKM589941 FAQ589941 EQU589941 EGY589941 DXC589941 DNG589941 DDK589941 CTO589941 CJS589941 BZW589941 BQA589941 BGE589941 AWI589941 AMM589941 ACQ589941 SU589941 IY589941 C589941 WVK524405 WLO524405 WBS524405 VRW524405 VIA524405 UYE524405 UOI524405 UEM524405 TUQ524405 TKU524405 TAY524405 SRC524405 SHG524405 RXK524405 RNO524405 RDS524405 QTW524405 QKA524405 QAE524405 PQI524405 PGM524405 OWQ524405 OMU524405 OCY524405 NTC524405 NJG524405 MZK524405 MPO524405 MFS524405 LVW524405 LMA524405 LCE524405 KSI524405 KIM524405 JYQ524405 JOU524405 JEY524405 IVC524405 ILG524405 IBK524405 HRO524405 HHS524405 GXW524405 GOA524405 GEE524405 FUI524405 FKM524405 FAQ524405 EQU524405 EGY524405 DXC524405 DNG524405 DDK524405 CTO524405 CJS524405 BZW524405 BQA524405 BGE524405 AWI524405 AMM524405 ACQ524405 SU524405 IY524405 C524405 WVK458869 WLO458869 WBS458869 VRW458869 VIA458869 UYE458869 UOI458869 UEM458869 TUQ458869 TKU458869 TAY458869 SRC458869 SHG458869 RXK458869 RNO458869 RDS458869 QTW458869 QKA458869 QAE458869 PQI458869 PGM458869 OWQ458869 OMU458869 OCY458869 NTC458869 NJG458869 MZK458869 MPO458869 MFS458869 LVW458869 LMA458869 LCE458869 KSI458869 KIM458869 JYQ458869 JOU458869 JEY458869 IVC458869 ILG458869 IBK458869 HRO458869 HHS458869 GXW458869 GOA458869 GEE458869 FUI458869 FKM458869 FAQ458869 EQU458869 EGY458869 DXC458869 DNG458869 DDK458869 CTO458869 CJS458869 BZW458869 BQA458869 BGE458869 AWI458869 AMM458869 ACQ458869 SU458869 IY458869 C458869 WVK393333 WLO393333 WBS393333 VRW393333 VIA393333 UYE393333 UOI393333 UEM393333 TUQ393333 TKU393333 TAY393333 SRC393333 SHG393333 RXK393333 RNO393333 RDS393333 QTW393333 QKA393333 QAE393333 PQI393333 PGM393333 OWQ393333 OMU393333 OCY393333 NTC393333 NJG393333 MZK393333 MPO393333 MFS393333 LVW393333 LMA393333 LCE393333 KSI393333 KIM393333 JYQ393333 JOU393333 JEY393333 IVC393333 ILG393333 IBK393333 HRO393333 HHS393333 GXW393333 GOA393333 GEE393333 FUI393333 FKM393333 FAQ393333 EQU393333 EGY393333 DXC393333 DNG393333 DDK393333 CTO393333 CJS393333 BZW393333 BQA393333 BGE393333 AWI393333 AMM393333 ACQ393333 SU393333 IY393333 C393333 WVK327797 WLO327797 WBS327797 VRW327797 VIA327797 UYE327797 UOI327797 UEM327797 TUQ327797 TKU327797 TAY327797 SRC327797 SHG327797 RXK327797 RNO327797 RDS327797 QTW327797 QKA327797 QAE327797 PQI327797 PGM327797 OWQ327797 OMU327797 OCY327797 NTC327797 NJG327797 MZK327797 MPO327797 MFS327797 LVW327797 LMA327797 LCE327797 KSI327797 KIM327797 JYQ327797 JOU327797 JEY327797 IVC327797 ILG327797 IBK327797 HRO327797 HHS327797 GXW327797 GOA327797 GEE327797 FUI327797 FKM327797 FAQ327797 EQU327797 EGY327797 DXC327797 DNG327797 DDK327797 CTO327797 CJS327797 BZW327797 BQA327797 BGE327797 AWI327797 AMM327797 ACQ327797 SU327797 IY327797 C327797 WVK262261 WLO262261 WBS262261 VRW262261 VIA262261 UYE262261 UOI262261 UEM262261 TUQ262261 TKU262261 TAY262261 SRC262261 SHG262261 RXK262261 RNO262261 RDS262261 QTW262261 QKA262261 QAE262261 PQI262261 PGM262261 OWQ262261 OMU262261 OCY262261 NTC262261 NJG262261 MZK262261 MPO262261 MFS262261 LVW262261 LMA262261 LCE262261 KSI262261 KIM262261 JYQ262261 JOU262261 JEY262261 IVC262261 ILG262261 IBK262261 HRO262261 HHS262261 GXW262261 GOA262261 GEE262261 FUI262261 FKM262261 FAQ262261 EQU262261 EGY262261 DXC262261 DNG262261 DDK262261 CTO262261 CJS262261 BZW262261 BQA262261 BGE262261 AWI262261 AMM262261 ACQ262261 SU262261 IY262261 C262261 WVK196725 WLO196725 WBS196725 VRW196725 VIA196725 UYE196725 UOI196725 UEM196725 TUQ196725 TKU196725 TAY196725 SRC196725 SHG196725 RXK196725 RNO196725 RDS196725 QTW196725 QKA196725 QAE196725 PQI196725 PGM196725 OWQ196725 OMU196725 OCY196725 NTC196725 NJG196725 MZK196725 MPO196725 MFS196725 LVW196725 LMA196725 LCE196725 KSI196725 KIM196725 JYQ196725 JOU196725 JEY196725 IVC196725 ILG196725 IBK196725 HRO196725 HHS196725 GXW196725 GOA196725 GEE196725 FUI196725 FKM196725 FAQ196725 EQU196725 EGY196725 DXC196725 DNG196725 DDK196725 CTO196725 CJS196725 BZW196725 BQA196725 BGE196725 AWI196725 AMM196725 ACQ196725 SU196725 IY196725 C196725 WVK131189 WLO131189 WBS131189 VRW131189 VIA131189 UYE131189 UOI131189 UEM131189 TUQ131189 TKU131189 TAY131189 SRC131189 SHG131189 RXK131189 RNO131189 RDS131189 QTW131189 QKA131189 QAE131189 PQI131189 PGM131189 OWQ131189 OMU131189 OCY131189 NTC131189 NJG131189 MZK131189 MPO131189 MFS131189 LVW131189 LMA131189 LCE131189 KSI131189 KIM131189 JYQ131189 JOU131189 JEY131189 IVC131189 ILG131189 IBK131189 HRO131189 HHS131189 GXW131189 GOA131189 GEE131189 FUI131189 FKM131189 FAQ131189 EQU131189 EGY131189 DXC131189 DNG131189 DDK131189 CTO131189 CJS131189 BZW131189 BQA131189 BGE131189 AWI131189 AMM131189 ACQ131189 SU131189 IY131189 C131189 WVK65653 WLO65653 WBS65653 VRW65653 VIA65653 UYE65653 UOI65653 UEM65653 TUQ65653 TKU65653 TAY65653 SRC65653 SHG65653 RXK65653 RNO65653 RDS65653 QTW65653 QKA65653 QAE65653 PQI65653 PGM65653 OWQ65653 OMU65653 OCY65653 NTC65653 NJG65653 MZK65653 MPO65653 MFS65653 LVW65653 LMA65653 LCE65653 KSI65653 KIM65653 JYQ65653 JOU65653 JEY65653 IVC65653 ILG65653 IBK65653 HRO65653 HHS65653 GXW65653 GOA65653 GEE65653 FUI65653 FKM65653 FAQ65653 EQU65653 EGY65653 DXC65653 DNG65653 DDK65653 CTO65653 CJS65653 BZW65653 BQA65653 BGE65653 AWI65653 AMM65653 ACQ65653 SU65653 IY65653 C65653 WVK117 WLO117 WBS117 VRW117 VIA117 UYE117 UOI117 UEM117 TUQ117 TKU117 TAY117 SRC117 SHG117 RXK117 RNO117 RDS117 QTW117 QKA117 QAE117 PQI117 PGM117 OWQ117 OMU117 OCY117 NTC117 NJG117 MZK117 MPO117 MFS117 LVW117 LMA117 LCE117 KSI117 KIM117 JYQ117 JOU117 JEY117 IVC117 ILG117 IBK117 HRO117 HHS117 GXW117 GOA117 GEE117 FUI117 FKM117 FAQ117 EQU117 EGY117 DXC117 DNG117 DDK117 CTO117 CJS117 BZW117 BQA117 BGE117 AWI117 AMM117 ACQ117 SU117 IY117" xr:uid="{E831CA4B-EA2A-4A0F-9F0F-F618B6971D3B}">
      <formula1>$R$117:$R$118</formula1>
    </dataValidation>
    <dataValidation type="list" allowBlank="1" showInputMessage="1" showErrorMessage="1" sqref="C118 WVK983158 WLO983158 WBS983158 VRW983158 VIA983158 UYE983158 UOI983158 UEM983158 TUQ983158 TKU983158 TAY983158 SRC983158 SHG983158 RXK983158 RNO983158 RDS983158 QTW983158 QKA983158 QAE983158 PQI983158 PGM983158 OWQ983158 OMU983158 OCY983158 NTC983158 NJG983158 MZK983158 MPO983158 MFS983158 LVW983158 LMA983158 LCE983158 KSI983158 KIM983158 JYQ983158 JOU983158 JEY983158 IVC983158 ILG983158 IBK983158 HRO983158 HHS983158 GXW983158 GOA983158 GEE983158 FUI983158 FKM983158 FAQ983158 EQU983158 EGY983158 DXC983158 DNG983158 DDK983158 CTO983158 CJS983158 BZW983158 BQA983158 BGE983158 AWI983158 AMM983158 ACQ983158 SU983158 IY983158 C983158 WVK917622 WLO917622 WBS917622 VRW917622 VIA917622 UYE917622 UOI917622 UEM917622 TUQ917622 TKU917622 TAY917622 SRC917622 SHG917622 RXK917622 RNO917622 RDS917622 QTW917622 QKA917622 QAE917622 PQI917622 PGM917622 OWQ917622 OMU917622 OCY917622 NTC917622 NJG917622 MZK917622 MPO917622 MFS917622 LVW917622 LMA917622 LCE917622 KSI917622 KIM917622 JYQ917622 JOU917622 JEY917622 IVC917622 ILG917622 IBK917622 HRO917622 HHS917622 GXW917622 GOA917622 GEE917622 FUI917622 FKM917622 FAQ917622 EQU917622 EGY917622 DXC917622 DNG917622 DDK917622 CTO917622 CJS917622 BZW917622 BQA917622 BGE917622 AWI917622 AMM917622 ACQ917622 SU917622 IY917622 C917622 WVK852086 WLO852086 WBS852086 VRW852086 VIA852086 UYE852086 UOI852086 UEM852086 TUQ852086 TKU852086 TAY852086 SRC852086 SHG852086 RXK852086 RNO852086 RDS852086 QTW852086 QKA852086 QAE852086 PQI852086 PGM852086 OWQ852086 OMU852086 OCY852086 NTC852086 NJG852086 MZK852086 MPO852086 MFS852086 LVW852086 LMA852086 LCE852086 KSI852086 KIM852086 JYQ852086 JOU852086 JEY852086 IVC852086 ILG852086 IBK852086 HRO852086 HHS852086 GXW852086 GOA852086 GEE852086 FUI852086 FKM852086 FAQ852086 EQU852086 EGY852086 DXC852086 DNG852086 DDK852086 CTO852086 CJS852086 BZW852086 BQA852086 BGE852086 AWI852086 AMM852086 ACQ852086 SU852086 IY852086 C852086 WVK786550 WLO786550 WBS786550 VRW786550 VIA786550 UYE786550 UOI786550 UEM786550 TUQ786550 TKU786550 TAY786550 SRC786550 SHG786550 RXK786550 RNO786550 RDS786550 QTW786550 QKA786550 QAE786550 PQI786550 PGM786550 OWQ786550 OMU786550 OCY786550 NTC786550 NJG786550 MZK786550 MPO786550 MFS786550 LVW786550 LMA786550 LCE786550 KSI786550 KIM786550 JYQ786550 JOU786550 JEY786550 IVC786550 ILG786550 IBK786550 HRO786550 HHS786550 GXW786550 GOA786550 GEE786550 FUI786550 FKM786550 FAQ786550 EQU786550 EGY786550 DXC786550 DNG786550 DDK786550 CTO786550 CJS786550 BZW786550 BQA786550 BGE786550 AWI786550 AMM786550 ACQ786550 SU786550 IY786550 C786550 WVK721014 WLO721014 WBS721014 VRW721014 VIA721014 UYE721014 UOI721014 UEM721014 TUQ721014 TKU721014 TAY721014 SRC721014 SHG721014 RXK721014 RNO721014 RDS721014 QTW721014 QKA721014 QAE721014 PQI721014 PGM721014 OWQ721014 OMU721014 OCY721014 NTC721014 NJG721014 MZK721014 MPO721014 MFS721014 LVW721014 LMA721014 LCE721014 KSI721014 KIM721014 JYQ721014 JOU721014 JEY721014 IVC721014 ILG721014 IBK721014 HRO721014 HHS721014 GXW721014 GOA721014 GEE721014 FUI721014 FKM721014 FAQ721014 EQU721014 EGY721014 DXC721014 DNG721014 DDK721014 CTO721014 CJS721014 BZW721014 BQA721014 BGE721014 AWI721014 AMM721014 ACQ721014 SU721014 IY721014 C721014 WVK655478 WLO655478 WBS655478 VRW655478 VIA655478 UYE655478 UOI655478 UEM655478 TUQ655478 TKU655478 TAY655478 SRC655478 SHG655478 RXK655478 RNO655478 RDS655478 QTW655478 QKA655478 QAE655478 PQI655478 PGM655478 OWQ655478 OMU655478 OCY655478 NTC655478 NJG655478 MZK655478 MPO655478 MFS655478 LVW655478 LMA655478 LCE655478 KSI655478 KIM655478 JYQ655478 JOU655478 JEY655478 IVC655478 ILG655478 IBK655478 HRO655478 HHS655478 GXW655478 GOA655478 GEE655478 FUI655478 FKM655478 FAQ655478 EQU655478 EGY655478 DXC655478 DNG655478 DDK655478 CTO655478 CJS655478 BZW655478 BQA655478 BGE655478 AWI655478 AMM655478 ACQ655478 SU655478 IY655478 C655478 WVK589942 WLO589942 WBS589942 VRW589942 VIA589942 UYE589942 UOI589942 UEM589942 TUQ589942 TKU589942 TAY589942 SRC589942 SHG589942 RXK589942 RNO589942 RDS589942 QTW589942 QKA589942 QAE589942 PQI589942 PGM589942 OWQ589942 OMU589942 OCY589942 NTC589942 NJG589942 MZK589942 MPO589942 MFS589942 LVW589942 LMA589942 LCE589942 KSI589942 KIM589942 JYQ589942 JOU589942 JEY589942 IVC589942 ILG589942 IBK589942 HRO589942 HHS589942 GXW589942 GOA589942 GEE589942 FUI589942 FKM589942 FAQ589942 EQU589942 EGY589942 DXC589942 DNG589942 DDK589942 CTO589942 CJS589942 BZW589942 BQA589942 BGE589942 AWI589942 AMM589942 ACQ589942 SU589942 IY589942 C589942 WVK524406 WLO524406 WBS524406 VRW524406 VIA524406 UYE524406 UOI524406 UEM524406 TUQ524406 TKU524406 TAY524406 SRC524406 SHG524406 RXK524406 RNO524406 RDS524406 QTW524406 QKA524406 QAE524406 PQI524406 PGM524406 OWQ524406 OMU524406 OCY524406 NTC524406 NJG524406 MZK524406 MPO524406 MFS524406 LVW524406 LMA524406 LCE524406 KSI524406 KIM524406 JYQ524406 JOU524406 JEY524406 IVC524406 ILG524406 IBK524406 HRO524406 HHS524406 GXW524406 GOA524406 GEE524406 FUI524406 FKM524406 FAQ524406 EQU524406 EGY524406 DXC524406 DNG524406 DDK524406 CTO524406 CJS524406 BZW524406 BQA524406 BGE524406 AWI524406 AMM524406 ACQ524406 SU524406 IY524406 C524406 WVK458870 WLO458870 WBS458870 VRW458870 VIA458870 UYE458870 UOI458870 UEM458870 TUQ458870 TKU458870 TAY458870 SRC458870 SHG458870 RXK458870 RNO458870 RDS458870 QTW458870 QKA458870 QAE458870 PQI458870 PGM458870 OWQ458870 OMU458870 OCY458870 NTC458870 NJG458870 MZK458870 MPO458870 MFS458870 LVW458870 LMA458870 LCE458870 KSI458870 KIM458870 JYQ458870 JOU458870 JEY458870 IVC458870 ILG458870 IBK458870 HRO458870 HHS458870 GXW458870 GOA458870 GEE458870 FUI458870 FKM458870 FAQ458870 EQU458870 EGY458870 DXC458870 DNG458870 DDK458870 CTO458870 CJS458870 BZW458870 BQA458870 BGE458870 AWI458870 AMM458870 ACQ458870 SU458870 IY458870 C458870 WVK393334 WLO393334 WBS393334 VRW393334 VIA393334 UYE393334 UOI393334 UEM393334 TUQ393334 TKU393334 TAY393334 SRC393334 SHG393334 RXK393334 RNO393334 RDS393334 QTW393334 QKA393334 QAE393334 PQI393334 PGM393334 OWQ393334 OMU393334 OCY393334 NTC393334 NJG393334 MZK393334 MPO393334 MFS393334 LVW393334 LMA393334 LCE393334 KSI393334 KIM393334 JYQ393334 JOU393334 JEY393334 IVC393334 ILG393334 IBK393334 HRO393334 HHS393334 GXW393334 GOA393334 GEE393334 FUI393334 FKM393334 FAQ393334 EQU393334 EGY393334 DXC393334 DNG393334 DDK393334 CTO393334 CJS393334 BZW393334 BQA393334 BGE393334 AWI393334 AMM393334 ACQ393334 SU393334 IY393334 C393334 WVK327798 WLO327798 WBS327798 VRW327798 VIA327798 UYE327798 UOI327798 UEM327798 TUQ327798 TKU327798 TAY327798 SRC327798 SHG327798 RXK327798 RNO327798 RDS327798 QTW327798 QKA327798 QAE327798 PQI327798 PGM327798 OWQ327798 OMU327798 OCY327798 NTC327798 NJG327798 MZK327798 MPO327798 MFS327798 LVW327798 LMA327798 LCE327798 KSI327798 KIM327798 JYQ327798 JOU327798 JEY327798 IVC327798 ILG327798 IBK327798 HRO327798 HHS327798 GXW327798 GOA327798 GEE327798 FUI327798 FKM327798 FAQ327798 EQU327798 EGY327798 DXC327798 DNG327798 DDK327798 CTO327798 CJS327798 BZW327798 BQA327798 BGE327798 AWI327798 AMM327798 ACQ327798 SU327798 IY327798 C327798 WVK262262 WLO262262 WBS262262 VRW262262 VIA262262 UYE262262 UOI262262 UEM262262 TUQ262262 TKU262262 TAY262262 SRC262262 SHG262262 RXK262262 RNO262262 RDS262262 QTW262262 QKA262262 QAE262262 PQI262262 PGM262262 OWQ262262 OMU262262 OCY262262 NTC262262 NJG262262 MZK262262 MPO262262 MFS262262 LVW262262 LMA262262 LCE262262 KSI262262 KIM262262 JYQ262262 JOU262262 JEY262262 IVC262262 ILG262262 IBK262262 HRO262262 HHS262262 GXW262262 GOA262262 GEE262262 FUI262262 FKM262262 FAQ262262 EQU262262 EGY262262 DXC262262 DNG262262 DDK262262 CTO262262 CJS262262 BZW262262 BQA262262 BGE262262 AWI262262 AMM262262 ACQ262262 SU262262 IY262262 C262262 WVK196726 WLO196726 WBS196726 VRW196726 VIA196726 UYE196726 UOI196726 UEM196726 TUQ196726 TKU196726 TAY196726 SRC196726 SHG196726 RXK196726 RNO196726 RDS196726 QTW196726 QKA196726 QAE196726 PQI196726 PGM196726 OWQ196726 OMU196726 OCY196726 NTC196726 NJG196726 MZK196726 MPO196726 MFS196726 LVW196726 LMA196726 LCE196726 KSI196726 KIM196726 JYQ196726 JOU196726 JEY196726 IVC196726 ILG196726 IBK196726 HRO196726 HHS196726 GXW196726 GOA196726 GEE196726 FUI196726 FKM196726 FAQ196726 EQU196726 EGY196726 DXC196726 DNG196726 DDK196726 CTO196726 CJS196726 BZW196726 BQA196726 BGE196726 AWI196726 AMM196726 ACQ196726 SU196726 IY196726 C196726 WVK131190 WLO131190 WBS131190 VRW131190 VIA131190 UYE131190 UOI131190 UEM131190 TUQ131190 TKU131190 TAY131190 SRC131190 SHG131190 RXK131190 RNO131190 RDS131190 QTW131190 QKA131190 QAE131190 PQI131190 PGM131190 OWQ131190 OMU131190 OCY131190 NTC131190 NJG131190 MZK131190 MPO131190 MFS131190 LVW131190 LMA131190 LCE131190 KSI131190 KIM131190 JYQ131190 JOU131190 JEY131190 IVC131190 ILG131190 IBK131190 HRO131190 HHS131190 GXW131190 GOA131190 GEE131190 FUI131190 FKM131190 FAQ131190 EQU131190 EGY131190 DXC131190 DNG131190 DDK131190 CTO131190 CJS131190 BZW131190 BQA131190 BGE131190 AWI131190 AMM131190 ACQ131190 SU131190 IY131190 C131190 WVK65654 WLO65654 WBS65654 VRW65654 VIA65654 UYE65654 UOI65654 UEM65654 TUQ65654 TKU65654 TAY65654 SRC65654 SHG65654 RXK65654 RNO65654 RDS65654 QTW65654 QKA65654 QAE65654 PQI65654 PGM65654 OWQ65654 OMU65654 OCY65654 NTC65654 NJG65654 MZK65654 MPO65654 MFS65654 LVW65654 LMA65654 LCE65654 KSI65654 KIM65654 JYQ65654 JOU65654 JEY65654 IVC65654 ILG65654 IBK65654 HRO65654 HHS65654 GXW65654 GOA65654 GEE65654 FUI65654 FKM65654 FAQ65654 EQU65654 EGY65654 DXC65654 DNG65654 DDK65654 CTO65654 CJS65654 BZW65654 BQA65654 BGE65654 AWI65654 AMM65654 ACQ65654 SU65654 IY65654 C65654 WVK118 WLO118 WBS118 VRW118 VIA118 UYE118 UOI118 UEM118 TUQ118 TKU118 TAY118 SRC118 SHG118 RXK118 RNO118 RDS118 QTW118 QKA118 QAE118 PQI118 PGM118 OWQ118 OMU118 OCY118 NTC118 NJG118 MZK118 MPO118 MFS118 LVW118 LMA118 LCE118 KSI118 KIM118 JYQ118 JOU118 JEY118 IVC118 ILG118 IBK118 HRO118 HHS118 GXW118 GOA118 GEE118 FUI118 FKM118 FAQ118 EQU118 EGY118 DXC118 DNG118 DDK118 CTO118 CJS118 BZW118 BQA118 BGE118 AWI118 AMM118 ACQ118 SU118 IY118" xr:uid="{F8FE8035-3555-42B4-982E-FC221EE7B45E}">
      <formula1>$R$119:$R$121</formula1>
    </dataValidation>
    <dataValidation type="list" allowBlank="1" showInputMessage="1" showErrorMessage="1" sqref="C119 WVK983159 WLO983159 WBS983159 VRW983159 VIA983159 UYE983159 UOI983159 UEM983159 TUQ983159 TKU983159 TAY983159 SRC983159 SHG983159 RXK983159 RNO983159 RDS983159 QTW983159 QKA983159 QAE983159 PQI983159 PGM983159 OWQ983159 OMU983159 OCY983159 NTC983159 NJG983159 MZK983159 MPO983159 MFS983159 LVW983159 LMA983159 LCE983159 KSI983159 KIM983159 JYQ983159 JOU983159 JEY983159 IVC983159 ILG983159 IBK983159 HRO983159 HHS983159 GXW983159 GOA983159 GEE983159 FUI983159 FKM983159 FAQ983159 EQU983159 EGY983159 DXC983159 DNG983159 DDK983159 CTO983159 CJS983159 BZW983159 BQA983159 BGE983159 AWI983159 AMM983159 ACQ983159 SU983159 IY983159 C983159 WVK917623 WLO917623 WBS917623 VRW917623 VIA917623 UYE917623 UOI917623 UEM917623 TUQ917623 TKU917623 TAY917623 SRC917623 SHG917623 RXK917623 RNO917623 RDS917623 QTW917623 QKA917623 QAE917623 PQI917623 PGM917623 OWQ917623 OMU917623 OCY917623 NTC917623 NJG917623 MZK917623 MPO917623 MFS917623 LVW917623 LMA917623 LCE917623 KSI917623 KIM917623 JYQ917623 JOU917623 JEY917623 IVC917623 ILG917623 IBK917623 HRO917623 HHS917623 GXW917623 GOA917623 GEE917623 FUI917623 FKM917623 FAQ917623 EQU917623 EGY917623 DXC917623 DNG917623 DDK917623 CTO917623 CJS917623 BZW917623 BQA917623 BGE917623 AWI917623 AMM917623 ACQ917623 SU917623 IY917623 C917623 WVK852087 WLO852087 WBS852087 VRW852087 VIA852087 UYE852087 UOI852087 UEM852087 TUQ852087 TKU852087 TAY852087 SRC852087 SHG852087 RXK852087 RNO852087 RDS852087 QTW852087 QKA852087 QAE852087 PQI852087 PGM852087 OWQ852087 OMU852087 OCY852087 NTC852087 NJG852087 MZK852087 MPO852087 MFS852087 LVW852087 LMA852087 LCE852087 KSI852087 KIM852087 JYQ852087 JOU852087 JEY852087 IVC852087 ILG852087 IBK852087 HRO852087 HHS852087 GXW852087 GOA852087 GEE852087 FUI852087 FKM852087 FAQ852087 EQU852087 EGY852087 DXC852087 DNG852087 DDK852087 CTO852087 CJS852087 BZW852087 BQA852087 BGE852087 AWI852087 AMM852087 ACQ852087 SU852087 IY852087 C852087 WVK786551 WLO786551 WBS786551 VRW786551 VIA786551 UYE786551 UOI786551 UEM786551 TUQ786551 TKU786551 TAY786551 SRC786551 SHG786551 RXK786551 RNO786551 RDS786551 QTW786551 QKA786551 QAE786551 PQI786551 PGM786551 OWQ786551 OMU786551 OCY786551 NTC786551 NJG786551 MZK786551 MPO786551 MFS786551 LVW786551 LMA786551 LCE786551 KSI786551 KIM786551 JYQ786551 JOU786551 JEY786551 IVC786551 ILG786551 IBK786551 HRO786551 HHS786551 GXW786551 GOA786551 GEE786551 FUI786551 FKM786551 FAQ786551 EQU786551 EGY786551 DXC786551 DNG786551 DDK786551 CTO786551 CJS786551 BZW786551 BQA786551 BGE786551 AWI786551 AMM786551 ACQ786551 SU786551 IY786551 C786551 WVK721015 WLO721015 WBS721015 VRW721015 VIA721015 UYE721015 UOI721015 UEM721015 TUQ721015 TKU721015 TAY721015 SRC721015 SHG721015 RXK721015 RNO721015 RDS721015 QTW721015 QKA721015 QAE721015 PQI721015 PGM721015 OWQ721015 OMU721015 OCY721015 NTC721015 NJG721015 MZK721015 MPO721015 MFS721015 LVW721015 LMA721015 LCE721015 KSI721015 KIM721015 JYQ721015 JOU721015 JEY721015 IVC721015 ILG721015 IBK721015 HRO721015 HHS721015 GXW721015 GOA721015 GEE721015 FUI721015 FKM721015 FAQ721015 EQU721015 EGY721015 DXC721015 DNG721015 DDK721015 CTO721015 CJS721015 BZW721015 BQA721015 BGE721015 AWI721015 AMM721015 ACQ721015 SU721015 IY721015 C721015 WVK655479 WLO655479 WBS655479 VRW655479 VIA655479 UYE655479 UOI655479 UEM655479 TUQ655479 TKU655479 TAY655479 SRC655479 SHG655479 RXK655479 RNO655479 RDS655479 QTW655479 QKA655479 QAE655479 PQI655479 PGM655479 OWQ655479 OMU655479 OCY655479 NTC655479 NJG655479 MZK655479 MPO655479 MFS655479 LVW655479 LMA655479 LCE655479 KSI655479 KIM655479 JYQ655479 JOU655479 JEY655479 IVC655479 ILG655479 IBK655479 HRO655479 HHS655479 GXW655479 GOA655479 GEE655479 FUI655479 FKM655479 FAQ655479 EQU655479 EGY655479 DXC655479 DNG655479 DDK655479 CTO655479 CJS655479 BZW655479 BQA655479 BGE655479 AWI655479 AMM655479 ACQ655479 SU655479 IY655479 C655479 WVK589943 WLO589943 WBS589943 VRW589943 VIA589943 UYE589943 UOI589943 UEM589943 TUQ589943 TKU589943 TAY589943 SRC589943 SHG589943 RXK589943 RNO589943 RDS589943 QTW589943 QKA589943 QAE589943 PQI589943 PGM589943 OWQ589943 OMU589943 OCY589943 NTC589943 NJG589943 MZK589943 MPO589943 MFS589943 LVW589943 LMA589943 LCE589943 KSI589943 KIM589943 JYQ589943 JOU589943 JEY589943 IVC589943 ILG589943 IBK589943 HRO589943 HHS589943 GXW589943 GOA589943 GEE589943 FUI589943 FKM589943 FAQ589943 EQU589943 EGY589943 DXC589943 DNG589943 DDK589943 CTO589943 CJS589943 BZW589943 BQA589943 BGE589943 AWI589943 AMM589943 ACQ589943 SU589943 IY589943 C589943 WVK524407 WLO524407 WBS524407 VRW524407 VIA524407 UYE524407 UOI524407 UEM524407 TUQ524407 TKU524407 TAY524407 SRC524407 SHG524407 RXK524407 RNO524407 RDS524407 QTW524407 QKA524407 QAE524407 PQI524407 PGM524407 OWQ524407 OMU524407 OCY524407 NTC524407 NJG524407 MZK524407 MPO524407 MFS524407 LVW524407 LMA524407 LCE524407 KSI524407 KIM524407 JYQ524407 JOU524407 JEY524407 IVC524407 ILG524407 IBK524407 HRO524407 HHS524407 GXW524407 GOA524407 GEE524407 FUI524407 FKM524407 FAQ524407 EQU524407 EGY524407 DXC524407 DNG524407 DDK524407 CTO524407 CJS524407 BZW524407 BQA524407 BGE524407 AWI524407 AMM524407 ACQ524407 SU524407 IY524407 C524407 WVK458871 WLO458871 WBS458871 VRW458871 VIA458871 UYE458871 UOI458871 UEM458871 TUQ458871 TKU458871 TAY458871 SRC458871 SHG458871 RXK458871 RNO458871 RDS458871 QTW458871 QKA458871 QAE458871 PQI458871 PGM458871 OWQ458871 OMU458871 OCY458871 NTC458871 NJG458871 MZK458871 MPO458871 MFS458871 LVW458871 LMA458871 LCE458871 KSI458871 KIM458871 JYQ458871 JOU458871 JEY458871 IVC458871 ILG458871 IBK458871 HRO458871 HHS458871 GXW458871 GOA458871 GEE458871 FUI458871 FKM458871 FAQ458871 EQU458871 EGY458871 DXC458871 DNG458871 DDK458871 CTO458871 CJS458871 BZW458871 BQA458871 BGE458871 AWI458871 AMM458871 ACQ458871 SU458871 IY458871 C458871 WVK393335 WLO393335 WBS393335 VRW393335 VIA393335 UYE393335 UOI393335 UEM393335 TUQ393335 TKU393335 TAY393335 SRC393335 SHG393335 RXK393335 RNO393335 RDS393335 QTW393335 QKA393335 QAE393335 PQI393335 PGM393335 OWQ393335 OMU393335 OCY393335 NTC393335 NJG393335 MZK393335 MPO393335 MFS393335 LVW393335 LMA393335 LCE393335 KSI393335 KIM393335 JYQ393335 JOU393335 JEY393335 IVC393335 ILG393335 IBK393335 HRO393335 HHS393335 GXW393335 GOA393335 GEE393335 FUI393335 FKM393335 FAQ393335 EQU393335 EGY393335 DXC393335 DNG393335 DDK393335 CTO393335 CJS393335 BZW393335 BQA393335 BGE393335 AWI393335 AMM393335 ACQ393335 SU393335 IY393335 C393335 WVK327799 WLO327799 WBS327799 VRW327799 VIA327799 UYE327799 UOI327799 UEM327799 TUQ327799 TKU327799 TAY327799 SRC327799 SHG327799 RXK327799 RNO327799 RDS327799 QTW327799 QKA327799 QAE327799 PQI327799 PGM327799 OWQ327799 OMU327799 OCY327799 NTC327799 NJG327799 MZK327799 MPO327799 MFS327799 LVW327799 LMA327799 LCE327799 KSI327799 KIM327799 JYQ327799 JOU327799 JEY327799 IVC327799 ILG327799 IBK327799 HRO327799 HHS327799 GXW327799 GOA327799 GEE327799 FUI327799 FKM327799 FAQ327799 EQU327799 EGY327799 DXC327799 DNG327799 DDK327799 CTO327799 CJS327799 BZW327799 BQA327799 BGE327799 AWI327799 AMM327799 ACQ327799 SU327799 IY327799 C327799 WVK262263 WLO262263 WBS262263 VRW262263 VIA262263 UYE262263 UOI262263 UEM262263 TUQ262263 TKU262263 TAY262263 SRC262263 SHG262263 RXK262263 RNO262263 RDS262263 QTW262263 QKA262263 QAE262263 PQI262263 PGM262263 OWQ262263 OMU262263 OCY262263 NTC262263 NJG262263 MZK262263 MPO262263 MFS262263 LVW262263 LMA262263 LCE262263 KSI262263 KIM262263 JYQ262263 JOU262263 JEY262263 IVC262263 ILG262263 IBK262263 HRO262263 HHS262263 GXW262263 GOA262263 GEE262263 FUI262263 FKM262263 FAQ262263 EQU262263 EGY262263 DXC262263 DNG262263 DDK262263 CTO262263 CJS262263 BZW262263 BQA262263 BGE262263 AWI262263 AMM262263 ACQ262263 SU262263 IY262263 C262263 WVK196727 WLO196727 WBS196727 VRW196727 VIA196727 UYE196727 UOI196727 UEM196727 TUQ196727 TKU196727 TAY196727 SRC196727 SHG196727 RXK196727 RNO196727 RDS196727 QTW196727 QKA196727 QAE196727 PQI196727 PGM196727 OWQ196727 OMU196727 OCY196727 NTC196727 NJG196727 MZK196727 MPO196727 MFS196727 LVW196727 LMA196727 LCE196727 KSI196727 KIM196727 JYQ196727 JOU196727 JEY196727 IVC196727 ILG196727 IBK196727 HRO196727 HHS196727 GXW196727 GOA196727 GEE196727 FUI196727 FKM196727 FAQ196727 EQU196727 EGY196727 DXC196727 DNG196727 DDK196727 CTO196727 CJS196727 BZW196727 BQA196727 BGE196727 AWI196727 AMM196727 ACQ196727 SU196727 IY196727 C196727 WVK131191 WLO131191 WBS131191 VRW131191 VIA131191 UYE131191 UOI131191 UEM131191 TUQ131191 TKU131191 TAY131191 SRC131191 SHG131191 RXK131191 RNO131191 RDS131191 QTW131191 QKA131191 QAE131191 PQI131191 PGM131191 OWQ131191 OMU131191 OCY131191 NTC131191 NJG131191 MZK131191 MPO131191 MFS131191 LVW131191 LMA131191 LCE131191 KSI131191 KIM131191 JYQ131191 JOU131191 JEY131191 IVC131191 ILG131191 IBK131191 HRO131191 HHS131191 GXW131191 GOA131191 GEE131191 FUI131191 FKM131191 FAQ131191 EQU131191 EGY131191 DXC131191 DNG131191 DDK131191 CTO131191 CJS131191 BZW131191 BQA131191 BGE131191 AWI131191 AMM131191 ACQ131191 SU131191 IY131191 C131191 WVK65655 WLO65655 WBS65655 VRW65655 VIA65655 UYE65655 UOI65655 UEM65655 TUQ65655 TKU65655 TAY65655 SRC65655 SHG65655 RXK65655 RNO65655 RDS65655 QTW65655 QKA65655 QAE65655 PQI65655 PGM65655 OWQ65655 OMU65655 OCY65655 NTC65655 NJG65655 MZK65655 MPO65655 MFS65655 LVW65655 LMA65655 LCE65655 KSI65655 KIM65655 JYQ65655 JOU65655 JEY65655 IVC65655 ILG65655 IBK65655 HRO65655 HHS65655 GXW65655 GOA65655 GEE65655 FUI65655 FKM65655 FAQ65655 EQU65655 EGY65655 DXC65655 DNG65655 DDK65655 CTO65655 CJS65655 BZW65655 BQA65655 BGE65655 AWI65655 AMM65655 ACQ65655 SU65655 IY65655 C65655 WVK119 WLO119 WBS119 VRW119 VIA119 UYE119 UOI119 UEM119 TUQ119 TKU119 TAY119 SRC119 SHG119 RXK119 RNO119 RDS119 QTW119 QKA119 QAE119 PQI119 PGM119 OWQ119 OMU119 OCY119 NTC119 NJG119 MZK119 MPO119 MFS119 LVW119 LMA119 LCE119 KSI119 KIM119 JYQ119 JOU119 JEY119 IVC119 ILG119 IBK119 HRO119 HHS119 GXW119 GOA119 GEE119 FUI119 FKM119 FAQ119 EQU119 EGY119 DXC119 DNG119 DDK119 CTO119 CJS119 BZW119 BQA119 BGE119 AWI119 AMM119 ACQ119 SU119 IY119" xr:uid="{A17C9D2C-C241-4215-A0A1-0A28B37A55C1}">
      <formula1>$R$122:$R$124</formula1>
    </dataValidation>
    <dataValidation type="list" allowBlank="1" showInputMessage="1" showErrorMessage="1" sqref="C113 WVK983153 WLO983153 WBS983153 VRW983153 VIA983153 UYE983153 UOI983153 UEM983153 TUQ983153 TKU983153 TAY983153 SRC983153 SHG983153 RXK983153 RNO983153 RDS983153 QTW983153 QKA983153 QAE983153 PQI983153 PGM983153 OWQ983153 OMU983153 OCY983153 NTC983153 NJG983153 MZK983153 MPO983153 MFS983153 LVW983153 LMA983153 LCE983153 KSI983153 KIM983153 JYQ983153 JOU983153 JEY983153 IVC983153 ILG983153 IBK983153 HRO983153 HHS983153 GXW983153 GOA983153 GEE983153 FUI983153 FKM983153 FAQ983153 EQU983153 EGY983153 DXC983153 DNG983153 DDK983153 CTO983153 CJS983153 BZW983153 BQA983153 BGE983153 AWI983153 AMM983153 ACQ983153 SU983153 IY983153 C983153 WVK917617 WLO917617 WBS917617 VRW917617 VIA917617 UYE917617 UOI917617 UEM917617 TUQ917617 TKU917617 TAY917617 SRC917617 SHG917617 RXK917617 RNO917617 RDS917617 QTW917617 QKA917617 QAE917617 PQI917617 PGM917617 OWQ917617 OMU917617 OCY917617 NTC917617 NJG917617 MZK917617 MPO917617 MFS917617 LVW917617 LMA917617 LCE917617 KSI917617 KIM917617 JYQ917617 JOU917617 JEY917617 IVC917617 ILG917617 IBK917617 HRO917617 HHS917617 GXW917617 GOA917617 GEE917617 FUI917617 FKM917617 FAQ917617 EQU917617 EGY917617 DXC917617 DNG917617 DDK917617 CTO917617 CJS917617 BZW917617 BQA917617 BGE917617 AWI917617 AMM917617 ACQ917617 SU917617 IY917617 C917617 WVK852081 WLO852081 WBS852081 VRW852081 VIA852081 UYE852081 UOI852081 UEM852081 TUQ852081 TKU852081 TAY852081 SRC852081 SHG852081 RXK852081 RNO852081 RDS852081 QTW852081 QKA852081 QAE852081 PQI852081 PGM852081 OWQ852081 OMU852081 OCY852081 NTC852081 NJG852081 MZK852081 MPO852081 MFS852081 LVW852081 LMA852081 LCE852081 KSI852081 KIM852081 JYQ852081 JOU852081 JEY852081 IVC852081 ILG852081 IBK852081 HRO852081 HHS852081 GXW852081 GOA852081 GEE852081 FUI852081 FKM852081 FAQ852081 EQU852081 EGY852081 DXC852081 DNG852081 DDK852081 CTO852081 CJS852081 BZW852081 BQA852081 BGE852081 AWI852081 AMM852081 ACQ852081 SU852081 IY852081 C852081 WVK786545 WLO786545 WBS786545 VRW786545 VIA786545 UYE786545 UOI786545 UEM786545 TUQ786545 TKU786545 TAY786545 SRC786545 SHG786545 RXK786545 RNO786545 RDS786545 QTW786545 QKA786545 QAE786545 PQI786545 PGM786545 OWQ786545 OMU786545 OCY786545 NTC786545 NJG786545 MZK786545 MPO786545 MFS786545 LVW786545 LMA786545 LCE786545 KSI786545 KIM786545 JYQ786545 JOU786545 JEY786545 IVC786545 ILG786545 IBK786545 HRO786545 HHS786545 GXW786545 GOA786545 GEE786545 FUI786545 FKM786545 FAQ786545 EQU786545 EGY786545 DXC786545 DNG786545 DDK786545 CTO786545 CJS786545 BZW786545 BQA786545 BGE786545 AWI786545 AMM786545 ACQ786545 SU786545 IY786545 C786545 WVK721009 WLO721009 WBS721009 VRW721009 VIA721009 UYE721009 UOI721009 UEM721009 TUQ721009 TKU721009 TAY721009 SRC721009 SHG721009 RXK721009 RNO721009 RDS721009 QTW721009 QKA721009 QAE721009 PQI721009 PGM721009 OWQ721009 OMU721009 OCY721009 NTC721009 NJG721009 MZK721009 MPO721009 MFS721009 LVW721009 LMA721009 LCE721009 KSI721009 KIM721009 JYQ721009 JOU721009 JEY721009 IVC721009 ILG721009 IBK721009 HRO721009 HHS721009 GXW721009 GOA721009 GEE721009 FUI721009 FKM721009 FAQ721009 EQU721009 EGY721009 DXC721009 DNG721009 DDK721009 CTO721009 CJS721009 BZW721009 BQA721009 BGE721009 AWI721009 AMM721009 ACQ721009 SU721009 IY721009 C721009 WVK655473 WLO655473 WBS655473 VRW655473 VIA655473 UYE655473 UOI655473 UEM655473 TUQ655473 TKU655473 TAY655473 SRC655473 SHG655473 RXK655473 RNO655473 RDS655473 QTW655473 QKA655473 QAE655473 PQI655473 PGM655473 OWQ655473 OMU655473 OCY655473 NTC655473 NJG655473 MZK655473 MPO655473 MFS655473 LVW655473 LMA655473 LCE655473 KSI655473 KIM655473 JYQ655473 JOU655473 JEY655473 IVC655473 ILG655473 IBK655473 HRO655473 HHS655473 GXW655473 GOA655473 GEE655473 FUI655473 FKM655473 FAQ655473 EQU655473 EGY655473 DXC655473 DNG655473 DDK655473 CTO655473 CJS655473 BZW655473 BQA655473 BGE655473 AWI655473 AMM655473 ACQ655473 SU655473 IY655473 C655473 WVK589937 WLO589937 WBS589937 VRW589937 VIA589937 UYE589937 UOI589937 UEM589937 TUQ589937 TKU589937 TAY589937 SRC589937 SHG589937 RXK589937 RNO589937 RDS589937 QTW589937 QKA589937 QAE589937 PQI589937 PGM589937 OWQ589937 OMU589937 OCY589937 NTC589937 NJG589937 MZK589937 MPO589937 MFS589937 LVW589937 LMA589937 LCE589937 KSI589937 KIM589937 JYQ589937 JOU589937 JEY589937 IVC589937 ILG589937 IBK589937 HRO589937 HHS589937 GXW589937 GOA589937 GEE589937 FUI589937 FKM589937 FAQ589937 EQU589937 EGY589937 DXC589937 DNG589937 DDK589937 CTO589937 CJS589937 BZW589937 BQA589937 BGE589937 AWI589937 AMM589937 ACQ589937 SU589937 IY589937 C589937 WVK524401 WLO524401 WBS524401 VRW524401 VIA524401 UYE524401 UOI524401 UEM524401 TUQ524401 TKU524401 TAY524401 SRC524401 SHG524401 RXK524401 RNO524401 RDS524401 QTW524401 QKA524401 QAE524401 PQI524401 PGM524401 OWQ524401 OMU524401 OCY524401 NTC524401 NJG524401 MZK524401 MPO524401 MFS524401 LVW524401 LMA524401 LCE524401 KSI524401 KIM524401 JYQ524401 JOU524401 JEY524401 IVC524401 ILG524401 IBK524401 HRO524401 HHS524401 GXW524401 GOA524401 GEE524401 FUI524401 FKM524401 FAQ524401 EQU524401 EGY524401 DXC524401 DNG524401 DDK524401 CTO524401 CJS524401 BZW524401 BQA524401 BGE524401 AWI524401 AMM524401 ACQ524401 SU524401 IY524401 C524401 WVK458865 WLO458865 WBS458865 VRW458865 VIA458865 UYE458865 UOI458865 UEM458865 TUQ458865 TKU458865 TAY458865 SRC458865 SHG458865 RXK458865 RNO458865 RDS458865 QTW458865 QKA458865 QAE458865 PQI458865 PGM458865 OWQ458865 OMU458865 OCY458865 NTC458865 NJG458865 MZK458865 MPO458865 MFS458865 LVW458865 LMA458865 LCE458865 KSI458865 KIM458865 JYQ458865 JOU458865 JEY458865 IVC458865 ILG458865 IBK458865 HRO458865 HHS458865 GXW458865 GOA458865 GEE458865 FUI458865 FKM458865 FAQ458865 EQU458865 EGY458865 DXC458865 DNG458865 DDK458865 CTO458865 CJS458865 BZW458865 BQA458865 BGE458865 AWI458865 AMM458865 ACQ458865 SU458865 IY458865 C458865 WVK393329 WLO393329 WBS393329 VRW393329 VIA393329 UYE393329 UOI393329 UEM393329 TUQ393329 TKU393329 TAY393329 SRC393329 SHG393329 RXK393329 RNO393329 RDS393329 QTW393329 QKA393329 QAE393329 PQI393329 PGM393329 OWQ393329 OMU393329 OCY393329 NTC393329 NJG393329 MZK393329 MPO393329 MFS393329 LVW393329 LMA393329 LCE393329 KSI393329 KIM393329 JYQ393329 JOU393329 JEY393329 IVC393329 ILG393329 IBK393329 HRO393329 HHS393329 GXW393329 GOA393329 GEE393329 FUI393329 FKM393329 FAQ393329 EQU393329 EGY393329 DXC393329 DNG393329 DDK393329 CTO393329 CJS393329 BZW393329 BQA393329 BGE393329 AWI393329 AMM393329 ACQ393329 SU393329 IY393329 C393329 WVK327793 WLO327793 WBS327793 VRW327793 VIA327793 UYE327793 UOI327793 UEM327793 TUQ327793 TKU327793 TAY327793 SRC327793 SHG327793 RXK327793 RNO327793 RDS327793 QTW327793 QKA327793 QAE327793 PQI327793 PGM327793 OWQ327793 OMU327793 OCY327793 NTC327793 NJG327793 MZK327793 MPO327793 MFS327793 LVW327793 LMA327793 LCE327793 KSI327793 KIM327793 JYQ327793 JOU327793 JEY327793 IVC327793 ILG327793 IBK327793 HRO327793 HHS327793 GXW327793 GOA327793 GEE327793 FUI327793 FKM327793 FAQ327793 EQU327793 EGY327793 DXC327793 DNG327793 DDK327793 CTO327793 CJS327793 BZW327793 BQA327793 BGE327793 AWI327793 AMM327793 ACQ327793 SU327793 IY327793 C327793 WVK262257 WLO262257 WBS262257 VRW262257 VIA262257 UYE262257 UOI262257 UEM262257 TUQ262257 TKU262257 TAY262257 SRC262257 SHG262257 RXK262257 RNO262257 RDS262257 QTW262257 QKA262257 QAE262257 PQI262257 PGM262257 OWQ262257 OMU262257 OCY262257 NTC262257 NJG262257 MZK262257 MPO262257 MFS262257 LVW262257 LMA262257 LCE262257 KSI262257 KIM262257 JYQ262257 JOU262257 JEY262257 IVC262257 ILG262257 IBK262257 HRO262257 HHS262257 GXW262257 GOA262257 GEE262257 FUI262257 FKM262257 FAQ262257 EQU262257 EGY262257 DXC262257 DNG262257 DDK262257 CTO262257 CJS262257 BZW262257 BQA262257 BGE262257 AWI262257 AMM262257 ACQ262257 SU262257 IY262257 C262257 WVK196721 WLO196721 WBS196721 VRW196721 VIA196721 UYE196721 UOI196721 UEM196721 TUQ196721 TKU196721 TAY196721 SRC196721 SHG196721 RXK196721 RNO196721 RDS196721 QTW196721 QKA196721 QAE196721 PQI196721 PGM196721 OWQ196721 OMU196721 OCY196721 NTC196721 NJG196721 MZK196721 MPO196721 MFS196721 LVW196721 LMA196721 LCE196721 KSI196721 KIM196721 JYQ196721 JOU196721 JEY196721 IVC196721 ILG196721 IBK196721 HRO196721 HHS196721 GXW196721 GOA196721 GEE196721 FUI196721 FKM196721 FAQ196721 EQU196721 EGY196721 DXC196721 DNG196721 DDK196721 CTO196721 CJS196721 BZW196721 BQA196721 BGE196721 AWI196721 AMM196721 ACQ196721 SU196721 IY196721 C196721 WVK131185 WLO131185 WBS131185 VRW131185 VIA131185 UYE131185 UOI131185 UEM131185 TUQ131185 TKU131185 TAY131185 SRC131185 SHG131185 RXK131185 RNO131185 RDS131185 QTW131185 QKA131185 QAE131185 PQI131185 PGM131185 OWQ131185 OMU131185 OCY131185 NTC131185 NJG131185 MZK131185 MPO131185 MFS131185 LVW131185 LMA131185 LCE131185 KSI131185 KIM131185 JYQ131185 JOU131185 JEY131185 IVC131185 ILG131185 IBK131185 HRO131185 HHS131185 GXW131185 GOA131185 GEE131185 FUI131185 FKM131185 FAQ131185 EQU131185 EGY131185 DXC131185 DNG131185 DDK131185 CTO131185 CJS131185 BZW131185 BQA131185 BGE131185 AWI131185 AMM131185 ACQ131185 SU131185 IY131185 C131185 WVK65649 WLO65649 WBS65649 VRW65649 VIA65649 UYE65649 UOI65649 UEM65649 TUQ65649 TKU65649 TAY65649 SRC65649 SHG65649 RXK65649 RNO65649 RDS65649 QTW65649 QKA65649 QAE65649 PQI65649 PGM65649 OWQ65649 OMU65649 OCY65649 NTC65649 NJG65649 MZK65649 MPO65649 MFS65649 LVW65649 LMA65649 LCE65649 KSI65649 KIM65649 JYQ65649 JOU65649 JEY65649 IVC65649 ILG65649 IBK65649 HRO65649 HHS65649 GXW65649 GOA65649 GEE65649 FUI65649 FKM65649 FAQ65649 EQU65649 EGY65649 DXC65649 DNG65649 DDK65649 CTO65649 CJS65649 BZW65649 BQA65649 BGE65649 AWI65649 AMM65649 ACQ65649 SU65649 IY65649 C65649 WVK113 WLO113 WBS113 VRW113 VIA113 UYE113 UOI113 UEM113 TUQ113 TKU113 TAY113 SRC113 SHG113 RXK113 RNO113 RDS113 QTW113 QKA113 QAE113 PQI113 PGM113 OWQ113 OMU113 OCY113 NTC113 NJG113 MZK113 MPO113 MFS113 LVW113 LMA113 LCE113 KSI113 KIM113 JYQ113 JOU113 JEY113 IVC113 ILG113 IBK113 HRO113 HHS113 GXW113 GOA113 GEE113 FUI113 FKM113 FAQ113 EQU113 EGY113 DXC113 DNG113 DDK113 CTO113 CJS113 BZW113 BQA113 BGE113 AWI113 AMM113 ACQ113 SU113 IY113" xr:uid="{7A681C0D-2D8A-4AF3-B21D-3B7788729D17}">
      <formula1>$T$107:$T$109</formula1>
    </dataValidation>
    <dataValidation type="list" allowBlank="1" showInputMessage="1" showErrorMessage="1" sqref="C110 WVK983150 WLO983150 WBS983150 VRW983150 VIA983150 UYE983150 UOI983150 UEM983150 TUQ983150 TKU983150 TAY983150 SRC983150 SHG983150 RXK983150 RNO983150 RDS983150 QTW983150 QKA983150 QAE983150 PQI983150 PGM983150 OWQ983150 OMU983150 OCY983150 NTC983150 NJG983150 MZK983150 MPO983150 MFS983150 LVW983150 LMA983150 LCE983150 KSI983150 KIM983150 JYQ983150 JOU983150 JEY983150 IVC983150 ILG983150 IBK983150 HRO983150 HHS983150 GXW983150 GOA983150 GEE983150 FUI983150 FKM983150 FAQ983150 EQU983150 EGY983150 DXC983150 DNG983150 DDK983150 CTO983150 CJS983150 BZW983150 BQA983150 BGE983150 AWI983150 AMM983150 ACQ983150 SU983150 IY983150 C983150 WVK917614 WLO917614 WBS917614 VRW917614 VIA917614 UYE917614 UOI917614 UEM917614 TUQ917614 TKU917614 TAY917614 SRC917614 SHG917614 RXK917614 RNO917614 RDS917614 QTW917614 QKA917614 QAE917614 PQI917614 PGM917614 OWQ917614 OMU917614 OCY917614 NTC917614 NJG917614 MZK917614 MPO917614 MFS917614 LVW917614 LMA917614 LCE917614 KSI917614 KIM917614 JYQ917614 JOU917614 JEY917614 IVC917614 ILG917614 IBK917614 HRO917614 HHS917614 GXW917614 GOA917614 GEE917614 FUI917614 FKM917614 FAQ917614 EQU917614 EGY917614 DXC917614 DNG917614 DDK917614 CTO917614 CJS917614 BZW917614 BQA917614 BGE917614 AWI917614 AMM917614 ACQ917614 SU917614 IY917614 C917614 WVK852078 WLO852078 WBS852078 VRW852078 VIA852078 UYE852078 UOI852078 UEM852078 TUQ852078 TKU852078 TAY852078 SRC852078 SHG852078 RXK852078 RNO852078 RDS852078 QTW852078 QKA852078 QAE852078 PQI852078 PGM852078 OWQ852078 OMU852078 OCY852078 NTC852078 NJG852078 MZK852078 MPO852078 MFS852078 LVW852078 LMA852078 LCE852078 KSI852078 KIM852078 JYQ852078 JOU852078 JEY852078 IVC852078 ILG852078 IBK852078 HRO852078 HHS852078 GXW852078 GOA852078 GEE852078 FUI852078 FKM852078 FAQ852078 EQU852078 EGY852078 DXC852078 DNG852078 DDK852078 CTO852078 CJS852078 BZW852078 BQA852078 BGE852078 AWI852078 AMM852078 ACQ852078 SU852078 IY852078 C852078 WVK786542 WLO786542 WBS786542 VRW786542 VIA786542 UYE786542 UOI786542 UEM786542 TUQ786542 TKU786542 TAY786542 SRC786542 SHG786542 RXK786542 RNO786542 RDS786542 QTW786542 QKA786542 QAE786542 PQI786542 PGM786542 OWQ786542 OMU786542 OCY786542 NTC786542 NJG786542 MZK786542 MPO786542 MFS786542 LVW786542 LMA786542 LCE786542 KSI786542 KIM786542 JYQ786542 JOU786542 JEY786542 IVC786542 ILG786542 IBK786542 HRO786542 HHS786542 GXW786542 GOA786542 GEE786542 FUI786542 FKM786542 FAQ786542 EQU786542 EGY786542 DXC786542 DNG786542 DDK786542 CTO786542 CJS786542 BZW786542 BQA786542 BGE786542 AWI786542 AMM786542 ACQ786542 SU786542 IY786542 C786542 WVK721006 WLO721006 WBS721006 VRW721006 VIA721006 UYE721006 UOI721006 UEM721006 TUQ721006 TKU721006 TAY721006 SRC721006 SHG721006 RXK721006 RNO721006 RDS721006 QTW721006 QKA721006 QAE721006 PQI721006 PGM721006 OWQ721006 OMU721006 OCY721006 NTC721006 NJG721006 MZK721006 MPO721006 MFS721006 LVW721006 LMA721006 LCE721006 KSI721006 KIM721006 JYQ721006 JOU721006 JEY721006 IVC721006 ILG721006 IBK721006 HRO721006 HHS721006 GXW721006 GOA721006 GEE721006 FUI721006 FKM721006 FAQ721006 EQU721006 EGY721006 DXC721006 DNG721006 DDK721006 CTO721006 CJS721006 BZW721006 BQA721006 BGE721006 AWI721006 AMM721006 ACQ721006 SU721006 IY721006 C721006 WVK655470 WLO655470 WBS655470 VRW655470 VIA655470 UYE655470 UOI655470 UEM655470 TUQ655470 TKU655470 TAY655470 SRC655470 SHG655470 RXK655470 RNO655470 RDS655470 QTW655470 QKA655470 QAE655470 PQI655470 PGM655470 OWQ655470 OMU655470 OCY655470 NTC655470 NJG655470 MZK655470 MPO655470 MFS655470 LVW655470 LMA655470 LCE655470 KSI655470 KIM655470 JYQ655470 JOU655470 JEY655470 IVC655470 ILG655470 IBK655470 HRO655470 HHS655470 GXW655470 GOA655470 GEE655470 FUI655470 FKM655470 FAQ655470 EQU655470 EGY655470 DXC655470 DNG655470 DDK655470 CTO655470 CJS655470 BZW655470 BQA655470 BGE655470 AWI655470 AMM655470 ACQ655470 SU655470 IY655470 C655470 WVK589934 WLO589934 WBS589934 VRW589934 VIA589934 UYE589934 UOI589934 UEM589934 TUQ589934 TKU589934 TAY589934 SRC589934 SHG589934 RXK589934 RNO589934 RDS589934 QTW589934 QKA589934 QAE589934 PQI589934 PGM589934 OWQ589934 OMU589934 OCY589934 NTC589934 NJG589934 MZK589934 MPO589934 MFS589934 LVW589934 LMA589934 LCE589934 KSI589934 KIM589934 JYQ589934 JOU589934 JEY589934 IVC589934 ILG589934 IBK589934 HRO589934 HHS589934 GXW589934 GOA589934 GEE589934 FUI589934 FKM589934 FAQ589934 EQU589934 EGY589934 DXC589934 DNG589934 DDK589934 CTO589934 CJS589934 BZW589934 BQA589934 BGE589934 AWI589934 AMM589934 ACQ589934 SU589934 IY589934 C589934 WVK524398 WLO524398 WBS524398 VRW524398 VIA524398 UYE524398 UOI524398 UEM524398 TUQ524398 TKU524398 TAY524398 SRC524398 SHG524398 RXK524398 RNO524398 RDS524398 QTW524398 QKA524398 QAE524398 PQI524398 PGM524398 OWQ524398 OMU524398 OCY524398 NTC524398 NJG524398 MZK524398 MPO524398 MFS524398 LVW524398 LMA524398 LCE524398 KSI524398 KIM524398 JYQ524398 JOU524398 JEY524398 IVC524398 ILG524398 IBK524398 HRO524398 HHS524398 GXW524398 GOA524398 GEE524398 FUI524398 FKM524398 FAQ524398 EQU524398 EGY524398 DXC524398 DNG524398 DDK524398 CTO524398 CJS524398 BZW524398 BQA524398 BGE524398 AWI524398 AMM524398 ACQ524398 SU524398 IY524398 C524398 WVK458862 WLO458862 WBS458862 VRW458862 VIA458862 UYE458862 UOI458862 UEM458862 TUQ458862 TKU458862 TAY458862 SRC458862 SHG458862 RXK458862 RNO458862 RDS458862 QTW458862 QKA458862 QAE458862 PQI458862 PGM458862 OWQ458862 OMU458862 OCY458862 NTC458862 NJG458862 MZK458862 MPO458862 MFS458862 LVW458862 LMA458862 LCE458862 KSI458862 KIM458862 JYQ458862 JOU458862 JEY458862 IVC458862 ILG458862 IBK458862 HRO458862 HHS458862 GXW458862 GOA458862 GEE458862 FUI458862 FKM458862 FAQ458862 EQU458862 EGY458862 DXC458862 DNG458862 DDK458862 CTO458862 CJS458862 BZW458862 BQA458862 BGE458862 AWI458862 AMM458862 ACQ458862 SU458862 IY458862 C458862 WVK393326 WLO393326 WBS393326 VRW393326 VIA393326 UYE393326 UOI393326 UEM393326 TUQ393326 TKU393326 TAY393326 SRC393326 SHG393326 RXK393326 RNO393326 RDS393326 QTW393326 QKA393326 QAE393326 PQI393326 PGM393326 OWQ393326 OMU393326 OCY393326 NTC393326 NJG393326 MZK393326 MPO393326 MFS393326 LVW393326 LMA393326 LCE393326 KSI393326 KIM393326 JYQ393326 JOU393326 JEY393326 IVC393326 ILG393326 IBK393326 HRO393326 HHS393326 GXW393326 GOA393326 GEE393326 FUI393326 FKM393326 FAQ393326 EQU393326 EGY393326 DXC393326 DNG393326 DDK393326 CTO393326 CJS393326 BZW393326 BQA393326 BGE393326 AWI393326 AMM393326 ACQ393326 SU393326 IY393326 C393326 WVK327790 WLO327790 WBS327790 VRW327790 VIA327790 UYE327790 UOI327790 UEM327790 TUQ327790 TKU327790 TAY327790 SRC327790 SHG327790 RXK327790 RNO327790 RDS327790 QTW327790 QKA327790 QAE327790 PQI327790 PGM327790 OWQ327790 OMU327790 OCY327790 NTC327790 NJG327790 MZK327790 MPO327790 MFS327790 LVW327790 LMA327790 LCE327790 KSI327790 KIM327790 JYQ327790 JOU327790 JEY327790 IVC327790 ILG327790 IBK327790 HRO327790 HHS327790 GXW327790 GOA327790 GEE327790 FUI327790 FKM327790 FAQ327790 EQU327790 EGY327790 DXC327790 DNG327790 DDK327790 CTO327790 CJS327790 BZW327790 BQA327790 BGE327790 AWI327790 AMM327790 ACQ327790 SU327790 IY327790 C327790 WVK262254 WLO262254 WBS262254 VRW262254 VIA262254 UYE262254 UOI262254 UEM262254 TUQ262254 TKU262254 TAY262254 SRC262254 SHG262254 RXK262254 RNO262254 RDS262254 QTW262254 QKA262254 QAE262254 PQI262254 PGM262254 OWQ262254 OMU262254 OCY262254 NTC262254 NJG262254 MZK262254 MPO262254 MFS262254 LVW262254 LMA262254 LCE262254 KSI262254 KIM262254 JYQ262254 JOU262254 JEY262254 IVC262254 ILG262254 IBK262254 HRO262254 HHS262254 GXW262254 GOA262254 GEE262254 FUI262254 FKM262254 FAQ262254 EQU262254 EGY262254 DXC262254 DNG262254 DDK262254 CTO262254 CJS262254 BZW262254 BQA262254 BGE262254 AWI262254 AMM262254 ACQ262254 SU262254 IY262254 C262254 WVK196718 WLO196718 WBS196718 VRW196718 VIA196718 UYE196718 UOI196718 UEM196718 TUQ196718 TKU196718 TAY196718 SRC196718 SHG196718 RXK196718 RNO196718 RDS196718 QTW196718 QKA196718 QAE196718 PQI196718 PGM196718 OWQ196718 OMU196718 OCY196718 NTC196718 NJG196718 MZK196718 MPO196718 MFS196718 LVW196718 LMA196718 LCE196718 KSI196718 KIM196718 JYQ196718 JOU196718 JEY196718 IVC196718 ILG196718 IBK196718 HRO196718 HHS196718 GXW196718 GOA196718 GEE196718 FUI196718 FKM196718 FAQ196718 EQU196718 EGY196718 DXC196718 DNG196718 DDK196718 CTO196718 CJS196718 BZW196718 BQA196718 BGE196718 AWI196718 AMM196718 ACQ196718 SU196718 IY196718 C196718 WVK131182 WLO131182 WBS131182 VRW131182 VIA131182 UYE131182 UOI131182 UEM131182 TUQ131182 TKU131182 TAY131182 SRC131182 SHG131182 RXK131182 RNO131182 RDS131182 QTW131182 QKA131182 QAE131182 PQI131182 PGM131182 OWQ131182 OMU131182 OCY131182 NTC131182 NJG131182 MZK131182 MPO131182 MFS131182 LVW131182 LMA131182 LCE131182 KSI131182 KIM131182 JYQ131182 JOU131182 JEY131182 IVC131182 ILG131182 IBK131182 HRO131182 HHS131182 GXW131182 GOA131182 GEE131182 FUI131182 FKM131182 FAQ131182 EQU131182 EGY131182 DXC131182 DNG131182 DDK131182 CTO131182 CJS131182 BZW131182 BQA131182 BGE131182 AWI131182 AMM131182 ACQ131182 SU131182 IY131182 C131182 WVK65646 WLO65646 WBS65646 VRW65646 VIA65646 UYE65646 UOI65646 UEM65646 TUQ65646 TKU65646 TAY65646 SRC65646 SHG65646 RXK65646 RNO65646 RDS65646 QTW65646 QKA65646 QAE65646 PQI65646 PGM65646 OWQ65646 OMU65646 OCY65646 NTC65646 NJG65646 MZK65646 MPO65646 MFS65646 LVW65646 LMA65646 LCE65646 KSI65646 KIM65646 JYQ65646 JOU65646 JEY65646 IVC65646 ILG65646 IBK65646 HRO65646 HHS65646 GXW65646 GOA65646 GEE65646 FUI65646 FKM65646 FAQ65646 EQU65646 EGY65646 DXC65646 DNG65646 DDK65646 CTO65646 CJS65646 BZW65646 BQA65646 BGE65646 AWI65646 AMM65646 ACQ65646 SU65646 IY65646 C65646 WVK110 WLO110 WBS110 VRW110 VIA110 UYE110 UOI110 UEM110 TUQ110 TKU110 TAY110 SRC110 SHG110 RXK110 RNO110 RDS110 QTW110 QKA110 QAE110 PQI110 PGM110 OWQ110 OMU110 OCY110 NTC110 NJG110 MZK110 MPO110 MFS110 LVW110 LMA110 LCE110 KSI110 KIM110 JYQ110 JOU110 JEY110 IVC110 ILG110 IBK110 HRO110 HHS110 GXW110 GOA110 GEE110 FUI110 FKM110 FAQ110 EQU110 EGY110 DXC110 DNG110 DDK110 CTO110 CJS110 BZW110 BQA110 BGE110 AWI110 AMM110 ACQ110 SU110 IY110" xr:uid="{2B558C5C-3149-423F-84E2-059DF6125F21}">
      <formula1>$T$101:$T$103</formula1>
    </dataValidation>
    <dataValidation type="list" allowBlank="1" showInputMessage="1" showErrorMessage="1" sqref="C116 WVK983156 WLO983156 WBS983156 VRW983156 VIA983156 UYE983156 UOI983156 UEM983156 TUQ983156 TKU983156 TAY983156 SRC983156 SHG983156 RXK983156 RNO983156 RDS983156 QTW983156 QKA983156 QAE983156 PQI983156 PGM983156 OWQ983156 OMU983156 OCY983156 NTC983156 NJG983156 MZK983156 MPO983156 MFS983156 LVW983156 LMA983156 LCE983156 KSI983156 KIM983156 JYQ983156 JOU983156 JEY983156 IVC983156 ILG983156 IBK983156 HRO983156 HHS983156 GXW983156 GOA983156 GEE983156 FUI983156 FKM983156 FAQ983156 EQU983156 EGY983156 DXC983156 DNG983156 DDK983156 CTO983156 CJS983156 BZW983156 BQA983156 BGE983156 AWI983156 AMM983156 ACQ983156 SU983156 IY983156 C983156 WVK917620 WLO917620 WBS917620 VRW917620 VIA917620 UYE917620 UOI917620 UEM917620 TUQ917620 TKU917620 TAY917620 SRC917620 SHG917620 RXK917620 RNO917620 RDS917620 QTW917620 QKA917620 QAE917620 PQI917620 PGM917620 OWQ917620 OMU917620 OCY917620 NTC917620 NJG917620 MZK917620 MPO917620 MFS917620 LVW917620 LMA917620 LCE917620 KSI917620 KIM917620 JYQ917620 JOU917620 JEY917620 IVC917620 ILG917620 IBK917620 HRO917620 HHS917620 GXW917620 GOA917620 GEE917620 FUI917620 FKM917620 FAQ917620 EQU917620 EGY917620 DXC917620 DNG917620 DDK917620 CTO917620 CJS917620 BZW917620 BQA917620 BGE917620 AWI917620 AMM917620 ACQ917620 SU917620 IY917620 C917620 WVK852084 WLO852084 WBS852084 VRW852084 VIA852084 UYE852084 UOI852084 UEM852084 TUQ852084 TKU852084 TAY852084 SRC852084 SHG852084 RXK852084 RNO852084 RDS852084 QTW852084 QKA852084 QAE852084 PQI852084 PGM852084 OWQ852084 OMU852084 OCY852084 NTC852084 NJG852084 MZK852084 MPO852084 MFS852084 LVW852084 LMA852084 LCE852084 KSI852084 KIM852084 JYQ852084 JOU852084 JEY852084 IVC852084 ILG852084 IBK852084 HRO852084 HHS852084 GXW852084 GOA852084 GEE852084 FUI852084 FKM852084 FAQ852084 EQU852084 EGY852084 DXC852084 DNG852084 DDK852084 CTO852084 CJS852084 BZW852084 BQA852084 BGE852084 AWI852084 AMM852084 ACQ852084 SU852084 IY852084 C852084 WVK786548 WLO786548 WBS786548 VRW786548 VIA786548 UYE786548 UOI786548 UEM786548 TUQ786548 TKU786548 TAY786548 SRC786548 SHG786548 RXK786548 RNO786548 RDS786548 QTW786548 QKA786548 QAE786548 PQI786548 PGM786548 OWQ786548 OMU786548 OCY786548 NTC786548 NJG786548 MZK786548 MPO786548 MFS786548 LVW786548 LMA786548 LCE786548 KSI786548 KIM786548 JYQ786548 JOU786548 JEY786548 IVC786548 ILG786548 IBK786548 HRO786548 HHS786548 GXW786548 GOA786548 GEE786548 FUI786548 FKM786548 FAQ786548 EQU786548 EGY786548 DXC786548 DNG786548 DDK786548 CTO786548 CJS786548 BZW786548 BQA786548 BGE786548 AWI786548 AMM786548 ACQ786548 SU786548 IY786548 C786548 WVK721012 WLO721012 WBS721012 VRW721012 VIA721012 UYE721012 UOI721012 UEM721012 TUQ721012 TKU721012 TAY721012 SRC721012 SHG721012 RXK721012 RNO721012 RDS721012 QTW721012 QKA721012 QAE721012 PQI721012 PGM721012 OWQ721012 OMU721012 OCY721012 NTC721012 NJG721012 MZK721012 MPO721012 MFS721012 LVW721012 LMA721012 LCE721012 KSI721012 KIM721012 JYQ721012 JOU721012 JEY721012 IVC721012 ILG721012 IBK721012 HRO721012 HHS721012 GXW721012 GOA721012 GEE721012 FUI721012 FKM721012 FAQ721012 EQU721012 EGY721012 DXC721012 DNG721012 DDK721012 CTO721012 CJS721012 BZW721012 BQA721012 BGE721012 AWI721012 AMM721012 ACQ721012 SU721012 IY721012 C721012 WVK655476 WLO655476 WBS655476 VRW655476 VIA655476 UYE655476 UOI655476 UEM655476 TUQ655476 TKU655476 TAY655476 SRC655476 SHG655476 RXK655476 RNO655476 RDS655476 QTW655476 QKA655476 QAE655476 PQI655476 PGM655476 OWQ655476 OMU655476 OCY655476 NTC655476 NJG655476 MZK655476 MPO655476 MFS655476 LVW655476 LMA655476 LCE655476 KSI655476 KIM655476 JYQ655476 JOU655476 JEY655476 IVC655476 ILG655476 IBK655476 HRO655476 HHS655476 GXW655476 GOA655476 GEE655476 FUI655476 FKM655476 FAQ655476 EQU655476 EGY655476 DXC655476 DNG655476 DDK655476 CTO655476 CJS655476 BZW655476 BQA655476 BGE655476 AWI655476 AMM655476 ACQ655476 SU655476 IY655476 C655476 WVK589940 WLO589940 WBS589940 VRW589940 VIA589940 UYE589940 UOI589940 UEM589940 TUQ589940 TKU589940 TAY589940 SRC589940 SHG589940 RXK589940 RNO589940 RDS589940 QTW589940 QKA589940 QAE589940 PQI589940 PGM589940 OWQ589940 OMU589940 OCY589940 NTC589940 NJG589940 MZK589940 MPO589940 MFS589940 LVW589940 LMA589940 LCE589940 KSI589940 KIM589940 JYQ589940 JOU589940 JEY589940 IVC589940 ILG589940 IBK589940 HRO589940 HHS589940 GXW589940 GOA589940 GEE589940 FUI589940 FKM589940 FAQ589940 EQU589940 EGY589940 DXC589940 DNG589940 DDK589940 CTO589940 CJS589940 BZW589940 BQA589940 BGE589940 AWI589940 AMM589940 ACQ589940 SU589940 IY589940 C589940 WVK524404 WLO524404 WBS524404 VRW524404 VIA524404 UYE524404 UOI524404 UEM524404 TUQ524404 TKU524404 TAY524404 SRC524404 SHG524404 RXK524404 RNO524404 RDS524404 QTW524404 QKA524404 QAE524404 PQI524404 PGM524404 OWQ524404 OMU524404 OCY524404 NTC524404 NJG524404 MZK524404 MPO524404 MFS524404 LVW524404 LMA524404 LCE524404 KSI524404 KIM524404 JYQ524404 JOU524404 JEY524404 IVC524404 ILG524404 IBK524404 HRO524404 HHS524404 GXW524404 GOA524404 GEE524404 FUI524404 FKM524404 FAQ524404 EQU524404 EGY524404 DXC524404 DNG524404 DDK524404 CTO524404 CJS524404 BZW524404 BQA524404 BGE524404 AWI524404 AMM524404 ACQ524404 SU524404 IY524404 C524404 WVK458868 WLO458868 WBS458868 VRW458868 VIA458868 UYE458868 UOI458868 UEM458868 TUQ458868 TKU458868 TAY458868 SRC458868 SHG458868 RXK458868 RNO458868 RDS458868 QTW458868 QKA458868 QAE458868 PQI458868 PGM458868 OWQ458868 OMU458868 OCY458868 NTC458868 NJG458868 MZK458868 MPO458868 MFS458868 LVW458868 LMA458868 LCE458868 KSI458868 KIM458868 JYQ458868 JOU458868 JEY458868 IVC458868 ILG458868 IBK458868 HRO458868 HHS458868 GXW458868 GOA458868 GEE458868 FUI458868 FKM458868 FAQ458868 EQU458868 EGY458868 DXC458868 DNG458868 DDK458868 CTO458868 CJS458868 BZW458868 BQA458868 BGE458868 AWI458868 AMM458868 ACQ458868 SU458868 IY458868 C458868 WVK393332 WLO393332 WBS393332 VRW393332 VIA393332 UYE393332 UOI393332 UEM393332 TUQ393332 TKU393332 TAY393332 SRC393332 SHG393332 RXK393332 RNO393332 RDS393332 QTW393332 QKA393332 QAE393332 PQI393332 PGM393332 OWQ393332 OMU393332 OCY393332 NTC393332 NJG393332 MZK393332 MPO393332 MFS393332 LVW393332 LMA393332 LCE393332 KSI393332 KIM393332 JYQ393332 JOU393332 JEY393332 IVC393332 ILG393332 IBK393332 HRO393332 HHS393332 GXW393332 GOA393332 GEE393332 FUI393332 FKM393332 FAQ393332 EQU393332 EGY393332 DXC393332 DNG393332 DDK393332 CTO393332 CJS393332 BZW393332 BQA393332 BGE393332 AWI393332 AMM393332 ACQ393332 SU393332 IY393332 C393332 WVK327796 WLO327796 WBS327796 VRW327796 VIA327796 UYE327796 UOI327796 UEM327796 TUQ327796 TKU327796 TAY327796 SRC327796 SHG327796 RXK327796 RNO327796 RDS327796 QTW327796 QKA327796 QAE327796 PQI327796 PGM327796 OWQ327796 OMU327796 OCY327796 NTC327796 NJG327796 MZK327796 MPO327796 MFS327796 LVW327796 LMA327796 LCE327796 KSI327796 KIM327796 JYQ327796 JOU327796 JEY327796 IVC327796 ILG327796 IBK327796 HRO327796 HHS327796 GXW327796 GOA327796 GEE327796 FUI327796 FKM327796 FAQ327796 EQU327796 EGY327796 DXC327796 DNG327796 DDK327796 CTO327796 CJS327796 BZW327796 BQA327796 BGE327796 AWI327796 AMM327796 ACQ327796 SU327796 IY327796 C327796 WVK262260 WLO262260 WBS262260 VRW262260 VIA262260 UYE262260 UOI262260 UEM262260 TUQ262260 TKU262260 TAY262260 SRC262260 SHG262260 RXK262260 RNO262260 RDS262260 QTW262260 QKA262260 QAE262260 PQI262260 PGM262260 OWQ262260 OMU262260 OCY262260 NTC262260 NJG262260 MZK262260 MPO262260 MFS262260 LVW262260 LMA262260 LCE262260 KSI262260 KIM262260 JYQ262260 JOU262260 JEY262260 IVC262260 ILG262260 IBK262260 HRO262260 HHS262260 GXW262260 GOA262260 GEE262260 FUI262260 FKM262260 FAQ262260 EQU262260 EGY262260 DXC262260 DNG262260 DDK262260 CTO262260 CJS262260 BZW262260 BQA262260 BGE262260 AWI262260 AMM262260 ACQ262260 SU262260 IY262260 C262260 WVK196724 WLO196724 WBS196724 VRW196724 VIA196724 UYE196724 UOI196724 UEM196724 TUQ196724 TKU196724 TAY196724 SRC196724 SHG196724 RXK196724 RNO196724 RDS196724 QTW196724 QKA196724 QAE196724 PQI196724 PGM196724 OWQ196724 OMU196724 OCY196724 NTC196724 NJG196724 MZK196724 MPO196724 MFS196724 LVW196724 LMA196724 LCE196724 KSI196724 KIM196724 JYQ196724 JOU196724 JEY196724 IVC196724 ILG196724 IBK196724 HRO196724 HHS196724 GXW196724 GOA196724 GEE196724 FUI196724 FKM196724 FAQ196724 EQU196724 EGY196724 DXC196724 DNG196724 DDK196724 CTO196724 CJS196724 BZW196724 BQA196724 BGE196724 AWI196724 AMM196724 ACQ196724 SU196724 IY196724 C196724 WVK131188 WLO131188 WBS131188 VRW131188 VIA131188 UYE131188 UOI131188 UEM131188 TUQ131188 TKU131188 TAY131188 SRC131188 SHG131188 RXK131188 RNO131188 RDS131188 QTW131188 QKA131188 QAE131188 PQI131188 PGM131188 OWQ131188 OMU131188 OCY131188 NTC131188 NJG131188 MZK131188 MPO131188 MFS131188 LVW131188 LMA131188 LCE131188 KSI131188 KIM131188 JYQ131188 JOU131188 JEY131188 IVC131188 ILG131188 IBK131188 HRO131188 HHS131188 GXW131188 GOA131188 GEE131188 FUI131188 FKM131188 FAQ131188 EQU131188 EGY131188 DXC131188 DNG131188 DDK131188 CTO131188 CJS131188 BZW131188 BQA131188 BGE131188 AWI131188 AMM131188 ACQ131188 SU131188 IY131188 C131188 WVK65652 WLO65652 WBS65652 VRW65652 VIA65652 UYE65652 UOI65652 UEM65652 TUQ65652 TKU65652 TAY65652 SRC65652 SHG65652 RXK65652 RNO65652 RDS65652 QTW65652 QKA65652 QAE65652 PQI65652 PGM65652 OWQ65652 OMU65652 OCY65652 NTC65652 NJG65652 MZK65652 MPO65652 MFS65652 LVW65652 LMA65652 LCE65652 KSI65652 KIM65652 JYQ65652 JOU65652 JEY65652 IVC65652 ILG65652 IBK65652 HRO65652 HHS65652 GXW65652 GOA65652 GEE65652 FUI65652 FKM65652 FAQ65652 EQU65652 EGY65652 DXC65652 DNG65652 DDK65652 CTO65652 CJS65652 BZW65652 BQA65652 BGE65652 AWI65652 AMM65652 ACQ65652 SU65652 IY65652 C65652 WVK116 WLO116 WBS116 VRW116 VIA116 UYE116 UOI116 UEM116 TUQ116 TKU116 TAY116 SRC116 SHG116 RXK116 RNO116 RDS116 QTW116 QKA116 QAE116 PQI116 PGM116 OWQ116 OMU116 OCY116 NTC116 NJG116 MZK116 MPO116 MFS116 LVW116 LMA116 LCE116 KSI116 KIM116 JYQ116 JOU116 JEY116 IVC116 ILG116 IBK116 HRO116 HHS116 GXW116 GOA116 GEE116 FUI116 FKM116 FAQ116 EQU116 EGY116 DXC116 DNG116 DDK116 CTO116 CJS116 BZW116 BQA116 BGE116 AWI116 AMM116 ACQ116 SU116 IY116" xr:uid="{2D6097FB-2EFD-474F-8B00-7E2E3757A199}">
      <formula1>$T$112:$T$116</formula1>
    </dataValidation>
  </dataValidations>
  <printOptions horizontalCentered="1" verticalCentered="1"/>
  <pageMargins left="0.19685039370078741" right="0.19685039370078741" top="0.55118110236220474" bottom="0.55118110236220474" header="0.51181102362204722" footer="0.51181102362204722"/>
  <pageSetup paperSize="9" scale="76" firstPageNumber="0" fitToHeight="0" orientation="landscape" blackAndWhite="1" horizontalDpi="300" verticalDpi="300"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474411B-15F3-4F97-B172-1DD6E0CD3672}">
          <x14:formula1>
            <xm:f>"적용,미적용"</xm:f>
          </x14:formula1>
          <xm:sqref>O6 JK6 TG6 ADC6 AMY6 AWU6 BGQ6 BQM6 CAI6 CKE6 CUA6 DDW6 DNS6 DXO6 EHK6 ERG6 FBC6 FKY6 FUU6 GEQ6 GOM6 GYI6 HIE6 HSA6 IBW6 ILS6 IVO6 JFK6 JPG6 JZC6 KIY6 KSU6 LCQ6 LMM6 LWI6 MGE6 MQA6 MZW6 NJS6 NTO6 ODK6 ONG6 OXC6 PGY6 PQU6 QAQ6 QKM6 QUI6 REE6 ROA6 RXW6 SHS6 SRO6 TBK6 TLG6 TVC6 UEY6 UOU6 UYQ6 VIM6 VSI6 WCE6 WMA6 WVW6 O65542 JK65542 TG65542 ADC65542 AMY65542 AWU65542 BGQ65542 BQM65542 CAI65542 CKE65542 CUA65542 DDW65542 DNS65542 DXO65542 EHK65542 ERG65542 FBC65542 FKY65542 FUU65542 GEQ65542 GOM65542 GYI65542 HIE65542 HSA65542 IBW65542 ILS65542 IVO65542 JFK65542 JPG65542 JZC65542 KIY65542 KSU65542 LCQ65542 LMM65542 LWI65542 MGE65542 MQA65542 MZW65542 NJS65542 NTO65542 ODK65542 ONG65542 OXC65542 PGY65542 PQU65542 QAQ65542 QKM65542 QUI65542 REE65542 ROA65542 RXW65542 SHS65542 SRO65542 TBK65542 TLG65542 TVC65542 UEY65542 UOU65542 UYQ65542 VIM65542 VSI65542 WCE65542 WMA65542 WVW65542 O131078 JK131078 TG131078 ADC131078 AMY131078 AWU131078 BGQ131078 BQM131078 CAI131078 CKE131078 CUA131078 DDW131078 DNS131078 DXO131078 EHK131078 ERG131078 FBC131078 FKY131078 FUU131078 GEQ131078 GOM131078 GYI131078 HIE131078 HSA131078 IBW131078 ILS131078 IVO131078 JFK131078 JPG131078 JZC131078 KIY131078 KSU131078 LCQ131078 LMM131078 LWI131078 MGE131078 MQA131078 MZW131078 NJS131078 NTO131078 ODK131078 ONG131078 OXC131078 PGY131078 PQU131078 QAQ131078 QKM131078 QUI131078 REE131078 ROA131078 RXW131078 SHS131078 SRO131078 TBK131078 TLG131078 TVC131078 UEY131078 UOU131078 UYQ131078 VIM131078 VSI131078 WCE131078 WMA131078 WVW131078 O196614 JK196614 TG196614 ADC196614 AMY196614 AWU196614 BGQ196614 BQM196614 CAI196614 CKE196614 CUA196614 DDW196614 DNS196614 DXO196614 EHK196614 ERG196614 FBC196614 FKY196614 FUU196614 GEQ196614 GOM196614 GYI196614 HIE196614 HSA196614 IBW196614 ILS196614 IVO196614 JFK196614 JPG196614 JZC196614 KIY196614 KSU196614 LCQ196614 LMM196614 LWI196614 MGE196614 MQA196614 MZW196614 NJS196614 NTO196614 ODK196614 ONG196614 OXC196614 PGY196614 PQU196614 QAQ196614 QKM196614 QUI196614 REE196614 ROA196614 RXW196614 SHS196614 SRO196614 TBK196614 TLG196614 TVC196614 UEY196614 UOU196614 UYQ196614 VIM196614 VSI196614 WCE196614 WMA196614 WVW196614 O262150 JK262150 TG262150 ADC262150 AMY262150 AWU262150 BGQ262150 BQM262150 CAI262150 CKE262150 CUA262150 DDW262150 DNS262150 DXO262150 EHK262150 ERG262150 FBC262150 FKY262150 FUU262150 GEQ262150 GOM262150 GYI262150 HIE262150 HSA262150 IBW262150 ILS262150 IVO262150 JFK262150 JPG262150 JZC262150 KIY262150 KSU262150 LCQ262150 LMM262150 LWI262150 MGE262150 MQA262150 MZW262150 NJS262150 NTO262150 ODK262150 ONG262150 OXC262150 PGY262150 PQU262150 QAQ262150 QKM262150 QUI262150 REE262150 ROA262150 RXW262150 SHS262150 SRO262150 TBK262150 TLG262150 TVC262150 UEY262150 UOU262150 UYQ262150 VIM262150 VSI262150 WCE262150 WMA262150 WVW262150 O327686 JK327686 TG327686 ADC327686 AMY327686 AWU327686 BGQ327686 BQM327686 CAI327686 CKE327686 CUA327686 DDW327686 DNS327686 DXO327686 EHK327686 ERG327686 FBC327686 FKY327686 FUU327686 GEQ327686 GOM327686 GYI327686 HIE327686 HSA327686 IBW327686 ILS327686 IVO327686 JFK327686 JPG327686 JZC327686 KIY327686 KSU327686 LCQ327686 LMM327686 LWI327686 MGE327686 MQA327686 MZW327686 NJS327686 NTO327686 ODK327686 ONG327686 OXC327686 PGY327686 PQU327686 QAQ327686 QKM327686 QUI327686 REE327686 ROA327686 RXW327686 SHS327686 SRO327686 TBK327686 TLG327686 TVC327686 UEY327686 UOU327686 UYQ327686 VIM327686 VSI327686 WCE327686 WMA327686 WVW327686 O393222 JK393222 TG393222 ADC393222 AMY393222 AWU393222 BGQ393222 BQM393222 CAI393222 CKE393222 CUA393222 DDW393222 DNS393222 DXO393222 EHK393222 ERG393222 FBC393222 FKY393222 FUU393222 GEQ393222 GOM393222 GYI393222 HIE393222 HSA393222 IBW393222 ILS393222 IVO393222 JFK393222 JPG393222 JZC393222 KIY393222 KSU393222 LCQ393222 LMM393222 LWI393222 MGE393222 MQA393222 MZW393222 NJS393222 NTO393222 ODK393222 ONG393222 OXC393222 PGY393222 PQU393222 QAQ393222 QKM393222 QUI393222 REE393222 ROA393222 RXW393222 SHS393222 SRO393222 TBK393222 TLG393222 TVC393222 UEY393222 UOU393222 UYQ393222 VIM393222 VSI393222 WCE393222 WMA393222 WVW393222 O458758 JK458758 TG458758 ADC458758 AMY458758 AWU458758 BGQ458758 BQM458758 CAI458758 CKE458758 CUA458758 DDW458758 DNS458758 DXO458758 EHK458758 ERG458758 FBC458758 FKY458758 FUU458758 GEQ458758 GOM458758 GYI458758 HIE458758 HSA458758 IBW458758 ILS458758 IVO458758 JFK458758 JPG458758 JZC458758 KIY458758 KSU458758 LCQ458758 LMM458758 LWI458758 MGE458758 MQA458758 MZW458758 NJS458758 NTO458758 ODK458758 ONG458758 OXC458758 PGY458758 PQU458758 QAQ458758 QKM458758 QUI458758 REE458758 ROA458758 RXW458758 SHS458758 SRO458758 TBK458758 TLG458758 TVC458758 UEY458758 UOU458758 UYQ458758 VIM458758 VSI458758 WCE458758 WMA458758 WVW458758 O524294 JK524294 TG524294 ADC524294 AMY524294 AWU524294 BGQ524294 BQM524294 CAI524294 CKE524294 CUA524294 DDW524294 DNS524294 DXO524294 EHK524294 ERG524294 FBC524294 FKY524294 FUU524294 GEQ524294 GOM524294 GYI524294 HIE524294 HSA524294 IBW524294 ILS524294 IVO524294 JFK524294 JPG524294 JZC524294 KIY524294 KSU524294 LCQ524294 LMM524294 LWI524294 MGE524294 MQA524294 MZW524294 NJS524294 NTO524294 ODK524294 ONG524294 OXC524294 PGY524294 PQU524294 QAQ524294 QKM524294 QUI524294 REE524294 ROA524294 RXW524294 SHS524294 SRO524294 TBK524294 TLG524294 TVC524294 UEY524294 UOU524294 UYQ524294 VIM524294 VSI524294 WCE524294 WMA524294 WVW524294 O589830 JK589830 TG589830 ADC589830 AMY589830 AWU589830 BGQ589830 BQM589830 CAI589830 CKE589830 CUA589830 DDW589830 DNS589830 DXO589830 EHK589830 ERG589830 FBC589830 FKY589830 FUU589830 GEQ589830 GOM589830 GYI589830 HIE589830 HSA589830 IBW589830 ILS589830 IVO589830 JFK589830 JPG589830 JZC589830 KIY589830 KSU589830 LCQ589830 LMM589830 LWI589830 MGE589830 MQA589830 MZW589830 NJS589830 NTO589830 ODK589830 ONG589830 OXC589830 PGY589830 PQU589830 QAQ589830 QKM589830 QUI589830 REE589830 ROA589830 RXW589830 SHS589830 SRO589830 TBK589830 TLG589830 TVC589830 UEY589830 UOU589830 UYQ589830 VIM589830 VSI589830 WCE589830 WMA589830 WVW589830 O655366 JK655366 TG655366 ADC655366 AMY655366 AWU655366 BGQ655366 BQM655366 CAI655366 CKE655366 CUA655366 DDW655366 DNS655366 DXO655366 EHK655366 ERG655366 FBC655366 FKY655366 FUU655366 GEQ655366 GOM655366 GYI655366 HIE655366 HSA655366 IBW655366 ILS655366 IVO655366 JFK655366 JPG655366 JZC655366 KIY655366 KSU655366 LCQ655366 LMM655366 LWI655366 MGE655366 MQA655366 MZW655366 NJS655366 NTO655366 ODK655366 ONG655366 OXC655366 PGY655366 PQU655366 QAQ655366 QKM655366 QUI655366 REE655366 ROA655366 RXW655366 SHS655366 SRO655366 TBK655366 TLG655366 TVC655366 UEY655366 UOU655366 UYQ655366 VIM655366 VSI655366 WCE655366 WMA655366 WVW655366 O720902 JK720902 TG720902 ADC720902 AMY720902 AWU720902 BGQ720902 BQM720902 CAI720902 CKE720902 CUA720902 DDW720902 DNS720902 DXO720902 EHK720902 ERG720902 FBC720902 FKY720902 FUU720902 GEQ720902 GOM720902 GYI720902 HIE720902 HSA720902 IBW720902 ILS720902 IVO720902 JFK720902 JPG720902 JZC720902 KIY720902 KSU720902 LCQ720902 LMM720902 LWI720902 MGE720902 MQA720902 MZW720902 NJS720902 NTO720902 ODK720902 ONG720902 OXC720902 PGY720902 PQU720902 QAQ720902 QKM720902 QUI720902 REE720902 ROA720902 RXW720902 SHS720902 SRO720902 TBK720902 TLG720902 TVC720902 UEY720902 UOU720902 UYQ720902 VIM720902 VSI720902 WCE720902 WMA720902 WVW720902 O786438 JK786438 TG786438 ADC786438 AMY786438 AWU786438 BGQ786438 BQM786438 CAI786438 CKE786438 CUA786438 DDW786438 DNS786438 DXO786438 EHK786438 ERG786438 FBC786438 FKY786438 FUU786438 GEQ786438 GOM786438 GYI786438 HIE786438 HSA786438 IBW786438 ILS786438 IVO786438 JFK786438 JPG786438 JZC786438 KIY786438 KSU786438 LCQ786438 LMM786438 LWI786438 MGE786438 MQA786438 MZW786438 NJS786438 NTO786438 ODK786438 ONG786438 OXC786438 PGY786438 PQU786438 QAQ786438 QKM786438 QUI786438 REE786438 ROA786438 RXW786438 SHS786438 SRO786438 TBK786438 TLG786438 TVC786438 UEY786438 UOU786438 UYQ786438 VIM786438 VSI786438 WCE786438 WMA786438 WVW786438 O851974 JK851974 TG851974 ADC851974 AMY851974 AWU851974 BGQ851974 BQM851974 CAI851974 CKE851974 CUA851974 DDW851974 DNS851974 DXO851974 EHK851974 ERG851974 FBC851974 FKY851974 FUU851974 GEQ851974 GOM851974 GYI851974 HIE851974 HSA851974 IBW851974 ILS851974 IVO851974 JFK851974 JPG851974 JZC851974 KIY851974 KSU851974 LCQ851974 LMM851974 LWI851974 MGE851974 MQA851974 MZW851974 NJS851974 NTO851974 ODK851974 ONG851974 OXC851974 PGY851974 PQU851974 QAQ851974 QKM851974 QUI851974 REE851974 ROA851974 RXW851974 SHS851974 SRO851974 TBK851974 TLG851974 TVC851974 UEY851974 UOU851974 UYQ851974 VIM851974 VSI851974 WCE851974 WMA851974 WVW851974 O917510 JK917510 TG917510 ADC917510 AMY917510 AWU917510 BGQ917510 BQM917510 CAI917510 CKE917510 CUA917510 DDW917510 DNS917510 DXO917510 EHK917510 ERG917510 FBC917510 FKY917510 FUU917510 GEQ917510 GOM917510 GYI917510 HIE917510 HSA917510 IBW917510 ILS917510 IVO917510 JFK917510 JPG917510 JZC917510 KIY917510 KSU917510 LCQ917510 LMM917510 LWI917510 MGE917510 MQA917510 MZW917510 NJS917510 NTO917510 ODK917510 ONG917510 OXC917510 PGY917510 PQU917510 QAQ917510 QKM917510 QUI917510 REE917510 ROA917510 RXW917510 SHS917510 SRO917510 TBK917510 TLG917510 TVC917510 UEY917510 UOU917510 UYQ917510 VIM917510 VSI917510 WCE917510 WMA917510 WVW917510 O983046 JK983046 TG983046 ADC983046 AMY983046 AWU983046 BGQ983046 BQM983046 CAI983046 CKE983046 CUA983046 DDW983046 DNS983046 DXO983046 EHK983046 ERG983046 FBC983046 FKY983046 FUU983046 GEQ983046 GOM983046 GYI983046 HIE983046 HSA983046 IBW983046 ILS983046 IVO983046 JFK983046 JPG983046 JZC983046 KIY983046 KSU983046 LCQ983046 LMM983046 LWI983046 MGE983046 MQA983046 MZW983046 NJS983046 NTO983046 ODK983046 ONG983046 OXC983046 PGY983046 PQU983046 QAQ983046 QKM983046 QUI983046 REE983046 ROA983046 RXW983046 SHS983046 SRO983046 TBK983046 TLG983046 TVC983046 UEY983046 UOU983046 UYQ983046 VIM983046 VSI983046 WCE983046 WMA983046 WVW983046 O11 JK11 TG11 ADC11 AMY11 AWU11 BGQ11 BQM11 CAI11 CKE11 CUA11 DDW11 DNS11 DXO11 EHK11 ERG11 FBC11 FKY11 FUU11 GEQ11 GOM11 GYI11 HIE11 HSA11 IBW11 ILS11 IVO11 JFK11 JPG11 JZC11 KIY11 KSU11 LCQ11 LMM11 LWI11 MGE11 MQA11 MZW11 NJS11 NTO11 ODK11 ONG11 OXC11 PGY11 PQU11 QAQ11 QKM11 QUI11 REE11 ROA11 RXW11 SHS11 SRO11 TBK11 TLG11 TVC11 UEY11 UOU11 UYQ11 VIM11 VSI11 WCE11 WMA11 WVW11 O65547 JK65547 TG65547 ADC65547 AMY65547 AWU65547 BGQ65547 BQM65547 CAI65547 CKE65547 CUA65547 DDW65547 DNS65547 DXO65547 EHK65547 ERG65547 FBC65547 FKY65547 FUU65547 GEQ65547 GOM65547 GYI65547 HIE65547 HSA65547 IBW65547 ILS65547 IVO65547 JFK65547 JPG65547 JZC65547 KIY65547 KSU65547 LCQ65547 LMM65547 LWI65547 MGE65547 MQA65547 MZW65547 NJS65547 NTO65547 ODK65547 ONG65547 OXC65547 PGY65547 PQU65547 QAQ65547 QKM65547 QUI65547 REE65547 ROA65547 RXW65547 SHS65547 SRO65547 TBK65547 TLG65547 TVC65547 UEY65547 UOU65547 UYQ65547 VIM65547 VSI65547 WCE65547 WMA65547 WVW65547 O131083 JK131083 TG131083 ADC131083 AMY131083 AWU131083 BGQ131083 BQM131083 CAI131083 CKE131083 CUA131083 DDW131083 DNS131083 DXO131083 EHK131083 ERG131083 FBC131083 FKY131083 FUU131083 GEQ131083 GOM131083 GYI131083 HIE131083 HSA131083 IBW131083 ILS131083 IVO131083 JFK131083 JPG131083 JZC131083 KIY131083 KSU131083 LCQ131083 LMM131083 LWI131083 MGE131083 MQA131083 MZW131083 NJS131083 NTO131083 ODK131083 ONG131083 OXC131083 PGY131083 PQU131083 QAQ131083 QKM131083 QUI131083 REE131083 ROA131083 RXW131083 SHS131083 SRO131083 TBK131083 TLG131083 TVC131083 UEY131083 UOU131083 UYQ131083 VIM131083 VSI131083 WCE131083 WMA131083 WVW131083 O196619 JK196619 TG196619 ADC196619 AMY196619 AWU196619 BGQ196619 BQM196619 CAI196619 CKE196619 CUA196619 DDW196619 DNS196619 DXO196619 EHK196619 ERG196619 FBC196619 FKY196619 FUU196619 GEQ196619 GOM196619 GYI196619 HIE196619 HSA196619 IBW196619 ILS196619 IVO196619 JFK196619 JPG196619 JZC196619 KIY196619 KSU196619 LCQ196619 LMM196619 LWI196619 MGE196619 MQA196619 MZW196619 NJS196619 NTO196619 ODK196619 ONG196619 OXC196619 PGY196619 PQU196619 QAQ196619 QKM196619 QUI196619 REE196619 ROA196619 RXW196619 SHS196619 SRO196619 TBK196619 TLG196619 TVC196619 UEY196619 UOU196619 UYQ196619 VIM196619 VSI196619 WCE196619 WMA196619 WVW196619 O262155 JK262155 TG262155 ADC262155 AMY262155 AWU262155 BGQ262155 BQM262155 CAI262155 CKE262155 CUA262155 DDW262155 DNS262155 DXO262155 EHK262155 ERG262155 FBC262155 FKY262155 FUU262155 GEQ262155 GOM262155 GYI262155 HIE262155 HSA262155 IBW262155 ILS262155 IVO262155 JFK262155 JPG262155 JZC262155 KIY262155 KSU262155 LCQ262155 LMM262155 LWI262155 MGE262155 MQA262155 MZW262155 NJS262155 NTO262155 ODK262155 ONG262155 OXC262155 PGY262155 PQU262155 QAQ262155 QKM262155 QUI262155 REE262155 ROA262155 RXW262155 SHS262155 SRO262155 TBK262155 TLG262155 TVC262155 UEY262155 UOU262155 UYQ262155 VIM262155 VSI262155 WCE262155 WMA262155 WVW262155 O327691 JK327691 TG327691 ADC327691 AMY327691 AWU327691 BGQ327691 BQM327691 CAI327691 CKE327691 CUA327691 DDW327691 DNS327691 DXO327691 EHK327691 ERG327691 FBC327691 FKY327691 FUU327691 GEQ327691 GOM327691 GYI327691 HIE327691 HSA327691 IBW327691 ILS327691 IVO327691 JFK327691 JPG327691 JZC327691 KIY327691 KSU327691 LCQ327691 LMM327691 LWI327691 MGE327691 MQA327691 MZW327691 NJS327691 NTO327691 ODK327691 ONG327691 OXC327691 PGY327691 PQU327691 QAQ327691 QKM327691 QUI327691 REE327691 ROA327691 RXW327691 SHS327691 SRO327691 TBK327691 TLG327691 TVC327691 UEY327691 UOU327691 UYQ327691 VIM327691 VSI327691 WCE327691 WMA327691 WVW327691 O393227 JK393227 TG393227 ADC393227 AMY393227 AWU393227 BGQ393227 BQM393227 CAI393227 CKE393227 CUA393227 DDW393227 DNS393227 DXO393227 EHK393227 ERG393227 FBC393227 FKY393227 FUU393227 GEQ393227 GOM393227 GYI393227 HIE393227 HSA393227 IBW393227 ILS393227 IVO393227 JFK393227 JPG393227 JZC393227 KIY393227 KSU393227 LCQ393227 LMM393227 LWI393227 MGE393227 MQA393227 MZW393227 NJS393227 NTO393227 ODK393227 ONG393227 OXC393227 PGY393227 PQU393227 QAQ393227 QKM393227 QUI393227 REE393227 ROA393227 RXW393227 SHS393227 SRO393227 TBK393227 TLG393227 TVC393227 UEY393227 UOU393227 UYQ393227 VIM393227 VSI393227 WCE393227 WMA393227 WVW393227 O458763 JK458763 TG458763 ADC458763 AMY458763 AWU458763 BGQ458763 BQM458763 CAI458763 CKE458763 CUA458763 DDW458763 DNS458763 DXO458763 EHK458763 ERG458763 FBC458763 FKY458763 FUU458763 GEQ458763 GOM458763 GYI458763 HIE458763 HSA458763 IBW458763 ILS458763 IVO458763 JFK458763 JPG458763 JZC458763 KIY458763 KSU458763 LCQ458763 LMM458763 LWI458763 MGE458763 MQA458763 MZW458763 NJS458763 NTO458763 ODK458763 ONG458763 OXC458763 PGY458763 PQU458763 QAQ458763 QKM458763 QUI458763 REE458763 ROA458763 RXW458763 SHS458763 SRO458763 TBK458763 TLG458763 TVC458763 UEY458763 UOU458763 UYQ458763 VIM458763 VSI458763 WCE458763 WMA458763 WVW458763 O524299 JK524299 TG524299 ADC524299 AMY524299 AWU524299 BGQ524299 BQM524299 CAI524299 CKE524299 CUA524299 DDW524299 DNS524299 DXO524299 EHK524299 ERG524299 FBC524299 FKY524299 FUU524299 GEQ524299 GOM524299 GYI524299 HIE524299 HSA524299 IBW524299 ILS524299 IVO524299 JFK524299 JPG524299 JZC524299 KIY524299 KSU524299 LCQ524299 LMM524299 LWI524299 MGE524299 MQA524299 MZW524299 NJS524299 NTO524299 ODK524299 ONG524299 OXC524299 PGY524299 PQU524299 QAQ524299 QKM524299 QUI524299 REE524299 ROA524299 RXW524299 SHS524299 SRO524299 TBK524299 TLG524299 TVC524299 UEY524299 UOU524299 UYQ524299 VIM524299 VSI524299 WCE524299 WMA524299 WVW524299 O589835 JK589835 TG589835 ADC589835 AMY589835 AWU589835 BGQ589835 BQM589835 CAI589835 CKE589835 CUA589835 DDW589835 DNS589835 DXO589835 EHK589835 ERG589835 FBC589835 FKY589835 FUU589835 GEQ589835 GOM589835 GYI589835 HIE589835 HSA589835 IBW589835 ILS589835 IVO589835 JFK589835 JPG589835 JZC589835 KIY589835 KSU589835 LCQ589835 LMM589835 LWI589835 MGE589835 MQA589835 MZW589835 NJS589835 NTO589835 ODK589835 ONG589835 OXC589835 PGY589835 PQU589835 QAQ589835 QKM589835 QUI589835 REE589835 ROA589835 RXW589835 SHS589835 SRO589835 TBK589835 TLG589835 TVC589835 UEY589835 UOU589835 UYQ589835 VIM589835 VSI589835 WCE589835 WMA589835 WVW589835 O655371 JK655371 TG655371 ADC655371 AMY655371 AWU655371 BGQ655371 BQM655371 CAI655371 CKE655371 CUA655371 DDW655371 DNS655371 DXO655371 EHK655371 ERG655371 FBC655371 FKY655371 FUU655371 GEQ655371 GOM655371 GYI655371 HIE655371 HSA655371 IBW655371 ILS655371 IVO655371 JFK655371 JPG655371 JZC655371 KIY655371 KSU655371 LCQ655371 LMM655371 LWI655371 MGE655371 MQA655371 MZW655371 NJS655371 NTO655371 ODK655371 ONG655371 OXC655371 PGY655371 PQU655371 QAQ655371 QKM655371 QUI655371 REE655371 ROA655371 RXW655371 SHS655371 SRO655371 TBK655371 TLG655371 TVC655371 UEY655371 UOU655371 UYQ655371 VIM655371 VSI655371 WCE655371 WMA655371 WVW655371 O720907 JK720907 TG720907 ADC720907 AMY720907 AWU720907 BGQ720907 BQM720907 CAI720907 CKE720907 CUA720907 DDW720907 DNS720907 DXO720907 EHK720907 ERG720907 FBC720907 FKY720907 FUU720907 GEQ720907 GOM720907 GYI720907 HIE720907 HSA720907 IBW720907 ILS720907 IVO720907 JFK720907 JPG720907 JZC720907 KIY720907 KSU720907 LCQ720907 LMM720907 LWI720907 MGE720907 MQA720907 MZW720907 NJS720907 NTO720907 ODK720907 ONG720907 OXC720907 PGY720907 PQU720907 QAQ720907 QKM720907 QUI720907 REE720907 ROA720907 RXW720907 SHS720907 SRO720907 TBK720907 TLG720907 TVC720907 UEY720907 UOU720907 UYQ720907 VIM720907 VSI720907 WCE720907 WMA720907 WVW720907 O786443 JK786443 TG786443 ADC786443 AMY786443 AWU786443 BGQ786443 BQM786443 CAI786443 CKE786443 CUA786443 DDW786443 DNS786443 DXO786443 EHK786443 ERG786443 FBC786443 FKY786443 FUU786443 GEQ786443 GOM786443 GYI786443 HIE786443 HSA786443 IBW786443 ILS786443 IVO786443 JFK786443 JPG786443 JZC786443 KIY786443 KSU786443 LCQ786443 LMM786443 LWI786443 MGE786443 MQA786443 MZW786443 NJS786443 NTO786443 ODK786443 ONG786443 OXC786443 PGY786443 PQU786443 QAQ786443 QKM786443 QUI786443 REE786443 ROA786443 RXW786443 SHS786443 SRO786443 TBK786443 TLG786443 TVC786443 UEY786443 UOU786443 UYQ786443 VIM786443 VSI786443 WCE786443 WMA786443 WVW786443 O851979 JK851979 TG851979 ADC851979 AMY851979 AWU851979 BGQ851979 BQM851979 CAI851979 CKE851979 CUA851979 DDW851979 DNS851979 DXO851979 EHK851979 ERG851979 FBC851979 FKY851979 FUU851979 GEQ851979 GOM851979 GYI851979 HIE851979 HSA851979 IBW851979 ILS851979 IVO851979 JFK851979 JPG851979 JZC851979 KIY851979 KSU851979 LCQ851979 LMM851979 LWI851979 MGE851979 MQA851979 MZW851979 NJS851979 NTO851979 ODK851979 ONG851979 OXC851979 PGY851979 PQU851979 QAQ851979 QKM851979 QUI851979 REE851979 ROA851979 RXW851979 SHS851979 SRO851979 TBK851979 TLG851979 TVC851979 UEY851979 UOU851979 UYQ851979 VIM851979 VSI851979 WCE851979 WMA851979 WVW851979 O917515 JK917515 TG917515 ADC917515 AMY917515 AWU917515 BGQ917515 BQM917515 CAI917515 CKE917515 CUA917515 DDW917515 DNS917515 DXO917515 EHK917515 ERG917515 FBC917515 FKY917515 FUU917515 GEQ917515 GOM917515 GYI917515 HIE917515 HSA917515 IBW917515 ILS917515 IVO917515 JFK917515 JPG917515 JZC917515 KIY917515 KSU917515 LCQ917515 LMM917515 LWI917515 MGE917515 MQA917515 MZW917515 NJS917515 NTO917515 ODK917515 ONG917515 OXC917515 PGY917515 PQU917515 QAQ917515 QKM917515 QUI917515 REE917515 ROA917515 RXW917515 SHS917515 SRO917515 TBK917515 TLG917515 TVC917515 UEY917515 UOU917515 UYQ917515 VIM917515 VSI917515 WCE917515 WMA917515 WVW917515 O983051 JK983051 TG983051 ADC983051 AMY983051 AWU983051 BGQ983051 BQM983051 CAI983051 CKE983051 CUA983051 DDW983051 DNS983051 DXO983051 EHK983051 ERG983051 FBC983051 FKY983051 FUU983051 GEQ983051 GOM983051 GYI983051 HIE983051 HSA983051 IBW983051 ILS983051 IVO983051 JFK983051 JPG983051 JZC983051 KIY983051 KSU983051 LCQ983051 LMM983051 LWI983051 MGE983051 MQA983051 MZW983051 NJS983051 NTO983051 ODK983051 ONG983051 OXC983051 PGY983051 PQU983051 QAQ983051 QKM983051 QUI983051 REE983051 ROA983051 RXW983051 SHS983051 SRO983051 TBK983051 TLG983051 TVC983051 UEY983051 UOU983051 UYQ983051 VIM983051 VSI983051 WCE983051 WMA983051 WVW983051 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O65552 JK65552 TG65552 ADC65552 AMY65552 AWU65552 BGQ65552 BQM65552 CAI65552 CKE65552 CUA65552 DDW65552 DNS65552 DXO65552 EHK65552 ERG65552 FBC65552 FKY65552 FUU65552 GEQ65552 GOM65552 GYI65552 HIE65552 HSA65552 IBW65552 ILS65552 IVO65552 JFK65552 JPG65552 JZC65552 KIY65552 KSU65552 LCQ65552 LMM65552 LWI65552 MGE65552 MQA65552 MZW65552 NJS65552 NTO65552 ODK65552 ONG65552 OXC65552 PGY65552 PQU65552 QAQ65552 QKM65552 QUI65552 REE65552 ROA65552 RXW65552 SHS65552 SRO65552 TBK65552 TLG65552 TVC65552 UEY65552 UOU65552 UYQ65552 VIM65552 VSI65552 WCE65552 WMA65552 WVW65552 O131088 JK131088 TG131088 ADC131088 AMY131088 AWU131088 BGQ131088 BQM131088 CAI131088 CKE131088 CUA131088 DDW131088 DNS131088 DXO131088 EHK131088 ERG131088 FBC131088 FKY131088 FUU131088 GEQ131088 GOM131088 GYI131088 HIE131088 HSA131088 IBW131088 ILS131088 IVO131088 JFK131088 JPG131088 JZC131088 KIY131088 KSU131088 LCQ131088 LMM131088 LWI131088 MGE131088 MQA131088 MZW131088 NJS131088 NTO131088 ODK131088 ONG131088 OXC131088 PGY131088 PQU131088 QAQ131088 QKM131088 QUI131088 REE131088 ROA131088 RXW131088 SHS131088 SRO131088 TBK131088 TLG131088 TVC131088 UEY131088 UOU131088 UYQ131088 VIM131088 VSI131088 WCE131088 WMA131088 WVW131088 O196624 JK196624 TG196624 ADC196624 AMY196624 AWU196624 BGQ196624 BQM196624 CAI196624 CKE196624 CUA196624 DDW196624 DNS196624 DXO196624 EHK196624 ERG196624 FBC196624 FKY196624 FUU196624 GEQ196624 GOM196624 GYI196624 HIE196624 HSA196624 IBW196624 ILS196624 IVO196624 JFK196624 JPG196624 JZC196624 KIY196624 KSU196624 LCQ196624 LMM196624 LWI196624 MGE196624 MQA196624 MZW196624 NJS196624 NTO196624 ODK196624 ONG196624 OXC196624 PGY196624 PQU196624 QAQ196624 QKM196624 QUI196624 REE196624 ROA196624 RXW196624 SHS196624 SRO196624 TBK196624 TLG196624 TVC196624 UEY196624 UOU196624 UYQ196624 VIM196624 VSI196624 WCE196624 WMA196624 WVW196624 O262160 JK262160 TG262160 ADC262160 AMY262160 AWU262160 BGQ262160 BQM262160 CAI262160 CKE262160 CUA262160 DDW262160 DNS262160 DXO262160 EHK262160 ERG262160 FBC262160 FKY262160 FUU262160 GEQ262160 GOM262160 GYI262160 HIE262160 HSA262160 IBW262160 ILS262160 IVO262160 JFK262160 JPG262160 JZC262160 KIY262160 KSU262160 LCQ262160 LMM262160 LWI262160 MGE262160 MQA262160 MZW262160 NJS262160 NTO262160 ODK262160 ONG262160 OXC262160 PGY262160 PQU262160 QAQ262160 QKM262160 QUI262160 REE262160 ROA262160 RXW262160 SHS262160 SRO262160 TBK262160 TLG262160 TVC262160 UEY262160 UOU262160 UYQ262160 VIM262160 VSI262160 WCE262160 WMA262160 WVW262160 O327696 JK327696 TG327696 ADC327696 AMY327696 AWU327696 BGQ327696 BQM327696 CAI327696 CKE327696 CUA327696 DDW327696 DNS327696 DXO327696 EHK327696 ERG327696 FBC327696 FKY327696 FUU327696 GEQ327696 GOM327696 GYI327696 HIE327696 HSA327696 IBW327696 ILS327696 IVO327696 JFK327696 JPG327696 JZC327696 KIY327696 KSU327696 LCQ327696 LMM327696 LWI327696 MGE327696 MQA327696 MZW327696 NJS327696 NTO327696 ODK327696 ONG327696 OXC327696 PGY327696 PQU327696 QAQ327696 QKM327696 QUI327696 REE327696 ROA327696 RXW327696 SHS327696 SRO327696 TBK327696 TLG327696 TVC327696 UEY327696 UOU327696 UYQ327696 VIM327696 VSI327696 WCE327696 WMA327696 WVW327696 O393232 JK393232 TG393232 ADC393232 AMY393232 AWU393232 BGQ393232 BQM393232 CAI393232 CKE393232 CUA393232 DDW393232 DNS393232 DXO393232 EHK393232 ERG393232 FBC393232 FKY393232 FUU393232 GEQ393232 GOM393232 GYI393232 HIE393232 HSA393232 IBW393232 ILS393232 IVO393232 JFK393232 JPG393232 JZC393232 KIY393232 KSU393232 LCQ393232 LMM393232 LWI393232 MGE393232 MQA393232 MZW393232 NJS393232 NTO393232 ODK393232 ONG393232 OXC393232 PGY393232 PQU393232 QAQ393232 QKM393232 QUI393232 REE393232 ROA393232 RXW393232 SHS393232 SRO393232 TBK393232 TLG393232 TVC393232 UEY393232 UOU393232 UYQ393232 VIM393232 VSI393232 WCE393232 WMA393232 WVW393232 O458768 JK458768 TG458768 ADC458768 AMY458768 AWU458768 BGQ458768 BQM458768 CAI458768 CKE458768 CUA458768 DDW458768 DNS458768 DXO458768 EHK458768 ERG458768 FBC458768 FKY458768 FUU458768 GEQ458768 GOM458768 GYI458768 HIE458768 HSA458768 IBW458768 ILS458768 IVO458768 JFK458768 JPG458768 JZC458768 KIY458768 KSU458768 LCQ458768 LMM458768 LWI458768 MGE458768 MQA458768 MZW458768 NJS458768 NTO458768 ODK458768 ONG458768 OXC458768 PGY458768 PQU458768 QAQ458768 QKM458768 QUI458768 REE458768 ROA458768 RXW458768 SHS458768 SRO458768 TBK458768 TLG458768 TVC458768 UEY458768 UOU458768 UYQ458768 VIM458768 VSI458768 WCE458768 WMA458768 WVW458768 O524304 JK524304 TG524304 ADC524304 AMY524304 AWU524304 BGQ524304 BQM524304 CAI524304 CKE524304 CUA524304 DDW524304 DNS524304 DXO524304 EHK524304 ERG524304 FBC524304 FKY524304 FUU524304 GEQ524304 GOM524304 GYI524304 HIE524304 HSA524304 IBW524304 ILS524304 IVO524304 JFK524304 JPG524304 JZC524304 KIY524304 KSU524304 LCQ524304 LMM524304 LWI524304 MGE524304 MQA524304 MZW524304 NJS524304 NTO524304 ODK524304 ONG524304 OXC524304 PGY524304 PQU524304 QAQ524304 QKM524304 QUI524304 REE524304 ROA524304 RXW524304 SHS524304 SRO524304 TBK524304 TLG524304 TVC524304 UEY524304 UOU524304 UYQ524304 VIM524304 VSI524304 WCE524304 WMA524304 WVW524304 O589840 JK589840 TG589840 ADC589840 AMY589840 AWU589840 BGQ589840 BQM589840 CAI589840 CKE589840 CUA589840 DDW589840 DNS589840 DXO589840 EHK589840 ERG589840 FBC589840 FKY589840 FUU589840 GEQ589840 GOM589840 GYI589840 HIE589840 HSA589840 IBW589840 ILS589840 IVO589840 JFK589840 JPG589840 JZC589840 KIY589840 KSU589840 LCQ589840 LMM589840 LWI589840 MGE589840 MQA589840 MZW589840 NJS589840 NTO589840 ODK589840 ONG589840 OXC589840 PGY589840 PQU589840 QAQ589840 QKM589840 QUI589840 REE589840 ROA589840 RXW589840 SHS589840 SRO589840 TBK589840 TLG589840 TVC589840 UEY589840 UOU589840 UYQ589840 VIM589840 VSI589840 WCE589840 WMA589840 WVW589840 O655376 JK655376 TG655376 ADC655376 AMY655376 AWU655376 BGQ655376 BQM655376 CAI655376 CKE655376 CUA655376 DDW655376 DNS655376 DXO655376 EHK655376 ERG655376 FBC655376 FKY655376 FUU655376 GEQ655376 GOM655376 GYI655376 HIE655376 HSA655376 IBW655376 ILS655376 IVO655376 JFK655376 JPG655376 JZC655376 KIY655376 KSU655376 LCQ655376 LMM655376 LWI655376 MGE655376 MQA655376 MZW655376 NJS655376 NTO655376 ODK655376 ONG655376 OXC655376 PGY655376 PQU655376 QAQ655376 QKM655376 QUI655376 REE655376 ROA655376 RXW655376 SHS655376 SRO655376 TBK655376 TLG655376 TVC655376 UEY655376 UOU655376 UYQ655376 VIM655376 VSI655376 WCE655376 WMA655376 WVW655376 O720912 JK720912 TG720912 ADC720912 AMY720912 AWU720912 BGQ720912 BQM720912 CAI720912 CKE720912 CUA720912 DDW720912 DNS720912 DXO720912 EHK720912 ERG720912 FBC720912 FKY720912 FUU720912 GEQ720912 GOM720912 GYI720912 HIE720912 HSA720912 IBW720912 ILS720912 IVO720912 JFK720912 JPG720912 JZC720912 KIY720912 KSU720912 LCQ720912 LMM720912 LWI720912 MGE720912 MQA720912 MZW720912 NJS720912 NTO720912 ODK720912 ONG720912 OXC720912 PGY720912 PQU720912 QAQ720912 QKM720912 QUI720912 REE720912 ROA720912 RXW720912 SHS720912 SRO720912 TBK720912 TLG720912 TVC720912 UEY720912 UOU720912 UYQ720912 VIM720912 VSI720912 WCE720912 WMA720912 WVW720912 O786448 JK786448 TG786448 ADC786448 AMY786448 AWU786448 BGQ786448 BQM786448 CAI786448 CKE786448 CUA786448 DDW786448 DNS786448 DXO786448 EHK786448 ERG786448 FBC786448 FKY786448 FUU786448 GEQ786448 GOM786448 GYI786448 HIE786448 HSA786448 IBW786448 ILS786448 IVO786448 JFK786448 JPG786448 JZC786448 KIY786448 KSU786448 LCQ786448 LMM786448 LWI786448 MGE786448 MQA786448 MZW786448 NJS786448 NTO786448 ODK786448 ONG786448 OXC786448 PGY786448 PQU786448 QAQ786448 QKM786448 QUI786448 REE786448 ROA786448 RXW786448 SHS786448 SRO786448 TBK786448 TLG786448 TVC786448 UEY786448 UOU786448 UYQ786448 VIM786448 VSI786448 WCE786448 WMA786448 WVW786448 O851984 JK851984 TG851984 ADC851984 AMY851984 AWU851984 BGQ851984 BQM851984 CAI851984 CKE851984 CUA851984 DDW851984 DNS851984 DXO851984 EHK851984 ERG851984 FBC851984 FKY851984 FUU851984 GEQ851984 GOM851984 GYI851984 HIE851984 HSA851984 IBW851984 ILS851984 IVO851984 JFK851984 JPG851984 JZC851984 KIY851984 KSU851984 LCQ851984 LMM851984 LWI851984 MGE851984 MQA851984 MZW851984 NJS851984 NTO851984 ODK851984 ONG851984 OXC851984 PGY851984 PQU851984 QAQ851984 QKM851984 QUI851984 REE851984 ROA851984 RXW851984 SHS851984 SRO851984 TBK851984 TLG851984 TVC851984 UEY851984 UOU851984 UYQ851984 VIM851984 VSI851984 WCE851984 WMA851984 WVW851984 O917520 JK917520 TG917520 ADC917520 AMY917520 AWU917520 BGQ917520 BQM917520 CAI917520 CKE917520 CUA917520 DDW917520 DNS917520 DXO917520 EHK917520 ERG917520 FBC917520 FKY917520 FUU917520 GEQ917520 GOM917520 GYI917520 HIE917520 HSA917520 IBW917520 ILS917520 IVO917520 JFK917520 JPG917520 JZC917520 KIY917520 KSU917520 LCQ917520 LMM917520 LWI917520 MGE917520 MQA917520 MZW917520 NJS917520 NTO917520 ODK917520 ONG917520 OXC917520 PGY917520 PQU917520 QAQ917520 QKM917520 QUI917520 REE917520 ROA917520 RXW917520 SHS917520 SRO917520 TBK917520 TLG917520 TVC917520 UEY917520 UOU917520 UYQ917520 VIM917520 VSI917520 WCE917520 WMA917520 WVW917520 O983056 JK983056 TG983056 ADC983056 AMY983056 AWU983056 BGQ983056 BQM983056 CAI983056 CKE983056 CUA983056 DDW983056 DNS983056 DXO983056 EHK983056 ERG983056 FBC983056 FKY983056 FUU983056 GEQ983056 GOM983056 GYI983056 HIE983056 HSA983056 IBW983056 ILS983056 IVO983056 JFK983056 JPG983056 JZC983056 KIY983056 KSU983056 LCQ983056 LMM983056 LWI983056 MGE983056 MQA983056 MZW983056 NJS983056 NTO983056 ODK983056 ONG983056 OXC983056 PGY983056 PQU983056 QAQ983056 QKM983056 QUI983056 REE983056 ROA983056 RXW983056 SHS983056 SRO983056 TBK983056 TLG983056 TVC983056 UEY983056 UOU983056 UYQ983056 VIM983056 VSI983056 WCE983056 WMA983056 WVW983056 O21 JK21 TG21 ADC21 AMY21 AWU21 BGQ21 BQM21 CAI21 CKE21 CUA21 DDW21 DNS21 DXO21 EHK21 ERG21 FBC21 FKY21 FUU21 GEQ21 GOM21 GYI21 HIE21 HSA21 IBW21 ILS21 IVO21 JFK21 JPG21 JZC21 KIY21 KSU21 LCQ21 LMM21 LWI21 MGE21 MQA21 MZW21 NJS21 NTO21 ODK21 ONG21 OXC21 PGY21 PQU21 QAQ21 QKM21 QUI21 REE21 ROA21 RXW21 SHS21 SRO21 TBK21 TLG21 TVC21 UEY21 UOU21 UYQ21 VIM21 VSI21 WCE21 WMA21 WVW21 O65557 JK65557 TG65557 ADC65557 AMY65557 AWU65557 BGQ65557 BQM65557 CAI65557 CKE65557 CUA65557 DDW65557 DNS65557 DXO65557 EHK65557 ERG65557 FBC65557 FKY65557 FUU65557 GEQ65557 GOM65557 GYI65557 HIE65557 HSA65557 IBW65557 ILS65557 IVO65557 JFK65557 JPG65557 JZC65557 KIY65557 KSU65557 LCQ65557 LMM65557 LWI65557 MGE65557 MQA65557 MZW65557 NJS65557 NTO65557 ODK65557 ONG65557 OXC65557 PGY65557 PQU65557 QAQ65557 QKM65557 QUI65557 REE65557 ROA65557 RXW65557 SHS65557 SRO65557 TBK65557 TLG65557 TVC65557 UEY65557 UOU65557 UYQ65557 VIM65557 VSI65557 WCE65557 WMA65557 WVW65557 O131093 JK131093 TG131093 ADC131093 AMY131093 AWU131093 BGQ131093 BQM131093 CAI131093 CKE131093 CUA131093 DDW131093 DNS131093 DXO131093 EHK131093 ERG131093 FBC131093 FKY131093 FUU131093 GEQ131093 GOM131093 GYI131093 HIE131093 HSA131093 IBW131093 ILS131093 IVO131093 JFK131093 JPG131093 JZC131093 KIY131093 KSU131093 LCQ131093 LMM131093 LWI131093 MGE131093 MQA131093 MZW131093 NJS131093 NTO131093 ODK131093 ONG131093 OXC131093 PGY131093 PQU131093 QAQ131093 QKM131093 QUI131093 REE131093 ROA131093 RXW131093 SHS131093 SRO131093 TBK131093 TLG131093 TVC131093 UEY131093 UOU131093 UYQ131093 VIM131093 VSI131093 WCE131093 WMA131093 WVW131093 O196629 JK196629 TG196629 ADC196629 AMY196629 AWU196629 BGQ196629 BQM196629 CAI196629 CKE196629 CUA196629 DDW196629 DNS196629 DXO196629 EHK196629 ERG196629 FBC196629 FKY196629 FUU196629 GEQ196629 GOM196629 GYI196629 HIE196629 HSA196629 IBW196629 ILS196629 IVO196629 JFK196629 JPG196629 JZC196629 KIY196629 KSU196629 LCQ196629 LMM196629 LWI196629 MGE196629 MQA196629 MZW196629 NJS196629 NTO196629 ODK196629 ONG196629 OXC196629 PGY196629 PQU196629 QAQ196629 QKM196629 QUI196629 REE196629 ROA196629 RXW196629 SHS196629 SRO196629 TBK196629 TLG196629 TVC196629 UEY196629 UOU196629 UYQ196629 VIM196629 VSI196629 WCE196629 WMA196629 WVW196629 O262165 JK262165 TG262165 ADC262165 AMY262165 AWU262165 BGQ262165 BQM262165 CAI262165 CKE262165 CUA262165 DDW262165 DNS262165 DXO262165 EHK262165 ERG262165 FBC262165 FKY262165 FUU262165 GEQ262165 GOM262165 GYI262165 HIE262165 HSA262165 IBW262165 ILS262165 IVO262165 JFK262165 JPG262165 JZC262165 KIY262165 KSU262165 LCQ262165 LMM262165 LWI262165 MGE262165 MQA262165 MZW262165 NJS262165 NTO262165 ODK262165 ONG262165 OXC262165 PGY262165 PQU262165 QAQ262165 QKM262165 QUI262165 REE262165 ROA262165 RXW262165 SHS262165 SRO262165 TBK262165 TLG262165 TVC262165 UEY262165 UOU262165 UYQ262165 VIM262165 VSI262165 WCE262165 WMA262165 WVW262165 O327701 JK327701 TG327701 ADC327701 AMY327701 AWU327701 BGQ327701 BQM327701 CAI327701 CKE327701 CUA327701 DDW327701 DNS327701 DXO327701 EHK327701 ERG327701 FBC327701 FKY327701 FUU327701 GEQ327701 GOM327701 GYI327701 HIE327701 HSA327701 IBW327701 ILS327701 IVO327701 JFK327701 JPG327701 JZC327701 KIY327701 KSU327701 LCQ327701 LMM327701 LWI327701 MGE327701 MQA327701 MZW327701 NJS327701 NTO327701 ODK327701 ONG327701 OXC327701 PGY327701 PQU327701 QAQ327701 QKM327701 QUI327701 REE327701 ROA327701 RXW327701 SHS327701 SRO327701 TBK327701 TLG327701 TVC327701 UEY327701 UOU327701 UYQ327701 VIM327701 VSI327701 WCE327701 WMA327701 WVW327701 O393237 JK393237 TG393237 ADC393237 AMY393237 AWU393237 BGQ393237 BQM393237 CAI393237 CKE393237 CUA393237 DDW393237 DNS393237 DXO393237 EHK393237 ERG393237 FBC393237 FKY393237 FUU393237 GEQ393237 GOM393237 GYI393237 HIE393237 HSA393237 IBW393237 ILS393237 IVO393237 JFK393237 JPG393237 JZC393237 KIY393237 KSU393237 LCQ393237 LMM393237 LWI393237 MGE393237 MQA393237 MZW393237 NJS393237 NTO393237 ODK393237 ONG393237 OXC393237 PGY393237 PQU393237 QAQ393237 QKM393237 QUI393237 REE393237 ROA393237 RXW393237 SHS393237 SRO393237 TBK393237 TLG393237 TVC393237 UEY393237 UOU393237 UYQ393237 VIM393237 VSI393237 WCE393237 WMA393237 WVW393237 O458773 JK458773 TG458773 ADC458773 AMY458773 AWU458773 BGQ458773 BQM458773 CAI458773 CKE458773 CUA458773 DDW458773 DNS458773 DXO458773 EHK458773 ERG458773 FBC458773 FKY458773 FUU458773 GEQ458773 GOM458773 GYI458773 HIE458773 HSA458773 IBW458773 ILS458773 IVO458773 JFK458773 JPG458773 JZC458773 KIY458773 KSU458773 LCQ458773 LMM458773 LWI458773 MGE458773 MQA458773 MZW458773 NJS458773 NTO458773 ODK458773 ONG458773 OXC458773 PGY458773 PQU458773 QAQ458773 QKM458773 QUI458773 REE458773 ROA458773 RXW458773 SHS458773 SRO458773 TBK458773 TLG458773 TVC458773 UEY458773 UOU458773 UYQ458773 VIM458773 VSI458773 WCE458773 WMA458773 WVW458773 O524309 JK524309 TG524309 ADC524309 AMY524309 AWU524309 BGQ524309 BQM524309 CAI524309 CKE524309 CUA524309 DDW524309 DNS524309 DXO524309 EHK524309 ERG524309 FBC524309 FKY524309 FUU524309 GEQ524309 GOM524309 GYI524309 HIE524309 HSA524309 IBW524309 ILS524309 IVO524309 JFK524309 JPG524309 JZC524309 KIY524309 KSU524309 LCQ524309 LMM524309 LWI524309 MGE524309 MQA524309 MZW524309 NJS524309 NTO524309 ODK524309 ONG524309 OXC524309 PGY524309 PQU524309 QAQ524309 QKM524309 QUI524309 REE524309 ROA524309 RXW524309 SHS524309 SRO524309 TBK524309 TLG524309 TVC524309 UEY524309 UOU524309 UYQ524309 VIM524309 VSI524309 WCE524309 WMA524309 WVW524309 O589845 JK589845 TG589845 ADC589845 AMY589845 AWU589845 BGQ589845 BQM589845 CAI589845 CKE589845 CUA589845 DDW589845 DNS589845 DXO589845 EHK589845 ERG589845 FBC589845 FKY589845 FUU589845 GEQ589845 GOM589845 GYI589845 HIE589845 HSA589845 IBW589845 ILS589845 IVO589845 JFK589845 JPG589845 JZC589845 KIY589845 KSU589845 LCQ589845 LMM589845 LWI589845 MGE589845 MQA589845 MZW589845 NJS589845 NTO589845 ODK589845 ONG589845 OXC589845 PGY589845 PQU589845 QAQ589845 QKM589845 QUI589845 REE589845 ROA589845 RXW589845 SHS589845 SRO589845 TBK589845 TLG589845 TVC589845 UEY589845 UOU589845 UYQ589845 VIM589845 VSI589845 WCE589845 WMA589845 WVW589845 O655381 JK655381 TG655381 ADC655381 AMY655381 AWU655381 BGQ655381 BQM655381 CAI655381 CKE655381 CUA655381 DDW655381 DNS655381 DXO655381 EHK655381 ERG655381 FBC655381 FKY655381 FUU655381 GEQ655381 GOM655381 GYI655381 HIE655381 HSA655381 IBW655381 ILS655381 IVO655381 JFK655381 JPG655381 JZC655381 KIY655381 KSU655381 LCQ655381 LMM655381 LWI655381 MGE655381 MQA655381 MZW655381 NJS655381 NTO655381 ODK655381 ONG655381 OXC655381 PGY655381 PQU655381 QAQ655381 QKM655381 QUI655381 REE655381 ROA655381 RXW655381 SHS655381 SRO655381 TBK655381 TLG655381 TVC655381 UEY655381 UOU655381 UYQ655381 VIM655381 VSI655381 WCE655381 WMA655381 WVW655381 O720917 JK720917 TG720917 ADC720917 AMY720917 AWU720917 BGQ720917 BQM720917 CAI720917 CKE720917 CUA720917 DDW720917 DNS720917 DXO720917 EHK720917 ERG720917 FBC720917 FKY720917 FUU720917 GEQ720917 GOM720917 GYI720917 HIE720917 HSA720917 IBW720917 ILS720917 IVO720917 JFK720917 JPG720917 JZC720917 KIY720917 KSU720917 LCQ720917 LMM720917 LWI720917 MGE720917 MQA720917 MZW720917 NJS720917 NTO720917 ODK720917 ONG720917 OXC720917 PGY720917 PQU720917 QAQ720917 QKM720917 QUI720917 REE720917 ROA720917 RXW720917 SHS720917 SRO720917 TBK720917 TLG720917 TVC720917 UEY720917 UOU720917 UYQ720917 VIM720917 VSI720917 WCE720917 WMA720917 WVW720917 O786453 JK786453 TG786453 ADC786453 AMY786453 AWU786453 BGQ786453 BQM786453 CAI786453 CKE786453 CUA786453 DDW786453 DNS786453 DXO786453 EHK786453 ERG786453 FBC786453 FKY786453 FUU786453 GEQ786453 GOM786453 GYI786453 HIE786453 HSA786453 IBW786453 ILS786453 IVO786453 JFK786453 JPG786453 JZC786453 KIY786453 KSU786453 LCQ786453 LMM786453 LWI786453 MGE786453 MQA786453 MZW786453 NJS786453 NTO786453 ODK786453 ONG786453 OXC786453 PGY786453 PQU786453 QAQ786453 QKM786453 QUI786453 REE786453 ROA786453 RXW786453 SHS786453 SRO786453 TBK786453 TLG786453 TVC786453 UEY786453 UOU786453 UYQ786453 VIM786453 VSI786453 WCE786453 WMA786453 WVW786453 O851989 JK851989 TG851989 ADC851989 AMY851989 AWU851989 BGQ851989 BQM851989 CAI851989 CKE851989 CUA851989 DDW851989 DNS851989 DXO851989 EHK851989 ERG851989 FBC851989 FKY851989 FUU851989 GEQ851989 GOM851989 GYI851989 HIE851989 HSA851989 IBW851989 ILS851989 IVO851989 JFK851989 JPG851989 JZC851989 KIY851989 KSU851989 LCQ851989 LMM851989 LWI851989 MGE851989 MQA851989 MZW851989 NJS851989 NTO851989 ODK851989 ONG851989 OXC851989 PGY851989 PQU851989 QAQ851989 QKM851989 QUI851989 REE851989 ROA851989 RXW851989 SHS851989 SRO851989 TBK851989 TLG851989 TVC851989 UEY851989 UOU851989 UYQ851989 VIM851989 VSI851989 WCE851989 WMA851989 WVW851989 O917525 JK917525 TG917525 ADC917525 AMY917525 AWU917525 BGQ917525 BQM917525 CAI917525 CKE917525 CUA917525 DDW917525 DNS917525 DXO917525 EHK917525 ERG917525 FBC917525 FKY917525 FUU917525 GEQ917525 GOM917525 GYI917525 HIE917525 HSA917525 IBW917525 ILS917525 IVO917525 JFK917525 JPG917525 JZC917525 KIY917525 KSU917525 LCQ917525 LMM917525 LWI917525 MGE917525 MQA917525 MZW917525 NJS917525 NTO917525 ODK917525 ONG917525 OXC917525 PGY917525 PQU917525 QAQ917525 QKM917525 QUI917525 REE917525 ROA917525 RXW917525 SHS917525 SRO917525 TBK917525 TLG917525 TVC917525 UEY917525 UOU917525 UYQ917525 VIM917525 VSI917525 WCE917525 WMA917525 WVW917525 O983061 JK983061 TG983061 ADC983061 AMY983061 AWU983061 BGQ983061 BQM983061 CAI983061 CKE983061 CUA983061 DDW983061 DNS983061 DXO983061 EHK983061 ERG983061 FBC983061 FKY983061 FUU983061 GEQ983061 GOM983061 GYI983061 HIE983061 HSA983061 IBW983061 ILS983061 IVO983061 JFK983061 JPG983061 JZC983061 KIY983061 KSU983061 LCQ983061 LMM983061 LWI983061 MGE983061 MQA983061 MZW983061 NJS983061 NTO983061 ODK983061 ONG983061 OXC983061 PGY983061 PQU983061 QAQ983061 QKM983061 QUI983061 REE983061 ROA983061 RXW983061 SHS983061 SRO983061 TBK983061 TLG983061 TVC983061 UEY983061 UOU983061 UYQ983061 VIM983061 VSI983061 WCE983061 WMA983061 WVW983061 O30 JK30 TG30 ADC30 AMY30 AWU30 BGQ30 BQM30 CAI30 CKE30 CUA30 DDW30 DNS30 DXO30 EHK30 ERG30 FBC30 FKY30 FUU30 GEQ30 GOM30 GYI30 HIE30 HSA30 IBW30 ILS30 IVO30 JFK30 JPG30 JZC30 KIY30 KSU30 LCQ30 LMM30 LWI30 MGE30 MQA30 MZW30 NJS30 NTO30 ODK30 ONG30 OXC30 PGY30 PQU30 QAQ30 QKM30 QUI30 REE30 ROA30 RXW30 SHS30 SRO30 TBK30 TLG30 TVC30 UEY30 UOU30 UYQ30 VIM30 VSI30 WCE30 WMA30 WVW30 O65566 JK65566 TG65566 ADC65566 AMY65566 AWU65566 BGQ65566 BQM65566 CAI65566 CKE65566 CUA65566 DDW65566 DNS65566 DXO65566 EHK65566 ERG65566 FBC65566 FKY65566 FUU65566 GEQ65566 GOM65566 GYI65566 HIE65566 HSA65566 IBW65566 ILS65566 IVO65566 JFK65566 JPG65566 JZC65566 KIY65566 KSU65566 LCQ65566 LMM65566 LWI65566 MGE65566 MQA65566 MZW65566 NJS65566 NTO65566 ODK65566 ONG65566 OXC65566 PGY65566 PQU65566 QAQ65566 QKM65566 QUI65566 REE65566 ROA65566 RXW65566 SHS65566 SRO65566 TBK65566 TLG65566 TVC65566 UEY65566 UOU65566 UYQ65566 VIM65566 VSI65566 WCE65566 WMA65566 WVW65566 O131102 JK131102 TG131102 ADC131102 AMY131102 AWU131102 BGQ131102 BQM131102 CAI131102 CKE131102 CUA131102 DDW131102 DNS131102 DXO131102 EHK131102 ERG131102 FBC131102 FKY131102 FUU131102 GEQ131102 GOM131102 GYI131102 HIE131102 HSA131102 IBW131102 ILS131102 IVO131102 JFK131102 JPG131102 JZC131102 KIY131102 KSU131102 LCQ131102 LMM131102 LWI131102 MGE131102 MQA131102 MZW131102 NJS131102 NTO131102 ODK131102 ONG131102 OXC131102 PGY131102 PQU131102 QAQ131102 QKM131102 QUI131102 REE131102 ROA131102 RXW131102 SHS131102 SRO131102 TBK131102 TLG131102 TVC131102 UEY131102 UOU131102 UYQ131102 VIM131102 VSI131102 WCE131102 WMA131102 WVW131102 O196638 JK196638 TG196638 ADC196638 AMY196638 AWU196638 BGQ196638 BQM196638 CAI196638 CKE196638 CUA196638 DDW196638 DNS196638 DXO196638 EHK196638 ERG196638 FBC196638 FKY196638 FUU196638 GEQ196638 GOM196638 GYI196638 HIE196638 HSA196638 IBW196638 ILS196638 IVO196638 JFK196638 JPG196638 JZC196638 KIY196638 KSU196638 LCQ196638 LMM196638 LWI196638 MGE196638 MQA196638 MZW196638 NJS196638 NTO196638 ODK196638 ONG196638 OXC196638 PGY196638 PQU196638 QAQ196638 QKM196638 QUI196638 REE196638 ROA196638 RXW196638 SHS196638 SRO196638 TBK196638 TLG196638 TVC196638 UEY196638 UOU196638 UYQ196638 VIM196638 VSI196638 WCE196638 WMA196638 WVW196638 O262174 JK262174 TG262174 ADC262174 AMY262174 AWU262174 BGQ262174 BQM262174 CAI262174 CKE262174 CUA262174 DDW262174 DNS262174 DXO262174 EHK262174 ERG262174 FBC262174 FKY262174 FUU262174 GEQ262174 GOM262174 GYI262174 HIE262174 HSA262174 IBW262174 ILS262174 IVO262174 JFK262174 JPG262174 JZC262174 KIY262174 KSU262174 LCQ262174 LMM262174 LWI262174 MGE262174 MQA262174 MZW262174 NJS262174 NTO262174 ODK262174 ONG262174 OXC262174 PGY262174 PQU262174 QAQ262174 QKM262174 QUI262174 REE262174 ROA262174 RXW262174 SHS262174 SRO262174 TBK262174 TLG262174 TVC262174 UEY262174 UOU262174 UYQ262174 VIM262174 VSI262174 WCE262174 WMA262174 WVW262174 O327710 JK327710 TG327710 ADC327710 AMY327710 AWU327710 BGQ327710 BQM327710 CAI327710 CKE327710 CUA327710 DDW327710 DNS327710 DXO327710 EHK327710 ERG327710 FBC327710 FKY327710 FUU327710 GEQ327710 GOM327710 GYI327710 HIE327710 HSA327710 IBW327710 ILS327710 IVO327710 JFK327710 JPG327710 JZC327710 KIY327710 KSU327710 LCQ327710 LMM327710 LWI327710 MGE327710 MQA327710 MZW327710 NJS327710 NTO327710 ODK327710 ONG327710 OXC327710 PGY327710 PQU327710 QAQ327710 QKM327710 QUI327710 REE327710 ROA327710 RXW327710 SHS327710 SRO327710 TBK327710 TLG327710 TVC327710 UEY327710 UOU327710 UYQ327710 VIM327710 VSI327710 WCE327710 WMA327710 WVW327710 O393246 JK393246 TG393246 ADC393246 AMY393246 AWU393246 BGQ393246 BQM393246 CAI393246 CKE393246 CUA393246 DDW393246 DNS393246 DXO393246 EHK393246 ERG393246 FBC393246 FKY393246 FUU393246 GEQ393246 GOM393246 GYI393246 HIE393246 HSA393246 IBW393246 ILS393246 IVO393246 JFK393246 JPG393246 JZC393246 KIY393246 KSU393246 LCQ393246 LMM393246 LWI393246 MGE393246 MQA393246 MZW393246 NJS393246 NTO393246 ODK393246 ONG393246 OXC393246 PGY393246 PQU393246 QAQ393246 QKM393246 QUI393246 REE393246 ROA393246 RXW393246 SHS393246 SRO393246 TBK393246 TLG393246 TVC393246 UEY393246 UOU393246 UYQ393246 VIM393246 VSI393246 WCE393246 WMA393246 WVW393246 O458782 JK458782 TG458782 ADC458782 AMY458782 AWU458782 BGQ458782 BQM458782 CAI458782 CKE458782 CUA458782 DDW458782 DNS458782 DXO458782 EHK458782 ERG458782 FBC458782 FKY458782 FUU458782 GEQ458782 GOM458782 GYI458782 HIE458782 HSA458782 IBW458782 ILS458782 IVO458782 JFK458782 JPG458782 JZC458782 KIY458782 KSU458782 LCQ458782 LMM458782 LWI458782 MGE458782 MQA458782 MZW458782 NJS458782 NTO458782 ODK458782 ONG458782 OXC458782 PGY458782 PQU458782 QAQ458782 QKM458782 QUI458782 REE458782 ROA458782 RXW458782 SHS458782 SRO458782 TBK458782 TLG458782 TVC458782 UEY458782 UOU458782 UYQ458782 VIM458782 VSI458782 WCE458782 WMA458782 WVW458782 O524318 JK524318 TG524318 ADC524318 AMY524318 AWU524318 BGQ524318 BQM524318 CAI524318 CKE524318 CUA524318 DDW524318 DNS524318 DXO524318 EHK524318 ERG524318 FBC524318 FKY524318 FUU524318 GEQ524318 GOM524318 GYI524318 HIE524318 HSA524318 IBW524318 ILS524318 IVO524318 JFK524318 JPG524318 JZC524318 KIY524318 KSU524318 LCQ524318 LMM524318 LWI524318 MGE524318 MQA524318 MZW524318 NJS524318 NTO524318 ODK524318 ONG524318 OXC524318 PGY524318 PQU524318 QAQ524318 QKM524318 QUI524318 REE524318 ROA524318 RXW524318 SHS524318 SRO524318 TBK524318 TLG524318 TVC524318 UEY524318 UOU524318 UYQ524318 VIM524318 VSI524318 WCE524318 WMA524318 WVW524318 O589854 JK589854 TG589854 ADC589854 AMY589854 AWU589854 BGQ589854 BQM589854 CAI589854 CKE589854 CUA589854 DDW589854 DNS589854 DXO589854 EHK589854 ERG589854 FBC589854 FKY589854 FUU589854 GEQ589854 GOM589854 GYI589854 HIE589854 HSA589854 IBW589854 ILS589854 IVO589854 JFK589854 JPG589854 JZC589854 KIY589854 KSU589854 LCQ589854 LMM589854 LWI589854 MGE589854 MQA589854 MZW589854 NJS589854 NTO589854 ODK589854 ONG589854 OXC589854 PGY589854 PQU589854 QAQ589854 QKM589854 QUI589854 REE589854 ROA589854 RXW589854 SHS589854 SRO589854 TBK589854 TLG589854 TVC589854 UEY589854 UOU589854 UYQ589854 VIM589854 VSI589854 WCE589854 WMA589854 WVW589854 O655390 JK655390 TG655390 ADC655390 AMY655390 AWU655390 BGQ655390 BQM655390 CAI655390 CKE655390 CUA655390 DDW655390 DNS655390 DXO655390 EHK655390 ERG655390 FBC655390 FKY655390 FUU655390 GEQ655390 GOM655390 GYI655390 HIE655390 HSA655390 IBW655390 ILS655390 IVO655390 JFK655390 JPG655390 JZC655390 KIY655390 KSU655390 LCQ655390 LMM655390 LWI655390 MGE655390 MQA655390 MZW655390 NJS655390 NTO655390 ODK655390 ONG655390 OXC655390 PGY655390 PQU655390 QAQ655390 QKM655390 QUI655390 REE655390 ROA655390 RXW655390 SHS655390 SRO655390 TBK655390 TLG655390 TVC655390 UEY655390 UOU655390 UYQ655390 VIM655390 VSI655390 WCE655390 WMA655390 WVW655390 O720926 JK720926 TG720926 ADC720926 AMY720926 AWU720926 BGQ720926 BQM720926 CAI720926 CKE720926 CUA720926 DDW720926 DNS720926 DXO720926 EHK720926 ERG720926 FBC720926 FKY720926 FUU720926 GEQ720926 GOM720926 GYI720926 HIE720926 HSA720926 IBW720926 ILS720926 IVO720926 JFK720926 JPG720926 JZC720926 KIY720926 KSU720926 LCQ720926 LMM720926 LWI720926 MGE720926 MQA720926 MZW720926 NJS720926 NTO720926 ODK720926 ONG720926 OXC720926 PGY720926 PQU720926 QAQ720926 QKM720926 QUI720926 REE720926 ROA720926 RXW720926 SHS720926 SRO720926 TBK720926 TLG720926 TVC720926 UEY720926 UOU720926 UYQ720926 VIM720926 VSI720926 WCE720926 WMA720926 WVW720926 O786462 JK786462 TG786462 ADC786462 AMY786462 AWU786462 BGQ786462 BQM786462 CAI786462 CKE786462 CUA786462 DDW786462 DNS786462 DXO786462 EHK786462 ERG786462 FBC786462 FKY786462 FUU786462 GEQ786462 GOM786462 GYI786462 HIE786462 HSA786462 IBW786462 ILS786462 IVO786462 JFK786462 JPG786462 JZC786462 KIY786462 KSU786462 LCQ786462 LMM786462 LWI786462 MGE786462 MQA786462 MZW786462 NJS786462 NTO786462 ODK786462 ONG786462 OXC786462 PGY786462 PQU786462 QAQ786462 QKM786462 QUI786462 REE786462 ROA786462 RXW786462 SHS786462 SRO786462 TBK786462 TLG786462 TVC786462 UEY786462 UOU786462 UYQ786462 VIM786462 VSI786462 WCE786462 WMA786462 WVW786462 O851998 JK851998 TG851998 ADC851998 AMY851998 AWU851998 BGQ851998 BQM851998 CAI851998 CKE851998 CUA851998 DDW851998 DNS851998 DXO851998 EHK851998 ERG851998 FBC851998 FKY851998 FUU851998 GEQ851998 GOM851998 GYI851998 HIE851998 HSA851998 IBW851998 ILS851998 IVO851998 JFK851998 JPG851998 JZC851998 KIY851998 KSU851998 LCQ851998 LMM851998 LWI851998 MGE851998 MQA851998 MZW851998 NJS851998 NTO851998 ODK851998 ONG851998 OXC851998 PGY851998 PQU851998 QAQ851998 QKM851998 QUI851998 REE851998 ROA851998 RXW851998 SHS851998 SRO851998 TBK851998 TLG851998 TVC851998 UEY851998 UOU851998 UYQ851998 VIM851998 VSI851998 WCE851998 WMA851998 WVW851998 O917534 JK917534 TG917534 ADC917534 AMY917534 AWU917534 BGQ917534 BQM917534 CAI917534 CKE917534 CUA917534 DDW917534 DNS917534 DXO917534 EHK917534 ERG917534 FBC917534 FKY917534 FUU917534 GEQ917534 GOM917534 GYI917534 HIE917534 HSA917534 IBW917534 ILS917534 IVO917534 JFK917534 JPG917534 JZC917534 KIY917534 KSU917534 LCQ917534 LMM917534 LWI917534 MGE917534 MQA917534 MZW917534 NJS917534 NTO917534 ODK917534 ONG917534 OXC917534 PGY917534 PQU917534 QAQ917534 QKM917534 QUI917534 REE917534 ROA917534 RXW917534 SHS917534 SRO917534 TBK917534 TLG917534 TVC917534 UEY917534 UOU917534 UYQ917534 VIM917534 VSI917534 WCE917534 WMA917534 WVW917534 O983070 JK983070 TG983070 ADC983070 AMY983070 AWU983070 BGQ983070 BQM983070 CAI983070 CKE983070 CUA983070 DDW983070 DNS983070 DXO983070 EHK983070 ERG983070 FBC983070 FKY983070 FUU983070 GEQ983070 GOM983070 GYI983070 HIE983070 HSA983070 IBW983070 ILS983070 IVO983070 JFK983070 JPG983070 JZC983070 KIY983070 KSU983070 LCQ983070 LMM983070 LWI983070 MGE983070 MQA983070 MZW983070 NJS983070 NTO983070 ODK983070 ONG983070 OXC983070 PGY983070 PQU983070 QAQ983070 QKM983070 QUI983070 REE983070 ROA983070 RXW983070 SHS983070 SRO983070 TBK983070 TLG983070 TVC983070 UEY983070 UOU983070 UYQ983070 VIM983070 VSI983070 WCE983070 WMA983070 WVW983070 O37 JK37 TG37 ADC37 AMY37 AWU37 BGQ37 BQM37 CAI37 CKE37 CUA37 DDW37 DNS37 DXO37 EHK37 ERG37 FBC37 FKY37 FUU37 GEQ37 GOM37 GYI37 HIE37 HSA37 IBW37 ILS37 IVO37 JFK37 JPG37 JZC37 KIY37 KSU37 LCQ37 LMM37 LWI37 MGE37 MQA37 MZW37 NJS37 NTO37 ODK37 ONG37 OXC37 PGY37 PQU37 QAQ37 QKM37 QUI37 REE37 ROA37 RXW37 SHS37 SRO37 TBK37 TLG37 TVC37 UEY37 UOU37 UYQ37 VIM37 VSI37 WCE37 WMA37 WVW37 O65573 JK65573 TG65573 ADC65573 AMY65573 AWU65573 BGQ65573 BQM65573 CAI65573 CKE65573 CUA65573 DDW65573 DNS65573 DXO65573 EHK65573 ERG65573 FBC65573 FKY65573 FUU65573 GEQ65573 GOM65573 GYI65573 HIE65573 HSA65573 IBW65573 ILS65573 IVO65573 JFK65573 JPG65573 JZC65573 KIY65573 KSU65573 LCQ65573 LMM65573 LWI65573 MGE65573 MQA65573 MZW65573 NJS65573 NTO65573 ODK65573 ONG65573 OXC65573 PGY65573 PQU65573 QAQ65573 QKM65573 QUI65573 REE65573 ROA65573 RXW65573 SHS65573 SRO65573 TBK65573 TLG65573 TVC65573 UEY65573 UOU65573 UYQ65573 VIM65573 VSI65573 WCE65573 WMA65573 WVW65573 O131109 JK131109 TG131109 ADC131109 AMY131109 AWU131109 BGQ131109 BQM131109 CAI131109 CKE131109 CUA131109 DDW131109 DNS131109 DXO131109 EHK131109 ERG131109 FBC131109 FKY131109 FUU131109 GEQ131109 GOM131109 GYI131109 HIE131109 HSA131109 IBW131109 ILS131109 IVO131109 JFK131109 JPG131109 JZC131109 KIY131109 KSU131109 LCQ131109 LMM131109 LWI131109 MGE131109 MQA131109 MZW131109 NJS131109 NTO131109 ODK131109 ONG131109 OXC131109 PGY131109 PQU131109 QAQ131109 QKM131109 QUI131109 REE131109 ROA131109 RXW131109 SHS131109 SRO131109 TBK131109 TLG131109 TVC131109 UEY131109 UOU131109 UYQ131109 VIM131109 VSI131109 WCE131109 WMA131109 WVW131109 O196645 JK196645 TG196645 ADC196645 AMY196645 AWU196645 BGQ196645 BQM196645 CAI196645 CKE196645 CUA196645 DDW196645 DNS196645 DXO196645 EHK196645 ERG196645 FBC196645 FKY196645 FUU196645 GEQ196645 GOM196645 GYI196645 HIE196645 HSA196645 IBW196645 ILS196645 IVO196645 JFK196645 JPG196645 JZC196645 KIY196645 KSU196645 LCQ196645 LMM196645 LWI196645 MGE196645 MQA196645 MZW196645 NJS196645 NTO196645 ODK196645 ONG196645 OXC196645 PGY196645 PQU196645 QAQ196645 QKM196645 QUI196645 REE196645 ROA196645 RXW196645 SHS196645 SRO196645 TBK196645 TLG196645 TVC196645 UEY196645 UOU196645 UYQ196645 VIM196645 VSI196645 WCE196645 WMA196645 WVW196645 O262181 JK262181 TG262181 ADC262181 AMY262181 AWU262181 BGQ262181 BQM262181 CAI262181 CKE262181 CUA262181 DDW262181 DNS262181 DXO262181 EHK262181 ERG262181 FBC262181 FKY262181 FUU262181 GEQ262181 GOM262181 GYI262181 HIE262181 HSA262181 IBW262181 ILS262181 IVO262181 JFK262181 JPG262181 JZC262181 KIY262181 KSU262181 LCQ262181 LMM262181 LWI262181 MGE262181 MQA262181 MZW262181 NJS262181 NTO262181 ODK262181 ONG262181 OXC262181 PGY262181 PQU262181 QAQ262181 QKM262181 QUI262181 REE262181 ROA262181 RXW262181 SHS262181 SRO262181 TBK262181 TLG262181 TVC262181 UEY262181 UOU262181 UYQ262181 VIM262181 VSI262181 WCE262181 WMA262181 WVW262181 O327717 JK327717 TG327717 ADC327717 AMY327717 AWU327717 BGQ327717 BQM327717 CAI327717 CKE327717 CUA327717 DDW327717 DNS327717 DXO327717 EHK327717 ERG327717 FBC327717 FKY327717 FUU327717 GEQ327717 GOM327717 GYI327717 HIE327717 HSA327717 IBW327717 ILS327717 IVO327717 JFK327717 JPG327717 JZC327717 KIY327717 KSU327717 LCQ327717 LMM327717 LWI327717 MGE327717 MQA327717 MZW327717 NJS327717 NTO327717 ODK327717 ONG327717 OXC327717 PGY327717 PQU327717 QAQ327717 QKM327717 QUI327717 REE327717 ROA327717 RXW327717 SHS327717 SRO327717 TBK327717 TLG327717 TVC327717 UEY327717 UOU327717 UYQ327717 VIM327717 VSI327717 WCE327717 WMA327717 WVW327717 O393253 JK393253 TG393253 ADC393253 AMY393253 AWU393253 BGQ393253 BQM393253 CAI393253 CKE393253 CUA393253 DDW393253 DNS393253 DXO393253 EHK393253 ERG393253 FBC393253 FKY393253 FUU393253 GEQ393253 GOM393253 GYI393253 HIE393253 HSA393253 IBW393253 ILS393253 IVO393253 JFK393253 JPG393253 JZC393253 KIY393253 KSU393253 LCQ393253 LMM393253 LWI393253 MGE393253 MQA393253 MZW393253 NJS393253 NTO393253 ODK393253 ONG393253 OXC393253 PGY393253 PQU393253 QAQ393253 QKM393253 QUI393253 REE393253 ROA393253 RXW393253 SHS393253 SRO393253 TBK393253 TLG393253 TVC393253 UEY393253 UOU393253 UYQ393253 VIM393253 VSI393253 WCE393253 WMA393253 WVW393253 O458789 JK458789 TG458789 ADC458789 AMY458789 AWU458789 BGQ458789 BQM458789 CAI458789 CKE458789 CUA458789 DDW458789 DNS458789 DXO458789 EHK458789 ERG458789 FBC458789 FKY458789 FUU458789 GEQ458789 GOM458789 GYI458789 HIE458789 HSA458789 IBW458789 ILS458789 IVO458789 JFK458789 JPG458789 JZC458789 KIY458789 KSU458789 LCQ458789 LMM458789 LWI458789 MGE458789 MQA458789 MZW458789 NJS458789 NTO458789 ODK458789 ONG458789 OXC458789 PGY458789 PQU458789 QAQ458789 QKM458789 QUI458789 REE458789 ROA458789 RXW458789 SHS458789 SRO458789 TBK458789 TLG458789 TVC458789 UEY458789 UOU458789 UYQ458789 VIM458789 VSI458789 WCE458789 WMA458789 WVW458789 O524325 JK524325 TG524325 ADC524325 AMY524325 AWU524325 BGQ524325 BQM524325 CAI524325 CKE524325 CUA524325 DDW524325 DNS524325 DXO524325 EHK524325 ERG524325 FBC524325 FKY524325 FUU524325 GEQ524325 GOM524325 GYI524325 HIE524325 HSA524325 IBW524325 ILS524325 IVO524325 JFK524325 JPG524325 JZC524325 KIY524325 KSU524325 LCQ524325 LMM524325 LWI524325 MGE524325 MQA524325 MZW524325 NJS524325 NTO524325 ODK524325 ONG524325 OXC524325 PGY524325 PQU524325 QAQ524325 QKM524325 QUI524325 REE524325 ROA524325 RXW524325 SHS524325 SRO524325 TBK524325 TLG524325 TVC524325 UEY524325 UOU524325 UYQ524325 VIM524325 VSI524325 WCE524325 WMA524325 WVW524325 O589861 JK589861 TG589861 ADC589861 AMY589861 AWU589861 BGQ589861 BQM589861 CAI589861 CKE589861 CUA589861 DDW589861 DNS589861 DXO589861 EHK589861 ERG589861 FBC589861 FKY589861 FUU589861 GEQ589861 GOM589861 GYI589861 HIE589861 HSA589861 IBW589861 ILS589861 IVO589861 JFK589861 JPG589861 JZC589861 KIY589861 KSU589861 LCQ589861 LMM589861 LWI589861 MGE589861 MQA589861 MZW589861 NJS589861 NTO589861 ODK589861 ONG589861 OXC589861 PGY589861 PQU589861 QAQ589861 QKM589861 QUI589861 REE589861 ROA589861 RXW589861 SHS589861 SRO589861 TBK589861 TLG589861 TVC589861 UEY589861 UOU589861 UYQ589861 VIM589861 VSI589861 WCE589861 WMA589861 WVW589861 O655397 JK655397 TG655397 ADC655397 AMY655397 AWU655397 BGQ655397 BQM655397 CAI655397 CKE655397 CUA655397 DDW655397 DNS655397 DXO655397 EHK655397 ERG655397 FBC655397 FKY655397 FUU655397 GEQ655397 GOM655397 GYI655397 HIE655397 HSA655397 IBW655397 ILS655397 IVO655397 JFK655397 JPG655397 JZC655397 KIY655397 KSU655397 LCQ655397 LMM655397 LWI655397 MGE655397 MQA655397 MZW655397 NJS655397 NTO655397 ODK655397 ONG655397 OXC655397 PGY655397 PQU655397 QAQ655397 QKM655397 QUI655397 REE655397 ROA655397 RXW655397 SHS655397 SRO655397 TBK655397 TLG655397 TVC655397 UEY655397 UOU655397 UYQ655397 VIM655397 VSI655397 WCE655397 WMA655397 WVW655397 O720933 JK720933 TG720933 ADC720933 AMY720933 AWU720933 BGQ720933 BQM720933 CAI720933 CKE720933 CUA720933 DDW720933 DNS720933 DXO720933 EHK720933 ERG720933 FBC720933 FKY720933 FUU720933 GEQ720933 GOM720933 GYI720933 HIE720933 HSA720933 IBW720933 ILS720933 IVO720933 JFK720933 JPG720933 JZC720933 KIY720933 KSU720933 LCQ720933 LMM720933 LWI720933 MGE720933 MQA720933 MZW720933 NJS720933 NTO720933 ODK720933 ONG720933 OXC720933 PGY720933 PQU720933 QAQ720933 QKM720933 QUI720933 REE720933 ROA720933 RXW720933 SHS720933 SRO720933 TBK720933 TLG720933 TVC720933 UEY720933 UOU720933 UYQ720933 VIM720933 VSI720933 WCE720933 WMA720933 WVW720933 O786469 JK786469 TG786469 ADC786469 AMY786469 AWU786469 BGQ786469 BQM786469 CAI786469 CKE786469 CUA786469 DDW786469 DNS786469 DXO786469 EHK786469 ERG786469 FBC786469 FKY786469 FUU786469 GEQ786469 GOM786469 GYI786469 HIE786469 HSA786469 IBW786469 ILS786469 IVO786469 JFK786469 JPG786469 JZC786469 KIY786469 KSU786469 LCQ786469 LMM786469 LWI786469 MGE786469 MQA786469 MZW786469 NJS786469 NTO786469 ODK786469 ONG786469 OXC786469 PGY786469 PQU786469 QAQ786469 QKM786469 QUI786469 REE786469 ROA786469 RXW786469 SHS786469 SRO786469 TBK786469 TLG786469 TVC786469 UEY786469 UOU786469 UYQ786469 VIM786469 VSI786469 WCE786469 WMA786469 WVW786469 O852005 JK852005 TG852005 ADC852005 AMY852005 AWU852005 BGQ852005 BQM852005 CAI852005 CKE852005 CUA852005 DDW852005 DNS852005 DXO852005 EHK852005 ERG852005 FBC852005 FKY852005 FUU852005 GEQ852005 GOM852005 GYI852005 HIE852005 HSA852005 IBW852005 ILS852005 IVO852005 JFK852005 JPG852005 JZC852005 KIY852005 KSU852005 LCQ852005 LMM852005 LWI852005 MGE852005 MQA852005 MZW852005 NJS852005 NTO852005 ODK852005 ONG852005 OXC852005 PGY852005 PQU852005 QAQ852005 QKM852005 QUI852005 REE852005 ROA852005 RXW852005 SHS852005 SRO852005 TBK852005 TLG852005 TVC852005 UEY852005 UOU852005 UYQ852005 VIM852005 VSI852005 WCE852005 WMA852005 WVW852005 O917541 JK917541 TG917541 ADC917541 AMY917541 AWU917541 BGQ917541 BQM917541 CAI917541 CKE917541 CUA917541 DDW917541 DNS917541 DXO917541 EHK917541 ERG917541 FBC917541 FKY917541 FUU917541 GEQ917541 GOM917541 GYI917541 HIE917541 HSA917541 IBW917541 ILS917541 IVO917541 JFK917541 JPG917541 JZC917541 KIY917541 KSU917541 LCQ917541 LMM917541 LWI917541 MGE917541 MQA917541 MZW917541 NJS917541 NTO917541 ODK917541 ONG917541 OXC917541 PGY917541 PQU917541 QAQ917541 QKM917541 QUI917541 REE917541 ROA917541 RXW917541 SHS917541 SRO917541 TBK917541 TLG917541 TVC917541 UEY917541 UOU917541 UYQ917541 VIM917541 VSI917541 WCE917541 WMA917541 WVW917541 O983077 JK983077 TG983077 ADC983077 AMY983077 AWU983077 BGQ983077 BQM983077 CAI983077 CKE983077 CUA983077 DDW983077 DNS983077 DXO983077 EHK983077 ERG983077 FBC983077 FKY983077 FUU983077 GEQ983077 GOM983077 GYI983077 HIE983077 HSA983077 IBW983077 ILS983077 IVO983077 JFK983077 JPG983077 JZC983077 KIY983077 KSU983077 LCQ983077 LMM983077 LWI983077 MGE983077 MQA983077 MZW983077 NJS983077 NTO983077 ODK983077 ONG983077 OXC983077 PGY983077 PQU983077 QAQ983077 QKM983077 QUI983077 REE983077 ROA983077 RXW983077 SHS983077 SRO983077 TBK983077 TLG983077 TVC983077 UEY983077 UOU983077 UYQ983077 VIM983077 VSI983077 WCE983077 WMA983077 WVW983077 O49 JK49 TG49 ADC49 AMY49 AWU49 BGQ49 BQM49 CAI49 CKE49 CUA49 DDW49 DNS49 DXO49 EHK49 ERG49 FBC49 FKY49 FUU49 GEQ49 GOM49 GYI49 HIE49 HSA49 IBW49 ILS49 IVO49 JFK49 JPG49 JZC49 KIY49 KSU49 LCQ49 LMM49 LWI49 MGE49 MQA49 MZW49 NJS49 NTO49 ODK49 ONG49 OXC49 PGY49 PQU49 QAQ49 QKM49 QUI49 REE49 ROA49 RXW49 SHS49 SRO49 TBK49 TLG49 TVC49 UEY49 UOU49 UYQ49 VIM49 VSI49 WCE49 WMA49 WVW49 O65585 JK65585 TG65585 ADC65585 AMY65585 AWU65585 BGQ65585 BQM65585 CAI65585 CKE65585 CUA65585 DDW65585 DNS65585 DXO65585 EHK65585 ERG65585 FBC65585 FKY65585 FUU65585 GEQ65585 GOM65585 GYI65585 HIE65585 HSA65585 IBW65585 ILS65585 IVO65585 JFK65585 JPG65585 JZC65585 KIY65585 KSU65585 LCQ65585 LMM65585 LWI65585 MGE65585 MQA65585 MZW65585 NJS65585 NTO65585 ODK65585 ONG65585 OXC65585 PGY65585 PQU65585 QAQ65585 QKM65585 QUI65585 REE65585 ROA65585 RXW65585 SHS65585 SRO65585 TBK65585 TLG65585 TVC65585 UEY65585 UOU65585 UYQ65585 VIM65585 VSI65585 WCE65585 WMA65585 WVW65585 O131121 JK131121 TG131121 ADC131121 AMY131121 AWU131121 BGQ131121 BQM131121 CAI131121 CKE131121 CUA131121 DDW131121 DNS131121 DXO131121 EHK131121 ERG131121 FBC131121 FKY131121 FUU131121 GEQ131121 GOM131121 GYI131121 HIE131121 HSA131121 IBW131121 ILS131121 IVO131121 JFK131121 JPG131121 JZC131121 KIY131121 KSU131121 LCQ131121 LMM131121 LWI131121 MGE131121 MQA131121 MZW131121 NJS131121 NTO131121 ODK131121 ONG131121 OXC131121 PGY131121 PQU131121 QAQ131121 QKM131121 QUI131121 REE131121 ROA131121 RXW131121 SHS131121 SRO131121 TBK131121 TLG131121 TVC131121 UEY131121 UOU131121 UYQ131121 VIM131121 VSI131121 WCE131121 WMA131121 WVW131121 O196657 JK196657 TG196657 ADC196657 AMY196657 AWU196657 BGQ196657 BQM196657 CAI196657 CKE196657 CUA196657 DDW196657 DNS196657 DXO196657 EHK196657 ERG196657 FBC196657 FKY196657 FUU196657 GEQ196657 GOM196657 GYI196657 HIE196657 HSA196657 IBW196657 ILS196657 IVO196657 JFK196657 JPG196657 JZC196657 KIY196657 KSU196657 LCQ196657 LMM196657 LWI196657 MGE196657 MQA196657 MZW196657 NJS196657 NTO196657 ODK196657 ONG196657 OXC196657 PGY196657 PQU196657 QAQ196657 QKM196657 QUI196657 REE196657 ROA196657 RXW196657 SHS196657 SRO196657 TBK196657 TLG196657 TVC196657 UEY196657 UOU196657 UYQ196657 VIM196657 VSI196657 WCE196657 WMA196657 WVW196657 O262193 JK262193 TG262193 ADC262193 AMY262193 AWU262193 BGQ262193 BQM262193 CAI262193 CKE262193 CUA262193 DDW262193 DNS262193 DXO262193 EHK262193 ERG262193 FBC262193 FKY262193 FUU262193 GEQ262193 GOM262193 GYI262193 HIE262193 HSA262193 IBW262193 ILS262193 IVO262193 JFK262193 JPG262193 JZC262193 KIY262193 KSU262193 LCQ262193 LMM262193 LWI262193 MGE262193 MQA262193 MZW262193 NJS262193 NTO262193 ODK262193 ONG262193 OXC262193 PGY262193 PQU262193 QAQ262193 QKM262193 QUI262193 REE262193 ROA262193 RXW262193 SHS262193 SRO262193 TBK262193 TLG262193 TVC262193 UEY262193 UOU262193 UYQ262193 VIM262193 VSI262193 WCE262193 WMA262193 WVW262193 O327729 JK327729 TG327729 ADC327729 AMY327729 AWU327729 BGQ327729 BQM327729 CAI327729 CKE327729 CUA327729 DDW327729 DNS327729 DXO327729 EHK327729 ERG327729 FBC327729 FKY327729 FUU327729 GEQ327729 GOM327729 GYI327729 HIE327729 HSA327729 IBW327729 ILS327729 IVO327729 JFK327729 JPG327729 JZC327729 KIY327729 KSU327729 LCQ327729 LMM327729 LWI327729 MGE327729 MQA327729 MZW327729 NJS327729 NTO327729 ODK327729 ONG327729 OXC327729 PGY327729 PQU327729 QAQ327729 QKM327729 QUI327729 REE327729 ROA327729 RXW327729 SHS327729 SRO327729 TBK327729 TLG327729 TVC327729 UEY327729 UOU327729 UYQ327729 VIM327729 VSI327729 WCE327729 WMA327729 WVW327729 O393265 JK393265 TG393265 ADC393265 AMY393265 AWU393265 BGQ393265 BQM393265 CAI393265 CKE393265 CUA393265 DDW393265 DNS393265 DXO393265 EHK393265 ERG393265 FBC393265 FKY393265 FUU393265 GEQ393265 GOM393265 GYI393265 HIE393265 HSA393265 IBW393265 ILS393265 IVO393265 JFK393265 JPG393265 JZC393265 KIY393265 KSU393265 LCQ393265 LMM393265 LWI393265 MGE393265 MQA393265 MZW393265 NJS393265 NTO393265 ODK393265 ONG393265 OXC393265 PGY393265 PQU393265 QAQ393265 QKM393265 QUI393265 REE393265 ROA393265 RXW393265 SHS393265 SRO393265 TBK393265 TLG393265 TVC393265 UEY393265 UOU393265 UYQ393265 VIM393265 VSI393265 WCE393265 WMA393265 WVW393265 O458801 JK458801 TG458801 ADC458801 AMY458801 AWU458801 BGQ458801 BQM458801 CAI458801 CKE458801 CUA458801 DDW458801 DNS458801 DXO458801 EHK458801 ERG458801 FBC458801 FKY458801 FUU458801 GEQ458801 GOM458801 GYI458801 HIE458801 HSA458801 IBW458801 ILS458801 IVO458801 JFK458801 JPG458801 JZC458801 KIY458801 KSU458801 LCQ458801 LMM458801 LWI458801 MGE458801 MQA458801 MZW458801 NJS458801 NTO458801 ODK458801 ONG458801 OXC458801 PGY458801 PQU458801 QAQ458801 QKM458801 QUI458801 REE458801 ROA458801 RXW458801 SHS458801 SRO458801 TBK458801 TLG458801 TVC458801 UEY458801 UOU458801 UYQ458801 VIM458801 VSI458801 WCE458801 WMA458801 WVW458801 O524337 JK524337 TG524337 ADC524337 AMY524337 AWU524337 BGQ524337 BQM524337 CAI524337 CKE524337 CUA524337 DDW524337 DNS524337 DXO524337 EHK524337 ERG524337 FBC524337 FKY524337 FUU524337 GEQ524337 GOM524337 GYI524337 HIE524337 HSA524337 IBW524337 ILS524337 IVO524337 JFK524337 JPG524337 JZC524337 KIY524337 KSU524337 LCQ524337 LMM524337 LWI524337 MGE524337 MQA524337 MZW524337 NJS524337 NTO524337 ODK524337 ONG524337 OXC524337 PGY524337 PQU524337 QAQ524337 QKM524337 QUI524337 REE524337 ROA524337 RXW524337 SHS524337 SRO524337 TBK524337 TLG524337 TVC524337 UEY524337 UOU524337 UYQ524337 VIM524337 VSI524337 WCE524337 WMA524337 WVW524337 O589873 JK589873 TG589873 ADC589873 AMY589873 AWU589873 BGQ589873 BQM589873 CAI589873 CKE589873 CUA589873 DDW589873 DNS589873 DXO589873 EHK589873 ERG589873 FBC589873 FKY589873 FUU589873 GEQ589873 GOM589873 GYI589873 HIE589873 HSA589873 IBW589873 ILS589873 IVO589873 JFK589873 JPG589873 JZC589873 KIY589873 KSU589873 LCQ589873 LMM589873 LWI589873 MGE589873 MQA589873 MZW589873 NJS589873 NTO589873 ODK589873 ONG589873 OXC589873 PGY589873 PQU589873 QAQ589873 QKM589873 QUI589873 REE589873 ROA589873 RXW589873 SHS589873 SRO589873 TBK589873 TLG589873 TVC589873 UEY589873 UOU589873 UYQ589873 VIM589873 VSI589873 WCE589873 WMA589873 WVW589873 O655409 JK655409 TG655409 ADC655409 AMY655409 AWU655409 BGQ655409 BQM655409 CAI655409 CKE655409 CUA655409 DDW655409 DNS655409 DXO655409 EHK655409 ERG655409 FBC655409 FKY655409 FUU655409 GEQ655409 GOM655409 GYI655409 HIE655409 HSA655409 IBW655409 ILS655409 IVO655409 JFK655409 JPG655409 JZC655409 KIY655409 KSU655409 LCQ655409 LMM655409 LWI655409 MGE655409 MQA655409 MZW655409 NJS655409 NTO655409 ODK655409 ONG655409 OXC655409 PGY655409 PQU655409 QAQ655409 QKM655409 QUI655409 REE655409 ROA655409 RXW655409 SHS655409 SRO655409 TBK655409 TLG655409 TVC655409 UEY655409 UOU655409 UYQ655409 VIM655409 VSI655409 WCE655409 WMA655409 WVW655409 O720945 JK720945 TG720945 ADC720945 AMY720945 AWU720945 BGQ720945 BQM720945 CAI720945 CKE720945 CUA720945 DDW720945 DNS720945 DXO720945 EHK720945 ERG720945 FBC720945 FKY720945 FUU720945 GEQ720945 GOM720945 GYI720945 HIE720945 HSA720945 IBW720945 ILS720945 IVO720945 JFK720945 JPG720945 JZC720945 KIY720945 KSU720945 LCQ720945 LMM720945 LWI720945 MGE720945 MQA720945 MZW720945 NJS720945 NTO720945 ODK720945 ONG720945 OXC720945 PGY720945 PQU720945 QAQ720945 QKM720945 QUI720945 REE720945 ROA720945 RXW720945 SHS720945 SRO720945 TBK720945 TLG720945 TVC720945 UEY720945 UOU720945 UYQ720945 VIM720945 VSI720945 WCE720945 WMA720945 WVW720945 O786481 JK786481 TG786481 ADC786481 AMY786481 AWU786481 BGQ786481 BQM786481 CAI786481 CKE786481 CUA786481 DDW786481 DNS786481 DXO786481 EHK786481 ERG786481 FBC786481 FKY786481 FUU786481 GEQ786481 GOM786481 GYI786481 HIE786481 HSA786481 IBW786481 ILS786481 IVO786481 JFK786481 JPG786481 JZC786481 KIY786481 KSU786481 LCQ786481 LMM786481 LWI786481 MGE786481 MQA786481 MZW786481 NJS786481 NTO786481 ODK786481 ONG786481 OXC786481 PGY786481 PQU786481 QAQ786481 QKM786481 QUI786481 REE786481 ROA786481 RXW786481 SHS786481 SRO786481 TBK786481 TLG786481 TVC786481 UEY786481 UOU786481 UYQ786481 VIM786481 VSI786481 WCE786481 WMA786481 WVW786481 O852017 JK852017 TG852017 ADC852017 AMY852017 AWU852017 BGQ852017 BQM852017 CAI852017 CKE852017 CUA852017 DDW852017 DNS852017 DXO852017 EHK852017 ERG852017 FBC852017 FKY852017 FUU852017 GEQ852017 GOM852017 GYI852017 HIE852017 HSA852017 IBW852017 ILS852017 IVO852017 JFK852017 JPG852017 JZC852017 KIY852017 KSU852017 LCQ852017 LMM852017 LWI852017 MGE852017 MQA852017 MZW852017 NJS852017 NTO852017 ODK852017 ONG852017 OXC852017 PGY852017 PQU852017 QAQ852017 QKM852017 QUI852017 REE852017 ROA852017 RXW852017 SHS852017 SRO852017 TBK852017 TLG852017 TVC852017 UEY852017 UOU852017 UYQ852017 VIM852017 VSI852017 WCE852017 WMA852017 WVW852017 O917553 JK917553 TG917553 ADC917553 AMY917553 AWU917553 BGQ917553 BQM917553 CAI917553 CKE917553 CUA917553 DDW917553 DNS917553 DXO917553 EHK917553 ERG917553 FBC917553 FKY917553 FUU917553 GEQ917553 GOM917553 GYI917553 HIE917553 HSA917553 IBW917553 ILS917553 IVO917553 JFK917553 JPG917553 JZC917553 KIY917553 KSU917553 LCQ917553 LMM917553 LWI917553 MGE917553 MQA917553 MZW917553 NJS917553 NTO917553 ODK917553 ONG917553 OXC917553 PGY917553 PQU917553 QAQ917553 QKM917553 QUI917553 REE917553 ROA917553 RXW917553 SHS917553 SRO917553 TBK917553 TLG917553 TVC917553 UEY917553 UOU917553 UYQ917553 VIM917553 VSI917553 WCE917553 WMA917553 WVW917553 O983089 JK983089 TG983089 ADC983089 AMY983089 AWU983089 BGQ983089 BQM983089 CAI983089 CKE983089 CUA983089 DDW983089 DNS983089 DXO983089 EHK983089 ERG983089 FBC983089 FKY983089 FUU983089 GEQ983089 GOM983089 GYI983089 HIE983089 HSA983089 IBW983089 ILS983089 IVO983089 JFK983089 JPG983089 JZC983089 KIY983089 KSU983089 LCQ983089 LMM983089 LWI983089 MGE983089 MQA983089 MZW983089 NJS983089 NTO983089 ODK983089 ONG983089 OXC983089 PGY983089 PQU983089 QAQ983089 QKM983089 QUI983089 REE983089 ROA983089 RXW983089 SHS983089 SRO983089 TBK983089 TLG983089 TVC983089 UEY983089 UOU983089 UYQ983089 VIM983089 VSI983089 WCE983089 WMA983089 WVW983089 O66 JK66 TG66 ADC66 AMY66 AWU66 BGQ66 BQM66 CAI66 CKE66 CUA66 DDW66 DNS66 DXO66 EHK66 ERG66 FBC66 FKY66 FUU66 GEQ66 GOM66 GYI66 HIE66 HSA66 IBW66 ILS66 IVO66 JFK66 JPG66 JZC66 KIY66 KSU66 LCQ66 LMM66 LWI66 MGE66 MQA66 MZW66 NJS66 NTO66 ODK66 ONG66 OXC66 PGY66 PQU66 QAQ66 QKM66 QUI66 REE66 ROA66 RXW66 SHS66 SRO66 TBK66 TLG66 TVC66 UEY66 UOU66 UYQ66 VIM66 VSI66 WCE66 WMA66 WVW66 O65602 JK65602 TG65602 ADC65602 AMY65602 AWU65602 BGQ65602 BQM65602 CAI65602 CKE65602 CUA65602 DDW65602 DNS65602 DXO65602 EHK65602 ERG65602 FBC65602 FKY65602 FUU65602 GEQ65602 GOM65602 GYI65602 HIE65602 HSA65602 IBW65602 ILS65602 IVO65602 JFK65602 JPG65602 JZC65602 KIY65602 KSU65602 LCQ65602 LMM65602 LWI65602 MGE65602 MQA65602 MZW65602 NJS65602 NTO65602 ODK65602 ONG65602 OXC65602 PGY65602 PQU65602 QAQ65602 QKM65602 QUI65602 REE65602 ROA65602 RXW65602 SHS65602 SRO65602 TBK65602 TLG65602 TVC65602 UEY65602 UOU65602 UYQ65602 VIM65602 VSI65602 WCE65602 WMA65602 WVW65602 O131138 JK131138 TG131138 ADC131138 AMY131138 AWU131138 BGQ131138 BQM131138 CAI131138 CKE131138 CUA131138 DDW131138 DNS131138 DXO131138 EHK131138 ERG131138 FBC131138 FKY131138 FUU131138 GEQ131138 GOM131138 GYI131138 HIE131138 HSA131138 IBW131138 ILS131138 IVO131138 JFK131138 JPG131138 JZC131138 KIY131138 KSU131138 LCQ131138 LMM131138 LWI131138 MGE131138 MQA131138 MZW131138 NJS131138 NTO131138 ODK131138 ONG131138 OXC131138 PGY131138 PQU131138 QAQ131138 QKM131138 QUI131138 REE131138 ROA131138 RXW131138 SHS131138 SRO131138 TBK131138 TLG131138 TVC131138 UEY131138 UOU131138 UYQ131138 VIM131138 VSI131138 WCE131138 WMA131138 WVW131138 O196674 JK196674 TG196674 ADC196674 AMY196674 AWU196674 BGQ196674 BQM196674 CAI196674 CKE196674 CUA196674 DDW196674 DNS196674 DXO196674 EHK196674 ERG196674 FBC196674 FKY196674 FUU196674 GEQ196674 GOM196674 GYI196674 HIE196674 HSA196674 IBW196674 ILS196674 IVO196674 JFK196674 JPG196674 JZC196674 KIY196674 KSU196674 LCQ196674 LMM196674 LWI196674 MGE196674 MQA196674 MZW196674 NJS196674 NTO196674 ODK196674 ONG196674 OXC196674 PGY196674 PQU196674 QAQ196674 QKM196674 QUI196674 REE196674 ROA196674 RXW196674 SHS196674 SRO196674 TBK196674 TLG196674 TVC196674 UEY196674 UOU196674 UYQ196674 VIM196674 VSI196674 WCE196674 WMA196674 WVW196674 O262210 JK262210 TG262210 ADC262210 AMY262210 AWU262210 BGQ262210 BQM262210 CAI262210 CKE262210 CUA262210 DDW262210 DNS262210 DXO262210 EHK262210 ERG262210 FBC262210 FKY262210 FUU262210 GEQ262210 GOM262210 GYI262210 HIE262210 HSA262210 IBW262210 ILS262210 IVO262210 JFK262210 JPG262210 JZC262210 KIY262210 KSU262210 LCQ262210 LMM262210 LWI262210 MGE262210 MQA262210 MZW262210 NJS262210 NTO262210 ODK262210 ONG262210 OXC262210 PGY262210 PQU262210 QAQ262210 QKM262210 QUI262210 REE262210 ROA262210 RXW262210 SHS262210 SRO262210 TBK262210 TLG262210 TVC262210 UEY262210 UOU262210 UYQ262210 VIM262210 VSI262210 WCE262210 WMA262210 WVW262210 O327746 JK327746 TG327746 ADC327746 AMY327746 AWU327746 BGQ327746 BQM327746 CAI327746 CKE327746 CUA327746 DDW327746 DNS327746 DXO327746 EHK327746 ERG327746 FBC327746 FKY327746 FUU327746 GEQ327746 GOM327746 GYI327746 HIE327746 HSA327746 IBW327746 ILS327746 IVO327746 JFK327746 JPG327746 JZC327746 KIY327746 KSU327746 LCQ327746 LMM327746 LWI327746 MGE327746 MQA327746 MZW327746 NJS327746 NTO327746 ODK327746 ONG327746 OXC327746 PGY327746 PQU327746 QAQ327746 QKM327746 QUI327746 REE327746 ROA327746 RXW327746 SHS327746 SRO327746 TBK327746 TLG327746 TVC327746 UEY327746 UOU327746 UYQ327746 VIM327746 VSI327746 WCE327746 WMA327746 WVW327746 O393282 JK393282 TG393282 ADC393282 AMY393282 AWU393282 BGQ393282 BQM393282 CAI393282 CKE393282 CUA393282 DDW393282 DNS393282 DXO393282 EHK393282 ERG393282 FBC393282 FKY393282 FUU393282 GEQ393282 GOM393282 GYI393282 HIE393282 HSA393282 IBW393282 ILS393282 IVO393282 JFK393282 JPG393282 JZC393282 KIY393282 KSU393282 LCQ393282 LMM393282 LWI393282 MGE393282 MQA393282 MZW393282 NJS393282 NTO393282 ODK393282 ONG393282 OXC393282 PGY393282 PQU393282 QAQ393282 QKM393282 QUI393282 REE393282 ROA393282 RXW393282 SHS393282 SRO393282 TBK393282 TLG393282 TVC393282 UEY393282 UOU393282 UYQ393282 VIM393282 VSI393282 WCE393282 WMA393282 WVW393282 O458818 JK458818 TG458818 ADC458818 AMY458818 AWU458818 BGQ458818 BQM458818 CAI458818 CKE458818 CUA458818 DDW458818 DNS458818 DXO458818 EHK458818 ERG458818 FBC458818 FKY458818 FUU458818 GEQ458818 GOM458818 GYI458818 HIE458818 HSA458818 IBW458818 ILS458818 IVO458818 JFK458818 JPG458818 JZC458818 KIY458818 KSU458818 LCQ458818 LMM458818 LWI458818 MGE458818 MQA458818 MZW458818 NJS458818 NTO458818 ODK458818 ONG458818 OXC458818 PGY458818 PQU458818 QAQ458818 QKM458818 QUI458818 REE458818 ROA458818 RXW458818 SHS458818 SRO458818 TBK458818 TLG458818 TVC458818 UEY458818 UOU458818 UYQ458818 VIM458818 VSI458818 WCE458818 WMA458818 WVW458818 O524354 JK524354 TG524354 ADC524354 AMY524354 AWU524354 BGQ524354 BQM524354 CAI524354 CKE524354 CUA524354 DDW524354 DNS524354 DXO524354 EHK524354 ERG524354 FBC524354 FKY524354 FUU524354 GEQ524354 GOM524354 GYI524354 HIE524354 HSA524354 IBW524354 ILS524354 IVO524354 JFK524354 JPG524354 JZC524354 KIY524354 KSU524354 LCQ524354 LMM524354 LWI524354 MGE524354 MQA524354 MZW524354 NJS524354 NTO524354 ODK524354 ONG524354 OXC524354 PGY524354 PQU524354 QAQ524354 QKM524354 QUI524354 REE524354 ROA524354 RXW524354 SHS524354 SRO524354 TBK524354 TLG524354 TVC524354 UEY524354 UOU524354 UYQ524354 VIM524354 VSI524354 WCE524354 WMA524354 WVW524354 O589890 JK589890 TG589890 ADC589890 AMY589890 AWU589890 BGQ589890 BQM589890 CAI589890 CKE589890 CUA589890 DDW589890 DNS589890 DXO589890 EHK589890 ERG589890 FBC589890 FKY589890 FUU589890 GEQ589890 GOM589890 GYI589890 HIE589890 HSA589890 IBW589890 ILS589890 IVO589890 JFK589890 JPG589890 JZC589890 KIY589890 KSU589890 LCQ589890 LMM589890 LWI589890 MGE589890 MQA589890 MZW589890 NJS589890 NTO589890 ODK589890 ONG589890 OXC589890 PGY589890 PQU589890 QAQ589890 QKM589890 QUI589890 REE589890 ROA589890 RXW589890 SHS589890 SRO589890 TBK589890 TLG589890 TVC589890 UEY589890 UOU589890 UYQ589890 VIM589890 VSI589890 WCE589890 WMA589890 WVW589890 O655426 JK655426 TG655426 ADC655426 AMY655426 AWU655426 BGQ655426 BQM655426 CAI655426 CKE655426 CUA655426 DDW655426 DNS655426 DXO655426 EHK655426 ERG655426 FBC655426 FKY655426 FUU655426 GEQ655426 GOM655426 GYI655426 HIE655426 HSA655426 IBW655426 ILS655426 IVO655426 JFK655426 JPG655426 JZC655426 KIY655426 KSU655426 LCQ655426 LMM655426 LWI655426 MGE655426 MQA655426 MZW655426 NJS655426 NTO655426 ODK655426 ONG655426 OXC655426 PGY655426 PQU655426 QAQ655426 QKM655426 QUI655426 REE655426 ROA655426 RXW655426 SHS655426 SRO655426 TBK655426 TLG655426 TVC655426 UEY655426 UOU655426 UYQ655426 VIM655426 VSI655426 WCE655426 WMA655426 WVW655426 O720962 JK720962 TG720962 ADC720962 AMY720962 AWU720962 BGQ720962 BQM720962 CAI720962 CKE720962 CUA720962 DDW720962 DNS720962 DXO720962 EHK720962 ERG720962 FBC720962 FKY720962 FUU720962 GEQ720962 GOM720962 GYI720962 HIE720962 HSA720962 IBW720962 ILS720962 IVO720962 JFK720962 JPG720962 JZC720962 KIY720962 KSU720962 LCQ720962 LMM720962 LWI720962 MGE720962 MQA720962 MZW720962 NJS720962 NTO720962 ODK720962 ONG720962 OXC720962 PGY720962 PQU720962 QAQ720962 QKM720962 QUI720962 REE720962 ROA720962 RXW720962 SHS720962 SRO720962 TBK720962 TLG720962 TVC720962 UEY720962 UOU720962 UYQ720962 VIM720962 VSI720962 WCE720962 WMA720962 WVW720962 O786498 JK786498 TG786498 ADC786498 AMY786498 AWU786498 BGQ786498 BQM786498 CAI786498 CKE786498 CUA786498 DDW786498 DNS786498 DXO786498 EHK786498 ERG786498 FBC786498 FKY786498 FUU786498 GEQ786498 GOM786498 GYI786498 HIE786498 HSA786498 IBW786498 ILS786498 IVO786498 JFK786498 JPG786498 JZC786498 KIY786498 KSU786498 LCQ786498 LMM786498 LWI786498 MGE786498 MQA786498 MZW786498 NJS786498 NTO786498 ODK786498 ONG786498 OXC786498 PGY786498 PQU786498 QAQ786498 QKM786498 QUI786498 REE786498 ROA786498 RXW786498 SHS786498 SRO786498 TBK786498 TLG786498 TVC786498 UEY786498 UOU786498 UYQ786498 VIM786498 VSI786498 WCE786498 WMA786498 WVW786498 O852034 JK852034 TG852034 ADC852034 AMY852034 AWU852034 BGQ852034 BQM852034 CAI852034 CKE852034 CUA852034 DDW852034 DNS852034 DXO852034 EHK852034 ERG852034 FBC852034 FKY852034 FUU852034 GEQ852034 GOM852034 GYI852034 HIE852034 HSA852034 IBW852034 ILS852034 IVO852034 JFK852034 JPG852034 JZC852034 KIY852034 KSU852034 LCQ852034 LMM852034 LWI852034 MGE852034 MQA852034 MZW852034 NJS852034 NTO852034 ODK852034 ONG852034 OXC852034 PGY852034 PQU852034 QAQ852034 QKM852034 QUI852034 REE852034 ROA852034 RXW852034 SHS852034 SRO852034 TBK852034 TLG852034 TVC852034 UEY852034 UOU852034 UYQ852034 VIM852034 VSI852034 WCE852034 WMA852034 WVW852034 O917570 JK917570 TG917570 ADC917570 AMY917570 AWU917570 BGQ917570 BQM917570 CAI917570 CKE917570 CUA917570 DDW917570 DNS917570 DXO917570 EHK917570 ERG917570 FBC917570 FKY917570 FUU917570 GEQ917570 GOM917570 GYI917570 HIE917570 HSA917570 IBW917570 ILS917570 IVO917570 JFK917570 JPG917570 JZC917570 KIY917570 KSU917570 LCQ917570 LMM917570 LWI917570 MGE917570 MQA917570 MZW917570 NJS917570 NTO917570 ODK917570 ONG917570 OXC917570 PGY917570 PQU917570 QAQ917570 QKM917570 QUI917570 REE917570 ROA917570 RXW917570 SHS917570 SRO917570 TBK917570 TLG917570 TVC917570 UEY917570 UOU917570 UYQ917570 VIM917570 VSI917570 WCE917570 WMA917570 WVW917570 O983106 JK983106 TG983106 ADC983106 AMY983106 AWU983106 BGQ983106 BQM983106 CAI983106 CKE983106 CUA983106 DDW983106 DNS983106 DXO983106 EHK983106 ERG983106 FBC983106 FKY983106 FUU983106 GEQ983106 GOM983106 GYI983106 HIE983106 HSA983106 IBW983106 ILS983106 IVO983106 JFK983106 JPG983106 JZC983106 KIY983106 KSU983106 LCQ983106 LMM983106 LWI983106 MGE983106 MQA983106 MZW983106 NJS983106 NTO983106 ODK983106 ONG983106 OXC983106 PGY983106 PQU983106 QAQ983106 QKM983106 QUI983106 REE983106 ROA983106 RXW983106 SHS983106 SRO983106 TBK983106 TLG983106 TVC983106 UEY983106 UOU983106 UYQ983106 VIM983106 VSI983106 WCE983106 WMA983106 WVW983106 O87 JK87 TG87 ADC87 AMY87 AWU87 BGQ87 BQM87 CAI87 CKE87 CUA87 DDW87 DNS87 DXO87 EHK87 ERG87 FBC87 FKY87 FUU87 GEQ87 GOM87 GYI87 HIE87 HSA87 IBW87 ILS87 IVO87 JFK87 JPG87 JZC87 KIY87 KSU87 LCQ87 LMM87 LWI87 MGE87 MQA87 MZW87 NJS87 NTO87 ODK87 ONG87 OXC87 PGY87 PQU87 QAQ87 QKM87 QUI87 REE87 ROA87 RXW87 SHS87 SRO87 TBK87 TLG87 TVC87 UEY87 UOU87 UYQ87 VIM87 VSI87 WCE87 WMA87 WVW87 O65623 JK65623 TG65623 ADC65623 AMY65623 AWU65623 BGQ65623 BQM65623 CAI65623 CKE65623 CUA65623 DDW65623 DNS65623 DXO65623 EHK65623 ERG65623 FBC65623 FKY65623 FUU65623 GEQ65623 GOM65623 GYI65623 HIE65623 HSA65623 IBW65623 ILS65623 IVO65623 JFK65623 JPG65623 JZC65623 KIY65623 KSU65623 LCQ65623 LMM65623 LWI65623 MGE65623 MQA65623 MZW65623 NJS65623 NTO65623 ODK65623 ONG65623 OXC65623 PGY65623 PQU65623 QAQ65623 QKM65623 QUI65623 REE65623 ROA65623 RXW65623 SHS65623 SRO65623 TBK65623 TLG65623 TVC65623 UEY65623 UOU65623 UYQ65623 VIM65623 VSI65623 WCE65623 WMA65623 WVW65623 O131159 JK131159 TG131159 ADC131159 AMY131159 AWU131159 BGQ131159 BQM131159 CAI131159 CKE131159 CUA131159 DDW131159 DNS131159 DXO131159 EHK131159 ERG131159 FBC131159 FKY131159 FUU131159 GEQ131159 GOM131159 GYI131159 HIE131159 HSA131159 IBW131159 ILS131159 IVO131159 JFK131159 JPG131159 JZC131159 KIY131159 KSU131159 LCQ131159 LMM131159 LWI131159 MGE131159 MQA131159 MZW131159 NJS131159 NTO131159 ODK131159 ONG131159 OXC131159 PGY131159 PQU131159 QAQ131159 QKM131159 QUI131159 REE131159 ROA131159 RXW131159 SHS131159 SRO131159 TBK131159 TLG131159 TVC131159 UEY131159 UOU131159 UYQ131159 VIM131159 VSI131159 WCE131159 WMA131159 WVW131159 O196695 JK196695 TG196695 ADC196695 AMY196695 AWU196695 BGQ196695 BQM196695 CAI196695 CKE196695 CUA196695 DDW196695 DNS196695 DXO196695 EHK196695 ERG196695 FBC196695 FKY196695 FUU196695 GEQ196695 GOM196695 GYI196695 HIE196695 HSA196695 IBW196695 ILS196695 IVO196695 JFK196695 JPG196695 JZC196695 KIY196695 KSU196695 LCQ196695 LMM196695 LWI196695 MGE196695 MQA196695 MZW196695 NJS196695 NTO196695 ODK196695 ONG196695 OXC196695 PGY196695 PQU196695 QAQ196695 QKM196695 QUI196695 REE196695 ROA196695 RXW196695 SHS196695 SRO196695 TBK196695 TLG196695 TVC196695 UEY196695 UOU196695 UYQ196695 VIM196695 VSI196695 WCE196695 WMA196695 WVW196695 O262231 JK262231 TG262231 ADC262231 AMY262231 AWU262231 BGQ262231 BQM262231 CAI262231 CKE262231 CUA262231 DDW262231 DNS262231 DXO262231 EHK262231 ERG262231 FBC262231 FKY262231 FUU262231 GEQ262231 GOM262231 GYI262231 HIE262231 HSA262231 IBW262231 ILS262231 IVO262231 JFK262231 JPG262231 JZC262231 KIY262231 KSU262231 LCQ262231 LMM262231 LWI262231 MGE262231 MQA262231 MZW262231 NJS262231 NTO262231 ODK262231 ONG262231 OXC262231 PGY262231 PQU262231 QAQ262231 QKM262231 QUI262231 REE262231 ROA262231 RXW262231 SHS262231 SRO262231 TBK262231 TLG262231 TVC262231 UEY262231 UOU262231 UYQ262231 VIM262231 VSI262231 WCE262231 WMA262231 WVW262231 O327767 JK327767 TG327767 ADC327767 AMY327767 AWU327767 BGQ327767 BQM327767 CAI327767 CKE327767 CUA327767 DDW327767 DNS327767 DXO327767 EHK327767 ERG327767 FBC327767 FKY327767 FUU327767 GEQ327767 GOM327767 GYI327767 HIE327767 HSA327767 IBW327767 ILS327767 IVO327767 JFK327767 JPG327767 JZC327767 KIY327767 KSU327767 LCQ327767 LMM327767 LWI327767 MGE327767 MQA327767 MZW327767 NJS327767 NTO327767 ODK327767 ONG327767 OXC327767 PGY327767 PQU327767 QAQ327767 QKM327767 QUI327767 REE327767 ROA327767 RXW327767 SHS327767 SRO327767 TBK327767 TLG327767 TVC327767 UEY327767 UOU327767 UYQ327767 VIM327767 VSI327767 WCE327767 WMA327767 WVW327767 O393303 JK393303 TG393303 ADC393303 AMY393303 AWU393303 BGQ393303 BQM393303 CAI393303 CKE393303 CUA393303 DDW393303 DNS393303 DXO393303 EHK393303 ERG393303 FBC393303 FKY393303 FUU393303 GEQ393303 GOM393303 GYI393303 HIE393303 HSA393303 IBW393303 ILS393303 IVO393303 JFK393303 JPG393303 JZC393303 KIY393303 KSU393303 LCQ393303 LMM393303 LWI393303 MGE393303 MQA393303 MZW393303 NJS393303 NTO393303 ODK393303 ONG393303 OXC393303 PGY393303 PQU393303 QAQ393303 QKM393303 QUI393303 REE393303 ROA393303 RXW393303 SHS393303 SRO393303 TBK393303 TLG393303 TVC393303 UEY393303 UOU393303 UYQ393303 VIM393303 VSI393303 WCE393303 WMA393303 WVW393303 O458839 JK458839 TG458839 ADC458839 AMY458839 AWU458839 BGQ458839 BQM458839 CAI458839 CKE458839 CUA458839 DDW458839 DNS458839 DXO458839 EHK458839 ERG458839 FBC458839 FKY458839 FUU458839 GEQ458839 GOM458839 GYI458839 HIE458839 HSA458839 IBW458839 ILS458839 IVO458839 JFK458839 JPG458839 JZC458839 KIY458839 KSU458839 LCQ458839 LMM458839 LWI458839 MGE458839 MQA458839 MZW458839 NJS458839 NTO458839 ODK458839 ONG458839 OXC458839 PGY458839 PQU458839 QAQ458839 QKM458839 QUI458839 REE458839 ROA458839 RXW458839 SHS458839 SRO458839 TBK458839 TLG458839 TVC458839 UEY458839 UOU458839 UYQ458839 VIM458839 VSI458839 WCE458839 WMA458839 WVW458839 O524375 JK524375 TG524375 ADC524375 AMY524375 AWU524375 BGQ524375 BQM524375 CAI524375 CKE524375 CUA524375 DDW524375 DNS524375 DXO524375 EHK524375 ERG524375 FBC524375 FKY524375 FUU524375 GEQ524375 GOM524375 GYI524375 HIE524375 HSA524375 IBW524375 ILS524375 IVO524375 JFK524375 JPG524375 JZC524375 KIY524375 KSU524375 LCQ524375 LMM524375 LWI524375 MGE524375 MQA524375 MZW524375 NJS524375 NTO524375 ODK524375 ONG524375 OXC524375 PGY524375 PQU524375 QAQ524375 QKM524375 QUI524375 REE524375 ROA524375 RXW524375 SHS524375 SRO524375 TBK524375 TLG524375 TVC524375 UEY524375 UOU524375 UYQ524375 VIM524375 VSI524375 WCE524375 WMA524375 WVW524375 O589911 JK589911 TG589911 ADC589911 AMY589911 AWU589911 BGQ589911 BQM589911 CAI589911 CKE589911 CUA589911 DDW589911 DNS589911 DXO589911 EHK589911 ERG589911 FBC589911 FKY589911 FUU589911 GEQ589911 GOM589911 GYI589911 HIE589911 HSA589911 IBW589911 ILS589911 IVO589911 JFK589911 JPG589911 JZC589911 KIY589911 KSU589911 LCQ589911 LMM589911 LWI589911 MGE589911 MQA589911 MZW589911 NJS589911 NTO589911 ODK589911 ONG589911 OXC589911 PGY589911 PQU589911 QAQ589911 QKM589911 QUI589911 REE589911 ROA589911 RXW589911 SHS589911 SRO589911 TBK589911 TLG589911 TVC589911 UEY589911 UOU589911 UYQ589911 VIM589911 VSI589911 WCE589911 WMA589911 WVW589911 O655447 JK655447 TG655447 ADC655447 AMY655447 AWU655447 BGQ655447 BQM655447 CAI655447 CKE655447 CUA655447 DDW655447 DNS655447 DXO655447 EHK655447 ERG655447 FBC655447 FKY655447 FUU655447 GEQ655447 GOM655447 GYI655447 HIE655447 HSA655447 IBW655447 ILS655447 IVO655447 JFK655447 JPG655447 JZC655447 KIY655447 KSU655447 LCQ655447 LMM655447 LWI655447 MGE655447 MQA655447 MZW655447 NJS655447 NTO655447 ODK655447 ONG655447 OXC655447 PGY655447 PQU655447 QAQ655447 QKM655447 QUI655447 REE655447 ROA655447 RXW655447 SHS655447 SRO655447 TBK655447 TLG655447 TVC655447 UEY655447 UOU655447 UYQ655447 VIM655447 VSI655447 WCE655447 WMA655447 WVW655447 O720983 JK720983 TG720983 ADC720983 AMY720983 AWU720983 BGQ720983 BQM720983 CAI720983 CKE720983 CUA720983 DDW720983 DNS720983 DXO720983 EHK720983 ERG720983 FBC720983 FKY720983 FUU720983 GEQ720983 GOM720983 GYI720983 HIE720983 HSA720983 IBW720983 ILS720983 IVO720983 JFK720983 JPG720983 JZC720983 KIY720983 KSU720983 LCQ720983 LMM720983 LWI720983 MGE720983 MQA720983 MZW720983 NJS720983 NTO720983 ODK720983 ONG720983 OXC720983 PGY720983 PQU720983 QAQ720983 QKM720983 QUI720983 REE720983 ROA720983 RXW720983 SHS720983 SRO720983 TBK720983 TLG720983 TVC720983 UEY720983 UOU720983 UYQ720983 VIM720983 VSI720983 WCE720983 WMA720983 WVW720983 O786519 JK786519 TG786519 ADC786519 AMY786519 AWU786519 BGQ786519 BQM786519 CAI786519 CKE786519 CUA786519 DDW786519 DNS786519 DXO786519 EHK786519 ERG786519 FBC786519 FKY786519 FUU786519 GEQ786519 GOM786519 GYI786519 HIE786519 HSA786519 IBW786519 ILS786519 IVO786519 JFK786519 JPG786519 JZC786519 KIY786519 KSU786519 LCQ786519 LMM786519 LWI786519 MGE786519 MQA786519 MZW786519 NJS786519 NTO786519 ODK786519 ONG786519 OXC786519 PGY786519 PQU786519 QAQ786519 QKM786519 QUI786519 REE786519 ROA786519 RXW786519 SHS786519 SRO786519 TBK786519 TLG786519 TVC786519 UEY786519 UOU786519 UYQ786519 VIM786519 VSI786519 WCE786519 WMA786519 WVW786519 O852055 JK852055 TG852055 ADC852055 AMY852055 AWU852055 BGQ852055 BQM852055 CAI852055 CKE852055 CUA852055 DDW852055 DNS852055 DXO852055 EHK852055 ERG852055 FBC852055 FKY852055 FUU852055 GEQ852055 GOM852055 GYI852055 HIE852055 HSA852055 IBW852055 ILS852055 IVO852055 JFK852055 JPG852055 JZC852055 KIY852055 KSU852055 LCQ852055 LMM852055 LWI852055 MGE852055 MQA852055 MZW852055 NJS852055 NTO852055 ODK852055 ONG852055 OXC852055 PGY852055 PQU852055 QAQ852055 QKM852055 QUI852055 REE852055 ROA852055 RXW852055 SHS852055 SRO852055 TBK852055 TLG852055 TVC852055 UEY852055 UOU852055 UYQ852055 VIM852055 VSI852055 WCE852055 WMA852055 WVW852055 O917591 JK917591 TG917591 ADC917591 AMY917591 AWU917591 BGQ917591 BQM917591 CAI917591 CKE917591 CUA917591 DDW917591 DNS917591 DXO917591 EHK917591 ERG917591 FBC917591 FKY917591 FUU917591 GEQ917591 GOM917591 GYI917591 HIE917591 HSA917591 IBW917591 ILS917591 IVO917591 JFK917591 JPG917591 JZC917591 KIY917591 KSU917591 LCQ917591 LMM917591 LWI917591 MGE917591 MQA917591 MZW917591 NJS917591 NTO917591 ODK917591 ONG917591 OXC917591 PGY917591 PQU917591 QAQ917591 QKM917591 QUI917591 REE917591 ROA917591 RXW917591 SHS917591 SRO917591 TBK917591 TLG917591 TVC917591 UEY917591 UOU917591 UYQ917591 VIM917591 VSI917591 WCE917591 WMA917591 WVW917591 O983127 JK983127 TG983127 ADC983127 AMY983127 AWU983127 BGQ983127 BQM983127 CAI983127 CKE983127 CUA983127 DDW983127 DNS983127 DXO983127 EHK983127 ERG983127 FBC983127 FKY983127 FUU983127 GEQ983127 GOM983127 GYI983127 HIE983127 HSA983127 IBW983127 ILS983127 IVO983127 JFK983127 JPG983127 JZC983127 KIY983127 KSU983127 LCQ983127 LMM983127 LWI983127 MGE983127 MQA983127 MZW983127 NJS983127 NTO983127 ODK983127 ONG983127 OXC983127 PGY983127 PQU983127 QAQ983127 QKM983127 QUI983127 REE983127 ROA983127 RXW983127 SHS983127 SRO983127 TBK983127 TLG983127 TVC983127 UEY983127 UOU983127 UYQ983127 VIM983127 VSI983127 WCE983127 WMA983127 WVW983127 O76 JK76 TG76 ADC76 AMY76 AWU76 BGQ76 BQM76 CAI76 CKE76 CUA76 DDW76 DNS76 DXO76 EHK76 ERG76 FBC76 FKY76 FUU76 GEQ76 GOM76 GYI76 HIE76 HSA76 IBW76 ILS76 IVO76 JFK76 JPG76 JZC76 KIY76 KSU76 LCQ76 LMM76 LWI76 MGE76 MQA76 MZW76 NJS76 NTO76 ODK76 ONG76 OXC76 PGY76 PQU76 QAQ76 QKM76 QUI76 REE76 ROA76 RXW76 SHS76 SRO76 TBK76 TLG76 TVC76 UEY76 UOU76 UYQ76 VIM76 VSI76 WCE76 WMA76 WVW76 O65612 JK65612 TG65612 ADC65612 AMY65612 AWU65612 BGQ65612 BQM65612 CAI65612 CKE65612 CUA65612 DDW65612 DNS65612 DXO65612 EHK65612 ERG65612 FBC65612 FKY65612 FUU65612 GEQ65612 GOM65612 GYI65612 HIE65612 HSA65612 IBW65612 ILS65612 IVO65612 JFK65612 JPG65612 JZC65612 KIY65612 KSU65612 LCQ65612 LMM65612 LWI65612 MGE65612 MQA65612 MZW65612 NJS65612 NTO65612 ODK65612 ONG65612 OXC65612 PGY65612 PQU65612 QAQ65612 QKM65612 QUI65612 REE65612 ROA65612 RXW65612 SHS65612 SRO65612 TBK65612 TLG65612 TVC65612 UEY65612 UOU65612 UYQ65612 VIM65612 VSI65612 WCE65612 WMA65612 WVW65612 O131148 JK131148 TG131148 ADC131148 AMY131148 AWU131148 BGQ131148 BQM131148 CAI131148 CKE131148 CUA131148 DDW131148 DNS131148 DXO131148 EHK131148 ERG131148 FBC131148 FKY131148 FUU131148 GEQ131148 GOM131148 GYI131148 HIE131148 HSA131148 IBW131148 ILS131148 IVO131148 JFK131148 JPG131148 JZC131148 KIY131148 KSU131148 LCQ131148 LMM131148 LWI131148 MGE131148 MQA131148 MZW131148 NJS131148 NTO131148 ODK131148 ONG131148 OXC131148 PGY131148 PQU131148 QAQ131148 QKM131148 QUI131148 REE131148 ROA131148 RXW131148 SHS131148 SRO131148 TBK131148 TLG131148 TVC131148 UEY131148 UOU131148 UYQ131148 VIM131148 VSI131148 WCE131148 WMA131148 WVW131148 O196684 JK196684 TG196684 ADC196684 AMY196684 AWU196684 BGQ196684 BQM196684 CAI196684 CKE196684 CUA196684 DDW196684 DNS196684 DXO196684 EHK196684 ERG196684 FBC196684 FKY196684 FUU196684 GEQ196684 GOM196684 GYI196684 HIE196684 HSA196684 IBW196684 ILS196684 IVO196684 JFK196684 JPG196684 JZC196684 KIY196684 KSU196684 LCQ196684 LMM196684 LWI196684 MGE196684 MQA196684 MZW196684 NJS196684 NTO196684 ODK196684 ONG196684 OXC196684 PGY196684 PQU196684 QAQ196684 QKM196684 QUI196684 REE196684 ROA196684 RXW196684 SHS196684 SRO196684 TBK196684 TLG196684 TVC196684 UEY196684 UOU196684 UYQ196684 VIM196684 VSI196684 WCE196684 WMA196684 WVW196684 O262220 JK262220 TG262220 ADC262220 AMY262220 AWU262220 BGQ262220 BQM262220 CAI262220 CKE262220 CUA262220 DDW262220 DNS262220 DXO262220 EHK262220 ERG262220 FBC262220 FKY262220 FUU262220 GEQ262220 GOM262220 GYI262220 HIE262220 HSA262220 IBW262220 ILS262220 IVO262220 JFK262220 JPG262220 JZC262220 KIY262220 KSU262220 LCQ262220 LMM262220 LWI262220 MGE262220 MQA262220 MZW262220 NJS262220 NTO262220 ODK262220 ONG262220 OXC262220 PGY262220 PQU262220 QAQ262220 QKM262220 QUI262220 REE262220 ROA262220 RXW262220 SHS262220 SRO262220 TBK262220 TLG262220 TVC262220 UEY262220 UOU262220 UYQ262220 VIM262220 VSI262220 WCE262220 WMA262220 WVW262220 O327756 JK327756 TG327756 ADC327756 AMY327756 AWU327756 BGQ327756 BQM327756 CAI327756 CKE327756 CUA327756 DDW327756 DNS327756 DXO327756 EHK327756 ERG327756 FBC327756 FKY327756 FUU327756 GEQ327756 GOM327756 GYI327756 HIE327756 HSA327756 IBW327756 ILS327756 IVO327756 JFK327756 JPG327756 JZC327756 KIY327756 KSU327756 LCQ327756 LMM327756 LWI327756 MGE327756 MQA327756 MZW327756 NJS327756 NTO327756 ODK327756 ONG327756 OXC327756 PGY327756 PQU327756 QAQ327756 QKM327756 QUI327756 REE327756 ROA327756 RXW327756 SHS327756 SRO327756 TBK327756 TLG327756 TVC327756 UEY327756 UOU327756 UYQ327756 VIM327756 VSI327756 WCE327756 WMA327756 WVW327756 O393292 JK393292 TG393292 ADC393292 AMY393292 AWU393292 BGQ393292 BQM393292 CAI393292 CKE393292 CUA393292 DDW393292 DNS393292 DXO393292 EHK393292 ERG393292 FBC393292 FKY393292 FUU393292 GEQ393292 GOM393292 GYI393292 HIE393292 HSA393292 IBW393292 ILS393292 IVO393292 JFK393292 JPG393292 JZC393292 KIY393292 KSU393292 LCQ393292 LMM393292 LWI393292 MGE393292 MQA393292 MZW393292 NJS393292 NTO393292 ODK393292 ONG393292 OXC393292 PGY393292 PQU393292 QAQ393292 QKM393292 QUI393292 REE393292 ROA393292 RXW393292 SHS393292 SRO393292 TBK393292 TLG393292 TVC393292 UEY393292 UOU393292 UYQ393292 VIM393292 VSI393292 WCE393292 WMA393292 WVW393292 O458828 JK458828 TG458828 ADC458828 AMY458828 AWU458828 BGQ458828 BQM458828 CAI458828 CKE458828 CUA458828 DDW458828 DNS458828 DXO458828 EHK458828 ERG458828 FBC458828 FKY458828 FUU458828 GEQ458828 GOM458828 GYI458828 HIE458828 HSA458828 IBW458828 ILS458828 IVO458828 JFK458828 JPG458828 JZC458828 KIY458828 KSU458828 LCQ458828 LMM458828 LWI458828 MGE458828 MQA458828 MZW458828 NJS458828 NTO458828 ODK458828 ONG458828 OXC458828 PGY458828 PQU458828 QAQ458828 QKM458828 QUI458828 REE458828 ROA458828 RXW458828 SHS458828 SRO458828 TBK458828 TLG458828 TVC458828 UEY458828 UOU458828 UYQ458828 VIM458828 VSI458828 WCE458828 WMA458828 WVW458828 O524364 JK524364 TG524364 ADC524364 AMY524364 AWU524364 BGQ524364 BQM524364 CAI524364 CKE524364 CUA524364 DDW524364 DNS524364 DXO524364 EHK524364 ERG524364 FBC524364 FKY524364 FUU524364 GEQ524364 GOM524364 GYI524364 HIE524364 HSA524364 IBW524364 ILS524364 IVO524364 JFK524364 JPG524364 JZC524364 KIY524364 KSU524364 LCQ524364 LMM524364 LWI524364 MGE524364 MQA524364 MZW524364 NJS524364 NTO524364 ODK524364 ONG524364 OXC524364 PGY524364 PQU524364 QAQ524364 QKM524364 QUI524364 REE524364 ROA524364 RXW524364 SHS524364 SRO524364 TBK524364 TLG524364 TVC524364 UEY524364 UOU524364 UYQ524364 VIM524364 VSI524364 WCE524364 WMA524364 WVW524364 O589900 JK589900 TG589900 ADC589900 AMY589900 AWU589900 BGQ589900 BQM589900 CAI589900 CKE589900 CUA589900 DDW589900 DNS589900 DXO589900 EHK589900 ERG589900 FBC589900 FKY589900 FUU589900 GEQ589900 GOM589900 GYI589900 HIE589900 HSA589900 IBW589900 ILS589900 IVO589900 JFK589900 JPG589900 JZC589900 KIY589900 KSU589900 LCQ589900 LMM589900 LWI589900 MGE589900 MQA589900 MZW589900 NJS589900 NTO589900 ODK589900 ONG589900 OXC589900 PGY589900 PQU589900 QAQ589900 QKM589900 QUI589900 REE589900 ROA589900 RXW589900 SHS589900 SRO589900 TBK589900 TLG589900 TVC589900 UEY589900 UOU589900 UYQ589900 VIM589900 VSI589900 WCE589900 WMA589900 WVW589900 O655436 JK655436 TG655436 ADC655436 AMY655436 AWU655436 BGQ655436 BQM655436 CAI655436 CKE655436 CUA655436 DDW655436 DNS655436 DXO655436 EHK655436 ERG655436 FBC655436 FKY655436 FUU655436 GEQ655436 GOM655436 GYI655436 HIE655436 HSA655436 IBW655436 ILS655436 IVO655436 JFK655436 JPG655436 JZC655436 KIY655436 KSU655436 LCQ655436 LMM655436 LWI655436 MGE655436 MQA655436 MZW655436 NJS655436 NTO655436 ODK655436 ONG655436 OXC655436 PGY655436 PQU655436 QAQ655436 QKM655436 QUI655436 REE655436 ROA655436 RXW655436 SHS655436 SRO655436 TBK655436 TLG655436 TVC655436 UEY655436 UOU655436 UYQ655436 VIM655436 VSI655436 WCE655436 WMA655436 WVW655436 O720972 JK720972 TG720972 ADC720972 AMY720972 AWU720972 BGQ720972 BQM720972 CAI720972 CKE720972 CUA720972 DDW720972 DNS720972 DXO720972 EHK720972 ERG720972 FBC720972 FKY720972 FUU720972 GEQ720972 GOM720972 GYI720972 HIE720972 HSA720972 IBW720972 ILS720972 IVO720972 JFK720972 JPG720972 JZC720972 KIY720972 KSU720972 LCQ720972 LMM720972 LWI720972 MGE720972 MQA720972 MZW720972 NJS720972 NTO720972 ODK720972 ONG720972 OXC720972 PGY720972 PQU720972 QAQ720972 QKM720972 QUI720972 REE720972 ROA720972 RXW720972 SHS720972 SRO720972 TBK720972 TLG720972 TVC720972 UEY720972 UOU720972 UYQ720972 VIM720972 VSI720972 WCE720972 WMA720972 WVW720972 O786508 JK786508 TG786508 ADC786508 AMY786508 AWU786508 BGQ786508 BQM786508 CAI786508 CKE786508 CUA786508 DDW786508 DNS786508 DXO786508 EHK786508 ERG786508 FBC786508 FKY786508 FUU786508 GEQ786508 GOM786508 GYI786508 HIE786508 HSA786508 IBW786508 ILS786508 IVO786508 JFK786508 JPG786508 JZC786508 KIY786508 KSU786508 LCQ786508 LMM786508 LWI786508 MGE786508 MQA786508 MZW786508 NJS786508 NTO786508 ODK786508 ONG786508 OXC786508 PGY786508 PQU786508 QAQ786508 QKM786508 QUI786508 REE786508 ROA786508 RXW786508 SHS786508 SRO786508 TBK786508 TLG786508 TVC786508 UEY786508 UOU786508 UYQ786508 VIM786508 VSI786508 WCE786508 WMA786508 WVW786508 O852044 JK852044 TG852044 ADC852044 AMY852044 AWU852044 BGQ852044 BQM852044 CAI852044 CKE852044 CUA852044 DDW852044 DNS852044 DXO852044 EHK852044 ERG852044 FBC852044 FKY852044 FUU852044 GEQ852044 GOM852044 GYI852044 HIE852044 HSA852044 IBW852044 ILS852044 IVO852044 JFK852044 JPG852044 JZC852044 KIY852044 KSU852044 LCQ852044 LMM852044 LWI852044 MGE852044 MQA852044 MZW852044 NJS852044 NTO852044 ODK852044 ONG852044 OXC852044 PGY852044 PQU852044 QAQ852044 QKM852044 QUI852044 REE852044 ROA852044 RXW852044 SHS852044 SRO852044 TBK852044 TLG852044 TVC852044 UEY852044 UOU852044 UYQ852044 VIM852044 VSI852044 WCE852044 WMA852044 WVW852044 O917580 JK917580 TG917580 ADC917580 AMY917580 AWU917580 BGQ917580 BQM917580 CAI917580 CKE917580 CUA917580 DDW917580 DNS917580 DXO917580 EHK917580 ERG917580 FBC917580 FKY917580 FUU917580 GEQ917580 GOM917580 GYI917580 HIE917580 HSA917580 IBW917580 ILS917580 IVO917580 JFK917580 JPG917580 JZC917580 KIY917580 KSU917580 LCQ917580 LMM917580 LWI917580 MGE917580 MQA917580 MZW917580 NJS917580 NTO917580 ODK917580 ONG917580 OXC917580 PGY917580 PQU917580 QAQ917580 QKM917580 QUI917580 REE917580 ROA917580 RXW917580 SHS917580 SRO917580 TBK917580 TLG917580 TVC917580 UEY917580 UOU917580 UYQ917580 VIM917580 VSI917580 WCE917580 WMA917580 WVW917580 O983116 JK983116 TG983116 ADC983116 AMY983116 AWU983116 BGQ983116 BQM983116 CAI983116 CKE983116 CUA983116 DDW983116 DNS983116 DXO983116 EHK983116 ERG983116 FBC983116 FKY983116 FUU983116 GEQ983116 GOM983116 GYI983116 HIE983116 HSA983116 IBW983116 ILS983116 IVO983116 JFK983116 JPG983116 JZC983116 KIY983116 KSU983116 LCQ983116 LMM983116 LWI983116 MGE983116 MQA983116 MZW983116 NJS983116 NTO983116 ODK983116 ONG983116 OXC983116 PGY983116 PQU983116 QAQ983116 QKM983116 QUI983116 REE983116 ROA983116 RXW983116 SHS983116 SRO983116 TBK983116 TLG983116 TVC983116 UEY983116 UOU983116 UYQ983116 VIM983116 VSI983116 WCE983116 WMA983116 WVW983116</xm:sqref>
        </x14:dataValidation>
      </x14:dataValidations>
    </ext>
  </extLst>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C0134-4818-4EA7-B4FE-75A410889733}">
  <sheetPr>
    <tabColor rgb="FFFFFF00"/>
    <pageSetUpPr fitToPage="1"/>
  </sheetPr>
  <dimension ref="A1:IV144"/>
  <sheetViews>
    <sheetView view="pageBreakPreview" zoomScaleNormal="70" zoomScaleSheetLayoutView="100" workbookViewId="0">
      <selection activeCell="H46" sqref="H46:H89"/>
    </sheetView>
  </sheetViews>
  <sheetFormatPr defaultRowHeight="14.25"/>
  <cols>
    <col min="1" max="1" width="3.109375" style="807" customWidth="1"/>
    <col min="2" max="2" width="22.88671875" style="807" customWidth="1"/>
    <col min="3" max="3" width="18.5546875" style="807" customWidth="1"/>
    <col min="4" max="4" width="12.5546875" style="807" customWidth="1"/>
    <col min="5" max="5" width="11" style="807" customWidth="1"/>
    <col min="6" max="6" width="15" style="807" customWidth="1"/>
    <col min="7" max="7" width="12.6640625" style="807" customWidth="1"/>
    <col min="8" max="8" width="14.21875" style="807" customWidth="1"/>
    <col min="9" max="9" width="15.88671875" style="1071" customWidth="1"/>
    <col min="10" max="10" width="11.21875" style="807" customWidth="1"/>
    <col min="11" max="11" width="9.33203125" style="807" customWidth="1"/>
    <col min="12" max="12" width="16.5546875" style="807" bestFit="1" customWidth="1"/>
    <col min="13" max="13" width="5.88671875" style="807" customWidth="1"/>
    <col min="14" max="14" width="5" style="807" customWidth="1"/>
    <col min="15" max="15" width="8.88671875" style="808"/>
    <col min="16" max="16" width="8.88671875" style="807"/>
    <col min="17" max="17" width="13.44140625" style="807" customWidth="1"/>
    <col min="18" max="18" width="12.77734375" style="807" bestFit="1" customWidth="1"/>
    <col min="19" max="19" width="8.88671875" style="807"/>
    <col min="20" max="20" width="13.33203125" style="807" bestFit="1" customWidth="1"/>
    <col min="21" max="256" width="8.88671875" style="807"/>
    <col min="257" max="257" width="3.109375" style="807" customWidth="1"/>
    <col min="258" max="258" width="22.88671875" style="807" customWidth="1"/>
    <col min="259" max="259" width="18.5546875" style="807" customWidth="1"/>
    <col min="260" max="260" width="13.21875" style="807" customWidth="1"/>
    <col min="261" max="261" width="11" style="807" customWidth="1"/>
    <col min="262" max="262" width="15" style="807" customWidth="1"/>
    <col min="263" max="263" width="12.6640625" style="807" customWidth="1"/>
    <col min="264" max="264" width="14.21875" style="807" customWidth="1"/>
    <col min="265" max="265" width="15.88671875" style="807" customWidth="1"/>
    <col min="266" max="266" width="11.21875" style="807" customWidth="1"/>
    <col min="267" max="267" width="9.33203125" style="807" customWidth="1"/>
    <col min="268" max="268" width="16.5546875" style="807" bestFit="1" customWidth="1"/>
    <col min="269" max="269" width="5.88671875" style="807" customWidth="1"/>
    <col min="270" max="270" width="5" style="807" customWidth="1"/>
    <col min="271" max="272" width="8.88671875" style="807"/>
    <col min="273" max="273" width="13.44140625" style="807" customWidth="1"/>
    <col min="274" max="274" width="12.77734375" style="807" bestFit="1" customWidth="1"/>
    <col min="275" max="275" width="8.88671875" style="807"/>
    <col min="276" max="276" width="13.33203125" style="807" bestFit="1" customWidth="1"/>
    <col min="277" max="512" width="8.88671875" style="807"/>
    <col min="513" max="513" width="3.109375" style="807" customWidth="1"/>
    <col min="514" max="514" width="22.88671875" style="807" customWidth="1"/>
    <col min="515" max="515" width="18.5546875" style="807" customWidth="1"/>
    <col min="516" max="516" width="13.21875" style="807" customWidth="1"/>
    <col min="517" max="517" width="11" style="807" customWidth="1"/>
    <col min="518" max="518" width="15" style="807" customWidth="1"/>
    <col min="519" max="519" width="12.6640625" style="807" customWidth="1"/>
    <col min="520" max="520" width="14.21875" style="807" customWidth="1"/>
    <col min="521" max="521" width="15.88671875" style="807" customWidth="1"/>
    <col min="522" max="522" width="11.21875" style="807" customWidth="1"/>
    <col min="523" max="523" width="9.33203125" style="807" customWidth="1"/>
    <col min="524" max="524" width="16.5546875" style="807" bestFit="1" customWidth="1"/>
    <col min="525" max="525" width="5.88671875" style="807" customWidth="1"/>
    <col min="526" max="526" width="5" style="807" customWidth="1"/>
    <col min="527" max="528" width="8.88671875" style="807"/>
    <col min="529" max="529" width="13.44140625" style="807" customWidth="1"/>
    <col min="530" max="530" width="12.77734375" style="807" bestFit="1" customWidth="1"/>
    <col min="531" max="531" width="8.88671875" style="807"/>
    <col min="532" max="532" width="13.33203125" style="807" bestFit="1" customWidth="1"/>
    <col min="533" max="768" width="8.88671875" style="807"/>
    <col min="769" max="769" width="3.109375" style="807" customWidth="1"/>
    <col min="770" max="770" width="22.88671875" style="807" customWidth="1"/>
    <col min="771" max="771" width="18.5546875" style="807" customWidth="1"/>
    <col min="772" max="772" width="13.21875" style="807" customWidth="1"/>
    <col min="773" max="773" width="11" style="807" customWidth="1"/>
    <col min="774" max="774" width="15" style="807" customWidth="1"/>
    <col min="775" max="775" width="12.6640625" style="807" customWidth="1"/>
    <col min="776" max="776" width="14.21875" style="807" customWidth="1"/>
    <col min="777" max="777" width="15.88671875" style="807" customWidth="1"/>
    <col min="778" max="778" width="11.21875" style="807" customWidth="1"/>
    <col min="779" max="779" width="9.33203125" style="807" customWidth="1"/>
    <col min="780" max="780" width="16.5546875" style="807" bestFit="1" customWidth="1"/>
    <col min="781" max="781" width="5.88671875" style="807" customWidth="1"/>
    <col min="782" max="782" width="5" style="807" customWidth="1"/>
    <col min="783" max="784" width="8.88671875" style="807"/>
    <col min="785" max="785" width="13.44140625" style="807" customWidth="1"/>
    <col min="786" max="786" width="12.77734375" style="807" bestFit="1" customWidth="1"/>
    <col min="787" max="787" width="8.88671875" style="807"/>
    <col min="788" max="788" width="13.33203125" style="807" bestFit="1" customWidth="1"/>
    <col min="789" max="1024" width="8.88671875" style="807"/>
    <col min="1025" max="1025" width="3.109375" style="807" customWidth="1"/>
    <col min="1026" max="1026" width="22.88671875" style="807" customWidth="1"/>
    <col min="1027" max="1027" width="18.5546875" style="807" customWidth="1"/>
    <col min="1028" max="1028" width="13.21875" style="807" customWidth="1"/>
    <col min="1029" max="1029" width="11" style="807" customWidth="1"/>
    <col min="1030" max="1030" width="15" style="807" customWidth="1"/>
    <col min="1031" max="1031" width="12.6640625" style="807" customWidth="1"/>
    <col min="1032" max="1032" width="14.21875" style="807" customWidth="1"/>
    <col min="1033" max="1033" width="15.88671875" style="807" customWidth="1"/>
    <col min="1034" max="1034" width="11.21875" style="807" customWidth="1"/>
    <col min="1035" max="1035" width="9.33203125" style="807" customWidth="1"/>
    <col min="1036" max="1036" width="16.5546875" style="807" bestFit="1" customWidth="1"/>
    <col min="1037" max="1037" width="5.88671875" style="807" customWidth="1"/>
    <col min="1038" max="1038" width="5" style="807" customWidth="1"/>
    <col min="1039" max="1040" width="8.88671875" style="807"/>
    <col min="1041" max="1041" width="13.44140625" style="807" customWidth="1"/>
    <col min="1042" max="1042" width="12.77734375" style="807" bestFit="1" customWidth="1"/>
    <col min="1043" max="1043" width="8.88671875" style="807"/>
    <col min="1044" max="1044" width="13.33203125" style="807" bestFit="1" customWidth="1"/>
    <col min="1045" max="1280" width="8.88671875" style="807"/>
    <col min="1281" max="1281" width="3.109375" style="807" customWidth="1"/>
    <col min="1282" max="1282" width="22.88671875" style="807" customWidth="1"/>
    <col min="1283" max="1283" width="18.5546875" style="807" customWidth="1"/>
    <col min="1284" max="1284" width="13.21875" style="807" customWidth="1"/>
    <col min="1285" max="1285" width="11" style="807" customWidth="1"/>
    <col min="1286" max="1286" width="15" style="807" customWidth="1"/>
    <col min="1287" max="1287" width="12.6640625" style="807" customWidth="1"/>
    <col min="1288" max="1288" width="14.21875" style="807" customWidth="1"/>
    <col min="1289" max="1289" width="15.88671875" style="807" customWidth="1"/>
    <col min="1290" max="1290" width="11.21875" style="807" customWidth="1"/>
    <col min="1291" max="1291" width="9.33203125" style="807" customWidth="1"/>
    <col min="1292" max="1292" width="16.5546875" style="807" bestFit="1" customWidth="1"/>
    <col min="1293" max="1293" width="5.88671875" style="807" customWidth="1"/>
    <col min="1294" max="1294" width="5" style="807" customWidth="1"/>
    <col min="1295" max="1296" width="8.88671875" style="807"/>
    <col min="1297" max="1297" width="13.44140625" style="807" customWidth="1"/>
    <col min="1298" max="1298" width="12.77734375" style="807" bestFit="1" customWidth="1"/>
    <col min="1299" max="1299" width="8.88671875" style="807"/>
    <col min="1300" max="1300" width="13.33203125" style="807" bestFit="1" customWidth="1"/>
    <col min="1301" max="1536" width="8.88671875" style="807"/>
    <col min="1537" max="1537" width="3.109375" style="807" customWidth="1"/>
    <col min="1538" max="1538" width="22.88671875" style="807" customWidth="1"/>
    <col min="1539" max="1539" width="18.5546875" style="807" customWidth="1"/>
    <col min="1540" max="1540" width="13.21875" style="807" customWidth="1"/>
    <col min="1541" max="1541" width="11" style="807" customWidth="1"/>
    <col min="1542" max="1542" width="15" style="807" customWidth="1"/>
    <col min="1543" max="1543" width="12.6640625" style="807" customWidth="1"/>
    <col min="1544" max="1544" width="14.21875" style="807" customWidth="1"/>
    <col min="1545" max="1545" width="15.88671875" style="807" customWidth="1"/>
    <col min="1546" max="1546" width="11.21875" style="807" customWidth="1"/>
    <col min="1547" max="1547" width="9.33203125" style="807" customWidth="1"/>
    <col min="1548" max="1548" width="16.5546875" style="807" bestFit="1" customWidth="1"/>
    <col min="1549" max="1549" width="5.88671875" style="807" customWidth="1"/>
    <col min="1550" max="1550" width="5" style="807" customWidth="1"/>
    <col min="1551" max="1552" width="8.88671875" style="807"/>
    <col min="1553" max="1553" width="13.44140625" style="807" customWidth="1"/>
    <col min="1554" max="1554" width="12.77734375" style="807" bestFit="1" customWidth="1"/>
    <col min="1555" max="1555" width="8.88671875" style="807"/>
    <col min="1556" max="1556" width="13.33203125" style="807" bestFit="1" customWidth="1"/>
    <col min="1557" max="1792" width="8.88671875" style="807"/>
    <col min="1793" max="1793" width="3.109375" style="807" customWidth="1"/>
    <col min="1794" max="1794" width="22.88671875" style="807" customWidth="1"/>
    <col min="1795" max="1795" width="18.5546875" style="807" customWidth="1"/>
    <col min="1796" max="1796" width="13.21875" style="807" customWidth="1"/>
    <col min="1797" max="1797" width="11" style="807" customWidth="1"/>
    <col min="1798" max="1798" width="15" style="807" customWidth="1"/>
    <col min="1799" max="1799" width="12.6640625" style="807" customWidth="1"/>
    <col min="1800" max="1800" width="14.21875" style="807" customWidth="1"/>
    <col min="1801" max="1801" width="15.88671875" style="807" customWidth="1"/>
    <col min="1802" max="1802" width="11.21875" style="807" customWidth="1"/>
    <col min="1803" max="1803" width="9.33203125" style="807" customWidth="1"/>
    <col min="1804" max="1804" width="16.5546875" style="807" bestFit="1" customWidth="1"/>
    <col min="1805" max="1805" width="5.88671875" style="807" customWidth="1"/>
    <col min="1806" max="1806" width="5" style="807" customWidth="1"/>
    <col min="1807" max="1808" width="8.88671875" style="807"/>
    <col min="1809" max="1809" width="13.44140625" style="807" customWidth="1"/>
    <col min="1810" max="1810" width="12.77734375" style="807" bestFit="1" customWidth="1"/>
    <col min="1811" max="1811" width="8.88671875" style="807"/>
    <col min="1812" max="1812" width="13.33203125" style="807" bestFit="1" customWidth="1"/>
    <col min="1813" max="2048" width="8.88671875" style="807"/>
    <col min="2049" max="2049" width="3.109375" style="807" customWidth="1"/>
    <col min="2050" max="2050" width="22.88671875" style="807" customWidth="1"/>
    <col min="2051" max="2051" width="18.5546875" style="807" customWidth="1"/>
    <col min="2052" max="2052" width="13.21875" style="807" customWidth="1"/>
    <col min="2053" max="2053" width="11" style="807" customWidth="1"/>
    <col min="2054" max="2054" width="15" style="807" customWidth="1"/>
    <col min="2055" max="2055" width="12.6640625" style="807" customWidth="1"/>
    <col min="2056" max="2056" width="14.21875" style="807" customWidth="1"/>
    <col min="2057" max="2057" width="15.88671875" style="807" customWidth="1"/>
    <col min="2058" max="2058" width="11.21875" style="807" customWidth="1"/>
    <col min="2059" max="2059" width="9.33203125" style="807" customWidth="1"/>
    <col min="2060" max="2060" width="16.5546875" style="807" bestFit="1" customWidth="1"/>
    <col min="2061" max="2061" width="5.88671875" style="807" customWidth="1"/>
    <col min="2062" max="2062" width="5" style="807" customWidth="1"/>
    <col min="2063" max="2064" width="8.88671875" style="807"/>
    <col min="2065" max="2065" width="13.44140625" style="807" customWidth="1"/>
    <col min="2066" max="2066" width="12.77734375" style="807" bestFit="1" customWidth="1"/>
    <col min="2067" max="2067" width="8.88671875" style="807"/>
    <col min="2068" max="2068" width="13.33203125" style="807" bestFit="1" customWidth="1"/>
    <col min="2069" max="2304" width="8.88671875" style="807"/>
    <col min="2305" max="2305" width="3.109375" style="807" customWidth="1"/>
    <col min="2306" max="2306" width="22.88671875" style="807" customWidth="1"/>
    <col min="2307" max="2307" width="18.5546875" style="807" customWidth="1"/>
    <col min="2308" max="2308" width="13.21875" style="807" customWidth="1"/>
    <col min="2309" max="2309" width="11" style="807" customWidth="1"/>
    <col min="2310" max="2310" width="15" style="807" customWidth="1"/>
    <col min="2311" max="2311" width="12.6640625" style="807" customWidth="1"/>
    <col min="2312" max="2312" width="14.21875" style="807" customWidth="1"/>
    <col min="2313" max="2313" width="15.88671875" style="807" customWidth="1"/>
    <col min="2314" max="2314" width="11.21875" style="807" customWidth="1"/>
    <col min="2315" max="2315" width="9.33203125" style="807" customWidth="1"/>
    <col min="2316" max="2316" width="16.5546875" style="807" bestFit="1" customWidth="1"/>
    <col min="2317" max="2317" width="5.88671875" style="807" customWidth="1"/>
    <col min="2318" max="2318" width="5" style="807" customWidth="1"/>
    <col min="2319" max="2320" width="8.88671875" style="807"/>
    <col min="2321" max="2321" width="13.44140625" style="807" customWidth="1"/>
    <col min="2322" max="2322" width="12.77734375" style="807" bestFit="1" customWidth="1"/>
    <col min="2323" max="2323" width="8.88671875" style="807"/>
    <col min="2324" max="2324" width="13.33203125" style="807" bestFit="1" customWidth="1"/>
    <col min="2325" max="2560" width="8.88671875" style="807"/>
    <col min="2561" max="2561" width="3.109375" style="807" customWidth="1"/>
    <col min="2562" max="2562" width="22.88671875" style="807" customWidth="1"/>
    <col min="2563" max="2563" width="18.5546875" style="807" customWidth="1"/>
    <col min="2564" max="2564" width="13.21875" style="807" customWidth="1"/>
    <col min="2565" max="2565" width="11" style="807" customWidth="1"/>
    <col min="2566" max="2566" width="15" style="807" customWidth="1"/>
    <col min="2567" max="2567" width="12.6640625" style="807" customWidth="1"/>
    <col min="2568" max="2568" width="14.21875" style="807" customWidth="1"/>
    <col min="2569" max="2569" width="15.88671875" style="807" customWidth="1"/>
    <col min="2570" max="2570" width="11.21875" style="807" customWidth="1"/>
    <col min="2571" max="2571" width="9.33203125" style="807" customWidth="1"/>
    <col min="2572" max="2572" width="16.5546875" style="807" bestFit="1" customWidth="1"/>
    <col min="2573" max="2573" width="5.88671875" style="807" customWidth="1"/>
    <col min="2574" max="2574" width="5" style="807" customWidth="1"/>
    <col min="2575" max="2576" width="8.88671875" style="807"/>
    <col min="2577" max="2577" width="13.44140625" style="807" customWidth="1"/>
    <col min="2578" max="2578" width="12.77734375" style="807" bestFit="1" customWidth="1"/>
    <col min="2579" max="2579" width="8.88671875" style="807"/>
    <col min="2580" max="2580" width="13.33203125" style="807" bestFit="1" customWidth="1"/>
    <col min="2581" max="2816" width="8.88671875" style="807"/>
    <col min="2817" max="2817" width="3.109375" style="807" customWidth="1"/>
    <col min="2818" max="2818" width="22.88671875" style="807" customWidth="1"/>
    <col min="2819" max="2819" width="18.5546875" style="807" customWidth="1"/>
    <col min="2820" max="2820" width="13.21875" style="807" customWidth="1"/>
    <col min="2821" max="2821" width="11" style="807" customWidth="1"/>
    <col min="2822" max="2822" width="15" style="807" customWidth="1"/>
    <col min="2823" max="2823" width="12.6640625" style="807" customWidth="1"/>
    <col min="2824" max="2824" width="14.21875" style="807" customWidth="1"/>
    <col min="2825" max="2825" width="15.88671875" style="807" customWidth="1"/>
    <col min="2826" max="2826" width="11.21875" style="807" customWidth="1"/>
    <col min="2827" max="2827" width="9.33203125" style="807" customWidth="1"/>
    <col min="2828" max="2828" width="16.5546875" style="807" bestFit="1" customWidth="1"/>
    <col min="2829" max="2829" width="5.88671875" style="807" customWidth="1"/>
    <col min="2830" max="2830" width="5" style="807" customWidth="1"/>
    <col min="2831" max="2832" width="8.88671875" style="807"/>
    <col min="2833" max="2833" width="13.44140625" style="807" customWidth="1"/>
    <col min="2834" max="2834" width="12.77734375" style="807" bestFit="1" customWidth="1"/>
    <col min="2835" max="2835" width="8.88671875" style="807"/>
    <col min="2836" max="2836" width="13.33203125" style="807" bestFit="1" customWidth="1"/>
    <col min="2837" max="3072" width="8.88671875" style="807"/>
    <col min="3073" max="3073" width="3.109375" style="807" customWidth="1"/>
    <col min="3074" max="3074" width="22.88671875" style="807" customWidth="1"/>
    <col min="3075" max="3075" width="18.5546875" style="807" customWidth="1"/>
    <col min="3076" max="3076" width="13.21875" style="807" customWidth="1"/>
    <col min="3077" max="3077" width="11" style="807" customWidth="1"/>
    <col min="3078" max="3078" width="15" style="807" customWidth="1"/>
    <col min="3079" max="3079" width="12.6640625" style="807" customWidth="1"/>
    <col min="3080" max="3080" width="14.21875" style="807" customWidth="1"/>
    <col min="3081" max="3081" width="15.88671875" style="807" customWidth="1"/>
    <col min="3082" max="3082" width="11.21875" style="807" customWidth="1"/>
    <col min="3083" max="3083" width="9.33203125" style="807" customWidth="1"/>
    <col min="3084" max="3084" width="16.5546875" style="807" bestFit="1" customWidth="1"/>
    <col min="3085" max="3085" width="5.88671875" style="807" customWidth="1"/>
    <col min="3086" max="3086" width="5" style="807" customWidth="1"/>
    <col min="3087" max="3088" width="8.88671875" style="807"/>
    <col min="3089" max="3089" width="13.44140625" style="807" customWidth="1"/>
    <col min="3090" max="3090" width="12.77734375" style="807" bestFit="1" customWidth="1"/>
    <col min="3091" max="3091" width="8.88671875" style="807"/>
    <col min="3092" max="3092" width="13.33203125" style="807" bestFit="1" customWidth="1"/>
    <col min="3093" max="3328" width="8.88671875" style="807"/>
    <col min="3329" max="3329" width="3.109375" style="807" customWidth="1"/>
    <col min="3330" max="3330" width="22.88671875" style="807" customWidth="1"/>
    <col min="3331" max="3331" width="18.5546875" style="807" customWidth="1"/>
    <col min="3332" max="3332" width="13.21875" style="807" customWidth="1"/>
    <col min="3333" max="3333" width="11" style="807" customWidth="1"/>
    <col min="3334" max="3334" width="15" style="807" customWidth="1"/>
    <col min="3335" max="3335" width="12.6640625" style="807" customWidth="1"/>
    <col min="3336" max="3336" width="14.21875" style="807" customWidth="1"/>
    <col min="3337" max="3337" width="15.88671875" style="807" customWidth="1"/>
    <col min="3338" max="3338" width="11.21875" style="807" customWidth="1"/>
    <col min="3339" max="3339" width="9.33203125" style="807" customWidth="1"/>
    <col min="3340" max="3340" width="16.5546875" style="807" bestFit="1" customWidth="1"/>
    <col min="3341" max="3341" width="5.88671875" style="807" customWidth="1"/>
    <col min="3342" max="3342" width="5" style="807" customWidth="1"/>
    <col min="3343" max="3344" width="8.88671875" style="807"/>
    <col min="3345" max="3345" width="13.44140625" style="807" customWidth="1"/>
    <col min="3346" max="3346" width="12.77734375" style="807" bestFit="1" customWidth="1"/>
    <col min="3347" max="3347" width="8.88671875" style="807"/>
    <col min="3348" max="3348" width="13.33203125" style="807" bestFit="1" customWidth="1"/>
    <col min="3349" max="3584" width="8.88671875" style="807"/>
    <col min="3585" max="3585" width="3.109375" style="807" customWidth="1"/>
    <col min="3586" max="3586" width="22.88671875" style="807" customWidth="1"/>
    <col min="3587" max="3587" width="18.5546875" style="807" customWidth="1"/>
    <col min="3588" max="3588" width="13.21875" style="807" customWidth="1"/>
    <col min="3589" max="3589" width="11" style="807" customWidth="1"/>
    <col min="3590" max="3590" width="15" style="807" customWidth="1"/>
    <col min="3591" max="3591" width="12.6640625" style="807" customWidth="1"/>
    <col min="3592" max="3592" width="14.21875" style="807" customWidth="1"/>
    <col min="3593" max="3593" width="15.88671875" style="807" customWidth="1"/>
    <col min="3594" max="3594" width="11.21875" style="807" customWidth="1"/>
    <col min="3595" max="3595" width="9.33203125" style="807" customWidth="1"/>
    <col min="3596" max="3596" width="16.5546875" style="807" bestFit="1" customWidth="1"/>
    <col min="3597" max="3597" width="5.88671875" style="807" customWidth="1"/>
    <col min="3598" max="3598" width="5" style="807" customWidth="1"/>
    <col min="3599" max="3600" width="8.88671875" style="807"/>
    <col min="3601" max="3601" width="13.44140625" style="807" customWidth="1"/>
    <col min="3602" max="3602" width="12.77734375" style="807" bestFit="1" customWidth="1"/>
    <col min="3603" max="3603" width="8.88671875" style="807"/>
    <col min="3604" max="3604" width="13.33203125" style="807" bestFit="1" customWidth="1"/>
    <col min="3605" max="3840" width="8.88671875" style="807"/>
    <col min="3841" max="3841" width="3.109375" style="807" customWidth="1"/>
    <col min="3842" max="3842" width="22.88671875" style="807" customWidth="1"/>
    <col min="3843" max="3843" width="18.5546875" style="807" customWidth="1"/>
    <col min="3844" max="3844" width="13.21875" style="807" customWidth="1"/>
    <col min="3845" max="3845" width="11" style="807" customWidth="1"/>
    <col min="3846" max="3846" width="15" style="807" customWidth="1"/>
    <col min="3847" max="3847" width="12.6640625" style="807" customWidth="1"/>
    <col min="3848" max="3848" width="14.21875" style="807" customWidth="1"/>
    <col min="3849" max="3849" width="15.88671875" style="807" customWidth="1"/>
    <col min="3850" max="3850" width="11.21875" style="807" customWidth="1"/>
    <col min="3851" max="3851" width="9.33203125" style="807" customWidth="1"/>
    <col min="3852" max="3852" width="16.5546875" style="807" bestFit="1" customWidth="1"/>
    <col min="3853" max="3853" width="5.88671875" style="807" customWidth="1"/>
    <col min="3854" max="3854" width="5" style="807" customWidth="1"/>
    <col min="3855" max="3856" width="8.88671875" style="807"/>
    <col min="3857" max="3857" width="13.44140625" style="807" customWidth="1"/>
    <col min="3858" max="3858" width="12.77734375" style="807" bestFit="1" customWidth="1"/>
    <col min="3859" max="3859" width="8.88671875" style="807"/>
    <col min="3860" max="3860" width="13.33203125" style="807" bestFit="1" customWidth="1"/>
    <col min="3861" max="4096" width="8.88671875" style="807"/>
    <col min="4097" max="4097" width="3.109375" style="807" customWidth="1"/>
    <col min="4098" max="4098" width="22.88671875" style="807" customWidth="1"/>
    <col min="4099" max="4099" width="18.5546875" style="807" customWidth="1"/>
    <col min="4100" max="4100" width="13.21875" style="807" customWidth="1"/>
    <col min="4101" max="4101" width="11" style="807" customWidth="1"/>
    <col min="4102" max="4102" width="15" style="807" customWidth="1"/>
    <col min="4103" max="4103" width="12.6640625" style="807" customWidth="1"/>
    <col min="4104" max="4104" width="14.21875" style="807" customWidth="1"/>
    <col min="4105" max="4105" width="15.88671875" style="807" customWidth="1"/>
    <col min="4106" max="4106" width="11.21875" style="807" customWidth="1"/>
    <col min="4107" max="4107" width="9.33203125" style="807" customWidth="1"/>
    <col min="4108" max="4108" width="16.5546875" style="807" bestFit="1" customWidth="1"/>
    <col min="4109" max="4109" width="5.88671875" style="807" customWidth="1"/>
    <col min="4110" max="4110" width="5" style="807" customWidth="1"/>
    <col min="4111" max="4112" width="8.88671875" style="807"/>
    <col min="4113" max="4113" width="13.44140625" style="807" customWidth="1"/>
    <col min="4114" max="4114" width="12.77734375" style="807" bestFit="1" customWidth="1"/>
    <col min="4115" max="4115" width="8.88671875" style="807"/>
    <col min="4116" max="4116" width="13.33203125" style="807" bestFit="1" customWidth="1"/>
    <col min="4117" max="4352" width="8.88671875" style="807"/>
    <col min="4353" max="4353" width="3.109375" style="807" customWidth="1"/>
    <col min="4354" max="4354" width="22.88671875" style="807" customWidth="1"/>
    <col min="4355" max="4355" width="18.5546875" style="807" customWidth="1"/>
    <col min="4356" max="4356" width="13.21875" style="807" customWidth="1"/>
    <col min="4357" max="4357" width="11" style="807" customWidth="1"/>
    <col min="4358" max="4358" width="15" style="807" customWidth="1"/>
    <col min="4359" max="4359" width="12.6640625" style="807" customWidth="1"/>
    <col min="4360" max="4360" width="14.21875" style="807" customWidth="1"/>
    <col min="4361" max="4361" width="15.88671875" style="807" customWidth="1"/>
    <col min="4362" max="4362" width="11.21875" style="807" customWidth="1"/>
    <col min="4363" max="4363" width="9.33203125" style="807" customWidth="1"/>
    <col min="4364" max="4364" width="16.5546875" style="807" bestFit="1" customWidth="1"/>
    <col min="4365" max="4365" width="5.88671875" style="807" customWidth="1"/>
    <col min="4366" max="4366" width="5" style="807" customWidth="1"/>
    <col min="4367" max="4368" width="8.88671875" style="807"/>
    <col min="4369" max="4369" width="13.44140625" style="807" customWidth="1"/>
    <col min="4370" max="4370" width="12.77734375" style="807" bestFit="1" customWidth="1"/>
    <col min="4371" max="4371" width="8.88671875" style="807"/>
    <col min="4372" max="4372" width="13.33203125" style="807" bestFit="1" customWidth="1"/>
    <col min="4373" max="4608" width="8.88671875" style="807"/>
    <col min="4609" max="4609" width="3.109375" style="807" customWidth="1"/>
    <col min="4610" max="4610" width="22.88671875" style="807" customWidth="1"/>
    <col min="4611" max="4611" width="18.5546875" style="807" customWidth="1"/>
    <col min="4612" max="4612" width="13.21875" style="807" customWidth="1"/>
    <col min="4613" max="4613" width="11" style="807" customWidth="1"/>
    <col min="4614" max="4614" width="15" style="807" customWidth="1"/>
    <col min="4615" max="4615" width="12.6640625" style="807" customWidth="1"/>
    <col min="4616" max="4616" width="14.21875" style="807" customWidth="1"/>
    <col min="4617" max="4617" width="15.88671875" style="807" customWidth="1"/>
    <col min="4618" max="4618" width="11.21875" style="807" customWidth="1"/>
    <col min="4619" max="4619" width="9.33203125" style="807" customWidth="1"/>
    <col min="4620" max="4620" width="16.5546875" style="807" bestFit="1" customWidth="1"/>
    <col min="4621" max="4621" width="5.88671875" style="807" customWidth="1"/>
    <col min="4622" max="4622" width="5" style="807" customWidth="1"/>
    <col min="4623" max="4624" width="8.88671875" style="807"/>
    <col min="4625" max="4625" width="13.44140625" style="807" customWidth="1"/>
    <col min="4626" max="4626" width="12.77734375" style="807" bestFit="1" customWidth="1"/>
    <col min="4627" max="4627" width="8.88671875" style="807"/>
    <col min="4628" max="4628" width="13.33203125" style="807" bestFit="1" customWidth="1"/>
    <col min="4629" max="4864" width="8.88671875" style="807"/>
    <col min="4865" max="4865" width="3.109375" style="807" customWidth="1"/>
    <col min="4866" max="4866" width="22.88671875" style="807" customWidth="1"/>
    <col min="4867" max="4867" width="18.5546875" style="807" customWidth="1"/>
    <col min="4868" max="4868" width="13.21875" style="807" customWidth="1"/>
    <col min="4869" max="4869" width="11" style="807" customWidth="1"/>
    <col min="4870" max="4870" width="15" style="807" customWidth="1"/>
    <col min="4871" max="4871" width="12.6640625" style="807" customWidth="1"/>
    <col min="4872" max="4872" width="14.21875" style="807" customWidth="1"/>
    <col min="4873" max="4873" width="15.88671875" style="807" customWidth="1"/>
    <col min="4874" max="4874" width="11.21875" style="807" customWidth="1"/>
    <col min="4875" max="4875" width="9.33203125" style="807" customWidth="1"/>
    <col min="4876" max="4876" width="16.5546875" style="807" bestFit="1" customWidth="1"/>
    <col min="4877" max="4877" width="5.88671875" style="807" customWidth="1"/>
    <col min="4878" max="4878" width="5" style="807" customWidth="1"/>
    <col min="4879" max="4880" width="8.88671875" style="807"/>
    <col min="4881" max="4881" width="13.44140625" style="807" customWidth="1"/>
    <col min="4882" max="4882" width="12.77734375" style="807" bestFit="1" customWidth="1"/>
    <col min="4883" max="4883" width="8.88671875" style="807"/>
    <col min="4884" max="4884" width="13.33203125" style="807" bestFit="1" customWidth="1"/>
    <col min="4885" max="5120" width="8.88671875" style="807"/>
    <col min="5121" max="5121" width="3.109375" style="807" customWidth="1"/>
    <col min="5122" max="5122" width="22.88671875" style="807" customWidth="1"/>
    <col min="5123" max="5123" width="18.5546875" style="807" customWidth="1"/>
    <col min="5124" max="5124" width="13.21875" style="807" customWidth="1"/>
    <col min="5125" max="5125" width="11" style="807" customWidth="1"/>
    <col min="5126" max="5126" width="15" style="807" customWidth="1"/>
    <col min="5127" max="5127" width="12.6640625" style="807" customWidth="1"/>
    <col min="5128" max="5128" width="14.21875" style="807" customWidth="1"/>
    <col min="5129" max="5129" width="15.88671875" style="807" customWidth="1"/>
    <col min="5130" max="5130" width="11.21875" style="807" customWidth="1"/>
    <col min="5131" max="5131" width="9.33203125" style="807" customWidth="1"/>
    <col min="5132" max="5132" width="16.5546875" style="807" bestFit="1" customWidth="1"/>
    <col min="5133" max="5133" width="5.88671875" style="807" customWidth="1"/>
    <col min="5134" max="5134" width="5" style="807" customWidth="1"/>
    <col min="5135" max="5136" width="8.88671875" style="807"/>
    <col min="5137" max="5137" width="13.44140625" style="807" customWidth="1"/>
    <col min="5138" max="5138" width="12.77734375" style="807" bestFit="1" customWidth="1"/>
    <col min="5139" max="5139" width="8.88671875" style="807"/>
    <col min="5140" max="5140" width="13.33203125" style="807" bestFit="1" customWidth="1"/>
    <col min="5141" max="5376" width="8.88671875" style="807"/>
    <col min="5377" max="5377" width="3.109375" style="807" customWidth="1"/>
    <col min="5378" max="5378" width="22.88671875" style="807" customWidth="1"/>
    <col min="5379" max="5379" width="18.5546875" style="807" customWidth="1"/>
    <col min="5380" max="5380" width="13.21875" style="807" customWidth="1"/>
    <col min="5381" max="5381" width="11" style="807" customWidth="1"/>
    <col min="5382" max="5382" width="15" style="807" customWidth="1"/>
    <col min="5383" max="5383" width="12.6640625" style="807" customWidth="1"/>
    <col min="5384" max="5384" width="14.21875" style="807" customWidth="1"/>
    <col min="5385" max="5385" width="15.88671875" style="807" customWidth="1"/>
    <col min="5386" max="5386" width="11.21875" style="807" customWidth="1"/>
    <col min="5387" max="5387" width="9.33203125" style="807" customWidth="1"/>
    <col min="5388" max="5388" width="16.5546875" style="807" bestFit="1" customWidth="1"/>
    <col min="5389" max="5389" width="5.88671875" style="807" customWidth="1"/>
    <col min="5390" max="5390" width="5" style="807" customWidth="1"/>
    <col min="5391" max="5392" width="8.88671875" style="807"/>
    <col min="5393" max="5393" width="13.44140625" style="807" customWidth="1"/>
    <col min="5394" max="5394" width="12.77734375" style="807" bestFit="1" customWidth="1"/>
    <col min="5395" max="5395" width="8.88671875" style="807"/>
    <col min="5396" max="5396" width="13.33203125" style="807" bestFit="1" customWidth="1"/>
    <col min="5397" max="5632" width="8.88671875" style="807"/>
    <col min="5633" max="5633" width="3.109375" style="807" customWidth="1"/>
    <col min="5634" max="5634" width="22.88671875" style="807" customWidth="1"/>
    <col min="5635" max="5635" width="18.5546875" style="807" customWidth="1"/>
    <col min="5636" max="5636" width="13.21875" style="807" customWidth="1"/>
    <col min="5637" max="5637" width="11" style="807" customWidth="1"/>
    <col min="5638" max="5638" width="15" style="807" customWidth="1"/>
    <col min="5639" max="5639" width="12.6640625" style="807" customWidth="1"/>
    <col min="5640" max="5640" width="14.21875" style="807" customWidth="1"/>
    <col min="5641" max="5641" width="15.88671875" style="807" customWidth="1"/>
    <col min="5642" max="5642" width="11.21875" style="807" customWidth="1"/>
    <col min="5643" max="5643" width="9.33203125" style="807" customWidth="1"/>
    <col min="5644" max="5644" width="16.5546875" style="807" bestFit="1" customWidth="1"/>
    <col min="5645" max="5645" width="5.88671875" style="807" customWidth="1"/>
    <col min="5646" max="5646" width="5" style="807" customWidth="1"/>
    <col min="5647" max="5648" width="8.88671875" style="807"/>
    <col min="5649" max="5649" width="13.44140625" style="807" customWidth="1"/>
    <col min="5650" max="5650" width="12.77734375" style="807" bestFit="1" customWidth="1"/>
    <col min="5651" max="5651" width="8.88671875" style="807"/>
    <col min="5652" max="5652" width="13.33203125" style="807" bestFit="1" customWidth="1"/>
    <col min="5653" max="5888" width="8.88671875" style="807"/>
    <col min="5889" max="5889" width="3.109375" style="807" customWidth="1"/>
    <col min="5890" max="5890" width="22.88671875" style="807" customWidth="1"/>
    <col min="5891" max="5891" width="18.5546875" style="807" customWidth="1"/>
    <col min="5892" max="5892" width="13.21875" style="807" customWidth="1"/>
    <col min="5893" max="5893" width="11" style="807" customWidth="1"/>
    <col min="5894" max="5894" width="15" style="807" customWidth="1"/>
    <col min="5895" max="5895" width="12.6640625" style="807" customWidth="1"/>
    <col min="5896" max="5896" width="14.21875" style="807" customWidth="1"/>
    <col min="5897" max="5897" width="15.88671875" style="807" customWidth="1"/>
    <col min="5898" max="5898" width="11.21875" style="807" customWidth="1"/>
    <col min="5899" max="5899" width="9.33203125" style="807" customWidth="1"/>
    <col min="5900" max="5900" width="16.5546875" style="807" bestFit="1" customWidth="1"/>
    <col min="5901" max="5901" width="5.88671875" style="807" customWidth="1"/>
    <col min="5902" max="5902" width="5" style="807" customWidth="1"/>
    <col min="5903" max="5904" width="8.88671875" style="807"/>
    <col min="5905" max="5905" width="13.44140625" style="807" customWidth="1"/>
    <col min="5906" max="5906" width="12.77734375" style="807" bestFit="1" customWidth="1"/>
    <col min="5907" max="5907" width="8.88671875" style="807"/>
    <col min="5908" max="5908" width="13.33203125" style="807" bestFit="1" customWidth="1"/>
    <col min="5909" max="6144" width="8.88671875" style="807"/>
    <col min="6145" max="6145" width="3.109375" style="807" customWidth="1"/>
    <col min="6146" max="6146" width="22.88671875" style="807" customWidth="1"/>
    <col min="6147" max="6147" width="18.5546875" style="807" customWidth="1"/>
    <col min="6148" max="6148" width="13.21875" style="807" customWidth="1"/>
    <col min="6149" max="6149" width="11" style="807" customWidth="1"/>
    <col min="6150" max="6150" width="15" style="807" customWidth="1"/>
    <col min="6151" max="6151" width="12.6640625" style="807" customWidth="1"/>
    <col min="6152" max="6152" width="14.21875" style="807" customWidth="1"/>
    <col min="6153" max="6153" width="15.88671875" style="807" customWidth="1"/>
    <col min="6154" max="6154" width="11.21875" style="807" customWidth="1"/>
    <col min="6155" max="6155" width="9.33203125" style="807" customWidth="1"/>
    <col min="6156" max="6156" width="16.5546875" style="807" bestFit="1" customWidth="1"/>
    <col min="6157" max="6157" width="5.88671875" style="807" customWidth="1"/>
    <col min="6158" max="6158" width="5" style="807" customWidth="1"/>
    <col min="6159" max="6160" width="8.88671875" style="807"/>
    <col min="6161" max="6161" width="13.44140625" style="807" customWidth="1"/>
    <col min="6162" max="6162" width="12.77734375" style="807" bestFit="1" customWidth="1"/>
    <col min="6163" max="6163" width="8.88671875" style="807"/>
    <col min="6164" max="6164" width="13.33203125" style="807" bestFit="1" customWidth="1"/>
    <col min="6165" max="6400" width="8.88671875" style="807"/>
    <col min="6401" max="6401" width="3.109375" style="807" customWidth="1"/>
    <col min="6402" max="6402" width="22.88671875" style="807" customWidth="1"/>
    <col min="6403" max="6403" width="18.5546875" style="807" customWidth="1"/>
    <col min="6404" max="6404" width="13.21875" style="807" customWidth="1"/>
    <col min="6405" max="6405" width="11" style="807" customWidth="1"/>
    <col min="6406" max="6406" width="15" style="807" customWidth="1"/>
    <col min="6407" max="6407" width="12.6640625" style="807" customWidth="1"/>
    <col min="6408" max="6408" width="14.21875" style="807" customWidth="1"/>
    <col min="6409" max="6409" width="15.88671875" style="807" customWidth="1"/>
    <col min="6410" max="6410" width="11.21875" style="807" customWidth="1"/>
    <col min="6411" max="6411" width="9.33203125" style="807" customWidth="1"/>
    <col min="6412" max="6412" width="16.5546875" style="807" bestFit="1" customWidth="1"/>
    <col min="6413" max="6413" width="5.88671875" style="807" customWidth="1"/>
    <col min="6414" max="6414" width="5" style="807" customWidth="1"/>
    <col min="6415" max="6416" width="8.88671875" style="807"/>
    <col min="6417" max="6417" width="13.44140625" style="807" customWidth="1"/>
    <col min="6418" max="6418" width="12.77734375" style="807" bestFit="1" customWidth="1"/>
    <col min="6419" max="6419" width="8.88671875" style="807"/>
    <col min="6420" max="6420" width="13.33203125" style="807" bestFit="1" customWidth="1"/>
    <col min="6421" max="6656" width="8.88671875" style="807"/>
    <col min="6657" max="6657" width="3.109375" style="807" customWidth="1"/>
    <col min="6658" max="6658" width="22.88671875" style="807" customWidth="1"/>
    <col min="6659" max="6659" width="18.5546875" style="807" customWidth="1"/>
    <col min="6660" max="6660" width="13.21875" style="807" customWidth="1"/>
    <col min="6661" max="6661" width="11" style="807" customWidth="1"/>
    <col min="6662" max="6662" width="15" style="807" customWidth="1"/>
    <col min="6663" max="6663" width="12.6640625" style="807" customWidth="1"/>
    <col min="6664" max="6664" width="14.21875" style="807" customWidth="1"/>
    <col min="6665" max="6665" width="15.88671875" style="807" customWidth="1"/>
    <col min="6666" max="6666" width="11.21875" style="807" customWidth="1"/>
    <col min="6667" max="6667" width="9.33203125" style="807" customWidth="1"/>
    <col min="6668" max="6668" width="16.5546875" style="807" bestFit="1" customWidth="1"/>
    <col min="6669" max="6669" width="5.88671875" style="807" customWidth="1"/>
    <col min="6670" max="6670" width="5" style="807" customWidth="1"/>
    <col min="6671" max="6672" width="8.88671875" style="807"/>
    <col min="6673" max="6673" width="13.44140625" style="807" customWidth="1"/>
    <col min="6674" max="6674" width="12.77734375" style="807" bestFit="1" customWidth="1"/>
    <col min="6675" max="6675" width="8.88671875" style="807"/>
    <col min="6676" max="6676" width="13.33203125" style="807" bestFit="1" customWidth="1"/>
    <col min="6677" max="6912" width="8.88671875" style="807"/>
    <col min="6913" max="6913" width="3.109375" style="807" customWidth="1"/>
    <col min="6914" max="6914" width="22.88671875" style="807" customWidth="1"/>
    <col min="6915" max="6915" width="18.5546875" style="807" customWidth="1"/>
    <col min="6916" max="6916" width="13.21875" style="807" customWidth="1"/>
    <col min="6917" max="6917" width="11" style="807" customWidth="1"/>
    <col min="6918" max="6918" width="15" style="807" customWidth="1"/>
    <col min="6919" max="6919" width="12.6640625" style="807" customWidth="1"/>
    <col min="6920" max="6920" width="14.21875" style="807" customWidth="1"/>
    <col min="6921" max="6921" width="15.88671875" style="807" customWidth="1"/>
    <col min="6922" max="6922" width="11.21875" style="807" customWidth="1"/>
    <col min="6923" max="6923" width="9.33203125" style="807" customWidth="1"/>
    <col min="6924" max="6924" width="16.5546875" style="807" bestFit="1" customWidth="1"/>
    <col min="6925" max="6925" width="5.88671875" style="807" customWidth="1"/>
    <col min="6926" max="6926" width="5" style="807" customWidth="1"/>
    <col min="6927" max="6928" width="8.88671875" style="807"/>
    <col min="6929" max="6929" width="13.44140625" style="807" customWidth="1"/>
    <col min="6930" max="6930" width="12.77734375" style="807" bestFit="1" customWidth="1"/>
    <col min="6931" max="6931" width="8.88671875" style="807"/>
    <col min="6932" max="6932" width="13.33203125" style="807" bestFit="1" customWidth="1"/>
    <col min="6933" max="7168" width="8.88671875" style="807"/>
    <col min="7169" max="7169" width="3.109375" style="807" customWidth="1"/>
    <col min="7170" max="7170" width="22.88671875" style="807" customWidth="1"/>
    <col min="7171" max="7171" width="18.5546875" style="807" customWidth="1"/>
    <col min="7172" max="7172" width="13.21875" style="807" customWidth="1"/>
    <col min="7173" max="7173" width="11" style="807" customWidth="1"/>
    <col min="7174" max="7174" width="15" style="807" customWidth="1"/>
    <col min="7175" max="7175" width="12.6640625" style="807" customWidth="1"/>
    <col min="7176" max="7176" width="14.21875" style="807" customWidth="1"/>
    <col min="7177" max="7177" width="15.88671875" style="807" customWidth="1"/>
    <col min="7178" max="7178" width="11.21875" style="807" customWidth="1"/>
    <col min="7179" max="7179" width="9.33203125" style="807" customWidth="1"/>
    <col min="7180" max="7180" width="16.5546875" style="807" bestFit="1" customWidth="1"/>
    <col min="7181" max="7181" width="5.88671875" style="807" customWidth="1"/>
    <col min="7182" max="7182" width="5" style="807" customWidth="1"/>
    <col min="7183" max="7184" width="8.88671875" style="807"/>
    <col min="7185" max="7185" width="13.44140625" style="807" customWidth="1"/>
    <col min="7186" max="7186" width="12.77734375" style="807" bestFit="1" customWidth="1"/>
    <col min="7187" max="7187" width="8.88671875" style="807"/>
    <col min="7188" max="7188" width="13.33203125" style="807" bestFit="1" customWidth="1"/>
    <col min="7189" max="7424" width="8.88671875" style="807"/>
    <col min="7425" max="7425" width="3.109375" style="807" customWidth="1"/>
    <col min="7426" max="7426" width="22.88671875" style="807" customWidth="1"/>
    <col min="7427" max="7427" width="18.5546875" style="807" customWidth="1"/>
    <col min="7428" max="7428" width="13.21875" style="807" customWidth="1"/>
    <col min="7429" max="7429" width="11" style="807" customWidth="1"/>
    <col min="7430" max="7430" width="15" style="807" customWidth="1"/>
    <col min="7431" max="7431" width="12.6640625" style="807" customWidth="1"/>
    <col min="7432" max="7432" width="14.21875" style="807" customWidth="1"/>
    <col min="7433" max="7433" width="15.88671875" style="807" customWidth="1"/>
    <col min="7434" max="7434" width="11.21875" style="807" customWidth="1"/>
    <col min="7435" max="7435" width="9.33203125" style="807" customWidth="1"/>
    <col min="7436" max="7436" width="16.5546875" style="807" bestFit="1" customWidth="1"/>
    <col min="7437" max="7437" width="5.88671875" style="807" customWidth="1"/>
    <col min="7438" max="7438" width="5" style="807" customWidth="1"/>
    <col min="7439" max="7440" width="8.88671875" style="807"/>
    <col min="7441" max="7441" width="13.44140625" style="807" customWidth="1"/>
    <col min="7442" max="7442" width="12.77734375" style="807" bestFit="1" customWidth="1"/>
    <col min="7443" max="7443" width="8.88671875" style="807"/>
    <col min="7444" max="7444" width="13.33203125" style="807" bestFit="1" customWidth="1"/>
    <col min="7445" max="7680" width="8.88671875" style="807"/>
    <col min="7681" max="7681" width="3.109375" style="807" customWidth="1"/>
    <col min="7682" max="7682" width="22.88671875" style="807" customWidth="1"/>
    <col min="7683" max="7683" width="18.5546875" style="807" customWidth="1"/>
    <col min="7684" max="7684" width="13.21875" style="807" customWidth="1"/>
    <col min="7685" max="7685" width="11" style="807" customWidth="1"/>
    <col min="7686" max="7686" width="15" style="807" customWidth="1"/>
    <col min="7687" max="7687" width="12.6640625" style="807" customWidth="1"/>
    <col min="7688" max="7688" width="14.21875" style="807" customWidth="1"/>
    <col min="7689" max="7689" width="15.88671875" style="807" customWidth="1"/>
    <col min="7690" max="7690" width="11.21875" style="807" customWidth="1"/>
    <col min="7691" max="7691" width="9.33203125" style="807" customWidth="1"/>
    <col min="7692" max="7692" width="16.5546875" style="807" bestFit="1" customWidth="1"/>
    <col min="7693" max="7693" width="5.88671875" style="807" customWidth="1"/>
    <col min="7694" max="7694" width="5" style="807" customWidth="1"/>
    <col min="7695" max="7696" width="8.88671875" style="807"/>
    <col min="7697" max="7697" width="13.44140625" style="807" customWidth="1"/>
    <col min="7698" max="7698" width="12.77734375" style="807" bestFit="1" customWidth="1"/>
    <col min="7699" max="7699" width="8.88671875" style="807"/>
    <col min="7700" max="7700" width="13.33203125" style="807" bestFit="1" customWidth="1"/>
    <col min="7701" max="7936" width="8.88671875" style="807"/>
    <col min="7937" max="7937" width="3.109375" style="807" customWidth="1"/>
    <col min="7938" max="7938" width="22.88671875" style="807" customWidth="1"/>
    <col min="7939" max="7939" width="18.5546875" style="807" customWidth="1"/>
    <col min="7940" max="7940" width="13.21875" style="807" customWidth="1"/>
    <col min="7941" max="7941" width="11" style="807" customWidth="1"/>
    <col min="7942" max="7942" width="15" style="807" customWidth="1"/>
    <col min="7943" max="7943" width="12.6640625" style="807" customWidth="1"/>
    <col min="7944" max="7944" width="14.21875" style="807" customWidth="1"/>
    <col min="7945" max="7945" width="15.88671875" style="807" customWidth="1"/>
    <col min="7946" max="7946" width="11.21875" style="807" customWidth="1"/>
    <col min="7947" max="7947" width="9.33203125" style="807" customWidth="1"/>
    <col min="7948" max="7948" width="16.5546875" style="807" bestFit="1" customWidth="1"/>
    <col min="7949" max="7949" width="5.88671875" style="807" customWidth="1"/>
    <col min="7950" max="7950" width="5" style="807" customWidth="1"/>
    <col min="7951" max="7952" width="8.88671875" style="807"/>
    <col min="7953" max="7953" width="13.44140625" style="807" customWidth="1"/>
    <col min="7954" max="7954" width="12.77734375" style="807" bestFit="1" customWidth="1"/>
    <col min="7955" max="7955" width="8.88671875" style="807"/>
    <col min="7956" max="7956" width="13.33203125" style="807" bestFit="1" customWidth="1"/>
    <col min="7957" max="8192" width="8.88671875" style="807"/>
    <col min="8193" max="8193" width="3.109375" style="807" customWidth="1"/>
    <col min="8194" max="8194" width="22.88671875" style="807" customWidth="1"/>
    <col min="8195" max="8195" width="18.5546875" style="807" customWidth="1"/>
    <col min="8196" max="8196" width="13.21875" style="807" customWidth="1"/>
    <col min="8197" max="8197" width="11" style="807" customWidth="1"/>
    <col min="8198" max="8198" width="15" style="807" customWidth="1"/>
    <col min="8199" max="8199" width="12.6640625" style="807" customWidth="1"/>
    <col min="8200" max="8200" width="14.21875" style="807" customWidth="1"/>
    <col min="8201" max="8201" width="15.88671875" style="807" customWidth="1"/>
    <col min="8202" max="8202" width="11.21875" style="807" customWidth="1"/>
    <col min="8203" max="8203" width="9.33203125" style="807" customWidth="1"/>
    <col min="8204" max="8204" width="16.5546875" style="807" bestFit="1" customWidth="1"/>
    <col min="8205" max="8205" width="5.88671875" style="807" customWidth="1"/>
    <col min="8206" max="8206" width="5" style="807" customWidth="1"/>
    <col min="8207" max="8208" width="8.88671875" style="807"/>
    <col min="8209" max="8209" width="13.44140625" style="807" customWidth="1"/>
    <col min="8210" max="8210" width="12.77734375" style="807" bestFit="1" customWidth="1"/>
    <col min="8211" max="8211" width="8.88671875" style="807"/>
    <col min="8212" max="8212" width="13.33203125" style="807" bestFit="1" customWidth="1"/>
    <col min="8213" max="8448" width="8.88671875" style="807"/>
    <col min="8449" max="8449" width="3.109375" style="807" customWidth="1"/>
    <col min="8450" max="8450" width="22.88671875" style="807" customWidth="1"/>
    <col min="8451" max="8451" width="18.5546875" style="807" customWidth="1"/>
    <col min="8452" max="8452" width="13.21875" style="807" customWidth="1"/>
    <col min="8453" max="8453" width="11" style="807" customWidth="1"/>
    <col min="8454" max="8454" width="15" style="807" customWidth="1"/>
    <col min="8455" max="8455" width="12.6640625" style="807" customWidth="1"/>
    <col min="8456" max="8456" width="14.21875" style="807" customWidth="1"/>
    <col min="8457" max="8457" width="15.88671875" style="807" customWidth="1"/>
    <col min="8458" max="8458" width="11.21875" style="807" customWidth="1"/>
    <col min="8459" max="8459" width="9.33203125" style="807" customWidth="1"/>
    <col min="8460" max="8460" width="16.5546875" style="807" bestFit="1" customWidth="1"/>
    <col min="8461" max="8461" width="5.88671875" style="807" customWidth="1"/>
    <col min="8462" max="8462" width="5" style="807" customWidth="1"/>
    <col min="8463" max="8464" width="8.88671875" style="807"/>
    <col min="8465" max="8465" width="13.44140625" style="807" customWidth="1"/>
    <col min="8466" max="8466" width="12.77734375" style="807" bestFit="1" customWidth="1"/>
    <col min="8467" max="8467" width="8.88671875" style="807"/>
    <col min="8468" max="8468" width="13.33203125" style="807" bestFit="1" customWidth="1"/>
    <col min="8469" max="8704" width="8.88671875" style="807"/>
    <col min="8705" max="8705" width="3.109375" style="807" customWidth="1"/>
    <col min="8706" max="8706" width="22.88671875" style="807" customWidth="1"/>
    <col min="8707" max="8707" width="18.5546875" style="807" customWidth="1"/>
    <col min="8708" max="8708" width="13.21875" style="807" customWidth="1"/>
    <col min="8709" max="8709" width="11" style="807" customWidth="1"/>
    <col min="8710" max="8710" width="15" style="807" customWidth="1"/>
    <col min="8711" max="8711" width="12.6640625" style="807" customWidth="1"/>
    <col min="8712" max="8712" width="14.21875" style="807" customWidth="1"/>
    <col min="8713" max="8713" width="15.88671875" style="807" customWidth="1"/>
    <col min="8714" max="8714" width="11.21875" style="807" customWidth="1"/>
    <col min="8715" max="8715" width="9.33203125" style="807" customWidth="1"/>
    <col min="8716" max="8716" width="16.5546875" style="807" bestFit="1" customWidth="1"/>
    <col min="8717" max="8717" width="5.88671875" style="807" customWidth="1"/>
    <col min="8718" max="8718" width="5" style="807" customWidth="1"/>
    <col min="8719" max="8720" width="8.88671875" style="807"/>
    <col min="8721" max="8721" width="13.44140625" style="807" customWidth="1"/>
    <col min="8722" max="8722" width="12.77734375" style="807" bestFit="1" customWidth="1"/>
    <col min="8723" max="8723" width="8.88671875" style="807"/>
    <col min="8724" max="8724" width="13.33203125" style="807" bestFit="1" customWidth="1"/>
    <col min="8725" max="8960" width="8.88671875" style="807"/>
    <col min="8961" max="8961" width="3.109375" style="807" customWidth="1"/>
    <col min="8962" max="8962" width="22.88671875" style="807" customWidth="1"/>
    <col min="8963" max="8963" width="18.5546875" style="807" customWidth="1"/>
    <col min="8964" max="8964" width="13.21875" style="807" customWidth="1"/>
    <col min="8965" max="8965" width="11" style="807" customWidth="1"/>
    <col min="8966" max="8966" width="15" style="807" customWidth="1"/>
    <col min="8967" max="8967" width="12.6640625" style="807" customWidth="1"/>
    <col min="8968" max="8968" width="14.21875" style="807" customWidth="1"/>
    <col min="8969" max="8969" width="15.88671875" style="807" customWidth="1"/>
    <col min="8970" max="8970" width="11.21875" style="807" customWidth="1"/>
    <col min="8971" max="8971" width="9.33203125" style="807" customWidth="1"/>
    <col min="8972" max="8972" width="16.5546875" style="807" bestFit="1" customWidth="1"/>
    <col min="8973" max="8973" width="5.88671875" style="807" customWidth="1"/>
    <col min="8974" max="8974" width="5" style="807" customWidth="1"/>
    <col min="8975" max="8976" width="8.88671875" style="807"/>
    <col min="8977" max="8977" width="13.44140625" style="807" customWidth="1"/>
    <col min="8978" max="8978" width="12.77734375" style="807" bestFit="1" customWidth="1"/>
    <col min="8979" max="8979" width="8.88671875" style="807"/>
    <col min="8980" max="8980" width="13.33203125" style="807" bestFit="1" customWidth="1"/>
    <col min="8981" max="9216" width="8.88671875" style="807"/>
    <col min="9217" max="9217" width="3.109375" style="807" customWidth="1"/>
    <col min="9218" max="9218" width="22.88671875" style="807" customWidth="1"/>
    <col min="9219" max="9219" width="18.5546875" style="807" customWidth="1"/>
    <col min="9220" max="9220" width="13.21875" style="807" customWidth="1"/>
    <col min="9221" max="9221" width="11" style="807" customWidth="1"/>
    <col min="9222" max="9222" width="15" style="807" customWidth="1"/>
    <col min="9223" max="9223" width="12.6640625" style="807" customWidth="1"/>
    <col min="9224" max="9224" width="14.21875" style="807" customWidth="1"/>
    <col min="9225" max="9225" width="15.88671875" style="807" customWidth="1"/>
    <col min="9226" max="9226" width="11.21875" style="807" customWidth="1"/>
    <col min="9227" max="9227" width="9.33203125" style="807" customWidth="1"/>
    <col min="9228" max="9228" width="16.5546875" style="807" bestFit="1" customWidth="1"/>
    <col min="9229" max="9229" width="5.88671875" style="807" customWidth="1"/>
    <col min="9230" max="9230" width="5" style="807" customWidth="1"/>
    <col min="9231" max="9232" width="8.88671875" style="807"/>
    <col min="9233" max="9233" width="13.44140625" style="807" customWidth="1"/>
    <col min="9234" max="9234" width="12.77734375" style="807" bestFit="1" customWidth="1"/>
    <col min="9235" max="9235" width="8.88671875" style="807"/>
    <col min="9236" max="9236" width="13.33203125" style="807" bestFit="1" customWidth="1"/>
    <col min="9237" max="9472" width="8.88671875" style="807"/>
    <col min="9473" max="9473" width="3.109375" style="807" customWidth="1"/>
    <col min="9474" max="9474" width="22.88671875" style="807" customWidth="1"/>
    <col min="9475" max="9475" width="18.5546875" style="807" customWidth="1"/>
    <col min="9476" max="9476" width="13.21875" style="807" customWidth="1"/>
    <col min="9477" max="9477" width="11" style="807" customWidth="1"/>
    <col min="9478" max="9478" width="15" style="807" customWidth="1"/>
    <col min="9479" max="9479" width="12.6640625" style="807" customWidth="1"/>
    <col min="9480" max="9480" width="14.21875" style="807" customWidth="1"/>
    <col min="9481" max="9481" width="15.88671875" style="807" customWidth="1"/>
    <col min="9482" max="9482" width="11.21875" style="807" customWidth="1"/>
    <col min="9483" max="9483" width="9.33203125" style="807" customWidth="1"/>
    <col min="9484" max="9484" width="16.5546875" style="807" bestFit="1" customWidth="1"/>
    <col min="9485" max="9485" width="5.88671875" style="807" customWidth="1"/>
    <col min="9486" max="9486" width="5" style="807" customWidth="1"/>
    <col min="9487" max="9488" width="8.88671875" style="807"/>
    <col min="9489" max="9489" width="13.44140625" style="807" customWidth="1"/>
    <col min="9490" max="9490" width="12.77734375" style="807" bestFit="1" customWidth="1"/>
    <col min="9491" max="9491" width="8.88671875" style="807"/>
    <col min="9492" max="9492" width="13.33203125" style="807" bestFit="1" customWidth="1"/>
    <col min="9493" max="9728" width="8.88671875" style="807"/>
    <col min="9729" max="9729" width="3.109375" style="807" customWidth="1"/>
    <col min="9730" max="9730" width="22.88671875" style="807" customWidth="1"/>
    <col min="9731" max="9731" width="18.5546875" style="807" customWidth="1"/>
    <col min="9732" max="9732" width="13.21875" style="807" customWidth="1"/>
    <col min="9733" max="9733" width="11" style="807" customWidth="1"/>
    <col min="9734" max="9734" width="15" style="807" customWidth="1"/>
    <col min="9735" max="9735" width="12.6640625" style="807" customWidth="1"/>
    <col min="9736" max="9736" width="14.21875" style="807" customWidth="1"/>
    <col min="9737" max="9737" width="15.88671875" style="807" customWidth="1"/>
    <col min="9738" max="9738" width="11.21875" style="807" customWidth="1"/>
    <col min="9739" max="9739" width="9.33203125" style="807" customWidth="1"/>
    <col min="9740" max="9740" width="16.5546875" style="807" bestFit="1" customWidth="1"/>
    <col min="9741" max="9741" width="5.88671875" style="807" customWidth="1"/>
    <col min="9742" max="9742" width="5" style="807" customWidth="1"/>
    <col min="9743" max="9744" width="8.88671875" style="807"/>
    <col min="9745" max="9745" width="13.44140625" style="807" customWidth="1"/>
    <col min="9746" max="9746" width="12.77734375" style="807" bestFit="1" customWidth="1"/>
    <col min="9747" max="9747" width="8.88671875" style="807"/>
    <col min="9748" max="9748" width="13.33203125" style="807" bestFit="1" customWidth="1"/>
    <col min="9749" max="9984" width="8.88671875" style="807"/>
    <col min="9985" max="9985" width="3.109375" style="807" customWidth="1"/>
    <col min="9986" max="9986" width="22.88671875" style="807" customWidth="1"/>
    <col min="9987" max="9987" width="18.5546875" style="807" customWidth="1"/>
    <col min="9988" max="9988" width="13.21875" style="807" customWidth="1"/>
    <col min="9989" max="9989" width="11" style="807" customWidth="1"/>
    <col min="9990" max="9990" width="15" style="807" customWidth="1"/>
    <col min="9991" max="9991" width="12.6640625" style="807" customWidth="1"/>
    <col min="9992" max="9992" width="14.21875" style="807" customWidth="1"/>
    <col min="9993" max="9993" width="15.88671875" style="807" customWidth="1"/>
    <col min="9994" max="9994" width="11.21875" style="807" customWidth="1"/>
    <col min="9995" max="9995" width="9.33203125" style="807" customWidth="1"/>
    <col min="9996" max="9996" width="16.5546875" style="807" bestFit="1" customWidth="1"/>
    <col min="9997" max="9997" width="5.88671875" style="807" customWidth="1"/>
    <col min="9998" max="9998" width="5" style="807" customWidth="1"/>
    <col min="9999" max="10000" width="8.88671875" style="807"/>
    <col min="10001" max="10001" width="13.44140625" style="807" customWidth="1"/>
    <col min="10002" max="10002" width="12.77734375" style="807" bestFit="1" customWidth="1"/>
    <col min="10003" max="10003" width="8.88671875" style="807"/>
    <col min="10004" max="10004" width="13.33203125" style="807" bestFit="1" customWidth="1"/>
    <col min="10005" max="10240" width="8.88671875" style="807"/>
    <col min="10241" max="10241" width="3.109375" style="807" customWidth="1"/>
    <col min="10242" max="10242" width="22.88671875" style="807" customWidth="1"/>
    <col min="10243" max="10243" width="18.5546875" style="807" customWidth="1"/>
    <col min="10244" max="10244" width="13.21875" style="807" customWidth="1"/>
    <col min="10245" max="10245" width="11" style="807" customWidth="1"/>
    <col min="10246" max="10246" width="15" style="807" customWidth="1"/>
    <col min="10247" max="10247" width="12.6640625" style="807" customWidth="1"/>
    <col min="10248" max="10248" width="14.21875" style="807" customWidth="1"/>
    <col min="10249" max="10249" width="15.88671875" style="807" customWidth="1"/>
    <col min="10250" max="10250" width="11.21875" style="807" customWidth="1"/>
    <col min="10251" max="10251" width="9.33203125" style="807" customWidth="1"/>
    <col min="10252" max="10252" width="16.5546875" style="807" bestFit="1" customWidth="1"/>
    <col min="10253" max="10253" width="5.88671875" style="807" customWidth="1"/>
    <col min="10254" max="10254" width="5" style="807" customWidth="1"/>
    <col min="10255" max="10256" width="8.88671875" style="807"/>
    <col min="10257" max="10257" width="13.44140625" style="807" customWidth="1"/>
    <col min="10258" max="10258" width="12.77734375" style="807" bestFit="1" customWidth="1"/>
    <col min="10259" max="10259" width="8.88671875" style="807"/>
    <col min="10260" max="10260" width="13.33203125" style="807" bestFit="1" customWidth="1"/>
    <col min="10261" max="10496" width="8.88671875" style="807"/>
    <col min="10497" max="10497" width="3.109375" style="807" customWidth="1"/>
    <col min="10498" max="10498" width="22.88671875" style="807" customWidth="1"/>
    <col min="10499" max="10499" width="18.5546875" style="807" customWidth="1"/>
    <col min="10500" max="10500" width="13.21875" style="807" customWidth="1"/>
    <col min="10501" max="10501" width="11" style="807" customWidth="1"/>
    <col min="10502" max="10502" width="15" style="807" customWidth="1"/>
    <col min="10503" max="10503" width="12.6640625" style="807" customWidth="1"/>
    <col min="10504" max="10504" width="14.21875" style="807" customWidth="1"/>
    <col min="10505" max="10505" width="15.88671875" style="807" customWidth="1"/>
    <col min="10506" max="10506" width="11.21875" style="807" customWidth="1"/>
    <col min="10507" max="10507" width="9.33203125" style="807" customWidth="1"/>
    <col min="10508" max="10508" width="16.5546875" style="807" bestFit="1" customWidth="1"/>
    <col min="10509" max="10509" width="5.88671875" style="807" customWidth="1"/>
    <col min="10510" max="10510" width="5" style="807" customWidth="1"/>
    <col min="10511" max="10512" width="8.88671875" style="807"/>
    <col min="10513" max="10513" width="13.44140625" style="807" customWidth="1"/>
    <col min="10514" max="10514" width="12.77734375" style="807" bestFit="1" customWidth="1"/>
    <col min="10515" max="10515" width="8.88671875" style="807"/>
    <col min="10516" max="10516" width="13.33203125" style="807" bestFit="1" customWidth="1"/>
    <col min="10517" max="10752" width="8.88671875" style="807"/>
    <col min="10753" max="10753" width="3.109375" style="807" customWidth="1"/>
    <col min="10754" max="10754" width="22.88671875" style="807" customWidth="1"/>
    <col min="10755" max="10755" width="18.5546875" style="807" customWidth="1"/>
    <col min="10756" max="10756" width="13.21875" style="807" customWidth="1"/>
    <col min="10757" max="10757" width="11" style="807" customWidth="1"/>
    <col min="10758" max="10758" width="15" style="807" customWidth="1"/>
    <col min="10759" max="10759" width="12.6640625" style="807" customWidth="1"/>
    <col min="10760" max="10760" width="14.21875" style="807" customWidth="1"/>
    <col min="10761" max="10761" width="15.88671875" style="807" customWidth="1"/>
    <col min="10762" max="10762" width="11.21875" style="807" customWidth="1"/>
    <col min="10763" max="10763" width="9.33203125" style="807" customWidth="1"/>
    <col min="10764" max="10764" width="16.5546875" style="807" bestFit="1" customWidth="1"/>
    <col min="10765" max="10765" width="5.88671875" style="807" customWidth="1"/>
    <col min="10766" max="10766" width="5" style="807" customWidth="1"/>
    <col min="10767" max="10768" width="8.88671875" style="807"/>
    <col min="10769" max="10769" width="13.44140625" style="807" customWidth="1"/>
    <col min="10770" max="10770" width="12.77734375" style="807" bestFit="1" customWidth="1"/>
    <col min="10771" max="10771" width="8.88671875" style="807"/>
    <col min="10772" max="10772" width="13.33203125" style="807" bestFit="1" customWidth="1"/>
    <col min="10773" max="11008" width="8.88671875" style="807"/>
    <col min="11009" max="11009" width="3.109375" style="807" customWidth="1"/>
    <col min="11010" max="11010" width="22.88671875" style="807" customWidth="1"/>
    <col min="11011" max="11011" width="18.5546875" style="807" customWidth="1"/>
    <col min="11012" max="11012" width="13.21875" style="807" customWidth="1"/>
    <col min="11013" max="11013" width="11" style="807" customWidth="1"/>
    <col min="11014" max="11014" width="15" style="807" customWidth="1"/>
    <col min="11015" max="11015" width="12.6640625" style="807" customWidth="1"/>
    <col min="11016" max="11016" width="14.21875" style="807" customWidth="1"/>
    <col min="11017" max="11017" width="15.88671875" style="807" customWidth="1"/>
    <col min="11018" max="11018" width="11.21875" style="807" customWidth="1"/>
    <col min="11019" max="11019" width="9.33203125" style="807" customWidth="1"/>
    <col min="11020" max="11020" width="16.5546875" style="807" bestFit="1" customWidth="1"/>
    <col min="11021" max="11021" width="5.88671875" style="807" customWidth="1"/>
    <col min="11022" max="11022" width="5" style="807" customWidth="1"/>
    <col min="11023" max="11024" width="8.88671875" style="807"/>
    <col min="11025" max="11025" width="13.44140625" style="807" customWidth="1"/>
    <col min="11026" max="11026" width="12.77734375" style="807" bestFit="1" customWidth="1"/>
    <col min="11027" max="11027" width="8.88671875" style="807"/>
    <col min="11028" max="11028" width="13.33203125" style="807" bestFit="1" customWidth="1"/>
    <col min="11029" max="11264" width="8.88671875" style="807"/>
    <col min="11265" max="11265" width="3.109375" style="807" customWidth="1"/>
    <col min="11266" max="11266" width="22.88671875" style="807" customWidth="1"/>
    <col min="11267" max="11267" width="18.5546875" style="807" customWidth="1"/>
    <col min="11268" max="11268" width="13.21875" style="807" customWidth="1"/>
    <col min="11269" max="11269" width="11" style="807" customWidth="1"/>
    <col min="11270" max="11270" width="15" style="807" customWidth="1"/>
    <col min="11271" max="11271" width="12.6640625" style="807" customWidth="1"/>
    <col min="11272" max="11272" width="14.21875" style="807" customWidth="1"/>
    <col min="11273" max="11273" width="15.88671875" style="807" customWidth="1"/>
    <col min="11274" max="11274" width="11.21875" style="807" customWidth="1"/>
    <col min="11275" max="11275" width="9.33203125" style="807" customWidth="1"/>
    <col min="11276" max="11276" width="16.5546875" style="807" bestFit="1" customWidth="1"/>
    <col min="11277" max="11277" width="5.88671875" style="807" customWidth="1"/>
    <col min="11278" max="11278" width="5" style="807" customWidth="1"/>
    <col min="11279" max="11280" width="8.88671875" style="807"/>
    <col min="11281" max="11281" width="13.44140625" style="807" customWidth="1"/>
    <col min="11282" max="11282" width="12.77734375" style="807" bestFit="1" customWidth="1"/>
    <col min="11283" max="11283" width="8.88671875" style="807"/>
    <col min="11284" max="11284" width="13.33203125" style="807" bestFit="1" customWidth="1"/>
    <col min="11285" max="11520" width="8.88671875" style="807"/>
    <col min="11521" max="11521" width="3.109375" style="807" customWidth="1"/>
    <col min="11522" max="11522" width="22.88671875" style="807" customWidth="1"/>
    <col min="11523" max="11523" width="18.5546875" style="807" customWidth="1"/>
    <col min="11524" max="11524" width="13.21875" style="807" customWidth="1"/>
    <col min="11525" max="11525" width="11" style="807" customWidth="1"/>
    <col min="11526" max="11526" width="15" style="807" customWidth="1"/>
    <col min="11527" max="11527" width="12.6640625" style="807" customWidth="1"/>
    <col min="11528" max="11528" width="14.21875" style="807" customWidth="1"/>
    <col min="11529" max="11529" width="15.88671875" style="807" customWidth="1"/>
    <col min="11530" max="11530" width="11.21875" style="807" customWidth="1"/>
    <col min="11531" max="11531" width="9.33203125" style="807" customWidth="1"/>
    <col min="11532" max="11532" width="16.5546875" style="807" bestFit="1" customWidth="1"/>
    <col min="11533" max="11533" width="5.88671875" style="807" customWidth="1"/>
    <col min="11534" max="11534" width="5" style="807" customWidth="1"/>
    <col min="11535" max="11536" width="8.88671875" style="807"/>
    <col min="11537" max="11537" width="13.44140625" style="807" customWidth="1"/>
    <col min="11538" max="11538" width="12.77734375" style="807" bestFit="1" customWidth="1"/>
    <col min="11539" max="11539" width="8.88671875" style="807"/>
    <col min="11540" max="11540" width="13.33203125" style="807" bestFit="1" customWidth="1"/>
    <col min="11541" max="11776" width="8.88671875" style="807"/>
    <col min="11777" max="11777" width="3.109375" style="807" customWidth="1"/>
    <col min="11778" max="11778" width="22.88671875" style="807" customWidth="1"/>
    <col min="11779" max="11779" width="18.5546875" style="807" customWidth="1"/>
    <col min="11780" max="11780" width="13.21875" style="807" customWidth="1"/>
    <col min="11781" max="11781" width="11" style="807" customWidth="1"/>
    <col min="11782" max="11782" width="15" style="807" customWidth="1"/>
    <col min="11783" max="11783" width="12.6640625" style="807" customWidth="1"/>
    <col min="11784" max="11784" width="14.21875" style="807" customWidth="1"/>
    <col min="11785" max="11785" width="15.88671875" style="807" customWidth="1"/>
    <col min="11786" max="11786" width="11.21875" style="807" customWidth="1"/>
    <col min="11787" max="11787" width="9.33203125" style="807" customWidth="1"/>
    <col min="11788" max="11788" width="16.5546875" style="807" bestFit="1" customWidth="1"/>
    <col min="11789" max="11789" width="5.88671875" style="807" customWidth="1"/>
    <col min="11790" max="11790" width="5" style="807" customWidth="1"/>
    <col min="11791" max="11792" width="8.88671875" style="807"/>
    <col min="11793" max="11793" width="13.44140625" style="807" customWidth="1"/>
    <col min="11794" max="11794" width="12.77734375" style="807" bestFit="1" customWidth="1"/>
    <col min="11795" max="11795" width="8.88671875" style="807"/>
    <col min="11796" max="11796" width="13.33203125" style="807" bestFit="1" customWidth="1"/>
    <col min="11797" max="12032" width="8.88671875" style="807"/>
    <col min="12033" max="12033" width="3.109375" style="807" customWidth="1"/>
    <col min="12034" max="12034" width="22.88671875" style="807" customWidth="1"/>
    <col min="12035" max="12035" width="18.5546875" style="807" customWidth="1"/>
    <col min="12036" max="12036" width="13.21875" style="807" customWidth="1"/>
    <col min="12037" max="12037" width="11" style="807" customWidth="1"/>
    <col min="12038" max="12038" width="15" style="807" customWidth="1"/>
    <col min="12039" max="12039" width="12.6640625" style="807" customWidth="1"/>
    <col min="12040" max="12040" width="14.21875" style="807" customWidth="1"/>
    <col min="12041" max="12041" width="15.88671875" style="807" customWidth="1"/>
    <col min="12042" max="12042" width="11.21875" style="807" customWidth="1"/>
    <col min="12043" max="12043" width="9.33203125" style="807" customWidth="1"/>
    <col min="12044" max="12044" width="16.5546875" style="807" bestFit="1" customWidth="1"/>
    <col min="12045" max="12045" width="5.88671875" style="807" customWidth="1"/>
    <col min="12046" max="12046" width="5" style="807" customWidth="1"/>
    <col min="12047" max="12048" width="8.88671875" style="807"/>
    <col min="12049" max="12049" width="13.44140625" style="807" customWidth="1"/>
    <col min="12050" max="12050" width="12.77734375" style="807" bestFit="1" customWidth="1"/>
    <col min="12051" max="12051" width="8.88671875" style="807"/>
    <col min="12052" max="12052" width="13.33203125" style="807" bestFit="1" customWidth="1"/>
    <col min="12053" max="12288" width="8.88671875" style="807"/>
    <col min="12289" max="12289" width="3.109375" style="807" customWidth="1"/>
    <col min="12290" max="12290" width="22.88671875" style="807" customWidth="1"/>
    <col min="12291" max="12291" width="18.5546875" style="807" customWidth="1"/>
    <col min="12292" max="12292" width="13.21875" style="807" customWidth="1"/>
    <col min="12293" max="12293" width="11" style="807" customWidth="1"/>
    <col min="12294" max="12294" width="15" style="807" customWidth="1"/>
    <col min="12295" max="12295" width="12.6640625" style="807" customWidth="1"/>
    <col min="12296" max="12296" width="14.21875" style="807" customWidth="1"/>
    <col min="12297" max="12297" width="15.88671875" style="807" customWidth="1"/>
    <col min="12298" max="12298" width="11.21875" style="807" customWidth="1"/>
    <col min="12299" max="12299" width="9.33203125" style="807" customWidth="1"/>
    <col min="12300" max="12300" width="16.5546875" style="807" bestFit="1" customWidth="1"/>
    <col min="12301" max="12301" width="5.88671875" style="807" customWidth="1"/>
    <col min="12302" max="12302" width="5" style="807" customWidth="1"/>
    <col min="12303" max="12304" width="8.88671875" style="807"/>
    <col min="12305" max="12305" width="13.44140625" style="807" customWidth="1"/>
    <col min="12306" max="12306" width="12.77734375" style="807" bestFit="1" customWidth="1"/>
    <col min="12307" max="12307" width="8.88671875" style="807"/>
    <col min="12308" max="12308" width="13.33203125" style="807" bestFit="1" customWidth="1"/>
    <col min="12309" max="12544" width="8.88671875" style="807"/>
    <col min="12545" max="12545" width="3.109375" style="807" customWidth="1"/>
    <col min="12546" max="12546" width="22.88671875" style="807" customWidth="1"/>
    <col min="12547" max="12547" width="18.5546875" style="807" customWidth="1"/>
    <col min="12548" max="12548" width="13.21875" style="807" customWidth="1"/>
    <col min="12549" max="12549" width="11" style="807" customWidth="1"/>
    <col min="12550" max="12550" width="15" style="807" customWidth="1"/>
    <col min="12551" max="12551" width="12.6640625" style="807" customWidth="1"/>
    <col min="12552" max="12552" width="14.21875" style="807" customWidth="1"/>
    <col min="12553" max="12553" width="15.88671875" style="807" customWidth="1"/>
    <col min="12554" max="12554" width="11.21875" style="807" customWidth="1"/>
    <col min="12555" max="12555" width="9.33203125" style="807" customWidth="1"/>
    <col min="12556" max="12556" width="16.5546875" style="807" bestFit="1" customWidth="1"/>
    <col min="12557" max="12557" width="5.88671875" style="807" customWidth="1"/>
    <col min="12558" max="12558" width="5" style="807" customWidth="1"/>
    <col min="12559" max="12560" width="8.88671875" style="807"/>
    <col min="12561" max="12561" width="13.44140625" style="807" customWidth="1"/>
    <col min="12562" max="12562" width="12.77734375" style="807" bestFit="1" customWidth="1"/>
    <col min="12563" max="12563" width="8.88671875" style="807"/>
    <col min="12564" max="12564" width="13.33203125" style="807" bestFit="1" customWidth="1"/>
    <col min="12565" max="12800" width="8.88671875" style="807"/>
    <col min="12801" max="12801" width="3.109375" style="807" customWidth="1"/>
    <col min="12802" max="12802" width="22.88671875" style="807" customWidth="1"/>
    <col min="12803" max="12803" width="18.5546875" style="807" customWidth="1"/>
    <col min="12804" max="12804" width="13.21875" style="807" customWidth="1"/>
    <col min="12805" max="12805" width="11" style="807" customWidth="1"/>
    <col min="12806" max="12806" width="15" style="807" customWidth="1"/>
    <col min="12807" max="12807" width="12.6640625" style="807" customWidth="1"/>
    <col min="12808" max="12808" width="14.21875" style="807" customWidth="1"/>
    <col min="12809" max="12809" width="15.88671875" style="807" customWidth="1"/>
    <col min="12810" max="12810" width="11.21875" style="807" customWidth="1"/>
    <col min="12811" max="12811" width="9.33203125" style="807" customWidth="1"/>
    <col min="12812" max="12812" width="16.5546875" style="807" bestFit="1" customWidth="1"/>
    <col min="12813" max="12813" width="5.88671875" style="807" customWidth="1"/>
    <col min="12814" max="12814" width="5" style="807" customWidth="1"/>
    <col min="12815" max="12816" width="8.88671875" style="807"/>
    <col min="12817" max="12817" width="13.44140625" style="807" customWidth="1"/>
    <col min="12818" max="12818" width="12.77734375" style="807" bestFit="1" customWidth="1"/>
    <col min="12819" max="12819" width="8.88671875" style="807"/>
    <col min="12820" max="12820" width="13.33203125" style="807" bestFit="1" customWidth="1"/>
    <col min="12821" max="13056" width="8.88671875" style="807"/>
    <col min="13057" max="13057" width="3.109375" style="807" customWidth="1"/>
    <col min="13058" max="13058" width="22.88671875" style="807" customWidth="1"/>
    <col min="13059" max="13059" width="18.5546875" style="807" customWidth="1"/>
    <col min="13060" max="13060" width="13.21875" style="807" customWidth="1"/>
    <col min="13061" max="13061" width="11" style="807" customWidth="1"/>
    <col min="13062" max="13062" width="15" style="807" customWidth="1"/>
    <col min="13063" max="13063" width="12.6640625" style="807" customWidth="1"/>
    <col min="13064" max="13064" width="14.21875" style="807" customWidth="1"/>
    <col min="13065" max="13065" width="15.88671875" style="807" customWidth="1"/>
    <col min="13066" max="13066" width="11.21875" style="807" customWidth="1"/>
    <col min="13067" max="13067" width="9.33203125" style="807" customWidth="1"/>
    <col min="13068" max="13068" width="16.5546875" style="807" bestFit="1" customWidth="1"/>
    <col min="13069" max="13069" width="5.88671875" style="807" customWidth="1"/>
    <col min="13070" max="13070" width="5" style="807" customWidth="1"/>
    <col min="13071" max="13072" width="8.88671875" style="807"/>
    <col min="13073" max="13073" width="13.44140625" style="807" customWidth="1"/>
    <col min="13074" max="13074" width="12.77734375" style="807" bestFit="1" customWidth="1"/>
    <col min="13075" max="13075" width="8.88671875" style="807"/>
    <col min="13076" max="13076" width="13.33203125" style="807" bestFit="1" customWidth="1"/>
    <col min="13077" max="13312" width="8.88671875" style="807"/>
    <col min="13313" max="13313" width="3.109375" style="807" customWidth="1"/>
    <col min="13314" max="13314" width="22.88671875" style="807" customWidth="1"/>
    <col min="13315" max="13315" width="18.5546875" style="807" customWidth="1"/>
    <col min="13316" max="13316" width="13.21875" style="807" customWidth="1"/>
    <col min="13317" max="13317" width="11" style="807" customWidth="1"/>
    <col min="13318" max="13318" width="15" style="807" customWidth="1"/>
    <col min="13319" max="13319" width="12.6640625" style="807" customWidth="1"/>
    <col min="13320" max="13320" width="14.21875" style="807" customWidth="1"/>
    <col min="13321" max="13321" width="15.88671875" style="807" customWidth="1"/>
    <col min="13322" max="13322" width="11.21875" style="807" customWidth="1"/>
    <col min="13323" max="13323" width="9.33203125" style="807" customWidth="1"/>
    <col min="13324" max="13324" width="16.5546875" style="807" bestFit="1" customWidth="1"/>
    <col min="13325" max="13325" width="5.88671875" style="807" customWidth="1"/>
    <col min="13326" max="13326" width="5" style="807" customWidth="1"/>
    <col min="13327" max="13328" width="8.88671875" style="807"/>
    <col min="13329" max="13329" width="13.44140625" style="807" customWidth="1"/>
    <col min="13330" max="13330" width="12.77734375" style="807" bestFit="1" customWidth="1"/>
    <col min="13331" max="13331" width="8.88671875" style="807"/>
    <col min="13332" max="13332" width="13.33203125" style="807" bestFit="1" customWidth="1"/>
    <col min="13333" max="13568" width="8.88671875" style="807"/>
    <col min="13569" max="13569" width="3.109375" style="807" customWidth="1"/>
    <col min="13570" max="13570" width="22.88671875" style="807" customWidth="1"/>
    <col min="13571" max="13571" width="18.5546875" style="807" customWidth="1"/>
    <col min="13572" max="13572" width="13.21875" style="807" customWidth="1"/>
    <col min="13573" max="13573" width="11" style="807" customWidth="1"/>
    <col min="13574" max="13574" width="15" style="807" customWidth="1"/>
    <col min="13575" max="13575" width="12.6640625" style="807" customWidth="1"/>
    <col min="13576" max="13576" width="14.21875" style="807" customWidth="1"/>
    <col min="13577" max="13577" width="15.88671875" style="807" customWidth="1"/>
    <col min="13578" max="13578" width="11.21875" style="807" customWidth="1"/>
    <col min="13579" max="13579" width="9.33203125" style="807" customWidth="1"/>
    <col min="13580" max="13580" width="16.5546875" style="807" bestFit="1" customWidth="1"/>
    <col min="13581" max="13581" width="5.88671875" style="807" customWidth="1"/>
    <col min="13582" max="13582" width="5" style="807" customWidth="1"/>
    <col min="13583" max="13584" width="8.88671875" style="807"/>
    <col min="13585" max="13585" width="13.44140625" style="807" customWidth="1"/>
    <col min="13586" max="13586" width="12.77734375" style="807" bestFit="1" customWidth="1"/>
    <col min="13587" max="13587" width="8.88671875" style="807"/>
    <col min="13588" max="13588" width="13.33203125" style="807" bestFit="1" customWidth="1"/>
    <col min="13589" max="13824" width="8.88671875" style="807"/>
    <col min="13825" max="13825" width="3.109375" style="807" customWidth="1"/>
    <col min="13826" max="13826" width="22.88671875" style="807" customWidth="1"/>
    <col min="13827" max="13827" width="18.5546875" style="807" customWidth="1"/>
    <col min="13828" max="13828" width="13.21875" style="807" customWidth="1"/>
    <col min="13829" max="13829" width="11" style="807" customWidth="1"/>
    <col min="13830" max="13830" width="15" style="807" customWidth="1"/>
    <col min="13831" max="13831" width="12.6640625" style="807" customWidth="1"/>
    <col min="13832" max="13832" width="14.21875" style="807" customWidth="1"/>
    <col min="13833" max="13833" width="15.88671875" style="807" customWidth="1"/>
    <col min="13834" max="13834" width="11.21875" style="807" customWidth="1"/>
    <col min="13835" max="13835" width="9.33203125" style="807" customWidth="1"/>
    <col min="13836" max="13836" width="16.5546875" style="807" bestFit="1" customWidth="1"/>
    <col min="13837" max="13837" width="5.88671875" style="807" customWidth="1"/>
    <col min="13838" max="13838" width="5" style="807" customWidth="1"/>
    <col min="13839" max="13840" width="8.88671875" style="807"/>
    <col min="13841" max="13841" width="13.44140625" style="807" customWidth="1"/>
    <col min="13842" max="13842" width="12.77734375" style="807" bestFit="1" customWidth="1"/>
    <col min="13843" max="13843" width="8.88671875" style="807"/>
    <col min="13844" max="13844" width="13.33203125" style="807" bestFit="1" customWidth="1"/>
    <col min="13845" max="14080" width="8.88671875" style="807"/>
    <col min="14081" max="14081" width="3.109375" style="807" customWidth="1"/>
    <col min="14082" max="14082" width="22.88671875" style="807" customWidth="1"/>
    <col min="14083" max="14083" width="18.5546875" style="807" customWidth="1"/>
    <col min="14084" max="14084" width="13.21875" style="807" customWidth="1"/>
    <col min="14085" max="14085" width="11" style="807" customWidth="1"/>
    <col min="14086" max="14086" width="15" style="807" customWidth="1"/>
    <col min="14087" max="14087" width="12.6640625" style="807" customWidth="1"/>
    <col min="14088" max="14088" width="14.21875" style="807" customWidth="1"/>
    <col min="14089" max="14089" width="15.88671875" style="807" customWidth="1"/>
    <col min="14090" max="14090" width="11.21875" style="807" customWidth="1"/>
    <col min="14091" max="14091" width="9.33203125" style="807" customWidth="1"/>
    <col min="14092" max="14092" width="16.5546875" style="807" bestFit="1" customWidth="1"/>
    <col min="14093" max="14093" width="5.88671875" style="807" customWidth="1"/>
    <col min="14094" max="14094" width="5" style="807" customWidth="1"/>
    <col min="14095" max="14096" width="8.88671875" style="807"/>
    <col min="14097" max="14097" width="13.44140625" style="807" customWidth="1"/>
    <col min="14098" max="14098" width="12.77734375" style="807" bestFit="1" customWidth="1"/>
    <col min="14099" max="14099" width="8.88671875" style="807"/>
    <col min="14100" max="14100" width="13.33203125" style="807" bestFit="1" customWidth="1"/>
    <col min="14101" max="14336" width="8.88671875" style="807"/>
    <col min="14337" max="14337" width="3.109375" style="807" customWidth="1"/>
    <col min="14338" max="14338" width="22.88671875" style="807" customWidth="1"/>
    <col min="14339" max="14339" width="18.5546875" style="807" customWidth="1"/>
    <col min="14340" max="14340" width="13.21875" style="807" customWidth="1"/>
    <col min="14341" max="14341" width="11" style="807" customWidth="1"/>
    <col min="14342" max="14342" width="15" style="807" customWidth="1"/>
    <col min="14343" max="14343" width="12.6640625" style="807" customWidth="1"/>
    <col min="14344" max="14344" width="14.21875" style="807" customWidth="1"/>
    <col min="14345" max="14345" width="15.88671875" style="807" customWidth="1"/>
    <col min="14346" max="14346" width="11.21875" style="807" customWidth="1"/>
    <col min="14347" max="14347" width="9.33203125" style="807" customWidth="1"/>
    <col min="14348" max="14348" width="16.5546875" style="807" bestFit="1" customWidth="1"/>
    <col min="14349" max="14349" width="5.88671875" style="807" customWidth="1"/>
    <col min="14350" max="14350" width="5" style="807" customWidth="1"/>
    <col min="14351" max="14352" width="8.88671875" style="807"/>
    <col min="14353" max="14353" width="13.44140625" style="807" customWidth="1"/>
    <col min="14354" max="14354" width="12.77734375" style="807" bestFit="1" customWidth="1"/>
    <col min="14355" max="14355" width="8.88671875" style="807"/>
    <col min="14356" max="14356" width="13.33203125" style="807" bestFit="1" customWidth="1"/>
    <col min="14357" max="14592" width="8.88671875" style="807"/>
    <col min="14593" max="14593" width="3.109375" style="807" customWidth="1"/>
    <col min="14594" max="14594" width="22.88671875" style="807" customWidth="1"/>
    <col min="14595" max="14595" width="18.5546875" style="807" customWidth="1"/>
    <col min="14596" max="14596" width="13.21875" style="807" customWidth="1"/>
    <col min="14597" max="14597" width="11" style="807" customWidth="1"/>
    <col min="14598" max="14598" width="15" style="807" customWidth="1"/>
    <col min="14599" max="14599" width="12.6640625" style="807" customWidth="1"/>
    <col min="14600" max="14600" width="14.21875" style="807" customWidth="1"/>
    <col min="14601" max="14601" width="15.88671875" style="807" customWidth="1"/>
    <col min="14602" max="14602" width="11.21875" style="807" customWidth="1"/>
    <col min="14603" max="14603" width="9.33203125" style="807" customWidth="1"/>
    <col min="14604" max="14604" width="16.5546875" style="807" bestFit="1" customWidth="1"/>
    <col min="14605" max="14605" width="5.88671875" style="807" customWidth="1"/>
    <col min="14606" max="14606" width="5" style="807" customWidth="1"/>
    <col min="14607" max="14608" width="8.88671875" style="807"/>
    <col min="14609" max="14609" width="13.44140625" style="807" customWidth="1"/>
    <col min="14610" max="14610" width="12.77734375" style="807" bestFit="1" customWidth="1"/>
    <col min="14611" max="14611" width="8.88671875" style="807"/>
    <col min="14612" max="14612" width="13.33203125" style="807" bestFit="1" customWidth="1"/>
    <col min="14613" max="14848" width="8.88671875" style="807"/>
    <col min="14849" max="14849" width="3.109375" style="807" customWidth="1"/>
    <col min="14850" max="14850" width="22.88671875" style="807" customWidth="1"/>
    <col min="14851" max="14851" width="18.5546875" style="807" customWidth="1"/>
    <col min="14852" max="14852" width="13.21875" style="807" customWidth="1"/>
    <col min="14853" max="14853" width="11" style="807" customWidth="1"/>
    <col min="14854" max="14854" width="15" style="807" customWidth="1"/>
    <col min="14855" max="14855" width="12.6640625" style="807" customWidth="1"/>
    <col min="14856" max="14856" width="14.21875" style="807" customWidth="1"/>
    <col min="14857" max="14857" width="15.88671875" style="807" customWidth="1"/>
    <col min="14858" max="14858" width="11.21875" style="807" customWidth="1"/>
    <col min="14859" max="14859" width="9.33203125" style="807" customWidth="1"/>
    <col min="14860" max="14860" width="16.5546875" style="807" bestFit="1" customWidth="1"/>
    <col min="14861" max="14861" width="5.88671875" style="807" customWidth="1"/>
    <col min="14862" max="14862" width="5" style="807" customWidth="1"/>
    <col min="14863" max="14864" width="8.88671875" style="807"/>
    <col min="14865" max="14865" width="13.44140625" style="807" customWidth="1"/>
    <col min="14866" max="14866" width="12.77734375" style="807" bestFit="1" customWidth="1"/>
    <col min="14867" max="14867" width="8.88671875" style="807"/>
    <col min="14868" max="14868" width="13.33203125" style="807" bestFit="1" customWidth="1"/>
    <col min="14869" max="15104" width="8.88671875" style="807"/>
    <col min="15105" max="15105" width="3.109375" style="807" customWidth="1"/>
    <col min="15106" max="15106" width="22.88671875" style="807" customWidth="1"/>
    <col min="15107" max="15107" width="18.5546875" style="807" customWidth="1"/>
    <col min="15108" max="15108" width="13.21875" style="807" customWidth="1"/>
    <col min="15109" max="15109" width="11" style="807" customWidth="1"/>
    <col min="15110" max="15110" width="15" style="807" customWidth="1"/>
    <col min="15111" max="15111" width="12.6640625" style="807" customWidth="1"/>
    <col min="15112" max="15112" width="14.21875" style="807" customWidth="1"/>
    <col min="15113" max="15113" width="15.88671875" style="807" customWidth="1"/>
    <col min="15114" max="15114" width="11.21875" style="807" customWidth="1"/>
    <col min="15115" max="15115" width="9.33203125" style="807" customWidth="1"/>
    <col min="15116" max="15116" width="16.5546875" style="807" bestFit="1" customWidth="1"/>
    <col min="15117" max="15117" width="5.88671875" style="807" customWidth="1"/>
    <col min="15118" max="15118" width="5" style="807" customWidth="1"/>
    <col min="15119" max="15120" width="8.88671875" style="807"/>
    <col min="15121" max="15121" width="13.44140625" style="807" customWidth="1"/>
    <col min="15122" max="15122" width="12.77734375" style="807" bestFit="1" customWidth="1"/>
    <col min="15123" max="15123" width="8.88671875" style="807"/>
    <col min="15124" max="15124" width="13.33203125" style="807" bestFit="1" customWidth="1"/>
    <col min="15125" max="15360" width="8.88671875" style="807"/>
    <col min="15361" max="15361" width="3.109375" style="807" customWidth="1"/>
    <col min="15362" max="15362" width="22.88671875" style="807" customWidth="1"/>
    <col min="15363" max="15363" width="18.5546875" style="807" customWidth="1"/>
    <col min="15364" max="15364" width="13.21875" style="807" customWidth="1"/>
    <col min="15365" max="15365" width="11" style="807" customWidth="1"/>
    <col min="15366" max="15366" width="15" style="807" customWidth="1"/>
    <col min="15367" max="15367" width="12.6640625" style="807" customWidth="1"/>
    <col min="15368" max="15368" width="14.21875" style="807" customWidth="1"/>
    <col min="15369" max="15369" width="15.88671875" style="807" customWidth="1"/>
    <col min="15370" max="15370" width="11.21875" style="807" customWidth="1"/>
    <col min="15371" max="15371" width="9.33203125" style="807" customWidth="1"/>
    <col min="15372" max="15372" width="16.5546875" style="807" bestFit="1" customWidth="1"/>
    <col min="15373" max="15373" width="5.88671875" style="807" customWidth="1"/>
    <col min="15374" max="15374" width="5" style="807" customWidth="1"/>
    <col min="15375" max="15376" width="8.88671875" style="807"/>
    <col min="15377" max="15377" width="13.44140625" style="807" customWidth="1"/>
    <col min="15378" max="15378" width="12.77734375" style="807" bestFit="1" customWidth="1"/>
    <col min="15379" max="15379" width="8.88671875" style="807"/>
    <col min="15380" max="15380" width="13.33203125" style="807" bestFit="1" customWidth="1"/>
    <col min="15381" max="15616" width="8.88671875" style="807"/>
    <col min="15617" max="15617" width="3.109375" style="807" customWidth="1"/>
    <col min="15618" max="15618" width="22.88671875" style="807" customWidth="1"/>
    <col min="15619" max="15619" width="18.5546875" style="807" customWidth="1"/>
    <col min="15620" max="15620" width="13.21875" style="807" customWidth="1"/>
    <col min="15621" max="15621" width="11" style="807" customWidth="1"/>
    <col min="15622" max="15622" width="15" style="807" customWidth="1"/>
    <col min="15623" max="15623" width="12.6640625" style="807" customWidth="1"/>
    <col min="15624" max="15624" width="14.21875" style="807" customWidth="1"/>
    <col min="15625" max="15625" width="15.88671875" style="807" customWidth="1"/>
    <col min="15626" max="15626" width="11.21875" style="807" customWidth="1"/>
    <col min="15627" max="15627" width="9.33203125" style="807" customWidth="1"/>
    <col min="15628" max="15628" width="16.5546875" style="807" bestFit="1" customWidth="1"/>
    <col min="15629" max="15629" width="5.88671875" style="807" customWidth="1"/>
    <col min="15630" max="15630" width="5" style="807" customWidth="1"/>
    <col min="15631" max="15632" width="8.88671875" style="807"/>
    <col min="15633" max="15633" width="13.44140625" style="807" customWidth="1"/>
    <col min="15634" max="15634" width="12.77734375" style="807" bestFit="1" customWidth="1"/>
    <col min="15635" max="15635" width="8.88671875" style="807"/>
    <col min="15636" max="15636" width="13.33203125" style="807" bestFit="1" customWidth="1"/>
    <col min="15637" max="15872" width="8.88671875" style="807"/>
    <col min="15873" max="15873" width="3.109375" style="807" customWidth="1"/>
    <col min="15874" max="15874" width="22.88671875" style="807" customWidth="1"/>
    <col min="15875" max="15875" width="18.5546875" style="807" customWidth="1"/>
    <col min="15876" max="15876" width="13.21875" style="807" customWidth="1"/>
    <col min="15877" max="15877" width="11" style="807" customWidth="1"/>
    <col min="15878" max="15878" width="15" style="807" customWidth="1"/>
    <col min="15879" max="15879" width="12.6640625" style="807" customWidth="1"/>
    <col min="15880" max="15880" width="14.21875" style="807" customWidth="1"/>
    <col min="15881" max="15881" width="15.88671875" style="807" customWidth="1"/>
    <col min="15882" max="15882" width="11.21875" style="807" customWidth="1"/>
    <col min="15883" max="15883" width="9.33203125" style="807" customWidth="1"/>
    <col min="15884" max="15884" width="16.5546875" style="807" bestFit="1" customWidth="1"/>
    <col min="15885" max="15885" width="5.88671875" style="807" customWidth="1"/>
    <col min="15886" max="15886" width="5" style="807" customWidth="1"/>
    <col min="15887" max="15888" width="8.88671875" style="807"/>
    <col min="15889" max="15889" width="13.44140625" style="807" customWidth="1"/>
    <col min="15890" max="15890" width="12.77734375" style="807" bestFit="1" customWidth="1"/>
    <col min="15891" max="15891" width="8.88671875" style="807"/>
    <col min="15892" max="15892" width="13.33203125" style="807" bestFit="1" customWidth="1"/>
    <col min="15893" max="16128" width="8.88671875" style="807"/>
    <col min="16129" max="16129" width="3.109375" style="807" customWidth="1"/>
    <col min="16130" max="16130" width="22.88671875" style="807" customWidth="1"/>
    <col min="16131" max="16131" width="18.5546875" style="807" customWidth="1"/>
    <col min="16132" max="16132" width="13.21875" style="807" customWidth="1"/>
    <col min="16133" max="16133" width="11" style="807" customWidth="1"/>
    <col min="16134" max="16134" width="15" style="807" customWidth="1"/>
    <col min="16135" max="16135" width="12.6640625" style="807" customWidth="1"/>
    <col min="16136" max="16136" width="14.21875" style="807" customWidth="1"/>
    <col min="16137" max="16137" width="15.88671875" style="807" customWidth="1"/>
    <col min="16138" max="16138" width="11.21875" style="807" customWidth="1"/>
    <col min="16139" max="16139" width="9.33203125" style="807" customWidth="1"/>
    <col min="16140" max="16140" width="16.5546875" style="807" bestFit="1" customWidth="1"/>
    <col min="16141" max="16141" width="5.88671875" style="807" customWidth="1"/>
    <col min="16142" max="16142" width="5" style="807" customWidth="1"/>
    <col min="16143" max="16144" width="8.88671875" style="807"/>
    <col min="16145" max="16145" width="13.44140625" style="807" customWidth="1"/>
    <col min="16146" max="16146" width="12.77734375" style="807" bestFit="1" customWidth="1"/>
    <col min="16147" max="16147" width="8.88671875" style="807"/>
    <col min="16148" max="16148" width="13.33203125" style="807" bestFit="1" customWidth="1"/>
    <col min="16149" max="16384" width="8.88671875" style="807"/>
  </cols>
  <sheetData>
    <row r="1" spans="1:20" s="3" customFormat="1" ht="23.25" customHeight="1">
      <c r="A1" s="576"/>
      <c r="B1" s="575"/>
      <c r="C1" s="575"/>
      <c r="D1" s="1140" t="str">
        <f ca="1">OFFSET('5-1.소반별'!$Q$1,S1,0)</f>
        <v>1-0-3-0</v>
      </c>
      <c r="E1" s="1140"/>
      <c r="F1" s="1142" t="s">
        <v>514</v>
      </c>
      <c r="G1" s="1142"/>
      <c r="H1" s="1142"/>
      <c r="I1" s="1142"/>
      <c r="J1" s="574"/>
      <c r="K1" s="574"/>
      <c r="L1" s="802"/>
      <c r="S1" s="3">
        <v>2</v>
      </c>
    </row>
    <row r="2" spans="1:20" s="3" customFormat="1" ht="23.25" customHeight="1" thickBot="1">
      <c r="A2" s="572"/>
      <c r="B2" s="571"/>
      <c r="C2" s="571"/>
      <c r="D2" s="1141"/>
      <c r="E2" s="1141"/>
      <c r="F2" s="1143"/>
      <c r="G2" s="1143"/>
      <c r="H2" s="1143"/>
      <c r="I2" s="1143"/>
      <c r="J2" s="570"/>
      <c r="K2" s="570"/>
      <c r="L2" s="803"/>
      <c r="M2" s="3" t="s">
        <v>513</v>
      </c>
      <c r="N2" s="568" t="s">
        <v>271</v>
      </c>
    </row>
    <row r="3" spans="1:20" s="53" customFormat="1" ht="21.95" customHeight="1" thickBot="1">
      <c r="A3" s="1144" t="s">
        <v>512</v>
      </c>
      <c r="B3" s="1145"/>
      <c r="C3" s="1146" t="str">
        <f ca="1">VLOOKUP($D$1,'5-1.소반별'!$Q$1:$T$9,2,0)</f>
        <v>양구군 국토정중앙면 야촌리 산19번지외 13필지</v>
      </c>
      <c r="D3" s="1146"/>
      <c r="E3" s="1146"/>
      <c r="F3" s="1146"/>
      <c r="G3" s="562"/>
      <c r="H3" s="562"/>
      <c r="I3" s="562"/>
      <c r="J3" s="565" t="s">
        <v>511</v>
      </c>
      <c r="K3" s="564">
        <f ca="1">VLOOKUP($D$1,'5-1.소반별'!$Q$1:$U$9,5,0)</f>
        <v>21.480000000000004</v>
      </c>
      <c r="L3" s="804" t="s">
        <v>4</v>
      </c>
      <c r="M3" s="805" t="s">
        <v>510</v>
      </c>
      <c r="N3" s="553" t="s">
        <v>270</v>
      </c>
    </row>
    <row r="4" spans="1:20" ht="22.5" customHeight="1" thickBot="1">
      <c r="A4" s="1147" t="s">
        <v>1217</v>
      </c>
      <c r="B4" s="1148"/>
      <c r="C4" s="1149" t="s">
        <v>1218</v>
      </c>
      <c r="D4" s="1149"/>
      <c r="E4" s="1149" t="s">
        <v>1219</v>
      </c>
      <c r="F4" s="1149"/>
      <c r="G4" s="1150" t="s">
        <v>1220</v>
      </c>
      <c r="H4" s="1149" t="s">
        <v>1221</v>
      </c>
      <c r="I4" s="1149"/>
      <c r="J4" s="1134" t="s">
        <v>1222</v>
      </c>
      <c r="K4" s="1134"/>
      <c r="L4" s="1136" t="s">
        <v>1223</v>
      </c>
      <c r="M4" s="806"/>
    </row>
    <row r="5" spans="1:20" ht="22.5" customHeight="1" thickTop="1" thickBot="1">
      <c r="A5" s="809"/>
      <c r="B5" s="810" t="s">
        <v>1224</v>
      </c>
      <c r="C5" s="811"/>
      <c r="D5" s="812" t="s">
        <v>1225</v>
      </c>
      <c r="E5" s="811"/>
      <c r="F5" s="813" t="s">
        <v>1225</v>
      </c>
      <c r="G5" s="1151"/>
      <c r="H5" s="814"/>
      <c r="I5" s="812" t="s">
        <v>1226</v>
      </c>
      <c r="J5" s="1135"/>
      <c r="K5" s="1135"/>
      <c r="L5" s="1137"/>
      <c r="M5" s="806"/>
      <c r="O5" s="815" t="s">
        <v>1227</v>
      </c>
    </row>
    <row r="6" spans="1:20" ht="15" hidden="1" thickTop="1">
      <c r="A6" s="1125"/>
      <c r="B6" s="817" t="s">
        <v>1228</v>
      </c>
      <c r="C6" s="1138" t="s">
        <v>1229</v>
      </c>
      <c r="D6" s="1138"/>
      <c r="E6" s="818"/>
      <c r="F6" s="819"/>
      <c r="G6" s="818"/>
      <c r="H6" s="820"/>
      <c r="I6" s="821"/>
      <c r="J6" s="822"/>
      <c r="K6" s="821"/>
      <c r="L6" s="823"/>
      <c r="M6" s="806"/>
      <c r="O6" s="824" t="s">
        <v>1230</v>
      </c>
      <c r="Q6" s="825" t="s">
        <v>509</v>
      </c>
      <c r="R6" s="825" t="s">
        <v>1231</v>
      </c>
      <c r="S6" s="825" t="s">
        <v>1232</v>
      </c>
      <c r="T6" s="825" t="s">
        <v>1233</v>
      </c>
    </row>
    <row r="7" spans="1:20" ht="15" hidden="1" thickTop="1">
      <c r="A7" s="1125"/>
      <c r="B7" s="826" t="s">
        <v>1234</v>
      </c>
      <c r="C7" s="827">
        <f>[170]소반별수량산출서!$P$6</f>
        <v>122</v>
      </c>
      <c r="D7" s="828" t="s">
        <v>385</v>
      </c>
      <c r="E7" s="829">
        <f>IF(C6="제거대상목",R7,R8)</f>
        <v>0.4</v>
      </c>
      <c r="F7" s="828" t="str">
        <f>IF(C6=Q8,"인/ha","인/100본당")</f>
        <v>인/100본당</v>
      </c>
      <c r="G7" s="829">
        <f>IF(O6="적용",IF(C6="미래목",1,ROUND(C7*E7/100,2)),0)</f>
        <v>0</v>
      </c>
      <c r="H7" s="830">
        <f>IF(ISERROR(VLOOKUP(I7,[171]초기설정!$A$4:$C$12,3,FALSE)),0,(VLOOKUP(I7,[171]초기설정!$A$4:$C$12,3,FALSE)))</f>
        <v>154454</v>
      </c>
      <c r="I7" s="828" t="s">
        <v>1235</v>
      </c>
      <c r="J7" s="831">
        <f>$D$120</f>
        <v>25</v>
      </c>
      <c r="K7" s="828" t="s">
        <v>1236</v>
      </c>
      <c r="L7" s="832">
        <f>ROUNDDOWN((G7*H7)*(1+J7%),0)</f>
        <v>0</v>
      </c>
      <c r="M7" s="806"/>
      <c r="Q7" s="825" t="s">
        <v>1237</v>
      </c>
      <c r="R7" s="825">
        <v>0.4</v>
      </c>
      <c r="S7" s="825" t="s">
        <v>1238</v>
      </c>
      <c r="T7" s="825">
        <v>0.17</v>
      </c>
    </row>
    <row r="8" spans="1:20" ht="15" hidden="1" thickTop="1">
      <c r="A8" s="1125"/>
      <c r="B8" s="826" t="s">
        <v>1239</v>
      </c>
      <c r="C8" s="829"/>
      <c r="D8" s="828"/>
      <c r="E8" s="829"/>
      <c r="F8" s="833"/>
      <c r="G8" s="829"/>
      <c r="H8" s="830"/>
      <c r="I8" s="828"/>
      <c r="J8" s="834"/>
      <c r="K8" s="833"/>
      <c r="L8" s="835"/>
      <c r="M8" s="806"/>
      <c r="Q8" s="825" t="s">
        <v>1240</v>
      </c>
      <c r="R8" s="825">
        <v>1</v>
      </c>
      <c r="S8" s="825" t="s">
        <v>1241</v>
      </c>
      <c r="T8" s="825">
        <v>0.5</v>
      </c>
    </row>
    <row r="9" spans="1:20" ht="15" hidden="1" thickTop="1">
      <c r="A9" s="1125"/>
      <c r="B9" s="826" t="s">
        <v>1242</v>
      </c>
      <c r="C9" s="836">
        <f>C7</f>
        <v>122</v>
      </c>
      <c r="D9" s="828" t="s">
        <v>1243</v>
      </c>
      <c r="E9" s="829">
        <f>IF(C6="제거대상목",T7,T8)</f>
        <v>0.17</v>
      </c>
      <c r="F9" s="828" t="s">
        <v>1244</v>
      </c>
      <c r="G9" s="829">
        <f>IF(O6="적용",ROUND(C9*(E9/100),2),0)</f>
        <v>0</v>
      </c>
      <c r="H9" s="830">
        <f>IF(ISERROR(VLOOKUP(I9,[171]초기설정!$A$16:$C$36,3,FALSE)),0,(VLOOKUP(I9,[171]초기설정!$A$16:$C$36,3,FALSE)))</f>
        <v>2306</v>
      </c>
      <c r="I9" s="828" t="str">
        <f>IF(C6="제거대상목",S7,S8)</f>
        <v>적색페인트</v>
      </c>
      <c r="J9" s="837"/>
      <c r="K9" s="833"/>
      <c r="L9" s="835">
        <f>ROUNDDOWN(G9*H9,0)</f>
        <v>0</v>
      </c>
      <c r="M9" s="806"/>
    </row>
    <row r="10" spans="1:20" ht="15" hidden="1" thickTop="1">
      <c r="A10" s="1125"/>
      <c r="B10" s="838" t="s">
        <v>1245</v>
      </c>
      <c r="C10" s="839">
        <f>L9</f>
        <v>0</v>
      </c>
      <c r="D10" s="840" t="s">
        <v>1246</v>
      </c>
      <c r="E10" s="841">
        <v>10</v>
      </c>
      <c r="F10" s="840" t="s">
        <v>1236</v>
      </c>
      <c r="G10" s="842"/>
      <c r="H10" s="843"/>
      <c r="I10" s="840"/>
      <c r="J10" s="844"/>
      <c r="K10" s="845"/>
      <c r="L10" s="846">
        <f>ROUNDDOWN(C10*E10%,0)</f>
        <v>0</v>
      </c>
      <c r="M10" s="806"/>
    </row>
    <row r="11" spans="1:20" ht="15" hidden="1" thickTop="1">
      <c r="A11" s="1125"/>
      <c r="B11" s="847" t="s">
        <v>1247</v>
      </c>
      <c r="C11" s="848"/>
      <c r="D11" s="821"/>
      <c r="E11" s="848"/>
      <c r="F11" s="821"/>
      <c r="G11" s="848"/>
      <c r="H11" s="849"/>
      <c r="I11" s="821"/>
      <c r="J11" s="822"/>
      <c r="K11" s="850"/>
      <c r="L11" s="823"/>
      <c r="M11" s="806"/>
      <c r="O11" s="824" t="s">
        <v>1230</v>
      </c>
    </row>
    <row r="12" spans="1:20" ht="15" hidden="1" thickTop="1">
      <c r="A12" s="1125"/>
      <c r="B12" s="851" t="s">
        <v>1234</v>
      </c>
      <c r="C12" s="852">
        <v>1</v>
      </c>
      <c r="D12" s="828" t="s">
        <v>1248</v>
      </c>
      <c r="E12" s="829">
        <v>0.2</v>
      </c>
      <c r="F12" s="828" t="s">
        <v>1249</v>
      </c>
      <c r="G12" s="829">
        <f>IF(O11="적용",ROUND(C12*E12,2),0)</f>
        <v>0</v>
      </c>
      <c r="H12" s="830">
        <f>IF(ISERROR(VLOOKUP(I12,[171]초기설정!$A$4:$C$12,3,FALSE)),0,(VLOOKUP(I12,[171]초기설정!$A$4:$C$12,3,FALSE)))</f>
        <v>125427</v>
      </c>
      <c r="I12" s="828" t="s">
        <v>1250</v>
      </c>
      <c r="J12" s="831">
        <f>$E$120</f>
        <v>5</v>
      </c>
      <c r="K12" s="828" t="s">
        <v>1236</v>
      </c>
      <c r="L12" s="832">
        <f>ROUNDDOWN((G12*H12)*(1+J12%),0)</f>
        <v>0</v>
      </c>
      <c r="M12" s="806"/>
    </row>
    <row r="13" spans="1:20" ht="15" hidden="1" thickTop="1">
      <c r="A13" s="1125"/>
      <c r="B13" s="851" t="s">
        <v>1239</v>
      </c>
      <c r="C13" s="853"/>
      <c r="D13" s="828"/>
      <c r="E13" s="829"/>
      <c r="F13" s="833"/>
      <c r="G13" s="829"/>
      <c r="H13" s="830"/>
      <c r="I13" s="828"/>
      <c r="J13" s="837"/>
      <c r="K13" s="833"/>
      <c r="L13" s="835"/>
      <c r="M13" s="806"/>
    </row>
    <row r="14" spans="1:20" ht="15" hidden="1" thickTop="1">
      <c r="A14" s="1125"/>
      <c r="B14" s="851" t="s">
        <v>1251</v>
      </c>
      <c r="C14" s="854">
        <v>1</v>
      </c>
      <c r="D14" s="828" t="s">
        <v>1248</v>
      </c>
      <c r="E14" s="829">
        <v>0.2</v>
      </c>
      <c r="F14" s="828" t="s">
        <v>492</v>
      </c>
      <c r="G14" s="829">
        <f>IF(O11="적용",ROUND(C14*E14,2),0)</f>
        <v>0</v>
      </c>
      <c r="H14" s="830">
        <f>IF(ISERROR(VLOOKUP(I14,[171]초기설정!$A$16:$C$36,3,FALSE)),0,(VLOOKUP(I14,[171]초기설정!$A$16:$C$36,3,FALSE)))</f>
        <v>2306</v>
      </c>
      <c r="I14" s="828" t="s">
        <v>1252</v>
      </c>
      <c r="J14" s="837"/>
      <c r="K14" s="833"/>
      <c r="L14" s="835">
        <f>ROUNDDOWN(G14*H14,0)</f>
        <v>0</v>
      </c>
      <c r="M14" s="806"/>
    </row>
    <row r="15" spans="1:20" ht="15" hidden="1" thickTop="1">
      <c r="A15" s="1125"/>
      <c r="B15" s="855" t="s">
        <v>1245</v>
      </c>
      <c r="C15" s="839">
        <f>L14</f>
        <v>0</v>
      </c>
      <c r="D15" s="840" t="s">
        <v>1246</v>
      </c>
      <c r="E15" s="841">
        <v>5</v>
      </c>
      <c r="F15" s="840" t="s">
        <v>1236</v>
      </c>
      <c r="G15" s="842"/>
      <c r="H15" s="843"/>
      <c r="I15" s="840"/>
      <c r="J15" s="856"/>
      <c r="K15" s="845"/>
      <c r="L15" s="846">
        <f>ROUNDDOWN(C15*E15%,0)</f>
        <v>0</v>
      </c>
      <c r="M15" s="806"/>
    </row>
    <row r="16" spans="1:20" ht="15" hidden="1" thickTop="1">
      <c r="A16" s="1125"/>
      <c r="B16" s="817" t="s">
        <v>1253</v>
      </c>
      <c r="C16" s="848"/>
      <c r="D16" s="821"/>
      <c r="E16" s="857"/>
      <c r="F16" s="858"/>
      <c r="G16" s="848"/>
      <c r="H16" s="849"/>
      <c r="I16" s="821"/>
      <c r="J16" s="859"/>
      <c r="K16" s="821"/>
      <c r="L16" s="823"/>
      <c r="M16" s="806"/>
      <c r="O16" s="824" t="s">
        <v>1230</v>
      </c>
      <c r="Q16" s="825" t="s">
        <v>509</v>
      </c>
      <c r="R16" s="825" t="s">
        <v>1254</v>
      </c>
      <c r="S16" s="825" t="s">
        <v>99</v>
      </c>
      <c r="T16" s="825" t="s">
        <v>1255</v>
      </c>
    </row>
    <row r="17" spans="1:22" ht="15" hidden="1" thickTop="1">
      <c r="A17" s="1125"/>
      <c r="B17" s="826" t="s">
        <v>1234</v>
      </c>
      <c r="C17" s="860">
        <v>0</v>
      </c>
      <c r="D17" s="828" t="s">
        <v>1256</v>
      </c>
      <c r="E17" s="854">
        <v>1</v>
      </c>
      <c r="F17" s="828" t="s">
        <v>1257</v>
      </c>
      <c r="G17" s="829">
        <f>IF(O16="적용",ROUND(C17*E17,2),0)</f>
        <v>0</v>
      </c>
      <c r="H17" s="830">
        <f>IF(ISERROR(VLOOKUP(I17,[171]초기설정!$A$4:$C$12,3,FALSE)),0,(VLOOKUP(I17,[171]초기설정!$A$4:$C$12,3,FALSE)))</f>
        <v>125427</v>
      </c>
      <c r="I17" s="828" t="s">
        <v>1250</v>
      </c>
      <c r="J17" s="831">
        <f>$F$120</f>
        <v>15</v>
      </c>
      <c r="K17" s="861" t="s">
        <v>1236</v>
      </c>
      <c r="L17" s="862">
        <f>ROUNDDOWN((G17*H17)*(1+J17%),0)</f>
        <v>0</v>
      </c>
      <c r="M17" s="806"/>
      <c r="Q17" s="825" t="s">
        <v>1258</v>
      </c>
      <c r="R17" s="825">
        <v>0.5</v>
      </c>
      <c r="S17" s="825" t="s">
        <v>1259</v>
      </c>
      <c r="T17" s="825" t="s">
        <v>1260</v>
      </c>
    </row>
    <row r="18" spans="1:22" ht="15" hidden="1" thickTop="1">
      <c r="A18" s="1125"/>
      <c r="B18" s="826" t="s">
        <v>1239</v>
      </c>
      <c r="C18" s="863"/>
      <c r="D18" s="828"/>
      <c r="E18" s="864"/>
      <c r="F18" s="833"/>
      <c r="G18" s="829"/>
      <c r="H18" s="830"/>
      <c r="I18" s="828"/>
      <c r="J18" s="837"/>
      <c r="K18" s="833"/>
      <c r="L18" s="835"/>
      <c r="M18" s="806"/>
      <c r="Q18" s="825" t="s">
        <v>1261</v>
      </c>
      <c r="R18" s="825">
        <v>0.6</v>
      </c>
      <c r="S18" s="825" t="s">
        <v>1262</v>
      </c>
      <c r="T18" s="825" t="s">
        <v>1263</v>
      </c>
    </row>
    <row r="19" spans="1:22" ht="15" hidden="1" thickTop="1">
      <c r="A19" s="1125"/>
      <c r="B19" s="865" t="s">
        <v>1264</v>
      </c>
      <c r="C19" s="866">
        <f>C17</f>
        <v>0</v>
      </c>
      <c r="D19" s="828" t="s">
        <v>1256</v>
      </c>
      <c r="E19" s="854">
        <f>IF(B19=Q17,R17,R18)</f>
        <v>0.5</v>
      </c>
      <c r="F19" s="828" t="str">
        <f>IF(B19=Q17,S17,S18)</f>
        <v>ℓ/km</v>
      </c>
      <c r="G19" s="829">
        <f>IF(O16="적용",ROUND(C19*E19,2),0)</f>
        <v>0</v>
      </c>
      <c r="H19" s="830">
        <f>IF(ISERROR(VLOOKUP(I19,[171]초기설정!$A$16:$C$36,3,FALSE)),0,(VLOOKUP(I19,[171]초기설정!$A$16:$C$36,3,FALSE)))</f>
        <v>2306</v>
      </c>
      <c r="I19" s="828" t="str">
        <f>IF(B19=Q17,T17,T18)</f>
        <v>백색페인트</v>
      </c>
      <c r="J19" s="833"/>
      <c r="K19" s="867"/>
      <c r="L19" s="862">
        <f>ROUNDDOWN(G19*H19,0)</f>
        <v>0</v>
      </c>
      <c r="M19" s="806"/>
    </row>
    <row r="20" spans="1:22" ht="15" hidden="1" thickTop="1">
      <c r="A20" s="1125"/>
      <c r="B20" s="855" t="s">
        <v>1245</v>
      </c>
      <c r="C20" s="839">
        <f>L19</f>
        <v>0</v>
      </c>
      <c r="D20" s="840" t="s">
        <v>1246</v>
      </c>
      <c r="E20" s="841">
        <v>5</v>
      </c>
      <c r="F20" s="840" t="s">
        <v>1236</v>
      </c>
      <c r="G20" s="868"/>
      <c r="H20" s="843"/>
      <c r="I20" s="840"/>
      <c r="J20" s="840"/>
      <c r="K20" s="869"/>
      <c r="L20" s="870">
        <f>ROUNDDOWN(C20*E20%,0)</f>
        <v>0</v>
      </c>
      <c r="M20" s="806"/>
    </row>
    <row r="21" spans="1:22" ht="15" hidden="1" thickTop="1">
      <c r="A21" s="1125"/>
      <c r="B21" s="817" t="s">
        <v>1265</v>
      </c>
      <c r="C21" s="848"/>
      <c r="D21" s="821"/>
      <c r="E21" s="848"/>
      <c r="F21" s="821"/>
      <c r="G21" s="848"/>
      <c r="H21" s="849"/>
      <c r="I21" s="821"/>
      <c r="J21" s="822"/>
      <c r="K21" s="850"/>
      <c r="L21" s="823"/>
      <c r="M21" s="806"/>
      <c r="O21" s="824" t="s">
        <v>1230</v>
      </c>
    </row>
    <row r="22" spans="1:22" ht="15" hidden="1" thickTop="1">
      <c r="A22" s="1125"/>
      <c r="B22" s="847" t="s">
        <v>1234</v>
      </c>
      <c r="C22" s="857"/>
      <c r="D22" s="871"/>
      <c r="E22" s="857"/>
      <c r="F22" s="858"/>
      <c r="G22" s="857"/>
      <c r="H22" s="872"/>
      <c r="I22" s="871"/>
      <c r="J22" s="873"/>
      <c r="K22" s="874"/>
      <c r="L22" s="875"/>
      <c r="M22" s="806"/>
    </row>
    <row r="23" spans="1:22" ht="15" hidden="1" thickTop="1">
      <c r="A23" s="1125"/>
      <c r="B23" s="826" t="s">
        <v>1266</v>
      </c>
      <c r="C23" s="860">
        <v>0</v>
      </c>
      <c r="D23" s="828" t="s">
        <v>1256</v>
      </c>
      <c r="E23" s="876">
        <v>2</v>
      </c>
      <c r="F23" s="828" t="s">
        <v>1257</v>
      </c>
      <c r="G23" s="829">
        <f>IF(O21="적용",ROUND(C23*E23,2),0)</f>
        <v>0</v>
      </c>
      <c r="H23" s="830">
        <f>IF(ISERROR(VLOOKUP(I23,[171]초기설정!$A$4:$C$12,3,FALSE)),0,(VLOOKUP(I23,[171]초기설정!$A$4:$C$12,3,FALSE)))</f>
        <v>125427</v>
      </c>
      <c r="I23" s="828" t="s">
        <v>298</v>
      </c>
      <c r="J23" s="831">
        <f>$G$120</f>
        <v>15</v>
      </c>
      <c r="K23" s="828" t="s">
        <v>1236</v>
      </c>
      <c r="L23" s="862">
        <f>ROUNDDOWN((G23*H23)*(1+J23%),0)</f>
        <v>0</v>
      </c>
      <c r="M23" s="877"/>
      <c r="N23" s="878"/>
    </row>
    <row r="24" spans="1:22" ht="15" hidden="1" thickTop="1">
      <c r="A24" s="1125"/>
      <c r="B24" s="826" t="s">
        <v>1239</v>
      </c>
      <c r="C24" s="853"/>
      <c r="D24" s="828"/>
      <c r="E24" s="829"/>
      <c r="F24" s="833"/>
      <c r="G24" s="829"/>
      <c r="H24" s="830"/>
      <c r="I24" s="828"/>
      <c r="J24" s="837"/>
      <c r="K24" s="833"/>
      <c r="L24" s="835"/>
      <c r="M24" s="806"/>
    </row>
    <row r="25" spans="1:22" ht="15" hidden="1" thickTop="1">
      <c r="A25" s="1125"/>
      <c r="B25" s="826" t="s">
        <v>1267</v>
      </c>
      <c r="C25" s="879">
        <f>G23</f>
        <v>0</v>
      </c>
      <c r="D25" s="880" t="s">
        <v>458</v>
      </c>
      <c r="E25" s="863">
        <f>5.6/2</f>
        <v>2.8</v>
      </c>
      <c r="F25" s="828" t="s">
        <v>1259</v>
      </c>
      <c r="G25" s="829">
        <f>IF(O21="적용",ROUND(C25*E25,2),0)</f>
        <v>0</v>
      </c>
      <c r="H25" s="830">
        <f>IF(ISERROR(VLOOKUP(I25,[171]초기설정!$A$16:$C$36,3,FALSE)),0,(VLOOKUP(I25,[171]초기설정!$A$16:$C$36,3,FALSE)))</f>
        <v>1405</v>
      </c>
      <c r="I25" s="828" t="s">
        <v>1268</v>
      </c>
      <c r="J25" s="3"/>
      <c r="K25" s="867"/>
      <c r="L25" s="862">
        <f>ROUNDDOWN(G25*H25,0)</f>
        <v>0</v>
      </c>
      <c r="M25" s="806"/>
    </row>
    <row r="26" spans="1:22" ht="15" hidden="1" thickTop="1">
      <c r="A26" s="1125"/>
      <c r="B26" s="881" t="s">
        <v>1245</v>
      </c>
      <c r="C26" s="830">
        <f>L25</f>
        <v>0</v>
      </c>
      <c r="D26" s="882" t="s">
        <v>1246</v>
      </c>
      <c r="E26" s="883">
        <v>95</v>
      </c>
      <c r="F26" s="882" t="s">
        <v>1236</v>
      </c>
      <c r="G26" s="884"/>
      <c r="H26" s="885"/>
      <c r="I26" s="882"/>
      <c r="J26" s="882"/>
      <c r="K26" s="886"/>
      <c r="L26" s="887">
        <f>ROUNDDOWN(C26*E26%,0)</f>
        <v>0</v>
      </c>
      <c r="M26" s="806"/>
      <c r="Q26" s="825" t="s">
        <v>509</v>
      </c>
      <c r="R26" s="825" t="s">
        <v>1269</v>
      </c>
      <c r="S26" s="825" t="s">
        <v>99</v>
      </c>
      <c r="T26" s="825" t="s">
        <v>1270</v>
      </c>
      <c r="U26" s="825" t="s">
        <v>298</v>
      </c>
      <c r="V26" s="825" t="s">
        <v>299</v>
      </c>
    </row>
    <row r="27" spans="1:22" ht="19.5" hidden="1" customHeight="1">
      <c r="A27" s="1125"/>
      <c r="B27" s="855" t="s">
        <v>1271</v>
      </c>
      <c r="C27" s="888">
        <f>G23</f>
        <v>0</v>
      </c>
      <c r="D27" s="840" t="s">
        <v>1272</v>
      </c>
      <c r="E27" s="889">
        <v>4.1999999999999997E-3</v>
      </c>
      <c r="F27" s="840" t="s">
        <v>1273</v>
      </c>
      <c r="G27" s="868"/>
      <c r="H27" s="843">
        <f>IF(ISERROR(VLOOKUP(I27,[171]초기설정!$A$40:$C$60,3,FALSE)),0,(VLOOKUP(I27,[171]초기설정!$A$40:$C$60,3,FALSE)))</f>
        <v>810000</v>
      </c>
      <c r="I27" s="840" t="s">
        <v>1274</v>
      </c>
      <c r="J27" s="840"/>
      <c r="K27" s="869"/>
      <c r="L27" s="870">
        <f>ROUNDDOWN(C27*E27*H27,0)</f>
        <v>0</v>
      </c>
      <c r="M27" s="806"/>
      <c r="Q27" s="825" t="s">
        <v>520</v>
      </c>
      <c r="R27" s="825">
        <v>3.5</v>
      </c>
      <c r="S27" s="825" t="s">
        <v>452</v>
      </c>
      <c r="T27" s="825" t="s">
        <v>1275</v>
      </c>
      <c r="U27" s="825">
        <v>0</v>
      </c>
      <c r="V27" s="825">
        <v>1</v>
      </c>
    </row>
    <row r="28" spans="1:22" ht="19.5" hidden="1" customHeight="1">
      <c r="A28" s="816"/>
      <c r="B28" s="817" t="s">
        <v>1276</v>
      </c>
      <c r="C28" s="890"/>
      <c r="D28" s="821"/>
      <c r="E28" s="891"/>
      <c r="F28" s="821"/>
      <c r="G28" s="892"/>
      <c r="H28" s="849"/>
      <c r="I28" s="821"/>
      <c r="J28" s="819"/>
      <c r="K28" s="893"/>
      <c r="L28" s="894"/>
      <c r="M28" s="806"/>
      <c r="Q28" s="825"/>
      <c r="R28" s="825"/>
      <c r="S28" s="825"/>
      <c r="T28" s="825"/>
      <c r="U28" s="825"/>
      <c r="V28" s="825"/>
    </row>
    <row r="29" spans="1:22" ht="19.5" hidden="1" customHeight="1">
      <c r="A29" s="816"/>
      <c r="B29" s="826" t="s">
        <v>1234</v>
      </c>
      <c r="C29" s="895">
        <f>[172]소반별시방서!$I$19</f>
        <v>2486</v>
      </c>
      <c r="D29" s="828" t="s">
        <v>385</v>
      </c>
      <c r="E29" s="896">
        <v>7.0000000000000007E-2</v>
      </c>
      <c r="F29" s="828" t="s">
        <v>466</v>
      </c>
      <c r="G29" s="829">
        <f>IF(O30="적용",ROUND(C29*(E29/100),2),0)</f>
        <v>0</v>
      </c>
      <c r="H29" s="830">
        <f>IF(ISERROR(VLOOKUP(I29,[171]초기설정!$A$4:$C$12,3,FALSE)),0,(VLOOKUP(I29,[171]초기설정!$A$4:$C$12,3,FALSE)))</f>
        <v>125427</v>
      </c>
      <c r="I29" s="897" t="s">
        <v>298</v>
      </c>
      <c r="J29" s="831">
        <f>$H$120</f>
        <v>5</v>
      </c>
      <c r="K29" s="828" t="s">
        <v>1236</v>
      </c>
      <c r="L29" s="862">
        <f>ROUNDDOWN((G29*H29)*(1+J29%),0)</f>
        <v>0</v>
      </c>
      <c r="M29" s="806"/>
      <c r="Q29" s="825"/>
      <c r="R29" s="825"/>
      <c r="S29" s="825"/>
      <c r="T29" s="825"/>
      <c r="U29" s="825"/>
      <c r="V29" s="825"/>
    </row>
    <row r="30" spans="1:22" ht="19.5" hidden="1" customHeight="1">
      <c r="A30" s="1125"/>
      <c r="B30" s="826" t="s">
        <v>1277</v>
      </c>
      <c r="C30" s="898" t="s">
        <v>605</v>
      </c>
      <c r="D30" s="828"/>
      <c r="E30" s="829"/>
      <c r="F30" s="828"/>
      <c r="G30" s="829"/>
      <c r="H30" s="830"/>
      <c r="I30" s="828"/>
      <c r="J30" s="899"/>
      <c r="K30" s="861"/>
      <c r="L30" s="832"/>
      <c r="M30" s="806"/>
      <c r="O30" s="824" t="s">
        <v>1230</v>
      </c>
      <c r="Q30" s="825" t="s">
        <v>1278</v>
      </c>
      <c r="R30" s="825">
        <v>4</v>
      </c>
      <c r="S30" s="825" t="s">
        <v>452</v>
      </c>
      <c r="T30" s="825" t="s">
        <v>1275</v>
      </c>
      <c r="U30" s="825">
        <v>0</v>
      </c>
      <c r="V30" s="825">
        <v>1</v>
      </c>
    </row>
    <row r="31" spans="1:22" ht="15" hidden="1" thickTop="1">
      <c r="A31" s="1125"/>
      <c r="B31" s="826" t="s">
        <v>1234</v>
      </c>
      <c r="C31" s="900">
        <v>1</v>
      </c>
      <c r="D31" s="828" t="s">
        <v>1248</v>
      </c>
      <c r="E31" s="829">
        <f>IF(C30=Q27,R27,IF(C30=Q30,R30,IF(C30=Q31,R31,0)))</f>
        <v>3.5</v>
      </c>
      <c r="F31" s="828" t="s">
        <v>1249</v>
      </c>
      <c r="G31" s="829">
        <f>IF(O30="적용",ROUND(C31*E31,2),0)</f>
        <v>0</v>
      </c>
      <c r="H31" s="830">
        <f>ROUND(IF(C30=Q27,H32,IF(C30=Q30,(H32*U30+H32*V30),IF(C30=Q31,(H32*U31+H32*V31),0))),0)</f>
        <v>152019</v>
      </c>
      <c r="I31" s="897" t="str">
        <f>IF(C30=Q27,T27,IF(C30=Q30,T30,IF(C30=Q31,T31,0)))</f>
        <v>특별인부100%</v>
      </c>
      <c r="J31" s="831">
        <f>$H$120</f>
        <v>5</v>
      </c>
      <c r="K31" s="828" t="s">
        <v>1236</v>
      </c>
      <c r="L31" s="862">
        <f>ROUNDDOWN((G31*H31)*(1+J31%),0)</f>
        <v>0</v>
      </c>
      <c r="M31" s="806"/>
      <c r="Q31" s="825" t="s">
        <v>1279</v>
      </c>
      <c r="R31" s="825">
        <v>5</v>
      </c>
      <c r="S31" s="825" t="s">
        <v>452</v>
      </c>
      <c r="T31" s="825" t="s">
        <v>1275</v>
      </c>
      <c r="U31" s="825">
        <v>0</v>
      </c>
      <c r="V31" s="825">
        <v>1</v>
      </c>
    </row>
    <row r="32" spans="1:22" ht="15" hidden="1" thickTop="1">
      <c r="A32" s="1125"/>
      <c r="B32" s="826"/>
      <c r="C32" s="901"/>
      <c r="D32" s="828"/>
      <c r="E32" s="829"/>
      <c r="F32" s="828"/>
      <c r="G32" s="829"/>
      <c r="H32" s="830">
        <f>IF(ISERROR(VLOOKUP(I32,[171]초기설정!$A$4:$C$12,3,FALSE)),0,(VLOOKUP(I32,[171]초기설정!$A$4:$C$12,3,FALSE)))</f>
        <v>152019</v>
      </c>
      <c r="I32" s="828" t="s">
        <v>299</v>
      </c>
      <c r="J32" s="902"/>
      <c r="K32" s="828"/>
      <c r="L32" s="862"/>
      <c r="M32" s="806"/>
      <c r="T32" s="903"/>
    </row>
    <row r="33" spans="1:21" ht="15" hidden="1" thickTop="1">
      <c r="A33" s="1125"/>
      <c r="B33" s="826" t="s">
        <v>1239</v>
      </c>
      <c r="C33" s="904"/>
      <c r="D33" s="828"/>
      <c r="E33" s="829"/>
      <c r="F33" s="833"/>
      <c r="G33" s="829"/>
      <c r="H33" s="830"/>
      <c r="I33" s="905"/>
      <c r="J33" s="837"/>
      <c r="K33" s="833"/>
      <c r="L33" s="835"/>
      <c r="M33" s="806"/>
    </row>
    <row r="34" spans="1:21" ht="15" hidden="1" thickTop="1">
      <c r="A34" s="1125"/>
      <c r="B34" s="826" t="s">
        <v>1267</v>
      </c>
      <c r="C34" s="854">
        <f>G31</f>
        <v>0</v>
      </c>
      <c r="D34" s="882" t="s">
        <v>1249</v>
      </c>
      <c r="E34" s="906">
        <f>5</f>
        <v>5</v>
      </c>
      <c r="F34" s="828" t="s">
        <v>1280</v>
      </c>
      <c r="G34" s="829">
        <f>IF(O30="적용",ROUND(C34*E34,2),0)</f>
        <v>0</v>
      </c>
      <c r="H34" s="830">
        <f>IF(ISERROR(VLOOKUP(I34,[171]초기설정!$A$16:$C$36,3,FALSE)),0,(VLOOKUP(I34,[171]초기설정!$A$16:$C$36,3,FALSE)))</f>
        <v>1405</v>
      </c>
      <c r="I34" s="828" t="s">
        <v>1281</v>
      </c>
      <c r="J34" s="3"/>
      <c r="K34" s="867"/>
      <c r="L34" s="862">
        <f>ROUNDDOWN(G34*H34,0)</f>
        <v>0</v>
      </c>
      <c r="M34" s="806"/>
      <c r="R34" s="825" t="s">
        <v>509</v>
      </c>
      <c r="S34" s="825" t="s">
        <v>509</v>
      </c>
      <c r="T34" s="825" t="s">
        <v>1269</v>
      </c>
      <c r="U34" s="825" t="s">
        <v>99</v>
      </c>
    </row>
    <row r="35" spans="1:21" ht="15" hidden="1" thickTop="1">
      <c r="A35" s="1125"/>
      <c r="B35" s="881" t="s">
        <v>1245</v>
      </c>
      <c r="C35" s="830">
        <f>L34</f>
        <v>0</v>
      </c>
      <c r="D35" s="828" t="s">
        <v>1246</v>
      </c>
      <c r="E35" s="829">
        <v>10</v>
      </c>
      <c r="F35" s="828" t="s">
        <v>1236</v>
      </c>
      <c r="G35" s="884"/>
      <c r="H35" s="885"/>
      <c r="I35" s="828"/>
      <c r="J35" s="882"/>
      <c r="K35" s="886"/>
      <c r="L35" s="887">
        <f>ROUNDDOWN(C35*E35%,0)</f>
        <v>0</v>
      </c>
      <c r="M35" s="806"/>
      <c r="Q35" s="825" t="s">
        <v>1282</v>
      </c>
      <c r="R35" s="825" t="s">
        <v>1282</v>
      </c>
      <c r="S35" s="825" t="s">
        <v>1283</v>
      </c>
      <c r="T35" s="825">
        <v>3.9</v>
      </c>
      <c r="U35" s="825" t="s">
        <v>452</v>
      </c>
    </row>
    <row r="36" spans="1:21" ht="15" hidden="1" thickTop="1">
      <c r="A36" s="1125"/>
      <c r="B36" s="855" t="s">
        <v>1271</v>
      </c>
      <c r="C36" s="907">
        <f>G31</f>
        <v>0</v>
      </c>
      <c r="D36" s="840" t="s">
        <v>452</v>
      </c>
      <c r="E36" s="889">
        <v>8.3999999999999995E-3</v>
      </c>
      <c r="F36" s="840" t="s">
        <v>451</v>
      </c>
      <c r="G36" s="868"/>
      <c r="H36" s="843">
        <f>IF(ISERROR(VLOOKUP(I36,[171]초기설정!$A$40:$C$60,3,FALSE)),0,(VLOOKUP(I36,[171]초기설정!$A$40:$C$60,3,FALSE)))</f>
        <v>400000</v>
      </c>
      <c r="I36" s="840" t="s">
        <v>1284</v>
      </c>
      <c r="J36" s="840"/>
      <c r="K36" s="869"/>
      <c r="L36" s="870">
        <f>ROUNDDOWN(C36*E36*H36,0)</f>
        <v>0</v>
      </c>
      <c r="M36" s="806"/>
      <c r="Q36" s="825" t="s">
        <v>1285</v>
      </c>
      <c r="R36" s="825" t="s">
        <v>1282</v>
      </c>
      <c r="S36" s="825" t="s">
        <v>1286</v>
      </c>
      <c r="T36" s="825">
        <v>5.4</v>
      </c>
      <c r="U36" s="825" t="s">
        <v>452</v>
      </c>
    </row>
    <row r="37" spans="1:21" ht="18.75" customHeight="1" thickTop="1">
      <c r="A37" s="1125"/>
      <c r="B37" s="908" t="s">
        <v>1287</v>
      </c>
      <c r="C37" s="909" t="s">
        <v>1288</v>
      </c>
      <c r="E37" s="910"/>
      <c r="F37" s="911"/>
      <c r="G37" s="912"/>
      <c r="H37" s="849"/>
      <c r="I37" s="913"/>
      <c r="J37" s="908"/>
      <c r="K37" s="908"/>
      <c r="L37" s="914"/>
      <c r="M37" s="806"/>
      <c r="O37" s="824" t="s">
        <v>1289</v>
      </c>
      <c r="Q37" s="825" t="s">
        <v>1290</v>
      </c>
      <c r="R37" s="825" t="s">
        <v>1282</v>
      </c>
      <c r="S37" s="825" t="s">
        <v>1291</v>
      </c>
      <c r="T37" s="825">
        <v>7</v>
      </c>
      <c r="U37" s="825" t="s">
        <v>452</v>
      </c>
    </row>
    <row r="38" spans="1:21" ht="18.75" customHeight="1">
      <c r="A38" s="1125"/>
      <c r="B38" s="826" t="s">
        <v>1234</v>
      </c>
      <c r="C38" s="863"/>
      <c r="D38" s="828"/>
      <c r="E38" s="864"/>
      <c r="F38" s="833"/>
      <c r="G38" s="829"/>
      <c r="H38" s="830"/>
      <c r="I38" s="828"/>
      <c r="J38" s="830"/>
      <c r="K38" s="828"/>
      <c r="L38" s="915"/>
      <c r="M38" s="806"/>
      <c r="Q38" s="825" t="s">
        <v>1292</v>
      </c>
      <c r="R38" s="825" t="s">
        <v>1282</v>
      </c>
      <c r="S38" s="825" t="s">
        <v>1293</v>
      </c>
      <c r="T38" s="825">
        <v>8.6</v>
      </c>
      <c r="U38" s="825" t="s">
        <v>452</v>
      </c>
    </row>
    <row r="39" spans="1:21" ht="18.75" customHeight="1">
      <c r="A39" s="1125"/>
      <c r="B39" s="826" t="s">
        <v>1294</v>
      </c>
      <c r="C39" s="916">
        <f>SUM(C40:C42)</f>
        <v>317</v>
      </c>
      <c r="D39" s="828" t="s">
        <v>1243</v>
      </c>
      <c r="E39" s="829"/>
      <c r="F39" s="828"/>
      <c r="G39" s="829">
        <f>SUM(G40:G42)</f>
        <v>1.5899999999999999</v>
      </c>
      <c r="H39" s="830">
        <f>보통인부_단가</f>
        <v>172068</v>
      </c>
      <c r="I39" s="828" t="str">
        <f>단3!I13</f>
        <v>보통인부</v>
      </c>
      <c r="J39" s="831">
        <f>$I$120</f>
        <v>15</v>
      </c>
      <c r="K39" s="828" t="s">
        <v>1236</v>
      </c>
      <c r="L39" s="862">
        <f>ROUNDDOWN(ROUND((G39+(G39*(J39/100))),2)*H39,0)</f>
        <v>314884</v>
      </c>
      <c r="M39" s="806"/>
      <c r="R39" s="825" t="s">
        <v>1282</v>
      </c>
      <c r="S39" s="825" t="s">
        <v>1295</v>
      </c>
      <c r="T39" s="825">
        <v>10.1</v>
      </c>
      <c r="U39" s="825" t="s">
        <v>452</v>
      </c>
    </row>
    <row r="40" spans="1:21" ht="18.75" customHeight="1">
      <c r="A40" s="1125"/>
      <c r="B40" s="917" t="s">
        <v>1296</v>
      </c>
      <c r="C40" s="918">
        <f>덩굴야3!V10</f>
        <v>236</v>
      </c>
      <c r="D40" s="828" t="s">
        <v>1243</v>
      </c>
      <c r="E40" s="829">
        <v>0.4</v>
      </c>
      <c r="F40" s="828" t="s">
        <v>466</v>
      </c>
      <c r="G40" s="829">
        <f>IF(O37="적용",ROUND(C40*(E40/100),2),0)</f>
        <v>0.94</v>
      </c>
      <c r="H40" s="830"/>
      <c r="I40" s="828"/>
      <c r="J40" s="831"/>
      <c r="K40" s="828"/>
      <c r="L40" s="862"/>
      <c r="M40" s="806"/>
      <c r="R40" s="825"/>
      <c r="S40" s="825"/>
      <c r="T40" s="825"/>
      <c r="U40" s="825"/>
    </row>
    <row r="41" spans="1:21" ht="18.75" customHeight="1">
      <c r="A41" s="1125"/>
      <c r="B41" s="917" t="s">
        <v>1297</v>
      </c>
      <c r="C41" s="918">
        <f>덩굴야3!V11</f>
        <v>81</v>
      </c>
      <c r="D41" s="828" t="s">
        <v>1243</v>
      </c>
      <c r="E41" s="829">
        <v>0.8</v>
      </c>
      <c r="F41" s="828" t="s">
        <v>466</v>
      </c>
      <c r="G41" s="829">
        <f>IF(O37="적용",ROUND(C41*(E41/100),2),0)</f>
        <v>0.65</v>
      </c>
      <c r="H41" s="830"/>
      <c r="I41" s="828"/>
      <c r="J41" s="831"/>
      <c r="K41" s="828"/>
      <c r="L41" s="862"/>
      <c r="M41" s="806"/>
      <c r="R41" s="825"/>
      <c r="S41" s="825"/>
      <c r="T41" s="825"/>
      <c r="U41" s="825"/>
    </row>
    <row r="42" spans="1:21" ht="18.75" customHeight="1">
      <c r="A42" s="1125"/>
      <c r="B42" s="917" t="s">
        <v>1298</v>
      </c>
      <c r="C42" s="918">
        <f>덩굴야3!V12</f>
        <v>0</v>
      </c>
      <c r="D42" s="828" t="s">
        <v>1243</v>
      </c>
      <c r="E42" s="829">
        <v>1.2</v>
      </c>
      <c r="F42" s="828" t="s">
        <v>466</v>
      </c>
      <c r="G42" s="829">
        <f>IF(O37="적용",ROUND(C42*(E42/100),2),0)</f>
        <v>0</v>
      </c>
      <c r="H42" s="830"/>
      <c r="I42" s="828"/>
      <c r="J42" s="831"/>
      <c r="K42" s="828"/>
      <c r="L42" s="862"/>
      <c r="M42" s="806"/>
      <c r="R42" s="825"/>
      <c r="S42" s="825"/>
      <c r="T42" s="825"/>
      <c r="U42" s="825"/>
    </row>
    <row r="43" spans="1:21" ht="18.75" customHeight="1">
      <c r="A43" s="1125"/>
      <c r="B43" s="826" t="s">
        <v>1299</v>
      </c>
      <c r="C43" s="916">
        <f>C39</f>
        <v>317</v>
      </c>
      <c r="D43" s="828" t="s">
        <v>1243</v>
      </c>
      <c r="E43" s="829">
        <v>0.05</v>
      </c>
      <c r="F43" s="828" t="s">
        <v>466</v>
      </c>
      <c r="G43" s="829">
        <f>IF(O37="적용",ROUND(C43*(E43/100),2),0)</f>
        <v>0.16</v>
      </c>
      <c r="H43" s="830">
        <f>H39</f>
        <v>172068</v>
      </c>
      <c r="I43" s="828" t="s">
        <v>1250</v>
      </c>
      <c r="J43" s="831">
        <f>$I$120</f>
        <v>15</v>
      </c>
      <c r="K43" s="828" t="s">
        <v>1236</v>
      </c>
      <c r="L43" s="862">
        <f>ROUNDDOWN(ROUND((G43+(G43*(J43/100))),2)*H43,0)</f>
        <v>30972</v>
      </c>
      <c r="M43" s="806"/>
      <c r="R43" s="825"/>
      <c r="S43" s="825"/>
      <c r="T43" s="825"/>
      <c r="U43" s="825"/>
    </row>
    <row r="44" spans="1:21" ht="18.75" customHeight="1">
      <c r="A44" s="1125"/>
      <c r="B44" s="826" t="s">
        <v>1239</v>
      </c>
      <c r="C44" s="863"/>
      <c r="D44" s="828"/>
      <c r="E44" s="864"/>
      <c r="F44" s="833"/>
      <c r="G44" s="829"/>
      <c r="H44" s="830"/>
      <c r="I44" s="828"/>
      <c r="J44" s="837"/>
      <c r="K44" s="833"/>
      <c r="L44" s="835"/>
      <c r="M44" s="806"/>
      <c r="R44" s="825" t="s">
        <v>1292</v>
      </c>
      <c r="S44" s="825" t="s">
        <v>1283</v>
      </c>
      <c r="T44" s="825">
        <v>5.8</v>
      </c>
      <c r="U44" s="825" t="s">
        <v>452</v>
      </c>
    </row>
    <row r="45" spans="1:21" ht="18.75" customHeight="1">
      <c r="A45" s="1125"/>
      <c r="B45" s="919" t="s">
        <v>1300</v>
      </c>
      <c r="C45" s="920">
        <f>C41+C42</f>
        <v>81</v>
      </c>
      <c r="D45" s="828" t="s">
        <v>1243</v>
      </c>
      <c r="E45" s="829">
        <v>3</v>
      </c>
      <c r="F45" s="828" t="s">
        <v>1301</v>
      </c>
      <c r="G45" s="830">
        <f>IF(O37="적용",ROUND(C45*(E45),2),0)</f>
        <v>243</v>
      </c>
      <c r="H45" s="830">
        <f>'3-1.기초자료'!B23</f>
        <v>20</v>
      </c>
      <c r="I45" s="921" t="s">
        <v>1302</v>
      </c>
      <c r="J45" s="833"/>
      <c r="K45" s="833"/>
      <c r="L45" s="862">
        <f>ROUNDDOWN(G45*H45,0)</f>
        <v>4860</v>
      </c>
      <c r="M45" s="806"/>
      <c r="R45" s="825" t="s">
        <v>1292</v>
      </c>
      <c r="S45" s="825" t="s">
        <v>1286</v>
      </c>
      <c r="T45" s="825">
        <v>8.1999999999999993</v>
      </c>
      <c r="U45" s="825" t="s">
        <v>452</v>
      </c>
    </row>
    <row r="46" spans="1:21" ht="18.75" customHeight="1">
      <c r="A46" s="1125"/>
      <c r="B46" s="838" t="s">
        <v>1245</v>
      </c>
      <c r="C46" s="922">
        <f>L45</f>
        <v>4860</v>
      </c>
      <c r="D46" s="840" t="s">
        <v>1246</v>
      </c>
      <c r="E46" s="842">
        <v>66</v>
      </c>
      <c r="F46" s="840" t="s">
        <v>1236</v>
      </c>
      <c r="G46" s="842"/>
      <c r="H46" s="843"/>
      <c r="I46" s="923"/>
      <c r="J46" s="845"/>
      <c r="K46" s="845"/>
      <c r="L46" s="870">
        <f>ROUNDDOWN(C46*E46%,0)</f>
        <v>3207</v>
      </c>
      <c r="M46" s="806"/>
      <c r="R46" s="825" t="s">
        <v>1292</v>
      </c>
      <c r="S46" s="825" t="s">
        <v>1291</v>
      </c>
      <c r="T46" s="825">
        <v>10.5</v>
      </c>
      <c r="U46" s="825" t="s">
        <v>452</v>
      </c>
    </row>
    <row r="47" spans="1:21" hidden="1">
      <c r="A47" s="1125"/>
      <c r="B47" s="847"/>
      <c r="C47" s="924"/>
      <c r="D47" s="858"/>
      <c r="E47" s="925"/>
      <c r="F47" s="874"/>
      <c r="G47" s="926"/>
      <c r="H47" s="927"/>
      <c r="I47" s="858"/>
      <c r="J47" s="928"/>
      <c r="K47" s="928"/>
      <c r="L47" s="929"/>
      <c r="M47" s="806"/>
      <c r="R47" s="825" t="s">
        <v>1292</v>
      </c>
      <c r="S47" s="825" t="s">
        <v>1293</v>
      </c>
      <c r="T47" s="825">
        <v>12.8</v>
      </c>
      <c r="U47" s="825" t="s">
        <v>452</v>
      </c>
    </row>
    <row r="48" spans="1:21" hidden="1">
      <c r="A48" s="1125"/>
      <c r="B48" s="855"/>
      <c r="C48" s="922"/>
      <c r="D48" s="840"/>
      <c r="E48" s="930"/>
      <c r="F48" s="840"/>
      <c r="G48" s="839"/>
      <c r="H48" s="931"/>
      <c r="I48" s="840"/>
      <c r="J48" s="840"/>
      <c r="K48" s="869"/>
      <c r="L48" s="870"/>
      <c r="M48" s="806"/>
      <c r="R48" s="825" t="s">
        <v>1292</v>
      </c>
      <c r="S48" s="825" t="s">
        <v>1295</v>
      </c>
      <c r="T48" s="825">
        <v>15.2</v>
      </c>
      <c r="U48" s="825" t="s">
        <v>452</v>
      </c>
    </row>
    <row r="49" spans="1:256" hidden="1">
      <c r="A49" s="1125"/>
      <c r="B49" s="932" t="s">
        <v>1303</v>
      </c>
      <c r="C49" s="1139" t="s">
        <v>1304</v>
      </c>
      <c r="D49" s="1139"/>
      <c r="E49" s="1139"/>
      <c r="F49" s="908"/>
      <c r="G49" s="848"/>
      <c r="H49" s="927"/>
      <c r="I49" s="821"/>
      <c r="J49" s="933"/>
      <c r="K49" s="934"/>
      <c r="L49" s="935"/>
      <c r="M49" s="27"/>
      <c r="N49" s="2"/>
      <c r="O49" s="824" t="s">
        <v>1230</v>
      </c>
      <c r="P49" s="2"/>
      <c r="U49" s="2"/>
      <c r="V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row>
    <row r="50" spans="1:256" ht="28.5" hidden="1">
      <c r="A50" s="1125"/>
      <c r="B50" s="881" t="s">
        <v>1234</v>
      </c>
      <c r="C50" s="936">
        <f>SUM(C51:C61)</f>
        <v>146</v>
      </c>
      <c r="D50" s="828" t="s">
        <v>1243</v>
      </c>
      <c r="E50" s="937"/>
      <c r="F50" s="833"/>
      <c r="G50" s="829">
        <f>IF(O49="적용",ROUND(SUM(G51:G61),2),0)</f>
        <v>0</v>
      </c>
      <c r="H50" s="830">
        <f>ROUND(H51*0.5+H52*0.5,0)</f>
        <v>138723</v>
      </c>
      <c r="I50" s="897" t="s">
        <v>1305</v>
      </c>
      <c r="J50" s="831">
        <f>$J$120</f>
        <v>25</v>
      </c>
      <c r="K50" s="828" t="s">
        <v>1236</v>
      </c>
      <c r="L50" s="832">
        <f>ROUNDDOWN((G50*H50)*(1+J50%),0)</f>
        <v>0</v>
      </c>
      <c r="M50" s="27"/>
      <c r="N50" s="2"/>
      <c r="O50" s="938"/>
      <c r="P50" s="2"/>
      <c r="Q50" s="825" t="s">
        <v>509</v>
      </c>
      <c r="R50" s="825" t="s">
        <v>1306</v>
      </c>
      <c r="S50" s="825" t="s">
        <v>1307</v>
      </c>
      <c r="T50" s="825" t="s">
        <v>1308</v>
      </c>
      <c r="U50" s="825" t="s">
        <v>1309</v>
      </c>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row>
    <row r="51" spans="1:256" hidden="1">
      <c r="A51" s="1125"/>
      <c r="B51" s="867" t="s">
        <v>1310</v>
      </c>
      <c r="C51" s="939">
        <f>[170]소반별수량산출서!$Q$6</f>
        <v>36</v>
      </c>
      <c r="D51" s="828" t="s">
        <v>1243</v>
      </c>
      <c r="E51" s="940">
        <f t="shared" ref="E51:E61" si="0">IF($C$49=$Q$51,S51,IF($C$49=$Q$52,S51+T51,IF($C$49=$Q$53,S51+T51+U51,0)))</f>
        <v>1</v>
      </c>
      <c r="F51" s="828" t="s">
        <v>1311</v>
      </c>
      <c r="G51" s="829">
        <f t="shared" ref="G51:G61" si="1">IF(C51=0,0,ROUND(C51*E51/100,2))</f>
        <v>0.36</v>
      </c>
      <c r="H51" s="830">
        <f>IF(ISERROR(VLOOKUP(I51,[171]초기설정!$A$4:$C$12,3,FALSE)),0,(VLOOKUP(I51,[171]초기설정!$A$4:$C$12,3,FALSE)))</f>
        <v>125427</v>
      </c>
      <c r="I51" s="905" t="s">
        <v>1250</v>
      </c>
      <c r="J51" s="837"/>
      <c r="K51" s="833"/>
      <c r="L51" s="835"/>
      <c r="M51" s="27"/>
      <c r="N51" s="2"/>
      <c r="O51" s="938"/>
      <c r="P51" s="2"/>
      <c r="Q51" s="825" t="s">
        <v>1312</v>
      </c>
      <c r="R51" s="825" t="s">
        <v>1313</v>
      </c>
      <c r="S51" s="825">
        <v>0.6</v>
      </c>
      <c r="T51" s="825">
        <v>0.2</v>
      </c>
      <c r="U51" s="941">
        <v>0.2</v>
      </c>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row>
    <row r="52" spans="1:256" hidden="1">
      <c r="A52" s="1125"/>
      <c r="B52" s="867" t="s">
        <v>1314</v>
      </c>
      <c r="C52" s="939">
        <f>[170]소반별수량산출서!$R$6</f>
        <v>12</v>
      </c>
      <c r="D52" s="828" t="s">
        <v>1243</v>
      </c>
      <c r="E52" s="940">
        <f t="shared" si="0"/>
        <v>1.2</v>
      </c>
      <c r="F52" s="828" t="s">
        <v>1311</v>
      </c>
      <c r="G52" s="829">
        <f t="shared" si="1"/>
        <v>0.14000000000000001</v>
      </c>
      <c r="H52" s="830">
        <f>IF(ISERROR(VLOOKUP(I52,[171]초기설정!$A$4:$C$12,3,FALSE)),0,(VLOOKUP(I52,[171]초기설정!$A$4:$C$12,3,FALSE)))</f>
        <v>152019</v>
      </c>
      <c r="I52" s="905" t="s">
        <v>1315</v>
      </c>
      <c r="J52" s="837"/>
      <c r="K52" s="833"/>
      <c r="L52" s="835"/>
      <c r="M52" s="27"/>
      <c r="N52" s="2"/>
      <c r="O52" s="938"/>
      <c r="P52" s="2"/>
      <c r="Q52" s="825" t="s">
        <v>1316</v>
      </c>
      <c r="R52" s="942" t="s">
        <v>1317</v>
      </c>
      <c r="S52" s="942">
        <v>0.7</v>
      </c>
      <c r="T52" s="942">
        <v>0.3</v>
      </c>
      <c r="U52" s="942">
        <v>0.2</v>
      </c>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row>
    <row r="53" spans="1:256" hidden="1">
      <c r="A53" s="1125"/>
      <c r="B53" s="867" t="s">
        <v>1318</v>
      </c>
      <c r="C53" s="939">
        <f>[170]소반별수량산출서!$S$6</f>
        <v>49</v>
      </c>
      <c r="D53" s="828" t="s">
        <v>1243</v>
      </c>
      <c r="E53" s="940">
        <f t="shared" si="0"/>
        <v>1.6</v>
      </c>
      <c r="F53" s="828" t="s">
        <v>1311</v>
      </c>
      <c r="G53" s="829">
        <f t="shared" si="1"/>
        <v>0.78</v>
      </c>
      <c r="H53" s="830"/>
      <c r="I53" s="905"/>
      <c r="J53" s="837"/>
      <c r="K53" s="833"/>
      <c r="L53" s="835"/>
      <c r="M53" s="27"/>
      <c r="N53" s="2"/>
      <c r="O53" s="938"/>
      <c r="P53" s="2"/>
      <c r="Q53" s="825" t="s">
        <v>1319</v>
      </c>
      <c r="R53" s="942" t="s">
        <v>1320</v>
      </c>
      <c r="S53" s="942">
        <v>1</v>
      </c>
      <c r="T53" s="942">
        <v>0.3</v>
      </c>
      <c r="U53" s="942">
        <v>0.3</v>
      </c>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spans="1:256" hidden="1">
      <c r="A54" s="1125"/>
      <c r="B54" s="867" t="s">
        <v>1321</v>
      </c>
      <c r="C54" s="939">
        <f>[170]소반별수량산출서!$T$6</f>
        <v>12</v>
      </c>
      <c r="D54" s="828" t="s">
        <v>1243</v>
      </c>
      <c r="E54" s="940">
        <f t="shared" si="0"/>
        <v>1.8000000000000003</v>
      </c>
      <c r="F54" s="828" t="s">
        <v>1311</v>
      </c>
      <c r="G54" s="829">
        <f t="shared" si="1"/>
        <v>0.22</v>
      </c>
      <c r="H54" s="830"/>
      <c r="I54" s="905"/>
      <c r="J54" s="837"/>
      <c r="K54" s="833"/>
      <c r="L54" s="835"/>
      <c r="M54" s="27"/>
      <c r="N54" s="2"/>
      <c r="O54" s="938"/>
      <c r="P54" s="2"/>
      <c r="R54" s="942" t="s">
        <v>1322</v>
      </c>
      <c r="S54" s="942">
        <v>1.1000000000000001</v>
      </c>
      <c r="T54" s="942">
        <v>0.3</v>
      </c>
      <c r="U54" s="942">
        <v>0.4</v>
      </c>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spans="1:256" hidden="1">
      <c r="A55" s="1125"/>
      <c r="B55" s="867" t="s">
        <v>1323</v>
      </c>
      <c r="C55" s="939">
        <f>[170]소반별수량산출서!$U$6</f>
        <v>12</v>
      </c>
      <c r="D55" s="828" t="s">
        <v>1243</v>
      </c>
      <c r="E55" s="940">
        <f t="shared" si="0"/>
        <v>2</v>
      </c>
      <c r="F55" s="828" t="s">
        <v>1311</v>
      </c>
      <c r="G55" s="829">
        <f t="shared" si="1"/>
        <v>0.24</v>
      </c>
      <c r="H55" s="830"/>
      <c r="I55" s="905"/>
      <c r="J55" s="837"/>
      <c r="K55" s="833"/>
      <c r="L55" s="835"/>
      <c r="M55" s="27"/>
      <c r="N55" s="2"/>
      <c r="O55" s="938"/>
      <c r="P55" s="2"/>
      <c r="R55" s="942" t="s">
        <v>1324</v>
      </c>
      <c r="S55" s="942">
        <v>1.2</v>
      </c>
      <c r="T55" s="942">
        <v>0.4</v>
      </c>
      <c r="U55" s="942">
        <v>0.4</v>
      </c>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idden="1">
      <c r="A56" s="1125"/>
      <c r="B56" s="867" t="s">
        <v>1325</v>
      </c>
      <c r="C56" s="939">
        <f>[170]소반별수량산출서!$V$6</f>
        <v>25</v>
      </c>
      <c r="D56" s="828" t="s">
        <v>1243</v>
      </c>
      <c r="E56" s="940">
        <f t="shared" si="0"/>
        <v>2.6</v>
      </c>
      <c r="F56" s="828" t="s">
        <v>1311</v>
      </c>
      <c r="G56" s="829">
        <f t="shared" si="1"/>
        <v>0.65</v>
      </c>
      <c r="H56" s="830"/>
      <c r="I56" s="905"/>
      <c r="J56" s="837"/>
      <c r="K56" s="833"/>
      <c r="L56" s="835"/>
      <c r="M56" s="27"/>
      <c r="N56" s="2"/>
      <c r="O56" s="938"/>
      <c r="P56" s="2"/>
      <c r="R56" s="942" t="s">
        <v>1326</v>
      </c>
      <c r="S56" s="942">
        <v>1.6</v>
      </c>
      <c r="T56" s="942">
        <v>0.5</v>
      </c>
      <c r="U56" s="942">
        <v>0.5</v>
      </c>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hidden="1">
      <c r="A57" s="1125"/>
      <c r="B57" s="867" t="s">
        <v>1327</v>
      </c>
      <c r="C57" s="939">
        <f>[170]소반별수량산출서!$W$6</f>
        <v>0</v>
      </c>
      <c r="D57" s="828" t="s">
        <v>1243</v>
      </c>
      <c r="E57" s="940">
        <f t="shared" si="0"/>
        <v>3.5</v>
      </c>
      <c r="F57" s="828" t="s">
        <v>1311</v>
      </c>
      <c r="G57" s="829">
        <f t="shared" si="1"/>
        <v>0</v>
      </c>
      <c r="H57" s="830"/>
      <c r="I57" s="905"/>
      <c r="J57" s="837"/>
      <c r="K57" s="833"/>
      <c r="L57" s="835"/>
      <c r="M57" s="27"/>
      <c r="N57" s="2"/>
      <c r="O57" s="938"/>
      <c r="P57" s="2"/>
      <c r="R57" s="942" t="s">
        <v>1328</v>
      </c>
      <c r="S57" s="942">
        <v>2.1</v>
      </c>
      <c r="T57" s="942">
        <v>0.7</v>
      </c>
      <c r="U57" s="942">
        <v>0.7</v>
      </c>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hidden="1">
      <c r="A58" s="1125"/>
      <c r="B58" s="867" t="s">
        <v>1329</v>
      </c>
      <c r="C58" s="939">
        <f>[170]소반별수량산출서!$X$6</f>
        <v>0</v>
      </c>
      <c r="D58" s="828" t="s">
        <v>1243</v>
      </c>
      <c r="E58" s="940">
        <f t="shared" si="0"/>
        <v>4.4000000000000004</v>
      </c>
      <c r="F58" s="828" t="s">
        <v>1311</v>
      </c>
      <c r="G58" s="829">
        <f t="shared" si="1"/>
        <v>0</v>
      </c>
      <c r="H58" s="830"/>
      <c r="I58" s="905"/>
      <c r="J58" s="837"/>
      <c r="K58" s="833"/>
      <c r="L58" s="835"/>
      <c r="M58" s="27"/>
      <c r="N58" s="2"/>
      <c r="O58" s="938"/>
      <c r="P58" s="2"/>
      <c r="R58" s="942" t="s">
        <v>1330</v>
      </c>
      <c r="S58" s="942">
        <v>2.6</v>
      </c>
      <c r="T58" s="942">
        <v>0.9</v>
      </c>
      <c r="U58" s="942">
        <v>0.9</v>
      </c>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row>
    <row r="59" spans="1:256" hidden="1">
      <c r="A59" s="1125"/>
      <c r="B59" s="867" t="s">
        <v>1331</v>
      </c>
      <c r="C59" s="939">
        <f>[170]소반별수량산출서!$Y$6</f>
        <v>0</v>
      </c>
      <c r="D59" s="828" t="s">
        <v>1243</v>
      </c>
      <c r="E59" s="940">
        <f t="shared" si="0"/>
        <v>5.0999999999999996</v>
      </c>
      <c r="F59" s="828" t="s">
        <v>1311</v>
      </c>
      <c r="G59" s="829">
        <f t="shared" si="1"/>
        <v>0</v>
      </c>
      <c r="H59" s="830"/>
      <c r="I59" s="905"/>
      <c r="J59" s="837"/>
      <c r="K59" s="833"/>
      <c r="L59" s="835"/>
      <c r="M59" s="27"/>
      <c r="N59" s="2"/>
      <c r="O59" s="938"/>
      <c r="P59" s="2"/>
      <c r="R59" s="942" t="s">
        <v>1332</v>
      </c>
      <c r="S59" s="942">
        <v>3.1</v>
      </c>
      <c r="T59" s="942">
        <v>1</v>
      </c>
      <c r="U59" s="942">
        <v>1</v>
      </c>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row>
    <row r="60" spans="1:256" hidden="1">
      <c r="A60" s="1125"/>
      <c r="B60" s="867" t="s">
        <v>1333</v>
      </c>
      <c r="C60" s="939">
        <f>[170]소반별수량산출서!$Z$6</f>
        <v>0</v>
      </c>
      <c r="D60" s="828" t="s">
        <v>1243</v>
      </c>
      <c r="E60" s="940">
        <f t="shared" si="0"/>
        <v>6.3999999999999995</v>
      </c>
      <c r="F60" s="828" t="s">
        <v>1311</v>
      </c>
      <c r="G60" s="829">
        <f t="shared" si="1"/>
        <v>0</v>
      </c>
      <c r="H60" s="830"/>
      <c r="I60" s="905"/>
      <c r="J60" s="837"/>
      <c r="K60" s="833"/>
      <c r="L60" s="835"/>
      <c r="M60" s="27"/>
      <c r="N60" s="2"/>
      <c r="O60" s="938"/>
      <c r="P60" s="2"/>
      <c r="R60" s="942" t="s">
        <v>1334</v>
      </c>
      <c r="S60" s="942">
        <v>3.8</v>
      </c>
      <c r="T60" s="942">
        <v>1.3</v>
      </c>
      <c r="U60" s="942">
        <v>1.3</v>
      </c>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row>
    <row r="61" spans="1:256" hidden="1">
      <c r="A61" s="1125"/>
      <c r="B61" s="867" t="s">
        <v>1335</v>
      </c>
      <c r="C61" s="939">
        <f>[170]소반별수량산출서!$AA$6</f>
        <v>0</v>
      </c>
      <c r="D61" s="828" t="s">
        <v>1243</v>
      </c>
      <c r="E61" s="940">
        <f t="shared" si="0"/>
        <v>7.4</v>
      </c>
      <c r="F61" s="828" t="s">
        <v>1311</v>
      </c>
      <c r="G61" s="829">
        <f t="shared" si="1"/>
        <v>0</v>
      </c>
      <c r="H61" s="830"/>
      <c r="I61" s="905"/>
      <c r="J61" s="837"/>
      <c r="K61" s="833"/>
      <c r="L61" s="835"/>
      <c r="M61" s="27"/>
      <c r="N61" s="2"/>
      <c r="O61" s="938"/>
      <c r="P61" s="2"/>
      <c r="R61" s="942" t="s">
        <v>1336</v>
      </c>
      <c r="S61" s="942">
        <v>4.4000000000000004</v>
      </c>
      <c r="T61" s="942">
        <v>1.5</v>
      </c>
      <c r="U61" s="942">
        <v>1.5</v>
      </c>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row>
    <row r="62" spans="1:256" hidden="1">
      <c r="A62" s="1125"/>
      <c r="B62" s="826" t="s">
        <v>1239</v>
      </c>
      <c r="C62" s="943"/>
      <c r="D62" s="828"/>
      <c r="E62" s="937"/>
      <c r="F62" s="833"/>
      <c r="G62" s="829"/>
      <c r="H62" s="830"/>
      <c r="I62" s="828"/>
      <c r="J62" s="837"/>
      <c r="K62" s="833"/>
      <c r="L62" s="835"/>
      <c r="M62" s="27"/>
      <c r="N62" s="2"/>
      <c r="O62" s="938"/>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row>
    <row r="63" spans="1:256" hidden="1">
      <c r="A63" s="1125"/>
      <c r="B63" s="826" t="s">
        <v>1267</v>
      </c>
      <c r="C63" s="944">
        <f>G50</f>
        <v>0</v>
      </c>
      <c r="D63" s="828" t="s">
        <v>1249</v>
      </c>
      <c r="E63" s="937">
        <f>5.6/2</f>
        <v>2.8</v>
      </c>
      <c r="F63" s="828" t="s">
        <v>1337</v>
      </c>
      <c r="G63" s="829">
        <f>IF(O49="적용",ROUND(C63*E63,2),0)</f>
        <v>0</v>
      </c>
      <c r="H63" s="830">
        <f>IF(ISERROR(VLOOKUP(I63,[171]초기설정!$A$16:$C$36,3,FALSE)),0,(VLOOKUP(I63,[171]초기설정!$A$16:$C$36,3,FALSE)))</f>
        <v>1405</v>
      </c>
      <c r="I63" s="828" t="s">
        <v>1268</v>
      </c>
      <c r="J63" s="837"/>
      <c r="K63" s="833"/>
      <c r="L63" s="835">
        <f>ROUNDDOWN(G63*H63,0)</f>
        <v>0</v>
      </c>
      <c r="M63" s="27"/>
      <c r="N63" s="2"/>
      <c r="O63" s="938"/>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row>
    <row r="64" spans="1:256" hidden="1">
      <c r="A64" s="1125"/>
      <c r="B64" s="826" t="s">
        <v>1245</v>
      </c>
      <c r="C64" s="945">
        <f>L63</f>
        <v>0</v>
      </c>
      <c r="D64" s="828" t="s">
        <v>1246</v>
      </c>
      <c r="E64" s="946">
        <v>95</v>
      </c>
      <c r="F64" s="828" t="s">
        <v>1236</v>
      </c>
      <c r="G64" s="829"/>
      <c r="H64" s="830"/>
      <c r="I64" s="828"/>
      <c r="J64" s="837"/>
      <c r="K64" s="833"/>
      <c r="L64" s="835">
        <f>ROUNDDOWN(C64*E64%,0)</f>
        <v>0</v>
      </c>
      <c r="M64" s="27"/>
      <c r="N64" s="2"/>
      <c r="O64" s="938"/>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row>
    <row r="65" spans="1:256" hidden="1">
      <c r="A65" s="1125"/>
      <c r="B65" s="947" t="s">
        <v>1338</v>
      </c>
      <c r="C65" s="888">
        <f>G50</f>
        <v>0</v>
      </c>
      <c r="D65" s="948" t="s">
        <v>1272</v>
      </c>
      <c r="E65" s="949">
        <v>4.1999999999999997E-3</v>
      </c>
      <c r="F65" s="948" t="s">
        <v>1339</v>
      </c>
      <c r="G65" s="950"/>
      <c r="H65" s="843">
        <f>IF(ISERROR(VLOOKUP(I65,[171]초기설정!$A$40:$C$60,3,FALSE)),0,(VLOOKUP(I65,[171]초기설정!$A$40:$C$60,3,FALSE)))</f>
        <v>810000</v>
      </c>
      <c r="I65" s="948" t="s">
        <v>1274</v>
      </c>
      <c r="J65" s="856"/>
      <c r="K65" s="951"/>
      <c r="L65" s="952">
        <f>ROUNDDOWN(C65*E65*H65,0)</f>
        <v>0</v>
      </c>
      <c r="M65" s="27"/>
      <c r="N65" s="2"/>
      <c r="O65" s="938"/>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row>
    <row r="66" spans="1:256" hidden="1">
      <c r="A66" s="1125"/>
      <c r="B66" s="817" t="s">
        <v>1340</v>
      </c>
      <c r="C66" s="818"/>
      <c r="D66" s="821"/>
      <c r="E66" s="818"/>
      <c r="F66" s="821"/>
      <c r="G66" s="848"/>
      <c r="H66" s="849"/>
      <c r="I66" s="821"/>
      <c r="J66" s="953"/>
      <c r="K66" s="821"/>
      <c r="L66" s="823"/>
      <c r="M66" s="27"/>
      <c r="N66" s="2"/>
      <c r="O66" s="824" t="s">
        <v>1230</v>
      </c>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row>
    <row r="67" spans="1:256" ht="28.5" hidden="1">
      <c r="A67" s="1125"/>
      <c r="B67" s="826" t="s">
        <v>1234</v>
      </c>
      <c r="C67" s="954">
        <f>SUM(C68:C71)</f>
        <v>94</v>
      </c>
      <c r="D67" s="828" t="s">
        <v>1243</v>
      </c>
      <c r="E67" s="904">
        <f>VLOOKUP(MAX(C68:C71),C68:E71,3,FALSE)</f>
        <v>5.5</v>
      </c>
      <c r="F67" s="882" t="s">
        <v>1249</v>
      </c>
      <c r="G67" s="829">
        <f>IF(O66="적용",E67,0)</f>
        <v>0</v>
      </c>
      <c r="H67" s="830">
        <f>ROUND(H68*0.5+H69*0.5,0)</f>
        <v>138723</v>
      </c>
      <c r="I67" s="897" t="s">
        <v>1341</v>
      </c>
      <c r="J67" s="831">
        <v>-10</v>
      </c>
      <c r="K67" s="828" t="s">
        <v>1236</v>
      </c>
      <c r="L67" s="832">
        <f>ROUNDDOWN((G67*H67)*(1+J67%),0)</f>
        <v>0</v>
      </c>
      <c r="M67" s="27"/>
      <c r="N67" s="2"/>
      <c r="O67" s="938"/>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row>
    <row r="68" spans="1:256" hidden="1">
      <c r="A68" s="1125"/>
      <c r="B68" s="826" t="s">
        <v>1342</v>
      </c>
      <c r="C68" s="955">
        <v>30</v>
      </c>
      <c r="D68" s="828" t="s">
        <v>1243</v>
      </c>
      <c r="E68" s="956">
        <v>5.5</v>
      </c>
      <c r="F68" s="828" t="s">
        <v>1249</v>
      </c>
      <c r="G68" s="829"/>
      <c r="H68" s="830">
        <f>IF(ISERROR(VLOOKUP(I68,[171]초기설정!$A$4:$C$12,3,FALSE)),0,(VLOOKUP(I68,[171]초기설정!$A$4:$C$12,3,FALSE)))</f>
        <v>152019</v>
      </c>
      <c r="I68" s="905" t="s">
        <v>1315</v>
      </c>
      <c r="J68" s="957"/>
      <c r="K68" s="945"/>
      <c r="L68" s="862"/>
      <c r="M68" s="27"/>
      <c r="N68" s="2"/>
      <c r="O68" s="938"/>
      <c r="P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row>
    <row r="69" spans="1:256" hidden="1">
      <c r="A69" s="1125"/>
      <c r="B69" s="826" t="s">
        <v>1343</v>
      </c>
      <c r="C69" s="955">
        <v>29</v>
      </c>
      <c r="D69" s="828" t="s">
        <v>1243</v>
      </c>
      <c r="E69" s="956">
        <v>6</v>
      </c>
      <c r="F69" s="828" t="s">
        <v>1249</v>
      </c>
      <c r="G69" s="829"/>
      <c r="H69" s="830">
        <f>IF(ISERROR(VLOOKUP(I69,[171]초기설정!$A$4:$C$12,3,FALSE)),0,(VLOOKUP(I69,[171]초기설정!$A$4:$C$12,3,FALSE)))</f>
        <v>125427</v>
      </c>
      <c r="I69" s="905" t="s">
        <v>1250</v>
      </c>
      <c r="J69" s="957"/>
      <c r="K69" s="945"/>
      <c r="L69" s="862"/>
      <c r="M69" s="27"/>
      <c r="N69" s="2"/>
      <c r="O69" s="938"/>
      <c r="P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row>
    <row r="70" spans="1:256" hidden="1">
      <c r="A70" s="1125"/>
      <c r="B70" s="826" t="s">
        <v>1344</v>
      </c>
      <c r="C70" s="955">
        <v>30</v>
      </c>
      <c r="D70" s="828" t="s">
        <v>1243</v>
      </c>
      <c r="E70" s="956">
        <v>6.5</v>
      </c>
      <c r="F70" s="828" t="s">
        <v>1249</v>
      </c>
      <c r="G70" s="829"/>
      <c r="H70" s="830"/>
      <c r="I70" s="905"/>
      <c r="J70" s="957"/>
      <c r="K70" s="945"/>
      <c r="L70" s="862"/>
      <c r="M70" s="27"/>
      <c r="N70" s="2"/>
      <c r="O70" s="938"/>
      <c r="P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row>
    <row r="71" spans="1:256" hidden="1">
      <c r="A71" s="1125"/>
      <c r="B71" s="826" t="s">
        <v>1345</v>
      </c>
      <c r="C71" s="958">
        <v>5</v>
      </c>
      <c r="D71" s="828" t="s">
        <v>1243</v>
      </c>
      <c r="E71" s="956">
        <v>7</v>
      </c>
      <c r="F71" s="828" t="s">
        <v>1249</v>
      </c>
      <c r="G71" s="829"/>
      <c r="H71" s="830"/>
      <c r="I71" s="905"/>
      <c r="J71" s="957"/>
      <c r="K71" s="945"/>
      <c r="L71" s="862"/>
      <c r="M71" s="27"/>
      <c r="N71" s="2"/>
      <c r="O71" s="938"/>
      <c r="P71" s="2"/>
      <c r="Q71" s="672" t="s">
        <v>1346</v>
      </c>
      <c r="R71" s="672" t="s">
        <v>1347</v>
      </c>
      <c r="S71" s="672" t="s">
        <v>1348</v>
      </c>
      <c r="T71" s="672" t="s">
        <v>1349</v>
      </c>
      <c r="U71" s="672" t="s">
        <v>1350</v>
      </c>
      <c r="V71" s="672" t="s">
        <v>1351</v>
      </c>
      <c r="W71" s="672" t="s">
        <v>1352</v>
      </c>
      <c r="X71" s="672" t="s">
        <v>1353</v>
      </c>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row>
    <row r="72" spans="1:256" hidden="1">
      <c r="A72" s="1125"/>
      <c r="B72" s="826" t="s">
        <v>1239</v>
      </c>
      <c r="C72" s="904"/>
      <c r="D72" s="828"/>
      <c r="E72" s="937"/>
      <c r="F72" s="833"/>
      <c r="G72" s="829"/>
      <c r="H72" s="830"/>
      <c r="I72" s="828"/>
      <c r="J72" s="837"/>
      <c r="K72" s="945"/>
      <c r="L72" s="835"/>
      <c r="M72" s="27"/>
      <c r="N72" s="2"/>
      <c r="O72" s="938"/>
      <c r="P72" s="2"/>
      <c r="Q72" s="672" t="s">
        <v>1354</v>
      </c>
      <c r="R72" s="672">
        <v>0.3</v>
      </c>
      <c r="S72" s="672">
        <v>0.3</v>
      </c>
      <c r="T72" s="672">
        <v>0.4</v>
      </c>
      <c r="U72" s="672">
        <v>0.4</v>
      </c>
      <c r="V72" s="672">
        <v>0.4</v>
      </c>
      <c r="W72" s="672">
        <v>0.5</v>
      </c>
      <c r="X72" s="672">
        <v>0.2</v>
      </c>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row>
    <row r="73" spans="1:256" hidden="1">
      <c r="A73" s="1125"/>
      <c r="B73" s="826" t="s">
        <v>1267</v>
      </c>
      <c r="C73" s="944">
        <f>G67</f>
        <v>0</v>
      </c>
      <c r="D73" s="882" t="s">
        <v>1249</v>
      </c>
      <c r="E73" s="937">
        <f>5.6/2</f>
        <v>2.8</v>
      </c>
      <c r="F73" s="882" t="s">
        <v>1337</v>
      </c>
      <c r="G73" s="829">
        <f>IF(O66="적용",ROUND(C73*E73,2),0)</f>
        <v>0</v>
      </c>
      <c r="H73" s="830">
        <f>IF(ISERROR(VLOOKUP(I73,[171]초기설정!$A$16:$C$36,3,FALSE)),0,(VLOOKUP(I73,[171]초기설정!$A$16:$C$36,3,FALSE)))</f>
        <v>1405</v>
      </c>
      <c r="I73" s="828" t="s">
        <v>1268</v>
      </c>
      <c r="J73" s="837"/>
      <c r="K73" s="833"/>
      <c r="L73" s="835">
        <f>ROUNDDOWN(G73*H73,0)</f>
        <v>0</v>
      </c>
      <c r="M73" s="27"/>
      <c r="N73" s="2"/>
      <c r="O73" s="938"/>
      <c r="P73" s="2"/>
      <c r="Q73" s="672" t="s">
        <v>1355</v>
      </c>
      <c r="R73" s="672">
        <v>0.6</v>
      </c>
      <c r="S73" s="672">
        <v>0.6</v>
      </c>
      <c r="T73" s="672">
        <v>0.8</v>
      </c>
      <c r="U73" s="672">
        <v>0.8</v>
      </c>
      <c r="V73" s="672">
        <v>0.8</v>
      </c>
      <c r="W73" s="672">
        <v>1</v>
      </c>
      <c r="X73" s="672">
        <v>0.3</v>
      </c>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row>
    <row r="74" spans="1:256" hidden="1">
      <c r="A74" s="1125"/>
      <c r="B74" s="881" t="s">
        <v>1245</v>
      </c>
      <c r="C74" s="945">
        <f>L73</f>
        <v>0</v>
      </c>
      <c r="D74" s="828" t="s">
        <v>1246</v>
      </c>
      <c r="E74" s="946">
        <v>95</v>
      </c>
      <c r="F74" s="828" t="s">
        <v>1236</v>
      </c>
      <c r="G74" s="829"/>
      <c r="H74" s="830"/>
      <c r="I74" s="828"/>
      <c r="J74" s="837"/>
      <c r="K74" s="833"/>
      <c r="L74" s="835">
        <f>ROUNDDOWN(C74*E74%,0)</f>
        <v>0</v>
      </c>
      <c r="M74" s="27"/>
      <c r="N74" s="2"/>
      <c r="O74" s="938"/>
      <c r="P74" s="2"/>
      <c r="Q74" s="672" t="s">
        <v>1356</v>
      </c>
      <c r="R74" s="672">
        <v>1.4</v>
      </c>
      <c r="S74" s="672">
        <v>1.4</v>
      </c>
      <c r="T74" s="672">
        <v>1.8</v>
      </c>
      <c r="U74" s="672">
        <v>1.8</v>
      </c>
      <c r="V74" s="672">
        <v>1.8</v>
      </c>
      <c r="W74" s="672">
        <v>2.2000000000000002</v>
      </c>
      <c r="X74" s="672">
        <v>0.7</v>
      </c>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row>
    <row r="75" spans="1:256" hidden="1">
      <c r="A75" s="1125"/>
      <c r="B75" s="838" t="s">
        <v>1271</v>
      </c>
      <c r="C75" s="888">
        <f>G67</f>
        <v>0</v>
      </c>
      <c r="D75" s="948" t="s">
        <v>1272</v>
      </c>
      <c r="E75" s="949">
        <v>4.1999999999999997E-3</v>
      </c>
      <c r="F75" s="948" t="s">
        <v>1339</v>
      </c>
      <c r="G75" s="950"/>
      <c r="H75" s="843">
        <f>IF(ISERROR(VLOOKUP(I75,[171]초기설정!$A$40:$C$60,3,FALSE)),0,(VLOOKUP(I75,[171]초기설정!$A$40:$C$60,3,FALSE)))</f>
        <v>810000</v>
      </c>
      <c r="I75" s="948" t="s">
        <v>1274</v>
      </c>
      <c r="J75" s="856"/>
      <c r="K75" s="951"/>
      <c r="L75" s="952">
        <f>ROUNDDOWN(C75*E75*H75,0)</f>
        <v>0</v>
      </c>
      <c r="M75" s="27"/>
      <c r="N75" s="2"/>
      <c r="O75" s="938"/>
      <c r="P75" s="2"/>
      <c r="Q75" s="672" t="s">
        <v>1357</v>
      </c>
      <c r="R75" s="672">
        <v>2.4</v>
      </c>
      <c r="S75" s="672">
        <v>2.4</v>
      </c>
      <c r="T75" s="672">
        <v>3</v>
      </c>
      <c r="U75" s="672">
        <v>3</v>
      </c>
      <c r="V75" s="672">
        <v>3</v>
      </c>
      <c r="W75" s="672">
        <v>3.6</v>
      </c>
      <c r="X75" s="672">
        <v>2.2000000000000002</v>
      </c>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row>
    <row r="76" spans="1:256" hidden="1">
      <c r="A76" s="1125"/>
      <c r="B76" s="817" t="s">
        <v>1358</v>
      </c>
      <c r="C76" s="959"/>
      <c r="D76" s="959"/>
      <c r="E76" s="959"/>
      <c r="F76" s="821"/>
      <c r="G76" s="848"/>
      <c r="H76" s="849"/>
      <c r="I76" s="821"/>
      <c r="J76" s="933"/>
      <c r="K76" s="908"/>
      <c r="L76" s="935"/>
      <c r="M76" s="806"/>
      <c r="O76" s="824" t="s">
        <v>1230</v>
      </c>
      <c r="Q76" s="672" t="s">
        <v>1359</v>
      </c>
      <c r="R76" s="672">
        <v>0.8</v>
      </c>
      <c r="S76" s="672">
        <v>0.8</v>
      </c>
      <c r="T76" s="672">
        <v>1</v>
      </c>
      <c r="U76" s="672">
        <v>1</v>
      </c>
      <c r="V76" s="672">
        <v>1</v>
      </c>
      <c r="W76" s="672">
        <v>1.2</v>
      </c>
      <c r="X76" s="672">
        <v>0.4</v>
      </c>
    </row>
    <row r="77" spans="1:256" hidden="1">
      <c r="A77" s="1125"/>
      <c r="B77" s="847"/>
      <c r="C77" s="960" t="s">
        <v>1360</v>
      </c>
      <c r="D77" s="961" t="s">
        <v>1361</v>
      </c>
      <c r="F77" s="871"/>
      <c r="G77" s="857"/>
      <c r="H77" s="927"/>
      <c r="I77" s="871"/>
      <c r="J77" s="962"/>
      <c r="K77" s="928"/>
      <c r="L77" s="929"/>
      <c r="M77" s="806"/>
      <c r="O77" s="963"/>
      <c r="Q77" s="672" t="s">
        <v>1362</v>
      </c>
      <c r="R77" s="672">
        <v>1.8</v>
      </c>
      <c r="S77" s="672">
        <v>1.8</v>
      </c>
      <c r="T77" s="672">
        <v>2.2000000000000002</v>
      </c>
      <c r="U77" s="672">
        <v>2.2000000000000002</v>
      </c>
      <c r="V77" s="672">
        <v>2.2000000000000002</v>
      </c>
      <c r="W77" s="672">
        <v>2.6</v>
      </c>
      <c r="X77" s="672">
        <v>0.9</v>
      </c>
    </row>
    <row r="78" spans="1:256" hidden="1">
      <c r="A78" s="1125"/>
      <c r="B78" s="826" t="s">
        <v>1234</v>
      </c>
      <c r="C78" s="964">
        <v>374</v>
      </c>
      <c r="D78" s="828" t="s">
        <v>1243</v>
      </c>
      <c r="E78" s="944">
        <f t="array" ref="E78">SUM((C77=$R$71:$X$71)*(D77=$Q$72:$Q$78)*$R$72:$X$78)</f>
        <v>1</v>
      </c>
      <c r="F78" s="828" t="s">
        <v>1311</v>
      </c>
      <c r="G78" s="937">
        <f>IF($O$76="적용",ROUND(C78*E78/100,2),0)</f>
        <v>0</v>
      </c>
      <c r="H78" s="830">
        <f>IF(ISERROR(VLOOKUP(I78,[171]초기설정!$A$4:$C$12,3,FALSE)),0,(VLOOKUP(I78,[171]초기설정!$A$4:$C$12,3,FALSE)))</f>
        <v>125427</v>
      </c>
      <c r="I78" s="828" t="s">
        <v>1250</v>
      </c>
      <c r="J78" s="831">
        <f>$L$120</f>
        <v>15</v>
      </c>
      <c r="K78" s="828" t="s">
        <v>1236</v>
      </c>
      <c r="L78" s="835">
        <f>ROUNDDOWN((G78*H78)*(1+J78%),0)</f>
        <v>0</v>
      </c>
      <c r="M78" s="806"/>
      <c r="Q78" s="672" t="s">
        <v>1363</v>
      </c>
      <c r="R78" s="672">
        <v>1</v>
      </c>
      <c r="S78" s="672">
        <v>1</v>
      </c>
      <c r="T78" s="672">
        <v>1.2</v>
      </c>
      <c r="U78" s="672">
        <v>1.2</v>
      </c>
      <c r="V78" s="672">
        <v>1.2</v>
      </c>
      <c r="W78" s="672">
        <v>1.4</v>
      </c>
      <c r="X78" s="672">
        <v>0.5</v>
      </c>
    </row>
    <row r="79" spans="1:256" hidden="1">
      <c r="A79" s="816"/>
      <c r="B79" s="847"/>
      <c r="C79" s="960"/>
      <c r="D79" s="961"/>
      <c r="F79" s="871"/>
      <c r="G79" s="857"/>
      <c r="H79" s="927"/>
      <c r="I79" s="871"/>
      <c r="J79" s="962"/>
      <c r="K79" s="928"/>
      <c r="L79" s="929"/>
      <c r="M79" s="806"/>
    </row>
    <row r="80" spans="1:256" hidden="1">
      <c r="A80" s="816"/>
      <c r="B80" s="826" t="s">
        <v>1234</v>
      </c>
      <c r="C80" s="964"/>
      <c r="D80" s="828" t="s">
        <v>1243</v>
      </c>
      <c r="E80" s="944">
        <f t="array" ref="E80">SUM((C79=$R$71:$X$71)*(D79=$Q$72:$Q$78)*$R$72:$X$78)</f>
        <v>0</v>
      </c>
      <c r="F80" s="828" t="s">
        <v>1311</v>
      </c>
      <c r="G80" s="937">
        <f>IF($O$76="적용",ROUND(C80*E80/100,2),0)</f>
        <v>0</v>
      </c>
      <c r="H80" s="830">
        <f>IF(ISERROR(VLOOKUP(I80,[171]초기설정!$A$4:$C$12,3,FALSE)),0,(VLOOKUP(I80,[171]초기설정!$A$4:$C$12,3,FALSE)))</f>
        <v>125427</v>
      </c>
      <c r="I80" s="828" t="s">
        <v>1250</v>
      </c>
      <c r="J80" s="831">
        <f>$L$120</f>
        <v>15</v>
      </c>
      <c r="K80" s="828" t="s">
        <v>1236</v>
      </c>
      <c r="L80" s="835">
        <f>ROUNDDOWN((G80*H80)*(1+J80%),0)</f>
        <v>0</v>
      </c>
      <c r="M80" s="806"/>
    </row>
    <row r="81" spans="1:26" hidden="1">
      <c r="A81" s="816"/>
      <c r="B81" s="847"/>
      <c r="C81" s="960"/>
      <c r="D81" s="961"/>
      <c r="F81" s="871"/>
      <c r="G81" s="857"/>
      <c r="H81" s="927"/>
      <c r="I81" s="871"/>
      <c r="J81" s="962"/>
      <c r="K81" s="928"/>
      <c r="L81" s="929"/>
      <c r="M81" s="806"/>
    </row>
    <row r="82" spans="1:26" hidden="1">
      <c r="A82" s="816"/>
      <c r="B82" s="826" t="s">
        <v>1234</v>
      </c>
      <c r="C82" s="964"/>
      <c r="D82" s="828" t="s">
        <v>1243</v>
      </c>
      <c r="E82" s="944">
        <f t="array" ref="E82">SUM((C81=$R$71:$X$71)*(D81=$Q$72:$Q$78)*$R$72:$X$78)</f>
        <v>0</v>
      </c>
      <c r="F82" s="828" t="s">
        <v>1311</v>
      </c>
      <c r="G82" s="937">
        <f>IF($O$76="적용",ROUND(C82*E82/100,2),0)</f>
        <v>0</v>
      </c>
      <c r="H82" s="830">
        <f>IF(ISERROR(VLOOKUP(I82,[171]초기설정!$A$4:$C$12,3,FALSE)),0,(VLOOKUP(I82,[171]초기설정!$A$4:$C$12,3,FALSE)))</f>
        <v>125427</v>
      </c>
      <c r="I82" s="828" t="s">
        <v>1250</v>
      </c>
      <c r="J82" s="831">
        <f>$L$120</f>
        <v>15</v>
      </c>
      <c r="K82" s="828" t="s">
        <v>1236</v>
      </c>
      <c r="L82" s="835">
        <f>ROUNDDOWN((G82*H82)*(1+J82%),0)</f>
        <v>0</v>
      </c>
      <c r="M82" s="806"/>
    </row>
    <row r="83" spans="1:26" hidden="1">
      <c r="A83" s="816"/>
      <c r="B83" s="847"/>
      <c r="C83" s="960"/>
      <c r="D83" s="961"/>
      <c r="F83" s="871"/>
      <c r="G83" s="857"/>
      <c r="H83" s="927"/>
      <c r="I83" s="871"/>
      <c r="J83" s="962"/>
      <c r="K83" s="928"/>
      <c r="L83" s="929"/>
      <c r="M83" s="806"/>
      <c r="O83" s="807"/>
    </row>
    <row r="84" spans="1:26" hidden="1">
      <c r="A84" s="816"/>
      <c r="B84" s="826" t="s">
        <v>1234</v>
      </c>
      <c r="C84" s="964"/>
      <c r="D84" s="828" t="s">
        <v>1243</v>
      </c>
      <c r="E84" s="944">
        <f t="array" ref="E84">SUM((C83=$R$71:$X$71)*(D83=$Q$72:$Q$78)*$R$72:$X$78)</f>
        <v>0</v>
      </c>
      <c r="F84" s="828" t="s">
        <v>1311</v>
      </c>
      <c r="G84" s="937">
        <f>IF($O$76="적용",ROUND(C84*E84/100,2),0)</f>
        <v>0</v>
      </c>
      <c r="H84" s="830">
        <f>IF(ISERROR(VLOOKUP(I84,[171]초기설정!$A$4:$C$12,3,FALSE)),0,(VLOOKUP(I84,[171]초기설정!$A$4:$C$12,3,FALSE)))</f>
        <v>125427</v>
      </c>
      <c r="I84" s="828" t="s">
        <v>1250</v>
      </c>
      <c r="J84" s="831">
        <f>$L$120</f>
        <v>15</v>
      </c>
      <c r="K84" s="828" t="s">
        <v>1236</v>
      </c>
      <c r="L84" s="835">
        <f>ROUNDDOWN((G84*H84)*(1+J84%),0)</f>
        <v>0</v>
      </c>
      <c r="M84" s="806"/>
    </row>
    <row r="85" spans="1:26" hidden="1">
      <c r="A85" s="816"/>
      <c r="B85" s="847"/>
      <c r="C85" s="960"/>
      <c r="D85" s="961"/>
      <c r="F85" s="871"/>
      <c r="G85" s="857"/>
      <c r="H85" s="927"/>
      <c r="I85" s="871"/>
      <c r="J85" s="962"/>
      <c r="K85" s="928"/>
      <c r="L85" s="929"/>
      <c r="M85" s="806"/>
    </row>
    <row r="86" spans="1:26" hidden="1">
      <c r="A86" s="816"/>
      <c r="B86" s="838" t="s">
        <v>1234</v>
      </c>
      <c r="C86" s="965"/>
      <c r="D86" s="840" t="s">
        <v>1243</v>
      </c>
      <c r="E86" s="966">
        <f t="array" ref="E86">SUM((C85=$R$71:$X$71)*(D85=$Q$72:$Q$78)*$R$72:$X$78)</f>
        <v>0</v>
      </c>
      <c r="F86" s="840" t="s">
        <v>1311</v>
      </c>
      <c r="G86" s="937">
        <f>IF($O$76="적용",ROUND(C86*E86/100,2),0)</f>
        <v>0</v>
      </c>
      <c r="H86" s="843">
        <f>IF(ISERROR(VLOOKUP(I86,[171]초기설정!$A$4:$C$12,3,FALSE)),0,(VLOOKUP(I86,[171]초기설정!$A$4:$C$12,3,FALSE)))</f>
        <v>125427</v>
      </c>
      <c r="I86" s="840" t="s">
        <v>1250</v>
      </c>
      <c r="J86" s="967">
        <f>$L$120</f>
        <v>15</v>
      </c>
      <c r="K86" s="840" t="s">
        <v>1236</v>
      </c>
      <c r="L86" s="846">
        <f>ROUNDDOWN((G86*H86)*(1+J86%),0)</f>
        <v>0</v>
      </c>
      <c r="M86" s="806"/>
    </row>
    <row r="87" spans="1:26" hidden="1">
      <c r="A87" s="968" t="s">
        <v>1364</v>
      </c>
      <c r="B87" s="969" t="s">
        <v>1365</v>
      </c>
      <c r="C87" s="970" t="s">
        <v>1366</v>
      </c>
      <c r="D87" s="971" t="s">
        <v>1367</v>
      </c>
      <c r="E87" s="972"/>
      <c r="F87" s="973" t="s">
        <v>1364</v>
      </c>
      <c r="G87" s="848" t="s">
        <v>1364</v>
      </c>
      <c r="H87" s="849" t="s">
        <v>1364</v>
      </c>
      <c r="I87" s="973" t="s">
        <v>1364</v>
      </c>
      <c r="J87" s="974" t="s">
        <v>1364</v>
      </c>
      <c r="K87" s="975" t="s">
        <v>1364</v>
      </c>
      <c r="L87" s="935" t="s">
        <v>1364</v>
      </c>
      <c r="M87" s="806"/>
      <c r="O87" s="824" t="s">
        <v>1230</v>
      </c>
      <c r="Q87" s="672" t="s">
        <v>1366</v>
      </c>
      <c r="R87" s="672" t="s">
        <v>1368</v>
      </c>
      <c r="S87" s="672" t="s">
        <v>1369</v>
      </c>
      <c r="T87" s="672" t="s">
        <v>1370</v>
      </c>
      <c r="U87" s="672" t="s">
        <v>1371</v>
      </c>
      <c r="V87" s="672" t="s">
        <v>1372</v>
      </c>
      <c r="W87" s="672" t="s">
        <v>1373</v>
      </c>
      <c r="X87" s="672" t="s">
        <v>1374</v>
      </c>
      <c r="Y87" s="672" t="s">
        <v>1375</v>
      </c>
      <c r="Z87" s="672" t="s">
        <v>1376</v>
      </c>
    </row>
    <row r="88" spans="1:26" hidden="1">
      <c r="A88" s="968" t="s">
        <v>1364</v>
      </c>
      <c r="B88" s="976" t="s">
        <v>1234</v>
      </c>
      <c r="C88" s="977">
        <v>0.2</v>
      </c>
      <c r="D88" s="978" t="s">
        <v>1248</v>
      </c>
      <c r="E88" s="979">
        <f>HLOOKUP(C87,Q87:Z88,2,FALSE)</f>
        <v>3.9</v>
      </c>
      <c r="F88" s="980" t="s">
        <v>458</v>
      </c>
      <c r="G88" s="981">
        <f>IF(O87="적용",IF(C88=0,"",ROUND(C88*E88,2)),0)</f>
        <v>0</v>
      </c>
      <c r="H88" s="843">
        <f>IF(ISERROR(VLOOKUP(I88,[171]초기설정!$A$4:$C$12,3,FALSE)),0,(VLOOKUP(I88,[171]초기설정!$A$4:$C$12,3,FALSE)))</f>
        <v>125427</v>
      </c>
      <c r="I88" s="982" t="s">
        <v>1250</v>
      </c>
      <c r="J88" s="967">
        <f>$M$120</f>
        <v>5</v>
      </c>
      <c r="K88" s="983" t="s">
        <v>1236</v>
      </c>
      <c r="L88" s="984">
        <f>ROUNDDOWN((G88*H88)*(1+J88%),0)</f>
        <v>0</v>
      </c>
      <c r="M88" s="806"/>
      <c r="Q88" s="672">
        <v>3.9</v>
      </c>
      <c r="R88" s="672">
        <v>4.0999999999999996</v>
      </c>
      <c r="S88" s="672">
        <v>5.2</v>
      </c>
      <c r="T88" s="672">
        <v>6.3</v>
      </c>
      <c r="U88" s="672">
        <v>7.4</v>
      </c>
      <c r="V88" s="672">
        <v>8.6</v>
      </c>
      <c r="W88" s="672">
        <v>9.8000000000000007</v>
      </c>
      <c r="X88" s="672">
        <v>11</v>
      </c>
      <c r="Y88" s="672">
        <v>12.3</v>
      </c>
      <c r="Z88" s="672">
        <v>13.7</v>
      </c>
    </row>
    <row r="89" spans="1:26" ht="18.75" customHeight="1">
      <c r="A89" s="968" t="s">
        <v>1364</v>
      </c>
      <c r="B89" s="985" t="s">
        <v>1377</v>
      </c>
      <c r="C89" s="973" t="s">
        <v>1364</v>
      </c>
      <c r="D89" s="973" t="s">
        <v>1364</v>
      </c>
      <c r="E89" s="973" t="s">
        <v>1364</v>
      </c>
      <c r="F89" s="986" t="s">
        <v>1364</v>
      </c>
      <c r="G89" s="912" t="s">
        <v>1364</v>
      </c>
      <c r="H89" s="849" t="s">
        <v>1364</v>
      </c>
      <c r="I89" s="913" t="s">
        <v>1364</v>
      </c>
      <c r="J89" s="986" t="s">
        <v>1364</v>
      </c>
      <c r="K89" s="986" t="s">
        <v>1364</v>
      </c>
      <c r="L89" s="987">
        <f>SUM(L90:L92)</f>
        <v>353923</v>
      </c>
      <c r="M89" s="806"/>
    </row>
    <row r="90" spans="1:26" ht="18.75" customHeight="1">
      <c r="A90" s="968" t="s">
        <v>1364</v>
      </c>
      <c r="B90" s="988" t="s">
        <v>1378</v>
      </c>
      <c r="C90" s="937" t="s">
        <v>1364</v>
      </c>
      <c r="D90" s="989" t="s">
        <v>1364</v>
      </c>
      <c r="E90" s="937"/>
      <c r="F90" s="990" t="s">
        <v>1364</v>
      </c>
      <c r="G90" s="990" t="s">
        <v>1364</v>
      </c>
      <c r="H90" s="830" t="s">
        <v>1364</v>
      </c>
      <c r="I90" s="989" t="s">
        <v>1364</v>
      </c>
      <c r="J90" s="990" t="s">
        <v>1364</v>
      </c>
      <c r="K90" s="991" t="s">
        <v>1364</v>
      </c>
      <c r="L90" s="992">
        <f>SUM(L7,L12,L17,L23,L29,L31,L39,L50,L67,L78,L80,L82,L84,L86,L88,L43)</f>
        <v>345856</v>
      </c>
      <c r="M90" s="806"/>
    </row>
    <row r="91" spans="1:26" ht="18.75" customHeight="1">
      <c r="A91" s="968" t="s">
        <v>1364</v>
      </c>
      <c r="B91" s="988" t="s">
        <v>1379</v>
      </c>
      <c r="C91" s="937" t="s">
        <v>1364</v>
      </c>
      <c r="D91" s="989" t="s">
        <v>1364</v>
      </c>
      <c r="E91" s="937" t="s">
        <v>1364</v>
      </c>
      <c r="F91" s="990" t="s">
        <v>1364</v>
      </c>
      <c r="G91" s="829" t="s">
        <v>1364</v>
      </c>
      <c r="H91" s="830" t="s">
        <v>1364</v>
      </c>
      <c r="I91" s="989" t="s">
        <v>1364</v>
      </c>
      <c r="J91" s="990" t="s">
        <v>1364</v>
      </c>
      <c r="K91" s="991" t="s">
        <v>1364</v>
      </c>
      <c r="L91" s="835">
        <f>SUM(L9,L10,L14,L15,L19,L20,L25,L26,L34,L35,L45,L46,L47,L48,L63,L64)</f>
        <v>8067</v>
      </c>
      <c r="M91" s="806"/>
    </row>
    <row r="92" spans="1:26" ht="18.75" customHeight="1">
      <c r="A92" s="968" t="s">
        <v>1364</v>
      </c>
      <c r="B92" s="993" t="s">
        <v>1380</v>
      </c>
      <c r="C92" s="994" t="s">
        <v>1364</v>
      </c>
      <c r="D92" s="983" t="s">
        <v>1364</v>
      </c>
      <c r="E92" s="994" t="s">
        <v>1364</v>
      </c>
      <c r="F92" s="995" t="s">
        <v>1364</v>
      </c>
      <c r="G92" s="842" t="s">
        <v>1364</v>
      </c>
      <c r="H92" s="843" t="s">
        <v>1364</v>
      </c>
      <c r="I92" s="983" t="s">
        <v>1364</v>
      </c>
      <c r="J92" s="996" t="s">
        <v>1364</v>
      </c>
      <c r="K92" s="997" t="s">
        <v>1364</v>
      </c>
      <c r="L92" s="846">
        <f>SUM(L27,L36,L65,L75)</f>
        <v>0</v>
      </c>
      <c r="M92" s="806"/>
    </row>
    <row r="93" spans="1:26" ht="18.75" customHeight="1">
      <c r="A93" s="998" t="s">
        <v>1364</v>
      </c>
      <c r="B93" s="999" t="s">
        <v>1364</v>
      </c>
      <c r="C93" s="1000" t="s">
        <v>1364</v>
      </c>
      <c r="D93" s="1001" t="s">
        <v>1364</v>
      </c>
      <c r="E93" s="1002" t="s">
        <v>1364</v>
      </c>
      <c r="F93" s="1003" t="s">
        <v>1364</v>
      </c>
      <c r="G93" s="1003" t="s">
        <v>1364</v>
      </c>
      <c r="H93" s="1003" t="s">
        <v>1364</v>
      </c>
      <c r="I93" s="1001" t="s">
        <v>1364</v>
      </c>
      <c r="J93" s="1003" t="s">
        <v>1364</v>
      </c>
      <c r="K93" s="1004" t="s">
        <v>1364</v>
      </c>
      <c r="L93" s="929" t="s">
        <v>1364</v>
      </c>
      <c r="M93" s="806"/>
      <c r="Q93" s="46" t="s">
        <v>1381</v>
      </c>
      <c r="R93" s="2"/>
      <c r="S93" s="2"/>
    </row>
    <row r="94" spans="1:26" ht="18.75" hidden="1" customHeight="1">
      <c r="A94" s="998" t="s">
        <v>1364</v>
      </c>
      <c r="B94" s="1126" t="s">
        <v>1382</v>
      </c>
      <c r="C94" s="1127" t="s">
        <v>1364</v>
      </c>
      <c r="D94" s="1128" t="s">
        <v>1364</v>
      </c>
      <c r="E94" s="1128" t="s">
        <v>1364</v>
      </c>
      <c r="F94" s="1128" t="s">
        <v>1364</v>
      </c>
      <c r="G94" s="1128" t="s">
        <v>1364</v>
      </c>
      <c r="H94" s="1128" t="s">
        <v>1364</v>
      </c>
      <c r="I94" s="1007" t="s">
        <v>1364</v>
      </c>
      <c r="J94" s="1006" t="s">
        <v>1364</v>
      </c>
      <c r="K94" s="1006" t="s">
        <v>1364</v>
      </c>
      <c r="L94" s="835" t="s">
        <v>1364</v>
      </c>
      <c r="M94" s="806"/>
      <c r="Q94" s="1008" t="s">
        <v>1383</v>
      </c>
      <c r="R94" s="1008" t="s">
        <v>1384</v>
      </c>
      <c r="S94" s="2" t="s">
        <v>1385</v>
      </c>
    </row>
    <row r="95" spans="1:26" hidden="1">
      <c r="A95" s="998" t="s">
        <v>1364</v>
      </c>
      <c r="B95" s="988" t="s">
        <v>1386</v>
      </c>
      <c r="C95" s="1009" t="s">
        <v>1364</v>
      </c>
      <c r="D95" s="989" t="s">
        <v>1364</v>
      </c>
      <c r="E95" s="945" t="s">
        <v>1364</v>
      </c>
      <c r="F95" s="990" t="s">
        <v>1364</v>
      </c>
      <c r="G95" s="990" t="s">
        <v>1364</v>
      </c>
      <c r="H95" s="990" t="s">
        <v>1364</v>
      </c>
      <c r="I95" s="989" t="s">
        <v>1364</v>
      </c>
      <c r="J95" s="1006" t="s">
        <v>1364</v>
      </c>
      <c r="K95" s="991" t="s">
        <v>1364</v>
      </c>
      <c r="L95" s="835" t="s">
        <v>1364</v>
      </c>
      <c r="M95" s="806"/>
      <c r="Q95" s="1010" t="s">
        <v>1387</v>
      </c>
      <c r="R95" s="1010" t="s">
        <v>1388</v>
      </c>
      <c r="S95" s="1011">
        <v>0</v>
      </c>
    </row>
    <row r="96" spans="1:26" hidden="1">
      <c r="A96" s="998"/>
      <c r="B96" s="988" t="s">
        <v>1389</v>
      </c>
      <c r="C96" s="1012">
        <f>IF(O16="적용",C17,0)</f>
        <v>0</v>
      </c>
      <c r="D96" s="1005" t="s">
        <v>1256</v>
      </c>
      <c r="E96" s="1013"/>
      <c r="F96" s="1005"/>
      <c r="G96" s="1014"/>
      <c r="H96" s="989"/>
      <c r="I96" s="989"/>
      <c r="J96" s="1006"/>
      <c r="K96" s="991"/>
      <c r="L96" s="835"/>
      <c r="M96" s="806"/>
      <c r="Q96" s="1010" t="s">
        <v>1387</v>
      </c>
      <c r="R96" s="1010" t="s">
        <v>1390</v>
      </c>
      <c r="S96" s="1011">
        <v>5</v>
      </c>
    </row>
    <row r="97" spans="1:21" hidden="1">
      <c r="A97" s="998"/>
      <c r="B97" s="988" t="s">
        <v>1391</v>
      </c>
      <c r="C97" s="1012">
        <f>IF(O21="적용",C23,0)</f>
        <v>0</v>
      </c>
      <c r="D97" s="1005" t="s">
        <v>1256</v>
      </c>
      <c r="E97" s="1013"/>
      <c r="F97" s="989"/>
      <c r="G97" s="989"/>
      <c r="H97" s="989"/>
      <c r="I97" s="989"/>
      <c r="J97" s="1006"/>
      <c r="K97" s="991"/>
      <c r="L97" s="835"/>
      <c r="M97" s="806"/>
      <c r="Q97" s="1010" t="s">
        <v>1387</v>
      </c>
      <c r="R97" s="1010" t="s">
        <v>1392</v>
      </c>
      <c r="S97" s="1011">
        <v>10</v>
      </c>
    </row>
    <row r="98" spans="1:21" hidden="1">
      <c r="A98" s="998"/>
      <c r="B98" s="988" t="s">
        <v>1393</v>
      </c>
      <c r="C98" s="1015">
        <f>IF(O49="적용",C50,0)</f>
        <v>0</v>
      </c>
      <c r="D98" s="1005" t="s">
        <v>1243</v>
      </c>
      <c r="E98" s="1013" t="str">
        <f>C49</f>
        <v>단목(벌목+가지정리+토막내기)</v>
      </c>
      <c r="F98" s="989"/>
      <c r="G98" s="989"/>
      <c r="H98" s="989"/>
      <c r="I98" s="989"/>
      <c r="J98" s="1006"/>
      <c r="K98" s="991"/>
      <c r="L98" s="835"/>
      <c r="M98" s="806"/>
      <c r="Q98" s="1016" t="s">
        <v>1394</v>
      </c>
      <c r="R98" s="1016" t="s">
        <v>1395</v>
      </c>
      <c r="S98" s="1017">
        <v>-10</v>
      </c>
    </row>
    <row r="99" spans="1:21" hidden="1">
      <c r="A99" s="998"/>
      <c r="B99" s="988" t="s">
        <v>1396</v>
      </c>
      <c r="C99" s="1015">
        <f>IF(O76="적용",(C78+C80+C82+C84+C86),0)</f>
        <v>0</v>
      </c>
      <c r="D99" s="1005" t="s">
        <v>1243</v>
      </c>
      <c r="E99" s="1013" t="s">
        <v>1364</v>
      </c>
      <c r="F99" s="989" t="s">
        <v>1364</v>
      </c>
      <c r="G99" s="989"/>
      <c r="H99" s="989"/>
      <c r="I99" s="989"/>
      <c r="J99" s="1006"/>
      <c r="K99" s="991"/>
      <c r="L99" s="835"/>
      <c r="M99" s="806"/>
      <c r="Q99" s="1016" t="s">
        <v>1394</v>
      </c>
      <c r="R99" s="1016" t="s">
        <v>1397</v>
      </c>
      <c r="S99" s="1017">
        <v>0</v>
      </c>
    </row>
    <row r="100" spans="1:21" hidden="1">
      <c r="A100" s="998"/>
      <c r="B100" s="988" t="s">
        <v>1398</v>
      </c>
      <c r="C100" s="1012">
        <f>IF(O87="적용",C88,0)</f>
        <v>0</v>
      </c>
      <c r="D100" s="1005" t="s">
        <v>4</v>
      </c>
      <c r="E100" s="1013"/>
      <c r="F100" s="989"/>
      <c r="G100" s="989"/>
      <c r="H100" s="989"/>
      <c r="I100" s="989"/>
      <c r="J100" s="1006"/>
      <c r="K100" s="991"/>
      <c r="L100" s="835"/>
      <c r="M100" s="806"/>
      <c r="Q100" s="1016" t="s">
        <v>1394</v>
      </c>
      <c r="R100" s="1016" t="s">
        <v>1399</v>
      </c>
      <c r="S100" s="1017">
        <v>10</v>
      </c>
    </row>
    <row r="101" spans="1:21" hidden="1">
      <c r="A101" s="998"/>
      <c r="B101" s="988" t="s">
        <v>1400</v>
      </c>
      <c r="C101" s="1018">
        <v>0</v>
      </c>
      <c r="D101" s="1005" t="s">
        <v>1248</v>
      </c>
      <c r="E101" s="1013" t="s">
        <v>1401</v>
      </c>
      <c r="F101" s="989"/>
      <c r="G101" s="989"/>
      <c r="H101" s="989"/>
      <c r="I101" s="989"/>
      <c r="J101" s="1006"/>
      <c r="K101" s="991"/>
      <c r="L101" s="835"/>
      <c r="M101" s="806"/>
      <c r="Q101" s="1010" t="s">
        <v>1402</v>
      </c>
      <c r="R101" s="1010" t="s">
        <v>1403</v>
      </c>
      <c r="S101" s="1011">
        <v>-10</v>
      </c>
      <c r="T101" s="1010" t="s">
        <v>1404</v>
      </c>
      <c r="U101" s="1011">
        <v>0</v>
      </c>
    </row>
    <row r="102" spans="1:21" ht="18.75" hidden="1" customHeight="1">
      <c r="A102" s="998" t="s">
        <v>1364</v>
      </c>
      <c r="B102" s="988" t="s">
        <v>1405</v>
      </c>
      <c r="C102" s="1009" t="s">
        <v>1364</v>
      </c>
      <c r="D102" s="989" t="s">
        <v>1364</v>
      </c>
      <c r="E102" s="945" t="s">
        <v>1364</v>
      </c>
      <c r="F102" s="990" t="s">
        <v>1364</v>
      </c>
      <c r="G102" s="990" t="s">
        <v>1364</v>
      </c>
      <c r="H102" s="990" t="s">
        <v>1364</v>
      </c>
      <c r="I102" s="989" t="s">
        <v>1364</v>
      </c>
      <c r="J102" s="1006" t="s">
        <v>1364</v>
      </c>
      <c r="K102" s="991" t="s">
        <v>1364</v>
      </c>
      <c r="L102" s="835" t="s">
        <v>1364</v>
      </c>
      <c r="M102" s="806"/>
      <c r="Q102" s="1010" t="s">
        <v>1402</v>
      </c>
      <c r="R102" s="1010" t="s">
        <v>1406</v>
      </c>
      <c r="S102" s="1011">
        <v>0</v>
      </c>
      <c r="T102" s="1010" t="s">
        <v>1407</v>
      </c>
      <c r="U102" s="1011">
        <v>5</v>
      </c>
    </row>
    <row r="103" spans="1:21" ht="18.75" hidden="1" customHeight="1">
      <c r="A103" s="998"/>
      <c r="B103" s="988" t="s">
        <v>1408</v>
      </c>
      <c r="C103" s="1019">
        <f>SUM(G7,G12,G17,G23,G29,G31,G39,G50,G67,G78,G80,G82,G84,G86,G88,G43)</f>
        <v>1.7499999999999998</v>
      </c>
      <c r="D103" s="1005" t="s">
        <v>452</v>
      </c>
      <c r="E103" s="1013"/>
      <c r="F103" s="989"/>
      <c r="G103" s="989"/>
      <c r="H103" s="989"/>
      <c r="I103" s="989"/>
      <c r="J103" s="1006"/>
      <c r="K103" s="991"/>
      <c r="L103" s="835"/>
      <c r="M103" s="806"/>
      <c r="Q103" s="1010" t="s">
        <v>1402</v>
      </c>
      <c r="R103" s="1010" t="s">
        <v>1409</v>
      </c>
      <c r="S103" s="1011">
        <v>10</v>
      </c>
      <c r="T103" s="1010" t="s">
        <v>1410</v>
      </c>
      <c r="U103" s="1011">
        <v>10</v>
      </c>
    </row>
    <row r="104" spans="1:21" ht="18.75" customHeight="1">
      <c r="A104" s="1020" t="s">
        <v>1364</v>
      </c>
      <c r="B104" s="1021" t="s">
        <v>1411</v>
      </c>
      <c r="C104" s="1022" t="s">
        <v>1364</v>
      </c>
      <c r="D104" s="1023" t="s">
        <v>1364</v>
      </c>
      <c r="E104" s="1024" t="s">
        <v>1364</v>
      </c>
      <c r="F104" s="1025" t="s">
        <v>1364</v>
      </c>
      <c r="G104" s="1025" t="s">
        <v>1364</v>
      </c>
      <c r="H104" s="1025" t="s">
        <v>1364</v>
      </c>
      <c r="I104" s="1023" t="s">
        <v>1364</v>
      </c>
      <c r="J104" s="1026" t="s">
        <v>1364</v>
      </c>
      <c r="K104" s="991" t="s">
        <v>1364</v>
      </c>
      <c r="L104" s="835" t="s">
        <v>1364</v>
      </c>
      <c r="M104" s="1027"/>
      <c r="Q104" s="1028" t="s">
        <v>1412</v>
      </c>
      <c r="R104" s="1028" t="s">
        <v>1413</v>
      </c>
      <c r="S104" s="1029">
        <v>-10</v>
      </c>
    </row>
    <row r="105" spans="1:21" ht="18.75" customHeight="1">
      <c r="A105" s="1030"/>
      <c r="B105" s="1129" t="s">
        <v>1414</v>
      </c>
      <c r="C105" s="1130" t="s">
        <v>1415</v>
      </c>
      <c r="D105" s="1131" t="s">
        <v>1416</v>
      </c>
      <c r="E105" s="1132"/>
      <c r="F105" s="1132"/>
      <c r="G105" s="1132"/>
      <c r="H105" s="1132"/>
      <c r="I105" s="1132"/>
      <c r="J105" s="1132"/>
      <c r="K105" s="1132"/>
      <c r="L105" s="1133"/>
      <c r="M105" s="1031"/>
      <c r="N105" s="1032"/>
      <c r="Q105" s="1028" t="s">
        <v>1412</v>
      </c>
      <c r="R105" s="1028" t="s">
        <v>1417</v>
      </c>
      <c r="S105" s="1029">
        <v>0</v>
      </c>
    </row>
    <row r="106" spans="1:21" ht="18.75" customHeight="1">
      <c r="A106" s="1030"/>
      <c r="B106" s="1129"/>
      <c r="C106" s="1129"/>
      <c r="D106" s="1033" t="s">
        <v>1418</v>
      </c>
      <c r="E106" s="1033" t="s">
        <v>1419</v>
      </c>
      <c r="F106" s="1033" t="s">
        <v>1420</v>
      </c>
      <c r="G106" s="1033" t="s">
        <v>1421</v>
      </c>
      <c r="H106" s="1033" t="s">
        <v>1422</v>
      </c>
      <c r="I106" s="1033" t="s">
        <v>1423</v>
      </c>
      <c r="J106" s="1033" t="s">
        <v>1424</v>
      </c>
      <c r="K106" s="1033" t="s">
        <v>1425</v>
      </c>
      <c r="L106" s="1034" t="s">
        <v>1346</v>
      </c>
      <c r="M106" s="1035" t="s">
        <v>1426</v>
      </c>
      <c r="N106" s="1036"/>
      <c r="Q106" s="1028" t="s">
        <v>1412</v>
      </c>
      <c r="R106" s="1028" t="s">
        <v>1427</v>
      </c>
      <c r="S106" s="1029">
        <v>10</v>
      </c>
    </row>
    <row r="107" spans="1:21" ht="18.75" customHeight="1">
      <c r="A107" s="1030"/>
      <c r="B107" s="1037" t="s">
        <v>1387</v>
      </c>
      <c r="C107" s="1038" t="s">
        <v>1390</v>
      </c>
      <c r="D107" s="1039">
        <f t="shared" ref="D107:M107" si="2">IF(ISERROR(VLOOKUP($C107,$R$95:$S$144,2,FALSE)),"",(VLOOKUP($C107,$R$95:$S$144,2,FALSE)))</f>
        <v>5</v>
      </c>
      <c r="E107" s="1039">
        <f t="shared" si="2"/>
        <v>5</v>
      </c>
      <c r="F107" s="1039">
        <f t="shared" si="2"/>
        <v>5</v>
      </c>
      <c r="G107" s="1039">
        <f t="shared" si="2"/>
        <v>5</v>
      </c>
      <c r="H107" s="1039">
        <f t="shared" si="2"/>
        <v>5</v>
      </c>
      <c r="I107" s="1039">
        <f t="shared" si="2"/>
        <v>5</v>
      </c>
      <c r="J107" s="1039">
        <f t="shared" si="2"/>
        <v>5</v>
      </c>
      <c r="K107" s="1039">
        <f t="shared" si="2"/>
        <v>5</v>
      </c>
      <c r="L107" s="1040">
        <f t="shared" si="2"/>
        <v>5</v>
      </c>
      <c r="M107" s="1041">
        <f t="shared" si="2"/>
        <v>5</v>
      </c>
      <c r="N107" s="1042"/>
      <c r="Q107" s="1010" t="s">
        <v>1428</v>
      </c>
      <c r="R107" s="1010" t="s">
        <v>1429</v>
      </c>
      <c r="S107" s="1011">
        <v>0</v>
      </c>
      <c r="T107" s="1010" t="s">
        <v>1430</v>
      </c>
      <c r="U107" s="1011">
        <v>0</v>
      </c>
    </row>
    <row r="108" spans="1:21" hidden="1">
      <c r="A108" s="1030"/>
      <c r="B108" s="1043" t="s">
        <v>1394</v>
      </c>
      <c r="C108" s="1044" t="s">
        <v>1399</v>
      </c>
      <c r="D108" s="1045">
        <f>IF(ISERROR(VLOOKUP($C108,$R$95:$S$144,2,FALSE)),"",(VLOOKUP($C108,$R$95:$S$144,2,FALSE)))</f>
        <v>10</v>
      </c>
      <c r="E108" s="1043"/>
      <c r="F108" s="1045">
        <f>IF(ISERROR(VLOOKUP($C108,$R$95:$S$144,2,FALSE)),"",(VLOOKUP($C108,$R$95:$S$144,2,FALSE)))</f>
        <v>10</v>
      </c>
      <c r="G108" s="1043"/>
      <c r="H108" s="1043"/>
      <c r="I108" s="1043"/>
      <c r="J108" s="1045">
        <f>IF(ISERROR(VLOOKUP($C108,$R$95:$S$144,2,FALSE)),"",(VLOOKUP($C108,$R$95:$S$144,2,FALSE)))</f>
        <v>10</v>
      </c>
      <c r="K108" s="1043"/>
      <c r="L108" s="1046">
        <f>IF(ISERROR(VLOOKUP($C108,$R$95:$S$144,2,FALSE)),"",(VLOOKUP($C108,$R$95:$S$144,2,FALSE)))</f>
        <v>10</v>
      </c>
      <c r="M108" s="1047"/>
      <c r="N108" s="1042"/>
      <c r="Q108" s="1010" t="s">
        <v>1428</v>
      </c>
      <c r="R108" s="1010" t="s">
        <v>1431</v>
      </c>
      <c r="S108" s="1011">
        <v>5</v>
      </c>
      <c r="T108" s="1010" t="s">
        <v>1432</v>
      </c>
      <c r="U108" s="1011">
        <v>5</v>
      </c>
    </row>
    <row r="109" spans="1:21" hidden="1">
      <c r="A109" s="1030"/>
      <c r="B109" s="1043" t="s">
        <v>1402</v>
      </c>
      <c r="C109" s="1044" t="s">
        <v>1409</v>
      </c>
      <c r="D109" s="1045">
        <f>IF(ISERROR(VLOOKUP($C109,$R$95:$S$144,2,FALSE)),"",(VLOOKUP($C109,$R$95:$S$144,2,FALSE)))</f>
        <v>10</v>
      </c>
      <c r="E109" s="1043"/>
      <c r="F109" s="1043"/>
      <c r="G109" s="1043"/>
      <c r="H109" s="1043"/>
      <c r="I109" s="1043"/>
      <c r="J109" s="1043"/>
      <c r="K109" s="1043"/>
      <c r="L109" s="1048"/>
      <c r="M109" s="1047"/>
      <c r="N109" s="1042"/>
      <c r="Q109" s="1010" t="s">
        <v>1428</v>
      </c>
      <c r="R109" s="1010" t="s">
        <v>1433</v>
      </c>
      <c r="S109" s="1049">
        <v>10</v>
      </c>
      <c r="T109" s="1010" t="s">
        <v>1434</v>
      </c>
      <c r="U109" s="1049">
        <v>10</v>
      </c>
    </row>
    <row r="110" spans="1:21" ht="18.75" customHeight="1">
      <c r="A110" s="1030"/>
      <c r="B110" s="1043" t="s">
        <v>1435</v>
      </c>
      <c r="C110" s="1044" t="s">
        <v>1436</v>
      </c>
      <c r="D110" s="1050"/>
      <c r="E110" s="1043"/>
      <c r="F110" s="1043"/>
      <c r="G110" s="1043"/>
      <c r="H110" s="1043"/>
      <c r="I110" s="1045">
        <f>IF(ISERROR(VLOOKUP($C110,$T$95:$U$144,2,FALSE)),"",(VLOOKUP($C110,$T$95:$U$144,2,FALSE)))</f>
        <v>10</v>
      </c>
      <c r="J110" s="1043"/>
      <c r="K110" s="1043"/>
      <c r="L110" s="1048"/>
      <c r="M110" s="1047"/>
      <c r="N110" s="1042"/>
      <c r="Q110" s="1010"/>
      <c r="R110" s="1010"/>
      <c r="S110" s="1049"/>
      <c r="T110" s="1051"/>
      <c r="U110" s="1052"/>
    </row>
    <row r="111" spans="1:21" ht="24" hidden="1">
      <c r="A111" s="1030"/>
      <c r="B111" s="1043" t="s">
        <v>1437</v>
      </c>
      <c r="C111" s="1044" t="s">
        <v>1427</v>
      </c>
      <c r="D111" s="1043"/>
      <c r="E111" s="1043"/>
      <c r="F111" s="1043"/>
      <c r="G111" s="1045">
        <f>IF(ISERROR(VLOOKUP($C111,$R$95:$S$144,2,FALSE)),"",(VLOOKUP($C111,$R$95:$S$144,2,FALSE)))</f>
        <v>10</v>
      </c>
      <c r="H111" s="1043"/>
      <c r="I111" s="1043"/>
      <c r="J111" s="1043"/>
      <c r="K111" s="1043"/>
      <c r="L111" s="1048"/>
      <c r="M111" s="1047"/>
      <c r="N111" s="1042"/>
      <c r="Q111" s="1053" t="s">
        <v>1438</v>
      </c>
      <c r="R111" s="1053" t="s">
        <v>1439</v>
      </c>
      <c r="S111" s="1049">
        <v>0</v>
      </c>
    </row>
    <row r="112" spans="1:21" hidden="1">
      <c r="A112" s="1030"/>
      <c r="B112" s="1043" t="s">
        <v>1440</v>
      </c>
      <c r="C112" s="1044" t="s">
        <v>1441</v>
      </c>
      <c r="D112" s="1043"/>
      <c r="E112" s="1043"/>
      <c r="F112" s="1043"/>
      <c r="G112" s="1043"/>
      <c r="H112" s="1045">
        <f>IF(ISERROR(VLOOKUP($C112,$R$95:$S$144,2,FALSE)),"",(VLOOKUP($C112,$R$95:$S$144,2,FALSE)))</f>
        <v>0</v>
      </c>
      <c r="I112" s="1043"/>
      <c r="J112" s="1043"/>
      <c r="K112" s="1043"/>
      <c r="L112" s="1048"/>
      <c r="M112" s="1047"/>
      <c r="N112" s="1042"/>
      <c r="Q112" s="1010" t="s">
        <v>1442</v>
      </c>
      <c r="R112" s="1010" t="s">
        <v>1443</v>
      </c>
      <c r="S112" s="1011">
        <v>0</v>
      </c>
      <c r="T112" s="807" t="s">
        <v>1444</v>
      </c>
      <c r="U112" s="807">
        <v>0</v>
      </c>
    </row>
    <row r="113" spans="1:21" ht="18.75" customHeight="1">
      <c r="A113" s="1030"/>
      <c r="B113" s="1043" t="s">
        <v>1445</v>
      </c>
      <c r="C113" s="1044" t="s">
        <v>1446</v>
      </c>
      <c r="D113" s="1043"/>
      <c r="E113" s="1043"/>
      <c r="F113" s="1043"/>
      <c r="G113" s="1043"/>
      <c r="H113" s="1050"/>
      <c r="I113" s="1045">
        <f>IF(ISERROR(VLOOKUP($C113,$T$95:$U$144,2,FALSE)),"",(VLOOKUP($C113,$T$95:$U$144,2,FALSE)))</f>
        <v>0</v>
      </c>
      <c r="J113" s="1043"/>
      <c r="K113" s="1043"/>
      <c r="L113" s="1048"/>
      <c r="M113" s="1047"/>
      <c r="N113" s="1042"/>
      <c r="Q113" s="1010"/>
      <c r="R113" s="1010"/>
      <c r="S113" s="1011"/>
      <c r="T113" s="807" t="s">
        <v>1447</v>
      </c>
      <c r="U113" s="807">
        <v>5</v>
      </c>
    </row>
    <row r="114" spans="1:21" hidden="1">
      <c r="A114" s="1030"/>
      <c r="B114" s="1043" t="s">
        <v>1448</v>
      </c>
      <c r="C114" s="1044" t="s">
        <v>1230</v>
      </c>
      <c r="D114" s="1043"/>
      <c r="E114" s="1043"/>
      <c r="F114" s="1043"/>
      <c r="G114" s="1043"/>
      <c r="H114" s="1043"/>
      <c r="I114" s="1043"/>
      <c r="J114" s="1043"/>
      <c r="K114" s="1043"/>
      <c r="L114" s="1048"/>
      <c r="M114" s="1047"/>
      <c r="N114" s="1042"/>
      <c r="O114" s="1054"/>
      <c r="P114" s="1042"/>
      <c r="Q114" s="1010" t="s">
        <v>1442</v>
      </c>
      <c r="R114" s="1010" t="s">
        <v>1449</v>
      </c>
      <c r="S114" s="1011">
        <v>5</v>
      </c>
      <c r="T114" s="807" t="s">
        <v>1450</v>
      </c>
      <c r="U114" s="807">
        <v>10</v>
      </c>
    </row>
    <row r="115" spans="1:21" ht="18.75" customHeight="1">
      <c r="A115" s="1030"/>
      <c r="B115" s="1043" t="s">
        <v>1442</v>
      </c>
      <c r="C115" s="1044" t="s">
        <v>1451</v>
      </c>
      <c r="D115" s="1043"/>
      <c r="E115" s="1043"/>
      <c r="F115" s="1043"/>
      <c r="G115" s="1043"/>
      <c r="H115" s="1043"/>
      <c r="I115" s="1045">
        <f>IF(ISERROR(VLOOKUP($C115,$R$95:$S$144,2,FALSE)),"",(VLOOKUP($C115,$R$95:$S$144,2,FALSE)))</f>
        <v>0</v>
      </c>
      <c r="J115" s="1043"/>
      <c r="K115" s="1043"/>
      <c r="L115" s="1048"/>
      <c r="M115" s="1047"/>
      <c r="N115" s="1042"/>
      <c r="O115" s="1054"/>
      <c r="P115" s="1042"/>
      <c r="Q115" s="1010" t="s">
        <v>1442</v>
      </c>
      <c r="R115" s="1010" t="s">
        <v>1452</v>
      </c>
      <c r="S115" s="1011">
        <v>10</v>
      </c>
    </row>
    <row r="116" spans="1:21" ht="18.75" customHeight="1">
      <c r="A116" s="1030"/>
      <c r="B116" s="1043" t="s">
        <v>1453</v>
      </c>
      <c r="C116" s="1044" t="s">
        <v>1454</v>
      </c>
      <c r="D116" s="1043"/>
      <c r="E116" s="1043"/>
      <c r="F116" s="1043"/>
      <c r="G116" s="1043"/>
      <c r="H116" s="1043"/>
      <c r="I116" s="1045">
        <f>IF(ISERROR(VLOOKUP($C116,$T$112:$U$115,2,FALSE)),"",(VLOOKUP($C116,$T$112:$U$115,2,FALSE)))</f>
        <v>0</v>
      </c>
      <c r="J116" s="1043"/>
      <c r="K116" s="1043"/>
      <c r="L116" s="1048"/>
      <c r="M116" s="1047"/>
      <c r="N116" s="1042"/>
      <c r="O116" s="1054"/>
      <c r="P116" s="1042"/>
      <c r="Q116" s="1010"/>
      <c r="R116" s="1010"/>
      <c r="S116" s="1011"/>
    </row>
    <row r="117" spans="1:21" hidden="1">
      <c r="A117" s="1030"/>
      <c r="B117" s="1043" t="s">
        <v>1455</v>
      </c>
      <c r="C117" s="1044" t="s">
        <v>1456</v>
      </c>
      <c r="D117" s="1043"/>
      <c r="E117" s="1043"/>
      <c r="F117" s="1043"/>
      <c r="G117" s="1043"/>
      <c r="H117" s="1043"/>
      <c r="I117" s="1043"/>
      <c r="J117" s="1045">
        <f>IF(ISERROR(VLOOKUP($C117,$R$95:$S$144,2,FALSE)),"",(VLOOKUP($C117,$R$95:$S$144,2,FALSE)))</f>
        <v>10</v>
      </c>
      <c r="K117" s="1043"/>
      <c r="L117" s="1048"/>
      <c r="M117" s="1047"/>
      <c r="N117" s="1042"/>
      <c r="O117" s="1054"/>
      <c r="P117" s="1042"/>
      <c r="Q117" s="1055" t="s">
        <v>1457</v>
      </c>
      <c r="R117" s="1055" t="s">
        <v>1456</v>
      </c>
      <c r="S117" s="1056">
        <v>10</v>
      </c>
    </row>
    <row r="118" spans="1:21" hidden="1">
      <c r="A118" s="1030"/>
      <c r="B118" s="1043" t="s">
        <v>1458</v>
      </c>
      <c r="C118" s="1044" t="s">
        <v>1459</v>
      </c>
      <c r="D118" s="1043"/>
      <c r="E118" s="1043"/>
      <c r="F118" s="1043"/>
      <c r="G118" s="1043"/>
      <c r="H118" s="1043"/>
      <c r="I118" s="1043"/>
      <c r="J118" s="1043"/>
      <c r="K118" s="1045">
        <f>IF(ISERROR(VLOOKUP($C118,$R$95:$S$144,2,FALSE)),"",(VLOOKUP($C118,$R$95:$S$144,2,FALSE)))</f>
        <v>-10</v>
      </c>
      <c r="L118" s="1048"/>
      <c r="M118" s="1047"/>
      <c r="N118" s="1042"/>
      <c r="O118" s="1054"/>
      <c r="P118" s="1042"/>
      <c r="Q118" s="1055" t="s">
        <v>1457</v>
      </c>
      <c r="R118" s="1055" t="s">
        <v>1439</v>
      </c>
      <c r="S118" s="1056">
        <v>0</v>
      </c>
    </row>
    <row r="119" spans="1:21" ht="15" hidden="1" thickBot="1">
      <c r="A119" s="1030"/>
      <c r="B119" s="1057" t="s">
        <v>1460</v>
      </c>
      <c r="C119" s="1058" t="s">
        <v>1461</v>
      </c>
      <c r="D119" s="1057"/>
      <c r="E119" s="1057"/>
      <c r="F119" s="1057"/>
      <c r="G119" s="1057"/>
      <c r="H119" s="1057"/>
      <c r="I119" s="1057"/>
      <c r="J119" s="1057"/>
      <c r="K119" s="1059">
        <f>IF(ISERROR(VLOOKUP($C119,$R$95:$S$144,2,FALSE)),"",(VLOOKUP($C119,$R$95:$S$144,2,FALSE)))</f>
        <v>10</v>
      </c>
      <c r="L119" s="1060"/>
      <c r="M119" s="1061"/>
      <c r="N119" s="1042"/>
      <c r="O119" s="1054"/>
      <c r="P119" s="1042"/>
      <c r="Q119" s="1062" t="s">
        <v>1462</v>
      </c>
      <c r="R119" s="1062" t="s">
        <v>1459</v>
      </c>
      <c r="S119" s="1063">
        <v>-10</v>
      </c>
    </row>
    <row r="120" spans="1:21" ht="18.75" customHeight="1">
      <c r="A120" s="1030"/>
      <c r="B120" s="1064" t="s">
        <v>1463</v>
      </c>
      <c r="C120" s="1064"/>
      <c r="D120" s="1064">
        <f t="shared" ref="D120:M120" si="3">SUM(D107:D119)</f>
        <v>25</v>
      </c>
      <c r="E120" s="1064">
        <f t="shared" si="3"/>
        <v>5</v>
      </c>
      <c r="F120" s="1064">
        <f t="shared" si="3"/>
        <v>15</v>
      </c>
      <c r="G120" s="1064">
        <f t="shared" si="3"/>
        <v>15</v>
      </c>
      <c r="H120" s="1064">
        <f t="shared" si="3"/>
        <v>5</v>
      </c>
      <c r="I120" s="1064">
        <f t="shared" si="3"/>
        <v>15</v>
      </c>
      <c r="J120" s="1064">
        <f t="shared" si="3"/>
        <v>25</v>
      </c>
      <c r="K120" s="1064">
        <f t="shared" si="3"/>
        <v>5</v>
      </c>
      <c r="L120" s="1065">
        <f t="shared" si="3"/>
        <v>15</v>
      </c>
      <c r="M120" s="1066">
        <f t="shared" si="3"/>
        <v>5</v>
      </c>
      <c r="O120" s="1054"/>
      <c r="P120" s="1042"/>
      <c r="Q120" s="1062" t="s">
        <v>1462</v>
      </c>
      <c r="R120" s="1062" t="s">
        <v>1464</v>
      </c>
      <c r="S120" s="1063">
        <v>0</v>
      </c>
    </row>
    <row r="121" spans="1:21" ht="18.75" customHeight="1" thickBot="1">
      <c r="A121" s="1067"/>
      <c r="B121" s="1068"/>
      <c r="C121" s="1068"/>
      <c r="D121" s="1068"/>
      <c r="E121" s="1068"/>
      <c r="F121" s="1068"/>
      <c r="G121" s="1068"/>
      <c r="H121" s="1068"/>
      <c r="I121" s="1069"/>
      <c r="J121" s="1068"/>
      <c r="K121" s="1068"/>
      <c r="L121" s="1070"/>
      <c r="M121" s="1070"/>
      <c r="O121" s="1054"/>
      <c r="P121" s="1042"/>
      <c r="Q121" s="1062" t="s">
        <v>1462</v>
      </c>
      <c r="R121" s="1062" t="s">
        <v>1465</v>
      </c>
      <c r="S121" s="1063">
        <v>10</v>
      </c>
    </row>
    <row r="122" spans="1:21">
      <c r="O122" s="1054"/>
      <c r="P122" s="1042"/>
      <c r="Q122" s="1053" t="s">
        <v>1466</v>
      </c>
      <c r="R122" s="1053" t="s">
        <v>1467</v>
      </c>
      <c r="S122" s="1049">
        <v>-10</v>
      </c>
    </row>
    <row r="123" spans="1:21">
      <c r="F123" s="1042"/>
      <c r="G123" s="1042"/>
      <c r="H123" s="1042"/>
      <c r="I123" s="1042"/>
      <c r="J123" s="1042"/>
      <c r="K123" s="1042"/>
      <c r="L123" s="1042"/>
      <c r="M123" s="1042"/>
      <c r="N123" s="1042"/>
      <c r="O123" s="1054"/>
      <c r="P123" s="1042"/>
      <c r="Q123" s="1053" t="s">
        <v>1466</v>
      </c>
      <c r="R123" s="1053" t="s">
        <v>1468</v>
      </c>
      <c r="S123" s="1049">
        <v>0</v>
      </c>
    </row>
    <row r="124" spans="1:21">
      <c r="F124" s="1042"/>
      <c r="G124" s="1042"/>
      <c r="H124" s="1042"/>
      <c r="I124" s="1042"/>
      <c r="J124" s="1042"/>
      <c r="K124" s="1042"/>
      <c r="L124" s="1042"/>
      <c r="M124" s="1042"/>
      <c r="N124" s="1042"/>
      <c r="O124" s="1054"/>
      <c r="P124" s="1042"/>
      <c r="Q124" s="1053" t="s">
        <v>1466</v>
      </c>
      <c r="R124" s="1053" t="s">
        <v>1461</v>
      </c>
      <c r="S124" s="1049">
        <v>10</v>
      </c>
    </row>
    <row r="125" spans="1:21">
      <c r="F125" s="1042"/>
      <c r="G125" s="1042"/>
      <c r="H125" s="1042"/>
      <c r="I125" s="1042"/>
      <c r="J125" s="1042"/>
      <c r="K125" s="1042"/>
      <c r="L125" s="1042"/>
      <c r="M125" s="1042"/>
      <c r="N125" s="1042"/>
      <c r="O125" s="1054"/>
      <c r="P125" s="1042"/>
      <c r="Q125" s="1062" t="s">
        <v>1469</v>
      </c>
      <c r="R125" s="1062" t="s">
        <v>1470</v>
      </c>
      <c r="S125" s="1063">
        <v>0</v>
      </c>
    </row>
    <row r="126" spans="1:21">
      <c r="F126" s="1042"/>
      <c r="G126" s="1042"/>
      <c r="H126" s="1042"/>
      <c r="I126" s="1042"/>
      <c r="J126" s="1042"/>
      <c r="K126" s="1042"/>
      <c r="L126" s="1042"/>
      <c r="M126" s="1042"/>
      <c r="N126" s="1042"/>
      <c r="Q126" s="1062" t="s">
        <v>1469</v>
      </c>
      <c r="R126" s="1062" t="s">
        <v>1471</v>
      </c>
      <c r="S126" s="1063">
        <v>5</v>
      </c>
    </row>
    <row r="127" spans="1:21">
      <c r="F127" s="1042"/>
      <c r="G127" s="1042"/>
      <c r="H127" s="1042"/>
      <c r="I127" s="1042"/>
      <c r="J127" s="1042"/>
      <c r="K127" s="1042"/>
      <c r="L127" s="1042"/>
      <c r="M127" s="1042"/>
      <c r="N127" s="1042"/>
      <c r="Q127" s="1062" t="s">
        <v>1469</v>
      </c>
      <c r="R127" s="1062" t="s">
        <v>1472</v>
      </c>
      <c r="S127" s="1063">
        <v>10</v>
      </c>
    </row>
    <row r="128" spans="1:21">
      <c r="I128" s="807"/>
      <c r="J128" s="1042"/>
      <c r="K128" s="1042"/>
      <c r="L128" s="1042"/>
      <c r="M128" s="1042"/>
      <c r="N128" s="1042"/>
      <c r="Q128" s="1010" t="s">
        <v>1473</v>
      </c>
      <c r="R128" s="1010" t="s">
        <v>1474</v>
      </c>
      <c r="S128" s="1011">
        <v>0</v>
      </c>
    </row>
    <row r="129" spans="6:19">
      <c r="I129" s="807"/>
      <c r="J129" s="1042"/>
      <c r="K129" s="1042"/>
      <c r="L129" s="1042"/>
      <c r="M129" s="1042"/>
      <c r="N129" s="1042"/>
      <c r="Q129" s="1010" t="s">
        <v>1473</v>
      </c>
      <c r="R129" s="1010" t="s">
        <v>1475</v>
      </c>
      <c r="S129" s="1011">
        <v>1</v>
      </c>
    </row>
    <row r="130" spans="6:19">
      <c r="F130" s="1042"/>
      <c r="G130" s="1042"/>
      <c r="H130" s="1042"/>
      <c r="I130" s="1042"/>
      <c r="J130" s="1042"/>
      <c r="K130" s="1042"/>
      <c r="L130" s="1042"/>
      <c r="M130" s="1042"/>
      <c r="N130" s="1042"/>
      <c r="Q130" s="1010" t="s">
        <v>1473</v>
      </c>
      <c r="R130" s="1010" t="s">
        <v>1476</v>
      </c>
      <c r="S130" s="1011">
        <v>2</v>
      </c>
    </row>
    <row r="131" spans="6:19">
      <c r="F131" s="1042"/>
      <c r="G131" s="1042"/>
      <c r="H131" s="1042"/>
      <c r="I131" s="1042"/>
      <c r="J131" s="1042"/>
      <c r="K131" s="1042"/>
      <c r="L131" s="1042"/>
      <c r="M131" s="1042"/>
      <c r="N131" s="1042"/>
      <c r="Q131" s="1010" t="s">
        <v>1473</v>
      </c>
      <c r="R131" s="1010" t="s">
        <v>1477</v>
      </c>
      <c r="S131" s="1011">
        <v>3</v>
      </c>
    </row>
    <row r="132" spans="6:19">
      <c r="F132" s="1042"/>
      <c r="G132" s="1042"/>
      <c r="H132" s="1042"/>
      <c r="I132" s="1042"/>
      <c r="J132" s="1042"/>
      <c r="K132" s="1042"/>
      <c r="L132" s="1042"/>
      <c r="M132" s="1042"/>
      <c r="N132" s="1042"/>
      <c r="Q132" s="1010" t="s">
        <v>1473</v>
      </c>
      <c r="R132" s="1010" t="s">
        <v>1478</v>
      </c>
      <c r="S132" s="1011">
        <v>4</v>
      </c>
    </row>
    <row r="133" spans="6:19">
      <c r="F133" s="1042"/>
      <c r="G133" s="1042"/>
      <c r="H133" s="1042"/>
      <c r="I133" s="1042"/>
      <c r="J133" s="1042"/>
      <c r="K133" s="1042"/>
      <c r="L133" s="1042"/>
      <c r="M133" s="1042"/>
      <c r="N133" s="1042"/>
      <c r="Q133" s="1010" t="s">
        <v>1473</v>
      </c>
      <c r="R133" s="1010" t="s">
        <v>1479</v>
      </c>
      <c r="S133" s="1011">
        <v>5</v>
      </c>
    </row>
    <row r="134" spans="6:19">
      <c r="Q134" s="1010" t="s">
        <v>1473</v>
      </c>
      <c r="R134" s="1010" t="s">
        <v>1480</v>
      </c>
      <c r="S134" s="1011">
        <v>6</v>
      </c>
    </row>
    <row r="135" spans="6:19">
      <c r="Q135" s="1010" t="s">
        <v>1473</v>
      </c>
      <c r="R135" s="1010" t="s">
        <v>1481</v>
      </c>
      <c r="S135" s="1011">
        <v>7</v>
      </c>
    </row>
    <row r="136" spans="6:19">
      <c r="Q136" s="1010" t="s">
        <v>1473</v>
      </c>
      <c r="R136" s="1010" t="s">
        <v>1482</v>
      </c>
      <c r="S136" s="1011">
        <v>8</v>
      </c>
    </row>
    <row r="137" spans="6:19">
      <c r="Q137" s="1010" t="s">
        <v>1473</v>
      </c>
      <c r="R137" s="1010" t="s">
        <v>1483</v>
      </c>
      <c r="S137" s="1011">
        <v>9</v>
      </c>
    </row>
    <row r="138" spans="6:19">
      <c r="Q138" s="1010" t="s">
        <v>1473</v>
      </c>
      <c r="R138" s="1010" t="s">
        <v>1484</v>
      </c>
      <c r="S138" s="1011">
        <v>10</v>
      </c>
    </row>
    <row r="139" spans="6:19">
      <c r="Q139" s="1072" t="s">
        <v>1485</v>
      </c>
      <c r="R139" s="1072" t="s">
        <v>1486</v>
      </c>
      <c r="S139" s="1073">
        <v>10</v>
      </c>
    </row>
    <row r="140" spans="6:19">
      <c r="Q140" s="1072" t="s">
        <v>1485</v>
      </c>
      <c r="R140" s="1072" t="s">
        <v>1487</v>
      </c>
      <c r="S140" s="1073">
        <v>5</v>
      </c>
    </row>
    <row r="141" spans="6:19">
      <c r="Q141" s="1072" t="s">
        <v>1485</v>
      </c>
      <c r="R141" s="1072" t="s">
        <v>1488</v>
      </c>
      <c r="S141" s="1073">
        <v>0</v>
      </c>
    </row>
    <row r="142" spans="6:19">
      <c r="Q142" s="1010" t="s">
        <v>1489</v>
      </c>
      <c r="R142" s="1010" t="s">
        <v>1470</v>
      </c>
      <c r="S142" s="1011">
        <v>0</v>
      </c>
    </row>
    <row r="143" spans="6:19">
      <c r="Q143" s="1010" t="s">
        <v>1489</v>
      </c>
      <c r="R143" s="1010" t="s">
        <v>1471</v>
      </c>
      <c r="S143" s="1011">
        <v>5</v>
      </c>
    </row>
    <row r="144" spans="6:19">
      <c r="Q144" s="1010" t="s">
        <v>1489</v>
      </c>
      <c r="R144" s="1010" t="s">
        <v>1472</v>
      </c>
      <c r="S144" s="1011">
        <v>10</v>
      </c>
    </row>
  </sheetData>
  <sheetProtection selectLockedCells="1" selectUnlockedCells="1"/>
  <mergeCells count="26">
    <mergeCell ref="D1:E2"/>
    <mergeCell ref="F1:I2"/>
    <mergeCell ref="A3:B3"/>
    <mergeCell ref="C3:F3"/>
    <mergeCell ref="A4:B4"/>
    <mergeCell ref="C4:D4"/>
    <mergeCell ref="E4:F4"/>
    <mergeCell ref="G4:G5"/>
    <mergeCell ref="H4:I4"/>
    <mergeCell ref="A66:A75"/>
    <mergeCell ref="J4:K5"/>
    <mergeCell ref="L4:L5"/>
    <mergeCell ref="A6:A10"/>
    <mergeCell ref="C6:D6"/>
    <mergeCell ref="A11:A15"/>
    <mergeCell ref="A16:A20"/>
    <mergeCell ref="A21:A27"/>
    <mergeCell ref="A30:A36"/>
    <mergeCell ref="A37:A48"/>
    <mergeCell ref="A49:A65"/>
    <mergeCell ref="C49:E49"/>
    <mergeCell ref="A76:A78"/>
    <mergeCell ref="B94:H94"/>
    <mergeCell ref="B105:B106"/>
    <mergeCell ref="C105:C106"/>
    <mergeCell ref="D105:L105"/>
  </mergeCells>
  <phoneticPr fontId="4" type="noConversion"/>
  <dataValidations count="22">
    <dataValidation type="list" allowBlank="1" showInputMessage="1" showErrorMessage="1" sqref="M3" xr:uid="{23223FDF-E068-4846-801A-91FF5ED5C3A8}">
      <formula1>$N$2:$N$3</formula1>
    </dataValidation>
    <dataValidation type="list" allowBlank="1" showInputMessage="1" showErrorMessage="1" sqref="C6:D6 WVK983046:WVL983046 WLO983046:WLP983046 WBS983046:WBT983046 VRW983046:VRX983046 VIA983046:VIB983046 UYE983046:UYF983046 UOI983046:UOJ983046 UEM983046:UEN983046 TUQ983046:TUR983046 TKU983046:TKV983046 TAY983046:TAZ983046 SRC983046:SRD983046 SHG983046:SHH983046 RXK983046:RXL983046 RNO983046:RNP983046 RDS983046:RDT983046 QTW983046:QTX983046 QKA983046:QKB983046 QAE983046:QAF983046 PQI983046:PQJ983046 PGM983046:PGN983046 OWQ983046:OWR983046 OMU983046:OMV983046 OCY983046:OCZ983046 NTC983046:NTD983046 NJG983046:NJH983046 MZK983046:MZL983046 MPO983046:MPP983046 MFS983046:MFT983046 LVW983046:LVX983046 LMA983046:LMB983046 LCE983046:LCF983046 KSI983046:KSJ983046 KIM983046:KIN983046 JYQ983046:JYR983046 JOU983046:JOV983046 JEY983046:JEZ983046 IVC983046:IVD983046 ILG983046:ILH983046 IBK983046:IBL983046 HRO983046:HRP983046 HHS983046:HHT983046 GXW983046:GXX983046 GOA983046:GOB983046 GEE983046:GEF983046 FUI983046:FUJ983046 FKM983046:FKN983046 FAQ983046:FAR983046 EQU983046:EQV983046 EGY983046:EGZ983046 DXC983046:DXD983046 DNG983046:DNH983046 DDK983046:DDL983046 CTO983046:CTP983046 CJS983046:CJT983046 BZW983046:BZX983046 BQA983046:BQB983046 BGE983046:BGF983046 AWI983046:AWJ983046 AMM983046:AMN983046 ACQ983046:ACR983046 SU983046:SV983046 IY983046:IZ983046 C983046:D983046 WVK917510:WVL917510 WLO917510:WLP917510 WBS917510:WBT917510 VRW917510:VRX917510 VIA917510:VIB917510 UYE917510:UYF917510 UOI917510:UOJ917510 UEM917510:UEN917510 TUQ917510:TUR917510 TKU917510:TKV917510 TAY917510:TAZ917510 SRC917510:SRD917510 SHG917510:SHH917510 RXK917510:RXL917510 RNO917510:RNP917510 RDS917510:RDT917510 QTW917510:QTX917510 QKA917510:QKB917510 QAE917510:QAF917510 PQI917510:PQJ917510 PGM917510:PGN917510 OWQ917510:OWR917510 OMU917510:OMV917510 OCY917510:OCZ917510 NTC917510:NTD917510 NJG917510:NJH917510 MZK917510:MZL917510 MPO917510:MPP917510 MFS917510:MFT917510 LVW917510:LVX917510 LMA917510:LMB917510 LCE917510:LCF917510 KSI917510:KSJ917510 KIM917510:KIN917510 JYQ917510:JYR917510 JOU917510:JOV917510 JEY917510:JEZ917510 IVC917510:IVD917510 ILG917510:ILH917510 IBK917510:IBL917510 HRO917510:HRP917510 HHS917510:HHT917510 GXW917510:GXX917510 GOA917510:GOB917510 GEE917510:GEF917510 FUI917510:FUJ917510 FKM917510:FKN917510 FAQ917510:FAR917510 EQU917510:EQV917510 EGY917510:EGZ917510 DXC917510:DXD917510 DNG917510:DNH917510 DDK917510:DDL917510 CTO917510:CTP917510 CJS917510:CJT917510 BZW917510:BZX917510 BQA917510:BQB917510 BGE917510:BGF917510 AWI917510:AWJ917510 AMM917510:AMN917510 ACQ917510:ACR917510 SU917510:SV917510 IY917510:IZ917510 C917510:D917510 WVK851974:WVL851974 WLO851974:WLP851974 WBS851974:WBT851974 VRW851974:VRX851974 VIA851974:VIB851974 UYE851974:UYF851974 UOI851974:UOJ851974 UEM851974:UEN851974 TUQ851974:TUR851974 TKU851974:TKV851974 TAY851974:TAZ851974 SRC851974:SRD851974 SHG851974:SHH851974 RXK851974:RXL851974 RNO851974:RNP851974 RDS851974:RDT851974 QTW851974:QTX851974 QKA851974:QKB851974 QAE851974:QAF851974 PQI851974:PQJ851974 PGM851974:PGN851974 OWQ851974:OWR851974 OMU851974:OMV851974 OCY851974:OCZ851974 NTC851974:NTD851974 NJG851974:NJH851974 MZK851974:MZL851974 MPO851974:MPP851974 MFS851974:MFT851974 LVW851974:LVX851974 LMA851974:LMB851974 LCE851974:LCF851974 KSI851974:KSJ851974 KIM851974:KIN851974 JYQ851974:JYR851974 JOU851974:JOV851974 JEY851974:JEZ851974 IVC851974:IVD851974 ILG851974:ILH851974 IBK851974:IBL851974 HRO851974:HRP851974 HHS851974:HHT851974 GXW851974:GXX851974 GOA851974:GOB851974 GEE851974:GEF851974 FUI851974:FUJ851974 FKM851974:FKN851974 FAQ851974:FAR851974 EQU851974:EQV851974 EGY851974:EGZ851974 DXC851974:DXD851974 DNG851974:DNH851974 DDK851974:DDL851974 CTO851974:CTP851974 CJS851974:CJT851974 BZW851974:BZX851974 BQA851974:BQB851974 BGE851974:BGF851974 AWI851974:AWJ851974 AMM851974:AMN851974 ACQ851974:ACR851974 SU851974:SV851974 IY851974:IZ851974 C851974:D851974 WVK786438:WVL786438 WLO786438:WLP786438 WBS786438:WBT786438 VRW786438:VRX786438 VIA786438:VIB786438 UYE786438:UYF786438 UOI786438:UOJ786438 UEM786438:UEN786438 TUQ786438:TUR786438 TKU786438:TKV786438 TAY786438:TAZ786438 SRC786438:SRD786438 SHG786438:SHH786438 RXK786438:RXL786438 RNO786438:RNP786438 RDS786438:RDT786438 QTW786438:QTX786438 QKA786438:QKB786438 QAE786438:QAF786438 PQI786438:PQJ786438 PGM786438:PGN786438 OWQ786438:OWR786438 OMU786438:OMV786438 OCY786438:OCZ786438 NTC786438:NTD786438 NJG786438:NJH786438 MZK786438:MZL786438 MPO786438:MPP786438 MFS786438:MFT786438 LVW786438:LVX786438 LMA786438:LMB786438 LCE786438:LCF786438 KSI786438:KSJ786438 KIM786438:KIN786438 JYQ786438:JYR786438 JOU786438:JOV786438 JEY786438:JEZ786438 IVC786438:IVD786438 ILG786438:ILH786438 IBK786438:IBL786438 HRO786438:HRP786438 HHS786438:HHT786438 GXW786438:GXX786438 GOA786438:GOB786438 GEE786438:GEF786438 FUI786438:FUJ786438 FKM786438:FKN786438 FAQ786438:FAR786438 EQU786438:EQV786438 EGY786438:EGZ786438 DXC786438:DXD786438 DNG786438:DNH786438 DDK786438:DDL786438 CTO786438:CTP786438 CJS786438:CJT786438 BZW786438:BZX786438 BQA786438:BQB786438 BGE786438:BGF786438 AWI786438:AWJ786438 AMM786438:AMN786438 ACQ786438:ACR786438 SU786438:SV786438 IY786438:IZ786438 C786438:D786438 WVK720902:WVL720902 WLO720902:WLP720902 WBS720902:WBT720902 VRW720902:VRX720902 VIA720902:VIB720902 UYE720902:UYF720902 UOI720902:UOJ720902 UEM720902:UEN720902 TUQ720902:TUR720902 TKU720902:TKV720902 TAY720902:TAZ720902 SRC720902:SRD720902 SHG720902:SHH720902 RXK720902:RXL720902 RNO720902:RNP720902 RDS720902:RDT720902 QTW720902:QTX720902 QKA720902:QKB720902 QAE720902:QAF720902 PQI720902:PQJ720902 PGM720902:PGN720902 OWQ720902:OWR720902 OMU720902:OMV720902 OCY720902:OCZ720902 NTC720902:NTD720902 NJG720902:NJH720902 MZK720902:MZL720902 MPO720902:MPP720902 MFS720902:MFT720902 LVW720902:LVX720902 LMA720902:LMB720902 LCE720902:LCF720902 KSI720902:KSJ720902 KIM720902:KIN720902 JYQ720902:JYR720902 JOU720902:JOV720902 JEY720902:JEZ720902 IVC720902:IVD720902 ILG720902:ILH720902 IBK720902:IBL720902 HRO720902:HRP720902 HHS720902:HHT720902 GXW720902:GXX720902 GOA720902:GOB720902 GEE720902:GEF720902 FUI720902:FUJ720902 FKM720902:FKN720902 FAQ720902:FAR720902 EQU720902:EQV720902 EGY720902:EGZ720902 DXC720902:DXD720902 DNG720902:DNH720902 DDK720902:DDL720902 CTO720902:CTP720902 CJS720902:CJT720902 BZW720902:BZX720902 BQA720902:BQB720902 BGE720902:BGF720902 AWI720902:AWJ720902 AMM720902:AMN720902 ACQ720902:ACR720902 SU720902:SV720902 IY720902:IZ720902 C720902:D720902 WVK655366:WVL655366 WLO655366:WLP655366 WBS655366:WBT655366 VRW655366:VRX655366 VIA655366:VIB655366 UYE655366:UYF655366 UOI655366:UOJ655366 UEM655366:UEN655366 TUQ655366:TUR655366 TKU655366:TKV655366 TAY655366:TAZ655366 SRC655366:SRD655366 SHG655366:SHH655366 RXK655366:RXL655366 RNO655366:RNP655366 RDS655366:RDT655366 QTW655366:QTX655366 QKA655366:QKB655366 QAE655366:QAF655366 PQI655366:PQJ655366 PGM655366:PGN655366 OWQ655366:OWR655366 OMU655366:OMV655366 OCY655366:OCZ655366 NTC655366:NTD655366 NJG655366:NJH655366 MZK655366:MZL655366 MPO655366:MPP655366 MFS655366:MFT655366 LVW655366:LVX655366 LMA655366:LMB655366 LCE655366:LCF655366 KSI655366:KSJ655366 KIM655366:KIN655366 JYQ655366:JYR655366 JOU655366:JOV655366 JEY655366:JEZ655366 IVC655366:IVD655366 ILG655366:ILH655366 IBK655366:IBL655366 HRO655366:HRP655366 HHS655366:HHT655366 GXW655366:GXX655366 GOA655366:GOB655366 GEE655366:GEF655366 FUI655366:FUJ655366 FKM655366:FKN655366 FAQ655366:FAR655366 EQU655366:EQV655366 EGY655366:EGZ655366 DXC655366:DXD655366 DNG655366:DNH655366 DDK655366:DDL655366 CTO655366:CTP655366 CJS655366:CJT655366 BZW655366:BZX655366 BQA655366:BQB655366 BGE655366:BGF655366 AWI655366:AWJ655366 AMM655366:AMN655366 ACQ655366:ACR655366 SU655366:SV655366 IY655366:IZ655366 C655366:D655366 WVK589830:WVL589830 WLO589830:WLP589830 WBS589830:WBT589830 VRW589830:VRX589830 VIA589830:VIB589830 UYE589830:UYF589830 UOI589830:UOJ589830 UEM589830:UEN589830 TUQ589830:TUR589830 TKU589830:TKV589830 TAY589830:TAZ589830 SRC589830:SRD589830 SHG589830:SHH589830 RXK589830:RXL589830 RNO589830:RNP589830 RDS589830:RDT589830 QTW589830:QTX589830 QKA589830:QKB589830 QAE589830:QAF589830 PQI589830:PQJ589830 PGM589830:PGN589830 OWQ589830:OWR589830 OMU589830:OMV589830 OCY589830:OCZ589830 NTC589830:NTD589830 NJG589830:NJH589830 MZK589830:MZL589830 MPO589830:MPP589830 MFS589830:MFT589830 LVW589830:LVX589830 LMA589830:LMB589830 LCE589830:LCF589830 KSI589830:KSJ589830 KIM589830:KIN589830 JYQ589830:JYR589830 JOU589830:JOV589830 JEY589830:JEZ589830 IVC589830:IVD589830 ILG589830:ILH589830 IBK589830:IBL589830 HRO589830:HRP589830 HHS589830:HHT589830 GXW589830:GXX589830 GOA589830:GOB589830 GEE589830:GEF589830 FUI589830:FUJ589830 FKM589830:FKN589830 FAQ589830:FAR589830 EQU589830:EQV589830 EGY589830:EGZ589830 DXC589830:DXD589830 DNG589830:DNH589830 DDK589830:DDL589830 CTO589830:CTP589830 CJS589830:CJT589830 BZW589830:BZX589830 BQA589830:BQB589830 BGE589830:BGF589830 AWI589830:AWJ589830 AMM589830:AMN589830 ACQ589830:ACR589830 SU589830:SV589830 IY589830:IZ589830 C589830:D589830 WVK524294:WVL524294 WLO524294:WLP524294 WBS524294:WBT524294 VRW524294:VRX524294 VIA524294:VIB524294 UYE524294:UYF524294 UOI524294:UOJ524294 UEM524294:UEN524294 TUQ524294:TUR524294 TKU524294:TKV524294 TAY524294:TAZ524294 SRC524294:SRD524294 SHG524294:SHH524294 RXK524294:RXL524294 RNO524294:RNP524294 RDS524294:RDT524294 QTW524294:QTX524294 QKA524294:QKB524294 QAE524294:QAF524294 PQI524294:PQJ524294 PGM524294:PGN524294 OWQ524294:OWR524294 OMU524294:OMV524294 OCY524294:OCZ524294 NTC524294:NTD524294 NJG524294:NJH524294 MZK524294:MZL524294 MPO524294:MPP524294 MFS524294:MFT524294 LVW524294:LVX524294 LMA524294:LMB524294 LCE524294:LCF524294 KSI524294:KSJ524294 KIM524294:KIN524294 JYQ524294:JYR524294 JOU524294:JOV524294 JEY524294:JEZ524294 IVC524294:IVD524294 ILG524294:ILH524294 IBK524294:IBL524294 HRO524294:HRP524294 HHS524294:HHT524294 GXW524294:GXX524294 GOA524294:GOB524294 GEE524294:GEF524294 FUI524294:FUJ524294 FKM524294:FKN524294 FAQ524294:FAR524294 EQU524294:EQV524294 EGY524294:EGZ524294 DXC524294:DXD524294 DNG524294:DNH524294 DDK524294:DDL524294 CTO524294:CTP524294 CJS524294:CJT524294 BZW524294:BZX524294 BQA524294:BQB524294 BGE524294:BGF524294 AWI524294:AWJ524294 AMM524294:AMN524294 ACQ524294:ACR524294 SU524294:SV524294 IY524294:IZ524294 C524294:D524294 WVK458758:WVL458758 WLO458758:WLP458758 WBS458758:WBT458758 VRW458758:VRX458758 VIA458758:VIB458758 UYE458758:UYF458758 UOI458758:UOJ458758 UEM458758:UEN458758 TUQ458758:TUR458758 TKU458758:TKV458758 TAY458758:TAZ458758 SRC458758:SRD458758 SHG458758:SHH458758 RXK458758:RXL458758 RNO458758:RNP458758 RDS458758:RDT458758 QTW458758:QTX458758 QKA458758:QKB458758 QAE458758:QAF458758 PQI458758:PQJ458758 PGM458758:PGN458758 OWQ458758:OWR458758 OMU458758:OMV458758 OCY458758:OCZ458758 NTC458758:NTD458758 NJG458758:NJH458758 MZK458758:MZL458758 MPO458758:MPP458758 MFS458758:MFT458758 LVW458758:LVX458758 LMA458758:LMB458758 LCE458758:LCF458758 KSI458758:KSJ458758 KIM458758:KIN458758 JYQ458758:JYR458758 JOU458758:JOV458758 JEY458758:JEZ458758 IVC458758:IVD458758 ILG458758:ILH458758 IBK458758:IBL458758 HRO458758:HRP458758 HHS458758:HHT458758 GXW458758:GXX458758 GOA458758:GOB458758 GEE458758:GEF458758 FUI458758:FUJ458758 FKM458758:FKN458758 FAQ458758:FAR458758 EQU458758:EQV458758 EGY458758:EGZ458758 DXC458758:DXD458758 DNG458758:DNH458758 DDK458758:DDL458758 CTO458758:CTP458758 CJS458758:CJT458758 BZW458758:BZX458758 BQA458758:BQB458758 BGE458758:BGF458758 AWI458758:AWJ458758 AMM458758:AMN458758 ACQ458758:ACR458758 SU458758:SV458758 IY458758:IZ458758 C458758:D458758 WVK393222:WVL393222 WLO393222:WLP393222 WBS393222:WBT393222 VRW393222:VRX393222 VIA393222:VIB393222 UYE393222:UYF393222 UOI393222:UOJ393222 UEM393222:UEN393222 TUQ393222:TUR393222 TKU393222:TKV393222 TAY393222:TAZ393222 SRC393222:SRD393222 SHG393222:SHH393222 RXK393222:RXL393222 RNO393222:RNP393222 RDS393222:RDT393222 QTW393222:QTX393222 QKA393222:QKB393222 QAE393222:QAF393222 PQI393222:PQJ393222 PGM393222:PGN393222 OWQ393222:OWR393222 OMU393222:OMV393222 OCY393222:OCZ393222 NTC393222:NTD393222 NJG393222:NJH393222 MZK393222:MZL393222 MPO393222:MPP393222 MFS393222:MFT393222 LVW393222:LVX393222 LMA393222:LMB393222 LCE393222:LCF393222 KSI393222:KSJ393222 KIM393222:KIN393222 JYQ393222:JYR393222 JOU393222:JOV393222 JEY393222:JEZ393222 IVC393222:IVD393222 ILG393222:ILH393222 IBK393222:IBL393222 HRO393222:HRP393222 HHS393222:HHT393222 GXW393222:GXX393222 GOA393222:GOB393222 GEE393222:GEF393222 FUI393222:FUJ393222 FKM393222:FKN393222 FAQ393222:FAR393222 EQU393222:EQV393222 EGY393222:EGZ393222 DXC393222:DXD393222 DNG393222:DNH393222 DDK393222:DDL393222 CTO393222:CTP393222 CJS393222:CJT393222 BZW393222:BZX393222 BQA393222:BQB393222 BGE393222:BGF393222 AWI393222:AWJ393222 AMM393222:AMN393222 ACQ393222:ACR393222 SU393222:SV393222 IY393222:IZ393222 C393222:D393222 WVK327686:WVL327686 WLO327686:WLP327686 WBS327686:WBT327686 VRW327686:VRX327686 VIA327686:VIB327686 UYE327686:UYF327686 UOI327686:UOJ327686 UEM327686:UEN327686 TUQ327686:TUR327686 TKU327686:TKV327686 TAY327686:TAZ327686 SRC327686:SRD327686 SHG327686:SHH327686 RXK327686:RXL327686 RNO327686:RNP327686 RDS327686:RDT327686 QTW327686:QTX327686 QKA327686:QKB327686 QAE327686:QAF327686 PQI327686:PQJ327686 PGM327686:PGN327686 OWQ327686:OWR327686 OMU327686:OMV327686 OCY327686:OCZ327686 NTC327686:NTD327686 NJG327686:NJH327686 MZK327686:MZL327686 MPO327686:MPP327686 MFS327686:MFT327686 LVW327686:LVX327686 LMA327686:LMB327686 LCE327686:LCF327686 KSI327686:KSJ327686 KIM327686:KIN327686 JYQ327686:JYR327686 JOU327686:JOV327686 JEY327686:JEZ327686 IVC327686:IVD327686 ILG327686:ILH327686 IBK327686:IBL327686 HRO327686:HRP327686 HHS327686:HHT327686 GXW327686:GXX327686 GOA327686:GOB327686 GEE327686:GEF327686 FUI327686:FUJ327686 FKM327686:FKN327686 FAQ327686:FAR327686 EQU327686:EQV327686 EGY327686:EGZ327686 DXC327686:DXD327686 DNG327686:DNH327686 DDK327686:DDL327686 CTO327686:CTP327686 CJS327686:CJT327686 BZW327686:BZX327686 BQA327686:BQB327686 BGE327686:BGF327686 AWI327686:AWJ327686 AMM327686:AMN327686 ACQ327686:ACR327686 SU327686:SV327686 IY327686:IZ327686 C327686:D327686 WVK262150:WVL262150 WLO262150:WLP262150 WBS262150:WBT262150 VRW262150:VRX262150 VIA262150:VIB262150 UYE262150:UYF262150 UOI262150:UOJ262150 UEM262150:UEN262150 TUQ262150:TUR262150 TKU262150:TKV262150 TAY262150:TAZ262150 SRC262150:SRD262150 SHG262150:SHH262150 RXK262150:RXL262150 RNO262150:RNP262150 RDS262150:RDT262150 QTW262150:QTX262150 QKA262150:QKB262150 QAE262150:QAF262150 PQI262150:PQJ262150 PGM262150:PGN262150 OWQ262150:OWR262150 OMU262150:OMV262150 OCY262150:OCZ262150 NTC262150:NTD262150 NJG262150:NJH262150 MZK262150:MZL262150 MPO262150:MPP262150 MFS262150:MFT262150 LVW262150:LVX262150 LMA262150:LMB262150 LCE262150:LCF262150 KSI262150:KSJ262150 KIM262150:KIN262150 JYQ262150:JYR262150 JOU262150:JOV262150 JEY262150:JEZ262150 IVC262150:IVD262150 ILG262150:ILH262150 IBK262150:IBL262150 HRO262150:HRP262150 HHS262150:HHT262150 GXW262150:GXX262150 GOA262150:GOB262150 GEE262150:GEF262150 FUI262150:FUJ262150 FKM262150:FKN262150 FAQ262150:FAR262150 EQU262150:EQV262150 EGY262150:EGZ262150 DXC262150:DXD262150 DNG262150:DNH262150 DDK262150:DDL262150 CTO262150:CTP262150 CJS262150:CJT262150 BZW262150:BZX262150 BQA262150:BQB262150 BGE262150:BGF262150 AWI262150:AWJ262150 AMM262150:AMN262150 ACQ262150:ACR262150 SU262150:SV262150 IY262150:IZ262150 C262150:D262150 WVK196614:WVL196614 WLO196614:WLP196614 WBS196614:WBT196614 VRW196614:VRX196614 VIA196614:VIB196614 UYE196614:UYF196614 UOI196614:UOJ196614 UEM196614:UEN196614 TUQ196614:TUR196614 TKU196614:TKV196614 TAY196614:TAZ196614 SRC196614:SRD196614 SHG196614:SHH196614 RXK196614:RXL196614 RNO196614:RNP196614 RDS196614:RDT196614 QTW196614:QTX196614 QKA196614:QKB196614 QAE196614:QAF196614 PQI196614:PQJ196614 PGM196614:PGN196614 OWQ196614:OWR196614 OMU196614:OMV196614 OCY196614:OCZ196614 NTC196614:NTD196614 NJG196614:NJH196614 MZK196614:MZL196614 MPO196614:MPP196614 MFS196614:MFT196614 LVW196614:LVX196614 LMA196614:LMB196614 LCE196614:LCF196614 KSI196614:KSJ196614 KIM196614:KIN196614 JYQ196614:JYR196614 JOU196614:JOV196614 JEY196614:JEZ196614 IVC196614:IVD196614 ILG196614:ILH196614 IBK196614:IBL196614 HRO196614:HRP196614 HHS196614:HHT196614 GXW196614:GXX196614 GOA196614:GOB196614 GEE196614:GEF196614 FUI196614:FUJ196614 FKM196614:FKN196614 FAQ196614:FAR196614 EQU196614:EQV196614 EGY196614:EGZ196614 DXC196614:DXD196614 DNG196614:DNH196614 DDK196614:DDL196614 CTO196614:CTP196614 CJS196614:CJT196614 BZW196614:BZX196614 BQA196614:BQB196614 BGE196614:BGF196614 AWI196614:AWJ196614 AMM196614:AMN196614 ACQ196614:ACR196614 SU196614:SV196614 IY196614:IZ196614 C196614:D196614 WVK131078:WVL131078 WLO131078:WLP131078 WBS131078:WBT131078 VRW131078:VRX131078 VIA131078:VIB131078 UYE131078:UYF131078 UOI131078:UOJ131078 UEM131078:UEN131078 TUQ131078:TUR131078 TKU131078:TKV131078 TAY131078:TAZ131078 SRC131078:SRD131078 SHG131078:SHH131078 RXK131078:RXL131078 RNO131078:RNP131078 RDS131078:RDT131078 QTW131078:QTX131078 QKA131078:QKB131078 QAE131078:QAF131078 PQI131078:PQJ131078 PGM131078:PGN131078 OWQ131078:OWR131078 OMU131078:OMV131078 OCY131078:OCZ131078 NTC131078:NTD131078 NJG131078:NJH131078 MZK131078:MZL131078 MPO131078:MPP131078 MFS131078:MFT131078 LVW131078:LVX131078 LMA131078:LMB131078 LCE131078:LCF131078 KSI131078:KSJ131078 KIM131078:KIN131078 JYQ131078:JYR131078 JOU131078:JOV131078 JEY131078:JEZ131078 IVC131078:IVD131078 ILG131078:ILH131078 IBK131078:IBL131078 HRO131078:HRP131078 HHS131078:HHT131078 GXW131078:GXX131078 GOA131078:GOB131078 GEE131078:GEF131078 FUI131078:FUJ131078 FKM131078:FKN131078 FAQ131078:FAR131078 EQU131078:EQV131078 EGY131078:EGZ131078 DXC131078:DXD131078 DNG131078:DNH131078 DDK131078:DDL131078 CTO131078:CTP131078 CJS131078:CJT131078 BZW131078:BZX131078 BQA131078:BQB131078 BGE131078:BGF131078 AWI131078:AWJ131078 AMM131078:AMN131078 ACQ131078:ACR131078 SU131078:SV131078 IY131078:IZ131078 C131078:D131078 WVK65542:WVL65542 WLO65542:WLP65542 WBS65542:WBT65542 VRW65542:VRX65542 VIA65542:VIB65542 UYE65542:UYF65542 UOI65542:UOJ65542 UEM65542:UEN65542 TUQ65542:TUR65542 TKU65542:TKV65542 TAY65542:TAZ65542 SRC65542:SRD65542 SHG65542:SHH65542 RXK65542:RXL65542 RNO65542:RNP65542 RDS65542:RDT65542 QTW65542:QTX65542 QKA65542:QKB65542 QAE65542:QAF65542 PQI65542:PQJ65542 PGM65542:PGN65542 OWQ65542:OWR65542 OMU65542:OMV65542 OCY65542:OCZ65542 NTC65542:NTD65542 NJG65542:NJH65542 MZK65542:MZL65542 MPO65542:MPP65542 MFS65542:MFT65542 LVW65542:LVX65542 LMA65542:LMB65542 LCE65542:LCF65542 KSI65542:KSJ65542 KIM65542:KIN65542 JYQ65542:JYR65542 JOU65542:JOV65542 JEY65542:JEZ65542 IVC65542:IVD65542 ILG65542:ILH65542 IBK65542:IBL65542 HRO65542:HRP65542 HHS65542:HHT65542 GXW65542:GXX65542 GOA65542:GOB65542 GEE65542:GEF65542 FUI65542:FUJ65542 FKM65542:FKN65542 FAQ65542:FAR65542 EQU65542:EQV65542 EGY65542:EGZ65542 DXC65542:DXD65542 DNG65542:DNH65542 DDK65542:DDL65542 CTO65542:CTP65542 CJS65542:CJT65542 BZW65542:BZX65542 BQA65542:BQB65542 BGE65542:BGF65542 AWI65542:AWJ65542 AMM65542:AMN65542 ACQ65542:ACR65542 SU65542:SV65542 IY65542:IZ65542 C65542:D65542 WVK6:WVL6 WLO6:WLP6 WBS6:WBT6 VRW6:VRX6 VIA6:VIB6 UYE6:UYF6 UOI6:UOJ6 UEM6:UEN6 TUQ6:TUR6 TKU6:TKV6 TAY6:TAZ6 SRC6:SRD6 SHG6:SHH6 RXK6:RXL6 RNO6:RNP6 RDS6:RDT6 QTW6:QTX6 QKA6:QKB6 QAE6:QAF6 PQI6:PQJ6 PGM6:PGN6 OWQ6:OWR6 OMU6:OMV6 OCY6:OCZ6 NTC6:NTD6 NJG6:NJH6 MZK6:MZL6 MPO6:MPP6 MFS6:MFT6 LVW6:LVX6 LMA6:LMB6 LCE6:LCF6 KSI6:KSJ6 KIM6:KIN6 JYQ6:JYR6 JOU6:JOV6 JEY6:JEZ6 IVC6:IVD6 ILG6:ILH6 IBK6:IBL6 HRO6:HRP6 HHS6:HHT6 GXW6:GXX6 GOA6:GOB6 GEE6:GEF6 FUI6:FUJ6 FKM6:FKN6 FAQ6:FAR6 EQU6:EQV6 EGY6:EGZ6 DXC6:DXD6 DNG6:DNH6 DDK6:DDL6 CTO6:CTP6 CJS6:CJT6 BZW6:BZX6 BQA6:BQB6 BGE6:BGF6 AWI6:AWJ6 AMM6:AMN6 ACQ6:ACR6 SU6:SV6 IY6:IZ6" xr:uid="{CF17F574-1ED5-48ED-AF37-DCF4DB80F5C4}">
      <formula1>$Q$7:$Q$8</formula1>
    </dataValidation>
    <dataValidation type="list" allowBlank="1" showInputMessage="1" showErrorMessage="1" sqref="B19 WVJ983059 WLN983059 WBR983059 VRV983059 VHZ983059 UYD983059 UOH983059 UEL983059 TUP983059 TKT983059 TAX983059 SRB983059 SHF983059 RXJ983059 RNN983059 RDR983059 QTV983059 QJZ983059 QAD983059 PQH983059 PGL983059 OWP983059 OMT983059 OCX983059 NTB983059 NJF983059 MZJ983059 MPN983059 MFR983059 LVV983059 LLZ983059 LCD983059 KSH983059 KIL983059 JYP983059 JOT983059 JEX983059 IVB983059 ILF983059 IBJ983059 HRN983059 HHR983059 GXV983059 GNZ983059 GED983059 FUH983059 FKL983059 FAP983059 EQT983059 EGX983059 DXB983059 DNF983059 DDJ983059 CTN983059 CJR983059 BZV983059 BPZ983059 BGD983059 AWH983059 AML983059 ACP983059 ST983059 IX983059 B983059 WVJ917523 WLN917523 WBR917523 VRV917523 VHZ917523 UYD917523 UOH917523 UEL917523 TUP917523 TKT917523 TAX917523 SRB917523 SHF917523 RXJ917523 RNN917523 RDR917523 QTV917523 QJZ917523 QAD917523 PQH917523 PGL917523 OWP917523 OMT917523 OCX917523 NTB917523 NJF917523 MZJ917523 MPN917523 MFR917523 LVV917523 LLZ917523 LCD917523 KSH917523 KIL917523 JYP917523 JOT917523 JEX917523 IVB917523 ILF917523 IBJ917523 HRN917523 HHR917523 GXV917523 GNZ917523 GED917523 FUH917523 FKL917523 FAP917523 EQT917523 EGX917523 DXB917523 DNF917523 DDJ917523 CTN917523 CJR917523 BZV917523 BPZ917523 BGD917523 AWH917523 AML917523 ACP917523 ST917523 IX917523 B917523 WVJ851987 WLN851987 WBR851987 VRV851987 VHZ851987 UYD851987 UOH851987 UEL851987 TUP851987 TKT851987 TAX851987 SRB851987 SHF851987 RXJ851987 RNN851987 RDR851987 QTV851987 QJZ851987 QAD851987 PQH851987 PGL851987 OWP851987 OMT851987 OCX851987 NTB851987 NJF851987 MZJ851987 MPN851987 MFR851987 LVV851987 LLZ851987 LCD851987 KSH851987 KIL851987 JYP851987 JOT851987 JEX851987 IVB851987 ILF851987 IBJ851987 HRN851987 HHR851987 GXV851987 GNZ851987 GED851987 FUH851987 FKL851987 FAP851987 EQT851987 EGX851987 DXB851987 DNF851987 DDJ851987 CTN851987 CJR851987 BZV851987 BPZ851987 BGD851987 AWH851987 AML851987 ACP851987 ST851987 IX851987 B851987 WVJ786451 WLN786451 WBR786451 VRV786451 VHZ786451 UYD786451 UOH786451 UEL786451 TUP786451 TKT786451 TAX786451 SRB786451 SHF786451 RXJ786451 RNN786451 RDR786451 QTV786451 QJZ786451 QAD786451 PQH786451 PGL786451 OWP786451 OMT786451 OCX786451 NTB786451 NJF786451 MZJ786451 MPN786451 MFR786451 LVV786451 LLZ786451 LCD786451 KSH786451 KIL786451 JYP786451 JOT786451 JEX786451 IVB786451 ILF786451 IBJ786451 HRN786451 HHR786451 GXV786451 GNZ786451 GED786451 FUH786451 FKL786451 FAP786451 EQT786451 EGX786451 DXB786451 DNF786451 DDJ786451 CTN786451 CJR786451 BZV786451 BPZ786451 BGD786451 AWH786451 AML786451 ACP786451 ST786451 IX786451 B786451 WVJ720915 WLN720915 WBR720915 VRV720915 VHZ720915 UYD720915 UOH720915 UEL720915 TUP720915 TKT720915 TAX720915 SRB720915 SHF720915 RXJ720915 RNN720915 RDR720915 QTV720915 QJZ720915 QAD720915 PQH720915 PGL720915 OWP720915 OMT720915 OCX720915 NTB720915 NJF720915 MZJ720915 MPN720915 MFR720915 LVV720915 LLZ720915 LCD720915 KSH720915 KIL720915 JYP720915 JOT720915 JEX720915 IVB720915 ILF720915 IBJ720915 HRN720915 HHR720915 GXV720915 GNZ720915 GED720915 FUH720915 FKL720915 FAP720915 EQT720915 EGX720915 DXB720915 DNF720915 DDJ720915 CTN720915 CJR720915 BZV720915 BPZ720915 BGD720915 AWH720915 AML720915 ACP720915 ST720915 IX720915 B720915 WVJ655379 WLN655379 WBR655379 VRV655379 VHZ655379 UYD655379 UOH655379 UEL655379 TUP655379 TKT655379 TAX655379 SRB655379 SHF655379 RXJ655379 RNN655379 RDR655379 QTV655379 QJZ655379 QAD655379 PQH655379 PGL655379 OWP655379 OMT655379 OCX655379 NTB655379 NJF655379 MZJ655379 MPN655379 MFR655379 LVV655379 LLZ655379 LCD655379 KSH655379 KIL655379 JYP655379 JOT655379 JEX655379 IVB655379 ILF655379 IBJ655379 HRN655379 HHR655379 GXV655379 GNZ655379 GED655379 FUH655379 FKL655379 FAP655379 EQT655379 EGX655379 DXB655379 DNF655379 DDJ655379 CTN655379 CJR655379 BZV655379 BPZ655379 BGD655379 AWH655379 AML655379 ACP655379 ST655379 IX655379 B655379 WVJ589843 WLN589843 WBR589843 VRV589843 VHZ589843 UYD589843 UOH589843 UEL589843 TUP589843 TKT589843 TAX589843 SRB589843 SHF589843 RXJ589843 RNN589843 RDR589843 QTV589843 QJZ589843 QAD589843 PQH589843 PGL589843 OWP589843 OMT589843 OCX589843 NTB589843 NJF589843 MZJ589843 MPN589843 MFR589843 LVV589843 LLZ589843 LCD589843 KSH589843 KIL589843 JYP589843 JOT589843 JEX589843 IVB589843 ILF589843 IBJ589843 HRN589843 HHR589843 GXV589843 GNZ589843 GED589843 FUH589843 FKL589843 FAP589843 EQT589843 EGX589843 DXB589843 DNF589843 DDJ589843 CTN589843 CJR589843 BZV589843 BPZ589843 BGD589843 AWH589843 AML589843 ACP589843 ST589843 IX589843 B589843 WVJ524307 WLN524307 WBR524307 VRV524307 VHZ524307 UYD524307 UOH524307 UEL524307 TUP524307 TKT524307 TAX524307 SRB524307 SHF524307 RXJ524307 RNN524307 RDR524307 QTV524307 QJZ524307 QAD524307 PQH524307 PGL524307 OWP524307 OMT524307 OCX524307 NTB524307 NJF524307 MZJ524307 MPN524307 MFR524307 LVV524307 LLZ524307 LCD524307 KSH524307 KIL524307 JYP524307 JOT524307 JEX524307 IVB524307 ILF524307 IBJ524307 HRN524307 HHR524307 GXV524307 GNZ524307 GED524307 FUH524307 FKL524307 FAP524307 EQT524307 EGX524307 DXB524307 DNF524307 DDJ524307 CTN524307 CJR524307 BZV524307 BPZ524307 BGD524307 AWH524307 AML524307 ACP524307 ST524307 IX524307 B524307 WVJ458771 WLN458771 WBR458771 VRV458771 VHZ458771 UYD458771 UOH458771 UEL458771 TUP458771 TKT458771 TAX458771 SRB458771 SHF458771 RXJ458771 RNN458771 RDR458771 QTV458771 QJZ458771 QAD458771 PQH458771 PGL458771 OWP458771 OMT458771 OCX458771 NTB458771 NJF458771 MZJ458771 MPN458771 MFR458771 LVV458771 LLZ458771 LCD458771 KSH458771 KIL458771 JYP458771 JOT458771 JEX458771 IVB458771 ILF458771 IBJ458771 HRN458771 HHR458771 GXV458771 GNZ458771 GED458771 FUH458771 FKL458771 FAP458771 EQT458771 EGX458771 DXB458771 DNF458771 DDJ458771 CTN458771 CJR458771 BZV458771 BPZ458771 BGD458771 AWH458771 AML458771 ACP458771 ST458771 IX458771 B458771 WVJ393235 WLN393235 WBR393235 VRV393235 VHZ393235 UYD393235 UOH393235 UEL393235 TUP393235 TKT393235 TAX393235 SRB393235 SHF393235 RXJ393235 RNN393235 RDR393235 QTV393235 QJZ393235 QAD393235 PQH393235 PGL393235 OWP393235 OMT393235 OCX393235 NTB393235 NJF393235 MZJ393235 MPN393235 MFR393235 LVV393235 LLZ393235 LCD393235 KSH393235 KIL393235 JYP393235 JOT393235 JEX393235 IVB393235 ILF393235 IBJ393235 HRN393235 HHR393235 GXV393235 GNZ393235 GED393235 FUH393235 FKL393235 FAP393235 EQT393235 EGX393235 DXB393235 DNF393235 DDJ393235 CTN393235 CJR393235 BZV393235 BPZ393235 BGD393235 AWH393235 AML393235 ACP393235 ST393235 IX393235 B393235 WVJ327699 WLN327699 WBR327699 VRV327699 VHZ327699 UYD327699 UOH327699 UEL327699 TUP327699 TKT327699 TAX327699 SRB327699 SHF327699 RXJ327699 RNN327699 RDR327699 QTV327699 QJZ327699 QAD327699 PQH327699 PGL327699 OWP327699 OMT327699 OCX327699 NTB327699 NJF327699 MZJ327699 MPN327699 MFR327699 LVV327699 LLZ327699 LCD327699 KSH327699 KIL327699 JYP327699 JOT327699 JEX327699 IVB327699 ILF327699 IBJ327699 HRN327699 HHR327699 GXV327699 GNZ327699 GED327699 FUH327699 FKL327699 FAP327699 EQT327699 EGX327699 DXB327699 DNF327699 DDJ327699 CTN327699 CJR327699 BZV327699 BPZ327699 BGD327699 AWH327699 AML327699 ACP327699 ST327699 IX327699 B327699 WVJ262163 WLN262163 WBR262163 VRV262163 VHZ262163 UYD262163 UOH262163 UEL262163 TUP262163 TKT262163 TAX262163 SRB262163 SHF262163 RXJ262163 RNN262163 RDR262163 QTV262163 QJZ262163 QAD262163 PQH262163 PGL262163 OWP262163 OMT262163 OCX262163 NTB262163 NJF262163 MZJ262163 MPN262163 MFR262163 LVV262163 LLZ262163 LCD262163 KSH262163 KIL262163 JYP262163 JOT262163 JEX262163 IVB262163 ILF262163 IBJ262163 HRN262163 HHR262163 GXV262163 GNZ262163 GED262163 FUH262163 FKL262163 FAP262163 EQT262163 EGX262163 DXB262163 DNF262163 DDJ262163 CTN262163 CJR262163 BZV262163 BPZ262163 BGD262163 AWH262163 AML262163 ACP262163 ST262163 IX262163 B262163 WVJ196627 WLN196627 WBR196627 VRV196627 VHZ196627 UYD196627 UOH196627 UEL196627 TUP196627 TKT196627 TAX196627 SRB196627 SHF196627 RXJ196627 RNN196627 RDR196627 QTV196627 QJZ196627 QAD196627 PQH196627 PGL196627 OWP196627 OMT196627 OCX196627 NTB196627 NJF196627 MZJ196627 MPN196627 MFR196627 LVV196627 LLZ196627 LCD196627 KSH196627 KIL196627 JYP196627 JOT196627 JEX196627 IVB196627 ILF196627 IBJ196627 HRN196627 HHR196627 GXV196627 GNZ196627 GED196627 FUH196627 FKL196627 FAP196627 EQT196627 EGX196627 DXB196627 DNF196627 DDJ196627 CTN196627 CJR196627 BZV196627 BPZ196627 BGD196627 AWH196627 AML196627 ACP196627 ST196627 IX196627 B196627 WVJ131091 WLN131091 WBR131091 VRV131091 VHZ131091 UYD131091 UOH131091 UEL131091 TUP131091 TKT131091 TAX131091 SRB131091 SHF131091 RXJ131091 RNN131091 RDR131091 QTV131091 QJZ131091 QAD131091 PQH131091 PGL131091 OWP131091 OMT131091 OCX131091 NTB131091 NJF131091 MZJ131091 MPN131091 MFR131091 LVV131091 LLZ131091 LCD131091 KSH131091 KIL131091 JYP131091 JOT131091 JEX131091 IVB131091 ILF131091 IBJ131091 HRN131091 HHR131091 GXV131091 GNZ131091 GED131091 FUH131091 FKL131091 FAP131091 EQT131091 EGX131091 DXB131091 DNF131091 DDJ131091 CTN131091 CJR131091 BZV131091 BPZ131091 BGD131091 AWH131091 AML131091 ACP131091 ST131091 IX131091 B131091 WVJ65555 WLN65555 WBR65555 VRV65555 VHZ65555 UYD65555 UOH65555 UEL65555 TUP65555 TKT65555 TAX65555 SRB65555 SHF65555 RXJ65555 RNN65555 RDR65555 QTV65555 QJZ65555 QAD65555 PQH65555 PGL65555 OWP65555 OMT65555 OCX65555 NTB65555 NJF65555 MZJ65555 MPN65555 MFR65555 LVV65555 LLZ65555 LCD65555 KSH65555 KIL65555 JYP65555 JOT65555 JEX65555 IVB65555 ILF65555 IBJ65555 HRN65555 HHR65555 GXV65555 GNZ65555 GED65555 FUH65555 FKL65555 FAP65555 EQT65555 EGX65555 DXB65555 DNF65555 DDJ65555 CTN65555 CJR65555 BZV65555 BPZ65555 BGD65555 AWH65555 AML65555 ACP65555 ST65555 IX65555 B65555 WVJ19 WLN19 WBR19 VRV19 VHZ19 UYD19 UOH19 UEL19 TUP19 TKT19 TAX19 SRB19 SHF19 RXJ19 RNN19 RDR19 QTV19 QJZ19 QAD19 PQH19 PGL19 OWP19 OMT19 OCX19 NTB19 NJF19 MZJ19 MPN19 MFR19 LVV19 LLZ19 LCD19 KSH19 KIL19 JYP19 JOT19 JEX19 IVB19 ILF19 IBJ19 HRN19 HHR19 GXV19 GNZ19 GED19 FUH19 FKL19 FAP19 EQT19 EGX19 DXB19 DNF19 DDJ19 CTN19 CJR19 BZV19 BPZ19 BGD19 AWH19 AML19 ACP19 ST19 IX19" xr:uid="{4347D8FB-5F2B-4A50-BE78-A0C36A555D17}">
      <formula1>$Q$17:$Q$18</formula1>
    </dataValidation>
    <dataValidation type="list" allowBlank="1" showInputMessage="1" showErrorMessage="1" sqref="C30 WVK983070 WLO983070 WBS983070 VRW983070 VIA983070 UYE983070 UOI983070 UEM983070 TUQ983070 TKU983070 TAY983070 SRC983070 SHG983070 RXK983070 RNO983070 RDS983070 QTW983070 QKA983070 QAE983070 PQI983070 PGM983070 OWQ983070 OMU983070 OCY983070 NTC983070 NJG983070 MZK983070 MPO983070 MFS983070 LVW983070 LMA983070 LCE983070 KSI983070 KIM983070 JYQ983070 JOU983070 JEY983070 IVC983070 ILG983070 IBK983070 HRO983070 HHS983070 GXW983070 GOA983070 GEE983070 FUI983070 FKM983070 FAQ983070 EQU983070 EGY983070 DXC983070 DNG983070 DDK983070 CTO983070 CJS983070 BZW983070 BQA983070 BGE983070 AWI983070 AMM983070 ACQ983070 SU983070 IY983070 C983070 WVK917534 WLO917534 WBS917534 VRW917534 VIA917534 UYE917534 UOI917534 UEM917534 TUQ917534 TKU917534 TAY917534 SRC917534 SHG917534 RXK917534 RNO917534 RDS917534 QTW917534 QKA917534 QAE917534 PQI917534 PGM917534 OWQ917534 OMU917534 OCY917534 NTC917534 NJG917534 MZK917534 MPO917534 MFS917534 LVW917534 LMA917534 LCE917534 KSI917534 KIM917534 JYQ917534 JOU917534 JEY917534 IVC917534 ILG917534 IBK917534 HRO917534 HHS917534 GXW917534 GOA917534 GEE917534 FUI917534 FKM917534 FAQ917534 EQU917534 EGY917534 DXC917534 DNG917534 DDK917534 CTO917534 CJS917534 BZW917534 BQA917534 BGE917534 AWI917534 AMM917534 ACQ917534 SU917534 IY917534 C917534 WVK851998 WLO851998 WBS851998 VRW851998 VIA851998 UYE851998 UOI851998 UEM851998 TUQ851998 TKU851998 TAY851998 SRC851998 SHG851998 RXK851998 RNO851998 RDS851998 QTW851998 QKA851998 QAE851998 PQI851998 PGM851998 OWQ851998 OMU851998 OCY851998 NTC851998 NJG851998 MZK851998 MPO851998 MFS851998 LVW851998 LMA851998 LCE851998 KSI851998 KIM851998 JYQ851998 JOU851998 JEY851998 IVC851998 ILG851998 IBK851998 HRO851998 HHS851998 GXW851998 GOA851998 GEE851998 FUI851998 FKM851998 FAQ851998 EQU851998 EGY851998 DXC851998 DNG851998 DDK851998 CTO851998 CJS851998 BZW851998 BQA851998 BGE851998 AWI851998 AMM851998 ACQ851998 SU851998 IY851998 C851998 WVK786462 WLO786462 WBS786462 VRW786462 VIA786462 UYE786462 UOI786462 UEM786462 TUQ786462 TKU786462 TAY786462 SRC786462 SHG786462 RXK786462 RNO786462 RDS786462 QTW786462 QKA786462 QAE786462 PQI786462 PGM786462 OWQ786462 OMU786462 OCY786462 NTC786462 NJG786462 MZK786462 MPO786462 MFS786462 LVW786462 LMA786462 LCE786462 KSI786462 KIM786462 JYQ786462 JOU786462 JEY786462 IVC786462 ILG786462 IBK786462 HRO786462 HHS786462 GXW786462 GOA786462 GEE786462 FUI786462 FKM786462 FAQ786462 EQU786462 EGY786462 DXC786462 DNG786462 DDK786462 CTO786462 CJS786462 BZW786462 BQA786462 BGE786462 AWI786462 AMM786462 ACQ786462 SU786462 IY786462 C786462 WVK720926 WLO720926 WBS720926 VRW720926 VIA720926 UYE720926 UOI720926 UEM720926 TUQ720926 TKU720926 TAY720926 SRC720926 SHG720926 RXK720926 RNO720926 RDS720926 QTW720926 QKA720926 QAE720926 PQI720926 PGM720926 OWQ720926 OMU720926 OCY720926 NTC720926 NJG720926 MZK720926 MPO720926 MFS720926 LVW720926 LMA720926 LCE720926 KSI720926 KIM720926 JYQ720926 JOU720926 JEY720926 IVC720926 ILG720926 IBK720926 HRO720926 HHS720926 GXW720926 GOA720926 GEE720926 FUI720926 FKM720926 FAQ720926 EQU720926 EGY720926 DXC720926 DNG720926 DDK720926 CTO720926 CJS720926 BZW720926 BQA720926 BGE720926 AWI720926 AMM720926 ACQ720926 SU720926 IY720926 C720926 WVK655390 WLO655390 WBS655390 VRW655390 VIA655390 UYE655390 UOI655390 UEM655390 TUQ655390 TKU655390 TAY655390 SRC655390 SHG655390 RXK655390 RNO655390 RDS655390 QTW655390 QKA655390 QAE655390 PQI655390 PGM655390 OWQ655390 OMU655390 OCY655390 NTC655390 NJG655390 MZK655390 MPO655390 MFS655390 LVW655390 LMA655390 LCE655390 KSI655390 KIM655390 JYQ655390 JOU655390 JEY655390 IVC655390 ILG655390 IBK655390 HRO655390 HHS655390 GXW655390 GOA655390 GEE655390 FUI655390 FKM655390 FAQ655390 EQU655390 EGY655390 DXC655390 DNG655390 DDK655390 CTO655390 CJS655390 BZW655390 BQA655390 BGE655390 AWI655390 AMM655390 ACQ655390 SU655390 IY655390 C655390 WVK589854 WLO589854 WBS589854 VRW589854 VIA589854 UYE589854 UOI589854 UEM589854 TUQ589854 TKU589854 TAY589854 SRC589854 SHG589854 RXK589854 RNO589854 RDS589854 QTW589854 QKA589854 QAE589854 PQI589854 PGM589854 OWQ589854 OMU589854 OCY589854 NTC589854 NJG589854 MZK589854 MPO589854 MFS589854 LVW589854 LMA589854 LCE589854 KSI589854 KIM589854 JYQ589854 JOU589854 JEY589854 IVC589854 ILG589854 IBK589854 HRO589854 HHS589854 GXW589854 GOA589854 GEE589854 FUI589854 FKM589854 FAQ589854 EQU589854 EGY589854 DXC589854 DNG589854 DDK589854 CTO589854 CJS589854 BZW589854 BQA589854 BGE589854 AWI589854 AMM589854 ACQ589854 SU589854 IY589854 C589854 WVK524318 WLO524318 WBS524318 VRW524318 VIA524318 UYE524318 UOI524318 UEM524318 TUQ524318 TKU524318 TAY524318 SRC524318 SHG524318 RXK524318 RNO524318 RDS524318 QTW524318 QKA524318 QAE524318 PQI524318 PGM524318 OWQ524318 OMU524318 OCY524318 NTC524318 NJG524318 MZK524318 MPO524318 MFS524318 LVW524318 LMA524318 LCE524318 KSI524318 KIM524318 JYQ524318 JOU524318 JEY524318 IVC524318 ILG524318 IBK524318 HRO524318 HHS524318 GXW524318 GOA524318 GEE524318 FUI524318 FKM524318 FAQ524318 EQU524318 EGY524318 DXC524318 DNG524318 DDK524318 CTO524318 CJS524318 BZW524318 BQA524318 BGE524318 AWI524318 AMM524318 ACQ524318 SU524318 IY524318 C524318 WVK458782 WLO458782 WBS458782 VRW458782 VIA458782 UYE458782 UOI458782 UEM458782 TUQ458782 TKU458782 TAY458782 SRC458782 SHG458782 RXK458782 RNO458782 RDS458782 QTW458782 QKA458782 QAE458782 PQI458782 PGM458782 OWQ458782 OMU458782 OCY458782 NTC458782 NJG458782 MZK458782 MPO458782 MFS458782 LVW458782 LMA458782 LCE458782 KSI458782 KIM458782 JYQ458782 JOU458782 JEY458782 IVC458782 ILG458782 IBK458782 HRO458782 HHS458782 GXW458782 GOA458782 GEE458782 FUI458782 FKM458782 FAQ458782 EQU458782 EGY458782 DXC458782 DNG458782 DDK458782 CTO458782 CJS458782 BZW458782 BQA458782 BGE458782 AWI458782 AMM458782 ACQ458782 SU458782 IY458782 C458782 WVK393246 WLO393246 WBS393246 VRW393246 VIA393246 UYE393246 UOI393246 UEM393246 TUQ393246 TKU393246 TAY393246 SRC393246 SHG393246 RXK393246 RNO393246 RDS393246 QTW393246 QKA393246 QAE393246 PQI393246 PGM393246 OWQ393246 OMU393246 OCY393246 NTC393246 NJG393246 MZK393246 MPO393246 MFS393246 LVW393246 LMA393246 LCE393246 KSI393246 KIM393246 JYQ393246 JOU393246 JEY393246 IVC393246 ILG393246 IBK393246 HRO393246 HHS393246 GXW393246 GOA393246 GEE393246 FUI393246 FKM393246 FAQ393246 EQU393246 EGY393246 DXC393246 DNG393246 DDK393246 CTO393246 CJS393246 BZW393246 BQA393246 BGE393246 AWI393246 AMM393246 ACQ393246 SU393246 IY393246 C393246 WVK327710 WLO327710 WBS327710 VRW327710 VIA327710 UYE327710 UOI327710 UEM327710 TUQ327710 TKU327710 TAY327710 SRC327710 SHG327710 RXK327710 RNO327710 RDS327710 QTW327710 QKA327710 QAE327710 PQI327710 PGM327710 OWQ327710 OMU327710 OCY327710 NTC327710 NJG327710 MZK327710 MPO327710 MFS327710 LVW327710 LMA327710 LCE327710 KSI327710 KIM327710 JYQ327710 JOU327710 JEY327710 IVC327710 ILG327710 IBK327710 HRO327710 HHS327710 GXW327710 GOA327710 GEE327710 FUI327710 FKM327710 FAQ327710 EQU327710 EGY327710 DXC327710 DNG327710 DDK327710 CTO327710 CJS327710 BZW327710 BQA327710 BGE327710 AWI327710 AMM327710 ACQ327710 SU327710 IY327710 C327710 WVK262174 WLO262174 WBS262174 VRW262174 VIA262174 UYE262174 UOI262174 UEM262174 TUQ262174 TKU262174 TAY262174 SRC262174 SHG262174 RXK262174 RNO262174 RDS262174 QTW262174 QKA262174 QAE262174 PQI262174 PGM262174 OWQ262174 OMU262174 OCY262174 NTC262174 NJG262174 MZK262174 MPO262174 MFS262174 LVW262174 LMA262174 LCE262174 KSI262174 KIM262174 JYQ262174 JOU262174 JEY262174 IVC262174 ILG262174 IBK262174 HRO262174 HHS262174 GXW262174 GOA262174 GEE262174 FUI262174 FKM262174 FAQ262174 EQU262174 EGY262174 DXC262174 DNG262174 DDK262174 CTO262174 CJS262174 BZW262174 BQA262174 BGE262174 AWI262174 AMM262174 ACQ262174 SU262174 IY262174 C262174 WVK196638 WLO196638 WBS196638 VRW196638 VIA196638 UYE196638 UOI196638 UEM196638 TUQ196638 TKU196638 TAY196638 SRC196638 SHG196638 RXK196638 RNO196638 RDS196638 QTW196638 QKA196638 QAE196638 PQI196638 PGM196638 OWQ196638 OMU196638 OCY196638 NTC196638 NJG196638 MZK196638 MPO196638 MFS196638 LVW196638 LMA196638 LCE196638 KSI196638 KIM196638 JYQ196638 JOU196638 JEY196638 IVC196638 ILG196638 IBK196638 HRO196638 HHS196638 GXW196638 GOA196638 GEE196638 FUI196638 FKM196638 FAQ196638 EQU196638 EGY196638 DXC196638 DNG196638 DDK196638 CTO196638 CJS196638 BZW196638 BQA196638 BGE196638 AWI196638 AMM196638 ACQ196638 SU196638 IY196638 C196638 WVK131102 WLO131102 WBS131102 VRW131102 VIA131102 UYE131102 UOI131102 UEM131102 TUQ131102 TKU131102 TAY131102 SRC131102 SHG131102 RXK131102 RNO131102 RDS131102 QTW131102 QKA131102 QAE131102 PQI131102 PGM131102 OWQ131102 OMU131102 OCY131102 NTC131102 NJG131102 MZK131102 MPO131102 MFS131102 LVW131102 LMA131102 LCE131102 KSI131102 KIM131102 JYQ131102 JOU131102 JEY131102 IVC131102 ILG131102 IBK131102 HRO131102 HHS131102 GXW131102 GOA131102 GEE131102 FUI131102 FKM131102 FAQ131102 EQU131102 EGY131102 DXC131102 DNG131102 DDK131102 CTO131102 CJS131102 BZW131102 BQA131102 BGE131102 AWI131102 AMM131102 ACQ131102 SU131102 IY131102 C131102 WVK65566 WLO65566 WBS65566 VRW65566 VIA65566 UYE65566 UOI65566 UEM65566 TUQ65566 TKU65566 TAY65566 SRC65566 SHG65566 RXK65566 RNO65566 RDS65566 QTW65566 QKA65566 QAE65566 PQI65566 PGM65566 OWQ65566 OMU65566 OCY65566 NTC65566 NJG65566 MZK65566 MPO65566 MFS65566 LVW65566 LMA65566 LCE65566 KSI65566 KIM65566 JYQ65566 JOU65566 JEY65566 IVC65566 ILG65566 IBK65566 HRO65566 HHS65566 GXW65566 GOA65566 GEE65566 FUI65566 FKM65566 FAQ65566 EQU65566 EGY65566 DXC65566 DNG65566 DDK65566 CTO65566 CJS65566 BZW65566 BQA65566 BGE65566 AWI65566 AMM65566 ACQ65566 SU65566 IY65566 C65566 WVK30 WLO30 WBS30 VRW30 VIA30 UYE30 UOI30 UEM30 TUQ30 TKU30 TAY30 SRC30 SHG30 RXK30 RNO30 RDS30 QTW30 QKA30 QAE30 PQI30 PGM30 OWQ30 OMU30 OCY30 NTC30 NJG30 MZK30 MPO30 MFS30 LVW30 LMA30 LCE30 KSI30 KIM30 JYQ30 JOU30 JEY30 IVC30 ILG30 IBK30 HRO30 HHS30 GXW30 GOA30 GEE30 FUI30 FKM30 FAQ30 EQU30 EGY30 DXC30 DNG30 DDK30 CTO30 CJS30 BZW30 BQA30 BGE30 AWI30 AMM30 ACQ30 SU30 IY30" xr:uid="{4FEB5032-FFD8-4506-AA24-E07C04021479}">
      <formula1>$Q$27:$Q$31</formula1>
    </dataValidation>
    <dataValidation type="list" allowBlank="1" showInputMessage="1" showErrorMessage="1" sqref="C49:E49 WVK983089:WVM983089 WLO983089:WLQ983089 WBS983089:WBU983089 VRW983089:VRY983089 VIA983089:VIC983089 UYE983089:UYG983089 UOI983089:UOK983089 UEM983089:UEO983089 TUQ983089:TUS983089 TKU983089:TKW983089 TAY983089:TBA983089 SRC983089:SRE983089 SHG983089:SHI983089 RXK983089:RXM983089 RNO983089:RNQ983089 RDS983089:RDU983089 QTW983089:QTY983089 QKA983089:QKC983089 QAE983089:QAG983089 PQI983089:PQK983089 PGM983089:PGO983089 OWQ983089:OWS983089 OMU983089:OMW983089 OCY983089:ODA983089 NTC983089:NTE983089 NJG983089:NJI983089 MZK983089:MZM983089 MPO983089:MPQ983089 MFS983089:MFU983089 LVW983089:LVY983089 LMA983089:LMC983089 LCE983089:LCG983089 KSI983089:KSK983089 KIM983089:KIO983089 JYQ983089:JYS983089 JOU983089:JOW983089 JEY983089:JFA983089 IVC983089:IVE983089 ILG983089:ILI983089 IBK983089:IBM983089 HRO983089:HRQ983089 HHS983089:HHU983089 GXW983089:GXY983089 GOA983089:GOC983089 GEE983089:GEG983089 FUI983089:FUK983089 FKM983089:FKO983089 FAQ983089:FAS983089 EQU983089:EQW983089 EGY983089:EHA983089 DXC983089:DXE983089 DNG983089:DNI983089 DDK983089:DDM983089 CTO983089:CTQ983089 CJS983089:CJU983089 BZW983089:BZY983089 BQA983089:BQC983089 BGE983089:BGG983089 AWI983089:AWK983089 AMM983089:AMO983089 ACQ983089:ACS983089 SU983089:SW983089 IY983089:JA983089 C983089:E983089 WVK917553:WVM917553 WLO917553:WLQ917553 WBS917553:WBU917553 VRW917553:VRY917553 VIA917553:VIC917553 UYE917553:UYG917553 UOI917553:UOK917553 UEM917553:UEO917553 TUQ917553:TUS917553 TKU917553:TKW917553 TAY917553:TBA917553 SRC917553:SRE917553 SHG917553:SHI917553 RXK917553:RXM917553 RNO917553:RNQ917553 RDS917553:RDU917553 QTW917553:QTY917553 QKA917553:QKC917553 QAE917553:QAG917553 PQI917553:PQK917553 PGM917553:PGO917553 OWQ917553:OWS917553 OMU917553:OMW917553 OCY917553:ODA917553 NTC917553:NTE917553 NJG917553:NJI917553 MZK917553:MZM917553 MPO917553:MPQ917553 MFS917553:MFU917553 LVW917553:LVY917553 LMA917553:LMC917553 LCE917553:LCG917553 KSI917553:KSK917553 KIM917553:KIO917553 JYQ917553:JYS917553 JOU917553:JOW917553 JEY917553:JFA917553 IVC917553:IVE917553 ILG917553:ILI917553 IBK917553:IBM917553 HRO917553:HRQ917553 HHS917553:HHU917553 GXW917553:GXY917553 GOA917553:GOC917553 GEE917553:GEG917553 FUI917553:FUK917553 FKM917553:FKO917553 FAQ917553:FAS917553 EQU917553:EQW917553 EGY917553:EHA917553 DXC917553:DXE917553 DNG917553:DNI917553 DDK917553:DDM917553 CTO917553:CTQ917553 CJS917553:CJU917553 BZW917553:BZY917553 BQA917553:BQC917553 BGE917553:BGG917553 AWI917553:AWK917553 AMM917553:AMO917553 ACQ917553:ACS917553 SU917553:SW917553 IY917553:JA917553 C917553:E917553 WVK852017:WVM852017 WLO852017:WLQ852017 WBS852017:WBU852017 VRW852017:VRY852017 VIA852017:VIC852017 UYE852017:UYG852017 UOI852017:UOK852017 UEM852017:UEO852017 TUQ852017:TUS852017 TKU852017:TKW852017 TAY852017:TBA852017 SRC852017:SRE852017 SHG852017:SHI852017 RXK852017:RXM852017 RNO852017:RNQ852017 RDS852017:RDU852017 QTW852017:QTY852017 QKA852017:QKC852017 QAE852017:QAG852017 PQI852017:PQK852017 PGM852017:PGO852017 OWQ852017:OWS852017 OMU852017:OMW852017 OCY852017:ODA852017 NTC852017:NTE852017 NJG852017:NJI852017 MZK852017:MZM852017 MPO852017:MPQ852017 MFS852017:MFU852017 LVW852017:LVY852017 LMA852017:LMC852017 LCE852017:LCG852017 KSI852017:KSK852017 KIM852017:KIO852017 JYQ852017:JYS852017 JOU852017:JOW852017 JEY852017:JFA852017 IVC852017:IVE852017 ILG852017:ILI852017 IBK852017:IBM852017 HRO852017:HRQ852017 HHS852017:HHU852017 GXW852017:GXY852017 GOA852017:GOC852017 GEE852017:GEG852017 FUI852017:FUK852017 FKM852017:FKO852017 FAQ852017:FAS852017 EQU852017:EQW852017 EGY852017:EHA852017 DXC852017:DXE852017 DNG852017:DNI852017 DDK852017:DDM852017 CTO852017:CTQ852017 CJS852017:CJU852017 BZW852017:BZY852017 BQA852017:BQC852017 BGE852017:BGG852017 AWI852017:AWK852017 AMM852017:AMO852017 ACQ852017:ACS852017 SU852017:SW852017 IY852017:JA852017 C852017:E852017 WVK786481:WVM786481 WLO786481:WLQ786481 WBS786481:WBU786481 VRW786481:VRY786481 VIA786481:VIC786481 UYE786481:UYG786481 UOI786481:UOK786481 UEM786481:UEO786481 TUQ786481:TUS786481 TKU786481:TKW786481 TAY786481:TBA786481 SRC786481:SRE786481 SHG786481:SHI786481 RXK786481:RXM786481 RNO786481:RNQ786481 RDS786481:RDU786481 QTW786481:QTY786481 QKA786481:QKC786481 QAE786481:QAG786481 PQI786481:PQK786481 PGM786481:PGO786481 OWQ786481:OWS786481 OMU786481:OMW786481 OCY786481:ODA786481 NTC786481:NTE786481 NJG786481:NJI786481 MZK786481:MZM786481 MPO786481:MPQ786481 MFS786481:MFU786481 LVW786481:LVY786481 LMA786481:LMC786481 LCE786481:LCG786481 KSI786481:KSK786481 KIM786481:KIO786481 JYQ786481:JYS786481 JOU786481:JOW786481 JEY786481:JFA786481 IVC786481:IVE786481 ILG786481:ILI786481 IBK786481:IBM786481 HRO786481:HRQ786481 HHS786481:HHU786481 GXW786481:GXY786481 GOA786481:GOC786481 GEE786481:GEG786481 FUI786481:FUK786481 FKM786481:FKO786481 FAQ786481:FAS786481 EQU786481:EQW786481 EGY786481:EHA786481 DXC786481:DXE786481 DNG786481:DNI786481 DDK786481:DDM786481 CTO786481:CTQ786481 CJS786481:CJU786481 BZW786481:BZY786481 BQA786481:BQC786481 BGE786481:BGG786481 AWI786481:AWK786481 AMM786481:AMO786481 ACQ786481:ACS786481 SU786481:SW786481 IY786481:JA786481 C786481:E786481 WVK720945:WVM720945 WLO720945:WLQ720945 WBS720945:WBU720945 VRW720945:VRY720945 VIA720945:VIC720945 UYE720945:UYG720945 UOI720945:UOK720945 UEM720945:UEO720945 TUQ720945:TUS720945 TKU720945:TKW720945 TAY720945:TBA720945 SRC720945:SRE720945 SHG720945:SHI720945 RXK720945:RXM720945 RNO720945:RNQ720945 RDS720945:RDU720945 QTW720945:QTY720945 QKA720945:QKC720945 QAE720945:QAG720945 PQI720945:PQK720945 PGM720945:PGO720945 OWQ720945:OWS720945 OMU720945:OMW720945 OCY720945:ODA720945 NTC720945:NTE720945 NJG720945:NJI720945 MZK720945:MZM720945 MPO720945:MPQ720945 MFS720945:MFU720945 LVW720945:LVY720945 LMA720945:LMC720945 LCE720945:LCG720945 KSI720945:KSK720945 KIM720945:KIO720945 JYQ720945:JYS720945 JOU720945:JOW720945 JEY720945:JFA720945 IVC720945:IVE720945 ILG720945:ILI720945 IBK720945:IBM720945 HRO720945:HRQ720945 HHS720945:HHU720945 GXW720945:GXY720945 GOA720945:GOC720945 GEE720945:GEG720945 FUI720945:FUK720945 FKM720945:FKO720945 FAQ720945:FAS720945 EQU720945:EQW720945 EGY720945:EHA720945 DXC720945:DXE720945 DNG720945:DNI720945 DDK720945:DDM720945 CTO720945:CTQ720945 CJS720945:CJU720945 BZW720945:BZY720945 BQA720945:BQC720945 BGE720945:BGG720945 AWI720945:AWK720945 AMM720945:AMO720945 ACQ720945:ACS720945 SU720945:SW720945 IY720945:JA720945 C720945:E720945 WVK655409:WVM655409 WLO655409:WLQ655409 WBS655409:WBU655409 VRW655409:VRY655409 VIA655409:VIC655409 UYE655409:UYG655409 UOI655409:UOK655409 UEM655409:UEO655409 TUQ655409:TUS655409 TKU655409:TKW655409 TAY655409:TBA655409 SRC655409:SRE655409 SHG655409:SHI655409 RXK655409:RXM655409 RNO655409:RNQ655409 RDS655409:RDU655409 QTW655409:QTY655409 QKA655409:QKC655409 QAE655409:QAG655409 PQI655409:PQK655409 PGM655409:PGO655409 OWQ655409:OWS655409 OMU655409:OMW655409 OCY655409:ODA655409 NTC655409:NTE655409 NJG655409:NJI655409 MZK655409:MZM655409 MPO655409:MPQ655409 MFS655409:MFU655409 LVW655409:LVY655409 LMA655409:LMC655409 LCE655409:LCG655409 KSI655409:KSK655409 KIM655409:KIO655409 JYQ655409:JYS655409 JOU655409:JOW655409 JEY655409:JFA655409 IVC655409:IVE655409 ILG655409:ILI655409 IBK655409:IBM655409 HRO655409:HRQ655409 HHS655409:HHU655409 GXW655409:GXY655409 GOA655409:GOC655409 GEE655409:GEG655409 FUI655409:FUK655409 FKM655409:FKO655409 FAQ655409:FAS655409 EQU655409:EQW655409 EGY655409:EHA655409 DXC655409:DXE655409 DNG655409:DNI655409 DDK655409:DDM655409 CTO655409:CTQ655409 CJS655409:CJU655409 BZW655409:BZY655409 BQA655409:BQC655409 BGE655409:BGG655409 AWI655409:AWK655409 AMM655409:AMO655409 ACQ655409:ACS655409 SU655409:SW655409 IY655409:JA655409 C655409:E655409 WVK589873:WVM589873 WLO589873:WLQ589873 WBS589873:WBU589873 VRW589873:VRY589873 VIA589873:VIC589873 UYE589873:UYG589873 UOI589873:UOK589873 UEM589873:UEO589873 TUQ589873:TUS589873 TKU589873:TKW589873 TAY589873:TBA589873 SRC589873:SRE589873 SHG589873:SHI589873 RXK589873:RXM589873 RNO589873:RNQ589873 RDS589873:RDU589873 QTW589873:QTY589873 QKA589873:QKC589873 QAE589873:QAG589873 PQI589873:PQK589873 PGM589873:PGO589873 OWQ589873:OWS589873 OMU589873:OMW589873 OCY589873:ODA589873 NTC589873:NTE589873 NJG589873:NJI589873 MZK589873:MZM589873 MPO589873:MPQ589873 MFS589873:MFU589873 LVW589873:LVY589873 LMA589873:LMC589873 LCE589873:LCG589873 KSI589873:KSK589873 KIM589873:KIO589873 JYQ589873:JYS589873 JOU589873:JOW589873 JEY589873:JFA589873 IVC589873:IVE589873 ILG589873:ILI589873 IBK589873:IBM589873 HRO589873:HRQ589873 HHS589873:HHU589873 GXW589873:GXY589873 GOA589873:GOC589873 GEE589873:GEG589873 FUI589873:FUK589873 FKM589873:FKO589873 FAQ589873:FAS589873 EQU589873:EQW589873 EGY589873:EHA589873 DXC589873:DXE589873 DNG589873:DNI589873 DDK589873:DDM589873 CTO589873:CTQ589873 CJS589873:CJU589873 BZW589873:BZY589873 BQA589873:BQC589873 BGE589873:BGG589873 AWI589873:AWK589873 AMM589873:AMO589873 ACQ589873:ACS589873 SU589873:SW589873 IY589873:JA589873 C589873:E589873 WVK524337:WVM524337 WLO524337:WLQ524337 WBS524337:WBU524337 VRW524337:VRY524337 VIA524337:VIC524337 UYE524337:UYG524337 UOI524337:UOK524337 UEM524337:UEO524337 TUQ524337:TUS524337 TKU524337:TKW524337 TAY524337:TBA524337 SRC524337:SRE524337 SHG524337:SHI524337 RXK524337:RXM524337 RNO524337:RNQ524337 RDS524337:RDU524337 QTW524337:QTY524337 QKA524337:QKC524337 QAE524337:QAG524337 PQI524337:PQK524337 PGM524337:PGO524337 OWQ524337:OWS524337 OMU524337:OMW524337 OCY524337:ODA524337 NTC524337:NTE524337 NJG524337:NJI524337 MZK524337:MZM524337 MPO524337:MPQ524337 MFS524337:MFU524337 LVW524337:LVY524337 LMA524337:LMC524337 LCE524337:LCG524337 KSI524337:KSK524337 KIM524337:KIO524337 JYQ524337:JYS524337 JOU524337:JOW524337 JEY524337:JFA524337 IVC524337:IVE524337 ILG524337:ILI524337 IBK524337:IBM524337 HRO524337:HRQ524337 HHS524337:HHU524337 GXW524337:GXY524337 GOA524337:GOC524337 GEE524337:GEG524337 FUI524337:FUK524337 FKM524337:FKO524337 FAQ524337:FAS524337 EQU524337:EQW524337 EGY524337:EHA524337 DXC524337:DXE524337 DNG524337:DNI524337 DDK524337:DDM524337 CTO524337:CTQ524337 CJS524337:CJU524337 BZW524337:BZY524337 BQA524337:BQC524337 BGE524337:BGG524337 AWI524337:AWK524337 AMM524337:AMO524337 ACQ524337:ACS524337 SU524337:SW524337 IY524337:JA524337 C524337:E524337 WVK458801:WVM458801 WLO458801:WLQ458801 WBS458801:WBU458801 VRW458801:VRY458801 VIA458801:VIC458801 UYE458801:UYG458801 UOI458801:UOK458801 UEM458801:UEO458801 TUQ458801:TUS458801 TKU458801:TKW458801 TAY458801:TBA458801 SRC458801:SRE458801 SHG458801:SHI458801 RXK458801:RXM458801 RNO458801:RNQ458801 RDS458801:RDU458801 QTW458801:QTY458801 QKA458801:QKC458801 QAE458801:QAG458801 PQI458801:PQK458801 PGM458801:PGO458801 OWQ458801:OWS458801 OMU458801:OMW458801 OCY458801:ODA458801 NTC458801:NTE458801 NJG458801:NJI458801 MZK458801:MZM458801 MPO458801:MPQ458801 MFS458801:MFU458801 LVW458801:LVY458801 LMA458801:LMC458801 LCE458801:LCG458801 KSI458801:KSK458801 KIM458801:KIO458801 JYQ458801:JYS458801 JOU458801:JOW458801 JEY458801:JFA458801 IVC458801:IVE458801 ILG458801:ILI458801 IBK458801:IBM458801 HRO458801:HRQ458801 HHS458801:HHU458801 GXW458801:GXY458801 GOA458801:GOC458801 GEE458801:GEG458801 FUI458801:FUK458801 FKM458801:FKO458801 FAQ458801:FAS458801 EQU458801:EQW458801 EGY458801:EHA458801 DXC458801:DXE458801 DNG458801:DNI458801 DDK458801:DDM458801 CTO458801:CTQ458801 CJS458801:CJU458801 BZW458801:BZY458801 BQA458801:BQC458801 BGE458801:BGG458801 AWI458801:AWK458801 AMM458801:AMO458801 ACQ458801:ACS458801 SU458801:SW458801 IY458801:JA458801 C458801:E458801 WVK393265:WVM393265 WLO393265:WLQ393265 WBS393265:WBU393265 VRW393265:VRY393265 VIA393265:VIC393265 UYE393265:UYG393265 UOI393265:UOK393265 UEM393265:UEO393265 TUQ393265:TUS393265 TKU393265:TKW393265 TAY393265:TBA393265 SRC393265:SRE393265 SHG393265:SHI393265 RXK393265:RXM393265 RNO393265:RNQ393265 RDS393265:RDU393265 QTW393265:QTY393265 QKA393265:QKC393265 QAE393265:QAG393265 PQI393265:PQK393265 PGM393265:PGO393265 OWQ393265:OWS393265 OMU393265:OMW393265 OCY393265:ODA393265 NTC393265:NTE393265 NJG393265:NJI393265 MZK393265:MZM393265 MPO393265:MPQ393265 MFS393265:MFU393265 LVW393265:LVY393265 LMA393265:LMC393265 LCE393265:LCG393265 KSI393265:KSK393265 KIM393265:KIO393265 JYQ393265:JYS393265 JOU393265:JOW393265 JEY393265:JFA393265 IVC393265:IVE393265 ILG393265:ILI393265 IBK393265:IBM393265 HRO393265:HRQ393265 HHS393265:HHU393265 GXW393265:GXY393265 GOA393265:GOC393265 GEE393265:GEG393265 FUI393265:FUK393265 FKM393265:FKO393265 FAQ393265:FAS393265 EQU393265:EQW393265 EGY393265:EHA393265 DXC393265:DXE393265 DNG393265:DNI393265 DDK393265:DDM393265 CTO393265:CTQ393265 CJS393265:CJU393265 BZW393265:BZY393265 BQA393265:BQC393265 BGE393265:BGG393265 AWI393265:AWK393265 AMM393265:AMO393265 ACQ393265:ACS393265 SU393265:SW393265 IY393265:JA393265 C393265:E393265 WVK327729:WVM327729 WLO327729:WLQ327729 WBS327729:WBU327729 VRW327729:VRY327729 VIA327729:VIC327729 UYE327729:UYG327729 UOI327729:UOK327729 UEM327729:UEO327729 TUQ327729:TUS327729 TKU327729:TKW327729 TAY327729:TBA327729 SRC327729:SRE327729 SHG327729:SHI327729 RXK327729:RXM327729 RNO327729:RNQ327729 RDS327729:RDU327729 QTW327729:QTY327729 QKA327729:QKC327729 QAE327729:QAG327729 PQI327729:PQK327729 PGM327729:PGO327729 OWQ327729:OWS327729 OMU327729:OMW327729 OCY327729:ODA327729 NTC327729:NTE327729 NJG327729:NJI327729 MZK327729:MZM327729 MPO327729:MPQ327729 MFS327729:MFU327729 LVW327729:LVY327729 LMA327729:LMC327729 LCE327729:LCG327729 KSI327729:KSK327729 KIM327729:KIO327729 JYQ327729:JYS327729 JOU327729:JOW327729 JEY327729:JFA327729 IVC327729:IVE327729 ILG327729:ILI327729 IBK327729:IBM327729 HRO327729:HRQ327729 HHS327729:HHU327729 GXW327729:GXY327729 GOA327729:GOC327729 GEE327729:GEG327729 FUI327729:FUK327729 FKM327729:FKO327729 FAQ327729:FAS327729 EQU327729:EQW327729 EGY327729:EHA327729 DXC327729:DXE327729 DNG327729:DNI327729 DDK327729:DDM327729 CTO327729:CTQ327729 CJS327729:CJU327729 BZW327729:BZY327729 BQA327729:BQC327729 BGE327729:BGG327729 AWI327729:AWK327729 AMM327729:AMO327729 ACQ327729:ACS327729 SU327729:SW327729 IY327729:JA327729 C327729:E327729 WVK262193:WVM262193 WLO262193:WLQ262193 WBS262193:WBU262193 VRW262193:VRY262193 VIA262193:VIC262193 UYE262193:UYG262193 UOI262193:UOK262193 UEM262193:UEO262193 TUQ262193:TUS262193 TKU262193:TKW262193 TAY262193:TBA262193 SRC262193:SRE262193 SHG262193:SHI262193 RXK262193:RXM262193 RNO262193:RNQ262193 RDS262193:RDU262193 QTW262193:QTY262193 QKA262193:QKC262193 QAE262193:QAG262193 PQI262193:PQK262193 PGM262193:PGO262193 OWQ262193:OWS262193 OMU262193:OMW262193 OCY262193:ODA262193 NTC262193:NTE262193 NJG262193:NJI262193 MZK262193:MZM262193 MPO262193:MPQ262193 MFS262193:MFU262193 LVW262193:LVY262193 LMA262193:LMC262193 LCE262193:LCG262193 KSI262193:KSK262193 KIM262193:KIO262193 JYQ262193:JYS262193 JOU262193:JOW262193 JEY262193:JFA262193 IVC262193:IVE262193 ILG262193:ILI262193 IBK262193:IBM262193 HRO262193:HRQ262193 HHS262193:HHU262193 GXW262193:GXY262193 GOA262193:GOC262193 GEE262193:GEG262193 FUI262193:FUK262193 FKM262193:FKO262193 FAQ262193:FAS262193 EQU262193:EQW262193 EGY262193:EHA262193 DXC262193:DXE262193 DNG262193:DNI262193 DDK262193:DDM262193 CTO262193:CTQ262193 CJS262193:CJU262193 BZW262193:BZY262193 BQA262193:BQC262193 BGE262193:BGG262193 AWI262193:AWK262193 AMM262193:AMO262193 ACQ262193:ACS262193 SU262193:SW262193 IY262193:JA262193 C262193:E262193 WVK196657:WVM196657 WLO196657:WLQ196657 WBS196657:WBU196657 VRW196657:VRY196657 VIA196657:VIC196657 UYE196657:UYG196657 UOI196657:UOK196657 UEM196657:UEO196657 TUQ196657:TUS196657 TKU196657:TKW196657 TAY196657:TBA196657 SRC196657:SRE196657 SHG196657:SHI196657 RXK196657:RXM196657 RNO196657:RNQ196657 RDS196657:RDU196657 QTW196657:QTY196657 QKA196657:QKC196657 QAE196657:QAG196657 PQI196657:PQK196657 PGM196657:PGO196657 OWQ196657:OWS196657 OMU196657:OMW196657 OCY196657:ODA196657 NTC196657:NTE196657 NJG196657:NJI196657 MZK196657:MZM196657 MPO196657:MPQ196657 MFS196657:MFU196657 LVW196657:LVY196657 LMA196657:LMC196657 LCE196657:LCG196657 KSI196657:KSK196657 KIM196657:KIO196657 JYQ196657:JYS196657 JOU196657:JOW196657 JEY196657:JFA196657 IVC196657:IVE196657 ILG196657:ILI196657 IBK196657:IBM196657 HRO196657:HRQ196657 HHS196657:HHU196657 GXW196657:GXY196657 GOA196657:GOC196657 GEE196657:GEG196657 FUI196657:FUK196657 FKM196657:FKO196657 FAQ196657:FAS196657 EQU196657:EQW196657 EGY196657:EHA196657 DXC196657:DXE196657 DNG196657:DNI196657 DDK196657:DDM196657 CTO196657:CTQ196657 CJS196657:CJU196657 BZW196657:BZY196657 BQA196657:BQC196657 BGE196657:BGG196657 AWI196657:AWK196657 AMM196657:AMO196657 ACQ196657:ACS196657 SU196657:SW196657 IY196657:JA196657 C196657:E196657 WVK131121:WVM131121 WLO131121:WLQ131121 WBS131121:WBU131121 VRW131121:VRY131121 VIA131121:VIC131121 UYE131121:UYG131121 UOI131121:UOK131121 UEM131121:UEO131121 TUQ131121:TUS131121 TKU131121:TKW131121 TAY131121:TBA131121 SRC131121:SRE131121 SHG131121:SHI131121 RXK131121:RXM131121 RNO131121:RNQ131121 RDS131121:RDU131121 QTW131121:QTY131121 QKA131121:QKC131121 QAE131121:QAG131121 PQI131121:PQK131121 PGM131121:PGO131121 OWQ131121:OWS131121 OMU131121:OMW131121 OCY131121:ODA131121 NTC131121:NTE131121 NJG131121:NJI131121 MZK131121:MZM131121 MPO131121:MPQ131121 MFS131121:MFU131121 LVW131121:LVY131121 LMA131121:LMC131121 LCE131121:LCG131121 KSI131121:KSK131121 KIM131121:KIO131121 JYQ131121:JYS131121 JOU131121:JOW131121 JEY131121:JFA131121 IVC131121:IVE131121 ILG131121:ILI131121 IBK131121:IBM131121 HRO131121:HRQ131121 HHS131121:HHU131121 GXW131121:GXY131121 GOA131121:GOC131121 GEE131121:GEG131121 FUI131121:FUK131121 FKM131121:FKO131121 FAQ131121:FAS131121 EQU131121:EQW131121 EGY131121:EHA131121 DXC131121:DXE131121 DNG131121:DNI131121 DDK131121:DDM131121 CTO131121:CTQ131121 CJS131121:CJU131121 BZW131121:BZY131121 BQA131121:BQC131121 BGE131121:BGG131121 AWI131121:AWK131121 AMM131121:AMO131121 ACQ131121:ACS131121 SU131121:SW131121 IY131121:JA131121 C131121:E131121 WVK65585:WVM65585 WLO65585:WLQ65585 WBS65585:WBU65585 VRW65585:VRY65585 VIA65585:VIC65585 UYE65585:UYG65585 UOI65585:UOK65585 UEM65585:UEO65585 TUQ65585:TUS65585 TKU65585:TKW65585 TAY65585:TBA65585 SRC65585:SRE65585 SHG65585:SHI65585 RXK65585:RXM65585 RNO65585:RNQ65585 RDS65585:RDU65585 QTW65585:QTY65585 QKA65585:QKC65585 QAE65585:QAG65585 PQI65585:PQK65585 PGM65585:PGO65585 OWQ65585:OWS65585 OMU65585:OMW65585 OCY65585:ODA65585 NTC65585:NTE65585 NJG65585:NJI65585 MZK65585:MZM65585 MPO65585:MPQ65585 MFS65585:MFU65585 LVW65585:LVY65585 LMA65585:LMC65585 LCE65585:LCG65585 KSI65585:KSK65585 KIM65585:KIO65585 JYQ65585:JYS65585 JOU65585:JOW65585 JEY65585:JFA65585 IVC65585:IVE65585 ILG65585:ILI65585 IBK65585:IBM65585 HRO65585:HRQ65585 HHS65585:HHU65585 GXW65585:GXY65585 GOA65585:GOC65585 GEE65585:GEG65585 FUI65585:FUK65585 FKM65585:FKO65585 FAQ65585:FAS65585 EQU65585:EQW65585 EGY65585:EHA65585 DXC65585:DXE65585 DNG65585:DNI65585 DDK65585:DDM65585 CTO65585:CTQ65585 CJS65585:CJU65585 BZW65585:BZY65585 BQA65585:BQC65585 BGE65585:BGG65585 AWI65585:AWK65585 AMM65585:AMO65585 ACQ65585:ACS65585 SU65585:SW65585 IY65585:JA65585 C65585:E65585 WVK49:WVM49 WLO49:WLQ49 WBS49:WBU49 VRW49:VRY49 VIA49:VIC49 UYE49:UYG49 UOI49:UOK49 UEM49:UEO49 TUQ49:TUS49 TKU49:TKW49 TAY49:TBA49 SRC49:SRE49 SHG49:SHI49 RXK49:RXM49 RNO49:RNQ49 RDS49:RDU49 QTW49:QTY49 QKA49:QKC49 QAE49:QAG49 PQI49:PQK49 PGM49:PGO49 OWQ49:OWS49 OMU49:OMW49 OCY49:ODA49 NTC49:NTE49 NJG49:NJI49 MZK49:MZM49 MPO49:MPQ49 MFS49:MFU49 LVW49:LVY49 LMA49:LMC49 LCE49:LCG49 KSI49:KSK49 KIM49:KIO49 JYQ49:JYS49 JOU49:JOW49 JEY49:JFA49 IVC49:IVE49 ILG49:ILI49 IBK49:IBM49 HRO49:HRQ49 HHS49:HHU49 GXW49:GXY49 GOA49:GOC49 GEE49:GEG49 FUI49:FUK49 FKM49:FKO49 FAQ49:FAS49 EQU49:EQW49 EGY49:EHA49 DXC49:DXE49 DNG49:DNI49 DDK49:DDM49 CTO49:CTQ49 CJS49:CJU49 BZW49:BZY49 BQA49:BQC49 BGE49:BGG49 AWI49:AWK49 AMM49:AMO49 ACQ49:ACS49 SU49:SW49 IY49:JA49" xr:uid="{2E14EE1C-590D-4E5A-8AE0-579025AB4578}">
      <formula1>$Q$51:$Q$53</formula1>
    </dataValidation>
    <dataValidation type="list" allowBlank="1" showInputMessage="1" showErrorMessage="1" sqref="C37 WVK983077 WLO983077 WBS983077 VRW983077 VIA983077 UYE983077 UOI983077 UEM983077 TUQ983077 TKU983077 TAY983077 SRC983077 SHG983077 RXK983077 RNO983077 RDS983077 QTW983077 QKA983077 QAE983077 PQI983077 PGM983077 OWQ983077 OMU983077 OCY983077 NTC983077 NJG983077 MZK983077 MPO983077 MFS983077 LVW983077 LMA983077 LCE983077 KSI983077 KIM983077 JYQ983077 JOU983077 JEY983077 IVC983077 ILG983077 IBK983077 HRO983077 HHS983077 GXW983077 GOA983077 GEE983077 FUI983077 FKM983077 FAQ983077 EQU983077 EGY983077 DXC983077 DNG983077 DDK983077 CTO983077 CJS983077 BZW983077 BQA983077 BGE983077 AWI983077 AMM983077 ACQ983077 SU983077 IY983077 C983077 WVK917541 WLO917541 WBS917541 VRW917541 VIA917541 UYE917541 UOI917541 UEM917541 TUQ917541 TKU917541 TAY917541 SRC917541 SHG917541 RXK917541 RNO917541 RDS917541 QTW917541 QKA917541 QAE917541 PQI917541 PGM917541 OWQ917541 OMU917541 OCY917541 NTC917541 NJG917541 MZK917541 MPO917541 MFS917541 LVW917541 LMA917541 LCE917541 KSI917541 KIM917541 JYQ917541 JOU917541 JEY917541 IVC917541 ILG917541 IBK917541 HRO917541 HHS917541 GXW917541 GOA917541 GEE917541 FUI917541 FKM917541 FAQ917541 EQU917541 EGY917541 DXC917541 DNG917541 DDK917541 CTO917541 CJS917541 BZW917541 BQA917541 BGE917541 AWI917541 AMM917541 ACQ917541 SU917541 IY917541 C917541 WVK852005 WLO852005 WBS852005 VRW852005 VIA852005 UYE852005 UOI852005 UEM852005 TUQ852005 TKU852005 TAY852005 SRC852005 SHG852005 RXK852005 RNO852005 RDS852005 QTW852005 QKA852005 QAE852005 PQI852005 PGM852005 OWQ852005 OMU852005 OCY852005 NTC852005 NJG852005 MZK852005 MPO852005 MFS852005 LVW852005 LMA852005 LCE852005 KSI852005 KIM852005 JYQ852005 JOU852005 JEY852005 IVC852005 ILG852005 IBK852005 HRO852005 HHS852005 GXW852005 GOA852005 GEE852005 FUI852005 FKM852005 FAQ852005 EQU852005 EGY852005 DXC852005 DNG852005 DDK852005 CTO852005 CJS852005 BZW852005 BQA852005 BGE852005 AWI852005 AMM852005 ACQ852005 SU852005 IY852005 C852005 WVK786469 WLO786469 WBS786469 VRW786469 VIA786469 UYE786469 UOI786469 UEM786469 TUQ786469 TKU786469 TAY786469 SRC786469 SHG786469 RXK786469 RNO786469 RDS786469 QTW786469 QKA786469 QAE786469 PQI786469 PGM786469 OWQ786469 OMU786469 OCY786469 NTC786469 NJG786469 MZK786469 MPO786469 MFS786469 LVW786469 LMA786469 LCE786469 KSI786469 KIM786469 JYQ786469 JOU786469 JEY786469 IVC786469 ILG786469 IBK786469 HRO786469 HHS786469 GXW786469 GOA786469 GEE786469 FUI786469 FKM786469 FAQ786469 EQU786469 EGY786469 DXC786469 DNG786469 DDK786469 CTO786469 CJS786469 BZW786469 BQA786469 BGE786469 AWI786469 AMM786469 ACQ786469 SU786469 IY786469 C786469 WVK720933 WLO720933 WBS720933 VRW720933 VIA720933 UYE720933 UOI720933 UEM720933 TUQ720933 TKU720933 TAY720933 SRC720933 SHG720933 RXK720933 RNO720933 RDS720933 QTW720933 QKA720933 QAE720933 PQI720933 PGM720933 OWQ720933 OMU720933 OCY720933 NTC720933 NJG720933 MZK720933 MPO720933 MFS720933 LVW720933 LMA720933 LCE720933 KSI720933 KIM720933 JYQ720933 JOU720933 JEY720933 IVC720933 ILG720933 IBK720933 HRO720933 HHS720933 GXW720933 GOA720933 GEE720933 FUI720933 FKM720933 FAQ720933 EQU720933 EGY720933 DXC720933 DNG720933 DDK720933 CTO720933 CJS720933 BZW720933 BQA720933 BGE720933 AWI720933 AMM720933 ACQ720933 SU720933 IY720933 C720933 WVK655397 WLO655397 WBS655397 VRW655397 VIA655397 UYE655397 UOI655397 UEM655397 TUQ655397 TKU655397 TAY655397 SRC655397 SHG655397 RXK655397 RNO655397 RDS655397 QTW655397 QKA655397 QAE655397 PQI655397 PGM655397 OWQ655397 OMU655397 OCY655397 NTC655397 NJG655397 MZK655397 MPO655397 MFS655397 LVW655397 LMA655397 LCE655397 KSI655397 KIM655397 JYQ655397 JOU655397 JEY655397 IVC655397 ILG655397 IBK655397 HRO655397 HHS655397 GXW655397 GOA655397 GEE655397 FUI655397 FKM655397 FAQ655397 EQU655397 EGY655397 DXC655397 DNG655397 DDK655397 CTO655397 CJS655397 BZW655397 BQA655397 BGE655397 AWI655397 AMM655397 ACQ655397 SU655397 IY655397 C655397 WVK589861 WLO589861 WBS589861 VRW589861 VIA589861 UYE589861 UOI589861 UEM589861 TUQ589861 TKU589861 TAY589861 SRC589861 SHG589861 RXK589861 RNO589861 RDS589861 QTW589861 QKA589861 QAE589861 PQI589861 PGM589861 OWQ589861 OMU589861 OCY589861 NTC589861 NJG589861 MZK589861 MPO589861 MFS589861 LVW589861 LMA589861 LCE589861 KSI589861 KIM589861 JYQ589861 JOU589861 JEY589861 IVC589861 ILG589861 IBK589861 HRO589861 HHS589861 GXW589861 GOA589861 GEE589861 FUI589861 FKM589861 FAQ589861 EQU589861 EGY589861 DXC589861 DNG589861 DDK589861 CTO589861 CJS589861 BZW589861 BQA589861 BGE589861 AWI589861 AMM589861 ACQ589861 SU589861 IY589861 C589861 WVK524325 WLO524325 WBS524325 VRW524325 VIA524325 UYE524325 UOI524325 UEM524325 TUQ524325 TKU524325 TAY524325 SRC524325 SHG524325 RXK524325 RNO524325 RDS524325 QTW524325 QKA524325 QAE524325 PQI524325 PGM524325 OWQ524325 OMU524325 OCY524325 NTC524325 NJG524325 MZK524325 MPO524325 MFS524325 LVW524325 LMA524325 LCE524325 KSI524325 KIM524325 JYQ524325 JOU524325 JEY524325 IVC524325 ILG524325 IBK524325 HRO524325 HHS524325 GXW524325 GOA524325 GEE524325 FUI524325 FKM524325 FAQ524325 EQU524325 EGY524325 DXC524325 DNG524325 DDK524325 CTO524325 CJS524325 BZW524325 BQA524325 BGE524325 AWI524325 AMM524325 ACQ524325 SU524325 IY524325 C524325 WVK458789 WLO458789 WBS458789 VRW458789 VIA458789 UYE458789 UOI458789 UEM458789 TUQ458789 TKU458789 TAY458789 SRC458789 SHG458789 RXK458789 RNO458789 RDS458789 QTW458789 QKA458789 QAE458789 PQI458789 PGM458789 OWQ458789 OMU458789 OCY458789 NTC458789 NJG458789 MZK458789 MPO458789 MFS458789 LVW458789 LMA458789 LCE458789 KSI458789 KIM458789 JYQ458789 JOU458789 JEY458789 IVC458789 ILG458789 IBK458789 HRO458789 HHS458789 GXW458789 GOA458789 GEE458789 FUI458789 FKM458789 FAQ458789 EQU458789 EGY458789 DXC458789 DNG458789 DDK458789 CTO458789 CJS458789 BZW458789 BQA458789 BGE458789 AWI458789 AMM458789 ACQ458789 SU458789 IY458789 C458789 WVK393253 WLO393253 WBS393253 VRW393253 VIA393253 UYE393253 UOI393253 UEM393253 TUQ393253 TKU393253 TAY393253 SRC393253 SHG393253 RXK393253 RNO393253 RDS393253 QTW393253 QKA393253 QAE393253 PQI393253 PGM393253 OWQ393253 OMU393253 OCY393253 NTC393253 NJG393253 MZK393253 MPO393253 MFS393253 LVW393253 LMA393253 LCE393253 KSI393253 KIM393253 JYQ393253 JOU393253 JEY393253 IVC393253 ILG393253 IBK393253 HRO393253 HHS393253 GXW393253 GOA393253 GEE393253 FUI393253 FKM393253 FAQ393253 EQU393253 EGY393253 DXC393253 DNG393253 DDK393253 CTO393253 CJS393253 BZW393253 BQA393253 BGE393253 AWI393253 AMM393253 ACQ393253 SU393253 IY393253 C393253 WVK327717 WLO327717 WBS327717 VRW327717 VIA327717 UYE327717 UOI327717 UEM327717 TUQ327717 TKU327717 TAY327717 SRC327717 SHG327717 RXK327717 RNO327717 RDS327717 QTW327717 QKA327717 QAE327717 PQI327717 PGM327717 OWQ327717 OMU327717 OCY327717 NTC327717 NJG327717 MZK327717 MPO327717 MFS327717 LVW327717 LMA327717 LCE327717 KSI327717 KIM327717 JYQ327717 JOU327717 JEY327717 IVC327717 ILG327717 IBK327717 HRO327717 HHS327717 GXW327717 GOA327717 GEE327717 FUI327717 FKM327717 FAQ327717 EQU327717 EGY327717 DXC327717 DNG327717 DDK327717 CTO327717 CJS327717 BZW327717 BQA327717 BGE327717 AWI327717 AMM327717 ACQ327717 SU327717 IY327717 C327717 WVK262181 WLO262181 WBS262181 VRW262181 VIA262181 UYE262181 UOI262181 UEM262181 TUQ262181 TKU262181 TAY262181 SRC262181 SHG262181 RXK262181 RNO262181 RDS262181 QTW262181 QKA262181 QAE262181 PQI262181 PGM262181 OWQ262181 OMU262181 OCY262181 NTC262181 NJG262181 MZK262181 MPO262181 MFS262181 LVW262181 LMA262181 LCE262181 KSI262181 KIM262181 JYQ262181 JOU262181 JEY262181 IVC262181 ILG262181 IBK262181 HRO262181 HHS262181 GXW262181 GOA262181 GEE262181 FUI262181 FKM262181 FAQ262181 EQU262181 EGY262181 DXC262181 DNG262181 DDK262181 CTO262181 CJS262181 BZW262181 BQA262181 BGE262181 AWI262181 AMM262181 ACQ262181 SU262181 IY262181 C262181 WVK196645 WLO196645 WBS196645 VRW196645 VIA196645 UYE196645 UOI196645 UEM196645 TUQ196645 TKU196645 TAY196645 SRC196645 SHG196645 RXK196645 RNO196645 RDS196645 QTW196645 QKA196645 QAE196645 PQI196645 PGM196645 OWQ196645 OMU196645 OCY196645 NTC196645 NJG196645 MZK196645 MPO196645 MFS196645 LVW196645 LMA196645 LCE196645 KSI196645 KIM196645 JYQ196645 JOU196645 JEY196645 IVC196645 ILG196645 IBK196645 HRO196645 HHS196645 GXW196645 GOA196645 GEE196645 FUI196645 FKM196645 FAQ196645 EQU196645 EGY196645 DXC196645 DNG196645 DDK196645 CTO196645 CJS196645 BZW196645 BQA196645 BGE196645 AWI196645 AMM196645 ACQ196645 SU196645 IY196645 C196645 WVK131109 WLO131109 WBS131109 VRW131109 VIA131109 UYE131109 UOI131109 UEM131109 TUQ131109 TKU131109 TAY131109 SRC131109 SHG131109 RXK131109 RNO131109 RDS131109 QTW131109 QKA131109 QAE131109 PQI131109 PGM131109 OWQ131109 OMU131109 OCY131109 NTC131109 NJG131109 MZK131109 MPO131109 MFS131109 LVW131109 LMA131109 LCE131109 KSI131109 KIM131109 JYQ131109 JOU131109 JEY131109 IVC131109 ILG131109 IBK131109 HRO131109 HHS131109 GXW131109 GOA131109 GEE131109 FUI131109 FKM131109 FAQ131109 EQU131109 EGY131109 DXC131109 DNG131109 DDK131109 CTO131109 CJS131109 BZW131109 BQA131109 BGE131109 AWI131109 AMM131109 ACQ131109 SU131109 IY131109 C131109 WVK65573 WLO65573 WBS65573 VRW65573 VIA65573 UYE65573 UOI65573 UEM65573 TUQ65573 TKU65573 TAY65573 SRC65573 SHG65573 RXK65573 RNO65573 RDS65573 QTW65573 QKA65573 QAE65573 PQI65573 PGM65573 OWQ65573 OMU65573 OCY65573 NTC65573 NJG65573 MZK65573 MPO65573 MFS65573 LVW65573 LMA65573 LCE65573 KSI65573 KIM65573 JYQ65573 JOU65573 JEY65573 IVC65573 ILG65573 IBK65573 HRO65573 HHS65573 GXW65573 GOA65573 GEE65573 FUI65573 FKM65573 FAQ65573 EQU65573 EGY65573 DXC65573 DNG65573 DDK65573 CTO65573 CJS65573 BZW65573 BQA65573 BGE65573 AWI65573 AMM65573 ACQ65573 SU65573 IY65573 C65573 WVK37 WLO37 WBS37 VRW37 VIA37 UYE37 UOI37 UEM37 TUQ37 TKU37 TAY37 SRC37 SHG37 RXK37 RNO37 RDS37 QTW37 QKA37 QAE37 PQI37 PGM37 OWQ37 OMU37 OCY37 NTC37 NJG37 MZK37 MPO37 MFS37 LVW37 LMA37 LCE37 KSI37 KIM37 JYQ37 JOU37 JEY37 IVC37 ILG37 IBK37 HRO37 HHS37 GXW37 GOA37 GEE37 FUI37 FKM37 FAQ37 EQU37 EGY37 DXC37 DNG37 DDK37 CTO37 CJS37 BZW37 BQA37 BGE37 AWI37 AMM37 ACQ37 SU37 IY37" xr:uid="{44637370-178E-48DB-8F46-93E427DE77D4}">
      <formula1>$Q$35:$Q$38</formula1>
    </dataValidation>
    <dataValidation type="list" allowBlank="1" showInputMessage="1" showErrorMessage="1" sqref="C87 WVK983127 WLO983127 WBS983127 VRW983127 VIA983127 UYE983127 UOI983127 UEM983127 TUQ983127 TKU983127 TAY983127 SRC983127 SHG983127 RXK983127 RNO983127 RDS983127 QTW983127 QKA983127 QAE983127 PQI983127 PGM983127 OWQ983127 OMU983127 OCY983127 NTC983127 NJG983127 MZK983127 MPO983127 MFS983127 LVW983127 LMA983127 LCE983127 KSI983127 KIM983127 JYQ983127 JOU983127 JEY983127 IVC983127 ILG983127 IBK983127 HRO983127 HHS983127 GXW983127 GOA983127 GEE983127 FUI983127 FKM983127 FAQ983127 EQU983127 EGY983127 DXC983127 DNG983127 DDK983127 CTO983127 CJS983127 BZW983127 BQA983127 BGE983127 AWI983127 AMM983127 ACQ983127 SU983127 IY983127 C983127 WVK917591 WLO917591 WBS917591 VRW917591 VIA917591 UYE917591 UOI917591 UEM917591 TUQ917591 TKU917591 TAY917591 SRC917591 SHG917591 RXK917591 RNO917591 RDS917591 QTW917591 QKA917591 QAE917591 PQI917591 PGM917591 OWQ917591 OMU917591 OCY917591 NTC917591 NJG917591 MZK917591 MPO917591 MFS917591 LVW917591 LMA917591 LCE917591 KSI917591 KIM917591 JYQ917591 JOU917591 JEY917591 IVC917591 ILG917591 IBK917591 HRO917591 HHS917591 GXW917591 GOA917591 GEE917591 FUI917591 FKM917591 FAQ917591 EQU917591 EGY917591 DXC917591 DNG917591 DDK917591 CTO917591 CJS917591 BZW917591 BQA917591 BGE917591 AWI917591 AMM917591 ACQ917591 SU917591 IY917591 C917591 WVK852055 WLO852055 WBS852055 VRW852055 VIA852055 UYE852055 UOI852055 UEM852055 TUQ852055 TKU852055 TAY852055 SRC852055 SHG852055 RXK852055 RNO852055 RDS852055 QTW852055 QKA852055 QAE852055 PQI852055 PGM852055 OWQ852055 OMU852055 OCY852055 NTC852055 NJG852055 MZK852055 MPO852055 MFS852055 LVW852055 LMA852055 LCE852055 KSI852055 KIM852055 JYQ852055 JOU852055 JEY852055 IVC852055 ILG852055 IBK852055 HRO852055 HHS852055 GXW852055 GOA852055 GEE852055 FUI852055 FKM852055 FAQ852055 EQU852055 EGY852055 DXC852055 DNG852055 DDK852055 CTO852055 CJS852055 BZW852055 BQA852055 BGE852055 AWI852055 AMM852055 ACQ852055 SU852055 IY852055 C852055 WVK786519 WLO786519 WBS786519 VRW786519 VIA786519 UYE786519 UOI786519 UEM786519 TUQ786519 TKU786519 TAY786519 SRC786519 SHG786519 RXK786519 RNO786519 RDS786519 QTW786519 QKA786519 QAE786519 PQI786519 PGM786519 OWQ786519 OMU786519 OCY786519 NTC786519 NJG786519 MZK786519 MPO786519 MFS786519 LVW786519 LMA786519 LCE786519 KSI786519 KIM786519 JYQ786519 JOU786519 JEY786519 IVC786519 ILG786519 IBK786519 HRO786519 HHS786519 GXW786519 GOA786519 GEE786519 FUI786519 FKM786519 FAQ786519 EQU786519 EGY786519 DXC786519 DNG786519 DDK786519 CTO786519 CJS786519 BZW786519 BQA786519 BGE786519 AWI786519 AMM786519 ACQ786519 SU786519 IY786519 C786519 WVK720983 WLO720983 WBS720983 VRW720983 VIA720983 UYE720983 UOI720983 UEM720983 TUQ720983 TKU720983 TAY720983 SRC720983 SHG720983 RXK720983 RNO720983 RDS720983 QTW720983 QKA720983 QAE720983 PQI720983 PGM720983 OWQ720983 OMU720983 OCY720983 NTC720983 NJG720983 MZK720983 MPO720983 MFS720983 LVW720983 LMA720983 LCE720983 KSI720983 KIM720983 JYQ720983 JOU720983 JEY720983 IVC720983 ILG720983 IBK720983 HRO720983 HHS720983 GXW720983 GOA720983 GEE720983 FUI720983 FKM720983 FAQ720983 EQU720983 EGY720983 DXC720983 DNG720983 DDK720983 CTO720983 CJS720983 BZW720983 BQA720983 BGE720983 AWI720983 AMM720983 ACQ720983 SU720983 IY720983 C720983 WVK655447 WLO655447 WBS655447 VRW655447 VIA655447 UYE655447 UOI655447 UEM655447 TUQ655447 TKU655447 TAY655447 SRC655447 SHG655447 RXK655447 RNO655447 RDS655447 QTW655447 QKA655447 QAE655447 PQI655447 PGM655447 OWQ655447 OMU655447 OCY655447 NTC655447 NJG655447 MZK655447 MPO655447 MFS655447 LVW655447 LMA655447 LCE655447 KSI655447 KIM655447 JYQ655447 JOU655447 JEY655447 IVC655447 ILG655447 IBK655447 HRO655447 HHS655447 GXW655447 GOA655447 GEE655447 FUI655447 FKM655447 FAQ655447 EQU655447 EGY655447 DXC655447 DNG655447 DDK655447 CTO655447 CJS655447 BZW655447 BQA655447 BGE655447 AWI655447 AMM655447 ACQ655447 SU655447 IY655447 C655447 WVK589911 WLO589911 WBS589911 VRW589911 VIA589911 UYE589911 UOI589911 UEM589911 TUQ589911 TKU589911 TAY589911 SRC589911 SHG589911 RXK589911 RNO589911 RDS589911 QTW589911 QKA589911 QAE589911 PQI589911 PGM589911 OWQ589911 OMU589911 OCY589911 NTC589911 NJG589911 MZK589911 MPO589911 MFS589911 LVW589911 LMA589911 LCE589911 KSI589911 KIM589911 JYQ589911 JOU589911 JEY589911 IVC589911 ILG589911 IBK589911 HRO589911 HHS589911 GXW589911 GOA589911 GEE589911 FUI589911 FKM589911 FAQ589911 EQU589911 EGY589911 DXC589911 DNG589911 DDK589911 CTO589911 CJS589911 BZW589911 BQA589911 BGE589911 AWI589911 AMM589911 ACQ589911 SU589911 IY589911 C589911 WVK524375 WLO524375 WBS524375 VRW524375 VIA524375 UYE524375 UOI524375 UEM524375 TUQ524375 TKU524375 TAY524375 SRC524375 SHG524375 RXK524375 RNO524375 RDS524375 QTW524375 QKA524375 QAE524375 PQI524375 PGM524375 OWQ524375 OMU524375 OCY524375 NTC524375 NJG524375 MZK524375 MPO524375 MFS524375 LVW524375 LMA524375 LCE524375 KSI524375 KIM524375 JYQ524375 JOU524375 JEY524375 IVC524375 ILG524375 IBK524375 HRO524375 HHS524375 GXW524375 GOA524375 GEE524375 FUI524375 FKM524375 FAQ524375 EQU524375 EGY524375 DXC524375 DNG524375 DDK524375 CTO524375 CJS524375 BZW524375 BQA524375 BGE524375 AWI524375 AMM524375 ACQ524375 SU524375 IY524375 C524375 WVK458839 WLO458839 WBS458839 VRW458839 VIA458839 UYE458839 UOI458839 UEM458839 TUQ458839 TKU458839 TAY458839 SRC458839 SHG458839 RXK458839 RNO458839 RDS458839 QTW458839 QKA458839 QAE458839 PQI458839 PGM458839 OWQ458839 OMU458839 OCY458839 NTC458839 NJG458839 MZK458839 MPO458839 MFS458839 LVW458839 LMA458839 LCE458839 KSI458839 KIM458839 JYQ458839 JOU458839 JEY458839 IVC458839 ILG458839 IBK458839 HRO458839 HHS458839 GXW458839 GOA458839 GEE458839 FUI458839 FKM458839 FAQ458839 EQU458839 EGY458839 DXC458839 DNG458839 DDK458839 CTO458839 CJS458839 BZW458839 BQA458839 BGE458839 AWI458839 AMM458839 ACQ458839 SU458839 IY458839 C458839 WVK393303 WLO393303 WBS393303 VRW393303 VIA393303 UYE393303 UOI393303 UEM393303 TUQ393303 TKU393303 TAY393303 SRC393303 SHG393303 RXK393303 RNO393303 RDS393303 QTW393303 QKA393303 QAE393303 PQI393303 PGM393303 OWQ393303 OMU393303 OCY393303 NTC393303 NJG393303 MZK393303 MPO393303 MFS393303 LVW393303 LMA393303 LCE393303 KSI393303 KIM393303 JYQ393303 JOU393303 JEY393303 IVC393303 ILG393303 IBK393303 HRO393303 HHS393303 GXW393303 GOA393303 GEE393303 FUI393303 FKM393303 FAQ393303 EQU393303 EGY393303 DXC393303 DNG393303 DDK393303 CTO393303 CJS393303 BZW393303 BQA393303 BGE393303 AWI393303 AMM393303 ACQ393303 SU393303 IY393303 C393303 WVK327767 WLO327767 WBS327767 VRW327767 VIA327767 UYE327767 UOI327767 UEM327767 TUQ327767 TKU327767 TAY327767 SRC327767 SHG327767 RXK327767 RNO327767 RDS327767 QTW327767 QKA327767 QAE327767 PQI327767 PGM327767 OWQ327767 OMU327767 OCY327767 NTC327767 NJG327767 MZK327767 MPO327767 MFS327767 LVW327767 LMA327767 LCE327767 KSI327767 KIM327767 JYQ327767 JOU327767 JEY327767 IVC327767 ILG327767 IBK327767 HRO327767 HHS327767 GXW327767 GOA327767 GEE327767 FUI327767 FKM327767 FAQ327767 EQU327767 EGY327767 DXC327767 DNG327767 DDK327767 CTO327767 CJS327767 BZW327767 BQA327767 BGE327767 AWI327767 AMM327767 ACQ327767 SU327767 IY327767 C327767 WVK262231 WLO262231 WBS262231 VRW262231 VIA262231 UYE262231 UOI262231 UEM262231 TUQ262231 TKU262231 TAY262231 SRC262231 SHG262231 RXK262231 RNO262231 RDS262231 QTW262231 QKA262231 QAE262231 PQI262231 PGM262231 OWQ262231 OMU262231 OCY262231 NTC262231 NJG262231 MZK262231 MPO262231 MFS262231 LVW262231 LMA262231 LCE262231 KSI262231 KIM262231 JYQ262231 JOU262231 JEY262231 IVC262231 ILG262231 IBK262231 HRO262231 HHS262231 GXW262231 GOA262231 GEE262231 FUI262231 FKM262231 FAQ262231 EQU262231 EGY262231 DXC262231 DNG262231 DDK262231 CTO262231 CJS262231 BZW262231 BQA262231 BGE262231 AWI262231 AMM262231 ACQ262231 SU262231 IY262231 C262231 WVK196695 WLO196695 WBS196695 VRW196695 VIA196695 UYE196695 UOI196695 UEM196695 TUQ196695 TKU196695 TAY196695 SRC196695 SHG196695 RXK196695 RNO196695 RDS196695 QTW196695 QKA196695 QAE196695 PQI196695 PGM196695 OWQ196695 OMU196695 OCY196695 NTC196695 NJG196695 MZK196695 MPO196695 MFS196695 LVW196695 LMA196695 LCE196695 KSI196695 KIM196695 JYQ196695 JOU196695 JEY196695 IVC196695 ILG196695 IBK196695 HRO196695 HHS196695 GXW196695 GOA196695 GEE196695 FUI196695 FKM196695 FAQ196695 EQU196695 EGY196695 DXC196695 DNG196695 DDK196695 CTO196695 CJS196695 BZW196695 BQA196695 BGE196695 AWI196695 AMM196695 ACQ196695 SU196695 IY196695 C196695 WVK131159 WLO131159 WBS131159 VRW131159 VIA131159 UYE131159 UOI131159 UEM131159 TUQ131159 TKU131159 TAY131159 SRC131159 SHG131159 RXK131159 RNO131159 RDS131159 QTW131159 QKA131159 QAE131159 PQI131159 PGM131159 OWQ131159 OMU131159 OCY131159 NTC131159 NJG131159 MZK131159 MPO131159 MFS131159 LVW131159 LMA131159 LCE131159 KSI131159 KIM131159 JYQ131159 JOU131159 JEY131159 IVC131159 ILG131159 IBK131159 HRO131159 HHS131159 GXW131159 GOA131159 GEE131159 FUI131159 FKM131159 FAQ131159 EQU131159 EGY131159 DXC131159 DNG131159 DDK131159 CTO131159 CJS131159 BZW131159 BQA131159 BGE131159 AWI131159 AMM131159 ACQ131159 SU131159 IY131159 C131159 WVK65623 WLO65623 WBS65623 VRW65623 VIA65623 UYE65623 UOI65623 UEM65623 TUQ65623 TKU65623 TAY65623 SRC65623 SHG65623 RXK65623 RNO65623 RDS65623 QTW65623 QKA65623 QAE65623 PQI65623 PGM65623 OWQ65623 OMU65623 OCY65623 NTC65623 NJG65623 MZK65623 MPO65623 MFS65623 LVW65623 LMA65623 LCE65623 KSI65623 KIM65623 JYQ65623 JOU65623 JEY65623 IVC65623 ILG65623 IBK65623 HRO65623 HHS65623 GXW65623 GOA65623 GEE65623 FUI65623 FKM65623 FAQ65623 EQU65623 EGY65623 DXC65623 DNG65623 DDK65623 CTO65623 CJS65623 BZW65623 BQA65623 BGE65623 AWI65623 AMM65623 ACQ65623 SU65623 IY65623 C65623 WVK87 WLO87 WBS87 VRW87 VIA87 UYE87 UOI87 UEM87 TUQ87 TKU87 TAY87 SRC87 SHG87 RXK87 RNO87 RDS87 QTW87 QKA87 QAE87 PQI87 PGM87 OWQ87 OMU87 OCY87 NTC87 NJG87 MZK87 MPO87 MFS87 LVW87 LMA87 LCE87 KSI87 KIM87 JYQ87 JOU87 JEY87 IVC87 ILG87 IBK87 HRO87 HHS87 GXW87 GOA87 GEE87 FUI87 FKM87 FAQ87 EQU87 EGY87 DXC87 DNG87 DDK87 CTO87 CJS87 BZW87 BQA87 BGE87 AWI87 AMM87 ACQ87 SU87 IY87" xr:uid="{DA2F9CF6-1D73-4274-81A4-87B071AE333D}">
      <formula1>$Q$87:$Z$87</formula1>
    </dataValidation>
    <dataValidation type="list" allowBlank="1" showInputMessage="1" showErrorMessage="1" sqref="C85 WVK983117 WLO983117 WBS983117 VRW983117 VIA983117 UYE983117 UOI983117 UEM983117 TUQ983117 TKU983117 TAY983117 SRC983117 SHG983117 RXK983117 RNO983117 RDS983117 QTW983117 QKA983117 QAE983117 PQI983117 PGM983117 OWQ983117 OMU983117 OCY983117 NTC983117 NJG983117 MZK983117 MPO983117 MFS983117 LVW983117 LMA983117 LCE983117 KSI983117 KIM983117 JYQ983117 JOU983117 JEY983117 IVC983117 ILG983117 IBK983117 HRO983117 HHS983117 GXW983117 GOA983117 GEE983117 FUI983117 FKM983117 FAQ983117 EQU983117 EGY983117 DXC983117 DNG983117 DDK983117 CTO983117 CJS983117 BZW983117 BQA983117 BGE983117 AWI983117 AMM983117 ACQ983117 SU983117 IY983117 C983117 WVK917581 WLO917581 WBS917581 VRW917581 VIA917581 UYE917581 UOI917581 UEM917581 TUQ917581 TKU917581 TAY917581 SRC917581 SHG917581 RXK917581 RNO917581 RDS917581 QTW917581 QKA917581 QAE917581 PQI917581 PGM917581 OWQ917581 OMU917581 OCY917581 NTC917581 NJG917581 MZK917581 MPO917581 MFS917581 LVW917581 LMA917581 LCE917581 KSI917581 KIM917581 JYQ917581 JOU917581 JEY917581 IVC917581 ILG917581 IBK917581 HRO917581 HHS917581 GXW917581 GOA917581 GEE917581 FUI917581 FKM917581 FAQ917581 EQU917581 EGY917581 DXC917581 DNG917581 DDK917581 CTO917581 CJS917581 BZW917581 BQA917581 BGE917581 AWI917581 AMM917581 ACQ917581 SU917581 IY917581 C917581 WVK852045 WLO852045 WBS852045 VRW852045 VIA852045 UYE852045 UOI852045 UEM852045 TUQ852045 TKU852045 TAY852045 SRC852045 SHG852045 RXK852045 RNO852045 RDS852045 QTW852045 QKA852045 QAE852045 PQI852045 PGM852045 OWQ852045 OMU852045 OCY852045 NTC852045 NJG852045 MZK852045 MPO852045 MFS852045 LVW852045 LMA852045 LCE852045 KSI852045 KIM852045 JYQ852045 JOU852045 JEY852045 IVC852045 ILG852045 IBK852045 HRO852045 HHS852045 GXW852045 GOA852045 GEE852045 FUI852045 FKM852045 FAQ852045 EQU852045 EGY852045 DXC852045 DNG852045 DDK852045 CTO852045 CJS852045 BZW852045 BQA852045 BGE852045 AWI852045 AMM852045 ACQ852045 SU852045 IY852045 C852045 WVK786509 WLO786509 WBS786509 VRW786509 VIA786509 UYE786509 UOI786509 UEM786509 TUQ786509 TKU786509 TAY786509 SRC786509 SHG786509 RXK786509 RNO786509 RDS786509 QTW786509 QKA786509 QAE786509 PQI786509 PGM786509 OWQ786509 OMU786509 OCY786509 NTC786509 NJG786509 MZK786509 MPO786509 MFS786509 LVW786509 LMA786509 LCE786509 KSI786509 KIM786509 JYQ786509 JOU786509 JEY786509 IVC786509 ILG786509 IBK786509 HRO786509 HHS786509 GXW786509 GOA786509 GEE786509 FUI786509 FKM786509 FAQ786509 EQU786509 EGY786509 DXC786509 DNG786509 DDK786509 CTO786509 CJS786509 BZW786509 BQA786509 BGE786509 AWI786509 AMM786509 ACQ786509 SU786509 IY786509 C786509 WVK720973 WLO720973 WBS720973 VRW720973 VIA720973 UYE720973 UOI720973 UEM720973 TUQ720973 TKU720973 TAY720973 SRC720973 SHG720973 RXK720973 RNO720973 RDS720973 QTW720973 QKA720973 QAE720973 PQI720973 PGM720973 OWQ720973 OMU720973 OCY720973 NTC720973 NJG720973 MZK720973 MPO720973 MFS720973 LVW720973 LMA720973 LCE720973 KSI720973 KIM720973 JYQ720973 JOU720973 JEY720973 IVC720973 ILG720973 IBK720973 HRO720973 HHS720973 GXW720973 GOA720973 GEE720973 FUI720973 FKM720973 FAQ720973 EQU720973 EGY720973 DXC720973 DNG720973 DDK720973 CTO720973 CJS720973 BZW720973 BQA720973 BGE720973 AWI720973 AMM720973 ACQ720973 SU720973 IY720973 C720973 WVK655437 WLO655437 WBS655437 VRW655437 VIA655437 UYE655437 UOI655437 UEM655437 TUQ655437 TKU655437 TAY655437 SRC655437 SHG655437 RXK655437 RNO655437 RDS655437 QTW655437 QKA655437 QAE655437 PQI655437 PGM655437 OWQ655437 OMU655437 OCY655437 NTC655437 NJG655437 MZK655437 MPO655437 MFS655437 LVW655437 LMA655437 LCE655437 KSI655437 KIM655437 JYQ655437 JOU655437 JEY655437 IVC655437 ILG655437 IBK655437 HRO655437 HHS655437 GXW655437 GOA655437 GEE655437 FUI655437 FKM655437 FAQ655437 EQU655437 EGY655437 DXC655437 DNG655437 DDK655437 CTO655437 CJS655437 BZW655437 BQA655437 BGE655437 AWI655437 AMM655437 ACQ655437 SU655437 IY655437 C655437 WVK589901 WLO589901 WBS589901 VRW589901 VIA589901 UYE589901 UOI589901 UEM589901 TUQ589901 TKU589901 TAY589901 SRC589901 SHG589901 RXK589901 RNO589901 RDS589901 QTW589901 QKA589901 QAE589901 PQI589901 PGM589901 OWQ589901 OMU589901 OCY589901 NTC589901 NJG589901 MZK589901 MPO589901 MFS589901 LVW589901 LMA589901 LCE589901 KSI589901 KIM589901 JYQ589901 JOU589901 JEY589901 IVC589901 ILG589901 IBK589901 HRO589901 HHS589901 GXW589901 GOA589901 GEE589901 FUI589901 FKM589901 FAQ589901 EQU589901 EGY589901 DXC589901 DNG589901 DDK589901 CTO589901 CJS589901 BZW589901 BQA589901 BGE589901 AWI589901 AMM589901 ACQ589901 SU589901 IY589901 C589901 WVK524365 WLO524365 WBS524365 VRW524365 VIA524365 UYE524365 UOI524365 UEM524365 TUQ524365 TKU524365 TAY524365 SRC524365 SHG524365 RXK524365 RNO524365 RDS524365 QTW524365 QKA524365 QAE524365 PQI524365 PGM524365 OWQ524365 OMU524365 OCY524365 NTC524365 NJG524365 MZK524365 MPO524365 MFS524365 LVW524365 LMA524365 LCE524365 KSI524365 KIM524365 JYQ524365 JOU524365 JEY524365 IVC524365 ILG524365 IBK524365 HRO524365 HHS524365 GXW524365 GOA524365 GEE524365 FUI524365 FKM524365 FAQ524365 EQU524365 EGY524365 DXC524365 DNG524365 DDK524365 CTO524365 CJS524365 BZW524365 BQA524365 BGE524365 AWI524365 AMM524365 ACQ524365 SU524365 IY524365 C524365 WVK458829 WLO458829 WBS458829 VRW458829 VIA458829 UYE458829 UOI458829 UEM458829 TUQ458829 TKU458829 TAY458829 SRC458829 SHG458829 RXK458829 RNO458829 RDS458829 QTW458829 QKA458829 QAE458829 PQI458829 PGM458829 OWQ458829 OMU458829 OCY458829 NTC458829 NJG458829 MZK458829 MPO458829 MFS458829 LVW458829 LMA458829 LCE458829 KSI458829 KIM458829 JYQ458829 JOU458829 JEY458829 IVC458829 ILG458829 IBK458829 HRO458829 HHS458829 GXW458829 GOA458829 GEE458829 FUI458829 FKM458829 FAQ458829 EQU458829 EGY458829 DXC458829 DNG458829 DDK458829 CTO458829 CJS458829 BZW458829 BQA458829 BGE458829 AWI458829 AMM458829 ACQ458829 SU458829 IY458829 C458829 WVK393293 WLO393293 WBS393293 VRW393293 VIA393293 UYE393293 UOI393293 UEM393293 TUQ393293 TKU393293 TAY393293 SRC393293 SHG393293 RXK393293 RNO393293 RDS393293 QTW393293 QKA393293 QAE393293 PQI393293 PGM393293 OWQ393293 OMU393293 OCY393293 NTC393293 NJG393293 MZK393293 MPO393293 MFS393293 LVW393293 LMA393293 LCE393293 KSI393293 KIM393293 JYQ393293 JOU393293 JEY393293 IVC393293 ILG393293 IBK393293 HRO393293 HHS393293 GXW393293 GOA393293 GEE393293 FUI393293 FKM393293 FAQ393293 EQU393293 EGY393293 DXC393293 DNG393293 DDK393293 CTO393293 CJS393293 BZW393293 BQA393293 BGE393293 AWI393293 AMM393293 ACQ393293 SU393293 IY393293 C393293 WVK327757 WLO327757 WBS327757 VRW327757 VIA327757 UYE327757 UOI327757 UEM327757 TUQ327757 TKU327757 TAY327757 SRC327757 SHG327757 RXK327757 RNO327757 RDS327757 QTW327757 QKA327757 QAE327757 PQI327757 PGM327757 OWQ327757 OMU327757 OCY327757 NTC327757 NJG327757 MZK327757 MPO327757 MFS327757 LVW327757 LMA327757 LCE327757 KSI327757 KIM327757 JYQ327757 JOU327757 JEY327757 IVC327757 ILG327757 IBK327757 HRO327757 HHS327757 GXW327757 GOA327757 GEE327757 FUI327757 FKM327757 FAQ327757 EQU327757 EGY327757 DXC327757 DNG327757 DDK327757 CTO327757 CJS327757 BZW327757 BQA327757 BGE327757 AWI327757 AMM327757 ACQ327757 SU327757 IY327757 C327757 WVK262221 WLO262221 WBS262221 VRW262221 VIA262221 UYE262221 UOI262221 UEM262221 TUQ262221 TKU262221 TAY262221 SRC262221 SHG262221 RXK262221 RNO262221 RDS262221 QTW262221 QKA262221 QAE262221 PQI262221 PGM262221 OWQ262221 OMU262221 OCY262221 NTC262221 NJG262221 MZK262221 MPO262221 MFS262221 LVW262221 LMA262221 LCE262221 KSI262221 KIM262221 JYQ262221 JOU262221 JEY262221 IVC262221 ILG262221 IBK262221 HRO262221 HHS262221 GXW262221 GOA262221 GEE262221 FUI262221 FKM262221 FAQ262221 EQU262221 EGY262221 DXC262221 DNG262221 DDK262221 CTO262221 CJS262221 BZW262221 BQA262221 BGE262221 AWI262221 AMM262221 ACQ262221 SU262221 IY262221 C262221 WVK196685 WLO196685 WBS196685 VRW196685 VIA196685 UYE196685 UOI196685 UEM196685 TUQ196685 TKU196685 TAY196685 SRC196685 SHG196685 RXK196685 RNO196685 RDS196685 QTW196685 QKA196685 QAE196685 PQI196685 PGM196685 OWQ196685 OMU196685 OCY196685 NTC196685 NJG196685 MZK196685 MPO196685 MFS196685 LVW196685 LMA196685 LCE196685 KSI196685 KIM196685 JYQ196685 JOU196685 JEY196685 IVC196685 ILG196685 IBK196685 HRO196685 HHS196685 GXW196685 GOA196685 GEE196685 FUI196685 FKM196685 FAQ196685 EQU196685 EGY196685 DXC196685 DNG196685 DDK196685 CTO196685 CJS196685 BZW196685 BQA196685 BGE196685 AWI196685 AMM196685 ACQ196685 SU196685 IY196685 C196685 WVK131149 WLO131149 WBS131149 VRW131149 VIA131149 UYE131149 UOI131149 UEM131149 TUQ131149 TKU131149 TAY131149 SRC131149 SHG131149 RXK131149 RNO131149 RDS131149 QTW131149 QKA131149 QAE131149 PQI131149 PGM131149 OWQ131149 OMU131149 OCY131149 NTC131149 NJG131149 MZK131149 MPO131149 MFS131149 LVW131149 LMA131149 LCE131149 KSI131149 KIM131149 JYQ131149 JOU131149 JEY131149 IVC131149 ILG131149 IBK131149 HRO131149 HHS131149 GXW131149 GOA131149 GEE131149 FUI131149 FKM131149 FAQ131149 EQU131149 EGY131149 DXC131149 DNG131149 DDK131149 CTO131149 CJS131149 BZW131149 BQA131149 BGE131149 AWI131149 AMM131149 ACQ131149 SU131149 IY131149 C131149 WVK65613 WLO65613 WBS65613 VRW65613 VIA65613 UYE65613 UOI65613 UEM65613 TUQ65613 TKU65613 TAY65613 SRC65613 SHG65613 RXK65613 RNO65613 RDS65613 QTW65613 QKA65613 QAE65613 PQI65613 PGM65613 OWQ65613 OMU65613 OCY65613 NTC65613 NJG65613 MZK65613 MPO65613 MFS65613 LVW65613 LMA65613 LCE65613 KSI65613 KIM65613 JYQ65613 JOU65613 JEY65613 IVC65613 ILG65613 IBK65613 HRO65613 HHS65613 GXW65613 GOA65613 GEE65613 FUI65613 FKM65613 FAQ65613 EQU65613 EGY65613 DXC65613 DNG65613 DDK65613 CTO65613 CJS65613 BZW65613 BQA65613 BGE65613 AWI65613 AMM65613 ACQ65613 SU65613 IY65613 C65613 WVK77 WLO77 WBS77 VRW77 VIA77 UYE77 UOI77 UEM77 TUQ77 TKU77 TAY77 SRC77 SHG77 RXK77 RNO77 RDS77 QTW77 QKA77 QAE77 PQI77 PGM77 OWQ77 OMU77 OCY77 NTC77 NJG77 MZK77 MPO77 MFS77 LVW77 LMA77 LCE77 KSI77 KIM77 JYQ77 JOU77 JEY77 IVC77 ILG77 IBK77 HRO77 HHS77 GXW77 GOA77 GEE77 FUI77 FKM77 FAQ77 EQU77 EGY77 DXC77 DNG77 DDK77 CTO77 CJS77 BZW77 BQA77 BGE77 AWI77 AMM77 ACQ77 SU77 IY77 C77 WVK983123 WLO983123 WBS983123 VRW983123 VIA983123 UYE983123 UOI983123 UEM983123 TUQ983123 TKU983123 TAY983123 SRC983123 SHG983123 RXK983123 RNO983123 RDS983123 QTW983123 QKA983123 QAE983123 PQI983123 PGM983123 OWQ983123 OMU983123 OCY983123 NTC983123 NJG983123 MZK983123 MPO983123 MFS983123 LVW983123 LMA983123 LCE983123 KSI983123 KIM983123 JYQ983123 JOU983123 JEY983123 IVC983123 ILG983123 IBK983123 HRO983123 HHS983123 GXW983123 GOA983123 GEE983123 FUI983123 FKM983123 FAQ983123 EQU983123 EGY983123 DXC983123 DNG983123 DDK983123 CTO983123 CJS983123 BZW983123 BQA983123 BGE983123 AWI983123 AMM983123 ACQ983123 SU983123 IY983123 C983123 WVK917587 WLO917587 WBS917587 VRW917587 VIA917587 UYE917587 UOI917587 UEM917587 TUQ917587 TKU917587 TAY917587 SRC917587 SHG917587 RXK917587 RNO917587 RDS917587 QTW917587 QKA917587 QAE917587 PQI917587 PGM917587 OWQ917587 OMU917587 OCY917587 NTC917587 NJG917587 MZK917587 MPO917587 MFS917587 LVW917587 LMA917587 LCE917587 KSI917587 KIM917587 JYQ917587 JOU917587 JEY917587 IVC917587 ILG917587 IBK917587 HRO917587 HHS917587 GXW917587 GOA917587 GEE917587 FUI917587 FKM917587 FAQ917587 EQU917587 EGY917587 DXC917587 DNG917587 DDK917587 CTO917587 CJS917587 BZW917587 BQA917587 BGE917587 AWI917587 AMM917587 ACQ917587 SU917587 IY917587 C917587 WVK852051 WLO852051 WBS852051 VRW852051 VIA852051 UYE852051 UOI852051 UEM852051 TUQ852051 TKU852051 TAY852051 SRC852051 SHG852051 RXK852051 RNO852051 RDS852051 QTW852051 QKA852051 QAE852051 PQI852051 PGM852051 OWQ852051 OMU852051 OCY852051 NTC852051 NJG852051 MZK852051 MPO852051 MFS852051 LVW852051 LMA852051 LCE852051 KSI852051 KIM852051 JYQ852051 JOU852051 JEY852051 IVC852051 ILG852051 IBK852051 HRO852051 HHS852051 GXW852051 GOA852051 GEE852051 FUI852051 FKM852051 FAQ852051 EQU852051 EGY852051 DXC852051 DNG852051 DDK852051 CTO852051 CJS852051 BZW852051 BQA852051 BGE852051 AWI852051 AMM852051 ACQ852051 SU852051 IY852051 C852051 WVK786515 WLO786515 WBS786515 VRW786515 VIA786515 UYE786515 UOI786515 UEM786515 TUQ786515 TKU786515 TAY786515 SRC786515 SHG786515 RXK786515 RNO786515 RDS786515 QTW786515 QKA786515 QAE786515 PQI786515 PGM786515 OWQ786515 OMU786515 OCY786515 NTC786515 NJG786515 MZK786515 MPO786515 MFS786515 LVW786515 LMA786515 LCE786515 KSI786515 KIM786515 JYQ786515 JOU786515 JEY786515 IVC786515 ILG786515 IBK786515 HRO786515 HHS786515 GXW786515 GOA786515 GEE786515 FUI786515 FKM786515 FAQ786515 EQU786515 EGY786515 DXC786515 DNG786515 DDK786515 CTO786515 CJS786515 BZW786515 BQA786515 BGE786515 AWI786515 AMM786515 ACQ786515 SU786515 IY786515 C786515 WVK720979 WLO720979 WBS720979 VRW720979 VIA720979 UYE720979 UOI720979 UEM720979 TUQ720979 TKU720979 TAY720979 SRC720979 SHG720979 RXK720979 RNO720979 RDS720979 QTW720979 QKA720979 QAE720979 PQI720979 PGM720979 OWQ720979 OMU720979 OCY720979 NTC720979 NJG720979 MZK720979 MPO720979 MFS720979 LVW720979 LMA720979 LCE720979 KSI720979 KIM720979 JYQ720979 JOU720979 JEY720979 IVC720979 ILG720979 IBK720979 HRO720979 HHS720979 GXW720979 GOA720979 GEE720979 FUI720979 FKM720979 FAQ720979 EQU720979 EGY720979 DXC720979 DNG720979 DDK720979 CTO720979 CJS720979 BZW720979 BQA720979 BGE720979 AWI720979 AMM720979 ACQ720979 SU720979 IY720979 C720979 WVK655443 WLO655443 WBS655443 VRW655443 VIA655443 UYE655443 UOI655443 UEM655443 TUQ655443 TKU655443 TAY655443 SRC655443 SHG655443 RXK655443 RNO655443 RDS655443 QTW655443 QKA655443 QAE655443 PQI655443 PGM655443 OWQ655443 OMU655443 OCY655443 NTC655443 NJG655443 MZK655443 MPO655443 MFS655443 LVW655443 LMA655443 LCE655443 KSI655443 KIM655443 JYQ655443 JOU655443 JEY655443 IVC655443 ILG655443 IBK655443 HRO655443 HHS655443 GXW655443 GOA655443 GEE655443 FUI655443 FKM655443 FAQ655443 EQU655443 EGY655443 DXC655443 DNG655443 DDK655443 CTO655443 CJS655443 BZW655443 BQA655443 BGE655443 AWI655443 AMM655443 ACQ655443 SU655443 IY655443 C655443 WVK589907 WLO589907 WBS589907 VRW589907 VIA589907 UYE589907 UOI589907 UEM589907 TUQ589907 TKU589907 TAY589907 SRC589907 SHG589907 RXK589907 RNO589907 RDS589907 QTW589907 QKA589907 QAE589907 PQI589907 PGM589907 OWQ589907 OMU589907 OCY589907 NTC589907 NJG589907 MZK589907 MPO589907 MFS589907 LVW589907 LMA589907 LCE589907 KSI589907 KIM589907 JYQ589907 JOU589907 JEY589907 IVC589907 ILG589907 IBK589907 HRO589907 HHS589907 GXW589907 GOA589907 GEE589907 FUI589907 FKM589907 FAQ589907 EQU589907 EGY589907 DXC589907 DNG589907 DDK589907 CTO589907 CJS589907 BZW589907 BQA589907 BGE589907 AWI589907 AMM589907 ACQ589907 SU589907 IY589907 C589907 WVK524371 WLO524371 WBS524371 VRW524371 VIA524371 UYE524371 UOI524371 UEM524371 TUQ524371 TKU524371 TAY524371 SRC524371 SHG524371 RXK524371 RNO524371 RDS524371 QTW524371 QKA524371 QAE524371 PQI524371 PGM524371 OWQ524371 OMU524371 OCY524371 NTC524371 NJG524371 MZK524371 MPO524371 MFS524371 LVW524371 LMA524371 LCE524371 KSI524371 KIM524371 JYQ524371 JOU524371 JEY524371 IVC524371 ILG524371 IBK524371 HRO524371 HHS524371 GXW524371 GOA524371 GEE524371 FUI524371 FKM524371 FAQ524371 EQU524371 EGY524371 DXC524371 DNG524371 DDK524371 CTO524371 CJS524371 BZW524371 BQA524371 BGE524371 AWI524371 AMM524371 ACQ524371 SU524371 IY524371 C524371 WVK458835 WLO458835 WBS458835 VRW458835 VIA458835 UYE458835 UOI458835 UEM458835 TUQ458835 TKU458835 TAY458835 SRC458835 SHG458835 RXK458835 RNO458835 RDS458835 QTW458835 QKA458835 QAE458835 PQI458835 PGM458835 OWQ458835 OMU458835 OCY458835 NTC458835 NJG458835 MZK458835 MPO458835 MFS458835 LVW458835 LMA458835 LCE458835 KSI458835 KIM458835 JYQ458835 JOU458835 JEY458835 IVC458835 ILG458835 IBK458835 HRO458835 HHS458835 GXW458835 GOA458835 GEE458835 FUI458835 FKM458835 FAQ458835 EQU458835 EGY458835 DXC458835 DNG458835 DDK458835 CTO458835 CJS458835 BZW458835 BQA458835 BGE458835 AWI458835 AMM458835 ACQ458835 SU458835 IY458835 C458835 WVK393299 WLO393299 WBS393299 VRW393299 VIA393299 UYE393299 UOI393299 UEM393299 TUQ393299 TKU393299 TAY393299 SRC393299 SHG393299 RXK393299 RNO393299 RDS393299 QTW393299 QKA393299 QAE393299 PQI393299 PGM393299 OWQ393299 OMU393299 OCY393299 NTC393299 NJG393299 MZK393299 MPO393299 MFS393299 LVW393299 LMA393299 LCE393299 KSI393299 KIM393299 JYQ393299 JOU393299 JEY393299 IVC393299 ILG393299 IBK393299 HRO393299 HHS393299 GXW393299 GOA393299 GEE393299 FUI393299 FKM393299 FAQ393299 EQU393299 EGY393299 DXC393299 DNG393299 DDK393299 CTO393299 CJS393299 BZW393299 BQA393299 BGE393299 AWI393299 AMM393299 ACQ393299 SU393299 IY393299 C393299 WVK327763 WLO327763 WBS327763 VRW327763 VIA327763 UYE327763 UOI327763 UEM327763 TUQ327763 TKU327763 TAY327763 SRC327763 SHG327763 RXK327763 RNO327763 RDS327763 QTW327763 QKA327763 QAE327763 PQI327763 PGM327763 OWQ327763 OMU327763 OCY327763 NTC327763 NJG327763 MZK327763 MPO327763 MFS327763 LVW327763 LMA327763 LCE327763 KSI327763 KIM327763 JYQ327763 JOU327763 JEY327763 IVC327763 ILG327763 IBK327763 HRO327763 HHS327763 GXW327763 GOA327763 GEE327763 FUI327763 FKM327763 FAQ327763 EQU327763 EGY327763 DXC327763 DNG327763 DDK327763 CTO327763 CJS327763 BZW327763 BQA327763 BGE327763 AWI327763 AMM327763 ACQ327763 SU327763 IY327763 C327763 WVK262227 WLO262227 WBS262227 VRW262227 VIA262227 UYE262227 UOI262227 UEM262227 TUQ262227 TKU262227 TAY262227 SRC262227 SHG262227 RXK262227 RNO262227 RDS262227 QTW262227 QKA262227 QAE262227 PQI262227 PGM262227 OWQ262227 OMU262227 OCY262227 NTC262227 NJG262227 MZK262227 MPO262227 MFS262227 LVW262227 LMA262227 LCE262227 KSI262227 KIM262227 JYQ262227 JOU262227 JEY262227 IVC262227 ILG262227 IBK262227 HRO262227 HHS262227 GXW262227 GOA262227 GEE262227 FUI262227 FKM262227 FAQ262227 EQU262227 EGY262227 DXC262227 DNG262227 DDK262227 CTO262227 CJS262227 BZW262227 BQA262227 BGE262227 AWI262227 AMM262227 ACQ262227 SU262227 IY262227 C262227 WVK196691 WLO196691 WBS196691 VRW196691 VIA196691 UYE196691 UOI196691 UEM196691 TUQ196691 TKU196691 TAY196691 SRC196691 SHG196691 RXK196691 RNO196691 RDS196691 QTW196691 QKA196691 QAE196691 PQI196691 PGM196691 OWQ196691 OMU196691 OCY196691 NTC196691 NJG196691 MZK196691 MPO196691 MFS196691 LVW196691 LMA196691 LCE196691 KSI196691 KIM196691 JYQ196691 JOU196691 JEY196691 IVC196691 ILG196691 IBK196691 HRO196691 HHS196691 GXW196691 GOA196691 GEE196691 FUI196691 FKM196691 FAQ196691 EQU196691 EGY196691 DXC196691 DNG196691 DDK196691 CTO196691 CJS196691 BZW196691 BQA196691 BGE196691 AWI196691 AMM196691 ACQ196691 SU196691 IY196691 C196691 WVK131155 WLO131155 WBS131155 VRW131155 VIA131155 UYE131155 UOI131155 UEM131155 TUQ131155 TKU131155 TAY131155 SRC131155 SHG131155 RXK131155 RNO131155 RDS131155 QTW131155 QKA131155 QAE131155 PQI131155 PGM131155 OWQ131155 OMU131155 OCY131155 NTC131155 NJG131155 MZK131155 MPO131155 MFS131155 LVW131155 LMA131155 LCE131155 KSI131155 KIM131155 JYQ131155 JOU131155 JEY131155 IVC131155 ILG131155 IBK131155 HRO131155 HHS131155 GXW131155 GOA131155 GEE131155 FUI131155 FKM131155 FAQ131155 EQU131155 EGY131155 DXC131155 DNG131155 DDK131155 CTO131155 CJS131155 BZW131155 BQA131155 BGE131155 AWI131155 AMM131155 ACQ131155 SU131155 IY131155 C131155 WVK65619 WLO65619 WBS65619 VRW65619 VIA65619 UYE65619 UOI65619 UEM65619 TUQ65619 TKU65619 TAY65619 SRC65619 SHG65619 RXK65619 RNO65619 RDS65619 QTW65619 QKA65619 QAE65619 PQI65619 PGM65619 OWQ65619 OMU65619 OCY65619 NTC65619 NJG65619 MZK65619 MPO65619 MFS65619 LVW65619 LMA65619 LCE65619 KSI65619 KIM65619 JYQ65619 JOU65619 JEY65619 IVC65619 ILG65619 IBK65619 HRO65619 HHS65619 GXW65619 GOA65619 GEE65619 FUI65619 FKM65619 FAQ65619 EQU65619 EGY65619 DXC65619 DNG65619 DDK65619 CTO65619 CJS65619 BZW65619 BQA65619 BGE65619 AWI65619 AMM65619 ACQ65619 SU65619 IY65619 C65619 WVK83 WLO83 WBS83 VRW83 VIA83 UYE83 UOI83 UEM83 TUQ83 TKU83 TAY83 SRC83 SHG83 RXK83 RNO83 RDS83 QTW83 QKA83 QAE83 PQI83 PGM83 OWQ83 OMU83 OCY83 NTC83 NJG83 MZK83 MPO83 MFS83 LVW83 LMA83 LCE83 KSI83 KIM83 JYQ83 JOU83 JEY83 IVC83 ILG83 IBK83 HRO83 HHS83 GXW83 GOA83 GEE83 FUI83 FKM83 FAQ83 EQU83 EGY83 DXC83 DNG83 DDK83 CTO83 CJS83 BZW83 BQA83 BGE83 AWI83 AMM83 ACQ83 SU83 IY83 C83 WVK983121 WLO983121 WBS983121 VRW983121 VIA983121 UYE983121 UOI983121 UEM983121 TUQ983121 TKU983121 TAY983121 SRC983121 SHG983121 RXK983121 RNO983121 RDS983121 QTW983121 QKA983121 QAE983121 PQI983121 PGM983121 OWQ983121 OMU983121 OCY983121 NTC983121 NJG983121 MZK983121 MPO983121 MFS983121 LVW983121 LMA983121 LCE983121 KSI983121 KIM983121 JYQ983121 JOU983121 JEY983121 IVC983121 ILG983121 IBK983121 HRO983121 HHS983121 GXW983121 GOA983121 GEE983121 FUI983121 FKM983121 FAQ983121 EQU983121 EGY983121 DXC983121 DNG983121 DDK983121 CTO983121 CJS983121 BZW983121 BQA983121 BGE983121 AWI983121 AMM983121 ACQ983121 SU983121 IY983121 C983121 WVK917585 WLO917585 WBS917585 VRW917585 VIA917585 UYE917585 UOI917585 UEM917585 TUQ917585 TKU917585 TAY917585 SRC917585 SHG917585 RXK917585 RNO917585 RDS917585 QTW917585 QKA917585 QAE917585 PQI917585 PGM917585 OWQ917585 OMU917585 OCY917585 NTC917585 NJG917585 MZK917585 MPO917585 MFS917585 LVW917585 LMA917585 LCE917585 KSI917585 KIM917585 JYQ917585 JOU917585 JEY917585 IVC917585 ILG917585 IBK917585 HRO917585 HHS917585 GXW917585 GOA917585 GEE917585 FUI917585 FKM917585 FAQ917585 EQU917585 EGY917585 DXC917585 DNG917585 DDK917585 CTO917585 CJS917585 BZW917585 BQA917585 BGE917585 AWI917585 AMM917585 ACQ917585 SU917585 IY917585 C917585 WVK852049 WLO852049 WBS852049 VRW852049 VIA852049 UYE852049 UOI852049 UEM852049 TUQ852049 TKU852049 TAY852049 SRC852049 SHG852049 RXK852049 RNO852049 RDS852049 QTW852049 QKA852049 QAE852049 PQI852049 PGM852049 OWQ852049 OMU852049 OCY852049 NTC852049 NJG852049 MZK852049 MPO852049 MFS852049 LVW852049 LMA852049 LCE852049 KSI852049 KIM852049 JYQ852049 JOU852049 JEY852049 IVC852049 ILG852049 IBK852049 HRO852049 HHS852049 GXW852049 GOA852049 GEE852049 FUI852049 FKM852049 FAQ852049 EQU852049 EGY852049 DXC852049 DNG852049 DDK852049 CTO852049 CJS852049 BZW852049 BQA852049 BGE852049 AWI852049 AMM852049 ACQ852049 SU852049 IY852049 C852049 WVK786513 WLO786513 WBS786513 VRW786513 VIA786513 UYE786513 UOI786513 UEM786513 TUQ786513 TKU786513 TAY786513 SRC786513 SHG786513 RXK786513 RNO786513 RDS786513 QTW786513 QKA786513 QAE786513 PQI786513 PGM786513 OWQ786513 OMU786513 OCY786513 NTC786513 NJG786513 MZK786513 MPO786513 MFS786513 LVW786513 LMA786513 LCE786513 KSI786513 KIM786513 JYQ786513 JOU786513 JEY786513 IVC786513 ILG786513 IBK786513 HRO786513 HHS786513 GXW786513 GOA786513 GEE786513 FUI786513 FKM786513 FAQ786513 EQU786513 EGY786513 DXC786513 DNG786513 DDK786513 CTO786513 CJS786513 BZW786513 BQA786513 BGE786513 AWI786513 AMM786513 ACQ786513 SU786513 IY786513 C786513 WVK720977 WLO720977 WBS720977 VRW720977 VIA720977 UYE720977 UOI720977 UEM720977 TUQ720977 TKU720977 TAY720977 SRC720977 SHG720977 RXK720977 RNO720977 RDS720977 QTW720977 QKA720977 QAE720977 PQI720977 PGM720977 OWQ720977 OMU720977 OCY720977 NTC720977 NJG720977 MZK720977 MPO720977 MFS720977 LVW720977 LMA720977 LCE720977 KSI720977 KIM720977 JYQ720977 JOU720977 JEY720977 IVC720977 ILG720977 IBK720977 HRO720977 HHS720977 GXW720977 GOA720977 GEE720977 FUI720977 FKM720977 FAQ720977 EQU720977 EGY720977 DXC720977 DNG720977 DDK720977 CTO720977 CJS720977 BZW720977 BQA720977 BGE720977 AWI720977 AMM720977 ACQ720977 SU720977 IY720977 C720977 WVK655441 WLO655441 WBS655441 VRW655441 VIA655441 UYE655441 UOI655441 UEM655441 TUQ655441 TKU655441 TAY655441 SRC655441 SHG655441 RXK655441 RNO655441 RDS655441 QTW655441 QKA655441 QAE655441 PQI655441 PGM655441 OWQ655441 OMU655441 OCY655441 NTC655441 NJG655441 MZK655441 MPO655441 MFS655441 LVW655441 LMA655441 LCE655441 KSI655441 KIM655441 JYQ655441 JOU655441 JEY655441 IVC655441 ILG655441 IBK655441 HRO655441 HHS655441 GXW655441 GOA655441 GEE655441 FUI655441 FKM655441 FAQ655441 EQU655441 EGY655441 DXC655441 DNG655441 DDK655441 CTO655441 CJS655441 BZW655441 BQA655441 BGE655441 AWI655441 AMM655441 ACQ655441 SU655441 IY655441 C655441 WVK589905 WLO589905 WBS589905 VRW589905 VIA589905 UYE589905 UOI589905 UEM589905 TUQ589905 TKU589905 TAY589905 SRC589905 SHG589905 RXK589905 RNO589905 RDS589905 QTW589905 QKA589905 QAE589905 PQI589905 PGM589905 OWQ589905 OMU589905 OCY589905 NTC589905 NJG589905 MZK589905 MPO589905 MFS589905 LVW589905 LMA589905 LCE589905 KSI589905 KIM589905 JYQ589905 JOU589905 JEY589905 IVC589905 ILG589905 IBK589905 HRO589905 HHS589905 GXW589905 GOA589905 GEE589905 FUI589905 FKM589905 FAQ589905 EQU589905 EGY589905 DXC589905 DNG589905 DDK589905 CTO589905 CJS589905 BZW589905 BQA589905 BGE589905 AWI589905 AMM589905 ACQ589905 SU589905 IY589905 C589905 WVK524369 WLO524369 WBS524369 VRW524369 VIA524369 UYE524369 UOI524369 UEM524369 TUQ524369 TKU524369 TAY524369 SRC524369 SHG524369 RXK524369 RNO524369 RDS524369 QTW524369 QKA524369 QAE524369 PQI524369 PGM524369 OWQ524369 OMU524369 OCY524369 NTC524369 NJG524369 MZK524369 MPO524369 MFS524369 LVW524369 LMA524369 LCE524369 KSI524369 KIM524369 JYQ524369 JOU524369 JEY524369 IVC524369 ILG524369 IBK524369 HRO524369 HHS524369 GXW524369 GOA524369 GEE524369 FUI524369 FKM524369 FAQ524369 EQU524369 EGY524369 DXC524369 DNG524369 DDK524369 CTO524369 CJS524369 BZW524369 BQA524369 BGE524369 AWI524369 AMM524369 ACQ524369 SU524369 IY524369 C524369 WVK458833 WLO458833 WBS458833 VRW458833 VIA458833 UYE458833 UOI458833 UEM458833 TUQ458833 TKU458833 TAY458833 SRC458833 SHG458833 RXK458833 RNO458833 RDS458833 QTW458833 QKA458833 QAE458833 PQI458833 PGM458833 OWQ458833 OMU458833 OCY458833 NTC458833 NJG458833 MZK458833 MPO458833 MFS458833 LVW458833 LMA458833 LCE458833 KSI458833 KIM458833 JYQ458833 JOU458833 JEY458833 IVC458833 ILG458833 IBK458833 HRO458833 HHS458833 GXW458833 GOA458833 GEE458833 FUI458833 FKM458833 FAQ458833 EQU458833 EGY458833 DXC458833 DNG458833 DDK458833 CTO458833 CJS458833 BZW458833 BQA458833 BGE458833 AWI458833 AMM458833 ACQ458833 SU458833 IY458833 C458833 WVK393297 WLO393297 WBS393297 VRW393297 VIA393297 UYE393297 UOI393297 UEM393297 TUQ393297 TKU393297 TAY393297 SRC393297 SHG393297 RXK393297 RNO393297 RDS393297 QTW393297 QKA393297 QAE393297 PQI393297 PGM393297 OWQ393297 OMU393297 OCY393297 NTC393297 NJG393297 MZK393297 MPO393297 MFS393297 LVW393297 LMA393297 LCE393297 KSI393297 KIM393297 JYQ393297 JOU393297 JEY393297 IVC393297 ILG393297 IBK393297 HRO393297 HHS393297 GXW393297 GOA393297 GEE393297 FUI393297 FKM393297 FAQ393297 EQU393297 EGY393297 DXC393297 DNG393297 DDK393297 CTO393297 CJS393297 BZW393297 BQA393297 BGE393297 AWI393297 AMM393297 ACQ393297 SU393297 IY393297 C393297 WVK327761 WLO327761 WBS327761 VRW327761 VIA327761 UYE327761 UOI327761 UEM327761 TUQ327761 TKU327761 TAY327761 SRC327761 SHG327761 RXK327761 RNO327761 RDS327761 QTW327761 QKA327761 QAE327761 PQI327761 PGM327761 OWQ327761 OMU327761 OCY327761 NTC327761 NJG327761 MZK327761 MPO327761 MFS327761 LVW327761 LMA327761 LCE327761 KSI327761 KIM327761 JYQ327761 JOU327761 JEY327761 IVC327761 ILG327761 IBK327761 HRO327761 HHS327761 GXW327761 GOA327761 GEE327761 FUI327761 FKM327761 FAQ327761 EQU327761 EGY327761 DXC327761 DNG327761 DDK327761 CTO327761 CJS327761 BZW327761 BQA327761 BGE327761 AWI327761 AMM327761 ACQ327761 SU327761 IY327761 C327761 WVK262225 WLO262225 WBS262225 VRW262225 VIA262225 UYE262225 UOI262225 UEM262225 TUQ262225 TKU262225 TAY262225 SRC262225 SHG262225 RXK262225 RNO262225 RDS262225 QTW262225 QKA262225 QAE262225 PQI262225 PGM262225 OWQ262225 OMU262225 OCY262225 NTC262225 NJG262225 MZK262225 MPO262225 MFS262225 LVW262225 LMA262225 LCE262225 KSI262225 KIM262225 JYQ262225 JOU262225 JEY262225 IVC262225 ILG262225 IBK262225 HRO262225 HHS262225 GXW262225 GOA262225 GEE262225 FUI262225 FKM262225 FAQ262225 EQU262225 EGY262225 DXC262225 DNG262225 DDK262225 CTO262225 CJS262225 BZW262225 BQA262225 BGE262225 AWI262225 AMM262225 ACQ262225 SU262225 IY262225 C262225 WVK196689 WLO196689 WBS196689 VRW196689 VIA196689 UYE196689 UOI196689 UEM196689 TUQ196689 TKU196689 TAY196689 SRC196689 SHG196689 RXK196689 RNO196689 RDS196689 QTW196689 QKA196689 QAE196689 PQI196689 PGM196689 OWQ196689 OMU196689 OCY196689 NTC196689 NJG196689 MZK196689 MPO196689 MFS196689 LVW196689 LMA196689 LCE196689 KSI196689 KIM196689 JYQ196689 JOU196689 JEY196689 IVC196689 ILG196689 IBK196689 HRO196689 HHS196689 GXW196689 GOA196689 GEE196689 FUI196689 FKM196689 FAQ196689 EQU196689 EGY196689 DXC196689 DNG196689 DDK196689 CTO196689 CJS196689 BZW196689 BQA196689 BGE196689 AWI196689 AMM196689 ACQ196689 SU196689 IY196689 C196689 WVK131153 WLO131153 WBS131153 VRW131153 VIA131153 UYE131153 UOI131153 UEM131153 TUQ131153 TKU131153 TAY131153 SRC131153 SHG131153 RXK131153 RNO131153 RDS131153 QTW131153 QKA131153 QAE131153 PQI131153 PGM131153 OWQ131153 OMU131153 OCY131153 NTC131153 NJG131153 MZK131153 MPO131153 MFS131153 LVW131153 LMA131153 LCE131153 KSI131153 KIM131153 JYQ131153 JOU131153 JEY131153 IVC131153 ILG131153 IBK131153 HRO131153 HHS131153 GXW131153 GOA131153 GEE131153 FUI131153 FKM131153 FAQ131153 EQU131153 EGY131153 DXC131153 DNG131153 DDK131153 CTO131153 CJS131153 BZW131153 BQA131153 BGE131153 AWI131153 AMM131153 ACQ131153 SU131153 IY131153 C131153 WVK65617 WLO65617 WBS65617 VRW65617 VIA65617 UYE65617 UOI65617 UEM65617 TUQ65617 TKU65617 TAY65617 SRC65617 SHG65617 RXK65617 RNO65617 RDS65617 QTW65617 QKA65617 QAE65617 PQI65617 PGM65617 OWQ65617 OMU65617 OCY65617 NTC65617 NJG65617 MZK65617 MPO65617 MFS65617 LVW65617 LMA65617 LCE65617 KSI65617 KIM65617 JYQ65617 JOU65617 JEY65617 IVC65617 ILG65617 IBK65617 HRO65617 HHS65617 GXW65617 GOA65617 GEE65617 FUI65617 FKM65617 FAQ65617 EQU65617 EGY65617 DXC65617 DNG65617 DDK65617 CTO65617 CJS65617 BZW65617 BQA65617 BGE65617 AWI65617 AMM65617 ACQ65617 SU65617 IY65617 C65617 WVK81 WLO81 WBS81 VRW81 VIA81 UYE81 UOI81 UEM81 TUQ81 TKU81 TAY81 SRC81 SHG81 RXK81 RNO81 RDS81 QTW81 QKA81 QAE81 PQI81 PGM81 OWQ81 OMU81 OCY81 NTC81 NJG81 MZK81 MPO81 MFS81 LVW81 LMA81 LCE81 KSI81 KIM81 JYQ81 JOU81 JEY81 IVC81 ILG81 IBK81 HRO81 HHS81 GXW81 GOA81 GEE81 FUI81 FKM81 FAQ81 EQU81 EGY81 DXC81 DNG81 DDK81 CTO81 CJS81 BZW81 BQA81 BGE81 AWI81 AMM81 ACQ81 SU81 IY81 C81 WVK983119 WLO983119 WBS983119 VRW983119 VIA983119 UYE983119 UOI983119 UEM983119 TUQ983119 TKU983119 TAY983119 SRC983119 SHG983119 RXK983119 RNO983119 RDS983119 QTW983119 QKA983119 QAE983119 PQI983119 PGM983119 OWQ983119 OMU983119 OCY983119 NTC983119 NJG983119 MZK983119 MPO983119 MFS983119 LVW983119 LMA983119 LCE983119 KSI983119 KIM983119 JYQ983119 JOU983119 JEY983119 IVC983119 ILG983119 IBK983119 HRO983119 HHS983119 GXW983119 GOA983119 GEE983119 FUI983119 FKM983119 FAQ983119 EQU983119 EGY983119 DXC983119 DNG983119 DDK983119 CTO983119 CJS983119 BZW983119 BQA983119 BGE983119 AWI983119 AMM983119 ACQ983119 SU983119 IY983119 C983119 WVK917583 WLO917583 WBS917583 VRW917583 VIA917583 UYE917583 UOI917583 UEM917583 TUQ917583 TKU917583 TAY917583 SRC917583 SHG917583 RXK917583 RNO917583 RDS917583 QTW917583 QKA917583 QAE917583 PQI917583 PGM917583 OWQ917583 OMU917583 OCY917583 NTC917583 NJG917583 MZK917583 MPO917583 MFS917583 LVW917583 LMA917583 LCE917583 KSI917583 KIM917583 JYQ917583 JOU917583 JEY917583 IVC917583 ILG917583 IBK917583 HRO917583 HHS917583 GXW917583 GOA917583 GEE917583 FUI917583 FKM917583 FAQ917583 EQU917583 EGY917583 DXC917583 DNG917583 DDK917583 CTO917583 CJS917583 BZW917583 BQA917583 BGE917583 AWI917583 AMM917583 ACQ917583 SU917583 IY917583 C917583 WVK852047 WLO852047 WBS852047 VRW852047 VIA852047 UYE852047 UOI852047 UEM852047 TUQ852047 TKU852047 TAY852047 SRC852047 SHG852047 RXK852047 RNO852047 RDS852047 QTW852047 QKA852047 QAE852047 PQI852047 PGM852047 OWQ852047 OMU852047 OCY852047 NTC852047 NJG852047 MZK852047 MPO852047 MFS852047 LVW852047 LMA852047 LCE852047 KSI852047 KIM852047 JYQ852047 JOU852047 JEY852047 IVC852047 ILG852047 IBK852047 HRO852047 HHS852047 GXW852047 GOA852047 GEE852047 FUI852047 FKM852047 FAQ852047 EQU852047 EGY852047 DXC852047 DNG852047 DDK852047 CTO852047 CJS852047 BZW852047 BQA852047 BGE852047 AWI852047 AMM852047 ACQ852047 SU852047 IY852047 C852047 WVK786511 WLO786511 WBS786511 VRW786511 VIA786511 UYE786511 UOI786511 UEM786511 TUQ786511 TKU786511 TAY786511 SRC786511 SHG786511 RXK786511 RNO786511 RDS786511 QTW786511 QKA786511 QAE786511 PQI786511 PGM786511 OWQ786511 OMU786511 OCY786511 NTC786511 NJG786511 MZK786511 MPO786511 MFS786511 LVW786511 LMA786511 LCE786511 KSI786511 KIM786511 JYQ786511 JOU786511 JEY786511 IVC786511 ILG786511 IBK786511 HRO786511 HHS786511 GXW786511 GOA786511 GEE786511 FUI786511 FKM786511 FAQ786511 EQU786511 EGY786511 DXC786511 DNG786511 DDK786511 CTO786511 CJS786511 BZW786511 BQA786511 BGE786511 AWI786511 AMM786511 ACQ786511 SU786511 IY786511 C786511 WVK720975 WLO720975 WBS720975 VRW720975 VIA720975 UYE720975 UOI720975 UEM720975 TUQ720975 TKU720975 TAY720975 SRC720975 SHG720975 RXK720975 RNO720975 RDS720975 QTW720975 QKA720975 QAE720975 PQI720975 PGM720975 OWQ720975 OMU720975 OCY720975 NTC720975 NJG720975 MZK720975 MPO720975 MFS720975 LVW720975 LMA720975 LCE720975 KSI720975 KIM720975 JYQ720975 JOU720975 JEY720975 IVC720975 ILG720975 IBK720975 HRO720975 HHS720975 GXW720975 GOA720975 GEE720975 FUI720975 FKM720975 FAQ720975 EQU720975 EGY720975 DXC720975 DNG720975 DDK720975 CTO720975 CJS720975 BZW720975 BQA720975 BGE720975 AWI720975 AMM720975 ACQ720975 SU720975 IY720975 C720975 WVK655439 WLO655439 WBS655439 VRW655439 VIA655439 UYE655439 UOI655439 UEM655439 TUQ655439 TKU655439 TAY655439 SRC655439 SHG655439 RXK655439 RNO655439 RDS655439 QTW655439 QKA655439 QAE655439 PQI655439 PGM655439 OWQ655439 OMU655439 OCY655439 NTC655439 NJG655439 MZK655439 MPO655439 MFS655439 LVW655439 LMA655439 LCE655439 KSI655439 KIM655439 JYQ655439 JOU655439 JEY655439 IVC655439 ILG655439 IBK655439 HRO655439 HHS655439 GXW655439 GOA655439 GEE655439 FUI655439 FKM655439 FAQ655439 EQU655439 EGY655439 DXC655439 DNG655439 DDK655439 CTO655439 CJS655439 BZW655439 BQA655439 BGE655439 AWI655439 AMM655439 ACQ655439 SU655439 IY655439 C655439 WVK589903 WLO589903 WBS589903 VRW589903 VIA589903 UYE589903 UOI589903 UEM589903 TUQ589903 TKU589903 TAY589903 SRC589903 SHG589903 RXK589903 RNO589903 RDS589903 QTW589903 QKA589903 QAE589903 PQI589903 PGM589903 OWQ589903 OMU589903 OCY589903 NTC589903 NJG589903 MZK589903 MPO589903 MFS589903 LVW589903 LMA589903 LCE589903 KSI589903 KIM589903 JYQ589903 JOU589903 JEY589903 IVC589903 ILG589903 IBK589903 HRO589903 HHS589903 GXW589903 GOA589903 GEE589903 FUI589903 FKM589903 FAQ589903 EQU589903 EGY589903 DXC589903 DNG589903 DDK589903 CTO589903 CJS589903 BZW589903 BQA589903 BGE589903 AWI589903 AMM589903 ACQ589903 SU589903 IY589903 C589903 WVK524367 WLO524367 WBS524367 VRW524367 VIA524367 UYE524367 UOI524367 UEM524367 TUQ524367 TKU524367 TAY524367 SRC524367 SHG524367 RXK524367 RNO524367 RDS524367 QTW524367 QKA524367 QAE524367 PQI524367 PGM524367 OWQ524367 OMU524367 OCY524367 NTC524367 NJG524367 MZK524367 MPO524367 MFS524367 LVW524367 LMA524367 LCE524367 KSI524367 KIM524367 JYQ524367 JOU524367 JEY524367 IVC524367 ILG524367 IBK524367 HRO524367 HHS524367 GXW524367 GOA524367 GEE524367 FUI524367 FKM524367 FAQ524367 EQU524367 EGY524367 DXC524367 DNG524367 DDK524367 CTO524367 CJS524367 BZW524367 BQA524367 BGE524367 AWI524367 AMM524367 ACQ524367 SU524367 IY524367 C524367 WVK458831 WLO458831 WBS458831 VRW458831 VIA458831 UYE458831 UOI458831 UEM458831 TUQ458831 TKU458831 TAY458831 SRC458831 SHG458831 RXK458831 RNO458831 RDS458831 QTW458831 QKA458831 QAE458831 PQI458831 PGM458831 OWQ458831 OMU458831 OCY458831 NTC458831 NJG458831 MZK458831 MPO458831 MFS458831 LVW458831 LMA458831 LCE458831 KSI458831 KIM458831 JYQ458831 JOU458831 JEY458831 IVC458831 ILG458831 IBK458831 HRO458831 HHS458831 GXW458831 GOA458831 GEE458831 FUI458831 FKM458831 FAQ458831 EQU458831 EGY458831 DXC458831 DNG458831 DDK458831 CTO458831 CJS458831 BZW458831 BQA458831 BGE458831 AWI458831 AMM458831 ACQ458831 SU458831 IY458831 C458831 WVK393295 WLO393295 WBS393295 VRW393295 VIA393295 UYE393295 UOI393295 UEM393295 TUQ393295 TKU393295 TAY393295 SRC393295 SHG393295 RXK393295 RNO393295 RDS393295 QTW393295 QKA393295 QAE393295 PQI393295 PGM393295 OWQ393295 OMU393295 OCY393295 NTC393295 NJG393295 MZK393295 MPO393295 MFS393295 LVW393295 LMA393295 LCE393295 KSI393295 KIM393295 JYQ393295 JOU393295 JEY393295 IVC393295 ILG393295 IBK393295 HRO393295 HHS393295 GXW393295 GOA393295 GEE393295 FUI393295 FKM393295 FAQ393295 EQU393295 EGY393295 DXC393295 DNG393295 DDK393295 CTO393295 CJS393295 BZW393295 BQA393295 BGE393295 AWI393295 AMM393295 ACQ393295 SU393295 IY393295 C393295 WVK327759 WLO327759 WBS327759 VRW327759 VIA327759 UYE327759 UOI327759 UEM327759 TUQ327759 TKU327759 TAY327759 SRC327759 SHG327759 RXK327759 RNO327759 RDS327759 QTW327759 QKA327759 QAE327759 PQI327759 PGM327759 OWQ327759 OMU327759 OCY327759 NTC327759 NJG327759 MZK327759 MPO327759 MFS327759 LVW327759 LMA327759 LCE327759 KSI327759 KIM327759 JYQ327759 JOU327759 JEY327759 IVC327759 ILG327759 IBK327759 HRO327759 HHS327759 GXW327759 GOA327759 GEE327759 FUI327759 FKM327759 FAQ327759 EQU327759 EGY327759 DXC327759 DNG327759 DDK327759 CTO327759 CJS327759 BZW327759 BQA327759 BGE327759 AWI327759 AMM327759 ACQ327759 SU327759 IY327759 C327759 WVK262223 WLO262223 WBS262223 VRW262223 VIA262223 UYE262223 UOI262223 UEM262223 TUQ262223 TKU262223 TAY262223 SRC262223 SHG262223 RXK262223 RNO262223 RDS262223 QTW262223 QKA262223 QAE262223 PQI262223 PGM262223 OWQ262223 OMU262223 OCY262223 NTC262223 NJG262223 MZK262223 MPO262223 MFS262223 LVW262223 LMA262223 LCE262223 KSI262223 KIM262223 JYQ262223 JOU262223 JEY262223 IVC262223 ILG262223 IBK262223 HRO262223 HHS262223 GXW262223 GOA262223 GEE262223 FUI262223 FKM262223 FAQ262223 EQU262223 EGY262223 DXC262223 DNG262223 DDK262223 CTO262223 CJS262223 BZW262223 BQA262223 BGE262223 AWI262223 AMM262223 ACQ262223 SU262223 IY262223 C262223 WVK196687 WLO196687 WBS196687 VRW196687 VIA196687 UYE196687 UOI196687 UEM196687 TUQ196687 TKU196687 TAY196687 SRC196687 SHG196687 RXK196687 RNO196687 RDS196687 QTW196687 QKA196687 QAE196687 PQI196687 PGM196687 OWQ196687 OMU196687 OCY196687 NTC196687 NJG196687 MZK196687 MPO196687 MFS196687 LVW196687 LMA196687 LCE196687 KSI196687 KIM196687 JYQ196687 JOU196687 JEY196687 IVC196687 ILG196687 IBK196687 HRO196687 HHS196687 GXW196687 GOA196687 GEE196687 FUI196687 FKM196687 FAQ196687 EQU196687 EGY196687 DXC196687 DNG196687 DDK196687 CTO196687 CJS196687 BZW196687 BQA196687 BGE196687 AWI196687 AMM196687 ACQ196687 SU196687 IY196687 C196687 WVK131151 WLO131151 WBS131151 VRW131151 VIA131151 UYE131151 UOI131151 UEM131151 TUQ131151 TKU131151 TAY131151 SRC131151 SHG131151 RXK131151 RNO131151 RDS131151 QTW131151 QKA131151 QAE131151 PQI131151 PGM131151 OWQ131151 OMU131151 OCY131151 NTC131151 NJG131151 MZK131151 MPO131151 MFS131151 LVW131151 LMA131151 LCE131151 KSI131151 KIM131151 JYQ131151 JOU131151 JEY131151 IVC131151 ILG131151 IBK131151 HRO131151 HHS131151 GXW131151 GOA131151 GEE131151 FUI131151 FKM131151 FAQ131151 EQU131151 EGY131151 DXC131151 DNG131151 DDK131151 CTO131151 CJS131151 BZW131151 BQA131151 BGE131151 AWI131151 AMM131151 ACQ131151 SU131151 IY131151 C131151 WVK65615 WLO65615 WBS65615 VRW65615 VIA65615 UYE65615 UOI65615 UEM65615 TUQ65615 TKU65615 TAY65615 SRC65615 SHG65615 RXK65615 RNO65615 RDS65615 QTW65615 QKA65615 QAE65615 PQI65615 PGM65615 OWQ65615 OMU65615 OCY65615 NTC65615 NJG65615 MZK65615 MPO65615 MFS65615 LVW65615 LMA65615 LCE65615 KSI65615 KIM65615 JYQ65615 JOU65615 JEY65615 IVC65615 ILG65615 IBK65615 HRO65615 HHS65615 GXW65615 GOA65615 GEE65615 FUI65615 FKM65615 FAQ65615 EQU65615 EGY65615 DXC65615 DNG65615 DDK65615 CTO65615 CJS65615 BZW65615 BQA65615 BGE65615 AWI65615 AMM65615 ACQ65615 SU65615 IY65615 C65615 WVK79 WLO79 WBS79 VRW79 VIA79 UYE79 UOI79 UEM79 TUQ79 TKU79 TAY79 SRC79 SHG79 RXK79 RNO79 RDS79 QTW79 QKA79 QAE79 PQI79 PGM79 OWQ79 OMU79 OCY79 NTC79 NJG79 MZK79 MPO79 MFS79 LVW79 LMA79 LCE79 KSI79 KIM79 JYQ79 JOU79 JEY79 IVC79 ILG79 IBK79 HRO79 HHS79 GXW79 GOA79 GEE79 FUI79 FKM79 FAQ79 EQU79 EGY79 DXC79 DNG79 DDK79 CTO79 CJS79 BZW79 BQA79 BGE79 AWI79 AMM79 ACQ79 SU79 IY79 C79 WVK983125 WLO983125 WBS983125 VRW983125 VIA983125 UYE983125 UOI983125 UEM983125 TUQ983125 TKU983125 TAY983125 SRC983125 SHG983125 RXK983125 RNO983125 RDS983125 QTW983125 QKA983125 QAE983125 PQI983125 PGM983125 OWQ983125 OMU983125 OCY983125 NTC983125 NJG983125 MZK983125 MPO983125 MFS983125 LVW983125 LMA983125 LCE983125 KSI983125 KIM983125 JYQ983125 JOU983125 JEY983125 IVC983125 ILG983125 IBK983125 HRO983125 HHS983125 GXW983125 GOA983125 GEE983125 FUI983125 FKM983125 FAQ983125 EQU983125 EGY983125 DXC983125 DNG983125 DDK983125 CTO983125 CJS983125 BZW983125 BQA983125 BGE983125 AWI983125 AMM983125 ACQ983125 SU983125 IY983125 C983125 WVK917589 WLO917589 WBS917589 VRW917589 VIA917589 UYE917589 UOI917589 UEM917589 TUQ917589 TKU917589 TAY917589 SRC917589 SHG917589 RXK917589 RNO917589 RDS917589 QTW917589 QKA917589 QAE917589 PQI917589 PGM917589 OWQ917589 OMU917589 OCY917589 NTC917589 NJG917589 MZK917589 MPO917589 MFS917589 LVW917589 LMA917589 LCE917589 KSI917589 KIM917589 JYQ917589 JOU917589 JEY917589 IVC917589 ILG917589 IBK917589 HRO917589 HHS917589 GXW917589 GOA917589 GEE917589 FUI917589 FKM917589 FAQ917589 EQU917589 EGY917589 DXC917589 DNG917589 DDK917589 CTO917589 CJS917589 BZW917589 BQA917589 BGE917589 AWI917589 AMM917589 ACQ917589 SU917589 IY917589 C917589 WVK852053 WLO852053 WBS852053 VRW852053 VIA852053 UYE852053 UOI852053 UEM852053 TUQ852053 TKU852053 TAY852053 SRC852053 SHG852053 RXK852053 RNO852053 RDS852053 QTW852053 QKA852053 QAE852053 PQI852053 PGM852053 OWQ852053 OMU852053 OCY852053 NTC852053 NJG852053 MZK852053 MPO852053 MFS852053 LVW852053 LMA852053 LCE852053 KSI852053 KIM852053 JYQ852053 JOU852053 JEY852053 IVC852053 ILG852053 IBK852053 HRO852053 HHS852053 GXW852053 GOA852053 GEE852053 FUI852053 FKM852053 FAQ852053 EQU852053 EGY852053 DXC852053 DNG852053 DDK852053 CTO852053 CJS852053 BZW852053 BQA852053 BGE852053 AWI852053 AMM852053 ACQ852053 SU852053 IY852053 C852053 WVK786517 WLO786517 WBS786517 VRW786517 VIA786517 UYE786517 UOI786517 UEM786517 TUQ786517 TKU786517 TAY786517 SRC786517 SHG786517 RXK786517 RNO786517 RDS786517 QTW786517 QKA786517 QAE786517 PQI786517 PGM786517 OWQ786517 OMU786517 OCY786517 NTC786517 NJG786517 MZK786517 MPO786517 MFS786517 LVW786517 LMA786517 LCE786517 KSI786517 KIM786517 JYQ786517 JOU786517 JEY786517 IVC786517 ILG786517 IBK786517 HRO786517 HHS786517 GXW786517 GOA786517 GEE786517 FUI786517 FKM786517 FAQ786517 EQU786517 EGY786517 DXC786517 DNG786517 DDK786517 CTO786517 CJS786517 BZW786517 BQA786517 BGE786517 AWI786517 AMM786517 ACQ786517 SU786517 IY786517 C786517 WVK720981 WLO720981 WBS720981 VRW720981 VIA720981 UYE720981 UOI720981 UEM720981 TUQ720981 TKU720981 TAY720981 SRC720981 SHG720981 RXK720981 RNO720981 RDS720981 QTW720981 QKA720981 QAE720981 PQI720981 PGM720981 OWQ720981 OMU720981 OCY720981 NTC720981 NJG720981 MZK720981 MPO720981 MFS720981 LVW720981 LMA720981 LCE720981 KSI720981 KIM720981 JYQ720981 JOU720981 JEY720981 IVC720981 ILG720981 IBK720981 HRO720981 HHS720981 GXW720981 GOA720981 GEE720981 FUI720981 FKM720981 FAQ720981 EQU720981 EGY720981 DXC720981 DNG720981 DDK720981 CTO720981 CJS720981 BZW720981 BQA720981 BGE720981 AWI720981 AMM720981 ACQ720981 SU720981 IY720981 C720981 WVK655445 WLO655445 WBS655445 VRW655445 VIA655445 UYE655445 UOI655445 UEM655445 TUQ655445 TKU655445 TAY655445 SRC655445 SHG655445 RXK655445 RNO655445 RDS655445 QTW655445 QKA655445 QAE655445 PQI655445 PGM655445 OWQ655445 OMU655445 OCY655445 NTC655445 NJG655445 MZK655445 MPO655445 MFS655445 LVW655445 LMA655445 LCE655445 KSI655445 KIM655445 JYQ655445 JOU655445 JEY655445 IVC655445 ILG655445 IBK655445 HRO655445 HHS655445 GXW655445 GOA655445 GEE655445 FUI655445 FKM655445 FAQ655445 EQU655445 EGY655445 DXC655445 DNG655445 DDK655445 CTO655445 CJS655445 BZW655445 BQA655445 BGE655445 AWI655445 AMM655445 ACQ655445 SU655445 IY655445 C655445 WVK589909 WLO589909 WBS589909 VRW589909 VIA589909 UYE589909 UOI589909 UEM589909 TUQ589909 TKU589909 TAY589909 SRC589909 SHG589909 RXK589909 RNO589909 RDS589909 QTW589909 QKA589909 QAE589909 PQI589909 PGM589909 OWQ589909 OMU589909 OCY589909 NTC589909 NJG589909 MZK589909 MPO589909 MFS589909 LVW589909 LMA589909 LCE589909 KSI589909 KIM589909 JYQ589909 JOU589909 JEY589909 IVC589909 ILG589909 IBK589909 HRO589909 HHS589909 GXW589909 GOA589909 GEE589909 FUI589909 FKM589909 FAQ589909 EQU589909 EGY589909 DXC589909 DNG589909 DDK589909 CTO589909 CJS589909 BZW589909 BQA589909 BGE589909 AWI589909 AMM589909 ACQ589909 SU589909 IY589909 C589909 WVK524373 WLO524373 WBS524373 VRW524373 VIA524373 UYE524373 UOI524373 UEM524373 TUQ524373 TKU524373 TAY524373 SRC524373 SHG524373 RXK524373 RNO524373 RDS524373 QTW524373 QKA524373 QAE524373 PQI524373 PGM524373 OWQ524373 OMU524373 OCY524373 NTC524373 NJG524373 MZK524373 MPO524373 MFS524373 LVW524373 LMA524373 LCE524373 KSI524373 KIM524373 JYQ524373 JOU524373 JEY524373 IVC524373 ILG524373 IBK524373 HRO524373 HHS524373 GXW524373 GOA524373 GEE524373 FUI524373 FKM524373 FAQ524373 EQU524373 EGY524373 DXC524373 DNG524373 DDK524373 CTO524373 CJS524373 BZW524373 BQA524373 BGE524373 AWI524373 AMM524373 ACQ524373 SU524373 IY524373 C524373 WVK458837 WLO458837 WBS458837 VRW458837 VIA458837 UYE458837 UOI458837 UEM458837 TUQ458837 TKU458837 TAY458837 SRC458837 SHG458837 RXK458837 RNO458837 RDS458837 QTW458837 QKA458837 QAE458837 PQI458837 PGM458837 OWQ458837 OMU458837 OCY458837 NTC458837 NJG458837 MZK458837 MPO458837 MFS458837 LVW458837 LMA458837 LCE458837 KSI458837 KIM458837 JYQ458837 JOU458837 JEY458837 IVC458837 ILG458837 IBK458837 HRO458837 HHS458837 GXW458837 GOA458837 GEE458837 FUI458837 FKM458837 FAQ458837 EQU458837 EGY458837 DXC458837 DNG458837 DDK458837 CTO458837 CJS458837 BZW458837 BQA458837 BGE458837 AWI458837 AMM458837 ACQ458837 SU458837 IY458837 C458837 WVK393301 WLO393301 WBS393301 VRW393301 VIA393301 UYE393301 UOI393301 UEM393301 TUQ393301 TKU393301 TAY393301 SRC393301 SHG393301 RXK393301 RNO393301 RDS393301 QTW393301 QKA393301 QAE393301 PQI393301 PGM393301 OWQ393301 OMU393301 OCY393301 NTC393301 NJG393301 MZK393301 MPO393301 MFS393301 LVW393301 LMA393301 LCE393301 KSI393301 KIM393301 JYQ393301 JOU393301 JEY393301 IVC393301 ILG393301 IBK393301 HRO393301 HHS393301 GXW393301 GOA393301 GEE393301 FUI393301 FKM393301 FAQ393301 EQU393301 EGY393301 DXC393301 DNG393301 DDK393301 CTO393301 CJS393301 BZW393301 BQA393301 BGE393301 AWI393301 AMM393301 ACQ393301 SU393301 IY393301 C393301 WVK327765 WLO327765 WBS327765 VRW327765 VIA327765 UYE327765 UOI327765 UEM327765 TUQ327765 TKU327765 TAY327765 SRC327765 SHG327765 RXK327765 RNO327765 RDS327765 QTW327765 QKA327765 QAE327765 PQI327765 PGM327765 OWQ327765 OMU327765 OCY327765 NTC327765 NJG327765 MZK327765 MPO327765 MFS327765 LVW327765 LMA327765 LCE327765 KSI327765 KIM327765 JYQ327765 JOU327765 JEY327765 IVC327765 ILG327765 IBK327765 HRO327765 HHS327765 GXW327765 GOA327765 GEE327765 FUI327765 FKM327765 FAQ327765 EQU327765 EGY327765 DXC327765 DNG327765 DDK327765 CTO327765 CJS327765 BZW327765 BQA327765 BGE327765 AWI327765 AMM327765 ACQ327765 SU327765 IY327765 C327765 WVK262229 WLO262229 WBS262229 VRW262229 VIA262229 UYE262229 UOI262229 UEM262229 TUQ262229 TKU262229 TAY262229 SRC262229 SHG262229 RXK262229 RNO262229 RDS262229 QTW262229 QKA262229 QAE262229 PQI262229 PGM262229 OWQ262229 OMU262229 OCY262229 NTC262229 NJG262229 MZK262229 MPO262229 MFS262229 LVW262229 LMA262229 LCE262229 KSI262229 KIM262229 JYQ262229 JOU262229 JEY262229 IVC262229 ILG262229 IBK262229 HRO262229 HHS262229 GXW262229 GOA262229 GEE262229 FUI262229 FKM262229 FAQ262229 EQU262229 EGY262229 DXC262229 DNG262229 DDK262229 CTO262229 CJS262229 BZW262229 BQA262229 BGE262229 AWI262229 AMM262229 ACQ262229 SU262229 IY262229 C262229 WVK196693 WLO196693 WBS196693 VRW196693 VIA196693 UYE196693 UOI196693 UEM196693 TUQ196693 TKU196693 TAY196693 SRC196693 SHG196693 RXK196693 RNO196693 RDS196693 QTW196693 QKA196693 QAE196693 PQI196693 PGM196693 OWQ196693 OMU196693 OCY196693 NTC196693 NJG196693 MZK196693 MPO196693 MFS196693 LVW196693 LMA196693 LCE196693 KSI196693 KIM196693 JYQ196693 JOU196693 JEY196693 IVC196693 ILG196693 IBK196693 HRO196693 HHS196693 GXW196693 GOA196693 GEE196693 FUI196693 FKM196693 FAQ196693 EQU196693 EGY196693 DXC196693 DNG196693 DDK196693 CTO196693 CJS196693 BZW196693 BQA196693 BGE196693 AWI196693 AMM196693 ACQ196693 SU196693 IY196693 C196693 WVK131157 WLO131157 WBS131157 VRW131157 VIA131157 UYE131157 UOI131157 UEM131157 TUQ131157 TKU131157 TAY131157 SRC131157 SHG131157 RXK131157 RNO131157 RDS131157 QTW131157 QKA131157 QAE131157 PQI131157 PGM131157 OWQ131157 OMU131157 OCY131157 NTC131157 NJG131157 MZK131157 MPO131157 MFS131157 LVW131157 LMA131157 LCE131157 KSI131157 KIM131157 JYQ131157 JOU131157 JEY131157 IVC131157 ILG131157 IBK131157 HRO131157 HHS131157 GXW131157 GOA131157 GEE131157 FUI131157 FKM131157 FAQ131157 EQU131157 EGY131157 DXC131157 DNG131157 DDK131157 CTO131157 CJS131157 BZW131157 BQA131157 BGE131157 AWI131157 AMM131157 ACQ131157 SU131157 IY131157 C131157 WVK65621 WLO65621 WBS65621 VRW65621 VIA65621 UYE65621 UOI65621 UEM65621 TUQ65621 TKU65621 TAY65621 SRC65621 SHG65621 RXK65621 RNO65621 RDS65621 QTW65621 QKA65621 QAE65621 PQI65621 PGM65621 OWQ65621 OMU65621 OCY65621 NTC65621 NJG65621 MZK65621 MPO65621 MFS65621 LVW65621 LMA65621 LCE65621 KSI65621 KIM65621 JYQ65621 JOU65621 JEY65621 IVC65621 ILG65621 IBK65621 HRO65621 HHS65621 GXW65621 GOA65621 GEE65621 FUI65621 FKM65621 FAQ65621 EQU65621 EGY65621 DXC65621 DNG65621 DDK65621 CTO65621 CJS65621 BZW65621 BQA65621 BGE65621 AWI65621 AMM65621 ACQ65621 SU65621 IY65621 C65621 WVK85 WLO85 WBS85 VRW85 VIA85 UYE85 UOI85 UEM85 TUQ85 TKU85 TAY85 SRC85 SHG85 RXK85 RNO85 RDS85 QTW85 QKA85 QAE85 PQI85 PGM85 OWQ85 OMU85 OCY85 NTC85 NJG85 MZK85 MPO85 MFS85 LVW85 LMA85 LCE85 KSI85 KIM85 JYQ85 JOU85 JEY85 IVC85 ILG85 IBK85 HRO85 HHS85 GXW85 GOA85 GEE85 FUI85 FKM85 FAQ85 EQU85 EGY85 DXC85 DNG85 DDK85 CTO85 CJS85 BZW85 BQA85 BGE85 AWI85 AMM85 ACQ85 SU85 IY85" xr:uid="{7FFBC06E-9226-415D-B475-B9B0606ABB61}">
      <formula1>$R$68:$Y$68</formula1>
    </dataValidation>
    <dataValidation type="list" allowBlank="1" showInputMessage="1" showErrorMessage="1" sqref="D77 WVL983125 WLP983125 WBT983125 VRX983125 VIB983125 UYF983125 UOJ983125 UEN983125 TUR983125 TKV983125 TAZ983125 SRD983125 SHH983125 RXL983125 RNP983125 RDT983125 QTX983125 QKB983125 QAF983125 PQJ983125 PGN983125 OWR983125 OMV983125 OCZ983125 NTD983125 NJH983125 MZL983125 MPP983125 MFT983125 LVX983125 LMB983125 LCF983125 KSJ983125 KIN983125 JYR983125 JOV983125 JEZ983125 IVD983125 ILH983125 IBL983125 HRP983125 HHT983125 GXX983125 GOB983125 GEF983125 FUJ983125 FKN983125 FAR983125 EQV983125 EGZ983125 DXD983125 DNH983125 DDL983125 CTP983125 CJT983125 BZX983125 BQB983125 BGF983125 AWJ983125 AMN983125 ACR983125 SV983125 IZ983125 D983125 WVL917589 WLP917589 WBT917589 VRX917589 VIB917589 UYF917589 UOJ917589 UEN917589 TUR917589 TKV917589 TAZ917589 SRD917589 SHH917589 RXL917589 RNP917589 RDT917589 QTX917589 QKB917589 QAF917589 PQJ917589 PGN917589 OWR917589 OMV917589 OCZ917589 NTD917589 NJH917589 MZL917589 MPP917589 MFT917589 LVX917589 LMB917589 LCF917589 KSJ917589 KIN917589 JYR917589 JOV917589 JEZ917589 IVD917589 ILH917589 IBL917589 HRP917589 HHT917589 GXX917589 GOB917589 GEF917589 FUJ917589 FKN917589 FAR917589 EQV917589 EGZ917589 DXD917589 DNH917589 DDL917589 CTP917589 CJT917589 BZX917589 BQB917589 BGF917589 AWJ917589 AMN917589 ACR917589 SV917589 IZ917589 D917589 WVL852053 WLP852053 WBT852053 VRX852053 VIB852053 UYF852053 UOJ852053 UEN852053 TUR852053 TKV852053 TAZ852053 SRD852053 SHH852053 RXL852053 RNP852053 RDT852053 QTX852053 QKB852053 QAF852053 PQJ852053 PGN852053 OWR852053 OMV852053 OCZ852053 NTD852053 NJH852053 MZL852053 MPP852053 MFT852053 LVX852053 LMB852053 LCF852053 KSJ852053 KIN852053 JYR852053 JOV852053 JEZ852053 IVD852053 ILH852053 IBL852053 HRP852053 HHT852053 GXX852053 GOB852053 GEF852053 FUJ852053 FKN852053 FAR852053 EQV852053 EGZ852053 DXD852053 DNH852053 DDL852053 CTP852053 CJT852053 BZX852053 BQB852053 BGF852053 AWJ852053 AMN852053 ACR852053 SV852053 IZ852053 D852053 WVL786517 WLP786517 WBT786517 VRX786517 VIB786517 UYF786517 UOJ786517 UEN786517 TUR786517 TKV786517 TAZ786517 SRD786517 SHH786517 RXL786517 RNP786517 RDT786517 QTX786517 QKB786517 QAF786517 PQJ786517 PGN786517 OWR786517 OMV786517 OCZ786517 NTD786517 NJH786517 MZL786517 MPP786517 MFT786517 LVX786517 LMB786517 LCF786517 KSJ786517 KIN786517 JYR786517 JOV786517 JEZ786517 IVD786517 ILH786517 IBL786517 HRP786517 HHT786517 GXX786517 GOB786517 GEF786517 FUJ786517 FKN786517 FAR786517 EQV786517 EGZ786517 DXD786517 DNH786517 DDL786517 CTP786517 CJT786517 BZX786517 BQB786517 BGF786517 AWJ786517 AMN786517 ACR786517 SV786517 IZ786517 D786517 WVL720981 WLP720981 WBT720981 VRX720981 VIB720981 UYF720981 UOJ720981 UEN720981 TUR720981 TKV720981 TAZ720981 SRD720981 SHH720981 RXL720981 RNP720981 RDT720981 QTX720981 QKB720981 QAF720981 PQJ720981 PGN720981 OWR720981 OMV720981 OCZ720981 NTD720981 NJH720981 MZL720981 MPP720981 MFT720981 LVX720981 LMB720981 LCF720981 KSJ720981 KIN720981 JYR720981 JOV720981 JEZ720981 IVD720981 ILH720981 IBL720981 HRP720981 HHT720981 GXX720981 GOB720981 GEF720981 FUJ720981 FKN720981 FAR720981 EQV720981 EGZ720981 DXD720981 DNH720981 DDL720981 CTP720981 CJT720981 BZX720981 BQB720981 BGF720981 AWJ720981 AMN720981 ACR720981 SV720981 IZ720981 D720981 WVL655445 WLP655445 WBT655445 VRX655445 VIB655445 UYF655445 UOJ655445 UEN655445 TUR655445 TKV655445 TAZ655445 SRD655445 SHH655445 RXL655445 RNP655445 RDT655445 QTX655445 QKB655445 QAF655445 PQJ655445 PGN655445 OWR655445 OMV655445 OCZ655445 NTD655445 NJH655445 MZL655445 MPP655445 MFT655445 LVX655445 LMB655445 LCF655445 KSJ655445 KIN655445 JYR655445 JOV655445 JEZ655445 IVD655445 ILH655445 IBL655445 HRP655445 HHT655445 GXX655445 GOB655445 GEF655445 FUJ655445 FKN655445 FAR655445 EQV655445 EGZ655445 DXD655445 DNH655445 DDL655445 CTP655445 CJT655445 BZX655445 BQB655445 BGF655445 AWJ655445 AMN655445 ACR655445 SV655445 IZ655445 D655445 WVL589909 WLP589909 WBT589909 VRX589909 VIB589909 UYF589909 UOJ589909 UEN589909 TUR589909 TKV589909 TAZ589909 SRD589909 SHH589909 RXL589909 RNP589909 RDT589909 QTX589909 QKB589909 QAF589909 PQJ589909 PGN589909 OWR589909 OMV589909 OCZ589909 NTD589909 NJH589909 MZL589909 MPP589909 MFT589909 LVX589909 LMB589909 LCF589909 KSJ589909 KIN589909 JYR589909 JOV589909 JEZ589909 IVD589909 ILH589909 IBL589909 HRP589909 HHT589909 GXX589909 GOB589909 GEF589909 FUJ589909 FKN589909 FAR589909 EQV589909 EGZ589909 DXD589909 DNH589909 DDL589909 CTP589909 CJT589909 BZX589909 BQB589909 BGF589909 AWJ589909 AMN589909 ACR589909 SV589909 IZ589909 D589909 WVL524373 WLP524373 WBT524373 VRX524373 VIB524373 UYF524373 UOJ524373 UEN524373 TUR524373 TKV524373 TAZ524373 SRD524373 SHH524373 RXL524373 RNP524373 RDT524373 QTX524373 QKB524373 QAF524373 PQJ524373 PGN524373 OWR524373 OMV524373 OCZ524373 NTD524373 NJH524373 MZL524373 MPP524373 MFT524373 LVX524373 LMB524373 LCF524373 KSJ524373 KIN524373 JYR524373 JOV524373 JEZ524373 IVD524373 ILH524373 IBL524373 HRP524373 HHT524373 GXX524373 GOB524373 GEF524373 FUJ524373 FKN524373 FAR524373 EQV524373 EGZ524373 DXD524373 DNH524373 DDL524373 CTP524373 CJT524373 BZX524373 BQB524373 BGF524373 AWJ524373 AMN524373 ACR524373 SV524373 IZ524373 D524373 WVL458837 WLP458837 WBT458837 VRX458837 VIB458837 UYF458837 UOJ458837 UEN458837 TUR458837 TKV458837 TAZ458837 SRD458837 SHH458837 RXL458837 RNP458837 RDT458837 QTX458837 QKB458837 QAF458837 PQJ458837 PGN458837 OWR458837 OMV458837 OCZ458837 NTD458837 NJH458837 MZL458837 MPP458837 MFT458837 LVX458837 LMB458837 LCF458837 KSJ458837 KIN458837 JYR458837 JOV458837 JEZ458837 IVD458837 ILH458837 IBL458837 HRP458837 HHT458837 GXX458837 GOB458837 GEF458837 FUJ458837 FKN458837 FAR458837 EQV458837 EGZ458837 DXD458837 DNH458837 DDL458837 CTP458837 CJT458837 BZX458837 BQB458837 BGF458837 AWJ458837 AMN458837 ACR458837 SV458837 IZ458837 D458837 WVL393301 WLP393301 WBT393301 VRX393301 VIB393301 UYF393301 UOJ393301 UEN393301 TUR393301 TKV393301 TAZ393301 SRD393301 SHH393301 RXL393301 RNP393301 RDT393301 QTX393301 QKB393301 QAF393301 PQJ393301 PGN393301 OWR393301 OMV393301 OCZ393301 NTD393301 NJH393301 MZL393301 MPP393301 MFT393301 LVX393301 LMB393301 LCF393301 KSJ393301 KIN393301 JYR393301 JOV393301 JEZ393301 IVD393301 ILH393301 IBL393301 HRP393301 HHT393301 GXX393301 GOB393301 GEF393301 FUJ393301 FKN393301 FAR393301 EQV393301 EGZ393301 DXD393301 DNH393301 DDL393301 CTP393301 CJT393301 BZX393301 BQB393301 BGF393301 AWJ393301 AMN393301 ACR393301 SV393301 IZ393301 D393301 WVL327765 WLP327765 WBT327765 VRX327765 VIB327765 UYF327765 UOJ327765 UEN327765 TUR327765 TKV327765 TAZ327765 SRD327765 SHH327765 RXL327765 RNP327765 RDT327765 QTX327765 QKB327765 QAF327765 PQJ327765 PGN327765 OWR327765 OMV327765 OCZ327765 NTD327765 NJH327765 MZL327765 MPP327765 MFT327765 LVX327765 LMB327765 LCF327765 KSJ327765 KIN327765 JYR327765 JOV327765 JEZ327765 IVD327765 ILH327765 IBL327765 HRP327765 HHT327765 GXX327765 GOB327765 GEF327765 FUJ327765 FKN327765 FAR327765 EQV327765 EGZ327765 DXD327765 DNH327765 DDL327765 CTP327765 CJT327765 BZX327765 BQB327765 BGF327765 AWJ327765 AMN327765 ACR327765 SV327765 IZ327765 D327765 WVL262229 WLP262229 WBT262229 VRX262229 VIB262229 UYF262229 UOJ262229 UEN262229 TUR262229 TKV262229 TAZ262229 SRD262229 SHH262229 RXL262229 RNP262229 RDT262229 QTX262229 QKB262229 QAF262229 PQJ262229 PGN262229 OWR262229 OMV262229 OCZ262229 NTD262229 NJH262229 MZL262229 MPP262229 MFT262229 LVX262229 LMB262229 LCF262229 KSJ262229 KIN262229 JYR262229 JOV262229 JEZ262229 IVD262229 ILH262229 IBL262229 HRP262229 HHT262229 GXX262229 GOB262229 GEF262229 FUJ262229 FKN262229 FAR262229 EQV262229 EGZ262229 DXD262229 DNH262229 DDL262229 CTP262229 CJT262229 BZX262229 BQB262229 BGF262229 AWJ262229 AMN262229 ACR262229 SV262229 IZ262229 D262229 WVL196693 WLP196693 WBT196693 VRX196693 VIB196693 UYF196693 UOJ196693 UEN196693 TUR196693 TKV196693 TAZ196693 SRD196693 SHH196693 RXL196693 RNP196693 RDT196693 QTX196693 QKB196693 QAF196693 PQJ196693 PGN196693 OWR196693 OMV196693 OCZ196693 NTD196693 NJH196693 MZL196693 MPP196693 MFT196693 LVX196693 LMB196693 LCF196693 KSJ196693 KIN196693 JYR196693 JOV196693 JEZ196693 IVD196693 ILH196693 IBL196693 HRP196693 HHT196693 GXX196693 GOB196693 GEF196693 FUJ196693 FKN196693 FAR196693 EQV196693 EGZ196693 DXD196693 DNH196693 DDL196693 CTP196693 CJT196693 BZX196693 BQB196693 BGF196693 AWJ196693 AMN196693 ACR196693 SV196693 IZ196693 D196693 WVL131157 WLP131157 WBT131157 VRX131157 VIB131157 UYF131157 UOJ131157 UEN131157 TUR131157 TKV131157 TAZ131157 SRD131157 SHH131157 RXL131157 RNP131157 RDT131157 QTX131157 QKB131157 QAF131157 PQJ131157 PGN131157 OWR131157 OMV131157 OCZ131157 NTD131157 NJH131157 MZL131157 MPP131157 MFT131157 LVX131157 LMB131157 LCF131157 KSJ131157 KIN131157 JYR131157 JOV131157 JEZ131157 IVD131157 ILH131157 IBL131157 HRP131157 HHT131157 GXX131157 GOB131157 GEF131157 FUJ131157 FKN131157 FAR131157 EQV131157 EGZ131157 DXD131157 DNH131157 DDL131157 CTP131157 CJT131157 BZX131157 BQB131157 BGF131157 AWJ131157 AMN131157 ACR131157 SV131157 IZ131157 D131157 WVL65621 WLP65621 WBT65621 VRX65621 VIB65621 UYF65621 UOJ65621 UEN65621 TUR65621 TKV65621 TAZ65621 SRD65621 SHH65621 RXL65621 RNP65621 RDT65621 QTX65621 QKB65621 QAF65621 PQJ65621 PGN65621 OWR65621 OMV65621 OCZ65621 NTD65621 NJH65621 MZL65621 MPP65621 MFT65621 LVX65621 LMB65621 LCF65621 KSJ65621 KIN65621 JYR65621 JOV65621 JEZ65621 IVD65621 ILH65621 IBL65621 HRP65621 HHT65621 GXX65621 GOB65621 GEF65621 FUJ65621 FKN65621 FAR65621 EQV65621 EGZ65621 DXD65621 DNH65621 DDL65621 CTP65621 CJT65621 BZX65621 BQB65621 BGF65621 AWJ65621 AMN65621 ACR65621 SV65621 IZ65621 D65621 WVL85 WLP85 WBT85 VRX85 VIB85 UYF85 UOJ85 UEN85 TUR85 TKV85 TAZ85 SRD85 SHH85 RXL85 RNP85 RDT85 QTX85 QKB85 QAF85 PQJ85 PGN85 OWR85 OMV85 OCZ85 NTD85 NJH85 MZL85 MPP85 MFT85 LVX85 LMB85 LCF85 KSJ85 KIN85 JYR85 JOV85 JEZ85 IVD85 ILH85 IBL85 HRP85 HHT85 GXX85 GOB85 GEF85 FUJ85 FKN85 FAR85 EQV85 EGZ85 DXD85 DNH85 DDL85 CTP85 CJT85 BZX85 BQB85 BGF85 AWJ85 AMN85 ACR85 SV85 IZ85 D85 WVL983123 WLP983123 WBT983123 VRX983123 VIB983123 UYF983123 UOJ983123 UEN983123 TUR983123 TKV983123 TAZ983123 SRD983123 SHH983123 RXL983123 RNP983123 RDT983123 QTX983123 QKB983123 QAF983123 PQJ983123 PGN983123 OWR983123 OMV983123 OCZ983123 NTD983123 NJH983123 MZL983123 MPP983123 MFT983123 LVX983123 LMB983123 LCF983123 KSJ983123 KIN983123 JYR983123 JOV983123 JEZ983123 IVD983123 ILH983123 IBL983123 HRP983123 HHT983123 GXX983123 GOB983123 GEF983123 FUJ983123 FKN983123 FAR983123 EQV983123 EGZ983123 DXD983123 DNH983123 DDL983123 CTP983123 CJT983123 BZX983123 BQB983123 BGF983123 AWJ983123 AMN983123 ACR983123 SV983123 IZ983123 D983123 WVL917587 WLP917587 WBT917587 VRX917587 VIB917587 UYF917587 UOJ917587 UEN917587 TUR917587 TKV917587 TAZ917587 SRD917587 SHH917587 RXL917587 RNP917587 RDT917587 QTX917587 QKB917587 QAF917587 PQJ917587 PGN917587 OWR917587 OMV917587 OCZ917587 NTD917587 NJH917587 MZL917587 MPP917587 MFT917587 LVX917587 LMB917587 LCF917587 KSJ917587 KIN917587 JYR917587 JOV917587 JEZ917587 IVD917587 ILH917587 IBL917587 HRP917587 HHT917587 GXX917587 GOB917587 GEF917587 FUJ917587 FKN917587 FAR917587 EQV917587 EGZ917587 DXD917587 DNH917587 DDL917587 CTP917587 CJT917587 BZX917587 BQB917587 BGF917587 AWJ917587 AMN917587 ACR917587 SV917587 IZ917587 D917587 WVL852051 WLP852051 WBT852051 VRX852051 VIB852051 UYF852051 UOJ852051 UEN852051 TUR852051 TKV852051 TAZ852051 SRD852051 SHH852051 RXL852051 RNP852051 RDT852051 QTX852051 QKB852051 QAF852051 PQJ852051 PGN852051 OWR852051 OMV852051 OCZ852051 NTD852051 NJH852051 MZL852051 MPP852051 MFT852051 LVX852051 LMB852051 LCF852051 KSJ852051 KIN852051 JYR852051 JOV852051 JEZ852051 IVD852051 ILH852051 IBL852051 HRP852051 HHT852051 GXX852051 GOB852051 GEF852051 FUJ852051 FKN852051 FAR852051 EQV852051 EGZ852051 DXD852051 DNH852051 DDL852051 CTP852051 CJT852051 BZX852051 BQB852051 BGF852051 AWJ852051 AMN852051 ACR852051 SV852051 IZ852051 D852051 WVL786515 WLP786515 WBT786515 VRX786515 VIB786515 UYF786515 UOJ786515 UEN786515 TUR786515 TKV786515 TAZ786515 SRD786515 SHH786515 RXL786515 RNP786515 RDT786515 QTX786515 QKB786515 QAF786515 PQJ786515 PGN786515 OWR786515 OMV786515 OCZ786515 NTD786515 NJH786515 MZL786515 MPP786515 MFT786515 LVX786515 LMB786515 LCF786515 KSJ786515 KIN786515 JYR786515 JOV786515 JEZ786515 IVD786515 ILH786515 IBL786515 HRP786515 HHT786515 GXX786515 GOB786515 GEF786515 FUJ786515 FKN786515 FAR786515 EQV786515 EGZ786515 DXD786515 DNH786515 DDL786515 CTP786515 CJT786515 BZX786515 BQB786515 BGF786515 AWJ786515 AMN786515 ACR786515 SV786515 IZ786515 D786515 WVL720979 WLP720979 WBT720979 VRX720979 VIB720979 UYF720979 UOJ720979 UEN720979 TUR720979 TKV720979 TAZ720979 SRD720979 SHH720979 RXL720979 RNP720979 RDT720979 QTX720979 QKB720979 QAF720979 PQJ720979 PGN720979 OWR720979 OMV720979 OCZ720979 NTD720979 NJH720979 MZL720979 MPP720979 MFT720979 LVX720979 LMB720979 LCF720979 KSJ720979 KIN720979 JYR720979 JOV720979 JEZ720979 IVD720979 ILH720979 IBL720979 HRP720979 HHT720979 GXX720979 GOB720979 GEF720979 FUJ720979 FKN720979 FAR720979 EQV720979 EGZ720979 DXD720979 DNH720979 DDL720979 CTP720979 CJT720979 BZX720979 BQB720979 BGF720979 AWJ720979 AMN720979 ACR720979 SV720979 IZ720979 D720979 WVL655443 WLP655443 WBT655443 VRX655443 VIB655443 UYF655443 UOJ655443 UEN655443 TUR655443 TKV655443 TAZ655443 SRD655443 SHH655443 RXL655443 RNP655443 RDT655443 QTX655443 QKB655443 QAF655443 PQJ655443 PGN655443 OWR655443 OMV655443 OCZ655443 NTD655443 NJH655443 MZL655443 MPP655443 MFT655443 LVX655443 LMB655443 LCF655443 KSJ655443 KIN655443 JYR655443 JOV655443 JEZ655443 IVD655443 ILH655443 IBL655443 HRP655443 HHT655443 GXX655443 GOB655443 GEF655443 FUJ655443 FKN655443 FAR655443 EQV655443 EGZ655443 DXD655443 DNH655443 DDL655443 CTP655443 CJT655443 BZX655443 BQB655443 BGF655443 AWJ655443 AMN655443 ACR655443 SV655443 IZ655443 D655443 WVL589907 WLP589907 WBT589907 VRX589907 VIB589907 UYF589907 UOJ589907 UEN589907 TUR589907 TKV589907 TAZ589907 SRD589907 SHH589907 RXL589907 RNP589907 RDT589907 QTX589907 QKB589907 QAF589907 PQJ589907 PGN589907 OWR589907 OMV589907 OCZ589907 NTD589907 NJH589907 MZL589907 MPP589907 MFT589907 LVX589907 LMB589907 LCF589907 KSJ589907 KIN589907 JYR589907 JOV589907 JEZ589907 IVD589907 ILH589907 IBL589907 HRP589907 HHT589907 GXX589907 GOB589907 GEF589907 FUJ589907 FKN589907 FAR589907 EQV589907 EGZ589907 DXD589907 DNH589907 DDL589907 CTP589907 CJT589907 BZX589907 BQB589907 BGF589907 AWJ589907 AMN589907 ACR589907 SV589907 IZ589907 D589907 WVL524371 WLP524371 WBT524371 VRX524371 VIB524371 UYF524371 UOJ524371 UEN524371 TUR524371 TKV524371 TAZ524371 SRD524371 SHH524371 RXL524371 RNP524371 RDT524371 QTX524371 QKB524371 QAF524371 PQJ524371 PGN524371 OWR524371 OMV524371 OCZ524371 NTD524371 NJH524371 MZL524371 MPP524371 MFT524371 LVX524371 LMB524371 LCF524371 KSJ524371 KIN524371 JYR524371 JOV524371 JEZ524371 IVD524371 ILH524371 IBL524371 HRP524371 HHT524371 GXX524371 GOB524371 GEF524371 FUJ524371 FKN524371 FAR524371 EQV524371 EGZ524371 DXD524371 DNH524371 DDL524371 CTP524371 CJT524371 BZX524371 BQB524371 BGF524371 AWJ524371 AMN524371 ACR524371 SV524371 IZ524371 D524371 WVL458835 WLP458835 WBT458835 VRX458835 VIB458835 UYF458835 UOJ458835 UEN458835 TUR458835 TKV458835 TAZ458835 SRD458835 SHH458835 RXL458835 RNP458835 RDT458835 QTX458835 QKB458835 QAF458835 PQJ458835 PGN458835 OWR458835 OMV458835 OCZ458835 NTD458835 NJH458835 MZL458835 MPP458835 MFT458835 LVX458835 LMB458835 LCF458835 KSJ458835 KIN458835 JYR458835 JOV458835 JEZ458835 IVD458835 ILH458835 IBL458835 HRP458835 HHT458835 GXX458835 GOB458835 GEF458835 FUJ458835 FKN458835 FAR458835 EQV458835 EGZ458835 DXD458835 DNH458835 DDL458835 CTP458835 CJT458835 BZX458835 BQB458835 BGF458835 AWJ458835 AMN458835 ACR458835 SV458835 IZ458835 D458835 WVL393299 WLP393299 WBT393299 VRX393299 VIB393299 UYF393299 UOJ393299 UEN393299 TUR393299 TKV393299 TAZ393299 SRD393299 SHH393299 RXL393299 RNP393299 RDT393299 QTX393299 QKB393299 QAF393299 PQJ393299 PGN393299 OWR393299 OMV393299 OCZ393299 NTD393299 NJH393299 MZL393299 MPP393299 MFT393299 LVX393299 LMB393299 LCF393299 KSJ393299 KIN393299 JYR393299 JOV393299 JEZ393299 IVD393299 ILH393299 IBL393299 HRP393299 HHT393299 GXX393299 GOB393299 GEF393299 FUJ393299 FKN393299 FAR393299 EQV393299 EGZ393299 DXD393299 DNH393299 DDL393299 CTP393299 CJT393299 BZX393299 BQB393299 BGF393299 AWJ393299 AMN393299 ACR393299 SV393299 IZ393299 D393299 WVL327763 WLP327763 WBT327763 VRX327763 VIB327763 UYF327763 UOJ327763 UEN327763 TUR327763 TKV327763 TAZ327763 SRD327763 SHH327763 RXL327763 RNP327763 RDT327763 QTX327763 QKB327763 QAF327763 PQJ327763 PGN327763 OWR327763 OMV327763 OCZ327763 NTD327763 NJH327763 MZL327763 MPP327763 MFT327763 LVX327763 LMB327763 LCF327763 KSJ327763 KIN327763 JYR327763 JOV327763 JEZ327763 IVD327763 ILH327763 IBL327763 HRP327763 HHT327763 GXX327763 GOB327763 GEF327763 FUJ327763 FKN327763 FAR327763 EQV327763 EGZ327763 DXD327763 DNH327763 DDL327763 CTP327763 CJT327763 BZX327763 BQB327763 BGF327763 AWJ327763 AMN327763 ACR327763 SV327763 IZ327763 D327763 WVL262227 WLP262227 WBT262227 VRX262227 VIB262227 UYF262227 UOJ262227 UEN262227 TUR262227 TKV262227 TAZ262227 SRD262227 SHH262227 RXL262227 RNP262227 RDT262227 QTX262227 QKB262227 QAF262227 PQJ262227 PGN262227 OWR262227 OMV262227 OCZ262227 NTD262227 NJH262227 MZL262227 MPP262227 MFT262227 LVX262227 LMB262227 LCF262227 KSJ262227 KIN262227 JYR262227 JOV262227 JEZ262227 IVD262227 ILH262227 IBL262227 HRP262227 HHT262227 GXX262227 GOB262227 GEF262227 FUJ262227 FKN262227 FAR262227 EQV262227 EGZ262227 DXD262227 DNH262227 DDL262227 CTP262227 CJT262227 BZX262227 BQB262227 BGF262227 AWJ262227 AMN262227 ACR262227 SV262227 IZ262227 D262227 WVL196691 WLP196691 WBT196691 VRX196691 VIB196691 UYF196691 UOJ196691 UEN196691 TUR196691 TKV196691 TAZ196691 SRD196691 SHH196691 RXL196691 RNP196691 RDT196691 QTX196691 QKB196691 QAF196691 PQJ196691 PGN196691 OWR196691 OMV196691 OCZ196691 NTD196691 NJH196691 MZL196691 MPP196691 MFT196691 LVX196691 LMB196691 LCF196691 KSJ196691 KIN196691 JYR196691 JOV196691 JEZ196691 IVD196691 ILH196691 IBL196691 HRP196691 HHT196691 GXX196691 GOB196691 GEF196691 FUJ196691 FKN196691 FAR196691 EQV196691 EGZ196691 DXD196691 DNH196691 DDL196691 CTP196691 CJT196691 BZX196691 BQB196691 BGF196691 AWJ196691 AMN196691 ACR196691 SV196691 IZ196691 D196691 WVL131155 WLP131155 WBT131155 VRX131155 VIB131155 UYF131155 UOJ131155 UEN131155 TUR131155 TKV131155 TAZ131155 SRD131155 SHH131155 RXL131155 RNP131155 RDT131155 QTX131155 QKB131155 QAF131155 PQJ131155 PGN131155 OWR131155 OMV131155 OCZ131155 NTD131155 NJH131155 MZL131155 MPP131155 MFT131155 LVX131155 LMB131155 LCF131155 KSJ131155 KIN131155 JYR131155 JOV131155 JEZ131155 IVD131155 ILH131155 IBL131155 HRP131155 HHT131155 GXX131155 GOB131155 GEF131155 FUJ131155 FKN131155 FAR131155 EQV131155 EGZ131155 DXD131155 DNH131155 DDL131155 CTP131155 CJT131155 BZX131155 BQB131155 BGF131155 AWJ131155 AMN131155 ACR131155 SV131155 IZ131155 D131155 WVL65619 WLP65619 WBT65619 VRX65619 VIB65619 UYF65619 UOJ65619 UEN65619 TUR65619 TKV65619 TAZ65619 SRD65619 SHH65619 RXL65619 RNP65619 RDT65619 QTX65619 QKB65619 QAF65619 PQJ65619 PGN65619 OWR65619 OMV65619 OCZ65619 NTD65619 NJH65619 MZL65619 MPP65619 MFT65619 LVX65619 LMB65619 LCF65619 KSJ65619 KIN65619 JYR65619 JOV65619 JEZ65619 IVD65619 ILH65619 IBL65619 HRP65619 HHT65619 GXX65619 GOB65619 GEF65619 FUJ65619 FKN65619 FAR65619 EQV65619 EGZ65619 DXD65619 DNH65619 DDL65619 CTP65619 CJT65619 BZX65619 BQB65619 BGF65619 AWJ65619 AMN65619 ACR65619 SV65619 IZ65619 D65619 WVL83 WLP83 WBT83 VRX83 VIB83 UYF83 UOJ83 UEN83 TUR83 TKV83 TAZ83 SRD83 SHH83 RXL83 RNP83 RDT83 QTX83 QKB83 QAF83 PQJ83 PGN83 OWR83 OMV83 OCZ83 NTD83 NJH83 MZL83 MPP83 MFT83 LVX83 LMB83 LCF83 KSJ83 KIN83 JYR83 JOV83 JEZ83 IVD83 ILH83 IBL83 HRP83 HHT83 GXX83 GOB83 GEF83 FUJ83 FKN83 FAR83 EQV83 EGZ83 DXD83 DNH83 DDL83 CTP83 CJT83 BZX83 BQB83 BGF83 AWJ83 AMN83 ACR83 SV83 IZ83 D83 WVL983121 WLP983121 WBT983121 VRX983121 VIB983121 UYF983121 UOJ983121 UEN983121 TUR983121 TKV983121 TAZ983121 SRD983121 SHH983121 RXL983121 RNP983121 RDT983121 QTX983121 QKB983121 QAF983121 PQJ983121 PGN983121 OWR983121 OMV983121 OCZ983121 NTD983121 NJH983121 MZL983121 MPP983121 MFT983121 LVX983121 LMB983121 LCF983121 KSJ983121 KIN983121 JYR983121 JOV983121 JEZ983121 IVD983121 ILH983121 IBL983121 HRP983121 HHT983121 GXX983121 GOB983121 GEF983121 FUJ983121 FKN983121 FAR983121 EQV983121 EGZ983121 DXD983121 DNH983121 DDL983121 CTP983121 CJT983121 BZX983121 BQB983121 BGF983121 AWJ983121 AMN983121 ACR983121 SV983121 IZ983121 D983121 WVL917585 WLP917585 WBT917585 VRX917585 VIB917585 UYF917585 UOJ917585 UEN917585 TUR917585 TKV917585 TAZ917585 SRD917585 SHH917585 RXL917585 RNP917585 RDT917585 QTX917585 QKB917585 QAF917585 PQJ917585 PGN917585 OWR917585 OMV917585 OCZ917585 NTD917585 NJH917585 MZL917585 MPP917585 MFT917585 LVX917585 LMB917585 LCF917585 KSJ917585 KIN917585 JYR917585 JOV917585 JEZ917585 IVD917585 ILH917585 IBL917585 HRP917585 HHT917585 GXX917585 GOB917585 GEF917585 FUJ917585 FKN917585 FAR917585 EQV917585 EGZ917585 DXD917585 DNH917585 DDL917585 CTP917585 CJT917585 BZX917585 BQB917585 BGF917585 AWJ917585 AMN917585 ACR917585 SV917585 IZ917585 D917585 WVL852049 WLP852049 WBT852049 VRX852049 VIB852049 UYF852049 UOJ852049 UEN852049 TUR852049 TKV852049 TAZ852049 SRD852049 SHH852049 RXL852049 RNP852049 RDT852049 QTX852049 QKB852049 QAF852049 PQJ852049 PGN852049 OWR852049 OMV852049 OCZ852049 NTD852049 NJH852049 MZL852049 MPP852049 MFT852049 LVX852049 LMB852049 LCF852049 KSJ852049 KIN852049 JYR852049 JOV852049 JEZ852049 IVD852049 ILH852049 IBL852049 HRP852049 HHT852049 GXX852049 GOB852049 GEF852049 FUJ852049 FKN852049 FAR852049 EQV852049 EGZ852049 DXD852049 DNH852049 DDL852049 CTP852049 CJT852049 BZX852049 BQB852049 BGF852049 AWJ852049 AMN852049 ACR852049 SV852049 IZ852049 D852049 WVL786513 WLP786513 WBT786513 VRX786513 VIB786513 UYF786513 UOJ786513 UEN786513 TUR786513 TKV786513 TAZ786513 SRD786513 SHH786513 RXL786513 RNP786513 RDT786513 QTX786513 QKB786513 QAF786513 PQJ786513 PGN786513 OWR786513 OMV786513 OCZ786513 NTD786513 NJH786513 MZL786513 MPP786513 MFT786513 LVX786513 LMB786513 LCF786513 KSJ786513 KIN786513 JYR786513 JOV786513 JEZ786513 IVD786513 ILH786513 IBL786513 HRP786513 HHT786513 GXX786513 GOB786513 GEF786513 FUJ786513 FKN786513 FAR786513 EQV786513 EGZ786513 DXD786513 DNH786513 DDL786513 CTP786513 CJT786513 BZX786513 BQB786513 BGF786513 AWJ786513 AMN786513 ACR786513 SV786513 IZ786513 D786513 WVL720977 WLP720977 WBT720977 VRX720977 VIB720977 UYF720977 UOJ720977 UEN720977 TUR720977 TKV720977 TAZ720977 SRD720977 SHH720977 RXL720977 RNP720977 RDT720977 QTX720977 QKB720977 QAF720977 PQJ720977 PGN720977 OWR720977 OMV720977 OCZ720977 NTD720977 NJH720977 MZL720977 MPP720977 MFT720977 LVX720977 LMB720977 LCF720977 KSJ720977 KIN720977 JYR720977 JOV720977 JEZ720977 IVD720977 ILH720977 IBL720977 HRP720977 HHT720977 GXX720977 GOB720977 GEF720977 FUJ720977 FKN720977 FAR720977 EQV720977 EGZ720977 DXD720977 DNH720977 DDL720977 CTP720977 CJT720977 BZX720977 BQB720977 BGF720977 AWJ720977 AMN720977 ACR720977 SV720977 IZ720977 D720977 WVL655441 WLP655441 WBT655441 VRX655441 VIB655441 UYF655441 UOJ655441 UEN655441 TUR655441 TKV655441 TAZ655441 SRD655441 SHH655441 RXL655441 RNP655441 RDT655441 QTX655441 QKB655441 QAF655441 PQJ655441 PGN655441 OWR655441 OMV655441 OCZ655441 NTD655441 NJH655441 MZL655441 MPP655441 MFT655441 LVX655441 LMB655441 LCF655441 KSJ655441 KIN655441 JYR655441 JOV655441 JEZ655441 IVD655441 ILH655441 IBL655441 HRP655441 HHT655441 GXX655441 GOB655441 GEF655441 FUJ655441 FKN655441 FAR655441 EQV655441 EGZ655441 DXD655441 DNH655441 DDL655441 CTP655441 CJT655441 BZX655441 BQB655441 BGF655441 AWJ655441 AMN655441 ACR655441 SV655441 IZ655441 D655441 WVL589905 WLP589905 WBT589905 VRX589905 VIB589905 UYF589905 UOJ589905 UEN589905 TUR589905 TKV589905 TAZ589905 SRD589905 SHH589905 RXL589905 RNP589905 RDT589905 QTX589905 QKB589905 QAF589905 PQJ589905 PGN589905 OWR589905 OMV589905 OCZ589905 NTD589905 NJH589905 MZL589905 MPP589905 MFT589905 LVX589905 LMB589905 LCF589905 KSJ589905 KIN589905 JYR589905 JOV589905 JEZ589905 IVD589905 ILH589905 IBL589905 HRP589905 HHT589905 GXX589905 GOB589905 GEF589905 FUJ589905 FKN589905 FAR589905 EQV589905 EGZ589905 DXD589905 DNH589905 DDL589905 CTP589905 CJT589905 BZX589905 BQB589905 BGF589905 AWJ589905 AMN589905 ACR589905 SV589905 IZ589905 D589905 WVL524369 WLP524369 WBT524369 VRX524369 VIB524369 UYF524369 UOJ524369 UEN524369 TUR524369 TKV524369 TAZ524369 SRD524369 SHH524369 RXL524369 RNP524369 RDT524369 QTX524369 QKB524369 QAF524369 PQJ524369 PGN524369 OWR524369 OMV524369 OCZ524369 NTD524369 NJH524369 MZL524369 MPP524369 MFT524369 LVX524369 LMB524369 LCF524369 KSJ524369 KIN524369 JYR524369 JOV524369 JEZ524369 IVD524369 ILH524369 IBL524369 HRP524369 HHT524369 GXX524369 GOB524369 GEF524369 FUJ524369 FKN524369 FAR524369 EQV524369 EGZ524369 DXD524369 DNH524369 DDL524369 CTP524369 CJT524369 BZX524369 BQB524369 BGF524369 AWJ524369 AMN524369 ACR524369 SV524369 IZ524369 D524369 WVL458833 WLP458833 WBT458833 VRX458833 VIB458833 UYF458833 UOJ458833 UEN458833 TUR458833 TKV458833 TAZ458833 SRD458833 SHH458833 RXL458833 RNP458833 RDT458833 QTX458833 QKB458833 QAF458833 PQJ458833 PGN458833 OWR458833 OMV458833 OCZ458833 NTD458833 NJH458833 MZL458833 MPP458833 MFT458833 LVX458833 LMB458833 LCF458833 KSJ458833 KIN458833 JYR458833 JOV458833 JEZ458833 IVD458833 ILH458833 IBL458833 HRP458833 HHT458833 GXX458833 GOB458833 GEF458833 FUJ458833 FKN458833 FAR458833 EQV458833 EGZ458833 DXD458833 DNH458833 DDL458833 CTP458833 CJT458833 BZX458833 BQB458833 BGF458833 AWJ458833 AMN458833 ACR458833 SV458833 IZ458833 D458833 WVL393297 WLP393297 WBT393297 VRX393297 VIB393297 UYF393297 UOJ393297 UEN393297 TUR393297 TKV393297 TAZ393297 SRD393297 SHH393297 RXL393297 RNP393297 RDT393297 QTX393297 QKB393297 QAF393297 PQJ393297 PGN393297 OWR393297 OMV393297 OCZ393297 NTD393297 NJH393297 MZL393297 MPP393297 MFT393297 LVX393297 LMB393297 LCF393297 KSJ393297 KIN393297 JYR393297 JOV393297 JEZ393297 IVD393297 ILH393297 IBL393297 HRP393297 HHT393297 GXX393297 GOB393297 GEF393297 FUJ393297 FKN393297 FAR393297 EQV393297 EGZ393297 DXD393297 DNH393297 DDL393297 CTP393297 CJT393297 BZX393297 BQB393297 BGF393297 AWJ393297 AMN393297 ACR393297 SV393297 IZ393297 D393297 WVL327761 WLP327761 WBT327761 VRX327761 VIB327761 UYF327761 UOJ327761 UEN327761 TUR327761 TKV327761 TAZ327761 SRD327761 SHH327761 RXL327761 RNP327761 RDT327761 QTX327761 QKB327761 QAF327761 PQJ327761 PGN327761 OWR327761 OMV327761 OCZ327761 NTD327761 NJH327761 MZL327761 MPP327761 MFT327761 LVX327761 LMB327761 LCF327761 KSJ327761 KIN327761 JYR327761 JOV327761 JEZ327761 IVD327761 ILH327761 IBL327761 HRP327761 HHT327761 GXX327761 GOB327761 GEF327761 FUJ327761 FKN327761 FAR327761 EQV327761 EGZ327761 DXD327761 DNH327761 DDL327761 CTP327761 CJT327761 BZX327761 BQB327761 BGF327761 AWJ327761 AMN327761 ACR327761 SV327761 IZ327761 D327761 WVL262225 WLP262225 WBT262225 VRX262225 VIB262225 UYF262225 UOJ262225 UEN262225 TUR262225 TKV262225 TAZ262225 SRD262225 SHH262225 RXL262225 RNP262225 RDT262225 QTX262225 QKB262225 QAF262225 PQJ262225 PGN262225 OWR262225 OMV262225 OCZ262225 NTD262225 NJH262225 MZL262225 MPP262225 MFT262225 LVX262225 LMB262225 LCF262225 KSJ262225 KIN262225 JYR262225 JOV262225 JEZ262225 IVD262225 ILH262225 IBL262225 HRP262225 HHT262225 GXX262225 GOB262225 GEF262225 FUJ262225 FKN262225 FAR262225 EQV262225 EGZ262225 DXD262225 DNH262225 DDL262225 CTP262225 CJT262225 BZX262225 BQB262225 BGF262225 AWJ262225 AMN262225 ACR262225 SV262225 IZ262225 D262225 WVL196689 WLP196689 WBT196689 VRX196689 VIB196689 UYF196689 UOJ196689 UEN196689 TUR196689 TKV196689 TAZ196689 SRD196689 SHH196689 RXL196689 RNP196689 RDT196689 QTX196689 QKB196689 QAF196689 PQJ196689 PGN196689 OWR196689 OMV196689 OCZ196689 NTD196689 NJH196689 MZL196689 MPP196689 MFT196689 LVX196689 LMB196689 LCF196689 KSJ196689 KIN196689 JYR196689 JOV196689 JEZ196689 IVD196689 ILH196689 IBL196689 HRP196689 HHT196689 GXX196689 GOB196689 GEF196689 FUJ196689 FKN196689 FAR196689 EQV196689 EGZ196689 DXD196689 DNH196689 DDL196689 CTP196689 CJT196689 BZX196689 BQB196689 BGF196689 AWJ196689 AMN196689 ACR196689 SV196689 IZ196689 D196689 WVL131153 WLP131153 WBT131153 VRX131153 VIB131153 UYF131153 UOJ131153 UEN131153 TUR131153 TKV131153 TAZ131153 SRD131153 SHH131153 RXL131153 RNP131153 RDT131153 QTX131153 QKB131153 QAF131153 PQJ131153 PGN131153 OWR131153 OMV131153 OCZ131153 NTD131153 NJH131153 MZL131153 MPP131153 MFT131153 LVX131153 LMB131153 LCF131153 KSJ131153 KIN131153 JYR131153 JOV131153 JEZ131153 IVD131153 ILH131153 IBL131153 HRP131153 HHT131153 GXX131153 GOB131153 GEF131153 FUJ131153 FKN131153 FAR131153 EQV131153 EGZ131153 DXD131153 DNH131153 DDL131153 CTP131153 CJT131153 BZX131153 BQB131153 BGF131153 AWJ131153 AMN131153 ACR131153 SV131153 IZ131153 D131153 WVL65617 WLP65617 WBT65617 VRX65617 VIB65617 UYF65617 UOJ65617 UEN65617 TUR65617 TKV65617 TAZ65617 SRD65617 SHH65617 RXL65617 RNP65617 RDT65617 QTX65617 QKB65617 QAF65617 PQJ65617 PGN65617 OWR65617 OMV65617 OCZ65617 NTD65617 NJH65617 MZL65617 MPP65617 MFT65617 LVX65617 LMB65617 LCF65617 KSJ65617 KIN65617 JYR65617 JOV65617 JEZ65617 IVD65617 ILH65617 IBL65617 HRP65617 HHT65617 GXX65617 GOB65617 GEF65617 FUJ65617 FKN65617 FAR65617 EQV65617 EGZ65617 DXD65617 DNH65617 DDL65617 CTP65617 CJT65617 BZX65617 BQB65617 BGF65617 AWJ65617 AMN65617 ACR65617 SV65617 IZ65617 D65617 WVL81 WLP81 WBT81 VRX81 VIB81 UYF81 UOJ81 UEN81 TUR81 TKV81 TAZ81 SRD81 SHH81 RXL81 RNP81 RDT81 QTX81 QKB81 QAF81 PQJ81 PGN81 OWR81 OMV81 OCZ81 NTD81 NJH81 MZL81 MPP81 MFT81 LVX81 LMB81 LCF81 KSJ81 KIN81 JYR81 JOV81 JEZ81 IVD81 ILH81 IBL81 HRP81 HHT81 GXX81 GOB81 GEF81 FUJ81 FKN81 FAR81 EQV81 EGZ81 DXD81 DNH81 DDL81 CTP81 CJT81 BZX81 BQB81 BGF81 AWJ81 AMN81 ACR81 SV81 IZ81 D81 WVL983119 WLP983119 WBT983119 VRX983119 VIB983119 UYF983119 UOJ983119 UEN983119 TUR983119 TKV983119 TAZ983119 SRD983119 SHH983119 RXL983119 RNP983119 RDT983119 QTX983119 QKB983119 QAF983119 PQJ983119 PGN983119 OWR983119 OMV983119 OCZ983119 NTD983119 NJH983119 MZL983119 MPP983119 MFT983119 LVX983119 LMB983119 LCF983119 KSJ983119 KIN983119 JYR983119 JOV983119 JEZ983119 IVD983119 ILH983119 IBL983119 HRP983119 HHT983119 GXX983119 GOB983119 GEF983119 FUJ983119 FKN983119 FAR983119 EQV983119 EGZ983119 DXD983119 DNH983119 DDL983119 CTP983119 CJT983119 BZX983119 BQB983119 BGF983119 AWJ983119 AMN983119 ACR983119 SV983119 IZ983119 D983119 WVL917583 WLP917583 WBT917583 VRX917583 VIB917583 UYF917583 UOJ917583 UEN917583 TUR917583 TKV917583 TAZ917583 SRD917583 SHH917583 RXL917583 RNP917583 RDT917583 QTX917583 QKB917583 QAF917583 PQJ917583 PGN917583 OWR917583 OMV917583 OCZ917583 NTD917583 NJH917583 MZL917583 MPP917583 MFT917583 LVX917583 LMB917583 LCF917583 KSJ917583 KIN917583 JYR917583 JOV917583 JEZ917583 IVD917583 ILH917583 IBL917583 HRP917583 HHT917583 GXX917583 GOB917583 GEF917583 FUJ917583 FKN917583 FAR917583 EQV917583 EGZ917583 DXD917583 DNH917583 DDL917583 CTP917583 CJT917583 BZX917583 BQB917583 BGF917583 AWJ917583 AMN917583 ACR917583 SV917583 IZ917583 D917583 WVL852047 WLP852047 WBT852047 VRX852047 VIB852047 UYF852047 UOJ852047 UEN852047 TUR852047 TKV852047 TAZ852047 SRD852047 SHH852047 RXL852047 RNP852047 RDT852047 QTX852047 QKB852047 QAF852047 PQJ852047 PGN852047 OWR852047 OMV852047 OCZ852047 NTD852047 NJH852047 MZL852047 MPP852047 MFT852047 LVX852047 LMB852047 LCF852047 KSJ852047 KIN852047 JYR852047 JOV852047 JEZ852047 IVD852047 ILH852047 IBL852047 HRP852047 HHT852047 GXX852047 GOB852047 GEF852047 FUJ852047 FKN852047 FAR852047 EQV852047 EGZ852047 DXD852047 DNH852047 DDL852047 CTP852047 CJT852047 BZX852047 BQB852047 BGF852047 AWJ852047 AMN852047 ACR852047 SV852047 IZ852047 D852047 WVL786511 WLP786511 WBT786511 VRX786511 VIB786511 UYF786511 UOJ786511 UEN786511 TUR786511 TKV786511 TAZ786511 SRD786511 SHH786511 RXL786511 RNP786511 RDT786511 QTX786511 QKB786511 QAF786511 PQJ786511 PGN786511 OWR786511 OMV786511 OCZ786511 NTD786511 NJH786511 MZL786511 MPP786511 MFT786511 LVX786511 LMB786511 LCF786511 KSJ786511 KIN786511 JYR786511 JOV786511 JEZ786511 IVD786511 ILH786511 IBL786511 HRP786511 HHT786511 GXX786511 GOB786511 GEF786511 FUJ786511 FKN786511 FAR786511 EQV786511 EGZ786511 DXD786511 DNH786511 DDL786511 CTP786511 CJT786511 BZX786511 BQB786511 BGF786511 AWJ786511 AMN786511 ACR786511 SV786511 IZ786511 D786511 WVL720975 WLP720975 WBT720975 VRX720975 VIB720975 UYF720975 UOJ720975 UEN720975 TUR720975 TKV720975 TAZ720975 SRD720975 SHH720975 RXL720975 RNP720975 RDT720975 QTX720975 QKB720975 QAF720975 PQJ720975 PGN720975 OWR720975 OMV720975 OCZ720975 NTD720975 NJH720975 MZL720975 MPP720975 MFT720975 LVX720975 LMB720975 LCF720975 KSJ720975 KIN720975 JYR720975 JOV720975 JEZ720975 IVD720975 ILH720975 IBL720975 HRP720975 HHT720975 GXX720975 GOB720975 GEF720975 FUJ720975 FKN720975 FAR720975 EQV720975 EGZ720975 DXD720975 DNH720975 DDL720975 CTP720975 CJT720975 BZX720975 BQB720975 BGF720975 AWJ720975 AMN720975 ACR720975 SV720975 IZ720975 D720975 WVL655439 WLP655439 WBT655439 VRX655439 VIB655439 UYF655439 UOJ655439 UEN655439 TUR655439 TKV655439 TAZ655439 SRD655439 SHH655439 RXL655439 RNP655439 RDT655439 QTX655439 QKB655439 QAF655439 PQJ655439 PGN655439 OWR655439 OMV655439 OCZ655439 NTD655439 NJH655439 MZL655439 MPP655439 MFT655439 LVX655439 LMB655439 LCF655439 KSJ655439 KIN655439 JYR655439 JOV655439 JEZ655439 IVD655439 ILH655439 IBL655439 HRP655439 HHT655439 GXX655439 GOB655439 GEF655439 FUJ655439 FKN655439 FAR655439 EQV655439 EGZ655439 DXD655439 DNH655439 DDL655439 CTP655439 CJT655439 BZX655439 BQB655439 BGF655439 AWJ655439 AMN655439 ACR655439 SV655439 IZ655439 D655439 WVL589903 WLP589903 WBT589903 VRX589903 VIB589903 UYF589903 UOJ589903 UEN589903 TUR589903 TKV589903 TAZ589903 SRD589903 SHH589903 RXL589903 RNP589903 RDT589903 QTX589903 QKB589903 QAF589903 PQJ589903 PGN589903 OWR589903 OMV589903 OCZ589903 NTD589903 NJH589903 MZL589903 MPP589903 MFT589903 LVX589903 LMB589903 LCF589903 KSJ589903 KIN589903 JYR589903 JOV589903 JEZ589903 IVD589903 ILH589903 IBL589903 HRP589903 HHT589903 GXX589903 GOB589903 GEF589903 FUJ589903 FKN589903 FAR589903 EQV589903 EGZ589903 DXD589903 DNH589903 DDL589903 CTP589903 CJT589903 BZX589903 BQB589903 BGF589903 AWJ589903 AMN589903 ACR589903 SV589903 IZ589903 D589903 WVL524367 WLP524367 WBT524367 VRX524367 VIB524367 UYF524367 UOJ524367 UEN524367 TUR524367 TKV524367 TAZ524367 SRD524367 SHH524367 RXL524367 RNP524367 RDT524367 QTX524367 QKB524367 QAF524367 PQJ524367 PGN524367 OWR524367 OMV524367 OCZ524367 NTD524367 NJH524367 MZL524367 MPP524367 MFT524367 LVX524367 LMB524367 LCF524367 KSJ524367 KIN524367 JYR524367 JOV524367 JEZ524367 IVD524367 ILH524367 IBL524367 HRP524367 HHT524367 GXX524367 GOB524367 GEF524367 FUJ524367 FKN524367 FAR524367 EQV524367 EGZ524367 DXD524367 DNH524367 DDL524367 CTP524367 CJT524367 BZX524367 BQB524367 BGF524367 AWJ524367 AMN524367 ACR524367 SV524367 IZ524367 D524367 WVL458831 WLP458831 WBT458831 VRX458831 VIB458831 UYF458831 UOJ458831 UEN458831 TUR458831 TKV458831 TAZ458831 SRD458831 SHH458831 RXL458831 RNP458831 RDT458831 QTX458831 QKB458831 QAF458831 PQJ458831 PGN458831 OWR458831 OMV458831 OCZ458831 NTD458831 NJH458831 MZL458831 MPP458831 MFT458831 LVX458831 LMB458831 LCF458831 KSJ458831 KIN458831 JYR458831 JOV458831 JEZ458831 IVD458831 ILH458831 IBL458831 HRP458831 HHT458831 GXX458831 GOB458831 GEF458831 FUJ458831 FKN458831 FAR458831 EQV458831 EGZ458831 DXD458831 DNH458831 DDL458831 CTP458831 CJT458831 BZX458831 BQB458831 BGF458831 AWJ458831 AMN458831 ACR458831 SV458831 IZ458831 D458831 WVL393295 WLP393295 WBT393295 VRX393295 VIB393295 UYF393295 UOJ393295 UEN393295 TUR393295 TKV393295 TAZ393295 SRD393295 SHH393295 RXL393295 RNP393295 RDT393295 QTX393295 QKB393295 QAF393295 PQJ393295 PGN393295 OWR393295 OMV393295 OCZ393295 NTD393295 NJH393295 MZL393295 MPP393295 MFT393295 LVX393295 LMB393295 LCF393295 KSJ393295 KIN393295 JYR393295 JOV393295 JEZ393295 IVD393295 ILH393295 IBL393295 HRP393295 HHT393295 GXX393295 GOB393295 GEF393295 FUJ393295 FKN393295 FAR393295 EQV393295 EGZ393295 DXD393295 DNH393295 DDL393295 CTP393295 CJT393295 BZX393295 BQB393295 BGF393295 AWJ393295 AMN393295 ACR393295 SV393295 IZ393295 D393295 WVL327759 WLP327759 WBT327759 VRX327759 VIB327759 UYF327759 UOJ327759 UEN327759 TUR327759 TKV327759 TAZ327759 SRD327759 SHH327759 RXL327759 RNP327759 RDT327759 QTX327759 QKB327759 QAF327759 PQJ327759 PGN327759 OWR327759 OMV327759 OCZ327759 NTD327759 NJH327759 MZL327759 MPP327759 MFT327759 LVX327759 LMB327759 LCF327759 KSJ327759 KIN327759 JYR327759 JOV327759 JEZ327759 IVD327759 ILH327759 IBL327759 HRP327759 HHT327759 GXX327759 GOB327759 GEF327759 FUJ327759 FKN327759 FAR327759 EQV327759 EGZ327759 DXD327759 DNH327759 DDL327759 CTP327759 CJT327759 BZX327759 BQB327759 BGF327759 AWJ327759 AMN327759 ACR327759 SV327759 IZ327759 D327759 WVL262223 WLP262223 WBT262223 VRX262223 VIB262223 UYF262223 UOJ262223 UEN262223 TUR262223 TKV262223 TAZ262223 SRD262223 SHH262223 RXL262223 RNP262223 RDT262223 QTX262223 QKB262223 QAF262223 PQJ262223 PGN262223 OWR262223 OMV262223 OCZ262223 NTD262223 NJH262223 MZL262223 MPP262223 MFT262223 LVX262223 LMB262223 LCF262223 KSJ262223 KIN262223 JYR262223 JOV262223 JEZ262223 IVD262223 ILH262223 IBL262223 HRP262223 HHT262223 GXX262223 GOB262223 GEF262223 FUJ262223 FKN262223 FAR262223 EQV262223 EGZ262223 DXD262223 DNH262223 DDL262223 CTP262223 CJT262223 BZX262223 BQB262223 BGF262223 AWJ262223 AMN262223 ACR262223 SV262223 IZ262223 D262223 WVL196687 WLP196687 WBT196687 VRX196687 VIB196687 UYF196687 UOJ196687 UEN196687 TUR196687 TKV196687 TAZ196687 SRD196687 SHH196687 RXL196687 RNP196687 RDT196687 QTX196687 QKB196687 QAF196687 PQJ196687 PGN196687 OWR196687 OMV196687 OCZ196687 NTD196687 NJH196687 MZL196687 MPP196687 MFT196687 LVX196687 LMB196687 LCF196687 KSJ196687 KIN196687 JYR196687 JOV196687 JEZ196687 IVD196687 ILH196687 IBL196687 HRP196687 HHT196687 GXX196687 GOB196687 GEF196687 FUJ196687 FKN196687 FAR196687 EQV196687 EGZ196687 DXD196687 DNH196687 DDL196687 CTP196687 CJT196687 BZX196687 BQB196687 BGF196687 AWJ196687 AMN196687 ACR196687 SV196687 IZ196687 D196687 WVL131151 WLP131151 WBT131151 VRX131151 VIB131151 UYF131151 UOJ131151 UEN131151 TUR131151 TKV131151 TAZ131151 SRD131151 SHH131151 RXL131151 RNP131151 RDT131151 QTX131151 QKB131151 QAF131151 PQJ131151 PGN131151 OWR131151 OMV131151 OCZ131151 NTD131151 NJH131151 MZL131151 MPP131151 MFT131151 LVX131151 LMB131151 LCF131151 KSJ131151 KIN131151 JYR131151 JOV131151 JEZ131151 IVD131151 ILH131151 IBL131151 HRP131151 HHT131151 GXX131151 GOB131151 GEF131151 FUJ131151 FKN131151 FAR131151 EQV131151 EGZ131151 DXD131151 DNH131151 DDL131151 CTP131151 CJT131151 BZX131151 BQB131151 BGF131151 AWJ131151 AMN131151 ACR131151 SV131151 IZ131151 D131151 WVL65615 WLP65615 WBT65615 VRX65615 VIB65615 UYF65615 UOJ65615 UEN65615 TUR65615 TKV65615 TAZ65615 SRD65615 SHH65615 RXL65615 RNP65615 RDT65615 QTX65615 QKB65615 QAF65615 PQJ65615 PGN65615 OWR65615 OMV65615 OCZ65615 NTD65615 NJH65615 MZL65615 MPP65615 MFT65615 LVX65615 LMB65615 LCF65615 KSJ65615 KIN65615 JYR65615 JOV65615 JEZ65615 IVD65615 ILH65615 IBL65615 HRP65615 HHT65615 GXX65615 GOB65615 GEF65615 FUJ65615 FKN65615 FAR65615 EQV65615 EGZ65615 DXD65615 DNH65615 DDL65615 CTP65615 CJT65615 BZX65615 BQB65615 BGF65615 AWJ65615 AMN65615 ACR65615 SV65615 IZ65615 D65615 WVL79 WLP79 WBT79 VRX79 VIB79 UYF79 UOJ79 UEN79 TUR79 TKV79 TAZ79 SRD79 SHH79 RXL79 RNP79 RDT79 QTX79 QKB79 QAF79 PQJ79 PGN79 OWR79 OMV79 OCZ79 NTD79 NJH79 MZL79 MPP79 MFT79 LVX79 LMB79 LCF79 KSJ79 KIN79 JYR79 JOV79 JEZ79 IVD79 ILH79 IBL79 HRP79 HHT79 GXX79 GOB79 GEF79 FUJ79 FKN79 FAR79 EQV79 EGZ79 DXD79 DNH79 DDL79 CTP79 CJT79 BZX79 BQB79 BGF79 AWJ79 AMN79 ACR79 SV79 IZ79 D79 WVL983117 WLP983117 WBT983117 VRX983117 VIB983117 UYF983117 UOJ983117 UEN983117 TUR983117 TKV983117 TAZ983117 SRD983117 SHH983117 RXL983117 RNP983117 RDT983117 QTX983117 QKB983117 QAF983117 PQJ983117 PGN983117 OWR983117 OMV983117 OCZ983117 NTD983117 NJH983117 MZL983117 MPP983117 MFT983117 LVX983117 LMB983117 LCF983117 KSJ983117 KIN983117 JYR983117 JOV983117 JEZ983117 IVD983117 ILH983117 IBL983117 HRP983117 HHT983117 GXX983117 GOB983117 GEF983117 FUJ983117 FKN983117 FAR983117 EQV983117 EGZ983117 DXD983117 DNH983117 DDL983117 CTP983117 CJT983117 BZX983117 BQB983117 BGF983117 AWJ983117 AMN983117 ACR983117 SV983117 IZ983117 D983117 WVL917581 WLP917581 WBT917581 VRX917581 VIB917581 UYF917581 UOJ917581 UEN917581 TUR917581 TKV917581 TAZ917581 SRD917581 SHH917581 RXL917581 RNP917581 RDT917581 QTX917581 QKB917581 QAF917581 PQJ917581 PGN917581 OWR917581 OMV917581 OCZ917581 NTD917581 NJH917581 MZL917581 MPP917581 MFT917581 LVX917581 LMB917581 LCF917581 KSJ917581 KIN917581 JYR917581 JOV917581 JEZ917581 IVD917581 ILH917581 IBL917581 HRP917581 HHT917581 GXX917581 GOB917581 GEF917581 FUJ917581 FKN917581 FAR917581 EQV917581 EGZ917581 DXD917581 DNH917581 DDL917581 CTP917581 CJT917581 BZX917581 BQB917581 BGF917581 AWJ917581 AMN917581 ACR917581 SV917581 IZ917581 D917581 WVL852045 WLP852045 WBT852045 VRX852045 VIB852045 UYF852045 UOJ852045 UEN852045 TUR852045 TKV852045 TAZ852045 SRD852045 SHH852045 RXL852045 RNP852045 RDT852045 QTX852045 QKB852045 QAF852045 PQJ852045 PGN852045 OWR852045 OMV852045 OCZ852045 NTD852045 NJH852045 MZL852045 MPP852045 MFT852045 LVX852045 LMB852045 LCF852045 KSJ852045 KIN852045 JYR852045 JOV852045 JEZ852045 IVD852045 ILH852045 IBL852045 HRP852045 HHT852045 GXX852045 GOB852045 GEF852045 FUJ852045 FKN852045 FAR852045 EQV852045 EGZ852045 DXD852045 DNH852045 DDL852045 CTP852045 CJT852045 BZX852045 BQB852045 BGF852045 AWJ852045 AMN852045 ACR852045 SV852045 IZ852045 D852045 WVL786509 WLP786509 WBT786509 VRX786509 VIB786509 UYF786509 UOJ786509 UEN786509 TUR786509 TKV786509 TAZ786509 SRD786509 SHH786509 RXL786509 RNP786509 RDT786509 QTX786509 QKB786509 QAF786509 PQJ786509 PGN786509 OWR786509 OMV786509 OCZ786509 NTD786509 NJH786509 MZL786509 MPP786509 MFT786509 LVX786509 LMB786509 LCF786509 KSJ786509 KIN786509 JYR786509 JOV786509 JEZ786509 IVD786509 ILH786509 IBL786509 HRP786509 HHT786509 GXX786509 GOB786509 GEF786509 FUJ786509 FKN786509 FAR786509 EQV786509 EGZ786509 DXD786509 DNH786509 DDL786509 CTP786509 CJT786509 BZX786509 BQB786509 BGF786509 AWJ786509 AMN786509 ACR786509 SV786509 IZ786509 D786509 WVL720973 WLP720973 WBT720973 VRX720973 VIB720973 UYF720973 UOJ720973 UEN720973 TUR720973 TKV720973 TAZ720973 SRD720973 SHH720973 RXL720973 RNP720973 RDT720973 QTX720973 QKB720973 QAF720973 PQJ720973 PGN720973 OWR720973 OMV720973 OCZ720973 NTD720973 NJH720973 MZL720973 MPP720973 MFT720973 LVX720973 LMB720973 LCF720973 KSJ720973 KIN720973 JYR720973 JOV720973 JEZ720973 IVD720973 ILH720973 IBL720973 HRP720973 HHT720973 GXX720973 GOB720973 GEF720973 FUJ720973 FKN720973 FAR720973 EQV720973 EGZ720973 DXD720973 DNH720973 DDL720973 CTP720973 CJT720973 BZX720973 BQB720973 BGF720973 AWJ720973 AMN720973 ACR720973 SV720973 IZ720973 D720973 WVL655437 WLP655437 WBT655437 VRX655437 VIB655437 UYF655437 UOJ655437 UEN655437 TUR655437 TKV655437 TAZ655437 SRD655437 SHH655437 RXL655437 RNP655437 RDT655437 QTX655437 QKB655437 QAF655437 PQJ655437 PGN655437 OWR655437 OMV655437 OCZ655437 NTD655437 NJH655437 MZL655437 MPP655437 MFT655437 LVX655437 LMB655437 LCF655437 KSJ655437 KIN655437 JYR655437 JOV655437 JEZ655437 IVD655437 ILH655437 IBL655437 HRP655437 HHT655437 GXX655437 GOB655437 GEF655437 FUJ655437 FKN655437 FAR655437 EQV655437 EGZ655437 DXD655437 DNH655437 DDL655437 CTP655437 CJT655437 BZX655437 BQB655437 BGF655437 AWJ655437 AMN655437 ACR655437 SV655437 IZ655437 D655437 WVL589901 WLP589901 WBT589901 VRX589901 VIB589901 UYF589901 UOJ589901 UEN589901 TUR589901 TKV589901 TAZ589901 SRD589901 SHH589901 RXL589901 RNP589901 RDT589901 QTX589901 QKB589901 QAF589901 PQJ589901 PGN589901 OWR589901 OMV589901 OCZ589901 NTD589901 NJH589901 MZL589901 MPP589901 MFT589901 LVX589901 LMB589901 LCF589901 KSJ589901 KIN589901 JYR589901 JOV589901 JEZ589901 IVD589901 ILH589901 IBL589901 HRP589901 HHT589901 GXX589901 GOB589901 GEF589901 FUJ589901 FKN589901 FAR589901 EQV589901 EGZ589901 DXD589901 DNH589901 DDL589901 CTP589901 CJT589901 BZX589901 BQB589901 BGF589901 AWJ589901 AMN589901 ACR589901 SV589901 IZ589901 D589901 WVL524365 WLP524365 WBT524365 VRX524365 VIB524365 UYF524365 UOJ524365 UEN524365 TUR524365 TKV524365 TAZ524365 SRD524365 SHH524365 RXL524365 RNP524365 RDT524365 QTX524365 QKB524365 QAF524365 PQJ524365 PGN524365 OWR524365 OMV524365 OCZ524365 NTD524365 NJH524365 MZL524365 MPP524365 MFT524365 LVX524365 LMB524365 LCF524365 KSJ524365 KIN524365 JYR524365 JOV524365 JEZ524365 IVD524365 ILH524365 IBL524365 HRP524365 HHT524365 GXX524365 GOB524365 GEF524365 FUJ524365 FKN524365 FAR524365 EQV524365 EGZ524365 DXD524365 DNH524365 DDL524365 CTP524365 CJT524365 BZX524365 BQB524365 BGF524365 AWJ524365 AMN524365 ACR524365 SV524365 IZ524365 D524365 WVL458829 WLP458829 WBT458829 VRX458829 VIB458829 UYF458829 UOJ458829 UEN458829 TUR458829 TKV458829 TAZ458829 SRD458829 SHH458829 RXL458829 RNP458829 RDT458829 QTX458829 QKB458829 QAF458829 PQJ458829 PGN458829 OWR458829 OMV458829 OCZ458829 NTD458829 NJH458829 MZL458829 MPP458829 MFT458829 LVX458829 LMB458829 LCF458829 KSJ458829 KIN458829 JYR458829 JOV458829 JEZ458829 IVD458829 ILH458829 IBL458829 HRP458829 HHT458829 GXX458829 GOB458829 GEF458829 FUJ458829 FKN458829 FAR458829 EQV458829 EGZ458829 DXD458829 DNH458829 DDL458829 CTP458829 CJT458829 BZX458829 BQB458829 BGF458829 AWJ458829 AMN458829 ACR458829 SV458829 IZ458829 D458829 WVL393293 WLP393293 WBT393293 VRX393293 VIB393293 UYF393293 UOJ393293 UEN393293 TUR393293 TKV393293 TAZ393293 SRD393293 SHH393293 RXL393293 RNP393293 RDT393293 QTX393293 QKB393293 QAF393293 PQJ393293 PGN393293 OWR393293 OMV393293 OCZ393293 NTD393293 NJH393293 MZL393293 MPP393293 MFT393293 LVX393293 LMB393293 LCF393293 KSJ393293 KIN393293 JYR393293 JOV393293 JEZ393293 IVD393293 ILH393293 IBL393293 HRP393293 HHT393293 GXX393293 GOB393293 GEF393293 FUJ393293 FKN393293 FAR393293 EQV393293 EGZ393293 DXD393293 DNH393293 DDL393293 CTP393293 CJT393293 BZX393293 BQB393293 BGF393293 AWJ393293 AMN393293 ACR393293 SV393293 IZ393293 D393293 WVL327757 WLP327757 WBT327757 VRX327757 VIB327757 UYF327757 UOJ327757 UEN327757 TUR327757 TKV327757 TAZ327757 SRD327757 SHH327757 RXL327757 RNP327757 RDT327757 QTX327757 QKB327757 QAF327757 PQJ327757 PGN327757 OWR327757 OMV327757 OCZ327757 NTD327757 NJH327757 MZL327757 MPP327757 MFT327757 LVX327757 LMB327757 LCF327757 KSJ327757 KIN327757 JYR327757 JOV327757 JEZ327757 IVD327757 ILH327757 IBL327757 HRP327757 HHT327757 GXX327757 GOB327757 GEF327757 FUJ327757 FKN327757 FAR327757 EQV327757 EGZ327757 DXD327757 DNH327757 DDL327757 CTP327757 CJT327757 BZX327757 BQB327757 BGF327757 AWJ327757 AMN327757 ACR327757 SV327757 IZ327757 D327757 WVL262221 WLP262221 WBT262221 VRX262221 VIB262221 UYF262221 UOJ262221 UEN262221 TUR262221 TKV262221 TAZ262221 SRD262221 SHH262221 RXL262221 RNP262221 RDT262221 QTX262221 QKB262221 QAF262221 PQJ262221 PGN262221 OWR262221 OMV262221 OCZ262221 NTD262221 NJH262221 MZL262221 MPP262221 MFT262221 LVX262221 LMB262221 LCF262221 KSJ262221 KIN262221 JYR262221 JOV262221 JEZ262221 IVD262221 ILH262221 IBL262221 HRP262221 HHT262221 GXX262221 GOB262221 GEF262221 FUJ262221 FKN262221 FAR262221 EQV262221 EGZ262221 DXD262221 DNH262221 DDL262221 CTP262221 CJT262221 BZX262221 BQB262221 BGF262221 AWJ262221 AMN262221 ACR262221 SV262221 IZ262221 D262221 WVL196685 WLP196685 WBT196685 VRX196685 VIB196685 UYF196685 UOJ196685 UEN196685 TUR196685 TKV196685 TAZ196685 SRD196685 SHH196685 RXL196685 RNP196685 RDT196685 QTX196685 QKB196685 QAF196685 PQJ196685 PGN196685 OWR196685 OMV196685 OCZ196685 NTD196685 NJH196685 MZL196685 MPP196685 MFT196685 LVX196685 LMB196685 LCF196685 KSJ196685 KIN196685 JYR196685 JOV196685 JEZ196685 IVD196685 ILH196685 IBL196685 HRP196685 HHT196685 GXX196685 GOB196685 GEF196685 FUJ196685 FKN196685 FAR196685 EQV196685 EGZ196685 DXD196685 DNH196685 DDL196685 CTP196685 CJT196685 BZX196685 BQB196685 BGF196685 AWJ196685 AMN196685 ACR196685 SV196685 IZ196685 D196685 WVL131149 WLP131149 WBT131149 VRX131149 VIB131149 UYF131149 UOJ131149 UEN131149 TUR131149 TKV131149 TAZ131149 SRD131149 SHH131149 RXL131149 RNP131149 RDT131149 QTX131149 QKB131149 QAF131149 PQJ131149 PGN131149 OWR131149 OMV131149 OCZ131149 NTD131149 NJH131149 MZL131149 MPP131149 MFT131149 LVX131149 LMB131149 LCF131149 KSJ131149 KIN131149 JYR131149 JOV131149 JEZ131149 IVD131149 ILH131149 IBL131149 HRP131149 HHT131149 GXX131149 GOB131149 GEF131149 FUJ131149 FKN131149 FAR131149 EQV131149 EGZ131149 DXD131149 DNH131149 DDL131149 CTP131149 CJT131149 BZX131149 BQB131149 BGF131149 AWJ131149 AMN131149 ACR131149 SV131149 IZ131149 D131149 WVL65613 WLP65613 WBT65613 VRX65613 VIB65613 UYF65613 UOJ65613 UEN65613 TUR65613 TKV65613 TAZ65613 SRD65613 SHH65613 RXL65613 RNP65613 RDT65613 QTX65613 QKB65613 QAF65613 PQJ65613 PGN65613 OWR65613 OMV65613 OCZ65613 NTD65613 NJH65613 MZL65613 MPP65613 MFT65613 LVX65613 LMB65613 LCF65613 KSJ65613 KIN65613 JYR65613 JOV65613 JEZ65613 IVD65613 ILH65613 IBL65613 HRP65613 HHT65613 GXX65613 GOB65613 GEF65613 FUJ65613 FKN65613 FAR65613 EQV65613 EGZ65613 DXD65613 DNH65613 DDL65613 CTP65613 CJT65613 BZX65613 BQB65613 BGF65613 AWJ65613 AMN65613 ACR65613 SV65613 IZ65613 D65613 WVL77 WLP77 WBT77 VRX77 VIB77 UYF77 UOJ77 UEN77 TUR77 TKV77 TAZ77 SRD77 SHH77 RXL77 RNP77 RDT77 QTX77 QKB77 QAF77 PQJ77 PGN77 OWR77 OMV77 OCZ77 NTD77 NJH77 MZL77 MPP77 MFT77 LVX77 LMB77 LCF77 KSJ77 KIN77 JYR77 JOV77 JEZ77 IVD77 ILH77 IBL77 HRP77 HHT77 GXX77 GOB77 GEF77 FUJ77 FKN77 FAR77 EQV77 EGZ77 DXD77 DNH77 DDL77 CTP77 CJT77 BZX77 BQB77 BGF77 AWJ77 AMN77 ACR77 SV77 IZ77" xr:uid="{535E0DFB-4C82-41E1-9951-BA8D98E35AF8}">
      <formula1>$Q$72:$Q$78</formula1>
    </dataValidation>
    <dataValidation type="list" allowBlank="1" showInputMessage="1" showErrorMessage="1" sqref="C107 WVK983147 WLO983147 WBS983147 VRW983147 VIA983147 UYE983147 UOI983147 UEM983147 TUQ983147 TKU983147 TAY983147 SRC983147 SHG983147 RXK983147 RNO983147 RDS983147 QTW983147 QKA983147 QAE983147 PQI983147 PGM983147 OWQ983147 OMU983147 OCY983147 NTC983147 NJG983147 MZK983147 MPO983147 MFS983147 LVW983147 LMA983147 LCE983147 KSI983147 KIM983147 JYQ983147 JOU983147 JEY983147 IVC983147 ILG983147 IBK983147 HRO983147 HHS983147 GXW983147 GOA983147 GEE983147 FUI983147 FKM983147 FAQ983147 EQU983147 EGY983147 DXC983147 DNG983147 DDK983147 CTO983147 CJS983147 BZW983147 BQA983147 BGE983147 AWI983147 AMM983147 ACQ983147 SU983147 IY983147 C983147 WVK917611 WLO917611 WBS917611 VRW917611 VIA917611 UYE917611 UOI917611 UEM917611 TUQ917611 TKU917611 TAY917611 SRC917611 SHG917611 RXK917611 RNO917611 RDS917611 QTW917611 QKA917611 QAE917611 PQI917611 PGM917611 OWQ917611 OMU917611 OCY917611 NTC917611 NJG917611 MZK917611 MPO917611 MFS917611 LVW917611 LMA917611 LCE917611 KSI917611 KIM917611 JYQ917611 JOU917611 JEY917611 IVC917611 ILG917611 IBK917611 HRO917611 HHS917611 GXW917611 GOA917611 GEE917611 FUI917611 FKM917611 FAQ917611 EQU917611 EGY917611 DXC917611 DNG917611 DDK917611 CTO917611 CJS917611 BZW917611 BQA917611 BGE917611 AWI917611 AMM917611 ACQ917611 SU917611 IY917611 C917611 WVK852075 WLO852075 WBS852075 VRW852075 VIA852075 UYE852075 UOI852075 UEM852075 TUQ852075 TKU852075 TAY852075 SRC852075 SHG852075 RXK852075 RNO852075 RDS852075 QTW852075 QKA852075 QAE852075 PQI852075 PGM852075 OWQ852075 OMU852075 OCY852075 NTC852075 NJG852075 MZK852075 MPO852075 MFS852075 LVW852075 LMA852075 LCE852075 KSI852075 KIM852075 JYQ852075 JOU852075 JEY852075 IVC852075 ILG852075 IBK852075 HRO852075 HHS852075 GXW852075 GOA852075 GEE852075 FUI852075 FKM852075 FAQ852075 EQU852075 EGY852075 DXC852075 DNG852075 DDK852075 CTO852075 CJS852075 BZW852075 BQA852075 BGE852075 AWI852075 AMM852075 ACQ852075 SU852075 IY852075 C852075 WVK786539 WLO786539 WBS786539 VRW786539 VIA786539 UYE786539 UOI786539 UEM786539 TUQ786539 TKU786539 TAY786539 SRC786539 SHG786539 RXK786539 RNO786539 RDS786539 QTW786539 QKA786539 QAE786539 PQI786539 PGM786539 OWQ786539 OMU786539 OCY786539 NTC786539 NJG786539 MZK786539 MPO786539 MFS786539 LVW786539 LMA786539 LCE786539 KSI786539 KIM786539 JYQ786539 JOU786539 JEY786539 IVC786539 ILG786539 IBK786539 HRO786539 HHS786539 GXW786539 GOA786539 GEE786539 FUI786539 FKM786539 FAQ786539 EQU786539 EGY786539 DXC786539 DNG786539 DDK786539 CTO786539 CJS786539 BZW786539 BQA786539 BGE786539 AWI786539 AMM786539 ACQ786539 SU786539 IY786539 C786539 WVK721003 WLO721003 WBS721003 VRW721003 VIA721003 UYE721003 UOI721003 UEM721003 TUQ721003 TKU721003 TAY721003 SRC721003 SHG721003 RXK721003 RNO721003 RDS721003 QTW721003 QKA721003 QAE721003 PQI721003 PGM721003 OWQ721003 OMU721003 OCY721003 NTC721003 NJG721003 MZK721003 MPO721003 MFS721003 LVW721003 LMA721003 LCE721003 KSI721003 KIM721003 JYQ721003 JOU721003 JEY721003 IVC721003 ILG721003 IBK721003 HRO721003 HHS721003 GXW721003 GOA721003 GEE721003 FUI721003 FKM721003 FAQ721003 EQU721003 EGY721003 DXC721003 DNG721003 DDK721003 CTO721003 CJS721003 BZW721003 BQA721003 BGE721003 AWI721003 AMM721003 ACQ721003 SU721003 IY721003 C721003 WVK655467 WLO655467 WBS655467 VRW655467 VIA655467 UYE655467 UOI655467 UEM655467 TUQ655467 TKU655467 TAY655467 SRC655467 SHG655467 RXK655467 RNO655467 RDS655467 QTW655467 QKA655467 QAE655467 PQI655467 PGM655467 OWQ655467 OMU655467 OCY655467 NTC655467 NJG655467 MZK655467 MPO655467 MFS655467 LVW655467 LMA655467 LCE655467 KSI655467 KIM655467 JYQ655467 JOU655467 JEY655467 IVC655467 ILG655467 IBK655467 HRO655467 HHS655467 GXW655467 GOA655467 GEE655467 FUI655467 FKM655467 FAQ655467 EQU655467 EGY655467 DXC655467 DNG655467 DDK655467 CTO655467 CJS655467 BZW655467 BQA655467 BGE655467 AWI655467 AMM655467 ACQ655467 SU655467 IY655467 C655467 WVK589931 WLO589931 WBS589931 VRW589931 VIA589931 UYE589931 UOI589931 UEM589931 TUQ589931 TKU589931 TAY589931 SRC589931 SHG589931 RXK589931 RNO589931 RDS589931 QTW589931 QKA589931 QAE589931 PQI589931 PGM589931 OWQ589931 OMU589931 OCY589931 NTC589931 NJG589931 MZK589931 MPO589931 MFS589931 LVW589931 LMA589931 LCE589931 KSI589931 KIM589931 JYQ589931 JOU589931 JEY589931 IVC589931 ILG589931 IBK589931 HRO589931 HHS589931 GXW589931 GOA589931 GEE589931 FUI589931 FKM589931 FAQ589931 EQU589931 EGY589931 DXC589931 DNG589931 DDK589931 CTO589931 CJS589931 BZW589931 BQA589931 BGE589931 AWI589931 AMM589931 ACQ589931 SU589931 IY589931 C589931 WVK524395 WLO524395 WBS524395 VRW524395 VIA524395 UYE524395 UOI524395 UEM524395 TUQ524395 TKU524395 TAY524395 SRC524395 SHG524395 RXK524395 RNO524395 RDS524395 QTW524395 QKA524395 QAE524395 PQI524395 PGM524395 OWQ524395 OMU524395 OCY524395 NTC524395 NJG524395 MZK524395 MPO524395 MFS524395 LVW524395 LMA524395 LCE524395 KSI524395 KIM524395 JYQ524395 JOU524395 JEY524395 IVC524395 ILG524395 IBK524395 HRO524395 HHS524395 GXW524395 GOA524395 GEE524395 FUI524395 FKM524395 FAQ524395 EQU524395 EGY524395 DXC524395 DNG524395 DDK524395 CTO524395 CJS524395 BZW524395 BQA524395 BGE524395 AWI524395 AMM524395 ACQ524395 SU524395 IY524395 C524395 WVK458859 WLO458859 WBS458859 VRW458859 VIA458859 UYE458859 UOI458859 UEM458859 TUQ458859 TKU458859 TAY458859 SRC458859 SHG458859 RXK458859 RNO458859 RDS458859 QTW458859 QKA458859 QAE458859 PQI458859 PGM458859 OWQ458859 OMU458859 OCY458859 NTC458859 NJG458859 MZK458859 MPO458859 MFS458859 LVW458859 LMA458859 LCE458859 KSI458859 KIM458859 JYQ458859 JOU458859 JEY458859 IVC458859 ILG458859 IBK458859 HRO458859 HHS458859 GXW458859 GOA458859 GEE458859 FUI458859 FKM458859 FAQ458859 EQU458859 EGY458859 DXC458859 DNG458859 DDK458859 CTO458859 CJS458859 BZW458859 BQA458859 BGE458859 AWI458859 AMM458859 ACQ458859 SU458859 IY458859 C458859 WVK393323 WLO393323 WBS393323 VRW393323 VIA393323 UYE393323 UOI393323 UEM393323 TUQ393323 TKU393323 TAY393323 SRC393323 SHG393323 RXK393323 RNO393323 RDS393323 QTW393323 QKA393323 QAE393323 PQI393323 PGM393323 OWQ393323 OMU393323 OCY393323 NTC393323 NJG393323 MZK393323 MPO393323 MFS393323 LVW393323 LMA393323 LCE393323 KSI393323 KIM393323 JYQ393323 JOU393323 JEY393323 IVC393323 ILG393323 IBK393323 HRO393323 HHS393323 GXW393323 GOA393323 GEE393323 FUI393323 FKM393323 FAQ393323 EQU393323 EGY393323 DXC393323 DNG393323 DDK393323 CTO393323 CJS393323 BZW393323 BQA393323 BGE393323 AWI393323 AMM393323 ACQ393323 SU393323 IY393323 C393323 WVK327787 WLO327787 WBS327787 VRW327787 VIA327787 UYE327787 UOI327787 UEM327787 TUQ327787 TKU327787 TAY327787 SRC327787 SHG327787 RXK327787 RNO327787 RDS327787 QTW327787 QKA327787 QAE327787 PQI327787 PGM327787 OWQ327787 OMU327787 OCY327787 NTC327787 NJG327787 MZK327787 MPO327787 MFS327787 LVW327787 LMA327787 LCE327787 KSI327787 KIM327787 JYQ327787 JOU327787 JEY327787 IVC327787 ILG327787 IBK327787 HRO327787 HHS327787 GXW327787 GOA327787 GEE327787 FUI327787 FKM327787 FAQ327787 EQU327787 EGY327787 DXC327787 DNG327787 DDK327787 CTO327787 CJS327787 BZW327787 BQA327787 BGE327787 AWI327787 AMM327787 ACQ327787 SU327787 IY327787 C327787 WVK262251 WLO262251 WBS262251 VRW262251 VIA262251 UYE262251 UOI262251 UEM262251 TUQ262251 TKU262251 TAY262251 SRC262251 SHG262251 RXK262251 RNO262251 RDS262251 QTW262251 QKA262251 QAE262251 PQI262251 PGM262251 OWQ262251 OMU262251 OCY262251 NTC262251 NJG262251 MZK262251 MPO262251 MFS262251 LVW262251 LMA262251 LCE262251 KSI262251 KIM262251 JYQ262251 JOU262251 JEY262251 IVC262251 ILG262251 IBK262251 HRO262251 HHS262251 GXW262251 GOA262251 GEE262251 FUI262251 FKM262251 FAQ262251 EQU262251 EGY262251 DXC262251 DNG262251 DDK262251 CTO262251 CJS262251 BZW262251 BQA262251 BGE262251 AWI262251 AMM262251 ACQ262251 SU262251 IY262251 C262251 WVK196715 WLO196715 WBS196715 VRW196715 VIA196715 UYE196715 UOI196715 UEM196715 TUQ196715 TKU196715 TAY196715 SRC196715 SHG196715 RXK196715 RNO196715 RDS196715 QTW196715 QKA196715 QAE196715 PQI196715 PGM196715 OWQ196715 OMU196715 OCY196715 NTC196715 NJG196715 MZK196715 MPO196715 MFS196715 LVW196715 LMA196715 LCE196715 KSI196715 KIM196715 JYQ196715 JOU196715 JEY196715 IVC196715 ILG196715 IBK196715 HRO196715 HHS196715 GXW196715 GOA196715 GEE196715 FUI196715 FKM196715 FAQ196715 EQU196715 EGY196715 DXC196715 DNG196715 DDK196715 CTO196715 CJS196715 BZW196715 BQA196715 BGE196715 AWI196715 AMM196715 ACQ196715 SU196715 IY196715 C196715 WVK131179 WLO131179 WBS131179 VRW131179 VIA131179 UYE131179 UOI131179 UEM131179 TUQ131179 TKU131179 TAY131179 SRC131179 SHG131179 RXK131179 RNO131179 RDS131179 QTW131179 QKA131179 QAE131179 PQI131179 PGM131179 OWQ131179 OMU131179 OCY131179 NTC131179 NJG131179 MZK131179 MPO131179 MFS131179 LVW131179 LMA131179 LCE131179 KSI131179 KIM131179 JYQ131179 JOU131179 JEY131179 IVC131179 ILG131179 IBK131179 HRO131179 HHS131179 GXW131179 GOA131179 GEE131179 FUI131179 FKM131179 FAQ131179 EQU131179 EGY131179 DXC131179 DNG131179 DDK131179 CTO131179 CJS131179 BZW131179 BQA131179 BGE131179 AWI131179 AMM131179 ACQ131179 SU131179 IY131179 C131179 WVK65643 WLO65643 WBS65643 VRW65643 VIA65643 UYE65643 UOI65643 UEM65643 TUQ65643 TKU65643 TAY65643 SRC65643 SHG65643 RXK65643 RNO65643 RDS65643 QTW65643 QKA65643 QAE65643 PQI65643 PGM65643 OWQ65643 OMU65643 OCY65643 NTC65643 NJG65643 MZK65643 MPO65643 MFS65643 LVW65643 LMA65643 LCE65643 KSI65643 KIM65643 JYQ65643 JOU65643 JEY65643 IVC65643 ILG65643 IBK65643 HRO65643 HHS65643 GXW65643 GOA65643 GEE65643 FUI65643 FKM65643 FAQ65643 EQU65643 EGY65643 DXC65643 DNG65643 DDK65643 CTO65643 CJS65643 BZW65643 BQA65643 BGE65643 AWI65643 AMM65643 ACQ65643 SU65643 IY65643 C65643 WVK107 WLO107 WBS107 VRW107 VIA107 UYE107 UOI107 UEM107 TUQ107 TKU107 TAY107 SRC107 SHG107 RXK107 RNO107 RDS107 QTW107 QKA107 QAE107 PQI107 PGM107 OWQ107 OMU107 OCY107 NTC107 NJG107 MZK107 MPO107 MFS107 LVW107 LMA107 LCE107 KSI107 KIM107 JYQ107 JOU107 JEY107 IVC107 ILG107 IBK107 HRO107 HHS107 GXW107 GOA107 GEE107 FUI107 FKM107 FAQ107 EQU107 EGY107 DXC107 DNG107 DDK107 CTO107 CJS107 BZW107 BQA107 BGE107 AWI107 AMM107 ACQ107 SU107 IY107" xr:uid="{269BB4CE-72F7-41C8-A57B-855D6D31D77F}">
      <formula1>$R$95:$R$97</formula1>
    </dataValidation>
    <dataValidation type="list" allowBlank="1" showInputMessage="1" showErrorMessage="1" sqref="C108 WVK983148 WLO983148 WBS983148 VRW983148 VIA983148 UYE983148 UOI983148 UEM983148 TUQ983148 TKU983148 TAY983148 SRC983148 SHG983148 RXK983148 RNO983148 RDS983148 QTW983148 QKA983148 QAE983148 PQI983148 PGM983148 OWQ983148 OMU983148 OCY983148 NTC983148 NJG983148 MZK983148 MPO983148 MFS983148 LVW983148 LMA983148 LCE983148 KSI983148 KIM983148 JYQ983148 JOU983148 JEY983148 IVC983148 ILG983148 IBK983148 HRO983148 HHS983148 GXW983148 GOA983148 GEE983148 FUI983148 FKM983148 FAQ983148 EQU983148 EGY983148 DXC983148 DNG983148 DDK983148 CTO983148 CJS983148 BZW983148 BQA983148 BGE983148 AWI983148 AMM983148 ACQ983148 SU983148 IY983148 C983148 WVK917612 WLO917612 WBS917612 VRW917612 VIA917612 UYE917612 UOI917612 UEM917612 TUQ917612 TKU917612 TAY917612 SRC917612 SHG917612 RXK917612 RNO917612 RDS917612 QTW917612 QKA917612 QAE917612 PQI917612 PGM917612 OWQ917612 OMU917612 OCY917612 NTC917612 NJG917612 MZK917612 MPO917612 MFS917612 LVW917612 LMA917612 LCE917612 KSI917612 KIM917612 JYQ917612 JOU917612 JEY917612 IVC917612 ILG917612 IBK917612 HRO917612 HHS917612 GXW917612 GOA917612 GEE917612 FUI917612 FKM917612 FAQ917612 EQU917612 EGY917612 DXC917612 DNG917612 DDK917612 CTO917612 CJS917612 BZW917612 BQA917612 BGE917612 AWI917612 AMM917612 ACQ917612 SU917612 IY917612 C917612 WVK852076 WLO852076 WBS852076 VRW852076 VIA852076 UYE852076 UOI852076 UEM852076 TUQ852076 TKU852076 TAY852076 SRC852076 SHG852076 RXK852076 RNO852076 RDS852076 QTW852076 QKA852076 QAE852076 PQI852076 PGM852076 OWQ852076 OMU852076 OCY852076 NTC852076 NJG852076 MZK852076 MPO852076 MFS852076 LVW852076 LMA852076 LCE852076 KSI852076 KIM852076 JYQ852076 JOU852076 JEY852076 IVC852076 ILG852076 IBK852076 HRO852076 HHS852076 GXW852076 GOA852076 GEE852076 FUI852076 FKM852076 FAQ852076 EQU852076 EGY852076 DXC852076 DNG852076 DDK852076 CTO852076 CJS852076 BZW852076 BQA852076 BGE852076 AWI852076 AMM852076 ACQ852076 SU852076 IY852076 C852076 WVK786540 WLO786540 WBS786540 VRW786540 VIA786540 UYE786540 UOI786540 UEM786540 TUQ786540 TKU786540 TAY786540 SRC786540 SHG786540 RXK786540 RNO786540 RDS786540 QTW786540 QKA786540 QAE786540 PQI786540 PGM786540 OWQ786540 OMU786540 OCY786540 NTC786540 NJG786540 MZK786540 MPO786540 MFS786540 LVW786540 LMA786540 LCE786540 KSI786540 KIM786540 JYQ786540 JOU786540 JEY786540 IVC786540 ILG786540 IBK786540 HRO786540 HHS786540 GXW786540 GOA786540 GEE786540 FUI786540 FKM786540 FAQ786540 EQU786540 EGY786540 DXC786540 DNG786540 DDK786540 CTO786540 CJS786540 BZW786540 BQA786540 BGE786540 AWI786540 AMM786540 ACQ786540 SU786540 IY786540 C786540 WVK721004 WLO721004 WBS721004 VRW721004 VIA721004 UYE721004 UOI721004 UEM721004 TUQ721004 TKU721004 TAY721004 SRC721004 SHG721004 RXK721004 RNO721004 RDS721004 QTW721004 QKA721004 QAE721004 PQI721004 PGM721004 OWQ721004 OMU721004 OCY721004 NTC721004 NJG721004 MZK721004 MPO721004 MFS721004 LVW721004 LMA721004 LCE721004 KSI721004 KIM721004 JYQ721004 JOU721004 JEY721004 IVC721004 ILG721004 IBK721004 HRO721004 HHS721004 GXW721004 GOA721004 GEE721004 FUI721004 FKM721004 FAQ721004 EQU721004 EGY721004 DXC721004 DNG721004 DDK721004 CTO721004 CJS721004 BZW721004 BQA721004 BGE721004 AWI721004 AMM721004 ACQ721004 SU721004 IY721004 C721004 WVK655468 WLO655468 WBS655468 VRW655468 VIA655468 UYE655468 UOI655468 UEM655468 TUQ655468 TKU655468 TAY655468 SRC655468 SHG655468 RXK655468 RNO655468 RDS655468 QTW655468 QKA655468 QAE655468 PQI655468 PGM655468 OWQ655468 OMU655468 OCY655468 NTC655468 NJG655468 MZK655468 MPO655468 MFS655468 LVW655468 LMA655468 LCE655468 KSI655468 KIM655468 JYQ655468 JOU655468 JEY655468 IVC655468 ILG655468 IBK655468 HRO655468 HHS655468 GXW655468 GOA655468 GEE655468 FUI655468 FKM655468 FAQ655468 EQU655468 EGY655468 DXC655468 DNG655468 DDK655468 CTO655468 CJS655468 BZW655468 BQA655468 BGE655468 AWI655468 AMM655468 ACQ655468 SU655468 IY655468 C655468 WVK589932 WLO589932 WBS589932 VRW589932 VIA589932 UYE589932 UOI589932 UEM589932 TUQ589932 TKU589932 TAY589932 SRC589932 SHG589932 RXK589932 RNO589932 RDS589932 QTW589932 QKA589932 QAE589932 PQI589932 PGM589932 OWQ589932 OMU589932 OCY589932 NTC589932 NJG589932 MZK589932 MPO589932 MFS589932 LVW589932 LMA589932 LCE589932 KSI589932 KIM589932 JYQ589932 JOU589932 JEY589932 IVC589932 ILG589932 IBK589932 HRO589932 HHS589932 GXW589932 GOA589932 GEE589932 FUI589932 FKM589932 FAQ589932 EQU589932 EGY589932 DXC589932 DNG589932 DDK589932 CTO589932 CJS589932 BZW589932 BQA589932 BGE589932 AWI589932 AMM589932 ACQ589932 SU589932 IY589932 C589932 WVK524396 WLO524396 WBS524396 VRW524396 VIA524396 UYE524396 UOI524396 UEM524396 TUQ524396 TKU524396 TAY524396 SRC524396 SHG524396 RXK524396 RNO524396 RDS524396 QTW524396 QKA524396 QAE524396 PQI524396 PGM524396 OWQ524396 OMU524396 OCY524396 NTC524396 NJG524396 MZK524396 MPO524396 MFS524396 LVW524396 LMA524396 LCE524396 KSI524396 KIM524396 JYQ524396 JOU524396 JEY524396 IVC524396 ILG524396 IBK524396 HRO524396 HHS524396 GXW524396 GOA524396 GEE524396 FUI524396 FKM524396 FAQ524396 EQU524396 EGY524396 DXC524396 DNG524396 DDK524396 CTO524396 CJS524396 BZW524396 BQA524396 BGE524396 AWI524396 AMM524396 ACQ524396 SU524396 IY524396 C524396 WVK458860 WLO458860 WBS458860 VRW458860 VIA458860 UYE458860 UOI458860 UEM458860 TUQ458860 TKU458860 TAY458860 SRC458860 SHG458860 RXK458860 RNO458860 RDS458860 QTW458860 QKA458860 QAE458860 PQI458860 PGM458860 OWQ458860 OMU458860 OCY458860 NTC458860 NJG458860 MZK458860 MPO458860 MFS458860 LVW458860 LMA458860 LCE458860 KSI458860 KIM458860 JYQ458860 JOU458860 JEY458860 IVC458860 ILG458860 IBK458860 HRO458860 HHS458860 GXW458860 GOA458860 GEE458860 FUI458860 FKM458860 FAQ458860 EQU458860 EGY458860 DXC458860 DNG458860 DDK458860 CTO458860 CJS458860 BZW458860 BQA458860 BGE458860 AWI458860 AMM458860 ACQ458860 SU458860 IY458860 C458860 WVK393324 WLO393324 WBS393324 VRW393324 VIA393324 UYE393324 UOI393324 UEM393324 TUQ393324 TKU393324 TAY393324 SRC393324 SHG393324 RXK393324 RNO393324 RDS393324 QTW393324 QKA393324 QAE393324 PQI393324 PGM393324 OWQ393324 OMU393324 OCY393324 NTC393324 NJG393324 MZK393324 MPO393324 MFS393324 LVW393324 LMA393324 LCE393324 KSI393324 KIM393324 JYQ393324 JOU393324 JEY393324 IVC393324 ILG393324 IBK393324 HRO393324 HHS393324 GXW393324 GOA393324 GEE393324 FUI393324 FKM393324 FAQ393324 EQU393324 EGY393324 DXC393324 DNG393324 DDK393324 CTO393324 CJS393324 BZW393324 BQA393324 BGE393324 AWI393324 AMM393324 ACQ393324 SU393324 IY393324 C393324 WVK327788 WLO327788 WBS327788 VRW327788 VIA327788 UYE327788 UOI327788 UEM327788 TUQ327788 TKU327788 TAY327788 SRC327788 SHG327788 RXK327788 RNO327788 RDS327788 QTW327788 QKA327788 QAE327788 PQI327788 PGM327788 OWQ327788 OMU327788 OCY327788 NTC327788 NJG327788 MZK327788 MPO327788 MFS327788 LVW327788 LMA327788 LCE327788 KSI327788 KIM327788 JYQ327788 JOU327788 JEY327788 IVC327788 ILG327788 IBK327788 HRO327788 HHS327788 GXW327788 GOA327788 GEE327788 FUI327788 FKM327788 FAQ327788 EQU327788 EGY327788 DXC327788 DNG327788 DDK327788 CTO327788 CJS327788 BZW327788 BQA327788 BGE327788 AWI327788 AMM327788 ACQ327788 SU327788 IY327788 C327788 WVK262252 WLO262252 WBS262252 VRW262252 VIA262252 UYE262252 UOI262252 UEM262252 TUQ262252 TKU262252 TAY262252 SRC262252 SHG262252 RXK262252 RNO262252 RDS262252 QTW262252 QKA262252 QAE262252 PQI262252 PGM262252 OWQ262252 OMU262252 OCY262252 NTC262252 NJG262252 MZK262252 MPO262252 MFS262252 LVW262252 LMA262252 LCE262252 KSI262252 KIM262252 JYQ262252 JOU262252 JEY262252 IVC262252 ILG262252 IBK262252 HRO262252 HHS262252 GXW262252 GOA262252 GEE262252 FUI262252 FKM262252 FAQ262252 EQU262252 EGY262252 DXC262252 DNG262252 DDK262252 CTO262252 CJS262252 BZW262252 BQA262252 BGE262252 AWI262252 AMM262252 ACQ262252 SU262252 IY262252 C262252 WVK196716 WLO196716 WBS196716 VRW196716 VIA196716 UYE196716 UOI196716 UEM196716 TUQ196716 TKU196716 TAY196716 SRC196716 SHG196716 RXK196716 RNO196716 RDS196716 QTW196716 QKA196716 QAE196716 PQI196716 PGM196716 OWQ196716 OMU196716 OCY196716 NTC196716 NJG196716 MZK196716 MPO196716 MFS196716 LVW196716 LMA196716 LCE196716 KSI196716 KIM196716 JYQ196716 JOU196716 JEY196716 IVC196716 ILG196716 IBK196716 HRO196716 HHS196716 GXW196716 GOA196716 GEE196716 FUI196716 FKM196716 FAQ196716 EQU196716 EGY196716 DXC196716 DNG196716 DDK196716 CTO196716 CJS196716 BZW196716 BQA196716 BGE196716 AWI196716 AMM196716 ACQ196716 SU196716 IY196716 C196716 WVK131180 WLO131180 WBS131180 VRW131180 VIA131180 UYE131180 UOI131180 UEM131180 TUQ131180 TKU131180 TAY131180 SRC131180 SHG131180 RXK131180 RNO131180 RDS131180 QTW131180 QKA131180 QAE131180 PQI131180 PGM131180 OWQ131180 OMU131180 OCY131180 NTC131180 NJG131180 MZK131180 MPO131180 MFS131180 LVW131180 LMA131180 LCE131180 KSI131180 KIM131180 JYQ131180 JOU131180 JEY131180 IVC131180 ILG131180 IBK131180 HRO131180 HHS131180 GXW131180 GOA131180 GEE131180 FUI131180 FKM131180 FAQ131180 EQU131180 EGY131180 DXC131180 DNG131180 DDK131180 CTO131180 CJS131180 BZW131180 BQA131180 BGE131180 AWI131180 AMM131180 ACQ131180 SU131180 IY131180 C131180 WVK65644 WLO65644 WBS65644 VRW65644 VIA65644 UYE65644 UOI65644 UEM65644 TUQ65644 TKU65644 TAY65644 SRC65644 SHG65644 RXK65644 RNO65644 RDS65644 QTW65644 QKA65644 QAE65644 PQI65644 PGM65644 OWQ65644 OMU65644 OCY65644 NTC65644 NJG65644 MZK65644 MPO65644 MFS65644 LVW65644 LMA65644 LCE65644 KSI65644 KIM65644 JYQ65644 JOU65644 JEY65644 IVC65644 ILG65644 IBK65644 HRO65644 HHS65644 GXW65644 GOA65644 GEE65644 FUI65644 FKM65644 FAQ65644 EQU65644 EGY65644 DXC65644 DNG65644 DDK65644 CTO65644 CJS65644 BZW65644 BQA65644 BGE65644 AWI65644 AMM65644 ACQ65644 SU65644 IY65644 C65644 WVK108 WLO108 WBS108 VRW108 VIA108 UYE108 UOI108 UEM108 TUQ108 TKU108 TAY108 SRC108 SHG108 RXK108 RNO108 RDS108 QTW108 QKA108 QAE108 PQI108 PGM108 OWQ108 OMU108 OCY108 NTC108 NJG108 MZK108 MPO108 MFS108 LVW108 LMA108 LCE108 KSI108 KIM108 JYQ108 JOU108 JEY108 IVC108 ILG108 IBK108 HRO108 HHS108 GXW108 GOA108 GEE108 FUI108 FKM108 FAQ108 EQU108 EGY108 DXC108 DNG108 DDK108 CTO108 CJS108 BZW108 BQA108 BGE108 AWI108 AMM108 ACQ108 SU108 IY108" xr:uid="{8139D709-A569-459E-9921-9EF936E64E95}">
      <formula1>$R$98:$R$100</formula1>
    </dataValidation>
    <dataValidation type="list" allowBlank="1" showInputMessage="1" showErrorMessage="1" sqref="C109 WVK983149 WLO983149 WBS983149 VRW983149 VIA983149 UYE983149 UOI983149 UEM983149 TUQ983149 TKU983149 TAY983149 SRC983149 SHG983149 RXK983149 RNO983149 RDS983149 QTW983149 QKA983149 QAE983149 PQI983149 PGM983149 OWQ983149 OMU983149 OCY983149 NTC983149 NJG983149 MZK983149 MPO983149 MFS983149 LVW983149 LMA983149 LCE983149 KSI983149 KIM983149 JYQ983149 JOU983149 JEY983149 IVC983149 ILG983149 IBK983149 HRO983149 HHS983149 GXW983149 GOA983149 GEE983149 FUI983149 FKM983149 FAQ983149 EQU983149 EGY983149 DXC983149 DNG983149 DDK983149 CTO983149 CJS983149 BZW983149 BQA983149 BGE983149 AWI983149 AMM983149 ACQ983149 SU983149 IY983149 C983149 WVK917613 WLO917613 WBS917613 VRW917613 VIA917613 UYE917613 UOI917613 UEM917613 TUQ917613 TKU917613 TAY917613 SRC917613 SHG917613 RXK917613 RNO917613 RDS917613 QTW917613 QKA917613 QAE917613 PQI917613 PGM917613 OWQ917613 OMU917613 OCY917613 NTC917613 NJG917613 MZK917613 MPO917613 MFS917613 LVW917613 LMA917613 LCE917613 KSI917613 KIM917613 JYQ917613 JOU917613 JEY917613 IVC917613 ILG917613 IBK917613 HRO917613 HHS917613 GXW917613 GOA917613 GEE917613 FUI917613 FKM917613 FAQ917613 EQU917613 EGY917613 DXC917613 DNG917613 DDK917613 CTO917613 CJS917613 BZW917613 BQA917613 BGE917613 AWI917613 AMM917613 ACQ917613 SU917613 IY917613 C917613 WVK852077 WLO852077 WBS852077 VRW852077 VIA852077 UYE852077 UOI852077 UEM852077 TUQ852077 TKU852077 TAY852077 SRC852077 SHG852077 RXK852077 RNO852077 RDS852077 QTW852077 QKA852077 QAE852077 PQI852077 PGM852077 OWQ852077 OMU852077 OCY852077 NTC852077 NJG852077 MZK852077 MPO852077 MFS852077 LVW852077 LMA852077 LCE852077 KSI852077 KIM852077 JYQ852077 JOU852077 JEY852077 IVC852077 ILG852077 IBK852077 HRO852077 HHS852077 GXW852077 GOA852077 GEE852077 FUI852077 FKM852077 FAQ852077 EQU852077 EGY852077 DXC852077 DNG852077 DDK852077 CTO852077 CJS852077 BZW852077 BQA852077 BGE852077 AWI852077 AMM852077 ACQ852077 SU852077 IY852077 C852077 WVK786541 WLO786541 WBS786541 VRW786541 VIA786541 UYE786541 UOI786541 UEM786541 TUQ786541 TKU786541 TAY786541 SRC786541 SHG786541 RXK786541 RNO786541 RDS786541 QTW786541 QKA786541 QAE786541 PQI786541 PGM786541 OWQ786541 OMU786541 OCY786541 NTC786541 NJG786541 MZK786541 MPO786541 MFS786541 LVW786541 LMA786541 LCE786541 KSI786541 KIM786541 JYQ786541 JOU786541 JEY786541 IVC786541 ILG786541 IBK786541 HRO786541 HHS786541 GXW786541 GOA786541 GEE786541 FUI786541 FKM786541 FAQ786541 EQU786541 EGY786541 DXC786541 DNG786541 DDK786541 CTO786541 CJS786541 BZW786541 BQA786541 BGE786541 AWI786541 AMM786541 ACQ786541 SU786541 IY786541 C786541 WVK721005 WLO721005 WBS721005 VRW721005 VIA721005 UYE721005 UOI721005 UEM721005 TUQ721005 TKU721005 TAY721005 SRC721005 SHG721005 RXK721005 RNO721005 RDS721005 QTW721005 QKA721005 QAE721005 PQI721005 PGM721005 OWQ721005 OMU721005 OCY721005 NTC721005 NJG721005 MZK721005 MPO721005 MFS721005 LVW721005 LMA721005 LCE721005 KSI721005 KIM721005 JYQ721005 JOU721005 JEY721005 IVC721005 ILG721005 IBK721005 HRO721005 HHS721005 GXW721005 GOA721005 GEE721005 FUI721005 FKM721005 FAQ721005 EQU721005 EGY721005 DXC721005 DNG721005 DDK721005 CTO721005 CJS721005 BZW721005 BQA721005 BGE721005 AWI721005 AMM721005 ACQ721005 SU721005 IY721005 C721005 WVK655469 WLO655469 WBS655469 VRW655469 VIA655469 UYE655469 UOI655469 UEM655469 TUQ655469 TKU655469 TAY655469 SRC655469 SHG655469 RXK655469 RNO655469 RDS655469 QTW655469 QKA655469 QAE655469 PQI655469 PGM655469 OWQ655469 OMU655469 OCY655469 NTC655469 NJG655469 MZK655469 MPO655469 MFS655469 LVW655469 LMA655469 LCE655469 KSI655469 KIM655469 JYQ655469 JOU655469 JEY655469 IVC655469 ILG655469 IBK655469 HRO655469 HHS655469 GXW655469 GOA655469 GEE655469 FUI655469 FKM655469 FAQ655469 EQU655469 EGY655469 DXC655469 DNG655469 DDK655469 CTO655469 CJS655469 BZW655469 BQA655469 BGE655469 AWI655469 AMM655469 ACQ655469 SU655469 IY655469 C655469 WVK589933 WLO589933 WBS589933 VRW589933 VIA589933 UYE589933 UOI589933 UEM589933 TUQ589933 TKU589933 TAY589933 SRC589933 SHG589933 RXK589933 RNO589933 RDS589933 QTW589933 QKA589933 QAE589933 PQI589933 PGM589933 OWQ589933 OMU589933 OCY589933 NTC589933 NJG589933 MZK589933 MPO589933 MFS589933 LVW589933 LMA589933 LCE589933 KSI589933 KIM589933 JYQ589933 JOU589933 JEY589933 IVC589933 ILG589933 IBK589933 HRO589933 HHS589933 GXW589933 GOA589933 GEE589933 FUI589933 FKM589933 FAQ589933 EQU589933 EGY589933 DXC589933 DNG589933 DDK589933 CTO589933 CJS589933 BZW589933 BQA589933 BGE589933 AWI589933 AMM589933 ACQ589933 SU589933 IY589933 C589933 WVK524397 WLO524397 WBS524397 VRW524397 VIA524397 UYE524397 UOI524397 UEM524397 TUQ524397 TKU524397 TAY524397 SRC524397 SHG524397 RXK524397 RNO524397 RDS524397 QTW524397 QKA524397 QAE524397 PQI524397 PGM524397 OWQ524397 OMU524397 OCY524397 NTC524397 NJG524397 MZK524397 MPO524397 MFS524397 LVW524397 LMA524397 LCE524397 KSI524397 KIM524397 JYQ524397 JOU524397 JEY524397 IVC524397 ILG524397 IBK524397 HRO524397 HHS524397 GXW524397 GOA524397 GEE524397 FUI524397 FKM524397 FAQ524397 EQU524397 EGY524397 DXC524397 DNG524397 DDK524397 CTO524397 CJS524397 BZW524397 BQA524397 BGE524397 AWI524397 AMM524397 ACQ524397 SU524397 IY524397 C524397 WVK458861 WLO458861 WBS458861 VRW458861 VIA458861 UYE458861 UOI458861 UEM458861 TUQ458861 TKU458861 TAY458861 SRC458861 SHG458861 RXK458861 RNO458861 RDS458861 QTW458861 QKA458861 QAE458861 PQI458861 PGM458861 OWQ458861 OMU458861 OCY458861 NTC458861 NJG458861 MZK458861 MPO458861 MFS458861 LVW458861 LMA458861 LCE458861 KSI458861 KIM458861 JYQ458861 JOU458861 JEY458861 IVC458861 ILG458861 IBK458861 HRO458861 HHS458861 GXW458861 GOA458861 GEE458861 FUI458861 FKM458861 FAQ458861 EQU458861 EGY458861 DXC458861 DNG458861 DDK458861 CTO458861 CJS458861 BZW458861 BQA458861 BGE458861 AWI458861 AMM458861 ACQ458861 SU458861 IY458861 C458861 WVK393325 WLO393325 WBS393325 VRW393325 VIA393325 UYE393325 UOI393325 UEM393325 TUQ393325 TKU393325 TAY393325 SRC393325 SHG393325 RXK393325 RNO393325 RDS393325 QTW393325 QKA393325 QAE393325 PQI393325 PGM393325 OWQ393325 OMU393325 OCY393325 NTC393325 NJG393325 MZK393325 MPO393325 MFS393325 LVW393325 LMA393325 LCE393325 KSI393325 KIM393325 JYQ393325 JOU393325 JEY393325 IVC393325 ILG393325 IBK393325 HRO393325 HHS393325 GXW393325 GOA393325 GEE393325 FUI393325 FKM393325 FAQ393325 EQU393325 EGY393325 DXC393325 DNG393325 DDK393325 CTO393325 CJS393325 BZW393325 BQA393325 BGE393325 AWI393325 AMM393325 ACQ393325 SU393325 IY393325 C393325 WVK327789 WLO327789 WBS327789 VRW327789 VIA327789 UYE327789 UOI327789 UEM327789 TUQ327789 TKU327789 TAY327789 SRC327789 SHG327789 RXK327789 RNO327789 RDS327789 QTW327789 QKA327789 QAE327789 PQI327789 PGM327789 OWQ327789 OMU327789 OCY327789 NTC327789 NJG327789 MZK327789 MPO327789 MFS327789 LVW327789 LMA327789 LCE327789 KSI327789 KIM327789 JYQ327789 JOU327789 JEY327789 IVC327789 ILG327789 IBK327789 HRO327789 HHS327789 GXW327789 GOA327789 GEE327789 FUI327789 FKM327789 FAQ327789 EQU327789 EGY327789 DXC327789 DNG327789 DDK327789 CTO327789 CJS327789 BZW327789 BQA327789 BGE327789 AWI327789 AMM327789 ACQ327789 SU327789 IY327789 C327789 WVK262253 WLO262253 WBS262253 VRW262253 VIA262253 UYE262253 UOI262253 UEM262253 TUQ262253 TKU262253 TAY262253 SRC262253 SHG262253 RXK262253 RNO262253 RDS262253 QTW262253 QKA262253 QAE262253 PQI262253 PGM262253 OWQ262253 OMU262253 OCY262253 NTC262253 NJG262253 MZK262253 MPO262253 MFS262253 LVW262253 LMA262253 LCE262253 KSI262253 KIM262253 JYQ262253 JOU262253 JEY262253 IVC262253 ILG262253 IBK262253 HRO262253 HHS262253 GXW262253 GOA262253 GEE262253 FUI262253 FKM262253 FAQ262253 EQU262253 EGY262253 DXC262253 DNG262253 DDK262253 CTO262253 CJS262253 BZW262253 BQA262253 BGE262253 AWI262253 AMM262253 ACQ262253 SU262253 IY262253 C262253 WVK196717 WLO196717 WBS196717 VRW196717 VIA196717 UYE196717 UOI196717 UEM196717 TUQ196717 TKU196717 TAY196717 SRC196717 SHG196717 RXK196717 RNO196717 RDS196717 QTW196717 QKA196717 QAE196717 PQI196717 PGM196717 OWQ196717 OMU196717 OCY196717 NTC196717 NJG196717 MZK196717 MPO196717 MFS196717 LVW196717 LMA196717 LCE196717 KSI196717 KIM196717 JYQ196717 JOU196717 JEY196717 IVC196717 ILG196717 IBK196717 HRO196717 HHS196717 GXW196717 GOA196717 GEE196717 FUI196717 FKM196717 FAQ196717 EQU196717 EGY196717 DXC196717 DNG196717 DDK196717 CTO196717 CJS196717 BZW196717 BQA196717 BGE196717 AWI196717 AMM196717 ACQ196717 SU196717 IY196717 C196717 WVK131181 WLO131181 WBS131181 VRW131181 VIA131181 UYE131181 UOI131181 UEM131181 TUQ131181 TKU131181 TAY131181 SRC131181 SHG131181 RXK131181 RNO131181 RDS131181 QTW131181 QKA131181 QAE131181 PQI131181 PGM131181 OWQ131181 OMU131181 OCY131181 NTC131181 NJG131181 MZK131181 MPO131181 MFS131181 LVW131181 LMA131181 LCE131181 KSI131181 KIM131181 JYQ131181 JOU131181 JEY131181 IVC131181 ILG131181 IBK131181 HRO131181 HHS131181 GXW131181 GOA131181 GEE131181 FUI131181 FKM131181 FAQ131181 EQU131181 EGY131181 DXC131181 DNG131181 DDK131181 CTO131181 CJS131181 BZW131181 BQA131181 BGE131181 AWI131181 AMM131181 ACQ131181 SU131181 IY131181 C131181 WVK65645 WLO65645 WBS65645 VRW65645 VIA65645 UYE65645 UOI65645 UEM65645 TUQ65645 TKU65645 TAY65645 SRC65645 SHG65645 RXK65645 RNO65645 RDS65645 QTW65645 QKA65645 QAE65645 PQI65645 PGM65645 OWQ65645 OMU65645 OCY65645 NTC65645 NJG65645 MZK65645 MPO65645 MFS65645 LVW65645 LMA65645 LCE65645 KSI65645 KIM65645 JYQ65645 JOU65645 JEY65645 IVC65645 ILG65645 IBK65645 HRO65645 HHS65645 GXW65645 GOA65645 GEE65645 FUI65645 FKM65645 FAQ65645 EQU65645 EGY65645 DXC65645 DNG65645 DDK65645 CTO65645 CJS65645 BZW65645 BQA65645 BGE65645 AWI65645 AMM65645 ACQ65645 SU65645 IY65645 C65645 WVK109 WLO109 WBS109 VRW109 VIA109 UYE109 UOI109 UEM109 TUQ109 TKU109 TAY109 SRC109 SHG109 RXK109 RNO109 RDS109 QTW109 QKA109 QAE109 PQI109 PGM109 OWQ109 OMU109 OCY109 NTC109 NJG109 MZK109 MPO109 MFS109 LVW109 LMA109 LCE109 KSI109 KIM109 JYQ109 JOU109 JEY109 IVC109 ILG109 IBK109 HRO109 HHS109 GXW109 GOA109 GEE109 FUI109 FKM109 FAQ109 EQU109 EGY109 DXC109 DNG109 DDK109 CTO109 CJS109 BZW109 BQA109 BGE109 AWI109 AMM109 ACQ109 SU109 IY109" xr:uid="{4F0429FF-48B9-4AC9-B4EF-AFA03336467E}">
      <formula1>$R$101:$R$103</formula1>
    </dataValidation>
    <dataValidation type="list" allowBlank="1" showInputMessage="1" showErrorMessage="1" sqref="C111 WVK983151 WLO983151 WBS983151 VRW983151 VIA983151 UYE983151 UOI983151 UEM983151 TUQ983151 TKU983151 TAY983151 SRC983151 SHG983151 RXK983151 RNO983151 RDS983151 QTW983151 QKA983151 QAE983151 PQI983151 PGM983151 OWQ983151 OMU983151 OCY983151 NTC983151 NJG983151 MZK983151 MPO983151 MFS983151 LVW983151 LMA983151 LCE983151 KSI983151 KIM983151 JYQ983151 JOU983151 JEY983151 IVC983151 ILG983151 IBK983151 HRO983151 HHS983151 GXW983151 GOA983151 GEE983151 FUI983151 FKM983151 FAQ983151 EQU983151 EGY983151 DXC983151 DNG983151 DDK983151 CTO983151 CJS983151 BZW983151 BQA983151 BGE983151 AWI983151 AMM983151 ACQ983151 SU983151 IY983151 C983151 WVK917615 WLO917615 WBS917615 VRW917615 VIA917615 UYE917615 UOI917615 UEM917615 TUQ917615 TKU917615 TAY917615 SRC917615 SHG917615 RXK917615 RNO917615 RDS917615 QTW917615 QKA917615 QAE917615 PQI917615 PGM917615 OWQ917615 OMU917615 OCY917615 NTC917615 NJG917615 MZK917615 MPO917615 MFS917615 LVW917615 LMA917615 LCE917615 KSI917615 KIM917615 JYQ917615 JOU917615 JEY917615 IVC917615 ILG917615 IBK917615 HRO917615 HHS917615 GXW917615 GOA917615 GEE917615 FUI917615 FKM917615 FAQ917615 EQU917615 EGY917615 DXC917615 DNG917615 DDK917615 CTO917615 CJS917615 BZW917615 BQA917615 BGE917615 AWI917615 AMM917615 ACQ917615 SU917615 IY917615 C917615 WVK852079 WLO852079 WBS852079 VRW852079 VIA852079 UYE852079 UOI852079 UEM852079 TUQ852079 TKU852079 TAY852079 SRC852079 SHG852079 RXK852079 RNO852079 RDS852079 QTW852079 QKA852079 QAE852079 PQI852079 PGM852079 OWQ852079 OMU852079 OCY852079 NTC852079 NJG852079 MZK852079 MPO852079 MFS852079 LVW852079 LMA852079 LCE852079 KSI852079 KIM852079 JYQ852079 JOU852079 JEY852079 IVC852079 ILG852079 IBK852079 HRO852079 HHS852079 GXW852079 GOA852079 GEE852079 FUI852079 FKM852079 FAQ852079 EQU852079 EGY852079 DXC852079 DNG852079 DDK852079 CTO852079 CJS852079 BZW852079 BQA852079 BGE852079 AWI852079 AMM852079 ACQ852079 SU852079 IY852079 C852079 WVK786543 WLO786543 WBS786543 VRW786543 VIA786543 UYE786543 UOI786543 UEM786543 TUQ786543 TKU786543 TAY786543 SRC786543 SHG786543 RXK786543 RNO786543 RDS786543 QTW786543 QKA786543 QAE786543 PQI786543 PGM786543 OWQ786543 OMU786543 OCY786543 NTC786543 NJG786543 MZK786543 MPO786543 MFS786543 LVW786543 LMA786543 LCE786543 KSI786543 KIM786543 JYQ786543 JOU786543 JEY786543 IVC786543 ILG786543 IBK786543 HRO786543 HHS786543 GXW786543 GOA786543 GEE786543 FUI786543 FKM786543 FAQ786543 EQU786543 EGY786543 DXC786543 DNG786543 DDK786543 CTO786543 CJS786543 BZW786543 BQA786543 BGE786543 AWI786543 AMM786543 ACQ786543 SU786543 IY786543 C786543 WVK721007 WLO721007 WBS721007 VRW721007 VIA721007 UYE721007 UOI721007 UEM721007 TUQ721007 TKU721007 TAY721007 SRC721007 SHG721007 RXK721007 RNO721007 RDS721007 QTW721007 QKA721007 QAE721007 PQI721007 PGM721007 OWQ721007 OMU721007 OCY721007 NTC721007 NJG721007 MZK721007 MPO721007 MFS721007 LVW721007 LMA721007 LCE721007 KSI721007 KIM721007 JYQ721007 JOU721007 JEY721007 IVC721007 ILG721007 IBK721007 HRO721007 HHS721007 GXW721007 GOA721007 GEE721007 FUI721007 FKM721007 FAQ721007 EQU721007 EGY721007 DXC721007 DNG721007 DDK721007 CTO721007 CJS721007 BZW721007 BQA721007 BGE721007 AWI721007 AMM721007 ACQ721007 SU721007 IY721007 C721007 WVK655471 WLO655471 WBS655471 VRW655471 VIA655471 UYE655471 UOI655471 UEM655471 TUQ655471 TKU655471 TAY655471 SRC655471 SHG655471 RXK655471 RNO655471 RDS655471 QTW655471 QKA655471 QAE655471 PQI655471 PGM655471 OWQ655471 OMU655471 OCY655471 NTC655471 NJG655471 MZK655471 MPO655471 MFS655471 LVW655471 LMA655471 LCE655471 KSI655471 KIM655471 JYQ655471 JOU655471 JEY655471 IVC655471 ILG655471 IBK655471 HRO655471 HHS655471 GXW655471 GOA655471 GEE655471 FUI655471 FKM655471 FAQ655471 EQU655471 EGY655471 DXC655471 DNG655471 DDK655471 CTO655471 CJS655471 BZW655471 BQA655471 BGE655471 AWI655471 AMM655471 ACQ655471 SU655471 IY655471 C655471 WVK589935 WLO589935 WBS589935 VRW589935 VIA589935 UYE589935 UOI589935 UEM589935 TUQ589935 TKU589935 TAY589935 SRC589935 SHG589935 RXK589935 RNO589935 RDS589935 QTW589935 QKA589935 QAE589935 PQI589935 PGM589935 OWQ589935 OMU589935 OCY589935 NTC589935 NJG589935 MZK589935 MPO589935 MFS589935 LVW589935 LMA589935 LCE589935 KSI589935 KIM589935 JYQ589935 JOU589935 JEY589935 IVC589935 ILG589935 IBK589935 HRO589935 HHS589935 GXW589935 GOA589935 GEE589935 FUI589935 FKM589935 FAQ589935 EQU589935 EGY589935 DXC589935 DNG589935 DDK589935 CTO589935 CJS589935 BZW589935 BQA589935 BGE589935 AWI589935 AMM589935 ACQ589935 SU589935 IY589935 C589935 WVK524399 WLO524399 WBS524399 VRW524399 VIA524399 UYE524399 UOI524399 UEM524399 TUQ524399 TKU524399 TAY524399 SRC524399 SHG524399 RXK524399 RNO524399 RDS524399 QTW524399 QKA524399 QAE524399 PQI524399 PGM524399 OWQ524399 OMU524399 OCY524399 NTC524399 NJG524399 MZK524399 MPO524399 MFS524399 LVW524399 LMA524399 LCE524399 KSI524399 KIM524399 JYQ524399 JOU524399 JEY524399 IVC524399 ILG524399 IBK524399 HRO524399 HHS524399 GXW524399 GOA524399 GEE524399 FUI524399 FKM524399 FAQ524399 EQU524399 EGY524399 DXC524399 DNG524399 DDK524399 CTO524399 CJS524399 BZW524399 BQA524399 BGE524399 AWI524399 AMM524399 ACQ524399 SU524399 IY524399 C524399 WVK458863 WLO458863 WBS458863 VRW458863 VIA458863 UYE458863 UOI458863 UEM458863 TUQ458863 TKU458863 TAY458863 SRC458863 SHG458863 RXK458863 RNO458863 RDS458863 QTW458863 QKA458863 QAE458863 PQI458863 PGM458863 OWQ458863 OMU458863 OCY458863 NTC458863 NJG458863 MZK458863 MPO458863 MFS458863 LVW458863 LMA458863 LCE458863 KSI458863 KIM458863 JYQ458863 JOU458863 JEY458863 IVC458863 ILG458863 IBK458863 HRO458863 HHS458863 GXW458863 GOA458863 GEE458863 FUI458863 FKM458863 FAQ458863 EQU458863 EGY458863 DXC458863 DNG458863 DDK458863 CTO458863 CJS458863 BZW458863 BQA458863 BGE458863 AWI458863 AMM458863 ACQ458863 SU458863 IY458863 C458863 WVK393327 WLO393327 WBS393327 VRW393327 VIA393327 UYE393327 UOI393327 UEM393327 TUQ393327 TKU393327 TAY393327 SRC393327 SHG393327 RXK393327 RNO393327 RDS393327 QTW393327 QKA393327 QAE393327 PQI393327 PGM393327 OWQ393327 OMU393327 OCY393327 NTC393327 NJG393327 MZK393327 MPO393327 MFS393327 LVW393327 LMA393327 LCE393327 KSI393327 KIM393327 JYQ393327 JOU393327 JEY393327 IVC393327 ILG393327 IBK393327 HRO393327 HHS393327 GXW393327 GOA393327 GEE393327 FUI393327 FKM393327 FAQ393327 EQU393327 EGY393327 DXC393327 DNG393327 DDK393327 CTO393327 CJS393327 BZW393327 BQA393327 BGE393327 AWI393327 AMM393327 ACQ393327 SU393327 IY393327 C393327 WVK327791 WLO327791 WBS327791 VRW327791 VIA327791 UYE327791 UOI327791 UEM327791 TUQ327791 TKU327791 TAY327791 SRC327791 SHG327791 RXK327791 RNO327791 RDS327791 QTW327791 QKA327791 QAE327791 PQI327791 PGM327791 OWQ327791 OMU327791 OCY327791 NTC327791 NJG327791 MZK327791 MPO327791 MFS327791 LVW327791 LMA327791 LCE327791 KSI327791 KIM327791 JYQ327791 JOU327791 JEY327791 IVC327791 ILG327791 IBK327791 HRO327791 HHS327791 GXW327791 GOA327791 GEE327791 FUI327791 FKM327791 FAQ327791 EQU327791 EGY327791 DXC327791 DNG327791 DDK327791 CTO327791 CJS327791 BZW327791 BQA327791 BGE327791 AWI327791 AMM327791 ACQ327791 SU327791 IY327791 C327791 WVK262255 WLO262255 WBS262255 VRW262255 VIA262255 UYE262255 UOI262255 UEM262255 TUQ262255 TKU262255 TAY262255 SRC262255 SHG262255 RXK262255 RNO262255 RDS262255 QTW262255 QKA262255 QAE262255 PQI262255 PGM262255 OWQ262255 OMU262255 OCY262255 NTC262255 NJG262255 MZK262255 MPO262255 MFS262255 LVW262255 LMA262255 LCE262255 KSI262255 KIM262255 JYQ262255 JOU262255 JEY262255 IVC262255 ILG262255 IBK262255 HRO262255 HHS262255 GXW262255 GOA262255 GEE262255 FUI262255 FKM262255 FAQ262255 EQU262255 EGY262255 DXC262255 DNG262255 DDK262255 CTO262255 CJS262255 BZW262255 BQA262255 BGE262255 AWI262255 AMM262255 ACQ262255 SU262255 IY262255 C262255 WVK196719 WLO196719 WBS196719 VRW196719 VIA196719 UYE196719 UOI196719 UEM196719 TUQ196719 TKU196719 TAY196719 SRC196719 SHG196719 RXK196719 RNO196719 RDS196719 QTW196719 QKA196719 QAE196719 PQI196719 PGM196719 OWQ196719 OMU196719 OCY196719 NTC196719 NJG196719 MZK196719 MPO196719 MFS196719 LVW196719 LMA196719 LCE196719 KSI196719 KIM196719 JYQ196719 JOU196719 JEY196719 IVC196719 ILG196719 IBK196719 HRO196719 HHS196719 GXW196719 GOA196719 GEE196719 FUI196719 FKM196719 FAQ196719 EQU196719 EGY196719 DXC196719 DNG196719 DDK196719 CTO196719 CJS196719 BZW196719 BQA196719 BGE196719 AWI196719 AMM196719 ACQ196719 SU196719 IY196719 C196719 WVK131183 WLO131183 WBS131183 VRW131183 VIA131183 UYE131183 UOI131183 UEM131183 TUQ131183 TKU131183 TAY131183 SRC131183 SHG131183 RXK131183 RNO131183 RDS131183 QTW131183 QKA131183 QAE131183 PQI131183 PGM131183 OWQ131183 OMU131183 OCY131183 NTC131183 NJG131183 MZK131183 MPO131183 MFS131183 LVW131183 LMA131183 LCE131183 KSI131183 KIM131183 JYQ131183 JOU131183 JEY131183 IVC131183 ILG131183 IBK131183 HRO131183 HHS131183 GXW131183 GOA131183 GEE131183 FUI131183 FKM131183 FAQ131183 EQU131183 EGY131183 DXC131183 DNG131183 DDK131183 CTO131183 CJS131183 BZW131183 BQA131183 BGE131183 AWI131183 AMM131183 ACQ131183 SU131183 IY131183 C131183 WVK65647 WLO65647 WBS65647 VRW65647 VIA65647 UYE65647 UOI65647 UEM65647 TUQ65647 TKU65647 TAY65647 SRC65647 SHG65647 RXK65647 RNO65647 RDS65647 QTW65647 QKA65647 QAE65647 PQI65647 PGM65647 OWQ65647 OMU65647 OCY65647 NTC65647 NJG65647 MZK65647 MPO65647 MFS65647 LVW65647 LMA65647 LCE65647 KSI65647 KIM65647 JYQ65647 JOU65647 JEY65647 IVC65647 ILG65647 IBK65647 HRO65647 HHS65647 GXW65647 GOA65647 GEE65647 FUI65647 FKM65647 FAQ65647 EQU65647 EGY65647 DXC65647 DNG65647 DDK65647 CTO65647 CJS65647 BZW65647 BQA65647 BGE65647 AWI65647 AMM65647 ACQ65647 SU65647 IY65647 C65647 WVK111 WLO111 WBS111 VRW111 VIA111 UYE111 UOI111 UEM111 TUQ111 TKU111 TAY111 SRC111 SHG111 RXK111 RNO111 RDS111 QTW111 QKA111 QAE111 PQI111 PGM111 OWQ111 OMU111 OCY111 NTC111 NJG111 MZK111 MPO111 MFS111 LVW111 LMA111 LCE111 KSI111 KIM111 JYQ111 JOU111 JEY111 IVC111 ILG111 IBK111 HRO111 HHS111 GXW111 GOA111 GEE111 FUI111 FKM111 FAQ111 EQU111 EGY111 DXC111 DNG111 DDK111 CTO111 CJS111 BZW111 BQA111 BGE111 AWI111 AMM111 ACQ111 SU111 IY111" xr:uid="{814D73D3-DA38-4BF0-9C5E-BBB31BA0F60F}">
      <formula1>$R$104:$R$106</formula1>
    </dataValidation>
    <dataValidation type="list" allowBlank="1" showInputMessage="1" showErrorMessage="1" sqref="C112 WVK983152 WLO983152 WBS983152 VRW983152 VIA983152 UYE983152 UOI983152 UEM983152 TUQ983152 TKU983152 TAY983152 SRC983152 SHG983152 RXK983152 RNO983152 RDS983152 QTW983152 QKA983152 QAE983152 PQI983152 PGM983152 OWQ983152 OMU983152 OCY983152 NTC983152 NJG983152 MZK983152 MPO983152 MFS983152 LVW983152 LMA983152 LCE983152 KSI983152 KIM983152 JYQ983152 JOU983152 JEY983152 IVC983152 ILG983152 IBK983152 HRO983152 HHS983152 GXW983152 GOA983152 GEE983152 FUI983152 FKM983152 FAQ983152 EQU983152 EGY983152 DXC983152 DNG983152 DDK983152 CTO983152 CJS983152 BZW983152 BQA983152 BGE983152 AWI983152 AMM983152 ACQ983152 SU983152 IY983152 C983152 WVK917616 WLO917616 WBS917616 VRW917616 VIA917616 UYE917616 UOI917616 UEM917616 TUQ917616 TKU917616 TAY917616 SRC917616 SHG917616 RXK917616 RNO917616 RDS917616 QTW917616 QKA917616 QAE917616 PQI917616 PGM917616 OWQ917616 OMU917616 OCY917616 NTC917616 NJG917616 MZK917616 MPO917616 MFS917616 LVW917616 LMA917616 LCE917616 KSI917616 KIM917616 JYQ917616 JOU917616 JEY917616 IVC917616 ILG917616 IBK917616 HRO917616 HHS917616 GXW917616 GOA917616 GEE917616 FUI917616 FKM917616 FAQ917616 EQU917616 EGY917616 DXC917616 DNG917616 DDK917616 CTO917616 CJS917616 BZW917616 BQA917616 BGE917616 AWI917616 AMM917616 ACQ917616 SU917616 IY917616 C917616 WVK852080 WLO852080 WBS852080 VRW852080 VIA852080 UYE852080 UOI852080 UEM852080 TUQ852080 TKU852080 TAY852080 SRC852080 SHG852080 RXK852080 RNO852080 RDS852080 QTW852080 QKA852080 QAE852080 PQI852080 PGM852080 OWQ852080 OMU852080 OCY852080 NTC852080 NJG852080 MZK852080 MPO852080 MFS852080 LVW852080 LMA852080 LCE852080 KSI852080 KIM852080 JYQ852080 JOU852080 JEY852080 IVC852080 ILG852080 IBK852080 HRO852080 HHS852080 GXW852080 GOA852080 GEE852080 FUI852080 FKM852080 FAQ852080 EQU852080 EGY852080 DXC852080 DNG852080 DDK852080 CTO852080 CJS852080 BZW852080 BQA852080 BGE852080 AWI852080 AMM852080 ACQ852080 SU852080 IY852080 C852080 WVK786544 WLO786544 WBS786544 VRW786544 VIA786544 UYE786544 UOI786544 UEM786544 TUQ786544 TKU786544 TAY786544 SRC786544 SHG786544 RXK786544 RNO786544 RDS786544 QTW786544 QKA786544 QAE786544 PQI786544 PGM786544 OWQ786544 OMU786544 OCY786544 NTC786544 NJG786544 MZK786544 MPO786544 MFS786544 LVW786544 LMA786544 LCE786544 KSI786544 KIM786544 JYQ786544 JOU786544 JEY786544 IVC786544 ILG786544 IBK786544 HRO786544 HHS786544 GXW786544 GOA786544 GEE786544 FUI786544 FKM786544 FAQ786544 EQU786544 EGY786544 DXC786544 DNG786544 DDK786544 CTO786544 CJS786544 BZW786544 BQA786544 BGE786544 AWI786544 AMM786544 ACQ786544 SU786544 IY786544 C786544 WVK721008 WLO721008 WBS721008 VRW721008 VIA721008 UYE721008 UOI721008 UEM721008 TUQ721008 TKU721008 TAY721008 SRC721008 SHG721008 RXK721008 RNO721008 RDS721008 QTW721008 QKA721008 QAE721008 PQI721008 PGM721008 OWQ721008 OMU721008 OCY721008 NTC721008 NJG721008 MZK721008 MPO721008 MFS721008 LVW721008 LMA721008 LCE721008 KSI721008 KIM721008 JYQ721008 JOU721008 JEY721008 IVC721008 ILG721008 IBK721008 HRO721008 HHS721008 GXW721008 GOA721008 GEE721008 FUI721008 FKM721008 FAQ721008 EQU721008 EGY721008 DXC721008 DNG721008 DDK721008 CTO721008 CJS721008 BZW721008 BQA721008 BGE721008 AWI721008 AMM721008 ACQ721008 SU721008 IY721008 C721008 WVK655472 WLO655472 WBS655472 VRW655472 VIA655472 UYE655472 UOI655472 UEM655472 TUQ655472 TKU655472 TAY655472 SRC655472 SHG655472 RXK655472 RNO655472 RDS655472 QTW655472 QKA655472 QAE655472 PQI655472 PGM655472 OWQ655472 OMU655472 OCY655472 NTC655472 NJG655472 MZK655472 MPO655472 MFS655472 LVW655472 LMA655472 LCE655472 KSI655472 KIM655472 JYQ655472 JOU655472 JEY655472 IVC655472 ILG655472 IBK655472 HRO655472 HHS655472 GXW655472 GOA655472 GEE655472 FUI655472 FKM655472 FAQ655472 EQU655472 EGY655472 DXC655472 DNG655472 DDK655472 CTO655472 CJS655472 BZW655472 BQA655472 BGE655472 AWI655472 AMM655472 ACQ655472 SU655472 IY655472 C655472 WVK589936 WLO589936 WBS589936 VRW589936 VIA589936 UYE589936 UOI589936 UEM589936 TUQ589936 TKU589936 TAY589936 SRC589936 SHG589936 RXK589936 RNO589936 RDS589936 QTW589936 QKA589936 QAE589936 PQI589936 PGM589936 OWQ589936 OMU589936 OCY589936 NTC589936 NJG589936 MZK589936 MPO589936 MFS589936 LVW589936 LMA589936 LCE589936 KSI589936 KIM589936 JYQ589936 JOU589936 JEY589936 IVC589936 ILG589936 IBK589936 HRO589936 HHS589936 GXW589936 GOA589936 GEE589936 FUI589936 FKM589936 FAQ589936 EQU589936 EGY589936 DXC589936 DNG589936 DDK589936 CTO589936 CJS589936 BZW589936 BQA589936 BGE589936 AWI589936 AMM589936 ACQ589936 SU589936 IY589936 C589936 WVK524400 WLO524400 WBS524400 VRW524400 VIA524400 UYE524400 UOI524400 UEM524400 TUQ524400 TKU524400 TAY524400 SRC524400 SHG524400 RXK524400 RNO524400 RDS524400 QTW524400 QKA524400 QAE524400 PQI524400 PGM524400 OWQ524400 OMU524400 OCY524400 NTC524400 NJG524400 MZK524400 MPO524400 MFS524400 LVW524400 LMA524400 LCE524400 KSI524400 KIM524400 JYQ524400 JOU524400 JEY524400 IVC524400 ILG524400 IBK524400 HRO524400 HHS524400 GXW524400 GOA524400 GEE524400 FUI524400 FKM524400 FAQ524400 EQU524400 EGY524400 DXC524400 DNG524400 DDK524400 CTO524400 CJS524400 BZW524400 BQA524400 BGE524400 AWI524400 AMM524400 ACQ524400 SU524400 IY524400 C524400 WVK458864 WLO458864 WBS458864 VRW458864 VIA458864 UYE458864 UOI458864 UEM458864 TUQ458864 TKU458864 TAY458864 SRC458864 SHG458864 RXK458864 RNO458864 RDS458864 QTW458864 QKA458864 QAE458864 PQI458864 PGM458864 OWQ458864 OMU458864 OCY458864 NTC458864 NJG458864 MZK458864 MPO458864 MFS458864 LVW458864 LMA458864 LCE458864 KSI458864 KIM458864 JYQ458864 JOU458864 JEY458864 IVC458864 ILG458864 IBK458864 HRO458864 HHS458864 GXW458864 GOA458864 GEE458864 FUI458864 FKM458864 FAQ458864 EQU458864 EGY458864 DXC458864 DNG458864 DDK458864 CTO458864 CJS458864 BZW458864 BQA458864 BGE458864 AWI458864 AMM458864 ACQ458864 SU458864 IY458864 C458864 WVK393328 WLO393328 WBS393328 VRW393328 VIA393328 UYE393328 UOI393328 UEM393328 TUQ393328 TKU393328 TAY393328 SRC393328 SHG393328 RXK393328 RNO393328 RDS393328 QTW393328 QKA393328 QAE393328 PQI393328 PGM393328 OWQ393328 OMU393328 OCY393328 NTC393328 NJG393328 MZK393328 MPO393328 MFS393328 LVW393328 LMA393328 LCE393328 KSI393328 KIM393328 JYQ393328 JOU393328 JEY393328 IVC393328 ILG393328 IBK393328 HRO393328 HHS393328 GXW393328 GOA393328 GEE393328 FUI393328 FKM393328 FAQ393328 EQU393328 EGY393328 DXC393328 DNG393328 DDK393328 CTO393328 CJS393328 BZW393328 BQA393328 BGE393328 AWI393328 AMM393328 ACQ393328 SU393328 IY393328 C393328 WVK327792 WLO327792 WBS327792 VRW327792 VIA327792 UYE327792 UOI327792 UEM327792 TUQ327792 TKU327792 TAY327792 SRC327792 SHG327792 RXK327792 RNO327792 RDS327792 QTW327792 QKA327792 QAE327792 PQI327792 PGM327792 OWQ327792 OMU327792 OCY327792 NTC327792 NJG327792 MZK327792 MPO327792 MFS327792 LVW327792 LMA327792 LCE327792 KSI327792 KIM327792 JYQ327792 JOU327792 JEY327792 IVC327792 ILG327792 IBK327792 HRO327792 HHS327792 GXW327792 GOA327792 GEE327792 FUI327792 FKM327792 FAQ327792 EQU327792 EGY327792 DXC327792 DNG327792 DDK327792 CTO327792 CJS327792 BZW327792 BQA327792 BGE327792 AWI327792 AMM327792 ACQ327792 SU327792 IY327792 C327792 WVK262256 WLO262256 WBS262256 VRW262256 VIA262256 UYE262256 UOI262256 UEM262256 TUQ262256 TKU262256 TAY262256 SRC262256 SHG262256 RXK262256 RNO262256 RDS262256 QTW262256 QKA262256 QAE262256 PQI262256 PGM262256 OWQ262256 OMU262256 OCY262256 NTC262256 NJG262256 MZK262256 MPO262256 MFS262256 LVW262256 LMA262256 LCE262256 KSI262256 KIM262256 JYQ262256 JOU262256 JEY262256 IVC262256 ILG262256 IBK262256 HRO262256 HHS262256 GXW262256 GOA262256 GEE262256 FUI262256 FKM262256 FAQ262256 EQU262256 EGY262256 DXC262256 DNG262256 DDK262256 CTO262256 CJS262256 BZW262256 BQA262256 BGE262256 AWI262256 AMM262256 ACQ262256 SU262256 IY262256 C262256 WVK196720 WLO196720 WBS196720 VRW196720 VIA196720 UYE196720 UOI196720 UEM196720 TUQ196720 TKU196720 TAY196720 SRC196720 SHG196720 RXK196720 RNO196720 RDS196720 QTW196720 QKA196720 QAE196720 PQI196720 PGM196720 OWQ196720 OMU196720 OCY196720 NTC196720 NJG196720 MZK196720 MPO196720 MFS196720 LVW196720 LMA196720 LCE196720 KSI196720 KIM196720 JYQ196720 JOU196720 JEY196720 IVC196720 ILG196720 IBK196720 HRO196720 HHS196720 GXW196720 GOA196720 GEE196720 FUI196720 FKM196720 FAQ196720 EQU196720 EGY196720 DXC196720 DNG196720 DDK196720 CTO196720 CJS196720 BZW196720 BQA196720 BGE196720 AWI196720 AMM196720 ACQ196720 SU196720 IY196720 C196720 WVK131184 WLO131184 WBS131184 VRW131184 VIA131184 UYE131184 UOI131184 UEM131184 TUQ131184 TKU131184 TAY131184 SRC131184 SHG131184 RXK131184 RNO131184 RDS131184 QTW131184 QKA131184 QAE131184 PQI131184 PGM131184 OWQ131184 OMU131184 OCY131184 NTC131184 NJG131184 MZK131184 MPO131184 MFS131184 LVW131184 LMA131184 LCE131184 KSI131184 KIM131184 JYQ131184 JOU131184 JEY131184 IVC131184 ILG131184 IBK131184 HRO131184 HHS131184 GXW131184 GOA131184 GEE131184 FUI131184 FKM131184 FAQ131184 EQU131184 EGY131184 DXC131184 DNG131184 DDK131184 CTO131184 CJS131184 BZW131184 BQA131184 BGE131184 AWI131184 AMM131184 ACQ131184 SU131184 IY131184 C131184 WVK65648 WLO65648 WBS65648 VRW65648 VIA65648 UYE65648 UOI65648 UEM65648 TUQ65648 TKU65648 TAY65648 SRC65648 SHG65648 RXK65648 RNO65648 RDS65648 QTW65648 QKA65648 QAE65648 PQI65648 PGM65648 OWQ65648 OMU65648 OCY65648 NTC65648 NJG65648 MZK65648 MPO65648 MFS65648 LVW65648 LMA65648 LCE65648 KSI65648 KIM65648 JYQ65648 JOU65648 JEY65648 IVC65648 ILG65648 IBK65648 HRO65648 HHS65648 GXW65648 GOA65648 GEE65648 FUI65648 FKM65648 FAQ65648 EQU65648 EGY65648 DXC65648 DNG65648 DDK65648 CTO65648 CJS65648 BZW65648 BQA65648 BGE65648 AWI65648 AMM65648 ACQ65648 SU65648 IY65648 C65648 WVK112 WLO112 WBS112 VRW112 VIA112 UYE112 UOI112 UEM112 TUQ112 TKU112 TAY112 SRC112 SHG112 RXK112 RNO112 RDS112 QTW112 QKA112 QAE112 PQI112 PGM112 OWQ112 OMU112 OCY112 NTC112 NJG112 MZK112 MPO112 MFS112 LVW112 LMA112 LCE112 KSI112 KIM112 JYQ112 JOU112 JEY112 IVC112 ILG112 IBK112 HRO112 HHS112 GXW112 GOA112 GEE112 FUI112 FKM112 FAQ112 EQU112 EGY112 DXC112 DNG112 DDK112 CTO112 CJS112 BZW112 BQA112 BGE112 AWI112 AMM112 ACQ112 SU112 IY112" xr:uid="{2630420F-275C-4344-B75B-B7533C2FE6D5}">
      <formula1>$R$107:$R$109</formula1>
    </dataValidation>
    <dataValidation type="list" allowBlank="1" showInputMessage="1" showErrorMessage="1" sqref="C114 WVK983154 WLO983154 WBS983154 VRW983154 VIA983154 UYE983154 UOI983154 UEM983154 TUQ983154 TKU983154 TAY983154 SRC983154 SHG983154 RXK983154 RNO983154 RDS983154 QTW983154 QKA983154 QAE983154 PQI983154 PGM983154 OWQ983154 OMU983154 OCY983154 NTC983154 NJG983154 MZK983154 MPO983154 MFS983154 LVW983154 LMA983154 LCE983154 KSI983154 KIM983154 JYQ983154 JOU983154 JEY983154 IVC983154 ILG983154 IBK983154 HRO983154 HHS983154 GXW983154 GOA983154 GEE983154 FUI983154 FKM983154 FAQ983154 EQU983154 EGY983154 DXC983154 DNG983154 DDK983154 CTO983154 CJS983154 BZW983154 BQA983154 BGE983154 AWI983154 AMM983154 ACQ983154 SU983154 IY983154 C983154 WVK917618 WLO917618 WBS917618 VRW917618 VIA917618 UYE917618 UOI917618 UEM917618 TUQ917618 TKU917618 TAY917618 SRC917618 SHG917618 RXK917618 RNO917618 RDS917618 QTW917618 QKA917618 QAE917618 PQI917618 PGM917618 OWQ917618 OMU917618 OCY917618 NTC917618 NJG917618 MZK917618 MPO917618 MFS917618 LVW917618 LMA917618 LCE917618 KSI917618 KIM917618 JYQ917618 JOU917618 JEY917618 IVC917618 ILG917618 IBK917618 HRO917618 HHS917618 GXW917618 GOA917618 GEE917618 FUI917618 FKM917618 FAQ917618 EQU917618 EGY917618 DXC917618 DNG917618 DDK917618 CTO917618 CJS917618 BZW917618 BQA917618 BGE917618 AWI917618 AMM917618 ACQ917618 SU917618 IY917618 C917618 WVK852082 WLO852082 WBS852082 VRW852082 VIA852082 UYE852082 UOI852082 UEM852082 TUQ852082 TKU852082 TAY852082 SRC852082 SHG852082 RXK852082 RNO852082 RDS852082 QTW852082 QKA852082 QAE852082 PQI852082 PGM852082 OWQ852082 OMU852082 OCY852082 NTC852082 NJG852082 MZK852082 MPO852082 MFS852082 LVW852082 LMA852082 LCE852082 KSI852082 KIM852082 JYQ852082 JOU852082 JEY852082 IVC852082 ILG852082 IBK852082 HRO852082 HHS852082 GXW852082 GOA852082 GEE852082 FUI852082 FKM852082 FAQ852082 EQU852082 EGY852082 DXC852082 DNG852082 DDK852082 CTO852082 CJS852082 BZW852082 BQA852082 BGE852082 AWI852082 AMM852082 ACQ852082 SU852082 IY852082 C852082 WVK786546 WLO786546 WBS786546 VRW786546 VIA786546 UYE786546 UOI786546 UEM786546 TUQ786546 TKU786546 TAY786546 SRC786546 SHG786546 RXK786546 RNO786546 RDS786546 QTW786546 QKA786546 QAE786546 PQI786546 PGM786546 OWQ786546 OMU786546 OCY786546 NTC786546 NJG786546 MZK786546 MPO786546 MFS786546 LVW786546 LMA786546 LCE786546 KSI786546 KIM786546 JYQ786546 JOU786546 JEY786546 IVC786546 ILG786546 IBK786546 HRO786546 HHS786546 GXW786546 GOA786546 GEE786546 FUI786546 FKM786546 FAQ786546 EQU786546 EGY786546 DXC786546 DNG786546 DDK786546 CTO786546 CJS786546 BZW786546 BQA786546 BGE786546 AWI786546 AMM786546 ACQ786546 SU786546 IY786546 C786546 WVK721010 WLO721010 WBS721010 VRW721010 VIA721010 UYE721010 UOI721010 UEM721010 TUQ721010 TKU721010 TAY721010 SRC721010 SHG721010 RXK721010 RNO721010 RDS721010 QTW721010 QKA721010 QAE721010 PQI721010 PGM721010 OWQ721010 OMU721010 OCY721010 NTC721010 NJG721010 MZK721010 MPO721010 MFS721010 LVW721010 LMA721010 LCE721010 KSI721010 KIM721010 JYQ721010 JOU721010 JEY721010 IVC721010 ILG721010 IBK721010 HRO721010 HHS721010 GXW721010 GOA721010 GEE721010 FUI721010 FKM721010 FAQ721010 EQU721010 EGY721010 DXC721010 DNG721010 DDK721010 CTO721010 CJS721010 BZW721010 BQA721010 BGE721010 AWI721010 AMM721010 ACQ721010 SU721010 IY721010 C721010 WVK655474 WLO655474 WBS655474 VRW655474 VIA655474 UYE655474 UOI655474 UEM655474 TUQ655474 TKU655474 TAY655474 SRC655474 SHG655474 RXK655474 RNO655474 RDS655474 QTW655474 QKA655474 QAE655474 PQI655474 PGM655474 OWQ655474 OMU655474 OCY655474 NTC655474 NJG655474 MZK655474 MPO655474 MFS655474 LVW655474 LMA655474 LCE655474 KSI655474 KIM655474 JYQ655474 JOU655474 JEY655474 IVC655474 ILG655474 IBK655474 HRO655474 HHS655474 GXW655474 GOA655474 GEE655474 FUI655474 FKM655474 FAQ655474 EQU655474 EGY655474 DXC655474 DNG655474 DDK655474 CTO655474 CJS655474 BZW655474 BQA655474 BGE655474 AWI655474 AMM655474 ACQ655474 SU655474 IY655474 C655474 WVK589938 WLO589938 WBS589938 VRW589938 VIA589938 UYE589938 UOI589938 UEM589938 TUQ589938 TKU589938 TAY589938 SRC589938 SHG589938 RXK589938 RNO589938 RDS589938 QTW589938 QKA589938 QAE589938 PQI589938 PGM589938 OWQ589938 OMU589938 OCY589938 NTC589938 NJG589938 MZK589938 MPO589938 MFS589938 LVW589938 LMA589938 LCE589938 KSI589938 KIM589938 JYQ589938 JOU589938 JEY589938 IVC589938 ILG589938 IBK589938 HRO589938 HHS589938 GXW589938 GOA589938 GEE589938 FUI589938 FKM589938 FAQ589938 EQU589938 EGY589938 DXC589938 DNG589938 DDK589938 CTO589938 CJS589938 BZW589938 BQA589938 BGE589938 AWI589938 AMM589938 ACQ589938 SU589938 IY589938 C589938 WVK524402 WLO524402 WBS524402 VRW524402 VIA524402 UYE524402 UOI524402 UEM524402 TUQ524402 TKU524402 TAY524402 SRC524402 SHG524402 RXK524402 RNO524402 RDS524402 QTW524402 QKA524402 QAE524402 PQI524402 PGM524402 OWQ524402 OMU524402 OCY524402 NTC524402 NJG524402 MZK524402 MPO524402 MFS524402 LVW524402 LMA524402 LCE524402 KSI524402 KIM524402 JYQ524402 JOU524402 JEY524402 IVC524402 ILG524402 IBK524402 HRO524402 HHS524402 GXW524402 GOA524402 GEE524402 FUI524402 FKM524402 FAQ524402 EQU524402 EGY524402 DXC524402 DNG524402 DDK524402 CTO524402 CJS524402 BZW524402 BQA524402 BGE524402 AWI524402 AMM524402 ACQ524402 SU524402 IY524402 C524402 WVK458866 WLO458866 WBS458866 VRW458866 VIA458866 UYE458866 UOI458866 UEM458866 TUQ458866 TKU458866 TAY458866 SRC458866 SHG458866 RXK458866 RNO458866 RDS458866 QTW458866 QKA458866 QAE458866 PQI458866 PGM458866 OWQ458866 OMU458866 OCY458866 NTC458866 NJG458866 MZK458866 MPO458866 MFS458866 LVW458866 LMA458866 LCE458866 KSI458866 KIM458866 JYQ458866 JOU458866 JEY458866 IVC458866 ILG458866 IBK458866 HRO458866 HHS458866 GXW458866 GOA458866 GEE458866 FUI458866 FKM458866 FAQ458866 EQU458866 EGY458866 DXC458866 DNG458866 DDK458866 CTO458866 CJS458866 BZW458866 BQA458866 BGE458866 AWI458866 AMM458866 ACQ458866 SU458866 IY458866 C458866 WVK393330 WLO393330 WBS393330 VRW393330 VIA393330 UYE393330 UOI393330 UEM393330 TUQ393330 TKU393330 TAY393330 SRC393330 SHG393330 RXK393330 RNO393330 RDS393330 QTW393330 QKA393330 QAE393330 PQI393330 PGM393330 OWQ393330 OMU393330 OCY393330 NTC393330 NJG393330 MZK393330 MPO393330 MFS393330 LVW393330 LMA393330 LCE393330 KSI393330 KIM393330 JYQ393330 JOU393330 JEY393330 IVC393330 ILG393330 IBK393330 HRO393330 HHS393330 GXW393330 GOA393330 GEE393330 FUI393330 FKM393330 FAQ393330 EQU393330 EGY393330 DXC393330 DNG393330 DDK393330 CTO393330 CJS393330 BZW393330 BQA393330 BGE393330 AWI393330 AMM393330 ACQ393330 SU393330 IY393330 C393330 WVK327794 WLO327794 WBS327794 VRW327794 VIA327794 UYE327794 UOI327794 UEM327794 TUQ327794 TKU327794 TAY327794 SRC327794 SHG327794 RXK327794 RNO327794 RDS327794 QTW327794 QKA327794 QAE327794 PQI327794 PGM327794 OWQ327794 OMU327794 OCY327794 NTC327794 NJG327794 MZK327794 MPO327794 MFS327794 LVW327794 LMA327794 LCE327794 KSI327794 KIM327794 JYQ327794 JOU327794 JEY327794 IVC327794 ILG327794 IBK327794 HRO327794 HHS327794 GXW327794 GOA327794 GEE327794 FUI327794 FKM327794 FAQ327794 EQU327794 EGY327794 DXC327794 DNG327794 DDK327794 CTO327794 CJS327794 BZW327794 BQA327794 BGE327794 AWI327794 AMM327794 ACQ327794 SU327794 IY327794 C327794 WVK262258 WLO262258 WBS262258 VRW262258 VIA262258 UYE262258 UOI262258 UEM262258 TUQ262258 TKU262258 TAY262258 SRC262258 SHG262258 RXK262258 RNO262258 RDS262258 QTW262258 QKA262258 QAE262258 PQI262258 PGM262258 OWQ262258 OMU262258 OCY262258 NTC262258 NJG262258 MZK262258 MPO262258 MFS262258 LVW262258 LMA262258 LCE262258 KSI262258 KIM262258 JYQ262258 JOU262258 JEY262258 IVC262258 ILG262258 IBK262258 HRO262258 HHS262258 GXW262258 GOA262258 GEE262258 FUI262258 FKM262258 FAQ262258 EQU262258 EGY262258 DXC262258 DNG262258 DDK262258 CTO262258 CJS262258 BZW262258 BQA262258 BGE262258 AWI262258 AMM262258 ACQ262258 SU262258 IY262258 C262258 WVK196722 WLO196722 WBS196722 VRW196722 VIA196722 UYE196722 UOI196722 UEM196722 TUQ196722 TKU196722 TAY196722 SRC196722 SHG196722 RXK196722 RNO196722 RDS196722 QTW196722 QKA196722 QAE196722 PQI196722 PGM196722 OWQ196722 OMU196722 OCY196722 NTC196722 NJG196722 MZK196722 MPO196722 MFS196722 LVW196722 LMA196722 LCE196722 KSI196722 KIM196722 JYQ196722 JOU196722 JEY196722 IVC196722 ILG196722 IBK196722 HRO196722 HHS196722 GXW196722 GOA196722 GEE196722 FUI196722 FKM196722 FAQ196722 EQU196722 EGY196722 DXC196722 DNG196722 DDK196722 CTO196722 CJS196722 BZW196722 BQA196722 BGE196722 AWI196722 AMM196722 ACQ196722 SU196722 IY196722 C196722 WVK131186 WLO131186 WBS131186 VRW131186 VIA131186 UYE131186 UOI131186 UEM131186 TUQ131186 TKU131186 TAY131186 SRC131186 SHG131186 RXK131186 RNO131186 RDS131186 QTW131186 QKA131186 QAE131186 PQI131186 PGM131186 OWQ131186 OMU131186 OCY131186 NTC131186 NJG131186 MZK131186 MPO131186 MFS131186 LVW131186 LMA131186 LCE131186 KSI131186 KIM131186 JYQ131186 JOU131186 JEY131186 IVC131186 ILG131186 IBK131186 HRO131186 HHS131186 GXW131186 GOA131186 GEE131186 FUI131186 FKM131186 FAQ131186 EQU131186 EGY131186 DXC131186 DNG131186 DDK131186 CTO131186 CJS131186 BZW131186 BQA131186 BGE131186 AWI131186 AMM131186 ACQ131186 SU131186 IY131186 C131186 WVK65650 WLO65650 WBS65650 VRW65650 VIA65650 UYE65650 UOI65650 UEM65650 TUQ65650 TKU65650 TAY65650 SRC65650 SHG65650 RXK65650 RNO65650 RDS65650 QTW65650 QKA65650 QAE65650 PQI65650 PGM65650 OWQ65650 OMU65650 OCY65650 NTC65650 NJG65650 MZK65650 MPO65650 MFS65650 LVW65650 LMA65650 LCE65650 KSI65650 KIM65650 JYQ65650 JOU65650 JEY65650 IVC65650 ILG65650 IBK65650 HRO65650 HHS65650 GXW65650 GOA65650 GEE65650 FUI65650 FKM65650 FAQ65650 EQU65650 EGY65650 DXC65650 DNG65650 DDK65650 CTO65650 CJS65650 BZW65650 BQA65650 BGE65650 AWI65650 AMM65650 ACQ65650 SU65650 IY65650 C65650 WVK114 WLO114 WBS114 VRW114 VIA114 UYE114 UOI114 UEM114 TUQ114 TKU114 TAY114 SRC114 SHG114 RXK114 RNO114 RDS114 QTW114 QKA114 QAE114 PQI114 PGM114 OWQ114 OMU114 OCY114 NTC114 NJG114 MZK114 MPO114 MFS114 LVW114 LMA114 LCE114 KSI114 KIM114 JYQ114 JOU114 JEY114 IVC114 ILG114 IBK114 HRO114 HHS114 GXW114 GOA114 GEE114 FUI114 FKM114 FAQ114 EQU114 EGY114 DXC114 DNG114 DDK114 CTO114 CJS114 BZW114 BQA114 BGE114 AWI114 AMM114 ACQ114 SU114 IY114" xr:uid="{66CE312D-A077-4EB7-9048-5C3631B3579F}">
      <formula1>$R$109:$R$111</formula1>
    </dataValidation>
    <dataValidation type="list" allowBlank="1" showInputMessage="1" showErrorMessage="1" sqref="C115 WVK983155 WLO983155 WBS983155 VRW983155 VIA983155 UYE983155 UOI983155 UEM983155 TUQ983155 TKU983155 TAY983155 SRC983155 SHG983155 RXK983155 RNO983155 RDS983155 QTW983155 QKA983155 QAE983155 PQI983155 PGM983155 OWQ983155 OMU983155 OCY983155 NTC983155 NJG983155 MZK983155 MPO983155 MFS983155 LVW983155 LMA983155 LCE983155 KSI983155 KIM983155 JYQ983155 JOU983155 JEY983155 IVC983155 ILG983155 IBK983155 HRO983155 HHS983155 GXW983155 GOA983155 GEE983155 FUI983155 FKM983155 FAQ983155 EQU983155 EGY983155 DXC983155 DNG983155 DDK983155 CTO983155 CJS983155 BZW983155 BQA983155 BGE983155 AWI983155 AMM983155 ACQ983155 SU983155 IY983155 C983155 WVK917619 WLO917619 WBS917619 VRW917619 VIA917619 UYE917619 UOI917619 UEM917619 TUQ917619 TKU917619 TAY917619 SRC917619 SHG917619 RXK917619 RNO917619 RDS917619 QTW917619 QKA917619 QAE917619 PQI917619 PGM917619 OWQ917619 OMU917619 OCY917619 NTC917619 NJG917619 MZK917619 MPO917619 MFS917619 LVW917619 LMA917619 LCE917619 KSI917619 KIM917619 JYQ917619 JOU917619 JEY917619 IVC917619 ILG917619 IBK917619 HRO917619 HHS917619 GXW917619 GOA917619 GEE917619 FUI917619 FKM917619 FAQ917619 EQU917619 EGY917619 DXC917619 DNG917619 DDK917619 CTO917619 CJS917619 BZW917619 BQA917619 BGE917619 AWI917619 AMM917619 ACQ917619 SU917619 IY917619 C917619 WVK852083 WLO852083 WBS852083 VRW852083 VIA852083 UYE852083 UOI852083 UEM852083 TUQ852083 TKU852083 TAY852083 SRC852083 SHG852083 RXK852083 RNO852083 RDS852083 QTW852083 QKA852083 QAE852083 PQI852083 PGM852083 OWQ852083 OMU852083 OCY852083 NTC852083 NJG852083 MZK852083 MPO852083 MFS852083 LVW852083 LMA852083 LCE852083 KSI852083 KIM852083 JYQ852083 JOU852083 JEY852083 IVC852083 ILG852083 IBK852083 HRO852083 HHS852083 GXW852083 GOA852083 GEE852083 FUI852083 FKM852083 FAQ852083 EQU852083 EGY852083 DXC852083 DNG852083 DDK852083 CTO852083 CJS852083 BZW852083 BQA852083 BGE852083 AWI852083 AMM852083 ACQ852083 SU852083 IY852083 C852083 WVK786547 WLO786547 WBS786547 VRW786547 VIA786547 UYE786547 UOI786547 UEM786547 TUQ786547 TKU786547 TAY786547 SRC786547 SHG786547 RXK786547 RNO786547 RDS786547 QTW786547 QKA786547 QAE786547 PQI786547 PGM786547 OWQ786547 OMU786547 OCY786547 NTC786547 NJG786547 MZK786547 MPO786547 MFS786547 LVW786547 LMA786547 LCE786547 KSI786547 KIM786547 JYQ786547 JOU786547 JEY786547 IVC786547 ILG786547 IBK786547 HRO786547 HHS786547 GXW786547 GOA786547 GEE786547 FUI786547 FKM786547 FAQ786547 EQU786547 EGY786547 DXC786547 DNG786547 DDK786547 CTO786547 CJS786547 BZW786547 BQA786547 BGE786547 AWI786547 AMM786547 ACQ786547 SU786547 IY786547 C786547 WVK721011 WLO721011 WBS721011 VRW721011 VIA721011 UYE721011 UOI721011 UEM721011 TUQ721011 TKU721011 TAY721011 SRC721011 SHG721011 RXK721011 RNO721011 RDS721011 QTW721011 QKA721011 QAE721011 PQI721011 PGM721011 OWQ721011 OMU721011 OCY721011 NTC721011 NJG721011 MZK721011 MPO721011 MFS721011 LVW721011 LMA721011 LCE721011 KSI721011 KIM721011 JYQ721011 JOU721011 JEY721011 IVC721011 ILG721011 IBK721011 HRO721011 HHS721011 GXW721011 GOA721011 GEE721011 FUI721011 FKM721011 FAQ721011 EQU721011 EGY721011 DXC721011 DNG721011 DDK721011 CTO721011 CJS721011 BZW721011 BQA721011 BGE721011 AWI721011 AMM721011 ACQ721011 SU721011 IY721011 C721011 WVK655475 WLO655475 WBS655475 VRW655475 VIA655475 UYE655475 UOI655475 UEM655475 TUQ655475 TKU655475 TAY655475 SRC655475 SHG655475 RXK655475 RNO655475 RDS655475 QTW655475 QKA655475 QAE655475 PQI655475 PGM655475 OWQ655475 OMU655475 OCY655475 NTC655475 NJG655475 MZK655475 MPO655475 MFS655475 LVW655475 LMA655475 LCE655475 KSI655475 KIM655475 JYQ655475 JOU655475 JEY655475 IVC655475 ILG655475 IBK655475 HRO655475 HHS655475 GXW655475 GOA655475 GEE655475 FUI655475 FKM655475 FAQ655475 EQU655475 EGY655475 DXC655475 DNG655475 DDK655475 CTO655475 CJS655475 BZW655475 BQA655475 BGE655475 AWI655475 AMM655475 ACQ655475 SU655475 IY655475 C655475 WVK589939 WLO589939 WBS589939 VRW589939 VIA589939 UYE589939 UOI589939 UEM589939 TUQ589939 TKU589939 TAY589939 SRC589939 SHG589939 RXK589939 RNO589939 RDS589939 QTW589939 QKA589939 QAE589939 PQI589939 PGM589939 OWQ589939 OMU589939 OCY589939 NTC589939 NJG589939 MZK589939 MPO589939 MFS589939 LVW589939 LMA589939 LCE589939 KSI589939 KIM589939 JYQ589939 JOU589939 JEY589939 IVC589939 ILG589939 IBK589939 HRO589939 HHS589939 GXW589939 GOA589939 GEE589939 FUI589939 FKM589939 FAQ589939 EQU589939 EGY589939 DXC589939 DNG589939 DDK589939 CTO589939 CJS589939 BZW589939 BQA589939 BGE589939 AWI589939 AMM589939 ACQ589939 SU589939 IY589939 C589939 WVK524403 WLO524403 WBS524403 VRW524403 VIA524403 UYE524403 UOI524403 UEM524403 TUQ524403 TKU524403 TAY524403 SRC524403 SHG524403 RXK524403 RNO524403 RDS524403 QTW524403 QKA524403 QAE524403 PQI524403 PGM524403 OWQ524403 OMU524403 OCY524403 NTC524403 NJG524403 MZK524403 MPO524403 MFS524403 LVW524403 LMA524403 LCE524403 KSI524403 KIM524403 JYQ524403 JOU524403 JEY524403 IVC524403 ILG524403 IBK524403 HRO524403 HHS524403 GXW524403 GOA524403 GEE524403 FUI524403 FKM524403 FAQ524403 EQU524403 EGY524403 DXC524403 DNG524403 DDK524403 CTO524403 CJS524403 BZW524403 BQA524403 BGE524403 AWI524403 AMM524403 ACQ524403 SU524403 IY524403 C524403 WVK458867 WLO458867 WBS458867 VRW458867 VIA458867 UYE458867 UOI458867 UEM458867 TUQ458867 TKU458867 TAY458867 SRC458867 SHG458867 RXK458867 RNO458867 RDS458867 QTW458867 QKA458867 QAE458867 PQI458867 PGM458867 OWQ458867 OMU458867 OCY458867 NTC458867 NJG458867 MZK458867 MPO458867 MFS458867 LVW458867 LMA458867 LCE458867 KSI458867 KIM458867 JYQ458867 JOU458867 JEY458867 IVC458867 ILG458867 IBK458867 HRO458867 HHS458867 GXW458867 GOA458867 GEE458867 FUI458867 FKM458867 FAQ458867 EQU458867 EGY458867 DXC458867 DNG458867 DDK458867 CTO458867 CJS458867 BZW458867 BQA458867 BGE458867 AWI458867 AMM458867 ACQ458867 SU458867 IY458867 C458867 WVK393331 WLO393331 WBS393331 VRW393331 VIA393331 UYE393331 UOI393331 UEM393331 TUQ393331 TKU393331 TAY393331 SRC393331 SHG393331 RXK393331 RNO393331 RDS393331 QTW393331 QKA393331 QAE393331 PQI393331 PGM393331 OWQ393331 OMU393331 OCY393331 NTC393331 NJG393331 MZK393331 MPO393331 MFS393331 LVW393331 LMA393331 LCE393331 KSI393331 KIM393331 JYQ393331 JOU393331 JEY393331 IVC393331 ILG393331 IBK393331 HRO393331 HHS393331 GXW393331 GOA393331 GEE393331 FUI393331 FKM393331 FAQ393331 EQU393331 EGY393331 DXC393331 DNG393331 DDK393331 CTO393331 CJS393331 BZW393331 BQA393331 BGE393331 AWI393331 AMM393331 ACQ393331 SU393331 IY393331 C393331 WVK327795 WLO327795 WBS327795 VRW327795 VIA327795 UYE327795 UOI327795 UEM327795 TUQ327795 TKU327795 TAY327795 SRC327795 SHG327795 RXK327795 RNO327795 RDS327795 QTW327795 QKA327795 QAE327795 PQI327795 PGM327795 OWQ327795 OMU327795 OCY327795 NTC327795 NJG327795 MZK327795 MPO327795 MFS327795 LVW327795 LMA327795 LCE327795 KSI327795 KIM327795 JYQ327795 JOU327795 JEY327795 IVC327795 ILG327795 IBK327795 HRO327795 HHS327795 GXW327795 GOA327795 GEE327795 FUI327795 FKM327795 FAQ327795 EQU327795 EGY327795 DXC327795 DNG327795 DDK327795 CTO327795 CJS327795 BZW327795 BQA327795 BGE327795 AWI327795 AMM327795 ACQ327795 SU327795 IY327795 C327795 WVK262259 WLO262259 WBS262259 VRW262259 VIA262259 UYE262259 UOI262259 UEM262259 TUQ262259 TKU262259 TAY262259 SRC262259 SHG262259 RXK262259 RNO262259 RDS262259 QTW262259 QKA262259 QAE262259 PQI262259 PGM262259 OWQ262259 OMU262259 OCY262259 NTC262259 NJG262259 MZK262259 MPO262259 MFS262259 LVW262259 LMA262259 LCE262259 KSI262259 KIM262259 JYQ262259 JOU262259 JEY262259 IVC262259 ILG262259 IBK262259 HRO262259 HHS262259 GXW262259 GOA262259 GEE262259 FUI262259 FKM262259 FAQ262259 EQU262259 EGY262259 DXC262259 DNG262259 DDK262259 CTO262259 CJS262259 BZW262259 BQA262259 BGE262259 AWI262259 AMM262259 ACQ262259 SU262259 IY262259 C262259 WVK196723 WLO196723 WBS196723 VRW196723 VIA196723 UYE196723 UOI196723 UEM196723 TUQ196723 TKU196723 TAY196723 SRC196723 SHG196723 RXK196723 RNO196723 RDS196723 QTW196723 QKA196723 QAE196723 PQI196723 PGM196723 OWQ196723 OMU196723 OCY196723 NTC196723 NJG196723 MZK196723 MPO196723 MFS196723 LVW196723 LMA196723 LCE196723 KSI196723 KIM196723 JYQ196723 JOU196723 JEY196723 IVC196723 ILG196723 IBK196723 HRO196723 HHS196723 GXW196723 GOA196723 GEE196723 FUI196723 FKM196723 FAQ196723 EQU196723 EGY196723 DXC196723 DNG196723 DDK196723 CTO196723 CJS196723 BZW196723 BQA196723 BGE196723 AWI196723 AMM196723 ACQ196723 SU196723 IY196723 C196723 WVK131187 WLO131187 WBS131187 VRW131187 VIA131187 UYE131187 UOI131187 UEM131187 TUQ131187 TKU131187 TAY131187 SRC131187 SHG131187 RXK131187 RNO131187 RDS131187 QTW131187 QKA131187 QAE131187 PQI131187 PGM131187 OWQ131187 OMU131187 OCY131187 NTC131187 NJG131187 MZK131187 MPO131187 MFS131187 LVW131187 LMA131187 LCE131187 KSI131187 KIM131187 JYQ131187 JOU131187 JEY131187 IVC131187 ILG131187 IBK131187 HRO131187 HHS131187 GXW131187 GOA131187 GEE131187 FUI131187 FKM131187 FAQ131187 EQU131187 EGY131187 DXC131187 DNG131187 DDK131187 CTO131187 CJS131187 BZW131187 BQA131187 BGE131187 AWI131187 AMM131187 ACQ131187 SU131187 IY131187 C131187 WVK65651 WLO65651 WBS65651 VRW65651 VIA65651 UYE65651 UOI65651 UEM65651 TUQ65651 TKU65651 TAY65651 SRC65651 SHG65651 RXK65651 RNO65651 RDS65651 QTW65651 QKA65651 QAE65651 PQI65651 PGM65651 OWQ65651 OMU65651 OCY65651 NTC65651 NJG65651 MZK65651 MPO65651 MFS65651 LVW65651 LMA65651 LCE65651 KSI65651 KIM65651 JYQ65651 JOU65651 JEY65651 IVC65651 ILG65651 IBK65651 HRO65651 HHS65651 GXW65651 GOA65651 GEE65651 FUI65651 FKM65651 FAQ65651 EQU65651 EGY65651 DXC65651 DNG65651 DDK65651 CTO65651 CJS65651 BZW65651 BQA65651 BGE65651 AWI65651 AMM65651 ACQ65651 SU65651 IY65651 C65651 WVK115 WLO115 WBS115 VRW115 VIA115 UYE115 UOI115 UEM115 TUQ115 TKU115 TAY115 SRC115 SHG115 RXK115 RNO115 RDS115 QTW115 QKA115 QAE115 PQI115 PGM115 OWQ115 OMU115 OCY115 NTC115 NJG115 MZK115 MPO115 MFS115 LVW115 LMA115 LCE115 KSI115 KIM115 JYQ115 JOU115 JEY115 IVC115 ILG115 IBK115 HRO115 HHS115 GXW115 GOA115 GEE115 FUI115 FKM115 FAQ115 EQU115 EGY115 DXC115 DNG115 DDK115 CTO115 CJS115 BZW115 BQA115 BGE115 AWI115 AMM115 ACQ115 SU115 IY115" xr:uid="{B35B925B-E1F5-485E-8814-A84D5B3E738D}">
      <formula1>$R$112:$R$115</formula1>
    </dataValidation>
    <dataValidation type="list" allowBlank="1" showInputMessage="1" showErrorMessage="1" sqref="C117 WVK983157 WLO983157 WBS983157 VRW983157 VIA983157 UYE983157 UOI983157 UEM983157 TUQ983157 TKU983157 TAY983157 SRC983157 SHG983157 RXK983157 RNO983157 RDS983157 QTW983157 QKA983157 QAE983157 PQI983157 PGM983157 OWQ983157 OMU983157 OCY983157 NTC983157 NJG983157 MZK983157 MPO983157 MFS983157 LVW983157 LMA983157 LCE983157 KSI983157 KIM983157 JYQ983157 JOU983157 JEY983157 IVC983157 ILG983157 IBK983157 HRO983157 HHS983157 GXW983157 GOA983157 GEE983157 FUI983157 FKM983157 FAQ983157 EQU983157 EGY983157 DXC983157 DNG983157 DDK983157 CTO983157 CJS983157 BZW983157 BQA983157 BGE983157 AWI983157 AMM983157 ACQ983157 SU983157 IY983157 C983157 WVK917621 WLO917621 WBS917621 VRW917621 VIA917621 UYE917621 UOI917621 UEM917621 TUQ917621 TKU917621 TAY917621 SRC917621 SHG917621 RXK917621 RNO917621 RDS917621 QTW917621 QKA917621 QAE917621 PQI917621 PGM917621 OWQ917621 OMU917621 OCY917621 NTC917621 NJG917621 MZK917621 MPO917621 MFS917621 LVW917621 LMA917621 LCE917621 KSI917621 KIM917621 JYQ917621 JOU917621 JEY917621 IVC917621 ILG917621 IBK917621 HRO917621 HHS917621 GXW917621 GOA917621 GEE917621 FUI917621 FKM917621 FAQ917621 EQU917621 EGY917621 DXC917621 DNG917621 DDK917621 CTO917621 CJS917621 BZW917621 BQA917621 BGE917621 AWI917621 AMM917621 ACQ917621 SU917621 IY917621 C917621 WVK852085 WLO852085 WBS852085 VRW852085 VIA852085 UYE852085 UOI852085 UEM852085 TUQ852085 TKU852085 TAY852085 SRC852085 SHG852085 RXK852085 RNO852085 RDS852085 QTW852085 QKA852085 QAE852085 PQI852085 PGM852085 OWQ852085 OMU852085 OCY852085 NTC852085 NJG852085 MZK852085 MPO852085 MFS852085 LVW852085 LMA852085 LCE852085 KSI852085 KIM852085 JYQ852085 JOU852085 JEY852085 IVC852085 ILG852085 IBK852085 HRO852085 HHS852085 GXW852085 GOA852085 GEE852085 FUI852085 FKM852085 FAQ852085 EQU852085 EGY852085 DXC852085 DNG852085 DDK852085 CTO852085 CJS852085 BZW852085 BQA852085 BGE852085 AWI852085 AMM852085 ACQ852085 SU852085 IY852085 C852085 WVK786549 WLO786549 WBS786549 VRW786549 VIA786549 UYE786549 UOI786549 UEM786549 TUQ786549 TKU786549 TAY786549 SRC786549 SHG786549 RXK786549 RNO786549 RDS786549 QTW786549 QKA786549 QAE786549 PQI786549 PGM786549 OWQ786549 OMU786549 OCY786549 NTC786549 NJG786549 MZK786549 MPO786549 MFS786549 LVW786549 LMA786549 LCE786549 KSI786549 KIM786549 JYQ786549 JOU786549 JEY786549 IVC786549 ILG786549 IBK786549 HRO786549 HHS786549 GXW786549 GOA786549 GEE786549 FUI786549 FKM786549 FAQ786549 EQU786549 EGY786549 DXC786549 DNG786549 DDK786549 CTO786549 CJS786549 BZW786549 BQA786549 BGE786549 AWI786549 AMM786549 ACQ786549 SU786549 IY786549 C786549 WVK721013 WLO721013 WBS721013 VRW721013 VIA721013 UYE721013 UOI721013 UEM721013 TUQ721013 TKU721013 TAY721013 SRC721013 SHG721013 RXK721013 RNO721013 RDS721013 QTW721013 QKA721013 QAE721013 PQI721013 PGM721013 OWQ721013 OMU721013 OCY721013 NTC721013 NJG721013 MZK721013 MPO721013 MFS721013 LVW721013 LMA721013 LCE721013 KSI721013 KIM721013 JYQ721013 JOU721013 JEY721013 IVC721013 ILG721013 IBK721013 HRO721013 HHS721013 GXW721013 GOA721013 GEE721013 FUI721013 FKM721013 FAQ721013 EQU721013 EGY721013 DXC721013 DNG721013 DDK721013 CTO721013 CJS721013 BZW721013 BQA721013 BGE721013 AWI721013 AMM721013 ACQ721013 SU721013 IY721013 C721013 WVK655477 WLO655477 WBS655477 VRW655477 VIA655477 UYE655477 UOI655477 UEM655477 TUQ655477 TKU655477 TAY655477 SRC655477 SHG655477 RXK655477 RNO655477 RDS655477 QTW655477 QKA655477 QAE655477 PQI655477 PGM655477 OWQ655477 OMU655477 OCY655477 NTC655477 NJG655477 MZK655477 MPO655477 MFS655477 LVW655477 LMA655477 LCE655477 KSI655477 KIM655477 JYQ655477 JOU655477 JEY655477 IVC655477 ILG655477 IBK655477 HRO655477 HHS655477 GXW655477 GOA655477 GEE655477 FUI655477 FKM655477 FAQ655477 EQU655477 EGY655477 DXC655477 DNG655477 DDK655477 CTO655477 CJS655477 BZW655477 BQA655477 BGE655477 AWI655477 AMM655477 ACQ655477 SU655477 IY655477 C655477 WVK589941 WLO589941 WBS589941 VRW589941 VIA589941 UYE589941 UOI589941 UEM589941 TUQ589941 TKU589941 TAY589941 SRC589941 SHG589941 RXK589941 RNO589941 RDS589941 QTW589941 QKA589941 QAE589941 PQI589941 PGM589941 OWQ589941 OMU589941 OCY589941 NTC589941 NJG589941 MZK589941 MPO589941 MFS589941 LVW589941 LMA589941 LCE589941 KSI589941 KIM589941 JYQ589941 JOU589941 JEY589941 IVC589941 ILG589941 IBK589941 HRO589941 HHS589941 GXW589941 GOA589941 GEE589941 FUI589941 FKM589941 FAQ589941 EQU589941 EGY589941 DXC589941 DNG589941 DDK589941 CTO589941 CJS589941 BZW589941 BQA589941 BGE589941 AWI589941 AMM589941 ACQ589941 SU589941 IY589941 C589941 WVK524405 WLO524405 WBS524405 VRW524405 VIA524405 UYE524405 UOI524405 UEM524405 TUQ524405 TKU524405 TAY524405 SRC524405 SHG524405 RXK524405 RNO524405 RDS524405 QTW524405 QKA524405 QAE524405 PQI524405 PGM524405 OWQ524405 OMU524405 OCY524405 NTC524405 NJG524405 MZK524405 MPO524405 MFS524405 LVW524405 LMA524405 LCE524405 KSI524405 KIM524405 JYQ524405 JOU524405 JEY524405 IVC524405 ILG524405 IBK524405 HRO524405 HHS524405 GXW524405 GOA524405 GEE524405 FUI524405 FKM524405 FAQ524405 EQU524405 EGY524405 DXC524405 DNG524405 DDK524405 CTO524405 CJS524405 BZW524405 BQA524405 BGE524405 AWI524405 AMM524405 ACQ524405 SU524405 IY524405 C524405 WVK458869 WLO458869 WBS458869 VRW458869 VIA458869 UYE458869 UOI458869 UEM458869 TUQ458869 TKU458869 TAY458869 SRC458869 SHG458869 RXK458869 RNO458869 RDS458869 QTW458869 QKA458869 QAE458869 PQI458869 PGM458869 OWQ458869 OMU458869 OCY458869 NTC458869 NJG458869 MZK458869 MPO458869 MFS458869 LVW458869 LMA458869 LCE458869 KSI458869 KIM458869 JYQ458869 JOU458869 JEY458869 IVC458869 ILG458869 IBK458869 HRO458869 HHS458869 GXW458869 GOA458869 GEE458869 FUI458869 FKM458869 FAQ458869 EQU458869 EGY458869 DXC458869 DNG458869 DDK458869 CTO458869 CJS458869 BZW458869 BQA458869 BGE458869 AWI458869 AMM458869 ACQ458869 SU458869 IY458869 C458869 WVK393333 WLO393333 WBS393333 VRW393333 VIA393333 UYE393333 UOI393333 UEM393333 TUQ393333 TKU393333 TAY393333 SRC393333 SHG393333 RXK393333 RNO393333 RDS393333 QTW393333 QKA393333 QAE393333 PQI393333 PGM393333 OWQ393333 OMU393333 OCY393333 NTC393333 NJG393333 MZK393333 MPO393333 MFS393333 LVW393333 LMA393333 LCE393333 KSI393333 KIM393333 JYQ393333 JOU393333 JEY393333 IVC393333 ILG393333 IBK393333 HRO393333 HHS393333 GXW393333 GOA393333 GEE393333 FUI393333 FKM393333 FAQ393333 EQU393333 EGY393333 DXC393333 DNG393333 DDK393333 CTO393333 CJS393333 BZW393333 BQA393333 BGE393333 AWI393333 AMM393333 ACQ393333 SU393333 IY393333 C393333 WVK327797 WLO327797 WBS327797 VRW327797 VIA327797 UYE327797 UOI327797 UEM327797 TUQ327797 TKU327797 TAY327797 SRC327797 SHG327797 RXK327797 RNO327797 RDS327797 QTW327797 QKA327797 QAE327797 PQI327797 PGM327797 OWQ327797 OMU327797 OCY327797 NTC327797 NJG327797 MZK327797 MPO327797 MFS327797 LVW327797 LMA327797 LCE327797 KSI327797 KIM327797 JYQ327797 JOU327797 JEY327797 IVC327797 ILG327797 IBK327797 HRO327797 HHS327797 GXW327797 GOA327797 GEE327797 FUI327797 FKM327797 FAQ327797 EQU327797 EGY327797 DXC327797 DNG327797 DDK327797 CTO327797 CJS327797 BZW327797 BQA327797 BGE327797 AWI327797 AMM327797 ACQ327797 SU327797 IY327797 C327797 WVK262261 WLO262261 WBS262261 VRW262261 VIA262261 UYE262261 UOI262261 UEM262261 TUQ262261 TKU262261 TAY262261 SRC262261 SHG262261 RXK262261 RNO262261 RDS262261 QTW262261 QKA262261 QAE262261 PQI262261 PGM262261 OWQ262261 OMU262261 OCY262261 NTC262261 NJG262261 MZK262261 MPO262261 MFS262261 LVW262261 LMA262261 LCE262261 KSI262261 KIM262261 JYQ262261 JOU262261 JEY262261 IVC262261 ILG262261 IBK262261 HRO262261 HHS262261 GXW262261 GOA262261 GEE262261 FUI262261 FKM262261 FAQ262261 EQU262261 EGY262261 DXC262261 DNG262261 DDK262261 CTO262261 CJS262261 BZW262261 BQA262261 BGE262261 AWI262261 AMM262261 ACQ262261 SU262261 IY262261 C262261 WVK196725 WLO196725 WBS196725 VRW196725 VIA196725 UYE196725 UOI196725 UEM196725 TUQ196725 TKU196725 TAY196725 SRC196725 SHG196725 RXK196725 RNO196725 RDS196725 QTW196725 QKA196725 QAE196725 PQI196725 PGM196725 OWQ196725 OMU196725 OCY196725 NTC196725 NJG196725 MZK196725 MPO196725 MFS196725 LVW196725 LMA196725 LCE196725 KSI196725 KIM196725 JYQ196725 JOU196725 JEY196725 IVC196725 ILG196725 IBK196725 HRO196725 HHS196725 GXW196725 GOA196725 GEE196725 FUI196725 FKM196725 FAQ196725 EQU196725 EGY196725 DXC196725 DNG196725 DDK196725 CTO196725 CJS196725 BZW196725 BQA196725 BGE196725 AWI196725 AMM196725 ACQ196725 SU196725 IY196725 C196725 WVK131189 WLO131189 WBS131189 VRW131189 VIA131189 UYE131189 UOI131189 UEM131189 TUQ131189 TKU131189 TAY131189 SRC131189 SHG131189 RXK131189 RNO131189 RDS131189 QTW131189 QKA131189 QAE131189 PQI131189 PGM131189 OWQ131189 OMU131189 OCY131189 NTC131189 NJG131189 MZK131189 MPO131189 MFS131189 LVW131189 LMA131189 LCE131189 KSI131189 KIM131189 JYQ131189 JOU131189 JEY131189 IVC131189 ILG131189 IBK131189 HRO131189 HHS131189 GXW131189 GOA131189 GEE131189 FUI131189 FKM131189 FAQ131189 EQU131189 EGY131189 DXC131189 DNG131189 DDK131189 CTO131189 CJS131189 BZW131189 BQA131189 BGE131189 AWI131189 AMM131189 ACQ131189 SU131189 IY131189 C131189 WVK65653 WLO65653 WBS65653 VRW65653 VIA65653 UYE65653 UOI65653 UEM65653 TUQ65653 TKU65653 TAY65653 SRC65653 SHG65653 RXK65653 RNO65653 RDS65653 QTW65653 QKA65653 QAE65653 PQI65653 PGM65653 OWQ65653 OMU65653 OCY65653 NTC65653 NJG65653 MZK65653 MPO65653 MFS65653 LVW65653 LMA65653 LCE65653 KSI65653 KIM65653 JYQ65653 JOU65653 JEY65653 IVC65653 ILG65653 IBK65653 HRO65653 HHS65653 GXW65653 GOA65653 GEE65653 FUI65653 FKM65653 FAQ65653 EQU65653 EGY65653 DXC65653 DNG65653 DDK65653 CTO65653 CJS65653 BZW65653 BQA65653 BGE65653 AWI65653 AMM65653 ACQ65653 SU65653 IY65653 C65653 WVK117 WLO117 WBS117 VRW117 VIA117 UYE117 UOI117 UEM117 TUQ117 TKU117 TAY117 SRC117 SHG117 RXK117 RNO117 RDS117 QTW117 QKA117 QAE117 PQI117 PGM117 OWQ117 OMU117 OCY117 NTC117 NJG117 MZK117 MPO117 MFS117 LVW117 LMA117 LCE117 KSI117 KIM117 JYQ117 JOU117 JEY117 IVC117 ILG117 IBK117 HRO117 HHS117 GXW117 GOA117 GEE117 FUI117 FKM117 FAQ117 EQU117 EGY117 DXC117 DNG117 DDK117 CTO117 CJS117 BZW117 BQA117 BGE117 AWI117 AMM117 ACQ117 SU117 IY117" xr:uid="{583584A0-36A4-4B6B-90CA-5E35366B2E7C}">
      <formula1>$R$117:$R$118</formula1>
    </dataValidation>
    <dataValidation type="list" allowBlank="1" showInputMessage="1" showErrorMessage="1" sqref="C118 WVK983158 WLO983158 WBS983158 VRW983158 VIA983158 UYE983158 UOI983158 UEM983158 TUQ983158 TKU983158 TAY983158 SRC983158 SHG983158 RXK983158 RNO983158 RDS983158 QTW983158 QKA983158 QAE983158 PQI983158 PGM983158 OWQ983158 OMU983158 OCY983158 NTC983158 NJG983158 MZK983158 MPO983158 MFS983158 LVW983158 LMA983158 LCE983158 KSI983158 KIM983158 JYQ983158 JOU983158 JEY983158 IVC983158 ILG983158 IBK983158 HRO983158 HHS983158 GXW983158 GOA983158 GEE983158 FUI983158 FKM983158 FAQ983158 EQU983158 EGY983158 DXC983158 DNG983158 DDK983158 CTO983158 CJS983158 BZW983158 BQA983158 BGE983158 AWI983158 AMM983158 ACQ983158 SU983158 IY983158 C983158 WVK917622 WLO917622 WBS917622 VRW917622 VIA917622 UYE917622 UOI917622 UEM917622 TUQ917622 TKU917622 TAY917622 SRC917622 SHG917622 RXK917622 RNO917622 RDS917622 QTW917622 QKA917622 QAE917622 PQI917622 PGM917622 OWQ917622 OMU917622 OCY917622 NTC917622 NJG917622 MZK917622 MPO917622 MFS917622 LVW917622 LMA917622 LCE917622 KSI917622 KIM917622 JYQ917622 JOU917622 JEY917622 IVC917622 ILG917622 IBK917622 HRO917622 HHS917622 GXW917622 GOA917622 GEE917622 FUI917622 FKM917622 FAQ917622 EQU917622 EGY917622 DXC917622 DNG917622 DDK917622 CTO917622 CJS917622 BZW917622 BQA917622 BGE917622 AWI917622 AMM917622 ACQ917622 SU917622 IY917622 C917622 WVK852086 WLO852086 WBS852086 VRW852086 VIA852086 UYE852086 UOI852086 UEM852086 TUQ852086 TKU852086 TAY852086 SRC852086 SHG852086 RXK852086 RNO852086 RDS852086 QTW852086 QKA852086 QAE852086 PQI852086 PGM852086 OWQ852086 OMU852086 OCY852086 NTC852086 NJG852086 MZK852086 MPO852086 MFS852086 LVW852086 LMA852086 LCE852086 KSI852086 KIM852086 JYQ852086 JOU852086 JEY852086 IVC852086 ILG852086 IBK852086 HRO852086 HHS852086 GXW852086 GOA852086 GEE852086 FUI852086 FKM852086 FAQ852086 EQU852086 EGY852086 DXC852086 DNG852086 DDK852086 CTO852086 CJS852086 BZW852086 BQA852086 BGE852086 AWI852086 AMM852086 ACQ852086 SU852086 IY852086 C852086 WVK786550 WLO786550 WBS786550 VRW786550 VIA786550 UYE786550 UOI786550 UEM786550 TUQ786550 TKU786550 TAY786550 SRC786550 SHG786550 RXK786550 RNO786550 RDS786550 QTW786550 QKA786550 QAE786550 PQI786550 PGM786550 OWQ786550 OMU786550 OCY786550 NTC786550 NJG786550 MZK786550 MPO786550 MFS786550 LVW786550 LMA786550 LCE786550 KSI786550 KIM786550 JYQ786550 JOU786550 JEY786550 IVC786550 ILG786550 IBK786550 HRO786550 HHS786550 GXW786550 GOA786550 GEE786550 FUI786550 FKM786550 FAQ786550 EQU786550 EGY786550 DXC786550 DNG786550 DDK786550 CTO786550 CJS786550 BZW786550 BQA786550 BGE786550 AWI786550 AMM786550 ACQ786550 SU786550 IY786550 C786550 WVK721014 WLO721014 WBS721014 VRW721014 VIA721014 UYE721014 UOI721014 UEM721014 TUQ721014 TKU721014 TAY721014 SRC721014 SHG721014 RXK721014 RNO721014 RDS721014 QTW721014 QKA721014 QAE721014 PQI721014 PGM721014 OWQ721014 OMU721014 OCY721014 NTC721014 NJG721014 MZK721014 MPO721014 MFS721014 LVW721014 LMA721014 LCE721014 KSI721014 KIM721014 JYQ721014 JOU721014 JEY721014 IVC721014 ILG721014 IBK721014 HRO721014 HHS721014 GXW721014 GOA721014 GEE721014 FUI721014 FKM721014 FAQ721014 EQU721014 EGY721014 DXC721014 DNG721014 DDK721014 CTO721014 CJS721014 BZW721014 BQA721014 BGE721014 AWI721014 AMM721014 ACQ721014 SU721014 IY721014 C721014 WVK655478 WLO655478 WBS655478 VRW655478 VIA655478 UYE655478 UOI655478 UEM655478 TUQ655478 TKU655478 TAY655478 SRC655478 SHG655478 RXK655478 RNO655478 RDS655478 QTW655478 QKA655478 QAE655478 PQI655478 PGM655478 OWQ655478 OMU655478 OCY655478 NTC655478 NJG655478 MZK655478 MPO655478 MFS655478 LVW655478 LMA655478 LCE655478 KSI655478 KIM655478 JYQ655478 JOU655478 JEY655478 IVC655478 ILG655478 IBK655478 HRO655478 HHS655478 GXW655478 GOA655478 GEE655478 FUI655478 FKM655478 FAQ655478 EQU655478 EGY655478 DXC655478 DNG655478 DDK655478 CTO655478 CJS655478 BZW655478 BQA655478 BGE655478 AWI655478 AMM655478 ACQ655478 SU655478 IY655478 C655478 WVK589942 WLO589942 WBS589942 VRW589942 VIA589942 UYE589942 UOI589942 UEM589942 TUQ589942 TKU589942 TAY589942 SRC589942 SHG589942 RXK589942 RNO589942 RDS589942 QTW589942 QKA589942 QAE589942 PQI589942 PGM589942 OWQ589942 OMU589942 OCY589942 NTC589942 NJG589942 MZK589942 MPO589942 MFS589942 LVW589942 LMA589942 LCE589942 KSI589942 KIM589942 JYQ589942 JOU589942 JEY589942 IVC589942 ILG589942 IBK589942 HRO589942 HHS589942 GXW589942 GOA589942 GEE589942 FUI589942 FKM589942 FAQ589942 EQU589942 EGY589942 DXC589942 DNG589942 DDK589942 CTO589942 CJS589942 BZW589942 BQA589942 BGE589942 AWI589942 AMM589942 ACQ589942 SU589942 IY589942 C589942 WVK524406 WLO524406 WBS524406 VRW524406 VIA524406 UYE524406 UOI524406 UEM524406 TUQ524406 TKU524406 TAY524406 SRC524406 SHG524406 RXK524406 RNO524406 RDS524406 QTW524406 QKA524406 QAE524406 PQI524406 PGM524406 OWQ524406 OMU524406 OCY524406 NTC524406 NJG524406 MZK524406 MPO524406 MFS524406 LVW524406 LMA524406 LCE524406 KSI524406 KIM524406 JYQ524406 JOU524406 JEY524406 IVC524406 ILG524406 IBK524406 HRO524406 HHS524406 GXW524406 GOA524406 GEE524406 FUI524406 FKM524406 FAQ524406 EQU524406 EGY524406 DXC524406 DNG524406 DDK524406 CTO524406 CJS524406 BZW524406 BQA524406 BGE524406 AWI524406 AMM524406 ACQ524406 SU524406 IY524406 C524406 WVK458870 WLO458870 WBS458870 VRW458870 VIA458870 UYE458870 UOI458870 UEM458870 TUQ458870 TKU458870 TAY458870 SRC458870 SHG458870 RXK458870 RNO458870 RDS458870 QTW458870 QKA458870 QAE458870 PQI458870 PGM458870 OWQ458870 OMU458870 OCY458870 NTC458870 NJG458870 MZK458870 MPO458870 MFS458870 LVW458870 LMA458870 LCE458870 KSI458870 KIM458870 JYQ458870 JOU458870 JEY458870 IVC458870 ILG458870 IBK458870 HRO458870 HHS458870 GXW458870 GOA458870 GEE458870 FUI458870 FKM458870 FAQ458870 EQU458870 EGY458870 DXC458870 DNG458870 DDK458870 CTO458870 CJS458870 BZW458870 BQA458870 BGE458870 AWI458870 AMM458870 ACQ458870 SU458870 IY458870 C458870 WVK393334 WLO393334 WBS393334 VRW393334 VIA393334 UYE393334 UOI393334 UEM393334 TUQ393334 TKU393334 TAY393334 SRC393334 SHG393334 RXK393334 RNO393334 RDS393334 QTW393334 QKA393334 QAE393334 PQI393334 PGM393334 OWQ393334 OMU393334 OCY393334 NTC393334 NJG393334 MZK393334 MPO393334 MFS393334 LVW393334 LMA393334 LCE393334 KSI393334 KIM393334 JYQ393334 JOU393334 JEY393334 IVC393334 ILG393334 IBK393334 HRO393334 HHS393334 GXW393334 GOA393334 GEE393334 FUI393334 FKM393334 FAQ393334 EQU393334 EGY393334 DXC393334 DNG393334 DDK393334 CTO393334 CJS393334 BZW393334 BQA393334 BGE393334 AWI393334 AMM393334 ACQ393334 SU393334 IY393334 C393334 WVK327798 WLO327798 WBS327798 VRW327798 VIA327798 UYE327798 UOI327798 UEM327798 TUQ327798 TKU327798 TAY327798 SRC327798 SHG327798 RXK327798 RNO327798 RDS327798 QTW327798 QKA327798 QAE327798 PQI327798 PGM327798 OWQ327798 OMU327798 OCY327798 NTC327798 NJG327798 MZK327798 MPO327798 MFS327798 LVW327798 LMA327798 LCE327798 KSI327798 KIM327798 JYQ327798 JOU327798 JEY327798 IVC327798 ILG327798 IBK327798 HRO327798 HHS327798 GXW327798 GOA327798 GEE327798 FUI327798 FKM327798 FAQ327798 EQU327798 EGY327798 DXC327798 DNG327798 DDK327798 CTO327798 CJS327798 BZW327798 BQA327798 BGE327798 AWI327798 AMM327798 ACQ327798 SU327798 IY327798 C327798 WVK262262 WLO262262 WBS262262 VRW262262 VIA262262 UYE262262 UOI262262 UEM262262 TUQ262262 TKU262262 TAY262262 SRC262262 SHG262262 RXK262262 RNO262262 RDS262262 QTW262262 QKA262262 QAE262262 PQI262262 PGM262262 OWQ262262 OMU262262 OCY262262 NTC262262 NJG262262 MZK262262 MPO262262 MFS262262 LVW262262 LMA262262 LCE262262 KSI262262 KIM262262 JYQ262262 JOU262262 JEY262262 IVC262262 ILG262262 IBK262262 HRO262262 HHS262262 GXW262262 GOA262262 GEE262262 FUI262262 FKM262262 FAQ262262 EQU262262 EGY262262 DXC262262 DNG262262 DDK262262 CTO262262 CJS262262 BZW262262 BQA262262 BGE262262 AWI262262 AMM262262 ACQ262262 SU262262 IY262262 C262262 WVK196726 WLO196726 WBS196726 VRW196726 VIA196726 UYE196726 UOI196726 UEM196726 TUQ196726 TKU196726 TAY196726 SRC196726 SHG196726 RXK196726 RNO196726 RDS196726 QTW196726 QKA196726 QAE196726 PQI196726 PGM196726 OWQ196726 OMU196726 OCY196726 NTC196726 NJG196726 MZK196726 MPO196726 MFS196726 LVW196726 LMA196726 LCE196726 KSI196726 KIM196726 JYQ196726 JOU196726 JEY196726 IVC196726 ILG196726 IBK196726 HRO196726 HHS196726 GXW196726 GOA196726 GEE196726 FUI196726 FKM196726 FAQ196726 EQU196726 EGY196726 DXC196726 DNG196726 DDK196726 CTO196726 CJS196726 BZW196726 BQA196726 BGE196726 AWI196726 AMM196726 ACQ196726 SU196726 IY196726 C196726 WVK131190 WLO131190 WBS131190 VRW131190 VIA131190 UYE131190 UOI131190 UEM131190 TUQ131190 TKU131190 TAY131190 SRC131190 SHG131190 RXK131190 RNO131190 RDS131190 QTW131190 QKA131190 QAE131190 PQI131190 PGM131190 OWQ131190 OMU131190 OCY131190 NTC131190 NJG131190 MZK131190 MPO131190 MFS131190 LVW131190 LMA131190 LCE131190 KSI131190 KIM131190 JYQ131190 JOU131190 JEY131190 IVC131190 ILG131190 IBK131190 HRO131190 HHS131190 GXW131190 GOA131190 GEE131190 FUI131190 FKM131190 FAQ131190 EQU131190 EGY131190 DXC131190 DNG131190 DDK131190 CTO131190 CJS131190 BZW131190 BQA131190 BGE131190 AWI131190 AMM131190 ACQ131190 SU131190 IY131190 C131190 WVK65654 WLO65654 WBS65654 VRW65654 VIA65654 UYE65654 UOI65654 UEM65654 TUQ65654 TKU65654 TAY65654 SRC65654 SHG65654 RXK65654 RNO65654 RDS65654 QTW65654 QKA65654 QAE65654 PQI65654 PGM65654 OWQ65654 OMU65654 OCY65654 NTC65654 NJG65654 MZK65654 MPO65654 MFS65654 LVW65654 LMA65654 LCE65654 KSI65654 KIM65654 JYQ65654 JOU65654 JEY65654 IVC65654 ILG65654 IBK65654 HRO65654 HHS65654 GXW65654 GOA65654 GEE65654 FUI65654 FKM65654 FAQ65654 EQU65654 EGY65654 DXC65654 DNG65654 DDK65654 CTO65654 CJS65654 BZW65654 BQA65654 BGE65654 AWI65654 AMM65654 ACQ65654 SU65654 IY65654 C65654 WVK118 WLO118 WBS118 VRW118 VIA118 UYE118 UOI118 UEM118 TUQ118 TKU118 TAY118 SRC118 SHG118 RXK118 RNO118 RDS118 QTW118 QKA118 QAE118 PQI118 PGM118 OWQ118 OMU118 OCY118 NTC118 NJG118 MZK118 MPO118 MFS118 LVW118 LMA118 LCE118 KSI118 KIM118 JYQ118 JOU118 JEY118 IVC118 ILG118 IBK118 HRO118 HHS118 GXW118 GOA118 GEE118 FUI118 FKM118 FAQ118 EQU118 EGY118 DXC118 DNG118 DDK118 CTO118 CJS118 BZW118 BQA118 BGE118 AWI118 AMM118 ACQ118 SU118 IY118" xr:uid="{01163A7C-4B67-49B9-ABDF-4B5447ACEC3C}">
      <formula1>$R$119:$R$121</formula1>
    </dataValidation>
    <dataValidation type="list" allowBlank="1" showInputMessage="1" showErrorMessage="1" sqref="C119 WVK983159 WLO983159 WBS983159 VRW983159 VIA983159 UYE983159 UOI983159 UEM983159 TUQ983159 TKU983159 TAY983159 SRC983159 SHG983159 RXK983159 RNO983159 RDS983159 QTW983159 QKA983159 QAE983159 PQI983159 PGM983159 OWQ983159 OMU983159 OCY983159 NTC983159 NJG983159 MZK983159 MPO983159 MFS983159 LVW983159 LMA983159 LCE983159 KSI983159 KIM983159 JYQ983159 JOU983159 JEY983159 IVC983159 ILG983159 IBK983159 HRO983159 HHS983159 GXW983159 GOA983159 GEE983159 FUI983159 FKM983159 FAQ983159 EQU983159 EGY983159 DXC983159 DNG983159 DDK983159 CTO983159 CJS983159 BZW983159 BQA983159 BGE983159 AWI983159 AMM983159 ACQ983159 SU983159 IY983159 C983159 WVK917623 WLO917623 WBS917623 VRW917623 VIA917623 UYE917623 UOI917623 UEM917623 TUQ917623 TKU917623 TAY917623 SRC917623 SHG917623 RXK917623 RNO917623 RDS917623 QTW917623 QKA917623 QAE917623 PQI917623 PGM917623 OWQ917623 OMU917623 OCY917623 NTC917623 NJG917623 MZK917623 MPO917623 MFS917623 LVW917623 LMA917623 LCE917623 KSI917623 KIM917623 JYQ917623 JOU917623 JEY917623 IVC917623 ILG917623 IBK917623 HRO917623 HHS917623 GXW917623 GOA917623 GEE917623 FUI917623 FKM917623 FAQ917623 EQU917623 EGY917623 DXC917623 DNG917623 DDK917623 CTO917623 CJS917623 BZW917623 BQA917623 BGE917623 AWI917623 AMM917623 ACQ917623 SU917623 IY917623 C917623 WVK852087 WLO852087 WBS852087 VRW852087 VIA852087 UYE852087 UOI852087 UEM852087 TUQ852087 TKU852087 TAY852087 SRC852087 SHG852087 RXK852087 RNO852087 RDS852087 QTW852087 QKA852087 QAE852087 PQI852087 PGM852087 OWQ852087 OMU852087 OCY852087 NTC852087 NJG852087 MZK852087 MPO852087 MFS852087 LVW852087 LMA852087 LCE852087 KSI852087 KIM852087 JYQ852087 JOU852087 JEY852087 IVC852087 ILG852087 IBK852087 HRO852087 HHS852087 GXW852087 GOA852087 GEE852087 FUI852087 FKM852087 FAQ852087 EQU852087 EGY852087 DXC852087 DNG852087 DDK852087 CTO852087 CJS852087 BZW852087 BQA852087 BGE852087 AWI852087 AMM852087 ACQ852087 SU852087 IY852087 C852087 WVK786551 WLO786551 WBS786551 VRW786551 VIA786551 UYE786551 UOI786551 UEM786551 TUQ786551 TKU786551 TAY786551 SRC786551 SHG786551 RXK786551 RNO786551 RDS786551 QTW786551 QKA786551 QAE786551 PQI786551 PGM786551 OWQ786551 OMU786551 OCY786551 NTC786551 NJG786551 MZK786551 MPO786551 MFS786551 LVW786551 LMA786551 LCE786551 KSI786551 KIM786551 JYQ786551 JOU786551 JEY786551 IVC786551 ILG786551 IBK786551 HRO786551 HHS786551 GXW786551 GOA786551 GEE786551 FUI786551 FKM786551 FAQ786551 EQU786551 EGY786551 DXC786551 DNG786551 DDK786551 CTO786551 CJS786551 BZW786551 BQA786551 BGE786551 AWI786551 AMM786551 ACQ786551 SU786551 IY786551 C786551 WVK721015 WLO721015 WBS721015 VRW721015 VIA721015 UYE721015 UOI721015 UEM721015 TUQ721015 TKU721015 TAY721015 SRC721015 SHG721015 RXK721015 RNO721015 RDS721015 QTW721015 QKA721015 QAE721015 PQI721015 PGM721015 OWQ721015 OMU721015 OCY721015 NTC721015 NJG721015 MZK721015 MPO721015 MFS721015 LVW721015 LMA721015 LCE721015 KSI721015 KIM721015 JYQ721015 JOU721015 JEY721015 IVC721015 ILG721015 IBK721015 HRO721015 HHS721015 GXW721015 GOA721015 GEE721015 FUI721015 FKM721015 FAQ721015 EQU721015 EGY721015 DXC721015 DNG721015 DDK721015 CTO721015 CJS721015 BZW721015 BQA721015 BGE721015 AWI721015 AMM721015 ACQ721015 SU721015 IY721015 C721015 WVK655479 WLO655479 WBS655479 VRW655479 VIA655479 UYE655479 UOI655479 UEM655479 TUQ655479 TKU655479 TAY655479 SRC655479 SHG655479 RXK655479 RNO655479 RDS655479 QTW655479 QKA655479 QAE655479 PQI655479 PGM655479 OWQ655479 OMU655479 OCY655479 NTC655479 NJG655479 MZK655479 MPO655479 MFS655479 LVW655479 LMA655479 LCE655479 KSI655479 KIM655479 JYQ655479 JOU655479 JEY655479 IVC655479 ILG655479 IBK655479 HRO655479 HHS655479 GXW655479 GOA655479 GEE655479 FUI655479 FKM655479 FAQ655479 EQU655479 EGY655479 DXC655479 DNG655479 DDK655479 CTO655479 CJS655479 BZW655479 BQA655479 BGE655479 AWI655479 AMM655479 ACQ655479 SU655479 IY655479 C655479 WVK589943 WLO589943 WBS589943 VRW589943 VIA589943 UYE589943 UOI589943 UEM589943 TUQ589943 TKU589943 TAY589943 SRC589943 SHG589943 RXK589943 RNO589943 RDS589943 QTW589943 QKA589943 QAE589943 PQI589943 PGM589943 OWQ589943 OMU589943 OCY589943 NTC589943 NJG589943 MZK589943 MPO589943 MFS589943 LVW589943 LMA589943 LCE589943 KSI589943 KIM589943 JYQ589943 JOU589943 JEY589943 IVC589943 ILG589943 IBK589943 HRO589943 HHS589943 GXW589943 GOA589943 GEE589943 FUI589943 FKM589943 FAQ589943 EQU589943 EGY589943 DXC589943 DNG589943 DDK589943 CTO589943 CJS589943 BZW589943 BQA589943 BGE589943 AWI589943 AMM589943 ACQ589943 SU589943 IY589943 C589943 WVK524407 WLO524407 WBS524407 VRW524407 VIA524407 UYE524407 UOI524407 UEM524407 TUQ524407 TKU524407 TAY524407 SRC524407 SHG524407 RXK524407 RNO524407 RDS524407 QTW524407 QKA524407 QAE524407 PQI524407 PGM524407 OWQ524407 OMU524407 OCY524407 NTC524407 NJG524407 MZK524407 MPO524407 MFS524407 LVW524407 LMA524407 LCE524407 KSI524407 KIM524407 JYQ524407 JOU524407 JEY524407 IVC524407 ILG524407 IBK524407 HRO524407 HHS524407 GXW524407 GOA524407 GEE524407 FUI524407 FKM524407 FAQ524407 EQU524407 EGY524407 DXC524407 DNG524407 DDK524407 CTO524407 CJS524407 BZW524407 BQA524407 BGE524407 AWI524407 AMM524407 ACQ524407 SU524407 IY524407 C524407 WVK458871 WLO458871 WBS458871 VRW458871 VIA458871 UYE458871 UOI458871 UEM458871 TUQ458871 TKU458871 TAY458871 SRC458871 SHG458871 RXK458871 RNO458871 RDS458871 QTW458871 QKA458871 QAE458871 PQI458871 PGM458871 OWQ458871 OMU458871 OCY458871 NTC458871 NJG458871 MZK458871 MPO458871 MFS458871 LVW458871 LMA458871 LCE458871 KSI458871 KIM458871 JYQ458871 JOU458871 JEY458871 IVC458871 ILG458871 IBK458871 HRO458871 HHS458871 GXW458871 GOA458871 GEE458871 FUI458871 FKM458871 FAQ458871 EQU458871 EGY458871 DXC458871 DNG458871 DDK458871 CTO458871 CJS458871 BZW458871 BQA458871 BGE458871 AWI458871 AMM458871 ACQ458871 SU458871 IY458871 C458871 WVK393335 WLO393335 WBS393335 VRW393335 VIA393335 UYE393335 UOI393335 UEM393335 TUQ393335 TKU393335 TAY393335 SRC393335 SHG393335 RXK393335 RNO393335 RDS393335 QTW393335 QKA393335 QAE393335 PQI393335 PGM393335 OWQ393335 OMU393335 OCY393335 NTC393335 NJG393335 MZK393335 MPO393335 MFS393335 LVW393335 LMA393335 LCE393335 KSI393335 KIM393335 JYQ393335 JOU393335 JEY393335 IVC393335 ILG393335 IBK393335 HRO393335 HHS393335 GXW393335 GOA393335 GEE393335 FUI393335 FKM393335 FAQ393335 EQU393335 EGY393335 DXC393335 DNG393335 DDK393335 CTO393335 CJS393335 BZW393335 BQA393335 BGE393335 AWI393335 AMM393335 ACQ393335 SU393335 IY393335 C393335 WVK327799 WLO327799 WBS327799 VRW327799 VIA327799 UYE327799 UOI327799 UEM327799 TUQ327799 TKU327799 TAY327799 SRC327799 SHG327799 RXK327799 RNO327799 RDS327799 QTW327799 QKA327799 QAE327799 PQI327799 PGM327799 OWQ327799 OMU327799 OCY327799 NTC327799 NJG327799 MZK327799 MPO327799 MFS327799 LVW327799 LMA327799 LCE327799 KSI327799 KIM327799 JYQ327799 JOU327799 JEY327799 IVC327799 ILG327799 IBK327799 HRO327799 HHS327799 GXW327799 GOA327799 GEE327799 FUI327799 FKM327799 FAQ327799 EQU327799 EGY327799 DXC327799 DNG327799 DDK327799 CTO327799 CJS327799 BZW327799 BQA327799 BGE327799 AWI327799 AMM327799 ACQ327799 SU327799 IY327799 C327799 WVK262263 WLO262263 WBS262263 VRW262263 VIA262263 UYE262263 UOI262263 UEM262263 TUQ262263 TKU262263 TAY262263 SRC262263 SHG262263 RXK262263 RNO262263 RDS262263 QTW262263 QKA262263 QAE262263 PQI262263 PGM262263 OWQ262263 OMU262263 OCY262263 NTC262263 NJG262263 MZK262263 MPO262263 MFS262263 LVW262263 LMA262263 LCE262263 KSI262263 KIM262263 JYQ262263 JOU262263 JEY262263 IVC262263 ILG262263 IBK262263 HRO262263 HHS262263 GXW262263 GOA262263 GEE262263 FUI262263 FKM262263 FAQ262263 EQU262263 EGY262263 DXC262263 DNG262263 DDK262263 CTO262263 CJS262263 BZW262263 BQA262263 BGE262263 AWI262263 AMM262263 ACQ262263 SU262263 IY262263 C262263 WVK196727 WLO196727 WBS196727 VRW196727 VIA196727 UYE196727 UOI196727 UEM196727 TUQ196727 TKU196727 TAY196727 SRC196727 SHG196727 RXK196727 RNO196727 RDS196727 QTW196727 QKA196727 QAE196727 PQI196727 PGM196727 OWQ196727 OMU196727 OCY196727 NTC196727 NJG196727 MZK196727 MPO196727 MFS196727 LVW196727 LMA196727 LCE196727 KSI196727 KIM196727 JYQ196727 JOU196727 JEY196727 IVC196727 ILG196727 IBK196727 HRO196727 HHS196727 GXW196727 GOA196727 GEE196727 FUI196727 FKM196727 FAQ196727 EQU196727 EGY196727 DXC196727 DNG196727 DDK196727 CTO196727 CJS196727 BZW196727 BQA196727 BGE196727 AWI196727 AMM196727 ACQ196727 SU196727 IY196727 C196727 WVK131191 WLO131191 WBS131191 VRW131191 VIA131191 UYE131191 UOI131191 UEM131191 TUQ131191 TKU131191 TAY131191 SRC131191 SHG131191 RXK131191 RNO131191 RDS131191 QTW131191 QKA131191 QAE131191 PQI131191 PGM131191 OWQ131191 OMU131191 OCY131191 NTC131191 NJG131191 MZK131191 MPO131191 MFS131191 LVW131191 LMA131191 LCE131191 KSI131191 KIM131191 JYQ131191 JOU131191 JEY131191 IVC131191 ILG131191 IBK131191 HRO131191 HHS131191 GXW131191 GOA131191 GEE131191 FUI131191 FKM131191 FAQ131191 EQU131191 EGY131191 DXC131191 DNG131191 DDK131191 CTO131191 CJS131191 BZW131191 BQA131191 BGE131191 AWI131191 AMM131191 ACQ131191 SU131191 IY131191 C131191 WVK65655 WLO65655 WBS65655 VRW65655 VIA65655 UYE65655 UOI65655 UEM65655 TUQ65655 TKU65655 TAY65655 SRC65655 SHG65655 RXK65655 RNO65655 RDS65655 QTW65655 QKA65655 QAE65655 PQI65655 PGM65655 OWQ65655 OMU65655 OCY65655 NTC65655 NJG65655 MZK65655 MPO65655 MFS65655 LVW65655 LMA65655 LCE65655 KSI65655 KIM65655 JYQ65655 JOU65655 JEY65655 IVC65655 ILG65655 IBK65655 HRO65655 HHS65655 GXW65655 GOA65655 GEE65655 FUI65655 FKM65655 FAQ65655 EQU65655 EGY65655 DXC65655 DNG65655 DDK65655 CTO65655 CJS65655 BZW65655 BQA65655 BGE65655 AWI65655 AMM65655 ACQ65655 SU65655 IY65655 C65655 WVK119 WLO119 WBS119 VRW119 VIA119 UYE119 UOI119 UEM119 TUQ119 TKU119 TAY119 SRC119 SHG119 RXK119 RNO119 RDS119 QTW119 QKA119 QAE119 PQI119 PGM119 OWQ119 OMU119 OCY119 NTC119 NJG119 MZK119 MPO119 MFS119 LVW119 LMA119 LCE119 KSI119 KIM119 JYQ119 JOU119 JEY119 IVC119 ILG119 IBK119 HRO119 HHS119 GXW119 GOA119 GEE119 FUI119 FKM119 FAQ119 EQU119 EGY119 DXC119 DNG119 DDK119 CTO119 CJS119 BZW119 BQA119 BGE119 AWI119 AMM119 ACQ119 SU119 IY119" xr:uid="{7E079F90-2BCD-48E0-9483-67C2139CD503}">
      <formula1>$R$122:$R$124</formula1>
    </dataValidation>
    <dataValidation type="list" allowBlank="1" showInputMessage="1" showErrorMessage="1" sqref="C113 WVK983153 WLO983153 WBS983153 VRW983153 VIA983153 UYE983153 UOI983153 UEM983153 TUQ983153 TKU983153 TAY983153 SRC983153 SHG983153 RXK983153 RNO983153 RDS983153 QTW983153 QKA983153 QAE983153 PQI983153 PGM983153 OWQ983153 OMU983153 OCY983153 NTC983153 NJG983153 MZK983153 MPO983153 MFS983153 LVW983153 LMA983153 LCE983153 KSI983153 KIM983153 JYQ983153 JOU983153 JEY983153 IVC983153 ILG983153 IBK983153 HRO983153 HHS983153 GXW983153 GOA983153 GEE983153 FUI983153 FKM983153 FAQ983153 EQU983153 EGY983153 DXC983153 DNG983153 DDK983153 CTO983153 CJS983153 BZW983153 BQA983153 BGE983153 AWI983153 AMM983153 ACQ983153 SU983153 IY983153 C983153 WVK917617 WLO917617 WBS917617 VRW917617 VIA917617 UYE917617 UOI917617 UEM917617 TUQ917617 TKU917617 TAY917617 SRC917617 SHG917617 RXK917617 RNO917617 RDS917617 QTW917617 QKA917617 QAE917617 PQI917617 PGM917617 OWQ917617 OMU917617 OCY917617 NTC917617 NJG917617 MZK917617 MPO917617 MFS917617 LVW917617 LMA917617 LCE917617 KSI917617 KIM917617 JYQ917617 JOU917617 JEY917617 IVC917617 ILG917617 IBK917617 HRO917617 HHS917617 GXW917617 GOA917617 GEE917617 FUI917617 FKM917617 FAQ917617 EQU917617 EGY917617 DXC917617 DNG917617 DDK917617 CTO917617 CJS917617 BZW917617 BQA917617 BGE917617 AWI917617 AMM917617 ACQ917617 SU917617 IY917617 C917617 WVK852081 WLO852081 WBS852081 VRW852081 VIA852081 UYE852081 UOI852081 UEM852081 TUQ852081 TKU852081 TAY852081 SRC852081 SHG852081 RXK852081 RNO852081 RDS852081 QTW852081 QKA852081 QAE852081 PQI852081 PGM852081 OWQ852081 OMU852081 OCY852081 NTC852081 NJG852081 MZK852081 MPO852081 MFS852081 LVW852081 LMA852081 LCE852081 KSI852081 KIM852081 JYQ852081 JOU852081 JEY852081 IVC852081 ILG852081 IBK852081 HRO852081 HHS852081 GXW852081 GOA852081 GEE852081 FUI852081 FKM852081 FAQ852081 EQU852081 EGY852081 DXC852081 DNG852081 DDK852081 CTO852081 CJS852081 BZW852081 BQA852081 BGE852081 AWI852081 AMM852081 ACQ852081 SU852081 IY852081 C852081 WVK786545 WLO786545 WBS786545 VRW786545 VIA786545 UYE786545 UOI786545 UEM786545 TUQ786545 TKU786545 TAY786545 SRC786545 SHG786545 RXK786545 RNO786545 RDS786545 QTW786545 QKA786545 QAE786545 PQI786545 PGM786545 OWQ786545 OMU786545 OCY786545 NTC786545 NJG786545 MZK786545 MPO786545 MFS786545 LVW786545 LMA786545 LCE786545 KSI786545 KIM786545 JYQ786545 JOU786545 JEY786545 IVC786545 ILG786545 IBK786545 HRO786545 HHS786545 GXW786545 GOA786545 GEE786545 FUI786545 FKM786545 FAQ786545 EQU786545 EGY786545 DXC786545 DNG786545 DDK786545 CTO786545 CJS786545 BZW786545 BQA786545 BGE786545 AWI786545 AMM786545 ACQ786545 SU786545 IY786545 C786545 WVK721009 WLO721009 WBS721009 VRW721009 VIA721009 UYE721009 UOI721009 UEM721009 TUQ721009 TKU721009 TAY721009 SRC721009 SHG721009 RXK721009 RNO721009 RDS721009 QTW721009 QKA721009 QAE721009 PQI721009 PGM721009 OWQ721009 OMU721009 OCY721009 NTC721009 NJG721009 MZK721009 MPO721009 MFS721009 LVW721009 LMA721009 LCE721009 KSI721009 KIM721009 JYQ721009 JOU721009 JEY721009 IVC721009 ILG721009 IBK721009 HRO721009 HHS721009 GXW721009 GOA721009 GEE721009 FUI721009 FKM721009 FAQ721009 EQU721009 EGY721009 DXC721009 DNG721009 DDK721009 CTO721009 CJS721009 BZW721009 BQA721009 BGE721009 AWI721009 AMM721009 ACQ721009 SU721009 IY721009 C721009 WVK655473 WLO655473 WBS655473 VRW655473 VIA655473 UYE655473 UOI655473 UEM655473 TUQ655473 TKU655473 TAY655473 SRC655473 SHG655473 RXK655473 RNO655473 RDS655473 QTW655473 QKA655473 QAE655473 PQI655473 PGM655473 OWQ655473 OMU655473 OCY655473 NTC655473 NJG655473 MZK655473 MPO655473 MFS655473 LVW655473 LMA655473 LCE655473 KSI655473 KIM655473 JYQ655473 JOU655473 JEY655473 IVC655473 ILG655473 IBK655473 HRO655473 HHS655473 GXW655473 GOA655473 GEE655473 FUI655473 FKM655473 FAQ655473 EQU655473 EGY655473 DXC655473 DNG655473 DDK655473 CTO655473 CJS655473 BZW655473 BQA655473 BGE655473 AWI655473 AMM655473 ACQ655473 SU655473 IY655473 C655473 WVK589937 WLO589937 WBS589937 VRW589937 VIA589937 UYE589937 UOI589937 UEM589937 TUQ589937 TKU589937 TAY589937 SRC589937 SHG589937 RXK589937 RNO589937 RDS589937 QTW589937 QKA589937 QAE589937 PQI589937 PGM589937 OWQ589937 OMU589937 OCY589937 NTC589937 NJG589937 MZK589937 MPO589937 MFS589937 LVW589937 LMA589937 LCE589937 KSI589937 KIM589937 JYQ589937 JOU589937 JEY589937 IVC589937 ILG589937 IBK589937 HRO589937 HHS589937 GXW589937 GOA589937 GEE589937 FUI589937 FKM589937 FAQ589937 EQU589937 EGY589937 DXC589937 DNG589937 DDK589937 CTO589937 CJS589937 BZW589937 BQA589937 BGE589937 AWI589937 AMM589937 ACQ589937 SU589937 IY589937 C589937 WVK524401 WLO524401 WBS524401 VRW524401 VIA524401 UYE524401 UOI524401 UEM524401 TUQ524401 TKU524401 TAY524401 SRC524401 SHG524401 RXK524401 RNO524401 RDS524401 QTW524401 QKA524401 QAE524401 PQI524401 PGM524401 OWQ524401 OMU524401 OCY524401 NTC524401 NJG524401 MZK524401 MPO524401 MFS524401 LVW524401 LMA524401 LCE524401 KSI524401 KIM524401 JYQ524401 JOU524401 JEY524401 IVC524401 ILG524401 IBK524401 HRO524401 HHS524401 GXW524401 GOA524401 GEE524401 FUI524401 FKM524401 FAQ524401 EQU524401 EGY524401 DXC524401 DNG524401 DDK524401 CTO524401 CJS524401 BZW524401 BQA524401 BGE524401 AWI524401 AMM524401 ACQ524401 SU524401 IY524401 C524401 WVK458865 WLO458865 WBS458865 VRW458865 VIA458865 UYE458865 UOI458865 UEM458865 TUQ458865 TKU458865 TAY458865 SRC458865 SHG458865 RXK458865 RNO458865 RDS458865 QTW458865 QKA458865 QAE458865 PQI458865 PGM458865 OWQ458865 OMU458865 OCY458865 NTC458865 NJG458865 MZK458865 MPO458865 MFS458865 LVW458865 LMA458865 LCE458865 KSI458865 KIM458865 JYQ458865 JOU458865 JEY458865 IVC458865 ILG458865 IBK458865 HRO458865 HHS458865 GXW458865 GOA458865 GEE458865 FUI458865 FKM458865 FAQ458865 EQU458865 EGY458865 DXC458865 DNG458865 DDK458865 CTO458865 CJS458865 BZW458865 BQA458865 BGE458865 AWI458865 AMM458865 ACQ458865 SU458865 IY458865 C458865 WVK393329 WLO393329 WBS393329 VRW393329 VIA393329 UYE393329 UOI393329 UEM393329 TUQ393329 TKU393329 TAY393329 SRC393329 SHG393329 RXK393329 RNO393329 RDS393329 QTW393329 QKA393329 QAE393329 PQI393329 PGM393329 OWQ393329 OMU393329 OCY393329 NTC393329 NJG393329 MZK393329 MPO393329 MFS393329 LVW393329 LMA393329 LCE393329 KSI393329 KIM393329 JYQ393329 JOU393329 JEY393329 IVC393329 ILG393329 IBK393329 HRO393329 HHS393329 GXW393329 GOA393329 GEE393329 FUI393329 FKM393329 FAQ393329 EQU393329 EGY393329 DXC393329 DNG393329 DDK393329 CTO393329 CJS393329 BZW393329 BQA393329 BGE393329 AWI393329 AMM393329 ACQ393329 SU393329 IY393329 C393329 WVK327793 WLO327793 WBS327793 VRW327793 VIA327793 UYE327793 UOI327793 UEM327793 TUQ327793 TKU327793 TAY327793 SRC327793 SHG327793 RXK327793 RNO327793 RDS327793 QTW327793 QKA327793 QAE327793 PQI327793 PGM327793 OWQ327793 OMU327793 OCY327793 NTC327793 NJG327793 MZK327793 MPO327793 MFS327793 LVW327793 LMA327793 LCE327793 KSI327793 KIM327793 JYQ327793 JOU327793 JEY327793 IVC327793 ILG327793 IBK327793 HRO327793 HHS327793 GXW327793 GOA327793 GEE327793 FUI327793 FKM327793 FAQ327793 EQU327793 EGY327793 DXC327793 DNG327793 DDK327793 CTO327793 CJS327793 BZW327793 BQA327793 BGE327793 AWI327793 AMM327793 ACQ327793 SU327793 IY327793 C327793 WVK262257 WLO262257 WBS262257 VRW262257 VIA262257 UYE262257 UOI262257 UEM262257 TUQ262257 TKU262257 TAY262257 SRC262257 SHG262257 RXK262257 RNO262257 RDS262257 QTW262257 QKA262257 QAE262257 PQI262257 PGM262257 OWQ262257 OMU262257 OCY262257 NTC262257 NJG262257 MZK262257 MPO262257 MFS262257 LVW262257 LMA262257 LCE262257 KSI262257 KIM262257 JYQ262257 JOU262257 JEY262257 IVC262257 ILG262257 IBK262257 HRO262257 HHS262257 GXW262257 GOA262257 GEE262257 FUI262257 FKM262257 FAQ262257 EQU262257 EGY262257 DXC262257 DNG262257 DDK262257 CTO262257 CJS262257 BZW262257 BQA262257 BGE262257 AWI262257 AMM262257 ACQ262257 SU262257 IY262257 C262257 WVK196721 WLO196721 WBS196721 VRW196721 VIA196721 UYE196721 UOI196721 UEM196721 TUQ196721 TKU196721 TAY196721 SRC196721 SHG196721 RXK196721 RNO196721 RDS196721 QTW196721 QKA196721 QAE196721 PQI196721 PGM196721 OWQ196721 OMU196721 OCY196721 NTC196721 NJG196721 MZK196721 MPO196721 MFS196721 LVW196721 LMA196721 LCE196721 KSI196721 KIM196721 JYQ196721 JOU196721 JEY196721 IVC196721 ILG196721 IBK196721 HRO196721 HHS196721 GXW196721 GOA196721 GEE196721 FUI196721 FKM196721 FAQ196721 EQU196721 EGY196721 DXC196721 DNG196721 DDK196721 CTO196721 CJS196721 BZW196721 BQA196721 BGE196721 AWI196721 AMM196721 ACQ196721 SU196721 IY196721 C196721 WVK131185 WLO131185 WBS131185 VRW131185 VIA131185 UYE131185 UOI131185 UEM131185 TUQ131185 TKU131185 TAY131185 SRC131185 SHG131185 RXK131185 RNO131185 RDS131185 QTW131185 QKA131185 QAE131185 PQI131185 PGM131185 OWQ131185 OMU131185 OCY131185 NTC131185 NJG131185 MZK131185 MPO131185 MFS131185 LVW131185 LMA131185 LCE131185 KSI131185 KIM131185 JYQ131185 JOU131185 JEY131185 IVC131185 ILG131185 IBK131185 HRO131185 HHS131185 GXW131185 GOA131185 GEE131185 FUI131185 FKM131185 FAQ131185 EQU131185 EGY131185 DXC131185 DNG131185 DDK131185 CTO131185 CJS131185 BZW131185 BQA131185 BGE131185 AWI131185 AMM131185 ACQ131185 SU131185 IY131185 C131185 WVK65649 WLO65649 WBS65649 VRW65649 VIA65649 UYE65649 UOI65649 UEM65649 TUQ65649 TKU65649 TAY65649 SRC65649 SHG65649 RXK65649 RNO65649 RDS65649 QTW65649 QKA65649 QAE65649 PQI65649 PGM65649 OWQ65649 OMU65649 OCY65649 NTC65649 NJG65649 MZK65649 MPO65649 MFS65649 LVW65649 LMA65649 LCE65649 KSI65649 KIM65649 JYQ65649 JOU65649 JEY65649 IVC65649 ILG65649 IBK65649 HRO65649 HHS65649 GXW65649 GOA65649 GEE65649 FUI65649 FKM65649 FAQ65649 EQU65649 EGY65649 DXC65649 DNG65649 DDK65649 CTO65649 CJS65649 BZW65649 BQA65649 BGE65649 AWI65649 AMM65649 ACQ65649 SU65649 IY65649 C65649 WVK113 WLO113 WBS113 VRW113 VIA113 UYE113 UOI113 UEM113 TUQ113 TKU113 TAY113 SRC113 SHG113 RXK113 RNO113 RDS113 QTW113 QKA113 QAE113 PQI113 PGM113 OWQ113 OMU113 OCY113 NTC113 NJG113 MZK113 MPO113 MFS113 LVW113 LMA113 LCE113 KSI113 KIM113 JYQ113 JOU113 JEY113 IVC113 ILG113 IBK113 HRO113 HHS113 GXW113 GOA113 GEE113 FUI113 FKM113 FAQ113 EQU113 EGY113 DXC113 DNG113 DDK113 CTO113 CJS113 BZW113 BQA113 BGE113 AWI113 AMM113 ACQ113 SU113 IY113" xr:uid="{1D6E45EE-CFF3-4144-97AE-6659CA341A47}">
      <formula1>$T$107:$T$109</formula1>
    </dataValidation>
    <dataValidation type="list" allowBlank="1" showInputMessage="1" showErrorMessage="1" sqref="C110 WVK983150 WLO983150 WBS983150 VRW983150 VIA983150 UYE983150 UOI983150 UEM983150 TUQ983150 TKU983150 TAY983150 SRC983150 SHG983150 RXK983150 RNO983150 RDS983150 QTW983150 QKA983150 QAE983150 PQI983150 PGM983150 OWQ983150 OMU983150 OCY983150 NTC983150 NJG983150 MZK983150 MPO983150 MFS983150 LVW983150 LMA983150 LCE983150 KSI983150 KIM983150 JYQ983150 JOU983150 JEY983150 IVC983150 ILG983150 IBK983150 HRO983150 HHS983150 GXW983150 GOA983150 GEE983150 FUI983150 FKM983150 FAQ983150 EQU983150 EGY983150 DXC983150 DNG983150 DDK983150 CTO983150 CJS983150 BZW983150 BQA983150 BGE983150 AWI983150 AMM983150 ACQ983150 SU983150 IY983150 C983150 WVK917614 WLO917614 WBS917614 VRW917614 VIA917614 UYE917614 UOI917614 UEM917614 TUQ917614 TKU917614 TAY917614 SRC917614 SHG917614 RXK917614 RNO917614 RDS917614 QTW917614 QKA917614 QAE917614 PQI917614 PGM917614 OWQ917614 OMU917614 OCY917614 NTC917614 NJG917614 MZK917614 MPO917614 MFS917614 LVW917614 LMA917614 LCE917614 KSI917614 KIM917614 JYQ917614 JOU917614 JEY917614 IVC917614 ILG917614 IBK917614 HRO917614 HHS917614 GXW917614 GOA917614 GEE917614 FUI917614 FKM917614 FAQ917614 EQU917614 EGY917614 DXC917614 DNG917614 DDK917614 CTO917614 CJS917614 BZW917614 BQA917614 BGE917614 AWI917614 AMM917614 ACQ917614 SU917614 IY917614 C917614 WVK852078 WLO852078 WBS852078 VRW852078 VIA852078 UYE852078 UOI852078 UEM852078 TUQ852078 TKU852078 TAY852078 SRC852078 SHG852078 RXK852078 RNO852078 RDS852078 QTW852078 QKA852078 QAE852078 PQI852078 PGM852078 OWQ852078 OMU852078 OCY852078 NTC852078 NJG852078 MZK852078 MPO852078 MFS852078 LVW852078 LMA852078 LCE852078 KSI852078 KIM852078 JYQ852078 JOU852078 JEY852078 IVC852078 ILG852078 IBK852078 HRO852078 HHS852078 GXW852078 GOA852078 GEE852078 FUI852078 FKM852078 FAQ852078 EQU852078 EGY852078 DXC852078 DNG852078 DDK852078 CTO852078 CJS852078 BZW852078 BQA852078 BGE852078 AWI852078 AMM852078 ACQ852078 SU852078 IY852078 C852078 WVK786542 WLO786542 WBS786542 VRW786542 VIA786542 UYE786542 UOI786542 UEM786542 TUQ786542 TKU786542 TAY786542 SRC786542 SHG786542 RXK786542 RNO786542 RDS786542 QTW786542 QKA786542 QAE786542 PQI786542 PGM786542 OWQ786542 OMU786542 OCY786542 NTC786542 NJG786542 MZK786542 MPO786542 MFS786542 LVW786542 LMA786542 LCE786542 KSI786542 KIM786542 JYQ786542 JOU786542 JEY786542 IVC786542 ILG786542 IBK786542 HRO786542 HHS786542 GXW786542 GOA786542 GEE786542 FUI786542 FKM786542 FAQ786542 EQU786542 EGY786542 DXC786542 DNG786542 DDK786542 CTO786542 CJS786542 BZW786542 BQA786542 BGE786542 AWI786542 AMM786542 ACQ786542 SU786542 IY786542 C786542 WVK721006 WLO721006 WBS721006 VRW721006 VIA721006 UYE721006 UOI721006 UEM721006 TUQ721006 TKU721006 TAY721006 SRC721006 SHG721006 RXK721006 RNO721006 RDS721006 QTW721006 QKA721006 QAE721006 PQI721006 PGM721006 OWQ721006 OMU721006 OCY721006 NTC721006 NJG721006 MZK721006 MPO721006 MFS721006 LVW721006 LMA721006 LCE721006 KSI721006 KIM721006 JYQ721006 JOU721006 JEY721006 IVC721006 ILG721006 IBK721006 HRO721006 HHS721006 GXW721006 GOA721006 GEE721006 FUI721006 FKM721006 FAQ721006 EQU721006 EGY721006 DXC721006 DNG721006 DDK721006 CTO721006 CJS721006 BZW721006 BQA721006 BGE721006 AWI721006 AMM721006 ACQ721006 SU721006 IY721006 C721006 WVK655470 WLO655470 WBS655470 VRW655470 VIA655470 UYE655470 UOI655470 UEM655470 TUQ655470 TKU655470 TAY655470 SRC655470 SHG655470 RXK655470 RNO655470 RDS655470 QTW655470 QKA655470 QAE655470 PQI655470 PGM655470 OWQ655470 OMU655470 OCY655470 NTC655470 NJG655470 MZK655470 MPO655470 MFS655470 LVW655470 LMA655470 LCE655470 KSI655470 KIM655470 JYQ655470 JOU655470 JEY655470 IVC655470 ILG655470 IBK655470 HRO655470 HHS655470 GXW655470 GOA655470 GEE655470 FUI655470 FKM655470 FAQ655470 EQU655470 EGY655470 DXC655470 DNG655470 DDK655470 CTO655470 CJS655470 BZW655470 BQA655470 BGE655470 AWI655470 AMM655470 ACQ655470 SU655470 IY655470 C655470 WVK589934 WLO589934 WBS589934 VRW589934 VIA589934 UYE589934 UOI589934 UEM589934 TUQ589934 TKU589934 TAY589934 SRC589934 SHG589934 RXK589934 RNO589934 RDS589934 QTW589934 QKA589934 QAE589934 PQI589934 PGM589934 OWQ589934 OMU589934 OCY589934 NTC589934 NJG589934 MZK589934 MPO589934 MFS589934 LVW589934 LMA589934 LCE589934 KSI589934 KIM589934 JYQ589934 JOU589934 JEY589934 IVC589934 ILG589934 IBK589934 HRO589934 HHS589934 GXW589934 GOA589934 GEE589934 FUI589934 FKM589934 FAQ589934 EQU589934 EGY589934 DXC589934 DNG589934 DDK589934 CTO589934 CJS589934 BZW589934 BQA589934 BGE589934 AWI589934 AMM589934 ACQ589934 SU589934 IY589934 C589934 WVK524398 WLO524398 WBS524398 VRW524398 VIA524398 UYE524398 UOI524398 UEM524398 TUQ524398 TKU524398 TAY524398 SRC524398 SHG524398 RXK524398 RNO524398 RDS524398 QTW524398 QKA524398 QAE524398 PQI524398 PGM524398 OWQ524398 OMU524398 OCY524398 NTC524398 NJG524398 MZK524398 MPO524398 MFS524398 LVW524398 LMA524398 LCE524398 KSI524398 KIM524398 JYQ524398 JOU524398 JEY524398 IVC524398 ILG524398 IBK524398 HRO524398 HHS524398 GXW524398 GOA524398 GEE524398 FUI524398 FKM524398 FAQ524398 EQU524398 EGY524398 DXC524398 DNG524398 DDK524398 CTO524398 CJS524398 BZW524398 BQA524398 BGE524398 AWI524398 AMM524398 ACQ524398 SU524398 IY524398 C524398 WVK458862 WLO458862 WBS458862 VRW458862 VIA458862 UYE458862 UOI458862 UEM458862 TUQ458862 TKU458862 TAY458862 SRC458862 SHG458862 RXK458862 RNO458862 RDS458862 QTW458862 QKA458862 QAE458862 PQI458862 PGM458862 OWQ458862 OMU458862 OCY458862 NTC458862 NJG458862 MZK458862 MPO458862 MFS458862 LVW458862 LMA458862 LCE458862 KSI458862 KIM458862 JYQ458862 JOU458862 JEY458862 IVC458862 ILG458862 IBK458862 HRO458862 HHS458862 GXW458862 GOA458862 GEE458862 FUI458862 FKM458862 FAQ458862 EQU458862 EGY458862 DXC458862 DNG458862 DDK458862 CTO458862 CJS458862 BZW458862 BQA458862 BGE458862 AWI458862 AMM458862 ACQ458862 SU458862 IY458862 C458862 WVK393326 WLO393326 WBS393326 VRW393326 VIA393326 UYE393326 UOI393326 UEM393326 TUQ393326 TKU393326 TAY393326 SRC393326 SHG393326 RXK393326 RNO393326 RDS393326 QTW393326 QKA393326 QAE393326 PQI393326 PGM393326 OWQ393326 OMU393326 OCY393326 NTC393326 NJG393326 MZK393326 MPO393326 MFS393326 LVW393326 LMA393326 LCE393326 KSI393326 KIM393326 JYQ393326 JOU393326 JEY393326 IVC393326 ILG393326 IBK393326 HRO393326 HHS393326 GXW393326 GOA393326 GEE393326 FUI393326 FKM393326 FAQ393326 EQU393326 EGY393326 DXC393326 DNG393326 DDK393326 CTO393326 CJS393326 BZW393326 BQA393326 BGE393326 AWI393326 AMM393326 ACQ393326 SU393326 IY393326 C393326 WVK327790 WLO327790 WBS327790 VRW327790 VIA327790 UYE327790 UOI327790 UEM327790 TUQ327790 TKU327790 TAY327790 SRC327790 SHG327790 RXK327790 RNO327790 RDS327790 QTW327790 QKA327790 QAE327790 PQI327790 PGM327790 OWQ327790 OMU327790 OCY327790 NTC327790 NJG327790 MZK327790 MPO327790 MFS327790 LVW327790 LMA327790 LCE327790 KSI327790 KIM327790 JYQ327790 JOU327790 JEY327790 IVC327790 ILG327790 IBK327790 HRO327790 HHS327790 GXW327790 GOA327790 GEE327790 FUI327790 FKM327790 FAQ327790 EQU327790 EGY327790 DXC327790 DNG327790 DDK327790 CTO327790 CJS327790 BZW327790 BQA327790 BGE327790 AWI327790 AMM327790 ACQ327790 SU327790 IY327790 C327790 WVK262254 WLO262254 WBS262254 VRW262254 VIA262254 UYE262254 UOI262254 UEM262254 TUQ262254 TKU262254 TAY262254 SRC262254 SHG262254 RXK262254 RNO262254 RDS262254 QTW262254 QKA262254 QAE262254 PQI262254 PGM262254 OWQ262254 OMU262254 OCY262254 NTC262254 NJG262254 MZK262254 MPO262254 MFS262254 LVW262254 LMA262254 LCE262254 KSI262254 KIM262254 JYQ262254 JOU262254 JEY262254 IVC262254 ILG262254 IBK262254 HRO262254 HHS262254 GXW262254 GOA262254 GEE262254 FUI262254 FKM262254 FAQ262254 EQU262254 EGY262254 DXC262254 DNG262254 DDK262254 CTO262254 CJS262254 BZW262254 BQA262254 BGE262254 AWI262254 AMM262254 ACQ262254 SU262254 IY262254 C262254 WVK196718 WLO196718 WBS196718 VRW196718 VIA196718 UYE196718 UOI196718 UEM196718 TUQ196718 TKU196718 TAY196718 SRC196718 SHG196718 RXK196718 RNO196718 RDS196718 QTW196718 QKA196718 QAE196718 PQI196718 PGM196718 OWQ196718 OMU196718 OCY196718 NTC196718 NJG196718 MZK196718 MPO196718 MFS196718 LVW196718 LMA196718 LCE196718 KSI196718 KIM196718 JYQ196718 JOU196718 JEY196718 IVC196718 ILG196718 IBK196718 HRO196718 HHS196718 GXW196718 GOA196718 GEE196718 FUI196718 FKM196718 FAQ196718 EQU196718 EGY196718 DXC196718 DNG196718 DDK196718 CTO196718 CJS196718 BZW196718 BQA196718 BGE196718 AWI196718 AMM196718 ACQ196718 SU196718 IY196718 C196718 WVK131182 WLO131182 WBS131182 VRW131182 VIA131182 UYE131182 UOI131182 UEM131182 TUQ131182 TKU131182 TAY131182 SRC131182 SHG131182 RXK131182 RNO131182 RDS131182 QTW131182 QKA131182 QAE131182 PQI131182 PGM131182 OWQ131182 OMU131182 OCY131182 NTC131182 NJG131182 MZK131182 MPO131182 MFS131182 LVW131182 LMA131182 LCE131182 KSI131182 KIM131182 JYQ131182 JOU131182 JEY131182 IVC131182 ILG131182 IBK131182 HRO131182 HHS131182 GXW131182 GOA131182 GEE131182 FUI131182 FKM131182 FAQ131182 EQU131182 EGY131182 DXC131182 DNG131182 DDK131182 CTO131182 CJS131182 BZW131182 BQA131182 BGE131182 AWI131182 AMM131182 ACQ131182 SU131182 IY131182 C131182 WVK65646 WLO65646 WBS65646 VRW65646 VIA65646 UYE65646 UOI65646 UEM65646 TUQ65646 TKU65646 TAY65646 SRC65646 SHG65646 RXK65646 RNO65646 RDS65646 QTW65646 QKA65646 QAE65646 PQI65646 PGM65646 OWQ65646 OMU65646 OCY65646 NTC65646 NJG65646 MZK65646 MPO65646 MFS65646 LVW65646 LMA65646 LCE65646 KSI65646 KIM65646 JYQ65646 JOU65646 JEY65646 IVC65646 ILG65646 IBK65646 HRO65646 HHS65646 GXW65646 GOA65646 GEE65646 FUI65646 FKM65646 FAQ65646 EQU65646 EGY65646 DXC65646 DNG65646 DDK65646 CTO65646 CJS65646 BZW65646 BQA65646 BGE65646 AWI65646 AMM65646 ACQ65646 SU65646 IY65646 C65646 WVK110 WLO110 WBS110 VRW110 VIA110 UYE110 UOI110 UEM110 TUQ110 TKU110 TAY110 SRC110 SHG110 RXK110 RNO110 RDS110 QTW110 QKA110 QAE110 PQI110 PGM110 OWQ110 OMU110 OCY110 NTC110 NJG110 MZK110 MPO110 MFS110 LVW110 LMA110 LCE110 KSI110 KIM110 JYQ110 JOU110 JEY110 IVC110 ILG110 IBK110 HRO110 HHS110 GXW110 GOA110 GEE110 FUI110 FKM110 FAQ110 EQU110 EGY110 DXC110 DNG110 DDK110 CTO110 CJS110 BZW110 BQA110 BGE110 AWI110 AMM110 ACQ110 SU110 IY110" xr:uid="{4B584A54-1D85-45D6-AD94-DA6C71678E70}">
      <formula1>$T$101:$T$103</formula1>
    </dataValidation>
    <dataValidation type="list" allowBlank="1" showInputMessage="1" showErrorMessage="1" sqref="C116 WVK983156 WLO983156 WBS983156 VRW983156 VIA983156 UYE983156 UOI983156 UEM983156 TUQ983156 TKU983156 TAY983156 SRC983156 SHG983156 RXK983156 RNO983156 RDS983156 QTW983156 QKA983156 QAE983156 PQI983156 PGM983156 OWQ983156 OMU983156 OCY983156 NTC983156 NJG983156 MZK983156 MPO983156 MFS983156 LVW983156 LMA983156 LCE983156 KSI983156 KIM983156 JYQ983156 JOU983156 JEY983156 IVC983156 ILG983156 IBK983156 HRO983156 HHS983156 GXW983156 GOA983156 GEE983156 FUI983156 FKM983156 FAQ983156 EQU983156 EGY983156 DXC983156 DNG983156 DDK983156 CTO983156 CJS983156 BZW983156 BQA983156 BGE983156 AWI983156 AMM983156 ACQ983156 SU983156 IY983156 C983156 WVK917620 WLO917620 WBS917620 VRW917620 VIA917620 UYE917620 UOI917620 UEM917620 TUQ917620 TKU917620 TAY917620 SRC917620 SHG917620 RXK917620 RNO917620 RDS917620 QTW917620 QKA917620 QAE917620 PQI917620 PGM917620 OWQ917620 OMU917620 OCY917620 NTC917620 NJG917620 MZK917620 MPO917620 MFS917620 LVW917620 LMA917620 LCE917620 KSI917620 KIM917620 JYQ917620 JOU917620 JEY917620 IVC917620 ILG917620 IBK917620 HRO917620 HHS917620 GXW917620 GOA917620 GEE917620 FUI917620 FKM917620 FAQ917620 EQU917620 EGY917620 DXC917620 DNG917620 DDK917620 CTO917620 CJS917620 BZW917620 BQA917620 BGE917620 AWI917620 AMM917620 ACQ917620 SU917620 IY917620 C917620 WVK852084 WLO852084 WBS852084 VRW852084 VIA852084 UYE852084 UOI852084 UEM852084 TUQ852084 TKU852084 TAY852084 SRC852084 SHG852084 RXK852084 RNO852084 RDS852084 QTW852084 QKA852084 QAE852084 PQI852084 PGM852084 OWQ852084 OMU852084 OCY852084 NTC852084 NJG852084 MZK852084 MPO852084 MFS852084 LVW852084 LMA852084 LCE852084 KSI852084 KIM852084 JYQ852084 JOU852084 JEY852084 IVC852084 ILG852084 IBK852084 HRO852084 HHS852084 GXW852084 GOA852084 GEE852084 FUI852084 FKM852084 FAQ852084 EQU852084 EGY852084 DXC852084 DNG852084 DDK852084 CTO852084 CJS852084 BZW852084 BQA852084 BGE852084 AWI852084 AMM852084 ACQ852084 SU852084 IY852084 C852084 WVK786548 WLO786548 WBS786548 VRW786548 VIA786548 UYE786548 UOI786548 UEM786548 TUQ786548 TKU786548 TAY786548 SRC786548 SHG786548 RXK786548 RNO786548 RDS786548 QTW786548 QKA786548 QAE786548 PQI786548 PGM786548 OWQ786548 OMU786548 OCY786548 NTC786548 NJG786548 MZK786548 MPO786548 MFS786548 LVW786548 LMA786548 LCE786548 KSI786548 KIM786548 JYQ786548 JOU786548 JEY786548 IVC786548 ILG786548 IBK786548 HRO786548 HHS786548 GXW786548 GOA786548 GEE786548 FUI786548 FKM786548 FAQ786548 EQU786548 EGY786548 DXC786548 DNG786548 DDK786548 CTO786548 CJS786548 BZW786548 BQA786548 BGE786548 AWI786548 AMM786548 ACQ786548 SU786548 IY786548 C786548 WVK721012 WLO721012 WBS721012 VRW721012 VIA721012 UYE721012 UOI721012 UEM721012 TUQ721012 TKU721012 TAY721012 SRC721012 SHG721012 RXK721012 RNO721012 RDS721012 QTW721012 QKA721012 QAE721012 PQI721012 PGM721012 OWQ721012 OMU721012 OCY721012 NTC721012 NJG721012 MZK721012 MPO721012 MFS721012 LVW721012 LMA721012 LCE721012 KSI721012 KIM721012 JYQ721012 JOU721012 JEY721012 IVC721012 ILG721012 IBK721012 HRO721012 HHS721012 GXW721012 GOA721012 GEE721012 FUI721012 FKM721012 FAQ721012 EQU721012 EGY721012 DXC721012 DNG721012 DDK721012 CTO721012 CJS721012 BZW721012 BQA721012 BGE721012 AWI721012 AMM721012 ACQ721012 SU721012 IY721012 C721012 WVK655476 WLO655476 WBS655476 VRW655476 VIA655476 UYE655476 UOI655476 UEM655476 TUQ655476 TKU655476 TAY655476 SRC655476 SHG655476 RXK655476 RNO655476 RDS655476 QTW655476 QKA655476 QAE655476 PQI655476 PGM655476 OWQ655476 OMU655476 OCY655476 NTC655476 NJG655476 MZK655476 MPO655476 MFS655476 LVW655476 LMA655476 LCE655476 KSI655476 KIM655476 JYQ655476 JOU655476 JEY655476 IVC655476 ILG655476 IBK655476 HRO655476 HHS655476 GXW655476 GOA655476 GEE655476 FUI655476 FKM655476 FAQ655476 EQU655476 EGY655476 DXC655476 DNG655476 DDK655476 CTO655476 CJS655476 BZW655476 BQA655476 BGE655476 AWI655476 AMM655476 ACQ655476 SU655476 IY655476 C655476 WVK589940 WLO589940 WBS589940 VRW589940 VIA589940 UYE589940 UOI589940 UEM589940 TUQ589940 TKU589940 TAY589940 SRC589940 SHG589940 RXK589940 RNO589940 RDS589940 QTW589940 QKA589940 QAE589940 PQI589940 PGM589940 OWQ589940 OMU589940 OCY589940 NTC589940 NJG589940 MZK589940 MPO589940 MFS589940 LVW589940 LMA589940 LCE589940 KSI589940 KIM589940 JYQ589940 JOU589940 JEY589940 IVC589940 ILG589940 IBK589940 HRO589940 HHS589940 GXW589940 GOA589940 GEE589940 FUI589940 FKM589940 FAQ589940 EQU589940 EGY589940 DXC589940 DNG589940 DDK589940 CTO589940 CJS589940 BZW589940 BQA589940 BGE589940 AWI589940 AMM589940 ACQ589940 SU589940 IY589940 C589940 WVK524404 WLO524404 WBS524404 VRW524404 VIA524404 UYE524404 UOI524404 UEM524404 TUQ524404 TKU524404 TAY524404 SRC524404 SHG524404 RXK524404 RNO524404 RDS524404 QTW524404 QKA524404 QAE524404 PQI524404 PGM524404 OWQ524404 OMU524404 OCY524404 NTC524404 NJG524404 MZK524404 MPO524404 MFS524404 LVW524404 LMA524404 LCE524404 KSI524404 KIM524404 JYQ524404 JOU524404 JEY524404 IVC524404 ILG524404 IBK524404 HRO524404 HHS524404 GXW524404 GOA524404 GEE524404 FUI524404 FKM524404 FAQ524404 EQU524404 EGY524404 DXC524404 DNG524404 DDK524404 CTO524404 CJS524404 BZW524404 BQA524404 BGE524404 AWI524404 AMM524404 ACQ524404 SU524404 IY524404 C524404 WVK458868 WLO458868 WBS458868 VRW458868 VIA458868 UYE458868 UOI458868 UEM458868 TUQ458868 TKU458868 TAY458868 SRC458868 SHG458868 RXK458868 RNO458868 RDS458868 QTW458868 QKA458868 QAE458868 PQI458868 PGM458868 OWQ458868 OMU458868 OCY458868 NTC458868 NJG458868 MZK458868 MPO458868 MFS458868 LVW458868 LMA458868 LCE458868 KSI458868 KIM458868 JYQ458868 JOU458868 JEY458868 IVC458868 ILG458868 IBK458868 HRO458868 HHS458868 GXW458868 GOA458868 GEE458868 FUI458868 FKM458868 FAQ458868 EQU458868 EGY458868 DXC458868 DNG458868 DDK458868 CTO458868 CJS458868 BZW458868 BQA458868 BGE458868 AWI458868 AMM458868 ACQ458868 SU458868 IY458868 C458868 WVK393332 WLO393332 WBS393332 VRW393332 VIA393332 UYE393332 UOI393332 UEM393332 TUQ393332 TKU393332 TAY393332 SRC393332 SHG393332 RXK393332 RNO393332 RDS393332 QTW393332 QKA393332 QAE393332 PQI393332 PGM393332 OWQ393332 OMU393332 OCY393332 NTC393332 NJG393332 MZK393332 MPO393332 MFS393332 LVW393332 LMA393332 LCE393332 KSI393332 KIM393332 JYQ393332 JOU393332 JEY393332 IVC393332 ILG393332 IBK393332 HRO393332 HHS393332 GXW393332 GOA393332 GEE393332 FUI393332 FKM393332 FAQ393332 EQU393332 EGY393332 DXC393332 DNG393332 DDK393332 CTO393332 CJS393332 BZW393332 BQA393332 BGE393332 AWI393332 AMM393332 ACQ393332 SU393332 IY393332 C393332 WVK327796 WLO327796 WBS327796 VRW327796 VIA327796 UYE327796 UOI327796 UEM327796 TUQ327796 TKU327796 TAY327796 SRC327796 SHG327796 RXK327796 RNO327796 RDS327796 QTW327796 QKA327796 QAE327796 PQI327796 PGM327796 OWQ327796 OMU327796 OCY327796 NTC327796 NJG327796 MZK327796 MPO327796 MFS327796 LVW327796 LMA327796 LCE327796 KSI327796 KIM327796 JYQ327796 JOU327796 JEY327796 IVC327796 ILG327796 IBK327796 HRO327796 HHS327796 GXW327796 GOA327796 GEE327796 FUI327796 FKM327796 FAQ327796 EQU327796 EGY327796 DXC327796 DNG327796 DDK327796 CTO327796 CJS327796 BZW327796 BQA327796 BGE327796 AWI327796 AMM327796 ACQ327796 SU327796 IY327796 C327796 WVK262260 WLO262260 WBS262260 VRW262260 VIA262260 UYE262260 UOI262260 UEM262260 TUQ262260 TKU262260 TAY262260 SRC262260 SHG262260 RXK262260 RNO262260 RDS262260 QTW262260 QKA262260 QAE262260 PQI262260 PGM262260 OWQ262260 OMU262260 OCY262260 NTC262260 NJG262260 MZK262260 MPO262260 MFS262260 LVW262260 LMA262260 LCE262260 KSI262260 KIM262260 JYQ262260 JOU262260 JEY262260 IVC262260 ILG262260 IBK262260 HRO262260 HHS262260 GXW262260 GOA262260 GEE262260 FUI262260 FKM262260 FAQ262260 EQU262260 EGY262260 DXC262260 DNG262260 DDK262260 CTO262260 CJS262260 BZW262260 BQA262260 BGE262260 AWI262260 AMM262260 ACQ262260 SU262260 IY262260 C262260 WVK196724 WLO196724 WBS196724 VRW196724 VIA196724 UYE196724 UOI196724 UEM196724 TUQ196724 TKU196724 TAY196724 SRC196724 SHG196724 RXK196724 RNO196724 RDS196724 QTW196724 QKA196724 QAE196724 PQI196724 PGM196724 OWQ196724 OMU196724 OCY196724 NTC196724 NJG196724 MZK196724 MPO196724 MFS196724 LVW196724 LMA196724 LCE196724 KSI196724 KIM196724 JYQ196724 JOU196724 JEY196724 IVC196724 ILG196724 IBK196724 HRO196724 HHS196724 GXW196724 GOA196724 GEE196724 FUI196724 FKM196724 FAQ196724 EQU196724 EGY196724 DXC196724 DNG196724 DDK196724 CTO196724 CJS196724 BZW196724 BQA196724 BGE196724 AWI196724 AMM196724 ACQ196724 SU196724 IY196724 C196724 WVK131188 WLO131188 WBS131188 VRW131188 VIA131188 UYE131188 UOI131188 UEM131188 TUQ131188 TKU131188 TAY131188 SRC131188 SHG131188 RXK131188 RNO131188 RDS131188 QTW131188 QKA131188 QAE131188 PQI131188 PGM131188 OWQ131188 OMU131188 OCY131188 NTC131188 NJG131188 MZK131188 MPO131188 MFS131188 LVW131188 LMA131188 LCE131188 KSI131188 KIM131188 JYQ131188 JOU131188 JEY131188 IVC131188 ILG131188 IBK131188 HRO131188 HHS131188 GXW131188 GOA131188 GEE131188 FUI131188 FKM131188 FAQ131188 EQU131188 EGY131188 DXC131188 DNG131188 DDK131188 CTO131188 CJS131188 BZW131188 BQA131188 BGE131188 AWI131188 AMM131188 ACQ131188 SU131188 IY131188 C131188 WVK65652 WLO65652 WBS65652 VRW65652 VIA65652 UYE65652 UOI65652 UEM65652 TUQ65652 TKU65652 TAY65652 SRC65652 SHG65652 RXK65652 RNO65652 RDS65652 QTW65652 QKA65652 QAE65652 PQI65652 PGM65652 OWQ65652 OMU65652 OCY65652 NTC65652 NJG65652 MZK65652 MPO65652 MFS65652 LVW65652 LMA65652 LCE65652 KSI65652 KIM65652 JYQ65652 JOU65652 JEY65652 IVC65652 ILG65652 IBK65652 HRO65652 HHS65652 GXW65652 GOA65652 GEE65652 FUI65652 FKM65652 FAQ65652 EQU65652 EGY65652 DXC65652 DNG65652 DDK65652 CTO65652 CJS65652 BZW65652 BQA65652 BGE65652 AWI65652 AMM65652 ACQ65652 SU65652 IY65652 C65652 WVK116 WLO116 WBS116 VRW116 VIA116 UYE116 UOI116 UEM116 TUQ116 TKU116 TAY116 SRC116 SHG116 RXK116 RNO116 RDS116 QTW116 QKA116 QAE116 PQI116 PGM116 OWQ116 OMU116 OCY116 NTC116 NJG116 MZK116 MPO116 MFS116 LVW116 LMA116 LCE116 KSI116 KIM116 JYQ116 JOU116 JEY116 IVC116 ILG116 IBK116 HRO116 HHS116 GXW116 GOA116 GEE116 FUI116 FKM116 FAQ116 EQU116 EGY116 DXC116 DNG116 DDK116 CTO116 CJS116 BZW116 BQA116 BGE116 AWI116 AMM116 ACQ116 SU116 IY116" xr:uid="{E0BBCAAD-F3EF-4162-8FE1-4471A12DAE53}">
      <formula1>$T$112:$T$116</formula1>
    </dataValidation>
  </dataValidations>
  <printOptions horizontalCentered="1" verticalCentered="1"/>
  <pageMargins left="0.19685039370078741" right="0.19685039370078741" top="0.55118110236220474" bottom="0.55118110236220474" header="0.51181102362204722" footer="0.51181102362204722"/>
  <pageSetup paperSize="9" scale="76" firstPageNumber="0" fitToHeight="0" orientation="landscape" blackAndWhite="1" horizontalDpi="300" verticalDpi="300"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E6BEFCF-5360-4A32-9DE8-9A24F2916FB8}">
          <x14:formula1>
            <xm:f>"적용,미적용"</xm:f>
          </x14:formula1>
          <xm:sqref>O6 JK6 TG6 ADC6 AMY6 AWU6 BGQ6 BQM6 CAI6 CKE6 CUA6 DDW6 DNS6 DXO6 EHK6 ERG6 FBC6 FKY6 FUU6 GEQ6 GOM6 GYI6 HIE6 HSA6 IBW6 ILS6 IVO6 JFK6 JPG6 JZC6 KIY6 KSU6 LCQ6 LMM6 LWI6 MGE6 MQA6 MZW6 NJS6 NTO6 ODK6 ONG6 OXC6 PGY6 PQU6 QAQ6 QKM6 QUI6 REE6 ROA6 RXW6 SHS6 SRO6 TBK6 TLG6 TVC6 UEY6 UOU6 UYQ6 VIM6 VSI6 WCE6 WMA6 WVW6 O65542 JK65542 TG65542 ADC65542 AMY65542 AWU65542 BGQ65542 BQM65542 CAI65542 CKE65542 CUA65542 DDW65542 DNS65542 DXO65542 EHK65542 ERG65542 FBC65542 FKY65542 FUU65542 GEQ65542 GOM65542 GYI65542 HIE65542 HSA65542 IBW65542 ILS65542 IVO65542 JFK65542 JPG65542 JZC65542 KIY65542 KSU65542 LCQ65542 LMM65542 LWI65542 MGE65542 MQA65542 MZW65542 NJS65542 NTO65542 ODK65542 ONG65542 OXC65542 PGY65542 PQU65542 QAQ65542 QKM65542 QUI65542 REE65542 ROA65542 RXW65542 SHS65542 SRO65542 TBK65542 TLG65542 TVC65542 UEY65542 UOU65542 UYQ65542 VIM65542 VSI65542 WCE65542 WMA65542 WVW65542 O131078 JK131078 TG131078 ADC131078 AMY131078 AWU131078 BGQ131078 BQM131078 CAI131078 CKE131078 CUA131078 DDW131078 DNS131078 DXO131078 EHK131078 ERG131078 FBC131078 FKY131078 FUU131078 GEQ131078 GOM131078 GYI131078 HIE131078 HSA131078 IBW131078 ILS131078 IVO131078 JFK131078 JPG131078 JZC131078 KIY131078 KSU131078 LCQ131078 LMM131078 LWI131078 MGE131078 MQA131078 MZW131078 NJS131078 NTO131078 ODK131078 ONG131078 OXC131078 PGY131078 PQU131078 QAQ131078 QKM131078 QUI131078 REE131078 ROA131078 RXW131078 SHS131078 SRO131078 TBK131078 TLG131078 TVC131078 UEY131078 UOU131078 UYQ131078 VIM131078 VSI131078 WCE131078 WMA131078 WVW131078 O196614 JK196614 TG196614 ADC196614 AMY196614 AWU196614 BGQ196614 BQM196614 CAI196614 CKE196614 CUA196614 DDW196614 DNS196614 DXO196614 EHK196614 ERG196614 FBC196614 FKY196614 FUU196614 GEQ196614 GOM196614 GYI196614 HIE196614 HSA196614 IBW196614 ILS196614 IVO196614 JFK196614 JPG196614 JZC196614 KIY196614 KSU196614 LCQ196614 LMM196614 LWI196614 MGE196614 MQA196614 MZW196614 NJS196614 NTO196614 ODK196614 ONG196614 OXC196614 PGY196614 PQU196614 QAQ196614 QKM196614 QUI196614 REE196614 ROA196614 RXW196614 SHS196614 SRO196614 TBK196614 TLG196614 TVC196614 UEY196614 UOU196614 UYQ196614 VIM196614 VSI196614 WCE196614 WMA196614 WVW196614 O262150 JK262150 TG262150 ADC262150 AMY262150 AWU262150 BGQ262150 BQM262150 CAI262150 CKE262150 CUA262150 DDW262150 DNS262150 DXO262150 EHK262150 ERG262150 FBC262150 FKY262150 FUU262150 GEQ262150 GOM262150 GYI262150 HIE262150 HSA262150 IBW262150 ILS262150 IVO262150 JFK262150 JPG262150 JZC262150 KIY262150 KSU262150 LCQ262150 LMM262150 LWI262150 MGE262150 MQA262150 MZW262150 NJS262150 NTO262150 ODK262150 ONG262150 OXC262150 PGY262150 PQU262150 QAQ262150 QKM262150 QUI262150 REE262150 ROA262150 RXW262150 SHS262150 SRO262150 TBK262150 TLG262150 TVC262150 UEY262150 UOU262150 UYQ262150 VIM262150 VSI262150 WCE262150 WMA262150 WVW262150 O327686 JK327686 TG327686 ADC327686 AMY327686 AWU327686 BGQ327686 BQM327686 CAI327686 CKE327686 CUA327686 DDW327686 DNS327686 DXO327686 EHK327686 ERG327686 FBC327686 FKY327686 FUU327686 GEQ327686 GOM327686 GYI327686 HIE327686 HSA327686 IBW327686 ILS327686 IVO327686 JFK327686 JPG327686 JZC327686 KIY327686 KSU327686 LCQ327686 LMM327686 LWI327686 MGE327686 MQA327686 MZW327686 NJS327686 NTO327686 ODK327686 ONG327686 OXC327686 PGY327686 PQU327686 QAQ327686 QKM327686 QUI327686 REE327686 ROA327686 RXW327686 SHS327686 SRO327686 TBK327686 TLG327686 TVC327686 UEY327686 UOU327686 UYQ327686 VIM327686 VSI327686 WCE327686 WMA327686 WVW327686 O393222 JK393222 TG393222 ADC393222 AMY393222 AWU393222 BGQ393222 BQM393222 CAI393222 CKE393222 CUA393222 DDW393222 DNS393222 DXO393222 EHK393222 ERG393222 FBC393222 FKY393222 FUU393222 GEQ393222 GOM393222 GYI393222 HIE393222 HSA393222 IBW393222 ILS393222 IVO393222 JFK393222 JPG393222 JZC393222 KIY393222 KSU393222 LCQ393222 LMM393222 LWI393222 MGE393222 MQA393222 MZW393222 NJS393222 NTO393222 ODK393222 ONG393222 OXC393222 PGY393222 PQU393222 QAQ393222 QKM393222 QUI393222 REE393222 ROA393222 RXW393222 SHS393222 SRO393222 TBK393222 TLG393222 TVC393222 UEY393222 UOU393222 UYQ393222 VIM393222 VSI393222 WCE393222 WMA393222 WVW393222 O458758 JK458758 TG458758 ADC458758 AMY458758 AWU458758 BGQ458758 BQM458758 CAI458758 CKE458758 CUA458758 DDW458758 DNS458758 DXO458758 EHK458758 ERG458758 FBC458758 FKY458758 FUU458758 GEQ458758 GOM458758 GYI458758 HIE458758 HSA458758 IBW458758 ILS458758 IVO458758 JFK458758 JPG458758 JZC458758 KIY458758 KSU458758 LCQ458758 LMM458758 LWI458758 MGE458758 MQA458758 MZW458758 NJS458758 NTO458758 ODK458758 ONG458758 OXC458758 PGY458758 PQU458758 QAQ458758 QKM458758 QUI458758 REE458758 ROA458758 RXW458758 SHS458758 SRO458758 TBK458758 TLG458758 TVC458758 UEY458758 UOU458758 UYQ458758 VIM458758 VSI458758 WCE458758 WMA458758 WVW458758 O524294 JK524294 TG524294 ADC524294 AMY524294 AWU524294 BGQ524294 BQM524294 CAI524294 CKE524294 CUA524294 DDW524294 DNS524294 DXO524294 EHK524294 ERG524294 FBC524294 FKY524294 FUU524294 GEQ524294 GOM524294 GYI524294 HIE524294 HSA524294 IBW524294 ILS524294 IVO524294 JFK524294 JPG524294 JZC524294 KIY524294 KSU524294 LCQ524294 LMM524294 LWI524294 MGE524294 MQA524294 MZW524294 NJS524294 NTO524294 ODK524294 ONG524294 OXC524294 PGY524294 PQU524294 QAQ524294 QKM524294 QUI524294 REE524294 ROA524294 RXW524294 SHS524294 SRO524294 TBK524294 TLG524294 TVC524294 UEY524294 UOU524294 UYQ524294 VIM524294 VSI524294 WCE524294 WMA524294 WVW524294 O589830 JK589830 TG589830 ADC589830 AMY589830 AWU589830 BGQ589830 BQM589830 CAI589830 CKE589830 CUA589830 DDW589830 DNS589830 DXO589830 EHK589830 ERG589830 FBC589830 FKY589830 FUU589830 GEQ589830 GOM589830 GYI589830 HIE589830 HSA589830 IBW589830 ILS589830 IVO589830 JFK589830 JPG589830 JZC589830 KIY589830 KSU589830 LCQ589830 LMM589830 LWI589830 MGE589830 MQA589830 MZW589830 NJS589830 NTO589830 ODK589830 ONG589830 OXC589830 PGY589830 PQU589830 QAQ589830 QKM589830 QUI589830 REE589830 ROA589830 RXW589830 SHS589830 SRO589830 TBK589830 TLG589830 TVC589830 UEY589830 UOU589830 UYQ589830 VIM589830 VSI589830 WCE589830 WMA589830 WVW589830 O655366 JK655366 TG655366 ADC655366 AMY655366 AWU655366 BGQ655366 BQM655366 CAI655366 CKE655366 CUA655366 DDW655366 DNS655366 DXO655366 EHK655366 ERG655366 FBC655366 FKY655366 FUU655366 GEQ655366 GOM655366 GYI655366 HIE655366 HSA655366 IBW655366 ILS655366 IVO655366 JFK655366 JPG655366 JZC655366 KIY655366 KSU655366 LCQ655366 LMM655366 LWI655366 MGE655366 MQA655366 MZW655366 NJS655366 NTO655366 ODK655366 ONG655366 OXC655366 PGY655366 PQU655366 QAQ655366 QKM655366 QUI655366 REE655366 ROA655366 RXW655366 SHS655366 SRO655366 TBK655366 TLG655366 TVC655366 UEY655366 UOU655366 UYQ655366 VIM655366 VSI655366 WCE655366 WMA655366 WVW655366 O720902 JK720902 TG720902 ADC720902 AMY720902 AWU720902 BGQ720902 BQM720902 CAI720902 CKE720902 CUA720902 DDW720902 DNS720902 DXO720902 EHK720902 ERG720902 FBC720902 FKY720902 FUU720902 GEQ720902 GOM720902 GYI720902 HIE720902 HSA720902 IBW720902 ILS720902 IVO720902 JFK720902 JPG720902 JZC720902 KIY720902 KSU720902 LCQ720902 LMM720902 LWI720902 MGE720902 MQA720902 MZW720902 NJS720902 NTO720902 ODK720902 ONG720902 OXC720902 PGY720902 PQU720902 QAQ720902 QKM720902 QUI720902 REE720902 ROA720902 RXW720902 SHS720902 SRO720902 TBK720902 TLG720902 TVC720902 UEY720902 UOU720902 UYQ720902 VIM720902 VSI720902 WCE720902 WMA720902 WVW720902 O786438 JK786438 TG786438 ADC786438 AMY786438 AWU786438 BGQ786438 BQM786438 CAI786438 CKE786438 CUA786438 DDW786438 DNS786438 DXO786438 EHK786438 ERG786438 FBC786438 FKY786438 FUU786438 GEQ786438 GOM786438 GYI786438 HIE786438 HSA786438 IBW786438 ILS786438 IVO786438 JFK786438 JPG786438 JZC786438 KIY786438 KSU786438 LCQ786438 LMM786438 LWI786438 MGE786438 MQA786438 MZW786438 NJS786438 NTO786438 ODK786438 ONG786438 OXC786438 PGY786438 PQU786438 QAQ786438 QKM786438 QUI786438 REE786438 ROA786438 RXW786438 SHS786438 SRO786438 TBK786438 TLG786438 TVC786438 UEY786438 UOU786438 UYQ786438 VIM786438 VSI786438 WCE786438 WMA786438 WVW786438 O851974 JK851974 TG851974 ADC851974 AMY851974 AWU851974 BGQ851974 BQM851974 CAI851974 CKE851974 CUA851974 DDW851974 DNS851974 DXO851974 EHK851974 ERG851974 FBC851974 FKY851974 FUU851974 GEQ851974 GOM851974 GYI851974 HIE851974 HSA851974 IBW851974 ILS851974 IVO851974 JFK851974 JPG851974 JZC851974 KIY851974 KSU851974 LCQ851974 LMM851974 LWI851974 MGE851974 MQA851974 MZW851974 NJS851974 NTO851974 ODK851974 ONG851974 OXC851974 PGY851974 PQU851974 QAQ851974 QKM851974 QUI851974 REE851974 ROA851974 RXW851974 SHS851974 SRO851974 TBK851974 TLG851974 TVC851974 UEY851974 UOU851974 UYQ851974 VIM851974 VSI851974 WCE851974 WMA851974 WVW851974 O917510 JK917510 TG917510 ADC917510 AMY917510 AWU917510 BGQ917510 BQM917510 CAI917510 CKE917510 CUA917510 DDW917510 DNS917510 DXO917510 EHK917510 ERG917510 FBC917510 FKY917510 FUU917510 GEQ917510 GOM917510 GYI917510 HIE917510 HSA917510 IBW917510 ILS917510 IVO917510 JFK917510 JPG917510 JZC917510 KIY917510 KSU917510 LCQ917510 LMM917510 LWI917510 MGE917510 MQA917510 MZW917510 NJS917510 NTO917510 ODK917510 ONG917510 OXC917510 PGY917510 PQU917510 QAQ917510 QKM917510 QUI917510 REE917510 ROA917510 RXW917510 SHS917510 SRO917510 TBK917510 TLG917510 TVC917510 UEY917510 UOU917510 UYQ917510 VIM917510 VSI917510 WCE917510 WMA917510 WVW917510 O983046 JK983046 TG983046 ADC983046 AMY983046 AWU983046 BGQ983046 BQM983046 CAI983046 CKE983046 CUA983046 DDW983046 DNS983046 DXO983046 EHK983046 ERG983046 FBC983046 FKY983046 FUU983046 GEQ983046 GOM983046 GYI983046 HIE983046 HSA983046 IBW983046 ILS983046 IVO983046 JFK983046 JPG983046 JZC983046 KIY983046 KSU983046 LCQ983046 LMM983046 LWI983046 MGE983046 MQA983046 MZW983046 NJS983046 NTO983046 ODK983046 ONG983046 OXC983046 PGY983046 PQU983046 QAQ983046 QKM983046 QUI983046 REE983046 ROA983046 RXW983046 SHS983046 SRO983046 TBK983046 TLG983046 TVC983046 UEY983046 UOU983046 UYQ983046 VIM983046 VSI983046 WCE983046 WMA983046 WVW983046 O11 JK11 TG11 ADC11 AMY11 AWU11 BGQ11 BQM11 CAI11 CKE11 CUA11 DDW11 DNS11 DXO11 EHK11 ERG11 FBC11 FKY11 FUU11 GEQ11 GOM11 GYI11 HIE11 HSA11 IBW11 ILS11 IVO11 JFK11 JPG11 JZC11 KIY11 KSU11 LCQ11 LMM11 LWI11 MGE11 MQA11 MZW11 NJS11 NTO11 ODK11 ONG11 OXC11 PGY11 PQU11 QAQ11 QKM11 QUI11 REE11 ROA11 RXW11 SHS11 SRO11 TBK11 TLG11 TVC11 UEY11 UOU11 UYQ11 VIM11 VSI11 WCE11 WMA11 WVW11 O65547 JK65547 TG65547 ADC65547 AMY65547 AWU65547 BGQ65547 BQM65547 CAI65547 CKE65547 CUA65547 DDW65547 DNS65547 DXO65547 EHK65547 ERG65547 FBC65547 FKY65547 FUU65547 GEQ65547 GOM65547 GYI65547 HIE65547 HSA65547 IBW65547 ILS65547 IVO65547 JFK65547 JPG65547 JZC65547 KIY65547 KSU65547 LCQ65547 LMM65547 LWI65547 MGE65547 MQA65547 MZW65547 NJS65547 NTO65547 ODK65547 ONG65547 OXC65547 PGY65547 PQU65547 QAQ65547 QKM65547 QUI65547 REE65547 ROA65547 RXW65547 SHS65547 SRO65547 TBK65547 TLG65547 TVC65547 UEY65547 UOU65547 UYQ65547 VIM65547 VSI65547 WCE65547 WMA65547 WVW65547 O131083 JK131083 TG131083 ADC131083 AMY131083 AWU131083 BGQ131083 BQM131083 CAI131083 CKE131083 CUA131083 DDW131083 DNS131083 DXO131083 EHK131083 ERG131083 FBC131083 FKY131083 FUU131083 GEQ131083 GOM131083 GYI131083 HIE131083 HSA131083 IBW131083 ILS131083 IVO131083 JFK131083 JPG131083 JZC131083 KIY131083 KSU131083 LCQ131083 LMM131083 LWI131083 MGE131083 MQA131083 MZW131083 NJS131083 NTO131083 ODK131083 ONG131083 OXC131083 PGY131083 PQU131083 QAQ131083 QKM131083 QUI131083 REE131083 ROA131083 RXW131083 SHS131083 SRO131083 TBK131083 TLG131083 TVC131083 UEY131083 UOU131083 UYQ131083 VIM131083 VSI131083 WCE131083 WMA131083 WVW131083 O196619 JK196619 TG196619 ADC196619 AMY196619 AWU196619 BGQ196619 BQM196619 CAI196619 CKE196619 CUA196619 DDW196619 DNS196619 DXO196619 EHK196619 ERG196619 FBC196619 FKY196619 FUU196619 GEQ196619 GOM196619 GYI196619 HIE196619 HSA196619 IBW196619 ILS196619 IVO196619 JFK196619 JPG196619 JZC196619 KIY196619 KSU196619 LCQ196619 LMM196619 LWI196619 MGE196619 MQA196619 MZW196619 NJS196619 NTO196619 ODK196619 ONG196619 OXC196619 PGY196619 PQU196619 QAQ196619 QKM196619 QUI196619 REE196619 ROA196619 RXW196619 SHS196619 SRO196619 TBK196619 TLG196619 TVC196619 UEY196619 UOU196619 UYQ196619 VIM196619 VSI196619 WCE196619 WMA196619 WVW196619 O262155 JK262155 TG262155 ADC262155 AMY262155 AWU262155 BGQ262155 BQM262155 CAI262155 CKE262155 CUA262155 DDW262155 DNS262155 DXO262155 EHK262155 ERG262155 FBC262155 FKY262155 FUU262155 GEQ262155 GOM262155 GYI262155 HIE262155 HSA262155 IBW262155 ILS262155 IVO262155 JFK262155 JPG262155 JZC262155 KIY262155 KSU262155 LCQ262155 LMM262155 LWI262155 MGE262155 MQA262155 MZW262155 NJS262155 NTO262155 ODK262155 ONG262155 OXC262155 PGY262155 PQU262155 QAQ262155 QKM262155 QUI262155 REE262155 ROA262155 RXW262155 SHS262155 SRO262155 TBK262155 TLG262155 TVC262155 UEY262155 UOU262155 UYQ262155 VIM262155 VSI262155 WCE262155 WMA262155 WVW262155 O327691 JK327691 TG327691 ADC327691 AMY327691 AWU327691 BGQ327691 BQM327691 CAI327691 CKE327691 CUA327691 DDW327691 DNS327691 DXO327691 EHK327691 ERG327691 FBC327691 FKY327691 FUU327691 GEQ327691 GOM327691 GYI327691 HIE327691 HSA327691 IBW327691 ILS327691 IVO327691 JFK327691 JPG327691 JZC327691 KIY327691 KSU327691 LCQ327691 LMM327691 LWI327691 MGE327691 MQA327691 MZW327691 NJS327691 NTO327691 ODK327691 ONG327691 OXC327691 PGY327691 PQU327691 QAQ327691 QKM327691 QUI327691 REE327691 ROA327691 RXW327691 SHS327691 SRO327691 TBK327691 TLG327691 TVC327691 UEY327691 UOU327691 UYQ327691 VIM327691 VSI327691 WCE327691 WMA327691 WVW327691 O393227 JK393227 TG393227 ADC393227 AMY393227 AWU393227 BGQ393227 BQM393227 CAI393227 CKE393227 CUA393227 DDW393227 DNS393227 DXO393227 EHK393227 ERG393227 FBC393227 FKY393227 FUU393227 GEQ393227 GOM393227 GYI393227 HIE393227 HSA393227 IBW393227 ILS393227 IVO393227 JFK393227 JPG393227 JZC393227 KIY393227 KSU393227 LCQ393227 LMM393227 LWI393227 MGE393227 MQA393227 MZW393227 NJS393227 NTO393227 ODK393227 ONG393227 OXC393227 PGY393227 PQU393227 QAQ393227 QKM393227 QUI393227 REE393227 ROA393227 RXW393227 SHS393227 SRO393227 TBK393227 TLG393227 TVC393227 UEY393227 UOU393227 UYQ393227 VIM393227 VSI393227 WCE393227 WMA393227 WVW393227 O458763 JK458763 TG458763 ADC458763 AMY458763 AWU458763 BGQ458763 BQM458763 CAI458763 CKE458763 CUA458763 DDW458763 DNS458763 DXO458763 EHK458763 ERG458763 FBC458763 FKY458763 FUU458763 GEQ458763 GOM458763 GYI458763 HIE458763 HSA458763 IBW458763 ILS458763 IVO458763 JFK458763 JPG458763 JZC458763 KIY458763 KSU458763 LCQ458763 LMM458763 LWI458763 MGE458763 MQA458763 MZW458763 NJS458763 NTO458763 ODK458763 ONG458763 OXC458763 PGY458763 PQU458763 QAQ458763 QKM458763 QUI458763 REE458763 ROA458763 RXW458763 SHS458763 SRO458763 TBK458763 TLG458763 TVC458763 UEY458763 UOU458763 UYQ458763 VIM458763 VSI458763 WCE458763 WMA458763 WVW458763 O524299 JK524299 TG524299 ADC524299 AMY524299 AWU524299 BGQ524299 BQM524299 CAI524299 CKE524299 CUA524299 DDW524299 DNS524299 DXO524299 EHK524299 ERG524299 FBC524299 FKY524299 FUU524299 GEQ524299 GOM524299 GYI524299 HIE524299 HSA524299 IBW524299 ILS524299 IVO524299 JFK524299 JPG524299 JZC524299 KIY524299 KSU524299 LCQ524299 LMM524299 LWI524299 MGE524299 MQA524299 MZW524299 NJS524299 NTO524299 ODK524299 ONG524299 OXC524299 PGY524299 PQU524299 QAQ524299 QKM524299 QUI524299 REE524299 ROA524299 RXW524299 SHS524299 SRO524299 TBK524299 TLG524299 TVC524299 UEY524299 UOU524299 UYQ524299 VIM524299 VSI524299 WCE524299 WMA524299 WVW524299 O589835 JK589835 TG589835 ADC589835 AMY589835 AWU589835 BGQ589835 BQM589835 CAI589835 CKE589835 CUA589835 DDW589835 DNS589835 DXO589835 EHK589835 ERG589835 FBC589835 FKY589835 FUU589835 GEQ589835 GOM589835 GYI589835 HIE589835 HSA589835 IBW589835 ILS589835 IVO589835 JFK589835 JPG589835 JZC589835 KIY589835 KSU589835 LCQ589835 LMM589835 LWI589835 MGE589835 MQA589835 MZW589835 NJS589835 NTO589835 ODK589835 ONG589835 OXC589835 PGY589835 PQU589835 QAQ589835 QKM589835 QUI589835 REE589835 ROA589835 RXW589835 SHS589835 SRO589835 TBK589835 TLG589835 TVC589835 UEY589835 UOU589835 UYQ589835 VIM589835 VSI589835 WCE589835 WMA589835 WVW589835 O655371 JK655371 TG655371 ADC655371 AMY655371 AWU655371 BGQ655371 BQM655371 CAI655371 CKE655371 CUA655371 DDW655371 DNS655371 DXO655371 EHK655371 ERG655371 FBC655371 FKY655371 FUU655371 GEQ655371 GOM655371 GYI655371 HIE655371 HSA655371 IBW655371 ILS655371 IVO655371 JFK655371 JPG655371 JZC655371 KIY655371 KSU655371 LCQ655371 LMM655371 LWI655371 MGE655371 MQA655371 MZW655371 NJS655371 NTO655371 ODK655371 ONG655371 OXC655371 PGY655371 PQU655371 QAQ655371 QKM655371 QUI655371 REE655371 ROA655371 RXW655371 SHS655371 SRO655371 TBK655371 TLG655371 TVC655371 UEY655371 UOU655371 UYQ655371 VIM655371 VSI655371 WCE655371 WMA655371 WVW655371 O720907 JK720907 TG720907 ADC720907 AMY720907 AWU720907 BGQ720907 BQM720907 CAI720907 CKE720907 CUA720907 DDW720907 DNS720907 DXO720907 EHK720907 ERG720907 FBC720907 FKY720907 FUU720907 GEQ720907 GOM720907 GYI720907 HIE720907 HSA720907 IBW720907 ILS720907 IVO720907 JFK720907 JPG720907 JZC720907 KIY720907 KSU720907 LCQ720907 LMM720907 LWI720907 MGE720907 MQA720907 MZW720907 NJS720907 NTO720907 ODK720907 ONG720907 OXC720907 PGY720907 PQU720907 QAQ720907 QKM720907 QUI720907 REE720907 ROA720907 RXW720907 SHS720907 SRO720907 TBK720907 TLG720907 TVC720907 UEY720907 UOU720907 UYQ720907 VIM720907 VSI720907 WCE720907 WMA720907 WVW720907 O786443 JK786443 TG786443 ADC786443 AMY786443 AWU786443 BGQ786443 BQM786443 CAI786443 CKE786443 CUA786443 DDW786443 DNS786443 DXO786443 EHK786443 ERG786443 FBC786443 FKY786443 FUU786443 GEQ786443 GOM786443 GYI786443 HIE786443 HSA786443 IBW786443 ILS786443 IVO786443 JFK786443 JPG786443 JZC786443 KIY786443 KSU786443 LCQ786443 LMM786443 LWI786443 MGE786443 MQA786443 MZW786443 NJS786443 NTO786443 ODK786443 ONG786443 OXC786443 PGY786443 PQU786443 QAQ786443 QKM786443 QUI786443 REE786443 ROA786443 RXW786443 SHS786443 SRO786443 TBK786443 TLG786443 TVC786443 UEY786443 UOU786443 UYQ786443 VIM786443 VSI786443 WCE786443 WMA786443 WVW786443 O851979 JK851979 TG851979 ADC851979 AMY851979 AWU851979 BGQ851979 BQM851979 CAI851979 CKE851979 CUA851979 DDW851979 DNS851979 DXO851979 EHK851979 ERG851979 FBC851979 FKY851979 FUU851979 GEQ851979 GOM851979 GYI851979 HIE851979 HSA851979 IBW851979 ILS851979 IVO851979 JFK851979 JPG851979 JZC851979 KIY851979 KSU851979 LCQ851979 LMM851979 LWI851979 MGE851979 MQA851979 MZW851979 NJS851979 NTO851979 ODK851979 ONG851979 OXC851979 PGY851979 PQU851979 QAQ851979 QKM851979 QUI851979 REE851979 ROA851979 RXW851979 SHS851979 SRO851979 TBK851979 TLG851979 TVC851979 UEY851979 UOU851979 UYQ851979 VIM851979 VSI851979 WCE851979 WMA851979 WVW851979 O917515 JK917515 TG917515 ADC917515 AMY917515 AWU917515 BGQ917515 BQM917515 CAI917515 CKE917515 CUA917515 DDW917515 DNS917515 DXO917515 EHK917515 ERG917515 FBC917515 FKY917515 FUU917515 GEQ917515 GOM917515 GYI917515 HIE917515 HSA917515 IBW917515 ILS917515 IVO917515 JFK917515 JPG917515 JZC917515 KIY917515 KSU917515 LCQ917515 LMM917515 LWI917515 MGE917515 MQA917515 MZW917515 NJS917515 NTO917515 ODK917515 ONG917515 OXC917515 PGY917515 PQU917515 QAQ917515 QKM917515 QUI917515 REE917515 ROA917515 RXW917515 SHS917515 SRO917515 TBK917515 TLG917515 TVC917515 UEY917515 UOU917515 UYQ917515 VIM917515 VSI917515 WCE917515 WMA917515 WVW917515 O983051 JK983051 TG983051 ADC983051 AMY983051 AWU983051 BGQ983051 BQM983051 CAI983051 CKE983051 CUA983051 DDW983051 DNS983051 DXO983051 EHK983051 ERG983051 FBC983051 FKY983051 FUU983051 GEQ983051 GOM983051 GYI983051 HIE983051 HSA983051 IBW983051 ILS983051 IVO983051 JFK983051 JPG983051 JZC983051 KIY983051 KSU983051 LCQ983051 LMM983051 LWI983051 MGE983051 MQA983051 MZW983051 NJS983051 NTO983051 ODK983051 ONG983051 OXC983051 PGY983051 PQU983051 QAQ983051 QKM983051 QUI983051 REE983051 ROA983051 RXW983051 SHS983051 SRO983051 TBK983051 TLG983051 TVC983051 UEY983051 UOU983051 UYQ983051 VIM983051 VSI983051 WCE983051 WMA983051 WVW983051 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O65552 JK65552 TG65552 ADC65552 AMY65552 AWU65552 BGQ65552 BQM65552 CAI65552 CKE65552 CUA65552 DDW65552 DNS65552 DXO65552 EHK65552 ERG65552 FBC65552 FKY65552 FUU65552 GEQ65552 GOM65552 GYI65552 HIE65552 HSA65552 IBW65552 ILS65552 IVO65552 JFK65552 JPG65552 JZC65552 KIY65552 KSU65552 LCQ65552 LMM65552 LWI65552 MGE65552 MQA65552 MZW65552 NJS65552 NTO65552 ODK65552 ONG65552 OXC65552 PGY65552 PQU65552 QAQ65552 QKM65552 QUI65552 REE65552 ROA65552 RXW65552 SHS65552 SRO65552 TBK65552 TLG65552 TVC65552 UEY65552 UOU65552 UYQ65552 VIM65552 VSI65552 WCE65552 WMA65552 WVW65552 O131088 JK131088 TG131088 ADC131088 AMY131088 AWU131088 BGQ131088 BQM131088 CAI131088 CKE131088 CUA131088 DDW131088 DNS131088 DXO131088 EHK131088 ERG131088 FBC131088 FKY131088 FUU131088 GEQ131088 GOM131088 GYI131088 HIE131088 HSA131088 IBW131088 ILS131088 IVO131088 JFK131088 JPG131088 JZC131088 KIY131088 KSU131088 LCQ131088 LMM131088 LWI131088 MGE131088 MQA131088 MZW131088 NJS131088 NTO131088 ODK131088 ONG131088 OXC131088 PGY131088 PQU131088 QAQ131088 QKM131088 QUI131088 REE131088 ROA131088 RXW131088 SHS131088 SRO131088 TBK131088 TLG131088 TVC131088 UEY131088 UOU131088 UYQ131088 VIM131088 VSI131088 WCE131088 WMA131088 WVW131088 O196624 JK196624 TG196624 ADC196624 AMY196624 AWU196624 BGQ196624 BQM196624 CAI196624 CKE196624 CUA196624 DDW196624 DNS196624 DXO196624 EHK196624 ERG196624 FBC196624 FKY196624 FUU196624 GEQ196624 GOM196624 GYI196624 HIE196624 HSA196624 IBW196624 ILS196624 IVO196624 JFK196624 JPG196624 JZC196624 KIY196624 KSU196624 LCQ196624 LMM196624 LWI196624 MGE196624 MQA196624 MZW196624 NJS196624 NTO196624 ODK196624 ONG196624 OXC196624 PGY196624 PQU196624 QAQ196624 QKM196624 QUI196624 REE196624 ROA196624 RXW196624 SHS196624 SRO196624 TBK196624 TLG196624 TVC196624 UEY196624 UOU196624 UYQ196624 VIM196624 VSI196624 WCE196624 WMA196624 WVW196624 O262160 JK262160 TG262160 ADC262160 AMY262160 AWU262160 BGQ262160 BQM262160 CAI262160 CKE262160 CUA262160 DDW262160 DNS262160 DXO262160 EHK262160 ERG262160 FBC262160 FKY262160 FUU262160 GEQ262160 GOM262160 GYI262160 HIE262160 HSA262160 IBW262160 ILS262160 IVO262160 JFK262160 JPG262160 JZC262160 KIY262160 KSU262160 LCQ262160 LMM262160 LWI262160 MGE262160 MQA262160 MZW262160 NJS262160 NTO262160 ODK262160 ONG262160 OXC262160 PGY262160 PQU262160 QAQ262160 QKM262160 QUI262160 REE262160 ROA262160 RXW262160 SHS262160 SRO262160 TBK262160 TLG262160 TVC262160 UEY262160 UOU262160 UYQ262160 VIM262160 VSI262160 WCE262160 WMA262160 WVW262160 O327696 JK327696 TG327696 ADC327696 AMY327696 AWU327696 BGQ327696 BQM327696 CAI327696 CKE327696 CUA327696 DDW327696 DNS327696 DXO327696 EHK327696 ERG327696 FBC327696 FKY327696 FUU327696 GEQ327696 GOM327696 GYI327696 HIE327696 HSA327696 IBW327696 ILS327696 IVO327696 JFK327696 JPG327696 JZC327696 KIY327696 KSU327696 LCQ327696 LMM327696 LWI327696 MGE327696 MQA327696 MZW327696 NJS327696 NTO327696 ODK327696 ONG327696 OXC327696 PGY327696 PQU327696 QAQ327696 QKM327696 QUI327696 REE327696 ROA327696 RXW327696 SHS327696 SRO327696 TBK327696 TLG327696 TVC327696 UEY327696 UOU327696 UYQ327696 VIM327696 VSI327696 WCE327696 WMA327696 WVW327696 O393232 JK393232 TG393232 ADC393232 AMY393232 AWU393232 BGQ393232 BQM393232 CAI393232 CKE393232 CUA393232 DDW393232 DNS393232 DXO393232 EHK393232 ERG393232 FBC393232 FKY393232 FUU393232 GEQ393232 GOM393232 GYI393232 HIE393232 HSA393232 IBW393232 ILS393232 IVO393232 JFK393232 JPG393232 JZC393232 KIY393232 KSU393232 LCQ393232 LMM393232 LWI393232 MGE393232 MQA393232 MZW393232 NJS393232 NTO393232 ODK393232 ONG393232 OXC393232 PGY393232 PQU393232 QAQ393232 QKM393232 QUI393232 REE393232 ROA393232 RXW393232 SHS393232 SRO393232 TBK393232 TLG393232 TVC393232 UEY393232 UOU393232 UYQ393232 VIM393232 VSI393232 WCE393232 WMA393232 WVW393232 O458768 JK458768 TG458768 ADC458768 AMY458768 AWU458768 BGQ458768 BQM458768 CAI458768 CKE458768 CUA458768 DDW458768 DNS458768 DXO458768 EHK458768 ERG458768 FBC458768 FKY458768 FUU458768 GEQ458768 GOM458768 GYI458768 HIE458768 HSA458768 IBW458768 ILS458768 IVO458768 JFK458768 JPG458768 JZC458768 KIY458768 KSU458768 LCQ458768 LMM458768 LWI458768 MGE458768 MQA458768 MZW458768 NJS458768 NTO458768 ODK458768 ONG458768 OXC458768 PGY458768 PQU458768 QAQ458768 QKM458768 QUI458768 REE458768 ROA458768 RXW458768 SHS458768 SRO458768 TBK458768 TLG458768 TVC458768 UEY458768 UOU458768 UYQ458768 VIM458768 VSI458768 WCE458768 WMA458768 WVW458768 O524304 JK524304 TG524304 ADC524304 AMY524304 AWU524304 BGQ524304 BQM524304 CAI524304 CKE524304 CUA524304 DDW524304 DNS524304 DXO524304 EHK524304 ERG524304 FBC524304 FKY524304 FUU524304 GEQ524304 GOM524304 GYI524304 HIE524304 HSA524304 IBW524304 ILS524304 IVO524304 JFK524304 JPG524304 JZC524304 KIY524304 KSU524304 LCQ524304 LMM524304 LWI524304 MGE524304 MQA524304 MZW524304 NJS524304 NTO524304 ODK524304 ONG524304 OXC524304 PGY524304 PQU524304 QAQ524304 QKM524304 QUI524304 REE524304 ROA524304 RXW524304 SHS524304 SRO524304 TBK524304 TLG524304 TVC524304 UEY524304 UOU524304 UYQ524304 VIM524304 VSI524304 WCE524304 WMA524304 WVW524304 O589840 JK589840 TG589840 ADC589840 AMY589840 AWU589840 BGQ589840 BQM589840 CAI589840 CKE589840 CUA589840 DDW589840 DNS589840 DXO589840 EHK589840 ERG589840 FBC589840 FKY589840 FUU589840 GEQ589840 GOM589840 GYI589840 HIE589840 HSA589840 IBW589840 ILS589840 IVO589840 JFK589840 JPG589840 JZC589840 KIY589840 KSU589840 LCQ589840 LMM589840 LWI589840 MGE589840 MQA589840 MZW589840 NJS589840 NTO589840 ODK589840 ONG589840 OXC589840 PGY589840 PQU589840 QAQ589840 QKM589840 QUI589840 REE589840 ROA589840 RXW589840 SHS589840 SRO589840 TBK589840 TLG589840 TVC589840 UEY589840 UOU589840 UYQ589840 VIM589840 VSI589840 WCE589840 WMA589840 WVW589840 O655376 JK655376 TG655376 ADC655376 AMY655376 AWU655376 BGQ655376 BQM655376 CAI655376 CKE655376 CUA655376 DDW655376 DNS655376 DXO655376 EHK655376 ERG655376 FBC655376 FKY655376 FUU655376 GEQ655376 GOM655376 GYI655376 HIE655376 HSA655376 IBW655376 ILS655376 IVO655376 JFK655376 JPG655376 JZC655376 KIY655376 KSU655376 LCQ655376 LMM655376 LWI655376 MGE655376 MQA655376 MZW655376 NJS655376 NTO655376 ODK655376 ONG655376 OXC655376 PGY655376 PQU655376 QAQ655376 QKM655376 QUI655376 REE655376 ROA655376 RXW655376 SHS655376 SRO655376 TBK655376 TLG655376 TVC655376 UEY655376 UOU655376 UYQ655376 VIM655376 VSI655376 WCE655376 WMA655376 WVW655376 O720912 JK720912 TG720912 ADC720912 AMY720912 AWU720912 BGQ720912 BQM720912 CAI720912 CKE720912 CUA720912 DDW720912 DNS720912 DXO720912 EHK720912 ERG720912 FBC720912 FKY720912 FUU720912 GEQ720912 GOM720912 GYI720912 HIE720912 HSA720912 IBW720912 ILS720912 IVO720912 JFK720912 JPG720912 JZC720912 KIY720912 KSU720912 LCQ720912 LMM720912 LWI720912 MGE720912 MQA720912 MZW720912 NJS720912 NTO720912 ODK720912 ONG720912 OXC720912 PGY720912 PQU720912 QAQ720912 QKM720912 QUI720912 REE720912 ROA720912 RXW720912 SHS720912 SRO720912 TBK720912 TLG720912 TVC720912 UEY720912 UOU720912 UYQ720912 VIM720912 VSI720912 WCE720912 WMA720912 WVW720912 O786448 JK786448 TG786448 ADC786448 AMY786448 AWU786448 BGQ786448 BQM786448 CAI786448 CKE786448 CUA786448 DDW786448 DNS786448 DXO786448 EHK786448 ERG786448 FBC786448 FKY786448 FUU786448 GEQ786448 GOM786448 GYI786448 HIE786448 HSA786448 IBW786448 ILS786448 IVO786448 JFK786448 JPG786448 JZC786448 KIY786448 KSU786448 LCQ786448 LMM786448 LWI786448 MGE786448 MQA786448 MZW786448 NJS786448 NTO786448 ODK786448 ONG786448 OXC786448 PGY786448 PQU786448 QAQ786448 QKM786448 QUI786448 REE786448 ROA786448 RXW786448 SHS786448 SRO786448 TBK786448 TLG786448 TVC786448 UEY786448 UOU786448 UYQ786448 VIM786448 VSI786448 WCE786448 WMA786448 WVW786448 O851984 JK851984 TG851984 ADC851984 AMY851984 AWU851984 BGQ851984 BQM851984 CAI851984 CKE851984 CUA851984 DDW851984 DNS851984 DXO851984 EHK851984 ERG851984 FBC851984 FKY851984 FUU851984 GEQ851984 GOM851984 GYI851984 HIE851984 HSA851984 IBW851984 ILS851984 IVO851984 JFK851984 JPG851984 JZC851984 KIY851984 KSU851984 LCQ851984 LMM851984 LWI851984 MGE851984 MQA851984 MZW851984 NJS851984 NTO851984 ODK851984 ONG851984 OXC851984 PGY851984 PQU851984 QAQ851984 QKM851984 QUI851984 REE851984 ROA851984 RXW851984 SHS851984 SRO851984 TBK851984 TLG851984 TVC851984 UEY851984 UOU851984 UYQ851984 VIM851984 VSI851984 WCE851984 WMA851984 WVW851984 O917520 JK917520 TG917520 ADC917520 AMY917520 AWU917520 BGQ917520 BQM917520 CAI917520 CKE917520 CUA917520 DDW917520 DNS917520 DXO917520 EHK917520 ERG917520 FBC917520 FKY917520 FUU917520 GEQ917520 GOM917520 GYI917520 HIE917520 HSA917520 IBW917520 ILS917520 IVO917520 JFK917520 JPG917520 JZC917520 KIY917520 KSU917520 LCQ917520 LMM917520 LWI917520 MGE917520 MQA917520 MZW917520 NJS917520 NTO917520 ODK917520 ONG917520 OXC917520 PGY917520 PQU917520 QAQ917520 QKM917520 QUI917520 REE917520 ROA917520 RXW917520 SHS917520 SRO917520 TBK917520 TLG917520 TVC917520 UEY917520 UOU917520 UYQ917520 VIM917520 VSI917520 WCE917520 WMA917520 WVW917520 O983056 JK983056 TG983056 ADC983056 AMY983056 AWU983056 BGQ983056 BQM983056 CAI983056 CKE983056 CUA983056 DDW983056 DNS983056 DXO983056 EHK983056 ERG983056 FBC983056 FKY983056 FUU983056 GEQ983056 GOM983056 GYI983056 HIE983056 HSA983056 IBW983056 ILS983056 IVO983056 JFK983056 JPG983056 JZC983056 KIY983056 KSU983056 LCQ983056 LMM983056 LWI983056 MGE983056 MQA983056 MZW983056 NJS983056 NTO983056 ODK983056 ONG983056 OXC983056 PGY983056 PQU983056 QAQ983056 QKM983056 QUI983056 REE983056 ROA983056 RXW983056 SHS983056 SRO983056 TBK983056 TLG983056 TVC983056 UEY983056 UOU983056 UYQ983056 VIM983056 VSI983056 WCE983056 WMA983056 WVW983056 O21 JK21 TG21 ADC21 AMY21 AWU21 BGQ21 BQM21 CAI21 CKE21 CUA21 DDW21 DNS21 DXO21 EHK21 ERG21 FBC21 FKY21 FUU21 GEQ21 GOM21 GYI21 HIE21 HSA21 IBW21 ILS21 IVO21 JFK21 JPG21 JZC21 KIY21 KSU21 LCQ21 LMM21 LWI21 MGE21 MQA21 MZW21 NJS21 NTO21 ODK21 ONG21 OXC21 PGY21 PQU21 QAQ21 QKM21 QUI21 REE21 ROA21 RXW21 SHS21 SRO21 TBK21 TLG21 TVC21 UEY21 UOU21 UYQ21 VIM21 VSI21 WCE21 WMA21 WVW21 O65557 JK65557 TG65557 ADC65557 AMY65557 AWU65557 BGQ65557 BQM65557 CAI65557 CKE65557 CUA65557 DDW65557 DNS65557 DXO65557 EHK65557 ERG65557 FBC65557 FKY65557 FUU65557 GEQ65557 GOM65557 GYI65557 HIE65557 HSA65557 IBW65557 ILS65557 IVO65557 JFK65557 JPG65557 JZC65557 KIY65557 KSU65557 LCQ65557 LMM65557 LWI65557 MGE65557 MQA65557 MZW65557 NJS65557 NTO65557 ODK65557 ONG65557 OXC65557 PGY65557 PQU65557 QAQ65557 QKM65557 QUI65557 REE65557 ROA65557 RXW65557 SHS65557 SRO65557 TBK65557 TLG65557 TVC65557 UEY65557 UOU65557 UYQ65557 VIM65557 VSI65557 WCE65557 WMA65557 WVW65557 O131093 JK131093 TG131093 ADC131093 AMY131093 AWU131093 BGQ131093 BQM131093 CAI131093 CKE131093 CUA131093 DDW131093 DNS131093 DXO131093 EHK131093 ERG131093 FBC131093 FKY131093 FUU131093 GEQ131093 GOM131093 GYI131093 HIE131093 HSA131093 IBW131093 ILS131093 IVO131093 JFK131093 JPG131093 JZC131093 KIY131093 KSU131093 LCQ131093 LMM131093 LWI131093 MGE131093 MQA131093 MZW131093 NJS131093 NTO131093 ODK131093 ONG131093 OXC131093 PGY131093 PQU131093 QAQ131093 QKM131093 QUI131093 REE131093 ROA131093 RXW131093 SHS131093 SRO131093 TBK131093 TLG131093 TVC131093 UEY131093 UOU131093 UYQ131093 VIM131093 VSI131093 WCE131093 WMA131093 WVW131093 O196629 JK196629 TG196629 ADC196629 AMY196629 AWU196629 BGQ196629 BQM196629 CAI196629 CKE196629 CUA196629 DDW196629 DNS196629 DXO196629 EHK196629 ERG196629 FBC196629 FKY196629 FUU196629 GEQ196629 GOM196629 GYI196629 HIE196629 HSA196629 IBW196629 ILS196629 IVO196629 JFK196629 JPG196629 JZC196629 KIY196629 KSU196629 LCQ196629 LMM196629 LWI196629 MGE196629 MQA196629 MZW196629 NJS196629 NTO196629 ODK196629 ONG196629 OXC196629 PGY196629 PQU196629 QAQ196629 QKM196629 QUI196629 REE196629 ROA196629 RXW196629 SHS196629 SRO196629 TBK196629 TLG196629 TVC196629 UEY196629 UOU196629 UYQ196629 VIM196629 VSI196629 WCE196629 WMA196629 WVW196629 O262165 JK262165 TG262165 ADC262165 AMY262165 AWU262165 BGQ262165 BQM262165 CAI262165 CKE262165 CUA262165 DDW262165 DNS262165 DXO262165 EHK262165 ERG262165 FBC262165 FKY262165 FUU262165 GEQ262165 GOM262165 GYI262165 HIE262165 HSA262165 IBW262165 ILS262165 IVO262165 JFK262165 JPG262165 JZC262165 KIY262165 KSU262165 LCQ262165 LMM262165 LWI262165 MGE262165 MQA262165 MZW262165 NJS262165 NTO262165 ODK262165 ONG262165 OXC262165 PGY262165 PQU262165 QAQ262165 QKM262165 QUI262165 REE262165 ROA262165 RXW262165 SHS262165 SRO262165 TBK262165 TLG262165 TVC262165 UEY262165 UOU262165 UYQ262165 VIM262165 VSI262165 WCE262165 WMA262165 WVW262165 O327701 JK327701 TG327701 ADC327701 AMY327701 AWU327701 BGQ327701 BQM327701 CAI327701 CKE327701 CUA327701 DDW327701 DNS327701 DXO327701 EHK327701 ERG327701 FBC327701 FKY327701 FUU327701 GEQ327701 GOM327701 GYI327701 HIE327701 HSA327701 IBW327701 ILS327701 IVO327701 JFK327701 JPG327701 JZC327701 KIY327701 KSU327701 LCQ327701 LMM327701 LWI327701 MGE327701 MQA327701 MZW327701 NJS327701 NTO327701 ODK327701 ONG327701 OXC327701 PGY327701 PQU327701 QAQ327701 QKM327701 QUI327701 REE327701 ROA327701 RXW327701 SHS327701 SRO327701 TBK327701 TLG327701 TVC327701 UEY327701 UOU327701 UYQ327701 VIM327701 VSI327701 WCE327701 WMA327701 WVW327701 O393237 JK393237 TG393237 ADC393237 AMY393237 AWU393237 BGQ393237 BQM393237 CAI393237 CKE393237 CUA393237 DDW393237 DNS393237 DXO393237 EHK393237 ERG393237 FBC393237 FKY393237 FUU393237 GEQ393237 GOM393237 GYI393237 HIE393237 HSA393237 IBW393237 ILS393237 IVO393237 JFK393237 JPG393237 JZC393237 KIY393237 KSU393237 LCQ393237 LMM393237 LWI393237 MGE393237 MQA393237 MZW393237 NJS393237 NTO393237 ODK393237 ONG393237 OXC393237 PGY393237 PQU393237 QAQ393237 QKM393237 QUI393237 REE393237 ROA393237 RXW393237 SHS393237 SRO393237 TBK393237 TLG393237 TVC393237 UEY393237 UOU393237 UYQ393237 VIM393237 VSI393237 WCE393237 WMA393237 WVW393237 O458773 JK458773 TG458773 ADC458773 AMY458773 AWU458773 BGQ458773 BQM458773 CAI458773 CKE458773 CUA458773 DDW458773 DNS458773 DXO458773 EHK458773 ERG458773 FBC458773 FKY458773 FUU458773 GEQ458773 GOM458773 GYI458773 HIE458773 HSA458773 IBW458773 ILS458773 IVO458773 JFK458773 JPG458773 JZC458773 KIY458773 KSU458773 LCQ458773 LMM458773 LWI458773 MGE458773 MQA458773 MZW458773 NJS458773 NTO458773 ODK458773 ONG458773 OXC458773 PGY458773 PQU458773 QAQ458773 QKM458773 QUI458773 REE458773 ROA458773 RXW458773 SHS458773 SRO458773 TBK458773 TLG458773 TVC458773 UEY458773 UOU458773 UYQ458773 VIM458773 VSI458773 WCE458773 WMA458773 WVW458773 O524309 JK524309 TG524309 ADC524309 AMY524309 AWU524309 BGQ524309 BQM524309 CAI524309 CKE524309 CUA524309 DDW524309 DNS524309 DXO524309 EHK524309 ERG524309 FBC524309 FKY524309 FUU524309 GEQ524309 GOM524309 GYI524309 HIE524309 HSA524309 IBW524309 ILS524309 IVO524309 JFK524309 JPG524309 JZC524309 KIY524309 KSU524309 LCQ524309 LMM524309 LWI524309 MGE524309 MQA524309 MZW524309 NJS524309 NTO524309 ODK524309 ONG524309 OXC524309 PGY524309 PQU524309 QAQ524309 QKM524309 QUI524309 REE524309 ROA524309 RXW524309 SHS524309 SRO524309 TBK524309 TLG524309 TVC524309 UEY524309 UOU524309 UYQ524309 VIM524309 VSI524309 WCE524309 WMA524309 WVW524309 O589845 JK589845 TG589845 ADC589845 AMY589845 AWU589845 BGQ589845 BQM589845 CAI589845 CKE589845 CUA589845 DDW589845 DNS589845 DXO589845 EHK589845 ERG589845 FBC589845 FKY589845 FUU589845 GEQ589845 GOM589845 GYI589845 HIE589845 HSA589845 IBW589845 ILS589845 IVO589845 JFK589845 JPG589845 JZC589845 KIY589845 KSU589845 LCQ589845 LMM589845 LWI589845 MGE589845 MQA589845 MZW589845 NJS589845 NTO589845 ODK589845 ONG589845 OXC589845 PGY589845 PQU589845 QAQ589845 QKM589845 QUI589845 REE589845 ROA589845 RXW589845 SHS589845 SRO589845 TBK589845 TLG589845 TVC589845 UEY589845 UOU589845 UYQ589845 VIM589845 VSI589845 WCE589845 WMA589845 WVW589845 O655381 JK655381 TG655381 ADC655381 AMY655381 AWU655381 BGQ655381 BQM655381 CAI655381 CKE655381 CUA655381 DDW655381 DNS655381 DXO655381 EHK655381 ERG655381 FBC655381 FKY655381 FUU655381 GEQ655381 GOM655381 GYI655381 HIE655381 HSA655381 IBW655381 ILS655381 IVO655381 JFK655381 JPG655381 JZC655381 KIY655381 KSU655381 LCQ655381 LMM655381 LWI655381 MGE655381 MQA655381 MZW655381 NJS655381 NTO655381 ODK655381 ONG655381 OXC655381 PGY655381 PQU655381 QAQ655381 QKM655381 QUI655381 REE655381 ROA655381 RXW655381 SHS655381 SRO655381 TBK655381 TLG655381 TVC655381 UEY655381 UOU655381 UYQ655381 VIM655381 VSI655381 WCE655381 WMA655381 WVW655381 O720917 JK720917 TG720917 ADC720917 AMY720917 AWU720917 BGQ720917 BQM720917 CAI720917 CKE720917 CUA720917 DDW720917 DNS720917 DXO720917 EHK720917 ERG720917 FBC720917 FKY720917 FUU720917 GEQ720917 GOM720917 GYI720917 HIE720917 HSA720917 IBW720917 ILS720917 IVO720917 JFK720917 JPG720917 JZC720917 KIY720917 KSU720917 LCQ720917 LMM720917 LWI720917 MGE720917 MQA720917 MZW720917 NJS720917 NTO720917 ODK720917 ONG720917 OXC720917 PGY720917 PQU720917 QAQ720917 QKM720917 QUI720917 REE720917 ROA720917 RXW720917 SHS720917 SRO720917 TBK720917 TLG720917 TVC720917 UEY720917 UOU720917 UYQ720917 VIM720917 VSI720917 WCE720917 WMA720917 WVW720917 O786453 JK786453 TG786453 ADC786453 AMY786453 AWU786453 BGQ786453 BQM786453 CAI786453 CKE786453 CUA786453 DDW786453 DNS786453 DXO786453 EHK786453 ERG786453 FBC786453 FKY786453 FUU786453 GEQ786453 GOM786453 GYI786453 HIE786453 HSA786453 IBW786453 ILS786453 IVO786453 JFK786453 JPG786453 JZC786453 KIY786453 KSU786453 LCQ786453 LMM786453 LWI786453 MGE786453 MQA786453 MZW786453 NJS786453 NTO786453 ODK786453 ONG786453 OXC786453 PGY786453 PQU786453 QAQ786453 QKM786453 QUI786453 REE786453 ROA786453 RXW786453 SHS786453 SRO786453 TBK786453 TLG786453 TVC786453 UEY786453 UOU786453 UYQ786453 VIM786453 VSI786453 WCE786453 WMA786453 WVW786453 O851989 JK851989 TG851989 ADC851989 AMY851989 AWU851989 BGQ851989 BQM851989 CAI851989 CKE851989 CUA851989 DDW851989 DNS851989 DXO851989 EHK851989 ERG851989 FBC851989 FKY851989 FUU851989 GEQ851989 GOM851989 GYI851989 HIE851989 HSA851989 IBW851989 ILS851989 IVO851989 JFK851989 JPG851989 JZC851989 KIY851989 KSU851989 LCQ851989 LMM851989 LWI851989 MGE851989 MQA851989 MZW851989 NJS851989 NTO851989 ODK851989 ONG851989 OXC851989 PGY851989 PQU851989 QAQ851989 QKM851989 QUI851989 REE851989 ROA851989 RXW851989 SHS851989 SRO851989 TBK851989 TLG851989 TVC851989 UEY851989 UOU851989 UYQ851989 VIM851989 VSI851989 WCE851989 WMA851989 WVW851989 O917525 JK917525 TG917525 ADC917525 AMY917525 AWU917525 BGQ917525 BQM917525 CAI917525 CKE917525 CUA917525 DDW917525 DNS917525 DXO917525 EHK917525 ERG917525 FBC917525 FKY917525 FUU917525 GEQ917525 GOM917525 GYI917525 HIE917525 HSA917525 IBW917525 ILS917525 IVO917525 JFK917525 JPG917525 JZC917525 KIY917525 KSU917525 LCQ917525 LMM917525 LWI917525 MGE917525 MQA917525 MZW917525 NJS917525 NTO917525 ODK917525 ONG917525 OXC917525 PGY917525 PQU917525 QAQ917525 QKM917525 QUI917525 REE917525 ROA917525 RXW917525 SHS917525 SRO917525 TBK917525 TLG917525 TVC917525 UEY917525 UOU917525 UYQ917525 VIM917525 VSI917525 WCE917525 WMA917525 WVW917525 O983061 JK983061 TG983061 ADC983061 AMY983061 AWU983061 BGQ983061 BQM983061 CAI983061 CKE983061 CUA983061 DDW983061 DNS983061 DXO983061 EHK983061 ERG983061 FBC983061 FKY983061 FUU983061 GEQ983061 GOM983061 GYI983061 HIE983061 HSA983061 IBW983061 ILS983061 IVO983061 JFK983061 JPG983061 JZC983061 KIY983061 KSU983061 LCQ983061 LMM983061 LWI983061 MGE983061 MQA983061 MZW983061 NJS983061 NTO983061 ODK983061 ONG983061 OXC983061 PGY983061 PQU983061 QAQ983061 QKM983061 QUI983061 REE983061 ROA983061 RXW983061 SHS983061 SRO983061 TBK983061 TLG983061 TVC983061 UEY983061 UOU983061 UYQ983061 VIM983061 VSI983061 WCE983061 WMA983061 WVW983061 O30 JK30 TG30 ADC30 AMY30 AWU30 BGQ30 BQM30 CAI30 CKE30 CUA30 DDW30 DNS30 DXO30 EHK30 ERG30 FBC30 FKY30 FUU30 GEQ30 GOM30 GYI30 HIE30 HSA30 IBW30 ILS30 IVO30 JFK30 JPG30 JZC30 KIY30 KSU30 LCQ30 LMM30 LWI30 MGE30 MQA30 MZW30 NJS30 NTO30 ODK30 ONG30 OXC30 PGY30 PQU30 QAQ30 QKM30 QUI30 REE30 ROA30 RXW30 SHS30 SRO30 TBK30 TLG30 TVC30 UEY30 UOU30 UYQ30 VIM30 VSI30 WCE30 WMA30 WVW30 O65566 JK65566 TG65566 ADC65566 AMY65566 AWU65566 BGQ65566 BQM65566 CAI65566 CKE65566 CUA65566 DDW65566 DNS65566 DXO65566 EHK65566 ERG65566 FBC65566 FKY65566 FUU65566 GEQ65566 GOM65566 GYI65566 HIE65566 HSA65566 IBW65566 ILS65566 IVO65566 JFK65566 JPG65566 JZC65566 KIY65566 KSU65566 LCQ65566 LMM65566 LWI65566 MGE65566 MQA65566 MZW65566 NJS65566 NTO65566 ODK65566 ONG65566 OXC65566 PGY65566 PQU65566 QAQ65566 QKM65566 QUI65566 REE65566 ROA65566 RXW65566 SHS65566 SRO65566 TBK65566 TLG65566 TVC65566 UEY65566 UOU65566 UYQ65566 VIM65566 VSI65566 WCE65566 WMA65566 WVW65566 O131102 JK131102 TG131102 ADC131102 AMY131102 AWU131102 BGQ131102 BQM131102 CAI131102 CKE131102 CUA131102 DDW131102 DNS131102 DXO131102 EHK131102 ERG131102 FBC131102 FKY131102 FUU131102 GEQ131102 GOM131102 GYI131102 HIE131102 HSA131102 IBW131102 ILS131102 IVO131102 JFK131102 JPG131102 JZC131102 KIY131102 KSU131102 LCQ131102 LMM131102 LWI131102 MGE131102 MQA131102 MZW131102 NJS131102 NTO131102 ODK131102 ONG131102 OXC131102 PGY131102 PQU131102 QAQ131102 QKM131102 QUI131102 REE131102 ROA131102 RXW131102 SHS131102 SRO131102 TBK131102 TLG131102 TVC131102 UEY131102 UOU131102 UYQ131102 VIM131102 VSI131102 WCE131102 WMA131102 WVW131102 O196638 JK196638 TG196638 ADC196638 AMY196638 AWU196638 BGQ196638 BQM196638 CAI196638 CKE196638 CUA196638 DDW196638 DNS196638 DXO196638 EHK196638 ERG196638 FBC196638 FKY196638 FUU196638 GEQ196638 GOM196638 GYI196638 HIE196638 HSA196638 IBW196638 ILS196638 IVO196638 JFK196638 JPG196638 JZC196638 KIY196638 KSU196638 LCQ196638 LMM196638 LWI196638 MGE196638 MQA196638 MZW196638 NJS196638 NTO196638 ODK196638 ONG196638 OXC196638 PGY196638 PQU196638 QAQ196638 QKM196638 QUI196638 REE196638 ROA196638 RXW196638 SHS196638 SRO196638 TBK196638 TLG196638 TVC196638 UEY196638 UOU196638 UYQ196638 VIM196638 VSI196638 WCE196638 WMA196638 WVW196638 O262174 JK262174 TG262174 ADC262174 AMY262174 AWU262174 BGQ262174 BQM262174 CAI262174 CKE262174 CUA262174 DDW262174 DNS262174 DXO262174 EHK262174 ERG262174 FBC262174 FKY262174 FUU262174 GEQ262174 GOM262174 GYI262174 HIE262174 HSA262174 IBW262174 ILS262174 IVO262174 JFK262174 JPG262174 JZC262174 KIY262174 KSU262174 LCQ262174 LMM262174 LWI262174 MGE262174 MQA262174 MZW262174 NJS262174 NTO262174 ODK262174 ONG262174 OXC262174 PGY262174 PQU262174 QAQ262174 QKM262174 QUI262174 REE262174 ROA262174 RXW262174 SHS262174 SRO262174 TBK262174 TLG262174 TVC262174 UEY262174 UOU262174 UYQ262174 VIM262174 VSI262174 WCE262174 WMA262174 WVW262174 O327710 JK327710 TG327710 ADC327710 AMY327710 AWU327710 BGQ327710 BQM327710 CAI327710 CKE327710 CUA327710 DDW327710 DNS327710 DXO327710 EHK327710 ERG327710 FBC327710 FKY327710 FUU327710 GEQ327710 GOM327710 GYI327710 HIE327710 HSA327710 IBW327710 ILS327710 IVO327710 JFK327710 JPG327710 JZC327710 KIY327710 KSU327710 LCQ327710 LMM327710 LWI327710 MGE327710 MQA327710 MZW327710 NJS327710 NTO327710 ODK327710 ONG327710 OXC327710 PGY327710 PQU327710 QAQ327710 QKM327710 QUI327710 REE327710 ROA327710 RXW327710 SHS327710 SRO327710 TBK327710 TLG327710 TVC327710 UEY327710 UOU327710 UYQ327710 VIM327710 VSI327710 WCE327710 WMA327710 WVW327710 O393246 JK393246 TG393246 ADC393246 AMY393246 AWU393246 BGQ393246 BQM393246 CAI393246 CKE393246 CUA393246 DDW393246 DNS393246 DXO393246 EHK393246 ERG393246 FBC393246 FKY393246 FUU393246 GEQ393246 GOM393246 GYI393246 HIE393246 HSA393246 IBW393246 ILS393246 IVO393246 JFK393246 JPG393246 JZC393246 KIY393246 KSU393246 LCQ393246 LMM393246 LWI393246 MGE393246 MQA393246 MZW393246 NJS393246 NTO393246 ODK393246 ONG393246 OXC393246 PGY393246 PQU393246 QAQ393246 QKM393246 QUI393246 REE393246 ROA393246 RXW393246 SHS393246 SRO393246 TBK393246 TLG393246 TVC393246 UEY393246 UOU393246 UYQ393246 VIM393246 VSI393246 WCE393246 WMA393246 WVW393246 O458782 JK458782 TG458782 ADC458782 AMY458782 AWU458782 BGQ458782 BQM458782 CAI458782 CKE458782 CUA458782 DDW458782 DNS458782 DXO458782 EHK458782 ERG458782 FBC458782 FKY458782 FUU458782 GEQ458782 GOM458782 GYI458782 HIE458782 HSA458782 IBW458782 ILS458782 IVO458782 JFK458782 JPG458782 JZC458782 KIY458782 KSU458782 LCQ458782 LMM458782 LWI458782 MGE458782 MQA458782 MZW458782 NJS458782 NTO458782 ODK458782 ONG458782 OXC458782 PGY458782 PQU458782 QAQ458782 QKM458782 QUI458782 REE458782 ROA458782 RXW458782 SHS458782 SRO458782 TBK458782 TLG458782 TVC458782 UEY458782 UOU458782 UYQ458782 VIM458782 VSI458782 WCE458782 WMA458782 WVW458782 O524318 JK524318 TG524318 ADC524318 AMY524318 AWU524318 BGQ524318 BQM524318 CAI524318 CKE524318 CUA524318 DDW524318 DNS524318 DXO524318 EHK524318 ERG524318 FBC524318 FKY524318 FUU524318 GEQ524318 GOM524318 GYI524318 HIE524318 HSA524318 IBW524318 ILS524318 IVO524318 JFK524318 JPG524318 JZC524318 KIY524318 KSU524318 LCQ524318 LMM524318 LWI524318 MGE524318 MQA524318 MZW524318 NJS524318 NTO524318 ODK524318 ONG524318 OXC524318 PGY524318 PQU524318 QAQ524318 QKM524318 QUI524318 REE524318 ROA524318 RXW524318 SHS524318 SRO524318 TBK524318 TLG524318 TVC524318 UEY524318 UOU524318 UYQ524318 VIM524318 VSI524318 WCE524318 WMA524318 WVW524318 O589854 JK589854 TG589854 ADC589854 AMY589854 AWU589854 BGQ589854 BQM589854 CAI589854 CKE589854 CUA589854 DDW589854 DNS589854 DXO589854 EHK589854 ERG589854 FBC589854 FKY589854 FUU589854 GEQ589854 GOM589854 GYI589854 HIE589854 HSA589854 IBW589854 ILS589854 IVO589854 JFK589854 JPG589854 JZC589854 KIY589854 KSU589854 LCQ589854 LMM589854 LWI589854 MGE589854 MQA589854 MZW589854 NJS589854 NTO589854 ODK589854 ONG589854 OXC589854 PGY589854 PQU589854 QAQ589854 QKM589854 QUI589854 REE589854 ROA589854 RXW589854 SHS589854 SRO589854 TBK589854 TLG589854 TVC589854 UEY589854 UOU589854 UYQ589854 VIM589854 VSI589854 WCE589854 WMA589854 WVW589854 O655390 JK655390 TG655390 ADC655390 AMY655390 AWU655390 BGQ655390 BQM655390 CAI655390 CKE655390 CUA655390 DDW655390 DNS655390 DXO655390 EHK655390 ERG655390 FBC655390 FKY655390 FUU655390 GEQ655390 GOM655390 GYI655390 HIE655390 HSA655390 IBW655390 ILS655390 IVO655390 JFK655390 JPG655390 JZC655390 KIY655390 KSU655390 LCQ655390 LMM655390 LWI655390 MGE655390 MQA655390 MZW655390 NJS655390 NTO655390 ODK655390 ONG655390 OXC655390 PGY655390 PQU655390 QAQ655390 QKM655390 QUI655390 REE655390 ROA655390 RXW655390 SHS655390 SRO655390 TBK655390 TLG655390 TVC655390 UEY655390 UOU655390 UYQ655390 VIM655390 VSI655390 WCE655390 WMA655390 WVW655390 O720926 JK720926 TG720926 ADC720926 AMY720926 AWU720926 BGQ720926 BQM720926 CAI720926 CKE720926 CUA720926 DDW720926 DNS720926 DXO720926 EHK720926 ERG720926 FBC720926 FKY720926 FUU720926 GEQ720926 GOM720926 GYI720926 HIE720926 HSA720926 IBW720926 ILS720926 IVO720926 JFK720926 JPG720926 JZC720926 KIY720926 KSU720926 LCQ720926 LMM720926 LWI720926 MGE720926 MQA720926 MZW720926 NJS720926 NTO720926 ODK720926 ONG720926 OXC720926 PGY720926 PQU720926 QAQ720926 QKM720926 QUI720926 REE720926 ROA720926 RXW720926 SHS720926 SRO720926 TBK720926 TLG720926 TVC720926 UEY720926 UOU720926 UYQ720926 VIM720926 VSI720926 WCE720926 WMA720926 WVW720926 O786462 JK786462 TG786462 ADC786462 AMY786462 AWU786462 BGQ786462 BQM786462 CAI786462 CKE786462 CUA786462 DDW786462 DNS786462 DXO786462 EHK786462 ERG786462 FBC786462 FKY786462 FUU786462 GEQ786462 GOM786462 GYI786462 HIE786462 HSA786462 IBW786462 ILS786462 IVO786462 JFK786462 JPG786462 JZC786462 KIY786462 KSU786462 LCQ786462 LMM786462 LWI786462 MGE786462 MQA786462 MZW786462 NJS786462 NTO786462 ODK786462 ONG786462 OXC786462 PGY786462 PQU786462 QAQ786462 QKM786462 QUI786462 REE786462 ROA786462 RXW786462 SHS786462 SRO786462 TBK786462 TLG786462 TVC786462 UEY786462 UOU786462 UYQ786462 VIM786462 VSI786462 WCE786462 WMA786462 WVW786462 O851998 JK851998 TG851998 ADC851998 AMY851998 AWU851998 BGQ851998 BQM851998 CAI851998 CKE851998 CUA851998 DDW851998 DNS851998 DXO851998 EHK851998 ERG851998 FBC851998 FKY851998 FUU851998 GEQ851998 GOM851998 GYI851998 HIE851998 HSA851998 IBW851998 ILS851998 IVO851998 JFK851998 JPG851998 JZC851998 KIY851998 KSU851998 LCQ851998 LMM851998 LWI851998 MGE851998 MQA851998 MZW851998 NJS851998 NTO851998 ODK851998 ONG851998 OXC851998 PGY851998 PQU851998 QAQ851998 QKM851998 QUI851998 REE851998 ROA851998 RXW851998 SHS851998 SRO851998 TBK851998 TLG851998 TVC851998 UEY851998 UOU851998 UYQ851998 VIM851998 VSI851998 WCE851998 WMA851998 WVW851998 O917534 JK917534 TG917534 ADC917534 AMY917534 AWU917534 BGQ917534 BQM917534 CAI917534 CKE917534 CUA917534 DDW917534 DNS917534 DXO917534 EHK917534 ERG917534 FBC917534 FKY917534 FUU917534 GEQ917534 GOM917534 GYI917534 HIE917534 HSA917534 IBW917534 ILS917534 IVO917534 JFK917534 JPG917534 JZC917534 KIY917534 KSU917534 LCQ917534 LMM917534 LWI917534 MGE917534 MQA917534 MZW917534 NJS917534 NTO917534 ODK917534 ONG917534 OXC917534 PGY917534 PQU917534 QAQ917534 QKM917534 QUI917534 REE917534 ROA917534 RXW917534 SHS917534 SRO917534 TBK917534 TLG917534 TVC917534 UEY917534 UOU917534 UYQ917534 VIM917534 VSI917534 WCE917534 WMA917534 WVW917534 O983070 JK983070 TG983070 ADC983070 AMY983070 AWU983070 BGQ983070 BQM983070 CAI983070 CKE983070 CUA983070 DDW983070 DNS983070 DXO983070 EHK983070 ERG983070 FBC983070 FKY983070 FUU983070 GEQ983070 GOM983070 GYI983070 HIE983070 HSA983070 IBW983070 ILS983070 IVO983070 JFK983070 JPG983070 JZC983070 KIY983070 KSU983070 LCQ983070 LMM983070 LWI983070 MGE983070 MQA983070 MZW983070 NJS983070 NTO983070 ODK983070 ONG983070 OXC983070 PGY983070 PQU983070 QAQ983070 QKM983070 QUI983070 REE983070 ROA983070 RXW983070 SHS983070 SRO983070 TBK983070 TLG983070 TVC983070 UEY983070 UOU983070 UYQ983070 VIM983070 VSI983070 WCE983070 WMA983070 WVW983070 O37 JK37 TG37 ADC37 AMY37 AWU37 BGQ37 BQM37 CAI37 CKE37 CUA37 DDW37 DNS37 DXO37 EHK37 ERG37 FBC37 FKY37 FUU37 GEQ37 GOM37 GYI37 HIE37 HSA37 IBW37 ILS37 IVO37 JFK37 JPG37 JZC37 KIY37 KSU37 LCQ37 LMM37 LWI37 MGE37 MQA37 MZW37 NJS37 NTO37 ODK37 ONG37 OXC37 PGY37 PQU37 QAQ37 QKM37 QUI37 REE37 ROA37 RXW37 SHS37 SRO37 TBK37 TLG37 TVC37 UEY37 UOU37 UYQ37 VIM37 VSI37 WCE37 WMA37 WVW37 O65573 JK65573 TG65573 ADC65573 AMY65573 AWU65573 BGQ65573 BQM65573 CAI65573 CKE65573 CUA65573 DDW65573 DNS65573 DXO65573 EHK65573 ERG65573 FBC65573 FKY65573 FUU65573 GEQ65573 GOM65573 GYI65573 HIE65573 HSA65573 IBW65573 ILS65573 IVO65573 JFK65573 JPG65573 JZC65573 KIY65573 KSU65573 LCQ65573 LMM65573 LWI65573 MGE65573 MQA65573 MZW65573 NJS65573 NTO65573 ODK65573 ONG65573 OXC65573 PGY65573 PQU65573 QAQ65573 QKM65573 QUI65573 REE65573 ROA65573 RXW65573 SHS65573 SRO65573 TBK65573 TLG65573 TVC65573 UEY65573 UOU65573 UYQ65573 VIM65573 VSI65573 WCE65573 WMA65573 WVW65573 O131109 JK131109 TG131109 ADC131109 AMY131109 AWU131109 BGQ131109 BQM131109 CAI131109 CKE131109 CUA131109 DDW131109 DNS131109 DXO131109 EHK131109 ERG131109 FBC131109 FKY131109 FUU131109 GEQ131109 GOM131109 GYI131109 HIE131109 HSA131109 IBW131109 ILS131109 IVO131109 JFK131109 JPG131109 JZC131109 KIY131109 KSU131109 LCQ131109 LMM131109 LWI131109 MGE131109 MQA131109 MZW131109 NJS131109 NTO131109 ODK131109 ONG131109 OXC131109 PGY131109 PQU131109 QAQ131109 QKM131109 QUI131109 REE131109 ROA131109 RXW131109 SHS131109 SRO131109 TBK131109 TLG131109 TVC131109 UEY131109 UOU131109 UYQ131109 VIM131109 VSI131109 WCE131109 WMA131109 WVW131109 O196645 JK196645 TG196645 ADC196645 AMY196645 AWU196645 BGQ196645 BQM196645 CAI196645 CKE196645 CUA196645 DDW196645 DNS196645 DXO196645 EHK196645 ERG196645 FBC196645 FKY196645 FUU196645 GEQ196645 GOM196645 GYI196645 HIE196645 HSA196645 IBW196645 ILS196645 IVO196645 JFK196645 JPG196645 JZC196645 KIY196645 KSU196645 LCQ196645 LMM196645 LWI196645 MGE196645 MQA196645 MZW196645 NJS196645 NTO196645 ODK196645 ONG196645 OXC196645 PGY196645 PQU196645 QAQ196645 QKM196645 QUI196645 REE196645 ROA196645 RXW196645 SHS196645 SRO196645 TBK196645 TLG196645 TVC196645 UEY196645 UOU196645 UYQ196645 VIM196645 VSI196645 WCE196645 WMA196645 WVW196645 O262181 JK262181 TG262181 ADC262181 AMY262181 AWU262181 BGQ262181 BQM262181 CAI262181 CKE262181 CUA262181 DDW262181 DNS262181 DXO262181 EHK262181 ERG262181 FBC262181 FKY262181 FUU262181 GEQ262181 GOM262181 GYI262181 HIE262181 HSA262181 IBW262181 ILS262181 IVO262181 JFK262181 JPG262181 JZC262181 KIY262181 KSU262181 LCQ262181 LMM262181 LWI262181 MGE262181 MQA262181 MZW262181 NJS262181 NTO262181 ODK262181 ONG262181 OXC262181 PGY262181 PQU262181 QAQ262181 QKM262181 QUI262181 REE262181 ROA262181 RXW262181 SHS262181 SRO262181 TBK262181 TLG262181 TVC262181 UEY262181 UOU262181 UYQ262181 VIM262181 VSI262181 WCE262181 WMA262181 WVW262181 O327717 JK327717 TG327717 ADC327717 AMY327717 AWU327717 BGQ327717 BQM327717 CAI327717 CKE327717 CUA327717 DDW327717 DNS327717 DXO327717 EHK327717 ERG327717 FBC327717 FKY327717 FUU327717 GEQ327717 GOM327717 GYI327717 HIE327717 HSA327717 IBW327717 ILS327717 IVO327717 JFK327717 JPG327717 JZC327717 KIY327717 KSU327717 LCQ327717 LMM327717 LWI327717 MGE327717 MQA327717 MZW327717 NJS327717 NTO327717 ODK327717 ONG327717 OXC327717 PGY327717 PQU327717 QAQ327717 QKM327717 QUI327717 REE327717 ROA327717 RXW327717 SHS327717 SRO327717 TBK327717 TLG327717 TVC327717 UEY327717 UOU327717 UYQ327717 VIM327717 VSI327717 WCE327717 WMA327717 WVW327717 O393253 JK393253 TG393253 ADC393253 AMY393253 AWU393253 BGQ393253 BQM393253 CAI393253 CKE393253 CUA393253 DDW393253 DNS393253 DXO393253 EHK393253 ERG393253 FBC393253 FKY393253 FUU393253 GEQ393253 GOM393253 GYI393253 HIE393253 HSA393253 IBW393253 ILS393253 IVO393253 JFK393253 JPG393253 JZC393253 KIY393253 KSU393253 LCQ393253 LMM393253 LWI393253 MGE393253 MQA393253 MZW393253 NJS393253 NTO393253 ODK393253 ONG393253 OXC393253 PGY393253 PQU393253 QAQ393253 QKM393253 QUI393253 REE393253 ROA393253 RXW393253 SHS393253 SRO393253 TBK393253 TLG393253 TVC393253 UEY393253 UOU393253 UYQ393253 VIM393253 VSI393253 WCE393253 WMA393253 WVW393253 O458789 JK458789 TG458789 ADC458789 AMY458789 AWU458789 BGQ458789 BQM458789 CAI458789 CKE458789 CUA458789 DDW458789 DNS458789 DXO458789 EHK458789 ERG458789 FBC458789 FKY458789 FUU458789 GEQ458789 GOM458789 GYI458789 HIE458789 HSA458789 IBW458789 ILS458789 IVO458789 JFK458789 JPG458789 JZC458789 KIY458789 KSU458789 LCQ458789 LMM458789 LWI458789 MGE458789 MQA458789 MZW458789 NJS458789 NTO458789 ODK458789 ONG458789 OXC458789 PGY458789 PQU458789 QAQ458789 QKM458789 QUI458789 REE458789 ROA458789 RXW458789 SHS458789 SRO458789 TBK458789 TLG458789 TVC458789 UEY458789 UOU458789 UYQ458789 VIM458789 VSI458789 WCE458789 WMA458789 WVW458789 O524325 JK524325 TG524325 ADC524325 AMY524325 AWU524325 BGQ524325 BQM524325 CAI524325 CKE524325 CUA524325 DDW524325 DNS524325 DXO524325 EHK524325 ERG524325 FBC524325 FKY524325 FUU524325 GEQ524325 GOM524325 GYI524325 HIE524325 HSA524325 IBW524325 ILS524325 IVO524325 JFK524325 JPG524325 JZC524325 KIY524325 KSU524325 LCQ524325 LMM524325 LWI524325 MGE524325 MQA524325 MZW524325 NJS524325 NTO524325 ODK524325 ONG524325 OXC524325 PGY524325 PQU524325 QAQ524325 QKM524325 QUI524325 REE524325 ROA524325 RXW524325 SHS524325 SRO524325 TBK524325 TLG524325 TVC524325 UEY524325 UOU524325 UYQ524325 VIM524325 VSI524325 WCE524325 WMA524325 WVW524325 O589861 JK589861 TG589861 ADC589861 AMY589861 AWU589861 BGQ589861 BQM589861 CAI589861 CKE589861 CUA589861 DDW589861 DNS589861 DXO589861 EHK589861 ERG589861 FBC589861 FKY589861 FUU589861 GEQ589861 GOM589861 GYI589861 HIE589861 HSA589861 IBW589861 ILS589861 IVO589861 JFK589861 JPG589861 JZC589861 KIY589861 KSU589861 LCQ589861 LMM589861 LWI589861 MGE589861 MQA589861 MZW589861 NJS589861 NTO589861 ODK589861 ONG589861 OXC589861 PGY589861 PQU589861 QAQ589861 QKM589861 QUI589861 REE589861 ROA589861 RXW589861 SHS589861 SRO589861 TBK589861 TLG589861 TVC589861 UEY589861 UOU589861 UYQ589861 VIM589861 VSI589861 WCE589861 WMA589861 WVW589861 O655397 JK655397 TG655397 ADC655397 AMY655397 AWU655397 BGQ655397 BQM655397 CAI655397 CKE655397 CUA655397 DDW655397 DNS655397 DXO655397 EHK655397 ERG655397 FBC655397 FKY655397 FUU655397 GEQ655397 GOM655397 GYI655397 HIE655397 HSA655397 IBW655397 ILS655397 IVO655397 JFK655397 JPG655397 JZC655397 KIY655397 KSU655397 LCQ655397 LMM655397 LWI655397 MGE655397 MQA655397 MZW655397 NJS655397 NTO655397 ODK655397 ONG655397 OXC655397 PGY655397 PQU655397 QAQ655397 QKM655397 QUI655397 REE655397 ROA655397 RXW655397 SHS655397 SRO655397 TBK655397 TLG655397 TVC655397 UEY655397 UOU655397 UYQ655397 VIM655397 VSI655397 WCE655397 WMA655397 WVW655397 O720933 JK720933 TG720933 ADC720933 AMY720933 AWU720933 BGQ720933 BQM720933 CAI720933 CKE720933 CUA720933 DDW720933 DNS720933 DXO720933 EHK720933 ERG720933 FBC720933 FKY720933 FUU720933 GEQ720933 GOM720933 GYI720933 HIE720933 HSA720933 IBW720933 ILS720933 IVO720933 JFK720933 JPG720933 JZC720933 KIY720933 KSU720933 LCQ720933 LMM720933 LWI720933 MGE720933 MQA720933 MZW720933 NJS720933 NTO720933 ODK720933 ONG720933 OXC720933 PGY720933 PQU720933 QAQ720933 QKM720933 QUI720933 REE720933 ROA720933 RXW720933 SHS720933 SRO720933 TBK720933 TLG720933 TVC720933 UEY720933 UOU720933 UYQ720933 VIM720933 VSI720933 WCE720933 WMA720933 WVW720933 O786469 JK786469 TG786469 ADC786469 AMY786469 AWU786469 BGQ786469 BQM786469 CAI786469 CKE786469 CUA786469 DDW786469 DNS786469 DXO786469 EHK786469 ERG786469 FBC786469 FKY786469 FUU786469 GEQ786469 GOM786469 GYI786469 HIE786469 HSA786469 IBW786469 ILS786469 IVO786469 JFK786469 JPG786469 JZC786469 KIY786469 KSU786469 LCQ786469 LMM786469 LWI786469 MGE786469 MQA786469 MZW786469 NJS786469 NTO786469 ODK786469 ONG786469 OXC786469 PGY786469 PQU786469 QAQ786469 QKM786469 QUI786469 REE786469 ROA786469 RXW786469 SHS786469 SRO786469 TBK786469 TLG786469 TVC786469 UEY786469 UOU786469 UYQ786469 VIM786469 VSI786469 WCE786469 WMA786469 WVW786469 O852005 JK852005 TG852005 ADC852005 AMY852005 AWU852005 BGQ852005 BQM852005 CAI852005 CKE852005 CUA852005 DDW852005 DNS852005 DXO852005 EHK852005 ERG852005 FBC852005 FKY852005 FUU852005 GEQ852005 GOM852005 GYI852005 HIE852005 HSA852005 IBW852005 ILS852005 IVO852005 JFK852005 JPG852005 JZC852005 KIY852005 KSU852005 LCQ852005 LMM852005 LWI852005 MGE852005 MQA852005 MZW852005 NJS852005 NTO852005 ODK852005 ONG852005 OXC852005 PGY852005 PQU852005 QAQ852005 QKM852005 QUI852005 REE852005 ROA852005 RXW852005 SHS852005 SRO852005 TBK852005 TLG852005 TVC852005 UEY852005 UOU852005 UYQ852005 VIM852005 VSI852005 WCE852005 WMA852005 WVW852005 O917541 JK917541 TG917541 ADC917541 AMY917541 AWU917541 BGQ917541 BQM917541 CAI917541 CKE917541 CUA917541 DDW917541 DNS917541 DXO917541 EHK917541 ERG917541 FBC917541 FKY917541 FUU917541 GEQ917541 GOM917541 GYI917541 HIE917541 HSA917541 IBW917541 ILS917541 IVO917541 JFK917541 JPG917541 JZC917541 KIY917541 KSU917541 LCQ917541 LMM917541 LWI917541 MGE917541 MQA917541 MZW917541 NJS917541 NTO917541 ODK917541 ONG917541 OXC917541 PGY917541 PQU917541 QAQ917541 QKM917541 QUI917541 REE917541 ROA917541 RXW917541 SHS917541 SRO917541 TBK917541 TLG917541 TVC917541 UEY917541 UOU917541 UYQ917541 VIM917541 VSI917541 WCE917541 WMA917541 WVW917541 O983077 JK983077 TG983077 ADC983077 AMY983077 AWU983077 BGQ983077 BQM983077 CAI983077 CKE983077 CUA983077 DDW983077 DNS983077 DXO983077 EHK983077 ERG983077 FBC983077 FKY983077 FUU983077 GEQ983077 GOM983077 GYI983077 HIE983077 HSA983077 IBW983077 ILS983077 IVO983077 JFK983077 JPG983077 JZC983077 KIY983077 KSU983077 LCQ983077 LMM983077 LWI983077 MGE983077 MQA983077 MZW983077 NJS983077 NTO983077 ODK983077 ONG983077 OXC983077 PGY983077 PQU983077 QAQ983077 QKM983077 QUI983077 REE983077 ROA983077 RXW983077 SHS983077 SRO983077 TBK983077 TLG983077 TVC983077 UEY983077 UOU983077 UYQ983077 VIM983077 VSI983077 WCE983077 WMA983077 WVW983077 O49 JK49 TG49 ADC49 AMY49 AWU49 BGQ49 BQM49 CAI49 CKE49 CUA49 DDW49 DNS49 DXO49 EHK49 ERG49 FBC49 FKY49 FUU49 GEQ49 GOM49 GYI49 HIE49 HSA49 IBW49 ILS49 IVO49 JFK49 JPG49 JZC49 KIY49 KSU49 LCQ49 LMM49 LWI49 MGE49 MQA49 MZW49 NJS49 NTO49 ODK49 ONG49 OXC49 PGY49 PQU49 QAQ49 QKM49 QUI49 REE49 ROA49 RXW49 SHS49 SRO49 TBK49 TLG49 TVC49 UEY49 UOU49 UYQ49 VIM49 VSI49 WCE49 WMA49 WVW49 O65585 JK65585 TG65585 ADC65585 AMY65585 AWU65585 BGQ65585 BQM65585 CAI65585 CKE65585 CUA65585 DDW65585 DNS65585 DXO65585 EHK65585 ERG65585 FBC65585 FKY65585 FUU65585 GEQ65585 GOM65585 GYI65585 HIE65585 HSA65585 IBW65585 ILS65585 IVO65585 JFK65585 JPG65585 JZC65585 KIY65585 KSU65585 LCQ65585 LMM65585 LWI65585 MGE65585 MQA65585 MZW65585 NJS65585 NTO65585 ODK65585 ONG65585 OXC65585 PGY65585 PQU65585 QAQ65585 QKM65585 QUI65585 REE65585 ROA65585 RXW65585 SHS65585 SRO65585 TBK65585 TLG65585 TVC65585 UEY65585 UOU65585 UYQ65585 VIM65585 VSI65585 WCE65585 WMA65585 WVW65585 O131121 JK131121 TG131121 ADC131121 AMY131121 AWU131121 BGQ131121 BQM131121 CAI131121 CKE131121 CUA131121 DDW131121 DNS131121 DXO131121 EHK131121 ERG131121 FBC131121 FKY131121 FUU131121 GEQ131121 GOM131121 GYI131121 HIE131121 HSA131121 IBW131121 ILS131121 IVO131121 JFK131121 JPG131121 JZC131121 KIY131121 KSU131121 LCQ131121 LMM131121 LWI131121 MGE131121 MQA131121 MZW131121 NJS131121 NTO131121 ODK131121 ONG131121 OXC131121 PGY131121 PQU131121 QAQ131121 QKM131121 QUI131121 REE131121 ROA131121 RXW131121 SHS131121 SRO131121 TBK131121 TLG131121 TVC131121 UEY131121 UOU131121 UYQ131121 VIM131121 VSI131121 WCE131121 WMA131121 WVW131121 O196657 JK196657 TG196657 ADC196657 AMY196657 AWU196657 BGQ196657 BQM196657 CAI196657 CKE196657 CUA196657 DDW196657 DNS196657 DXO196657 EHK196657 ERG196657 FBC196657 FKY196657 FUU196657 GEQ196657 GOM196657 GYI196657 HIE196657 HSA196657 IBW196657 ILS196657 IVO196657 JFK196657 JPG196657 JZC196657 KIY196657 KSU196657 LCQ196657 LMM196657 LWI196657 MGE196657 MQA196657 MZW196657 NJS196657 NTO196657 ODK196657 ONG196657 OXC196657 PGY196657 PQU196657 QAQ196657 QKM196657 QUI196657 REE196657 ROA196657 RXW196657 SHS196657 SRO196657 TBK196657 TLG196657 TVC196657 UEY196657 UOU196657 UYQ196657 VIM196657 VSI196657 WCE196657 WMA196657 WVW196657 O262193 JK262193 TG262193 ADC262193 AMY262193 AWU262193 BGQ262193 BQM262193 CAI262193 CKE262193 CUA262193 DDW262193 DNS262193 DXO262193 EHK262193 ERG262193 FBC262193 FKY262193 FUU262193 GEQ262193 GOM262193 GYI262193 HIE262193 HSA262193 IBW262193 ILS262193 IVO262193 JFK262193 JPG262193 JZC262193 KIY262193 KSU262193 LCQ262193 LMM262193 LWI262193 MGE262193 MQA262193 MZW262193 NJS262193 NTO262193 ODK262193 ONG262193 OXC262193 PGY262193 PQU262193 QAQ262193 QKM262193 QUI262193 REE262193 ROA262193 RXW262193 SHS262193 SRO262193 TBK262193 TLG262193 TVC262193 UEY262193 UOU262193 UYQ262193 VIM262193 VSI262193 WCE262193 WMA262193 WVW262193 O327729 JK327729 TG327729 ADC327729 AMY327729 AWU327729 BGQ327729 BQM327729 CAI327729 CKE327729 CUA327729 DDW327729 DNS327729 DXO327729 EHK327729 ERG327729 FBC327729 FKY327729 FUU327729 GEQ327729 GOM327729 GYI327729 HIE327729 HSA327729 IBW327729 ILS327729 IVO327729 JFK327729 JPG327729 JZC327729 KIY327729 KSU327729 LCQ327729 LMM327729 LWI327729 MGE327729 MQA327729 MZW327729 NJS327729 NTO327729 ODK327729 ONG327729 OXC327729 PGY327729 PQU327729 QAQ327729 QKM327729 QUI327729 REE327729 ROA327729 RXW327729 SHS327729 SRO327729 TBK327729 TLG327729 TVC327729 UEY327729 UOU327729 UYQ327729 VIM327729 VSI327729 WCE327729 WMA327729 WVW327729 O393265 JK393265 TG393265 ADC393265 AMY393265 AWU393265 BGQ393265 BQM393265 CAI393265 CKE393265 CUA393265 DDW393265 DNS393265 DXO393265 EHK393265 ERG393265 FBC393265 FKY393265 FUU393265 GEQ393265 GOM393265 GYI393265 HIE393265 HSA393265 IBW393265 ILS393265 IVO393265 JFK393265 JPG393265 JZC393265 KIY393265 KSU393265 LCQ393265 LMM393265 LWI393265 MGE393265 MQA393265 MZW393265 NJS393265 NTO393265 ODK393265 ONG393265 OXC393265 PGY393265 PQU393265 QAQ393265 QKM393265 QUI393265 REE393265 ROA393265 RXW393265 SHS393265 SRO393265 TBK393265 TLG393265 TVC393265 UEY393265 UOU393265 UYQ393265 VIM393265 VSI393265 WCE393265 WMA393265 WVW393265 O458801 JK458801 TG458801 ADC458801 AMY458801 AWU458801 BGQ458801 BQM458801 CAI458801 CKE458801 CUA458801 DDW458801 DNS458801 DXO458801 EHK458801 ERG458801 FBC458801 FKY458801 FUU458801 GEQ458801 GOM458801 GYI458801 HIE458801 HSA458801 IBW458801 ILS458801 IVO458801 JFK458801 JPG458801 JZC458801 KIY458801 KSU458801 LCQ458801 LMM458801 LWI458801 MGE458801 MQA458801 MZW458801 NJS458801 NTO458801 ODK458801 ONG458801 OXC458801 PGY458801 PQU458801 QAQ458801 QKM458801 QUI458801 REE458801 ROA458801 RXW458801 SHS458801 SRO458801 TBK458801 TLG458801 TVC458801 UEY458801 UOU458801 UYQ458801 VIM458801 VSI458801 WCE458801 WMA458801 WVW458801 O524337 JK524337 TG524337 ADC524337 AMY524337 AWU524337 BGQ524337 BQM524337 CAI524337 CKE524337 CUA524337 DDW524337 DNS524337 DXO524337 EHK524337 ERG524337 FBC524337 FKY524337 FUU524337 GEQ524337 GOM524337 GYI524337 HIE524337 HSA524337 IBW524337 ILS524337 IVO524337 JFK524337 JPG524337 JZC524337 KIY524337 KSU524337 LCQ524337 LMM524337 LWI524337 MGE524337 MQA524337 MZW524337 NJS524337 NTO524337 ODK524337 ONG524337 OXC524337 PGY524337 PQU524337 QAQ524337 QKM524337 QUI524337 REE524337 ROA524337 RXW524337 SHS524337 SRO524337 TBK524337 TLG524337 TVC524337 UEY524337 UOU524337 UYQ524337 VIM524337 VSI524337 WCE524337 WMA524337 WVW524337 O589873 JK589873 TG589873 ADC589873 AMY589873 AWU589873 BGQ589873 BQM589873 CAI589873 CKE589873 CUA589873 DDW589873 DNS589873 DXO589873 EHK589873 ERG589873 FBC589873 FKY589873 FUU589873 GEQ589873 GOM589873 GYI589873 HIE589873 HSA589873 IBW589873 ILS589873 IVO589873 JFK589873 JPG589873 JZC589873 KIY589873 KSU589873 LCQ589873 LMM589873 LWI589873 MGE589873 MQA589873 MZW589873 NJS589873 NTO589873 ODK589873 ONG589873 OXC589873 PGY589873 PQU589873 QAQ589873 QKM589873 QUI589873 REE589873 ROA589873 RXW589873 SHS589873 SRO589873 TBK589873 TLG589873 TVC589873 UEY589873 UOU589873 UYQ589873 VIM589873 VSI589873 WCE589873 WMA589873 WVW589873 O655409 JK655409 TG655409 ADC655409 AMY655409 AWU655409 BGQ655409 BQM655409 CAI655409 CKE655409 CUA655409 DDW655409 DNS655409 DXO655409 EHK655409 ERG655409 FBC655409 FKY655409 FUU655409 GEQ655409 GOM655409 GYI655409 HIE655409 HSA655409 IBW655409 ILS655409 IVO655409 JFK655409 JPG655409 JZC655409 KIY655409 KSU655409 LCQ655409 LMM655409 LWI655409 MGE655409 MQA655409 MZW655409 NJS655409 NTO655409 ODK655409 ONG655409 OXC655409 PGY655409 PQU655409 QAQ655409 QKM655409 QUI655409 REE655409 ROA655409 RXW655409 SHS655409 SRO655409 TBK655409 TLG655409 TVC655409 UEY655409 UOU655409 UYQ655409 VIM655409 VSI655409 WCE655409 WMA655409 WVW655409 O720945 JK720945 TG720945 ADC720945 AMY720945 AWU720945 BGQ720945 BQM720945 CAI720945 CKE720945 CUA720945 DDW720945 DNS720945 DXO720945 EHK720945 ERG720945 FBC720945 FKY720945 FUU720945 GEQ720945 GOM720945 GYI720945 HIE720945 HSA720945 IBW720945 ILS720945 IVO720945 JFK720945 JPG720945 JZC720945 KIY720945 KSU720945 LCQ720945 LMM720945 LWI720945 MGE720945 MQA720945 MZW720945 NJS720945 NTO720945 ODK720945 ONG720945 OXC720945 PGY720945 PQU720945 QAQ720945 QKM720945 QUI720945 REE720945 ROA720945 RXW720945 SHS720945 SRO720945 TBK720945 TLG720945 TVC720945 UEY720945 UOU720945 UYQ720945 VIM720945 VSI720945 WCE720945 WMA720945 WVW720945 O786481 JK786481 TG786481 ADC786481 AMY786481 AWU786481 BGQ786481 BQM786481 CAI786481 CKE786481 CUA786481 DDW786481 DNS786481 DXO786481 EHK786481 ERG786481 FBC786481 FKY786481 FUU786481 GEQ786481 GOM786481 GYI786481 HIE786481 HSA786481 IBW786481 ILS786481 IVO786481 JFK786481 JPG786481 JZC786481 KIY786481 KSU786481 LCQ786481 LMM786481 LWI786481 MGE786481 MQA786481 MZW786481 NJS786481 NTO786481 ODK786481 ONG786481 OXC786481 PGY786481 PQU786481 QAQ786481 QKM786481 QUI786481 REE786481 ROA786481 RXW786481 SHS786481 SRO786481 TBK786481 TLG786481 TVC786481 UEY786481 UOU786481 UYQ786481 VIM786481 VSI786481 WCE786481 WMA786481 WVW786481 O852017 JK852017 TG852017 ADC852017 AMY852017 AWU852017 BGQ852017 BQM852017 CAI852017 CKE852017 CUA852017 DDW852017 DNS852017 DXO852017 EHK852017 ERG852017 FBC852017 FKY852017 FUU852017 GEQ852017 GOM852017 GYI852017 HIE852017 HSA852017 IBW852017 ILS852017 IVO852017 JFK852017 JPG852017 JZC852017 KIY852017 KSU852017 LCQ852017 LMM852017 LWI852017 MGE852017 MQA852017 MZW852017 NJS852017 NTO852017 ODK852017 ONG852017 OXC852017 PGY852017 PQU852017 QAQ852017 QKM852017 QUI852017 REE852017 ROA852017 RXW852017 SHS852017 SRO852017 TBK852017 TLG852017 TVC852017 UEY852017 UOU852017 UYQ852017 VIM852017 VSI852017 WCE852017 WMA852017 WVW852017 O917553 JK917553 TG917553 ADC917553 AMY917553 AWU917553 BGQ917553 BQM917553 CAI917553 CKE917553 CUA917553 DDW917553 DNS917553 DXO917553 EHK917553 ERG917553 FBC917553 FKY917553 FUU917553 GEQ917553 GOM917553 GYI917553 HIE917553 HSA917553 IBW917553 ILS917553 IVO917553 JFK917553 JPG917553 JZC917553 KIY917553 KSU917553 LCQ917553 LMM917553 LWI917553 MGE917553 MQA917553 MZW917553 NJS917553 NTO917553 ODK917553 ONG917553 OXC917553 PGY917553 PQU917553 QAQ917553 QKM917553 QUI917553 REE917553 ROA917553 RXW917553 SHS917553 SRO917553 TBK917553 TLG917553 TVC917553 UEY917553 UOU917553 UYQ917553 VIM917553 VSI917553 WCE917553 WMA917553 WVW917553 O983089 JK983089 TG983089 ADC983089 AMY983089 AWU983089 BGQ983089 BQM983089 CAI983089 CKE983089 CUA983089 DDW983089 DNS983089 DXO983089 EHK983089 ERG983089 FBC983089 FKY983089 FUU983089 GEQ983089 GOM983089 GYI983089 HIE983089 HSA983089 IBW983089 ILS983089 IVO983089 JFK983089 JPG983089 JZC983089 KIY983089 KSU983089 LCQ983089 LMM983089 LWI983089 MGE983089 MQA983089 MZW983089 NJS983089 NTO983089 ODK983089 ONG983089 OXC983089 PGY983089 PQU983089 QAQ983089 QKM983089 QUI983089 REE983089 ROA983089 RXW983089 SHS983089 SRO983089 TBK983089 TLG983089 TVC983089 UEY983089 UOU983089 UYQ983089 VIM983089 VSI983089 WCE983089 WMA983089 WVW983089 O66 JK66 TG66 ADC66 AMY66 AWU66 BGQ66 BQM66 CAI66 CKE66 CUA66 DDW66 DNS66 DXO66 EHK66 ERG66 FBC66 FKY66 FUU66 GEQ66 GOM66 GYI66 HIE66 HSA66 IBW66 ILS66 IVO66 JFK66 JPG66 JZC66 KIY66 KSU66 LCQ66 LMM66 LWI66 MGE66 MQA66 MZW66 NJS66 NTO66 ODK66 ONG66 OXC66 PGY66 PQU66 QAQ66 QKM66 QUI66 REE66 ROA66 RXW66 SHS66 SRO66 TBK66 TLG66 TVC66 UEY66 UOU66 UYQ66 VIM66 VSI66 WCE66 WMA66 WVW66 O65602 JK65602 TG65602 ADC65602 AMY65602 AWU65602 BGQ65602 BQM65602 CAI65602 CKE65602 CUA65602 DDW65602 DNS65602 DXO65602 EHK65602 ERG65602 FBC65602 FKY65602 FUU65602 GEQ65602 GOM65602 GYI65602 HIE65602 HSA65602 IBW65602 ILS65602 IVO65602 JFK65602 JPG65602 JZC65602 KIY65602 KSU65602 LCQ65602 LMM65602 LWI65602 MGE65602 MQA65602 MZW65602 NJS65602 NTO65602 ODK65602 ONG65602 OXC65602 PGY65602 PQU65602 QAQ65602 QKM65602 QUI65602 REE65602 ROA65602 RXW65602 SHS65602 SRO65602 TBK65602 TLG65602 TVC65602 UEY65602 UOU65602 UYQ65602 VIM65602 VSI65602 WCE65602 WMA65602 WVW65602 O131138 JK131138 TG131138 ADC131138 AMY131138 AWU131138 BGQ131138 BQM131138 CAI131138 CKE131138 CUA131138 DDW131138 DNS131138 DXO131138 EHK131138 ERG131138 FBC131138 FKY131138 FUU131138 GEQ131138 GOM131138 GYI131138 HIE131138 HSA131138 IBW131138 ILS131138 IVO131138 JFK131138 JPG131138 JZC131138 KIY131138 KSU131138 LCQ131138 LMM131138 LWI131138 MGE131138 MQA131138 MZW131138 NJS131138 NTO131138 ODK131138 ONG131138 OXC131138 PGY131138 PQU131138 QAQ131138 QKM131138 QUI131138 REE131138 ROA131138 RXW131138 SHS131138 SRO131138 TBK131138 TLG131138 TVC131138 UEY131138 UOU131138 UYQ131138 VIM131138 VSI131138 WCE131138 WMA131138 WVW131138 O196674 JK196674 TG196674 ADC196674 AMY196674 AWU196674 BGQ196674 BQM196674 CAI196674 CKE196674 CUA196674 DDW196674 DNS196674 DXO196674 EHK196674 ERG196674 FBC196674 FKY196674 FUU196674 GEQ196674 GOM196674 GYI196674 HIE196674 HSA196674 IBW196674 ILS196674 IVO196674 JFK196674 JPG196674 JZC196674 KIY196674 KSU196674 LCQ196674 LMM196674 LWI196674 MGE196674 MQA196674 MZW196674 NJS196674 NTO196674 ODK196674 ONG196674 OXC196674 PGY196674 PQU196674 QAQ196674 QKM196674 QUI196674 REE196674 ROA196674 RXW196674 SHS196674 SRO196674 TBK196674 TLG196674 TVC196674 UEY196674 UOU196674 UYQ196674 VIM196674 VSI196674 WCE196674 WMA196674 WVW196674 O262210 JK262210 TG262210 ADC262210 AMY262210 AWU262210 BGQ262210 BQM262210 CAI262210 CKE262210 CUA262210 DDW262210 DNS262210 DXO262210 EHK262210 ERG262210 FBC262210 FKY262210 FUU262210 GEQ262210 GOM262210 GYI262210 HIE262210 HSA262210 IBW262210 ILS262210 IVO262210 JFK262210 JPG262210 JZC262210 KIY262210 KSU262210 LCQ262210 LMM262210 LWI262210 MGE262210 MQA262210 MZW262210 NJS262210 NTO262210 ODK262210 ONG262210 OXC262210 PGY262210 PQU262210 QAQ262210 QKM262210 QUI262210 REE262210 ROA262210 RXW262210 SHS262210 SRO262210 TBK262210 TLG262210 TVC262210 UEY262210 UOU262210 UYQ262210 VIM262210 VSI262210 WCE262210 WMA262210 WVW262210 O327746 JK327746 TG327746 ADC327746 AMY327746 AWU327746 BGQ327746 BQM327746 CAI327746 CKE327746 CUA327746 DDW327746 DNS327746 DXO327746 EHK327746 ERG327746 FBC327746 FKY327746 FUU327746 GEQ327746 GOM327746 GYI327746 HIE327746 HSA327746 IBW327746 ILS327746 IVO327746 JFK327746 JPG327746 JZC327746 KIY327746 KSU327746 LCQ327746 LMM327746 LWI327746 MGE327746 MQA327746 MZW327746 NJS327746 NTO327746 ODK327746 ONG327746 OXC327746 PGY327746 PQU327746 QAQ327746 QKM327746 QUI327746 REE327746 ROA327746 RXW327746 SHS327746 SRO327746 TBK327746 TLG327746 TVC327746 UEY327746 UOU327746 UYQ327746 VIM327746 VSI327746 WCE327746 WMA327746 WVW327746 O393282 JK393282 TG393282 ADC393282 AMY393282 AWU393282 BGQ393282 BQM393282 CAI393282 CKE393282 CUA393282 DDW393282 DNS393282 DXO393282 EHK393282 ERG393282 FBC393282 FKY393282 FUU393282 GEQ393282 GOM393282 GYI393282 HIE393282 HSA393282 IBW393282 ILS393282 IVO393282 JFK393282 JPG393282 JZC393282 KIY393282 KSU393282 LCQ393282 LMM393282 LWI393282 MGE393282 MQA393282 MZW393282 NJS393282 NTO393282 ODK393282 ONG393282 OXC393282 PGY393282 PQU393282 QAQ393282 QKM393282 QUI393282 REE393282 ROA393282 RXW393282 SHS393282 SRO393282 TBK393282 TLG393282 TVC393282 UEY393282 UOU393282 UYQ393282 VIM393282 VSI393282 WCE393282 WMA393282 WVW393282 O458818 JK458818 TG458818 ADC458818 AMY458818 AWU458818 BGQ458818 BQM458818 CAI458818 CKE458818 CUA458818 DDW458818 DNS458818 DXO458818 EHK458818 ERG458818 FBC458818 FKY458818 FUU458818 GEQ458818 GOM458818 GYI458818 HIE458818 HSA458818 IBW458818 ILS458818 IVO458818 JFK458818 JPG458818 JZC458818 KIY458818 KSU458818 LCQ458818 LMM458818 LWI458818 MGE458818 MQA458818 MZW458818 NJS458818 NTO458818 ODK458818 ONG458818 OXC458818 PGY458818 PQU458818 QAQ458818 QKM458818 QUI458818 REE458818 ROA458818 RXW458818 SHS458818 SRO458818 TBK458818 TLG458818 TVC458818 UEY458818 UOU458818 UYQ458818 VIM458818 VSI458818 WCE458818 WMA458818 WVW458818 O524354 JK524354 TG524354 ADC524354 AMY524354 AWU524354 BGQ524354 BQM524354 CAI524354 CKE524354 CUA524354 DDW524354 DNS524354 DXO524354 EHK524354 ERG524354 FBC524354 FKY524354 FUU524354 GEQ524354 GOM524354 GYI524354 HIE524354 HSA524354 IBW524354 ILS524354 IVO524354 JFK524354 JPG524354 JZC524354 KIY524354 KSU524354 LCQ524354 LMM524354 LWI524354 MGE524354 MQA524354 MZW524354 NJS524354 NTO524354 ODK524354 ONG524354 OXC524354 PGY524354 PQU524354 QAQ524354 QKM524354 QUI524354 REE524354 ROA524354 RXW524354 SHS524354 SRO524354 TBK524354 TLG524354 TVC524354 UEY524354 UOU524354 UYQ524354 VIM524354 VSI524354 WCE524354 WMA524354 WVW524354 O589890 JK589890 TG589890 ADC589890 AMY589890 AWU589890 BGQ589890 BQM589890 CAI589890 CKE589890 CUA589890 DDW589890 DNS589890 DXO589890 EHK589890 ERG589890 FBC589890 FKY589890 FUU589890 GEQ589890 GOM589890 GYI589890 HIE589890 HSA589890 IBW589890 ILS589890 IVO589890 JFK589890 JPG589890 JZC589890 KIY589890 KSU589890 LCQ589890 LMM589890 LWI589890 MGE589890 MQA589890 MZW589890 NJS589890 NTO589890 ODK589890 ONG589890 OXC589890 PGY589890 PQU589890 QAQ589890 QKM589890 QUI589890 REE589890 ROA589890 RXW589890 SHS589890 SRO589890 TBK589890 TLG589890 TVC589890 UEY589890 UOU589890 UYQ589890 VIM589890 VSI589890 WCE589890 WMA589890 WVW589890 O655426 JK655426 TG655426 ADC655426 AMY655426 AWU655426 BGQ655426 BQM655426 CAI655426 CKE655426 CUA655426 DDW655426 DNS655426 DXO655426 EHK655426 ERG655426 FBC655426 FKY655426 FUU655426 GEQ655426 GOM655426 GYI655426 HIE655426 HSA655426 IBW655426 ILS655426 IVO655426 JFK655426 JPG655426 JZC655426 KIY655426 KSU655426 LCQ655426 LMM655426 LWI655426 MGE655426 MQA655426 MZW655426 NJS655426 NTO655426 ODK655426 ONG655426 OXC655426 PGY655426 PQU655426 QAQ655426 QKM655426 QUI655426 REE655426 ROA655426 RXW655426 SHS655426 SRO655426 TBK655426 TLG655426 TVC655426 UEY655426 UOU655426 UYQ655426 VIM655426 VSI655426 WCE655426 WMA655426 WVW655426 O720962 JK720962 TG720962 ADC720962 AMY720962 AWU720962 BGQ720962 BQM720962 CAI720962 CKE720962 CUA720962 DDW720962 DNS720962 DXO720962 EHK720962 ERG720962 FBC720962 FKY720962 FUU720962 GEQ720962 GOM720962 GYI720962 HIE720962 HSA720962 IBW720962 ILS720962 IVO720962 JFK720962 JPG720962 JZC720962 KIY720962 KSU720962 LCQ720962 LMM720962 LWI720962 MGE720962 MQA720962 MZW720962 NJS720962 NTO720962 ODK720962 ONG720962 OXC720962 PGY720962 PQU720962 QAQ720962 QKM720962 QUI720962 REE720962 ROA720962 RXW720962 SHS720962 SRO720962 TBK720962 TLG720962 TVC720962 UEY720962 UOU720962 UYQ720962 VIM720962 VSI720962 WCE720962 WMA720962 WVW720962 O786498 JK786498 TG786498 ADC786498 AMY786498 AWU786498 BGQ786498 BQM786498 CAI786498 CKE786498 CUA786498 DDW786498 DNS786498 DXO786498 EHK786498 ERG786498 FBC786498 FKY786498 FUU786498 GEQ786498 GOM786498 GYI786498 HIE786498 HSA786498 IBW786498 ILS786498 IVO786498 JFK786498 JPG786498 JZC786498 KIY786498 KSU786498 LCQ786498 LMM786498 LWI786498 MGE786498 MQA786498 MZW786498 NJS786498 NTO786498 ODK786498 ONG786498 OXC786498 PGY786498 PQU786498 QAQ786498 QKM786498 QUI786498 REE786498 ROA786498 RXW786498 SHS786498 SRO786498 TBK786498 TLG786498 TVC786498 UEY786498 UOU786498 UYQ786498 VIM786498 VSI786498 WCE786498 WMA786498 WVW786498 O852034 JK852034 TG852034 ADC852034 AMY852034 AWU852034 BGQ852034 BQM852034 CAI852034 CKE852034 CUA852034 DDW852034 DNS852034 DXO852034 EHK852034 ERG852034 FBC852034 FKY852034 FUU852034 GEQ852034 GOM852034 GYI852034 HIE852034 HSA852034 IBW852034 ILS852034 IVO852034 JFK852034 JPG852034 JZC852034 KIY852034 KSU852034 LCQ852034 LMM852034 LWI852034 MGE852034 MQA852034 MZW852034 NJS852034 NTO852034 ODK852034 ONG852034 OXC852034 PGY852034 PQU852034 QAQ852034 QKM852034 QUI852034 REE852034 ROA852034 RXW852034 SHS852034 SRO852034 TBK852034 TLG852034 TVC852034 UEY852034 UOU852034 UYQ852034 VIM852034 VSI852034 WCE852034 WMA852034 WVW852034 O917570 JK917570 TG917570 ADC917570 AMY917570 AWU917570 BGQ917570 BQM917570 CAI917570 CKE917570 CUA917570 DDW917570 DNS917570 DXO917570 EHK917570 ERG917570 FBC917570 FKY917570 FUU917570 GEQ917570 GOM917570 GYI917570 HIE917570 HSA917570 IBW917570 ILS917570 IVO917570 JFK917570 JPG917570 JZC917570 KIY917570 KSU917570 LCQ917570 LMM917570 LWI917570 MGE917570 MQA917570 MZW917570 NJS917570 NTO917570 ODK917570 ONG917570 OXC917570 PGY917570 PQU917570 QAQ917570 QKM917570 QUI917570 REE917570 ROA917570 RXW917570 SHS917570 SRO917570 TBK917570 TLG917570 TVC917570 UEY917570 UOU917570 UYQ917570 VIM917570 VSI917570 WCE917570 WMA917570 WVW917570 O983106 JK983106 TG983106 ADC983106 AMY983106 AWU983106 BGQ983106 BQM983106 CAI983106 CKE983106 CUA983106 DDW983106 DNS983106 DXO983106 EHK983106 ERG983106 FBC983106 FKY983106 FUU983106 GEQ983106 GOM983106 GYI983106 HIE983106 HSA983106 IBW983106 ILS983106 IVO983106 JFK983106 JPG983106 JZC983106 KIY983106 KSU983106 LCQ983106 LMM983106 LWI983106 MGE983106 MQA983106 MZW983106 NJS983106 NTO983106 ODK983106 ONG983106 OXC983106 PGY983106 PQU983106 QAQ983106 QKM983106 QUI983106 REE983106 ROA983106 RXW983106 SHS983106 SRO983106 TBK983106 TLG983106 TVC983106 UEY983106 UOU983106 UYQ983106 VIM983106 VSI983106 WCE983106 WMA983106 WVW983106 O87 JK87 TG87 ADC87 AMY87 AWU87 BGQ87 BQM87 CAI87 CKE87 CUA87 DDW87 DNS87 DXO87 EHK87 ERG87 FBC87 FKY87 FUU87 GEQ87 GOM87 GYI87 HIE87 HSA87 IBW87 ILS87 IVO87 JFK87 JPG87 JZC87 KIY87 KSU87 LCQ87 LMM87 LWI87 MGE87 MQA87 MZW87 NJS87 NTO87 ODK87 ONG87 OXC87 PGY87 PQU87 QAQ87 QKM87 QUI87 REE87 ROA87 RXW87 SHS87 SRO87 TBK87 TLG87 TVC87 UEY87 UOU87 UYQ87 VIM87 VSI87 WCE87 WMA87 WVW87 O65623 JK65623 TG65623 ADC65623 AMY65623 AWU65623 BGQ65623 BQM65623 CAI65623 CKE65623 CUA65623 DDW65623 DNS65623 DXO65623 EHK65623 ERG65623 FBC65623 FKY65623 FUU65623 GEQ65623 GOM65623 GYI65623 HIE65623 HSA65623 IBW65623 ILS65623 IVO65623 JFK65623 JPG65623 JZC65623 KIY65623 KSU65623 LCQ65623 LMM65623 LWI65623 MGE65623 MQA65623 MZW65623 NJS65623 NTO65623 ODK65623 ONG65623 OXC65623 PGY65623 PQU65623 QAQ65623 QKM65623 QUI65623 REE65623 ROA65623 RXW65623 SHS65623 SRO65623 TBK65623 TLG65623 TVC65623 UEY65623 UOU65623 UYQ65623 VIM65623 VSI65623 WCE65623 WMA65623 WVW65623 O131159 JK131159 TG131159 ADC131159 AMY131159 AWU131159 BGQ131159 BQM131159 CAI131159 CKE131159 CUA131159 DDW131159 DNS131159 DXO131159 EHK131159 ERG131159 FBC131159 FKY131159 FUU131159 GEQ131159 GOM131159 GYI131159 HIE131159 HSA131159 IBW131159 ILS131159 IVO131159 JFK131159 JPG131159 JZC131159 KIY131159 KSU131159 LCQ131159 LMM131159 LWI131159 MGE131159 MQA131159 MZW131159 NJS131159 NTO131159 ODK131159 ONG131159 OXC131159 PGY131159 PQU131159 QAQ131159 QKM131159 QUI131159 REE131159 ROA131159 RXW131159 SHS131159 SRO131159 TBK131159 TLG131159 TVC131159 UEY131159 UOU131159 UYQ131159 VIM131159 VSI131159 WCE131159 WMA131159 WVW131159 O196695 JK196695 TG196695 ADC196695 AMY196695 AWU196695 BGQ196695 BQM196695 CAI196695 CKE196695 CUA196695 DDW196695 DNS196695 DXO196695 EHK196695 ERG196695 FBC196695 FKY196695 FUU196695 GEQ196695 GOM196695 GYI196695 HIE196695 HSA196695 IBW196695 ILS196695 IVO196695 JFK196695 JPG196695 JZC196695 KIY196695 KSU196695 LCQ196695 LMM196695 LWI196695 MGE196695 MQA196695 MZW196695 NJS196695 NTO196695 ODK196695 ONG196695 OXC196695 PGY196695 PQU196695 QAQ196695 QKM196695 QUI196695 REE196695 ROA196695 RXW196695 SHS196695 SRO196695 TBK196695 TLG196695 TVC196695 UEY196695 UOU196695 UYQ196695 VIM196695 VSI196695 WCE196695 WMA196695 WVW196695 O262231 JK262231 TG262231 ADC262231 AMY262231 AWU262231 BGQ262231 BQM262231 CAI262231 CKE262231 CUA262231 DDW262231 DNS262231 DXO262231 EHK262231 ERG262231 FBC262231 FKY262231 FUU262231 GEQ262231 GOM262231 GYI262231 HIE262231 HSA262231 IBW262231 ILS262231 IVO262231 JFK262231 JPG262231 JZC262231 KIY262231 KSU262231 LCQ262231 LMM262231 LWI262231 MGE262231 MQA262231 MZW262231 NJS262231 NTO262231 ODK262231 ONG262231 OXC262231 PGY262231 PQU262231 QAQ262231 QKM262231 QUI262231 REE262231 ROA262231 RXW262231 SHS262231 SRO262231 TBK262231 TLG262231 TVC262231 UEY262231 UOU262231 UYQ262231 VIM262231 VSI262231 WCE262231 WMA262231 WVW262231 O327767 JK327767 TG327767 ADC327767 AMY327767 AWU327767 BGQ327767 BQM327767 CAI327767 CKE327767 CUA327767 DDW327767 DNS327767 DXO327767 EHK327767 ERG327767 FBC327767 FKY327767 FUU327767 GEQ327767 GOM327767 GYI327767 HIE327767 HSA327767 IBW327767 ILS327767 IVO327767 JFK327767 JPG327767 JZC327767 KIY327767 KSU327767 LCQ327767 LMM327767 LWI327767 MGE327767 MQA327767 MZW327767 NJS327767 NTO327767 ODK327767 ONG327767 OXC327767 PGY327767 PQU327767 QAQ327767 QKM327767 QUI327767 REE327767 ROA327767 RXW327767 SHS327767 SRO327767 TBK327767 TLG327767 TVC327767 UEY327767 UOU327767 UYQ327767 VIM327767 VSI327767 WCE327767 WMA327767 WVW327767 O393303 JK393303 TG393303 ADC393303 AMY393303 AWU393303 BGQ393303 BQM393303 CAI393303 CKE393303 CUA393303 DDW393303 DNS393303 DXO393303 EHK393303 ERG393303 FBC393303 FKY393303 FUU393303 GEQ393303 GOM393303 GYI393303 HIE393303 HSA393303 IBW393303 ILS393303 IVO393303 JFK393303 JPG393303 JZC393303 KIY393303 KSU393303 LCQ393303 LMM393303 LWI393303 MGE393303 MQA393303 MZW393303 NJS393303 NTO393303 ODK393303 ONG393303 OXC393303 PGY393303 PQU393303 QAQ393303 QKM393303 QUI393303 REE393303 ROA393303 RXW393303 SHS393303 SRO393303 TBK393303 TLG393303 TVC393303 UEY393303 UOU393303 UYQ393303 VIM393303 VSI393303 WCE393303 WMA393303 WVW393303 O458839 JK458839 TG458839 ADC458839 AMY458839 AWU458839 BGQ458839 BQM458839 CAI458839 CKE458839 CUA458839 DDW458839 DNS458839 DXO458839 EHK458839 ERG458839 FBC458839 FKY458839 FUU458839 GEQ458839 GOM458839 GYI458839 HIE458839 HSA458839 IBW458839 ILS458839 IVO458839 JFK458839 JPG458839 JZC458839 KIY458839 KSU458839 LCQ458839 LMM458839 LWI458839 MGE458839 MQA458839 MZW458839 NJS458839 NTO458839 ODK458839 ONG458839 OXC458839 PGY458839 PQU458839 QAQ458839 QKM458839 QUI458839 REE458839 ROA458839 RXW458839 SHS458839 SRO458839 TBK458839 TLG458839 TVC458839 UEY458839 UOU458839 UYQ458839 VIM458839 VSI458839 WCE458839 WMA458839 WVW458839 O524375 JK524375 TG524375 ADC524375 AMY524375 AWU524375 BGQ524375 BQM524375 CAI524375 CKE524375 CUA524375 DDW524375 DNS524375 DXO524375 EHK524375 ERG524375 FBC524375 FKY524375 FUU524375 GEQ524375 GOM524375 GYI524375 HIE524375 HSA524375 IBW524375 ILS524375 IVO524375 JFK524375 JPG524375 JZC524375 KIY524375 KSU524375 LCQ524375 LMM524375 LWI524375 MGE524375 MQA524375 MZW524375 NJS524375 NTO524375 ODK524375 ONG524375 OXC524375 PGY524375 PQU524375 QAQ524375 QKM524375 QUI524375 REE524375 ROA524375 RXW524375 SHS524375 SRO524375 TBK524375 TLG524375 TVC524375 UEY524375 UOU524375 UYQ524375 VIM524375 VSI524375 WCE524375 WMA524375 WVW524375 O589911 JK589911 TG589911 ADC589911 AMY589911 AWU589911 BGQ589911 BQM589911 CAI589911 CKE589911 CUA589911 DDW589911 DNS589911 DXO589911 EHK589911 ERG589911 FBC589911 FKY589911 FUU589911 GEQ589911 GOM589911 GYI589911 HIE589911 HSA589911 IBW589911 ILS589911 IVO589911 JFK589911 JPG589911 JZC589911 KIY589911 KSU589911 LCQ589911 LMM589911 LWI589911 MGE589911 MQA589911 MZW589911 NJS589911 NTO589911 ODK589911 ONG589911 OXC589911 PGY589911 PQU589911 QAQ589911 QKM589911 QUI589911 REE589911 ROA589911 RXW589911 SHS589911 SRO589911 TBK589911 TLG589911 TVC589911 UEY589911 UOU589911 UYQ589911 VIM589911 VSI589911 WCE589911 WMA589911 WVW589911 O655447 JK655447 TG655447 ADC655447 AMY655447 AWU655447 BGQ655447 BQM655447 CAI655447 CKE655447 CUA655447 DDW655447 DNS655447 DXO655447 EHK655447 ERG655447 FBC655447 FKY655447 FUU655447 GEQ655447 GOM655447 GYI655447 HIE655447 HSA655447 IBW655447 ILS655447 IVO655447 JFK655447 JPG655447 JZC655447 KIY655447 KSU655447 LCQ655447 LMM655447 LWI655447 MGE655447 MQA655447 MZW655447 NJS655447 NTO655447 ODK655447 ONG655447 OXC655447 PGY655447 PQU655447 QAQ655447 QKM655447 QUI655447 REE655447 ROA655447 RXW655447 SHS655447 SRO655447 TBK655447 TLG655447 TVC655447 UEY655447 UOU655447 UYQ655447 VIM655447 VSI655447 WCE655447 WMA655447 WVW655447 O720983 JK720983 TG720983 ADC720983 AMY720983 AWU720983 BGQ720983 BQM720983 CAI720983 CKE720983 CUA720983 DDW720983 DNS720983 DXO720983 EHK720983 ERG720983 FBC720983 FKY720983 FUU720983 GEQ720983 GOM720983 GYI720983 HIE720983 HSA720983 IBW720983 ILS720983 IVO720983 JFK720983 JPG720983 JZC720983 KIY720983 KSU720983 LCQ720983 LMM720983 LWI720983 MGE720983 MQA720983 MZW720983 NJS720983 NTO720983 ODK720983 ONG720983 OXC720983 PGY720983 PQU720983 QAQ720983 QKM720983 QUI720983 REE720983 ROA720983 RXW720983 SHS720983 SRO720983 TBK720983 TLG720983 TVC720983 UEY720983 UOU720983 UYQ720983 VIM720983 VSI720983 WCE720983 WMA720983 WVW720983 O786519 JK786519 TG786519 ADC786519 AMY786519 AWU786519 BGQ786519 BQM786519 CAI786519 CKE786519 CUA786519 DDW786519 DNS786519 DXO786519 EHK786519 ERG786519 FBC786519 FKY786519 FUU786519 GEQ786519 GOM786519 GYI786519 HIE786519 HSA786519 IBW786519 ILS786519 IVO786519 JFK786519 JPG786519 JZC786519 KIY786519 KSU786519 LCQ786519 LMM786519 LWI786519 MGE786519 MQA786519 MZW786519 NJS786519 NTO786519 ODK786519 ONG786519 OXC786519 PGY786519 PQU786519 QAQ786519 QKM786519 QUI786519 REE786519 ROA786519 RXW786519 SHS786519 SRO786519 TBK786519 TLG786519 TVC786519 UEY786519 UOU786519 UYQ786519 VIM786519 VSI786519 WCE786519 WMA786519 WVW786519 O852055 JK852055 TG852055 ADC852055 AMY852055 AWU852055 BGQ852055 BQM852055 CAI852055 CKE852055 CUA852055 DDW852055 DNS852055 DXO852055 EHK852055 ERG852055 FBC852055 FKY852055 FUU852055 GEQ852055 GOM852055 GYI852055 HIE852055 HSA852055 IBW852055 ILS852055 IVO852055 JFK852055 JPG852055 JZC852055 KIY852055 KSU852055 LCQ852055 LMM852055 LWI852055 MGE852055 MQA852055 MZW852055 NJS852055 NTO852055 ODK852055 ONG852055 OXC852055 PGY852055 PQU852055 QAQ852055 QKM852055 QUI852055 REE852055 ROA852055 RXW852055 SHS852055 SRO852055 TBK852055 TLG852055 TVC852055 UEY852055 UOU852055 UYQ852055 VIM852055 VSI852055 WCE852055 WMA852055 WVW852055 O917591 JK917591 TG917591 ADC917591 AMY917591 AWU917591 BGQ917591 BQM917591 CAI917591 CKE917591 CUA917591 DDW917591 DNS917591 DXO917591 EHK917591 ERG917591 FBC917591 FKY917591 FUU917591 GEQ917591 GOM917591 GYI917591 HIE917591 HSA917591 IBW917591 ILS917591 IVO917591 JFK917591 JPG917591 JZC917591 KIY917591 KSU917591 LCQ917591 LMM917591 LWI917591 MGE917591 MQA917591 MZW917591 NJS917591 NTO917591 ODK917591 ONG917591 OXC917591 PGY917591 PQU917591 QAQ917591 QKM917591 QUI917591 REE917591 ROA917591 RXW917591 SHS917591 SRO917591 TBK917591 TLG917591 TVC917591 UEY917591 UOU917591 UYQ917591 VIM917591 VSI917591 WCE917591 WMA917591 WVW917591 O983127 JK983127 TG983127 ADC983127 AMY983127 AWU983127 BGQ983127 BQM983127 CAI983127 CKE983127 CUA983127 DDW983127 DNS983127 DXO983127 EHK983127 ERG983127 FBC983127 FKY983127 FUU983127 GEQ983127 GOM983127 GYI983127 HIE983127 HSA983127 IBW983127 ILS983127 IVO983127 JFK983127 JPG983127 JZC983127 KIY983127 KSU983127 LCQ983127 LMM983127 LWI983127 MGE983127 MQA983127 MZW983127 NJS983127 NTO983127 ODK983127 ONG983127 OXC983127 PGY983127 PQU983127 QAQ983127 QKM983127 QUI983127 REE983127 ROA983127 RXW983127 SHS983127 SRO983127 TBK983127 TLG983127 TVC983127 UEY983127 UOU983127 UYQ983127 VIM983127 VSI983127 WCE983127 WMA983127 WVW983127 O76 JK76 TG76 ADC76 AMY76 AWU76 BGQ76 BQM76 CAI76 CKE76 CUA76 DDW76 DNS76 DXO76 EHK76 ERG76 FBC76 FKY76 FUU76 GEQ76 GOM76 GYI76 HIE76 HSA76 IBW76 ILS76 IVO76 JFK76 JPG76 JZC76 KIY76 KSU76 LCQ76 LMM76 LWI76 MGE76 MQA76 MZW76 NJS76 NTO76 ODK76 ONG76 OXC76 PGY76 PQU76 QAQ76 QKM76 QUI76 REE76 ROA76 RXW76 SHS76 SRO76 TBK76 TLG76 TVC76 UEY76 UOU76 UYQ76 VIM76 VSI76 WCE76 WMA76 WVW76 O65612 JK65612 TG65612 ADC65612 AMY65612 AWU65612 BGQ65612 BQM65612 CAI65612 CKE65612 CUA65612 DDW65612 DNS65612 DXO65612 EHK65612 ERG65612 FBC65612 FKY65612 FUU65612 GEQ65612 GOM65612 GYI65612 HIE65612 HSA65612 IBW65612 ILS65612 IVO65612 JFK65612 JPG65612 JZC65612 KIY65612 KSU65612 LCQ65612 LMM65612 LWI65612 MGE65612 MQA65612 MZW65612 NJS65612 NTO65612 ODK65612 ONG65612 OXC65612 PGY65612 PQU65612 QAQ65612 QKM65612 QUI65612 REE65612 ROA65612 RXW65612 SHS65612 SRO65612 TBK65612 TLG65612 TVC65612 UEY65612 UOU65612 UYQ65612 VIM65612 VSI65612 WCE65612 WMA65612 WVW65612 O131148 JK131148 TG131148 ADC131148 AMY131148 AWU131148 BGQ131148 BQM131148 CAI131148 CKE131148 CUA131148 DDW131148 DNS131148 DXO131148 EHK131148 ERG131148 FBC131148 FKY131148 FUU131148 GEQ131148 GOM131148 GYI131148 HIE131148 HSA131148 IBW131148 ILS131148 IVO131148 JFK131148 JPG131148 JZC131148 KIY131148 KSU131148 LCQ131148 LMM131148 LWI131148 MGE131148 MQA131148 MZW131148 NJS131148 NTO131148 ODK131148 ONG131148 OXC131148 PGY131148 PQU131148 QAQ131148 QKM131148 QUI131148 REE131148 ROA131148 RXW131148 SHS131148 SRO131148 TBK131148 TLG131148 TVC131148 UEY131148 UOU131148 UYQ131148 VIM131148 VSI131148 WCE131148 WMA131148 WVW131148 O196684 JK196684 TG196684 ADC196684 AMY196684 AWU196684 BGQ196684 BQM196684 CAI196684 CKE196684 CUA196684 DDW196684 DNS196684 DXO196684 EHK196684 ERG196684 FBC196684 FKY196684 FUU196684 GEQ196684 GOM196684 GYI196684 HIE196684 HSA196684 IBW196684 ILS196684 IVO196684 JFK196684 JPG196684 JZC196684 KIY196684 KSU196684 LCQ196684 LMM196684 LWI196684 MGE196684 MQA196684 MZW196684 NJS196684 NTO196684 ODK196684 ONG196684 OXC196684 PGY196684 PQU196684 QAQ196684 QKM196684 QUI196684 REE196684 ROA196684 RXW196684 SHS196684 SRO196684 TBK196684 TLG196684 TVC196684 UEY196684 UOU196684 UYQ196684 VIM196684 VSI196684 WCE196684 WMA196684 WVW196684 O262220 JK262220 TG262220 ADC262220 AMY262220 AWU262220 BGQ262220 BQM262220 CAI262220 CKE262220 CUA262220 DDW262220 DNS262220 DXO262220 EHK262220 ERG262220 FBC262220 FKY262220 FUU262220 GEQ262220 GOM262220 GYI262220 HIE262220 HSA262220 IBW262220 ILS262220 IVO262220 JFK262220 JPG262220 JZC262220 KIY262220 KSU262220 LCQ262220 LMM262220 LWI262220 MGE262220 MQA262220 MZW262220 NJS262220 NTO262220 ODK262220 ONG262220 OXC262220 PGY262220 PQU262220 QAQ262220 QKM262220 QUI262220 REE262220 ROA262220 RXW262220 SHS262220 SRO262220 TBK262220 TLG262220 TVC262220 UEY262220 UOU262220 UYQ262220 VIM262220 VSI262220 WCE262220 WMA262220 WVW262220 O327756 JK327756 TG327756 ADC327756 AMY327756 AWU327756 BGQ327756 BQM327756 CAI327756 CKE327756 CUA327756 DDW327756 DNS327756 DXO327756 EHK327756 ERG327756 FBC327756 FKY327756 FUU327756 GEQ327756 GOM327756 GYI327756 HIE327756 HSA327756 IBW327756 ILS327756 IVO327756 JFK327756 JPG327756 JZC327756 KIY327756 KSU327756 LCQ327756 LMM327756 LWI327756 MGE327756 MQA327756 MZW327756 NJS327756 NTO327756 ODK327756 ONG327756 OXC327756 PGY327756 PQU327756 QAQ327756 QKM327756 QUI327756 REE327756 ROA327756 RXW327756 SHS327756 SRO327756 TBK327756 TLG327756 TVC327756 UEY327756 UOU327756 UYQ327756 VIM327756 VSI327756 WCE327756 WMA327756 WVW327756 O393292 JK393292 TG393292 ADC393292 AMY393292 AWU393292 BGQ393292 BQM393292 CAI393292 CKE393292 CUA393292 DDW393292 DNS393292 DXO393292 EHK393292 ERG393292 FBC393292 FKY393292 FUU393292 GEQ393292 GOM393292 GYI393292 HIE393292 HSA393292 IBW393292 ILS393292 IVO393292 JFK393292 JPG393292 JZC393292 KIY393292 KSU393292 LCQ393292 LMM393292 LWI393292 MGE393292 MQA393292 MZW393292 NJS393292 NTO393292 ODK393292 ONG393292 OXC393292 PGY393292 PQU393292 QAQ393292 QKM393292 QUI393292 REE393292 ROA393292 RXW393292 SHS393292 SRO393292 TBK393292 TLG393292 TVC393292 UEY393292 UOU393292 UYQ393292 VIM393292 VSI393292 WCE393292 WMA393292 WVW393292 O458828 JK458828 TG458828 ADC458828 AMY458828 AWU458828 BGQ458828 BQM458828 CAI458828 CKE458828 CUA458828 DDW458828 DNS458828 DXO458828 EHK458828 ERG458828 FBC458828 FKY458828 FUU458828 GEQ458828 GOM458828 GYI458828 HIE458828 HSA458828 IBW458828 ILS458828 IVO458828 JFK458828 JPG458828 JZC458828 KIY458828 KSU458828 LCQ458828 LMM458828 LWI458828 MGE458828 MQA458828 MZW458828 NJS458828 NTO458828 ODK458828 ONG458828 OXC458828 PGY458828 PQU458828 QAQ458828 QKM458828 QUI458828 REE458828 ROA458828 RXW458828 SHS458828 SRO458828 TBK458828 TLG458828 TVC458828 UEY458828 UOU458828 UYQ458828 VIM458828 VSI458828 WCE458828 WMA458828 WVW458828 O524364 JK524364 TG524364 ADC524364 AMY524364 AWU524364 BGQ524364 BQM524364 CAI524364 CKE524364 CUA524364 DDW524364 DNS524364 DXO524364 EHK524364 ERG524364 FBC524364 FKY524364 FUU524364 GEQ524364 GOM524364 GYI524364 HIE524364 HSA524364 IBW524364 ILS524364 IVO524364 JFK524364 JPG524364 JZC524364 KIY524364 KSU524364 LCQ524364 LMM524364 LWI524364 MGE524364 MQA524364 MZW524364 NJS524364 NTO524364 ODK524364 ONG524364 OXC524364 PGY524364 PQU524364 QAQ524364 QKM524364 QUI524364 REE524364 ROA524364 RXW524364 SHS524364 SRO524364 TBK524364 TLG524364 TVC524364 UEY524364 UOU524364 UYQ524364 VIM524364 VSI524364 WCE524364 WMA524364 WVW524364 O589900 JK589900 TG589900 ADC589900 AMY589900 AWU589900 BGQ589900 BQM589900 CAI589900 CKE589900 CUA589900 DDW589900 DNS589900 DXO589900 EHK589900 ERG589900 FBC589900 FKY589900 FUU589900 GEQ589900 GOM589900 GYI589900 HIE589900 HSA589900 IBW589900 ILS589900 IVO589900 JFK589900 JPG589900 JZC589900 KIY589900 KSU589900 LCQ589900 LMM589900 LWI589900 MGE589900 MQA589900 MZW589900 NJS589900 NTO589900 ODK589900 ONG589900 OXC589900 PGY589900 PQU589900 QAQ589900 QKM589900 QUI589900 REE589900 ROA589900 RXW589900 SHS589900 SRO589900 TBK589900 TLG589900 TVC589900 UEY589900 UOU589900 UYQ589900 VIM589900 VSI589900 WCE589900 WMA589900 WVW589900 O655436 JK655436 TG655436 ADC655436 AMY655436 AWU655436 BGQ655436 BQM655436 CAI655436 CKE655436 CUA655436 DDW655436 DNS655436 DXO655436 EHK655436 ERG655436 FBC655436 FKY655436 FUU655436 GEQ655436 GOM655436 GYI655436 HIE655436 HSA655436 IBW655436 ILS655436 IVO655436 JFK655436 JPG655436 JZC655436 KIY655436 KSU655436 LCQ655436 LMM655436 LWI655436 MGE655436 MQA655436 MZW655436 NJS655436 NTO655436 ODK655436 ONG655436 OXC655436 PGY655436 PQU655436 QAQ655436 QKM655436 QUI655436 REE655436 ROA655436 RXW655436 SHS655436 SRO655436 TBK655436 TLG655436 TVC655436 UEY655436 UOU655436 UYQ655436 VIM655436 VSI655436 WCE655436 WMA655436 WVW655436 O720972 JK720972 TG720972 ADC720972 AMY720972 AWU720972 BGQ720972 BQM720972 CAI720972 CKE720972 CUA720972 DDW720972 DNS720972 DXO720972 EHK720972 ERG720972 FBC720972 FKY720972 FUU720972 GEQ720972 GOM720972 GYI720972 HIE720972 HSA720972 IBW720972 ILS720972 IVO720972 JFK720972 JPG720972 JZC720972 KIY720972 KSU720972 LCQ720972 LMM720972 LWI720972 MGE720972 MQA720972 MZW720972 NJS720972 NTO720972 ODK720972 ONG720972 OXC720972 PGY720972 PQU720972 QAQ720972 QKM720972 QUI720972 REE720972 ROA720972 RXW720972 SHS720972 SRO720972 TBK720972 TLG720972 TVC720972 UEY720972 UOU720972 UYQ720972 VIM720972 VSI720972 WCE720972 WMA720972 WVW720972 O786508 JK786508 TG786508 ADC786508 AMY786508 AWU786508 BGQ786508 BQM786508 CAI786508 CKE786508 CUA786508 DDW786508 DNS786508 DXO786508 EHK786508 ERG786508 FBC786508 FKY786508 FUU786508 GEQ786508 GOM786508 GYI786508 HIE786508 HSA786508 IBW786508 ILS786508 IVO786508 JFK786508 JPG786508 JZC786508 KIY786508 KSU786508 LCQ786508 LMM786508 LWI786508 MGE786508 MQA786508 MZW786508 NJS786508 NTO786508 ODK786508 ONG786508 OXC786508 PGY786508 PQU786508 QAQ786508 QKM786508 QUI786508 REE786508 ROA786508 RXW786508 SHS786508 SRO786508 TBK786508 TLG786508 TVC786508 UEY786508 UOU786508 UYQ786508 VIM786508 VSI786508 WCE786508 WMA786508 WVW786508 O852044 JK852044 TG852044 ADC852044 AMY852044 AWU852044 BGQ852044 BQM852044 CAI852044 CKE852044 CUA852044 DDW852044 DNS852044 DXO852044 EHK852044 ERG852044 FBC852044 FKY852044 FUU852044 GEQ852044 GOM852044 GYI852044 HIE852044 HSA852044 IBW852044 ILS852044 IVO852044 JFK852044 JPG852044 JZC852044 KIY852044 KSU852044 LCQ852044 LMM852044 LWI852044 MGE852044 MQA852044 MZW852044 NJS852044 NTO852044 ODK852044 ONG852044 OXC852044 PGY852044 PQU852044 QAQ852044 QKM852044 QUI852044 REE852044 ROA852044 RXW852044 SHS852044 SRO852044 TBK852044 TLG852044 TVC852044 UEY852044 UOU852044 UYQ852044 VIM852044 VSI852044 WCE852044 WMA852044 WVW852044 O917580 JK917580 TG917580 ADC917580 AMY917580 AWU917580 BGQ917580 BQM917580 CAI917580 CKE917580 CUA917580 DDW917580 DNS917580 DXO917580 EHK917580 ERG917580 FBC917580 FKY917580 FUU917580 GEQ917580 GOM917580 GYI917580 HIE917580 HSA917580 IBW917580 ILS917580 IVO917580 JFK917580 JPG917580 JZC917580 KIY917580 KSU917580 LCQ917580 LMM917580 LWI917580 MGE917580 MQA917580 MZW917580 NJS917580 NTO917580 ODK917580 ONG917580 OXC917580 PGY917580 PQU917580 QAQ917580 QKM917580 QUI917580 REE917580 ROA917580 RXW917580 SHS917580 SRO917580 TBK917580 TLG917580 TVC917580 UEY917580 UOU917580 UYQ917580 VIM917580 VSI917580 WCE917580 WMA917580 WVW917580 O983116 JK983116 TG983116 ADC983116 AMY983116 AWU983116 BGQ983116 BQM983116 CAI983116 CKE983116 CUA983116 DDW983116 DNS983116 DXO983116 EHK983116 ERG983116 FBC983116 FKY983116 FUU983116 GEQ983116 GOM983116 GYI983116 HIE983116 HSA983116 IBW983116 ILS983116 IVO983116 JFK983116 JPG983116 JZC983116 KIY983116 KSU983116 LCQ983116 LMM983116 LWI983116 MGE983116 MQA983116 MZW983116 NJS983116 NTO983116 ODK983116 ONG983116 OXC983116 PGY983116 PQU983116 QAQ983116 QKM983116 QUI983116 REE983116 ROA983116 RXW983116 SHS983116 SRO983116 TBK983116 TLG983116 TVC983116 UEY983116 UOU983116 UYQ983116 VIM983116 VSI983116 WCE983116 WMA983116 WVW983116</xm:sqref>
        </x14:dataValidation>
      </x14:dataValidations>
    </ext>
  </extLst>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73C1F-3A1F-4C6C-BFF4-554C0980E201}">
  <sheetPr>
    <tabColor rgb="FFFFFF00"/>
    <pageSetUpPr fitToPage="1"/>
  </sheetPr>
  <dimension ref="A1:IV144"/>
  <sheetViews>
    <sheetView view="pageBreakPreview" topLeftCell="B1" zoomScaleNormal="70" zoomScaleSheetLayoutView="100" workbookViewId="0">
      <selection activeCell="D44" sqref="D44"/>
    </sheetView>
  </sheetViews>
  <sheetFormatPr defaultRowHeight="14.25"/>
  <cols>
    <col min="1" max="1" width="3.109375" style="807" customWidth="1"/>
    <col min="2" max="2" width="22.88671875" style="807" customWidth="1"/>
    <col min="3" max="3" width="18.5546875" style="807" customWidth="1"/>
    <col min="4" max="4" width="12.5546875" style="807" customWidth="1"/>
    <col min="5" max="5" width="11" style="807" customWidth="1"/>
    <col min="6" max="6" width="15" style="807" customWidth="1"/>
    <col min="7" max="7" width="12.6640625" style="807" customWidth="1"/>
    <col min="8" max="8" width="14.21875" style="807" customWidth="1"/>
    <col min="9" max="9" width="15.88671875" style="1071" customWidth="1"/>
    <col min="10" max="10" width="11.21875" style="807" customWidth="1"/>
    <col min="11" max="11" width="9.33203125" style="807" customWidth="1"/>
    <col min="12" max="12" width="16.5546875" style="807" bestFit="1" customWidth="1"/>
    <col min="13" max="13" width="5.88671875" style="807" customWidth="1"/>
    <col min="14" max="14" width="5" style="807" customWidth="1"/>
    <col min="15" max="15" width="8.88671875" style="808"/>
    <col min="16" max="16" width="8.88671875" style="807"/>
    <col min="17" max="17" width="13.44140625" style="807" customWidth="1"/>
    <col min="18" max="18" width="12.77734375" style="807" bestFit="1" customWidth="1"/>
    <col min="19" max="19" width="8.88671875" style="807"/>
    <col min="20" max="20" width="13.33203125" style="807" bestFit="1" customWidth="1"/>
    <col min="21" max="256" width="8.88671875" style="807"/>
    <col min="257" max="257" width="3.109375" style="807" customWidth="1"/>
    <col min="258" max="258" width="22.88671875" style="807" customWidth="1"/>
    <col min="259" max="259" width="18.5546875" style="807" customWidth="1"/>
    <col min="260" max="260" width="13.21875" style="807" customWidth="1"/>
    <col min="261" max="261" width="11" style="807" customWidth="1"/>
    <col min="262" max="262" width="15" style="807" customWidth="1"/>
    <col min="263" max="263" width="12.6640625" style="807" customWidth="1"/>
    <col min="264" max="264" width="14.21875" style="807" customWidth="1"/>
    <col min="265" max="265" width="15.88671875" style="807" customWidth="1"/>
    <col min="266" max="266" width="11.21875" style="807" customWidth="1"/>
    <col min="267" max="267" width="9.33203125" style="807" customWidth="1"/>
    <col min="268" max="268" width="16.5546875" style="807" bestFit="1" customWidth="1"/>
    <col min="269" max="269" width="5.88671875" style="807" customWidth="1"/>
    <col min="270" max="270" width="5" style="807" customWidth="1"/>
    <col min="271" max="272" width="8.88671875" style="807"/>
    <col min="273" max="273" width="13.44140625" style="807" customWidth="1"/>
    <col min="274" max="274" width="12.77734375" style="807" bestFit="1" customWidth="1"/>
    <col min="275" max="275" width="8.88671875" style="807"/>
    <col min="276" max="276" width="13.33203125" style="807" bestFit="1" customWidth="1"/>
    <col min="277" max="512" width="8.88671875" style="807"/>
    <col min="513" max="513" width="3.109375" style="807" customWidth="1"/>
    <col min="514" max="514" width="22.88671875" style="807" customWidth="1"/>
    <col min="515" max="515" width="18.5546875" style="807" customWidth="1"/>
    <col min="516" max="516" width="13.21875" style="807" customWidth="1"/>
    <col min="517" max="517" width="11" style="807" customWidth="1"/>
    <col min="518" max="518" width="15" style="807" customWidth="1"/>
    <col min="519" max="519" width="12.6640625" style="807" customWidth="1"/>
    <col min="520" max="520" width="14.21875" style="807" customWidth="1"/>
    <col min="521" max="521" width="15.88671875" style="807" customWidth="1"/>
    <col min="522" max="522" width="11.21875" style="807" customWidth="1"/>
    <col min="523" max="523" width="9.33203125" style="807" customWidth="1"/>
    <col min="524" max="524" width="16.5546875" style="807" bestFit="1" customWidth="1"/>
    <col min="525" max="525" width="5.88671875" style="807" customWidth="1"/>
    <col min="526" max="526" width="5" style="807" customWidth="1"/>
    <col min="527" max="528" width="8.88671875" style="807"/>
    <col min="529" max="529" width="13.44140625" style="807" customWidth="1"/>
    <col min="530" max="530" width="12.77734375" style="807" bestFit="1" customWidth="1"/>
    <col min="531" max="531" width="8.88671875" style="807"/>
    <col min="532" max="532" width="13.33203125" style="807" bestFit="1" customWidth="1"/>
    <col min="533" max="768" width="8.88671875" style="807"/>
    <col min="769" max="769" width="3.109375" style="807" customWidth="1"/>
    <col min="770" max="770" width="22.88671875" style="807" customWidth="1"/>
    <col min="771" max="771" width="18.5546875" style="807" customWidth="1"/>
    <col min="772" max="772" width="13.21875" style="807" customWidth="1"/>
    <col min="773" max="773" width="11" style="807" customWidth="1"/>
    <col min="774" max="774" width="15" style="807" customWidth="1"/>
    <col min="775" max="775" width="12.6640625" style="807" customWidth="1"/>
    <col min="776" max="776" width="14.21875" style="807" customWidth="1"/>
    <col min="777" max="777" width="15.88671875" style="807" customWidth="1"/>
    <col min="778" max="778" width="11.21875" style="807" customWidth="1"/>
    <col min="779" max="779" width="9.33203125" style="807" customWidth="1"/>
    <col min="780" max="780" width="16.5546875" style="807" bestFit="1" customWidth="1"/>
    <col min="781" max="781" width="5.88671875" style="807" customWidth="1"/>
    <col min="782" max="782" width="5" style="807" customWidth="1"/>
    <col min="783" max="784" width="8.88671875" style="807"/>
    <col min="785" max="785" width="13.44140625" style="807" customWidth="1"/>
    <col min="786" max="786" width="12.77734375" style="807" bestFit="1" customWidth="1"/>
    <col min="787" max="787" width="8.88671875" style="807"/>
    <col min="788" max="788" width="13.33203125" style="807" bestFit="1" customWidth="1"/>
    <col min="789" max="1024" width="8.88671875" style="807"/>
    <col min="1025" max="1025" width="3.109375" style="807" customWidth="1"/>
    <col min="1026" max="1026" width="22.88671875" style="807" customWidth="1"/>
    <col min="1027" max="1027" width="18.5546875" style="807" customWidth="1"/>
    <col min="1028" max="1028" width="13.21875" style="807" customWidth="1"/>
    <col min="1029" max="1029" width="11" style="807" customWidth="1"/>
    <col min="1030" max="1030" width="15" style="807" customWidth="1"/>
    <col min="1031" max="1031" width="12.6640625" style="807" customWidth="1"/>
    <col min="1032" max="1032" width="14.21875" style="807" customWidth="1"/>
    <col min="1033" max="1033" width="15.88671875" style="807" customWidth="1"/>
    <col min="1034" max="1034" width="11.21875" style="807" customWidth="1"/>
    <col min="1035" max="1035" width="9.33203125" style="807" customWidth="1"/>
    <col min="1036" max="1036" width="16.5546875" style="807" bestFit="1" customWidth="1"/>
    <col min="1037" max="1037" width="5.88671875" style="807" customWidth="1"/>
    <col min="1038" max="1038" width="5" style="807" customWidth="1"/>
    <col min="1039" max="1040" width="8.88671875" style="807"/>
    <col min="1041" max="1041" width="13.44140625" style="807" customWidth="1"/>
    <col min="1042" max="1042" width="12.77734375" style="807" bestFit="1" customWidth="1"/>
    <col min="1043" max="1043" width="8.88671875" style="807"/>
    <col min="1044" max="1044" width="13.33203125" style="807" bestFit="1" customWidth="1"/>
    <col min="1045" max="1280" width="8.88671875" style="807"/>
    <col min="1281" max="1281" width="3.109375" style="807" customWidth="1"/>
    <col min="1282" max="1282" width="22.88671875" style="807" customWidth="1"/>
    <col min="1283" max="1283" width="18.5546875" style="807" customWidth="1"/>
    <col min="1284" max="1284" width="13.21875" style="807" customWidth="1"/>
    <col min="1285" max="1285" width="11" style="807" customWidth="1"/>
    <col min="1286" max="1286" width="15" style="807" customWidth="1"/>
    <col min="1287" max="1287" width="12.6640625" style="807" customWidth="1"/>
    <col min="1288" max="1288" width="14.21875" style="807" customWidth="1"/>
    <col min="1289" max="1289" width="15.88671875" style="807" customWidth="1"/>
    <col min="1290" max="1290" width="11.21875" style="807" customWidth="1"/>
    <col min="1291" max="1291" width="9.33203125" style="807" customWidth="1"/>
    <col min="1292" max="1292" width="16.5546875" style="807" bestFit="1" customWidth="1"/>
    <col min="1293" max="1293" width="5.88671875" style="807" customWidth="1"/>
    <col min="1294" max="1294" width="5" style="807" customWidth="1"/>
    <col min="1295" max="1296" width="8.88671875" style="807"/>
    <col min="1297" max="1297" width="13.44140625" style="807" customWidth="1"/>
    <col min="1298" max="1298" width="12.77734375" style="807" bestFit="1" customWidth="1"/>
    <col min="1299" max="1299" width="8.88671875" style="807"/>
    <col min="1300" max="1300" width="13.33203125" style="807" bestFit="1" customWidth="1"/>
    <col min="1301" max="1536" width="8.88671875" style="807"/>
    <col min="1537" max="1537" width="3.109375" style="807" customWidth="1"/>
    <col min="1538" max="1538" width="22.88671875" style="807" customWidth="1"/>
    <col min="1539" max="1539" width="18.5546875" style="807" customWidth="1"/>
    <col min="1540" max="1540" width="13.21875" style="807" customWidth="1"/>
    <col min="1541" max="1541" width="11" style="807" customWidth="1"/>
    <col min="1542" max="1542" width="15" style="807" customWidth="1"/>
    <col min="1543" max="1543" width="12.6640625" style="807" customWidth="1"/>
    <col min="1544" max="1544" width="14.21875" style="807" customWidth="1"/>
    <col min="1545" max="1545" width="15.88671875" style="807" customWidth="1"/>
    <col min="1546" max="1546" width="11.21875" style="807" customWidth="1"/>
    <col min="1547" max="1547" width="9.33203125" style="807" customWidth="1"/>
    <col min="1548" max="1548" width="16.5546875" style="807" bestFit="1" customWidth="1"/>
    <col min="1549" max="1549" width="5.88671875" style="807" customWidth="1"/>
    <col min="1550" max="1550" width="5" style="807" customWidth="1"/>
    <col min="1551" max="1552" width="8.88671875" style="807"/>
    <col min="1553" max="1553" width="13.44140625" style="807" customWidth="1"/>
    <col min="1554" max="1554" width="12.77734375" style="807" bestFit="1" customWidth="1"/>
    <col min="1555" max="1555" width="8.88671875" style="807"/>
    <col min="1556" max="1556" width="13.33203125" style="807" bestFit="1" customWidth="1"/>
    <col min="1557" max="1792" width="8.88671875" style="807"/>
    <col min="1793" max="1793" width="3.109375" style="807" customWidth="1"/>
    <col min="1794" max="1794" width="22.88671875" style="807" customWidth="1"/>
    <col min="1795" max="1795" width="18.5546875" style="807" customWidth="1"/>
    <col min="1796" max="1796" width="13.21875" style="807" customWidth="1"/>
    <col min="1797" max="1797" width="11" style="807" customWidth="1"/>
    <col min="1798" max="1798" width="15" style="807" customWidth="1"/>
    <col min="1799" max="1799" width="12.6640625" style="807" customWidth="1"/>
    <col min="1800" max="1800" width="14.21875" style="807" customWidth="1"/>
    <col min="1801" max="1801" width="15.88671875" style="807" customWidth="1"/>
    <col min="1802" max="1802" width="11.21875" style="807" customWidth="1"/>
    <col min="1803" max="1803" width="9.33203125" style="807" customWidth="1"/>
    <col min="1804" max="1804" width="16.5546875" style="807" bestFit="1" customWidth="1"/>
    <col min="1805" max="1805" width="5.88671875" style="807" customWidth="1"/>
    <col min="1806" max="1806" width="5" style="807" customWidth="1"/>
    <col min="1807" max="1808" width="8.88671875" style="807"/>
    <col min="1809" max="1809" width="13.44140625" style="807" customWidth="1"/>
    <col min="1810" max="1810" width="12.77734375" style="807" bestFit="1" customWidth="1"/>
    <col min="1811" max="1811" width="8.88671875" style="807"/>
    <col min="1812" max="1812" width="13.33203125" style="807" bestFit="1" customWidth="1"/>
    <col min="1813" max="2048" width="8.88671875" style="807"/>
    <col min="2049" max="2049" width="3.109375" style="807" customWidth="1"/>
    <col min="2050" max="2050" width="22.88671875" style="807" customWidth="1"/>
    <col min="2051" max="2051" width="18.5546875" style="807" customWidth="1"/>
    <col min="2052" max="2052" width="13.21875" style="807" customWidth="1"/>
    <col min="2053" max="2053" width="11" style="807" customWidth="1"/>
    <col min="2054" max="2054" width="15" style="807" customWidth="1"/>
    <col min="2055" max="2055" width="12.6640625" style="807" customWidth="1"/>
    <col min="2056" max="2056" width="14.21875" style="807" customWidth="1"/>
    <col min="2057" max="2057" width="15.88671875" style="807" customWidth="1"/>
    <col min="2058" max="2058" width="11.21875" style="807" customWidth="1"/>
    <col min="2059" max="2059" width="9.33203125" style="807" customWidth="1"/>
    <col min="2060" max="2060" width="16.5546875" style="807" bestFit="1" customWidth="1"/>
    <col min="2061" max="2061" width="5.88671875" style="807" customWidth="1"/>
    <col min="2062" max="2062" width="5" style="807" customWidth="1"/>
    <col min="2063" max="2064" width="8.88671875" style="807"/>
    <col min="2065" max="2065" width="13.44140625" style="807" customWidth="1"/>
    <col min="2066" max="2066" width="12.77734375" style="807" bestFit="1" customWidth="1"/>
    <col min="2067" max="2067" width="8.88671875" style="807"/>
    <col min="2068" max="2068" width="13.33203125" style="807" bestFit="1" customWidth="1"/>
    <col min="2069" max="2304" width="8.88671875" style="807"/>
    <col min="2305" max="2305" width="3.109375" style="807" customWidth="1"/>
    <col min="2306" max="2306" width="22.88671875" style="807" customWidth="1"/>
    <col min="2307" max="2307" width="18.5546875" style="807" customWidth="1"/>
    <col min="2308" max="2308" width="13.21875" style="807" customWidth="1"/>
    <col min="2309" max="2309" width="11" style="807" customWidth="1"/>
    <col min="2310" max="2310" width="15" style="807" customWidth="1"/>
    <col min="2311" max="2311" width="12.6640625" style="807" customWidth="1"/>
    <col min="2312" max="2312" width="14.21875" style="807" customWidth="1"/>
    <col min="2313" max="2313" width="15.88671875" style="807" customWidth="1"/>
    <col min="2314" max="2314" width="11.21875" style="807" customWidth="1"/>
    <col min="2315" max="2315" width="9.33203125" style="807" customWidth="1"/>
    <col min="2316" max="2316" width="16.5546875" style="807" bestFit="1" customWidth="1"/>
    <col min="2317" max="2317" width="5.88671875" style="807" customWidth="1"/>
    <col min="2318" max="2318" width="5" style="807" customWidth="1"/>
    <col min="2319" max="2320" width="8.88671875" style="807"/>
    <col min="2321" max="2321" width="13.44140625" style="807" customWidth="1"/>
    <col min="2322" max="2322" width="12.77734375" style="807" bestFit="1" customWidth="1"/>
    <col min="2323" max="2323" width="8.88671875" style="807"/>
    <col min="2324" max="2324" width="13.33203125" style="807" bestFit="1" customWidth="1"/>
    <col min="2325" max="2560" width="8.88671875" style="807"/>
    <col min="2561" max="2561" width="3.109375" style="807" customWidth="1"/>
    <col min="2562" max="2562" width="22.88671875" style="807" customWidth="1"/>
    <col min="2563" max="2563" width="18.5546875" style="807" customWidth="1"/>
    <col min="2564" max="2564" width="13.21875" style="807" customWidth="1"/>
    <col min="2565" max="2565" width="11" style="807" customWidth="1"/>
    <col min="2566" max="2566" width="15" style="807" customWidth="1"/>
    <col min="2567" max="2567" width="12.6640625" style="807" customWidth="1"/>
    <col min="2568" max="2568" width="14.21875" style="807" customWidth="1"/>
    <col min="2569" max="2569" width="15.88671875" style="807" customWidth="1"/>
    <col min="2570" max="2570" width="11.21875" style="807" customWidth="1"/>
    <col min="2571" max="2571" width="9.33203125" style="807" customWidth="1"/>
    <col min="2572" max="2572" width="16.5546875" style="807" bestFit="1" customWidth="1"/>
    <col min="2573" max="2573" width="5.88671875" style="807" customWidth="1"/>
    <col min="2574" max="2574" width="5" style="807" customWidth="1"/>
    <col min="2575" max="2576" width="8.88671875" style="807"/>
    <col min="2577" max="2577" width="13.44140625" style="807" customWidth="1"/>
    <col min="2578" max="2578" width="12.77734375" style="807" bestFit="1" customWidth="1"/>
    <col min="2579" max="2579" width="8.88671875" style="807"/>
    <col min="2580" max="2580" width="13.33203125" style="807" bestFit="1" customWidth="1"/>
    <col min="2581" max="2816" width="8.88671875" style="807"/>
    <col min="2817" max="2817" width="3.109375" style="807" customWidth="1"/>
    <col min="2818" max="2818" width="22.88671875" style="807" customWidth="1"/>
    <col min="2819" max="2819" width="18.5546875" style="807" customWidth="1"/>
    <col min="2820" max="2820" width="13.21875" style="807" customWidth="1"/>
    <col min="2821" max="2821" width="11" style="807" customWidth="1"/>
    <col min="2822" max="2822" width="15" style="807" customWidth="1"/>
    <col min="2823" max="2823" width="12.6640625" style="807" customWidth="1"/>
    <col min="2824" max="2824" width="14.21875" style="807" customWidth="1"/>
    <col min="2825" max="2825" width="15.88671875" style="807" customWidth="1"/>
    <col min="2826" max="2826" width="11.21875" style="807" customWidth="1"/>
    <col min="2827" max="2827" width="9.33203125" style="807" customWidth="1"/>
    <col min="2828" max="2828" width="16.5546875" style="807" bestFit="1" customWidth="1"/>
    <col min="2829" max="2829" width="5.88671875" style="807" customWidth="1"/>
    <col min="2830" max="2830" width="5" style="807" customWidth="1"/>
    <col min="2831" max="2832" width="8.88671875" style="807"/>
    <col min="2833" max="2833" width="13.44140625" style="807" customWidth="1"/>
    <col min="2834" max="2834" width="12.77734375" style="807" bestFit="1" customWidth="1"/>
    <col min="2835" max="2835" width="8.88671875" style="807"/>
    <col min="2836" max="2836" width="13.33203125" style="807" bestFit="1" customWidth="1"/>
    <col min="2837" max="3072" width="8.88671875" style="807"/>
    <col min="3073" max="3073" width="3.109375" style="807" customWidth="1"/>
    <col min="3074" max="3074" width="22.88671875" style="807" customWidth="1"/>
    <col min="3075" max="3075" width="18.5546875" style="807" customWidth="1"/>
    <col min="3076" max="3076" width="13.21875" style="807" customWidth="1"/>
    <col min="3077" max="3077" width="11" style="807" customWidth="1"/>
    <col min="3078" max="3078" width="15" style="807" customWidth="1"/>
    <col min="3079" max="3079" width="12.6640625" style="807" customWidth="1"/>
    <col min="3080" max="3080" width="14.21875" style="807" customWidth="1"/>
    <col min="3081" max="3081" width="15.88671875" style="807" customWidth="1"/>
    <col min="3082" max="3082" width="11.21875" style="807" customWidth="1"/>
    <col min="3083" max="3083" width="9.33203125" style="807" customWidth="1"/>
    <col min="3084" max="3084" width="16.5546875" style="807" bestFit="1" customWidth="1"/>
    <col min="3085" max="3085" width="5.88671875" style="807" customWidth="1"/>
    <col min="3086" max="3086" width="5" style="807" customWidth="1"/>
    <col min="3087" max="3088" width="8.88671875" style="807"/>
    <col min="3089" max="3089" width="13.44140625" style="807" customWidth="1"/>
    <col min="3090" max="3090" width="12.77734375" style="807" bestFit="1" customWidth="1"/>
    <col min="3091" max="3091" width="8.88671875" style="807"/>
    <col min="3092" max="3092" width="13.33203125" style="807" bestFit="1" customWidth="1"/>
    <col min="3093" max="3328" width="8.88671875" style="807"/>
    <col min="3329" max="3329" width="3.109375" style="807" customWidth="1"/>
    <col min="3330" max="3330" width="22.88671875" style="807" customWidth="1"/>
    <col min="3331" max="3331" width="18.5546875" style="807" customWidth="1"/>
    <col min="3332" max="3332" width="13.21875" style="807" customWidth="1"/>
    <col min="3333" max="3333" width="11" style="807" customWidth="1"/>
    <col min="3334" max="3334" width="15" style="807" customWidth="1"/>
    <col min="3335" max="3335" width="12.6640625" style="807" customWidth="1"/>
    <col min="3336" max="3336" width="14.21875" style="807" customWidth="1"/>
    <col min="3337" max="3337" width="15.88671875" style="807" customWidth="1"/>
    <col min="3338" max="3338" width="11.21875" style="807" customWidth="1"/>
    <col min="3339" max="3339" width="9.33203125" style="807" customWidth="1"/>
    <col min="3340" max="3340" width="16.5546875" style="807" bestFit="1" customWidth="1"/>
    <col min="3341" max="3341" width="5.88671875" style="807" customWidth="1"/>
    <col min="3342" max="3342" width="5" style="807" customWidth="1"/>
    <col min="3343" max="3344" width="8.88671875" style="807"/>
    <col min="3345" max="3345" width="13.44140625" style="807" customWidth="1"/>
    <col min="3346" max="3346" width="12.77734375" style="807" bestFit="1" customWidth="1"/>
    <col min="3347" max="3347" width="8.88671875" style="807"/>
    <col min="3348" max="3348" width="13.33203125" style="807" bestFit="1" customWidth="1"/>
    <col min="3349" max="3584" width="8.88671875" style="807"/>
    <col min="3585" max="3585" width="3.109375" style="807" customWidth="1"/>
    <col min="3586" max="3586" width="22.88671875" style="807" customWidth="1"/>
    <col min="3587" max="3587" width="18.5546875" style="807" customWidth="1"/>
    <col min="3588" max="3588" width="13.21875" style="807" customWidth="1"/>
    <col min="3589" max="3589" width="11" style="807" customWidth="1"/>
    <col min="3590" max="3590" width="15" style="807" customWidth="1"/>
    <col min="3591" max="3591" width="12.6640625" style="807" customWidth="1"/>
    <col min="3592" max="3592" width="14.21875" style="807" customWidth="1"/>
    <col min="3593" max="3593" width="15.88671875" style="807" customWidth="1"/>
    <col min="3594" max="3594" width="11.21875" style="807" customWidth="1"/>
    <col min="3595" max="3595" width="9.33203125" style="807" customWidth="1"/>
    <col min="3596" max="3596" width="16.5546875" style="807" bestFit="1" customWidth="1"/>
    <col min="3597" max="3597" width="5.88671875" style="807" customWidth="1"/>
    <col min="3598" max="3598" width="5" style="807" customWidth="1"/>
    <col min="3599" max="3600" width="8.88671875" style="807"/>
    <col min="3601" max="3601" width="13.44140625" style="807" customWidth="1"/>
    <col min="3602" max="3602" width="12.77734375" style="807" bestFit="1" customWidth="1"/>
    <col min="3603" max="3603" width="8.88671875" style="807"/>
    <col min="3604" max="3604" width="13.33203125" style="807" bestFit="1" customWidth="1"/>
    <col min="3605" max="3840" width="8.88671875" style="807"/>
    <col min="3841" max="3841" width="3.109375" style="807" customWidth="1"/>
    <col min="3842" max="3842" width="22.88671875" style="807" customWidth="1"/>
    <col min="3843" max="3843" width="18.5546875" style="807" customWidth="1"/>
    <col min="3844" max="3844" width="13.21875" style="807" customWidth="1"/>
    <col min="3845" max="3845" width="11" style="807" customWidth="1"/>
    <col min="3846" max="3846" width="15" style="807" customWidth="1"/>
    <col min="3847" max="3847" width="12.6640625" style="807" customWidth="1"/>
    <col min="3848" max="3848" width="14.21875" style="807" customWidth="1"/>
    <col min="3849" max="3849" width="15.88671875" style="807" customWidth="1"/>
    <col min="3850" max="3850" width="11.21875" style="807" customWidth="1"/>
    <col min="3851" max="3851" width="9.33203125" style="807" customWidth="1"/>
    <col min="3852" max="3852" width="16.5546875" style="807" bestFit="1" customWidth="1"/>
    <col min="3853" max="3853" width="5.88671875" style="807" customWidth="1"/>
    <col min="3854" max="3854" width="5" style="807" customWidth="1"/>
    <col min="3855" max="3856" width="8.88671875" style="807"/>
    <col min="3857" max="3857" width="13.44140625" style="807" customWidth="1"/>
    <col min="3858" max="3858" width="12.77734375" style="807" bestFit="1" customWidth="1"/>
    <col min="3859" max="3859" width="8.88671875" style="807"/>
    <col min="3860" max="3860" width="13.33203125" style="807" bestFit="1" customWidth="1"/>
    <col min="3861" max="4096" width="8.88671875" style="807"/>
    <col min="4097" max="4097" width="3.109375" style="807" customWidth="1"/>
    <col min="4098" max="4098" width="22.88671875" style="807" customWidth="1"/>
    <col min="4099" max="4099" width="18.5546875" style="807" customWidth="1"/>
    <col min="4100" max="4100" width="13.21875" style="807" customWidth="1"/>
    <col min="4101" max="4101" width="11" style="807" customWidth="1"/>
    <col min="4102" max="4102" width="15" style="807" customWidth="1"/>
    <col min="4103" max="4103" width="12.6640625" style="807" customWidth="1"/>
    <col min="4104" max="4104" width="14.21875" style="807" customWidth="1"/>
    <col min="4105" max="4105" width="15.88671875" style="807" customWidth="1"/>
    <col min="4106" max="4106" width="11.21875" style="807" customWidth="1"/>
    <col min="4107" max="4107" width="9.33203125" style="807" customWidth="1"/>
    <col min="4108" max="4108" width="16.5546875" style="807" bestFit="1" customWidth="1"/>
    <col min="4109" max="4109" width="5.88671875" style="807" customWidth="1"/>
    <col min="4110" max="4110" width="5" style="807" customWidth="1"/>
    <col min="4111" max="4112" width="8.88671875" style="807"/>
    <col min="4113" max="4113" width="13.44140625" style="807" customWidth="1"/>
    <col min="4114" max="4114" width="12.77734375" style="807" bestFit="1" customWidth="1"/>
    <col min="4115" max="4115" width="8.88671875" style="807"/>
    <col min="4116" max="4116" width="13.33203125" style="807" bestFit="1" customWidth="1"/>
    <col min="4117" max="4352" width="8.88671875" style="807"/>
    <col min="4353" max="4353" width="3.109375" style="807" customWidth="1"/>
    <col min="4354" max="4354" width="22.88671875" style="807" customWidth="1"/>
    <col min="4355" max="4355" width="18.5546875" style="807" customWidth="1"/>
    <col min="4356" max="4356" width="13.21875" style="807" customWidth="1"/>
    <col min="4357" max="4357" width="11" style="807" customWidth="1"/>
    <col min="4358" max="4358" width="15" style="807" customWidth="1"/>
    <col min="4359" max="4359" width="12.6640625" style="807" customWidth="1"/>
    <col min="4360" max="4360" width="14.21875" style="807" customWidth="1"/>
    <col min="4361" max="4361" width="15.88671875" style="807" customWidth="1"/>
    <col min="4362" max="4362" width="11.21875" style="807" customWidth="1"/>
    <col min="4363" max="4363" width="9.33203125" style="807" customWidth="1"/>
    <col min="4364" max="4364" width="16.5546875" style="807" bestFit="1" customWidth="1"/>
    <col min="4365" max="4365" width="5.88671875" style="807" customWidth="1"/>
    <col min="4366" max="4366" width="5" style="807" customWidth="1"/>
    <col min="4367" max="4368" width="8.88671875" style="807"/>
    <col min="4369" max="4369" width="13.44140625" style="807" customWidth="1"/>
    <col min="4370" max="4370" width="12.77734375" style="807" bestFit="1" customWidth="1"/>
    <col min="4371" max="4371" width="8.88671875" style="807"/>
    <col min="4372" max="4372" width="13.33203125" style="807" bestFit="1" customWidth="1"/>
    <col min="4373" max="4608" width="8.88671875" style="807"/>
    <col min="4609" max="4609" width="3.109375" style="807" customWidth="1"/>
    <col min="4610" max="4610" width="22.88671875" style="807" customWidth="1"/>
    <col min="4611" max="4611" width="18.5546875" style="807" customWidth="1"/>
    <col min="4612" max="4612" width="13.21875" style="807" customWidth="1"/>
    <col min="4613" max="4613" width="11" style="807" customWidth="1"/>
    <col min="4614" max="4614" width="15" style="807" customWidth="1"/>
    <col min="4615" max="4615" width="12.6640625" style="807" customWidth="1"/>
    <col min="4616" max="4616" width="14.21875" style="807" customWidth="1"/>
    <col min="4617" max="4617" width="15.88671875" style="807" customWidth="1"/>
    <col min="4618" max="4618" width="11.21875" style="807" customWidth="1"/>
    <col min="4619" max="4619" width="9.33203125" style="807" customWidth="1"/>
    <col min="4620" max="4620" width="16.5546875" style="807" bestFit="1" customWidth="1"/>
    <col min="4621" max="4621" width="5.88671875" style="807" customWidth="1"/>
    <col min="4622" max="4622" width="5" style="807" customWidth="1"/>
    <col min="4623" max="4624" width="8.88671875" style="807"/>
    <col min="4625" max="4625" width="13.44140625" style="807" customWidth="1"/>
    <col min="4626" max="4626" width="12.77734375" style="807" bestFit="1" customWidth="1"/>
    <col min="4627" max="4627" width="8.88671875" style="807"/>
    <col min="4628" max="4628" width="13.33203125" style="807" bestFit="1" customWidth="1"/>
    <col min="4629" max="4864" width="8.88671875" style="807"/>
    <col min="4865" max="4865" width="3.109375" style="807" customWidth="1"/>
    <col min="4866" max="4866" width="22.88671875" style="807" customWidth="1"/>
    <col min="4867" max="4867" width="18.5546875" style="807" customWidth="1"/>
    <col min="4868" max="4868" width="13.21875" style="807" customWidth="1"/>
    <col min="4869" max="4869" width="11" style="807" customWidth="1"/>
    <col min="4870" max="4870" width="15" style="807" customWidth="1"/>
    <col min="4871" max="4871" width="12.6640625" style="807" customWidth="1"/>
    <col min="4872" max="4872" width="14.21875" style="807" customWidth="1"/>
    <col min="4873" max="4873" width="15.88671875" style="807" customWidth="1"/>
    <col min="4874" max="4874" width="11.21875" style="807" customWidth="1"/>
    <col min="4875" max="4875" width="9.33203125" style="807" customWidth="1"/>
    <col min="4876" max="4876" width="16.5546875" style="807" bestFit="1" customWidth="1"/>
    <col min="4877" max="4877" width="5.88671875" style="807" customWidth="1"/>
    <col min="4878" max="4878" width="5" style="807" customWidth="1"/>
    <col min="4879" max="4880" width="8.88671875" style="807"/>
    <col min="4881" max="4881" width="13.44140625" style="807" customWidth="1"/>
    <col min="4882" max="4882" width="12.77734375" style="807" bestFit="1" customWidth="1"/>
    <col min="4883" max="4883" width="8.88671875" style="807"/>
    <col min="4884" max="4884" width="13.33203125" style="807" bestFit="1" customWidth="1"/>
    <col min="4885" max="5120" width="8.88671875" style="807"/>
    <col min="5121" max="5121" width="3.109375" style="807" customWidth="1"/>
    <col min="5122" max="5122" width="22.88671875" style="807" customWidth="1"/>
    <col min="5123" max="5123" width="18.5546875" style="807" customWidth="1"/>
    <col min="5124" max="5124" width="13.21875" style="807" customWidth="1"/>
    <col min="5125" max="5125" width="11" style="807" customWidth="1"/>
    <col min="5126" max="5126" width="15" style="807" customWidth="1"/>
    <col min="5127" max="5127" width="12.6640625" style="807" customWidth="1"/>
    <col min="5128" max="5128" width="14.21875" style="807" customWidth="1"/>
    <col min="5129" max="5129" width="15.88671875" style="807" customWidth="1"/>
    <col min="5130" max="5130" width="11.21875" style="807" customWidth="1"/>
    <col min="5131" max="5131" width="9.33203125" style="807" customWidth="1"/>
    <col min="5132" max="5132" width="16.5546875" style="807" bestFit="1" customWidth="1"/>
    <col min="5133" max="5133" width="5.88671875" style="807" customWidth="1"/>
    <col min="5134" max="5134" width="5" style="807" customWidth="1"/>
    <col min="5135" max="5136" width="8.88671875" style="807"/>
    <col min="5137" max="5137" width="13.44140625" style="807" customWidth="1"/>
    <col min="5138" max="5138" width="12.77734375" style="807" bestFit="1" customWidth="1"/>
    <col min="5139" max="5139" width="8.88671875" style="807"/>
    <col min="5140" max="5140" width="13.33203125" style="807" bestFit="1" customWidth="1"/>
    <col min="5141" max="5376" width="8.88671875" style="807"/>
    <col min="5377" max="5377" width="3.109375" style="807" customWidth="1"/>
    <col min="5378" max="5378" width="22.88671875" style="807" customWidth="1"/>
    <col min="5379" max="5379" width="18.5546875" style="807" customWidth="1"/>
    <col min="5380" max="5380" width="13.21875" style="807" customWidth="1"/>
    <col min="5381" max="5381" width="11" style="807" customWidth="1"/>
    <col min="5382" max="5382" width="15" style="807" customWidth="1"/>
    <col min="5383" max="5383" width="12.6640625" style="807" customWidth="1"/>
    <col min="5384" max="5384" width="14.21875" style="807" customWidth="1"/>
    <col min="5385" max="5385" width="15.88671875" style="807" customWidth="1"/>
    <col min="5386" max="5386" width="11.21875" style="807" customWidth="1"/>
    <col min="5387" max="5387" width="9.33203125" style="807" customWidth="1"/>
    <col min="5388" max="5388" width="16.5546875" style="807" bestFit="1" customWidth="1"/>
    <col min="5389" max="5389" width="5.88671875" style="807" customWidth="1"/>
    <col min="5390" max="5390" width="5" style="807" customWidth="1"/>
    <col min="5391" max="5392" width="8.88671875" style="807"/>
    <col min="5393" max="5393" width="13.44140625" style="807" customWidth="1"/>
    <col min="5394" max="5394" width="12.77734375" style="807" bestFit="1" customWidth="1"/>
    <col min="5395" max="5395" width="8.88671875" style="807"/>
    <col min="5396" max="5396" width="13.33203125" style="807" bestFit="1" customWidth="1"/>
    <col min="5397" max="5632" width="8.88671875" style="807"/>
    <col min="5633" max="5633" width="3.109375" style="807" customWidth="1"/>
    <col min="5634" max="5634" width="22.88671875" style="807" customWidth="1"/>
    <col min="5635" max="5635" width="18.5546875" style="807" customWidth="1"/>
    <col min="5636" max="5636" width="13.21875" style="807" customWidth="1"/>
    <col min="5637" max="5637" width="11" style="807" customWidth="1"/>
    <col min="5638" max="5638" width="15" style="807" customWidth="1"/>
    <col min="5639" max="5639" width="12.6640625" style="807" customWidth="1"/>
    <col min="5640" max="5640" width="14.21875" style="807" customWidth="1"/>
    <col min="5641" max="5641" width="15.88671875" style="807" customWidth="1"/>
    <col min="5642" max="5642" width="11.21875" style="807" customWidth="1"/>
    <col min="5643" max="5643" width="9.33203125" style="807" customWidth="1"/>
    <col min="5644" max="5644" width="16.5546875" style="807" bestFit="1" customWidth="1"/>
    <col min="5645" max="5645" width="5.88671875" style="807" customWidth="1"/>
    <col min="5646" max="5646" width="5" style="807" customWidth="1"/>
    <col min="5647" max="5648" width="8.88671875" style="807"/>
    <col min="5649" max="5649" width="13.44140625" style="807" customWidth="1"/>
    <col min="5650" max="5650" width="12.77734375" style="807" bestFit="1" customWidth="1"/>
    <col min="5651" max="5651" width="8.88671875" style="807"/>
    <col min="5652" max="5652" width="13.33203125" style="807" bestFit="1" customWidth="1"/>
    <col min="5653" max="5888" width="8.88671875" style="807"/>
    <col min="5889" max="5889" width="3.109375" style="807" customWidth="1"/>
    <col min="5890" max="5890" width="22.88671875" style="807" customWidth="1"/>
    <col min="5891" max="5891" width="18.5546875" style="807" customWidth="1"/>
    <col min="5892" max="5892" width="13.21875" style="807" customWidth="1"/>
    <col min="5893" max="5893" width="11" style="807" customWidth="1"/>
    <col min="5894" max="5894" width="15" style="807" customWidth="1"/>
    <col min="5895" max="5895" width="12.6640625" style="807" customWidth="1"/>
    <col min="5896" max="5896" width="14.21875" style="807" customWidth="1"/>
    <col min="5897" max="5897" width="15.88671875" style="807" customWidth="1"/>
    <col min="5898" max="5898" width="11.21875" style="807" customWidth="1"/>
    <col min="5899" max="5899" width="9.33203125" style="807" customWidth="1"/>
    <col min="5900" max="5900" width="16.5546875" style="807" bestFit="1" customWidth="1"/>
    <col min="5901" max="5901" width="5.88671875" style="807" customWidth="1"/>
    <col min="5902" max="5902" width="5" style="807" customWidth="1"/>
    <col min="5903" max="5904" width="8.88671875" style="807"/>
    <col min="5905" max="5905" width="13.44140625" style="807" customWidth="1"/>
    <col min="5906" max="5906" width="12.77734375" style="807" bestFit="1" customWidth="1"/>
    <col min="5907" max="5907" width="8.88671875" style="807"/>
    <col min="5908" max="5908" width="13.33203125" style="807" bestFit="1" customWidth="1"/>
    <col min="5909" max="6144" width="8.88671875" style="807"/>
    <col min="6145" max="6145" width="3.109375" style="807" customWidth="1"/>
    <col min="6146" max="6146" width="22.88671875" style="807" customWidth="1"/>
    <col min="6147" max="6147" width="18.5546875" style="807" customWidth="1"/>
    <col min="6148" max="6148" width="13.21875" style="807" customWidth="1"/>
    <col min="6149" max="6149" width="11" style="807" customWidth="1"/>
    <col min="6150" max="6150" width="15" style="807" customWidth="1"/>
    <col min="6151" max="6151" width="12.6640625" style="807" customWidth="1"/>
    <col min="6152" max="6152" width="14.21875" style="807" customWidth="1"/>
    <col min="6153" max="6153" width="15.88671875" style="807" customWidth="1"/>
    <col min="6154" max="6154" width="11.21875" style="807" customWidth="1"/>
    <col min="6155" max="6155" width="9.33203125" style="807" customWidth="1"/>
    <col min="6156" max="6156" width="16.5546875" style="807" bestFit="1" customWidth="1"/>
    <col min="6157" max="6157" width="5.88671875" style="807" customWidth="1"/>
    <col min="6158" max="6158" width="5" style="807" customWidth="1"/>
    <col min="6159" max="6160" width="8.88671875" style="807"/>
    <col min="6161" max="6161" width="13.44140625" style="807" customWidth="1"/>
    <col min="6162" max="6162" width="12.77734375" style="807" bestFit="1" customWidth="1"/>
    <col min="6163" max="6163" width="8.88671875" style="807"/>
    <col min="6164" max="6164" width="13.33203125" style="807" bestFit="1" customWidth="1"/>
    <col min="6165" max="6400" width="8.88671875" style="807"/>
    <col min="6401" max="6401" width="3.109375" style="807" customWidth="1"/>
    <col min="6402" max="6402" width="22.88671875" style="807" customWidth="1"/>
    <col min="6403" max="6403" width="18.5546875" style="807" customWidth="1"/>
    <col min="6404" max="6404" width="13.21875" style="807" customWidth="1"/>
    <col min="6405" max="6405" width="11" style="807" customWidth="1"/>
    <col min="6406" max="6406" width="15" style="807" customWidth="1"/>
    <col min="6407" max="6407" width="12.6640625" style="807" customWidth="1"/>
    <col min="6408" max="6408" width="14.21875" style="807" customWidth="1"/>
    <col min="6409" max="6409" width="15.88671875" style="807" customWidth="1"/>
    <col min="6410" max="6410" width="11.21875" style="807" customWidth="1"/>
    <col min="6411" max="6411" width="9.33203125" style="807" customWidth="1"/>
    <col min="6412" max="6412" width="16.5546875" style="807" bestFit="1" customWidth="1"/>
    <col min="6413" max="6413" width="5.88671875" style="807" customWidth="1"/>
    <col min="6414" max="6414" width="5" style="807" customWidth="1"/>
    <col min="6415" max="6416" width="8.88671875" style="807"/>
    <col min="6417" max="6417" width="13.44140625" style="807" customWidth="1"/>
    <col min="6418" max="6418" width="12.77734375" style="807" bestFit="1" customWidth="1"/>
    <col min="6419" max="6419" width="8.88671875" style="807"/>
    <col min="6420" max="6420" width="13.33203125" style="807" bestFit="1" customWidth="1"/>
    <col min="6421" max="6656" width="8.88671875" style="807"/>
    <col min="6657" max="6657" width="3.109375" style="807" customWidth="1"/>
    <col min="6658" max="6658" width="22.88671875" style="807" customWidth="1"/>
    <col min="6659" max="6659" width="18.5546875" style="807" customWidth="1"/>
    <col min="6660" max="6660" width="13.21875" style="807" customWidth="1"/>
    <col min="6661" max="6661" width="11" style="807" customWidth="1"/>
    <col min="6662" max="6662" width="15" style="807" customWidth="1"/>
    <col min="6663" max="6663" width="12.6640625" style="807" customWidth="1"/>
    <col min="6664" max="6664" width="14.21875" style="807" customWidth="1"/>
    <col min="6665" max="6665" width="15.88671875" style="807" customWidth="1"/>
    <col min="6666" max="6666" width="11.21875" style="807" customWidth="1"/>
    <col min="6667" max="6667" width="9.33203125" style="807" customWidth="1"/>
    <col min="6668" max="6668" width="16.5546875" style="807" bestFit="1" customWidth="1"/>
    <col min="6669" max="6669" width="5.88671875" style="807" customWidth="1"/>
    <col min="6670" max="6670" width="5" style="807" customWidth="1"/>
    <col min="6671" max="6672" width="8.88671875" style="807"/>
    <col min="6673" max="6673" width="13.44140625" style="807" customWidth="1"/>
    <col min="6674" max="6674" width="12.77734375" style="807" bestFit="1" customWidth="1"/>
    <col min="6675" max="6675" width="8.88671875" style="807"/>
    <col min="6676" max="6676" width="13.33203125" style="807" bestFit="1" customWidth="1"/>
    <col min="6677" max="6912" width="8.88671875" style="807"/>
    <col min="6913" max="6913" width="3.109375" style="807" customWidth="1"/>
    <col min="6914" max="6914" width="22.88671875" style="807" customWidth="1"/>
    <col min="6915" max="6915" width="18.5546875" style="807" customWidth="1"/>
    <col min="6916" max="6916" width="13.21875" style="807" customWidth="1"/>
    <col min="6917" max="6917" width="11" style="807" customWidth="1"/>
    <col min="6918" max="6918" width="15" style="807" customWidth="1"/>
    <col min="6919" max="6919" width="12.6640625" style="807" customWidth="1"/>
    <col min="6920" max="6920" width="14.21875" style="807" customWidth="1"/>
    <col min="6921" max="6921" width="15.88671875" style="807" customWidth="1"/>
    <col min="6922" max="6922" width="11.21875" style="807" customWidth="1"/>
    <col min="6923" max="6923" width="9.33203125" style="807" customWidth="1"/>
    <col min="6924" max="6924" width="16.5546875" style="807" bestFit="1" customWidth="1"/>
    <col min="6925" max="6925" width="5.88671875" style="807" customWidth="1"/>
    <col min="6926" max="6926" width="5" style="807" customWidth="1"/>
    <col min="6927" max="6928" width="8.88671875" style="807"/>
    <col min="6929" max="6929" width="13.44140625" style="807" customWidth="1"/>
    <col min="6930" max="6930" width="12.77734375" style="807" bestFit="1" customWidth="1"/>
    <col min="6931" max="6931" width="8.88671875" style="807"/>
    <col min="6932" max="6932" width="13.33203125" style="807" bestFit="1" customWidth="1"/>
    <col min="6933" max="7168" width="8.88671875" style="807"/>
    <col min="7169" max="7169" width="3.109375" style="807" customWidth="1"/>
    <col min="7170" max="7170" width="22.88671875" style="807" customWidth="1"/>
    <col min="7171" max="7171" width="18.5546875" style="807" customWidth="1"/>
    <col min="7172" max="7172" width="13.21875" style="807" customWidth="1"/>
    <col min="7173" max="7173" width="11" style="807" customWidth="1"/>
    <col min="7174" max="7174" width="15" style="807" customWidth="1"/>
    <col min="7175" max="7175" width="12.6640625" style="807" customWidth="1"/>
    <col min="7176" max="7176" width="14.21875" style="807" customWidth="1"/>
    <col min="7177" max="7177" width="15.88671875" style="807" customWidth="1"/>
    <col min="7178" max="7178" width="11.21875" style="807" customWidth="1"/>
    <col min="7179" max="7179" width="9.33203125" style="807" customWidth="1"/>
    <col min="7180" max="7180" width="16.5546875" style="807" bestFit="1" customWidth="1"/>
    <col min="7181" max="7181" width="5.88671875" style="807" customWidth="1"/>
    <col min="7182" max="7182" width="5" style="807" customWidth="1"/>
    <col min="7183" max="7184" width="8.88671875" style="807"/>
    <col min="7185" max="7185" width="13.44140625" style="807" customWidth="1"/>
    <col min="7186" max="7186" width="12.77734375" style="807" bestFit="1" customWidth="1"/>
    <col min="7187" max="7187" width="8.88671875" style="807"/>
    <col min="7188" max="7188" width="13.33203125" style="807" bestFit="1" customWidth="1"/>
    <col min="7189" max="7424" width="8.88671875" style="807"/>
    <col min="7425" max="7425" width="3.109375" style="807" customWidth="1"/>
    <col min="7426" max="7426" width="22.88671875" style="807" customWidth="1"/>
    <col min="7427" max="7427" width="18.5546875" style="807" customWidth="1"/>
    <col min="7428" max="7428" width="13.21875" style="807" customWidth="1"/>
    <col min="7429" max="7429" width="11" style="807" customWidth="1"/>
    <col min="7430" max="7430" width="15" style="807" customWidth="1"/>
    <col min="7431" max="7431" width="12.6640625" style="807" customWidth="1"/>
    <col min="7432" max="7432" width="14.21875" style="807" customWidth="1"/>
    <col min="7433" max="7433" width="15.88671875" style="807" customWidth="1"/>
    <col min="7434" max="7434" width="11.21875" style="807" customWidth="1"/>
    <col min="7435" max="7435" width="9.33203125" style="807" customWidth="1"/>
    <col min="7436" max="7436" width="16.5546875" style="807" bestFit="1" customWidth="1"/>
    <col min="7437" max="7437" width="5.88671875" style="807" customWidth="1"/>
    <col min="7438" max="7438" width="5" style="807" customWidth="1"/>
    <col min="7439" max="7440" width="8.88671875" style="807"/>
    <col min="7441" max="7441" width="13.44140625" style="807" customWidth="1"/>
    <col min="7442" max="7442" width="12.77734375" style="807" bestFit="1" customWidth="1"/>
    <col min="7443" max="7443" width="8.88671875" style="807"/>
    <col min="7444" max="7444" width="13.33203125" style="807" bestFit="1" customWidth="1"/>
    <col min="7445" max="7680" width="8.88671875" style="807"/>
    <col min="7681" max="7681" width="3.109375" style="807" customWidth="1"/>
    <col min="7682" max="7682" width="22.88671875" style="807" customWidth="1"/>
    <col min="7683" max="7683" width="18.5546875" style="807" customWidth="1"/>
    <col min="7684" max="7684" width="13.21875" style="807" customWidth="1"/>
    <col min="7685" max="7685" width="11" style="807" customWidth="1"/>
    <col min="7686" max="7686" width="15" style="807" customWidth="1"/>
    <col min="7687" max="7687" width="12.6640625" style="807" customWidth="1"/>
    <col min="7688" max="7688" width="14.21875" style="807" customWidth="1"/>
    <col min="7689" max="7689" width="15.88671875" style="807" customWidth="1"/>
    <col min="7690" max="7690" width="11.21875" style="807" customWidth="1"/>
    <col min="7691" max="7691" width="9.33203125" style="807" customWidth="1"/>
    <col min="7692" max="7692" width="16.5546875" style="807" bestFit="1" customWidth="1"/>
    <col min="7693" max="7693" width="5.88671875" style="807" customWidth="1"/>
    <col min="7694" max="7694" width="5" style="807" customWidth="1"/>
    <col min="7695" max="7696" width="8.88671875" style="807"/>
    <col min="7697" max="7697" width="13.44140625" style="807" customWidth="1"/>
    <col min="7698" max="7698" width="12.77734375" style="807" bestFit="1" customWidth="1"/>
    <col min="7699" max="7699" width="8.88671875" style="807"/>
    <col min="7700" max="7700" width="13.33203125" style="807" bestFit="1" customWidth="1"/>
    <col min="7701" max="7936" width="8.88671875" style="807"/>
    <col min="7937" max="7937" width="3.109375" style="807" customWidth="1"/>
    <col min="7938" max="7938" width="22.88671875" style="807" customWidth="1"/>
    <col min="7939" max="7939" width="18.5546875" style="807" customWidth="1"/>
    <col min="7940" max="7940" width="13.21875" style="807" customWidth="1"/>
    <col min="7941" max="7941" width="11" style="807" customWidth="1"/>
    <col min="7942" max="7942" width="15" style="807" customWidth="1"/>
    <col min="7943" max="7943" width="12.6640625" style="807" customWidth="1"/>
    <col min="7944" max="7944" width="14.21875" style="807" customWidth="1"/>
    <col min="7945" max="7945" width="15.88671875" style="807" customWidth="1"/>
    <col min="7946" max="7946" width="11.21875" style="807" customWidth="1"/>
    <col min="7947" max="7947" width="9.33203125" style="807" customWidth="1"/>
    <col min="7948" max="7948" width="16.5546875" style="807" bestFit="1" customWidth="1"/>
    <col min="7949" max="7949" width="5.88671875" style="807" customWidth="1"/>
    <col min="7950" max="7950" width="5" style="807" customWidth="1"/>
    <col min="7951" max="7952" width="8.88671875" style="807"/>
    <col min="7953" max="7953" width="13.44140625" style="807" customWidth="1"/>
    <col min="7954" max="7954" width="12.77734375" style="807" bestFit="1" customWidth="1"/>
    <col min="7955" max="7955" width="8.88671875" style="807"/>
    <col min="7956" max="7956" width="13.33203125" style="807" bestFit="1" customWidth="1"/>
    <col min="7957" max="8192" width="8.88671875" style="807"/>
    <col min="8193" max="8193" width="3.109375" style="807" customWidth="1"/>
    <col min="8194" max="8194" width="22.88671875" style="807" customWidth="1"/>
    <col min="8195" max="8195" width="18.5546875" style="807" customWidth="1"/>
    <col min="8196" max="8196" width="13.21875" style="807" customWidth="1"/>
    <col min="8197" max="8197" width="11" style="807" customWidth="1"/>
    <col min="8198" max="8198" width="15" style="807" customWidth="1"/>
    <col min="8199" max="8199" width="12.6640625" style="807" customWidth="1"/>
    <col min="8200" max="8200" width="14.21875" style="807" customWidth="1"/>
    <col min="8201" max="8201" width="15.88671875" style="807" customWidth="1"/>
    <col min="8202" max="8202" width="11.21875" style="807" customWidth="1"/>
    <col min="8203" max="8203" width="9.33203125" style="807" customWidth="1"/>
    <col min="8204" max="8204" width="16.5546875" style="807" bestFit="1" customWidth="1"/>
    <col min="8205" max="8205" width="5.88671875" style="807" customWidth="1"/>
    <col min="8206" max="8206" width="5" style="807" customWidth="1"/>
    <col min="8207" max="8208" width="8.88671875" style="807"/>
    <col min="8209" max="8209" width="13.44140625" style="807" customWidth="1"/>
    <col min="8210" max="8210" width="12.77734375" style="807" bestFit="1" customWidth="1"/>
    <col min="8211" max="8211" width="8.88671875" style="807"/>
    <col min="8212" max="8212" width="13.33203125" style="807" bestFit="1" customWidth="1"/>
    <col min="8213" max="8448" width="8.88671875" style="807"/>
    <col min="8449" max="8449" width="3.109375" style="807" customWidth="1"/>
    <col min="8450" max="8450" width="22.88671875" style="807" customWidth="1"/>
    <col min="8451" max="8451" width="18.5546875" style="807" customWidth="1"/>
    <col min="8452" max="8452" width="13.21875" style="807" customWidth="1"/>
    <col min="8453" max="8453" width="11" style="807" customWidth="1"/>
    <col min="8454" max="8454" width="15" style="807" customWidth="1"/>
    <col min="8455" max="8455" width="12.6640625" style="807" customWidth="1"/>
    <col min="8456" max="8456" width="14.21875" style="807" customWidth="1"/>
    <col min="8457" max="8457" width="15.88671875" style="807" customWidth="1"/>
    <col min="8458" max="8458" width="11.21875" style="807" customWidth="1"/>
    <col min="8459" max="8459" width="9.33203125" style="807" customWidth="1"/>
    <col min="8460" max="8460" width="16.5546875" style="807" bestFit="1" customWidth="1"/>
    <col min="8461" max="8461" width="5.88671875" style="807" customWidth="1"/>
    <col min="8462" max="8462" width="5" style="807" customWidth="1"/>
    <col min="8463" max="8464" width="8.88671875" style="807"/>
    <col min="8465" max="8465" width="13.44140625" style="807" customWidth="1"/>
    <col min="8466" max="8466" width="12.77734375" style="807" bestFit="1" customWidth="1"/>
    <col min="8467" max="8467" width="8.88671875" style="807"/>
    <col min="8468" max="8468" width="13.33203125" style="807" bestFit="1" customWidth="1"/>
    <col min="8469" max="8704" width="8.88671875" style="807"/>
    <col min="8705" max="8705" width="3.109375" style="807" customWidth="1"/>
    <col min="8706" max="8706" width="22.88671875" style="807" customWidth="1"/>
    <col min="8707" max="8707" width="18.5546875" style="807" customWidth="1"/>
    <col min="8708" max="8708" width="13.21875" style="807" customWidth="1"/>
    <col min="8709" max="8709" width="11" style="807" customWidth="1"/>
    <col min="8710" max="8710" width="15" style="807" customWidth="1"/>
    <col min="8711" max="8711" width="12.6640625" style="807" customWidth="1"/>
    <col min="8712" max="8712" width="14.21875" style="807" customWidth="1"/>
    <col min="8713" max="8713" width="15.88671875" style="807" customWidth="1"/>
    <col min="8714" max="8714" width="11.21875" style="807" customWidth="1"/>
    <col min="8715" max="8715" width="9.33203125" style="807" customWidth="1"/>
    <col min="8716" max="8716" width="16.5546875" style="807" bestFit="1" customWidth="1"/>
    <col min="8717" max="8717" width="5.88671875" style="807" customWidth="1"/>
    <col min="8718" max="8718" width="5" style="807" customWidth="1"/>
    <col min="8719" max="8720" width="8.88671875" style="807"/>
    <col min="8721" max="8721" width="13.44140625" style="807" customWidth="1"/>
    <col min="8722" max="8722" width="12.77734375" style="807" bestFit="1" customWidth="1"/>
    <col min="8723" max="8723" width="8.88671875" style="807"/>
    <col min="8724" max="8724" width="13.33203125" style="807" bestFit="1" customWidth="1"/>
    <col min="8725" max="8960" width="8.88671875" style="807"/>
    <col min="8961" max="8961" width="3.109375" style="807" customWidth="1"/>
    <col min="8962" max="8962" width="22.88671875" style="807" customWidth="1"/>
    <col min="8963" max="8963" width="18.5546875" style="807" customWidth="1"/>
    <col min="8964" max="8964" width="13.21875" style="807" customWidth="1"/>
    <col min="8965" max="8965" width="11" style="807" customWidth="1"/>
    <col min="8966" max="8966" width="15" style="807" customWidth="1"/>
    <col min="8967" max="8967" width="12.6640625" style="807" customWidth="1"/>
    <col min="8968" max="8968" width="14.21875" style="807" customWidth="1"/>
    <col min="8969" max="8969" width="15.88671875" style="807" customWidth="1"/>
    <col min="8970" max="8970" width="11.21875" style="807" customWidth="1"/>
    <col min="8971" max="8971" width="9.33203125" style="807" customWidth="1"/>
    <col min="8972" max="8972" width="16.5546875" style="807" bestFit="1" customWidth="1"/>
    <col min="8973" max="8973" width="5.88671875" style="807" customWidth="1"/>
    <col min="8974" max="8974" width="5" style="807" customWidth="1"/>
    <col min="8975" max="8976" width="8.88671875" style="807"/>
    <col min="8977" max="8977" width="13.44140625" style="807" customWidth="1"/>
    <col min="8978" max="8978" width="12.77734375" style="807" bestFit="1" customWidth="1"/>
    <col min="8979" max="8979" width="8.88671875" style="807"/>
    <col min="8980" max="8980" width="13.33203125" style="807" bestFit="1" customWidth="1"/>
    <col min="8981" max="9216" width="8.88671875" style="807"/>
    <col min="9217" max="9217" width="3.109375" style="807" customWidth="1"/>
    <col min="9218" max="9218" width="22.88671875" style="807" customWidth="1"/>
    <col min="9219" max="9219" width="18.5546875" style="807" customWidth="1"/>
    <col min="9220" max="9220" width="13.21875" style="807" customWidth="1"/>
    <col min="9221" max="9221" width="11" style="807" customWidth="1"/>
    <col min="9222" max="9222" width="15" style="807" customWidth="1"/>
    <col min="9223" max="9223" width="12.6640625" style="807" customWidth="1"/>
    <col min="9224" max="9224" width="14.21875" style="807" customWidth="1"/>
    <col min="9225" max="9225" width="15.88671875" style="807" customWidth="1"/>
    <col min="9226" max="9226" width="11.21875" style="807" customWidth="1"/>
    <col min="9227" max="9227" width="9.33203125" style="807" customWidth="1"/>
    <col min="9228" max="9228" width="16.5546875" style="807" bestFit="1" customWidth="1"/>
    <col min="9229" max="9229" width="5.88671875" style="807" customWidth="1"/>
    <col min="9230" max="9230" width="5" style="807" customWidth="1"/>
    <col min="9231" max="9232" width="8.88671875" style="807"/>
    <col min="9233" max="9233" width="13.44140625" style="807" customWidth="1"/>
    <col min="9234" max="9234" width="12.77734375" style="807" bestFit="1" customWidth="1"/>
    <col min="9235" max="9235" width="8.88671875" style="807"/>
    <col min="9236" max="9236" width="13.33203125" style="807" bestFit="1" customWidth="1"/>
    <col min="9237" max="9472" width="8.88671875" style="807"/>
    <col min="9473" max="9473" width="3.109375" style="807" customWidth="1"/>
    <col min="9474" max="9474" width="22.88671875" style="807" customWidth="1"/>
    <col min="9475" max="9475" width="18.5546875" style="807" customWidth="1"/>
    <col min="9476" max="9476" width="13.21875" style="807" customWidth="1"/>
    <col min="9477" max="9477" width="11" style="807" customWidth="1"/>
    <col min="9478" max="9478" width="15" style="807" customWidth="1"/>
    <col min="9479" max="9479" width="12.6640625" style="807" customWidth="1"/>
    <col min="9480" max="9480" width="14.21875" style="807" customWidth="1"/>
    <col min="9481" max="9481" width="15.88671875" style="807" customWidth="1"/>
    <col min="9482" max="9482" width="11.21875" style="807" customWidth="1"/>
    <col min="9483" max="9483" width="9.33203125" style="807" customWidth="1"/>
    <col min="9484" max="9484" width="16.5546875" style="807" bestFit="1" customWidth="1"/>
    <col min="9485" max="9485" width="5.88671875" style="807" customWidth="1"/>
    <col min="9486" max="9486" width="5" style="807" customWidth="1"/>
    <col min="9487" max="9488" width="8.88671875" style="807"/>
    <col min="9489" max="9489" width="13.44140625" style="807" customWidth="1"/>
    <col min="9490" max="9490" width="12.77734375" style="807" bestFit="1" customWidth="1"/>
    <col min="9491" max="9491" width="8.88671875" style="807"/>
    <col min="9492" max="9492" width="13.33203125" style="807" bestFit="1" customWidth="1"/>
    <col min="9493" max="9728" width="8.88671875" style="807"/>
    <col min="9729" max="9729" width="3.109375" style="807" customWidth="1"/>
    <col min="9730" max="9730" width="22.88671875" style="807" customWidth="1"/>
    <col min="9731" max="9731" width="18.5546875" style="807" customWidth="1"/>
    <col min="9732" max="9732" width="13.21875" style="807" customWidth="1"/>
    <col min="9733" max="9733" width="11" style="807" customWidth="1"/>
    <col min="9734" max="9734" width="15" style="807" customWidth="1"/>
    <col min="9735" max="9735" width="12.6640625" style="807" customWidth="1"/>
    <col min="9736" max="9736" width="14.21875" style="807" customWidth="1"/>
    <col min="9737" max="9737" width="15.88671875" style="807" customWidth="1"/>
    <col min="9738" max="9738" width="11.21875" style="807" customWidth="1"/>
    <col min="9739" max="9739" width="9.33203125" style="807" customWidth="1"/>
    <col min="9740" max="9740" width="16.5546875" style="807" bestFit="1" customWidth="1"/>
    <col min="9741" max="9741" width="5.88671875" style="807" customWidth="1"/>
    <col min="9742" max="9742" width="5" style="807" customWidth="1"/>
    <col min="9743" max="9744" width="8.88671875" style="807"/>
    <col min="9745" max="9745" width="13.44140625" style="807" customWidth="1"/>
    <col min="9746" max="9746" width="12.77734375" style="807" bestFit="1" customWidth="1"/>
    <col min="9747" max="9747" width="8.88671875" style="807"/>
    <col min="9748" max="9748" width="13.33203125" style="807" bestFit="1" customWidth="1"/>
    <col min="9749" max="9984" width="8.88671875" style="807"/>
    <col min="9985" max="9985" width="3.109375" style="807" customWidth="1"/>
    <col min="9986" max="9986" width="22.88671875" style="807" customWidth="1"/>
    <col min="9987" max="9987" width="18.5546875" style="807" customWidth="1"/>
    <col min="9988" max="9988" width="13.21875" style="807" customWidth="1"/>
    <col min="9989" max="9989" width="11" style="807" customWidth="1"/>
    <col min="9990" max="9990" width="15" style="807" customWidth="1"/>
    <col min="9991" max="9991" width="12.6640625" style="807" customWidth="1"/>
    <col min="9992" max="9992" width="14.21875" style="807" customWidth="1"/>
    <col min="9993" max="9993" width="15.88671875" style="807" customWidth="1"/>
    <col min="9994" max="9994" width="11.21875" style="807" customWidth="1"/>
    <col min="9995" max="9995" width="9.33203125" style="807" customWidth="1"/>
    <col min="9996" max="9996" width="16.5546875" style="807" bestFit="1" customWidth="1"/>
    <col min="9997" max="9997" width="5.88671875" style="807" customWidth="1"/>
    <col min="9998" max="9998" width="5" style="807" customWidth="1"/>
    <col min="9999" max="10000" width="8.88671875" style="807"/>
    <col min="10001" max="10001" width="13.44140625" style="807" customWidth="1"/>
    <col min="10002" max="10002" width="12.77734375" style="807" bestFit="1" customWidth="1"/>
    <col min="10003" max="10003" width="8.88671875" style="807"/>
    <col min="10004" max="10004" width="13.33203125" style="807" bestFit="1" customWidth="1"/>
    <col min="10005" max="10240" width="8.88671875" style="807"/>
    <col min="10241" max="10241" width="3.109375" style="807" customWidth="1"/>
    <col min="10242" max="10242" width="22.88671875" style="807" customWidth="1"/>
    <col min="10243" max="10243" width="18.5546875" style="807" customWidth="1"/>
    <col min="10244" max="10244" width="13.21875" style="807" customWidth="1"/>
    <col min="10245" max="10245" width="11" style="807" customWidth="1"/>
    <col min="10246" max="10246" width="15" style="807" customWidth="1"/>
    <col min="10247" max="10247" width="12.6640625" style="807" customWidth="1"/>
    <col min="10248" max="10248" width="14.21875" style="807" customWidth="1"/>
    <col min="10249" max="10249" width="15.88671875" style="807" customWidth="1"/>
    <col min="10250" max="10250" width="11.21875" style="807" customWidth="1"/>
    <col min="10251" max="10251" width="9.33203125" style="807" customWidth="1"/>
    <col min="10252" max="10252" width="16.5546875" style="807" bestFit="1" customWidth="1"/>
    <col min="10253" max="10253" width="5.88671875" style="807" customWidth="1"/>
    <col min="10254" max="10254" width="5" style="807" customWidth="1"/>
    <col min="10255" max="10256" width="8.88671875" style="807"/>
    <col min="10257" max="10257" width="13.44140625" style="807" customWidth="1"/>
    <col min="10258" max="10258" width="12.77734375" style="807" bestFit="1" customWidth="1"/>
    <col min="10259" max="10259" width="8.88671875" style="807"/>
    <col min="10260" max="10260" width="13.33203125" style="807" bestFit="1" customWidth="1"/>
    <col min="10261" max="10496" width="8.88671875" style="807"/>
    <col min="10497" max="10497" width="3.109375" style="807" customWidth="1"/>
    <col min="10498" max="10498" width="22.88671875" style="807" customWidth="1"/>
    <col min="10499" max="10499" width="18.5546875" style="807" customWidth="1"/>
    <col min="10500" max="10500" width="13.21875" style="807" customWidth="1"/>
    <col min="10501" max="10501" width="11" style="807" customWidth="1"/>
    <col min="10502" max="10502" width="15" style="807" customWidth="1"/>
    <col min="10503" max="10503" width="12.6640625" style="807" customWidth="1"/>
    <col min="10504" max="10504" width="14.21875" style="807" customWidth="1"/>
    <col min="10505" max="10505" width="15.88671875" style="807" customWidth="1"/>
    <col min="10506" max="10506" width="11.21875" style="807" customWidth="1"/>
    <col min="10507" max="10507" width="9.33203125" style="807" customWidth="1"/>
    <col min="10508" max="10508" width="16.5546875" style="807" bestFit="1" customWidth="1"/>
    <col min="10509" max="10509" width="5.88671875" style="807" customWidth="1"/>
    <col min="10510" max="10510" width="5" style="807" customWidth="1"/>
    <col min="10511" max="10512" width="8.88671875" style="807"/>
    <col min="10513" max="10513" width="13.44140625" style="807" customWidth="1"/>
    <col min="10514" max="10514" width="12.77734375" style="807" bestFit="1" customWidth="1"/>
    <col min="10515" max="10515" width="8.88671875" style="807"/>
    <col min="10516" max="10516" width="13.33203125" style="807" bestFit="1" customWidth="1"/>
    <col min="10517" max="10752" width="8.88671875" style="807"/>
    <col min="10753" max="10753" width="3.109375" style="807" customWidth="1"/>
    <col min="10754" max="10754" width="22.88671875" style="807" customWidth="1"/>
    <col min="10755" max="10755" width="18.5546875" style="807" customWidth="1"/>
    <col min="10756" max="10756" width="13.21875" style="807" customWidth="1"/>
    <col min="10757" max="10757" width="11" style="807" customWidth="1"/>
    <col min="10758" max="10758" width="15" style="807" customWidth="1"/>
    <col min="10759" max="10759" width="12.6640625" style="807" customWidth="1"/>
    <col min="10760" max="10760" width="14.21875" style="807" customWidth="1"/>
    <col min="10761" max="10761" width="15.88671875" style="807" customWidth="1"/>
    <col min="10762" max="10762" width="11.21875" style="807" customWidth="1"/>
    <col min="10763" max="10763" width="9.33203125" style="807" customWidth="1"/>
    <col min="10764" max="10764" width="16.5546875" style="807" bestFit="1" customWidth="1"/>
    <col min="10765" max="10765" width="5.88671875" style="807" customWidth="1"/>
    <col min="10766" max="10766" width="5" style="807" customWidth="1"/>
    <col min="10767" max="10768" width="8.88671875" style="807"/>
    <col min="10769" max="10769" width="13.44140625" style="807" customWidth="1"/>
    <col min="10770" max="10770" width="12.77734375" style="807" bestFit="1" customWidth="1"/>
    <col min="10771" max="10771" width="8.88671875" style="807"/>
    <col min="10772" max="10772" width="13.33203125" style="807" bestFit="1" customWidth="1"/>
    <col min="10773" max="11008" width="8.88671875" style="807"/>
    <col min="11009" max="11009" width="3.109375" style="807" customWidth="1"/>
    <col min="11010" max="11010" width="22.88671875" style="807" customWidth="1"/>
    <col min="11011" max="11011" width="18.5546875" style="807" customWidth="1"/>
    <col min="11012" max="11012" width="13.21875" style="807" customWidth="1"/>
    <col min="11013" max="11013" width="11" style="807" customWidth="1"/>
    <col min="11014" max="11014" width="15" style="807" customWidth="1"/>
    <col min="11015" max="11015" width="12.6640625" style="807" customWidth="1"/>
    <col min="11016" max="11016" width="14.21875" style="807" customWidth="1"/>
    <col min="11017" max="11017" width="15.88671875" style="807" customWidth="1"/>
    <col min="11018" max="11018" width="11.21875" style="807" customWidth="1"/>
    <col min="11019" max="11019" width="9.33203125" style="807" customWidth="1"/>
    <col min="11020" max="11020" width="16.5546875" style="807" bestFit="1" customWidth="1"/>
    <col min="11021" max="11021" width="5.88671875" style="807" customWidth="1"/>
    <col min="11022" max="11022" width="5" style="807" customWidth="1"/>
    <col min="11023" max="11024" width="8.88671875" style="807"/>
    <col min="11025" max="11025" width="13.44140625" style="807" customWidth="1"/>
    <col min="11026" max="11026" width="12.77734375" style="807" bestFit="1" customWidth="1"/>
    <col min="11027" max="11027" width="8.88671875" style="807"/>
    <col min="11028" max="11028" width="13.33203125" style="807" bestFit="1" customWidth="1"/>
    <col min="11029" max="11264" width="8.88671875" style="807"/>
    <col min="11265" max="11265" width="3.109375" style="807" customWidth="1"/>
    <col min="11266" max="11266" width="22.88671875" style="807" customWidth="1"/>
    <col min="11267" max="11267" width="18.5546875" style="807" customWidth="1"/>
    <col min="11268" max="11268" width="13.21875" style="807" customWidth="1"/>
    <col min="11269" max="11269" width="11" style="807" customWidth="1"/>
    <col min="11270" max="11270" width="15" style="807" customWidth="1"/>
    <col min="11271" max="11271" width="12.6640625" style="807" customWidth="1"/>
    <col min="11272" max="11272" width="14.21875" style="807" customWidth="1"/>
    <col min="11273" max="11273" width="15.88671875" style="807" customWidth="1"/>
    <col min="11274" max="11274" width="11.21875" style="807" customWidth="1"/>
    <col min="11275" max="11275" width="9.33203125" style="807" customWidth="1"/>
    <col min="11276" max="11276" width="16.5546875" style="807" bestFit="1" customWidth="1"/>
    <col min="11277" max="11277" width="5.88671875" style="807" customWidth="1"/>
    <col min="11278" max="11278" width="5" style="807" customWidth="1"/>
    <col min="11279" max="11280" width="8.88671875" style="807"/>
    <col min="11281" max="11281" width="13.44140625" style="807" customWidth="1"/>
    <col min="11282" max="11282" width="12.77734375" style="807" bestFit="1" customWidth="1"/>
    <col min="11283" max="11283" width="8.88671875" style="807"/>
    <col min="11284" max="11284" width="13.33203125" style="807" bestFit="1" customWidth="1"/>
    <col min="11285" max="11520" width="8.88671875" style="807"/>
    <col min="11521" max="11521" width="3.109375" style="807" customWidth="1"/>
    <col min="11522" max="11522" width="22.88671875" style="807" customWidth="1"/>
    <col min="11523" max="11523" width="18.5546875" style="807" customWidth="1"/>
    <col min="11524" max="11524" width="13.21875" style="807" customWidth="1"/>
    <col min="11525" max="11525" width="11" style="807" customWidth="1"/>
    <col min="11526" max="11526" width="15" style="807" customWidth="1"/>
    <col min="11527" max="11527" width="12.6640625" style="807" customWidth="1"/>
    <col min="11528" max="11528" width="14.21875" style="807" customWidth="1"/>
    <col min="11529" max="11529" width="15.88671875" style="807" customWidth="1"/>
    <col min="11530" max="11530" width="11.21875" style="807" customWidth="1"/>
    <col min="11531" max="11531" width="9.33203125" style="807" customWidth="1"/>
    <col min="11532" max="11532" width="16.5546875" style="807" bestFit="1" customWidth="1"/>
    <col min="11533" max="11533" width="5.88671875" style="807" customWidth="1"/>
    <col min="11534" max="11534" width="5" style="807" customWidth="1"/>
    <col min="11535" max="11536" width="8.88671875" style="807"/>
    <col min="11537" max="11537" width="13.44140625" style="807" customWidth="1"/>
    <col min="11538" max="11538" width="12.77734375" style="807" bestFit="1" customWidth="1"/>
    <col min="11539" max="11539" width="8.88671875" style="807"/>
    <col min="11540" max="11540" width="13.33203125" style="807" bestFit="1" customWidth="1"/>
    <col min="11541" max="11776" width="8.88671875" style="807"/>
    <col min="11777" max="11777" width="3.109375" style="807" customWidth="1"/>
    <col min="11778" max="11778" width="22.88671875" style="807" customWidth="1"/>
    <col min="11779" max="11779" width="18.5546875" style="807" customWidth="1"/>
    <col min="11780" max="11780" width="13.21875" style="807" customWidth="1"/>
    <col min="11781" max="11781" width="11" style="807" customWidth="1"/>
    <col min="11782" max="11782" width="15" style="807" customWidth="1"/>
    <col min="11783" max="11783" width="12.6640625" style="807" customWidth="1"/>
    <col min="11784" max="11784" width="14.21875" style="807" customWidth="1"/>
    <col min="11785" max="11785" width="15.88671875" style="807" customWidth="1"/>
    <col min="11786" max="11786" width="11.21875" style="807" customWidth="1"/>
    <col min="11787" max="11787" width="9.33203125" style="807" customWidth="1"/>
    <col min="11788" max="11788" width="16.5546875" style="807" bestFit="1" customWidth="1"/>
    <col min="11789" max="11789" width="5.88671875" style="807" customWidth="1"/>
    <col min="11790" max="11790" width="5" style="807" customWidth="1"/>
    <col min="11791" max="11792" width="8.88671875" style="807"/>
    <col min="11793" max="11793" width="13.44140625" style="807" customWidth="1"/>
    <col min="11794" max="11794" width="12.77734375" style="807" bestFit="1" customWidth="1"/>
    <col min="11795" max="11795" width="8.88671875" style="807"/>
    <col min="11796" max="11796" width="13.33203125" style="807" bestFit="1" customWidth="1"/>
    <col min="11797" max="12032" width="8.88671875" style="807"/>
    <col min="12033" max="12033" width="3.109375" style="807" customWidth="1"/>
    <col min="12034" max="12034" width="22.88671875" style="807" customWidth="1"/>
    <col min="12035" max="12035" width="18.5546875" style="807" customWidth="1"/>
    <col min="12036" max="12036" width="13.21875" style="807" customWidth="1"/>
    <col min="12037" max="12037" width="11" style="807" customWidth="1"/>
    <col min="12038" max="12038" width="15" style="807" customWidth="1"/>
    <col min="12039" max="12039" width="12.6640625" style="807" customWidth="1"/>
    <col min="12040" max="12040" width="14.21875" style="807" customWidth="1"/>
    <col min="12041" max="12041" width="15.88671875" style="807" customWidth="1"/>
    <col min="12042" max="12042" width="11.21875" style="807" customWidth="1"/>
    <col min="12043" max="12043" width="9.33203125" style="807" customWidth="1"/>
    <col min="12044" max="12044" width="16.5546875" style="807" bestFit="1" customWidth="1"/>
    <col min="12045" max="12045" width="5.88671875" style="807" customWidth="1"/>
    <col min="12046" max="12046" width="5" style="807" customWidth="1"/>
    <col min="12047" max="12048" width="8.88671875" style="807"/>
    <col min="12049" max="12049" width="13.44140625" style="807" customWidth="1"/>
    <col min="12050" max="12050" width="12.77734375" style="807" bestFit="1" customWidth="1"/>
    <col min="12051" max="12051" width="8.88671875" style="807"/>
    <col min="12052" max="12052" width="13.33203125" style="807" bestFit="1" customWidth="1"/>
    <col min="12053" max="12288" width="8.88671875" style="807"/>
    <col min="12289" max="12289" width="3.109375" style="807" customWidth="1"/>
    <col min="12290" max="12290" width="22.88671875" style="807" customWidth="1"/>
    <col min="12291" max="12291" width="18.5546875" style="807" customWidth="1"/>
    <col min="12292" max="12292" width="13.21875" style="807" customWidth="1"/>
    <col min="12293" max="12293" width="11" style="807" customWidth="1"/>
    <col min="12294" max="12294" width="15" style="807" customWidth="1"/>
    <col min="12295" max="12295" width="12.6640625" style="807" customWidth="1"/>
    <col min="12296" max="12296" width="14.21875" style="807" customWidth="1"/>
    <col min="12297" max="12297" width="15.88671875" style="807" customWidth="1"/>
    <col min="12298" max="12298" width="11.21875" style="807" customWidth="1"/>
    <col min="12299" max="12299" width="9.33203125" style="807" customWidth="1"/>
    <col min="12300" max="12300" width="16.5546875" style="807" bestFit="1" customWidth="1"/>
    <col min="12301" max="12301" width="5.88671875" style="807" customWidth="1"/>
    <col min="12302" max="12302" width="5" style="807" customWidth="1"/>
    <col min="12303" max="12304" width="8.88671875" style="807"/>
    <col min="12305" max="12305" width="13.44140625" style="807" customWidth="1"/>
    <col min="12306" max="12306" width="12.77734375" style="807" bestFit="1" customWidth="1"/>
    <col min="12307" max="12307" width="8.88671875" style="807"/>
    <col min="12308" max="12308" width="13.33203125" style="807" bestFit="1" customWidth="1"/>
    <col min="12309" max="12544" width="8.88671875" style="807"/>
    <col min="12545" max="12545" width="3.109375" style="807" customWidth="1"/>
    <col min="12546" max="12546" width="22.88671875" style="807" customWidth="1"/>
    <col min="12547" max="12547" width="18.5546875" style="807" customWidth="1"/>
    <col min="12548" max="12548" width="13.21875" style="807" customWidth="1"/>
    <col min="12549" max="12549" width="11" style="807" customWidth="1"/>
    <col min="12550" max="12550" width="15" style="807" customWidth="1"/>
    <col min="12551" max="12551" width="12.6640625" style="807" customWidth="1"/>
    <col min="12552" max="12552" width="14.21875" style="807" customWidth="1"/>
    <col min="12553" max="12553" width="15.88671875" style="807" customWidth="1"/>
    <col min="12554" max="12554" width="11.21875" style="807" customWidth="1"/>
    <col min="12555" max="12555" width="9.33203125" style="807" customWidth="1"/>
    <col min="12556" max="12556" width="16.5546875" style="807" bestFit="1" customWidth="1"/>
    <col min="12557" max="12557" width="5.88671875" style="807" customWidth="1"/>
    <col min="12558" max="12558" width="5" style="807" customWidth="1"/>
    <col min="12559" max="12560" width="8.88671875" style="807"/>
    <col min="12561" max="12561" width="13.44140625" style="807" customWidth="1"/>
    <col min="12562" max="12562" width="12.77734375" style="807" bestFit="1" customWidth="1"/>
    <col min="12563" max="12563" width="8.88671875" style="807"/>
    <col min="12564" max="12564" width="13.33203125" style="807" bestFit="1" customWidth="1"/>
    <col min="12565" max="12800" width="8.88671875" style="807"/>
    <col min="12801" max="12801" width="3.109375" style="807" customWidth="1"/>
    <col min="12802" max="12802" width="22.88671875" style="807" customWidth="1"/>
    <col min="12803" max="12803" width="18.5546875" style="807" customWidth="1"/>
    <col min="12804" max="12804" width="13.21875" style="807" customWidth="1"/>
    <col min="12805" max="12805" width="11" style="807" customWidth="1"/>
    <col min="12806" max="12806" width="15" style="807" customWidth="1"/>
    <col min="12807" max="12807" width="12.6640625" style="807" customWidth="1"/>
    <col min="12808" max="12808" width="14.21875" style="807" customWidth="1"/>
    <col min="12809" max="12809" width="15.88671875" style="807" customWidth="1"/>
    <col min="12810" max="12810" width="11.21875" style="807" customWidth="1"/>
    <col min="12811" max="12811" width="9.33203125" style="807" customWidth="1"/>
    <col min="12812" max="12812" width="16.5546875" style="807" bestFit="1" customWidth="1"/>
    <col min="12813" max="12813" width="5.88671875" style="807" customWidth="1"/>
    <col min="12814" max="12814" width="5" style="807" customWidth="1"/>
    <col min="12815" max="12816" width="8.88671875" style="807"/>
    <col min="12817" max="12817" width="13.44140625" style="807" customWidth="1"/>
    <col min="12818" max="12818" width="12.77734375" style="807" bestFit="1" customWidth="1"/>
    <col min="12819" max="12819" width="8.88671875" style="807"/>
    <col min="12820" max="12820" width="13.33203125" style="807" bestFit="1" customWidth="1"/>
    <col min="12821" max="13056" width="8.88671875" style="807"/>
    <col min="13057" max="13057" width="3.109375" style="807" customWidth="1"/>
    <col min="13058" max="13058" width="22.88671875" style="807" customWidth="1"/>
    <col min="13059" max="13059" width="18.5546875" style="807" customWidth="1"/>
    <col min="13060" max="13060" width="13.21875" style="807" customWidth="1"/>
    <col min="13061" max="13061" width="11" style="807" customWidth="1"/>
    <col min="13062" max="13062" width="15" style="807" customWidth="1"/>
    <col min="13063" max="13063" width="12.6640625" style="807" customWidth="1"/>
    <col min="13064" max="13064" width="14.21875" style="807" customWidth="1"/>
    <col min="13065" max="13065" width="15.88671875" style="807" customWidth="1"/>
    <col min="13066" max="13066" width="11.21875" style="807" customWidth="1"/>
    <col min="13067" max="13067" width="9.33203125" style="807" customWidth="1"/>
    <col min="13068" max="13068" width="16.5546875" style="807" bestFit="1" customWidth="1"/>
    <col min="13069" max="13069" width="5.88671875" style="807" customWidth="1"/>
    <col min="13070" max="13070" width="5" style="807" customWidth="1"/>
    <col min="13071" max="13072" width="8.88671875" style="807"/>
    <col min="13073" max="13073" width="13.44140625" style="807" customWidth="1"/>
    <col min="13074" max="13074" width="12.77734375" style="807" bestFit="1" customWidth="1"/>
    <col min="13075" max="13075" width="8.88671875" style="807"/>
    <col min="13076" max="13076" width="13.33203125" style="807" bestFit="1" customWidth="1"/>
    <col min="13077" max="13312" width="8.88671875" style="807"/>
    <col min="13313" max="13313" width="3.109375" style="807" customWidth="1"/>
    <col min="13314" max="13314" width="22.88671875" style="807" customWidth="1"/>
    <col min="13315" max="13315" width="18.5546875" style="807" customWidth="1"/>
    <col min="13316" max="13316" width="13.21875" style="807" customWidth="1"/>
    <col min="13317" max="13317" width="11" style="807" customWidth="1"/>
    <col min="13318" max="13318" width="15" style="807" customWidth="1"/>
    <col min="13319" max="13319" width="12.6640625" style="807" customWidth="1"/>
    <col min="13320" max="13320" width="14.21875" style="807" customWidth="1"/>
    <col min="13321" max="13321" width="15.88671875" style="807" customWidth="1"/>
    <col min="13322" max="13322" width="11.21875" style="807" customWidth="1"/>
    <col min="13323" max="13323" width="9.33203125" style="807" customWidth="1"/>
    <col min="13324" max="13324" width="16.5546875" style="807" bestFit="1" customWidth="1"/>
    <col min="13325" max="13325" width="5.88671875" style="807" customWidth="1"/>
    <col min="13326" max="13326" width="5" style="807" customWidth="1"/>
    <col min="13327" max="13328" width="8.88671875" style="807"/>
    <col min="13329" max="13329" width="13.44140625" style="807" customWidth="1"/>
    <col min="13330" max="13330" width="12.77734375" style="807" bestFit="1" customWidth="1"/>
    <col min="13331" max="13331" width="8.88671875" style="807"/>
    <col min="13332" max="13332" width="13.33203125" style="807" bestFit="1" customWidth="1"/>
    <col min="13333" max="13568" width="8.88671875" style="807"/>
    <col min="13569" max="13569" width="3.109375" style="807" customWidth="1"/>
    <col min="13570" max="13570" width="22.88671875" style="807" customWidth="1"/>
    <col min="13571" max="13571" width="18.5546875" style="807" customWidth="1"/>
    <col min="13572" max="13572" width="13.21875" style="807" customWidth="1"/>
    <col min="13573" max="13573" width="11" style="807" customWidth="1"/>
    <col min="13574" max="13574" width="15" style="807" customWidth="1"/>
    <col min="13575" max="13575" width="12.6640625" style="807" customWidth="1"/>
    <col min="13576" max="13576" width="14.21875" style="807" customWidth="1"/>
    <col min="13577" max="13577" width="15.88671875" style="807" customWidth="1"/>
    <col min="13578" max="13578" width="11.21875" style="807" customWidth="1"/>
    <col min="13579" max="13579" width="9.33203125" style="807" customWidth="1"/>
    <col min="13580" max="13580" width="16.5546875" style="807" bestFit="1" customWidth="1"/>
    <col min="13581" max="13581" width="5.88671875" style="807" customWidth="1"/>
    <col min="13582" max="13582" width="5" style="807" customWidth="1"/>
    <col min="13583" max="13584" width="8.88671875" style="807"/>
    <col min="13585" max="13585" width="13.44140625" style="807" customWidth="1"/>
    <col min="13586" max="13586" width="12.77734375" style="807" bestFit="1" customWidth="1"/>
    <col min="13587" max="13587" width="8.88671875" style="807"/>
    <col min="13588" max="13588" width="13.33203125" style="807" bestFit="1" customWidth="1"/>
    <col min="13589" max="13824" width="8.88671875" style="807"/>
    <col min="13825" max="13825" width="3.109375" style="807" customWidth="1"/>
    <col min="13826" max="13826" width="22.88671875" style="807" customWidth="1"/>
    <col min="13827" max="13827" width="18.5546875" style="807" customWidth="1"/>
    <col min="13828" max="13828" width="13.21875" style="807" customWidth="1"/>
    <col min="13829" max="13829" width="11" style="807" customWidth="1"/>
    <col min="13830" max="13830" width="15" style="807" customWidth="1"/>
    <col min="13831" max="13831" width="12.6640625" style="807" customWidth="1"/>
    <col min="13832" max="13832" width="14.21875" style="807" customWidth="1"/>
    <col min="13833" max="13833" width="15.88671875" style="807" customWidth="1"/>
    <col min="13834" max="13834" width="11.21875" style="807" customWidth="1"/>
    <col min="13835" max="13835" width="9.33203125" style="807" customWidth="1"/>
    <col min="13836" max="13836" width="16.5546875" style="807" bestFit="1" customWidth="1"/>
    <col min="13837" max="13837" width="5.88671875" style="807" customWidth="1"/>
    <col min="13838" max="13838" width="5" style="807" customWidth="1"/>
    <col min="13839" max="13840" width="8.88671875" style="807"/>
    <col min="13841" max="13841" width="13.44140625" style="807" customWidth="1"/>
    <col min="13842" max="13842" width="12.77734375" style="807" bestFit="1" customWidth="1"/>
    <col min="13843" max="13843" width="8.88671875" style="807"/>
    <col min="13844" max="13844" width="13.33203125" style="807" bestFit="1" customWidth="1"/>
    <col min="13845" max="14080" width="8.88671875" style="807"/>
    <col min="14081" max="14081" width="3.109375" style="807" customWidth="1"/>
    <col min="14082" max="14082" width="22.88671875" style="807" customWidth="1"/>
    <col min="14083" max="14083" width="18.5546875" style="807" customWidth="1"/>
    <col min="14084" max="14084" width="13.21875" style="807" customWidth="1"/>
    <col min="14085" max="14085" width="11" style="807" customWidth="1"/>
    <col min="14086" max="14086" width="15" style="807" customWidth="1"/>
    <col min="14087" max="14087" width="12.6640625" style="807" customWidth="1"/>
    <col min="14088" max="14088" width="14.21875" style="807" customWidth="1"/>
    <col min="14089" max="14089" width="15.88671875" style="807" customWidth="1"/>
    <col min="14090" max="14090" width="11.21875" style="807" customWidth="1"/>
    <col min="14091" max="14091" width="9.33203125" style="807" customWidth="1"/>
    <col min="14092" max="14092" width="16.5546875" style="807" bestFit="1" customWidth="1"/>
    <col min="14093" max="14093" width="5.88671875" style="807" customWidth="1"/>
    <col min="14094" max="14094" width="5" style="807" customWidth="1"/>
    <col min="14095" max="14096" width="8.88671875" style="807"/>
    <col min="14097" max="14097" width="13.44140625" style="807" customWidth="1"/>
    <col min="14098" max="14098" width="12.77734375" style="807" bestFit="1" customWidth="1"/>
    <col min="14099" max="14099" width="8.88671875" style="807"/>
    <col min="14100" max="14100" width="13.33203125" style="807" bestFit="1" customWidth="1"/>
    <col min="14101" max="14336" width="8.88671875" style="807"/>
    <col min="14337" max="14337" width="3.109375" style="807" customWidth="1"/>
    <col min="14338" max="14338" width="22.88671875" style="807" customWidth="1"/>
    <col min="14339" max="14339" width="18.5546875" style="807" customWidth="1"/>
    <col min="14340" max="14340" width="13.21875" style="807" customWidth="1"/>
    <col min="14341" max="14341" width="11" style="807" customWidth="1"/>
    <col min="14342" max="14342" width="15" style="807" customWidth="1"/>
    <col min="14343" max="14343" width="12.6640625" style="807" customWidth="1"/>
    <col min="14344" max="14344" width="14.21875" style="807" customWidth="1"/>
    <col min="14345" max="14345" width="15.88671875" style="807" customWidth="1"/>
    <col min="14346" max="14346" width="11.21875" style="807" customWidth="1"/>
    <col min="14347" max="14347" width="9.33203125" style="807" customWidth="1"/>
    <col min="14348" max="14348" width="16.5546875" style="807" bestFit="1" customWidth="1"/>
    <col min="14349" max="14349" width="5.88671875" style="807" customWidth="1"/>
    <col min="14350" max="14350" width="5" style="807" customWidth="1"/>
    <col min="14351" max="14352" width="8.88671875" style="807"/>
    <col min="14353" max="14353" width="13.44140625" style="807" customWidth="1"/>
    <col min="14354" max="14354" width="12.77734375" style="807" bestFit="1" customWidth="1"/>
    <col min="14355" max="14355" width="8.88671875" style="807"/>
    <col min="14356" max="14356" width="13.33203125" style="807" bestFit="1" customWidth="1"/>
    <col min="14357" max="14592" width="8.88671875" style="807"/>
    <col min="14593" max="14593" width="3.109375" style="807" customWidth="1"/>
    <col min="14594" max="14594" width="22.88671875" style="807" customWidth="1"/>
    <col min="14595" max="14595" width="18.5546875" style="807" customWidth="1"/>
    <col min="14596" max="14596" width="13.21875" style="807" customWidth="1"/>
    <col min="14597" max="14597" width="11" style="807" customWidth="1"/>
    <col min="14598" max="14598" width="15" style="807" customWidth="1"/>
    <col min="14599" max="14599" width="12.6640625" style="807" customWidth="1"/>
    <col min="14600" max="14600" width="14.21875" style="807" customWidth="1"/>
    <col min="14601" max="14601" width="15.88671875" style="807" customWidth="1"/>
    <col min="14602" max="14602" width="11.21875" style="807" customWidth="1"/>
    <col min="14603" max="14603" width="9.33203125" style="807" customWidth="1"/>
    <col min="14604" max="14604" width="16.5546875" style="807" bestFit="1" customWidth="1"/>
    <col min="14605" max="14605" width="5.88671875" style="807" customWidth="1"/>
    <col min="14606" max="14606" width="5" style="807" customWidth="1"/>
    <col min="14607" max="14608" width="8.88671875" style="807"/>
    <col min="14609" max="14609" width="13.44140625" style="807" customWidth="1"/>
    <col min="14610" max="14610" width="12.77734375" style="807" bestFit="1" customWidth="1"/>
    <col min="14611" max="14611" width="8.88671875" style="807"/>
    <col min="14612" max="14612" width="13.33203125" style="807" bestFit="1" customWidth="1"/>
    <col min="14613" max="14848" width="8.88671875" style="807"/>
    <col min="14849" max="14849" width="3.109375" style="807" customWidth="1"/>
    <col min="14850" max="14850" width="22.88671875" style="807" customWidth="1"/>
    <col min="14851" max="14851" width="18.5546875" style="807" customWidth="1"/>
    <col min="14852" max="14852" width="13.21875" style="807" customWidth="1"/>
    <col min="14853" max="14853" width="11" style="807" customWidth="1"/>
    <col min="14854" max="14854" width="15" style="807" customWidth="1"/>
    <col min="14855" max="14855" width="12.6640625" style="807" customWidth="1"/>
    <col min="14856" max="14856" width="14.21875" style="807" customWidth="1"/>
    <col min="14857" max="14857" width="15.88671875" style="807" customWidth="1"/>
    <col min="14858" max="14858" width="11.21875" style="807" customWidth="1"/>
    <col min="14859" max="14859" width="9.33203125" style="807" customWidth="1"/>
    <col min="14860" max="14860" width="16.5546875" style="807" bestFit="1" customWidth="1"/>
    <col min="14861" max="14861" width="5.88671875" style="807" customWidth="1"/>
    <col min="14862" max="14862" width="5" style="807" customWidth="1"/>
    <col min="14863" max="14864" width="8.88671875" style="807"/>
    <col min="14865" max="14865" width="13.44140625" style="807" customWidth="1"/>
    <col min="14866" max="14866" width="12.77734375" style="807" bestFit="1" customWidth="1"/>
    <col min="14867" max="14867" width="8.88671875" style="807"/>
    <col min="14868" max="14868" width="13.33203125" style="807" bestFit="1" customWidth="1"/>
    <col min="14869" max="15104" width="8.88671875" style="807"/>
    <col min="15105" max="15105" width="3.109375" style="807" customWidth="1"/>
    <col min="15106" max="15106" width="22.88671875" style="807" customWidth="1"/>
    <col min="15107" max="15107" width="18.5546875" style="807" customWidth="1"/>
    <col min="15108" max="15108" width="13.21875" style="807" customWidth="1"/>
    <col min="15109" max="15109" width="11" style="807" customWidth="1"/>
    <col min="15110" max="15110" width="15" style="807" customWidth="1"/>
    <col min="15111" max="15111" width="12.6640625" style="807" customWidth="1"/>
    <col min="15112" max="15112" width="14.21875" style="807" customWidth="1"/>
    <col min="15113" max="15113" width="15.88671875" style="807" customWidth="1"/>
    <col min="15114" max="15114" width="11.21875" style="807" customWidth="1"/>
    <col min="15115" max="15115" width="9.33203125" style="807" customWidth="1"/>
    <col min="15116" max="15116" width="16.5546875" style="807" bestFit="1" customWidth="1"/>
    <col min="15117" max="15117" width="5.88671875" style="807" customWidth="1"/>
    <col min="15118" max="15118" width="5" style="807" customWidth="1"/>
    <col min="15119" max="15120" width="8.88671875" style="807"/>
    <col min="15121" max="15121" width="13.44140625" style="807" customWidth="1"/>
    <col min="15122" max="15122" width="12.77734375" style="807" bestFit="1" customWidth="1"/>
    <col min="15123" max="15123" width="8.88671875" style="807"/>
    <col min="15124" max="15124" width="13.33203125" style="807" bestFit="1" customWidth="1"/>
    <col min="15125" max="15360" width="8.88671875" style="807"/>
    <col min="15361" max="15361" width="3.109375" style="807" customWidth="1"/>
    <col min="15362" max="15362" width="22.88671875" style="807" customWidth="1"/>
    <col min="15363" max="15363" width="18.5546875" style="807" customWidth="1"/>
    <col min="15364" max="15364" width="13.21875" style="807" customWidth="1"/>
    <col min="15365" max="15365" width="11" style="807" customWidth="1"/>
    <col min="15366" max="15366" width="15" style="807" customWidth="1"/>
    <col min="15367" max="15367" width="12.6640625" style="807" customWidth="1"/>
    <col min="15368" max="15368" width="14.21875" style="807" customWidth="1"/>
    <col min="15369" max="15369" width="15.88671875" style="807" customWidth="1"/>
    <col min="15370" max="15370" width="11.21875" style="807" customWidth="1"/>
    <col min="15371" max="15371" width="9.33203125" style="807" customWidth="1"/>
    <col min="15372" max="15372" width="16.5546875" style="807" bestFit="1" customWidth="1"/>
    <col min="15373" max="15373" width="5.88671875" style="807" customWidth="1"/>
    <col min="15374" max="15374" width="5" style="807" customWidth="1"/>
    <col min="15375" max="15376" width="8.88671875" style="807"/>
    <col min="15377" max="15377" width="13.44140625" style="807" customWidth="1"/>
    <col min="15378" max="15378" width="12.77734375" style="807" bestFit="1" customWidth="1"/>
    <col min="15379" max="15379" width="8.88671875" style="807"/>
    <col min="15380" max="15380" width="13.33203125" style="807" bestFit="1" customWidth="1"/>
    <col min="15381" max="15616" width="8.88671875" style="807"/>
    <col min="15617" max="15617" width="3.109375" style="807" customWidth="1"/>
    <col min="15618" max="15618" width="22.88671875" style="807" customWidth="1"/>
    <col min="15619" max="15619" width="18.5546875" style="807" customWidth="1"/>
    <col min="15620" max="15620" width="13.21875" style="807" customWidth="1"/>
    <col min="15621" max="15621" width="11" style="807" customWidth="1"/>
    <col min="15622" max="15622" width="15" style="807" customWidth="1"/>
    <col min="15623" max="15623" width="12.6640625" style="807" customWidth="1"/>
    <col min="15624" max="15624" width="14.21875" style="807" customWidth="1"/>
    <col min="15625" max="15625" width="15.88671875" style="807" customWidth="1"/>
    <col min="15626" max="15626" width="11.21875" style="807" customWidth="1"/>
    <col min="15627" max="15627" width="9.33203125" style="807" customWidth="1"/>
    <col min="15628" max="15628" width="16.5546875" style="807" bestFit="1" customWidth="1"/>
    <col min="15629" max="15629" width="5.88671875" style="807" customWidth="1"/>
    <col min="15630" max="15630" width="5" style="807" customWidth="1"/>
    <col min="15631" max="15632" width="8.88671875" style="807"/>
    <col min="15633" max="15633" width="13.44140625" style="807" customWidth="1"/>
    <col min="15634" max="15634" width="12.77734375" style="807" bestFit="1" customWidth="1"/>
    <col min="15635" max="15635" width="8.88671875" style="807"/>
    <col min="15636" max="15636" width="13.33203125" style="807" bestFit="1" customWidth="1"/>
    <col min="15637" max="15872" width="8.88671875" style="807"/>
    <col min="15873" max="15873" width="3.109375" style="807" customWidth="1"/>
    <col min="15874" max="15874" width="22.88671875" style="807" customWidth="1"/>
    <col min="15875" max="15875" width="18.5546875" style="807" customWidth="1"/>
    <col min="15876" max="15876" width="13.21875" style="807" customWidth="1"/>
    <col min="15877" max="15877" width="11" style="807" customWidth="1"/>
    <col min="15878" max="15878" width="15" style="807" customWidth="1"/>
    <col min="15879" max="15879" width="12.6640625" style="807" customWidth="1"/>
    <col min="15880" max="15880" width="14.21875" style="807" customWidth="1"/>
    <col min="15881" max="15881" width="15.88671875" style="807" customWidth="1"/>
    <col min="15882" max="15882" width="11.21875" style="807" customWidth="1"/>
    <col min="15883" max="15883" width="9.33203125" style="807" customWidth="1"/>
    <col min="15884" max="15884" width="16.5546875" style="807" bestFit="1" customWidth="1"/>
    <col min="15885" max="15885" width="5.88671875" style="807" customWidth="1"/>
    <col min="15886" max="15886" width="5" style="807" customWidth="1"/>
    <col min="15887" max="15888" width="8.88671875" style="807"/>
    <col min="15889" max="15889" width="13.44140625" style="807" customWidth="1"/>
    <col min="15890" max="15890" width="12.77734375" style="807" bestFit="1" customWidth="1"/>
    <col min="15891" max="15891" width="8.88671875" style="807"/>
    <col min="15892" max="15892" width="13.33203125" style="807" bestFit="1" customWidth="1"/>
    <col min="15893" max="16128" width="8.88671875" style="807"/>
    <col min="16129" max="16129" width="3.109375" style="807" customWidth="1"/>
    <col min="16130" max="16130" width="22.88671875" style="807" customWidth="1"/>
    <col min="16131" max="16131" width="18.5546875" style="807" customWidth="1"/>
    <col min="16132" max="16132" width="13.21875" style="807" customWidth="1"/>
    <col min="16133" max="16133" width="11" style="807" customWidth="1"/>
    <col min="16134" max="16134" width="15" style="807" customWidth="1"/>
    <col min="16135" max="16135" width="12.6640625" style="807" customWidth="1"/>
    <col min="16136" max="16136" width="14.21875" style="807" customWidth="1"/>
    <col min="16137" max="16137" width="15.88671875" style="807" customWidth="1"/>
    <col min="16138" max="16138" width="11.21875" style="807" customWidth="1"/>
    <col min="16139" max="16139" width="9.33203125" style="807" customWidth="1"/>
    <col min="16140" max="16140" width="16.5546875" style="807" bestFit="1" customWidth="1"/>
    <col min="16141" max="16141" width="5.88671875" style="807" customWidth="1"/>
    <col min="16142" max="16142" width="5" style="807" customWidth="1"/>
    <col min="16143" max="16144" width="8.88671875" style="807"/>
    <col min="16145" max="16145" width="13.44140625" style="807" customWidth="1"/>
    <col min="16146" max="16146" width="12.77734375" style="807" bestFit="1" customWidth="1"/>
    <col min="16147" max="16147" width="8.88671875" style="807"/>
    <col min="16148" max="16148" width="13.33203125" style="807" bestFit="1" customWidth="1"/>
    <col min="16149" max="16384" width="8.88671875" style="807"/>
  </cols>
  <sheetData>
    <row r="1" spans="1:20" s="3" customFormat="1" ht="23.25" customHeight="1">
      <c r="A1" s="576"/>
      <c r="B1" s="575"/>
      <c r="C1" s="575"/>
      <c r="D1" s="1140" t="str">
        <f ca="1">OFFSET('5-1.소반별'!$Q$1,S1,0)</f>
        <v>1-0-4-0</v>
      </c>
      <c r="E1" s="1140"/>
      <c r="F1" s="1142" t="s">
        <v>514</v>
      </c>
      <c r="G1" s="1142"/>
      <c r="H1" s="1142"/>
      <c r="I1" s="1142"/>
      <c r="J1" s="574"/>
      <c r="K1" s="574"/>
      <c r="L1" s="802"/>
      <c r="S1" s="3">
        <v>3</v>
      </c>
    </row>
    <row r="2" spans="1:20" s="3" customFormat="1" ht="23.25" customHeight="1" thickBot="1">
      <c r="A2" s="572"/>
      <c r="B2" s="571"/>
      <c r="C2" s="571"/>
      <c r="D2" s="1141"/>
      <c r="E2" s="1141"/>
      <c r="F2" s="1143"/>
      <c r="G2" s="1143"/>
      <c r="H2" s="1143"/>
      <c r="I2" s="1143"/>
      <c r="J2" s="570"/>
      <c r="K2" s="570"/>
      <c r="L2" s="803"/>
      <c r="M2" s="3" t="s">
        <v>513</v>
      </c>
      <c r="N2" s="568" t="s">
        <v>271</v>
      </c>
    </row>
    <row r="3" spans="1:20" s="53" customFormat="1" ht="21.95" customHeight="1" thickBot="1">
      <c r="A3" s="1144" t="s">
        <v>512</v>
      </c>
      <c r="B3" s="1145"/>
      <c r="C3" s="1146" t="str">
        <f ca="1">VLOOKUP($D$1,'5-1.소반별'!$Q$1:$T$9,2,0)</f>
        <v>양구군 국토정중앙면 야촌리 산50번지</v>
      </c>
      <c r="D3" s="1146"/>
      <c r="E3" s="1146"/>
      <c r="F3" s="1146"/>
      <c r="G3" s="562"/>
      <c r="H3" s="562"/>
      <c r="I3" s="562"/>
      <c r="J3" s="565" t="s">
        <v>511</v>
      </c>
      <c r="K3" s="564">
        <f ca="1">VLOOKUP($D$1,'5-1.소반별'!$Q$1:$U$9,5,0)</f>
        <v>0.2</v>
      </c>
      <c r="L3" s="804" t="s">
        <v>4</v>
      </c>
      <c r="M3" s="805" t="s">
        <v>510</v>
      </c>
      <c r="N3" s="553" t="s">
        <v>270</v>
      </c>
    </row>
    <row r="4" spans="1:20" ht="22.5" customHeight="1" thickBot="1">
      <c r="A4" s="1147" t="s">
        <v>1217</v>
      </c>
      <c r="B4" s="1148"/>
      <c r="C4" s="1149" t="s">
        <v>1218</v>
      </c>
      <c r="D4" s="1149"/>
      <c r="E4" s="1149" t="s">
        <v>1219</v>
      </c>
      <c r="F4" s="1149"/>
      <c r="G4" s="1150" t="s">
        <v>1220</v>
      </c>
      <c r="H4" s="1149" t="s">
        <v>1221</v>
      </c>
      <c r="I4" s="1149"/>
      <c r="J4" s="1134" t="s">
        <v>1222</v>
      </c>
      <c r="K4" s="1134"/>
      <c r="L4" s="1136" t="s">
        <v>1223</v>
      </c>
      <c r="M4" s="806"/>
    </row>
    <row r="5" spans="1:20" ht="22.5" customHeight="1" thickTop="1" thickBot="1">
      <c r="A5" s="809"/>
      <c r="B5" s="810" t="s">
        <v>1224</v>
      </c>
      <c r="C5" s="811"/>
      <c r="D5" s="812" t="s">
        <v>1225</v>
      </c>
      <c r="E5" s="811"/>
      <c r="F5" s="813" t="s">
        <v>1225</v>
      </c>
      <c r="G5" s="1151"/>
      <c r="H5" s="814"/>
      <c r="I5" s="812" t="s">
        <v>1226</v>
      </c>
      <c r="J5" s="1135"/>
      <c r="K5" s="1135"/>
      <c r="L5" s="1137"/>
      <c r="M5" s="806"/>
      <c r="O5" s="815" t="s">
        <v>1227</v>
      </c>
    </row>
    <row r="6" spans="1:20" ht="15" hidden="1" thickTop="1">
      <c r="A6" s="1125"/>
      <c r="B6" s="817" t="s">
        <v>1228</v>
      </c>
      <c r="C6" s="1138" t="s">
        <v>1229</v>
      </c>
      <c r="D6" s="1138"/>
      <c r="E6" s="818"/>
      <c r="F6" s="819"/>
      <c r="G6" s="818"/>
      <c r="H6" s="820"/>
      <c r="I6" s="821"/>
      <c r="J6" s="822"/>
      <c r="K6" s="821"/>
      <c r="L6" s="823"/>
      <c r="M6" s="806"/>
      <c r="O6" s="824" t="s">
        <v>1230</v>
      </c>
      <c r="Q6" s="825" t="s">
        <v>509</v>
      </c>
      <c r="R6" s="825" t="s">
        <v>1231</v>
      </c>
      <c r="S6" s="825" t="s">
        <v>1232</v>
      </c>
      <c r="T6" s="825" t="s">
        <v>1233</v>
      </c>
    </row>
    <row r="7" spans="1:20" ht="15" hidden="1" thickTop="1">
      <c r="A7" s="1125"/>
      <c r="B7" s="826" t="s">
        <v>1234</v>
      </c>
      <c r="C7" s="827">
        <f>[170]소반별수량산출서!$P$6</f>
        <v>122</v>
      </c>
      <c r="D7" s="828" t="s">
        <v>385</v>
      </c>
      <c r="E7" s="829">
        <f>IF(C6="제거대상목",R7,R8)</f>
        <v>0.4</v>
      </c>
      <c r="F7" s="828" t="str">
        <f>IF(C6=Q8,"인/ha","인/100본당")</f>
        <v>인/100본당</v>
      </c>
      <c r="G7" s="829">
        <f>IF(O6="적용",IF(C6="미래목",1,ROUND(C7*E7/100,2)),0)</f>
        <v>0</v>
      </c>
      <c r="H7" s="830">
        <f>IF(ISERROR(VLOOKUP(I7,[171]초기설정!$A$4:$C$12,3,FALSE)),0,(VLOOKUP(I7,[171]초기설정!$A$4:$C$12,3,FALSE)))</f>
        <v>154454</v>
      </c>
      <c r="I7" s="828" t="s">
        <v>1235</v>
      </c>
      <c r="J7" s="831">
        <f>$D$120</f>
        <v>20</v>
      </c>
      <c r="K7" s="828" t="s">
        <v>1236</v>
      </c>
      <c r="L7" s="832">
        <f>ROUNDDOWN((G7*H7)*(1+J7%),0)</f>
        <v>0</v>
      </c>
      <c r="M7" s="806"/>
      <c r="Q7" s="825" t="s">
        <v>1237</v>
      </c>
      <c r="R7" s="825">
        <v>0.4</v>
      </c>
      <c r="S7" s="825" t="s">
        <v>1238</v>
      </c>
      <c r="T7" s="825">
        <v>0.17</v>
      </c>
    </row>
    <row r="8" spans="1:20" ht="15" hidden="1" thickTop="1">
      <c r="A8" s="1125"/>
      <c r="B8" s="826" t="s">
        <v>1239</v>
      </c>
      <c r="C8" s="829"/>
      <c r="D8" s="828"/>
      <c r="E8" s="829"/>
      <c r="F8" s="833"/>
      <c r="G8" s="829"/>
      <c r="H8" s="830"/>
      <c r="I8" s="828"/>
      <c r="J8" s="834"/>
      <c r="K8" s="833"/>
      <c r="L8" s="835"/>
      <c r="M8" s="806"/>
      <c r="Q8" s="825" t="s">
        <v>1240</v>
      </c>
      <c r="R8" s="825">
        <v>1</v>
      </c>
      <c r="S8" s="825" t="s">
        <v>1241</v>
      </c>
      <c r="T8" s="825">
        <v>0.5</v>
      </c>
    </row>
    <row r="9" spans="1:20" ht="15" hidden="1" thickTop="1">
      <c r="A9" s="1125"/>
      <c r="B9" s="826" t="s">
        <v>1242</v>
      </c>
      <c r="C9" s="836">
        <f>C7</f>
        <v>122</v>
      </c>
      <c r="D9" s="828" t="s">
        <v>1243</v>
      </c>
      <c r="E9" s="829">
        <f>IF(C6="제거대상목",T7,T8)</f>
        <v>0.17</v>
      </c>
      <c r="F9" s="828" t="s">
        <v>1244</v>
      </c>
      <c r="G9" s="829">
        <f>IF(O6="적용",ROUND(C9*(E9/100),2),0)</f>
        <v>0</v>
      </c>
      <c r="H9" s="830">
        <f>IF(ISERROR(VLOOKUP(I9,[171]초기설정!$A$16:$C$36,3,FALSE)),0,(VLOOKUP(I9,[171]초기설정!$A$16:$C$36,3,FALSE)))</f>
        <v>2306</v>
      </c>
      <c r="I9" s="828" t="str">
        <f>IF(C6="제거대상목",S7,S8)</f>
        <v>적색페인트</v>
      </c>
      <c r="J9" s="837"/>
      <c r="K9" s="833"/>
      <c r="L9" s="835">
        <f>ROUNDDOWN(G9*H9,0)</f>
        <v>0</v>
      </c>
      <c r="M9" s="806"/>
    </row>
    <row r="10" spans="1:20" ht="15" hidden="1" thickTop="1">
      <c r="A10" s="1125"/>
      <c r="B10" s="838" t="s">
        <v>1245</v>
      </c>
      <c r="C10" s="839">
        <f>L9</f>
        <v>0</v>
      </c>
      <c r="D10" s="840" t="s">
        <v>1246</v>
      </c>
      <c r="E10" s="841">
        <v>10</v>
      </c>
      <c r="F10" s="840" t="s">
        <v>1236</v>
      </c>
      <c r="G10" s="842"/>
      <c r="H10" s="843"/>
      <c r="I10" s="840"/>
      <c r="J10" s="844"/>
      <c r="K10" s="845"/>
      <c r="L10" s="846">
        <f>ROUNDDOWN(C10*E10%,0)</f>
        <v>0</v>
      </c>
      <c r="M10" s="806"/>
    </row>
    <row r="11" spans="1:20" ht="15" hidden="1" thickTop="1">
      <c r="A11" s="1125"/>
      <c r="B11" s="847" t="s">
        <v>1247</v>
      </c>
      <c r="C11" s="848"/>
      <c r="D11" s="821"/>
      <c r="E11" s="848"/>
      <c r="F11" s="821"/>
      <c r="G11" s="848"/>
      <c r="H11" s="849"/>
      <c r="I11" s="821"/>
      <c r="J11" s="822"/>
      <c r="K11" s="850"/>
      <c r="L11" s="823"/>
      <c r="M11" s="806"/>
      <c r="O11" s="824" t="s">
        <v>1230</v>
      </c>
    </row>
    <row r="12" spans="1:20" ht="15" hidden="1" thickTop="1">
      <c r="A12" s="1125"/>
      <c r="B12" s="851" t="s">
        <v>1234</v>
      </c>
      <c r="C12" s="852">
        <v>1</v>
      </c>
      <c r="D12" s="828" t="s">
        <v>1248</v>
      </c>
      <c r="E12" s="829">
        <v>0.2</v>
      </c>
      <c r="F12" s="828" t="s">
        <v>1249</v>
      </c>
      <c r="G12" s="829">
        <f>IF(O11="적용",ROUND(C12*E12,2),0)</f>
        <v>0</v>
      </c>
      <c r="H12" s="830">
        <f>IF(ISERROR(VLOOKUP(I12,[171]초기설정!$A$4:$C$12,3,FALSE)),0,(VLOOKUP(I12,[171]초기설정!$A$4:$C$12,3,FALSE)))</f>
        <v>125427</v>
      </c>
      <c r="I12" s="828" t="s">
        <v>1250</v>
      </c>
      <c r="J12" s="831">
        <f>$E$120</f>
        <v>0</v>
      </c>
      <c r="K12" s="828" t="s">
        <v>1236</v>
      </c>
      <c r="L12" s="832">
        <f>ROUNDDOWN((G12*H12)*(1+J12%),0)</f>
        <v>0</v>
      </c>
      <c r="M12" s="806"/>
    </row>
    <row r="13" spans="1:20" ht="15" hidden="1" thickTop="1">
      <c r="A13" s="1125"/>
      <c r="B13" s="851" t="s">
        <v>1239</v>
      </c>
      <c r="C13" s="853"/>
      <c r="D13" s="828"/>
      <c r="E13" s="829"/>
      <c r="F13" s="833"/>
      <c r="G13" s="829"/>
      <c r="H13" s="830"/>
      <c r="I13" s="828"/>
      <c r="J13" s="837"/>
      <c r="K13" s="833"/>
      <c r="L13" s="835"/>
      <c r="M13" s="806"/>
    </row>
    <row r="14" spans="1:20" ht="15" hidden="1" thickTop="1">
      <c r="A14" s="1125"/>
      <c r="B14" s="851" t="s">
        <v>1251</v>
      </c>
      <c r="C14" s="854">
        <v>1</v>
      </c>
      <c r="D14" s="828" t="s">
        <v>1248</v>
      </c>
      <c r="E14" s="829">
        <v>0.2</v>
      </c>
      <c r="F14" s="828" t="s">
        <v>492</v>
      </c>
      <c r="G14" s="829">
        <f>IF(O11="적용",ROUND(C14*E14,2),0)</f>
        <v>0</v>
      </c>
      <c r="H14" s="830">
        <f>IF(ISERROR(VLOOKUP(I14,[171]초기설정!$A$16:$C$36,3,FALSE)),0,(VLOOKUP(I14,[171]초기설정!$A$16:$C$36,3,FALSE)))</f>
        <v>2306</v>
      </c>
      <c r="I14" s="828" t="s">
        <v>1252</v>
      </c>
      <c r="J14" s="837"/>
      <c r="K14" s="833"/>
      <c r="L14" s="835">
        <f>ROUNDDOWN(G14*H14,0)</f>
        <v>0</v>
      </c>
      <c r="M14" s="806"/>
    </row>
    <row r="15" spans="1:20" ht="15" hidden="1" thickTop="1">
      <c r="A15" s="1125"/>
      <c r="B15" s="855" t="s">
        <v>1245</v>
      </c>
      <c r="C15" s="839">
        <f>L14</f>
        <v>0</v>
      </c>
      <c r="D15" s="840" t="s">
        <v>1246</v>
      </c>
      <c r="E15" s="841">
        <v>5</v>
      </c>
      <c r="F15" s="840" t="s">
        <v>1236</v>
      </c>
      <c r="G15" s="842"/>
      <c r="H15" s="843"/>
      <c r="I15" s="840"/>
      <c r="J15" s="856"/>
      <c r="K15" s="845"/>
      <c r="L15" s="846">
        <f>ROUNDDOWN(C15*E15%,0)</f>
        <v>0</v>
      </c>
      <c r="M15" s="806"/>
    </row>
    <row r="16" spans="1:20" ht="15" hidden="1" thickTop="1">
      <c r="A16" s="1125"/>
      <c r="B16" s="817" t="s">
        <v>1253</v>
      </c>
      <c r="C16" s="848"/>
      <c r="D16" s="821"/>
      <c r="E16" s="857"/>
      <c r="F16" s="858"/>
      <c r="G16" s="848"/>
      <c r="H16" s="849"/>
      <c r="I16" s="821"/>
      <c r="J16" s="859"/>
      <c r="K16" s="821"/>
      <c r="L16" s="823"/>
      <c r="M16" s="806"/>
      <c r="O16" s="824" t="s">
        <v>1230</v>
      </c>
      <c r="Q16" s="825" t="s">
        <v>509</v>
      </c>
      <c r="R16" s="825" t="s">
        <v>1254</v>
      </c>
      <c r="S16" s="825" t="s">
        <v>99</v>
      </c>
      <c r="T16" s="825" t="s">
        <v>1255</v>
      </c>
    </row>
    <row r="17" spans="1:22" ht="15" hidden="1" thickTop="1">
      <c r="A17" s="1125"/>
      <c r="B17" s="826" t="s">
        <v>1234</v>
      </c>
      <c r="C17" s="860">
        <v>0</v>
      </c>
      <c r="D17" s="828" t="s">
        <v>1256</v>
      </c>
      <c r="E17" s="854">
        <v>1</v>
      </c>
      <c r="F17" s="828" t="s">
        <v>1257</v>
      </c>
      <c r="G17" s="829">
        <f>IF(O16="적용",ROUND(C17*E17,2),0)</f>
        <v>0</v>
      </c>
      <c r="H17" s="830">
        <f>IF(ISERROR(VLOOKUP(I17,[171]초기설정!$A$4:$C$12,3,FALSE)),0,(VLOOKUP(I17,[171]초기설정!$A$4:$C$12,3,FALSE)))</f>
        <v>125427</v>
      </c>
      <c r="I17" s="828" t="s">
        <v>1250</v>
      </c>
      <c r="J17" s="831">
        <f>$F$120</f>
        <v>10</v>
      </c>
      <c r="K17" s="861" t="s">
        <v>1236</v>
      </c>
      <c r="L17" s="862">
        <f>ROUNDDOWN((G17*H17)*(1+J17%),0)</f>
        <v>0</v>
      </c>
      <c r="M17" s="806"/>
      <c r="Q17" s="825" t="s">
        <v>1258</v>
      </c>
      <c r="R17" s="825">
        <v>0.5</v>
      </c>
      <c r="S17" s="825" t="s">
        <v>1259</v>
      </c>
      <c r="T17" s="825" t="s">
        <v>1260</v>
      </c>
    </row>
    <row r="18" spans="1:22" ht="15" hidden="1" thickTop="1">
      <c r="A18" s="1125"/>
      <c r="B18" s="826" t="s">
        <v>1239</v>
      </c>
      <c r="C18" s="863"/>
      <c r="D18" s="828"/>
      <c r="E18" s="864"/>
      <c r="F18" s="833"/>
      <c r="G18" s="829"/>
      <c r="H18" s="830"/>
      <c r="I18" s="828"/>
      <c r="J18" s="837"/>
      <c r="K18" s="833"/>
      <c r="L18" s="835"/>
      <c r="M18" s="806"/>
      <c r="Q18" s="825" t="s">
        <v>1261</v>
      </c>
      <c r="R18" s="825">
        <v>0.6</v>
      </c>
      <c r="S18" s="825" t="s">
        <v>1262</v>
      </c>
      <c r="T18" s="825" t="s">
        <v>1263</v>
      </c>
    </row>
    <row r="19" spans="1:22" ht="15" hidden="1" thickTop="1">
      <c r="A19" s="1125"/>
      <c r="B19" s="865" t="s">
        <v>1264</v>
      </c>
      <c r="C19" s="866">
        <f>C17</f>
        <v>0</v>
      </c>
      <c r="D19" s="828" t="s">
        <v>1256</v>
      </c>
      <c r="E19" s="854">
        <f>IF(B19=Q17,R17,R18)</f>
        <v>0.5</v>
      </c>
      <c r="F19" s="828" t="str">
        <f>IF(B19=Q17,S17,S18)</f>
        <v>ℓ/km</v>
      </c>
      <c r="G19" s="829">
        <f>IF(O16="적용",ROUND(C19*E19,2),0)</f>
        <v>0</v>
      </c>
      <c r="H19" s="830">
        <f>IF(ISERROR(VLOOKUP(I19,[171]초기설정!$A$16:$C$36,3,FALSE)),0,(VLOOKUP(I19,[171]초기설정!$A$16:$C$36,3,FALSE)))</f>
        <v>2306</v>
      </c>
      <c r="I19" s="828" t="str">
        <f>IF(B19=Q17,T17,T18)</f>
        <v>백색페인트</v>
      </c>
      <c r="J19" s="833"/>
      <c r="K19" s="867"/>
      <c r="L19" s="862">
        <f>ROUNDDOWN(G19*H19,0)</f>
        <v>0</v>
      </c>
      <c r="M19" s="806"/>
    </row>
    <row r="20" spans="1:22" ht="15" hidden="1" thickTop="1">
      <c r="A20" s="1125"/>
      <c r="B20" s="855" t="s">
        <v>1245</v>
      </c>
      <c r="C20" s="839">
        <f>L19</f>
        <v>0</v>
      </c>
      <c r="D20" s="840" t="s">
        <v>1246</v>
      </c>
      <c r="E20" s="841">
        <v>5</v>
      </c>
      <c r="F20" s="840" t="s">
        <v>1236</v>
      </c>
      <c r="G20" s="868"/>
      <c r="H20" s="843"/>
      <c r="I20" s="840"/>
      <c r="J20" s="840"/>
      <c r="K20" s="869"/>
      <c r="L20" s="870">
        <f>ROUNDDOWN(C20*E20%,0)</f>
        <v>0</v>
      </c>
      <c r="M20" s="806"/>
    </row>
    <row r="21" spans="1:22" ht="15" hidden="1" thickTop="1">
      <c r="A21" s="1125"/>
      <c r="B21" s="817" t="s">
        <v>1265</v>
      </c>
      <c r="C21" s="848"/>
      <c r="D21" s="821"/>
      <c r="E21" s="848"/>
      <c r="F21" s="821"/>
      <c r="G21" s="848"/>
      <c r="H21" s="849"/>
      <c r="I21" s="821"/>
      <c r="J21" s="822"/>
      <c r="K21" s="850"/>
      <c r="L21" s="823"/>
      <c r="M21" s="806"/>
      <c r="O21" s="824" t="s">
        <v>1230</v>
      </c>
    </row>
    <row r="22" spans="1:22" ht="15" hidden="1" thickTop="1">
      <c r="A22" s="1125"/>
      <c r="B22" s="847" t="s">
        <v>1234</v>
      </c>
      <c r="C22" s="857"/>
      <c r="D22" s="871"/>
      <c r="E22" s="857"/>
      <c r="F22" s="858"/>
      <c r="G22" s="857"/>
      <c r="H22" s="872"/>
      <c r="I22" s="871"/>
      <c r="J22" s="873"/>
      <c r="K22" s="874"/>
      <c r="L22" s="875"/>
      <c r="M22" s="806"/>
    </row>
    <row r="23" spans="1:22" ht="15" hidden="1" thickTop="1">
      <c r="A23" s="1125"/>
      <c r="B23" s="826" t="s">
        <v>1266</v>
      </c>
      <c r="C23" s="860">
        <v>0</v>
      </c>
      <c r="D23" s="828" t="s">
        <v>1256</v>
      </c>
      <c r="E23" s="876">
        <v>2</v>
      </c>
      <c r="F23" s="828" t="s">
        <v>1257</v>
      </c>
      <c r="G23" s="829">
        <f>IF(O21="적용",ROUND(C23*E23,2),0)</f>
        <v>0</v>
      </c>
      <c r="H23" s="830">
        <f>IF(ISERROR(VLOOKUP(I23,[171]초기설정!$A$4:$C$12,3,FALSE)),0,(VLOOKUP(I23,[171]초기설정!$A$4:$C$12,3,FALSE)))</f>
        <v>125427</v>
      </c>
      <c r="I23" s="828" t="s">
        <v>298</v>
      </c>
      <c r="J23" s="831">
        <f>$G$120</f>
        <v>10</v>
      </c>
      <c r="K23" s="828" t="s">
        <v>1236</v>
      </c>
      <c r="L23" s="862">
        <f>ROUNDDOWN((G23*H23)*(1+J23%),0)</f>
        <v>0</v>
      </c>
      <c r="M23" s="877"/>
      <c r="N23" s="878"/>
    </row>
    <row r="24" spans="1:22" ht="15" hidden="1" thickTop="1">
      <c r="A24" s="1125"/>
      <c r="B24" s="826" t="s">
        <v>1239</v>
      </c>
      <c r="C24" s="853"/>
      <c r="D24" s="828"/>
      <c r="E24" s="829"/>
      <c r="F24" s="833"/>
      <c r="G24" s="829"/>
      <c r="H24" s="830"/>
      <c r="I24" s="828"/>
      <c r="J24" s="837"/>
      <c r="K24" s="833"/>
      <c r="L24" s="835"/>
      <c r="M24" s="806"/>
    </row>
    <row r="25" spans="1:22" ht="15" hidden="1" thickTop="1">
      <c r="A25" s="1125"/>
      <c r="B25" s="826" t="s">
        <v>1267</v>
      </c>
      <c r="C25" s="879">
        <f>G23</f>
        <v>0</v>
      </c>
      <c r="D25" s="880" t="s">
        <v>458</v>
      </c>
      <c r="E25" s="863">
        <f>5.6/2</f>
        <v>2.8</v>
      </c>
      <c r="F25" s="828" t="s">
        <v>1259</v>
      </c>
      <c r="G25" s="829">
        <f>IF(O21="적용",ROUND(C25*E25,2),0)</f>
        <v>0</v>
      </c>
      <c r="H25" s="830">
        <f>IF(ISERROR(VLOOKUP(I25,[171]초기설정!$A$16:$C$36,3,FALSE)),0,(VLOOKUP(I25,[171]초기설정!$A$16:$C$36,3,FALSE)))</f>
        <v>1405</v>
      </c>
      <c r="I25" s="828" t="s">
        <v>1268</v>
      </c>
      <c r="J25" s="3"/>
      <c r="K25" s="867"/>
      <c r="L25" s="862">
        <f>ROUNDDOWN(G25*H25,0)</f>
        <v>0</v>
      </c>
      <c r="M25" s="806"/>
    </row>
    <row r="26" spans="1:22" ht="15" hidden="1" thickTop="1">
      <c r="A26" s="1125"/>
      <c r="B26" s="881" t="s">
        <v>1245</v>
      </c>
      <c r="C26" s="830">
        <f>L25</f>
        <v>0</v>
      </c>
      <c r="D26" s="882" t="s">
        <v>1246</v>
      </c>
      <c r="E26" s="883">
        <v>95</v>
      </c>
      <c r="F26" s="882" t="s">
        <v>1236</v>
      </c>
      <c r="G26" s="884"/>
      <c r="H26" s="885"/>
      <c r="I26" s="882"/>
      <c r="J26" s="882"/>
      <c r="K26" s="886"/>
      <c r="L26" s="887">
        <f>ROUNDDOWN(C26*E26%,0)</f>
        <v>0</v>
      </c>
      <c r="M26" s="806"/>
      <c r="Q26" s="825" t="s">
        <v>509</v>
      </c>
      <c r="R26" s="825" t="s">
        <v>1269</v>
      </c>
      <c r="S26" s="825" t="s">
        <v>99</v>
      </c>
      <c r="T26" s="825" t="s">
        <v>1270</v>
      </c>
      <c r="U26" s="825" t="s">
        <v>298</v>
      </c>
      <c r="V26" s="825" t="s">
        <v>299</v>
      </c>
    </row>
    <row r="27" spans="1:22" ht="19.5" hidden="1" customHeight="1">
      <c r="A27" s="1125"/>
      <c r="B27" s="855" t="s">
        <v>1271</v>
      </c>
      <c r="C27" s="888">
        <f>G23</f>
        <v>0</v>
      </c>
      <c r="D27" s="840" t="s">
        <v>1272</v>
      </c>
      <c r="E27" s="889">
        <v>4.1999999999999997E-3</v>
      </c>
      <c r="F27" s="840" t="s">
        <v>1273</v>
      </c>
      <c r="G27" s="868"/>
      <c r="H27" s="843">
        <f>IF(ISERROR(VLOOKUP(I27,[171]초기설정!$A$40:$C$60,3,FALSE)),0,(VLOOKUP(I27,[171]초기설정!$A$40:$C$60,3,FALSE)))</f>
        <v>810000</v>
      </c>
      <c r="I27" s="840" t="s">
        <v>1274</v>
      </c>
      <c r="J27" s="840"/>
      <c r="K27" s="869"/>
      <c r="L27" s="870">
        <f>ROUNDDOWN(C27*E27*H27,0)</f>
        <v>0</v>
      </c>
      <c r="M27" s="806"/>
      <c r="Q27" s="825" t="s">
        <v>520</v>
      </c>
      <c r="R27" s="825">
        <v>3.5</v>
      </c>
      <c r="S27" s="825" t="s">
        <v>452</v>
      </c>
      <c r="T27" s="825" t="s">
        <v>1275</v>
      </c>
      <c r="U27" s="825">
        <v>0</v>
      </c>
      <c r="V27" s="825">
        <v>1</v>
      </c>
    </row>
    <row r="28" spans="1:22" ht="19.5" hidden="1" customHeight="1">
      <c r="A28" s="816"/>
      <c r="B28" s="817" t="s">
        <v>1276</v>
      </c>
      <c r="C28" s="890"/>
      <c r="D28" s="821"/>
      <c r="E28" s="891"/>
      <c r="F28" s="821"/>
      <c r="G28" s="892"/>
      <c r="H28" s="849"/>
      <c r="I28" s="821"/>
      <c r="J28" s="819"/>
      <c r="K28" s="893"/>
      <c r="L28" s="894"/>
      <c r="M28" s="806"/>
      <c r="Q28" s="825"/>
      <c r="R28" s="825"/>
      <c r="S28" s="825"/>
      <c r="T28" s="825"/>
      <c r="U28" s="825"/>
      <c r="V28" s="825"/>
    </row>
    <row r="29" spans="1:22" ht="19.5" hidden="1" customHeight="1">
      <c r="A29" s="816"/>
      <c r="B29" s="826" t="s">
        <v>1234</v>
      </c>
      <c r="C29" s="895">
        <f>[172]소반별시방서!$I$19</f>
        <v>2486</v>
      </c>
      <c r="D29" s="828" t="s">
        <v>385</v>
      </c>
      <c r="E29" s="896">
        <v>7.0000000000000007E-2</v>
      </c>
      <c r="F29" s="828" t="s">
        <v>466</v>
      </c>
      <c r="G29" s="829">
        <f>IF(O30="적용",ROUND(C29*(E29/100),2),0)</f>
        <v>0</v>
      </c>
      <c r="H29" s="830">
        <f>IF(ISERROR(VLOOKUP(I29,[171]초기설정!$A$4:$C$12,3,FALSE)),0,(VLOOKUP(I29,[171]초기설정!$A$4:$C$12,3,FALSE)))</f>
        <v>125427</v>
      </c>
      <c r="I29" s="897" t="s">
        <v>298</v>
      </c>
      <c r="J29" s="831">
        <f>$H$120</f>
        <v>0</v>
      </c>
      <c r="K29" s="828" t="s">
        <v>1236</v>
      </c>
      <c r="L29" s="862">
        <f>ROUNDDOWN((G29*H29)*(1+J29%),0)</f>
        <v>0</v>
      </c>
      <c r="M29" s="806"/>
      <c r="Q29" s="825"/>
      <c r="R29" s="825"/>
      <c r="S29" s="825"/>
      <c r="T29" s="825"/>
      <c r="U29" s="825"/>
      <c r="V29" s="825"/>
    </row>
    <row r="30" spans="1:22" ht="19.5" hidden="1" customHeight="1">
      <c r="A30" s="1125"/>
      <c r="B30" s="826" t="s">
        <v>1277</v>
      </c>
      <c r="C30" s="898" t="s">
        <v>605</v>
      </c>
      <c r="D30" s="828"/>
      <c r="E30" s="829"/>
      <c r="F30" s="828"/>
      <c r="G30" s="829"/>
      <c r="H30" s="830"/>
      <c r="I30" s="828"/>
      <c r="J30" s="899"/>
      <c r="K30" s="861"/>
      <c r="L30" s="832"/>
      <c r="M30" s="806"/>
      <c r="O30" s="824" t="s">
        <v>1230</v>
      </c>
      <c r="Q30" s="825" t="s">
        <v>1278</v>
      </c>
      <c r="R30" s="825">
        <v>4</v>
      </c>
      <c r="S30" s="825" t="s">
        <v>452</v>
      </c>
      <c r="T30" s="825" t="s">
        <v>1275</v>
      </c>
      <c r="U30" s="825">
        <v>0</v>
      </c>
      <c r="V30" s="825">
        <v>1</v>
      </c>
    </row>
    <row r="31" spans="1:22" ht="15" hidden="1" thickTop="1">
      <c r="A31" s="1125"/>
      <c r="B31" s="826" t="s">
        <v>1234</v>
      </c>
      <c r="C31" s="900">
        <v>1</v>
      </c>
      <c r="D31" s="828" t="s">
        <v>1248</v>
      </c>
      <c r="E31" s="829">
        <f>IF(C30=Q27,R27,IF(C30=Q30,R30,IF(C30=Q31,R31,0)))</f>
        <v>3.5</v>
      </c>
      <c r="F31" s="828" t="s">
        <v>1249</v>
      </c>
      <c r="G31" s="829">
        <f>IF(O30="적용",ROUND(C31*E31,2),0)</f>
        <v>0</v>
      </c>
      <c r="H31" s="830">
        <f>ROUND(IF(C30=Q27,H32,IF(C30=Q30,(H32*U30+H32*V30),IF(C30=Q31,(H32*U31+H32*V31),0))),0)</f>
        <v>152019</v>
      </c>
      <c r="I31" s="897" t="str">
        <f>IF(C30=Q27,T27,IF(C30=Q30,T30,IF(C30=Q31,T31,0)))</f>
        <v>특별인부100%</v>
      </c>
      <c r="J31" s="831">
        <f>$H$120</f>
        <v>0</v>
      </c>
      <c r="K31" s="828" t="s">
        <v>1236</v>
      </c>
      <c r="L31" s="862">
        <f>ROUNDDOWN((G31*H31)*(1+J31%),0)</f>
        <v>0</v>
      </c>
      <c r="M31" s="806"/>
      <c r="Q31" s="825" t="s">
        <v>1279</v>
      </c>
      <c r="R31" s="825">
        <v>5</v>
      </c>
      <c r="S31" s="825" t="s">
        <v>452</v>
      </c>
      <c r="T31" s="825" t="s">
        <v>1275</v>
      </c>
      <c r="U31" s="825">
        <v>0</v>
      </c>
      <c r="V31" s="825">
        <v>1</v>
      </c>
    </row>
    <row r="32" spans="1:22" ht="15" hidden="1" thickTop="1">
      <c r="A32" s="1125"/>
      <c r="B32" s="826"/>
      <c r="C32" s="901"/>
      <c r="D32" s="828"/>
      <c r="E32" s="829"/>
      <c r="F32" s="828"/>
      <c r="G32" s="829"/>
      <c r="H32" s="830">
        <f>IF(ISERROR(VLOOKUP(I32,[171]초기설정!$A$4:$C$12,3,FALSE)),0,(VLOOKUP(I32,[171]초기설정!$A$4:$C$12,3,FALSE)))</f>
        <v>152019</v>
      </c>
      <c r="I32" s="828" t="s">
        <v>299</v>
      </c>
      <c r="J32" s="902"/>
      <c r="K32" s="828"/>
      <c r="L32" s="862"/>
      <c r="M32" s="806"/>
      <c r="T32" s="903"/>
    </row>
    <row r="33" spans="1:21" ht="15" hidden="1" thickTop="1">
      <c r="A33" s="1125"/>
      <c r="B33" s="826" t="s">
        <v>1239</v>
      </c>
      <c r="C33" s="904"/>
      <c r="D33" s="828"/>
      <c r="E33" s="829"/>
      <c r="F33" s="833"/>
      <c r="G33" s="829"/>
      <c r="H33" s="830"/>
      <c r="I33" s="905"/>
      <c r="J33" s="837"/>
      <c r="K33" s="833"/>
      <c r="L33" s="835"/>
      <c r="M33" s="806"/>
    </row>
    <row r="34" spans="1:21" ht="15" hidden="1" thickTop="1">
      <c r="A34" s="1125"/>
      <c r="B34" s="826" t="s">
        <v>1267</v>
      </c>
      <c r="C34" s="854">
        <f>G31</f>
        <v>0</v>
      </c>
      <c r="D34" s="882" t="s">
        <v>1249</v>
      </c>
      <c r="E34" s="906">
        <f>5</f>
        <v>5</v>
      </c>
      <c r="F34" s="828" t="s">
        <v>1280</v>
      </c>
      <c r="G34" s="829">
        <f>IF(O30="적용",ROUND(C34*E34,2),0)</f>
        <v>0</v>
      </c>
      <c r="H34" s="830">
        <f>IF(ISERROR(VLOOKUP(I34,[171]초기설정!$A$16:$C$36,3,FALSE)),0,(VLOOKUP(I34,[171]초기설정!$A$16:$C$36,3,FALSE)))</f>
        <v>1405</v>
      </c>
      <c r="I34" s="828" t="s">
        <v>1281</v>
      </c>
      <c r="J34" s="3"/>
      <c r="K34" s="867"/>
      <c r="L34" s="862">
        <f>ROUNDDOWN(G34*H34,0)</f>
        <v>0</v>
      </c>
      <c r="M34" s="806"/>
      <c r="R34" s="825" t="s">
        <v>509</v>
      </c>
      <c r="S34" s="825" t="s">
        <v>509</v>
      </c>
      <c r="T34" s="825" t="s">
        <v>1269</v>
      </c>
      <c r="U34" s="825" t="s">
        <v>99</v>
      </c>
    </row>
    <row r="35" spans="1:21" ht="15" hidden="1" thickTop="1">
      <c r="A35" s="1125"/>
      <c r="B35" s="881" t="s">
        <v>1245</v>
      </c>
      <c r="C35" s="830">
        <f>L34</f>
        <v>0</v>
      </c>
      <c r="D35" s="828" t="s">
        <v>1246</v>
      </c>
      <c r="E35" s="829">
        <v>10</v>
      </c>
      <c r="F35" s="828" t="s">
        <v>1236</v>
      </c>
      <c r="G35" s="884"/>
      <c r="H35" s="885"/>
      <c r="I35" s="828"/>
      <c r="J35" s="882"/>
      <c r="K35" s="886"/>
      <c r="L35" s="887">
        <f>ROUNDDOWN(C35*E35%,0)</f>
        <v>0</v>
      </c>
      <c r="M35" s="806"/>
      <c r="Q35" s="825" t="s">
        <v>1282</v>
      </c>
      <c r="R35" s="825" t="s">
        <v>1282</v>
      </c>
      <c r="S35" s="825" t="s">
        <v>1283</v>
      </c>
      <c r="T35" s="825">
        <v>3.9</v>
      </c>
      <c r="U35" s="825" t="s">
        <v>452</v>
      </c>
    </row>
    <row r="36" spans="1:21" ht="15" hidden="1" thickTop="1">
      <c r="A36" s="1125"/>
      <c r="B36" s="855" t="s">
        <v>1271</v>
      </c>
      <c r="C36" s="907">
        <f>G31</f>
        <v>0</v>
      </c>
      <c r="D36" s="840" t="s">
        <v>452</v>
      </c>
      <c r="E36" s="889">
        <v>8.3999999999999995E-3</v>
      </c>
      <c r="F36" s="840" t="s">
        <v>451</v>
      </c>
      <c r="G36" s="868"/>
      <c r="H36" s="843">
        <f>IF(ISERROR(VLOOKUP(I36,[171]초기설정!$A$40:$C$60,3,FALSE)),0,(VLOOKUP(I36,[171]초기설정!$A$40:$C$60,3,FALSE)))</f>
        <v>400000</v>
      </c>
      <c r="I36" s="840" t="s">
        <v>1284</v>
      </c>
      <c r="J36" s="840"/>
      <c r="K36" s="869"/>
      <c r="L36" s="870">
        <f>ROUNDDOWN(C36*E36*H36,0)</f>
        <v>0</v>
      </c>
      <c r="M36" s="806"/>
      <c r="Q36" s="825" t="s">
        <v>1285</v>
      </c>
      <c r="R36" s="825" t="s">
        <v>1282</v>
      </c>
      <c r="S36" s="825" t="s">
        <v>1286</v>
      </c>
      <c r="T36" s="825">
        <v>5.4</v>
      </c>
      <c r="U36" s="825" t="s">
        <v>452</v>
      </c>
    </row>
    <row r="37" spans="1:21" ht="18.75" customHeight="1" thickTop="1">
      <c r="A37" s="1125"/>
      <c r="B37" s="908" t="s">
        <v>1287</v>
      </c>
      <c r="C37" s="909" t="s">
        <v>1288</v>
      </c>
      <c r="E37" s="910"/>
      <c r="F37" s="911"/>
      <c r="G37" s="912"/>
      <c r="H37" s="849"/>
      <c r="I37" s="913"/>
      <c r="J37" s="908"/>
      <c r="K37" s="908"/>
      <c r="L37" s="914"/>
      <c r="M37" s="806"/>
      <c r="O37" s="824" t="s">
        <v>1289</v>
      </c>
      <c r="Q37" s="825" t="s">
        <v>1290</v>
      </c>
      <c r="R37" s="825" t="s">
        <v>1282</v>
      </c>
      <c r="S37" s="825" t="s">
        <v>1291</v>
      </c>
      <c r="T37" s="825">
        <v>7</v>
      </c>
      <c r="U37" s="825" t="s">
        <v>452</v>
      </c>
    </row>
    <row r="38" spans="1:21" ht="18.75" customHeight="1">
      <c r="A38" s="1125"/>
      <c r="B38" s="826" t="s">
        <v>1234</v>
      </c>
      <c r="C38" s="863"/>
      <c r="D38" s="828"/>
      <c r="E38" s="864"/>
      <c r="F38" s="833"/>
      <c r="G38" s="829"/>
      <c r="H38" s="830"/>
      <c r="I38" s="828"/>
      <c r="J38" s="830"/>
      <c r="K38" s="828"/>
      <c r="L38" s="915"/>
      <c r="M38" s="806"/>
      <c r="Q38" s="825" t="s">
        <v>1292</v>
      </c>
      <c r="R38" s="825" t="s">
        <v>1282</v>
      </c>
      <c r="S38" s="825" t="s">
        <v>1293</v>
      </c>
      <c r="T38" s="825">
        <v>8.6</v>
      </c>
      <c r="U38" s="825" t="s">
        <v>452</v>
      </c>
    </row>
    <row r="39" spans="1:21" ht="18.75" customHeight="1">
      <c r="A39" s="1125"/>
      <c r="B39" s="826" t="s">
        <v>1294</v>
      </c>
      <c r="C39" s="916">
        <f>SUM(C40:C42)</f>
        <v>200</v>
      </c>
      <c r="D39" s="828" t="s">
        <v>1243</v>
      </c>
      <c r="E39" s="829"/>
      <c r="F39" s="828"/>
      <c r="G39" s="829">
        <f>SUM(G40:G42)</f>
        <v>1.6</v>
      </c>
      <c r="H39" s="830">
        <f>보통인부_단가</f>
        <v>172068</v>
      </c>
      <c r="I39" s="828" t="str">
        <f>단3!I13</f>
        <v>보통인부</v>
      </c>
      <c r="J39" s="831">
        <f>$I$120</f>
        <v>10</v>
      </c>
      <c r="K39" s="828" t="s">
        <v>1236</v>
      </c>
      <c r="L39" s="862">
        <f>ROUNDDOWN(ROUND((G39+(G39*(J39/100))),2)*H39,0)</f>
        <v>302839</v>
      </c>
      <c r="M39" s="806"/>
      <c r="R39" s="825" t="s">
        <v>1282</v>
      </c>
      <c r="S39" s="825" t="s">
        <v>1295</v>
      </c>
      <c r="T39" s="825">
        <v>10.1</v>
      </c>
      <c r="U39" s="825" t="s">
        <v>452</v>
      </c>
    </row>
    <row r="40" spans="1:21" ht="18.75" customHeight="1">
      <c r="A40" s="1125"/>
      <c r="B40" s="917" t="s">
        <v>1296</v>
      </c>
      <c r="C40" s="918">
        <f>덩굴야4!V10</f>
        <v>0</v>
      </c>
      <c r="D40" s="828" t="s">
        <v>1243</v>
      </c>
      <c r="E40" s="829">
        <v>0.4</v>
      </c>
      <c r="F40" s="828" t="s">
        <v>466</v>
      </c>
      <c r="G40" s="829">
        <f>IF(O37="적용",ROUND(C40*(E40/100),2),0)</f>
        <v>0</v>
      </c>
      <c r="H40" s="830"/>
      <c r="I40" s="828"/>
      <c r="J40" s="831"/>
      <c r="K40" s="828"/>
      <c r="L40" s="862"/>
      <c r="M40" s="806"/>
      <c r="R40" s="825"/>
      <c r="S40" s="825"/>
      <c r="T40" s="825"/>
      <c r="U40" s="825"/>
    </row>
    <row r="41" spans="1:21" ht="18.75" customHeight="1">
      <c r="A41" s="1125"/>
      <c r="B41" s="917" t="s">
        <v>1297</v>
      </c>
      <c r="C41" s="918">
        <f>덩굴야4!V11</f>
        <v>200</v>
      </c>
      <c r="D41" s="828" t="s">
        <v>1243</v>
      </c>
      <c r="E41" s="829">
        <v>0.8</v>
      </c>
      <c r="F41" s="828" t="s">
        <v>466</v>
      </c>
      <c r="G41" s="829">
        <f>IF(O37="적용",ROUND(C41*(E41/100),2),0)</f>
        <v>1.6</v>
      </c>
      <c r="H41" s="830"/>
      <c r="I41" s="828"/>
      <c r="J41" s="831"/>
      <c r="K41" s="828"/>
      <c r="L41" s="862"/>
      <c r="M41" s="806"/>
      <c r="R41" s="825"/>
      <c r="S41" s="825"/>
      <c r="T41" s="825"/>
      <c r="U41" s="825"/>
    </row>
    <row r="42" spans="1:21" ht="18.75" customHeight="1">
      <c r="A42" s="1125"/>
      <c r="B42" s="917" t="s">
        <v>1298</v>
      </c>
      <c r="C42" s="918">
        <f>덩굴야4!V12</f>
        <v>0</v>
      </c>
      <c r="D42" s="828" t="s">
        <v>1243</v>
      </c>
      <c r="E42" s="829">
        <v>1.2</v>
      </c>
      <c r="F42" s="828" t="s">
        <v>466</v>
      </c>
      <c r="G42" s="829">
        <f>IF(O37="적용",ROUND(C42*(E42/100),2),0)</f>
        <v>0</v>
      </c>
      <c r="H42" s="830"/>
      <c r="I42" s="828"/>
      <c r="J42" s="831"/>
      <c r="K42" s="828"/>
      <c r="L42" s="862"/>
      <c r="M42" s="806"/>
      <c r="R42" s="825"/>
      <c r="S42" s="825"/>
      <c r="T42" s="825"/>
      <c r="U42" s="825"/>
    </row>
    <row r="43" spans="1:21" ht="18.75" customHeight="1">
      <c r="A43" s="1125"/>
      <c r="B43" s="826" t="s">
        <v>1299</v>
      </c>
      <c r="C43" s="916">
        <f>C39</f>
        <v>200</v>
      </c>
      <c r="D43" s="828" t="s">
        <v>1243</v>
      </c>
      <c r="E43" s="829">
        <v>0.05</v>
      </c>
      <c r="F43" s="828" t="s">
        <v>466</v>
      </c>
      <c r="G43" s="829">
        <f>IF(O37="적용",ROUND(C43*(E43/100),2),0)</f>
        <v>0.1</v>
      </c>
      <c r="H43" s="830">
        <f>H39</f>
        <v>172068</v>
      </c>
      <c r="I43" s="828" t="s">
        <v>1250</v>
      </c>
      <c r="J43" s="831">
        <f>$I$120</f>
        <v>10</v>
      </c>
      <c r="K43" s="828" t="s">
        <v>1236</v>
      </c>
      <c r="L43" s="862">
        <f>ROUNDDOWN(ROUND((G43+(G43*(J43/100))),2)*H43,0)</f>
        <v>18927</v>
      </c>
      <c r="M43" s="806"/>
      <c r="R43" s="825"/>
      <c r="S43" s="825"/>
      <c r="T43" s="825"/>
      <c r="U43" s="825"/>
    </row>
    <row r="44" spans="1:21" ht="18.75" customHeight="1">
      <c r="A44" s="1125"/>
      <c r="B44" s="826" t="s">
        <v>1239</v>
      </c>
      <c r="C44" s="863"/>
      <c r="D44" s="828"/>
      <c r="E44" s="864"/>
      <c r="F44" s="833"/>
      <c r="G44" s="829"/>
      <c r="H44" s="830"/>
      <c r="I44" s="828"/>
      <c r="J44" s="837"/>
      <c r="K44" s="833"/>
      <c r="L44" s="835"/>
      <c r="M44" s="806"/>
      <c r="R44" s="825" t="s">
        <v>1292</v>
      </c>
      <c r="S44" s="825" t="s">
        <v>1283</v>
      </c>
      <c r="T44" s="825">
        <v>5.8</v>
      </c>
      <c r="U44" s="825" t="s">
        <v>452</v>
      </c>
    </row>
    <row r="45" spans="1:21" ht="18.75" customHeight="1">
      <c r="A45" s="1125"/>
      <c r="B45" s="919" t="s">
        <v>1300</v>
      </c>
      <c r="C45" s="920">
        <f>C41+C42</f>
        <v>200</v>
      </c>
      <c r="D45" s="828" t="s">
        <v>1243</v>
      </c>
      <c r="E45" s="829">
        <v>3</v>
      </c>
      <c r="F45" s="828" t="s">
        <v>1301</v>
      </c>
      <c r="G45" s="830">
        <f>IF(O37="적용",ROUND(C45*(E45),2),0)</f>
        <v>600</v>
      </c>
      <c r="H45" s="830">
        <f>'3-1.기초자료'!B23</f>
        <v>20</v>
      </c>
      <c r="I45" s="921" t="s">
        <v>1302</v>
      </c>
      <c r="J45" s="833"/>
      <c r="K45" s="833"/>
      <c r="L45" s="862">
        <f>ROUNDDOWN(G45*H45,0)</f>
        <v>12000</v>
      </c>
      <c r="M45" s="806"/>
      <c r="R45" s="825" t="s">
        <v>1292</v>
      </c>
      <c r="S45" s="825" t="s">
        <v>1286</v>
      </c>
      <c r="T45" s="825">
        <v>8.1999999999999993</v>
      </c>
      <c r="U45" s="825" t="s">
        <v>452</v>
      </c>
    </row>
    <row r="46" spans="1:21" ht="18.75" customHeight="1">
      <c r="A46" s="1125"/>
      <c r="B46" s="838" t="s">
        <v>1245</v>
      </c>
      <c r="C46" s="922">
        <f>L45</f>
        <v>12000</v>
      </c>
      <c r="D46" s="840" t="s">
        <v>1246</v>
      </c>
      <c r="E46" s="842">
        <v>66</v>
      </c>
      <c r="F46" s="840" t="s">
        <v>1236</v>
      </c>
      <c r="G46" s="842"/>
      <c r="H46" s="843"/>
      <c r="I46" s="923"/>
      <c r="J46" s="845"/>
      <c r="K46" s="845"/>
      <c r="L46" s="870">
        <f>ROUNDDOWN(C46*E46%,0)</f>
        <v>7920</v>
      </c>
      <c r="M46" s="806"/>
      <c r="R46" s="825" t="s">
        <v>1292</v>
      </c>
      <c r="S46" s="825" t="s">
        <v>1291</v>
      </c>
      <c r="T46" s="825">
        <v>10.5</v>
      </c>
      <c r="U46" s="825" t="s">
        <v>452</v>
      </c>
    </row>
    <row r="47" spans="1:21" hidden="1">
      <c r="A47" s="1125"/>
      <c r="B47" s="847"/>
      <c r="C47" s="924"/>
      <c r="D47" s="858"/>
      <c r="E47" s="925"/>
      <c r="F47" s="874"/>
      <c r="G47" s="926"/>
      <c r="H47" s="927"/>
      <c r="I47" s="858"/>
      <c r="J47" s="928"/>
      <c r="K47" s="928"/>
      <c r="L47" s="929"/>
      <c r="M47" s="806"/>
      <c r="R47" s="825" t="s">
        <v>1292</v>
      </c>
      <c r="S47" s="825" t="s">
        <v>1293</v>
      </c>
      <c r="T47" s="825">
        <v>12.8</v>
      </c>
      <c r="U47" s="825" t="s">
        <v>452</v>
      </c>
    </row>
    <row r="48" spans="1:21" hidden="1">
      <c r="A48" s="1125"/>
      <c r="B48" s="855"/>
      <c r="C48" s="922"/>
      <c r="D48" s="840"/>
      <c r="E48" s="930"/>
      <c r="F48" s="840"/>
      <c r="G48" s="839"/>
      <c r="H48" s="931"/>
      <c r="I48" s="840"/>
      <c r="J48" s="840"/>
      <c r="K48" s="869"/>
      <c r="L48" s="870"/>
      <c r="M48" s="806"/>
      <c r="R48" s="825" t="s">
        <v>1292</v>
      </c>
      <c r="S48" s="825" t="s">
        <v>1295</v>
      </c>
      <c r="T48" s="825">
        <v>15.2</v>
      </c>
      <c r="U48" s="825" t="s">
        <v>452</v>
      </c>
    </row>
    <row r="49" spans="1:256" hidden="1">
      <c r="A49" s="1125"/>
      <c r="B49" s="932" t="s">
        <v>1303</v>
      </c>
      <c r="C49" s="1139" t="s">
        <v>1304</v>
      </c>
      <c r="D49" s="1139"/>
      <c r="E49" s="1139"/>
      <c r="F49" s="908"/>
      <c r="G49" s="848"/>
      <c r="H49" s="927"/>
      <c r="I49" s="821"/>
      <c r="J49" s="933"/>
      <c r="K49" s="934"/>
      <c r="L49" s="935"/>
      <c r="M49" s="27"/>
      <c r="N49" s="2"/>
      <c r="O49" s="824" t="s">
        <v>1230</v>
      </c>
      <c r="P49" s="2"/>
      <c r="U49" s="2"/>
      <c r="V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row>
    <row r="50" spans="1:256" ht="28.5" hidden="1">
      <c r="A50" s="1125"/>
      <c r="B50" s="881" t="s">
        <v>1234</v>
      </c>
      <c r="C50" s="936">
        <f>SUM(C51:C61)</f>
        <v>146</v>
      </c>
      <c r="D50" s="828" t="s">
        <v>1243</v>
      </c>
      <c r="E50" s="937"/>
      <c r="F50" s="833"/>
      <c r="G50" s="829">
        <f>IF(O49="적용",ROUND(SUM(G51:G61),2),0)</f>
        <v>0</v>
      </c>
      <c r="H50" s="830">
        <f>ROUND(H51*0.5+H52*0.5,0)</f>
        <v>138723</v>
      </c>
      <c r="I50" s="897" t="s">
        <v>1305</v>
      </c>
      <c r="J50" s="831">
        <f>$J$120</f>
        <v>20</v>
      </c>
      <c r="K50" s="828" t="s">
        <v>1236</v>
      </c>
      <c r="L50" s="832">
        <f>ROUNDDOWN((G50*H50)*(1+J50%),0)</f>
        <v>0</v>
      </c>
      <c r="M50" s="27"/>
      <c r="N50" s="2"/>
      <c r="O50" s="938"/>
      <c r="P50" s="2"/>
      <c r="Q50" s="825" t="s">
        <v>509</v>
      </c>
      <c r="R50" s="825" t="s">
        <v>1306</v>
      </c>
      <c r="S50" s="825" t="s">
        <v>1307</v>
      </c>
      <c r="T50" s="825" t="s">
        <v>1308</v>
      </c>
      <c r="U50" s="825" t="s">
        <v>1309</v>
      </c>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row>
    <row r="51" spans="1:256" hidden="1">
      <c r="A51" s="1125"/>
      <c r="B51" s="867" t="s">
        <v>1310</v>
      </c>
      <c r="C51" s="939">
        <f>[170]소반별수량산출서!$Q$6</f>
        <v>36</v>
      </c>
      <c r="D51" s="828" t="s">
        <v>1243</v>
      </c>
      <c r="E51" s="940">
        <f t="shared" ref="E51:E61" si="0">IF($C$49=$Q$51,S51,IF($C$49=$Q$52,S51+T51,IF($C$49=$Q$53,S51+T51+U51,0)))</f>
        <v>1</v>
      </c>
      <c r="F51" s="828" t="s">
        <v>1311</v>
      </c>
      <c r="G51" s="829">
        <f t="shared" ref="G51:G61" si="1">IF(C51=0,0,ROUND(C51*E51/100,2))</f>
        <v>0.36</v>
      </c>
      <c r="H51" s="830">
        <f>IF(ISERROR(VLOOKUP(I51,[171]초기설정!$A$4:$C$12,3,FALSE)),0,(VLOOKUP(I51,[171]초기설정!$A$4:$C$12,3,FALSE)))</f>
        <v>125427</v>
      </c>
      <c r="I51" s="905" t="s">
        <v>1250</v>
      </c>
      <c r="J51" s="837"/>
      <c r="K51" s="833"/>
      <c r="L51" s="835"/>
      <c r="M51" s="27"/>
      <c r="N51" s="2"/>
      <c r="O51" s="938"/>
      <c r="P51" s="2"/>
      <c r="Q51" s="825" t="s">
        <v>1312</v>
      </c>
      <c r="R51" s="825" t="s">
        <v>1313</v>
      </c>
      <c r="S51" s="825">
        <v>0.6</v>
      </c>
      <c r="T51" s="825">
        <v>0.2</v>
      </c>
      <c r="U51" s="941">
        <v>0.2</v>
      </c>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row>
    <row r="52" spans="1:256" hidden="1">
      <c r="A52" s="1125"/>
      <c r="B52" s="867" t="s">
        <v>1314</v>
      </c>
      <c r="C52" s="939">
        <f>[170]소반별수량산출서!$R$6</f>
        <v>12</v>
      </c>
      <c r="D52" s="828" t="s">
        <v>1243</v>
      </c>
      <c r="E52" s="940">
        <f t="shared" si="0"/>
        <v>1.2</v>
      </c>
      <c r="F52" s="828" t="s">
        <v>1311</v>
      </c>
      <c r="G52" s="829">
        <f t="shared" si="1"/>
        <v>0.14000000000000001</v>
      </c>
      <c r="H52" s="830">
        <f>IF(ISERROR(VLOOKUP(I52,[171]초기설정!$A$4:$C$12,3,FALSE)),0,(VLOOKUP(I52,[171]초기설정!$A$4:$C$12,3,FALSE)))</f>
        <v>152019</v>
      </c>
      <c r="I52" s="905" t="s">
        <v>1315</v>
      </c>
      <c r="J52" s="837"/>
      <c r="K52" s="833"/>
      <c r="L52" s="835"/>
      <c r="M52" s="27"/>
      <c r="N52" s="2"/>
      <c r="O52" s="938"/>
      <c r="P52" s="2"/>
      <c r="Q52" s="825" t="s">
        <v>1316</v>
      </c>
      <c r="R52" s="942" t="s">
        <v>1317</v>
      </c>
      <c r="S52" s="942">
        <v>0.7</v>
      </c>
      <c r="T52" s="942">
        <v>0.3</v>
      </c>
      <c r="U52" s="942">
        <v>0.2</v>
      </c>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row>
    <row r="53" spans="1:256" hidden="1">
      <c r="A53" s="1125"/>
      <c r="B53" s="867" t="s">
        <v>1318</v>
      </c>
      <c r="C53" s="939">
        <f>[170]소반별수량산출서!$S$6</f>
        <v>49</v>
      </c>
      <c r="D53" s="828" t="s">
        <v>1243</v>
      </c>
      <c r="E53" s="940">
        <f t="shared" si="0"/>
        <v>1.6</v>
      </c>
      <c r="F53" s="828" t="s">
        <v>1311</v>
      </c>
      <c r="G53" s="829">
        <f t="shared" si="1"/>
        <v>0.78</v>
      </c>
      <c r="H53" s="830"/>
      <c r="I53" s="905"/>
      <c r="J53" s="837"/>
      <c r="K53" s="833"/>
      <c r="L53" s="835"/>
      <c r="M53" s="27"/>
      <c r="N53" s="2"/>
      <c r="O53" s="938"/>
      <c r="P53" s="2"/>
      <c r="Q53" s="825" t="s">
        <v>1319</v>
      </c>
      <c r="R53" s="942" t="s">
        <v>1320</v>
      </c>
      <c r="S53" s="942">
        <v>1</v>
      </c>
      <c r="T53" s="942">
        <v>0.3</v>
      </c>
      <c r="U53" s="942">
        <v>0.3</v>
      </c>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spans="1:256" hidden="1">
      <c r="A54" s="1125"/>
      <c r="B54" s="867" t="s">
        <v>1321</v>
      </c>
      <c r="C54" s="939">
        <f>[170]소반별수량산출서!$T$6</f>
        <v>12</v>
      </c>
      <c r="D54" s="828" t="s">
        <v>1243</v>
      </c>
      <c r="E54" s="940">
        <f t="shared" si="0"/>
        <v>1.8000000000000003</v>
      </c>
      <c r="F54" s="828" t="s">
        <v>1311</v>
      </c>
      <c r="G54" s="829">
        <f t="shared" si="1"/>
        <v>0.22</v>
      </c>
      <c r="H54" s="830"/>
      <c r="I54" s="905"/>
      <c r="J54" s="837"/>
      <c r="K54" s="833"/>
      <c r="L54" s="835"/>
      <c r="M54" s="27"/>
      <c r="N54" s="2"/>
      <c r="O54" s="938"/>
      <c r="P54" s="2"/>
      <c r="R54" s="942" t="s">
        <v>1322</v>
      </c>
      <c r="S54" s="942">
        <v>1.1000000000000001</v>
      </c>
      <c r="T54" s="942">
        <v>0.3</v>
      </c>
      <c r="U54" s="942">
        <v>0.4</v>
      </c>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spans="1:256" hidden="1">
      <c r="A55" s="1125"/>
      <c r="B55" s="867" t="s">
        <v>1323</v>
      </c>
      <c r="C55" s="939">
        <f>[170]소반별수량산출서!$U$6</f>
        <v>12</v>
      </c>
      <c r="D55" s="828" t="s">
        <v>1243</v>
      </c>
      <c r="E55" s="940">
        <f t="shared" si="0"/>
        <v>2</v>
      </c>
      <c r="F55" s="828" t="s">
        <v>1311</v>
      </c>
      <c r="G55" s="829">
        <f t="shared" si="1"/>
        <v>0.24</v>
      </c>
      <c r="H55" s="830"/>
      <c r="I55" s="905"/>
      <c r="J55" s="837"/>
      <c r="K55" s="833"/>
      <c r="L55" s="835"/>
      <c r="M55" s="27"/>
      <c r="N55" s="2"/>
      <c r="O55" s="938"/>
      <c r="P55" s="2"/>
      <c r="R55" s="942" t="s">
        <v>1324</v>
      </c>
      <c r="S55" s="942">
        <v>1.2</v>
      </c>
      <c r="T55" s="942">
        <v>0.4</v>
      </c>
      <c r="U55" s="942">
        <v>0.4</v>
      </c>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idden="1">
      <c r="A56" s="1125"/>
      <c r="B56" s="867" t="s">
        <v>1325</v>
      </c>
      <c r="C56" s="939">
        <f>[170]소반별수량산출서!$V$6</f>
        <v>25</v>
      </c>
      <c r="D56" s="828" t="s">
        <v>1243</v>
      </c>
      <c r="E56" s="940">
        <f t="shared" si="0"/>
        <v>2.6</v>
      </c>
      <c r="F56" s="828" t="s">
        <v>1311</v>
      </c>
      <c r="G56" s="829">
        <f t="shared" si="1"/>
        <v>0.65</v>
      </c>
      <c r="H56" s="830"/>
      <c r="I56" s="905"/>
      <c r="J56" s="837"/>
      <c r="K56" s="833"/>
      <c r="L56" s="835"/>
      <c r="M56" s="27"/>
      <c r="N56" s="2"/>
      <c r="O56" s="938"/>
      <c r="P56" s="2"/>
      <c r="R56" s="942" t="s">
        <v>1326</v>
      </c>
      <c r="S56" s="942">
        <v>1.6</v>
      </c>
      <c r="T56" s="942">
        <v>0.5</v>
      </c>
      <c r="U56" s="942">
        <v>0.5</v>
      </c>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hidden="1">
      <c r="A57" s="1125"/>
      <c r="B57" s="867" t="s">
        <v>1327</v>
      </c>
      <c r="C57" s="939">
        <f>[170]소반별수량산출서!$W$6</f>
        <v>0</v>
      </c>
      <c r="D57" s="828" t="s">
        <v>1243</v>
      </c>
      <c r="E57" s="940">
        <f t="shared" si="0"/>
        <v>3.5</v>
      </c>
      <c r="F57" s="828" t="s">
        <v>1311</v>
      </c>
      <c r="G57" s="829">
        <f t="shared" si="1"/>
        <v>0</v>
      </c>
      <c r="H57" s="830"/>
      <c r="I57" s="905"/>
      <c r="J57" s="837"/>
      <c r="K57" s="833"/>
      <c r="L57" s="835"/>
      <c r="M57" s="27"/>
      <c r="N57" s="2"/>
      <c r="O57" s="938"/>
      <c r="P57" s="2"/>
      <c r="R57" s="942" t="s">
        <v>1328</v>
      </c>
      <c r="S57" s="942">
        <v>2.1</v>
      </c>
      <c r="T57" s="942">
        <v>0.7</v>
      </c>
      <c r="U57" s="942">
        <v>0.7</v>
      </c>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hidden="1">
      <c r="A58" s="1125"/>
      <c r="B58" s="867" t="s">
        <v>1329</v>
      </c>
      <c r="C58" s="939">
        <f>[170]소반별수량산출서!$X$6</f>
        <v>0</v>
      </c>
      <c r="D58" s="828" t="s">
        <v>1243</v>
      </c>
      <c r="E58" s="940">
        <f t="shared" si="0"/>
        <v>4.4000000000000004</v>
      </c>
      <c r="F58" s="828" t="s">
        <v>1311</v>
      </c>
      <c r="G58" s="829">
        <f t="shared" si="1"/>
        <v>0</v>
      </c>
      <c r="H58" s="830"/>
      <c r="I58" s="905"/>
      <c r="J58" s="837"/>
      <c r="K58" s="833"/>
      <c r="L58" s="835"/>
      <c r="M58" s="27"/>
      <c r="N58" s="2"/>
      <c r="O58" s="938"/>
      <c r="P58" s="2"/>
      <c r="R58" s="942" t="s">
        <v>1330</v>
      </c>
      <c r="S58" s="942">
        <v>2.6</v>
      </c>
      <c r="T58" s="942">
        <v>0.9</v>
      </c>
      <c r="U58" s="942">
        <v>0.9</v>
      </c>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row>
    <row r="59" spans="1:256" hidden="1">
      <c r="A59" s="1125"/>
      <c r="B59" s="867" t="s">
        <v>1331</v>
      </c>
      <c r="C59" s="939">
        <f>[170]소반별수량산출서!$Y$6</f>
        <v>0</v>
      </c>
      <c r="D59" s="828" t="s">
        <v>1243</v>
      </c>
      <c r="E59" s="940">
        <f t="shared" si="0"/>
        <v>5.0999999999999996</v>
      </c>
      <c r="F59" s="828" t="s">
        <v>1311</v>
      </c>
      <c r="G59" s="829">
        <f t="shared" si="1"/>
        <v>0</v>
      </c>
      <c r="H59" s="830"/>
      <c r="I59" s="905"/>
      <c r="J59" s="837"/>
      <c r="K59" s="833"/>
      <c r="L59" s="835"/>
      <c r="M59" s="27"/>
      <c r="N59" s="2"/>
      <c r="O59" s="938"/>
      <c r="P59" s="2"/>
      <c r="R59" s="942" t="s">
        <v>1332</v>
      </c>
      <c r="S59" s="942">
        <v>3.1</v>
      </c>
      <c r="T59" s="942">
        <v>1</v>
      </c>
      <c r="U59" s="942">
        <v>1</v>
      </c>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row>
    <row r="60" spans="1:256" hidden="1">
      <c r="A60" s="1125"/>
      <c r="B60" s="867" t="s">
        <v>1333</v>
      </c>
      <c r="C60" s="939">
        <f>[170]소반별수량산출서!$Z$6</f>
        <v>0</v>
      </c>
      <c r="D60" s="828" t="s">
        <v>1243</v>
      </c>
      <c r="E60" s="940">
        <f t="shared" si="0"/>
        <v>6.3999999999999995</v>
      </c>
      <c r="F60" s="828" t="s">
        <v>1311</v>
      </c>
      <c r="G60" s="829">
        <f t="shared" si="1"/>
        <v>0</v>
      </c>
      <c r="H60" s="830"/>
      <c r="I60" s="905"/>
      <c r="J60" s="837"/>
      <c r="K60" s="833"/>
      <c r="L60" s="835"/>
      <c r="M60" s="27"/>
      <c r="N60" s="2"/>
      <c r="O60" s="938"/>
      <c r="P60" s="2"/>
      <c r="R60" s="942" t="s">
        <v>1334</v>
      </c>
      <c r="S60" s="942">
        <v>3.8</v>
      </c>
      <c r="T60" s="942">
        <v>1.3</v>
      </c>
      <c r="U60" s="942">
        <v>1.3</v>
      </c>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row>
    <row r="61" spans="1:256" hidden="1">
      <c r="A61" s="1125"/>
      <c r="B61" s="867" t="s">
        <v>1335</v>
      </c>
      <c r="C61" s="939">
        <f>[170]소반별수량산출서!$AA$6</f>
        <v>0</v>
      </c>
      <c r="D61" s="828" t="s">
        <v>1243</v>
      </c>
      <c r="E61" s="940">
        <f t="shared" si="0"/>
        <v>7.4</v>
      </c>
      <c r="F61" s="828" t="s">
        <v>1311</v>
      </c>
      <c r="G61" s="829">
        <f t="shared" si="1"/>
        <v>0</v>
      </c>
      <c r="H61" s="830"/>
      <c r="I61" s="905"/>
      <c r="J61" s="837"/>
      <c r="K61" s="833"/>
      <c r="L61" s="835"/>
      <c r="M61" s="27"/>
      <c r="N61" s="2"/>
      <c r="O61" s="938"/>
      <c r="P61" s="2"/>
      <c r="R61" s="942" t="s">
        <v>1336</v>
      </c>
      <c r="S61" s="942">
        <v>4.4000000000000004</v>
      </c>
      <c r="T61" s="942">
        <v>1.5</v>
      </c>
      <c r="U61" s="942">
        <v>1.5</v>
      </c>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row>
    <row r="62" spans="1:256" hidden="1">
      <c r="A62" s="1125"/>
      <c r="B62" s="826" t="s">
        <v>1239</v>
      </c>
      <c r="C62" s="943"/>
      <c r="D62" s="828"/>
      <c r="E62" s="937"/>
      <c r="F62" s="833"/>
      <c r="G62" s="829"/>
      <c r="H62" s="830"/>
      <c r="I62" s="828"/>
      <c r="J62" s="837"/>
      <c r="K62" s="833"/>
      <c r="L62" s="835"/>
      <c r="M62" s="27"/>
      <c r="N62" s="2"/>
      <c r="O62" s="938"/>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row>
    <row r="63" spans="1:256" hidden="1">
      <c r="A63" s="1125"/>
      <c r="B63" s="826" t="s">
        <v>1267</v>
      </c>
      <c r="C63" s="944">
        <f>G50</f>
        <v>0</v>
      </c>
      <c r="D63" s="828" t="s">
        <v>1249</v>
      </c>
      <c r="E63" s="937">
        <f>5.6/2</f>
        <v>2.8</v>
      </c>
      <c r="F63" s="828" t="s">
        <v>1337</v>
      </c>
      <c r="G63" s="829">
        <f>IF(O49="적용",ROUND(C63*E63,2),0)</f>
        <v>0</v>
      </c>
      <c r="H63" s="830">
        <f>IF(ISERROR(VLOOKUP(I63,[171]초기설정!$A$16:$C$36,3,FALSE)),0,(VLOOKUP(I63,[171]초기설정!$A$16:$C$36,3,FALSE)))</f>
        <v>1405</v>
      </c>
      <c r="I63" s="828" t="s">
        <v>1268</v>
      </c>
      <c r="J63" s="837"/>
      <c r="K63" s="833"/>
      <c r="L63" s="835">
        <f>ROUNDDOWN(G63*H63,0)</f>
        <v>0</v>
      </c>
      <c r="M63" s="27"/>
      <c r="N63" s="2"/>
      <c r="O63" s="938"/>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row>
    <row r="64" spans="1:256" hidden="1">
      <c r="A64" s="1125"/>
      <c r="B64" s="826" t="s">
        <v>1245</v>
      </c>
      <c r="C64" s="945">
        <f>L63</f>
        <v>0</v>
      </c>
      <c r="D64" s="828" t="s">
        <v>1246</v>
      </c>
      <c r="E64" s="946">
        <v>95</v>
      </c>
      <c r="F64" s="828" t="s">
        <v>1236</v>
      </c>
      <c r="G64" s="829"/>
      <c r="H64" s="830"/>
      <c r="I64" s="828"/>
      <c r="J64" s="837"/>
      <c r="K64" s="833"/>
      <c r="L64" s="835">
        <f>ROUNDDOWN(C64*E64%,0)</f>
        <v>0</v>
      </c>
      <c r="M64" s="27"/>
      <c r="N64" s="2"/>
      <c r="O64" s="938"/>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row>
    <row r="65" spans="1:256" hidden="1">
      <c r="A65" s="1125"/>
      <c r="B65" s="947" t="s">
        <v>1338</v>
      </c>
      <c r="C65" s="888">
        <f>G50</f>
        <v>0</v>
      </c>
      <c r="D65" s="948" t="s">
        <v>1272</v>
      </c>
      <c r="E65" s="949">
        <v>4.1999999999999997E-3</v>
      </c>
      <c r="F65" s="948" t="s">
        <v>1339</v>
      </c>
      <c r="G65" s="950"/>
      <c r="H65" s="843">
        <f>IF(ISERROR(VLOOKUP(I65,[171]초기설정!$A$40:$C$60,3,FALSE)),0,(VLOOKUP(I65,[171]초기설정!$A$40:$C$60,3,FALSE)))</f>
        <v>810000</v>
      </c>
      <c r="I65" s="948" t="s">
        <v>1274</v>
      </c>
      <c r="J65" s="856"/>
      <c r="K65" s="951"/>
      <c r="L65" s="952">
        <f>ROUNDDOWN(C65*E65*H65,0)</f>
        <v>0</v>
      </c>
      <c r="M65" s="27"/>
      <c r="N65" s="2"/>
      <c r="O65" s="938"/>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row>
    <row r="66" spans="1:256" hidden="1">
      <c r="A66" s="1125"/>
      <c r="B66" s="817" t="s">
        <v>1340</v>
      </c>
      <c r="C66" s="818"/>
      <c r="D66" s="821"/>
      <c r="E66" s="818"/>
      <c r="F66" s="821"/>
      <c r="G66" s="848"/>
      <c r="H66" s="849"/>
      <c r="I66" s="821"/>
      <c r="J66" s="953"/>
      <c r="K66" s="821"/>
      <c r="L66" s="823"/>
      <c r="M66" s="27"/>
      <c r="N66" s="2"/>
      <c r="O66" s="824" t="s">
        <v>1230</v>
      </c>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row>
    <row r="67" spans="1:256" ht="28.5" hidden="1">
      <c r="A67" s="1125"/>
      <c r="B67" s="826" t="s">
        <v>1234</v>
      </c>
      <c r="C67" s="954">
        <f>SUM(C68:C71)</f>
        <v>94</v>
      </c>
      <c r="D67" s="828" t="s">
        <v>1243</v>
      </c>
      <c r="E67" s="904">
        <f>VLOOKUP(MAX(C68:C71),C68:E71,3,FALSE)</f>
        <v>5.5</v>
      </c>
      <c r="F67" s="882" t="s">
        <v>1249</v>
      </c>
      <c r="G67" s="829">
        <f>IF(O66="적용",E67,0)</f>
        <v>0</v>
      </c>
      <c r="H67" s="830">
        <f>ROUND(H68*0.5+H69*0.5,0)</f>
        <v>138723</v>
      </c>
      <c r="I67" s="897" t="s">
        <v>1341</v>
      </c>
      <c r="J67" s="831">
        <v>-10</v>
      </c>
      <c r="K67" s="828" t="s">
        <v>1236</v>
      </c>
      <c r="L67" s="832">
        <f>ROUNDDOWN((G67*H67)*(1+J67%),0)</f>
        <v>0</v>
      </c>
      <c r="M67" s="27"/>
      <c r="N67" s="2"/>
      <c r="O67" s="938"/>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row>
    <row r="68" spans="1:256" hidden="1">
      <c r="A68" s="1125"/>
      <c r="B68" s="826" t="s">
        <v>1342</v>
      </c>
      <c r="C68" s="955">
        <v>30</v>
      </c>
      <c r="D68" s="828" t="s">
        <v>1243</v>
      </c>
      <c r="E68" s="956">
        <v>5.5</v>
      </c>
      <c r="F68" s="828" t="s">
        <v>1249</v>
      </c>
      <c r="G68" s="829"/>
      <c r="H68" s="830">
        <f>IF(ISERROR(VLOOKUP(I68,[171]초기설정!$A$4:$C$12,3,FALSE)),0,(VLOOKUP(I68,[171]초기설정!$A$4:$C$12,3,FALSE)))</f>
        <v>152019</v>
      </c>
      <c r="I68" s="905" t="s">
        <v>1315</v>
      </c>
      <c r="J68" s="957"/>
      <c r="K68" s="945"/>
      <c r="L68" s="862"/>
      <c r="M68" s="27"/>
      <c r="N68" s="2"/>
      <c r="O68" s="938"/>
      <c r="P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row>
    <row r="69" spans="1:256" hidden="1">
      <c r="A69" s="1125"/>
      <c r="B69" s="826" t="s">
        <v>1343</v>
      </c>
      <c r="C69" s="955">
        <v>29</v>
      </c>
      <c r="D69" s="828" t="s">
        <v>1243</v>
      </c>
      <c r="E69" s="956">
        <v>6</v>
      </c>
      <c r="F69" s="828" t="s">
        <v>1249</v>
      </c>
      <c r="G69" s="829"/>
      <c r="H69" s="830">
        <f>IF(ISERROR(VLOOKUP(I69,[171]초기설정!$A$4:$C$12,3,FALSE)),0,(VLOOKUP(I69,[171]초기설정!$A$4:$C$12,3,FALSE)))</f>
        <v>125427</v>
      </c>
      <c r="I69" s="905" t="s">
        <v>1250</v>
      </c>
      <c r="J69" s="957"/>
      <c r="K69" s="945"/>
      <c r="L69" s="862"/>
      <c r="M69" s="27"/>
      <c r="N69" s="2"/>
      <c r="O69" s="938"/>
      <c r="P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row>
    <row r="70" spans="1:256" hidden="1">
      <c r="A70" s="1125"/>
      <c r="B70" s="826" t="s">
        <v>1344</v>
      </c>
      <c r="C70" s="955">
        <v>30</v>
      </c>
      <c r="D70" s="828" t="s">
        <v>1243</v>
      </c>
      <c r="E70" s="956">
        <v>6.5</v>
      </c>
      <c r="F70" s="828" t="s">
        <v>1249</v>
      </c>
      <c r="G70" s="829"/>
      <c r="H70" s="830"/>
      <c r="I70" s="905"/>
      <c r="J70" s="957"/>
      <c r="K70" s="945"/>
      <c r="L70" s="862"/>
      <c r="M70" s="27"/>
      <c r="N70" s="2"/>
      <c r="O70" s="938"/>
      <c r="P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row>
    <row r="71" spans="1:256" hidden="1">
      <c r="A71" s="1125"/>
      <c r="B71" s="826" t="s">
        <v>1345</v>
      </c>
      <c r="C71" s="958">
        <v>5</v>
      </c>
      <c r="D71" s="828" t="s">
        <v>1243</v>
      </c>
      <c r="E71" s="956">
        <v>7</v>
      </c>
      <c r="F71" s="828" t="s">
        <v>1249</v>
      </c>
      <c r="G71" s="829"/>
      <c r="H71" s="830"/>
      <c r="I71" s="905"/>
      <c r="J71" s="957"/>
      <c r="K71" s="945"/>
      <c r="L71" s="862"/>
      <c r="M71" s="27"/>
      <c r="N71" s="2"/>
      <c r="O71" s="938"/>
      <c r="P71" s="2"/>
      <c r="Q71" s="672" t="s">
        <v>1346</v>
      </c>
      <c r="R71" s="672" t="s">
        <v>1347</v>
      </c>
      <c r="S71" s="672" t="s">
        <v>1348</v>
      </c>
      <c r="T71" s="672" t="s">
        <v>1349</v>
      </c>
      <c r="U71" s="672" t="s">
        <v>1350</v>
      </c>
      <c r="V71" s="672" t="s">
        <v>1351</v>
      </c>
      <c r="W71" s="672" t="s">
        <v>1352</v>
      </c>
      <c r="X71" s="672" t="s">
        <v>1353</v>
      </c>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row>
    <row r="72" spans="1:256" hidden="1">
      <c r="A72" s="1125"/>
      <c r="B72" s="826" t="s">
        <v>1239</v>
      </c>
      <c r="C72" s="904"/>
      <c r="D72" s="828"/>
      <c r="E72" s="937"/>
      <c r="F72" s="833"/>
      <c r="G72" s="829"/>
      <c r="H72" s="830"/>
      <c r="I72" s="828"/>
      <c r="J72" s="837"/>
      <c r="K72" s="945"/>
      <c r="L72" s="835"/>
      <c r="M72" s="27"/>
      <c r="N72" s="2"/>
      <c r="O72" s="938"/>
      <c r="P72" s="2"/>
      <c r="Q72" s="672" t="s">
        <v>1354</v>
      </c>
      <c r="R72" s="672">
        <v>0.3</v>
      </c>
      <c r="S72" s="672">
        <v>0.3</v>
      </c>
      <c r="T72" s="672">
        <v>0.4</v>
      </c>
      <c r="U72" s="672">
        <v>0.4</v>
      </c>
      <c r="V72" s="672">
        <v>0.4</v>
      </c>
      <c r="W72" s="672">
        <v>0.5</v>
      </c>
      <c r="X72" s="672">
        <v>0.2</v>
      </c>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row>
    <row r="73" spans="1:256" hidden="1">
      <c r="A73" s="1125"/>
      <c r="B73" s="826" t="s">
        <v>1267</v>
      </c>
      <c r="C73" s="944">
        <f>G67</f>
        <v>0</v>
      </c>
      <c r="D73" s="882" t="s">
        <v>1249</v>
      </c>
      <c r="E73" s="937">
        <f>5.6/2</f>
        <v>2.8</v>
      </c>
      <c r="F73" s="882" t="s">
        <v>1337</v>
      </c>
      <c r="G73" s="829">
        <f>IF(O66="적용",ROUND(C73*E73,2),0)</f>
        <v>0</v>
      </c>
      <c r="H73" s="830">
        <f>IF(ISERROR(VLOOKUP(I73,[171]초기설정!$A$16:$C$36,3,FALSE)),0,(VLOOKUP(I73,[171]초기설정!$A$16:$C$36,3,FALSE)))</f>
        <v>1405</v>
      </c>
      <c r="I73" s="828" t="s">
        <v>1268</v>
      </c>
      <c r="J73" s="837"/>
      <c r="K73" s="833"/>
      <c r="L73" s="835">
        <f>ROUNDDOWN(G73*H73,0)</f>
        <v>0</v>
      </c>
      <c r="M73" s="27"/>
      <c r="N73" s="2"/>
      <c r="O73" s="938"/>
      <c r="P73" s="2"/>
      <c r="Q73" s="672" t="s">
        <v>1355</v>
      </c>
      <c r="R73" s="672">
        <v>0.6</v>
      </c>
      <c r="S73" s="672">
        <v>0.6</v>
      </c>
      <c r="T73" s="672">
        <v>0.8</v>
      </c>
      <c r="U73" s="672">
        <v>0.8</v>
      </c>
      <c r="V73" s="672">
        <v>0.8</v>
      </c>
      <c r="W73" s="672">
        <v>1</v>
      </c>
      <c r="X73" s="672">
        <v>0.3</v>
      </c>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row>
    <row r="74" spans="1:256" hidden="1">
      <c r="A74" s="1125"/>
      <c r="B74" s="881" t="s">
        <v>1245</v>
      </c>
      <c r="C74" s="945">
        <f>L73</f>
        <v>0</v>
      </c>
      <c r="D74" s="828" t="s">
        <v>1246</v>
      </c>
      <c r="E74" s="946">
        <v>95</v>
      </c>
      <c r="F74" s="828" t="s">
        <v>1236</v>
      </c>
      <c r="G74" s="829"/>
      <c r="H74" s="830"/>
      <c r="I74" s="828"/>
      <c r="J74" s="837"/>
      <c r="K74" s="833"/>
      <c r="L74" s="835">
        <f>ROUNDDOWN(C74*E74%,0)</f>
        <v>0</v>
      </c>
      <c r="M74" s="27"/>
      <c r="N74" s="2"/>
      <c r="O74" s="938"/>
      <c r="P74" s="2"/>
      <c r="Q74" s="672" t="s">
        <v>1356</v>
      </c>
      <c r="R74" s="672">
        <v>1.4</v>
      </c>
      <c r="S74" s="672">
        <v>1.4</v>
      </c>
      <c r="T74" s="672">
        <v>1.8</v>
      </c>
      <c r="U74" s="672">
        <v>1.8</v>
      </c>
      <c r="V74" s="672">
        <v>1.8</v>
      </c>
      <c r="W74" s="672">
        <v>2.2000000000000002</v>
      </c>
      <c r="X74" s="672">
        <v>0.7</v>
      </c>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row>
    <row r="75" spans="1:256" hidden="1">
      <c r="A75" s="1125"/>
      <c r="B75" s="838" t="s">
        <v>1271</v>
      </c>
      <c r="C75" s="888">
        <f>G67</f>
        <v>0</v>
      </c>
      <c r="D75" s="948" t="s">
        <v>1272</v>
      </c>
      <c r="E75" s="949">
        <v>4.1999999999999997E-3</v>
      </c>
      <c r="F75" s="948" t="s">
        <v>1339</v>
      </c>
      <c r="G75" s="950"/>
      <c r="H75" s="843">
        <f>IF(ISERROR(VLOOKUP(I75,[171]초기설정!$A$40:$C$60,3,FALSE)),0,(VLOOKUP(I75,[171]초기설정!$A$40:$C$60,3,FALSE)))</f>
        <v>810000</v>
      </c>
      <c r="I75" s="948" t="s">
        <v>1274</v>
      </c>
      <c r="J75" s="856"/>
      <c r="K75" s="951"/>
      <c r="L75" s="952">
        <f>ROUNDDOWN(C75*E75*H75,0)</f>
        <v>0</v>
      </c>
      <c r="M75" s="27"/>
      <c r="N75" s="2"/>
      <c r="O75" s="938"/>
      <c r="P75" s="2"/>
      <c r="Q75" s="672" t="s">
        <v>1357</v>
      </c>
      <c r="R75" s="672">
        <v>2.4</v>
      </c>
      <c r="S75" s="672">
        <v>2.4</v>
      </c>
      <c r="T75" s="672">
        <v>3</v>
      </c>
      <c r="U75" s="672">
        <v>3</v>
      </c>
      <c r="V75" s="672">
        <v>3</v>
      </c>
      <c r="W75" s="672">
        <v>3.6</v>
      </c>
      <c r="X75" s="672">
        <v>2.2000000000000002</v>
      </c>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row>
    <row r="76" spans="1:256" hidden="1">
      <c r="A76" s="1125"/>
      <c r="B76" s="817" t="s">
        <v>1358</v>
      </c>
      <c r="C76" s="959"/>
      <c r="D76" s="959"/>
      <c r="E76" s="959"/>
      <c r="F76" s="821"/>
      <c r="G76" s="848"/>
      <c r="H76" s="849"/>
      <c r="I76" s="821"/>
      <c r="J76" s="933"/>
      <c r="K76" s="908"/>
      <c r="L76" s="935"/>
      <c r="M76" s="806"/>
      <c r="O76" s="824" t="s">
        <v>1230</v>
      </c>
      <c r="Q76" s="672" t="s">
        <v>1359</v>
      </c>
      <c r="R76" s="672">
        <v>0.8</v>
      </c>
      <c r="S76" s="672">
        <v>0.8</v>
      </c>
      <c r="T76" s="672">
        <v>1</v>
      </c>
      <c r="U76" s="672">
        <v>1</v>
      </c>
      <c r="V76" s="672">
        <v>1</v>
      </c>
      <c r="W76" s="672">
        <v>1.2</v>
      </c>
      <c r="X76" s="672">
        <v>0.4</v>
      </c>
    </row>
    <row r="77" spans="1:256" hidden="1">
      <c r="A77" s="1125"/>
      <c r="B77" s="847"/>
      <c r="C77" s="960" t="s">
        <v>1360</v>
      </c>
      <c r="D77" s="961" t="s">
        <v>1361</v>
      </c>
      <c r="F77" s="871"/>
      <c r="G77" s="857"/>
      <c r="H77" s="927"/>
      <c r="I77" s="871"/>
      <c r="J77" s="962"/>
      <c r="K77" s="928"/>
      <c r="L77" s="929"/>
      <c r="M77" s="806"/>
      <c r="O77" s="963"/>
      <c r="Q77" s="672" t="s">
        <v>1362</v>
      </c>
      <c r="R77" s="672">
        <v>1.8</v>
      </c>
      <c r="S77" s="672">
        <v>1.8</v>
      </c>
      <c r="T77" s="672">
        <v>2.2000000000000002</v>
      </c>
      <c r="U77" s="672">
        <v>2.2000000000000002</v>
      </c>
      <c r="V77" s="672">
        <v>2.2000000000000002</v>
      </c>
      <c r="W77" s="672">
        <v>2.6</v>
      </c>
      <c r="X77" s="672">
        <v>0.9</v>
      </c>
    </row>
    <row r="78" spans="1:256" hidden="1">
      <c r="A78" s="1125"/>
      <c r="B78" s="826" t="s">
        <v>1234</v>
      </c>
      <c r="C78" s="964">
        <v>374</v>
      </c>
      <c r="D78" s="828" t="s">
        <v>1243</v>
      </c>
      <c r="E78" s="944">
        <f t="array" ref="E78">SUM((C77=$R$71:$X$71)*(D77=$Q$72:$Q$78)*$R$72:$X$78)</f>
        <v>1</v>
      </c>
      <c r="F78" s="828" t="s">
        <v>1311</v>
      </c>
      <c r="G78" s="937">
        <f>IF($O$76="적용",ROUND(C78*E78/100,2),0)</f>
        <v>0</v>
      </c>
      <c r="H78" s="830">
        <f>IF(ISERROR(VLOOKUP(I78,[171]초기설정!$A$4:$C$12,3,FALSE)),0,(VLOOKUP(I78,[171]초기설정!$A$4:$C$12,3,FALSE)))</f>
        <v>125427</v>
      </c>
      <c r="I78" s="828" t="s">
        <v>1250</v>
      </c>
      <c r="J78" s="831">
        <f>$L$120</f>
        <v>10</v>
      </c>
      <c r="K78" s="828" t="s">
        <v>1236</v>
      </c>
      <c r="L78" s="835">
        <f>ROUNDDOWN((G78*H78)*(1+J78%),0)</f>
        <v>0</v>
      </c>
      <c r="M78" s="806"/>
      <c r="Q78" s="672" t="s">
        <v>1363</v>
      </c>
      <c r="R78" s="672">
        <v>1</v>
      </c>
      <c r="S78" s="672">
        <v>1</v>
      </c>
      <c r="T78" s="672">
        <v>1.2</v>
      </c>
      <c r="U78" s="672">
        <v>1.2</v>
      </c>
      <c r="V78" s="672">
        <v>1.2</v>
      </c>
      <c r="W78" s="672">
        <v>1.4</v>
      </c>
      <c r="X78" s="672">
        <v>0.5</v>
      </c>
    </row>
    <row r="79" spans="1:256" hidden="1">
      <c r="A79" s="816"/>
      <c r="B79" s="847"/>
      <c r="C79" s="960"/>
      <c r="D79" s="961"/>
      <c r="F79" s="871"/>
      <c r="G79" s="857"/>
      <c r="H79" s="927"/>
      <c r="I79" s="871"/>
      <c r="J79" s="962"/>
      <c r="K79" s="928"/>
      <c r="L79" s="929"/>
      <c r="M79" s="806"/>
    </row>
    <row r="80" spans="1:256" hidden="1">
      <c r="A80" s="816"/>
      <c r="B80" s="826" t="s">
        <v>1234</v>
      </c>
      <c r="C80" s="964"/>
      <c r="D80" s="828" t="s">
        <v>1243</v>
      </c>
      <c r="E80" s="944">
        <f t="array" ref="E80">SUM((C79=$R$71:$X$71)*(D79=$Q$72:$Q$78)*$R$72:$X$78)</f>
        <v>0</v>
      </c>
      <c r="F80" s="828" t="s">
        <v>1311</v>
      </c>
      <c r="G80" s="937">
        <f>IF($O$76="적용",ROUND(C80*E80/100,2),0)</f>
        <v>0</v>
      </c>
      <c r="H80" s="830">
        <f>IF(ISERROR(VLOOKUP(I80,[171]초기설정!$A$4:$C$12,3,FALSE)),0,(VLOOKUP(I80,[171]초기설정!$A$4:$C$12,3,FALSE)))</f>
        <v>125427</v>
      </c>
      <c r="I80" s="828" t="s">
        <v>1250</v>
      </c>
      <c r="J80" s="831">
        <f>$L$120</f>
        <v>10</v>
      </c>
      <c r="K80" s="828" t="s">
        <v>1236</v>
      </c>
      <c r="L80" s="835">
        <f>ROUNDDOWN((G80*H80)*(1+J80%),0)</f>
        <v>0</v>
      </c>
      <c r="M80" s="806"/>
    </row>
    <row r="81" spans="1:26" hidden="1">
      <c r="A81" s="816"/>
      <c r="B81" s="847"/>
      <c r="C81" s="960"/>
      <c r="D81" s="961"/>
      <c r="F81" s="871"/>
      <c r="G81" s="857"/>
      <c r="H81" s="927"/>
      <c r="I81" s="871"/>
      <c r="J81" s="962"/>
      <c r="K81" s="928"/>
      <c r="L81" s="929"/>
      <c r="M81" s="806"/>
    </row>
    <row r="82" spans="1:26" hidden="1">
      <c r="A82" s="816"/>
      <c r="B82" s="826" t="s">
        <v>1234</v>
      </c>
      <c r="C82" s="964"/>
      <c r="D82" s="828" t="s">
        <v>1243</v>
      </c>
      <c r="E82" s="944">
        <f t="array" ref="E82">SUM((C81=$R$71:$X$71)*(D81=$Q$72:$Q$78)*$R$72:$X$78)</f>
        <v>0</v>
      </c>
      <c r="F82" s="828" t="s">
        <v>1311</v>
      </c>
      <c r="G82" s="937">
        <f>IF($O$76="적용",ROUND(C82*E82/100,2),0)</f>
        <v>0</v>
      </c>
      <c r="H82" s="830">
        <f>IF(ISERROR(VLOOKUP(I82,[171]초기설정!$A$4:$C$12,3,FALSE)),0,(VLOOKUP(I82,[171]초기설정!$A$4:$C$12,3,FALSE)))</f>
        <v>125427</v>
      </c>
      <c r="I82" s="828" t="s">
        <v>1250</v>
      </c>
      <c r="J82" s="831">
        <f>$L$120</f>
        <v>10</v>
      </c>
      <c r="K82" s="828" t="s">
        <v>1236</v>
      </c>
      <c r="L82" s="835">
        <f>ROUNDDOWN((G82*H82)*(1+J82%),0)</f>
        <v>0</v>
      </c>
      <c r="M82" s="806"/>
    </row>
    <row r="83" spans="1:26" hidden="1">
      <c r="A83" s="816"/>
      <c r="B83" s="847"/>
      <c r="C83" s="960"/>
      <c r="D83" s="961"/>
      <c r="F83" s="871"/>
      <c r="G83" s="857"/>
      <c r="H83" s="927"/>
      <c r="I83" s="871"/>
      <c r="J83" s="962"/>
      <c r="K83" s="928"/>
      <c r="L83" s="929"/>
      <c r="M83" s="806"/>
      <c r="O83" s="807"/>
    </row>
    <row r="84" spans="1:26" hidden="1">
      <c r="A84" s="816"/>
      <c r="B84" s="826" t="s">
        <v>1234</v>
      </c>
      <c r="C84" s="964"/>
      <c r="D84" s="828" t="s">
        <v>1243</v>
      </c>
      <c r="E84" s="944">
        <f t="array" ref="E84">SUM((C83=$R$71:$X$71)*(D83=$Q$72:$Q$78)*$R$72:$X$78)</f>
        <v>0</v>
      </c>
      <c r="F84" s="828" t="s">
        <v>1311</v>
      </c>
      <c r="G84" s="937">
        <f>IF($O$76="적용",ROUND(C84*E84/100,2),0)</f>
        <v>0</v>
      </c>
      <c r="H84" s="830">
        <f>IF(ISERROR(VLOOKUP(I84,[171]초기설정!$A$4:$C$12,3,FALSE)),0,(VLOOKUP(I84,[171]초기설정!$A$4:$C$12,3,FALSE)))</f>
        <v>125427</v>
      </c>
      <c r="I84" s="828" t="s">
        <v>1250</v>
      </c>
      <c r="J84" s="831">
        <f>$L$120</f>
        <v>10</v>
      </c>
      <c r="K84" s="828" t="s">
        <v>1236</v>
      </c>
      <c r="L84" s="835">
        <f>ROUNDDOWN((G84*H84)*(1+J84%),0)</f>
        <v>0</v>
      </c>
      <c r="M84" s="806"/>
    </row>
    <row r="85" spans="1:26" hidden="1">
      <c r="A85" s="816"/>
      <c r="B85" s="847"/>
      <c r="C85" s="960"/>
      <c r="D85" s="961"/>
      <c r="F85" s="871"/>
      <c r="G85" s="857"/>
      <c r="H85" s="927"/>
      <c r="I85" s="871"/>
      <c r="J85" s="962"/>
      <c r="K85" s="928"/>
      <c r="L85" s="929"/>
      <c r="M85" s="806"/>
    </row>
    <row r="86" spans="1:26" hidden="1">
      <c r="A86" s="816"/>
      <c r="B86" s="838" t="s">
        <v>1234</v>
      </c>
      <c r="C86" s="965"/>
      <c r="D86" s="840" t="s">
        <v>1243</v>
      </c>
      <c r="E86" s="966">
        <f t="array" ref="E86">SUM((C85=$R$71:$X$71)*(D85=$Q$72:$Q$78)*$R$72:$X$78)</f>
        <v>0</v>
      </c>
      <c r="F86" s="840" t="s">
        <v>1311</v>
      </c>
      <c r="G86" s="937">
        <f>IF($O$76="적용",ROUND(C86*E86/100,2),0)</f>
        <v>0</v>
      </c>
      <c r="H86" s="843">
        <f>IF(ISERROR(VLOOKUP(I86,[171]초기설정!$A$4:$C$12,3,FALSE)),0,(VLOOKUP(I86,[171]초기설정!$A$4:$C$12,3,FALSE)))</f>
        <v>125427</v>
      </c>
      <c r="I86" s="840" t="s">
        <v>1250</v>
      </c>
      <c r="J86" s="967">
        <f>$L$120</f>
        <v>10</v>
      </c>
      <c r="K86" s="840" t="s">
        <v>1236</v>
      </c>
      <c r="L86" s="846">
        <f>ROUNDDOWN((G86*H86)*(1+J86%),0)</f>
        <v>0</v>
      </c>
      <c r="M86" s="806"/>
    </row>
    <row r="87" spans="1:26" hidden="1">
      <c r="A87" s="968" t="s">
        <v>1364</v>
      </c>
      <c r="B87" s="969" t="s">
        <v>1365</v>
      </c>
      <c r="C87" s="970" t="s">
        <v>1366</v>
      </c>
      <c r="D87" s="971" t="s">
        <v>1367</v>
      </c>
      <c r="E87" s="972"/>
      <c r="F87" s="973" t="s">
        <v>1364</v>
      </c>
      <c r="G87" s="848" t="s">
        <v>1364</v>
      </c>
      <c r="H87" s="849" t="s">
        <v>1364</v>
      </c>
      <c r="I87" s="973" t="s">
        <v>1364</v>
      </c>
      <c r="J87" s="974" t="s">
        <v>1364</v>
      </c>
      <c r="K87" s="975" t="s">
        <v>1364</v>
      </c>
      <c r="L87" s="935" t="s">
        <v>1364</v>
      </c>
      <c r="M87" s="806"/>
      <c r="O87" s="824" t="s">
        <v>1230</v>
      </c>
      <c r="Q87" s="672" t="s">
        <v>1366</v>
      </c>
      <c r="R87" s="672" t="s">
        <v>1368</v>
      </c>
      <c r="S87" s="672" t="s">
        <v>1369</v>
      </c>
      <c r="T87" s="672" t="s">
        <v>1370</v>
      </c>
      <c r="U87" s="672" t="s">
        <v>1371</v>
      </c>
      <c r="V87" s="672" t="s">
        <v>1372</v>
      </c>
      <c r="W87" s="672" t="s">
        <v>1373</v>
      </c>
      <c r="X87" s="672" t="s">
        <v>1374</v>
      </c>
      <c r="Y87" s="672" t="s">
        <v>1375</v>
      </c>
      <c r="Z87" s="672" t="s">
        <v>1376</v>
      </c>
    </row>
    <row r="88" spans="1:26" hidden="1">
      <c r="A88" s="968" t="s">
        <v>1364</v>
      </c>
      <c r="B88" s="976" t="s">
        <v>1234</v>
      </c>
      <c r="C88" s="977">
        <v>0.2</v>
      </c>
      <c r="D88" s="978" t="s">
        <v>1248</v>
      </c>
      <c r="E88" s="979">
        <f>HLOOKUP(C87,Q87:Z88,2,FALSE)</f>
        <v>3.9</v>
      </c>
      <c r="F88" s="980" t="s">
        <v>458</v>
      </c>
      <c r="G88" s="981">
        <f>IF(O87="적용",IF(C88=0,"",ROUND(C88*E88,2)),0)</f>
        <v>0</v>
      </c>
      <c r="H88" s="843">
        <f>IF(ISERROR(VLOOKUP(I88,[171]초기설정!$A$4:$C$12,3,FALSE)),0,(VLOOKUP(I88,[171]초기설정!$A$4:$C$12,3,FALSE)))</f>
        <v>125427</v>
      </c>
      <c r="I88" s="982" t="s">
        <v>1250</v>
      </c>
      <c r="J88" s="967">
        <f>$M$120</f>
        <v>0</v>
      </c>
      <c r="K88" s="983" t="s">
        <v>1236</v>
      </c>
      <c r="L88" s="984">
        <f>ROUNDDOWN((G88*H88)*(1+J88%),0)</f>
        <v>0</v>
      </c>
      <c r="M88" s="806"/>
      <c r="Q88" s="672">
        <v>3.9</v>
      </c>
      <c r="R88" s="672">
        <v>4.0999999999999996</v>
      </c>
      <c r="S88" s="672">
        <v>5.2</v>
      </c>
      <c r="T88" s="672">
        <v>6.3</v>
      </c>
      <c r="U88" s="672">
        <v>7.4</v>
      </c>
      <c r="V88" s="672">
        <v>8.6</v>
      </c>
      <c r="W88" s="672">
        <v>9.8000000000000007</v>
      </c>
      <c r="X88" s="672">
        <v>11</v>
      </c>
      <c r="Y88" s="672">
        <v>12.3</v>
      </c>
      <c r="Z88" s="672">
        <v>13.7</v>
      </c>
    </row>
    <row r="89" spans="1:26" ht="18.75" customHeight="1">
      <c r="A89" s="968" t="s">
        <v>1364</v>
      </c>
      <c r="B89" s="985" t="s">
        <v>1377</v>
      </c>
      <c r="C89" s="973" t="s">
        <v>1364</v>
      </c>
      <c r="D89" s="973" t="s">
        <v>1364</v>
      </c>
      <c r="E89" s="973" t="s">
        <v>1364</v>
      </c>
      <c r="F89" s="986" t="s">
        <v>1364</v>
      </c>
      <c r="G89" s="912" t="s">
        <v>1364</v>
      </c>
      <c r="H89" s="849" t="s">
        <v>1364</v>
      </c>
      <c r="I89" s="913" t="s">
        <v>1364</v>
      </c>
      <c r="J89" s="986" t="s">
        <v>1364</v>
      </c>
      <c r="K89" s="986" t="s">
        <v>1364</v>
      </c>
      <c r="L89" s="987">
        <f>SUM(L90:L92)</f>
        <v>341686</v>
      </c>
      <c r="M89" s="806"/>
    </row>
    <row r="90" spans="1:26" ht="18.75" customHeight="1">
      <c r="A90" s="968" t="s">
        <v>1364</v>
      </c>
      <c r="B90" s="988" t="s">
        <v>1378</v>
      </c>
      <c r="C90" s="937" t="s">
        <v>1364</v>
      </c>
      <c r="D90" s="989" t="s">
        <v>1364</v>
      </c>
      <c r="E90" s="937"/>
      <c r="F90" s="990" t="s">
        <v>1364</v>
      </c>
      <c r="G90" s="990" t="s">
        <v>1364</v>
      </c>
      <c r="H90" s="830" t="s">
        <v>1364</v>
      </c>
      <c r="I90" s="989" t="s">
        <v>1364</v>
      </c>
      <c r="J90" s="990" t="s">
        <v>1364</v>
      </c>
      <c r="K90" s="991" t="s">
        <v>1364</v>
      </c>
      <c r="L90" s="992">
        <f>SUM(L7,L12,L17,L23,L29,L31,L39,L50,L67,L78,L80,L82,L84,L86,L88,L43)</f>
        <v>321766</v>
      </c>
      <c r="M90" s="806"/>
    </row>
    <row r="91" spans="1:26" ht="18.75" customHeight="1">
      <c r="A91" s="968" t="s">
        <v>1364</v>
      </c>
      <c r="B91" s="988" t="s">
        <v>1379</v>
      </c>
      <c r="C91" s="937" t="s">
        <v>1364</v>
      </c>
      <c r="D91" s="989" t="s">
        <v>1364</v>
      </c>
      <c r="E91" s="937" t="s">
        <v>1364</v>
      </c>
      <c r="F91" s="990" t="s">
        <v>1364</v>
      </c>
      <c r="G91" s="829" t="s">
        <v>1364</v>
      </c>
      <c r="H91" s="830" t="s">
        <v>1364</v>
      </c>
      <c r="I91" s="989" t="s">
        <v>1364</v>
      </c>
      <c r="J91" s="990" t="s">
        <v>1364</v>
      </c>
      <c r="K91" s="991" t="s">
        <v>1364</v>
      </c>
      <c r="L91" s="835">
        <f>SUM(L9,L10,L14,L15,L19,L20,L25,L26,L34,L35,L45,L46,L47,L48,L63,L64)</f>
        <v>19920</v>
      </c>
      <c r="M91" s="806"/>
    </row>
    <row r="92" spans="1:26" ht="18.75" customHeight="1">
      <c r="A92" s="968" t="s">
        <v>1364</v>
      </c>
      <c r="B92" s="993" t="s">
        <v>1380</v>
      </c>
      <c r="C92" s="994" t="s">
        <v>1364</v>
      </c>
      <c r="D92" s="983" t="s">
        <v>1364</v>
      </c>
      <c r="E92" s="994" t="s">
        <v>1364</v>
      </c>
      <c r="F92" s="995" t="s">
        <v>1364</v>
      </c>
      <c r="G92" s="842" t="s">
        <v>1364</v>
      </c>
      <c r="H92" s="843" t="s">
        <v>1364</v>
      </c>
      <c r="I92" s="983" t="s">
        <v>1364</v>
      </c>
      <c r="J92" s="996" t="s">
        <v>1364</v>
      </c>
      <c r="K92" s="997" t="s">
        <v>1364</v>
      </c>
      <c r="L92" s="846">
        <f>SUM(L27,L36,L65,L75)</f>
        <v>0</v>
      </c>
      <c r="M92" s="806"/>
    </row>
    <row r="93" spans="1:26" ht="18.75" customHeight="1">
      <c r="A93" s="998" t="s">
        <v>1364</v>
      </c>
      <c r="B93" s="999" t="s">
        <v>1364</v>
      </c>
      <c r="C93" s="1000" t="s">
        <v>1364</v>
      </c>
      <c r="D93" s="1001" t="s">
        <v>1364</v>
      </c>
      <c r="E93" s="1002" t="s">
        <v>1364</v>
      </c>
      <c r="F93" s="1003" t="s">
        <v>1364</v>
      </c>
      <c r="G93" s="1003" t="s">
        <v>1364</v>
      </c>
      <c r="H93" s="1003" t="s">
        <v>1364</v>
      </c>
      <c r="I93" s="1001" t="s">
        <v>1364</v>
      </c>
      <c r="J93" s="1003" t="s">
        <v>1364</v>
      </c>
      <c r="K93" s="1004" t="s">
        <v>1364</v>
      </c>
      <c r="L93" s="929" t="s">
        <v>1364</v>
      </c>
      <c r="M93" s="806"/>
      <c r="Q93" s="46" t="s">
        <v>1381</v>
      </c>
      <c r="R93" s="2"/>
      <c r="S93" s="2"/>
    </row>
    <row r="94" spans="1:26" ht="18.75" hidden="1" customHeight="1">
      <c r="A94" s="998" t="s">
        <v>1364</v>
      </c>
      <c r="B94" s="1126" t="s">
        <v>1382</v>
      </c>
      <c r="C94" s="1127" t="s">
        <v>1364</v>
      </c>
      <c r="D94" s="1128" t="s">
        <v>1364</v>
      </c>
      <c r="E94" s="1128" t="s">
        <v>1364</v>
      </c>
      <c r="F94" s="1128" t="s">
        <v>1364</v>
      </c>
      <c r="G94" s="1128" t="s">
        <v>1364</v>
      </c>
      <c r="H94" s="1128" t="s">
        <v>1364</v>
      </c>
      <c r="I94" s="1007" t="s">
        <v>1364</v>
      </c>
      <c r="J94" s="1006" t="s">
        <v>1364</v>
      </c>
      <c r="K94" s="1006" t="s">
        <v>1364</v>
      </c>
      <c r="L94" s="835" t="s">
        <v>1364</v>
      </c>
      <c r="M94" s="806"/>
      <c r="Q94" s="1008" t="s">
        <v>1383</v>
      </c>
      <c r="R94" s="1008" t="s">
        <v>1384</v>
      </c>
      <c r="S94" s="2" t="s">
        <v>1385</v>
      </c>
    </row>
    <row r="95" spans="1:26" hidden="1">
      <c r="A95" s="998" t="s">
        <v>1364</v>
      </c>
      <c r="B95" s="988" t="s">
        <v>1386</v>
      </c>
      <c r="C95" s="1009" t="s">
        <v>1364</v>
      </c>
      <c r="D95" s="989" t="s">
        <v>1364</v>
      </c>
      <c r="E95" s="945" t="s">
        <v>1364</v>
      </c>
      <c r="F95" s="990" t="s">
        <v>1364</v>
      </c>
      <c r="G95" s="990" t="s">
        <v>1364</v>
      </c>
      <c r="H95" s="990" t="s">
        <v>1364</v>
      </c>
      <c r="I95" s="989" t="s">
        <v>1364</v>
      </c>
      <c r="J95" s="1006" t="s">
        <v>1364</v>
      </c>
      <c r="K95" s="991" t="s">
        <v>1364</v>
      </c>
      <c r="L95" s="835" t="s">
        <v>1364</v>
      </c>
      <c r="M95" s="806"/>
      <c r="Q95" s="1010" t="s">
        <v>1387</v>
      </c>
      <c r="R95" s="1010" t="s">
        <v>1388</v>
      </c>
      <c r="S95" s="1011">
        <v>0</v>
      </c>
    </row>
    <row r="96" spans="1:26" hidden="1">
      <c r="A96" s="998"/>
      <c r="B96" s="988" t="s">
        <v>1389</v>
      </c>
      <c r="C96" s="1012">
        <f>IF(O16="적용",C17,0)</f>
        <v>0</v>
      </c>
      <c r="D96" s="1005" t="s">
        <v>1256</v>
      </c>
      <c r="E96" s="1013"/>
      <c r="F96" s="1005"/>
      <c r="G96" s="1014"/>
      <c r="H96" s="989"/>
      <c r="I96" s="989"/>
      <c r="J96" s="1006"/>
      <c r="K96" s="991"/>
      <c r="L96" s="835"/>
      <c r="M96" s="806"/>
      <c r="Q96" s="1010" t="s">
        <v>1387</v>
      </c>
      <c r="R96" s="1010" t="s">
        <v>1390</v>
      </c>
      <c r="S96" s="1011">
        <v>5</v>
      </c>
    </row>
    <row r="97" spans="1:21" hidden="1">
      <c r="A97" s="998"/>
      <c r="B97" s="988" t="s">
        <v>1391</v>
      </c>
      <c r="C97" s="1012">
        <f>IF(O21="적용",C23,0)</f>
        <v>0</v>
      </c>
      <c r="D97" s="1005" t="s">
        <v>1256</v>
      </c>
      <c r="E97" s="1013"/>
      <c r="F97" s="989"/>
      <c r="G97" s="989"/>
      <c r="H97" s="989"/>
      <c r="I97" s="989"/>
      <c r="J97" s="1006"/>
      <c r="K97" s="991"/>
      <c r="L97" s="835"/>
      <c r="M97" s="806"/>
      <c r="Q97" s="1010" t="s">
        <v>1387</v>
      </c>
      <c r="R97" s="1010" t="s">
        <v>1392</v>
      </c>
      <c r="S97" s="1011">
        <v>10</v>
      </c>
    </row>
    <row r="98" spans="1:21" hidden="1">
      <c r="A98" s="998"/>
      <c r="B98" s="988" t="s">
        <v>1393</v>
      </c>
      <c r="C98" s="1015">
        <f>IF(O49="적용",C50,0)</f>
        <v>0</v>
      </c>
      <c r="D98" s="1005" t="s">
        <v>1243</v>
      </c>
      <c r="E98" s="1013" t="str">
        <f>C49</f>
        <v>단목(벌목+가지정리+토막내기)</v>
      </c>
      <c r="F98" s="989"/>
      <c r="G98" s="989"/>
      <c r="H98" s="989"/>
      <c r="I98" s="989"/>
      <c r="J98" s="1006"/>
      <c r="K98" s="991"/>
      <c r="L98" s="835"/>
      <c r="M98" s="806"/>
      <c r="Q98" s="1016" t="s">
        <v>1394</v>
      </c>
      <c r="R98" s="1016" t="s">
        <v>1395</v>
      </c>
      <c r="S98" s="1017">
        <v>-10</v>
      </c>
    </row>
    <row r="99" spans="1:21" hidden="1">
      <c r="A99" s="998"/>
      <c r="B99" s="988" t="s">
        <v>1396</v>
      </c>
      <c r="C99" s="1015">
        <f>IF(O76="적용",(C78+C80+C82+C84+C86),0)</f>
        <v>0</v>
      </c>
      <c r="D99" s="1005" t="s">
        <v>1243</v>
      </c>
      <c r="E99" s="1013" t="s">
        <v>1364</v>
      </c>
      <c r="F99" s="989" t="s">
        <v>1364</v>
      </c>
      <c r="G99" s="989"/>
      <c r="H99" s="989"/>
      <c r="I99" s="989"/>
      <c r="J99" s="1006"/>
      <c r="K99" s="991"/>
      <c r="L99" s="835"/>
      <c r="M99" s="806"/>
      <c r="Q99" s="1016" t="s">
        <v>1394</v>
      </c>
      <c r="R99" s="1016" t="s">
        <v>1397</v>
      </c>
      <c r="S99" s="1017">
        <v>0</v>
      </c>
    </row>
    <row r="100" spans="1:21" hidden="1">
      <c r="A100" s="998"/>
      <c r="B100" s="988" t="s">
        <v>1398</v>
      </c>
      <c r="C100" s="1012">
        <f>IF(O87="적용",C88,0)</f>
        <v>0</v>
      </c>
      <c r="D100" s="1005" t="s">
        <v>4</v>
      </c>
      <c r="E100" s="1013"/>
      <c r="F100" s="989"/>
      <c r="G100" s="989"/>
      <c r="H100" s="989"/>
      <c r="I100" s="989"/>
      <c r="J100" s="1006"/>
      <c r="K100" s="991"/>
      <c r="L100" s="835"/>
      <c r="M100" s="806"/>
      <c r="Q100" s="1016" t="s">
        <v>1394</v>
      </c>
      <c r="R100" s="1016" t="s">
        <v>1399</v>
      </c>
      <c r="S100" s="1017">
        <v>10</v>
      </c>
    </row>
    <row r="101" spans="1:21" hidden="1">
      <c r="A101" s="998"/>
      <c r="B101" s="988" t="s">
        <v>1400</v>
      </c>
      <c r="C101" s="1018">
        <v>0</v>
      </c>
      <c r="D101" s="1005" t="s">
        <v>1248</v>
      </c>
      <c r="E101" s="1013" t="s">
        <v>1401</v>
      </c>
      <c r="F101" s="989"/>
      <c r="G101" s="989"/>
      <c r="H101" s="989"/>
      <c r="I101" s="989"/>
      <c r="J101" s="1006"/>
      <c r="K101" s="991"/>
      <c r="L101" s="835"/>
      <c r="M101" s="806"/>
      <c r="Q101" s="1010" t="s">
        <v>1402</v>
      </c>
      <c r="R101" s="1010" t="s">
        <v>1403</v>
      </c>
      <c r="S101" s="1011">
        <v>-10</v>
      </c>
      <c r="T101" s="1010" t="s">
        <v>1404</v>
      </c>
      <c r="U101" s="1011">
        <v>0</v>
      </c>
    </row>
    <row r="102" spans="1:21" ht="18.75" hidden="1" customHeight="1">
      <c r="A102" s="998" t="s">
        <v>1364</v>
      </c>
      <c r="B102" s="988" t="s">
        <v>1405</v>
      </c>
      <c r="C102" s="1009" t="s">
        <v>1364</v>
      </c>
      <c r="D102" s="989" t="s">
        <v>1364</v>
      </c>
      <c r="E102" s="945" t="s">
        <v>1364</v>
      </c>
      <c r="F102" s="990" t="s">
        <v>1364</v>
      </c>
      <c r="G102" s="990" t="s">
        <v>1364</v>
      </c>
      <c r="H102" s="990" t="s">
        <v>1364</v>
      </c>
      <c r="I102" s="989" t="s">
        <v>1364</v>
      </c>
      <c r="J102" s="1006" t="s">
        <v>1364</v>
      </c>
      <c r="K102" s="991" t="s">
        <v>1364</v>
      </c>
      <c r="L102" s="835" t="s">
        <v>1364</v>
      </c>
      <c r="M102" s="806"/>
      <c r="Q102" s="1010" t="s">
        <v>1402</v>
      </c>
      <c r="R102" s="1010" t="s">
        <v>1406</v>
      </c>
      <c r="S102" s="1011">
        <v>0</v>
      </c>
      <c r="T102" s="1010" t="s">
        <v>1407</v>
      </c>
      <c r="U102" s="1011">
        <v>5</v>
      </c>
    </row>
    <row r="103" spans="1:21" ht="18.75" hidden="1" customHeight="1">
      <c r="A103" s="998"/>
      <c r="B103" s="988" t="s">
        <v>1408</v>
      </c>
      <c r="C103" s="1019">
        <f>SUM(G7,G12,G17,G23,G29,G31,G39,G50,G67,G78,G80,G82,G84,G86,G88,G43)</f>
        <v>1.7000000000000002</v>
      </c>
      <c r="D103" s="1005" t="s">
        <v>452</v>
      </c>
      <c r="E103" s="1013"/>
      <c r="F103" s="989"/>
      <c r="G103" s="989"/>
      <c r="H103" s="989"/>
      <c r="I103" s="989"/>
      <c r="J103" s="1006"/>
      <c r="K103" s="991"/>
      <c r="L103" s="835"/>
      <c r="M103" s="806"/>
      <c r="Q103" s="1010" t="s">
        <v>1402</v>
      </c>
      <c r="R103" s="1010" t="s">
        <v>1409</v>
      </c>
      <c r="S103" s="1011">
        <v>10</v>
      </c>
      <c r="T103" s="1010" t="s">
        <v>1410</v>
      </c>
      <c r="U103" s="1011">
        <v>10</v>
      </c>
    </row>
    <row r="104" spans="1:21" ht="18.75" customHeight="1">
      <c r="A104" s="1020" t="s">
        <v>1364</v>
      </c>
      <c r="B104" s="1021" t="s">
        <v>1411</v>
      </c>
      <c r="C104" s="1022" t="s">
        <v>1364</v>
      </c>
      <c r="D104" s="1023" t="s">
        <v>1364</v>
      </c>
      <c r="E104" s="1024" t="s">
        <v>1364</v>
      </c>
      <c r="F104" s="1025" t="s">
        <v>1364</v>
      </c>
      <c r="G104" s="1025" t="s">
        <v>1364</v>
      </c>
      <c r="H104" s="1025" t="s">
        <v>1364</v>
      </c>
      <c r="I104" s="1023" t="s">
        <v>1364</v>
      </c>
      <c r="J104" s="1026" t="s">
        <v>1364</v>
      </c>
      <c r="K104" s="991" t="s">
        <v>1364</v>
      </c>
      <c r="L104" s="835" t="s">
        <v>1364</v>
      </c>
      <c r="M104" s="1027"/>
      <c r="Q104" s="1028" t="s">
        <v>1412</v>
      </c>
      <c r="R104" s="1028" t="s">
        <v>1413</v>
      </c>
      <c r="S104" s="1029">
        <v>-10</v>
      </c>
    </row>
    <row r="105" spans="1:21" ht="18.75" customHeight="1">
      <c r="A105" s="1030"/>
      <c r="B105" s="1129" t="s">
        <v>1414</v>
      </c>
      <c r="C105" s="1130" t="s">
        <v>1415</v>
      </c>
      <c r="D105" s="1131" t="s">
        <v>1416</v>
      </c>
      <c r="E105" s="1132"/>
      <c r="F105" s="1132"/>
      <c r="G105" s="1132"/>
      <c r="H105" s="1132"/>
      <c r="I105" s="1132"/>
      <c r="J105" s="1132"/>
      <c r="K105" s="1132"/>
      <c r="L105" s="1133"/>
      <c r="M105" s="1031"/>
      <c r="N105" s="1032"/>
      <c r="Q105" s="1028" t="s">
        <v>1412</v>
      </c>
      <c r="R105" s="1028" t="s">
        <v>1417</v>
      </c>
      <c r="S105" s="1029">
        <v>0</v>
      </c>
    </row>
    <row r="106" spans="1:21" ht="18.75" customHeight="1">
      <c r="A106" s="1030"/>
      <c r="B106" s="1129"/>
      <c r="C106" s="1129"/>
      <c r="D106" s="1033" t="s">
        <v>1418</v>
      </c>
      <c r="E106" s="1033" t="s">
        <v>1419</v>
      </c>
      <c r="F106" s="1033" t="s">
        <v>1420</v>
      </c>
      <c r="G106" s="1033" t="s">
        <v>1421</v>
      </c>
      <c r="H106" s="1033" t="s">
        <v>1422</v>
      </c>
      <c r="I106" s="1033" t="s">
        <v>1423</v>
      </c>
      <c r="J106" s="1033" t="s">
        <v>1424</v>
      </c>
      <c r="K106" s="1033" t="s">
        <v>1425</v>
      </c>
      <c r="L106" s="1034" t="s">
        <v>1346</v>
      </c>
      <c r="M106" s="1035" t="s">
        <v>1426</v>
      </c>
      <c r="N106" s="1036"/>
      <c r="Q106" s="1028" t="s">
        <v>1412</v>
      </c>
      <c r="R106" s="1028" t="s">
        <v>1427</v>
      </c>
      <c r="S106" s="1029">
        <v>10</v>
      </c>
    </row>
    <row r="107" spans="1:21" ht="18.75" customHeight="1">
      <c r="A107" s="1030"/>
      <c r="B107" s="1037" t="s">
        <v>1387</v>
      </c>
      <c r="C107" s="1038" t="s">
        <v>1388</v>
      </c>
      <c r="D107" s="1039">
        <f t="shared" ref="D107:M107" si="2">IF(ISERROR(VLOOKUP($C107,$R$95:$S$144,2,FALSE)),"",(VLOOKUP($C107,$R$95:$S$144,2,FALSE)))</f>
        <v>0</v>
      </c>
      <c r="E107" s="1039">
        <f t="shared" si="2"/>
        <v>0</v>
      </c>
      <c r="F107" s="1039">
        <f t="shared" si="2"/>
        <v>0</v>
      </c>
      <c r="G107" s="1039">
        <f t="shared" si="2"/>
        <v>0</v>
      </c>
      <c r="H107" s="1039">
        <f t="shared" si="2"/>
        <v>0</v>
      </c>
      <c r="I107" s="1039">
        <f t="shared" si="2"/>
        <v>0</v>
      </c>
      <c r="J107" s="1039">
        <f t="shared" si="2"/>
        <v>0</v>
      </c>
      <c r="K107" s="1039">
        <f t="shared" si="2"/>
        <v>0</v>
      </c>
      <c r="L107" s="1040">
        <f t="shared" si="2"/>
        <v>0</v>
      </c>
      <c r="M107" s="1041">
        <f t="shared" si="2"/>
        <v>0</v>
      </c>
      <c r="N107" s="1042"/>
      <c r="Q107" s="1010" t="s">
        <v>1428</v>
      </c>
      <c r="R107" s="1010" t="s">
        <v>1429</v>
      </c>
      <c r="S107" s="1011">
        <v>0</v>
      </c>
      <c r="T107" s="1010" t="s">
        <v>1430</v>
      </c>
      <c r="U107" s="1011">
        <v>0</v>
      </c>
    </row>
    <row r="108" spans="1:21" hidden="1">
      <c r="A108" s="1030"/>
      <c r="B108" s="1043" t="s">
        <v>1394</v>
      </c>
      <c r="C108" s="1044" t="s">
        <v>1399</v>
      </c>
      <c r="D108" s="1045">
        <f>IF(ISERROR(VLOOKUP($C108,$R$95:$S$144,2,FALSE)),"",(VLOOKUP($C108,$R$95:$S$144,2,FALSE)))</f>
        <v>10</v>
      </c>
      <c r="E108" s="1043"/>
      <c r="F108" s="1045">
        <f>IF(ISERROR(VLOOKUP($C108,$R$95:$S$144,2,FALSE)),"",(VLOOKUP($C108,$R$95:$S$144,2,FALSE)))</f>
        <v>10</v>
      </c>
      <c r="G108" s="1043"/>
      <c r="H108" s="1043"/>
      <c r="I108" s="1043"/>
      <c r="J108" s="1045">
        <f>IF(ISERROR(VLOOKUP($C108,$R$95:$S$144,2,FALSE)),"",(VLOOKUP($C108,$R$95:$S$144,2,FALSE)))</f>
        <v>10</v>
      </c>
      <c r="K108" s="1043"/>
      <c r="L108" s="1046">
        <f>IF(ISERROR(VLOOKUP($C108,$R$95:$S$144,2,FALSE)),"",(VLOOKUP($C108,$R$95:$S$144,2,FALSE)))</f>
        <v>10</v>
      </c>
      <c r="M108" s="1047"/>
      <c r="N108" s="1042"/>
      <c r="Q108" s="1010" t="s">
        <v>1428</v>
      </c>
      <c r="R108" s="1010" t="s">
        <v>1431</v>
      </c>
      <c r="S108" s="1011">
        <v>5</v>
      </c>
      <c r="T108" s="1010" t="s">
        <v>1432</v>
      </c>
      <c r="U108" s="1011">
        <v>5</v>
      </c>
    </row>
    <row r="109" spans="1:21" hidden="1">
      <c r="A109" s="1030"/>
      <c r="B109" s="1043" t="s">
        <v>1402</v>
      </c>
      <c r="C109" s="1044" t="s">
        <v>1409</v>
      </c>
      <c r="D109" s="1045">
        <f>IF(ISERROR(VLOOKUP($C109,$R$95:$S$144,2,FALSE)),"",(VLOOKUP($C109,$R$95:$S$144,2,FALSE)))</f>
        <v>10</v>
      </c>
      <c r="E109" s="1043"/>
      <c r="F109" s="1043"/>
      <c r="G109" s="1043"/>
      <c r="H109" s="1043"/>
      <c r="I109" s="1043"/>
      <c r="J109" s="1043"/>
      <c r="K109" s="1043"/>
      <c r="L109" s="1048"/>
      <c r="M109" s="1047"/>
      <c r="N109" s="1042"/>
      <c r="Q109" s="1010" t="s">
        <v>1428</v>
      </c>
      <c r="R109" s="1010" t="s">
        <v>1433</v>
      </c>
      <c r="S109" s="1049">
        <v>10</v>
      </c>
      <c r="T109" s="1010" t="s">
        <v>1434</v>
      </c>
      <c r="U109" s="1049">
        <v>10</v>
      </c>
    </row>
    <row r="110" spans="1:21" ht="18.75" customHeight="1">
      <c r="A110" s="1030"/>
      <c r="B110" s="1043" t="s">
        <v>1435</v>
      </c>
      <c r="C110" s="1044" t="s">
        <v>1436</v>
      </c>
      <c r="D110" s="1050"/>
      <c r="E110" s="1043"/>
      <c r="F110" s="1043"/>
      <c r="G110" s="1043"/>
      <c r="H110" s="1043"/>
      <c r="I110" s="1045">
        <f>IF(ISERROR(VLOOKUP($C110,$T$95:$U$144,2,FALSE)),"",(VLOOKUP($C110,$T$95:$U$144,2,FALSE)))</f>
        <v>10</v>
      </c>
      <c r="J110" s="1043"/>
      <c r="K110" s="1043"/>
      <c r="L110" s="1048"/>
      <c r="M110" s="1047"/>
      <c r="N110" s="1042"/>
      <c r="Q110" s="1010"/>
      <c r="R110" s="1010"/>
      <c r="S110" s="1049"/>
      <c r="T110" s="1051"/>
      <c r="U110" s="1052"/>
    </row>
    <row r="111" spans="1:21" ht="24" hidden="1">
      <c r="A111" s="1030"/>
      <c r="B111" s="1043" t="s">
        <v>1437</v>
      </c>
      <c r="C111" s="1044" t="s">
        <v>1427</v>
      </c>
      <c r="D111" s="1043"/>
      <c r="E111" s="1043"/>
      <c r="F111" s="1043"/>
      <c r="G111" s="1045">
        <f>IF(ISERROR(VLOOKUP($C111,$R$95:$S$144,2,FALSE)),"",(VLOOKUP($C111,$R$95:$S$144,2,FALSE)))</f>
        <v>10</v>
      </c>
      <c r="H111" s="1043"/>
      <c r="I111" s="1043"/>
      <c r="J111" s="1043"/>
      <c r="K111" s="1043"/>
      <c r="L111" s="1048"/>
      <c r="M111" s="1047"/>
      <c r="N111" s="1042"/>
      <c r="Q111" s="1053" t="s">
        <v>1438</v>
      </c>
      <c r="R111" s="1053" t="s">
        <v>1439</v>
      </c>
      <c r="S111" s="1049">
        <v>0</v>
      </c>
    </row>
    <row r="112" spans="1:21" hidden="1">
      <c r="A112" s="1030"/>
      <c r="B112" s="1043" t="s">
        <v>1440</v>
      </c>
      <c r="C112" s="1044" t="s">
        <v>1441</v>
      </c>
      <c r="D112" s="1043"/>
      <c r="E112" s="1043"/>
      <c r="F112" s="1043"/>
      <c r="G112" s="1043"/>
      <c r="H112" s="1045">
        <f>IF(ISERROR(VLOOKUP($C112,$R$95:$S$144,2,FALSE)),"",(VLOOKUP($C112,$R$95:$S$144,2,FALSE)))</f>
        <v>0</v>
      </c>
      <c r="I112" s="1043"/>
      <c r="J112" s="1043"/>
      <c r="K112" s="1043"/>
      <c r="L112" s="1048"/>
      <c r="M112" s="1047"/>
      <c r="N112" s="1042"/>
      <c r="Q112" s="1010" t="s">
        <v>1442</v>
      </c>
      <c r="R112" s="1010" t="s">
        <v>1443</v>
      </c>
      <c r="S112" s="1011">
        <v>0</v>
      </c>
      <c r="T112" s="807" t="s">
        <v>1444</v>
      </c>
      <c r="U112" s="807">
        <v>0</v>
      </c>
    </row>
    <row r="113" spans="1:21" ht="18.75" customHeight="1">
      <c r="A113" s="1030"/>
      <c r="B113" s="1043" t="s">
        <v>1445</v>
      </c>
      <c r="C113" s="1044" t="s">
        <v>1446</v>
      </c>
      <c r="D113" s="1043"/>
      <c r="E113" s="1043"/>
      <c r="F113" s="1043"/>
      <c r="G113" s="1043"/>
      <c r="H113" s="1050"/>
      <c r="I113" s="1045">
        <f>IF(ISERROR(VLOOKUP($C113,$T$95:$U$144,2,FALSE)),"",(VLOOKUP($C113,$T$95:$U$144,2,FALSE)))</f>
        <v>0</v>
      </c>
      <c r="J113" s="1043"/>
      <c r="K113" s="1043"/>
      <c r="L113" s="1048"/>
      <c r="M113" s="1047"/>
      <c r="N113" s="1042"/>
      <c r="Q113" s="1010"/>
      <c r="R113" s="1010"/>
      <c r="S113" s="1011"/>
      <c r="T113" s="807" t="s">
        <v>1447</v>
      </c>
      <c r="U113" s="807">
        <v>5</v>
      </c>
    </row>
    <row r="114" spans="1:21" hidden="1">
      <c r="A114" s="1030"/>
      <c r="B114" s="1043" t="s">
        <v>1448</v>
      </c>
      <c r="C114" s="1044" t="s">
        <v>1230</v>
      </c>
      <c r="D114" s="1043"/>
      <c r="E114" s="1043"/>
      <c r="F114" s="1043"/>
      <c r="G114" s="1043"/>
      <c r="H114" s="1043"/>
      <c r="I114" s="1043"/>
      <c r="J114" s="1043"/>
      <c r="K114" s="1043"/>
      <c r="L114" s="1048"/>
      <c r="M114" s="1047"/>
      <c r="N114" s="1042"/>
      <c r="O114" s="1054"/>
      <c r="P114" s="1042"/>
      <c r="Q114" s="1010" t="s">
        <v>1442</v>
      </c>
      <c r="R114" s="1010" t="s">
        <v>1449</v>
      </c>
      <c r="S114" s="1011">
        <v>5</v>
      </c>
      <c r="T114" s="807" t="s">
        <v>1450</v>
      </c>
      <c r="U114" s="807">
        <v>10</v>
      </c>
    </row>
    <row r="115" spans="1:21" ht="18.75" customHeight="1">
      <c r="A115" s="1030"/>
      <c r="B115" s="1043" t="s">
        <v>1442</v>
      </c>
      <c r="C115" s="1044" t="s">
        <v>1451</v>
      </c>
      <c r="D115" s="1043"/>
      <c r="E115" s="1043"/>
      <c r="F115" s="1043"/>
      <c r="G115" s="1043"/>
      <c r="H115" s="1043"/>
      <c r="I115" s="1045">
        <f>IF(ISERROR(VLOOKUP($C115,$R$95:$S$144,2,FALSE)),"",(VLOOKUP($C115,$R$95:$S$144,2,FALSE)))</f>
        <v>0</v>
      </c>
      <c r="J115" s="1043"/>
      <c r="K115" s="1043"/>
      <c r="L115" s="1048"/>
      <c r="M115" s="1047"/>
      <c r="N115" s="1042"/>
      <c r="O115" s="1054"/>
      <c r="P115" s="1042"/>
      <c r="Q115" s="1010" t="s">
        <v>1442</v>
      </c>
      <c r="R115" s="1010" t="s">
        <v>1452</v>
      </c>
      <c r="S115" s="1011">
        <v>10</v>
      </c>
    </row>
    <row r="116" spans="1:21" ht="18.75" customHeight="1">
      <c r="A116" s="1030"/>
      <c r="B116" s="1043" t="s">
        <v>1453</v>
      </c>
      <c r="C116" s="1044" t="s">
        <v>1454</v>
      </c>
      <c r="D116" s="1043"/>
      <c r="E116" s="1043"/>
      <c r="F116" s="1043"/>
      <c r="G116" s="1043"/>
      <c r="H116" s="1043"/>
      <c r="I116" s="1045">
        <f>IF(ISERROR(VLOOKUP($C116,$T$112:$U$115,2,FALSE)),"",(VLOOKUP($C116,$T$112:$U$115,2,FALSE)))</f>
        <v>0</v>
      </c>
      <c r="J116" s="1043"/>
      <c r="K116" s="1043"/>
      <c r="L116" s="1048"/>
      <c r="M116" s="1047"/>
      <c r="N116" s="1042"/>
      <c r="O116" s="1054"/>
      <c r="P116" s="1042"/>
      <c r="Q116" s="1010"/>
      <c r="R116" s="1010"/>
      <c r="S116" s="1011"/>
    </row>
    <row r="117" spans="1:21" hidden="1">
      <c r="A117" s="1030"/>
      <c r="B117" s="1043" t="s">
        <v>1455</v>
      </c>
      <c r="C117" s="1044" t="s">
        <v>1456</v>
      </c>
      <c r="D117" s="1043"/>
      <c r="E117" s="1043"/>
      <c r="F117" s="1043"/>
      <c r="G117" s="1043"/>
      <c r="H117" s="1043"/>
      <c r="I117" s="1043"/>
      <c r="J117" s="1045">
        <f>IF(ISERROR(VLOOKUP($C117,$R$95:$S$144,2,FALSE)),"",(VLOOKUP($C117,$R$95:$S$144,2,FALSE)))</f>
        <v>10</v>
      </c>
      <c r="K117" s="1043"/>
      <c r="L117" s="1048"/>
      <c r="M117" s="1047"/>
      <c r="N117" s="1042"/>
      <c r="O117" s="1054"/>
      <c r="P117" s="1042"/>
      <c r="Q117" s="1055" t="s">
        <v>1457</v>
      </c>
      <c r="R117" s="1055" t="s">
        <v>1456</v>
      </c>
      <c r="S117" s="1056">
        <v>10</v>
      </c>
    </row>
    <row r="118" spans="1:21" hidden="1">
      <c r="A118" s="1030"/>
      <c r="B118" s="1043" t="s">
        <v>1458</v>
      </c>
      <c r="C118" s="1044" t="s">
        <v>1459</v>
      </c>
      <c r="D118" s="1043"/>
      <c r="E118" s="1043"/>
      <c r="F118" s="1043"/>
      <c r="G118" s="1043"/>
      <c r="H118" s="1043"/>
      <c r="I118" s="1043"/>
      <c r="J118" s="1043"/>
      <c r="K118" s="1045">
        <f>IF(ISERROR(VLOOKUP($C118,$R$95:$S$144,2,FALSE)),"",(VLOOKUP($C118,$R$95:$S$144,2,FALSE)))</f>
        <v>-10</v>
      </c>
      <c r="L118" s="1048"/>
      <c r="M118" s="1047"/>
      <c r="N118" s="1042"/>
      <c r="O118" s="1054"/>
      <c r="P118" s="1042"/>
      <c r="Q118" s="1055" t="s">
        <v>1457</v>
      </c>
      <c r="R118" s="1055" t="s">
        <v>1439</v>
      </c>
      <c r="S118" s="1056">
        <v>0</v>
      </c>
    </row>
    <row r="119" spans="1:21" ht="15" hidden="1" thickBot="1">
      <c r="A119" s="1030"/>
      <c r="B119" s="1057" t="s">
        <v>1460</v>
      </c>
      <c r="C119" s="1058" t="s">
        <v>1461</v>
      </c>
      <c r="D119" s="1057"/>
      <c r="E119" s="1057"/>
      <c r="F119" s="1057"/>
      <c r="G119" s="1057"/>
      <c r="H119" s="1057"/>
      <c r="I119" s="1057"/>
      <c r="J119" s="1057"/>
      <c r="K119" s="1059">
        <f>IF(ISERROR(VLOOKUP($C119,$R$95:$S$144,2,FALSE)),"",(VLOOKUP($C119,$R$95:$S$144,2,FALSE)))</f>
        <v>10</v>
      </c>
      <c r="L119" s="1060"/>
      <c r="M119" s="1061"/>
      <c r="N119" s="1042"/>
      <c r="O119" s="1054"/>
      <c r="P119" s="1042"/>
      <c r="Q119" s="1062" t="s">
        <v>1462</v>
      </c>
      <c r="R119" s="1062" t="s">
        <v>1459</v>
      </c>
      <c r="S119" s="1063">
        <v>-10</v>
      </c>
    </row>
    <row r="120" spans="1:21" ht="18.75" customHeight="1">
      <c r="A120" s="1030"/>
      <c r="B120" s="1064" t="s">
        <v>1463</v>
      </c>
      <c r="C120" s="1064"/>
      <c r="D120" s="1064">
        <f t="shared" ref="D120:M120" si="3">SUM(D107:D119)</f>
        <v>20</v>
      </c>
      <c r="E120" s="1064">
        <f t="shared" si="3"/>
        <v>0</v>
      </c>
      <c r="F120" s="1064">
        <f t="shared" si="3"/>
        <v>10</v>
      </c>
      <c r="G120" s="1064">
        <f t="shared" si="3"/>
        <v>10</v>
      </c>
      <c r="H120" s="1064">
        <f t="shared" si="3"/>
        <v>0</v>
      </c>
      <c r="I120" s="1064">
        <f t="shared" si="3"/>
        <v>10</v>
      </c>
      <c r="J120" s="1064">
        <f t="shared" si="3"/>
        <v>20</v>
      </c>
      <c r="K120" s="1064">
        <f t="shared" si="3"/>
        <v>0</v>
      </c>
      <c r="L120" s="1065">
        <f t="shared" si="3"/>
        <v>10</v>
      </c>
      <c r="M120" s="1066">
        <f t="shared" si="3"/>
        <v>0</v>
      </c>
      <c r="O120" s="1054"/>
      <c r="P120" s="1042"/>
      <c r="Q120" s="1062" t="s">
        <v>1462</v>
      </c>
      <c r="R120" s="1062" t="s">
        <v>1464</v>
      </c>
      <c r="S120" s="1063">
        <v>0</v>
      </c>
    </row>
    <row r="121" spans="1:21" ht="18.75" customHeight="1" thickBot="1">
      <c r="A121" s="1067"/>
      <c r="B121" s="1068"/>
      <c r="C121" s="1068"/>
      <c r="D121" s="1068"/>
      <c r="E121" s="1068"/>
      <c r="F121" s="1068"/>
      <c r="G121" s="1068"/>
      <c r="H121" s="1068"/>
      <c r="I121" s="1069"/>
      <c r="J121" s="1068"/>
      <c r="K121" s="1068"/>
      <c r="L121" s="1070"/>
      <c r="M121" s="1070"/>
      <c r="O121" s="1054"/>
      <c r="P121" s="1042"/>
      <c r="Q121" s="1062" t="s">
        <v>1462</v>
      </c>
      <c r="R121" s="1062" t="s">
        <v>1465</v>
      </c>
      <c r="S121" s="1063">
        <v>10</v>
      </c>
    </row>
    <row r="122" spans="1:21">
      <c r="O122" s="1054"/>
      <c r="P122" s="1042"/>
      <c r="Q122" s="1053" t="s">
        <v>1466</v>
      </c>
      <c r="R122" s="1053" t="s">
        <v>1467</v>
      </c>
      <c r="S122" s="1049">
        <v>-10</v>
      </c>
    </row>
    <row r="123" spans="1:21">
      <c r="F123" s="1042"/>
      <c r="G123" s="1042"/>
      <c r="H123" s="1042"/>
      <c r="I123" s="1042"/>
      <c r="J123" s="1042"/>
      <c r="K123" s="1042"/>
      <c r="L123" s="1042"/>
      <c r="M123" s="1042"/>
      <c r="N123" s="1042"/>
      <c r="O123" s="1054"/>
      <c r="P123" s="1042"/>
      <c r="Q123" s="1053" t="s">
        <v>1466</v>
      </c>
      <c r="R123" s="1053" t="s">
        <v>1468</v>
      </c>
      <c r="S123" s="1049">
        <v>0</v>
      </c>
    </row>
    <row r="124" spans="1:21">
      <c r="F124" s="1042"/>
      <c r="G124" s="1042"/>
      <c r="H124" s="1042"/>
      <c r="I124" s="1042"/>
      <c r="J124" s="1042"/>
      <c r="K124" s="1042"/>
      <c r="L124" s="1042"/>
      <c r="M124" s="1042"/>
      <c r="N124" s="1042"/>
      <c r="O124" s="1054"/>
      <c r="P124" s="1042"/>
      <c r="Q124" s="1053" t="s">
        <v>1466</v>
      </c>
      <c r="R124" s="1053" t="s">
        <v>1461</v>
      </c>
      <c r="S124" s="1049">
        <v>10</v>
      </c>
    </row>
    <row r="125" spans="1:21">
      <c r="F125" s="1042"/>
      <c r="G125" s="1042"/>
      <c r="H125" s="1042"/>
      <c r="I125" s="1042"/>
      <c r="J125" s="1042"/>
      <c r="K125" s="1042"/>
      <c r="L125" s="1042"/>
      <c r="M125" s="1042"/>
      <c r="N125" s="1042"/>
      <c r="O125" s="1054"/>
      <c r="P125" s="1042"/>
      <c r="Q125" s="1062" t="s">
        <v>1469</v>
      </c>
      <c r="R125" s="1062" t="s">
        <v>1470</v>
      </c>
      <c r="S125" s="1063">
        <v>0</v>
      </c>
    </row>
    <row r="126" spans="1:21">
      <c r="F126" s="1042"/>
      <c r="G126" s="1042"/>
      <c r="H126" s="1042"/>
      <c r="I126" s="1042"/>
      <c r="J126" s="1042"/>
      <c r="K126" s="1042"/>
      <c r="L126" s="1042"/>
      <c r="M126" s="1042"/>
      <c r="N126" s="1042"/>
      <c r="Q126" s="1062" t="s">
        <v>1469</v>
      </c>
      <c r="R126" s="1062" t="s">
        <v>1471</v>
      </c>
      <c r="S126" s="1063">
        <v>5</v>
      </c>
    </row>
    <row r="127" spans="1:21">
      <c r="F127" s="1042"/>
      <c r="G127" s="1042"/>
      <c r="H127" s="1042"/>
      <c r="I127" s="1042"/>
      <c r="J127" s="1042"/>
      <c r="K127" s="1042"/>
      <c r="L127" s="1042"/>
      <c r="M127" s="1042"/>
      <c r="N127" s="1042"/>
      <c r="Q127" s="1062" t="s">
        <v>1469</v>
      </c>
      <c r="R127" s="1062" t="s">
        <v>1472</v>
      </c>
      <c r="S127" s="1063">
        <v>10</v>
      </c>
    </row>
    <row r="128" spans="1:21">
      <c r="I128" s="807"/>
      <c r="J128" s="1042"/>
      <c r="K128" s="1042"/>
      <c r="L128" s="1042"/>
      <c r="M128" s="1042"/>
      <c r="N128" s="1042"/>
      <c r="Q128" s="1010" t="s">
        <v>1473</v>
      </c>
      <c r="R128" s="1010" t="s">
        <v>1474</v>
      </c>
      <c r="S128" s="1011">
        <v>0</v>
      </c>
    </row>
    <row r="129" spans="6:19">
      <c r="I129" s="807"/>
      <c r="J129" s="1042"/>
      <c r="K129" s="1042"/>
      <c r="L129" s="1042"/>
      <c r="M129" s="1042"/>
      <c r="N129" s="1042"/>
      <c r="Q129" s="1010" t="s">
        <v>1473</v>
      </c>
      <c r="R129" s="1010" t="s">
        <v>1475</v>
      </c>
      <c r="S129" s="1011">
        <v>1</v>
      </c>
    </row>
    <row r="130" spans="6:19">
      <c r="F130" s="1042"/>
      <c r="G130" s="1042"/>
      <c r="H130" s="1042"/>
      <c r="I130" s="1042"/>
      <c r="J130" s="1042"/>
      <c r="K130" s="1042"/>
      <c r="L130" s="1042"/>
      <c r="M130" s="1042"/>
      <c r="N130" s="1042"/>
      <c r="Q130" s="1010" t="s">
        <v>1473</v>
      </c>
      <c r="R130" s="1010" t="s">
        <v>1476</v>
      </c>
      <c r="S130" s="1011">
        <v>2</v>
      </c>
    </row>
    <row r="131" spans="6:19">
      <c r="F131" s="1042"/>
      <c r="G131" s="1042"/>
      <c r="H131" s="1042"/>
      <c r="I131" s="1042"/>
      <c r="J131" s="1042"/>
      <c r="K131" s="1042"/>
      <c r="L131" s="1042"/>
      <c r="M131" s="1042"/>
      <c r="N131" s="1042"/>
      <c r="Q131" s="1010" t="s">
        <v>1473</v>
      </c>
      <c r="R131" s="1010" t="s">
        <v>1477</v>
      </c>
      <c r="S131" s="1011">
        <v>3</v>
      </c>
    </row>
    <row r="132" spans="6:19">
      <c r="F132" s="1042"/>
      <c r="G132" s="1042"/>
      <c r="H132" s="1042"/>
      <c r="I132" s="1042"/>
      <c r="J132" s="1042"/>
      <c r="K132" s="1042"/>
      <c r="L132" s="1042"/>
      <c r="M132" s="1042"/>
      <c r="N132" s="1042"/>
      <c r="Q132" s="1010" t="s">
        <v>1473</v>
      </c>
      <c r="R132" s="1010" t="s">
        <v>1478</v>
      </c>
      <c r="S132" s="1011">
        <v>4</v>
      </c>
    </row>
    <row r="133" spans="6:19">
      <c r="F133" s="1042"/>
      <c r="G133" s="1042"/>
      <c r="H133" s="1042"/>
      <c r="I133" s="1042"/>
      <c r="J133" s="1042"/>
      <c r="K133" s="1042"/>
      <c r="L133" s="1042"/>
      <c r="M133" s="1042"/>
      <c r="N133" s="1042"/>
      <c r="Q133" s="1010" t="s">
        <v>1473</v>
      </c>
      <c r="R133" s="1010" t="s">
        <v>1479</v>
      </c>
      <c r="S133" s="1011">
        <v>5</v>
      </c>
    </row>
    <row r="134" spans="6:19">
      <c r="Q134" s="1010" t="s">
        <v>1473</v>
      </c>
      <c r="R134" s="1010" t="s">
        <v>1480</v>
      </c>
      <c r="S134" s="1011">
        <v>6</v>
      </c>
    </row>
    <row r="135" spans="6:19">
      <c r="Q135" s="1010" t="s">
        <v>1473</v>
      </c>
      <c r="R135" s="1010" t="s">
        <v>1481</v>
      </c>
      <c r="S135" s="1011">
        <v>7</v>
      </c>
    </row>
    <row r="136" spans="6:19">
      <c r="Q136" s="1010" t="s">
        <v>1473</v>
      </c>
      <c r="R136" s="1010" t="s">
        <v>1482</v>
      </c>
      <c r="S136" s="1011">
        <v>8</v>
      </c>
    </row>
    <row r="137" spans="6:19">
      <c r="Q137" s="1010" t="s">
        <v>1473</v>
      </c>
      <c r="R137" s="1010" t="s">
        <v>1483</v>
      </c>
      <c r="S137" s="1011">
        <v>9</v>
      </c>
    </row>
    <row r="138" spans="6:19">
      <c r="Q138" s="1010" t="s">
        <v>1473</v>
      </c>
      <c r="R138" s="1010" t="s">
        <v>1484</v>
      </c>
      <c r="S138" s="1011">
        <v>10</v>
      </c>
    </row>
    <row r="139" spans="6:19">
      <c r="Q139" s="1072" t="s">
        <v>1485</v>
      </c>
      <c r="R139" s="1072" t="s">
        <v>1486</v>
      </c>
      <c r="S139" s="1073">
        <v>10</v>
      </c>
    </row>
    <row r="140" spans="6:19">
      <c r="Q140" s="1072" t="s">
        <v>1485</v>
      </c>
      <c r="R140" s="1072" t="s">
        <v>1487</v>
      </c>
      <c r="S140" s="1073">
        <v>5</v>
      </c>
    </row>
    <row r="141" spans="6:19">
      <c r="Q141" s="1072" t="s">
        <v>1485</v>
      </c>
      <c r="R141" s="1072" t="s">
        <v>1488</v>
      </c>
      <c r="S141" s="1073">
        <v>0</v>
      </c>
    </row>
    <row r="142" spans="6:19">
      <c r="Q142" s="1010" t="s">
        <v>1489</v>
      </c>
      <c r="R142" s="1010" t="s">
        <v>1470</v>
      </c>
      <c r="S142" s="1011">
        <v>0</v>
      </c>
    </row>
    <row r="143" spans="6:19">
      <c r="Q143" s="1010" t="s">
        <v>1489</v>
      </c>
      <c r="R143" s="1010" t="s">
        <v>1471</v>
      </c>
      <c r="S143" s="1011">
        <v>5</v>
      </c>
    </row>
    <row r="144" spans="6:19">
      <c r="Q144" s="1010" t="s">
        <v>1489</v>
      </c>
      <c r="R144" s="1010" t="s">
        <v>1472</v>
      </c>
      <c r="S144" s="1011">
        <v>10</v>
      </c>
    </row>
  </sheetData>
  <sheetProtection selectLockedCells="1" selectUnlockedCells="1"/>
  <mergeCells count="26">
    <mergeCell ref="D1:E2"/>
    <mergeCell ref="F1:I2"/>
    <mergeCell ref="A3:B3"/>
    <mergeCell ref="C3:F3"/>
    <mergeCell ref="A4:B4"/>
    <mergeCell ref="C4:D4"/>
    <mergeCell ref="E4:F4"/>
    <mergeCell ref="G4:G5"/>
    <mergeCell ref="H4:I4"/>
    <mergeCell ref="A66:A75"/>
    <mergeCell ref="J4:K5"/>
    <mergeCell ref="L4:L5"/>
    <mergeCell ref="A6:A10"/>
    <mergeCell ref="C6:D6"/>
    <mergeCell ref="A11:A15"/>
    <mergeCell ref="A16:A20"/>
    <mergeCell ref="A21:A27"/>
    <mergeCell ref="A30:A36"/>
    <mergeCell ref="A37:A48"/>
    <mergeCell ref="A49:A65"/>
    <mergeCell ref="C49:E49"/>
    <mergeCell ref="A76:A78"/>
    <mergeCell ref="B94:H94"/>
    <mergeCell ref="B105:B106"/>
    <mergeCell ref="C105:C106"/>
    <mergeCell ref="D105:L105"/>
  </mergeCells>
  <phoneticPr fontId="4" type="noConversion"/>
  <dataValidations count="22">
    <dataValidation type="list" allowBlank="1" showInputMessage="1" showErrorMessage="1" sqref="C116 WVK983156 WLO983156 WBS983156 VRW983156 VIA983156 UYE983156 UOI983156 UEM983156 TUQ983156 TKU983156 TAY983156 SRC983156 SHG983156 RXK983156 RNO983156 RDS983156 QTW983156 QKA983156 QAE983156 PQI983156 PGM983156 OWQ983156 OMU983156 OCY983156 NTC983156 NJG983156 MZK983156 MPO983156 MFS983156 LVW983156 LMA983156 LCE983156 KSI983156 KIM983156 JYQ983156 JOU983156 JEY983156 IVC983156 ILG983156 IBK983156 HRO983156 HHS983156 GXW983156 GOA983156 GEE983156 FUI983156 FKM983156 FAQ983156 EQU983156 EGY983156 DXC983156 DNG983156 DDK983156 CTO983156 CJS983156 BZW983156 BQA983156 BGE983156 AWI983156 AMM983156 ACQ983156 SU983156 IY983156 C983156 WVK917620 WLO917620 WBS917620 VRW917620 VIA917620 UYE917620 UOI917620 UEM917620 TUQ917620 TKU917620 TAY917620 SRC917620 SHG917620 RXK917620 RNO917620 RDS917620 QTW917620 QKA917620 QAE917620 PQI917620 PGM917620 OWQ917620 OMU917620 OCY917620 NTC917620 NJG917620 MZK917620 MPO917620 MFS917620 LVW917620 LMA917620 LCE917620 KSI917620 KIM917620 JYQ917620 JOU917620 JEY917620 IVC917620 ILG917620 IBK917620 HRO917620 HHS917620 GXW917620 GOA917620 GEE917620 FUI917620 FKM917620 FAQ917620 EQU917620 EGY917620 DXC917620 DNG917620 DDK917620 CTO917620 CJS917620 BZW917620 BQA917620 BGE917620 AWI917620 AMM917620 ACQ917620 SU917620 IY917620 C917620 WVK852084 WLO852084 WBS852084 VRW852084 VIA852084 UYE852084 UOI852084 UEM852084 TUQ852084 TKU852084 TAY852084 SRC852084 SHG852084 RXK852084 RNO852084 RDS852084 QTW852084 QKA852084 QAE852084 PQI852084 PGM852084 OWQ852084 OMU852084 OCY852084 NTC852084 NJG852084 MZK852084 MPO852084 MFS852084 LVW852084 LMA852084 LCE852084 KSI852084 KIM852084 JYQ852084 JOU852084 JEY852084 IVC852084 ILG852084 IBK852084 HRO852084 HHS852084 GXW852084 GOA852084 GEE852084 FUI852084 FKM852084 FAQ852084 EQU852084 EGY852084 DXC852084 DNG852084 DDK852084 CTO852084 CJS852084 BZW852084 BQA852084 BGE852084 AWI852084 AMM852084 ACQ852084 SU852084 IY852084 C852084 WVK786548 WLO786548 WBS786548 VRW786548 VIA786548 UYE786548 UOI786548 UEM786548 TUQ786548 TKU786548 TAY786548 SRC786548 SHG786548 RXK786548 RNO786548 RDS786548 QTW786548 QKA786548 QAE786548 PQI786548 PGM786548 OWQ786548 OMU786548 OCY786548 NTC786548 NJG786548 MZK786548 MPO786548 MFS786548 LVW786548 LMA786548 LCE786548 KSI786548 KIM786548 JYQ786548 JOU786548 JEY786548 IVC786548 ILG786548 IBK786548 HRO786548 HHS786548 GXW786548 GOA786548 GEE786548 FUI786548 FKM786548 FAQ786548 EQU786548 EGY786548 DXC786548 DNG786548 DDK786548 CTO786548 CJS786548 BZW786548 BQA786548 BGE786548 AWI786548 AMM786548 ACQ786548 SU786548 IY786548 C786548 WVK721012 WLO721012 WBS721012 VRW721012 VIA721012 UYE721012 UOI721012 UEM721012 TUQ721012 TKU721012 TAY721012 SRC721012 SHG721012 RXK721012 RNO721012 RDS721012 QTW721012 QKA721012 QAE721012 PQI721012 PGM721012 OWQ721012 OMU721012 OCY721012 NTC721012 NJG721012 MZK721012 MPO721012 MFS721012 LVW721012 LMA721012 LCE721012 KSI721012 KIM721012 JYQ721012 JOU721012 JEY721012 IVC721012 ILG721012 IBK721012 HRO721012 HHS721012 GXW721012 GOA721012 GEE721012 FUI721012 FKM721012 FAQ721012 EQU721012 EGY721012 DXC721012 DNG721012 DDK721012 CTO721012 CJS721012 BZW721012 BQA721012 BGE721012 AWI721012 AMM721012 ACQ721012 SU721012 IY721012 C721012 WVK655476 WLO655476 WBS655476 VRW655476 VIA655476 UYE655476 UOI655476 UEM655476 TUQ655476 TKU655476 TAY655476 SRC655476 SHG655476 RXK655476 RNO655476 RDS655476 QTW655476 QKA655476 QAE655476 PQI655476 PGM655476 OWQ655476 OMU655476 OCY655476 NTC655476 NJG655476 MZK655476 MPO655476 MFS655476 LVW655476 LMA655476 LCE655476 KSI655476 KIM655476 JYQ655476 JOU655476 JEY655476 IVC655476 ILG655476 IBK655476 HRO655476 HHS655476 GXW655476 GOA655476 GEE655476 FUI655476 FKM655476 FAQ655476 EQU655476 EGY655476 DXC655476 DNG655476 DDK655476 CTO655476 CJS655476 BZW655476 BQA655476 BGE655476 AWI655476 AMM655476 ACQ655476 SU655476 IY655476 C655476 WVK589940 WLO589940 WBS589940 VRW589940 VIA589940 UYE589940 UOI589940 UEM589940 TUQ589940 TKU589940 TAY589940 SRC589940 SHG589940 RXK589940 RNO589940 RDS589940 QTW589940 QKA589940 QAE589940 PQI589940 PGM589940 OWQ589940 OMU589940 OCY589940 NTC589940 NJG589940 MZK589940 MPO589940 MFS589940 LVW589940 LMA589940 LCE589940 KSI589940 KIM589940 JYQ589940 JOU589940 JEY589940 IVC589940 ILG589940 IBK589940 HRO589940 HHS589940 GXW589940 GOA589940 GEE589940 FUI589940 FKM589940 FAQ589940 EQU589940 EGY589940 DXC589940 DNG589940 DDK589940 CTO589940 CJS589940 BZW589940 BQA589940 BGE589940 AWI589940 AMM589940 ACQ589940 SU589940 IY589940 C589940 WVK524404 WLO524404 WBS524404 VRW524404 VIA524404 UYE524404 UOI524404 UEM524404 TUQ524404 TKU524404 TAY524404 SRC524404 SHG524404 RXK524404 RNO524404 RDS524404 QTW524404 QKA524404 QAE524404 PQI524404 PGM524404 OWQ524404 OMU524404 OCY524404 NTC524404 NJG524404 MZK524404 MPO524404 MFS524404 LVW524404 LMA524404 LCE524404 KSI524404 KIM524404 JYQ524404 JOU524404 JEY524404 IVC524404 ILG524404 IBK524404 HRO524404 HHS524404 GXW524404 GOA524404 GEE524404 FUI524404 FKM524404 FAQ524404 EQU524404 EGY524404 DXC524404 DNG524404 DDK524404 CTO524404 CJS524404 BZW524404 BQA524404 BGE524404 AWI524404 AMM524404 ACQ524404 SU524404 IY524404 C524404 WVK458868 WLO458868 WBS458868 VRW458868 VIA458868 UYE458868 UOI458868 UEM458868 TUQ458868 TKU458868 TAY458868 SRC458868 SHG458868 RXK458868 RNO458868 RDS458868 QTW458868 QKA458868 QAE458868 PQI458868 PGM458868 OWQ458868 OMU458868 OCY458868 NTC458868 NJG458868 MZK458868 MPO458868 MFS458868 LVW458868 LMA458868 LCE458868 KSI458868 KIM458868 JYQ458868 JOU458868 JEY458868 IVC458868 ILG458868 IBK458868 HRO458868 HHS458868 GXW458868 GOA458868 GEE458868 FUI458868 FKM458868 FAQ458868 EQU458868 EGY458868 DXC458868 DNG458868 DDK458868 CTO458868 CJS458868 BZW458868 BQA458868 BGE458868 AWI458868 AMM458868 ACQ458868 SU458868 IY458868 C458868 WVK393332 WLO393332 WBS393332 VRW393332 VIA393332 UYE393332 UOI393332 UEM393332 TUQ393332 TKU393332 TAY393332 SRC393332 SHG393332 RXK393332 RNO393332 RDS393332 QTW393332 QKA393332 QAE393332 PQI393332 PGM393332 OWQ393332 OMU393332 OCY393332 NTC393332 NJG393332 MZK393332 MPO393332 MFS393332 LVW393332 LMA393332 LCE393332 KSI393332 KIM393332 JYQ393332 JOU393332 JEY393332 IVC393332 ILG393332 IBK393332 HRO393332 HHS393332 GXW393332 GOA393332 GEE393332 FUI393332 FKM393332 FAQ393332 EQU393332 EGY393332 DXC393332 DNG393332 DDK393332 CTO393332 CJS393332 BZW393332 BQA393332 BGE393332 AWI393332 AMM393332 ACQ393332 SU393332 IY393332 C393332 WVK327796 WLO327796 WBS327796 VRW327796 VIA327796 UYE327796 UOI327796 UEM327796 TUQ327796 TKU327796 TAY327796 SRC327796 SHG327796 RXK327796 RNO327796 RDS327796 QTW327796 QKA327796 QAE327796 PQI327796 PGM327796 OWQ327796 OMU327796 OCY327796 NTC327796 NJG327796 MZK327796 MPO327796 MFS327796 LVW327796 LMA327796 LCE327796 KSI327796 KIM327796 JYQ327796 JOU327796 JEY327796 IVC327796 ILG327796 IBK327796 HRO327796 HHS327796 GXW327796 GOA327796 GEE327796 FUI327796 FKM327796 FAQ327796 EQU327796 EGY327796 DXC327796 DNG327796 DDK327796 CTO327796 CJS327796 BZW327796 BQA327796 BGE327796 AWI327796 AMM327796 ACQ327796 SU327796 IY327796 C327796 WVK262260 WLO262260 WBS262260 VRW262260 VIA262260 UYE262260 UOI262260 UEM262260 TUQ262260 TKU262260 TAY262260 SRC262260 SHG262260 RXK262260 RNO262260 RDS262260 QTW262260 QKA262260 QAE262260 PQI262260 PGM262260 OWQ262260 OMU262260 OCY262260 NTC262260 NJG262260 MZK262260 MPO262260 MFS262260 LVW262260 LMA262260 LCE262260 KSI262260 KIM262260 JYQ262260 JOU262260 JEY262260 IVC262260 ILG262260 IBK262260 HRO262260 HHS262260 GXW262260 GOA262260 GEE262260 FUI262260 FKM262260 FAQ262260 EQU262260 EGY262260 DXC262260 DNG262260 DDK262260 CTO262260 CJS262260 BZW262260 BQA262260 BGE262260 AWI262260 AMM262260 ACQ262260 SU262260 IY262260 C262260 WVK196724 WLO196724 WBS196724 VRW196724 VIA196724 UYE196724 UOI196724 UEM196724 TUQ196724 TKU196724 TAY196724 SRC196724 SHG196724 RXK196724 RNO196724 RDS196724 QTW196724 QKA196724 QAE196724 PQI196724 PGM196724 OWQ196724 OMU196724 OCY196724 NTC196724 NJG196724 MZK196724 MPO196724 MFS196724 LVW196724 LMA196724 LCE196724 KSI196724 KIM196724 JYQ196724 JOU196724 JEY196724 IVC196724 ILG196724 IBK196724 HRO196724 HHS196724 GXW196724 GOA196724 GEE196724 FUI196724 FKM196724 FAQ196724 EQU196724 EGY196724 DXC196724 DNG196724 DDK196724 CTO196724 CJS196724 BZW196724 BQA196724 BGE196724 AWI196724 AMM196724 ACQ196724 SU196724 IY196724 C196724 WVK131188 WLO131188 WBS131188 VRW131188 VIA131188 UYE131188 UOI131188 UEM131188 TUQ131188 TKU131188 TAY131188 SRC131188 SHG131188 RXK131188 RNO131188 RDS131188 QTW131188 QKA131188 QAE131188 PQI131188 PGM131188 OWQ131188 OMU131188 OCY131188 NTC131188 NJG131188 MZK131188 MPO131188 MFS131188 LVW131188 LMA131188 LCE131188 KSI131188 KIM131188 JYQ131188 JOU131188 JEY131188 IVC131188 ILG131188 IBK131188 HRO131188 HHS131188 GXW131188 GOA131188 GEE131188 FUI131188 FKM131188 FAQ131188 EQU131188 EGY131188 DXC131188 DNG131188 DDK131188 CTO131188 CJS131188 BZW131188 BQA131188 BGE131188 AWI131188 AMM131188 ACQ131188 SU131188 IY131188 C131188 WVK65652 WLO65652 WBS65652 VRW65652 VIA65652 UYE65652 UOI65652 UEM65652 TUQ65652 TKU65652 TAY65652 SRC65652 SHG65652 RXK65652 RNO65652 RDS65652 QTW65652 QKA65652 QAE65652 PQI65652 PGM65652 OWQ65652 OMU65652 OCY65652 NTC65652 NJG65652 MZK65652 MPO65652 MFS65652 LVW65652 LMA65652 LCE65652 KSI65652 KIM65652 JYQ65652 JOU65652 JEY65652 IVC65652 ILG65652 IBK65652 HRO65652 HHS65652 GXW65652 GOA65652 GEE65652 FUI65652 FKM65652 FAQ65652 EQU65652 EGY65652 DXC65652 DNG65652 DDK65652 CTO65652 CJS65652 BZW65652 BQA65652 BGE65652 AWI65652 AMM65652 ACQ65652 SU65652 IY65652 C65652 WVK116 WLO116 WBS116 VRW116 VIA116 UYE116 UOI116 UEM116 TUQ116 TKU116 TAY116 SRC116 SHG116 RXK116 RNO116 RDS116 QTW116 QKA116 QAE116 PQI116 PGM116 OWQ116 OMU116 OCY116 NTC116 NJG116 MZK116 MPO116 MFS116 LVW116 LMA116 LCE116 KSI116 KIM116 JYQ116 JOU116 JEY116 IVC116 ILG116 IBK116 HRO116 HHS116 GXW116 GOA116 GEE116 FUI116 FKM116 FAQ116 EQU116 EGY116 DXC116 DNG116 DDK116 CTO116 CJS116 BZW116 BQA116 BGE116 AWI116 AMM116 ACQ116 SU116 IY116" xr:uid="{0F3CA0C9-8C61-4326-B535-9CF1A93D8805}">
      <formula1>$T$112:$T$116</formula1>
    </dataValidation>
    <dataValidation type="list" allowBlank="1" showInputMessage="1" showErrorMessage="1" sqref="C110 WVK983150 WLO983150 WBS983150 VRW983150 VIA983150 UYE983150 UOI983150 UEM983150 TUQ983150 TKU983150 TAY983150 SRC983150 SHG983150 RXK983150 RNO983150 RDS983150 QTW983150 QKA983150 QAE983150 PQI983150 PGM983150 OWQ983150 OMU983150 OCY983150 NTC983150 NJG983150 MZK983150 MPO983150 MFS983150 LVW983150 LMA983150 LCE983150 KSI983150 KIM983150 JYQ983150 JOU983150 JEY983150 IVC983150 ILG983150 IBK983150 HRO983150 HHS983150 GXW983150 GOA983150 GEE983150 FUI983150 FKM983150 FAQ983150 EQU983150 EGY983150 DXC983150 DNG983150 DDK983150 CTO983150 CJS983150 BZW983150 BQA983150 BGE983150 AWI983150 AMM983150 ACQ983150 SU983150 IY983150 C983150 WVK917614 WLO917614 WBS917614 VRW917614 VIA917614 UYE917614 UOI917614 UEM917614 TUQ917614 TKU917614 TAY917614 SRC917614 SHG917614 RXK917614 RNO917614 RDS917614 QTW917614 QKA917614 QAE917614 PQI917614 PGM917614 OWQ917614 OMU917614 OCY917614 NTC917614 NJG917614 MZK917614 MPO917614 MFS917614 LVW917614 LMA917614 LCE917614 KSI917614 KIM917614 JYQ917614 JOU917614 JEY917614 IVC917614 ILG917614 IBK917614 HRO917614 HHS917614 GXW917614 GOA917614 GEE917614 FUI917614 FKM917614 FAQ917614 EQU917614 EGY917614 DXC917614 DNG917614 DDK917614 CTO917614 CJS917614 BZW917614 BQA917614 BGE917614 AWI917614 AMM917614 ACQ917614 SU917614 IY917614 C917614 WVK852078 WLO852078 WBS852078 VRW852078 VIA852078 UYE852078 UOI852078 UEM852078 TUQ852078 TKU852078 TAY852078 SRC852078 SHG852078 RXK852078 RNO852078 RDS852078 QTW852078 QKA852078 QAE852078 PQI852078 PGM852078 OWQ852078 OMU852078 OCY852078 NTC852078 NJG852078 MZK852078 MPO852078 MFS852078 LVW852078 LMA852078 LCE852078 KSI852078 KIM852078 JYQ852078 JOU852078 JEY852078 IVC852078 ILG852078 IBK852078 HRO852078 HHS852078 GXW852078 GOA852078 GEE852078 FUI852078 FKM852078 FAQ852078 EQU852078 EGY852078 DXC852078 DNG852078 DDK852078 CTO852078 CJS852078 BZW852078 BQA852078 BGE852078 AWI852078 AMM852078 ACQ852078 SU852078 IY852078 C852078 WVK786542 WLO786542 WBS786542 VRW786542 VIA786542 UYE786542 UOI786542 UEM786542 TUQ786542 TKU786542 TAY786542 SRC786542 SHG786542 RXK786542 RNO786542 RDS786542 QTW786542 QKA786542 QAE786542 PQI786542 PGM786542 OWQ786542 OMU786542 OCY786542 NTC786542 NJG786542 MZK786542 MPO786542 MFS786542 LVW786542 LMA786542 LCE786542 KSI786542 KIM786542 JYQ786542 JOU786542 JEY786542 IVC786542 ILG786542 IBK786542 HRO786542 HHS786542 GXW786542 GOA786542 GEE786542 FUI786542 FKM786542 FAQ786542 EQU786542 EGY786542 DXC786542 DNG786542 DDK786542 CTO786542 CJS786542 BZW786542 BQA786542 BGE786542 AWI786542 AMM786542 ACQ786542 SU786542 IY786542 C786542 WVK721006 WLO721006 WBS721006 VRW721006 VIA721006 UYE721006 UOI721006 UEM721006 TUQ721006 TKU721006 TAY721006 SRC721006 SHG721006 RXK721006 RNO721006 RDS721006 QTW721006 QKA721006 QAE721006 PQI721006 PGM721006 OWQ721006 OMU721006 OCY721006 NTC721006 NJG721006 MZK721006 MPO721006 MFS721006 LVW721006 LMA721006 LCE721006 KSI721006 KIM721006 JYQ721006 JOU721006 JEY721006 IVC721006 ILG721006 IBK721006 HRO721006 HHS721006 GXW721006 GOA721006 GEE721006 FUI721006 FKM721006 FAQ721006 EQU721006 EGY721006 DXC721006 DNG721006 DDK721006 CTO721006 CJS721006 BZW721006 BQA721006 BGE721006 AWI721006 AMM721006 ACQ721006 SU721006 IY721006 C721006 WVK655470 WLO655470 WBS655470 VRW655470 VIA655470 UYE655470 UOI655470 UEM655470 TUQ655470 TKU655470 TAY655470 SRC655470 SHG655470 RXK655470 RNO655470 RDS655470 QTW655470 QKA655470 QAE655470 PQI655470 PGM655470 OWQ655470 OMU655470 OCY655470 NTC655470 NJG655470 MZK655470 MPO655470 MFS655470 LVW655470 LMA655470 LCE655470 KSI655470 KIM655470 JYQ655470 JOU655470 JEY655470 IVC655470 ILG655470 IBK655470 HRO655470 HHS655470 GXW655470 GOA655470 GEE655470 FUI655470 FKM655470 FAQ655470 EQU655470 EGY655470 DXC655470 DNG655470 DDK655470 CTO655470 CJS655470 BZW655470 BQA655470 BGE655470 AWI655470 AMM655470 ACQ655470 SU655470 IY655470 C655470 WVK589934 WLO589934 WBS589934 VRW589934 VIA589934 UYE589934 UOI589934 UEM589934 TUQ589934 TKU589934 TAY589934 SRC589934 SHG589934 RXK589934 RNO589934 RDS589934 QTW589934 QKA589934 QAE589934 PQI589934 PGM589934 OWQ589934 OMU589934 OCY589934 NTC589934 NJG589934 MZK589934 MPO589934 MFS589934 LVW589934 LMA589934 LCE589934 KSI589934 KIM589934 JYQ589934 JOU589934 JEY589934 IVC589934 ILG589934 IBK589934 HRO589934 HHS589934 GXW589934 GOA589934 GEE589934 FUI589934 FKM589934 FAQ589934 EQU589934 EGY589934 DXC589934 DNG589934 DDK589934 CTO589934 CJS589934 BZW589934 BQA589934 BGE589934 AWI589934 AMM589934 ACQ589934 SU589934 IY589934 C589934 WVK524398 WLO524398 WBS524398 VRW524398 VIA524398 UYE524398 UOI524398 UEM524398 TUQ524398 TKU524398 TAY524398 SRC524398 SHG524398 RXK524398 RNO524398 RDS524398 QTW524398 QKA524398 QAE524398 PQI524398 PGM524398 OWQ524398 OMU524398 OCY524398 NTC524398 NJG524398 MZK524398 MPO524398 MFS524398 LVW524398 LMA524398 LCE524398 KSI524398 KIM524398 JYQ524398 JOU524398 JEY524398 IVC524398 ILG524398 IBK524398 HRO524398 HHS524398 GXW524398 GOA524398 GEE524398 FUI524398 FKM524398 FAQ524398 EQU524398 EGY524398 DXC524398 DNG524398 DDK524398 CTO524398 CJS524398 BZW524398 BQA524398 BGE524398 AWI524398 AMM524398 ACQ524398 SU524398 IY524398 C524398 WVK458862 WLO458862 WBS458862 VRW458862 VIA458862 UYE458862 UOI458862 UEM458862 TUQ458862 TKU458862 TAY458862 SRC458862 SHG458862 RXK458862 RNO458862 RDS458862 QTW458862 QKA458862 QAE458862 PQI458862 PGM458862 OWQ458862 OMU458862 OCY458862 NTC458862 NJG458862 MZK458862 MPO458862 MFS458862 LVW458862 LMA458862 LCE458862 KSI458862 KIM458862 JYQ458862 JOU458862 JEY458862 IVC458862 ILG458862 IBK458862 HRO458862 HHS458862 GXW458862 GOA458862 GEE458862 FUI458862 FKM458862 FAQ458862 EQU458862 EGY458862 DXC458862 DNG458862 DDK458862 CTO458862 CJS458862 BZW458862 BQA458862 BGE458862 AWI458862 AMM458862 ACQ458862 SU458862 IY458862 C458862 WVK393326 WLO393326 WBS393326 VRW393326 VIA393326 UYE393326 UOI393326 UEM393326 TUQ393326 TKU393326 TAY393326 SRC393326 SHG393326 RXK393326 RNO393326 RDS393326 QTW393326 QKA393326 QAE393326 PQI393326 PGM393326 OWQ393326 OMU393326 OCY393326 NTC393326 NJG393326 MZK393326 MPO393326 MFS393326 LVW393326 LMA393326 LCE393326 KSI393326 KIM393326 JYQ393326 JOU393326 JEY393326 IVC393326 ILG393326 IBK393326 HRO393326 HHS393326 GXW393326 GOA393326 GEE393326 FUI393326 FKM393326 FAQ393326 EQU393326 EGY393326 DXC393326 DNG393326 DDK393326 CTO393326 CJS393326 BZW393326 BQA393326 BGE393326 AWI393326 AMM393326 ACQ393326 SU393326 IY393326 C393326 WVK327790 WLO327790 WBS327790 VRW327790 VIA327790 UYE327790 UOI327790 UEM327790 TUQ327790 TKU327790 TAY327790 SRC327790 SHG327790 RXK327790 RNO327790 RDS327790 QTW327790 QKA327790 QAE327790 PQI327790 PGM327790 OWQ327790 OMU327790 OCY327790 NTC327790 NJG327790 MZK327790 MPO327790 MFS327790 LVW327790 LMA327790 LCE327790 KSI327790 KIM327790 JYQ327790 JOU327790 JEY327790 IVC327790 ILG327790 IBK327790 HRO327790 HHS327790 GXW327790 GOA327790 GEE327790 FUI327790 FKM327790 FAQ327790 EQU327790 EGY327790 DXC327790 DNG327790 DDK327790 CTO327790 CJS327790 BZW327790 BQA327790 BGE327790 AWI327790 AMM327790 ACQ327790 SU327790 IY327790 C327790 WVK262254 WLO262254 WBS262254 VRW262254 VIA262254 UYE262254 UOI262254 UEM262254 TUQ262254 TKU262254 TAY262254 SRC262254 SHG262254 RXK262254 RNO262254 RDS262254 QTW262254 QKA262254 QAE262254 PQI262254 PGM262254 OWQ262254 OMU262254 OCY262254 NTC262254 NJG262254 MZK262254 MPO262254 MFS262254 LVW262254 LMA262254 LCE262254 KSI262254 KIM262254 JYQ262254 JOU262254 JEY262254 IVC262254 ILG262254 IBK262254 HRO262254 HHS262254 GXW262254 GOA262254 GEE262254 FUI262254 FKM262254 FAQ262254 EQU262254 EGY262254 DXC262254 DNG262254 DDK262254 CTO262254 CJS262254 BZW262254 BQA262254 BGE262254 AWI262254 AMM262254 ACQ262254 SU262254 IY262254 C262254 WVK196718 WLO196718 WBS196718 VRW196718 VIA196718 UYE196718 UOI196718 UEM196718 TUQ196718 TKU196718 TAY196718 SRC196718 SHG196718 RXK196718 RNO196718 RDS196718 QTW196718 QKA196718 QAE196718 PQI196718 PGM196718 OWQ196718 OMU196718 OCY196718 NTC196718 NJG196718 MZK196718 MPO196718 MFS196718 LVW196718 LMA196718 LCE196718 KSI196718 KIM196718 JYQ196718 JOU196718 JEY196718 IVC196718 ILG196718 IBK196718 HRO196718 HHS196718 GXW196718 GOA196718 GEE196718 FUI196718 FKM196718 FAQ196718 EQU196718 EGY196718 DXC196718 DNG196718 DDK196718 CTO196718 CJS196718 BZW196718 BQA196718 BGE196718 AWI196718 AMM196718 ACQ196718 SU196718 IY196718 C196718 WVK131182 WLO131182 WBS131182 VRW131182 VIA131182 UYE131182 UOI131182 UEM131182 TUQ131182 TKU131182 TAY131182 SRC131182 SHG131182 RXK131182 RNO131182 RDS131182 QTW131182 QKA131182 QAE131182 PQI131182 PGM131182 OWQ131182 OMU131182 OCY131182 NTC131182 NJG131182 MZK131182 MPO131182 MFS131182 LVW131182 LMA131182 LCE131182 KSI131182 KIM131182 JYQ131182 JOU131182 JEY131182 IVC131182 ILG131182 IBK131182 HRO131182 HHS131182 GXW131182 GOA131182 GEE131182 FUI131182 FKM131182 FAQ131182 EQU131182 EGY131182 DXC131182 DNG131182 DDK131182 CTO131182 CJS131182 BZW131182 BQA131182 BGE131182 AWI131182 AMM131182 ACQ131182 SU131182 IY131182 C131182 WVK65646 WLO65646 WBS65646 VRW65646 VIA65646 UYE65646 UOI65646 UEM65646 TUQ65646 TKU65646 TAY65646 SRC65646 SHG65646 RXK65646 RNO65646 RDS65646 QTW65646 QKA65646 QAE65646 PQI65646 PGM65646 OWQ65646 OMU65646 OCY65646 NTC65646 NJG65646 MZK65646 MPO65646 MFS65646 LVW65646 LMA65646 LCE65646 KSI65646 KIM65646 JYQ65646 JOU65646 JEY65646 IVC65646 ILG65646 IBK65646 HRO65646 HHS65646 GXW65646 GOA65646 GEE65646 FUI65646 FKM65646 FAQ65646 EQU65646 EGY65646 DXC65646 DNG65646 DDK65646 CTO65646 CJS65646 BZW65646 BQA65646 BGE65646 AWI65646 AMM65646 ACQ65646 SU65646 IY65646 C65646 WVK110 WLO110 WBS110 VRW110 VIA110 UYE110 UOI110 UEM110 TUQ110 TKU110 TAY110 SRC110 SHG110 RXK110 RNO110 RDS110 QTW110 QKA110 QAE110 PQI110 PGM110 OWQ110 OMU110 OCY110 NTC110 NJG110 MZK110 MPO110 MFS110 LVW110 LMA110 LCE110 KSI110 KIM110 JYQ110 JOU110 JEY110 IVC110 ILG110 IBK110 HRO110 HHS110 GXW110 GOA110 GEE110 FUI110 FKM110 FAQ110 EQU110 EGY110 DXC110 DNG110 DDK110 CTO110 CJS110 BZW110 BQA110 BGE110 AWI110 AMM110 ACQ110 SU110 IY110" xr:uid="{3A9353F8-31AC-47C5-AD81-32BB2EDF420D}">
      <formula1>$T$101:$T$103</formula1>
    </dataValidation>
    <dataValidation type="list" allowBlank="1" showInputMessage="1" showErrorMessage="1" sqref="C113 WVK983153 WLO983153 WBS983153 VRW983153 VIA983153 UYE983153 UOI983153 UEM983153 TUQ983153 TKU983153 TAY983153 SRC983153 SHG983153 RXK983153 RNO983153 RDS983153 QTW983153 QKA983153 QAE983153 PQI983153 PGM983153 OWQ983153 OMU983153 OCY983153 NTC983153 NJG983153 MZK983153 MPO983153 MFS983153 LVW983153 LMA983153 LCE983153 KSI983153 KIM983153 JYQ983153 JOU983153 JEY983153 IVC983153 ILG983153 IBK983153 HRO983153 HHS983153 GXW983153 GOA983153 GEE983153 FUI983153 FKM983153 FAQ983153 EQU983153 EGY983153 DXC983153 DNG983153 DDK983153 CTO983153 CJS983153 BZW983153 BQA983153 BGE983153 AWI983153 AMM983153 ACQ983153 SU983153 IY983153 C983153 WVK917617 WLO917617 WBS917617 VRW917617 VIA917617 UYE917617 UOI917617 UEM917617 TUQ917617 TKU917617 TAY917617 SRC917617 SHG917617 RXK917617 RNO917617 RDS917617 QTW917617 QKA917617 QAE917617 PQI917617 PGM917617 OWQ917617 OMU917617 OCY917617 NTC917617 NJG917617 MZK917617 MPO917617 MFS917617 LVW917617 LMA917617 LCE917617 KSI917617 KIM917617 JYQ917617 JOU917617 JEY917617 IVC917617 ILG917617 IBK917617 HRO917617 HHS917617 GXW917617 GOA917617 GEE917617 FUI917617 FKM917617 FAQ917617 EQU917617 EGY917617 DXC917617 DNG917617 DDK917617 CTO917617 CJS917617 BZW917617 BQA917617 BGE917617 AWI917617 AMM917617 ACQ917617 SU917617 IY917617 C917617 WVK852081 WLO852081 WBS852081 VRW852081 VIA852081 UYE852081 UOI852081 UEM852081 TUQ852081 TKU852081 TAY852081 SRC852081 SHG852081 RXK852081 RNO852081 RDS852081 QTW852081 QKA852081 QAE852081 PQI852081 PGM852081 OWQ852081 OMU852081 OCY852081 NTC852081 NJG852081 MZK852081 MPO852081 MFS852081 LVW852081 LMA852081 LCE852081 KSI852081 KIM852081 JYQ852081 JOU852081 JEY852081 IVC852081 ILG852081 IBK852081 HRO852081 HHS852081 GXW852081 GOA852081 GEE852081 FUI852081 FKM852081 FAQ852081 EQU852081 EGY852081 DXC852081 DNG852081 DDK852081 CTO852081 CJS852081 BZW852081 BQA852081 BGE852081 AWI852081 AMM852081 ACQ852081 SU852081 IY852081 C852081 WVK786545 WLO786545 WBS786545 VRW786545 VIA786545 UYE786545 UOI786545 UEM786545 TUQ786545 TKU786545 TAY786545 SRC786545 SHG786545 RXK786545 RNO786545 RDS786545 QTW786545 QKA786545 QAE786545 PQI786545 PGM786545 OWQ786545 OMU786545 OCY786545 NTC786545 NJG786545 MZK786545 MPO786545 MFS786545 LVW786545 LMA786545 LCE786545 KSI786545 KIM786545 JYQ786545 JOU786545 JEY786545 IVC786545 ILG786545 IBK786545 HRO786545 HHS786545 GXW786545 GOA786545 GEE786545 FUI786545 FKM786545 FAQ786545 EQU786545 EGY786545 DXC786545 DNG786545 DDK786545 CTO786545 CJS786545 BZW786545 BQA786545 BGE786545 AWI786545 AMM786545 ACQ786545 SU786545 IY786545 C786545 WVK721009 WLO721009 WBS721009 VRW721009 VIA721009 UYE721009 UOI721009 UEM721009 TUQ721009 TKU721009 TAY721009 SRC721009 SHG721009 RXK721009 RNO721009 RDS721009 QTW721009 QKA721009 QAE721009 PQI721009 PGM721009 OWQ721009 OMU721009 OCY721009 NTC721009 NJG721009 MZK721009 MPO721009 MFS721009 LVW721009 LMA721009 LCE721009 KSI721009 KIM721009 JYQ721009 JOU721009 JEY721009 IVC721009 ILG721009 IBK721009 HRO721009 HHS721009 GXW721009 GOA721009 GEE721009 FUI721009 FKM721009 FAQ721009 EQU721009 EGY721009 DXC721009 DNG721009 DDK721009 CTO721009 CJS721009 BZW721009 BQA721009 BGE721009 AWI721009 AMM721009 ACQ721009 SU721009 IY721009 C721009 WVK655473 WLO655473 WBS655473 VRW655473 VIA655473 UYE655473 UOI655473 UEM655473 TUQ655473 TKU655473 TAY655473 SRC655473 SHG655473 RXK655473 RNO655473 RDS655473 QTW655473 QKA655473 QAE655473 PQI655473 PGM655473 OWQ655473 OMU655473 OCY655473 NTC655473 NJG655473 MZK655473 MPO655473 MFS655473 LVW655473 LMA655473 LCE655473 KSI655473 KIM655473 JYQ655473 JOU655473 JEY655473 IVC655473 ILG655473 IBK655473 HRO655473 HHS655473 GXW655473 GOA655473 GEE655473 FUI655473 FKM655473 FAQ655473 EQU655473 EGY655473 DXC655473 DNG655473 DDK655473 CTO655473 CJS655473 BZW655473 BQA655473 BGE655473 AWI655473 AMM655473 ACQ655473 SU655473 IY655473 C655473 WVK589937 WLO589937 WBS589937 VRW589937 VIA589937 UYE589937 UOI589937 UEM589937 TUQ589937 TKU589937 TAY589937 SRC589937 SHG589937 RXK589937 RNO589937 RDS589937 QTW589937 QKA589937 QAE589937 PQI589937 PGM589937 OWQ589937 OMU589937 OCY589937 NTC589937 NJG589937 MZK589937 MPO589937 MFS589937 LVW589937 LMA589937 LCE589937 KSI589937 KIM589937 JYQ589937 JOU589937 JEY589937 IVC589937 ILG589937 IBK589937 HRO589937 HHS589937 GXW589937 GOA589937 GEE589937 FUI589937 FKM589937 FAQ589937 EQU589937 EGY589937 DXC589937 DNG589937 DDK589937 CTO589937 CJS589937 BZW589937 BQA589937 BGE589937 AWI589937 AMM589937 ACQ589937 SU589937 IY589937 C589937 WVK524401 WLO524401 WBS524401 VRW524401 VIA524401 UYE524401 UOI524401 UEM524401 TUQ524401 TKU524401 TAY524401 SRC524401 SHG524401 RXK524401 RNO524401 RDS524401 QTW524401 QKA524401 QAE524401 PQI524401 PGM524401 OWQ524401 OMU524401 OCY524401 NTC524401 NJG524401 MZK524401 MPO524401 MFS524401 LVW524401 LMA524401 LCE524401 KSI524401 KIM524401 JYQ524401 JOU524401 JEY524401 IVC524401 ILG524401 IBK524401 HRO524401 HHS524401 GXW524401 GOA524401 GEE524401 FUI524401 FKM524401 FAQ524401 EQU524401 EGY524401 DXC524401 DNG524401 DDK524401 CTO524401 CJS524401 BZW524401 BQA524401 BGE524401 AWI524401 AMM524401 ACQ524401 SU524401 IY524401 C524401 WVK458865 WLO458865 WBS458865 VRW458865 VIA458865 UYE458865 UOI458865 UEM458865 TUQ458865 TKU458865 TAY458865 SRC458865 SHG458865 RXK458865 RNO458865 RDS458865 QTW458865 QKA458865 QAE458865 PQI458865 PGM458865 OWQ458865 OMU458865 OCY458865 NTC458865 NJG458865 MZK458865 MPO458865 MFS458865 LVW458865 LMA458865 LCE458865 KSI458865 KIM458865 JYQ458865 JOU458865 JEY458865 IVC458865 ILG458865 IBK458865 HRO458865 HHS458865 GXW458865 GOA458865 GEE458865 FUI458865 FKM458865 FAQ458865 EQU458865 EGY458865 DXC458865 DNG458865 DDK458865 CTO458865 CJS458865 BZW458865 BQA458865 BGE458865 AWI458865 AMM458865 ACQ458865 SU458865 IY458865 C458865 WVK393329 WLO393329 WBS393329 VRW393329 VIA393329 UYE393329 UOI393329 UEM393329 TUQ393329 TKU393329 TAY393329 SRC393329 SHG393329 RXK393329 RNO393329 RDS393329 QTW393329 QKA393329 QAE393329 PQI393329 PGM393329 OWQ393329 OMU393329 OCY393329 NTC393329 NJG393329 MZK393329 MPO393329 MFS393329 LVW393329 LMA393329 LCE393329 KSI393329 KIM393329 JYQ393329 JOU393329 JEY393329 IVC393329 ILG393329 IBK393329 HRO393329 HHS393329 GXW393329 GOA393329 GEE393329 FUI393329 FKM393329 FAQ393329 EQU393329 EGY393329 DXC393329 DNG393329 DDK393329 CTO393329 CJS393329 BZW393329 BQA393329 BGE393329 AWI393329 AMM393329 ACQ393329 SU393329 IY393329 C393329 WVK327793 WLO327793 WBS327793 VRW327793 VIA327793 UYE327793 UOI327793 UEM327793 TUQ327793 TKU327793 TAY327793 SRC327793 SHG327793 RXK327793 RNO327793 RDS327793 QTW327793 QKA327793 QAE327793 PQI327793 PGM327793 OWQ327793 OMU327793 OCY327793 NTC327793 NJG327793 MZK327793 MPO327793 MFS327793 LVW327793 LMA327793 LCE327793 KSI327793 KIM327793 JYQ327793 JOU327793 JEY327793 IVC327793 ILG327793 IBK327793 HRO327793 HHS327793 GXW327793 GOA327793 GEE327793 FUI327793 FKM327793 FAQ327793 EQU327793 EGY327793 DXC327793 DNG327793 DDK327793 CTO327793 CJS327793 BZW327793 BQA327793 BGE327793 AWI327793 AMM327793 ACQ327793 SU327793 IY327793 C327793 WVK262257 WLO262257 WBS262257 VRW262257 VIA262257 UYE262257 UOI262257 UEM262257 TUQ262257 TKU262257 TAY262257 SRC262257 SHG262257 RXK262257 RNO262257 RDS262257 QTW262257 QKA262257 QAE262257 PQI262257 PGM262257 OWQ262257 OMU262257 OCY262257 NTC262257 NJG262257 MZK262257 MPO262257 MFS262257 LVW262257 LMA262257 LCE262257 KSI262257 KIM262257 JYQ262257 JOU262257 JEY262257 IVC262257 ILG262257 IBK262257 HRO262257 HHS262257 GXW262257 GOA262257 GEE262257 FUI262257 FKM262257 FAQ262257 EQU262257 EGY262257 DXC262257 DNG262257 DDK262257 CTO262257 CJS262257 BZW262257 BQA262257 BGE262257 AWI262257 AMM262257 ACQ262257 SU262257 IY262257 C262257 WVK196721 WLO196721 WBS196721 VRW196721 VIA196721 UYE196721 UOI196721 UEM196721 TUQ196721 TKU196721 TAY196721 SRC196721 SHG196721 RXK196721 RNO196721 RDS196721 QTW196721 QKA196721 QAE196721 PQI196721 PGM196721 OWQ196721 OMU196721 OCY196721 NTC196721 NJG196721 MZK196721 MPO196721 MFS196721 LVW196721 LMA196721 LCE196721 KSI196721 KIM196721 JYQ196721 JOU196721 JEY196721 IVC196721 ILG196721 IBK196721 HRO196721 HHS196721 GXW196721 GOA196721 GEE196721 FUI196721 FKM196721 FAQ196721 EQU196721 EGY196721 DXC196721 DNG196721 DDK196721 CTO196721 CJS196721 BZW196721 BQA196721 BGE196721 AWI196721 AMM196721 ACQ196721 SU196721 IY196721 C196721 WVK131185 WLO131185 WBS131185 VRW131185 VIA131185 UYE131185 UOI131185 UEM131185 TUQ131185 TKU131185 TAY131185 SRC131185 SHG131185 RXK131185 RNO131185 RDS131185 QTW131185 QKA131185 QAE131185 PQI131185 PGM131185 OWQ131185 OMU131185 OCY131185 NTC131185 NJG131185 MZK131185 MPO131185 MFS131185 LVW131185 LMA131185 LCE131185 KSI131185 KIM131185 JYQ131185 JOU131185 JEY131185 IVC131185 ILG131185 IBK131185 HRO131185 HHS131185 GXW131185 GOA131185 GEE131185 FUI131185 FKM131185 FAQ131185 EQU131185 EGY131185 DXC131185 DNG131185 DDK131185 CTO131185 CJS131185 BZW131185 BQA131185 BGE131185 AWI131185 AMM131185 ACQ131185 SU131185 IY131185 C131185 WVK65649 WLO65649 WBS65649 VRW65649 VIA65649 UYE65649 UOI65649 UEM65649 TUQ65649 TKU65649 TAY65649 SRC65649 SHG65649 RXK65649 RNO65649 RDS65649 QTW65649 QKA65649 QAE65649 PQI65649 PGM65649 OWQ65649 OMU65649 OCY65649 NTC65649 NJG65649 MZK65649 MPO65649 MFS65649 LVW65649 LMA65649 LCE65649 KSI65649 KIM65649 JYQ65649 JOU65649 JEY65649 IVC65649 ILG65649 IBK65649 HRO65649 HHS65649 GXW65649 GOA65649 GEE65649 FUI65649 FKM65649 FAQ65649 EQU65649 EGY65649 DXC65649 DNG65649 DDK65649 CTO65649 CJS65649 BZW65649 BQA65649 BGE65649 AWI65649 AMM65649 ACQ65649 SU65649 IY65649 C65649 WVK113 WLO113 WBS113 VRW113 VIA113 UYE113 UOI113 UEM113 TUQ113 TKU113 TAY113 SRC113 SHG113 RXK113 RNO113 RDS113 QTW113 QKA113 QAE113 PQI113 PGM113 OWQ113 OMU113 OCY113 NTC113 NJG113 MZK113 MPO113 MFS113 LVW113 LMA113 LCE113 KSI113 KIM113 JYQ113 JOU113 JEY113 IVC113 ILG113 IBK113 HRO113 HHS113 GXW113 GOA113 GEE113 FUI113 FKM113 FAQ113 EQU113 EGY113 DXC113 DNG113 DDK113 CTO113 CJS113 BZW113 BQA113 BGE113 AWI113 AMM113 ACQ113 SU113 IY113" xr:uid="{04277039-901B-4F85-A126-72F211D9ACD5}">
      <formula1>$T$107:$T$109</formula1>
    </dataValidation>
    <dataValidation type="list" allowBlank="1" showInputMessage="1" showErrorMessage="1" sqref="C119 WVK983159 WLO983159 WBS983159 VRW983159 VIA983159 UYE983159 UOI983159 UEM983159 TUQ983159 TKU983159 TAY983159 SRC983159 SHG983159 RXK983159 RNO983159 RDS983159 QTW983159 QKA983159 QAE983159 PQI983159 PGM983159 OWQ983159 OMU983159 OCY983159 NTC983159 NJG983159 MZK983159 MPO983159 MFS983159 LVW983159 LMA983159 LCE983159 KSI983159 KIM983159 JYQ983159 JOU983159 JEY983159 IVC983159 ILG983159 IBK983159 HRO983159 HHS983159 GXW983159 GOA983159 GEE983159 FUI983159 FKM983159 FAQ983159 EQU983159 EGY983159 DXC983159 DNG983159 DDK983159 CTO983159 CJS983159 BZW983159 BQA983159 BGE983159 AWI983159 AMM983159 ACQ983159 SU983159 IY983159 C983159 WVK917623 WLO917623 WBS917623 VRW917623 VIA917623 UYE917623 UOI917623 UEM917623 TUQ917623 TKU917623 TAY917623 SRC917623 SHG917623 RXK917623 RNO917623 RDS917623 QTW917623 QKA917623 QAE917623 PQI917623 PGM917623 OWQ917623 OMU917623 OCY917623 NTC917623 NJG917623 MZK917623 MPO917623 MFS917623 LVW917623 LMA917623 LCE917623 KSI917623 KIM917623 JYQ917623 JOU917623 JEY917623 IVC917623 ILG917623 IBK917623 HRO917623 HHS917623 GXW917623 GOA917623 GEE917623 FUI917623 FKM917623 FAQ917623 EQU917623 EGY917623 DXC917623 DNG917623 DDK917623 CTO917623 CJS917623 BZW917623 BQA917623 BGE917623 AWI917623 AMM917623 ACQ917623 SU917623 IY917623 C917623 WVK852087 WLO852087 WBS852087 VRW852087 VIA852087 UYE852087 UOI852087 UEM852087 TUQ852087 TKU852087 TAY852087 SRC852087 SHG852087 RXK852087 RNO852087 RDS852087 QTW852087 QKA852087 QAE852087 PQI852087 PGM852087 OWQ852087 OMU852087 OCY852087 NTC852087 NJG852087 MZK852087 MPO852087 MFS852087 LVW852087 LMA852087 LCE852087 KSI852087 KIM852087 JYQ852087 JOU852087 JEY852087 IVC852087 ILG852087 IBK852087 HRO852087 HHS852087 GXW852087 GOA852087 GEE852087 FUI852087 FKM852087 FAQ852087 EQU852087 EGY852087 DXC852087 DNG852087 DDK852087 CTO852087 CJS852087 BZW852087 BQA852087 BGE852087 AWI852087 AMM852087 ACQ852087 SU852087 IY852087 C852087 WVK786551 WLO786551 WBS786551 VRW786551 VIA786551 UYE786551 UOI786551 UEM786551 TUQ786551 TKU786551 TAY786551 SRC786551 SHG786551 RXK786551 RNO786551 RDS786551 QTW786551 QKA786551 QAE786551 PQI786551 PGM786551 OWQ786551 OMU786551 OCY786551 NTC786551 NJG786551 MZK786551 MPO786551 MFS786551 LVW786551 LMA786551 LCE786551 KSI786551 KIM786551 JYQ786551 JOU786551 JEY786551 IVC786551 ILG786551 IBK786551 HRO786551 HHS786551 GXW786551 GOA786551 GEE786551 FUI786551 FKM786551 FAQ786551 EQU786551 EGY786551 DXC786551 DNG786551 DDK786551 CTO786551 CJS786551 BZW786551 BQA786551 BGE786551 AWI786551 AMM786551 ACQ786551 SU786551 IY786551 C786551 WVK721015 WLO721015 WBS721015 VRW721015 VIA721015 UYE721015 UOI721015 UEM721015 TUQ721015 TKU721015 TAY721015 SRC721015 SHG721015 RXK721015 RNO721015 RDS721015 QTW721015 QKA721015 QAE721015 PQI721015 PGM721015 OWQ721015 OMU721015 OCY721015 NTC721015 NJG721015 MZK721015 MPO721015 MFS721015 LVW721015 LMA721015 LCE721015 KSI721015 KIM721015 JYQ721015 JOU721015 JEY721015 IVC721015 ILG721015 IBK721015 HRO721015 HHS721015 GXW721015 GOA721015 GEE721015 FUI721015 FKM721015 FAQ721015 EQU721015 EGY721015 DXC721015 DNG721015 DDK721015 CTO721015 CJS721015 BZW721015 BQA721015 BGE721015 AWI721015 AMM721015 ACQ721015 SU721015 IY721015 C721015 WVK655479 WLO655479 WBS655479 VRW655479 VIA655479 UYE655479 UOI655479 UEM655479 TUQ655479 TKU655479 TAY655479 SRC655479 SHG655479 RXK655479 RNO655479 RDS655479 QTW655479 QKA655479 QAE655479 PQI655479 PGM655479 OWQ655479 OMU655479 OCY655479 NTC655479 NJG655479 MZK655479 MPO655479 MFS655479 LVW655479 LMA655479 LCE655479 KSI655479 KIM655479 JYQ655479 JOU655479 JEY655479 IVC655479 ILG655479 IBK655479 HRO655479 HHS655479 GXW655479 GOA655479 GEE655479 FUI655479 FKM655479 FAQ655479 EQU655479 EGY655479 DXC655479 DNG655479 DDK655479 CTO655479 CJS655479 BZW655479 BQA655479 BGE655479 AWI655479 AMM655479 ACQ655479 SU655479 IY655479 C655479 WVK589943 WLO589943 WBS589943 VRW589943 VIA589943 UYE589943 UOI589943 UEM589943 TUQ589943 TKU589943 TAY589943 SRC589943 SHG589943 RXK589943 RNO589943 RDS589943 QTW589943 QKA589943 QAE589943 PQI589943 PGM589943 OWQ589943 OMU589943 OCY589943 NTC589943 NJG589943 MZK589943 MPO589943 MFS589943 LVW589943 LMA589943 LCE589943 KSI589943 KIM589943 JYQ589943 JOU589943 JEY589943 IVC589943 ILG589943 IBK589943 HRO589943 HHS589943 GXW589943 GOA589943 GEE589943 FUI589943 FKM589943 FAQ589943 EQU589943 EGY589943 DXC589943 DNG589943 DDK589943 CTO589943 CJS589943 BZW589943 BQA589943 BGE589943 AWI589943 AMM589943 ACQ589943 SU589943 IY589943 C589943 WVK524407 WLO524407 WBS524407 VRW524407 VIA524407 UYE524407 UOI524407 UEM524407 TUQ524407 TKU524407 TAY524407 SRC524407 SHG524407 RXK524407 RNO524407 RDS524407 QTW524407 QKA524407 QAE524407 PQI524407 PGM524407 OWQ524407 OMU524407 OCY524407 NTC524407 NJG524407 MZK524407 MPO524407 MFS524407 LVW524407 LMA524407 LCE524407 KSI524407 KIM524407 JYQ524407 JOU524407 JEY524407 IVC524407 ILG524407 IBK524407 HRO524407 HHS524407 GXW524407 GOA524407 GEE524407 FUI524407 FKM524407 FAQ524407 EQU524407 EGY524407 DXC524407 DNG524407 DDK524407 CTO524407 CJS524407 BZW524407 BQA524407 BGE524407 AWI524407 AMM524407 ACQ524407 SU524407 IY524407 C524407 WVK458871 WLO458871 WBS458871 VRW458871 VIA458871 UYE458871 UOI458871 UEM458871 TUQ458871 TKU458871 TAY458871 SRC458871 SHG458871 RXK458871 RNO458871 RDS458871 QTW458871 QKA458871 QAE458871 PQI458871 PGM458871 OWQ458871 OMU458871 OCY458871 NTC458871 NJG458871 MZK458871 MPO458871 MFS458871 LVW458871 LMA458871 LCE458871 KSI458871 KIM458871 JYQ458871 JOU458871 JEY458871 IVC458871 ILG458871 IBK458871 HRO458871 HHS458871 GXW458871 GOA458871 GEE458871 FUI458871 FKM458871 FAQ458871 EQU458871 EGY458871 DXC458871 DNG458871 DDK458871 CTO458871 CJS458871 BZW458871 BQA458871 BGE458871 AWI458871 AMM458871 ACQ458871 SU458871 IY458871 C458871 WVK393335 WLO393335 WBS393335 VRW393335 VIA393335 UYE393335 UOI393335 UEM393335 TUQ393335 TKU393335 TAY393335 SRC393335 SHG393335 RXK393335 RNO393335 RDS393335 QTW393335 QKA393335 QAE393335 PQI393335 PGM393335 OWQ393335 OMU393335 OCY393335 NTC393335 NJG393335 MZK393335 MPO393335 MFS393335 LVW393335 LMA393335 LCE393335 KSI393335 KIM393335 JYQ393335 JOU393335 JEY393335 IVC393335 ILG393335 IBK393335 HRO393335 HHS393335 GXW393335 GOA393335 GEE393335 FUI393335 FKM393335 FAQ393335 EQU393335 EGY393335 DXC393335 DNG393335 DDK393335 CTO393335 CJS393335 BZW393335 BQA393335 BGE393335 AWI393335 AMM393335 ACQ393335 SU393335 IY393335 C393335 WVK327799 WLO327799 WBS327799 VRW327799 VIA327799 UYE327799 UOI327799 UEM327799 TUQ327799 TKU327799 TAY327799 SRC327799 SHG327799 RXK327799 RNO327799 RDS327799 QTW327799 QKA327799 QAE327799 PQI327799 PGM327799 OWQ327799 OMU327799 OCY327799 NTC327799 NJG327799 MZK327799 MPO327799 MFS327799 LVW327799 LMA327799 LCE327799 KSI327799 KIM327799 JYQ327799 JOU327799 JEY327799 IVC327799 ILG327799 IBK327799 HRO327799 HHS327799 GXW327799 GOA327799 GEE327799 FUI327799 FKM327799 FAQ327799 EQU327799 EGY327799 DXC327799 DNG327799 DDK327799 CTO327799 CJS327799 BZW327799 BQA327799 BGE327799 AWI327799 AMM327799 ACQ327799 SU327799 IY327799 C327799 WVK262263 WLO262263 WBS262263 VRW262263 VIA262263 UYE262263 UOI262263 UEM262263 TUQ262263 TKU262263 TAY262263 SRC262263 SHG262263 RXK262263 RNO262263 RDS262263 QTW262263 QKA262263 QAE262263 PQI262263 PGM262263 OWQ262263 OMU262263 OCY262263 NTC262263 NJG262263 MZK262263 MPO262263 MFS262263 LVW262263 LMA262263 LCE262263 KSI262263 KIM262263 JYQ262263 JOU262263 JEY262263 IVC262263 ILG262263 IBK262263 HRO262263 HHS262263 GXW262263 GOA262263 GEE262263 FUI262263 FKM262263 FAQ262263 EQU262263 EGY262263 DXC262263 DNG262263 DDK262263 CTO262263 CJS262263 BZW262263 BQA262263 BGE262263 AWI262263 AMM262263 ACQ262263 SU262263 IY262263 C262263 WVK196727 WLO196727 WBS196727 VRW196727 VIA196727 UYE196727 UOI196727 UEM196727 TUQ196727 TKU196727 TAY196727 SRC196727 SHG196727 RXK196727 RNO196727 RDS196727 QTW196727 QKA196727 QAE196727 PQI196727 PGM196727 OWQ196727 OMU196727 OCY196727 NTC196727 NJG196727 MZK196727 MPO196727 MFS196727 LVW196727 LMA196727 LCE196727 KSI196727 KIM196727 JYQ196727 JOU196727 JEY196727 IVC196727 ILG196727 IBK196727 HRO196727 HHS196727 GXW196727 GOA196727 GEE196727 FUI196727 FKM196727 FAQ196727 EQU196727 EGY196727 DXC196727 DNG196727 DDK196727 CTO196727 CJS196727 BZW196727 BQA196727 BGE196727 AWI196727 AMM196727 ACQ196727 SU196727 IY196727 C196727 WVK131191 WLO131191 WBS131191 VRW131191 VIA131191 UYE131191 UOI131191 UEM131191 TUQ131191 TKU131191 TAY131191 SRC131191 SHG131191 RXK131191 RNO131191 RDS131191 QTW131191 QKA131191 QAE131191 PQI131191 PGM131191 OWQ131191 OMU131191 OCY131191 NTC131191 NJG131191 MZK131191 MPO131191 MFS131191 LVW131191 LMA131191 LCE131191 KSI131191 KIM131191 JYQ131191 JOU131191 JEY131191 IVC131191 ILG131191 IBK131191 HRO131191 HHS131191 GXW131191 GOA131191 GEE131191 FUI131191 FKM131191 FAQ131191 EQU131191 EGY131191 DXC131191 DNG131191 DDK131191 CTO131191 CJS131191 BZW131191 BQA131191 BGE131191 AWI131191 AMM131191 ACQ131191 SU131191 IY131191 C131191 WVK65655 WLO65655 WBS65655 VRW65655 VIA65655 UYE65655 UOI65655 UEM65655 TUQ65655 TKU65655 TAY65655 SRC65655 SHG65655 RXK65655 RNO65655 RDS65655 QTW65655 QKA65655 QAE65655 PQI65655 PGM65655 OWQ65655 OMU65655 OCY65655 NTC65655 NJG65655 MZK65655 MPO65655 MFS65655 LVW65655 LMA65655 LCE65655 KSI65655 KIM65655 JYQ65655 JOU65655 JEY65655 IVC65655 ILG65655 IBK65655 HRO65655 HHS65655 GXW65655 GOA65655 GEE65655 FUI65655 FKM65655 FAQ65655 EQU65655 EGY65655 DXC65655 DNG65655 DDK65655 CTO65655 CJS65655 BZW65655 BQA65655 BGE65655 AWI65655 AMM65655 ACQ65655 SU65655 IY65655 C65655 WVK119 WLO119 WBS119 VRW119 VIA119 UYE119 UOI119 UEM119 TUQ119 TKU119 TAY119 SRC119 SHG119 RXK119 RNO119 RDS119 QTW119 QKA119 QAE119 PQI119 PGM119 OWQ119 OMU119 OCY119 NTC119 NJG119 MZK119 MPO119 MFS119 LVW119 LMA119 LCE119 KSI119 KIM119 JYQ119 JOU119 JEY119 IVC119 ILG119 IBK119 HRO119 HHS119 GXW119 GOA119 GEE119 FUI119 FKM119 FAQ119 EQU119 EGY119 DXC119 DNG119 DDK119 CTO119 CJS119 BZW119 BQA119 BGE119 AWI119 AMM119 ACQ119 SU119 IY119" xr:uid="{F2198FA1-44D7-461C-B740-7765BBC2658A}">
      <formula1>$R$122:$R$124</formula1>
    </dataValidation>
    <dataValidation type="list" allowBlank="1" showInputMessage="1" showErrorMessage="1" sqref="C118 WVK983158 WLO983158 WBS983158 VRW983158 VIA983158 UYE983158 UOI983158 UEM983158 TUQ983158 TKU983158 TAY983158 SRC983158 SHG983158 RXK983158 RNO983158 RDS983158 QTW983158 QKA983158 QAE983158 PQI983158 PGM983158 OWQ983158 OMU983158 OCY983158 NTC983158 NJG983158 MZK983158 MPO983158 MFS983158 LVW983158 LMA983158 LCE983158 KSI983158 KIM983158 JYQ983158 JOU983158 JEY983158 IVC983158 ILG983158 IBK983158 HRO983158 HHS983158 GXW983158 GOA983158 GEE983158 FUI983158 FKM983158 FAQ983158 EQU983158 EGY983158 DXC983158 DNG983158 DDK983158 CTO983158 CJS983158 BZW983158 BQA983158 BGE983158 AWI983158 AMM983158 ACQ983158 SU983158 IY983158 C983158 WVK917622 WLO917622 WBS917622 VRW917622 VIA917622 UYE917622 UOI917622 UEM917622 TUQ917622 TKU917622 TAY917622 SRC917622 SHG917622 RXK917622 RNO917622 RDS917622 QTW917622 QKA917622 QAE917622 PQI917622 PGM917622 OWQ917622 OMU917622 OCY917622 NTC917622 NJG917622 MZK917622 MPO917622 MFS917622 LVW917622 LMA917622 LCE917622 KSI917622 KIM917622 JYQ917622 JOU917622 JEY917622 IVC917622 ILG917622 IBK917622 HRO917622 HHS917622 GXW917622 GOA917622 GEE917622 FUI917622 FKM917622 FAQ917622 EQU917622 EGY917622 DXC917622 DNG917622 DDK917622 CTO917622 CJS917622 BZW917622 BQA917622 BGE917622 AWI917622 AMM917622 ACQ917622 SU917622 IY917622 C917622 WVK852086 WLO852086 WBS852086 VRW852086 VIA852086 UYE852086 UOI852086 UEM852086 TUQ852086 TKU852086 TAY852086 SRC852086 SHG852086 RXK852086 RNO852086 RDS852086 QTW852086 QKA852086 QAE852086 PQI852086 PGM852086 OWQ852086 OMU852086 OCY852086 NTC852086 NJG852086 MZK852086 MPO852086 MFS852086 LVW852086 LMA852086 LCE852086 KSI852086 KIM852086 JYQ852086 JOU852086 JEY852086 IVC852086 ILG852086 IBK852086 HRO852086 HHS852086 GXW852086 GOA852086 GEE852086 FUI852086 FKM852086 FAQ852086 EQU852086 EGY852086 DXC852086 DNG852086 DDK852086 CTO852086 CJS852086 BZW852086 BQA852086 BGE852086 AWI852086 AMM852086 ACQ852086 SU852086 IY852086 C852086 WVK786550 WLO786550 WBS786550 VRW786550 VIA786550 UYE786550 UOI786550 UEM786550 TUQ786550 TKU786550 TAY786550 SRC786550 SHG786550 RXK786550 RNO786550 RDS786550 QTW786550 QKA786550 QAE786550 PQI786550 PGM786550 OWQ786550 OMU786550 OCY786550 NTC786550 NJG786550 MZK786550 MPO786550 MFS786550 LVW786550 LMA786550 LCE786550 KSI786550 KIM786550 JYQ786550 JOU786550 JEY786550 IVC786550 ILG786550 IBK786550 HRO786550 HHS786550 GXW786550 GOA786550 GEE786550 FUI786550 FKM786550 FAQ786550 EQU786550 EGY786550 DXC786550 DNG786550 DDK786550 CTO786550 CJS786550 BZW786550 BQA786550 BGE786550 AWI786550 AMM786550 ACQ786550 SU786550 IY786550 C786550 WVK721014 WLO721014 WBS721014 VRW721014 VIA721014 UYE721014 UOI721014 UEM721014 TUQ721014 TKU721014 TAY721014 SRC721014 SHG721014 RXK721014 RNO721014 RDS721014 QTW721014 QKA721014 QAE721014 PQI721014 PGM721014 OWQ721014 OMU721014 OCY721014 NTC721014 NJG721014 MZK721014 MPO721014 MFS721014 LVW721014 LMA721014 LCE721014 KSI721014 KIM721014 JYQ721014 JOU721014 JEY721014 IVC721014 ILG721014 IBK721014 HRO721014 HHS721014 GXW721014 GOA721014 GEE721014 FUI721014 FKM721014 FAQ721014 EQU721014 EGY721014 DXC721014 DNG721014 DDK721014 CTO721014 CJS721014 BZW721014 BQA721014 BGE721014 AWI721014 AMM721014 ACQ721014 SU721014 IY721014 C721014 WVK655478 WLO655478 WBS655478 VRW655478 VIA655478 UYE655478 UOI655478 UEM655478 TUQ655478 TKU655478 TAY655478 SRC655478 SHG655478 RXK655478 RNO655478 RDS655478 QTW655478 QKA655478 QAE655478 PQI655478 PGM655478 OWQ655478 OMU655478 OCY655478 NTC655478 NJG655478 MZK655478 MPO655478 MFS655478 LVW655478 LMA655478 LCE655478 KSI655478 KIM655478 JYQ655478 JOU655478 JEY655478 IVC655478 ILG655478 IBK655478 HRO655478 HHS655478 GXW655478 GOA655478 GEE655478 FUI655478 FKM655478 FAQ655478 EQU655478 EGY655478 DXC655478 DNG655478 DDK655478 CTO655478 CJS655478 BZW655478 BQA655478 BGE655478 AWI655478 AMM655478 ACQ655478 SU655478 IY655478 C655478 WVK589942 WLO589942 WBS589942 VRW589942 VIA589942 UYE589942 UOI589942 UEM589942 TUQ589942 TKU589942 TAY589942 SRC589942 SHG589942 RXK589942 RNO589942 RDS589942 QTW589942 QKA589942 QAE589942 PQI589942 PGM589942 OWQ589942 OMU589942 OCY589942 NTC589942 NJG589942 MZK589942 MPO589942 MFS589942 LVW589942 LMA589942 LCE589942 KSI589942 KIM589942 JYQ589942 JOU589942 JEY589942 IVC589942 ILG589942 IBK589942 HRO589942 HHS589942 GXW589942 GOA589942 GEE589942 FUI589942 FKM589942 FAQ589942 EQU589942 EGY589942 DXC589942 DNG589942 DDK589942 CTO589942 CJS589942 BZW589942 BQA589942 BGE589942 AWI589942 AMM589942 ACQ589942 SU589942 IY589942 C589942 WVK524406 WLO524406 WBS524406 VRW524406 VIA524406 UYE524406 UOI524406 UEM524406 TUQ524406 TKU524406 TAY524406 SRC524406 SHG524406 RXK524406 RNO524406 RDS524406 QTW524406 QKA524406 QAE524406 PQI524406 PGM524406 OWQ524406 OMU524406 OCY524406 NTC524406 NJG524406 MZK524406 MPO524406 MFS524406 LVW524406 LMA524406 LCE524406 KSI524406 KIM524406 JYQ524406 JOU524406 JEY524406 IVC524406 ILG524406 IBK524406 HRO524406 HHS524406 GXW524406 GOA524406 GEE524406 FUI524406 FKM524406 FAQ524406 EQU524406 EGY524406 DXC524406 DNG524406 DDK524406 CTO524406 CJS524406 BZW524406 BQA524406 BGE524406 AWI524406 AMM524406 ACQ524406 SU524406 IY524406 C524406 WVK458870 WLO458870 WBS458870 VRW458870 VIA458870 UYE458870 UOI458870 UEM458870 TUQ458870 TKU458870 TAY458870 SRC458870 SHG458870 RXK458870 RNO458870 RDS458870 QTW458870 QKA458870 QAE458870 PQI458870 PGM458870 OWQ458870 OMU458870 OCY458870 NTC458870 NJG458870 MZK458870 MPO458870 MFS458870 LVW458870 LMA458870 LCE458870 KSI458870 KIM458870 JYQ458870 JOU458870 JEY458870 IVC458870 ILG458870 IBK458870 HRO458870 HHS458870 GXW458870 GOA458870 GEE458870 FUI458870 FKM458870 FAQ458870 EQU458870 EGY458870 DXC458870 DNG458870 DDK458870 CTO458870 CJS458870 BZW458870 BQA458870 BGE458870 AWI458870 AMM458870 ACQ458870 SU458870 IY458870 C458870 WVK393334 WLO393334 WBS393334 VRW393334 VIA393334 UYE393334 UOI393334 UEM393334 TUQ393334 TKU393334 TAY393334 SRC393334 SHG393334 RXK393334 RNO393334 RDS393334 QTW393334 QKA393334 QAE393334 PQI393334 PGM393334 OWQ393334 OMU393334 OCY393334 NTC393334 NJG393334 MZK393334 MPO393334 MFS393334 LVW393334 LMA393334 LCE393334 KSI393334 KIM393334 JYQ393334 JOU393334 JEY393334 IVC393334 ILG393334 IBK393334 HRO393334 HHS393334 GXW393334 GOA393334 GEE393334 FUI393334 FKM393334 FAQ393334 EQU393334 EGY393334 DXC393334 DNG393334 DDK393334 CTO393334 CJS393334 BZW393334 BQA393334 BGE393334 AWI393334 AMM393334 ACQ393334 SU393334 IY393334 C393334 WVK327798 WLO327798 WBS327798 VRW327798 VIA327798 UYE327798 UOI327798 UEM327798 TUQ327798 TKU327798 TAY327798 SRC327798 SHG327798 RXK327798 RNO327798 RDS327798 QTW327798 QKA327798 QAE327798 PQI327798 PGM327798 OWQ327798 OMU327798 OCY327798 NTC327798 NJG327798 MZK327798 MPO327798 MFS327798 LVW327798 LMA327798 LCE327798 KSI327798 KIM327798 JYQ327798 JOU327798 JEY327798 IVC327798 ILG327798 IBK327798 HRO327798 HHS327798 GXW327798 GOA327798 GEE327798 FUI327798 FKM327798 FAQ327798 EQU327798 EGY327798 DXC327798 DNG327798 DDK327798 CTO327798 CJS327798 BZW327798 BQA327798 BGE327798 AWI327798 AMM327798 ACQ327798 SU327798 IY327798 C327798 WVK262262 WLO262262 WBS262262 VRW262262 VIA262262 UYE262262 UOI262262 UEM262262 TUQ262262 TKU262262 TAY262262 SRC262262 SHG262262 RXK262262 RNO262262 RDS262262 QTW262262 QKA262262 QAE262262 PQI262262 PGM262262 OWQ262262 OMU262262 OCY262262 NTC262262 NJG262262 MZK262262 MPO262262 MFS262262 LVW262262 LMA262262 LCE262262 KSI262262 KIM262262 JYQ262262 JOU262262 JEY262262 IVC262262 ILG262262 IBK262262 HRO262262 HHS262262 GXW262262 GOA262262 GEE262262 FUI262262 FKM262262 FAQ262262 EQU262262 EGY262262 DXC262262 DNG262262 DDK262262 CTO262262 CJS262262 BZW262262 BQA262262 BGE262262 AWI262262 AMM262262 ACQ262262 SU262262 IY262262 C262262 WVK196726 WLO196726 WBS196726 VRW196726 VIA196726 UYE196726 UOI196726 UEM196726 TUQ196726 TKU196726 TAY196726 SRC196726 SHG196726 RXK196726 RNO196726 RDS196726 QTW196726 QKA196726 QAE196726 PQI196726 PGM196726 OWQ196726 OMU196726 OCY196726 NTC196726 NJG196726 MZK196726 MPO196726 MFS196726 LVW196726 LMA196726 LCE196726 KSI196726 KIM196726 JYQ196726 JOU196726 JEY196726 IVC196726 ILG196726 IBK196726 HRO196726 HHS196726 GXW196726 GOA196726 GEE196726 FUI196726 FKM196726 FAQ196726 EQU196726 EGY196726 DXC196726 DNG196726 DDK196726 CTO196726 CJS196726 BZW196726 BQA196726 BGE196726 AWI196726 AMM196726 ACQ196726 SU196726 IY196726 C196726 WVK131190 WLO131190 WBS131190 VRW131190 VIA131190 UYE131190 UOI131190 UEM131190 TUQ131190 TKU131190 TAY131190 SRC131190 SHG131190 RXK131190 RNO131190 RDS131190 QTW131190 QKA131190 QAE131190 PQI131190 PGM131190 OWQ131190 OMU131190 OCY131190 NTC131190 NJG131190 MZK131190 MPO131190 MFS131190 LVW131190 LMA131190 LCE131190 KSI131190 KIM131190 JYQ131190 JOU131190 JEY131190 IVC131190 ILG131190 IBK131190 HRO131190 HHS131190 GXW131190 GOA131190 GEE131190 FUI131190 FKM131190 FAQ131190 EQU131190 EGY131190 DXC131190 DNG131190 DDK131190 CTO131190 CJS131190 BZW131190 BQA131190 BGE131190 AWI131190 AMM131190 ACQ131190 SU131190 IY131190 C131190 WVK65654 WLO65654 WBS65654 VRW65654 VIA65654 UYE65654 UOI65654 UEM65654 TUQ65654 TKU65654 TAY65654 SRC65654 SHG65654 RXK65654 RNO65654 RDS65654 QTW65654 QKA65654 QAE65654 PQI65654 PGM65654 OWQ65654 OMU65654 OCY65654 NTC65654 NJG65654 MZK65654 MPO65654 MFS65654 LVW65654 LMA65654 LCE65654 KSI65654 KIM65654 JYQ65654 JOU65654 JEY65654 IVC65654 ILG65654 IBK65654 HRO65654 HHS65654 GXW65654 GOA65654 GEE65654 FUI65654 FKM65654 FAQ65654 EQU65654 EGY65654 DXC65654 DNG65654 DDK65654 CTO65654 CJS65654 BZW65654 BQA65654 BGE65654 AWI65654 AMM65654 ACQ65654 SU65654 IY65654 C65654 WVK118 WLO118 WBS118 VRW118 VIA118 UYE118 UOI118 UEM118 TUQ118 TKU118 TAY118 SRC118 SHG118 RXK118 RNO118 RDS118 QTW118 QKA118 QAE118 PQI118 PGM118 OWQ118 OMU118 OCY118 NTC118 NJG118 MZK118 MPO118 MFS118 LVW118 LMA118 LCE118 KSI118 KIM118 JYQ118 JOU118 JEY118 IVC118 ILG118 IBK118 HRO118 HHS118 GXW118 GOA118 GEE118 FUI118 FKM118 FAQ118 EQU118 EGY118 DXC118 DNG118 DDK118 CTO118 CJS118 BZW118 BQA118 BGE118 AWI118 AMM118 ACQ118 SU118 IY118" xr:uid="{8CE35B99-25D8-423D-A97A-000CFC3F6F59}">
      <formula1>$R$119:$R$121</formula1>
    </dataValidation>
    <dataValidation type="list" allowBlank="1" showInputMessage="1" showErrorMessage="1" sqref="C117 WVK983157 WLO983157 WBS983157 VRW983157 VIA983157 UYE983157 UOI983157 UEM983157 TUQ983157 TKU983157 TAY983157 SRC983157 SHG983157 RXK983157 RNO983157 RDS983157 QTW983157 QKA983157 QAE983157 PQI983157 PGM983157 OWQ983157 OMU983157 OCY983157 NTC983157 NJG983157 MZK983157 MPO983157 MFS983157 LVW983157 LMA983157 LCE983157 KSI983157 KIM983157 JYQ983157 JOU983157 JEY983157 IVC983157 ILG983157 IBK983157 HRO983157 HHS983157 GXW983157 GOA983157 GEE983157 FUI983157 FKM983157 FAQ983157 EQU983157 EGY983157 DXC983157 DNG983157 DDK983157 CTO983157 CJS983157 BZW983157 BQA983157 BGE983157 AWI983157 AMM983157 ACQ983157 SU983157 IY983157 C983157 WVK917621 WLO917621 WBS917621 VRW917621 VIA917621 UYE917621 UOI917621 UEM917621 TUQ917621 TKU917621 TAY917621 SRC917621 SHG917621 RXK917621 RNO917621 RDS917621 QTW917621 QKA917621 QAE917621 PQI917621 PGM917621 OWQ917621 OMU917621 OCY917621 NTC917621 NJG917621 MZK917621 MPO917621 MFS917621 LVW917621 LMA917621 LCE917621 KSI917621 KIM917621 JYQ917621 JOU917621 JEY917621 IVC917621 ILG917621 IBK917621 HRO917621 HHS917621 GXW917621 GOA917621 GEE917621 FUI917621 FKM917621 FAQ917621 EQU917621 EGY917621 DXC917621 DNG917621 DDK917621 CTO917621 CJS917621 BZW917621 BQA917621 BGE917621 AWI917621 AMM917621 ACQ917621 SU917621 IY917621 C917621 WVK852085 WLO852085 WBS852085 VRW852085 VIA852085 UYE852085 UOI852085 UEM852085 TUQ852085 TKU852085 TAY852085 SRC852085 SHG852085 RXK852085 RNO852085 RDS852085 QTW852085 QKA852085 QAE852085 PQI852085 PGM852085 OWQ852085 OMU852085 OCY852085 NTC852085 NJG852085 MZK852085 MPO852085 MFS852085 LVW852085 LMA852085 LCE852085 KSI852085 KIM852085 JYQ852085 JOU852085 JEY852085 IVC852085 ILG852085 IBK852085 HRO852085 HHS852085 GXW852085 GOA852085 GEE852085 FUI852085 FKM852085 FAQ852085 EQU852085 EGY852085 DXC852085 DNG852085 DDK852085 CTO852085 CJS852085 BZW852085 BQA852085 BGE852085 AWI852085 AMM852085 ACQ852085 SU852085 IY852085 C852085 WVK786549 WLO786549 WBS786549 VRW786549 VIA786549 UYE786549 UOI786549 UEM786549 TUQ786549 TKU786549 TAY786549 SRC786549 SHG786549 RXK786549 RNO786549 RDS786549 QTW786549 QKA786549 QAE786549 PQI786549 PGM786549 OWQ786549 OMU786549 OCY786549 NTC786549 NJG786549 MZK786549 MPO786549 MFS786549 LVW786549 LMA786549 LCE786549 KSI786549 KIM786549 JYQ786549 JOU786549 JEY786549 IVC786549 ILG786549 IBK786549 HRO786549 HHS786549 GXW786549 GOA786549 GEE786549 FUI786549 FKM786549 FAQ786549 EQU786549 EGY786549 DXC786549 DNG786549 DDK786549 CTO786549 CJS786549 BZW786549 BQA786549 BGE786549 AWI786549 AMM786549 ACQ786549 SU786549 IY786549 C786549 WVK721013 WLO721013 WBS721013 VRW721013 VIA721013 UYE721013 UOI721013 UEM721013 TUQ721013 TKU721013 TAY721013 SRC721013 SHG721013 RXK721013 RNO721013 RDS721013 QTW721013 QKA721013 QAE721013 PQI721013 PGM721013 OWQ721013 OMU721013 OCY721013 NTC721013 NJG721013 MZK721013 MPO721013 MFS721013 LVW721013 LMA721013 LCE721013 KSI721013 KIM721013 JYQ721013 JOU721013 JEY721013 IVC721013 ILG721013 IBK721013 HRO721013 HHS721013 GXW721013 GOA721013 GEE721013 FUI721013 FKM721013 FAQ721013 EQU721013 EGY721013 DXC721013 DNG721013 DDK721013 CTO721013 CJS721013 BZW721013 BQA721013 BGE721013 AWI721013 AMM721013 ACQ721013 SU721013 IY721013 C721013 WVK655477 WLO655477 WBS655477 VRW655477 VIA655477 UYE655477 UOI655477 UEM655477 TUQ655477 TKU655477 TAY655477 SRC655477 SHG655477 RXK655477 RNO655477 RDS655477 QTW655477 QKA655477 QAE655477 PQI655477 PGM655477 OWQ655477 OMU655477 OCY655477 NTC655477 NJG655477 MZK655477 MPO655477 MFS655477 LVW655477 LMA655477 LCE655477 KSI655477 KIM655477 JYQ655477 JOU655477 JEY655477 IVC655477 ILG655477 IBK655477 HRO655477 HHS655477 GXW655477 GOA655477 GEE655477 FUI655477 FKM655477 FAQ655477 EQU655477 EGY655477 DXC655477 DNG655477 DDK655477 CTO655477 CJS655477 BZW655477 BQA655477 BGE655477 AWI655477 AMM655477 ACQ655477 SU655477 IY655477 C655477 WVK589941 WLO589941 WBS589941 VRW589941 VIA589941 UYE589941 UOI589941 UEM589941 TUQ589941 TKU589941 TAY589941 SRC589941 SHG589941 RXK589941 RNO589941 RDS589941 QTW589941 QKA589941 QAE589941 PQI589941 PGM589941 OWQ589941 OMU589941 OCY589941 NTC589941 NJG589941 MZK589941 MPO589941 MFS589941 LVW589941 LMA589941 LCE589941 KSI589941 KIM589941 JYQ589941 JOU589941 JEY589941 IVC589941 ILG589941 IBK589941 HRO589941 HHS589941 GXW589941 GOA589941 GEE589941 FUI589941 FKM589941 FAQ589941 EQU589941 EGY589941 DXC589941 DNG589941 DDK589941 CTO589941 CJS589941 BZW589941 BQA589941 BGE589941 AWI589941 AMM589941 ACQ589941 SU589941 IY589941 C589941 WVK524405 WLO524405 WBS524405 VRW524405 VIA524405 UYE524405 UOI524405 UEM524405 TUQ524405 TKU524405 TAY524405 SRC524405 SHG524405 RXK524405 RNO524405 RDS524405 QTW524405 QKA524405 QAE524405 PQI524405 PGM524405 OWQ524405 OMU524405 OCY524405 NTC524405 NJG524405 MZK524405 MPO524405 MFS524405 LVW524405 LMA524405 LCE524405 KSI524405 KIM524405 JYQ524405 JOU524405 JEY524405 IVC524405 ILG524405 IBK524405 HRO524405 HHS524405 GXW524405 GOA524405 GEE524405 FUI524405 FKM524405 FAQ524405 EQU524405 EGY524405 DXC524405 DNG524405 DDK524405 CTO524405 CJS524405 BZW524405 BQA524405 BGE524405 AWI524405 AMM524405 ACQ524405 SU524405 IY524405 C524405 WVK458869 WLO458869 WBS458869 VRW458869 VIA458869 UYE458869 UOI458869 UEM458869 TUQ458869 TKU458869 TAY458869 SRC458869 SHG458869 RXK458869 RNO458869 RDS458869 QTW458869 QKA458869 QAE458869 PQI458869 PGM458869 OWQ458869 OMU458869 OCY458869 NTC458869 NJG458869 MZK458869 MPO458869 MFS458869 LVW458869 LMA458869 LCE458869 KSI458869 KIM458869 JYQ458869 JOU458869 JEY458869 IVC458869 ILG458869 IBK458869 HRO458869 HHS458869 GXW458869 GOA458869 GEE458869 FUI458869 FKM458869 FAQ458869 EQU458869 EGY458869 DXC458869 DNG458869 DDK458869 CTO458869 CJS458869 BZW458869 BQA458869 BGE458869 AWI458869 AMM458869 ACQ458869 SU458869 IY458869 C458869 WVK393333 WLO393333 WBS393333 VRW393333 VIA393333 UYE393333 UOI393333 UEM393333 TUQ393333 TKU393333 TAY393333 SRC393333 SHG393333 RXK393333 RNO393333 RDS393333 QTW393333 QKA393333 QAE393333 PQI393333 PGM393333 OWQ393333 OMU393333 OCY393333 NTC393333 NJG393333 MZK393333 MPO393333 MFS393333 LVW393333 LMA393333 LCE393333 KSI393333 KIM393333 JYQ393333 JOU393333 JEY393333 IVC393333 ILG393333 IBK393333 HRO393333 HHS393333 GXW393333 GOA393333 GEE393333 FUI393333 FKM393333 FAQ393333 EQU393333 EGY393333 DXC393333 DNG393333 DDK393333 CTO393333 CJS393333 BZW393333 BQA393333 BGE393333 AWI393333 AMM393333 ACQ393333 SU393333 IY393333 C393333 WVK327797 WLO327797 WBS327797 VRW327797 VIA327797 UYE327797 UOI327797 UEM327797 TUQ327797 TKU327797 TAY327797 SRC327797 SHG327797 RXK327797 RNO327797 RDS327797 QTW327797 QKA327797 QAE327797 PQI327797 PGM327797 OWQ327797 OMU327797 OCY327797 NTC327797 NJG327797 MZK327797 MPO327797 MFS327797 LVW327797 LMA327797 LCE327797 KSI327797 KIM327797 JYQ327797 JOU327797 JEY327797 IVC327797 ILG327797 IBK327797 HRO327797 HHS327797 GXW327797 GOA327797 GEE327797 FUI327797 FKM327797 FAQ327797 EQU327797 EGY327797 DXC327797 DNG327797 DDK327797 CTO327797 CJS327797 BZW327797 BQA327797 BGE327797 AWI327797 AMM327797 ACQ327797 SU327797 IY327797 C327797 WVK262261 WLO262261 WBS262261 VRW262261 VIA262261 UYE262261 UOI262261 UEM262261 TUQ262261 TKU262261 TAY262261 SRC262261 SHG262261 RXK262261 RNO262261 RDS262261 QTW262261 QKA262261 QAE262261 PQI262261 PGM262261 OWQ262261 OMU262261 OCY262261 NTC262261 NJG262261 MZK262261 MPO262261 MFS262261 LVW262261 LMA262261 LCE262261 KSI262261 KIM262261 JYQ262261 JOU262261 JEY262261 IVC262261 ILG262261 IBK262261 HRO262261 HHS262261 GXW262261 GOA262261 GEE262261 FUI262261 FKM262261 FAQ262261 EQU262261 EGY262261 DXC262261 DNG262261 DDK262261 CTO262261 CJS262261 BZW262261 BQA262261 BGE262261 AWI262261 AMM262261 ACQ262261 SU262261 IY262261 C262261 WVK196725 WLO196725 WBS196725 VRW196725 VIA196725 UYE196725 UOI196725 UEM196725 TUQ196725 TKU196725 TAY196725 SRC196725 SHG196725 RXK196725 RNO196725 RDS196725 QTW196725 QKA196725 QAE196725 PQI196725 PGM196725 OWQ196725 OMU196725 OCY196725 NTC196725 NJG196725 MZK196725 MPO196725 MFS196725 LVW196725 LMA196725 LCE196725 KSI196725 KIM196725 JYQ196725 JOU196725 JEY196725 IVC196725 ILG196725 IBK196725 HRO196725 HHS196725 GXW196725 GOA196725 GEE196725 FUI196725 FKM196725 FAQ196725 EQU196725 EGY196725 DXC196725 DNG196725 DDK196725 CTO196725 CJS196725 BZW196725 BQA196725 BGE196725 AWI196725 AMM196725 ACQ196725 SU196725 IY196725 C196725 WVK131189 WLO131189 WBS131189 VRW131189 VIA131189 UYE131189 UOI131189 UEM131189 TUQ131189 TKU131189 TAY131189 SRC131189 SHG131189 RXK131189 RNO131189 RDS131189 QTW131189 QKA131189 QAE131189 PQI131189 PGM131189 OWQ131189 OMU131189 OCY131189 NTC131189 NJG131189 MZK131189 MPO131189 MFS131189 LVW131189 LMA131189 LCE131189 KSI131189 KIM131189 JYQ131189 JOU131189 JEY131189 IVC131189 ILG131189 IBK131189 HRO131189 HHS131189 GXW131189 GOA131189 GEE131189 FUI131189 FKM131189 FAQ131189 EQU131189 EGY131189 DXC131189 DNG131189 DDK131189 CTO131189 CJS131189 BZW131189 BQA131189 BGE131189 AWI131189 AMM131189 ACQ131189 SU131189 IY131189 C131189 WVK65653 WLO65653 WBS65653 VRW65653 VIA65653 UYE65653 UOI65653 UEM65653 TUQ65653 TKU65653 TAY65653 SRC65653 SHG65653 RXK65653 RNO65653 RDS65653 QTW65653 QKA65653 QAE65653 PQI65653 PGM65653 OWQ65653 OMU65653 OCY65653 NTC65653 NJG65653 MZK65653 MPO65653 MFS65653 LVW65653 LMA65653 LCE65653 KSI65653 KIM65653 JYQ65653 JOU65653 JEY65653 IVC65653 ILG65653 IBK65653 HRO65653 HHS65653 GXW65653 GOA65653 GEE65653 FUI65653 FKM65653 FAQ65653 EQU65653 EGY65653 DXC65653 DNG65653 DDK65653 CTO65653 CJS65653 BZW65653 BQA65653 BGE65653 AWI65653 AMM65653 ACQ65653 SU65653 IY65653 C65653 WVK117 WLO117 WBS117 VRW117 VIA117 UYE117 UOI117 UEM117 TUQ117 TKU117 TAY117 SRC117 SHG117 RXK117 RNO117 RDS117 QTW117 QKA117 QAE117 PQI117 PGM117 OWQ117 OMU117 OCY117 NTC117 NJG117 MZK117 MPO117 MFS117 LVW117 LMA117 LCE117 KSI117 KIM117 JYQ117 JOU117 JEY117 IVC117 ILG117 IBK117 HRO117 HHS117 GXW117 GOA117 GEE117 FUI117 FKM117 FAQ117 EQU117 EGY117 DXC117 DNG117 DDK117 CTO117 CJS117 BZW117 BQA117 BGE117 AWI117 AMM117 ACQ117 SU117 IY117" xr:uid="{2A0F0719-FCDB-4E73-A985-DCF7A0A826BA}">
      <formula1>$R$117:$R$118</formula1>
    </dataValidation>
    <dataValidation type="list" allowBlank="1" showInputMessage="1" showErrorMessage="1" sqref="C115 WVK983155 WLO983155 WBS983155 VRW983155 VIA983155 UYE983155 UOI983155 UEM983155 TUQ983155 TKU983155 TAY983155 SRC983155 SHG983155 RXK983155 RNO983155 RDS983155 QTW983155 QKA983155 QAE983155 PQI983155 PGM983155 OWQ983155 OMU983155 OCY983155 NTC983155 NJG983155 MZK983155 MPO983155 MFS983155 LVW983155 LMA983155 LCE983155 KSI983155 KIM983155 JYQ983155 JOU983155 JEY983155 IVC983155 ILG983155 IBK983155 HRO983155 HHS983155 GXW983155 GOA983155 GEE983155 FUI983155 FKM983155 FAQ983155 EQU983155 EGY983155 DXC983155 DNG983155 DDK983155 CTO983155 CJS983155 BZW983155 BQA983155 BGE983155 AWI983155 AMM983155 ACQ983155 SU983155 IY983155 C983155 WVK917619 WLO917619 WBS917619 VRW917619 VIA917619 UYE917619 UOI917619 UEM917619 TUQ917619 TKU917619 TAY917619 SRC917619 SHG917619 RXK917619 RNO917619 RDS917619 QTW917619 QKA917619 QAE917619 PQI917619 PGM917619 OWQ917619 OMU917619 OCY917619 NTC917619 NJG917619 MZK917619 MPO917619 MFS917619 LVW917619 LMA917619 LCE917619 KSI917619 KIM917619 JYQ917619 JOU917619 JEY917619 IVC917619 ILG917619 IBK917619 HRO917619 HHS917619 GXW917619 GOA917619 GEE917619 FUI917619 FKM917619 FAQ917619 EQU917619 EGY917619 DXC917619 DNG917619 DDK917619 CTO917619 CJS917619 BZW917619 BQA917619 BGE917619 AWI917619 AMM917619 ACQ917619 SU917619 IY917619 C917619 WVK852083 WLO852083 WBS852083 VRW852083 VIA852083 UYE852083 UOI852083 UEM852083 TUQ852083 TKU852083 TAY852083 SRC852083 SHG852083 RXK852083 RNO852083 RDS852083 QTW852083 QKA852083 QAE852083 PQI852083 PGM852083 OWQ852083 OMU852083 OCY852083 NTC852083 NJG852083 MZK852083 MPO852083 MFS852083 LVW852083 LMA852083 LCE852083 KSI852083 KIM852083 JYQ852083 JOU852083 JEY852083 IVC852083 ILG852083 IBK852083 HRO852083 HHS852083 GXW852083 GOA852083 GEE852083 FUI852083 FKM852083 FAQ852083 EQU852083 EGY852083 DXC852083 DNG852083 DDK852083 CTO852083 CJS852083 BZW852083 BQA852083 BGE852083 AWI852083 AMM852083 ACQ852083 SU852083 IY852083 C852083 WVK786547 WLO786547 WBS786547 VRW786547 VIA786547 UYE786547 UOI786547 UEM786547 TUQ786547 TKU786547 TAY786547 SRC786547 SHG786547 RXK786547 RNO786547 RDS786547 QTW786547 QKA786547 QAE786547 PQI786547 PGM786547 OWQ786547 OMU786547 OCY786547 NTC786547 NJG786547 MZK786547 MPO786547 MFS786547 LVW786547 LMA786547 LCE786547 KSI786547 KIM786547 JYQ786547 JOU786547 JEY786547 IVC786547 ILG786547 IBK786547 HRO786547 HHS786547 GXW786547 GOA786547 GEE786547 FUI786547 FKM786547 FAQ786547 EQU786547 EGY786547 DXC786547 DNG786547 DDK786547 CTO786547 CJS786547 BZW786547 BQA786547 BGE786547 AWI786547 AMM786547 ACQ786547 SU786547 IY786547 C786547 WVK721011 WLO721011 WBS721011 VRW721011 VIA721011 UYE721011 UOI721011 UEM721011 TUQ721011 TKU721011 TAY721011 SRC721011 SHG721011 RXK721011 RNO721011 RDS721011 QTW721011 QKA721011 QAE721011 PQI721011 PGM721011 OWQ721011 OMU721011 OCY721011 NTC721011 NJG721011 MZK721011 MPO721011 MFS721011 LVW721011 LMA721011 LCE721011 KSI721011 KIM721011 JYQ721011 JOU721011 JEY721011 IVC721011 ILG721011 IBK721011 HRO721011 HHS721011 GXW721011 GOA721011 GEE721011 FUI721011 FKM721011 FAQ721011 EQU721011 EGY721011 DXC721011 DNG721011 DDK721011 CTO721011 CJS721011 BZW721011 BQA721011 BGE721011 AWI721011 AMM721011 ACQ721011 SU721011 IY721011 C721011 WVK655475 WLO655475 WBS655475 VRW655475 VIA655475 UYE655475 UOI655475 UEM655475 TUQ655475 TKU655475 TAY655475 SRC655475 SHG655475 RXK655475 RNO655475 RDS655475 QTW655475 QKA655475 QAE655475 PQI655475 PGM655475 OWQ655475 OMU655475 OCY655475 NTC655475 NJG655475 MZK655475 MPO655475 MFS655475 LVW655475 LMA655475 LCE655475 KSI655475 KIM655475 JYQ655475 JOU655475 JEY655475 IVC655475 ILG655475 IBK655475 HRO655475 HHS655475 GXW655475 GOA655475 GEE655475 FUI655475 FKM655475 FAQ655475 EQU655475 EGY655475 DXC655475 DNG655475 DDK655475 CTO655475 CJS655475 BZW655475 BQA655475 BGE655475 AWI655475 AMM655475 ACQ655475 SU655475 IY655475 C655475 WVK589939 WLO589939 WBS589939 VRW589939 VIA589939 UYE589939 UOI589939 UEM589939 TUQ589939 TKU589939 TAY589939 SRC589939 SHG589939 RXK589939 RNO589939 RDS589939 QTW589939 QKA589939 QAE589939 PQI589939 PGM589939 OWQ589939 OMU589939 OCY589939 NTC589939 NJG589939 MZK589939 MPO589939 MFS589939 LVW589939 LMA589939 LCE589939 KSI589939 KIM589939 JYQ589939 JOU589939 JEY589939 IVC589939 ILG589939 IBK589939 HRO589939 HHS589939 GXW589939 GOA589939 GEE589939 FUI589939 FKM589939 FAQ589939 EQU589939 EGY589939 DXC589939 DNG589939 DDK589939 CTO589939 CJS589939 BZW589939 BQA589939 BGE589939 AWI589939 AMM589939 ACQ589939 SU589939 IY589939 C589939 WVK524403 WLO524403 WBS524403 VRW524403 VIA524403 UYE524403 UOI524403 UEM524403 TUQ524403 TKU524403 TAY524403 SRC524403 SHG524403 RXK524403 RNO524403 RDS524403 QTW524403 QKA524403 QAE524403 PQI524403 PGM524403 OWQ524403 OMU524403 OCY524403 NTC524403 NJG524403 MZK524403 MPO524403 MFS524403 LVW524403 LMA524403 LCE524403 KSI524403 KIM524403 JYQ524403 JOU524403 JEY524403 IVC524403 ILG524403 IBK524403 HRO524403 HHS524403 GXW524403 GOA524403 GEE524403 FUI524403 FKM524403 FAQ524403 EQU524403 EGY524403 DXC524403 DNG524403 DDK524403 CTO524403 CJS524403 BZW524403 BQA524403 BGE524403 AWI524403 AMM524403 ACQ524403 SU524403 IY524403 C524403 WVK458867 WLO458867 WBS458867 VRW458867 VIA458867 UYE458867 UOI458867 UEM458867 TUQ458867 TKU458867 TAY458867 SRC458867 SHG458867 RXK458867 RNO458867 RDS458867 QTW458867 QKA458867 QAE458867 PQI458867 PGM458867 OWQ458867 OMU458867 OCY458867 NTC458867 NJG458867 MZK458867 MPO458867 MFS458867 LVW458867 LMA458867 LCE458867 KSI458867 KIM458867 JYQ458867 JOU458867 JEY458867 IVC458867 ILG458867 IBK458867 HRO458867 HHS458867 GXW458867 GOA458867 GEE458867 FUI458867 FKM458867 FAQ458867 EQU458867 EGY458867 DXC458867 DNG458867 DDK458867 CTO458867 CJS458867 BZW458867 BQA458867 BGE458867 AWI458867 AMM458867 ACQ458867 SU458867 IY458867 C458867 WVK393331 WLO393331 WBS393331 VRW393331 VIA393331 UYE393331 UOI393331 UEM393331 TUQ393331 TKU393331 TAY393331 SRC393331 SHG393331 RXK393331 RNO393331 RDS393331 QTW393331 QKA393331 QAE393331 PQI393331 PGM393331 OWQ393331 OMU393331 OCY393331 NTC393331 NJG393331 MZK393331 MPO393331 MFS393331 LVW393331 LMA393331 LCE393331 KSI393331 KIM393331 JYQ393331 JOU393331 JEY393331 IVC393331 ILG393331 IBK393331 HRO393331 HHS393331 GXW393331 GOA393331 GEE393331 FUI393331 FKM393331 FAQ393331 EQU393331 EGY393331 DXC393331 DNG393331 DDK393331 CTO393331 CJS393331 BZW393331 BQA393331 BGE393331 AWI393331 AMM393331 ACQ393331 SU393331 IY393331 C393331 WVK327795 WLO327795 WBS327795 VRW327795 VIA327795 UYE327795 UOI327795 UEM327795 TUQ327795 TKU327795 TAY327795 SRC327795 SHG327795 RXK327795 RNO327795 RDS327795 QTW327795 QKA327795 QAE327795 PQI327795 PGM327795 OWQ327795 OMU327795 OCY327795 NTC327795 NJG327795 MZK327795 MPO327795 MFS327795 LVW327795 LMA327795 LCE327795 KSI327795 KIM327795 JYQ327795 JOU327795 JEY327795 IVC327795 ILG327795 IBK327795 HRO327795 HHS327795 GXW327795 GOA327795 GEE327795 FUI327795 FKM327795 FAQ327795 EQU327795 EGY327795 DXC327795 DNG327795 DDK327795 CTO327795 CJS327795 BZW327795 BQA327795 BGE327795 AWI327795 AMM327795 ACQ327795 SU327795 IY327795 C327795 WVK262259 WLO262259 WBS262259 VRW262259 VIA262259 UYE262259 UOI262259 UEM262259 TUQ262259 TKU262259 TAY262259 SRC262259 SHG262259 RXK262259 RNO262259 RDS262259 QTW262259 QKA262259 QAE262259 PQI262259 PGM262259 OWQ262259 OMU262259 OCY262259 NTC262259 NJG262259 MZK262259 MPO262259 MFS262259 LVW262259 LMA262259 LCE262259 KSI262259 KIM262259 JYQ262259 JOU262259 JEY262259 IVC262259 ILG262259 IBK262259 HRO262259 HHS262259 GXW262259 GOA262259 GEE262259 FUI262259 FKM262259 FAQ262259 EQU262259 EGY262259 DXC262259 DNG262259 DDK262259 CTO262259 CJS262259 BZW262259 BQA262259 BGE262259 AWI262259 AMM262259 ACQ262259 SU262259 IY262259 C262259 WVK196723 WLO196723 WBS196723 VRW196723 VIA196723 UYE196723 UOI196723 UEM196723 TUQ196723 TKU196723 TAY196723 SRC196723 SHG196723 RXK196723 RNO196723 RDS196723 QTW196723 QKA196723 QAE196723 PQI196723 PGM196723 OWQ196723 OMU196723 OCY196723 NTC196723 NJG196723 MZK196723 MPO196723 MFS196723 LVW196723 LMA196723 LCE196723 KSI196723 KIM196723 JYQ196723 JOU196723 JEY196723 IVC196723 ILG196723 IBK196723 HRO196723 HHS196723 GXW196723 GOA196723 GEE196723 FUI196723 FKM196723 FAQ196723 EQU196723 EGY196723 DXC196723 DNG196723 DDK196723 CTO196723 CJS196723 BZW196723 BQA196723 BGE196723 AWI196723 AMM196723 ACQ196723 SU196723 IY196723 C196723 WVK131187 WLO131187 WBS131187 VRW131187 VIA131187 UYE131187 UOI131187 UEM131187 TUQ131187 TKU131187 TAY131187 SRC131187 SHG131187 RXK131187 RNO131187 RDS131187 QTW131187 QKA131187 QAE131187 PQI131187 PGM131187 OWQ131187 OMU131187 OCY131187 NTC131187 NJG131187 MZK131187 MPO131187 MFS131187 LVW131187 LMA131187 LCE131187 KSI131187 KIM131187 JYQ131187 JOU131187 JEY131187 IVC131187 ILG131187 IBK131187 HRO131187 HHS131187 GXW131187 GOA131187 GEE131187 FUI131187 FKM131187 FAQ131187 EQU131187 EGY131187 DXC131187 DNG131187 DDK131187 CTO131187 CJS131187 BZW131187 BQA131187 BGE131187 AWI131187 AMM131187 ACQ131187 SU131187 IY131187 C131187 WVK65651 WLO65651 WBS65651 VRW65651 VIA65651 UYE65651 UOI65651 UEM65651 TUQ65651 TKU65651 TAY65651 SRC65651 SHG65651 RXK65651 RNO65651 RDS65651 QTW65651 QKA65651 QAE65651 PQI65651 PGM65651 OWQ65651 OMU65651 OCY65651 NTC65651 NJG65651 MZK65651 MPO65651 MFS65651 LVW65651 LMA65651 LCE65651 KSI65651 KIM65651 JYQ65651 JOU65651 JEY65651 IVC65651 ILG65651 IBK65651 HRO65651 HHS65651 GXW65651 GOA65651 GEE65651 FUI65651 FKM65651 FAQ65651 EQU65651 EGY65651 DXC65651 DNG65651 DDK65651 CTO65651 CJS65651 BZW65651 BQA65651 BGE65651 AWI65651 AMM65651 ACQ65651 SU65651 IY65651 C65651 WVK115 WLO115 WBS115 VRW115 VIA115 UYE115 UOI115 UEM115 TUQ115 TKU115 TAY115 SRC115 SHG115 RXK115 RNO115 RDS115 QTW115 QKA115 QAE115 PQI115 PGM115 OWQ115 OMU115 OCY115 NTC115 NJG115 MZK115 MPO115 MFS115 LVW115 LMA115 LCE115 KSI115 KIM115 JYQ115 JOU115 JEY115 IVC115 ILG115 IBK115 HRO115 HHS115 GXW115 GOA115 GEE115 FUI115 FKM115 FAQ115 EQU115 EGY115 DXC115 DNG115 DDK115 CTO115 CJS115 BZW115 BQA115 BGE115 AWI115 AMM115 ACQ115 SU115 IY115" xr:uid="{8FEF25CF-0C6B-4026-A684-9E8C11C78246}">
      <formula1>$R$112:$R$115</formula1>
    </dataValidation>
    <dataValidation type="list" allowBlank="1" showInputMessage="1" showErrorMessage="1" sqref="C114 WVK983154 WLO983154 WBS983154 VRW983154 VIA983154 UYE983154 UOI983154 UEM983154 TUQ983154 TKU983154 TAY983154 SRC983154 SHG983154 RXK983154 RNO983154 RDS983154 QTW983154 QKA983154 QAE983154 PQI983154 PGM983154 OWQ983154 OMU983154 OCY983154 NTC983154 NJG983154 MZK983154 MPO983154 MFS983154 LVW983154 LMA983154 LCE983154 KSI983154 KIM983154 JYQ983154 JOU983154 JEY983154 IVC983154 ILG983154 IBK983154 HRO983154 HHS983154 GXW983154 GOA983154 GEE983154 FUI983154 FKM983154 FAQ983154 EQU983154 EGY983154 DXC983154 DNG983154 DDK983154 CTO983154 CJS983154 BZW983154 BQA983154 BGE983154 AWI983154 AMM983154 ACQ983154 SU983154 IY983154 C983154 WVK917618 WLO917618 WBS917618 VRW917618 VIA917618 UYE917618 UOI917618 UEM917618 TUQ917618 TKU917618 TAY917618 SRC917618 SHG917618 RXK917618 RNO917618 RDS917618 QTW917618 QKA917618 QAE917618 PQI917618 PGM917618 OWQ917618 OMU917618 OCY917618 NTC917618 NJG917618 MZK917618 MPO917618 MFS917618 LVW917618 LMA917618 LCE917618 KSI917618 KIM917618 JYQ917618 JOU917618 JEY917618 IVC917618 ILG917618 IBK917618 HRO917618 HHS917618 GXW917618 GOA917618 GEE917618 FUI917618 FKM917618 FAQ917618 EQU917618 EGY917618 DXC917618 DNG917618 DDK917618 CTO917618 CJS917618 BZW917618 BQA917618 BGE917618 AWI917618 AMM917618 ACQ917618 SU917618 IY917618 C917618 WVK852082 WLO852082 WBS852082 VRW852082 VIA852082 UYE852082 UOI852082 UEM852082 TUQ852082 TKU852082 TAY852082 SRC852082 SHG852082 RXK852082 RNO852082 RDS852082 QTW852082 QKA852082 QAE852082 PQI852082 PGM852082 OWQ852082 OMU852082 OCY852082 NTC852082 NJG852082 MZK852082 MPO852082 MFS852082 LVW852082 LMA852082 LCE852082 KSI852082 KIM852082 JYQ852082 JOU852082 JEY852082 IVC852082 ILG852082 IBK852082 HRO852082 HHS852082 GXW852082 GOA852082 GEE852082 FUI852082 FKM852082 FAQ852082 EQU852082 EGY852082 DXC852082 DNG852082 DDK852082 CTO852082 CJS852082 BZW852082 BQA852082 BGE852082 AWI852082 AMM852082 ACQ852082 SU852082 IY852082 C852082 WVK786546 WLO786546 WBS786546 VRW786546 VIA786546 UYE786546 UOI786546 UEM786546 TUQ786546 TKU786546 TAY786546 SRC786546 SHG786546 RXK786546 RNO786546 RDS786546 QTW786546 QKA786546 QAE786546 PQI786546 PGM786546 OWQ786546 OMU786546 OCY786546 NTC786546 NJG786546 MZK786546 MPO786546 MFS786546 LVW786546 LMA786546 LCE786546 KSI786546 KIM786546 JYQ786546 JOU786546 JEY786546 IVC786546 ILG786546 IBK786546 HRO786546 HHS786546 GXW786546 GOA786546 GEE786546 FUI786546 FKM786546 FAQ786546 EQU786546 EGY786546 DXC786546 DNG786546 DDK786546 CTO786546 CJS786546 BZW786546 BQA786546 BGE786546 AWI786546 AMM786546 ACQ786546 SU786546 IY786546 C786546 WVK721010 WLO721010 WBS721010 VRW721010 VIA721010 UYE721010 UOI721010 UEM721010 TUQ721010 TKU721010 TAY721010 SRC721010 SHG721010 RXK721010 RNO721010 RDS721010 QTW721010 QKA721010 QAE721010 PQI721010 PGM721010 OWQ721010 OMU721010 OCY721010 NTC721010 NJG721010 MZK721010 MPO721010 MFS721010 LVW721010 LMA721010 LCE721010 KSI721010 KIM721010 JYQ721010 JOU721010 JEY721010 IVC721010 ILG721010 IBK721010 HRO721010 HHS721010 GXW721010 GOA721010 GEE721010 FUI721010 FKM721010 FAQ721010 EQU721010 EGY721010 DXC721010 DNG721010 DDK721010 CTO721010 CJS721010 BZW721010 BQA721010 BGE721010 AWI721010 AMM721010 ACQ721010 SU721010 IY721010 C721010 WVK655474 WLO655474 WBS655474 VRW655474 VIA655474 UYE655474 UOI655474 UEM655474 TUQ655474 TKU655474 TAY655474 SRC655474 SHG655474 RXK655474 RNO655474 RDS655474 QTW655474 QKA655474 QAE655474 PQI655474 PGM655474 OWQ655474 OMU655474 OCY655474 NTC655474 NJG655474 MZK655474 MPO655474 MFS655474 LVW655474 LMA655474 LCE655474 KSI655474 KIM655474 JYQ655474 JOU655474 JEY655474 IVC655474 ILG655474 IBK655474 HRO655474 HHS655474 GXW655474 GOA655474 GEE655474 FUI655474 FKM655474 FAQ655474 EQU655474 EGY655474 DXC655474 DNG655474 DDK655474 CTO655474 CJS655474 BZW655474 BQA655474 BGE655474 AWI655474 AMM655474 ACQ655474 SU655474 IY655474 C655474 WVK589938 WLO589938 WBS589938 VRW589938 VIA589938 UYE589938 UOI589938 UEM589938 TUQ589938 TKU589938 TAY589938 SRC589938 SHG589938 RXK589938 RNO589938 RDS589938 QTW589938 QKA589938 QAE589938 PQI589938 PGM589938 OWQ589938 OMU589938 OCY589938 NTC589938 NJG589938 MZK589938 MPO589938 MFS589938 LVW589938 LMA589938 LCE589938 KSI589938 KIM589938 JYQ589938 JOU589938 JEY589938 IVC589938 ILG589938 IBK589938 HRO589938 HHS589938 GXW589938 GOA589938 GEE589938 FUI589938 FKM589938 FAQ589938 EQU589938 EGY589938 DXC589938 DNG589938 DDK589938 CTO589938 CJS589938 BZW589938 BQA589938 BGE589938 AWI589938 AMM589938 ACQ589938 SU589938 IY589938 C589938 WVK524402 WLO524402 WBS524402 VRW524402 VIA524402 UYE524402 UOI524402 UEM524402 TUQ524402 TKU524402 TAY524402 SRC524402 SHG524402 RXK524402 RNO524402 RDS524402 QTW524402 QKA524402 QAE524402 PQI524402 PGM524402 OWQ524402 OMU524402 OCY524402 NTC524402 NJG524402 MZK524402 MPO524402 MFS524402 LVW524402 LMA524402 LCE524402 KSI524402 KIM524402 JYQ524402 JOU524402 JEY524402 IVC524402 ILG524402 IBK524402 HRO524402 HHS524402 GXW524402 GOA524402 GEE524402 FUI524402 FKM524402 FAQ524402 EQU524402 EGY524402 DXC524402 DNG524402 DDK524402 CTO524402 CJS524402 BZW524402 BQA524402 BGE524402 AWI524402 AMM524402 ACQ524402 SU524402 IY524402 C524402 WVK458866 WLO458866 WBS458866 VRW458866 VIA458866 UYE458866 UOI458866 UEM458866 TUQ458866 TKU458866 TAY458866 SRC458866 SHG458866 RXK458866 RNO458866 RDS458866 QTW458866 QKA458866 QAE458866 PQI458866 PGM458866 OWQ458866 OMU458866 OCY458866 NTC458866 NJG458866 MZK458866 MPO458866 MFS458866 LVW458866 LMA458866 LCE458866 KSI458866 KIM458866 JYQ458866 JOU458866 JEY458866 IVC458866 ILG458866 IBK458866 HRO458866 HHS458866 GXW458866 GOA458866 GEE458866 FUI458866 FKM458866 FAQ458866 EQU458866 EGY458866 DXC458866 DNG458866 DDK458866 CTO458866 CJS458866 BZW458866 BQA458866 BGE458866 AWI458866 AMM458866 ACQ458866 SU458866 IY458866 C458866 WVK393330 WLO393330 WBS393330 VRW393330 VIA393330 UYE393330 UOI393330 UEM393330 TUQ393330 TKU393330 TAY393330 SRC393330 SHG393330 RXK393330 RNO393330 RDS393330 QTW393330 QKA393330 QAE393330 PQI393330 PGM393330 OWQ393330 OMU393330 OCY393330 NTC393330 NJG393330 MZK393330 MPO393330 MFS393330 LVW393330 LMA393330 LCE393330 KSI393330 KIM393330 JYQ393330 JOU393330 JEY393330 IVC393330 ILG393330 IBK393330 HRO393330 HHS393330 GXW393330 GOA393330 GEE393330 FUI393330 FKM393330 FAQ393330 EQU393330 EGY393330 DXC393330 DNG393330 DDK393330 CTO393330 CJS393330 BZW393330 BQA393330 BGE393330 AWI393330 AMM393330 ACQ393330 SU393330 IY393330 C393330 WVK327794 WLO327794 WBS327794 VRW327794 VIA327794 UYE327794 UOI327794 UEM327794 TUQ327794 TKU327794 TAY327794 SRC327794 SHG327794 RXK327794 RNO327794 RDS327794 QTW327794 QKA327794 QAE327794 PQI327794 PGM327794 OWQ327794 OMU327794 OCY327794 NTC327794 NJG327794 MZK327794 MPO327794 MFS327794 LVW327794 LMA327794 LCE327794 KSI327794 KIM327794 JYQ327794 JOU327794 JEY327794 IVC327794 ILG327794 IBK327794 HRO327794 HHS327794 GXW327794 GOA327794 GEE327794 FUI327794 FKM327794 FAQ327794 EQU327794 EGY327794 DXC327794 DNG327794 DDK327794 CTO327794 CJS327794 BZW327794 BQA327794 BGE327794 AWI327794 AMM327794 ACQ327794 SU327794 IY327794 C327794 WVK262258 WLO262258 WBS262258 VRW262258 VIA262258 UYE262258 UOI262258 UEM262258 TUQ262258 TKU262258 TAY262258 SRC262258 SHG262258 RXK262258 RNO262258 RDS262258 QTW262258 QKA262258 QAE262258 PQI262258 PGM262258 OWQ262258 OMU262258 OCY262258 NTC262258 NJG262258 MZK262258 MPO262258 MFS262258 LVW262258 LMA262258 LCE262258 KSI262258 KIM262258 JYQ262258 JOU262258 JEY262258 IVC262258 ILG262258 IBK262258 HRO262258 HHS262258 GXW262258 GOA262258 GEE262258 FUI262258 FKM262258 FAQ262258 EQU262258 EGY262258 DXC262258 DNG262258 DDK262258 CTO262258 CJS262258 BZW262258 BQA262258 BGE262258 AWI262258 AMM262258 ACQ262258 SU262258 IY262258 C262258 WVK196722 WLO196722 WBS196722 VRW196722 VIA196722 UYE196722 UOI196722 UEM196722 TUQ196722 TKU196722 TAY196722 SRC196722 SHG196722 RXK196722 RNO196722 RDS196722 QTW196722 QKA196722 QAE196722 PQI196722 PGM196722 OWQ196722 OMU196722 OCY196722 NTC196722 NJG196722 MZK196722 MPO196722 MFS196722 LVW196722 LMA196722 LCE196722 KSI196722 KIM196722 JYQ196722 JOU196722 JEY196722 IVC196722 ILG196722 IBK196722 HRO196722 HHS196722 GXW196722 GOA196722 GEE196722 FUI196722 FKM196722 FAQ196722 EQU196722 EGY196722 DXC196722 DNG196722 DDK196722 CTO196722 CJS196722 BZW196722 BQA196722 BGE196722 AWI196722 AMM196722 ACQ196722 SU196722 IY196722 C196722 WVK131186 WLO131186 WBS131186 VRW131186 VIA131186 UYE131186 UOI131186 UEM131186 TUQ131186 TKU131186 TAY131186 SRC131186 SHG131186 RXK131186 RNO131186 RDS131186 QTW131186 QKA131186 QAE131186 PQI131186 PGM131186 OWQ131186 OMU131186 OCY131186 NTC131186 NJG131186 MZK131186 MPO131186 MFS131186 LVW131186 LMA131186 LCE131186 KSI131186 KIM131186 JYQ131186 JOU131186 JEY131186 IVC131186 ILG131186 IBK131186 HRO131186 HHS131186 GXW131186 GOA131186 GEE131186 FUI131186 FKM131186 FAQ131186 EQU131186 EGY131186 DXC131186 DNG131186 DDK131186 CTO131186 CJS131186 BZW131186 BQA131186 BGE131186 AWI131186 AMM131186 ACQ131186 SU131186 IY131186 C131186 WVK65650 WLO65650 WBS65650 VRW65650 VIA65650 UYE65650 UOI65650 UEM65650 TUQ65650 TKU65650 TAY65650 SRC65650 SHG65650 RXK65650 RNO65650 RDS65650 QTW65650 QKA65650 QAE65650 PQI65650 PGM65650 OWQ65650 OMU65650 OCY65650 NTC65650 NJG65650 MZK65650 MPO65650 MFS65650 LVW65650 LMA65650 LCE65650 KSI65650 KIM65650 JYQ65650 JOU65650 JEY65650 IVC65650 ILG65650 IBK65650 HRO65650 HHS65650 GXW65650 GOA65650 GEE65650 FUI65650 FKM65650 FAQ65650 EQU65650 EGY65650 DXC65650 DNG65650 DDK65650 CTO65650 CJS65650 BZW65650 BQA65650 BGE65650 AWI65650 AMM65650 ACQ65650 SU65650 IY65650 C65650 WVK114 WLO114 WBS114 VRW114 VIA114 UYE114 UOI114 UEM114 TUQ114 TKU114 TAY114 SRC114 SHG114 RXK114 RNO114 RDS114 QTW114 QKA114 QAE114 PQI114 PGM114 OWQ114 OMU114 OCY114 NTC114 NJG114 MZK114 MPO114 MFS114 LVW114 LMA114 LCE114 KSI114 KIM114 JYQ114 JOU114 JEY114 IVC114 ILG114 IBK114 HRO114 HHS114 GXW114 GOA114 GEE114 FUI114 FKM114 FAQ114 EQU114 EGY114 DXC114 DNG114 DDK114 CTO114 CJS114 BZW114 BQA114 BGE114 AWI114 AMM114 ACQ114 SU114 IY114" xr:uid="{9914F944-EC67-4973-A7E9-2156CC273286}">
      <formula1>$R$109:$R$111</formula1>
    </dataValidation>
    <dataValidation type="list" allowBlank="1" showInputMessage="1" showErrorMessage="1" sqref="C112 WVK983152 WLO983152 WBS983152 VRW983152 VIA983152 UYE983152 UOI983152 UEM983152 TUQ983152 TKU983152 TAY983152 SRC983152 SHG983152 RXK983152 RNO983152 RDS983152 QTW983152 QKA983152 QAE983152 PQI983152 PGM983152 OWQ983152 OMU983152 OCY983152 NTC983152 NJG983152 MZK983152 MPO983152 MFS983152 LVW983152 LMA983152 LCE983152 KSI983152 KIM983152 JYQ983152 JOU983152 JEY983152 IVC983152 ILG983152 IBK983152 HRO983152 HHS983152 GXW983152 GOA983152 GEE983152 FUI983152 FKM983152 FAQ983152 EQU983152 EGY983152 DXC983152 DNG983152 DDK983152 CTO983152 CJS983152 BZW983152 BQA983152 BGE983152 AWI983152 AMM983152 ACQ983152 SU983152 IY983152 C983152 WVK917616 WLO917616 WBS917616 VRW917616 VIA917616 UYE917616 UOI917616 UEM917616 TUQ917616 TKU917616 TAY917616 SRC917616 SHG917616 RXK917616 RNO917616 RDS917616 QTW917616 QKA917616 QAE917616 PQI917616 PGM917616 OWQ917616 OMU917616 OCY917616 NTC917616 NJG917616 MZK917616 MPO917616 MFS917616 LVW917616 LMA917616 LCE917616 KSI917616 KIM917616 JYQ917616 JOU917616 JEY917616 IVC917616 ILG917616 IBK917616 HRO917616 HHS917616 GXW917616 GOA917616 GEE917616 FUI917616 FKM917616 FAQ917616 EQU917616 EGY917616 DXC917616 DNG917616 DDK917616 CTO917616 CJS917616 BZW917616 BQA917616 BGE917616 AWI917616 AMM917616 ACQ917616 SU917616 IY917616 C917616 WVK852080 WLO852080 WBS852080 VRW852080 VIA852080 UYE852080 UOI852080 UEM852080 TUQ852080 TKU852080 TAY852080 SRC852080 SHG852080 RXK852080 RNO852080 RDS852080 QTW852080 QKA852080 QAE852080 PQI852080 PGM852080 OWQ852080 OMU852080 OCY852080 NTC852080 NJG852080 MZK852080 MPO852080 MFS852080 LVW852080 LMA852080 LCE852080 KSI852080 KIM852080 JYQ852080 JOU852080 JEY852080 IVC852080 ILG852080 IBK852080 HRO852080 HHS852080 GXW852080 GOA852080 GEE852080 FUI852080 FKM852080 FAQ852080 EQU852080 EGY852080 DXC852080 DNG852080 DDK852080 CTO852080 CJS852080 BZW852080 BQA852080 BGE852080 AWI852080 AMM852080 ACQ852080 SU852080 IY852080 C852080 WVK786544 WLO786544 WBS786544 VRW786544 VIA786544 UYE786544 UOI786544 UEM786544 TUQ786544 TKU786544 TAY786544 SRC786544 SHG786544 RXK786544 RNO786544 RDS786544 QTW786544 QKA786544 QAE786544 PQI786544 PGM786544 OWQ786544 OMU786544 OCY786544 NTC786544 NJG786544 MZK786544 MPO786544 MFS786544 LVW786544 LMA786544 LCE786544 KSI786544 KIM786544 JYQ786544 JOU786544 JEY786544 IVC786544 ILG786544 IBK786544 HRO786544 HHS786544 GXW786544 GOA786544 GEE786544 FUI786544 FKM786544 FAQ786544 EQU786544 EGY786544 DXC786544 DNG786544 DDK786544 CTO786544 CJS786544 BZW786544 BQA786544 BGE786544 AWI786544 AMM786544 ACQ786544 SU786544 IY786544 C786544 WVK721008 WLO721008 WBS721008 VRW721008 VIA721008 UYE721008 UOI721008 UEM721008 TUQ721008 TKU721008 TAY721008 SRC721008 SHG721008 RXK721008 RNO721008 RDS721008 QTW721008 QKA721008 QAE721008 PQI721008 PGM721008 OWQ721008 OMU721008 OCY721008 NTC721008 NJG721008 MZK721008 MPO721008 MFS721008 LVW721008 LMA721008 LCE721008 KSI721008 KIM721008 JYQ721008 JOU721008 JEY721008 IVC721008 ILG721008 IBK721008 HRO721008 HHS721008 GXW721008 GOA721008 GEE721008 FUI721008 FKM721008 FAQ721008 EQU721008 EGY721008 DXC721008 DNG721008 DDK721008 CTO721008 CJS721008 BZW721008 BQA721008 BGE721008 AWI721008 AMM721008 ACQ721008 SU721008 IY721008 C721008 WVK655472 WLO655472 WBS655472 VRW655472 VIA655472 UYE655472 UOI655472 UEM655472 TUQ655472 TKU655472 TAY655472 SRC655472 SHG655472 RXK655472 RNO655472 RDS655472 QTW655472 QKA655472 QAE655472 PQI655472 PGM655472 OWQ655472 OMU655472 OCY655472 NTC655472 NJG655472 MZK655472 MPO655472 MFS655472 LVW655472 LMA655472 LCE655472 KSI655472 KIM655472 JYQ655472 JOU655472 JEY655472 IVC655472 ILG655472 IBK655472 HRO655472 HHS655472 GXW655472 GOA655472 GEE655472 FUI655472 FKM655472 FAQ655472 EQU655472 EGY655472 DXC655472 DNG655472 DDK655472 CTO655472 CJS655472 BZW655472 BQA655472 BGE655472 AWI655472 AMM655472 ACQ655472 SU655472 IY655472 C655472 WVK589936 WLO589936 WBS589936 VRW589936 VIA589936 UYE589936 UOI589936 UEM589936 TUQ589936 TKU589936 TAY589936 SRC589936 SHG589936 RXK589936 RNO589936 RDS589936 QTW589936 QKA589936 QAE589936 PQI589936 PGM589936 OWQ589936 OMU589936 OCY589936 NTC589936 NJG589936 MZK589936 MPO589936 MFS589936 LVW589936 LMA589936 LCE589936 KSI589936 KIM589936 JYQ589936 JOU589936 JEY589936 IVC589936 ILG589936 IBK589936 HRO589936 HHS589936 GXW589936 GOA589936 GEE589936 FUI589936 FKM589936 FAQ589936 EQU589936 EGY589936 DXC589936 DNG589936 DDK589936 CTO589936 CJS589936 BZW589936 BQA589936 BGE589936 AWI589936 AMM589936 ACQ589936 SU589936 IY589936 C589936 WVK524400 WLO524400 WBS524400 VRW524400 VIA524400 UYE524400 UOI524400 UEM524400 TUQ524400 TKU524400 TAY524400 SRC524400 SHG524400 RXK524400 RNO524400 RDS524400 QTW524400 QKA524400 QAE524400 PQI524400 PGM524400 OWQ524400 OMU524400 OCY524400 NTC524400 NJG524400 MZK524400 MPO524400 MFS524400 LVW524400 LMA524400 LCE524400 KSI524400 KIM524400 JYQ524400 JOU524400 JEY524400 IVC524400 ILG524400 IBK524400 HRO524400 HHS524400 GXW524400 GOA524400 GEE524400 FUI524400 FKM524400 FAQ524400 EQU524400 EGY524400 DXC524400 DNG524400 DDK524400 CTO524400 CJS524400 BZW524400 BQA524400 BGE524400 AWI524400 AMM524400 ACQ524400 SU524400 IY524400 C524400 WVK458864 WLO458864 WBS458864 VRW458864 VIA458864 UYE458864 UOI458864 UEM458864 TUQ458864 TKU458864 TAY458864 SRC458864 SHG458864 RXK458864 RNO458864 RDS458864 QTW458864 QKA458864 QAE458864 PQI458864 PGM458864 OWQ458864 OMU458864 OCY458864 NTC458864 NJG458864 MZK458864 MPO458864 MFS458864 LVW458864 LMA458864 LCE458864 KSI458864 KIM458864 JYQ458864 JOU458864 JEY458864 IVC458864 ILG458864 IBK458864 HRO458864 HHS458864 GXW458864 GOA458864 GEE458864 FUI458864 FKM458864 FAQ458864 EQU458864 EGY458864 DXC458864 DNG458864 DDK458864 CTO458864 CJS458864 BZW458864 BQA458864 BGE458864 AWI458864 AMM458864 ACQ458864 SU458864 IY458864 C458864 WVK393328 WLO393328 WBS393328 VRW393328 VIA393328 UYE393328 UOI393328 UEM393328 TUQ393328 TKU393328 TAY393328 SRC393328 SHG393328 RXK393328 RNO393328 RDS393328 QTW393328 QKA393328 QAE393328 PQI393328 PGM393328 OWQ393328 OMU393328 OCY393328 NTC393328 NJG393328 MZK393328 MPO393328 MFS393328 LVW393328 LMA393328 LCE393328 KSI393328 KIM393328 JYQ393328 JOU393328 JEY393328 IVC393328 ILG393328 IBK393328 HRO393328 HHS393328 GXW393328 GOA393328 GEE393328 FUI393328 FKM393328 FAQ393328 EQU393328 EGY393328 DXC393328 DNG393328 DDK393328 CTO393328 CJS393328 BZW393328 BQA393328 BGE393328 AWI393328 AMM393328 ACQ393328 SU393328 IY393328 C393328 WVK327792 WLO327792 WBS327792 VRW327792 VIA327792 UYE327792 UOI327792 UEM327792 TUQ327792 TKU327792 TAY327792 SRC327792 SHG327792 RXK327792 RNO327792 RDS327792 QTW327792 QKA327792 QAE327792 PQI327792 PGM327792 OWQ327792 OMU327792 OCY327792 NTC327792 NJG327792 MZK327792 MPO327792 MFS327792 LVW327792 LMA327792 LCE327792 KSI327792 KIM327792 JYQ327792 JOU327792 JEY327792 IVC327792 ILG327792 IBK327792 HRO327792 HHS327792 GXW327792 GOA327792 GEE327792 FUI327792 FKM327792 FAQ327792 EQU327792 EGY327792 DXC327792 DNG327792 DDK327792 CTO327792 CJS327792 BZW327792 BQA327792 BGE327792 AWI327792 AMM327792 ACQ327792 SU327792 IY327792 C327792 WVK262256 WLO262256 WBS262256 VRW262256 VIA262256 UYE262256 UOI262256 UEM262256 TUQ262256 TKU262256 TAY262256 SRC262256 SHG262256 RXK262256 RNO262256 RDS262256 QTW262256 QKA262256 QAE262256 PQI262256 PGM262256 OWQ262256 OMU262256 OCY262256 NTC262256 NJG262256 MZK262256 MPO262256 MFS262256 LVW262256 LMA262256 LCE262256 KSI262256 KIM262256 JYQ262256 JOU262256 JEY262256 IVC262256 ILG262256 IBK262256 HRO262256 HHS262256 GXW262256 GOA262256 GEE262256 FUI262256 FKM262256 FAQ262256 EQU262256 EGY262256 DXC262256 DNG262256 DDK262256 CTO262256 CJS262256 BZW262256 BQA262256 BGE262256 AWI262256 AMM262256 ACQ262256 SU262256 IY262256 C262256 WVK196720 WLO196720 WBS196720 VRW196720 VIA196720 UYE196720 UOI196720 UEM196720 TUQ196720 TKU196720 TAY196720 SRC196720 SHG196720 RXK196720 RNO196720 RDS196720 QTW196720 QKA196720 QAE196720 PQI196720 PGM196720 OWQ196720 OMU196720 OCY196720 NTC196720 NJG196720 MZK196720 MPO196720 MFS196720 LVW196720 LMA196720 LCE196720 KSI196720 KIM196720 JYQ196720 JOU196720 JEY196720 IVC196720 ILG196720 IBK196720 HRO196720 HHS196720 GXW196720 GOA196720 GEE196720 FUI196720 FKM196720 FAQ196720 EQU196720 EGY196720 DXC196720 DNG196720 DDK196720 CTO196720 CJS196720 BZW196720 BQA196720 BGE196720 AWI196720 AMM196720 ACQ196720 SU196720 IY196720 C196720 WVK131184 WLO131184 WBS131184 VRW131184 VIA131184 UYE131184 UOI131184 UEM131184 TUQ131184 TKU131184 TAY131184 SRC131184 SHG131184 RXK131184 RNO131184 RDS131184 QTW131184 QKA131184 QAE131184 PQI131184 PGM131184 OWQ131184 OMU131184 OCY131184 NTC131184 NJG131184 MZK131184 MPO131184 MFS131184 LVW131184 LMA131184 LCE131184 KSI131184 KIM131184 JYQ131184 JOU131184 JEY131184 IVC131184 ILG131184 IBK131184 HRO131184 HHS131184 GXW131184 GOA131184 GEE131184 FUI131184 FKM131184 FAQ131184 EQU131184 EGY131184 DXC131184 DNG131184 DDK131184 CTO131184 CJS131184 BZW131184 BQA131184 BGE131184 AWI131184 AMM131184 ACQ131184 SU131184 IY131184 C131184 WVK65648 WLO65648 WBS65648 VRW65648 VIA65648 UYE65648 UOI65648 UEM65648 TUQ65648 TKU65648 TAY65648 SRC65648 SHG65648 RXK65648 RNO65648 RDS65648 QTW65648 QKA65648 QAE65648 PQI65648 PGM65648 OWQ65648 OMU65648 OCY65648 NTC65648 NJG65648 MZK65648 MPO65648 MFS65648 LVW65648 LMA65648 LCE65648 KSI65648 KIM65648 JYQ65648 JOU65648 JEY65648 IVC65648 ILG65648 IBK65648 HRO65648 HHS65648 GXW65648 GOA65648 GEE65648 FUI65648 FKM65648 FAQ65648 EQU65648 EGY65648 DXC65648 DNG65648 DDK65648 CTO65648 CJS65648 BZW65648 BQA65648 BGE65648 AWI65648 AMM65648 ACQ65648 SU65648 IY65648 C65648 WVK112 WLO112 WBS112 VRW112 VIA112 UYE112 UOI112 UEM112 TUQ112 TKU112 TAY112 SRC112 SHG112 RXK112 RNO112 RDS112 QTW112 QKA112 QAE112 PQI112 PGM112 OWQ112 OMU112 OCY112 NTC112 NJG112 MZK112 MPO112 MFS112 LVW112 LMA112 LCE112 KSI112 KIM112 JYQ112 JOU112 JEY112 IVC112 ILG112 IBK112 HRO112 HHS112 GXW112 GOA112 GEE112 FUI112 FKM112 FAQ112 EQU112 EGY112 DXC112 DNG112 DDK112 CTO112 CJS112 BZW112 BQA112 BGE112 AWI112 AMM112 ACQ112 SU112 IY112" xr:uid="{EB79DC3C-E366-47E1-94F7-24207EB07F5D}">
      <formula1>$R$107:$R$109</formula1>
    </dataValidation>
    <dataValidation type="list" allowBlank="1" showInputMessage="1" showErrorMessage="1" sqref="C111 WVK983151 WLO983151 WBS983151 VRW983151 VIA983151 UYE983151 UOI983151 UEM983151 TUQ983151 TKU983151 TAY983151 SRC983151 SHG983151 RXK983151 RNO983151 RDS983151 QTW983151 QKA983151 QAE983151 PQI983151 PGM983151 OWQ983151 OMU983151 OCY983151 NTC983151 NJG983151 MZK983151 MPO983151 MFS983151 LVW983151 LMA983151 LCE983151 KSI983151 KIM983151 JYQ983151 JOU983151 JEY983151 IVC983151 ILG983151 IBK983151 HRO983151 HHS983151 GXW983151 GOA983151 GEE983151 FUI983151 FKM983151 FAQ983151 EQU983151 EGY983151 DXC983151 DNG983151 DDK983151 CTO983151 CJS983151 BZW983151 BQA983151 BGE983151 AWI983151 AMM983151 ACQ983151 SU983151 IY983151 C983151 WVK917615 WLO917615 WBS917615 VRW917615 VIA917615 UYE917615 UOI917615 UEM917615 TUQ917615 TKU917615 TAY917615 SRC917615 SHG917615 RXK917615 RNO917615 RDS917615 QTW917615 QKA917615 QAE917615 PQI917615 PGM917615 OWQ917615 OMU917615 OCY917615 NTC917615 NJG917615 MZK917615 MPO917615 MFS917615 LVW917615 LMA917615 LCE917615 KSI917615 KIM917615 JYQ917615 JOU917615 JEY917615 IVC917615 ILG917615 IBK917615 HRO917615 HHS917615 GXW917615 GOA917615 GEE917615 FUI917615 FKM917615 FAQ917615 EQU917615 EGY917615 DXC917615 DNG917615 DDK917615 CTO917615 CJS917615 BZW917615 BQA917615 BGE917615 AWI917615 AMM917615 ACQ917615 SU917615 IY917615 C917615 WVK852079 WLO852079 WBS852079 VRW852079 VIA852079 UYE852079 UOI852079 UEM852079 TUQ852079 TKU852079 TAY852079 SRC852079 SHG852079 RXK852079 RNO852079 RDS852079 QTW852079 QKA852079 QAE852079 PQI852079 PGM852079 OWQ852079 OMU852079 OCY852079 NTC852079 NJG852079 MZK852079 MPO852079 MFS852079 LVW852079 LMA852079 LCE852079 KSI852079 KIM852079 JYQ852079 JOU852079 JEY852079 IVC852079 ILG852079 IBK852079 HRO852079 HHS852079 GXW852079 GOA852079 GEE852079 FUI852079 FKM852079 FAQ852079 EQU852079 EGY852079 DXC852079 DNG852079 DDK852079 CTO852079 CJS852079 BZW852079 BQA852079 BGE852079 AWI852079 AMM852079 ACQ852079 SU852079 IY852079 C852079 WVK786543 WLO786543 WBS786543 VRW786543 VIA786543 UYE786543 UOI786543 UEM786543 TUQ786543 TKU786543 TAY786543 SRC786543 SHG786543 RXK786543 RNO786543 RDS786543 QTW786543 QKA786543 QAE786543 PQI786543 PGM786543 OWQ786543 OMU786543 OCY786543 NTC786543 NJG786543 MZK786543 MPO786543 MFS786543 LVW786543 LMA786543 LCE786543 KSI786543 KIM786543 JYQ786543 JOU786543 JEY786543 IVC786543 ILG786543 IBK786543 HRO786543 HHS786543 GXW786543 GOA786543 GEE786543 FUI786543 FKM786543 FAQ786543 EQU786543 EGY786543 DXC786543 DNG786543 DDK786543 CTO786543 CJS786543 BZW786543 BQA786543 BGE786543 AWI786543 AMM786543 ACQ786543 SU786543 IY786543 C786543 WVK721007 WLO721007 WBS721007 VRW721007 VIA721007 UYE721007 UOI721007 UEM721007 TUQ721007 TKU721007 TAY721007 SRC721007 SHG721007 RXK721007 RNO721007 RDS721007 QTW721007 QKA721007 QAE721007 PQI721007 PGM721007 OWQ721007 OMU721007 OCY721007 NTC721007 NJG721007 MZK721007 MPO721007 MFS721007 LVW721007 LMA721007 LCE721007 KSI721007 KIM721007 JYQ721007 JOU721007 JEY721007 IVC721007 ILG721007 IBK721007 HRO721007 HHS721007 GXW721007 GOA721007 GEE721007 FUI721007 FKM721007 FAQ721007 EQU721007 EGY721007 DXC721007 DNG721007 DDK721007 CTO721007 CJS721007 BZW721007 BQA721007 BGE721007 AWI721007 AMM721007 ACQ721007 SU721007 IY721007 C721007 WVK655471 WLO655471 WBS655471 VRW655471 VIA655471 UYE655471 UOI655471 UEM655471 TUQ655471 TKU655471 TAY655471 SRC655471 SHG655471 RXK655471 RNO655471 RDS655471 QTW655471 QKA655471 QAE655471 PQI655471 PGM655471 OWQ655471 OMU655471 OCY655471 NTC655471 NJG655471 MZK655471 MPO655471 MFS655471 LVW655471 LMA655471 LCE655471 KSI655471 KIM655471 JYQ655471 JOU655471 JEY655471 IVC655471 ILG655471 IBK655471 HRO655471 HHS655471 GXW655471 GOA655471 GEE655471 FUI655471 FKM655471 FAQ655471 EQU655471 EGY655471 DXC655471 DNG655471 DDK655471 CTO655471 CJS655471 BZW655471 BQA655471 BGE655471 AWI655471 AMM655471 ACQ655471 SU655471 IY655471 C655471 WVK589935 WLO589935 WBS589935 VRW589935 VIA589935 UYE589935 UOI589935 UEM589935 TUQ589935 TKU589935 TAY589935 SRC589935 SHG589935 RXK589935 RNO589935 RDS589935 QTW589935 QKA589935 QAE589935 PQI589935 PGM589935 OWQ589935 OMU589935 OCY589935 NTC589935 NJG589935 MZK589935 MPO589935 MFS589935 LVW589935 LMA589935 LCE589935 KSI589935 KIM589935 JYQ589935 JOU589935 JEY589935 IVC589935 ILG589935 IBK589935 HRO589935 HHS589935 GXW589935 GOA589935 GEE589935 FUI589935 FKM589935 FAQ589935 EQU589935 EGY589935 DXC589935 DNG589935 DDK589935 CTO589935 CJS589935 BZW589935 BQA589935 BGE589935 AWI589935 AMM589935 ACQ589935 SU589935 IY589935 C589935 WVK524399 WLO524399 WBS524399 VRW524399 VIA524399 UYE524399 UOI524399 UEM524399 TUQ524399 TKU524399 TAY524399 SRC524399 SHG524399 RXK524399 RNO524399 RDS524399 QTW524399 QKA524399 QAE524399 PQI524399 PGM524399 OWQ524399 OMU524399 OCY524399 NTC524399 NJG524399 MZK524399 MPO524399 MFS524399 LVW524399 LMA524399 LCE524399 KSI524399 KIM524399 JYQ524399 JOU524399 JEY524399 IVC524399 ILG524399 IBK524399 HRO524399 HHS524399 GXW524399 GOA524399 GEE524399 FUI524399 FKM524399 FAQ524399 EQU524399 EGY524399 DXC524399 DNG524399 DDK524399 CTO524399 CJS524399 BZW524399 BQA524399 BGE524399 AWI524399 AMM524399 ACQ524399 SU524399 IY524399 C524399 WVK458863 WLO458863 WBS458863 VRW458863 VIA458863 UYE458863 UOI458863 UEM458863 TUQ458863 TKU458863 TAY458863 SRC458863 SHG458863 RXK458863 RNO458863 RDS458863 QTW458863 QKA458863 QAE458863 PQI458863 PGM458863 OWQ458863 OMU458863 OCY458863 NTC458863 NJG458863 MZK458863 MPO458863 MFS458863 LVW458863 LMA458863 LCE458863 KSI458863 KIM458863 JYQ458863 JOU458863 JEY458863 IVC458863 ILG458863 IBK458863 HRO458863 HHS458863 GXW458863 GOA458863 GEE458863 FUI458863 FKM458863 FAQ458863 EQU458863 EGY458863 DXC458863 DNG458863 DDK458863 CTO458863 CJS458863 BZW458863 BQA458863 BGE458863 AWI458863 AMM458863 ACQ458863 SU458863 IY458863 C458863 WVK393327 WLO393327 WBS393327 VRW393327 VIA393327 UYE393327 UOI393327 UEM393327 TUQ393327 TKU393327 TAY393327 SRC393327 SHG393327 RXK393327 RNO393327 RDS393327 QTW393327 QKA393327 QAE393327 PQI393327 PGM393327 OWQ393327 OMU393327 OCY393327 NTC393327 NJG393327 MZK393327 MPO393327 MFS393327 LVW393327 LMA393327 LCE393327 KSI393327 KIM393327 JYQ393327 JOU393327 JEY393327 IVC393327 ILG393327 IBK393327 HRO393327 HHS393327 GXW393327 GOA393327 GEE393327 FUI393327 FKM393327 FAQ393327 EQU393327 EGY393327 DXC393327 DNG393327 DDK393327 CTO393327 CJS393327 BZW393327 BQA393327 BGE393327 AWI393327 AMM393327 ACQ393327 SU393327 IY393327 C393327 WVK327791 WLO327791 WBS327791 VRW327791 VIA327791 UYE327791 UOI327791 UEM327791 TUQ327791 TKU327791 TAY327791 SRC327791 SHG327791 RXK327791 RNO327791 RDS327791 QTW327791 QKA327791 QAE327791 PQI327791 PGM327791 OWQ327791 OMU327791 OCY327791 NTC327791 NJG327791 MZK327791 MPO327791 MFS327791 LVW327791 LMA327791 LCE327791 KSI327791 KIM327791 JYQ327791 JOU327791 JEY327791 IVC327791 ILG327791 IBK327791 HRO327791 HHS327791 GXW327791 GOA327791 GEE327791 FUI327791 FKM327791 FAQ327791 EQU327791 EGY327791 DXC327791 DNG327791 DDK327791 CTO327791 CJS327791 BZW327791 BQA327791 BGE327791 AWI327791 AMM327791 ACQ327791 SU327791 IY327791 C327791 WVK262255 WLO262255 WBS262255 VRW262255 VIA262255 UYE262255 UOI262255 UEM262255 TUQ262255 TKU262255 TAY262255 SRC262255 SHG262255 RXK262255 RNO262255 RDS262255 QTW262255 QKA262255 QAE262255 PQI262255 PGM262255 OWQ262255 OMU262255 OCY262255 NTC262255 NJG262255 MZK262255 MPO262255 MFS262255 LVW262255 LMA262255 LCE262255 KSI262255 KIM262255 JYQ262255 JOU262255 JEY262255 IVC262255 ILG262255 IBK262255 HRO262255 HHS262255 GXW262255 GOA262255 GEE262255 FUI262255 FKM262255 FAQ262255 EQU262255 EGY262255 DXC262255 DNG262255 DDK262255 CTO262255 CJS262255 BZW262255 BQA262255 BGE262255 AWI262255 AMM262255 ACQ262255 SU262255 IY262255 C262255 WVK196719 WLO196719 WBS196719 VRW196719 VIA196719 UYE196719 UOI196719 UEM196719 TUQ196719 TKU196719 TAY196719 SRC196719 SHG196719 RXK196719 RNO196719 RDS196719 QTW196719 QKA196719 QAE196719 PQI196719 PGM196719 OWQ196719 OMU196719 OCY196719 NTC196719 NJG196719 MZK196719 MPO196719 MFS196719 LVW196719 LMA196719 LCE196719 KSI196719 KIM196719 JYQ196719 JOU196719 JEY196719 IVC196719 ILG196719 IBK196719 HRO196719 HHS196719 GXW196719 GOA196719 GEE196719 FUI196719 FKM196719 FAQ196719 EQU196719 EGY196719 DXC196719 DNG196719 DDK196719 CTO196719 CJS196719 BZW196719 BQA196719 BGE196719 AWI196719 AMM196719 ACQ196719 SU196719 IY196719 C196719 WVK131183 WLO131183 WBS131183 VRW131183 VIA131183 UYE131183 UOI131183 UEM131183 TUQ131183 TKU131183 TAY131183 SRC131183 SHG131183 RXK131183 RNO131183 RDS131183 QTW131183 QKA131183 QAE131183 PQI131183 PGM131183 OWQ131183 OMU131183 OCY131183 NTC131183 NJG131183 MZK131183 MPO131183 MFS131183 LVW131183 LMA131183 LCE131183 KSI131183 KIM131183 JYQ131183 JOU131183 JEY131183 IVC131183 ILG131183 IBK131183 HRO131183 HHS131183 GXW131183 GOA131183 GEE131183 FUI131183 FKM131183 FAQ131183 EQU131183 EGY131183 DXC131183 DNG131183 DDK131183 CTO131183 CJS131183 BZW131183 BQA131183 BGE131183 AWI131183 AMM131183 ACQ131183 SU131183 IY131183 C131183 WVK65647 WLO65647 WBS65647 VRW65647 VIA65647 UYE65647 UOI65647 UEM65647 TUQ65647 TKU65647 TAY65647 SRC65647 SHG65647 RXK65647 RNO65647 RDS65647 QTW65647 QKA65647 QAE65647 PQI65647 PGM65647 OWQ65647 OMU65647 OCY65647 NTC65647 NJG65647 MZK65647 MPO65647 MFS65647 LVW65647 LMA65647 LCE65647 KSI65647 KIM65647 JYQ65647 JOU65647 JEY65647 IVC65647 ILG65647 IBK65647 HRO65647 HHS65647 GXW65647 GOA65647 GEE65647 FUI65647 FKM65647 FAQ65647 EQU65647 EGY65647 DXC65647 DNG65647 DDK65647 CTO65647 CJS65647 BZW65647 BQA65647 BGE65647 AWI65647 AMM65647 ACQ65647 SU65647 IY65647 C65647 WVK111 WLO111 WBS111 VRW111 VIA111 UYE111 UOI111 UEM111 TUQ111 TKU111 TAY111 SRC111 SHG111 RXK111 RNO111 RDS111 QTW111 QKA111 QAE111 PQI111 PGM111 OWQ111 OMU111 OCY111 NTC111 NJG111 MZK111 MPO111 MFS111 LVW111 LMA111 LCE111 KSI111 KIM111 JYQ111 JOU111 JEY111 IVC111 ILG111 IBK111 HRO111 HHS111 GXW111 GOA111 GEE111 FUI111 FKM111 FAQ111 EQU111 EGY111 DXC111 DNG111 DDK111 CTO111 CJS111 BZW111 BQA111 BGE111 AWI111 AMM111 ACQ111 SU111 IY111" xr:uid="{58820CC5-41BB-4B34-95A7-79A6260F3AED}">
      <formula1>$R$104:$R$106</formula1>
    </dataValidation>
    <dataValidation type="list" allowBlank="1" showInputMessage="1" showErrorMessage="1" sqref="C109 WVK983149 WLO983149 WBS983149 VRW983149 VIA983149 UYE983149 UOI983149 UEM983149 TUQ983149 TKU983149 TAY983149 SRC983149 SHG983149 RXK983149 RNO983149 RDS983149 QTW983149 QKA983149 QAE983149 PQI983149 PGM983149 OWQ983149 OMU983149 OCY983149 NTC983149 NJG983149 MZK983149 MPO983149 MFS983149 LVW983149 LMA983149 LCE983149 KSI983149 KIM983149 JYQ983149 JOU983149 JEY983149 IVC983149 ILG983149 IBK983149 HRO983149 HHS983149 GXW983149 GOA983149 GEE983149 FUI983149 FKM983149 FAQ983149 EQU983149 EGY983149 DXC983149 DNG983149 DDK983149 CTO983149 CJS983149 BZW983149 BQA983149 BGE983149 AWI983149 AMM983149 ACQ983149 SU983149 IY983149 C983149 WVK917613 WLO917613 WBS917613 VRW917613 VIA917613 UYE917613 UOI917613 UEM917613 TUQ917613 TKU917613 TAY917613 SRC917613 SHG917613 RXK917613 RNO917613 RDS917613 QTW917613 QKA917613 QAE917613 PQI917613 PGM917613 OWQ917613 OMU917613 OCY917613 NTC917613 NJG917613 MZK917613 MPO917613 MFS917613 LVW917613 LMA917613 LCE917613 KSI917613 KIM917613 JYQ917613 JOU917613 JEY917613 IVC917613 ILG917613 IBK917613 HRO917613 HHS917613 GXW917613 GOA917613 GEE917613 FUI917613 FKM917613 FAQ917613 EQU917613 EGY917613 DXC917613 DNG917613 DDK917613 CTO917613 CJS917613 BZW917613 BQA917613 BGE917613 AWI917613 AMM917613 ACQ917613 SU917613 IY917613 C917613 WVK852077 WLO852077 WBS852077 VRW852077 VIA852077 UYE852077 UOI852077 UEM852077 TUQ852077 TKU852077 TAY852077 SRC852077 SHG852077 RXK852077 RNO852077 RDS852077 QTW852077 QKA852077 QAE852077 PQI852077 PGM852077 OWQ852077 OMU852077 OCY852077 NTC852077 NJG852077 MZK852077 MPO852077 MFS852077 LVW852077 LMA852077 LCE852077 KSI852077 KIM852077 JYQ852077 JOU852077 JEY852077 IVC852077 ILG852077 IBK852077 HRO852077 HHS852077 GXW852077 GOA852077 GEE852077 FUI852077 FKM852077 FAQ852077 EQU852077 EGY852077 DXC852077 DNG852077 DDK852077 CTO852077 CJS852077 BZW852077 BQA852077 BGE852077 AWI852077 AMM852077 ACQ852077 SU852077 IY852077 C852077 WVK786541 WLO786541 WBS786541 VRW786541 VIA786541 UYE786541 UOI786541 UEM786541 TUQ786541 TKU786541 TAY786541 SRC786541 SHG786541 RXK786541 RNO786541 RDS786541 QTW786541 QKA786541 QAE786541 PQI786541 PGM786541 OWQ786541 OMU786541 OCY786541 NTC786541 NJG786541 MZK786541 MPO786541 MFS786541 LVW786541 LMA786541 LCE786541 KSI786541 KIM786541 JYQ786541 JOU786541 JEY786541 IVC786541 ILG786541 IBK786541 HRO786541 HHS786541 GXW786541 GOA786541 GEE786541 FUI786541 FKM786541 FAQ786541 EQU786541 EGY786541 DXC786541 DNG786541 DDK786541 CTO786541 CJS786541 BZW786541 BQA786541 BGE786541 AWI786541 AMM786541 ACQ786541 SU786541 IY786541 C786541 WVK721005 WLO721005 WBS721005 VRW721005 VIA721005 UYE721005 UOI721005 UEM721005 TUQ721005 TKU721005 TAY721005 SRC721005 SHG721005 RXK721005 RNO721005 RDS721005 QTW721005 QKA721005 QAE721005 PQI721005 PGM721005 OWQ721005 OMU721005 OCY721005 NTC721005 NJG721005 MZK721005 MPO721005 MFS721005 LVW721005 LMA721005 LCE721005 KSI721005 KIM721005 JYQ721005 JOU721005 JEY721005 IVC721005 ILG721005 IBK721005 HRO721005 HHS721005 GXW721005 GOA721005 GEE721005 FUI721005 FKM721005 FAQ721005 EQU721005 EGY721005 DXC721005 DNG721005 DDK721005 CTO721005 CJS721005 BZW721005 BQA721005 BGE721005 AWI721005 AMM721005 ACQ721005 SU721005 IY721005 C721005 WVK655469 WLO655469 WBS655469 VRW655469 VIA655469 UYE655469 UOI655469 UEM655469 TUQ655469 TKU655469 TAY655469 SRC655469 SHG655469 RXK655469 RNO655469 RDS655469 QTW655469 QKA655469 QAE655469 PQI655469 PGM655469 OWQ655469 OMU655469 OCY655469 NTC655469 NJG655469 MZK655469 MPO655469 MFS655469 LVW655469 LMA655469 LCE655469 KSI655469 KIM655469 JYQ655469 JOU655469 JEY655469 IVC655469 ILG655469 IBK655469 HRO655469 HHS655469 GXW655469 GOA655469 GEE655469 FUI655469 FKM655469 FAQ655469 EQU655469 EGY655469 DXC655469 DNG655469 DDK655469 CTO655469 CJS655469 BZW655469 BQA655469 BGE655469 AWI655469 AMM655469 ACQ655469 SU655469 IY655469 C655469 WVK589933 WLO589933 WBS589933 VRW589933 VIA589933 UYE589933 UOI589933 UEM589933 TUQ589933 TKU589933 TAY589933 SRC589933 SHG589933 RXK589933 RNO589933 RDS589933 QTW589933 QKA589933 QAE589933 PQI589933 PGM589933 OWQ589933 OMU589933 OCY589933 NTC589933 NJG589933 MZK589933 MPO589933 MFS589933 LVW589933 LMA589933 LCE589933 KSI589933 KIM589933 JYQ589933 JOU589933 JEY589933 IVC589933 ILG589933 IBK589933 HRO589933 HHS589933 GXW589933 GOA589933 GEE589933 FUI589933 FKM589933 FAQ589933 EQU589933 EGY589933 DXC589933 DNG589933 DDK589933 CTO589933 CJS589933 BZW589933 BQA589933 BGE589933 AWI589933 AMM589933 ACQ589933 SU589933 IY589933 C589933 WVK524397 WLO524397 WBS524397 VRW524397 VIA524397 UYE524397 UOI524397 UEM524397 TUQ524397 TKU524397 TAY524397 SRC524397 SHG524397 RXK524397 RNO524397 RDS524397 QTW524397 QKA524397 QAE524397 PQI524397 PGM524397 OWQ524397 OMU524397 OCY524397 NTC524397 NJG524397 MZK524397 MPO524397 MFS524397 LVW524397 LMA524397 LCE524397 KSI524397 KIM524397 JYQ524397 JOU524397 JEY524397 IVC524397 ILG524397 IBK524397 HRO524397 HHS524397 GXW524397 GOA524397 GEE524397 FUI524397 FKM524397 FAQ524397 EQU524397 EGY524397 DXC524397 DNG524397 DDK524397 CTO524397 CJS524397 BZW524397 BQA524397 BGE524397 AWI524397 AMM524397 ACQ524397 SU524397 IY524397 C524397 WVK458861 WLO458861 WBS458861 VRW458861 VIA458861 UYE458861 UOI458861 UEM458861 TUQ458861 TKU458861 TAY458861 SRC458861 SHG458861 RXK458861 RNO458861 RDS458861 QTW458861 QKA458861 QAE458861 PQI458861 PGM458861 OWQ458861 OMU458861 OCY458861 NTC458861 NJG458861 MZK458861 MPO458861 MFS458861 LVW458861 LMA458861 LCE458861 KSI458861 KIM458861 JYQ458861 JOU458861 JEY458861 IVC458861 ILG458861 IBK458861 HRO458861 HHS458861 GXW458861 GOA458861 GEE458861 FUI458861 FKM458861 FAQ458861 EQU458861 EGY458861 DXC458861 DNG458861 DDK458861 CTO458861 CJS458861 BZW458861 BQA458861 BGE458861 AWI458861 AMM458861 ACQ458861 SU458861 IY458861 C458861 WVK393325 WLO393325 WBS393325 VRW393325 VIA393325 UYE393325 UOI393325 UEM393325 TUQ393325 TKU393325 TAY393325 SRC393325 SHG393325 RXK393325 RNO393325 RDS393325 QTW393325 QKA393325 QAE393325 PQI393325 PGM393325 OWQ393325 OMU393325 OCY393325 NTC393325 NJG393325 MZK393325 MPO393325 MFS393325 LVW393325 LMA393325 LCE393325 KSI393325 KIM393325 JYQ393325 JOU393325 JEY393325 IVC393325 ILG393325 IBK393325 HRO393325 HHS393325 GXW393325 GOA393325 GEE393325 FUI393325 FKM393325 FAQ393325 EQU393325 EGY393325 DXC393325 DNG393325 DDK393325 CTO393325 CJS393325 BZW393325 BQA393325 BGE393325 AWI393325 AMM393325 ACQ393325 SU393325 IY393325 C393325 WVK327789 WLO327789 WBS327789 VRW327789 VIA327789 UYE327789 UOI327789 UEM327789 TUQ327789 TKU327789 TAY327789 SRC327789 SHG327789 RXK327789 RNO327789 RDS327789 QTW327789 QKA327789 QAE327789 PQI327789 PGM327789 OWQ327789 OMU327789 OCY327789 NTC327789 NJG327789 MZK327789 MPO327789 MFS327789 LVW327789 LMA327789 LCE327789 KSI327789 KIM327789 JYQ327789 JOU327789 JEY327789 IVC327789 ILG327789 IBK327789 HRO327789 HHS327789 GXW327789 GOA327789 GEE327789 FUI327789 FKM327789 FAQ327789 EQU327789 EGY327789 DXC327789 DNG327789 DDK327789 CTO327789 CJS327789 BZW327789 BQA327789 BGE327789 AWI327789 AMM327789 ACQ327789 SU327789 IY327789 C327789 WVK262253 WLO262253 WBS262253 VRW262253 VIA262253 UYE262253 UOI262253 UEM262253 TUQ262253 TKU262253 TAY262253 SRC262253 SHG262253 RXK262253 RNO262253 RDS262253 QTW262253 QKA262253 QAE262253 PQI262253 PGM262253 OWQ262253 OMU262253 OCY262253 NTC262253 NJG262253 MZK262253 MPO262253 MFS262253 LVW262253 LMA262253 LCE262253 KSI262253 KIM262253 JYQ262253 JOU262253 JEY262253 IVC262253 ILG262253 IBK262253 HRO262253 HHS262253 GXW262253 GOA262253 GEE262253 FUI262253 FKM262253 FAQ262253 EQU262253 EGY262253 DXC262253 DNG262253 DDK262253 CTO262253 CJS262253 BZW262253 BQA262253 BGE262253 AWI262253 AMM262253 ACQ262253 SU262253 IY262253 C262253 WVK196717 WLO196717 WBS196717 VRW196717 VIA196717 UYE196717 UOI196717 UEM196717 TUQ196717 TKU196717 TAY196717 SRC196717 SHG196717 RXK196717 RNO196717 RDS196717 QTW196717 QKA196717 QAE196717 PQI196717 PGM196717 OWQ196717 OMU196717 OCY196717 NTC196717 NJG196717 MZK196717 MPO196717 MFS196717 LVW196717 LMA196717 LCE196717 KSI196717 KIM196717 JYQ196717 JOU196717 JEY196717 IVC196717 ILG196717 IBK196717 HRO196717 HHS196717 GXW196717 GOA196717 GEE196717 FUI196717 FKM196717 FAQ196717 EQU196717 EGY196717 DXC196717 DNG196717 DDK196717 CTO196717 CJS196717 BZW196717 BQA196717 BGE196717 AWI196717 AMM196717 ACQ196717 SU196717 IY196717 C196717 WVK131181 WLO131181 WBS131181 VRW131181 VIA131181 UYE131181 UOI131181 UEM131181 TUQ131181 TKU131181 TAY131181 SRC131181 SHG131181 RXK131181 RNO131181 RDS131181 QTW131181 QKA131181 QAE131181 PQI131181 PGM131181 OWQ131181 OMU131181 OCY131181 NTC131181 NJG131181 MZK131181 MPO131181 MFS131181 LVW131181 LMA131181 LCE131181 KSI131181 KIM131181 JYQ131181 JOU131181 JEY131181 IVC131181 ILG131181 IBK131181 HRO131181 HHS131181 GXW131181 GOA131181 GEE131181 FUI131181 FKM131181 FAQ131181 EQU131181 EGY131181 DXC131181 DNG131181 DDK131181 CTO131181 CJS131181 BZW131181 BQA131181 BGE131181 AWI131181 AMM131181 ACQ131181 SU131181 IY131181 C131181 WVK65645 WLO65645 WBS65645 VRW65645 VIA65645 UYE65645 UOI65645 UEM65645 TUQ65645 TKU65645 TAY65645 SRC65645 SHG65645 RXK65645 RNO65645 RDS65645 QTW65645 QKA65645 QAE65645 PQI65645 PGM65645 OWQ65645 OMU65645 OCY65645 NTC65645 NJG65645 MZK65645 MPO65645 MFS65645 LVW65645 LMA65645 LCE65645 KSI65645 KIM65645 JYQ65645 JOU65645 JEY65645 IVC65645 ILG65645 IBK65645 HRO65645 HHS65645 GXW65645 GOA65645 GEE65645 FUI65645 FKM65645 FAQ65645 EQU65645 EGY65645 DXC65645 DNG65645 DDK65645 CTO65645 CJS65645 BZW65645 BQA65645 BGE65645 AWI65645 AMM65645 ACQ65645 SU65645 IY65645 C65645 WVK109 WLO109 WBS109 VRW109 VIA109 UYE109 UOI109 UEM109 TUQ109 TKU109 TAY109 SRC109 SHG109 RXK109 RNO109 RDS109 QTW109 QKA109 QAE109 PQI109 PGM109 OWQ109 OMU109 OCY109 NTC109 NJG109 MZK109 MPO109 MFS109 LVW109 LMA109 LCE109 KSI109 KIM109 JYQ109 JOU109 JEY109 IVC109 ILG109 IBK109 HRO109 HHS109 GXW109 GOA109 GEE109 FUI109 FKM109 FAQ109 EQU109 EGY109 DXC109 DNG109 DDK109 CTO109 CJS109 BZW109 BQA109 BGE109 AWI109 AMM109 ACQ109 SU109 IY109" xr:uid="{0C2EF74F-D9E0-4DB6-9318-0CF1D73528E0}">
      <formula1>$R$101:$R$103</formula1>
    </dataValidation>
    <dataValidation type="list" allowBlank="1" showInputMessage="1" showErrorMessage="1" sqref="C108 WVK983148 WLO983148 WBS983148 VRW983148 VIA983148 UYE983148 UOI983148 UEM983148 TUQ983148 TKU983148 TAY983148 SRC983148 SHG983148 RXK983148 RNO983148 RDS983148 QTW983148 QKA983148 QAE983148 PQI983148 PGM983148 OWQ983148 OMU983148 OCY983148 NTC983148 NJG983148 MZK983148 MPO983148 MFS983148 LVW983148 LMA983148 LCE983148 KSI983148 KIM983148 JYQ983148 JOU983148 JEY983148 IVC983148 ILG983148 IBK983148 HRO983148 HHS983148 GXW983148 GOA983148 GEE983148 FUI983148 FKM983148 FAQ983148 EQU983148 EGY983148 DXC983148 DNG983148 DDK983148 CTO983148 CJS983148 BZW983148 BQA983148 BGE983148 AWI983148 AMM983148 ACQ983148 SU983148 IY983148 C983148 WVK917612 WLO917612 WBS917612 VRW917612 VIA917612 UYE917612 UOI917612 UEM917612 TUQ917612 TKU917612 TAY917612 SRC917612 SHG917612 RXK917612 RNO917612 RDS917612 QTW917612 QKA917612 QAE917612 PQI917612 PGM917612 OWQ917612 OMU917612 OCY917612 NTC917612 NJG917612 MZK917612 MPO917612 MFS917612 LVW917612 LMA917612 LCE917612 KSI917612 KIM917612 JYQ917612 JOU917612 JEY917612 IVC917612 ILG917612 IBK917612 HRO917612 HHS917612 GXW917612 GOA917612 GEE917612 FUI917612 FKM917612 FAQ917612 EQU917612 EGY917612 DXC917612 DNG917612 DDK917612 CTO917612 CJS917612 BZW917612 BQA917612 BGE917612 AWI917612 AMM917612 ACQ917612 SU917612 IY917612 C917612 WVK852076 WLO852076 WBS852076 VRW852076 VIA852076 UYE852076 UOI852076 UEM852076 TUQ852076 TKU852076 TAY852076 SRC852076 SHG852076 RXK852076 RNO852076 RDS852076 QTW852076 QKA852076 QAE852076 PQI852076 PGM852076 OWQ852076 OMU852076 OCY852076 NTC852076 NJG852076 MZK852076 MPO852076 MFS852076 LVW852076 LMA852076 LCE852076 KSI852076 KIM852076 JYQ852076 JOU852076 JEY852076 IVC852076 ILG852076 IBK852076 HRO852076 HHS852076 GXW852076 GOA852076 GEE852076 FUI852076 FKM852076 FAQ852076 EQU852076 EGY852076 DXC852076 DNG852076 DDK852076 CTO852076 CJS852076 BZW852076 BQA852076 BGE852076 AWI852076 AMM852076 ACQ852076 SU852076 IY852076 C852076 WVK786540 WLO786540 WBS786540 VRW786540 VIA786540 UYE786540 UOI786540 UEM786540 TUQ786540 TKU786540 TAY786540 SRC786540 SHG786540 RXK786540 RNO786540 RDS786540 QTW786540 QKA786540 QAE786540 PQI786540 PGM786540 OWQ786540 OMU786540 OCY786540 NTC786540 NJG786540 MZK786540 MPO786540 MFS786540 LVW786540 LMA786540 LCE786540 KSI786540 KIM786540 JYQ786540 JOU786540 JEY786540 IVC786540 ILG786540 IBK786540 HRO786540 HHS786540 GXW786540 GOA786540 GEE786540 FUI786540 FKM786540 FAQ786540 EQU786540 EGY786540 DXC786540 DNG786540 DDK786540 CTO786540 CJS786540 BZW786540 BQA786540 BGE786540 AWI786540 AMM786540 ACQ786540 SU786540 IY786540 C786540 WVK721004 WLO721004 WBS721004 VRW721004 VIA721004 UYE721004 UOI721004 UEM721004 TUQ721004 TKU721004 TAY721004 SRC721004 SHG721004 RXK721004 RNO721004 RDS721004 QTW721004 QKA721004 QAE721004 PQI721004 PGM721004 OWQ721004 OMU721004 OCY721004 NTC721004 NJG721004 MZK721004 MPO721004 MFS721004 LVW721004 LMA721004 LCE721004 KSI721004 KIM721004 JYQ721004 JOU721004 JEY721004 IVC721004 ILG721004 IBK721004 HRO721004 HHS721004 GXW721004 GOA721004 GEE721004 FUI721004 FKM721004 FAQ721004 EQU721004 EGY721004 DXC721004 DNG721004 DDK721004 CTO721004 CJS721004 BZW721004 BQA721004 BGE721004 AWI721004 AMM721004 ACQ721004 SU721004 IY721004 C721004 WVK655468 WLO655468 WBS655468 VRW655468 VIA655468 UYE655468 UOI655468 UEM655468 TUQ655468 TKU655468 TAY655468 SRC655468 SHG655468 RXK655468 RNO655468 RDS655468 QTW655468 QKA655468 QAE655468 PQI655468 PGM655468 OWQ655468 OMU655468 OCY655468 NTC655468 NJG655468 MZK655468 MPO655468 MFS655468 LVW655468 LMA655468 LCE655468 KSI655468 KIM655468 JYQ655468 JOU655468 JEY655468 IVC655468 ILG655468 IBK655468 HRO655468 HHS655468 GXW655468 GOA655468 GEE655468 FUI655468 FKM655468 FAQ655468 EQU655468 EGY655468 DXC655468 DNG655468 DDK655468 CTO655468 CJS655468 BZW655468 BQA655468 BGE655468 AWI655468 AMM655468 ACQ655468 SU655468 IY655468 C655468 WVK589932 WLO589932 WBS589932 VRW589932 VIA589932 UYE589932 UOI589932 UEM589932 TUQ589932 TKU589932 TAY589932 SRC589932 SHG589932 RXK589932 RNO589932 RDS589932 QTW589932 QKA589932 QAE589932 PQI589932 PGM589932 OWQ589932 OMU589932 OCY589932 NTC589932 NJG589932 MZK589932 MPO589932 MFS589932 LVW589932 LMA589932 LCE589932 KSI589932 KIM589932 JYQ589932 JOU589932 JEY589932 IVC589932 ILG589932 IBK589932 HRO589932 HHS589932 GXW589932 GOA589932 GEE589932 FUI589932 FKM589932 FAQ589932 EQU589932 EGY589932 DXC589932 DNG589932 DDK589932 CTO589932 CJS589932 BZW589932 BQA589932 BGE589932 AWI589932 AMM589932 ACQ589932 SU589932 IY589932 C589932 WVK524396 WLO524396 WBS524396 VRW524396 VIA524396 UYE524396 UOI524396 UEM524396 TUQ524396 TKU524396 TAY524396 SRC524396 SHG524396 RXK524396 RNO524396 RDS524396 QTW524396 QKA524396 QAE524396 PQI524396 PGM524396 OWQ524396 OMU524396 OCY524396 NTC524396 NJG524396 MZK524396 MPO524396 MFS524396 LVW524396 LMA524396 LCE524396 KSI524396 KIM524396 JYQ524396 JOU524396 JEY524396 IVC524396 ILG524396 IBK524396 HRO524396 HHS524396 GXW524396 GOA524396 GEE524396 FUI524396 FKM524396 FAQ524396 EQU524396 EGY524396 DXC524396 DNG524396 DDK524396 CTO524396 CJS524396 BZW524396 BQA524396 BGE524396 AWI524396 AMM524396 ACQ524396 SU524396 IY524396 C524396 WVK458860 WLO458860 WBS458860 VRW458860 VIA458860 UYE458860 UOI458860 UEM458860 TUQ458860 TKU458860 TAY458860 SRC458860 SHG458860 RXK458860 RNO458860 RDS458860 QTW458860 QKA458860 QAE458860 PQI458860 PGM458860 OWQ458860 OMU458860 OCY458860 NTC458860 NJG458860 MZK458860 MPO458860 MFS458860 LVW458860 LMA458860 LCE458860 KSI458860 KIM458860 JYQ458860 JOU458860 JEY458860 IVC458860 ILG458860 IBK458860 HRO458860 HHS458860 GXW458860 GOA458860 GEE458860 FUI458860 FKM458860 FAQ458860 EQU458860 EGY458860 DXC458860 DNG458860 DDK458860 CTO458860 CJS458860 BZW458860 BQA458860 BGE458860 AWI458860 AMM458860 ACQ458860 SU458860 IY458860 C458860 WVK393324 WLO393324 WBS393324 VRW393324 VIA393324 UYE393324 UOI393324 UEM393324 TUQ393324 TKU393324 TAY393324 SRC393324 SHG393324 RXK393324 RNO393324 RDS393324 QTW393324 QKA393324 QAE393324 PQI393324 PGM393324 OWQ393324 OMU393324 OCY393324 NTC393324 NJG393324 MZK393324 MPO393324 MFS393324 LVW393324 LMA393324 LCE393324 KSI393324 KIM393324 JYQ393324 JOU393324 JEY393324 IVC393324 ILG393324 IBK393324 HRO393324 HHS393324 GXW393324 GOA393324 GEE393324 FUI393324 FKM393324 FAQ393324 EQU393324 EGY393324 DXC393324 DNG393324 DDK393324 CTO393324 CJS393324 BZW393324 BQA393324 BGE393324 AWI393324 AMM393324 ACQ393324 SU393324 IY393324 C393324 WVK327788 WLO327788 WBS327788 VRW327788 VIA327788 UYE327788 UOI327788 UEM327788 TUQ327788 TKU327788 TAY327788 SRC327788 SHG327788 RXK327788 RNO327788 RDS327788 QTW327788 QKA327788 QAE327788 PQI327788 PGM327788 OWQ327788 OMU327788 OCY327788 NTC327788 NJG327788 MZK327788 MPO327788 MFS327788 LVW327788 LMA327788 LCE327788 KSI327788 KIM327788 JYQ327788 JOU327788 JEY327788 IVC327788 ILG327788 IBK327788 HRO327788 HHS327788 GXW327788 GOA327788 GEE327788 FUI327788 FKM327788 FAQ327788 EQU327788 EGY327788 DXC327788 DNG327788 DDK327788 CTO327788 CJS327788 BZW327788 BQA327788 BGE327788 AWI327788 AMM327788 ACQ327788 SU327788 IY327788 C327788 WVK262252 WLO262252 WBS262252 VRW262252 VIA262252 UYE262252 UOI262252 UEM262252 TUQ262252 TKU262252 TAY262252 SRC262252 SHG262252 RXK262252 RNO262252 RDS262252 QTW262252 QKA262252 QAE262252 PQI262252 PGM262252 OWQ262252 OMU262252 OCY262252 NTC262252 NJG262252 MZK262252 MPO262252 MFS262252 LVW262252 LMA262252 LCE262252 KSI262252 KIM262252 JYQ262252 JOU262252 JEY262252 IVC262252 ILG262252 IBK262252 HRO262252 HHS262252 GXW262252 GOA262252 GEE262252 FUI262252 FKM262252 FAQ262252 EQU262252 EGY262252 DXC262252 DNG262252 DDK262252 CTO262252 CJS262252 BZW262252 BQA262252 BGE262252 AWI262252 AMM262252 ACQ262252 SU262252 IY262252 C262252 WVK196716 WLO196716 WBS196716 VRW196716 VIA196716 UYE196716 UOI196716 UEM196716 TUQ196716 TKU196716 TAY196716 SRC196716 SHG196716 RXK196716 RNO196716 RDS196716 QTW196716 QKA196716 QAE196716 PQI196716 PGM196716 OWQ196716 OMU196716 OCY196716 NTC196716 NJG196716 MZK196716 MPO196716 MFS196716 LVW196716 LMA196716 LCE196716 KSI196716 KIM196716 JYQ196716 JOU196716 JEY196716 IVC196716 ILG196716 IBK196716 HRO196716 HHS196716 GXW196716 GOA196716 GEE196716 FUI196716 FKM196716 FAQ196716 EQU196716 EGY196716 DXC196716 DNG196716 DDK196716 CTO196716 CJS196716 BZW196716 BQA196716 BGE196716 AWI196716 AMM196716 ACQ196716 SU196716 IY196716 C196716 WVK131180 WLO131180 WBS131180 VRW131180 VIA131180 UYE131180 UOI131180 UEM131180 TUQ131180 TKU131180 TAY131180 SRC131180 SHG131180 RXK131180 RNO131180 RDS131180 QTW131180 QKA131180 QAE131180 PQI131180 PGM131180 OWQ131180 OMU131180 OCY131180 NTC131180 NJG131180 MZK131180 MPO131180 MFS131180 LVW131180 LMA131180 LCE131180 KSI131180 KIM131180 JYQ131180 JOU131180 JEY131180 IVC131180 ILG131180 IBK131180 HRO131180 HHS131180 GXW131180 GOA131180 GEE131180 FUI131180 FKM131180 FAQ131180 EQU131180 EGY131180 DXC131180 DNG131180 DDK131180 CTO131180 CJS131180 BZW131180 BQA131180 BGE131180 AWI131180 AMM131180 ACQ131180 SU131180 IY131180 C131180 WVK65644 WLO65644 WBS65644 VRW65644 VIA65644 UYE65644 UOI65644 UEM65644 TUQ65644 TKU65644 TAY65644 SRC65644 SHG65644 RXK65644 RNO65644 RDS65644 QTW65644 QKA65644 QAE65644 PQI65644 PGM65644 OWQ65644 OMU65644 OCY65644 NTC65644 NJG65644 MZK65644 MPO65644 MFS65644 LVW65644 LMA65644 LCE65644 KSI65644 KIM65644 JYQ65644 JOU65644 JEY65644 IVC65644 ILG65644 IBK65644 HRO65644 HHS65644 GXW65644 GOA65644 GEE65644 FUI65644 FKM65644 FAQ65644 EQU65644 EGY65644 DXC65644 DNG65644 DDK65644 CTO65644 CJS65644 BZW65644 BQA65644 BGE65644 AWI65644 AMM65644 ACQ65644 SU65644 IY65644 C65644 WVK108 WLO108 WBS108 VRW108 VIA108 UYE108 UOI108 UEM108 TUQ108 TKU108 TAY108 SRC108 SHG108 RXK108 RNO108 RDS108 QTW108 QKA108 QAE108 PQI108 PGM108 OWQ108 OMU108 OCY108 NTC108 NJG108 MZK108 MPO108 MFS108 LVW108 LMA108 LCE108 KSI108 KIM108 JYQ108 JOU108 JEY108 IVC108 ILG108 IBK108 HRO108 HHS108 GXW108 GOA108 GEE108 FUI108 FKM108 FAQ108 EQU108 EGY108 DXC108 DNG108 DDK108 CTO108 CJS108 BZW108 BQA108 BGE108 AWI108 AMM108 ACQ108 SU108 IY108" xr:uid="{2CD5E359-1EFF-4D94-B23B-5A7D770B7AC7}">
      <formula1>$R$98:$R$100</formula1>
    </dataValidation>
    <dataValidation type="list" allowBlank="1" showInputMessage="1" showErrorMessage="1" sqref="C107 WVK983147 WLO983147 WBS983147 VRW983147 VIA983147 UYE983147 UOI983147 UEM983147 TUQ983147 TKU983147 TAY983147 SRC983147 SHG983147 RXK983147 RNO983147 RDS983147 QTW983147 QKA983147 QAE983147 PQI983147 PGM983147 OWQ983147 OMU983147 OCY983147 NTC983147 NJG983147 MZK983147 MPO983147 MFS983147 LVW983147 LMA983147 LCE983147 KSI983147 KIM983147 JYQ983147 JOU983147 JEY983147 IVC983147 ILG983147 IBK983147 HRO983147 HHS983147 GXW983147 GOA983147 GEE983147 FUI983147 FKM983147 FAQ983147 EQU983147 EGY983147 DXC983147 DNG983147 DDK983147 CTO983147 CJS983147 BZW983147 BQA983147 BGE983147 AWI983147 AMM983147 ACQ983147 SU983147 IY983147 C983147 WVK917611 WLO917611 WBS917611 VRW917611 VIA917611 UYE917611 UOI917611 UEM917611 TUQ917611 TKU917611 TAY917611 SRC917611 SHG917611 RXK917611 RNO917611 RDS917611 QTW917611 QKA917611 QAE917611 PQI917611 PGM917611 OWQ917611 OMU917611 OCY917611 NTC917611 NJG917611 MZK917611 MPO917611 MFS917611 LVW917611 LMA917611 LCE917611 KSI917611 KIM917611 JYQ917611 JOU917611 JEY917611 IVC917611 ILG917611 IBK917611 HRO917611 HHS917611 GXW917611 GOA917611 GEE917611 FUI917611 FKM917611 FAQ917611 EQU917611 EGY917611 DXC917611 DNG917611 DDK917611 CTO917611 CJS917611 BZW917611 BQA917611 BGE917611 AWI917611 AMM917611 ACQ917611 SU917611 IY917611 C917611 WVK852075 WLO852075 WBS852075 VRW852075 VIA852075 UYE852075 UOI852075 UEM852075 TUQ852075 TKU852075 TAY852075 SRC852075 SHG852075 RXK852075 RNO852075 RDS852075 QTW852075 QKA852075 QAE852075 PQI852075 PGM852075 OWQ852075 OMU852075 OCY852075 NTC852075 NJG852075 MZK852075 MPO852075 MFS852075 LVW852075 LMA852075 LCE852075 KSI852075 KIM852075 JYQ852075 JOU852075 JEY852075 IVC852075 ILG852075 IBK852075 HRO852075 HHS852075 GXW852075 GOA852075 GEE852075 FUI852075 FKM852075 FAQ852075 EQU852075 EGY852075 DXC852075 DNG852075 DDK852075 CTO852075 CJS852075 BZW852075 BQA852075 BGE852075 AWI852075 AMM852075 ACQ852075 SU852075 IY852075 C852075 WVK786539 WLO786539 WBS786539 VRW786539 VIA786539 UYE786539 UOI786539 UEM786539 TUQ786539 TKU786539 TAY786539 SRC786539 SHG786539 RXK786539 RNO786539 RDS786539 QTW786539 QKA786539 QAE786539 PQI786539 PGM786539 OWQ786539 OMU786539 OCY786539 NTC786539 NJG786539 MZK786539 MPO786539 MFS786539 LVW786539 LMA786539 LCE786539 KSI786539 KIM786539 JYQ786539 JOU786539 JEY786539 IVC786539 ILG786539 IBK786539 HRO786539 HHS786539 GXW786539 GOA786539 GEE786539 FUI786539 FKM786539 FAQ786539 EQU786539 EGY786539 DXC786539 DNG786539 DDK786539 CTO786539 CJS786539 BZW786539 BQA786539 BGE786539 AWI786539 AMM786539 ACQ786539 SU786539 IY786539 C786539 WVK721003 WLO721003 WBS721003 VRW721003 VIA721003 UYE721003 UOI721003 UEM721003 TUQ721003 TKU721003 TAY721003 SRC721003 SHG721003 RXK721003 RNO721003 RDS721003 QTW721003 QKA721003 QAE721003 PQI721003 PGM721003 OWQ721003 OMU721003 OCY721003 NTC721003 NJG721003 MZK721003 MPO721003 MFS721003 LVW721003 LMA721003 LCE721003 KSI721003 KIM721003 JYQ721003 JOU721003 JEY721003 IVC721003 ILG721003 IBK721003 HRO721003 HHS721003 GXW721003 GOA721003 GEE721003 FUI721003 FKM721003 FAQ721003 EQU721003 EGY721003 DXC721003 DNG721003 DDK721003 CTO721003 CJS721003 BZW721003 BQA721003 BGE721003 AWI721003 AMM721003 ACQ721003 SU721003 IY721003 C721003 WVK655467 WLO655467 WBS655467 VRW655467 VIA655467 UYE655467 UOI655467 UEM655467 TUQ655467 TKU655467 TAY655467 SRC655467 SHG655467 RXK655467 RNO655467 RDS655467 QTW655467 QKA655467 QAE655467 PQI655467 PGM655467 OWQ655467 OMU655467 OCY655467 NTC655467 NJG655467 MZK655467 MPO655467 MFS655467 LVW655467 LMA655467 LCE655467 KSI655467 KIM655467 JYQ655467 JOU655467 JEY655467 IVC655467 ILG655467 IBK655467 HRO655467 HHS655467 GXW655467 GOA655467 GEE655467 FUI655467 FKM655467 FAQ655467 EQU655467 EGY655467 DXC655467 DNG655467 DDK655467 CTO655467 CJS655467 BZW655467 BQA655467 BGE655467 AWI655467 AMM655467 ACQ655467 SU655467 IY655467 C655467 WVK589931 WLO589931 WBS589931 VRW589931 VIA589931 UYE589931 UOI589931 UEM589931 TUQ589931 TKU589931 TAY589931 SRC589931 SHG589931 RXK589931 RNO589931 RDS589931 QTW589931 QKA589931 QAE589931 PQI589931 PGM589931 OWQ589931 OMU589931 OCY589931 NTC589931 NJG589931 MZK589931 MPO589931 MFS589931 LVW589931 LMA589931 LCE589931 KSI589931 KIM589931 JYQ589931 JOU589931 JEY589931 IVC589931 ILG589931 IBK589931 HRO589931 HHS589931 GXW589931 GOA589931 GEE589931 FUI589931 FKM589931 FAQ589931 EQU589931 EGY589931 DXC589931 DNG589931 DDK589931 CTO589931 CJS589931 BZW589931 BQA589931 BGE589931 AWI589931 AMM589931 ACQ589931 SU589931 IY589931 C589931 WVK524395 WLO524395 WBS524395 VRW524395 VIA524395 UYE524395 UOI524395 UEM524395 TUQ524395 TKU524395 TAY524395 SRC524395 SHG524395 RXK524395 RNO524395 RDS524395 QTW524395 QKA524395 QAE524395 PQI524395 PGM524395 OWQ524395 OMU524395 OCY524395 NTC524395 NJG524395 MZK524395 MPO524395 MFS524395 LVW524395 LMA524395 LCE524395 KSI524395 KIM524395 JYQ524395 JOU524395 JEY524395 IVC524395 ILG524395 IBK524395 HRO524395 HHS524395 GXW524395 GOA524395 GEE524395 FUI524395 FKM524395 FAQ524395 EQU524395 EGY524395 DXC524395 DNG524395 DDK524395 CTO524395 CJS524395 BZW524395 BQA524395 BGE524395 AWI524395 AMM524395 ACQ524395 SU524395 IY524395 C524395 WVK458859 WLO458859 WBS458859 VRW458859 VIA458859 UYE458859 UOI458859 UEM458859 TUQ458859 TKU458859 TAY458859 SRC458859 SHG458859 RXK458859 RNO458859 RDS458859 QTW458859 QKA458859 QAE458859 PQI458859 PGM458859 OWQ458859 OMU458859 OCY458859 NTC458859 NJG458859 MZK458859 MPO458859 MFS458859 LVW458859 LMA458859 LCE458859 KSI458859 KIM458859 JYQ458859 JOU458859 JEY458859 IVC458859 ILG458859 IBK458859 HRO458859 HHS458859 GXW458859 GOA458859 GEE458859 FUI458859 FKM458859 FAQ458859 EQU458859 EGY458859 DXC458859 DNG458859 DDK458859 CTO458859 CJS458859 BZW458859 BQA458859 BGE458859 AWI458859 AMM458859 ACQ458859 SU458859 IY458859 C458859 WVK393323 WLO393323 WBS393323 VRW393323 VIA393323 UYE393323 UOI393323 UEM393323 TUQ393323 TKU393323 TAY393323 SRC393323 SHG393323 RXK393323 RNO393323 RDS393323 QTW393323 QKA393323 QAE393323 PQI393323 PGM393323 OWQ393323 OMU393323 OCY393323 NTC393323 NJG393323 MZK393323 MPO393323 MFS393323 LVW393323 LMA393323 LCE393323 KSI393323 KIM393323 JYQ393323 JOU393323 JEY393323 IVC393323 ILG393323 IBK393323 HRO393323 HHS393323 GXW393323 GOA393323 GEE393323 FUI393323 FKM393323 FAQ393323 EQU393323 EGY393323 DXC393323 DNG393323 DDK393323 CTO393323 CJS393323 BZW393323 BQA393323 BGE393323 AWI393323 AMM393323 ACQ393323 SU393323 IY393323 C393323 WVK327787 WLO327787 WBS327787 VRW327787 VIA327787 UYE327787 UOI327787 UEM327787 TUQ327787 TKU327787 TAY327787 SRC327787 SHG327787 RXK327787 RNO327787 RDS327787 QTW327787 QKA327787 QAE327787 PQI327787 PGM327787 OWQ327787 OMU327787 OCY327787 NTC327787 NJG327787 MZK327787 MPO327787 MFS327787 LVW327787 LMA327787 LCE327787 KSI327787 KIM327787 JYQ327787 JOU327787 JEY327787 IVC327787 ILG327787 IBK327787 HRO327787 HHS327787 GXW327787 GOA327787 GEE327787 FUI327787 FKM327787 FAQ327787 EQU327787 EGY327787 DXC327787 DNG327787 DDK327787 CTO327787 CJS327787 BZW327787 BQA327787 BGE327787 AWI327787 AMM327787 ACQ327787 SU327787 IY327787 C327787 WVK262251 WLO262251 WBS262251 VRW262251 VIA262251 UYE262251 UOI262251 UEM262251 TUQ262251 TKU262251 TAY262251 SRC262251 SHG262251 RXK262251 RNO262251 RDS262251 QTW262251 QKA262251 QAE262251 PQI262251 PGM262251 OWQ262251 OMU262251 OCY262251 NTC262251 NJG262251 MZK262251 MPO262251 MFS262251 LVW262251 LMA262251 LCE262251 KSI262251 KIM262251 JYQ262251 JOU262251 JEY262251 IVC262251 ILG262251 IBK262251 HRO262251 HHS262251 GXW262251 GOA262251 GEE262251 FUI262251 FKM262251 FAQ262251 EQU262251 EGY262251 DXC262251 DNG262251 DDK262251 CTO262251 CJS262251 BZW262251 BQA262251 BGE262251 AWI262251 AMM262251 ACQ262251 SU262251 IY262251 C262251 WVK196715 WLO196715 WBS196715 VRW196715 VIA196715 UYE196715 UOI196715 UEM196715 TUQ196715 TKU196715 TAY196715 SRC196715 SHG196715 RXK196715 RNO196715 RDS196715 QTW196715 QKA196715 QAE196715 PQI196715 PGM196715 OWQ196715 OMU196715 OCY196715 NTC196715 NJG196715 MZK196715 MPO196715 MFS196715 LVW196715 LMA196715 LCE196715 KSI196715 KIM196715 JYQ196715 JOU196715 JEY196715 IVC196715 ILG196715 IBK196715 HRO196715 HHS196715 GXW196715 GOA196715 GEE196715 FUI196715 FKM196715 FAQ196715 EQU196715 EGY196715 DXC196715 DNG196715 DDK196715 CTO196715 CJS196715 BZW196715 BQA196715 BGE196715 AWI196715 AMM196715 ACQ196715 SU196715 IY196715 C196715 WVK131179 WLO131179 WBS131179 VRW131179 VIA131179 UYE131179 UOI131179 UEM131179 TUQ131179 TKU131179 TAY131179 SRC131179 SHG131179 RXK131179 RNO131179 RDS131179 QTW131179 QKA131179 QAE131179 PQI131179 PGM131179 OWQ131179 OMU131179 OCY131179 NTC131179 NJG131179 MZK131179 MPO131179 MFS131179 LVW131179 LMA131179 LCE131179 KSI131179 KIM131179 JYQ131179 JOU131179 JEY131179 IVC131179 ILG131179 IBK131179 HRO131179 HHS131179 GXW131179 GOA131179 GEE131179 FUI131179 FKM131179 FAQ131179 EQU131179 EGY131179 DXC131179 DNG131179 DDK131179 CTO131179 CJS131179 BZW131179 BQA131179 BGE131179 AWI131179 AMM131179 ACQ131179 SU131179 IY131179 C131179 WVK65643 WLO65643 WBS65643 VRW65643 VIA65643 UYE65643 UOI65643 UEM65643 TUQ65643 TKU65643 TAY65643 SRC65643 SHG65643 RXK65643 RNO65643 RDS65643 QTW65643 QKA65643 QAE65643 PQI65643 PGM65643 OWQ65643 OMU65643 OCY65643 NTC65643 NJG65643 MZK65643 MPO65643 MFS65643 LVW65643 LMA65643 LCE65643 KSI65643 KIM65643 JYQ65643 JOU65643 JEY65643 IVC65643 ILG65643 IBK65643 HRO65643 HHS65643 GXW65643 GOA65643 GEE65643 FUI65643 FKM65643 FAQ65643 EQU65643 EGY65643 DXC65643 DNG65643 DDK65643 CTO65643 CJS65643 BZW65643 BQA65643 BGE65643 AWI65643 AMM65643 ACQ65643 SU65643 IY65643 C65643 WVK107 WLO107 WBS107 VRW107 VIA107 UYE107 UOI107 UEM107 TUQ107 TKU107 TAY107 SRC107 SHG107 RXK107 RNO107 RDS107 QTW107 QKA107 QAE107 PQI107 PGM107 OWQ107 OMU107 OCY107 NTC107 NJG107 MZK107 MPO107 MFS107 LVW107 LMA107 LCE107 KSI107 KIM107 JYQ107 JOU107 JEY107 IVC107 ILG107 IBK107 HRO107 HHS107 GXW107 GOA107 GEE107 FUI107 FKM107 FAQ107 EQU107 EGY107 DXC107 DNG107 DDK107 CTO107 CJS107 BZW107 BQA107 BGE107 AWI107 AMM107 ACQ107 SU107 IY107" xr:uid="{C63BA53F-5380-484E-915F-3D6B5001ADB4}">
      <formula1>$R$95:$R$97</formula1>
    </dataValidation>
    <dataValidation type="list" allowBlank="1" showInputMessage="1" showErrorMessage="1" sqref="D77 WVL983125 WLP983125 WBT983125 VRX983125 VIB983125 UYF983125 UOJ983125 UEN983125 TUR983125 TKV983125 TAZ983125 SRD983125 SHH983125 RXL983125 RNP983125 RDT983125 QTX983125 QKB983125 QAF983125 PQJ983125 PGN983125 OWR983125 OMV983125 OCZ983125 NTD983125 NJH983125 MZL983125 MPP983125 MFT983125 LVX983125 LMB983125 LCF983125 KSJ983125 KIN983125 JYR983125 JOV983125 JEZ983125 IVD983125 ILH983125 IBL983125 HRP983125 HHT983125 GXX983125 GOB983125 GEF983125 FUJ983125 FKN983125 FAR983125 EQV983125 EGZ983125 DXD983125 DNH983125 DDL983125 CTP983125 CJT983125 BZX983125 BQB983125 BGF983125 AWJ983125 AMN983125 ACR983125 SV983125 IZ983125 D983125 WVL917589 WLP917589 WBT917589 VRX917589 VIB917589 UYF917589 UOJ917589 UEN917589 TUR917589 TKV917589 TAZ917589 SRD917589 SHH917589 RXL917589 RNP917589 RDT917589 QTX917589 QKB917589 QAF917589 PQJ917589 PGN917589 OWR917589 OMV917589 OCZ917589 NTD917589 NJH917589 MZL917589 MPP917589 MFT917589 LVX917589 LMB917589 LCF917589 KSJ917589 KIN917589 JYR917589 JOV917589 JEZ917589 IVD917589 ILH917589 IBL917589 HRP917589 HHT917589 GXX917589 GOB917589 GEF917589 FUJ917589 FKN917589 FAR917589 EQV917589 EGZ917589 DXD917589 DNH917589 DDL917589 CTP917589 CJT917589 BZX917589 BQB917589 BGF917589 AWJ917589 AMN917589 ACR917589 SV917589 IZ917589 D917589 WVL852053 WLP852053 WBT852053 VRX852053 VIB852053 UYF852053 UOJ852053 UEN852053 TUR852053 TKV852053 TAZ852053 SRD852053 SHH852053 RXL852053 RNP852053 RDT852053 QTX852053 QKB852053 QAF852053 PQJ852053 PGN852053 OWR852053 OMV852053 OCZ852053 NTD852053 NJH852053 MZL852053 MPP852053 MFT852053 LVX852053 LMB852053 LCF852053 KSJ852053 KIN852053 JYR852053 JOV852053 JEZ852053 IVD852053 ILH852053 IBL852053 HRP852053 HHT852053 GXX852053 GOB852053 GEF852053 FUJ852053 FKN852053 FAR852053 EQV852053 EGZ852053 DXD852053 DNH852053 DDL852053 CTP852053 CJT852053 BZX852053 BQB852053 BGF852053 AWJ852053 AMN852053 ACR852053 SV852053 IZ852053 D852053 WVL786517 WLP786517 WBT786517 VRX786517 VIB786517 UYF786517 UOJ786517 UEN786517 TUR786517 TKV786517 TAZ786517 SRD786517 SHH786517 RXL786517 RNP786517 RDT786517 QTX786517 QKB786517 QAF786517 PQJ786517 PGN786517 OWR786517 OMV786517 OCZ786517 NTD786517 NJH786517 MZL786517 MPP786517 MFT786517 LVX786517 LMB786517 LCF786517 KSJ786517 KIN786517 JYR786517 JOV786517 JEZ786517 IVD786517 ILH786517 IBL786517 HRP786517 HHT786517 GXX786517 GOB786517 GEF786517 FUJ786517 FKN786517 FAR786517 EQV786517 EGZ786517 DXD786517 DNH786517 DDL786517 CTP786517 CJT786517 BZX786517 BQB786517 BGF786517 AWJ786517 AMN786517 ACR786517 SV786517 IZ786517 D786517 WVL720981 WLP720981 WBT720981 VRX720981 VIB720981 UYF720981 UOJ720981 UEN720981 TUR720981 TKV720981 TAZ720981 SRD720981 SHH720981 RXL720981 RNP720981 RDT720981 QTX720981 QKB720981 QAF720981 PQJ720981 PGN720981 OWR720981 OMV720981 OCZ720981 NTD720981 NJH720981 MZL720981 MPP720981 MFT720981 LVX720981 LMB720981 LCF720981 KSJ720981 KIN720981 JYR720981 JOV720981 JEZ720981 IVD720981 ILH720981 IBL720981 HRP720981 HHT720981 GXX720981 GOB720981 GEF720981 FUJ720981 FKN720981 FAR720981 EQV720981 EGZ720981 DXD720981 DNH720981 DDL720981 CTP720981 CJT720981 BZX720981 BQB720981 BGF720981 AWJ720981 AMN720981 ACR720981 SV720981 IZ720981 D720981 WVL655445 WLP655445 WBT655445 VRX655445 VIB655445 UYF655445 UOJ655445 UEN655445 TUR655445 TKV655445 TAZ655445 SRD655445 SHH655445 RXL655445 RNP655445 RDT655445 QTX655445 QKB655445 QAF655445 PQJ655445 PGN655445 OWR655445 OMV655445 OCZ655445 NTD655445 NJH655445 MZL655445 MPP655445 MFT655445 LVX655445 LMB655445 LCF655445 KSJ655445 KIN655445 JYR655445 JOV655445 JEZ655445 IVD655445 ILH655445 IBL655445 HRP655445 HHT655445 GXX655445 GOB655445 GEF655445 FUJ655445 FKN655445 FAR655445 EQV655445 EGZ655445 DXD655445 DNH655445 DDL655445 CTP655445 CJT655445 BZX655445 BQB655445 BGF655445 AWJ655445 AMN655445 ACR655445 SV655445 IZ655445 D655445 WVL589909 WLP589909 WBT589909 VRX589909 VIB589909 UYF589909 UOJ589909 UEN589909 TUR589909 TKV589909 TAZ589909 SRD589909 SHH589909 RXL589909 RNP589909 RDT589909 QTX589909 QKB589909 QAF589909 PQJ589909 PGN589909 OWR589909 OMV589909 OCZ589909 NTD589909 NJH589909 MZL589909 MPP589909 MFT589909 LVX589909 LMB589909 LCF589909 KSJ589909 KIN589909 JYR589909 JOV589909 JEZ589909 IVD589909 ILH589909 IBL589909 HRP589909 HHT589909 GXX589909 GOB589909 GEF589909 FUJ589909 FKN589909 FAR589909 EQV589909 EGZ589909 DXD589909 DNH589909 DDL589909 CTP589909 CJT589909 BZX589909 BQB589909 BGF589909 AWJ589909 AMN589909 ACR589909 SV589909 IZ589909 D589909 WVL524373 WLP524373 WBT524373 VRX524373 VIB524373 UYF524373 UOJ524373 UEN524373 TUR524373 TKV524373 TAZ524373 SRD524373 SHH524373 RXL524373 RNP524373 RDT524373 QTX524373 QKB524373 QAF524373 PQJ524373 PGN524373 OWR524373 OMV524373 OCZ524373 NTD524373 NJH524373 MZL524373 MPP524373 MFT524373 LVX524373 LMB524373 LCF524373 KSJ524373 KIN524373 JYR524373 JOV524373 JEZ524373 IVD524373 ILH524373 IBL524373 HRP524373 HHT524373 GXX524373 GOB524373 GEF524373 FUJ524373 FKN524373 FAR524373 EQV524373 EGZ524373 DXD524373 DNH524373 DDL524373 CTP524373 CJT524373 BZX524373 BQB524373 BGF524373 AWJ524373 AMN524373 ACR524373 SV524373 IZ524373 D524373 WVL458837 WLP458837 WBT458837 VRX458837 VIB458837 UYF458837 UOJ458837 UEN458837 TUR458837 TKV458837 TAZ458837 SRD458837 SHH458837 RXL458837 RNP458837 RDT458837 QTX458837 QKB458837 QAF458837 PQJ458837 PGN458837 OWR458837 OMV458837 OCZ458837 NTD458837 NJH458837 MZL458837 MPP458837 MFT458837 LVX458837 LMB458837 LCF458837 KSJ458837 KIN458837 JYR458837 JOV458837 JEZ458837 IVD458837 ILH458837 IBL458837 HRP458837 HHT458837 GXX458837 GOB458837 GEF458837 FUJ458837 FKN458837 FAR458837 EQV458837 EGZ458837 DXD458837 DNH458837 DDL458837 CTP458837 CJT458837 BZX458837 BQB458837 BGF458837 AWJ458837 AMN458837 ACR458837 SV458837 IZ458837 D458837 WVL393301 WLP393301 WBT393301 VRX393301 VIB393301 UYF393301 UOJ393301 UEN393301 TUR393301 TKV393301 TAZ393301 SRD393301 SHH393301 RXL393301 RNP393301 RDT393301 QTX393301 QKB393301 QAF393301 PQJ393301 PGN393301 OWR393301 OMV393301 OCZ393301 NTD393301 NJH393301 MZL393301 MPP393301 MFT393301 LVX393301 LMB393301 LCF393301 KSJ393301 KIN393301 JYR393301 JOV393301 JEZ393301 IVD393301 ILH393301 IBL393301 HRP393301 HHT393301 GXX393301 GOB393301 GEF393301 FUJ393301 FKN393301 FAR393301 EQV393301 EGZ393301 DXD393301 DNH393301 DDL393301 CTP393301 CJT393301 BZX393301 BQB393301 BGF393301 AWJ393301 AMN393301 ACR393301 SV393301 IZ393301 D393301 WVL327765 WLP327765 WBT327765 VRX327765 VIB327765 UYF327765 UOJ327765 UEN327765 TUR327765 TKV327765 TAZ327765 SRD327765 SHH327765 RXL327765 RNP327765 RDT327765 QTX327765 QKB327765 QAF327765 PQJ327765 PGN327765 OWR327765 OMV327765 OCZ327765 NTD327765 NJH327765 MZL327765 MPP327765 MFT327765 LVX327765 LMB327765 LCF327765 KSJ327765 KIN327765 JYR327765 JOV327765 JEZ327765 IVD327765 ILH327765 IBL327765 HRP327765 HHT327765 GXX327765 GOB327765 GEF327765 FUJ327765 FKN327765 FAR327765 EQV327765 EGZ327765 DXD327765 DNH327765 DDL327765 CTP327765 CJT327765 BZX327765 BQB327765 BGF327765 AWJ327765 AMN327765 ACR327765 SV327765 IZ327765 D327765 WVL262229 WLP262229 WBT262229 VRX262229 VIB262229 UYF262229 UOJ262229 UEN262229 TUR262229 TKV262229 TAZ262229 SRD262229 SHH262229 RXL262229 RNP262229 RDT262229 QTX262229 QKB262229 QAF262229 PQJ262229 PGN262229 OWR262229 OMV262229 OCZ262229 NTD262229 NJH262229 MZL262229 MPP262229 MFT262229 LVX262229 LMB262229 LCF262229 KSJ262229 KIN262229 JYR262229 JOV262229 JEZ262229 IVD262229 ILH262229 IBL262229 HRP262229 HHT262229 GXX262229 GOB262229 GEF262229 FUJ262229 FKN262229 FAR262229 EQV262229 EGZ262229 DXD262229 DNH262229 DDL262229 CTP262229 CJT262229 BZX262229 BQB262229 BGF262229 AWJ262229 AMN262229 ACR262229 SV262229 IZ262229 D262229 WVL196693 WLP196693 WBT196693 VRX196693 VIB196693 UYF196693 UOJ196693 UEN196693 TUR196693 TKV196693 TAZ196693 SRD196693 SHH196693 RXL196693 RNP196693 RDT196693 QTX196693 QKB196693 QAF196693 PQJ196693 PGN196693 OWR196693 OMV196693 OCZ196693 NTD196693 NJH196693 MZL196693 MPP196693 MFT196693 LVX196693 LMB196693 LCF196693 KSJ196693 KIN196693 JYR196693 JOV196693 JEZ196693 IVD196693 ILH196693 IBL196693 HRP196693 HHT196693 GXX196693 GOB196693 GEF196693 FUJ196693 FKN196693 FAR196693 EQV196693 EGZ196693 DXD196693 DNH196693 DDL196693 CTP196693 CJT196693 BZX196693 BQB196693 BGF196693 AWJ196693 AMN196693 ACR196693 SV196693 IZ196693 D196693 WVL131157 WLP131157 WBT131157 VRX131157 VIB131157 UYF131157 UOJ131157 UEN131157 TUR131157 TKV131157 TAZ131157 SRD131157 SHH131157 RXL131157 RNP131157 RDT131157 QTX131157 QKB131157 QAF131157 PQJ131157 PGN131157 OWR131157 OMV131157 OCZ131157 NTD131157 NJH131157 MZL131157 MPP131157 MFT131157 LVX131157 LMB131157 LCF131157 KSJ131157 KIN131157 JYR131157 JOV131157 JEZ131157 IVD131157 ILH131157 IBL131157 HRP131157 HHT131157 GXX131157 GOB131157 GEF131157 FUJ131157 FKN131157 FAR131157 EQV131157 EGZ131157 DXD131157 DNH131157 DDL131157 CTP131157 CJT131157 BZX131157 BQB131157 BGF131157 AWJ131157 AMN131157 ACR131157 SV131157 IZ131157 D131157 WVL65621 WLP65621 WBT65621 VRX65621 VIB65621 UYF65621 UOJ65621 UEN65621 TUR65621 TKV65621 TAZ65621 SRD65621 SHH65621 RXL65621 RNP65621 RDT65621 QTX65621 QKB65621 QAF65621 PQJ65621 PGN65621 OWR65621 OMV65621 OCZ65621 NTD65621 NJH65621 MZL65621 MPP65621 MFT65621 LVX65621 LMB65621 LCF65621 KSJ65621 KIN65621 JYR65621 JOV65621 JEZ65621 IVD65621 ILH65621 IBL65621 HRP65621 HHT65621 GXX65621 GOB65621 GEF65621 FUJ65621 FKN65621 FAR65621 EQV65621 EGZ65621 DXD65621 DNH65621 DDL65621 CTP65621 CJT65621 BZX65621 BQB65621 BGF65621 AWJ65621 AMN65621 ACR65621 SV65621 IZ65621 D65621 WVL85 WLP85 WBT85 VRX85 VIB85 UYF85 UOJ85 UEN85 TUR85 TKV85 TAZ85 SRD85 SHH85 RXL85 RNP85 RDT85 QTX85 QKB85 QAF85 PQJ85 PGN85 OWR85 OMV85 OCZ85 NTD85 NJH85 MZL85 MPP85 MFT85 LVX85 LMB85 LCF85 KSJ85 KIN85 JYR85 JOV85 JEZ85 IVD85 ILH85 IBL85 HRP85 HHT85 GXX85 GOB85 GEF85 FUJ85 FKN85 FAR85 EQV85 EGZ85 DXD85 DNH85 DDL85 CTP85 CJT85 BZX85 BQB85 BGF85 AWJ85 AMN85 ACR85 SV85 IZ85 D85 WVL983123 WLP983123 WBT983123 VRX983123 VIB983123 UYF983123 UOJ983123 UEN983123 TUR983123 TKV983123 TAZ983123 SRD983123 SHH983123 RXL983123 RNP983123 RDT983123 QTX983123 QKB983123 QAF983123 PQJ983123 PGN983123 OWR983123 OMV983123 OCZ983123 NTD983123 NJH983123 MZL983123 MPP983123 MFT983123 LVX983123 LMB983123 LCF983123 KSJ983123 KIN983123 JYR983123 JOV983123 JEZ983123 IVD983123 ILH983123 IBL983123 HRP983123 HHT983123 GXX983123 GOB983123 GEF983123 FUJ983123 FKN983123 FAR983123 EQV983123 EGZ983123 DXD983123 DNH983123 DDL983123 CTP983123 CJT983123 BZX983123 BQB983123 BGF983123 AWJ983123 AMN983123 ACR983123 SV983123 IZ983123 D983123 WVL917587 WLP917587 WBT917587 VRX917587 VIB917587 UYF917587 UOJ917587 UEN917587 TUR917587 TKV917587 TAZ917587 SRD917587 SHH917587 RXL917587 RNP917587 RDT917587 QTX917587 QKB917587 QAF917587 PQJ917587 PGN917587 OWR917587 OMV917587 OCZ917587 NTD917587 NJH917587 MZL917587 MPP917587 MFT917587 LVX917587 LMB917587 LCF917587 KSJ917587 KIN917587 JYR917587 JOV917587 JEZ917587 IVD917587 ILH917587 IBL917587 HRP917587 HHT917587 GXX917587 GOB917587 GEF917587 FUJ917587 FKN917587 FAR917587 EQV917587 EGZ917587 DXD917587 DNH917587 DDL917587 CTP917587 CJT917587 BZX917587 BQB917587 BGF917587 AWJ917587 AMN917587 ACR917587 SV917587 IZ917587 D917587 WVL852051 WLP852051 WBT852051 VRX852051 VIB852051 UYF852051 UOJ852051 UEN852051 TUR852051 TKV852051 TAZ852051 SRD852051 SHH852051 RXL852051 RNP852051 RDT852051 QTX852051 QKB852051 QAF852051 PQJ852051 PGN852051 OWR852051 OMV852051 OCZ852051 NTD852051 NJH852051 MZL852051 MPP852051 MFT852051 LVX852051 LMB852051 LCF852051 KSJ852051 KIN852051 JYR852051 JOV852051 JEZ852051 IVD852051 ILH852051 IBL852051 HRP852051 HHT852051 GXX852051 GOB852051 GEF852051 FUJ852051 FKN852051 FAR852051 EQV852051 EGZ852051 DXD852051 DNH852051 DDL852051 CTP852051 CJT852051 BZX852051 BQB852051 BGF852051 AWJ852051 AMN852051 ACR852051 SV852051 IZ852051 D852051 WVL786515 WLP786515 WBT786515 VRX786515 VIB786515 UYF786515 UOJ786515 UEN786515 TUR786515 TKV786515 TAZ786515 SRD786515 SHH786515 RXL786515 RNP786515 RDT786515 QTX786515 QKB786515 QAF786515 PQJ786515 PGN786515 OWR786515 OMV786515 OCZ786515 NTD786515 NJH786515 MZL786515 MPP786515 MFT786515 LVX786515 LMB786515 LCF786515 KSJ786515 KIN786515 JYR786515 JOV786515 JEZ786515 IVD786515 ILH786515 IBL786515 HRP786515 HHT786515 GXX786515 GOB786515 GEF786515 FUJ786515 FKN786515 FAR786515 EQV786515 EGZ786515 DXD786515 DNH786515 DDL786515 CTP786515 CJT786515 BZX786515 BQB786515 BGF786515 AWJ786515 AMN786515 ACR786515 SV786515 IZ786515 D786515 WVL720979 WLP720979 WBT720979 VRX720979 VIB720979 UYF720979 UOJ720979 UEN720979 TUR720979 TKV720979 TAZ720979 SRD720979 SHH720979 RXL720979 RNP720979 RDT720979 QTX720979 QKB720979 QAF720979 PQJ720979 PGN720979 OWR720979 OMV720979 OCZ720979 NTD720979 NJH720979 MZL720979 MPP720979 MFT720979 LVX720979 LMB720979 LCF720979 KSJ720979 KIN720979 JYR720979 JOV720979 JEZ720979 IVD720979 ILH720979 IBL720979 HRP720979 HHT720979 GXX720979 GOB720979 GEF720979 FUJ720979 FKN720979 FAR720979 EQV720979 EGZ720979 DXD720979 DNH720979 DDL720979 CTP720979 CJT720979 BZX720979 BQB720979 BGF720979 AWJ720979 AMN720979 ACR720979 SV720979 IZ720979 D720979 WVL655443 WLP655443 WBT655443 VRX655443 VIB655443 UYF655443 UOJ655443 UEN655443 TUR655443 TKV655443 TAZ655443 SRD655443 SHH655443 RXL655443 RNP655443 RDT655443 QTX655443 QKB655443 QAF655443 PQJ655443 PGN655443 OWR655443 OMV655443 OCZ655443 NTD655443 NJH655443 MZL655443 MPP655443 MFT655443 LVX655443 LMB655443 LCF655443 KSJ655443 KIN655443 JYR655443 JOV655443 JEZ655443 IVD655443 ILH655443 IBL655443 HRP655443 HHT655443 GXX655443 GOB655443 GEF655443 FUJ655443 FKN655443 FAR655443 EQV655443 EGZ655443 DXD655443 DNH655443 DDL655443 CTP655443 CJT655443 BZX655443 BQB655443 BGF655443 AWJ655443 AMN655443 ACR655443 SV655443 IZ655443 D655443 WVL589907 WLP589907 WBT589907 VRX589907 VIB589907 UYF589907 UOJ589907 UEN589907 TUR589907 TKV589907 TAZ589907 SRD589907 SHH589907 RXL589907 RNP589907 RDT589907 QTX589907 QKB589907 QAF589907 PQJ589907 PGN589907 OWR589907 OMV589907 OCZ589907 NTD589907 NJH589907 MZL589907 MPP589907 MFT589907 LVX589907 LMB589907 LCF589907 KSJ589907 KIN589907 JYR589907 JOV589907 JEZ589907 IVD589907 ILH589907 IBL589907 HRP589907 HHT589907 GXX589907 GOB589907 GEF589907 FUJ589907 FKN589907 FAR589907 EQV589907 EGZ589907 DXD589907 DNH589907 DDL589907 CTP589907 CJT589907 BZX589907 BQB589907 BGF589907 AWJ589907 AMN589907 ACR589907 SV589907 IZ589907 D589907 WVL524371 WLP524371 WBT524371 VRX524371 VIB524371 UYF524371 UOJ524371 UEN524371 TUR524371 TKV524371 TAZ524371 SRD524371 SHH524371 RXL524371 RNP524371 RDT524371 QTX524371 QKB524371 QAF524371 PQJ524371 PGN524371 OWR524371 OMV524371 OCZ524371 NTD524371 NJH524371 MZL524371 MPP524371 MFT524371 LVX524371 LMB524371 LCF524371 KSJ524371 KIN524371 JYR524371 JOV524371 JEZ524371 IVD524371 ILH524371 IBL524371 HRP524371 HHT524371 GXX524371 GOB524371 GEF524371 FUJ524371 FKN524371 FAR524371 EQV524371 EGZ524371 DXD524371 DNH524371 DDL524371 CTP524371 CJT524371 BZX524371 BQB524371 BGF524371 AWJ524371 AMN524371 ACR524371 SV524371 IZ524371 D524371 WVL458835 WLP458835 WBT458835 VRX458835 VIB458835 UYF458835 UOJ458835 UEN458835 TUR458835 TKV458835 TAZ458835 SRD458835 SHH458835 RXL458835 RNP458835 RDT458835 QTX458835 QKB458835 QAF458835 PQJ458835 PGN458835 OWR458835 OMV458835 OCZ458835 NTD458835 NJH458835 MZL458835 MPP458835 MFT458835 LVX458835 LMB458835 LCF458835 KSJ458835 KIN458835 JYR458835 JOV458835 JEZ458835 IVD458835 ILH458835 IBL458835 HRP458835 HHT458835 GXX458835 GOB458835 GEF458835 FUJ458835 FKN458835 FAR458835 EQV458835 EGZ458835 DXD458835 DNH458835 DDL458835 CTP458835 CJT458835 BZX458835 BQB458835 BGF458835 AWJ458835 AMN458835 ACR458835 SV458835 IZ458835 D458835 WVL393299 WLP393299 WBT393299 VRX393299 VIB393299 UYF393299 UOJ393299 UEN393299 TUR393299 TKV393299 TAZ393299 SRD393299 SHH393299 RXL393299 RNP393299 RDT393299 QTX393299 QKB393299 QAF393299 PQJ393299 PGN393299 OWR393299 OMV393299 OCZ393299 NTD393299 NJH393299 MZL393299 MPP393299 MFT393299 LVX393299 LMB393299 LCF393299 KSJ393299 KIN393299 JYR393299 JOV393299 JEZ393299 IVD393299 ILH393299 IBL393299 HRP393299 HHT393299 GXX393299 GOB393299 GEF393299 FUJ393299 FKN393299 FAR393299 EQV393299 EGZ393299 DXD393299 DNH393299 DDL393299 CTP393299 CJT393299 BZX393299 BQB393299 BGF393299 AWJ393299 AMN393299 ACR393299 SV393299 IZ393299 D393299 WVL327763 WLP327763 WBT327763 VRX327763 VIB327763 UYF327763 UOJ327763 UEN327763 TUR327763 TKV327763 TAZ327763 SRD327763 SHH327763 RXL327763 RNP327763 RDT327763 QTX327763 QKB327763 QAF327763 PQJ327763 PGN327763 OWR327763 OMV327763 OCZ327763 NTD327763 NJH327763 MZL327763 MPP327763 MFT327763 LVX327763 LMB327763 LCF327763 KSJ327763 KIN327763 JYR327763 JOV327763 JEZ327763 IVD327763 ILH327763 IBL327763 HRP327763 HHT327763 GXX327763 GOB327763 GEF327763 FUJ327763 FKN327763 FAR327763 EQV327763 EGZ327763 DXD327763 DNH327763 DDL327763 CTP327763 CJT327763 BZX327763 BQB327763 BGF327763 AWJ327763 AMN327763 ACR327763 SV327763 IZ327763 D327763 WVL262227 WLP262227 WBT262227 VRX262227 VIB262227 UYF262227 UOJ262227 UEN262227 TUR262227 TKV262227 TAZ262227 SRD262227 SHH262227 RXL262227 RNP262227 RDT262227 QTX262227 QKB262227 QAF262227 PQJ262227 PGN262227 OWR262227 OMV262227 OCZ262227 NTD262227 NJH262227 MZL262227 MPP262227 MFT262227 LVX262227 LMB262227 LCF262227 KSJ262227 KIN262227 JYR262227 JOV262227 JEZ262227 IVD262227 ILH262227 IBL262227 HRP262227 HHT262227 GXX262227 GOB262227 GEF262227 FUJ262227 FKN262227 FAR262227 EQV262227 EGZ262227 DXD262227 DNH262227 DDL262227 CTP262227 CJT262227 BZX262227 BQB262227 BGF262227 AWJ262227 AMN262227 ACR262227 SV262227 IZ262227 D262227 WVL196691 WLP196691 WBT196691 VRX196691 VIB196691 UYF196691 UOJ196691 UEN196691 TUR196691 TKV196691 TAZ196691 SRD196691 SHH196691 RXL196691 RNP196691 RDT196691 QTX196691 QKB196691 QAF196691 PQJ196691 PGN196691 OWR196691 OMV196691 OCZ196691 NTD196691 NJH196691 MZL196691 MPP196691 MFT196691 LVX196691 LMB196691 LCF196691 KSJ196691 KIN196691 JYR196691 JOV196691 JEZ196691 IVD196691 ILH196691 IBL196691 HRP196691 HHT196691 GXX196691 GOB196691 GEF196691 FUJ196691 FKN196691 FAR196691 EQV196691 EGZ196691 DXD196691 DNH196691 DDL196691 CTP196691 CJT196691 BZX196691 BQB196691 BGF196691 AWJ196691 AMN196691 ACR196691 SV196691 IZ196691 D196691 WVL131155 WLP131155 WBT131155 VRX131155 VIB131155 UYF131155 UOJ131155 UEN131155 TUR131155 TKV131155 TAZ131155 SRD131155 SHH131155 RXL131155 RNP131155 RDT131155 QTX131155 QKB131155 QAF131155 PQJ131155 PGN131155 OWR131155 OMV131155 OCZ131155 NTD131155 NJH131155 MZL131155 MPP131155 MFT131155 LVX131155 LMB131155 LCF131155 KSJ131155 KIN131155 JYR131155 JOV131155 JEZ131155 IVD131155 ILH131155 IBL131155 HRP131155 HHT131155 GXX131155 GOB131155 GEF131155 FUJ131155 FKN131155 FAR131155 EQV131155 EGZ131155 DXD131155 DNH131155 DDL131155 CTP131155 CJT131155 BZX131155 BQB131155 BGF131155 AWJ131155 AMN131155 ACR131155 SV131155 IZ131155 D131155 WVL65619 WLP65619 WBT65619 VRX65619 VIB65619 UYF65619 UOJ65619 UEN65619 TUR65619 TKV65619 TAZ65619 SRD65619 SHH65619 RXL65619 RNP65619 RDT65619 QTX65619 QKB65619 QAF65619 PQJ65619 PGN65619 OWR65619 OMV65619 OCZ65619 NTD65619 NJH65619 MZL65619 MPP65619 MFT65619 LVX65619 LMB65619 LCF65619 KSJ65619 KIN65619 JYR65619 JOV65619 JEZ65619 IVD65619 ILH65619 IBL65619 HRP65619 HHT65619 GXX65619 GOB65619 GEF65619 FUJ65619 FKN65619 FAR65619 EQV65619 EGZ65619 DXD65619 DNH65619 DDL65619 CTP65619 CJT65619 BZX65619 BQB65619 BGF65619 AWJ65619 AMN65619 ACR65619 SV65619 IZ65619 D65619 WVL83 WLP83 WBT83 VRX83 VIB83 UYF83 UOJ83 UEN83 TUR83 TKV83 TAZ83 SRD83 SHH83 RXL83 RNP83 RDT83 QTX83 QKB83 QAF83 PQJ83 PGN83 OWR83 OMV83 OCZ83 NTD83 NJH83 MZL83 MPP83 MFT83 LVX83 LMB83 LCF83 KSJ83 KIN83 JYR83 JOV83 JEZ83 IVD83 ILH83 IBL83 HRP83 HHT83 GXX83 GOB83 GEF83 FUJ83 FKN83 FAR83 EQV83 EGZ83 DXD83 DNH83 DDL83 CTP83 CJT83 BZX83 BQB83 BGF83 AWJ83 AMN83 ACR83 SV83 IZ83 D83 WVL983121 WLP983121 WBT983121 VRX983121 VIB983121 UYF983121 UOJ983121 UEN983121 TUR983121 TKV983121 TAZ983121 SRD983121 SHH983121 RXL983121 RNP983121 RDT983121 QTX983121 QKB983121 QAF983121 PQJ983121 PGN983121 OWR983121 OMV983121 OCZ983121 NTD983121 NJH983121 MZL983121 MPP983121 MFT983121 LVX983121 LMB983121 LCF983121 KSJ983121 KIN983121 JYR983121 JOV983121 JEZ983121 IVD983121 ILH983121 IBL983121 HRP983121 HHT983121 GXX983121 GOB983121 GEF983121 FUJ983121 FKN983121 FAR983121 EQV983121 EGZ983121 DXD983121 DNH983121 DDL983121 CTP983121 CJT983121 BZX983121 BQB983121 BGF983121 AWJ983121 AMN983121 ACR983121 SV983121 IZ983121 D983121 WVL917585 WLP917585 WBT917585 VRX917585 VIB917585 UYF917585 UOJ917585 UEN917585 TUR917585 TKV917585 TAZ917585 SRD917585 SHH917585 RXL917585 RNP917585 RDT917585 QTX917585 QKB917585 QAF917585 PQJ917585 PGN917585 OWR917585 OMV917585 OCZ917585 NTD917585 NJH917585 MZL917585 MPP917585 MFT917585 LVX917585 LMB917585 LCF917585 KSJ917585 KIN917585 JYR917585 JOV917585 JEZ917585 IVD917585 ILH917585 IBL917585 HRP917585 HHT917585 GXX917585 GOB917585 GEF917585 FUJ917585 FKN917585 FAR917585 EQV917585 EGZ917585 DXD917585 DNH917585 DDL917585 CTP917585 CJT917585 BZX917585 BQB917585 BGF917585 AWJ917585 AMN917585 ACR917585 SV917585 IZ917585 D917585 WVL852049 WLP852049 WBT852049 VRX852049 VIB852049 UYF852049 UOJ852049 UEN852049 TUR852049 TKV852049 TAZ852049 SRD852049 SHH852049 RXL852049 RNP852049 RDT852049 QTX852049 QKB852049 QAF852049 PQJ852049 PGN852049 OWR852049 OMV852049 OCZ852049 NTD852049 NJH852049 MZL852049 MPP852049 MFT852049 LVX852049 LMB852049 LCF852049 KSJ852049 KIN852049 JYR852049 JOV852049 JEZ852049 IVD852049 ILH852049 IBL852049 HRP852049 HHT852049 GXX852049 GOB852049 GEF852049 FUJ852049 FKN852049 FAR852049 EQV852049 EGZ852049 DXD852049 DNH852049 DDL852049 CTP852049 CJT852049 BZX852049 BQB852049 BGF852049 AWJ852049 AMN852049 ACR852049 SV852049 IZ852049 D852049 WVL786513 WLP786513 WBT786513 VRX786513 VIB786513 UYF786513 UOJ786513 UEN786513 TUR786513 TKV786513 TAZ786513 SRD786513 SHH786513 RXL786513 RNP786513 RDT786513 QTX786513 QKB786513 QAF786513 PQJ786513 PGN786513 OWR786513 OMV786513 OCZ786513 NTD786513 NJH786513 MZL786513 MPP786513 MFT786513 LVX786513 LMB786513 LCF786513 KSJ786513 KIN786513 JYR786513 JOV786513 JEZ786513 IVD786513 ILH786513 IBL786513 HRP786513 HHT786513 GXX786513 GOB786513 GEF786513 FUJ786513 FKN786513 FAR786513 EQV786513 EGZ786513 DXD786513 DNH786513 DDL786513 CTP786513 CJT786513 BZX786513 BQB786513 BGF786513 AWJ786513 AMN786513 ACR786513 SV786513 IZ786513 D786513 WVL720977 WLP720977 WBT720977 VRX720977 VIB720977 UYF720977 UOJ720977 UEN720977 TUR720977 TKV720977 TAZ720977 SRD720977 SHH720977 RXL720977 RNP720977 RDT720977 QTX720977 QKB720977 QAF720977 PQJ720977 PGN720977 OWR720977 OMV720977 OCZ720977 NTD720977 NJH720977 MZL720977 MPP720977 MFT720977 LVX720977 LMB720977 LCF720977 KSJ720977 KIN720977 JYR720977 JOV720977 JEZ720977 IVD720977 ILH720977 IBL720977 HRP720977 HHT720977 GXX720977 GOB720977 GEF720977 FUJ720977 FKN720977 FAR720977 EQV720977 EGZ720977 DXD720977 DNH720977 DDL720977 CTP720977 CJT720977 BZX720977 BQB720977 BGF720977 AWJ720977 AMN720977 ACR720977 SV720977 IZ720977 D720977 WVL655441 WLP655441 WBT655441 VRX655441 VIB655441 UYF655441 UOJ655441 UEN655441 TUR655441 TKV655441 TAZ655441 SRD655441 SHH655441 RXL655441 RNP655441 RDT655441 QTX655441 QKB655441 QAF655441 PQJ655441 PGN655441 OWR655441 OMV655441 OCZ655441 NTD655441 NJH655441 MZL655441 MPP655441 MFT655441 LVX655441 LMB655441 LCF655441 KSJ655441 KIN655441 JYR655441 JOV655441 JEZ655441 IVD655441 ILH655441 IBL655441 HRP655441 HHT655441 GXX655441 GOB655441 GEF655441 FUJ655441 FKN655441 FAR655441 EQV655441 EGZ655441 DXD655441 DNH655441 DDL655441 CTP655441 CJT655441 BZX655441 BQB655441 BGF655441 AWJ655441 AMN655441 ACR655441 SV655441 IZ655441 D655441 WVL589905 WLP589905 WBT589905 VRX589905 VIB589905 UYF589905 UOJ589905 UEN589905 TUR589905 TKV589905 TAZ589905 SRD589905 SHH589905 RXL589905 RNP589905 RDT589905 QTX589905 QKB589905 QAF589905 PQJ589905 PGN589905 OWR589905 OMV589905 OCZ589905 NTD589905 NJH589905 MZL589905 MPP589905 MFT589905 LVX589905 LMB589905 LCF589905 KSJ589905 KIN589905 JYR589905 JOV589905 JEZ589905 IVD589905 ILH589905 IBL589905 HRP589905 HHT589905 GXX589905 GOB589905 GEF589905 FUJ589905 FKN589905 FAR589905 EQV589905 EGZ589905 DXD589905 DNH589905 DDL589905 CTP589905 CJT589905 BZX589905 BQB589905 BGF589905 AWJ589905 AMN589905 ACR589905 SV589905 IZ589905 D589905 WVL524369 WLP524369 WBT524369 VRX524369 VIB524369 UYF524369 UOJ524369 UEN524369 TUR524369 TKV524369 TAZ524369 SRD524369 SHH524369 RXL524369 RNP524369 RDT524369 QTX524369 QKB524369 QAF524369 PQJ524369 PGN524369 OWR524369 OMV524369 OCZ524369 NTD524369 NJH524369 MZL524369 MPP524369 MFT524369 LVX524369 LMB524369 LCF524369 KSJ524369 KIN524369 JYR524369 JOV524369 JEZ524369 IVD524369 ILH524369 IBL524369 HRP524369 HHT524369 GXX524369 GOB524369 GEF524369 FUJ524369 FKN524369 FAR524369 EQV524369 EGZ524369 DXD524369 DNH524369 DDL524369 CTP524369 CJT524369 BZX524369 BQB524369 BGF524369 AWJ524369 AMN524369 ACR524369 SV524369 IZ524369 D524369 WVL458833 WLP458833 WBT458833 VRX458833 VIB458833 UYF458833 UOJ458833 UEN458833 TUR458833 TKV458833 TAZ458833 SRD458833 SHH458833 RXL458833 RNP458833 RDT458833 QTX458833 QKB458833 QAF458833 PQJ458833 PGN458833 OWR458833 OMV458833 OCZ458833 NTD458833 NJH458833 MZL458833 MPP458833 MFT458833 LVX458833 LMB458833 LCF458833 KSJ458833 KIN458833 JYR458833 JOV458833 JEZ458833 IVD458833 ILH458833 IBL458833 HRP458833 HHT458833 GXX458833 GOB458833 GEF458833 FUJ458833 FKN458833 FAR458833 EQV458833 EGZ458833 DXD458833 DNH458833 DDL458833 CTP458833 CJT458833 BZX458833 BQB458833 BGF458833 AWJ458833 AMN458833 ACR458833 SV458833 IZ458833 D458833 WVL393297 WLP393297 WBT393297 VRX393297 VIB393297 UYF393297 UOJ393297 UEN393297 TUR393297 TKV393297 TAZ393297 SRD393297 SHH393297 RXL393297 RNP393297 RDT393297 QTX393297 QKB393297 QAF393297 PQJ393297 PGN393297 OWR393297 OMV393297 OCZ393297 NTD393297 NJH393297 MZL393297 MPP393297 MFT393297 LVX393297 LMB393297 LCF393297 KSJ393297 KIN393297 JYR393297 JOV393297 JEZ393297 IVD393297 ILH393297 IBL393297 HRP393297 HHT393297 GXX393297 GOB393297 GEF393297 FUJ393297 FKN393297 FAR393297 EQV393297 EGZ393297 DXD393297 DNH393297 DDL393297 CTP393297 CJT393297 BZX393297 BQB393297 BGF393297 AWJ393297 AMN393297 ACR393297 SV393297 IZ393297 D393297 WVL327761 WLP327761 WBT327761 VRX327761 VIB327761 UYF327761 UOJ327761 UEN327761 TUR327761 TKV327761 TAZ327761 SRD327761 SHH327761 RXL327761 RNP327761 RDT327761 QTX327761 QKB327761 QAF327761 PQJ327761 PGN327761 OWR327761 OMV327761 OCZ327761 NTD327761 NJH327761 MZL327761 MPP327761 MFT327761 LVX327761 LMB327761 LCF327761 KSJ327761 KIN327761 JYR327761 JOV327761 JEZ327761 IVD327761 ILH327761 IBL327761 HRP327761 HHT327761 GXX327761 GOB327761 GEF327761 FUJ327761 FKN327761 FAR327761 EQV327761 EGZ327761 DXD327761 DNH327761 DDL327761 CTP327761 CJT327761 BZX327761 BQB327761 BGF327761 AWJ327761 AMN327761 ACR327761 SV327761 IZ327761 D327761 WVL262225 WLP262225 WBT262225 VRX262225 VIB262225 UYF262225 UOJ262225 UEN262225 TUR262225 TKV262225 TAZ262225 SRD262225 SHH262225 RXL262225 RNP262225 RDT262225 QTX262225 QKB262225 QAF262225 PQJ262225 PGN262225 OWR262225 OMV262225 OCZ262225 NTD262225 NJH262225 MZL262225 MPP262225 MFT262225 LVX262225 LMB262225 LCF262225 KSJ262225 KIN262225 JYR262225 JOV262225 JEZ262225 IVD262225 ILH262225 IBL262225 HRP262225 HHT262225 GXX262225 GOB262225 GEF262225 FUJ262225 FKN262225 FAR262225 EQV262225 EGZ262225 DXD262225 DNH262225 DDL262225 CTP262225 CJT262225 BZX262225 BQB262225 BGF262225 AWJ262225 AMN262225 ACR262225 SV262225 IZ262225 D262225 WVL196689 WLP196689 WBT196689 VRX196689 VIB196689 UYF196689 UOJ196689 UEN196689 TUR196689 TKV196689 TAZ196689 SRD196689 SHH196689 RXL196689 RNP196689 RDT196689 QTX196689 QKB196689 QAF196689 PQJ196689 PGN196689 OWR196689 OMV196689 OCZ196689 NTD196689 NJH196689 MZL196689 MPP196689 MFT196689 LVX196689 LMB196689 LCF196689 KSJ196689 KIN196689 JYR196689 JOV196689 JEZ196689 IVD196689 ILH196689 IBL196689 HRP196689 HHT196689 GXX196689 GOB196689 GEF196689 FUJ196689 FKN196689 FAR196689 EQV196689 EGZ196689 DXD196689 DNH196689 DDL196689 CTP196689 CJT196689 BZX196689 BQB196689 BGF196689 AWJ196689 AMN196689 ACR196689 SV196689 IZ196689 D196689 WVL131153 WLP131153 WBT131153 VRX131153 VIB131153 UYF131153 UOJ131153 UEN131153 TUR131153 TKV131153 TAZ131153 SRD131153 SHH131153 RXL131153 RNP131153 RDT131153 QTX131153 QKB131153 QAF131153 PQJ131153 PGN131153 OWR131153 OMV131153 OCZ131153 NTD131153 NJH131153 MZL131153 MPP131153 MFT131153 LVX131153 LMB131153 LCF131153 KSJ131153 KIN131153 JYR131153 JOV131153 JEZ131153 IVD131153 ILH131153 IBL131153 HRP131153 HHT131153 GXX131153 GOB131153 GEF131153 FUJ131153 FKN131153 FAR131153 EQV131153 EGZ131153 DXD131153 DNH131153 DDL131153 CTP131153 CJT131153 BZX131153 BQB131153 BGF131153 AWJ131153 AMN131153 ACR131153 SV131153 IZ131153 D131153 WVL65617 WLP65617 WBT65617 VRX65617 VIB65617 UYF65617 UOJ65617 UEN65617 TUR65617 TKV65617 TAZ65617 SRD65617 SHH65617 RXL65617 RNP65617 RDT65617 QTX65617 QKB65617 QAF65617 PQJ65617 PGN65617 OWR65617 OMV65617 OCZ65617 NTD65617 NJH65617 MZL65617 MPP65617 MFT65617 LVX65617 LMB65617 LCF65617 KSJ65617 KIN65617 JYR65617 JOV65617 JEZ65617 IVD65617 ILH65617 IBL65617 HRP65617 HHT65617 GXX65617 GOB65617 GEF65617 FUJ65617 FKN65617 FAR65617 EQV65617 EGZ65617 DXD65617 DNH65617 DDL65617 CTP65617 CJT65617 BZX65617 BQB65617 BGF65617 AWJ65617 AMN65617 ACR65617 SV65617 IZ65617 D65617 WVL81 WLP81 WBT81 VRX81 VIB81 UYF81 UOJ81 UEN81 TUR81 TKV81 TAZ81 SRD81 SHH81 RXL81 RNP81 RDT81 QTX81 QKB81 QAF81 PQJ81 PGN81 OWR81 OMV81 OCZ81 NTD81 NJH81 MZL81 MPP81 MFT81 LVX81 LMB81 LCF81 KSJ81 KIN81 JYR81 JOV81 JEZ81 IVD81 ILH81 IBL81 HRP81 HHT81 GXX81 GOB81 GEF81 FUJ81 FKN81 FAR81 EQV81 EGZ81 DXD81 DNH81 DDL81 CTP81 CJT81 BZX81 BQB81 BGF81 AWJ81 AMN81 ACR81 SV81 IZ81 D81 WVL983119 WLP983119 WBT983119 VRX983119 VIB983119 UYF983119 UOJ983119 UEN983119 TUR983119 TKV983119 TAZ983119 SRD983119 SHH983119 RXL983119 RNP983119 RDT983119 QTX983119 QKB983119 QAF983119 PQJ983119 PGN983119 OWR983119 OMV983119 OCZ983119 NTD983119 NJH983119 MZL983119 MPP983119 MFT983119 LVX983119 LMB983119 LCF983119 KSJ983119 KIN983119 JYR983119 JOV983119 JEZ983119 IVD983119 ILH983119 IBL983119 HRP983119 HHT983119 GXX983119 GOB983119 GEF983119 FUJ983119 FKN983119 FAR983119 EQV983119 EGZ983119 DXD983119 DNH983119 DDL983119 CTP983119 CJT983119 BZX983119 BQB983119 BGF983119 AWJ983119 AMN983119 ACR983119 SV983119 IZ983119 D983119 WVL917583 WLP917583 WBT917583 VRX917583 VIB917583 UYF917583 UOJ917583 UEN917583 TUR917583 TKV917583 TAZ917583 SRD917583 SHH917583 RXL917583 RNP917583 RDT917583 QTX917583 QKB917583 QAF917583 PQJ917583 PGN917583 OWR917583 OMV917583 OCZ917583 NTD917583 NJH917583 MZL917583 MPP917583 MFT917583 LVX917583 LMB917583 LCF917583 KSJ917583 KIN917583 JYR917583 JOV917583 JEZ917583 IVD917583 ILH917583 IBL917583 HRP917583 HHT917583 GXX917583 GOB917583 GEF917583 FUJ917583 FKN917583 FAR917583 EQV917583 EGZ917583 DXD917583 DNH917583 DDL917583 CTP917583 CJT917583 BZX917583 BQB917583 BGF917583 AWJ917583 AMN917583 ACR917583 SV917583 IZ917583 D917583 WVL852047 WLP852047 WBT852047 VRX852047 VIB852047 UYF852047 UOJ852047 UEN852047 TUR852047 TKV852047 TAZ852047 SRD852047 SHH852047 RXL852047 RNP852047 RDT852047 QTX852047 QKB852047 QAF852047 PQJ852047 PGN852047 OWR852047 OMV852047 OCZ852047 NTD852047 NJH852047 MZL852047 MPP852047 MFT852047 LVX852047 LMB852047 LCF852047 KSJ852047 KIN852047 JYR852047 JOV852047 JEZ852047 IVD852047 ILH852047 IBL852047 HRP852047 HHT852047 GXX852047 GOB852047 GEF852047 FUJ852047 FKN852047 FAR852047 EQV852047 EGZ852047 DXD852047 DNH852047 DDL852047 CTP852047 CJT852047 BZX852047 BQB852047 BGF852047 AWJ852047 AMN852047 ACR852047 SV852047 IZ852047 D852047 WVL786511 WLP786511 WBT786511 VRX786511 VIB786511 UYF786511 UOJ786511 UEN786511 TUR786511 TKV786511 TAZ786511 SRD786511 SHH786511 RXL786511 RNP786511 RDT786511 QTX786511 QKB786511 QAF786511 PQJ786511 PGN786511 OWR786511 OMV786511 OCZ786511 NTD786511 NJH786511 MZL786511 MPP786511 MFT786511 LVX786511 LMB786511 LCF786511 KSJ786511 KIN786511 JYR786511 JOV786511 JEZ786511 IVD786511 ILH786511 IBL786511 HRP786511 HHT786511 GXX786511 GOB786511 GEF786511 FUJ786511 FKN786511 FAR786511 EQV786511 EGZ786511 DXD786511 DNH786511 DDL786511 CTP786511 CJT786511 BZX786511 BQB786511 BGF786511 AWJ786511 AMN786511 ACR786511 SV786511 IZ786511 D786511 WVL720975 WLP720975 WBT720975 VRX720975 VIB720975 UYF720975 UOJ720975 UEN720975 TUR720975 TKV720975 TAZ720975 SRD720975 SHH720975 RXL720975 RNP720975 RDT720975 QTX720975 QKB720975 QAF720975 PQJ720975 PGN720975 OWR720975 OMV720975 OCZ720975 NTD720975 NJH720975 MZL720975 MPP720975 MFT720975 LVX720975 LMB720975 LCF720975 KSJ720975 KIN720975 JYR720975 JOV720975 JEZ720975 IVD720975 ILH720975 IBL720975 HRP720975 HHT720975 GXX720975 GOB720975 GEF720975 FUJ720975 FKN720975 FAR720975 EQV720975 EGZ720975 DXD720975 DNH720975 DDL720975 CTP720975 CJT720975 BZX720975 BQB720975 BGF720975 AWJ720975 AMN720975 ACR720975 SV720975 IZ720975 D720975 WVL655439 WLP655439 WBT655439 VRX655439 VIB655439 UYF655439 UOJ655439 UEN655439 TUR655439 TKV655439 TAZ655439 SRD655439 SHH655439 RXL655439 RNP655439 RDT655439 QTX655439 QKB655439 QAF655439 PQJ655439 PGN655439 OWR655439 OMV655439 OCZ655439 NTD655439 NJH655439 MZL655439 MPP655439 MFT655439 LVX655439 LMB655439 LCF655439 KSJ655439 KIN655439 JYR655439 JOV655439 JEZ655439 IVD655439 ILH655439 IBL655439 HRP655439 HHT655439 GXX655439 GOB655439 GEF655439 FUJ655439 FKN655439 FAR655439 EQV655439 EGZ655439 DXD655439 DNH655439 DDL655439 CTP655439 CJT655439 BZX655439 BQB655439 BGF655439 AWJ655439 AMN655439 ACR655439 SV655439 IZ655439 D655439 WVL589903 WLP589903 WBT589903 VRX589903 VIB589903 UYF589903 UOJ589903 UEN589903 TUR589903 TKV589903 TAZ589903 SRD589903 SHH589903 RXL589903 RNP589903 RDT589903 QTX589903 QKB589903 QAF589903 PQJ589903 PGN589903 OWR589903 OMV589903 OCZ589903 NTD589903 NJH589903 MZL589903 MPP589903 MFT589903 LVX589903 LMB589903 LCF589903 KSJ589903 KIN589903 JYR589903 JOV589903 JEZ589903 IVD589903 ILH589903 IBL589903 HRP589903 HHT589903 GXX589903 GOB589903 GEF589903 FUJ589903 FKN589903 FAR589903 EQV589903 EGZ589903 DXD589903 DNH589903 DDL589903 CTP589903 CJT589903 BZX589903 BQB589903 BGF589903 AWJ589903 AMN589903 ACR589903 SV589903 IZ589903 D589903 WVL524367 WLP524367 WBT524367 VRX524367 VIB524367 UYF524367 UOJ524367 UEN524367 TUR524367 TKV524367 TAZ524367 SRD524367 SHH524367 RXL524367 RNP524367 RDT524367 QTX524367 QKB524367 QAF524367 PQJ524367 PGN524367 OWR524367 OMV524367 OCZ524367 NTD524367 NJH524367 MZL524367 MPP524367 MFT524367 LVX524367 LMB524367 LCF524367 KSJ524367 KIN524367 JYR524367 JOV524367 JEZ524367 IVD524367 ILH524367 IBL524367 HRP524367 HHT524367 GXX524367 GOB524367 GEF524367 FUJ524367 FKN524367 FAR524367 EQV524367 EGZ524367 DXD524367 DNH524367 DDL524367 CTP524367 CJT524367 BZX524367 BQB524367 BGF524367 AWJ524367 AMN524367 ACR524367 SV524367 IZ524367 D524367 WVL458831 WLP458831 WBT458831 VRX458831 VIB458831 UYF458831 UOJ458831 UEN458831 TUR458831 TKV458831 TAZ458831 SRD458831 SHH458831 RXL458831 RNP458831 RDT458831 QTX458831 QKB458831 QAF458831 PQJ458831 PGN458831 OWR458831 OMV458831 OCZ458831 NTD458831 NJH458831 MZL458831 MPP458831 MFT458831 LVX458831 LMB458831 LCF458831 KSJ458831 KIN458831 JYR458831 JOV458831 JEZ458831 IVD458831 ILH458831 IBL458831 HRP458831 HHT458831 GXX458831 GOB458831 GEF458831 FUJ458831 FKN458831 FAR458831 EQV458831 EGZ458831 DXD458831 DNH458831 DDL458831 CTP458831 CJT458831 BZX458831 BQB458831 BGF458831 AWJ458831 AMN458831 ACR458831 SV458831 IZ458831 D458831 WVL393295 WLP393295 WBT393295 VRX393295 VIB393295 UYF393295 UOJ393295 UEN393295 TUR393295 TKV393295 TAZ393295 SRD393295 SHH393295 RXL393295 RNP393295 RDT393295 QTX393295 QKB393295 QAF393295 PQJ393295 PGN393295 OWR393295 OMV393295 OCZ393295 NTD393295 NJH393295 MZL393295 MPP393295 MFT393295 LVX393295 LMB393295 LCF393295 KSJ393295 KIN393295 JYR393295 JOV393295 JEZ393295 IVD393295 ILH393295 IBL393295 HRP393295 HHT393295 GXX393295 GOB393295 GEF393295 FUJ393295 FKN393295 FAR393295 EQV393295 EGZ393295 DXD393295 DNH393295 DDL393295 CTP393295 CJT393295 BZX393295 BQB393295 BGF393295 AWJ393295 AMN393295 ACR393295 SV393295 IZ393295 D393295 WVL327759 WLP327759 WBT327759 VRX327759 VIB327759 UYF327759 UOJ327759 UEN327759 TUR327759 TKV327759 TAZ327759 SRD327759 SHH327759 RXL327759 RNP327759 RDT327759 QTX327759 QKB327759 QAF327759 PQJ327759 PGN327759 OWR327759 OMV327759 OCZ327759 NTD327759 NJH327759 MZL327759 MPP327759 MFT327759 LVX327759 LMB327759 LCF327759 KSJ327759 KIN327759 JYR327759 JOV327759 JEZ327759 IVD327759 ILH327759 IBL327759 HRP327759 HHT327759 GXX327759 GOB327759 GEF327759 FUJ327759 FKN327759 FAR327759 EQV327759 EGZ327759 DXD327759 DNH327759 DDL327759 CTP327759 CJT327759 BZX327759 BQB327759 BGF327759 AWJ327759 AMN327759 ACR327759 SV327759 IZ327759 D327759 WVL262223 WLP262223 WBT262223 VRX262223 VIB262223 UYF262223 UOJ262223 UEN262223 TUR262223 TKV262223 TAZ262223 SRD262223 SHH262223 RXL262223 RNP262223 RDT262223 QTX262223 QKB262223 QAF262223 PQJ262223 PGN262223 OWR262223 OMV262223 OCZ262223 NTD262223 NJH262223 MZL262223 MPP262223 MFT262223 LVX262223 LMB262223 LCF262223 KSJ262223 KIN262223 JYR262223 JOV262223 JEZ262223 IVD262223 ILH262223 IBL262223 HRP262223 HHT262223 GXX262223 GOB262223 GEF262223 FUJ262223 FKN262223 FAR262223 EQV262223 EGZ262223 DXD262223 DNH262223 DDL262223 CTP262223 CJT262223 BZX262223 BQB262223 BGF262223 AWJ262223 AMN262223 ACR262223 SV262223 IZ262223 D262223 WVL196687 WLP196687 WBT196687 VRX196687 VIB196687 UYF196687 UOJ196687 UEN196687 TUR196687 TKV196687 TAZ196687 SRD196687 SHH196687 RXL196687 RNP196687 RDT196687 QTX196687 QKB196687 QAF196687 PQJ196687 PGN196687 OWR196687 OMV196687 OCZ196687 NTD196687 NJH196687 MZL196687 MPP196687 MFT196687 LVX196687 LMB196687 LCF196687 KSJ196687 KIN196687 JYR196687 JOV196687 JEZ196687 IVD196687 ILH196687 IBL196687 HRP196687 HHT196687 GXX196687 GOB196687 GEF196687 FUJ196687 FKN196687 FAR196687 EQV196687 EGZ196687 DXD196687 DNH196687 DDL196687 CTP196687 CJT196687 BZX196687 BQB196687 BGF196687 AWJ196687 AMN196687 ACR196687 SV196687 IZ196687 D196687 WVL131151 WLP131151 WBT131151 VRX131151 VIB131151 UYF131151 UOJ131151 UEN131151 TUR131151 TKV131151 TAZ131151 SRD131151 SHH131151 RXL131151 RNP131151 RDT131151 QTX131151 QKB131151 QAF131151 PQJ131151 PGN131151 OWR131151 OMV131151 OCZ131151 NTD131151 NJH131151 MZL131151 MPP131151 MFT131151 LVX131151 LMB131151 LCF131151 KSJ131151 KIN131151 JYR131151 JOV131151 JEZ131151 IVD131151 ILH131151 IBL131151 HRP131151 HHT131151 GXX131151 GOB131151 GEF131151 FUJ131151 FKN131151 FAR131151 EQV131151 EGZ131151 DXD131151 DNH131151 DDL131151 CTP131151 CJT131151 BZX131151 BQB131151 BGF131151 AWJ131151 AMN131151 ACR131151 SV131151 IZ131151 D131151 WVL65615 WLP65615 WBT65615 VRX65615 VIB65615 UYF65615 UOJ65615 UEN65615 TUR65615 TKV65615 TAZ65615 SRD65615 SHH65615 RXL65615 RNP65615 RDT65615 QTX65615 QKB65615 QAF65615 PQJ65615 PGN65615 OWR65615 OMV65615 OCZ65615 NTD65615 NJH65615 MZL65615 MPP65615 MFT65615 LVX65615 LMB65615 LCF65615 KSJ65615 KIN65615 JYR65615 JOV65615 JEZ65615 IVD65615 ILH65615 IBL65615 HRP65615 HHT65615 GXX65615 GOB65615 GEF65615 FUJ65615 FKN65615 FAR65615 EQV65615 EGZ65615 DXD65615 DNH65615 DDL65615 CTP65615 CJT65615 BZX65615 BQB65615 BGF65615 AWJ65615 AMN65615 ACR65615 SV65615 IZ65615 D65615 WVL79 WLP79 WBT79 VRX79 VIB79 UYF79 UOJ79 UEN79 TUR79 TKV79 TAZ79 SRD79 SHH79 RXL79 RNP79 RDT79 QTX79 QKB79 QAF79 PQJ79 PGN79 OWR79 OMV79 OCZ79 NTD79 NJH79 MZL79 MPP79 MFT79 LVX79 LMB79 LCF79 KSJ79 KIN79 JYR79 JOV79 JEZ79 IVD79 ILH79 IBL79 HRP79 HHT79 GXX79 GOB79 GEF79 FUJ79 FKN79 FAR79 EQV79 EGZ79 DXD79 DNH79 DDL79 CTP79 CJT79 BZX79 BQB79 BGF79 AWJ79 AMN79 ACR79 SV79 IZ79 D79 WVL983117 WLP983117 WBT983117 VRX983117 VIB983117 UYF983117 UOJ983117 UEN983117 TUR983117 TKV983117 TAZ983117 SRD983117 SHH983117 RXL983117 RNP983117 RDT983117 QTX983117 QKB983117 QAF983117 PQJ983117 PGN983117 OWR983117 OMV983117 OCZ983117 NTD983117 NJH983117 MZL983117 MPP983117 MFT983117 LVX983117 LMB983117 LCF983117 KSJ983117 KIN983117 JYR983117 JOV983117 JEZ983117 IVD983117 ILH983117 IBL983117 HRP983117 HHT983117 GXX983117 GOB983117 GEF983117 FUJ983117 FKN983117 FAR983117 EQV983117 EGZ983117 DXD983117 DNH983117 DDL983117 CTP983117 CJT983117 BZX983117 BQB983117 BGF983117 AWJ983117 AMN983117 ACR983117 SV983117 IZ983117 D983117 WVL917581 WLP917581 WBT917581 VRX917581 VIB917581 UYF917581 UOJ917581 UEN917581 TUR917581 TKV917581 TAZ917581 SRD917581 SHH917581 RXL917581 RNP917581 RDT917581 QTX917581 QKB917581 QAF917581 PQJ917581 PGN917581 OWR917581 OMV917581 OCZ917581 NTD917581 NJH917581 MZL917581 MPP917581 MFT917581 LVX917581 LMB917581 LCF917581 KSJ917581 KIN917581 JYR917581 JOV917581 JEZ917581 IVD917581 ILH917581 IBL917581 HRP917581 HHT917581 GXX917581 GOB917581 GEF917581 FUJ917581 FKN917581 FAR917581 EQV917581 EGZ917581 DXD917581 DNH917581 DDL917581 CTP917581 CJT917581 BZX917581 BQB917581 BGF917581 AWJ917581 AMN917581 ACR917581 SV917581 IZ917581 D917581 WVL852045 WLP852045 WBT852045 VRX852045 VIB852045 UYF852045 UOJ852045 UEN852045 TUR852045 TKV852045 TAZ852045 SRD852045 SHH852045 RXL852045 RNP852045 RDT852045 QTX852045 QKB852045 QAF852045 PQJ852045 PGN852045 OWR852045 OMV852045 OCZ852045 NTD852045 NJH852045 MZL852045 MPP852045 MFT852045 LVX852045 LMB852045 LCF852045 KSJ852045 KIN852045 JYR852045 JOV852045 JEZ852045 IVD852045 ILH852045 IBL852045 HRP852045 HHT852045 GXX852045 GOB852045 GEF852045 FUJ852045 FKN852045 FAR852045 EQV852045 EGZ852045 DXD852045 DNH852045 DDL852045 CTP852045 CJT852045 BZX852045 BQB852045 BGF852045 AWJ852045 AMN852045 ACR852045 SV852045 IZ852045 D852045 WVL786509 WLP786509 WBT786509 VRX786509 VIB786509 UYF786509 UOJ786509 UEN786509 TUR786509 TKV786509 TAZ786509 SRD786509 SHH786509 RXL786509 RNP786509 RDT786509 QTX786509 QKB786509 QAF786509 PQJ786509 PGN786509 OWR786509 OMV786509 OCZ786509 NTD786509 NJH786509 MZL786509 MPP786509 MFT786509 LVX786509 LMB786509 LCF786509 KSJ786509 KIN786509 JYR786509 JOV786509 JEZ786509 IVD786509 ILH786509 IBL786509 HRP786509 HHT786509 GXX786509 GOB786509 GEF786509 FUJ786509 FKN786509 FAR786509 EQV786509 EGZ786509 DXD786509 DNH786509 DDL786509 CTP786509 CJT786509 BZX786509 BQB786509 BGF786509 AWJ786509 AMN786509 ACR786509 SV786509 IZ786509 D786509 WVL720973 WLP720973 WBT720973 VRX720973 VIB720973 UYF720973 UOJ720973 UEN720973 TUR720973 TKV720973 TAZ720973 SRD720973 SHH720973 RXL720973 RNP720973 RDT720973 QTX720973 QKB720973 QAF720973 PQJ720973 PGN720973 OWR720973 OMV720973 OCZ720973 NTD720973 NJH720973 MZL720973 MPP720973 MFT720973 LVX720973 LMB720973 LCF720973 KSJ720973 KIN720973 JYR720973 JOV720973 JEZ720973 IVD720973 ILH720973 IBL720973 HRP720973 HHT720973 GXX720973 GOB720973 GEF720973 FUJ720973 FKN720973 FAR720973 EQV720973 EGZ720973 DXD720973 DNH720973 DDL720973 CTP720973 CJT720973 BZX720973 BQB720973 BGF720973 AWJ720973 AMN720973 ACR720973 SV720973 IZ720973 D720973 WVL655437 WLP655437 WBT655437 VRX655437 VIB655437 UYF655437 UOJ655437 UEN655437 TUR655437 TKV655437 TAZ655437 SRD655437 SHH655437 RXL655437 RNP655437 RDT655437 QTX655437 QKB655437 QAF655437 PQJ655437 PGN655437 OWR655437 OMV655437 OCZ655437 NTD655437 NJH655437 MZL655437 MPP655437 MFT655437 LVX655437 LMB655437 LCF655437 KSJ655437 KIN655437 JYR655437 JOV655437 JEZ655437 IVD655437 ILH655437 IBL655437 HRP655437 HHT655437 GXX655437 GOB655437 GEF655437 FUJ655437 FKN655437 FAR655437 EQV655437 EGZ655437 DXD655437 DNH655437 DDL655437 CTP655437 CJT655437 BZX655437 BQB655437 BGF655437 AWJ655437 AMN655437 ACR655437 SV655437 IZ655437 D655437 WVL589901 WLP589901 WBT589901 VRX589901 VIB589901 UYF589901 UOJ589901 UEN589901 TUR589901 TKV589901 TAZ589901 SRD589901 SHH589901 RXL589901 RNP589901 RDT589901 QTX589901 QKB589901 QAF589901 PQJ589901 PGN589901 OWR589901 OMV589901 OCZ589901 NTD589901 NJH589901 MZL589901 MPP589901 MFT589901 LVX589901 LMB589901 LCF589901 KSJ589901 KIN589901 JYR589901 JOV589901 JEZ589901 IVD589901 ILH589901 IBL589901 HRP589901 HHT589901 GXX589901 GOB589901 GEF589901 FUJ589901 FKN589901 FAR589901 EQV589901 EGZ589901 DXD589901 DNH589901 DDL589901 CTP589901 CJT589901 BZX589901 BQB589901 BGF589901 AWJ589901 AMN589901 ACR589901 SV589901 IZ589901 D589901 WVL524365 WLP524365 WBT524365 VRX524365 VIB524365 UYF524365 UOJ524365 UEN524365 TUR524365 TKV524365 TAZ524365 SRD524365 SHH524365 RXL524365 RNP524365 RDT524365 QTX524365 QKB524365 QAF524365 PQJ524365 PGN524365 OWR524365 OMV524365 OCZ524365 NTD524365 NJH524365 MZL524365 MPP524365 MFT524365 LVX524365 LMB524365 LCF524365 KSJ524365 KIN524365 JYR524365 JOV524365 JEZ524365 IVD524365 ILH524365 IBL524365 HRP524365 HHT524365 GXX524365 GOB524365 GEF524365 FUJ524365 FKN524365 FAR524365 EQV524365 EGZ524365 DXD524365 DNH524365 DDL524365 CTP524365 CJT524365 BZX524365 BQB524365 BGF524365 AWJ524365 AMN524365 ACR524365 SV524365 IZ524365 D524365 WVL458829 WLP458829 WBT458829 VRX458829 VIB458829 UYF458829 UOJ458829 UEN458829 TUR458829 TKV458829 TAZ458829 SRD458829 SHH458829 RXL458829 RNP458829 RDT458829 QTX458829 QKB458829 QAF458829 PQJ458829 PGN458829 OWR458829 OMV458829 OCZ458829 NTD458829 NJH458829 MZL458829 MPP458829 MFT458829 LVX458829 LMB458829 LCF458829 KSJ458829 KIN458829 JYR458829 JOV458829 JEZ458829 IVD458829 ILH458829 IBL458829 HRP458829 HHT458829 GXX458829 GOB458829 GEF458829 FUJ458829 FKN458829 FAR458829 EQV458829 EGZ458829 DXD458829 DNH458829 DDL458829 CTP458829 CJT458829 BZX458829 BQB458829 BGF458829 AWJ458829 AMN458829 ACR458829 SV458829 IZ458829 D458829 WVL393293 WLP393293 WBT393293 VRX393293 VIB393293 UYF393293 UOJ393293 UEN393293 TUR393293 TKV393293 TAZ393293 SRD393293 SHH393293 RXL393293 RNP393293 RDT393293 QTX393293 QKB393293 QAF393293 PQJ393293 PGN393293 OWR393293 OMV393293 OCZ393293 NTD393293 NJH393293 MZL393293 MPP393293 MFT393293 LVX393293 LMB393293 LCF393293 KSJ393293 KIN393293 JYR393293 JOV393293 JEZ393293 IVD393293 ILH393293 IBL393293 HRP393293 HHT393293 GXX393293 GOB393293 GEF393293 FUJ393293 FKN393293 FAR393293 EQV393293 EGZ393293 DXD393293 DNH393293 DDL393293 CTP393293 CJT393293 BZX393293 BQB393293 BGF393293 AWJ393293 AMN393293 ACR393293 SV393293 IZ393293 D393293 WVL327757 WLP327757 WBT327757 VRX327757 VIB327757 UYF327757 UOJ327757 UEN327757 TUR327757 TKV327757 TAZ327757 SRD327757 SHH327757 RXL327757 RNP327757 RDT327757 QTX327757 QKB327757 QAF327757 PQJ327757 PGN327757 OWR327757 OMV327757 OCZ327757 NTD327757 NJH327757 MZL327757 MPP327757 MFT327757 LVX327757 LMB327757 LCF327757 KSJ327757 KIN327757 JYR327757 JOV327757 JEZ327757 IVD327757 ILH327757 IBL327757 HRP327757 HHT327757 GXX327757 GOB327757 GEF327757 FUJ327757 FKN327757 FAR327757 EQV327757 EGZ327757 DXD327757 DNH327757 DDL327757 CTP327757 CJT327757 BZX327757 BQB327757 BGF327757 AWJ327757 AMN327757 ACR327757 SV327757 IZ327757 D327757 WVL262221 WLP262221 WBT262221 VRX262221 VIB262221 UYF262221 UOJ262221 UEN262221 TUR262221 TKV262221 TAZ262221 SRD262221 SHH262221 RXL262221 RNP262221 RDT262221 QTX262221 QKB262221 QAF262221 PQJ262221 PGN262221 OWR262221 OMV262221 OCZ262221 NTD262221 NJH262221 MZL262221 MPP262221 MFT262221 LVX262221 LMB262221 LCF262221 KSJ262221 KIN262221 JYR262221 JOV262221 JEZ262221 IVD262221 ILH262221 IBL262221 HRP262221 HHT262221 GXX262221 GOB262221 GEF262221 FUJ262221 FKN262221 FAR262221 EQV262221 EGZ262221 DXD262221 DNH262221 DDL262221 CTP262221 CJT262221 BZX262221 BQB262221 BGF262221 AWJ262221 AMN262221 ACR262221 SV262221 IZ262221 D262221 WVL196685 WLP196685 WBT196685 VRX196685 VIB196685 UYF196685 UOJ196685 UEN196685 TUR196685 TKV196685 TAZ196685 SRD196685 SHH196685 RXL196685 RNP196685 RDT196685 QTX196685 QKB196685 QAF196685 PQJ196685 PGN196685 OWR196685 OMV196685 OCZ196685 NTD196685 NJH196685 MZL196685 MPP196685 MFT196685 LVX196685 LMB196685 LCF196685 KSJ196685 KIN196685 JYR196685 JOV196685 JEZ196685 IVD196685 ILH196685 IBL196685 HRP196685 HHT196685 GXX196685 GOB196685 GEF196685 FUJ196685 FKN196685 FAR196685 EQV196685 EGZ196685 DXD196685 DNH196685 DDL196685 CTP196685 CJT196685 BZX196685 BQB196685 BGF196685 AWJ196685 AMN196685 ACR196685 SV196685 IZ196685 D196685 WVL131149 WLP131149 WBT131149 VRX131149 VIB131149 UYF131149 UOJ131149 UEN131149 TUR131149 TKV131149 TAZ131149 SRD131149 SHH131149 RXL131149 RNP131149 RDT131149 QTX131149 QKB131149 QAF131149 PQJ131149 PGN131149 OWR131149 OMV131149 OCZ131149 NTD131149 NJH131149 MZL131149 MPP131149 MFT131149 LVX131149 LMB131149 LCF131149 KSJ131149 KIN131149 JYR131149 JOV131149 JEZ131149 IVD131149 ILH131149 IBL131149 HRP131149 HHT131149 GXX131149 GOB131149 GEF131149 FUJ131149 FKN131149 FAR131149 EQV131149 EGZ131149 DXD131149 DNH131149 DDL131149 CTP131149 CJT131149 BZX131149 BQB131149 BGF131149 AWJ131149 AMN131149 ACR131149 SV131149 IZ131149 D131149 WVL65613 WLP65613 WBT65613 VRX65613 VIB65613 UYF65613 UOJ65613 UEN65613 TUR65613 TKV65613 TAZ65613 SRD65613 SHH65613 RXL65613 RNP65613 RDT65613 QTX65613 QKB65613 QAF65613 PQJ65613 PGN65613 OWR65613 OMV65613 OCZ65613 NTD65613 NJH65613 MZL65613 MPP65613 MFT65613 LVX65613 LMB65613 LCF65613 KSJ65613 KIN65613 JYR65613 JOV65613 JEZ65613 IVD65613 ILH65613 IBL65613 HRP65613 HHT65613 GXX65613 GOB65613 GEF65613 FUJ65613 FKN65613 FAR65613 EQV65613 EGZ65613 DXD65613 DNH65613 DDL65613 CTP65613 CJT65613 BZX65613 BQB65613 BGF65613 AWJ65613 AMN65613 ACR65613 SV65613 IZ65613 D65613 WVL77 WLP77 WBT77 VRX77 VIB77 UYF77 UOJ77 UEN77 TUR77 TKV77 TAZ77 SRD77 SHH77 RXL77 RNP77 RDT77 QTX77 QKB77 QAF77 PQJ77 PGN77 OWR77 OMV77 OCZ77 NTD77 NJH77 MZL77 MPP77 MFT77 LVX77 LMB77 LCF77 KSJ77 KIN77 JYR77 JOV77 JEZ77 IVD77 ILH77 IBL77 HRP77 HHT77 GXX77 GOB77 GEF77 FUJ77 FKN77 FAR77 EQV77 EGZ77 DXD77 DNH77 DDL77 CTP77 CJT77 BZX77 BQB77 BGF77 AWJ77 AMN77 ACR77 SV77 IZ77" xr:uid="{D4D9AAB8-07C6-461E-B48F-1F8E5274C1B4}">
      <formula1>$Q$72:$Q$78</formula1>
    </dataValidation>
    <dataValidation type="list" allowBlank="1" showInputMessage="1" showErrorMessage="1" sqref="C85 WVK983117 WLO983117 WBS983117 VRW983117 VIA983117 UYE983117 UOI983117 UEM983117 TUQ983117 TKU983117 TAY983117 SRC983117 SHG983117 RXK983117 RNO983117 RDS983117 QTW983117 QKA983117 QAE983117 PQI983117 PGM983117 OWQ983117 OMU983117 OCY983117 NTC983117 NJG983117 MZK983117 MPO983117 MFS983117 LVW983117 LMA983117 LCE983117 KSI983117 KIM983117 JYQ983117 JOU983117 JEY983117 IVC983117 ILG983117 IBK983117 HRO983117 HHS983117 GXW983117 GOA983117 GEE983117 FUI983117 FKM983117 FAQ983117 EQU983117 EGY983117 DXC983117 DNG983117 DDK983117 CTO983117 CJS983117 BZW983117 BQA983117 BGE983117 AWI983117 AMM983117 ACQ983117 SU983117 IY983117 C983117 WVK917581 WLO917581 WBS917581 VRW917581 VIA917581 UYE917581 UOI917581 UEM917581 TUQ917581 TKU917581 TAY917581 SRC917581 SHG917581 RXK917581 RNO917581 RDS917581 QTW917581 QKA917581 QAE917581 PQI917581 PGM917581 OWQ917581 OMU917581 OCY917581 NTC917581 NJG917581 MZK917581 MPO917581 MFS917581 LVW917581 LMA917581 LCE917581 KSI917581 KIM917581 JYQ917581 JOU917581 JEY917581 IVC917581 ILG917581 IBK917581 HRO917581 HHS917581 GXW917581 GOA917581 GEE917581 FUI917581 FKM917581 FAQ917581 EQU917581 EGY917581 DXC917581 DNG917581 DDK917581 CTO917581 CJS917581 BZW917581 BQA917581 BGE917581 AWI917581 AMM917581 ACQ917581 SU917581 IY917581 C917581 WVK852045 WLO852045 WBS852045 VRW852045 VIA852045 UYE852045 UOI852045 UEM852045 TUQ852045 TKU852045 TAY852045 SRC852045 SHG852045 RXK852045 RNO852045 RDS852045 QTW852045 QKA852045 QAE852045 PQI852045 PGM852045 OWQ852045 OMU852045 OCY852045 NTC852045 NJG852045 MZK852045 MPO852045 MFS852045 LVW852045 LMA852045 LCE852045 KSI852045 KIM852045 JYQ852045 JOU852045 JEY852045 IVC852045 ILG852045 IBK852045 HRO852045 HHS852045 GXW852045 GOA852045 GEE852045 FUI852045 FKM852045 FAQ852045 EQU852045 EGY852045 DXC852045 DNG852045 DDK852045 CTO852045 CJS852045 BZW852045 BQA852045 BGE852045 AWI852045 AMM852045 ACQ852045 SU852045 IY852045 C852045 WVK786509 WLO786509 WBS786509 VRW786509 VIA786509 UYE786509 UOI786509 UEM786509 TUQ786509 TKU786509 TAY786509 SRC786509 SHG786509 RXK786509 RNO786509 RDS786509 QTW786509 QKA786509 QAE786509 PQI786509 PGM786509 OWQ786509 OMU786509 OCY786509 NTC786509 NJG786509 MZK786509 MPO786509 MFS786509 LVW786509 LMA786509 LCE786509 KSI786509 KIM786509 JYQ786509 JOU786509 JEY786509 IVC786509 ILG786509 IBK786509 HRO786509 HHS786509 GXW786509 GOA786509 GEE786509 FUI786509 FKM786509 FAQ786509 EQU786509 EGY786509 DXC786509 DNG786509 DDK786509 CTO786509 CJS786509 BZW786509 BQA786509 BGE786509 AWI786509 AMM786509 ACQ786509 SU786509 IY786509 C786509 WVK720973 WLO720973 WBS720973 VRW720973 VIA720973 UYE720973 UOI720973 UEM720973 TUQ720973 TKU720973 TAY720973 SRC720973 SHG720973 RXK720973 RNO720973 RDS720973 QTW720973 QKA720973 QAE720973 PQI720973 PGM720973 OWQ720973 OMU720973 OCY720973 NTC720973 NJG720973 MZK720973 MPO720973 MFS720973 LVW720973 LMA720973 LCE720973 KSI720973 KIM720973 JYQ720973 JOU720973 JEY720973 IVC720973 ILG720973 IBK720973 HRO720973 HHS720973 GXW720973 GOA720973 GEE720973 FUI720973 FKM720973 FAQ720973 EQU720973 EGY720973 DXC720973 DNG720973 DDK720973 CTO720973 CJS720973 BZW720973 BQA720973 BGE720973 AWI720973 AMM720973 ACQ720973 SU720973 IY720973 C720973 WVK655437 WLO655437 WBS655437 VRW655437 VIA655437 UYE655437 UOI655437 UEM655437 TUQ655437 TKU655437 TAY655437 SRC655437 SHG655437 RXK655437 RNO655437 RDS655437 QTW655437 QKA655437 QAE655437 PQI655437 PGM655437 OWQ655437 OMU655437 OCY655437 NTC655437 NJG655437 MZK655437 MPO655437 MFS655437 LVW655437 LMA655437 LCE655437 KSI655437 KIM655437 JYQ655437 JOU655437 JEY655437 IVC655437 ILG655437 IBK655437 HRO655437 HHS655437 GXW655437 GOA655437 GEE655437 FUI655437 FKM655437 FAQ655437 EQU655437 EGY655437 DXC655437 DNG655437 DDK655437 CTO655437 CJS655437 BZW655437 BQA655437 BGE655437 AWI655437 AMM655437 ACQ655437 SU655437 IY655437 C655437 WVK589901 WLO589901 WBS589901 VRW589901 VIA589901 UYE589901 UOI589901 UEM589901 TUQ589901 TKU589901 TAY589901 SRC589901 SHG589901 RXK589901 RNO589901 RDS589901 QTW589901 QKA589901 QAE589901 PQI589901 PGM589901 OWQ589901 OMU589901 OCY589901 NTC589901 NJG589901 MZK589901 MPO589901 MFS589901 LVW589901 LMA589901 LCE589901 KSI589901 KIM589901 JYQ589901 JOU589901 JEY589901 IVC589901 ILG589901 IBK589901 HRO589901 HHS589901 GXW589901 GOA589901 GEE589901 FUI589901 FKM589901 FAQ589901 EQU589901 EGY589901 DXC589901 DNG589901 DDK589901 CTO589901 CJS589901 BZW589901 BQA589901 BGE589901 AWI589901 AMM589901 ACQ589901 SU589901 IY589901 C589901 WVK524365 WLO524365 WBS524365 VRW524365 VIA524365 UYE524365 UOI524365 UEM524365 TUQ524365 TKU524365 TAY524365 SRC524365 SHG524365 RXK524365 RNO524365 RDS524365 QTW524365 QKA524365 QAE524365 PQI524365 PGM524365 OWQ524365 OMU524365 OCY524365 NTC524365 NJG524365 MZK524365 MPO524365 MFS524365 LVW524365 LMA524365 LCE524365 KSI524365 KIM524365 JYQ524365 JOU524365 JEY524365 IVC524365 ILG524365 IBK524365 HRO524365 HHS524365 GXW524365 GOA524365 GEE524365 FUI524365 FKM524365 FAQ524365 EQU524365 EGY524365 DXC524365 DNG524365 DDK524365 CTO524365 CJS524365 BZW524365 BQA524365 BGE524365 AWI524365 AMM524365 ACQ524365 SU524365 IY524365 C524365 WVK458829 WLO458829 WBS458829 VRW458829 VIA458829 UYE458829 UOI458829 UEM458829 TUQ458829 TKU458829 TAY458829 SRC458829 SHG458829 RXK458829 RNO458829 RDS458829 QTW458829 QKA458829 QAE458829 PQI458829 PGM458829 OWQ458829 OMU458829 OCY458829 NTC458829 NJG458829 MZK458829 MPO458829 MFS458829 LVW458829 LMA458829 LCE458829 KSI458829 KIM458829 JYQ458829 JOU458829 JEY458829 IVC458829 ILG458829 IBK458829 HRO458829 HHS458829 GXW458829 GOA458829 GEE458829 FUI458829 FKM458829 FAQ458829 EQU458829 EGY458829 DXC458829 DNG458829 DDK458829 CTO458829 CJS458829 BZW458829 BQA458829 BGE458829 AWI458829 AMM458829 ACQ458829 SU458829 IY458829 C458829 WVK393293 WLO393293 WBS393293 VRW393293 VIA393293 UYE393293 UOI393293 UEM393293 TUQ393293 TKU393293 TAY393293 SRC393293 SHG393293 RXK393293 RNO393293 RDS393293 QTW393293 QKA393293 QAE393293 PQI393293 PGM393293 OWQ393293 OMU393293 OCY393293 NTC393293 NJG393293 MZK393293 MPO393293 MFS393293 LVW393293 LMA393293 LCE393293 KSI393293 KIM393293 JYQ393293 JOU393293 JEY393293 IVC393293 ILG393293 IBK393293 HRO393293 HHS393293 GXW393293 GOA393293 GEE393293 FUI393293 FKM393293 FAQ393293 EQU393293 EGY393293 DXC393293 DNG393293 DDK393293 CTO393293 CJS393293 BZW393293 BQA393293 BGE393293 AWI393293 AMM393293 ACQ393293 SU393293 IY393293 C393293 WVK327757 WLO327757 WBS327757 VRW327757 VIA327757 UYE327757 UOI327757 UEM327757 TUQ327757 TKU327757 TAY327757 SRC327757 SHG327757 RXK327757 RNO327757 RDS327757 QTW327757 QKA327757 QAE327757 PQI327757 PGM327757 OWQ327757 OMU327757 OCY327757 NTC327757 NJG327757 MZK327757 MPO327757 MFS327757 LVW327757 LMA327757 LCE327757 KSI327757 KIM327757 JYQ327757 JOU327757 JEY327757 IVC327757 ILG327757 IBK327757 HRO327757 HHS327757 GXW327757 GOA327757 GEE327757 FUI327757 FKM327757 FAQ327757 EQU327757 EGY327757 DXC327757 DNG327757 DDK327757 CTO327757 CJS327757 BZW327757 BQA327757 BGE327757 AWI327757 AMM327757 ACQ327757 SU327757 IY327757 C327757 WVK262221 WLO262221 WBS262221 VRW262221 VIA262221 UYE262221 UOI262221 UEM262221 TUQ262221 TKU262221 TAY262221 SRC262221 SHG262221 RXK262221 RNO262221 RDS262221 QTW262221 QKA262221 QAE262221 PQI262221 PGM262221 OWQ262221 OMU262221 OCY262221 NTC262221 NJG262221 MZK262221 MPO262221 MFS262221 LVW262221 LMA262221 LCE262221 KSI262221 KIM262221 JYQ262221 JOU262221 JEY262221 IVC262221 ILG262221 IBK262221 HRO262221 HHS262221 GXW262221 GOA262221 GEE262221 FUI262221 FKM262221 FAQ262221 EQU262221 EGY262221 DXC262221 DNG262221 DDK262221 CTO262221 CJS262221 BZW262221 BQA262221 BGE262221 AWI262221 AMM262221 ACQ262221 SU262221 IY262221 C262221 WVK196685 WLO196685 WBS196685 VRW196685 VIA196685 UYE196685 UOI196685 UEM196685 TUQ196685 TKU196685 TAY196685 SRC196685 SHG196685 RXK196685 RNO196685 RDS196685 QTW196685 QKA196685 QAE196685 PQI196685 PGM196685 OWQ196685 OMU196685 OCY196685 NTC196685 NJG196685 MZK196685 MPO196685 MFS196685 LVW196685 LMA196685 LCE196685 KSI196685 KIM196685 JYQ196685 JOU196685 JEY196685 IVC196685 ILG196685 IBK196685 HRO196685 HHS196685 GXW196685 GOA196685 GEE196685 FUI196685 FKM196685 FAQ196685 EQU196685 EGY196685 DXC196685 DNG196685 DDK196685 CTO196685 CJS196685 BZW196685 BQA196685 BGE196685 AWI196685 AMM196685 ACQ196685 SU196685 IY196685 C196685 WVK131149 WLO131149 WBS131149 VRW131149 VIA131149 UYE131149 UOI131149 UEM131149 TUQ131149 TKU131149 TAY131149 SRC131149 SHG131149 RXK131149 RNO131149 RDS131149 QTW131149 QKA131149 QAE131149 PQI131149 PGM131149 OWQ131149 OMU131149 OCY131149 NTC131149 NJG131149 MZK131149 MPO131149 MFS131149 LVW131149 LMA131149 LCE131149 KSI131149 KIM131149 JYQ131149 JOU131149 JEY131149 IVC131149 ILG131149 IBK131149 HRO131149 HHS131149 GXW131149 GOA131149 GEE131149 FUI131149 FKM131149 FAQ131149 EQU131149 EGY131149 DXC131149 DNG131149 DDK131149 CTO131149 CJS131149 BZW131149 BQA131149 BGE131149 AWI131149 AMM131149 ACQ131149 SU131149 IY131149 C131149 WVK65613 WLO65613 WBS65613 VRW65613 VIA65613 UYE65613 UOI65613 UEM65613 TUQ65613 TKU65613 TAY65613 SRC65613 SHG65613 RXK65613 RNO65613 RDS65613 QTW65613 QKA65613 QAE65613 PQI65613 PGM65613 OWQ65613 OMU65613 OCY65613 NTC65613 NJG65613 MZK65613 MPO65613 MFS65613 LVW65613 LMA65613 LCE65613 KSI65613 KIM65613 JYQ65613 JOU65613 JEY65613 IVC65613 ILG65613 IBK65613 HRO65613 HHS65613 GXW65613 GOA65613 GEE65613 FUI65613 FKM65613 FAQ65613 EQU65613 EGY65613 DXC65613 DNG65613 DDK65613 CTO65613 CJS65613 BZW65613 BQA65613 BGE65613 AWI65613 AMM65613 ACQ65613 SU65613 IY65613 C65613 WVK77 WLO77 WBS77 VRW77 VIA77 UYE77 UOI77 UEM77 TUQ77 TKU77 TAY77 SRC77 SHG77 RXK77 RNO77 RDS77 QTW77 QKA77 QAE77 PQI77 PGM77 OWQ77 OMU77 OCY77 NTC77 NJG77 MZK77 MPO77 MFS77 LVW77 LMA77 LCE77 KSI77 KIM77 JYQ77 JOU77 JEY77 IVC77 ILG77 IBK77 HRO77 HHS77 GXW77 GOA77 GEE77 FUI77 FKM77 FAQ77 EQU77 EGY77 DXC77 DNG77 DDK77 CTO77 CJS77 BZW77 BQA77 BGE77 AWI77 AMM77 ACQ77 SU77 IY77 C77 WVK983123 WLO983123 WBS983123 VRW983123 VIA983123 UYE983123 UOI983123 UEM983123 TUQ983123 TKU983123 TAY983123 SRC983123 SHG983123 RXK983123 RNO983123 RDS983123 QTW983123 QKA983123 QAE983123 PQI983123 PGM983123 OWQ983123 OMU983123 OCY983123 NTC983123 NJG983123 MZK983123 MPO983123 MFS983123 LVW983123 LMA983123 LCE983123 KSI983123 KIM983123 JYQ983123 JOU983123 JEY983123 IVC983123 ILG983123 IBK983123 HRO983123 HHS983123 GXW983123 GOA983123 GEE983123 FUI983123 FKM983123 FAQ983123 EQU983123 EGY983123 DXC983123 DNG983123 DDK983123 CTO983123 CJS983123 BZW983123 BQA983123 BGE983123 AWI983123 AMM983123 ACQ983123 SU983123 IY983123 C983123 WVK917587 WLO917587 WBS917587 VRW917587 VIA917587 UYE917587 UOI917587 UEM917587 TUQ917587 TKU917587 TAY917587 SRC917587 SHG917587 RXK917587 RNO917587 RDS917587 QTW917587 QKA917587 QAE917587 PQI917587 PGM917587 OWQ917587 OMU917587 OCY917587 NTC917587 NJG917587 MZK917587 MPO917587 MFS917587 LVW917587 LMA917587 LCE917587 KSI917587 KIM917587 JYQ917587 JOU917587 JEY917587 IVC917587 ILG917587 IBK917587 HRO917587 HHS917587 GXW917587 GOA917587 GEE917587 FUI917587 FKM917587 FAQ917587 EQU917587 EGY917587 DXC917587 DNG917587 DDK917587 CTO917587 CJS917587 BZW917587 BQA917587 BGE917587 AWI917587 AMM917587 ACQ917587 SU917587 IY917587 C917587 WVK852051 WLO852051 WBS852051 VRW852051 VIA852051 UYE852051 UOI852051 UEM852051 TUQ852051 TKU852051 TAY852051 SRC852051 SHG852051 RXK852051 RNO852051 RDS852051 QTW852051 QKA852051 QAE852051 PQI852051 PGM852051 OWQ852051 OMU852051 OCY852051 NTC852051 NJG852051 MZK852051 MPO852051 MFS852051 LVW852051 LMA852051 LCE852051 KSI852051 KIM852051 JYQ852051 JOU852051 JEY852051 IVC852051 ILG852051 IBK852051 HRO852051 HHS852051 GXW852051 GOA852051 GEE852051 FUI852051 FKM852051 FAQ852051 EQU852051 EGY852051 DXC852051 DNG852051 DDK852051 CTO852051 CJS852051 BZW852051 BQA852051 BGE852051 AWI852051 AMM852051 ACQ852051 SU852051 IY852051 C852051 WVK786515 WLO786515 WBS786515 VRW786515 VIA786515 UYE786515 UOI786515 UEM786515 TUQ786515 TKU786515 TAY786515 SRC786515 SHG786515 RXK786515 RNO786515 RDS786515 QTW786515 QKA786515 QAE786515 PQI786515 PGM786515 OWQ786515 OMU786515 OCY786515 NTC786515 NJG786515 MZK786515 MPO786515 MFS786515 LVW786515 LMA786515 LCE786515 KSI786515 KIM786515 JYQ786515 JOU786515 JEY786515 IVC786515 ILG786515 IBK786515 HRO786515 HHS786515 GXW786515 GOA786515 GEE786515 FUI786515 FKM786515 FAQ786515 EQU786515 EGY786515 DXC786515 DNG786515 DDK786515 CTO786515 CJS786515 BZW786515 BQA786515 BGE786515 AWI786515 AMM786515 ACQ786515 SU786515 IY786515 C786515 WVK720979 WLO720979 WBS720979 VRW720979 VIA720979 UYE720979 UOI720979 UEM720979 TUQ720979 TKU720979 TAY720979 SRC720979 SHG720979 RXK720979 RNO720979 RDS720979 QTW720979 QKA720979 QAE720979 PQI720979 PGM720979 OWQ720979 OMU720979 OCY720979 NTC720979 NJG720979 MZK720979 MPO720979 MFS720979 LVW720979 LMA720979 LCE720979 KSI720979 KIM720979 JYQ720979 JOU720979 JEY720979 IVC720979 ILG720979 IBK720979 HRO720979 HHS720979 GXW720979 GOA720979 GEE720979 FUI720979 FKM720979 FAQ720979 EQU720979 EGY720979 DXC720979 DNG720979 DDK720979 CTO720979 CJS720979 BZW720979 BQA720979 BGE720979 AWI720979 AMM720979 ACQ720979 SU720979 IY720979 C720979 WVK655443 WLO655443 WBS655443 VRW655443 VIA655443 UYE655443 UOI655443 UEM655443 TUQ655443 TKU655443 TAY655443 SRC655443 SHG655443 RXK655443 RNO655443 RDS655443 QTW655443 QKA655443 QAE655443 PQI655443 PGM655443 OWQ655443 OMU655443 OCY655443 NTC655443 NJG655443 MZK655443 MPO655443 MFS655443 LVW655443 LMA655443 LCE655443 KSI655443 KIM655443 JYQ655443 JOU655443 JEY655443 IVC655443 ILG655443 IBK655443 HRO655443 HHS655443 GXW655443 GOA655443 GEE655443 FUI655443 FKM655443 FAQ655443 EQU655443 EGY655443 DXC655443 DNG655443 DDK655443 CTO655443 CJS655443 BZW655443 BQA655443 BGE655443 AWI655443 AMM655443 ACQ655443 SU655443 IY655443 C655443 WVK589907 WLO589907 WBS589907 VRW589907 VIA589907 UYE589907 UOI589907 UEM589907 TUQ589907 TKU589907 TAY589907 SRC589907 SHG589907 RXK589907 RNO589907 RDS589907 QTW589907 QKA589907 QAE589907 PQI589907 PGM589907 OWQ589907 OMU589907 OCY589907 NTC589907 NJG589907 MZK589907 MPO589907 MFS589907 LVW589907 LMA589907 LCE589907 KSI589907 KIM589907 JYQ589907 JOU589907 JEY589907 IVC589907 ILG589907 IBK589907 HRO589907 HHS589907 GXW589907 GOA589907 GEE589907 FUI589907 FKM589907 FAQ589907 EQU589907 EGY589907 DXC589907 DNG589907 DDK589907 CTO589907 CJS589907 BZW589907 BQA589907 BGE589907 AWI589907 AMM589907 ACQ589907 SU589907 IY589907 C589907 WVK524371 WLO524371 WBS524371 VRW524371 VIA524371 UYE524371 UOI524371 UEM524371 TUQ524371 TKU524371 TAY524371 SRC524371 SHG524371 RXK524371 RNO524371 RDS524371 QTW524371 QKA524371 QAE524371 PQI524371 PGM524371 OWQ524371 OMU524371 OCY524371 NTC524371 NJG524371 MZK524371 MPO524371 MFS524371 LVW524371 LMA524371 LCE524371 KSI524371 KIM524371 JYQ524371 JOU524371 JEY524371 IVC524371 ILG524371 IBK524371 HRO524371 HHS524371 GXW524371 GOA524371 GEE524371 FUI524371 FKM524371 FAQ524371 EQU524371 EGY524371 DXC524371 DNG524371 DDK524371 CTO524371 CJS524371 BZW524371 BQA524371 BGE524371 AWI524371 AMM524371 ACQ524371 SU524371 IY524371 C524371 WVK458835 WLO458835 WBS458835 VRW458835 VIA458835 UYE458835 UOI458835 UEM458835 TUQ458835 TKU458835 TAY458835 SRC458835 SHG458835 RXK458835 RNO458835 RDS458835 QTW458835 QKA458835 QAE458835 PQI458835 PGM458835 OWQ458835 OMU458835 OCY458835 NTC458835 NJG458835 MZK458835 MPO458835 MFS458835 LVW458835 LMA458835 LCE458835 KSI458835 KIM458835 JYQ458835 JOU458835 JEY458835 IVC458835 ILG458835 IBK458835 HRO458835 HHS458835 GXW458835 GOA458835 GEE458835 FUI458835 FKM458835 FAQ458835 EQU458835 EGY458835 DXC458835 DNG458835 DDK458835 CTO458835 CJS458835 BZW458835 BQA458835 BGE458835 AWI458835 AMM458835 ACQ458835 SU458835 IY458835 C458835 WVK393299 WLO393299 WBS393299 VRW393299 VIA393299 UYE393299 UOI393299 UEM393299 TUQ393299 TKU393299 TAY393299 SRC393299 SHG393299 RXK393299 RNO393299 RDS393299 QTW393299 QKA393299 QAE393299 PQI393299 PGM393299 OWQ393299 OMU393299 OCY393299 NTC393299 NJG393299 MZK393299 MPO393299 MFS393299 LVW393299 LMA393299 LCE393299 KSI393299 KIM393299 JYQ393299 JOU393299 JEY393299 IVC393299 ILG393299 IBK393299 HRO393299 HHS393299 GXW393299 GOA393299 GEE393299 FUI393299 FKM393299 FAQ393299 EQU393299 EGY393299 DXC393299 DNG393299 DDK393299 CTO393299 CJS393299 BZW393299 BQA393299 BGE393299 AWI393299 AMM393299 ACQ393299 SU393299 IY393299 C393299 WVK327763 WLO327763 WBS327763 VRW327763 VIA327763 UYE327763 UOI327763 UEM327763 TUQ327763 TKU327763 TAY327763 SRC327763 SHG327763 RXK327763 RNO327763 RDS327763 QTW327763 QKA327763 QAE327763 PQI327763 PGM327763 OWQ327763 OMU327763 OCY327763 NTC327763 NJG327763 MZK327763 MPO327763 MFS327763 LVW327763 LMA327763 LCE327763 KSI327763 KIM327763 JYQ327763 JOU327763 JEY327763 IVC327763 ILG327763 IBK327763 HRO327763 HHS327763 GXW327763 GOA327763 GEE327763 FUI327763 FKM327763 FAQ327763 EQU327763 EGY327763 DXC327763 DNG327763 DDK327763 CTO327763 CJS327763 BZW327763 BQA327763 BGE327763 AWI327763 AMM327763 ACQ327763 SU327763 IY327763 C327763 WVK262227 WLO262227 WBS262227 VRW262227 VIA262227 UYE262227 UOI262227 UEM262227 TUQ262227 TKU262227 TAY262227 SRC262227 SHG262227 RXK262227 RNO262227 RDS262227 QTW262227 QKA262227 QAE262227 PQI262227 PGM262227 OWQ262227 OMU262227 OCY262227 NTC262227 NJG262227 MZK262227 MPO262227 MFS262227 LVW262227 LMA262227 LCE262227 KSI262227 KIM262227 JYQ262227 JOU262227 JEY262227 IVC262227 ILG262227 IBK262227 HRO262227 HHS262227 GXW262227 GOA262227 GEE262227 FUI262227 FKM262227 FAQ262227 EQU262227 EGY262227 DXC262227 DNG262227 DDK262227 CTO262227 CJS262227 BZW262227 BQA262227 BGE262227 AWI262227 AMM262227 ACQ262227 SU262227 IY262227 C262227 WVK196691 WLO196691 WBS196691 VRW196691 VIA196691 UYE196691 UOI196691 UEM196691 TUQ196691 TKU196691 TAY196691 SRC196691 SHG196691 RXK196691 RNO196691 RDS196691 QTW196691 QKA196691 QAE196691 PQI196691 PGM196691 OWQ196691 OMU196691 OCY196691 NTC196691 NJG196691 MZK196691 MPO196691 MFS196691 LVW196691 LMA196691 LCE196691 KSI196691 KIM196691 JYQ196691 JOU196691 JEY196691 IVC196691 ILG196691 IBK196691 HRO196691 HHS196691 GXW196691 GOA196691 GEE196691 FUI196691 FKM196691 FAQ196691 EQU196691 EGY196691 DXC196691 DNG196691 DDK196691 CTO196691 CJS196691 BZW196691 BQA196691 BGE196691 AWI196691 AMM196691 ACQ196691 SU196691 IY196691 C196691 WVK131155 WLO131155 WBS131155 VRW131155 VIA131155 UYE131155 UOI131155 UEM131155 TUQ131155 TKU131155 TAY131155 SRC131155 SHG131155 RXK131155 RNO131155 RDS131155 QTW131155 QKA131155 QAE131155 PQI131155 PGM131155 OWQ131155 OMU131155 OCY131155 NTC131155 NJG131155 MZK131155 MPO131155 MFS131155 LVW131155 LMA131155 LCE131155 KSI131155 KIM131155 JYQ131155 JOU131155 JEY131155 IVC131155 ILG131155 IBK131155 HRO131155 HHS131155 GXW131155 GOA131155 GEE131155 FUI131155 FKM131155 FAQ131155 EQU131155 EGY131155 DXC131155 DNG131155 DDK131155 CTO131155 CJS131155 BZW131155 BQA131155 BGE131155 AWI131155 AMM131155 ACQ131155 SU131155 IY131155 C131155 WVK65619 WLO65619 WBS65619 VRW65619 VIA65619 UYE65619 UOI65619 UEM65619 TUQ65619 TKU65619 TAY65619 SRC65619 SHG65619 RXK65619 RNO65619 RDS65619 QTW65619 QKA65619 QAE65619 PQI65619 PGM65619 OWQ65619 OMU65619 OCY65619 NTC65619 NJG65619 MZK65619 MPO65619 MFS65619 LVW65619 LMA65619 LCE65619 KSI65619 KIM65619 JYQ65619 JOU65619 JEY65619 IVC65619 ILG65619 IBK65619 HRO65619 HHS65619 GXW65619 GOA65619 GEE65619 FUI65619 FKM65619 FAQ65619 EQU65619 EGY65619 DXC65619 DNG65619 DDK65619 CTO65619 CJS65619 BZW65619 BQA65619 BGE65619 AWI65619 AMM65619 ACQ65619 SU65619 IY65619 C65619 WVK83 WLO83 WBS83 VRW83 VIA83 UYE83 UOI83 UEM83 TUQ83 TKU83 TAY83 SRC83 SHG83 RXK83 RNO83 RDS83 QTW83 QKA83 QAE83 PQI83 PGM83 OWQ83 OMU83 OCY83 NTC83 NJG83 MZK83 MPO83 MFS83 LVW83 LMA83 LCE83 KSI83 KIM83 JYQ83 JOU83 JEY83 IVC83 ILG83 IBK83 HRO83 HHS83 GXW83 GOA83 GEE83 FUI83 FKM83 FAQ83 EQU83 EGY83 DXC83 DNG83 DDK83 CTO83 CJS83 BZW83 BQA83 BGE83 AWI83 AMM83 ACQ83 SU83 IY83 C83 WVK983121 WLO983121 WBS983121 VRW983121 VIA983121 UYE983121 UOI983121 UEM983121 TUQ983121 TKU983121 TAY983121 SRC983121 SHG983121 RXK983121 RNO983121 RDS983121 QTW983121 QKA983121 QAE983121 PQI983121 PGM983121 OWQ983121 OMU983121 OCY983121 NTC983121 NJG983121 MZK983121 MPO983121 MFS983121 LVW983121 LMA983121 LCE983121 KSI983121 KIM983121 JYQ983121 JOU983121 JEY983121 IVC983121 ILG983121 IBK983121 HRO983121 HHS983121 GXW983121 GOA983121 GEE983121 FUI983121 FKM983121 FAQ983121 EQU983121 EGY983121 DXC983121 DNG983121 DDK983121 CTO983121 CJS983121 BZW983121 BQA983121 BGE983121 AWI983121 AMM983121 ACQ983121 SU983121 IY983121 C983121 WVK917585 WLO917585 WBS917585 VRW917585 VIA917585 UYE917585 UOI917585 UEM917585 TUQ917585 TKU917585 TAY917585 SRC917585 SHG917585 RXK917585 RNO917585 RDS917585 QTW917585 QKA917585 QAE917585 PQI917585 PGM917585 OWQ917585 OMU917585 OCY917585 NTC917585 NJG917585 MZK917585 MPO917585 MFS917585 LVW917585 LMA917585 LCE917585 KSI917585 KIM917585 JYQ917585 JOU917585 JEY917585 IVC917585 ILG917585 IBK917585 HRO917585 HHS917585 GXW917585 GOA917585 GEE917585 FUI917585 FKM917585 FAQ917585 EQU917585 EGY917585 DXC917585 DNG917585 DDK917585 CTO917585 CJS917585 BZW917585 BQA917585 BGE917585 AWI917585 AMM917585 ACQ917585 SU917585 IY917585 C917585 WVK852049 WLO852049 WBS852049 VRW852049 VIA852049 UYE852049 UOI852049 UEM852049 TUQ852049 TKU852049 TAY852049 SRC852049 SHG852049 RXK852049 RNO852049 RDS852049 QTW852049 QKA852049 QAE852049 PQI852049 PGM852049 OWQ852049 OMU852049 OCY852049 NTC852049 NJG852049 MZK852049 MPO852049 MFS852049 LVW852049 LMA852049 LCE852049 KSI852049 KIM852049 JYQ852049 JOU852049 JEY852049 IVC852049 ILG852049 IBK852049 HRO852049 HHS852049 GXW852049 GOA852049 GEE852049 FUI852049 FKM852049 FAQ852049 EQU852049 EGY852049 DXC852049 DNG852049 DDK852049 CTO852049 CJS852049 BZW852049 BQA852049 BGE852049 AWI852049 AMM852049 ACQ852049 SU852049 IY852049 C852049 WVK786513 WLO786513 WBS786513 VRW786513 VIA786513 UYE786513 UOI786513 UEM786513 TUQ786513 TKU786513 TAY786513 SRC786513 SHG786513 RXK786513 RNO786513 RDS786513 QTW786513 QKA786513 QAE786513 PQI786513 PGM786513 OWQ786513 OMU786513 OCY786513 NTC786513 NJG786513 MZK786513 MPO786513 MFS786513 LVW786513 LMA786513 LCE786513 KSI786513 KIM786513 JYQ786513 JOU786513 JEY786513 IVC786513 ILG786513 IBK786513 HRO786513 HHS786513 GXW786513 GOA786513 GEE786513 FUI786513 FKM786513 FAQ786513 EQU786513 EGY786513 DXC786513 DNG786513 DDK786513 CTO786513 CJS786513 BZW786513 BQA786513 BGE786513 AWI786513 AMM786513 ACQ786513 SU786513 IY786513 C786513 WVK720977 WLO720977 WBS720977 VRW720977 VIA720977 UYE720977 UOI720977 UEM720977 TUQ720977 TKU720977 TAY720977 SRC720977 SHG720977 RXK720977 RNO720977 RDS720977 QTW720977 QKA720977 QAE720977 PQI720977 PGM720977 OWQ720977 OMU720977 OCY720977 NTC720977 NJG720977 MZK720977 MPO720977 MFS720977 LVW720977 LMA720977 LCE720977 KSI720977 KIM720977 JYQ720977 JOU720977 JEY720977 IVC720977 ILG720977 IBK720977 HRO720977 HHS720977 GXW720977 GOA720977 GEE720977 FUI720977 FKM720977 FAQ720977 EQU720977 EGY720977 DXC720977 DNG720977 DDK720977 CTO720977 CJS720977 BZW720977 BQA720977 BGE720977 AWI720977 AMM720977 ACQ720977 SU720977 IY720977 C720977 WVK655441 WLO655441 WBS655441 VRW655441 VIA655441 UYE655441 UOI655441 UEM655441 TUQ655441 TKU655441 TAY655441 SRC655441 SHG655441 RXK655441 RNO655441 RDS655441 QTW655441 QKA655441 QAE655441 PQI655441 PGM655441 OWQ655441 OMU655441 OCY655441 NTC655441 NJG655441 MZK655441 MPO655441 MFS655441 LVW655441 LMA655441 LCE655441 KSI655441 KIM655441 JYQ655441 JOU655441 JEY655441 IVC655441 ILG655441 IBK655441 HRO655441 HHS655441 GXW655441 GOA655441 GEE655441 FUI655441 FKM655441 FAQ655441 EQU655441 EGY655441 DXC655441 DNG655441 DDK655441 CTO655441 CJS655441 BZW655441 BQA655441 BGE655441 AWI655441 AMM655441 ACQ655441 SU655441 IY655441 C655441 WVK589905 WLO589905 WBS589905 VRW589905 VIA589905 UYE589905 UOI589905 UEM589905 TUQ589905 TKU589905 TAY589905 SRC589905 SHG589905 RXK589905 RNO589905 RDS589905 QTW589905 QKA589905 QAE589905 PQI589905 PGM589905 OWQ589905 OMU589905 OCY589905 NTC589905 NJG589905 MZK589905 MPO589905 MFS589905 LVW589905 LMA589905 LCE589905 KSI589905 KIM589905 JYQ589905 JOU589905 JEY589905 IVC589905 ILG589905 IBK589905 HRO589905 HHS589905 GXW589905 GOA589905 GEE589905 FUI589905 FKM589905 FAQ589905 EQU589905 EGY589905 DXC589905 DNG589905 DDK589905 CTO589905 CJS589905 BZW589905 BQA589905 BGE589905 AWI589905 AMM589905 ACQ589905 SU589905 IY589905 C589905 WVK524369 WLO524369 WBS524369 VRW524369 VIA524369 UYE524369 UOI524369 UEM524369 TUQ524369 TKU524369 TAY524369 SRC524369 SHG524369 RXK524369 RNO524369 RDS524369 QTW524369 QKA524369 QAE524369 PQI524369 PGM524369 OWQ524369 OMU524369 OCY524369 NTC524369 NJG524369 MZK524369 MPO524369 MFS524369 LVW524369 LMA524369 LCE524369 KSI524369 KIM524369 JYQ524369 JOU524369 JEY524369 IVC524369 ILG524369 IBK524369 HRO524369 HHS524369 GXW524369 GOA524369 GEE524369 FUI524369 FKM524369 FAQ524369 EQU524369 EGY524369 DXC524369 DNG524369 DDK524369 CTO524369 CJS524369 BZW524369 BQA524369 BGE524369 AWI524369 AMM524369 ACQ524369 SU524369 IY524369 C524369 WVK458833 WLO458833 WBS458833 VRW458833 VIA458833 UYE458833 UOI458833 UEM458833 TUQ458833 TKU458833 TAY458833 SRC458833 SHG458833 RXK458833 RNO458833 RDS458833 QTW458833 QKA458833 QAE458833 PQI458833 PGM458833 OWQ458833 OMU458833 OCY458833 NTC458833 NJG458833 MZK458833 MPO458833 MFS458833 LVW458833 LMA458833 LCE458833 KSI458833 KIM458833 JYQ458833 JOU458833 JEY458833 IVC458833 ILG458833 IBK458833 HRO458833 HHS458833 GXW458833 GOA458833 GEE458833 FUI458833 FKM458833 FAQ458833 EQU458833 EGY458833 DXC458833 DNG458833 DDK458833 CTO458833 CJS458833 BZW458833 BQA458833 BGE458833 AWI458833 AMM458833 ACQ458833 SU458833 IY458833 C458833 WVK393297 WLO393297 WBS393297 VRW393297 VIA393297 UYE393297 UOI393297 UEM393297 TUQ393297 TKU393297 TAY393297 SRC393297 SHG393297 RXK393297 RNO393297 RDS393297 QTW393297 QKA393297 QAE393297 PQI393297 PGM393297 OWQ393297 OMU393297 OCY393297 NTC393297 NJG393297 MZK393297 MPO393297 MFS393297 LVW393297 LMA393297 LCE393297 KSI393297 KIM393297 JYQ393297 JOU393297 JEY393297 IVC393297 ILG393297 IBK393297 HRO393297 HHS393297 GXW393297 GOA393297 GEE393297 FUI393297 FKM393297 FAQ393297 EQU393297 EGY393297 DXC393297 DNG393297 DDK393297 CTO393297 CJS393297 BZW393297 BQA393297 BGE393297 AWI393297 AMM393297 ACQ393297 SU393297 IY393297 C393297 WVK327761 WLO327761 WBS327761 VRW327761 VIA327761 UYE327761 UOI327761 UEM327761 TUQ327761 TKU327761 TAY327761 SRC327761 SHG327761 RXK327761 RNO327761 RDS327761 QTW327761 QKA327761 QAE327761 PQI327761 PGM327761 OWQ327761 OMU327761 OCY327761 NTC327761 NJG327761 MZK327761 MPO327761 MFS327761 LVW327761 LMA327761 LCE327761 KSI327761 KIM327761 JYQ327761 JOU327761 JEY327761 IVC327761 ILG327761 IBK327761 HRO327761 HHS327761 GXW327761 GOA327761 GEE327761 FUI327761 FKM327761 FAQ327761 EQU327761 EGY327761 DXC327761 DNG327761 DDK327761 CTO327761 CJS327761 BZW327761 BQA327761 BGE327761 AWI327761 AMM327761 ACQ327761 SU327761 IY327761 C327761 WVK262225 WLO262225 WBS262225 VRW262225 VIA262225 UYE262225 UOI262225 UEM262225 TUQ262225 TKU262225 TAY262225 SRC262225 SHG262225 RXK262225 RNO262225 RDS262225 QTW262225 QKA262225 QAE262225 PQI262225 PGM262225 OWQ262225 OMU262225 OCY262225 NTC262225 NJG262225 MZK262225 MPO262225 MFS262225 LVW262225 LMA262225 LCE262225 KSI262225 KIM262225 JYQ262225 JOU262225 JEY262225 IVC262225 ILG262225 IBK262225 HRO262225 HHS262225 GXW262225 GOA262225 GEE262225 FUI262225 FKM262225 FAQ262225 EQU262225 EGY262225 DXC262225 DNG262225 DDK262225 CTO262225 CJS262225 BZW262225 BQA262225 BGE262225 AWI262225 AMM262225 ACQ262225 SU262225 IY262225 C262225 WVK196689 WLO196689 WBS196689 VRW196689 VIA196689 UYE196689 UOI196689 UEM196689 TUQ196689 TKU196689 TAY196689 SRC196689 SHG196689 RXK196689 RNO196689 RDS196689 QTW196689 QKA196689 QAE196689 PQI196689 PGM196689 OWQ196689 OMU196689 OCY196689 NTC196689 NJG196689 MZK196689 MPO196689 MFS196689 LVW196689 LMA196689 LCE196689 KSI196689 KIM196689 JYQ196689 JOU196689 JEY196689 IVC196689 ILG196689 IBK196689 HRO196689 HHS196689 GXW196689 GOA196689 GEE196689 FUI196689 FKM196689 FAQ196689 EQU196689 EGY196689 DXC196689 DNG196689 DDK196689 CTO196689 CJS196689 BZW196689 BQA196689 BGE196689 AWI196689 AMM196689 ACQ196689 SU196689 IY196689 C196689 WVK131153 WLO131153 WBS131153 VRW131153 VIA131153 UYE131153 UOI131153 UEM131153 TUQ131153 TKU131153 TAY131153 SRC131153 SHG131153 RXK131153 RNO131153 RDS131153 QTW131153 QKA131153 QAE131153 PQI131153 PGM131153 OWQ131153 OMU131153 OCY131153 NTC131153 NJG131153 MZK131153 MPO131153 MFS131153 LVW131153 LMA131153 LCE131153 KSI131153 KIM131153 JYQ131153 JOU131153 JEY131153 IVC131153 ILG131153 IBK131153 HRO131153 HHS131153 GXW131153 GOA131153 GEE131153 FUI131153 FKM131153 FAQ131153 EQU131153 EGY131153 DXC131153 DNG131153 DDK131153 CTO131153 CJS131153 BZW131153 BQA131153 BGE131153 AWI131153 AMM131153 ACQ131153 SU131153 IY131153 C131153 WVK65617 WLO65617 WBS65617 VRW65617 VIA65617 UYE65617 UOI65617 UEM65617 TUQ65617 TKU65617 TAY65617 SRC65617 SHG65617 RXK65617 RNO65617 RDS65617 QTW65617 QKA65617 QAE65617 PQI65617 PGM65617 OWQ65617 OMU65617 OCY65617 NTC65617 NJG65617 MZK65617 MPO65617 MFS65617 LVW65617 LMA65617 LCE65617 KSI65617 KIM65617 JYQ65617 JOU65617 JEY65617 IVC65617 ILG65617 IBK65617 HRO65617 HHS65617 GXW65617 GOA65617 GEE65617 FUI65617 FKM65617 FAQ65617 EQU65617 EGY65617 DXC65617 DNG65617 DDK65617 CTO65617 CJS65617 BZW65617 BQA65617 BGE65617 AWI65617 AMM65617 ACQ65617 SU65617 IY65617 C65617 WVK81 WLO81 WBS81 VRW81 VIA81 UYE81 UOI81 UEM81 TUQ81 TKU81 TAY81 SRC81 SHG81 RXK81 RNO81 RDS81 QTW81 QKA81 QAE81 PQI81 PGM81 OWQ81 OMU81 OCY81 NTC81 NJG81 MZK81 MPO81 MFS81 LVW81 LMA81 LCE81 KSI81 KIM81 JYQ81 JOU81 JEY81 IVC81 ILG81 IBK81 HRO81 HHS81 GXW81 GOA81 GEE81 FUI81 FKM81 FAQ81 EQU81 EGY81 DXC81 DNG81 DDK81 CTO81 CJS81 BZW81 BQA81 BGE81 AWI81 AMM81 ACQ81 SU81 IY81 C81 WVK983119 WLO983119 WBS983119 VRW983119 VIA983119 UYE983119 UOI983119 UEM983119 TUQ983119 TKU983119 TAY983119 SRC983119 SHG983119 RXK983119 RNO983119 RDS983119 QTW983119 QKA983119 QAE983119 PQI983119 PGM983119 OWQ983119 OMU983119 OCY983119 NTC983119 NJG983119 MZK983119 MPO983119 MFS983119 LVW983119 LMA983119 LCE983119 KSI983119 KIM983119 JYQ983119 JOU983119 JEY983119 IVC983119 ILG983119 IBK983119 HRO983119 HHS983119 GXW983119 GOA983119 GEE983119 FUI983119 FKM983119 FAQ983119 EQU983119 EGY983119 DXC983119 DNG983119 DDK983119 CTO983119 CJS983119 BZW983119 BQA983119 BGE983119 AWI983119 AMM983119 ACQ983119 SU983119 IY983119 C983119 WVK917583 WLO917583 WBS917583 VRW917583 VIA917583 UYE917583 UOI917583 UEM917583 TUQ917583 TKU917583 TAY917583 SRC917583 SHG917583 RXK917583 RNO917583 RDS917583 QTW917583 QKA917583 QAE917583 PQI917583 PGM917583 OWQ917583 OMU917583 OCY917583 NTC917583 NJG917583 MZK917583 MPO917583 MFS917583 LVW917583 LMA917583 LCE917583 KSI917583 KIM917583 JYQ917583 JOU917583 JEY917583 IVC917583 ILG917583 IBK917583 HRO917583 HHS917583 GXW917583 GOA917583 GEE917583 FUI917583 FKM917583 FAQ917583 EQU917583 EGY917583 DXC917583 DNG917583 DDK917583 CTO917583 CJS917583 BZW917583 BQA917583 BGE917583 AWI917583 AMM917583 ACQ917583 SU917583 IY917583 C917583 WVK852047 WLO852047 WBS852047 VRW852047 VIA852047 UYE852047 UOI852047 UEM852047 TUQ852047 TKU852047 TAY852047 SRC852047 SHG852047 RXK852047 RNO852047 RDS852047 QTW852047 QKA852047 QAE852047 PQI852047 PGM852047 OWQ852047 OMU852047 OCY852047 NTC852047 NJG852047 MZK852047 MPO852047 MFS852047 LVW852047 LMA852047 LCE852047 KSI852047 KIM852047 JYQ852047 JOU852047 JEY852047 IVC852047 ILG852047 IBK852047 HRO852047 HHS852047 GXW852047 GOA852047 GEE852047 FUI852047 FKM852047 FAQ852047 EQU852047 EGY852047 DXC852047 DNG852047 DDK852047 CTO852047 CJS852047 BZW852047 BQA852047 BGE852047 AWI852047 AMM852047 ACQ852047 SU852047 IY852047 C852047 WVK786511 WLO786511 WBS786511 VRW786511 VIA786511 UYE786511 UOI786511 UEM786511 TUQ786511 TKU786511 TAY786511 SRC786511 SHG786511 RXK786511 RNO786511 RDS786511 QTW786511 QKA786511 QAE786511 PQI786511 PGM786511 OWQ786511 OMU786511 OCY786511 NTC786511 NJG786511 MZK786511 MPO786511 MFS786511 LVW786511 LMA786511 LCE786511 KSI786511 KIM786511 JYQ786511 JOU786511 JEY786511 IVC786511 ILG786511 IBK786511 HRO786511 HHS786511 GXW786511 GOA786511 GEE786511 FUI786511 FKM786511 FAQ786511 EQU786511 EGY786511 DXC786511 DNG786511 DDK786511 CTO786511 CJS786511 BZW786511 BQA786511 BGE786511 AWI786511 AMM786511 ACQ786511 SU786511 IY786511 C786511 WVK720975 WLO720975 WBS720975 VRW720975 VIA720975 UYE720975 UOI720975 UEM720975 TUQ720975 TKU720975 TAY720975 SRC720975 SHG720975 RXK720975 RNO720975 RDS720975 QTW720975 QKA720975 QAE720975 PQI720975 PGM720975 OWQ720975 OMU720975 OCY720975 NTC720975 NJG720975 MZK720975 MPO720975 MFS720975 LVW720975 LMA720975 LCE720975 KSI720975 KIM720975 JYQ720975 JOU720975 JEY720975 IVC720975 ILG720975 IBK720975 HRO720975 HHS720975 GXW720975 GOA720975 GEE720975 FUI720975 FKM720975 FAQ720975 EQU720975 EGY720975 DXC720975 DNG720975 DDK720975 CTO720975 CJS720975 BZW720975 BQA720975 BGE720975 AWI720975 AMM720975 ACQ720975 SU720975 IY720975 C720975 WVK655439 WLO655439 WBS655439 VRW655439 VIA655439 UYE655439 UOI655439 UEM655439 TUQ655439 TKU655439 TAY655439 SRC655439 SHG655439 RXK655439 RNO655439 RDS655439 QTW655439 QKA655439 QAE655439 PQI655439 PGM655439 OWQ655439 OMU655439 OCY655439 NTC655439 NJG655439 MZK655439 MPO655439 MFS655439 LVW655439 LMA655439 LCE655439 KSI655439 KIM655439 JYQ655439 JOU655439 JEY655439 IVC655439 ILG655439 IBK655439 HRO655439 HHS655439 GXW655439 GOA655439 GEE655439 FUI655439 FKM655439 FAQ655439 EQU655439 EGY655439 DXC655439 DNG655439 DDK655439 CTO655439 CJS655439 BZW655439 BQA655439 BGE655439 AWI655439 AMM655439 ACQ655439 SU655439 IY655439 C655439 WVK589903 WLO589903 WBS589903 VRW589903 VIA589903 UYE589903 UOI589903 UEM589903 TUQ589903 TKU589903 TAY589903 SRC589903 SHG589903 RXK589903 RNO589903 RDS589903 QTW589903 QKA589903 QAE589903 PQI589903 PGM589903 OWQ589903 OMU589903 OCY589903 NTC589903 NJG589903 MZK589903 MPO589903 MFS589903 LVW589903 LMA589903 LCE589903 KSI589903 KIM589903 JYQ589903 JOU589903 JEY589903 IVC589903 ILG589903 IBK589903 HRO589903 HHS589903 GXW589903 GOA589903 GEE589903 FUI589903 FKM589903 FAQ589903 EQU589903 EGY589903 DXC589903 DNG589903 DDK589903 CTO589903 CJS589903 BZW589903 BQA589903 BGE589903 AWI589903 AMM589903 ACQ589903 SU589903 IY589903 C589903 WVK524367 WLO524367 WBS524367 VRW524367 VIA524367 UYE524367 UOI524367 UEM524367 TUQ524367 TKU524367 TAY524367 SRC524367 SHG524367 RXK524367 RNO524367 RDS524367 QTW524367 QKA524367 QAE524367 PQI524367 PGM524367 OWQ524367 OMU524367 OCY524367 NTC524367 NJG524367 MZK524367 MPO524367 MFS524367 LVW524367 LMA524367 LCE524367 KSI524367 KIM524367 JYQ524367 JOU524367 JEY524367 IVC524367 ILG524367 IBK524367 HRO524367 HHS524367 GXW524367 GOA524367 GEE524367 FUI524367 FKM524367 FAQ524367 EQU524367 EGY524367 DXC524367 DNG524367 DDK524367 CTO524367 CJS524367 BZW524367 BQA524367 BGE524367 AWI524367 AMM524367 ACQ524367 SU524367 IY524367 C524367 WVK458831 WLO458831 WBS458831 VRW458831 VIA458831 UYE458831 UOI458831 UEM458831 TUQ458831 TKU458831 TAY458831 SRC458831 SHG458831 RXK458831 RNO458831 RDS458831 QTW458831 QKA458831 QAE458831 PQI458831 PGM458831 OWQ458831 OMU458831 OCY458831 NTC458831 NJG458831 MZK458831 MPO458831 MFS458831 LVW458831 LMA458831 LCE458831 KSI458831 KIM458831 JYQ458831 JOU458831 JEY458831 IVC458831 ILG458831 IBK458831 HRO458831 HHS458831 GXW458831 GOA458831 GEE458831 FUI458831 FKM458831 FAQ458831 EQU458831 EGY458831 DXC458831 DNG458831 DDK458831 CTO458831 CJS458831 BZW458831 BQA458831 BGE458831 AWI458831 AMM458831 ACQ458831 SU458831 IY458831 C458831 WVK393295 WLO393295 WBS393295 VRW393295 VIA393295 UYE393295 UOI393295 UEM393295 TUQ393295 TKU393295 TAY393295 SRC393295 SHG393295 RXK393295 RNO393295 RDS393295 QTW393295 QKA393295 QAE393295 PQI393295 PGM393295 OWQ393295 OMU393295 OCY393295 NTC393295 NJG393295 MZK393295 MPO393295 MFS393295 LVW393295 LMA393295 LCE393295 KSI393295 KIM393295 JYQ393295 JOU393295 JEY393295 IVC393295 ILG393295 IBK393295 HRO393295 HHS393295 GXW393295 GOA393295 GEE393295 FUI393295 FKM393295 FAQ393295 EQU393295 EGY393295 DXC393295 DNG393295 DDK393295 CTO393295 CJS393295 BZW393295 BQA393295 BGE393295 AWI393295 AMM393295 ACQ393295 SU393295 IY393295 C393295 WVK327759 WLO327759 WBS327759 VRW327759 VIA327759 UYE327759 UOI327759 UEM327759 TUQ327759 TKU327759 TAY327759 SRC327759 SHG327759 RXK327759 RNO327759 RDS327759 QTW327759 QKA327759 QAE327759 PQI327759 PGM327759 OWQ327759 OMU327759 OCY327759 NTC327759 NJG327759 MZK327759 MPO327759 MFS327759 LVW327759 LMA327759 LCE327759 KSI327759 KIM327759 JYQ327759 JOU327759 JEY327759 IVC327759 ILG327759 IBK327759 HRO327759 HHS327759 GXW327759 GOA327759 GEE327759 FUI327759 FKM327759 FAQ327759 EQU327759 EGY327759 DXC327759 DNG327759 DDK327759 CTO327759 CJS327759 BZW327759 BQA327759 BGE327759 AWI327759 AMM327759 ACQ327759 SU327759 IY327759 C327759 WVK262223 WLO262223 WBS262223 VRW262223 VIA262223 UYE262223 UOI262223 UEM262223 TUQ262223 TKU262223 TAY262223 SRC262223 SHG262223 RXK262223 RNO262223 RDS262223 QTW262223 QKA262223 QAE262223 PQI262223 PGM262223 OWQ262223 OMU262223 OCY262223 NTC262223 NJG262223 MZK262223 MPO262223 MFS262223 LVW262223 LMA262223 LCE262223 KSI262223 KIM262223 JYQ262223 JOU262223 JEY262223 IVC262223 ILG262223 IBK262223 HRO262223 HHS262223 GXW262223 GOA262223 GEE262223 FUI262223 FKM262223 FAQ262223 EQU262223 EGY262223 DXC262223 DNG262223 DDK262223 CTO262223 CJS262223 BZW262223 BQA262223 BGE262223 AWI262223 AMM262223 ACQ262223 SU262223 IY262223 C262223 WVK196687 WLO196687 WBS196687 VRW196687 VIA196687 UYE196687 UOI196687 UEM196687 TUQ196687 TKU196687 TAY196687 SRC196687 SHG196687 RXK196687 RNO196687 RDS196687 QTW196687 QKA196687 QAE196687 PQI196687 PGM196687 OWQ196687 OMU196687 OCY196687 NTC196687 NJG196687 MZK196687 MPO196687 MFS196687 LVW196687 LMA196687 LCE196687 KSI196687 KIM196687 JYQ196687 JOU196687 JEY196687 IVC196687 ILG196687 IBK196687 HRO196687 HHS196687 GXW196687 GOA196687 GEE196687 FUI196687 FKM196687 FAQ196687 EQU196687 EGY196687 DXC196687 DNG196687 DDK196687 CTO196687 CJS196687 BZW196687 BQA196687 BGE196687 AWI196687 AMM196687 ACQ196687 SU196687 IY196687 C196687 WVK131151 WLO131151 WBS131151 VRW131151 VIA131151 UYE131151 UOI131151 UEM131151 TUQ131151 TKU131151 TAY131151 SRC131151 SHG131151 RXK131151 RNO131151 RDS131151 QTW131151 QKA131151 QAE131151 PQI131151 PGM131151 OWQ131151 OMU131151 OCY131151 NTC131151 NJG131151 MZK131151 MPO131151 MFS131151 LVW131151 LMA131151 LCE131151 KSI131151 KIM131151 JYQ131151 JOU131151 JEY131151 IVC131151 ILG131151 IBK131151 HRO131151 HHS131151 GXW131151 GOA131151 GEE131151 FUI131151 FKM131151 FAQ131151 EQU131151 EGY131151 DXC131151 DNG131151 DDK131151 CTO131151 CJS131151 BZW131151 BQA131151 BGE131151 AWI131151 AMM131151 ACQ131151 SU131151 IY131151 C131151 WVK65615 WLO65615 WBS65615 VRW65615 VIA65615 UYE65615 UOI65615 UEM65615 TUQ65615 TKU65615 TAY65615 SRC65615 SHG65615 RXK65615 RNO65615 RDS65615 QTW65615 QKA65615 QAE65615 PQI65615 PGM65615 OWQ65615 OMU65615 OCY65615 NTC65615 NJG65615 MZK65615 MPO65615 MFS65615 LVW65615 LMA65615 LCE65615 KSI65615 KIM65615 JYQ65615 JOU65615 JEY65615 IVC65615 ILG65615 IBK65615 HRO65615 HHS65615 GXW65615 GOA65615 GEE65615 FUI65615 FKM65615 FAQ65615 EQU65615 EGY65615 DXC65615 DNG65615 DDK65615 CTO65615 CJS65615 BZW65615 BQA65615 BGE65615 AWI65615 AMM65615 ACQ65615 SU65615 IY65615 C65615 WVK79 WLO79 WBS79 VRW79 VIA79 UYE79 UOI79 UEM79 TUQ79 TKU79 TAY79 SRC79 SHG79 RXK79 RNO79 RDS79 QTW79 QKA79 QAE79 PQI79 PGM79 OWQ79 OMU79 OCY79 NTC79 NJG79 MZK79 MPO79 MFS79 LVW79 LMA79 LCE79 KSI79 KIM79 JYQ79 JOU79 JEY79 IVC79 ILG79 IBK79 HRO79 HHS79 GXW79 GOA79 GEE79 FUI79 FKM79 FAQ79 EQU79 EGY79 DXC79 DNG79 DDK79 CTO79 CJS79 BZW79 BQA79 BGE79 AWI79 AMM79 ACQ79 SU79 IY79 C79 WVK983125 WLO983125 WBS983125 VRW983125 VIA983125 UYE983125 UOI983125 UEM983125 TUQ983125 TKU983125 TAY983125 SRC983125 SHG983125 RXK983125 RNO983125 RDS983125 QTW983125 QKA983125 QAE983125 PQI983125 PGM983125 OWQ983125 OMU983125 OCY983125 NTC983125 NJG983125 MZK983125 MPO983125 MFS983125 LVW983125 LMA983125 LCE983125 KSI983125 KIM983125 JYQ983125 JOU983125 JEY983125 IVC983125 ILG983125 IBK983125 HRO983125 HHS983125 GXW983125 GOA983125 GEE983125 FUI983125 FKM983125 FAQ983125 EQU983125 EGY983125 DXC983125 DNG983125 DDK983125 CTO983125 CJS983125 BZW983125 BQA983125 BGE983125 AWI983125 AMM983125 ACQ983125 SU983125 IY983125 C983125 WVK917589 WLO917589 WBS917589 VRW917589 VIA917589 UYE917589 UOI917589 UEM917589 TUQ917589 TKU917589 TAY917589 SRC917589 SHG917589 RXK917589 RNO917589 RDS917589 QTW917589 QKA917589 QAE917589 PQI917589 PGM917589 OWQ917589 OMU917589 OCY917589 NTC917589 NJG917589 MZK917589 MPO917589 MFS917589 LVW917589 LMA917589 LCE917589 KSI917589 KIM917589 JYQ917589 JOU917589 JEY917589 IVC917589 ILG917589 IBK917589 HRO917589 HHS917589 GXW917589 GOA917589 GEE917589 FUI917589 FKM917589 FAQ917589 EQU917589 EGY917589 DXC917589 DNG917589 DDK917589 CTO917589 CJS917589 BZW917589 BQA917589 BGE917589 AWI917589 AMM917589 ACQ917589 SU917589 IY917589 C917589 WVK852053 WLO852053 WBS852053 VRW852053 VIA852053 UYE852053 UOI852053 UEM852053 TUQ852053 TKU852053 TAY852053 SRC852053 SHG852053 RXK852053 RNO852053 RDS852053 QTW852053 QKA852053 QAE852053 PQI852053 PGM852053 OWQ852053 OMU852053 OCY852053 NTC852053 NJG852053 MZK852053 MPO852053 MFS852053 LVW852053 LMA852053 LCE852053 KSI852053 KIM852053 JYQ852053 JOU852053 JEY852053 IVC852053 ILG852053 IBK852053 HRO852053 HHS852053 GXW852053 GOA852053 GEE852053 FUI852053 FKM852053 FAQ852053 EQU852053 EGY852053 DXC852053 DNG852053 DDK852053 CTO852053 CJS852053 BZW852053 BQA852053 BGE852053 AWI852053 AMM852053 ACQ852053 SU852053 IY852053 C852053 WVK786517 WLO786517 WBS786517 VRW786517 VIA786517 UYE786517 UOI786517 UEM786517 TUQ786517 TKU786517 TAY786517 SRC786517 SHG786517 RXK786517 RNO786517 RDS786517 QTW786517 QKA786517 QAE786517 PQI786517 PGM786517 OWQ786517 OMU786517 OCY786517 NTC786517 NJG786517 MZK786517 MPO786517 MFS786517 LVW786517 LMA786517 LCE786517 KSI786517 KIM786517 JYQ786517 JOU786517 JEY786517 IVC786517 ILG786517 IBK786517 HRO786517 HHS786517 GXW786517 GOA786517 GEE786517 FUI786517 FKM786517 FAQ786517 EQU786517 EGY786517 DXC786517 DNG786517 DDK786517 CTO786517 CJS786517 BZW786517 BQA786517 BGE786517 AWI786517 AMM786517 ACQ786517 SU786517 IY786517 C786517 WVK720981 WLO720981 WBS720981 VRW720981 VIA720981 UYE720981 UOI720981 UEM720981 TUQ720981 TKU720981 TAY720981 SRC720981 SHG720981 RXK720981 RNO720981 RDS720981 QTW720981 QKA720981 QAE720981 PQI720981 PGM720981 OWQ720981 OMU720981 OCY720981 NTC720981 NJG720981 MZK720981 MPO720981 MFS720981 LVW720981 LMA720981 LCE720981 KSI720981 KIM720981 JYQ720981 JOU720981 JEY720981 IVC720981 ILG720981 IBK720981 HRO720981 HHS720981 GXW720981 GOA720981 GEE720981 FUI720981 FKM720981 FAQ720981 EQU720981 EGY720981 DXC720981 DNG720981 DDK720981 CTO720981 CJS720981 BZW720981 BQA720981 BGE720981 AWI720981 AMM720981 ACQ720981 SU720981 IY720981 C720981 WVK655445 WLO655445 WBS655445 VRW655445 VIA655445 UYE655445 UOI655445 UEM655445 TUQ655445 TKU655445 TAY655445 SRC655445 SHG655445 RXK655445 RNO655445 RDS655445 QTW655445 QKA655445 QAE655445 PQI655445 PGM655445 OWQ655445 OMU655445 OCY655445 NTC655445 NJG655445 MZK655445 MPO655445 MFS655445 LVW655445 LMA655445 LCE655445 KSI655445 KIM655445 JYQ655445 JOU655445 JEY655445 IVC655445 ILG655445 IBK655445 HRO655445 HHS655445 GXW655445 GOA655445 GEE655445 FUI655445 FKM655445 FAQ655445 EQU655445 EGY655445 DXC655445 DNG655445 DDK655445 CTO655445 CJS655445 BZW655445 BQA655445 BGE655445 AWI655445 AMM655445 ACQ655445 SU655445 IY655445 C655445 WVK589909 WLO589909 WBS589909 VRW589909 VIA589909 UYE589909 UOI589909 UEM589909 TUQ589909 TKU589909 TAY589909 SRC589909 SHG589909 RXK589909 RNO589909 RDS589909 QTW589909 QKA589909 QAE589909 PQI589909 PGM589909 OWQ589909 OMU589909 OCY589909 NTC589909 NJG589909 MZK589909 MPO589909 MFS589909 LVW589909 LMA589909 LCE589909 KSI589909 KIM589909 JYQ589909 JOU589909 JEY589909 IVC589909 ILG589909 IBK589909 HRO589909 HHS589909 GXW589909 GOA589909 GEE589909 FUI589909 FKM589909 FAQ589909 EQU589909 EGY589909 DXC589909 DNG589909 DDK589909 CTO589909 CJS589909 BZW589909 BQA589909 BGE589909 AWI589909 AMM589909 ACQ589909 SU589909 IY589909 C589909 WVK524373 WLO524373 WBS524373 VRW524373 VIA524373 UYE524373 UOI524373 UEM524373 TUQ524373 TKU524373 TAY524373 SRC524373 SHG524373 RXK524373 RNO524373 RDS524373 QTW524373 QKA524373 QAE524373 PQI524373 PGM524373 OWQ524373 OMU524373 OCY524373 NTC524373 NJG524373 MZK524373 MPO524373 MFS524373 LVW524373 LMA524373 LCE524373 KSI524373 KIM524373 JYQ524373 JOU524373 JEY524373 IVC524373 ILG524373 IBK524373 HRO524373 HHS524373 GXW524373 GOA524373 GEE524373 FUI524373 FKM524373 FAQ524373 EQU524373 EGY524373 DXC524373 DNG524373 DDK524373 CTO524373 CJS524373 BZW524373 BQA524373 BGE524373 AWI524373 AMM524373 ACQ524373 SU524373 IY524373 C524373 WVK458837 WLO458837 WBS458837 VRW458837 VIA458837 UYE458837 UOI458837 UEM458837 TUQ458837 TKU458837 TAY458837 SRC458837 SHG458837 RXK458837 RNO458837 RDS458837 QTW458837 QKA458837 QAE458837 PQI458837 PGM458837 OWQ458837 OMU458837 OCY458837 NTC458837 NJG458837 MZK458837 MPO458837 MFS458837 LVW458837 LMA458837 LCE458837 KSI458837 KIM458837 JYQ458837 JOU458837 JEY458837 IVC458837 ILG458837 IBK458837 HRO458837 HHS458837 GXW458837 GOA458837 GEE458837 FUI458837 FKM458837 FAQ458837 EQU458837 EGY458837 DXC458837 DNG458837 DDK458837 CTO458837 CJS458837 BZW458837 BQA458837 BGE458837 AWI458837 AMM458837 ACQ458837 SU458837 IY458837 C458837 WVK393301 WLO393301 WBS393301 VRW393301 VIA393301 UYE393301 UOI393301 UEM393301 TUQ393301 TKU393301 TAY393301 SRC393301 SHG393301 RXK393301 RNO393301 RDS393301 QTW393301 QKA393301 QAE393301 PQI393301 PGM393301 OWQ393301 OMU393301 OCY393301 NTC393301 NJG393301 MZK393301 MPO393301 MFS393301 LVW393301 LMA393301 LCE393301 KSI393301 KIM393301 JYQ393301 JOU393301 JEY393301 IVC393301 ILG393301 IBK393301 HRO393301 HHS393301 GXW393301 GOA393301 GEE393301 FUI393301 FKM393301 FAQ393301 EQU393301 EGY393301 DXC393301 DNG393301 DDK393301 CTO393301 CJS393301 BZW393301 BQA393301 BGE393301 AWI393301 AMM393301 ACQ393301 SU393301 IY393301 C393301 WVK327765 WLO327765 WBS327765 VRW327765 VIA327765 UYE327765 UOI327765 UEM327765 TUQ327765 TKU327765 TAY327765 SRC327765 SHG327765 RXK327765 RNO327765 RDS327765 QTW327765 QKA327765 QAE327765 PQI327765 PGM327765 OWQ327765 OMU327765 OCY327765 NTC327765 NJG327765 MZK327765 MPO327765 MFS327765 LVW327765 LMA327765 LCE327765 KSI327765 KIM327765 JYQ327765 JOU327765 JEY327765 IVC327765 ILG327765 IBK327765 HRO327765 HHS327765 GXW327765 GOA327765 GEE327765 FUI327765 FKM327765 FAQ327765 EQU327765 EGY327765 DXC327765 DNG327765 DDK327765 CTO327765 CJS327765 BZW327765 BQA327765 BGE327765 AWI327765 AMM327765 ACQ327765 SU327765 IY327765 C327765 WVK262229 WLO262229 WBS262229 VRW262229 VIA262229 UYE262229 UOI262229 UEM262229 TUQ262229 TKU262229 TAY262229 SRC262229 SHG262229 RXK262229 RNO262229 RDS262229 QTW262229 QKA262229 QAE262229 PQI262229 PGM262229 OWQ262229 OMU262229 OCY262229 NTC262229 NJG262229 MZK262229 MPO262229 MFS262229 LVW262229 LMA262229 LCE262229 KSI262229 KIM262229 JYQ262229 JOU262229 JEY262229 IVC262229 ILG262229 IBK262229 HRO262229 HHS262229 GXW262229 GOA262229 GEE262229 FUI262229 FKM262229 FAQ262229 EQU262229 EGY262229 DXC262229 DNG262229 DDK262229 CTO262229 CJS262229 BZW262229 BQA262229 BGE262229 AWI262229 AMM262229 ACQ262229 SU262229 IY262229 C262229 WVK196693 WLO196693 WBS196693 VRW196693 VIA196693 UYE196693 UOI196693 UEM196693 TUQ196693 TKU196693 TAY196693 SRC196693 SHG196693 RXK196693 RNO196693 RDS196693 QTW196693 QKA196693 QAE196693 PQI196693 PGM196693 OWQ196693 OMU196693 OCY196693 NTC196693 NJG196693 MZK196693 MPO196693 MFS196693 LVW196693 LMA196693 LCE196693 KSI196693 KIM196693 JYQ196693 JOU196693 JEY196693 IVC196693 ILG196693 IBK196693 HRO196693 HHS196693 GXW196693 GOA196693 GEE196693 FUI196693 FKM196693 FAQ196693 EQU196693 EGY196693 DXC196693 DNG196693 DDK196693 CTO196693 CJS196693 BZW196693 BQA196693 BGE196693 AWI196693 AMM196693 ACQ196693 SU196693 IY196693 C196693 WVK131157 WLO131157 WBS131157 VRW131157 VIA131157 UYE131157 UOI131157 UEM131157 TUQ131157 TKU131157 TAY131157 SRC131157 SHG131157 RXK131157 RNO131157 RDS131157 QTW131157 QKA131157 QAE131157 PQI131157 PGM131157 OWQ131157 OMU131157 OCY131157 NTC131157 NJG131157 MZK131157 MPO131157 MFS131157 LVW131157 LMA131157 LCE131157 KSI131157 KIM131157 JYQ131157 JOU131157 JEY131157 IVC131157 ILG131157 IBK131157 HRO131157 HHS131157 GXW131157 GOA131157 GEE131157 FUI131157 FKM131157 FAQ131157 EQU131157 EGY131157 DXC131157 DNG131157 DDK131157 CTO131157 CJS131157 BZW131157 BQA131157 BGE131157 AWI131157 AMM131157 ACQ131157 SU131157 IY131157 C131157 WVK65621 WLO65621 WBS65621 VRW65621 VIA65621 UYE65621 UOI65621 UEM65621 TUQ65621 TKU65621 TAY65621 SRC65621 SHG65621 RXK65621 RNO65621 RDS65621 QTW65621 QKA65621 QAE65621 PQI65621 PGM65621 OWQ65621 OMU65621 OCY65621 NTC65621 NJG65621 MZK65621 MPO65621 MFS65621 LVW65621 LMA65621 LCE65621 KSI65621 KIM65621 JYQ65621 JOU65621 JEY65621 IVC65621 ILG65621 IBK65621 HRO65621 HHS65621 GXW65621 GOA65621 GEE65621 FUI65621 FKM65621 FAQ65621 EQU65621 EGY65621 DXC65621 DNG65621 DDK65621 CTO65621 CJS65621 BZW65621 BQA65621 BGE65621 AWI65621 AMM65621 ACQ65621 SU65621 IY65621 C65621 WVK85 WLO85 WBS85 VRW85 VIA85 UYE85 UOI85 UEM85 TUQ85 TKU85 TAY85 SRC85 SHG85 RXK85 RNO85 RDS85 QTW85 QKA85 QAE85 PQI85 PGM85 OWQ85 OMU85 OCY85 NTC85 NJG85 MZK85 MPO85 MFS85 LVW85 LMA85 LCE85 KSI85 KIM85 JYQ85 JOU85 JEY85 IVC85 ILG85 IBK85 HRO85 HHS85 GXW85 GOA85 GEE85 FUI85 FKM85 FAQ85 EQU85 EGY85 DXC85 DNG85 DDK85 CTO85 CJS85 BZW85 BQA85 BGE85 AWI85 AMM85 ACQ85 SU85 IY85" xr:uid="{69D15030-7C98-4E52-97DE-B473FBE3483D}">
      <formula1>$R$68:$Y$68</formula1>
    </dataValidation>
    <dataValidation type="list" allowBlank="1" showInputMessage="1" showErrorMessage="1" sqref="C87 WVK983127 WLO983127 WBS983127 VRW983127 VIA983127 UYE983127 UOI983127 UEM983127 TUQ983127 TKU983127 TAY983127 SRC983127 SHG983127 RXK983127 RNO983127 RDS983127 QTW983127 QKA983127 QAE983127 PQI983127 PGM983127 OWQ983127 OMU983127 OCY983127 NTC983127 NJG983127 MZK983127 MPO983127 MFS983127 LVW983127 LMA983127 LCE983127 KSI983127 KIM983127 JYQ983127 JOU983127 JEY983127 IVC983127 ILG983127 IBK983127 HRO983127 HHS983127 GXW983127 GOA983127 GEE983127 FUI983127 FKM983127 FAQ983127 EQU983127 EGY983127 DXC983127 DNG983127 DDK983127 CTO983127 CJS983127 BZW983127 BQA983127 BGE983127 AWI983127 AMM983127 ACQ983127 SU983127 IY983127 C983127 WVK917591 WLO917591 WBS917591 VRW917591 VIA917591 UYE917591 UOI917591 UEM917591 TUQ917591 TKU917591 TAY917591 SRC917591 SHG917591 RXK917591 RNO917591 RDS917591 QTW917591 QKA917591 QAE917591 PQI917591 PGM917591 OWQ917591 OMU917591 OCY917591 NTC917591 NJG917591 MZK917591 MPO917591 MFS917591 LVW917591 LMA917591 LCE917591 KSI917591 KIM917591 JYQ917591 JOU917591 JEY917591 IVC917591 ILG917591 IBK917591 HRO917591 HHS917591 GXW917591 GOA917591 GEE917591 FUI917591 FKM917591 FAQ917591 EQU917591 EGY917591 DXC917591 DNG917591 DDK917591 CTO917591 CJS917591 BZW917591 BQA917591 BGE917591 AWI917591 AMM917591 ACQ917591 SU917591 IY917591 C917591 WVK852055 WLO852055 WBS852055 VRW852055 VIA852055 UYE852055 UOI852055 UEM852055 TUQ852055 TKU852055 TAY852055 SRC852055 SHG852055 RXK852055 RNO852055 RDS852055 QTW852055 QKA852055 QAE852055 PQI852055 PGM852055 OWQ852055 OMU852055 OCY852055 NTC852055 NJG852055 MZK852055 MPO852055 MFS852055 LVW852055 LMA852055 LCE852055 KSI852055 KIM852055 JYQ852055 JOU852055 JEY852055 IVC852055 ILG852055 IBK852055 HRO852055 HHS852055 GXW852055 GOA852055 GEE852055 FUI852055 FKM852055 FAQ852055 EQU852055 EGY852055 DXC852055 DNG852055 DDK852055 CTO852055 CJS852055 BZW852055 BQA852055 BGE852055 AWI852055 AMM852055 ACQ852055 SU852055 IY852055 C852055 WVK786519 WLO786519 WBS786519 VRW786519 VIA786519 UYE786519 UOI786519 UEM786519 TUQ786519 TKU786519 TAY786519 SRC786519 SHG786519 RXK786519 RNO786519 RDS786519 QTW786519 QKA786519 QAE786519 PQI786519 PGM786519 OWQ786519 OMU786519 OCY786519 NTC786519 NJG786519 MZK786519 MPO786519 MFS786519 LVW786519 LMA786519 LCE786519 KSI786519 KIM786519 JYQ786519 JOU786519 JEY786519 IVC786519 ILG786519 IBK786519 HRO786519 HHS786519 GXW786519 GOA786519 GEE786519 FUI786519 FKM786519 FAQ786519 EQU786519 EGY786519 DXC786519 DNG786519 DDK786519 CTO786519 CJS786519 BZW786519 BQA786519 BGE786519 AWI786519 AMM786519 ACQ786519 SU786519 IY786519 C786519 WVK720983 WLO720983 WBS720983 VRW720983 VIA720983 UYE720983 UOI720983 UEM720983 TUQ720983 TKU720983 TAY720983 SRC720983 SHG720983 RXK720983 RNO720983 RDS720983 QTW720983 QKA720983 QAE720983 PQI720983 PGM720983 OWQ720983 OMU720983 OCY720983 NTC720983 NJG720983 MZK720983 MPO720983 MFS720983 LVW720983 LMA720983 LCE720983 KSI720983 KIM720983 JYQ720983 JOU720983 JEY720983 IVC720983 ILG720983 IBK720983 HRO720983 HHS720983 GXW720983 GOA720983 GEE720983 FUI720983 FKM720983 FAQ720983 EQU720983 EGY720983 DXC720983 DNG720983 DDK720983 CTO720983 CJS720983 BZW720983 BQA720983 BGE720983 AWI720983 AMM720983 ACQ720983 SU720983 IY720983 C720983 WVK655447 WLO655447 WBS655447 VRW655447 VIA655447 UYE655447 UOI655447 UEM655447 TUQ655447 TKU655447 TAY655447 SRC655447 SHG655447 RXK655447 RNO655447 RDS655447 QTW655447 QKA655447 QAE655447 PQI655447 PGM655447 OWQ655447 OMU655447 OCY655447 NTC655447 NJG655447 MZK655447 MPO655447 MFS655447 LVW655447 LMA655447 LCE655447 KSI655447 KIM655447 JYQ655447 JOU655447 JEY655447 IVC655447 ILG655447 IBK655447 HRO655447 HHS655447 GXW655447 GOA655447 GEE655447 FUI655447 FKM655447 FAQ655447 EQU655447 EGY655447 DXC655447 DNG655447 DDK655447 CTO655447 CJS655447 BZW655447 BQA655447 BGE655447 AWI655447 AMM655447 ACQ655447 SU655447 IY655447 C655447 WVK589911 WLO589911 WBS589911 VRW589911 VIA589911 UYE589911 UOI589911 UEM589911 TUQ589911 TKU589911 TAY589911 SRC589911 SHG589911 RXK589911 RNO589911 RDS589911 QTW589911 QKA589911 QAE589911 PQI589911 PGM589911 OWQ589911 OMU589911 OCY589911 NTC589911 NJG589911 MZK589911 MPO589911 MFS589911 LVW589911 LMA589911 LCE589911 KSI589911 KIM589911 JYQ589911 JOU589911 JEY589911 IVC589911 ILG589911 IBK589911 HRO589911 HHS589911 GXW589911 GOA589911 GEE589911 FUI589911 FKM589911 FAQ589911 EQU589911 EGY589911 DXC589911 DNG589911 DDK589911 CTO589911 CJS589911 BZW589911 BQA589911 BGE589911 AWI589911 AMM589911 ACQ589911 SU589911 IY589911 C589911 WVK524375 WLO524375 WBS524375 VRW524375 VIA524375 UYE524375 UOI524375 UEM524375 TUQ524375 TKU524375 TAY524375 SRC524375 SHG524375 RXK524375 RNO524375 RDS524375 QTW524375 QKA524375 QAE524375 PQI524375 PGM524375 OWQ524375 OMU524375 OCY524375 NTC524375 NJG524375 MZK524375 MPO524375 MFS524375 LVW524375 LMA524375 LCE524375 KSI524375 KIM524375 JYQ524375 JOU524375 JEY524375 IVC524375 ILG524375 IBK524375 HRO524375 HHS524375 GXW524375 GOA524375 GEE524375 FUI524375 FKM524375 FAQ524375 EQU524375 EGY524375 DXC524375 DNG524375 DDK524375 CTO524375 CJS524375 BZW524375 BQA524375 BGE524375 AWI524375 AMM524375 ACQ524375 SU524375 IY524375 C524375 WVK458839 WLO458839 WBS458839 VRW458839 VIA458839 UYE458839 UOI458839 UEM458839 TUQ458839 TKU458839 TAY458839 SRC458839 SHG458839 RXK458839 RNO458839 RDS458839 QTW458839 QKA458839 QAE458839 PQI458839 PGM458839 OWQ458839 OMU458839 OCY458839 NTC458839 NJG458839 MZK458839 MPO458839 MFS458839 LVW458839 LMA458839 LCE458839 KSI458839 KIM458839 JYQ458839 JOU458839 JEY458839 IVC458839 ILG458839 IBK458839 HRO458839 HHS458839 GXW458839 GOA458839 GEE458839 FUI458839 FKM458839 FAQ458839 EQU458839 EGY458839 DXC458839 DNG458839 DDK458839 CTO458839 CJS458839 BZW458839 BQA458839 BGE458839 AWI458839 AMM458839 ACQ458839 SU458839 IY458839 C458839 WVK393303 WLO393303 WBS393303 VRW393303 VIA393303 UYE393303 UOI393303 UEM393303 TUQ393303 TKU393303 TAY393303 SRC393303 SHG393303 RXK393303 RNO393303 RDS393303 QTW393303 QKA393303 QAE393303 PQI393303 PGM393303 OWQ393303 OMU393303 OCY393303 NTC393303 NJG393303 MZK393303 MPO393303 MFS393303 LVW393303 LMA393303 LCE393303 KSI393303 KIM393303 JYQ393303 JOU393303 JEY393303 IVC393303 ILG393303 IBK393303 HRO393303 HHS393303 GXW393303 GOA393303 GEE393303 FUI393303 FKM393303 FAQ393303 EQU393303 EGY393303 DXC393303 DNG393303 DDK393303 CTO393303 CJS393303 BZW393303 BQA393303 BGE393303 AWI393303 AMM393303 ACQ393303 SU393303 IY393303 C393303 WVK327767 WLO327767 WBS327767 VRW327767 VIA327767 UYE327767 UOI327767 UEM327767 TUQ327767 TKU327767 TAY327767 SRC327767 SHG327767 RXK327767 RNO327767 RDS327767 QTW327767 QKA327767 QAE327767 PQI327767 PGM327767 OWQ327767 OMU327767 OCY327767 NTC327767 NJG327767 MZK327767 MPO327767 MFS327767 LVW327767 LMA327767 LCE327767 KSI327767 KIM327767 JYQ327767 JOU327767 JEY327767 IVC327767 ILG327767 IBK327767 HRO327767 HHS327767 GXW327767 GOA327767 GEE327767 FUI327767 FKM327767 FAQ327767 EQU327767 EGY327767 DXC327767 DNG327767 DDK327767 CTO327767 CJS327767 BZW327767 BQA327767 BGE327767 AWI327767 AMM327767 ACQ327767 SU327767 IY327767 C327767 WVK262231 WLO262231 WBS262231 VRW262231 VIA262231 UYE262231 UOI262231 UEM262231 TUQ262231 TKU262231 TAY262231 SRC262231 SHG262231 RXK262231 RNO262231 RDS262231 QTW262231 QKA262231 QAE262231 PQI262231 PGM262231 OWQ262231 OMU262231 OCY262231 NTC262231 NJG262231 MZK262231 MPO262231 MFS262231 LVW262231 LMA262231 LCE262231 KSI262231 KIM262231 JYQ262231 JOU262231 JEY262231 IVC262231 ILG262231 IBK262231 HRO262231 HHS262231 GXW262231 GOA262231 GEE262231 FUI262231 FKM262231 FAQ262231 EQU262231 EGY262231 DXC262231 DNG262231 DDK262231 CTO262231 CJS262231 BZW262231 BQA262231 BGE262231 AWI262231 AMM262231 ACQ262231 SU262231 IY262231 C262231 WVK196695 WLO196695 WBS196695 VRW196695 VIA196695 UYE196695 UOI196695 UEM196695 TUQ196695 TKU196695 TAY196695 SRC196695 SHG196695 RXK196695 RNO196695 RDS196695 QTW196695 QKA196695 QAE196695 PQI196695 PGM196695 OWQ196695 OMU196695 OCY196695 NTC196695 NJG196695 MZK196695 MPO196695 MFS196695 LVW196695 LMA196695 LCE196695 KSI196695 KIM196695 JYQ196695 JOU196695 JEY196695 IVC196695 ILG196695 IBK196695 HRO196695 HHS196695 GXW196695 GOA196695 GEE196695 FUI196695 FKM196695 FAQ196695 EQU196695 EGY196695 DXC196695 DNG196695 DDK196695 CTO196695 CJS196695 BZW196695 BQA196695 BGE196695 AWI196695 AMM196695 ACQ196695 SU196695 IY196695 C196695 WVK131159 WLO131159 WBS131159 VRW131159 VIA131159 UYE131159 UOI131159 UEM131159 TUQ131159 TKU131159 TAY131159 SRC131159 SHG131159 RXK131159 RNO131159 RDS131159 QTW131159 QKA131159 QAE131159 PQI131159 PGM131159 OWQ131159 OMU131159 OCY131159 NTC131159 NJG131159 MZK131159 MPO131159 MFS131159 LVW131159 LMA131159 LCE131159 KSI131159 KIM131159 JYQ131159 JOU131159 JEY131159 IVC131159 ILG131159 IBK131159 HRO131159 HHS131159 GXW131159 GOA131159 GEE131159 FUI131159 FKM131159 FAQ131159 EQU131159 EGY131159 DXC131159 DNG131159 DDK131159 CTO131159 CJS131159 BZW131159 BQA131159 BGE131159 AWI131159 AMM131159 ACQ131159 SU131159 IY131159 C131159 WVK65623 WLO65623 WBS65623 VRW65623 VIA65623 UYE65623 UOI65623 UEM65623 TUQ65623 TKU65623 TAY65623 SRC65623 SHG65623 RXK65623 RNO65623 RDS65623 QTW65623 QKA65623 QAE65623 PQI65623 PGM65623 OWQ65623 OMU65623 OCY65623 NTC65623 NJG65623 MZK65623 MPO65623 MFS65623 LVW65623 LMA65623 LCE65623 KSI65623 KIM65623 JYQ65623 JOU65623 JEY65623 IVC65623 ILG65623 IBK65623 HRO65623 HHS65623 GXW65623 GOA65623 GEE65623 FUI65623 FKM65623 FAQ65623 EQU65623 EGY65623 DXC65623 DNG65623 DDK65623 CTO65623 CJS65623 BZW65623 BQA65623 BGE65623 AWI65623 AMM65623 ACQ65623 SU65623 IY65623 C65623 WVK87 WLO87 WBS87 VRW87 VIA87 UYE87 UOI87 UEM87 TUQ87 TKU87 TAY87 SRC87 SHG87 RXK87 RNO87 RDS87 QTW87 QKA87 QAE87 PQI87 PGM87 OWQ87 OMU87 OCY87 NTC87 NJG87 MZK87 MPO87 MFS87 LVW87 LMA87 LCE87 KSI87 KIM87 JYQ87 JOU87 JEY87 IVC87 ILG87 IBK87 HRO87 HHS87 GXW87 GOA87 GEE87 FUI87 FKM87 FAQ87 EQU87 EGY87 DXC87 DNG87 DDK87 CTO87 CJS87 BZW87 BQA87 BGE87 AWI87 AMM87 ACQ87 SU87 IY87" xr:uid="{56B01E24-DD30-4B8F-9F60-D7743405ED9E}">
      <formula1>$Q$87:$Z$87</formula1>
    </dataValidation>
    <dataValidation type="list" allowBlank="1" showInputMessage="1" showErrorMessage="1" sqref="C37 WVK983077 WLO983077 WBS983077 VRW983077 VIA983077 UYE983077 UOI983077 UEM983077 TUQ983077 TKU983077 TAY983077 SRC983077 SHG983077 RXK983077 RNO983077 RDS983077 QTW983077 QKA983077 QAE983077 PQI983077 PGM983077 OWQ983077 OMU983077 OCY983077 NTC983077 NJG983077 MZK983077 MPO983077 MFS983077 LVW983077 LMA983077 LCE983077 KSI983077 KIM983077 JYQ983077 JOU983077 JEY983077 IVC983077 ILG983077 IBK983077 HRO983077 HHS983077 GXW983077 GOA983077 GEE983077 FUI983077 FKM983077 FAQ983077 EQU983077 EGY983077 DXC983077 DNG983077 DDK983077 CTO983077 CJS983077 BZW983077 BQA983077 BGE983077 AWI983077 AMM983077 ACQ983077 SU983077 IY983077 C983077 WVK917541 WLO917541 WBS917541 VRW917541 VIA917541 UYE917541 UOI917541 UEM917541 TUQ917541 TKU917541 TAY917541 SRC917541 SHG917541 RXK917541 RNO917541 RDS917541 QTW917541 QKA917541 QAE917541 PQI917541 PGM917541 OWQ917541 OMU917541 OCY917541 NTC917541 NJG917541 MZK917541 MPO917541 MFS917541 LVW917541 LMA917541 LCE917541 KSI917541 KIM917541 JYQ917541 JOU917541 JEY917541 IVC917541 ILG917541 IBK917541 HRO917541 HHS917541 GXW917541 GOA917541 GEE917541 FUI917541 FKM917541 FAQ917541 EQU917541 EGY917541 DXC917541 DNG917541 DDK917541 CTO917541 CJS917541 BZW917541 BQA917541 BGE917541 AWI917541 AMM917541 ACQ917541 SU917541 IY917541 C917541 WVK852005 WLO852005 WBS852005 VRW852005 VIA852005 UYE852005 UOI852005 UEM852005 TUQ852005 TKU852005 TAY852005 SRC852005 SHG852005 RXK852005 RNO852005 RDS852005 QTW852005 QKA852005 QAE852005 PQI852005 PGM852005 OWQ852005 OMU852005 OCY852005 NTC852005 NJG852005 MZK852005 MPO852005 MFS852005 LVW852005 LMA852005 LCE852005 KSI852005 KIM852005 JYQ852005 JOU852005 JEY852005 IVC852005 ILG852005 IBK852005 HRO852005 HHS852005 GXW852005 GOA852005 GEE852005 FUI852005 FKM852005 FAQ852005 EQU852005 EGY852005 DXC852005 DNG852005 DDK852005 CTO852005 CJS852005 BZW852005 BQA852005 BGE852005 AWI852005 AMM852005 ACQ852005 SU852005 IY852005 C852005 WVK786469 WLO786469 WBS786469 VRW786469 VIA786469 UYE786469 UOI786469 UEM786469 TUQ786469 TKU786469 TAY786469 SRC786469 SHG786469 RXK786469 RNO786469 RDS786469 QTW786469 QKA786469 QAE786469 PQI786469 PGM786469 OWQ786469 OMU786469 OCY786469 NTC786469 NJG786469 MZK786469 MPO786469 MFS786469 LVW786469 LMA786469 LCE786469 KSI786469 KIM786469 JYQ786469 JOU786469 JEY786469 IVC786469 ILG786469 IBK786469 HRO786469 HHS786469 GXW786469 GOA786469 GEE786469 FUI786469 FKM786469 FAQ786469 EQU786469 EGY786469 DXC786469 DNG786469 DDK786469 CTO786469 CJS786469 BZW786469 BQA786469 BGE786469 AWI786469 AMM786469 ACQ786469 SU786469 IY786469 C786469 WVK720933 WLO720933 WBS720933 VRW720933 VIA720933 UYE720933 UOI720933 UEM720933 TUQ720933 TKU720933 TAY720933 SRC720933 SHG720933 RXK720933 RNO720933 RDS720933 QTW720933 QKA720933 QAE720933 PQI720933 PGM720933 OWQ720933 OMU720933 OCY720933 NTC720933 NJG720933 MZK720933 MPO720933 MFS720933 LVW720933 LMA720933 LCE720933 KSI720933 KIM720933 JYQ720933 JOU720933 JEY720933 IVC720933 ILG720933 IBK720933 HRO720933 HHS720933 GXW720933 GOA720933 GEE720933 FUI720933 FKM720933 FAQ720933 EQU720933 EGY720933 DXC720933 DNG720933 DDK720933 CTO720933 CJS720933 BZW720933 BQA720933 BGE720933 AWI720933 AMM720933 ACQ720933 SU720933 IY720933 C720933 WVK655397 WLO655397 WBS655397 VRW655397 VIA655397 UYE655397 UOI655397 UEM655397 TUQ655397 TKU655397 TAY655397 SRC655397 SHG655397 RXK655397 RNO655397 RDS655397 QTW655397 QKA655397 QAE655397 PQI655397 PGM655397 OWQ655397 OMU655397 OCY655397 NTC655397 NJG655397 MZK655397 MPO655397 MFS655397 LVW655397 LMA655397 LCE655397 KSI655397 KIM655397 JYQ655397 JOU655397 JEY655397 IVC655397 ILG655397 IBK655397 HRO655397 HHS655397 GXW655397 GOA655397 GEE655397 FUI655397 FKM655397 FAQ655397 EQU655397 EGY655397 DXC655397 DNG655397 DDK655397 CTO655397 CJS655397 BZW655397 BQA655397 BGE655397 AWI655397 AMM655397 ACQ655397 SU655397 IY655397 C655397 WVK589861 WLO589861 WBS589861 VRW589861 VIA589861 UYE589861 UOI589861 UEM589861 TUQ589861 TKU589861 TAY589861 SRC589861 SHG589861 RXK589861 RNO589861 RDS589861 QTW589861 QKA589861 QAE589861 PQI589861 PGM589861 OWQ589861 OMU589861 OCY589861 NTC589861 NJG589861 MZK589861 MPO589861 MFS589861 LVW589861 LMA589861 LCE589861 KSI589861 KIM589861 JYQ589861 JOU589861 JEY589861 IVC589861 ILG589861 IBK589861 HRO589861 HHS589861 GXW589861 GOA589861 GEE589861 FUI589861 FKM589861 FAQ589861 EQU589861 EGY589861 DXC589861 DNG589861 DDK589861 CTO589861 CJS589861 BZW589861 BQA589861 BGE589861 AWI589861 AMM589861 ACQ589861 SU589861 IY589861 C589861 WVK524325 WLO524325 WBS524325 VRW524325 VIA524325 UYE524325 UOI524325 UEM524325 TUQ524325 TKU524325 TAY524325 SRC524325 SHG524325 RXK524325 RNO524325 RDS524325 QTW524325 QKA524325 QAE524325 PQI524325 PGM524325 OWQ524325 OMU524325 OCY524325 NTC524325 NJG524325 MZK524325 MPO524325 MFS524325 LVW524325 LMA524325 LCE524325 KSI524325 KIM524325 JYQ524325 JOU524325 JEY524325 IVC524325 ILG524325 IBK524325 HRO524325 HHS524325 GXW524325 GOA524325 GEE524325 FUI524325 FKM524325 FAQ524325 EQU524325 EGY524325 DXC524325 DNG524325 DDK524325 CTO524325 CJS524325 BZW524325 BQA524325 BGE524325 AWI524325 AMM524325 ACQ524325 SU524325 IY524325 C524325 WVK458789 WLO458789 WBS458789 VRW458789 VIA458789 UYE458789 UOI458789 UEM458789 TUQ458789 TKU458789 TAY458789 SRC458789 SHG458789 RXK458789 RNO458789 RDS458789 QTW458789 QKA458789 QAE458789 PQI458789 PGM458789 OWQ458789 OMU458789 OCY458789 NTC458789 NJG458789 MZK458789 MPO458789 MFS458789 LVW458789 LMA458789 LCE458789 KSI458789 KIM458789 JYQ458789 JOU458789 JEY458789 IVC458789 ILG458789 IBK458789 HRO458789 HHS458789 GXW458789 GOA458789 GEE458789 FUI458789 FKM458789 FAQ458789 EQU458789 EGY458789 DXC458789 DNG458789 DDK458789 CTO458789 CJS458789 BZW458789 BQA458789 BGE458789 AWI458789 AMM458789 ACQ458789 SU458789 IY458789 C458789 WVK393253 WLO393253 WBS393253 VRW393253 VIA393253 UYE393253 UOI393253 UEM393253 TUQ393253 TKU393253 TAY393253 SRC393253 SHG393253 RXK393253 RNO393253 RDS393253 QTW393253 QKA393253 QAE393253 PQI393253 PGM393253 OWQ393253 OMU393253 OCY393253 NTC393253 NJG393253 MZK393253 MPO393253 MFS393253 LVW393253 LMA393253 LCE393253 KSI393253 KIM393253 JYQ393253 JOU393253 JEY393253 IVC393253 ILG393253 IBK393253 HRO393253 HHS393253 GXW393253 GOA393253 GEE393253 FUI393253 FKM393253 FAQ393253 EQU393253 EGY393253 DXC393253 DNG393253 DDK393253 CTO393253 CJS393253 BZW393253 BQA393253 BGE393253 AWI393253 AMM393253 ACQ393253 SU393253 IY393253 C393253 WVK327717 WLO327717 WBS327717 VRW327717 VIA327717 UYE327717 UOI327717 UEM327717 TUQ327717 TKU327717 TAY327717 SRC327717 SHG327717 RXK327717 RNO327717 RDS327717 QTW327717 QKA327717 QAE327717 PQI327717 PGM327717 OWQ327717 OMU327717 OCY327717 NTC327717 NJG327717 MZK327717 MPO327717 MFS327717 LVW327717 LMA327717 LCE327717 KSI327717 KIM327717 JYQ327717 JOU327717 JEY327717 IVC327717 ILG327717 IBK327717 HRO327717 HHS327717 GXW327717 GOA327717 GEE327717 FUI327717 FKM327717 FAQ327717 EQU327717 EGY327717 DXC327717 DNG327717 DDK327717 CTO327717 CJS327717 BZW327717 BQA327717 BGE327717 AWI327717 AMM327717 ACQ327717 SU327717 IY327717 C327717 WVK262181 WLO262181 WBS262181 VRW262181 VIA262181 UYE262181 UOI262181 UEM262181 TUQ262181 TKU262181 TAY262181 SRC262181 SHG262181 RXK262181 RNO262181 RDS262181 QTW262181 QKA262181 QAE262181 PQI262181 PGM262181 OWQ262181 OMU262181 OCY262181 NTC262181 NJG262181 MZK262181 MPO262181 MFS262181 LVW262181 LMA262181 LCE262181 KSI262181 KIM262181 JYQ262181 JOU262181 JEY262181 IVC262181 ILG262181 IBK262181 HRO262181 HHS262181 GXW262181 GOA262181 GEE262181 FUI262181 FKM262181 FAQ262181 EQU262181 EGY262181 DXC262181 DNG262181 DDK262181 CTO262181 CJS262181 BZW262181 BQA262181 BGE262181 AWI262181 AMM262181 ACQ262181 SU262181 IY262181 C262181 WVK196645 WLO196645 WBS196645 VRW196645 VIA196645 UYE196645 UOI196645 UEM196645 TUQ196645 TKU196645 TAY196645 SRC196645 SHG196645 RXK196645 RNO196645 RDS196645 QTW196645 QKA196645 QAE196645 PQI196645 PGM196645 OWQ196645 OMU196645 OCY196645 NTC196645 NJG196645 MZK196645 MPO196645 MFS196645 LVW196645 LMA196645 LCE196645 KSI196645 KIM196645 JYQ196645 JOU196645 JEY196645 IVC196645 ILG196645 IBK196645 HRO196645 HHS196645 GXW196645 GOA196645 GEE196645 FUI196645 FKM196645 FAQ196645 EQU196645 EGY196645 DXC196645 DNG196645 DDK196645 CTO196645 CJS196645 BZW196645 BQA196645 BGE196645 AWI196645 AMM196645 ACQ196645 SU196645 IY196645 C196645 WVK131109 WLO131109 WBS131109 VRW131109 VIA131109 UYE131109 UOI131109 UEM131109 TUQ131109 TKU131109 TAY131109 SRC131109 SHG131109 RXK131109 RNO131109 RDS131109 QTW131109 QKA131109 QAE131109 PQI131109 PGM131109 OWQ131109 OMU131109 OCY131109 NTC131109 NJG131109 MZK131109 MPO131109 MFS131109 LVW131109 LMA131109 LCE131109 KSI131109 KIM131109 JYQ131109 JOU131109 JEY131109 IVC131109 ILG131109 IBK131109 HRO131109 HHS131109 GXW131109 GOA131109 GEE131109 FUI131109 FKM131109 FAQ131109 EQU131109 EGY131109 DXC131109 DNG131109 DDK131109 CTO131109 CJS131109 BZW131109 BQA131109 BGE131109 AWI131109 AMM131109 ACQ131109 SU131109 IY131109 C131109 WVK65573 WLO65573 WBS65573 VRW65573 VIA65573 UYE65573 UOI65573 UEM65573 TUQ65573 TKU65573 TAY65573 SRC65573 SHG65573 RXK65573 RNO65573 RDS65573 QTW65573 QKA65573 QAE65573 PQI65573 PGM65573 OWQ65573 OMU65573 OCY65573 NTC65573 NJG65573 MZK65573 MPO65573 MFS65573 LVW65573 LMA65573 LCE65573 KSI65573 KIM65573 JYQ65573 JOU65573 JEY65573 IVC65573 ILG65573 IBK65573 HRO65573 HHS65573 GXW65573 GOA65573 GEE65573 FUI65573 FKM65573 FAQ65573 EQU65573 EGY65573 DXC65573 DNG65573 DDK65573 CTO65573 CJS65573 BZW65573 BQA65573 BGE65573 AWI65573 AMM65573 ACQ65573 SU65573 IY65573 C65573 WVK37 WLO37 WBS37 VRW37 VIA37 UYE37 UOI37 UEM37 TUQ37 TKU37 TAY37 SRC37 SHG37 RXK37 RNO37 RDS37 QTW37 QKA37 QAE37 PQI37 PGM37 OWQ37 OMU37 OCY37 NTC37 NJG37 MZK37 MPO37 MFS37 LVW37 LMA37 LCE37 KSI37 KIM37 JYQ37 JOU37 JEY37 IVC37 ILG37 IBK37 HRO37 HHS37 GXW37 GOA37 GEE37 FUI37 FKM37 FAQ37 EQU37 EGY37 DXC37 DNG37 DDK37 CTO37 CJS37 BZW37 BQA37 BGE37 AWI37 AMM37 ACQ37 SU37 IY37" xr:uid="{3711C25F-2C99-45A1-A0EF-79B522756BCF}">
      <formula1>$Q$35:$Q$38</formula1>
    </dataValidation>
    <dataValidation type="list" allowBlank="1" showInputMessage="1" showErrorMessage="1" sqref="C49:E49 WVK983089:WVM983089 WLO983089:WLQ983089 WBS983089:WBU983089 VRW983089:VRY983089 VIA983089:VIC983089 UYE983089:UYG983089 UOI983089:UOK983089 UEM983089:UEO983089 TUQ983089:TUS983089 TKU983089:TKW983089 TAY983089:TBA983089 SRC983089:SRE983089 SHG983089:SHI983089 RXK983089:RXM983089 RNO983089:RNQ983089 RDS983089:RDU983089 QTW983089:QTY983089 QKA983089:QKC983089 QAE983089:QAG983089 PQI983089:PQK983089 PGM983089:PGO983089 OWQ983089:OWS983089 OMU983089:OMW983089 OCY983089:ODA983089 NTC983089:NTE983089 NJG983089:NJI983089 MZK983089:MZM983089 MPO983089:MPQ983089 MFS983089:MFU983089 LVW983089:LVY983089 LMA983089:LMC983089 LCE983089:LCG983089 KSI983089:KSK983089 KIM983089:KIO983089 JYQ983089:JYS983089 JOU983089:JOW983089 JEY983089:JFA983089 IVC983089:IVE983089 ILG983089:ILI983089 IBK983089:IBM983089 HRO983089:HRQ983089 HHS983089:HHU983089 GXW983089:GXY983089 GOA983089:GOC983089 GEE983089:GEG983089 FUI983089:FUK983089 FKM983089:FKO983089 FAQ983089:FAS983089 EQU983089:EQW983089 EGY983089:EHA983089 DXC983089:DXE983089 DNG983089:DNI983089 DDK983089:DDM983089 CTO983089:CTQ983089 CJS983089:CJU983089 BZW983089:BZY983089 BQA983089:BQC983089 BGE983089:BGG983089 AWI983089:AWK983089 AMM983089:AMO983089 ACQ983089:ACS983089 SU983089:SW983089 IY983089:JA983089 C983089:E983089 WVK917553:WVM917553 WLO917553:WLQ917553 WBS917553:WBU917553 VRW917553:VRY917553 VIA917553:VIC917553 UYE917553:UYG917553 UOI917553:UOK917553 UEM917553:UEO917553 TUQ917553:TUS917553 TKU917553:TKW917553 TAY917553:TBA917553 SRC917553:SRE917553 SHG917553:SHI917553 RXK917553:RXM917553 RNO917553:RNQ917553 RDS917553:RDU917553 QTW917553:QTY917553 QKA917553:QKC917553 QAE917553:QAG917553 PQI917553:PQK917553 PGM917553:PGO917553 OWQ917553:OWS917553 OMU917553:OMW917553 OCY917553:ODA917553 NTC917553:NTE917553 NJG917553:NJI917553 MZK917553:MZM917553 MPO917553:MPQ917553 MFS917553:MFU917553 LVW917553:LVY917553 LMA917553:LMC917553 LCE917553:LCG917553 KSI917553:KSK917553 KIM917553:KIO917553 JYQ917553:JYS917553 JOU917553:JOW917553 JEY917553:JFA917553 IVC917553:IVE917553 ILG917553:ILI917553 IBK917553:IBM917553 HRO917553:HRQ917553 HHS917553:HHU917553 GXW917553:GXY917553 GOA917553:GOC917553 GEE917553:GEG917553 FUI917553:FUK917553 FKM917553:FKO917553 FAQ917553:FAS917553 EQU917553:EQW917553 EGY917553:EHA917553 DXC917553:DXE917553 DNG917553:DNI917553 DDK917553:DDM917553 CTO917553:CTQ917553 CJS917553:CJU917553 BZW917553:BZY917553 BQA917553:BQC917553 BGE917553:BGG917553 AWI917553:AWK917553 AMM917553:AMO917553 ACQ917553:ACS917553 SU917553:SW917553 IY917553:JA917553 C917553:E917553 WVK852017:WVM852017 WLO852017:WLQ852017 WBS852017:WBU852017 VRW852017:VRY852017 VIA852017:VIC852017 UYE852017:UYG852017 UOI852017:UOK852017 UEM852017:UEO852017 TUQ852017:TUS852017 TKU852017:TKW852017 TAY852017:TBA852017 SRC852017:SRE852017 SHG852017:SHI852017 RXK852017:RXM852017 RNO852017:RNQ852017 RDS852017:RDU852017 QTW852017:QTY852017 QKA852017:QKC852017 QAE852017:QAG852017 PQI852017:PQK852017 PGM852017:PGO852017 OWQ852017:OWS852017 OMU852017:OMW852017 OCY852017:ODA852017 NTC852017:NTE852017 NJG852017:NJI852017 MZK852017:MZM852017 MPO852017:MPQ852017 MFS852017:MFU852017 LVW852017:LVY852017 LMA852017:LMC852017 LCE852017:LCG852017 KSI852017:KSK852017 KIM852017:KIO852017 JYQ852017:JYS852017 JOU852017:JOW852017 JEY852017:JFA852017 IVC852017:IVE852017 ILG852017:ILI852017 IBK852017:IBM852017 HRO852017:HRQ852017 HHS852017:HHU852017 GXW852017:GXY852017 GOA852017:GOC852017 GEE852017:GEG852017 FUI852017:FUK852017 FKM852017:FKO852017 FAQ852017:FAS852017 EQU852017:EQW852017 EGY852017:EHA852017 DXC852017:DXE852017 DNG852017:DNI852017 DDK852017:DDM852017 CTO852017:CTQ852017 CJS852017:CJU852017 BZW852017:BZY852017 BQA852017:BQC852017 BGE852017:BGG852017 AWI852017:AWK852017 AMM852017:AMO852017 ACQ852017:ACS852017 SU852017:SW852017 IY852017:JA852017 C852017:E852017 WVK786481:WVM786481 WLO786481:WLQ786481 WBS786481:WBU786481 VRW786481:VRY786481 VIA786481:VIC786481 UYE786481:UYG786481 UOI786481:UOK786481 UEM786481:UEO786481 TUQ786481:TUS786481 TKU786481:TKW786481 TAY786481:TBA786481 SRC786481:SRE786481 SHG786481:SHI786481 RXK786481:RXM786481 RNO786481:RNQ786481 RDS786481:RDU786481 QTW786481:QTY786481 QKA786481:QKC786481 QAE786481:QAG786481 PQI786481:PQK786481 PGM786481:PGO786481 OWQ786481:OWS786481 OMU786481:OMW786481 OCY786481:ODA786481 NTC786481:NTE786481 NJG786481:NJI786481 MZK786481:MZM786481 MPO786481:MPQ786481 MFS786481:MFU786481 LVW786481:LVY786481 LMA786481:LMC786481 LCE786481:LCG786481 KSI786481:KSK786481 KIM786481:KIO786481 JYQ786481:JYS786481 JOU786481:JOW786481 JEY786481:JFA786481 IVC786481:IVE786481 ILG786481:ILI786481 IBK786481:IBM786481 HRO786481:HRQ786481 HHS786481:HHU786481 GXW786481:GXY786481 GOA786481:GOC786481 GEE786481:GEG786481 FUI786481:FUK786481 FKM786481:FKO786481 FAQ786481:FAS786481 EQU786481:EQW786481 EGY786481:EHA786481 DXC786481:DXE786481 DNG786481:DNI786481 DDK786481:DDM786481 CTO786481:CTQ786481 CJS786481:CJU786481 BZW786481:BZY786481 BQA786481:BQC786481 BGE786481:BGG786481 AWI786481:AWK786481 AMM786481:AMO786481 ACQ786481:ACS786481 SU786481:SW786481 IY786481:JA786481 C786481:E786481 WVK720945:WVM720945 WLO720945:WLQ720945 WBS720945:WBU720945 VRW720945:VRY720945 VIA720945:VIC720945 UYE720945:UYG720945 UOI720945:UOK720945 UEM720945:UEO720945 TUQ720945:TUS720945 TKU720945:TKW720945 TAY720945:TBA720945 SRC720945:SRE720945 SHG720945:SHI720945 RXK720945:RXM720945 RNO720945:RNQ720945 RDS720945:RDU720945 QTW720945:QTY720945 QKA720945:QKC720945 QAE720945:QAG720945 PQI720945:PQK720945 PGM720945:PGO720945 OWQ720945:OWS720945 OMU720945:OMW720945 OCY720945:ODA720945 NTC720945:NTE720945 NJG720945:NJI720945 MZK720945:MZM720945 MPO720945:MPQ720945 MFS720945:MFU720945 LVW720945:LVY720945 LMA720945:LMC720945 LCE720945:LCG720945 KSI720945:KSK720945 KIM720945:KIO720945 JYQ720945:JYS720945 JOU720945:JOW720945 JEY720945:JFA720945 IVC720945:IVE720945 ILG720945:ILI720945 IBK720945:IBM720945 HRO720945:HRQ720945 HHS720945:HHU720945 GXW720945:GXY720945 GOA720945:GOC720945 GEE720945:GEG720945 FUI720945:FUK720945 FKM720945:FKO720945 FAQ720945:FAS720945 EQU720945:EQW720945 EGY720945:EHA720945 DXC720945:DXE720945 DNG720945:DNI720945 DDK720945:DDM720945 CTO720945:CTQ720945 CJS720945:CJU720945 BZW720945:BZY720945 BQA720945:BQC720945 BGE720945:BGG720945 AWI720945:AWK720945 AMM720945:AMO720945 ACQ720945:ACS720945 SU720945:SW720945 IY720945:JA720945 C720945:E720945 WVK655409:WVM655409 WLO655409:WLQ655409 WBS655409:WBU655409 VRW655409:VRY655409 VIA655409:VIC655409 UYE655409:UYG655409 UOI655409:UOK655409 UEM655409:UEO655409 TUQ655409:TUS655409 TKU655409:TKW655409 TAY655409:TBA655409 SRC655409:SRE655409 SHG655409:SHI655409 RXK655409:RXM655409 RNO655409:RNQ655409 RDS655409:RDU655409 QTW655409:QTY655409 QKA655409:QKC655409 QAE655409:QAG655409 PQI655409:PQK655409 PGM655409:PGO655409 OWQ655409:OWS655409 OMU655409:OMW655409 OCY655409:ODA655409 NTC655409:NTE655409 NJG655409:NJI655409 MZK655409:MZM655409 MPO655409:MPQ655409 MFS655409:MFU655409 LVW655409:LVY655409 LMA655409:LMC655409 LCE655409:LCG655409 KSI655409:KSK655409 KIM655409:KIO655409 JYQ655409:JYS655409 JOU655409:JOW655409 JEY655409:JFA655409 IVC655409:IVE655409 ILG655409:ILI655409 IBK655409:IBM655409 HRO655409:HRQ655409 HHS655409:HHU655409 GXW655409:GXY655409 GOA655409:GOC655409 GEE655409:GEG655409 FUI655409:FUK655409 FKM655409:FKO655409 FAQ655409:FAS655409 EQU655409:EQW655409 EGY655409:EHA655409 DXC655409:DXE655409 DNG655409:DNI655409 DDK655409:DDM655409 CTO655409:CTQ655409 CJS655409:CJU655409 BZW655409:BZY655409 BQA655409:BQC655409 BGE655409:BGG655409 AWI655409:AWK655409 AMM655409:AMO655409 ACQ655409:ACS655409 SU655409:SW655409 IY655409:JA655409 C655409:E655409 WVK589873:WVM589873 WLO589873:WLQ589873 WBS589873:WBU589873 VRW589873:VRY589873 VIA589873:VIC589873 UYE589873:UYG589873 UOI589873:UOK589873 UEM589873:UEO589873 TUQ589873:TUS589873 TKU589873:TKW589873 TAY589873:TBA589873 SRC589873:SRE589873 SHG589873:SHI589873 RXK589873:RXM589873 RNO589873:RNQ589873 RDS589873:RDU589873 QTW589873:QTY589873 QKA589873:QKC589873 QAE589873:QAG589873 PQI589873:PQK589873 PGM589873:PGO589873 OWQ589873:OWS589873 OMU589873:OMW589873 OCY589873:ODA589873 NTC589873:NTE589873 NJG589873:NJI589873 MZK589873:MZM589873 MPO589873:MPQ589873 MFS589873:MFU589873 LVW589873:LVY589873 LMA589873:LMC589873 LCE589873:LCG589873 KSI589873:KSK589873 KIM589873:KIO589873 JYQ589873:JYS589873 JOU589873:JOW589873 JEY589873:JFA589873 IVC589873:IVE589873 ILG589873:ILI589873 IBK589873:IBM589873 HRO589873:HRQ589873 HHS589873:HHU589873 GXW589873:GXY589873 GOA589873:GOC589873 GEE589873:GEG589873 FUI589873:FUK589873 FKM589873:FKO589873 FAQ589873:FAS589873 EQU589873:EQW589873 EGY589873:EHA589873 DXC589873:DXE589873 DNG589873:DNI589873 DDK589873:DDM589873 CTO589873:CTQ589873 CJS589873:CJU589873 BZW589873:BZY589873 BQA589873:BQC589873 BGE589873:BGG589873 AWI589873:AWK589873 AMM589873:AMO589873 ACQ589873:ACS589873 SU589873:SW589873 IY589873:JA589873 C589873:E589873 WVK524337:WVM524337 WLO524337:WLQ524337 WBS524337:WBU524337 VRW524337:VRY524337 VIA524337:VIC524337 UYE524337:UYG524337 UOI524337:UOK524337 UEM524337:UEO524337 TUQ524337:TUS524337 TKU524337:TKW524337 TAY524337:TBA524337 SRC524337:SRE524337 SHG524337:SHI524337 RXK524337:RXM524337 RNO524337:RNQ524337 RDS524337:RDU524337 QTW524337:QTY524337 QKA524337:QKC524337 QAE524337:QAG524337 PQI524337:PQK524337 PGM524337:PGO524337 OWQ524337:OWS524337 OMU524337:OMW524337 OCY524337:ODA524337 NTC524337:NTE524337 NJG524337:NJI524337 MZK524337:MZM524337 MPO524337:MPQ524337 MFS524337:MFU524337 LVW524337:LVY524337 LMA524337:LMC524337 LCE524337:LCG524337 KSI524337:KSK524337 KIM524337:KIO524337 JYQ524337:JYS524337 JOU524337:JOW524337 JEY524337:JFA524337 IVC524337:IVE524337 ILG524337:ILI524337 IBK524337:IBM524337 HRO524337:HRQ524337 HHS524337:HHU524337 GXW524337:GXY524337 GOA524337:GOC524337 GEE524337:GEG524337 FUI524337:FUK524337 FKM524337:FKO524337 FAQ524337:FAS524337 EQU524337:EQW524337 EGY524337:EHA524337 DXC524337:DXE524337 DNG524337:DNI524337 DDK524337:DDM524337 CTO524337:CTQ524337 CJS524337:CJU524337 BZW524337:BZY524337 BQA524337:BQC524337 BGE524337:BGG524337 AWI524337:AWK524337 AMM524337:AMO524337 ACQ524337:ACS524337 SU524337:SW524337 IY524337:JA524337 C524337:E524337 WVK458801:WVM458801 WLO458801:WLQ458801 WBS458801:WBU458801 VRW458801:VRY458801 VIA458801:VIC458801 UYE458801:UYG458801 UOI458801:UOK458801 UEM458801:UEO458801 TUQ458801:TUS458801 TKU458801:TKW458801 TAY458801:TBA458801 SRC458801:SRE458801 SHG458801:SHI458801 RXK458801:RXM458801 RNO458801:RNQ458801 RDS458801:RDU458801 QTW458801:QTY458801 QKA458801:QKC458801 QAE458801:QAG458801 PQI458801:PQK458801 PGM458801:PGO458801 OWQ458801:OWS458801 OMU458801:OMW458801 OCY458801:ODA458801 NTC458801:NTE458801 NJG458801:NJI458801 MZK458801:MZM458801 MPO458801:MPQ458801 MFS458801:MFU458801 LVW458801:LVY458801 LMA458801:LMC458801 LCE458801:LCG458801 KSI458801:KSK458801 KIM458801:KIO458801 JYQ458801:JYS458801 JOU458801:JOW458801 JEY458801:JFA458801 IVC458801:IVE458801 ILG458801:ILI458801 IBK458801:IBM458801 HRO458801:HRQ458801 HHS458801:HHU458801 GXW458801:GXY458801 GOA458801:GOC458801 GEE458801:GEG458801 FUI458801:FUK458801 FKM458801:FKO458801 FAQ458801:FAS458801 EQU458801:EQW458801 EGY458801:EHA458801 DXC458801:DXE458801 DNG458801:DNI458801 DDK458801:DDM458801 CTO458801:CTQ458801 CJS458801:CJU458801 BZW458801:BZY458801 BQA458801:BQC458801 BGE458801:BGG458801 AWI458801:AWK458801 AMM458801:AMO458801 ACQ458801:ACS458801 SU458801:SW458801 IY458801:JA458801 C458801:E458801 WVK393265:WVM393265 WLO393265:WLQ393265 WBS393265:WBU393265 VRW393265:VRY393265 VIA393265:VIC393265 UYE393265:UYG393265 UOI393265:UOK393265 UEM393265:UEO393265 TUQ393265:TUS393265 TKU393265:TKW393265 TAY393265:TBA393265 SRC393265:SRE393265 SHG393265:SHI393265 RXK393265:RXM393265 RNO393265:RNQ393265 RDS393265:RDU393265 QTW393265:QTY393265 QKA393265:QKC393265 QAE393265:QAG393265 PQI393265:PQK393265 PGM393265:PGO393265 OWQ393265:OWS393265 OMU393265:OMW393265 OCY393265:ODA393265 NTC393265:NTE393265 NJG393265:NJI393265 MZK393265:MZM393265 MPO393265:MPQ393265 MFS393265:MFU393265 LVW393265:LVY393265 LMA393265:LMC393265 LCE393265:LCG393265 KSI393265:KSK393265 KIM393265:KIO393265 JYQ393265:JYS393265 JOU393265:JOW393265 JEY393265:JFA393265 IVC393265:IVE393265 ILG393265:ILI393265 IBK393265:IBM393265 HRO393265:HRQ393265 HHS393265:HHU393265 GXW393265:GXY393265 GOA393265:GOC393265 GEE393265:GEG393265 FUI393265:FUK393265 FKM393265:FKO393265 FAQ393265:FAS393265 EQU393265:EQW393265 EGY393265:EHA393265 DXC393265:DXE393265 DNG393265:DNI393265 DDK393265:DDM393265 CTO393265:CTQ393265 CJS393265:CJU393265 BZW393265:BZY393265 BQA393265:BQC393265 BGE393265:BGG393265 AWI393265:AWK393265 AMM393265:AMO393265 ACQ393265:ACS393265 SU393265:SW393265 IY393265:JA393265 C393265:E393265 WVK327729:WVM327729 WLO327729:WLQ327729 WBS327729:WBU327729 VRW327729:VRY327729 VIA327729:VIC327729 UYE327729:UYG327729 UOI327729:UOK327729 UEM327729:UEO327729 TUQ327729:TUS327729 TKU327729:TKW327729 TAY327729:TBA327729 SRC327729:SRE327729 SHG327729:SHI327729 RXK327729:RXM327729 RNO327729:RNQ327729 RDS327729:RDU327729 QTW327729:QTY327729 QKA327729:QKC327729 QAE327729:QAG327729 PQI327729:PQK327729 PGM327729:PGO327729 OWQ327729:OWS327729 OMU327729:OMW327729 OCY327729:ODA327729 NTC327729:NTE327729 NJG327729:NJI327729 MZK327729:MZM327729 MPO327729:MPQ327729 MFS327729:MFU327729 LVW327729:LVY327729 LMA327729:LMC327729 LCE327729:LCG327729 KSI327729:KSK327729 KIM327729:KIO327729 JYQ327729:JYS327729 JOU327729:JOW327729 JEY327729:JFA327729 IVC327729:IVE327729 ILG327729:ILI327729 IBK327729:IBM327729 HRO327729:HRQ327729 HHS327729:HHU327729 GXW327729:GXY327729 GOA327729:GOC327729 GEE327729:GEG327729 FUI327729:FUK327729 FKM327729:FKO327729 FAQ327729:FAS327729 EQU327729:EQW327729 EGY327729:EHA327729 DXC327729:DXE327729 DNG327729:DNI327729 DDK327729:DDM327729 CTO327729:CTQ327729 CJS327729:CJU327729 BZW327729:BZY327729 BQA327729:BQC327729 BGE327729:BGG327729 AWI327729:AWK327729 AMM327729:AMO327729 ACQ327729:ACS327729 SU327729:SW327729 IY327729:JA327729 C327729:E327729 WVK262193:WVM262193 WLO262193:WLQ262193 WBS262193:WBU262193 VRW262193:VRY262193 VIA262193:VIC262193 UYE262193:UYG262193 UOI262193:UOK262193 UEM262193:UEO262193 TUQ262193:TUS262193 TKU262193:TKW262193 TAY262193:TBA262193 SRC262193:SRE262193 SHG262193:SHI262193 RXK262193:RXM262193 RNO262193:RNQ262193 RDS262193:RDU262193 QTW262193:QTY262193 QKA262193:QKC262193 QAE262193:QAG262193 PQI262193:PQK262193 PGM262193:PGO262193 OWQ262193:OWS262193 OMU262193:OMW262193 OCY262193:ODA262193 NTC262193:NTE262193 NJG262193:NJI262193 MZK262193:MZM262193 MPO262193:MPQ262193 MFS262193:MFU262193 LVW262193:LVY262193 LMA262193:LMC262193 LCE262193:LCG262193 KSI262193:KSK262193 KIM262193:KIO262193 JYQ262193:JYS262193 JOU262193:JOW262193 JEY262193:JFA262193 IVC262193:IVE262193 ILG262193:ILI262193 IBK262193:IBM262193 HRO262193:HRQ262193 HHS262193:HHU262193 GXW262193:GXY262193 GOA262193:GOC262193 GEE262193:GEG262193 FUI262193:FUK262193 FKM262193:FKO262193 FAQ262193:FAS262193 EQU262193:EQW262193 EGY262193:EHA262193 DXC262193:DXE262193 DNG262193:DNI262193 DDK262193:DDM262193 CTO262193:CTQ262193 CJS262193:CJU262193 BZW262193:BZY262193 BQA262193:BQC262193 BGE262193:BGG262193 AWI262193:AWK262193 AMM262193:AMO262193 ACQ262193:ACS262193 SU262193:SW262193 IY262193:JA262193 C262193:E262193 WVK196657:WVM196657 WLO196657:WLQ196657 WBS196657:WBU196657 VRW196657:VRY196657 VIA196657:VIC196657 UYE196657:UYG196657 UOI196657:UOK196657 UEM196657:UEO196657 TUQ196657:TUS196657 TKU196657:TKW196657 TAY196657:TBA196657 SRC196657:SRE196657 SHG196657:SHI196657 RXK196657:RXM196657 RNO196657:RNQ196657 RDS196657:RDU196657 QTW196657:QTY196657 QKA196657:QKC196657 QAE196657:QAG196657 PQI196657:PQK196657 PGM196657:PGO196657 OWQ196657:OWS196657 OMU196657:OMW196657 OCY196657:ODA196657 NTC196657:NTE196657 NJG196657:NJI196657 MZK196657:MZM196657 MPO196657:MPQ196657 MFS196657:MFU196657 LVW196657:LVY196657 LMA196657:LMC196657 LCE196657:LCG196657 KSI196657:KSK196657 KIM196657:KIO196657 JYQ196657:JYS196657 JOU196657:JOW196657 JEY196657:JFA196657 IVC196657:IVE196657 ILG196657:ILI196657 IBK196657:IBM196657 HRO196657:HRQ196657 HHS196657:HHU196657 GXW196657:GXY196657 GOA196657:GOC196657 GEE196657:GEG196657 FUI196657:FUK196657 FKM196657:FKO196657 FAQ196657:FAS196657 EQU196657:EQW196657 EGY196657:EHA196657 DXC196657:DXE196657 DNG196657:DNI196657 DDK196657:DDM196657 CTO196657:CTQ196657 CJS196657:CJU196657 BZW196657:BZY196657 BQA196657:BQC196657 BGE196657:BGG196657 AWI196657:AWK196657 AMM196657:AMO196657 ACQ196657:ACS196657 SU196657:SW196657 IY196657:JA196657 C196657:E196657 WVK131121:WVM131121 WLO131121:WLQ131121 WBS131121:WBU131121 VRW131121:VRY131121 VIA131121:VIC131121 UYE131121:UYG131121 UOI131121:UOK131121 UEM131121:UEO131121 TUQ131121:TUS131121 TKU131121:TKW131121 TAY131121:TBA131121 SRC131121:SRE131121 SHG131121:SHI131121 RXK131121:RXM131121 RNO131121:RNQ131121 RDS131121:RDU131121 QTW131121:QTY131121 QKA131121:QKC131121 QAE131121:QAG131121 PQI131121:PQK131121 PGM131121:PGO131121 OWQ131121:OWS131121 OMU131121:OMW131121 OCY131121:ODA131121 NTC131121:NTE131121 NJG131121:NJI131121 MZK131121:MZM131121 MPO131121:MPQ131121 MFS131121:MFU131121 LVW131121:LVY131121 LMA131121:LMC131121 LCE131121:LCG131121 KSI131121:KSK131121 KIM131121:KIO131121 JYQ131121:JYS131121 JOU131121:JOW131121 JEY131121:JFA131121 IVC131121:IVE131121 ILG131121:ILI131121 IBK131121:IBM131121 HRO131121:HRQ131121 HHS131121:HHU131121 GXW131121:GXY131121 GOA131121:GOC131121 GEE131121:GEG131121 FUI131121:FUK131121 FKM131121:FKO131121 FAQ131121:FAS131121 EQU131121:EQW131121 EGY131121:EHA131121 DXC131121:DXE131121 DNG131121:DNI131121 DDK131121:DDM131121 CTO131121:CTQ131121 CJS131121:CJU131121 BZW131121:BZY131121 BQA131121:BQC131121 BGE131121:BGG131121 AWI131121:AWK131121 AMM131121:AMO131121 ACQ131121:ACS131121 SU131121:SW131121 IY131121:JA131121 C131121:E131121 WVK65585:WVM65585 WLO65585:WLQ65585 WBS65585:WBU65585 VRW65585:VRY65585 VIA65585:VIC65585 UYE65585:UYG65585 UOI65585:UOK65585 UEM65585:UEO65585 TUQ65585:TUS65585 TKU65585:TKW65585 TAY65585:TBA65585 SRC65585:SRE65585 SHG65585:SHI65585 RXK65585:RXM65585 RNO65585:RNQ65585 RDS65585:RDU65585 QTW65585:QTY65585 QKA65585:QKC65585 QAE65585:QAG65585 PQI65585:PQK65585 PGM65585:PGO65585 OWQ65585:OWS65585 OMU65585:OMW65585 OCY65585:ODA65585 NTC65585:NTE65585 NJG65585:NJI65585 MZK65585:MZM65585 MPO65585:MPQ65585 MFS65585:MFU65585 LVW65585:LVY65585 LMA65585:LMC65585 LCE65585:LCG65585 KSI65585:KSK65585 KIM65585:KIO65585 JYQ65585:JYS65585 JOU65585:JOW65585 JEY65585:JFA65585 IVC65585:IVE65585 ILG65585:ILI65585 IBK65585:IBM65585 HRO65585:HRQ65585 HHS65585:HHU65585 GXW65585:GXY65585 GOA65585:GOC65585 GEE65585:GEG65585 FUI65585:FUK65585 FKM65585:FKO65585 FAQ65585:FAS65585 EQU65585:EQW65585 EGY65585:EHA65585 DXC65585:DXE65585 DNG65585:DNI65585 DDK65585:DDM65585 CTO65585:CTQ65585 CJS65585:CJU65585 BZW65585:BZY65585 BQA65585:BQC65585 BGE65585:BGG65585 AWI65585:AWK65585 AMM65585:AMO65585 ACQ65585:ACS65585 SU65585:SW65585 IY65585:JA65585 C65585:E65585 WVK49:WVM49 WLO49:WLQ49 WBS49:WBU49 VRW49:VRY49 VIA49:VIC49 UYE49:UYG49 UOI49:UOK49 UEM49:UEO49 TUQ49:TUS49 TKU49:TKW49 TAY49:TBA49 SRC49:SRE49 SHG49:SHI49 RXK49:RXM49 RNO49:RNQ49 RDS49:RDU49 QTW49:QTY49 QKA49:QKC49 QAE49:QAG49 PQI49:PQK49 PGM49:PGO49 OWQ49:OWS49 OMU49:OMW49 OCY49:ODA49 NTC49:NTE49 NJG49:NJI49 MZK49:MZM49 MPO49:MPQ49 MFS49:MFU49 LVW49:LVY49 LMA49:LMC49 LCE49:LCG49 KSI49:KSK49 KIM49:KIO49 JYQ49:JYS49 JOU49:JOW49 JEY49:JFA49 IVC49:IVE49 ILG49:ILI49 IBK49:IBM49 HRO49:HRQ49 HHS49:HHU49 GXW49:GXY49 GOA49:GOC49 GEE49:GEG49 FUI49:FUK49 FKM49:FKO49 FAQ49:FAS49 EQU49:EQW49 EGY49:EHA49 DXC49:DXE49 DNG49:DNI49 DDK49:DDM49 CTO49:CTQ49 CJS49:CJU49 BZW49:BZY49 BQA49:BQC49 BGE49:BGG49 AWI49:AWK49 AMM49:AMO49 ACQ49:ACS49 SU49:SW49 IY49:JA49" xr:uid="{0701CAD1-AFAC-4BBB-A4B1-6315C256260B}">
      <formula1>$Q$51:$Q$53</formula1>
    </dataValidation>
    <dataValidation type="list" allowBlank="1" showInputMessage="1" showErrorMessage="1" sqref="C30 WVK983070 WLO983070 WBS983070 VRW983070 VIA983070 UYE983070 UOI983070 UEM983070 TUQ983070 TKU983070 TAY983070 SRC983070 SHG983070 RXK983070 RNO983070 RDS983070 QTW983070 QKA983070 QAE983070 PQI983070 PGM983070 OWQ983070 OMU983070 OCY983070 NTC983070 NJG983070 MZK983070 MPO983070 MFS983070 LVW983070 LMA983070 LCE983070 KSI983070 KIM983070 JYQ983070 JOU983070 JEY983070 IVC983070 ILG983070 IBK983070 HRO983070 HHS983070 GXW983070 GOA983070 GEE983070 FUI983070 FKM983070 FAQ983070 EQU983070 EGY983070 DXC983070 DNG983070 DDK983070 CTO983070 CJS983070 BZW983070 BQA983070 BGE983070 AWI983070 AMM983070 ACQ983070 SU983070 IY983070 C983070 WVK917534 WLO917534 WBS917534 VRW917534 VIA917534 UYE917534 UOI917534 UEM917534 TUQ917534 TKU917534 TAY917534 SRC917534 SHG917534 RXK917534 RNO917534 RDS917534 QTW917534 QKA917534 QAE917534 PQI917534 PGM917534 OWQ917534 OMU917534 OCY917534 NTC917534 NJG917534 MZK917534 MPO917534 MFS917534 LVW917534 LMA917534 LCE917534 KSI917534 KIM917534 JYQ917534 JOU917534 JEY917534 IVC917534 ILG917534 IBK917534 HRO917534 HHS917534 GXW917534 GOA917534 GEE917534 FUI917534 FKM917534 FAQ917534 EQU917534 EGY917534 DXC917534 DNG917534 DDK917534 CTO917534 CJS917534 BZW917534 BQA917534 BGE917534 AWI917534 AMM917534 ACQ917534 SU917534 IY917534 C917534 WVK851998 WLO851998 WBS851998 VRW851998 VIA851998 UYE851998 UOI851998 UEM851998 TUQ851998 TKU851998 TAY851998 SRC851998 SHG851998 RXK851998 RNO851998 RDS851998 QTW851998 QKA851998 QAE851998 PQI851998 PGM851998 OWQ851998 OMU851998 OCY851998 NTC851998 NJG851998 MZK851998 MPO851998 MFS851998 LVW851998 LMA851998 LCE851998 KSI851998 KIM851998 JYQ851998 JOU851998 JEY851998 IVC851998 ILG851998 IBK851998 HRO851998 HHS851998 GXW851998 GOA851998 GEE851998 FUI851998 FKM851998 FAQ851998 EQU851998 EGY851998 DXC851998 DNG851998 DDK851998 CTO851998 CJS851998 BZW851998 BQA851998 BGE851998 AWI851998 AMM851998 ACQ851998 SU851998 IY851998 C851998 WVK786462 WLO786462 WBS786462 VRW786462 VIA786462 UYE786462 UOI786462 UEM786462 TUQ786462 TKU786462 TAY786462 SRC786462 SHG786462 RXK786462 RNO786462 RDS786462 QTW786462 QKA786462 QAE786462 PQI786462 PGM786462 OWQ786462 OMU786462 OCY786462 NTC786462 NJG786462 MZK786462 MPO786462 MFS786462 LVW786462 LMA786462 LCE786462 KSI786462 KIM786462 JYQ786462 JOU786462 JEY786462 IVC786462 ILG786462 IBK786462 HRO786462 HHS786462 GXW786462 GOA786462 GEE786462 FUI786462 FKM786462 FAQ786462 EQU786462 EGY786462 DXC786462 DNG786462 DDK786462 CTO786462 CJS786462 BZW786462 BQA786462 BGE786462 AWI786462 AMM786462 ACQ786462 SU786462 IY786462 C786462 WVK720926 WLO720926 WBS720926 VRW720926 VIA720926 UYE720926 UOI720926 UEM720926 TUQ720926 TKU720926 TAY720926 SRC720926 SHG720926 RXK720926 RNO720926 RDS720926 QTW720926 QKA720926 QAE720926 PQI720926 PGM720926 OWQ720926 OMU720926 OCY720926 NTC720926 NJG720926 MZK720926 MPO720926 MFS720926 LVW720926 LMA720926 LCE720926 KSI720926 KIM720926 JYQ720926 JOU720926 JEY720926 IVC720926 ILG720926 IBK720926 HRO720926 HHS720926 GXW720926 GOA720926 GEE720926 FUI720926 FKM720926 FAQ720926 EQU720926 EGY720926 DXC720926 DNG720926 DDK720926 CTO720926 CJS720926 BZW720926 BQA720926 BGE720926 AWI720926 AMM720926 ACQ720926 SU720926 IY720926 C720926 WVK655390 WLO655390 WBS655390 VRW655390 VIA655390 UYE655390 UOI655390 UEM655390 TUQ655390 TKU655390 TAY655390 SRC655390 SHG655390 RXK655390 RNO655390 RDS655390 QTW655390 QKA655390 QAE655390 PQI655390 PGM655390 OWQ655390 OMU655390 OCY655390 NTC655390 NJG655390 MZK655390 MPO655390 MFS655390 LVW655390 LMA655390 LCE655390 KSI655390 KIM655390 JYQ655390 JOU655390 JEY655390 IVC655390 ILG655390 IBK655390 HRO655390 HHS655390 GXW655390 GOA655390 GEE655390 FUI655390 FKM655390 FAQ655390 EQU655390 EGY655390 DXC655390 DNG655390 DDK655390 CTO655390 CJS655390 BZW655390 BQA655390 BGE655390 AWI655390 AMM655390 ACQ655390 SU655390 IY655390 C655390 WVK589854 WLO589854 WBS589854 VRW589854 VIA589854 UYE589854 UOI589854 UEM589854 TUQ589854 TKU589854 TAY589854 SRC589854 SHG589854 RXK589854 RNO589854 RDS589854 QTW589854 QKA589854 QAE589854 PQI589854 PGM589854 OWQ589854 OMU589854 OCY589854 NTC589854 NJG589854 MZK589854 MPO589854 MFS589854 LVW589854 LMA589854 LCE589854 KSI589854 KIM589854 JYQ589854 JOU589854 JEY589854 IVC589854 ILG589854 IBK589854 HRO589854 HHS589854 GXW589854 GOA589854 GEE589854 FUI589854 FKM589854 FAQ589854 EQU589854 EGY589854 DXC589854 DNG589854 DDK589854 CTO589854 CJS589854 BZW589854 BQA589854 BGE589854 AWI589854 AMM589854 ACQ589854 SU589854 IY589854 C589854 WVK524318 WLO524318 WBS524318 VRW524318 VIA524318 UYE524318 UOI524318 UEM524318 TUQ524318 TKU524318 TAY524318 SRC524318 SHG524318 RXK524318 RNO524318 RDS524318 QTW524318 QKA524318 QAE524318 PQI524318 PGM524318 OWQ524318 OMU524318 OCY524318 NTC524318 NJG524318 MZK524318 MPO524318 MFS524318 LVW524318 LMA524318 LCE524318 KSI524318 KIM524318 JYQ524318 JOU524318 JEY524318 IVC524318 ILG524318 IBK524318 HRO524318 HHS524318 GXW524318 GOA524318 GEE524318 FUI524318 FKM524318 FAQ524318 EQU524318 EGY524318 DXC524318 DNG524318 DDK524318 CTO524318 CJS524318 BZW524318 BQA524318 BGE524318 AWI524318 AMM524318 ACQ524318 SU524318 IY524318 C524318 WVK458782 WLO458782 WBS458782 VRW458782 VIA458782 UYE458782 UOI458782 UEM458782 TUQ458782 TKU458782 TAY458782 SRC458782 SHG458782 RXK458782 RNO458782 RDS458782 QTW458782 QKA458782 QAE458782 PQI458782 PGM458782 OWQ458782 OMU458782 OCY458782 NTC458782 NJG458782 MZK458782 MPO458782 MFS458782 LVW458782 LMA458782 LCE458782 KSI458782 KIM458782 JYQ458782 JOU458782 JEY458782 IVC458782 ILG458782 IBK458782 HRO458782 HHS458782 GXW458782 GOA458782 GEE458782 FUI458782 FKM458782 FAQ458782 EQU458782 EGY458782 DXC458782 DNG458782 DDK458782 CTO458782 CJS458782 BZW458782 BQA458782 BGE458782 AWI458782 AMM458782 ACQ458782 SU458782 IY458782 C458782 WVK393246 WLO393246 WBS393246 VRW393246 VIA393246 UYE393246 UOI393246 UEM393246 TUQ393246 TKU393246 TAY393246 SRC393246 SHG393246 RXK393246 RNO393246 RDS393246 QTW393246 QKA393246 QAE393246 PQI393246 PGM393246 OWQ393246 OMU393246 OCY393246 NTC393246 NJG393246 MZK393246 MPO393246 MFS393246 LVW393246 LMA393246 LCE393246 KSI393246 KIM393246 JYQ393246 JOU393246 JEY393246 IVC393246 ILG393246 IBK393246 HRO393246 HHS393246 GXW393246 GOA393246 GEE393246 FUI393246 FKM393246 FAQ393246 EQU393246 EGY393246 DXC393246 DNG393246 DDK393246 CTO393246 CJS393246 BZW393246 BQA393246 BGE393246 AWI393246 AMM393246 ACQ393246 SU393246 IY393246 C393246 WVK327710 WLO327710 WBS327710 VRW327710 VIA327710 UYE327710 UOI327710 UEM327710 TUQ327710 TKU327710 TAY327710 SRC327710 SHG327710 RXK327710 RNO327710 RDS327710 QTW327710 QKA327710 QAE327710 PQI327710 PGM327710 OWQ327710 OMU327710 OCY327710 NTC327710 NJG327710 MZK327710 MPO327710 MFS327710 LVW327710 LMA327710 LCE327710 KSI327710 KIM327710 JYQ327710 JOU327710 JEY327710 IVC327710 ILG327710 IBK327710 HRO327710 HHS327710 GXW327710 GOA327710 GEE327710 FUI327710 FKM327710 FAQ327710 EQU327710 EGY327710 DXC327710 DNG327710 DDK327710 CTO327710 CJS327710 BZW327710 BQA327710 BGE327710 AWI327710 AMM327710 ACQ327710 SU327710 IY327710 C327710 WVK262174 WLO262174 WBS262174 VRW262174 VIA262174 UYE262174 UOI262174 UEM262174 TUQ262174 TKU262174 TAY262174 SRC262174 SHG262174 RXK262174 RNO262174 RDS262174 QTW262174 QKA262174 QAE262174 PQI262174 PGM262174 OWQ262174 OMU262174 OCY262174 NTC262174 NJG262174 MZK262174 MPO262174 MFS262174 LVW262174 LMA262174 LCE262174 KSI262174 KIM262174 JYQ262174 JOU262174 JEY262174 IVC262174 ILG262174 IBK262174 HRO262174 HHS262174 GXW262174 GOA262174 GEE262174 FUI262174 FKM262174 FAQ262174 EQU262174 EGY262174 DXC262174 DNG262174 DDK262174 CTO262174 CJS262174 BZW262174 BQA262174 BGE262174 AWI262174 AMM262174 ACQ262174 SU262174 IY262174 C262174 WVK196638 WLO196638 WBS196638 VRW196638 VIA196638 UYE196638 UOI196638 UEM196638 TUQ196638 TKU196638 TAY196638 SRC196638 SHG196638 RXK196638 RNO196638 RDS196638 QTW196638 QKA196638 QAE196638 PQI196638 PGM196638 OWQ196638 OMU196638 OCY196638 NTC196638 NJG196638 MZK196638 MPO196638 MFS196638 LVW196638 LMA196638 LCE196638 KSI196638 KIM196638 JYQ196638 JOU196638 JEY196638 IVC196638 ILG196638 IBK196638 HRO196638 HHS196638 GXW196638 GOA196638 GEE196638 FUI196638 FKM196638 FAQ196638 EQU196638 EGY196638 DXC196638 DNG196638 DDK196638 CTO196638 CJS196638 BZW196638 BQA196638 BGE196638 AWI196638 AMM196638 ACQ196638 SU196638 IY196638 C196638 WVK131102 WLO131102 WBS131102 VRW131102 VIA131102 UYE131102 UOI131102 UEM131102 TUQ131102 TKU131102 TAY131102 SRC131102 SHG131102 RXK131102 RNO131102 RDS131102 QTW131102 QKA131102 QAE131102 PQI131102 PGM131102 OWQ131102 OMU131102 OCY131102 NTC131102 NJG131102 MZK131102 MPO131102 MFS131102 LVW131102 LMA131102 LCE131102 KSI131102 KIM131102 JYQ131102 JOU131102 JEY131102 IVC131102 ILG131102 IBK131102 HRO131102 HHS131102 GXW131102 GOA131102 GEE131102 FUI131102 FKM131102 FAQ131102 EQU131102 EGY131102 DXC131102 DNG131102 DDK131102 CTO131102 CJS131102 BZW131102 BQA131102 BGE131102 AWI131102 AMM131102 ACQ131102 SU131102 IY131102 C131102 WVK65566 WLO65566 WBS65566 VRW65566 VIA65566 UYE65566 UOI65566 UEM65566 TUQ65566 TKU65566 TAY65566 SRC65566 SHG65566 RXK65566 RNO65566 RDS65566 QTW65566 QKA65566 QAE65566 PQI65566 PGM65566 OWQ65566 OMU65566 OCY65566 NTC65566 NJG65566 MZK65566 MPO65566 MFS65566 LVW65566 LMA65566 LCE65566 KSI65566 KIM65566 JYQ65566 JOU65566 JEY65566 IVC65566 ILG65566 IBK65566 HRO65566 HHS65566 GXW65566 GOA65566 GEE65566 FUI65566 FKM65566 FAQ65566 EQU65566 EGY65566 DXC65566 DNG65566 DDK65566 CTO65566 CJS65566 BZW65566 BQA65566 BGE65566 AWI65566 AMM65566 ACQ65566 SU65566 IY65566 C65566 WVK30 WLO30 WBS30 VRW30 VIA30 UYE30 UOI30 UEM30 TUQ30 TKU30 TAY30 SRC30 SHG30 RXK30 RNO30 RDS30 QTW30 QKA30 QAE30 PQI30 PGM30 OWQ30 OMU30 OCY30 NTC30 NJG30 MZK30 MPO30 MFS30 LVW30 LMA30 LCE30 KSI30 KIM30 JYQ30 JOU30 JEY30 IVC30 ILG30 IBK30 HRO30 HHS30 GXW30 GOA30 GEE30 FUI30 FKM30 FAQ30 EQU30 EGY30 DXC30 DNG30 DDK30 CTO30 CJS30 BZW30 BQA30 BGE30 AWI30 AMM30 ACQ30 SU30 IY30" xr:uid="{AF761917-562D-4568-A779-32DC46C43B92}">
      <formula1>$Q$27:$Q$31</formula1>
    </dataValidation>
    <dataValidation type="list" allowBlank="1" showInputMessage="1" showErrorMessage="1" sqref="B19 WVJ983059 WLN983059 WBR983059 VRV983059 VHZ983059 UYD983059 UOH983059 UEL983059 TUP983059 TKT983059 TAX983059 SRB983059 SHF983059 RXJ983059 RNN983059 RDR983059 QTV983059 QJZ983059 QAD983059 PQH983059 PGL983059 OWP983059 OMT983059 OCX983059 NTB983059 NJF983059 MZJ983059 MPN983059 MFR983059 LVV983059 LLZ983059 LCD983059 KSH983059 KIL983059 JYP983059 JOT983059 JEX983059 IVB983059 ILF983059 IBJ983059 HRN983059 HHR983059 GXV983059 GNZ983059 GED983059 FUH983059 FKL983059 FAP983059 EQT983059 EGX983059 DXB983059 DNF983059 DDJ983059 CTN983059 CJR983059 BZV983059 BPZ983059 BGD983059 AWH983059 AML983059 ACP983059 ST983059 IX983059 B983059 WVJ917523 WLN917523 WBR917523 VRV917523 VHZ917523 UYD917523 UOH917523 UEL917523 TUP917523 TKT917523 TAX917523 SRB917523 SHF917523 RXJ917523 RNN917523 RDR917523 QTV917523 QJZ917523 QAD917523 PQH917523 PGL917523 OWP917523 OMT917523 OCX917523 NTB917523 NJF917523 MZJ917523 MPN917523 MFR917523 LVV917523 LLZ917523 LCD917523 KSH917523 KIL917523 JYP917523 JOT917523 JEX917523 IVB917523 ILF917523 IBJ917523 HRN917523 HHR917523 GXV917523 GNZ917523 GED917523 FUH917523 FKL917523 FAP917523 EQT917523 EGX917523 DXB917523 DNF917523 DDJ917523 CTN917523 CJR917523 BZV917523 BPZ917523 BGD917523 AWH917523 AML917523 ACP917523 ST917523 IX917523 B917523 WVJ851987 WLN851987 WBR851987 VRV851987 VHZ851987 UYD851987 UOH851987 UEL851987 TUP851987 TKT851987 TAX851987 SRB851987 SHF851987 RXJ851987 RNN851987 RDR851987 QTV851987 QJZ851987 QAD851987 PQH851987 PGL851987 OWP851987 OMT851987 OCX851987 NTB851987 NJF851987 MZJ851987 MPN851987 MFR851987 LVV851987 LLZ851987 LCD851987 KSH851987 KIL851987 JYP851987 JOT851987 JEX851987 IVB851987 ILF851987 IBJ851987 HRN851987 HHR851987 GXV851987 GNZ851987 GED851987 FUH851987 FKL851987 FAP851987 EQT851987 EGX851987 DXB851987 DNF851987 DDJ851987 CTN851987 CJR851987 BZV851987 BPZ851987 BGD851987 AWH851987 AML851987 ACP851987 ST851987 IX851987 B851987 WVJ786451 WLN786451 WBR786451 VRV786451 VHZ786451 UYD786451 UOH786451 UEL786451 TUP786451 TKT786451 TAX786451 SRB786451 SHF786451 RXJ786451 RNN786451 RDR786451 QTV786451 QJZ786451 QAD786451 PQH786451 PGL786451 OWP786451 OMT786451 OCX786451 NTB786451 NJF786451 MZJ786451 MPN786451 MFR786451 LVV786451 LLZ786451 LCD786451 KSH786451 KIL786451 JYP786451 JOT786451 JEX786451 IVB786451 ILF786451 IBJ786451 HRN786451 HHR786451 GXV786451 GNZ786451 GED786451 FUH786451 FKL786451 FAP786451 EQT786451 EGX786451 DXB786451 DNF786451 DDJ786451 CTN786451 CJR786451 BZV786451 BPZ786451 BGD786451 AWH786451 AML786451 ACP786451 ST786451 IX786451 B786451 WVJ720915 WLN720915 WBR720915 VRV720915 VHZ720915 UYD720915 UOH720915 UEL720915 TUP720915 TKT720915 TAX720915 SRB720915 SHF720915 RXJ720915 RNN720915 RDR720915 QTV720915 QJZ720915 QAD720915 PQH720915 PGL720915 OWP720915 OMT720915 OCX720915 NTB720915 NJF720915 MZJ720915 MPN720915 MFR720915 LVV720915 LLZ720915 LCD720915 KSH720915 KIL720915 JYP720915 JOT720915 JEX720915 IVB720915 ILF720915 IBJ720915 HRN720915 HHR720915 GXV720915 GNZ720915 GED720915 FUH720915 FKL720915 FAP720915 EQT720915 EGX720915 DXB720915 DNF720915 DDJ720915 CTN720915 CJR720915 BZV720915 BPZ720915 BGD720915 AWH720915 AML720915 ACP720915 ST720915 IX720915 B720915 WVJ655379 WLN655379 WBR655379 VRV655379 VHZ655379 UYD655379 UOH655379 UEL655379 TUP655379 TKT655379 TAX655379 SRB655379 SHF655379 RXJ655379 RNN655379 RDR655379 QTV655379 QJZ655379 QAD655379 PQH655379 PGL655379 OWP655379 OMT655379 OCX655379 NTB655379 NJF655379 MZJ655379 MPN655379 MFR655379 LVV655379 LLZ655379 LCD655379 KSH655379 KIL655379 JYP655379 JOT655379 JEX655379 IVB655379 ILF655379 IBJ655379 HRN655379 HHR655379 GXV655379 GNZ655379 GED655379 FUH655379 FKL655379 FAP655379 EQT655379 EGX655379 DXB655379 DNF655379 DDJ655379 CTN655379 CJR655379 BZV655379 BPZ655379 BGD655379 AWH655379 AML655379 ACP655379 ST655379 IX655379 B655379 WVJ589843 WLN589843 WBR589843 VRV589843 VHZ589843 UYD589843 UOH589843 UEL589843 TUP589843 TKT589843 TAX589843 SRB589843 SHF589843 RXJ589843 RNN589843 RDR589843 QTV589843 QJZ589843 QAD589843 PQH589843 PGL589843 OWP589843 OMT589843 OCX589843 NTB589843 NJF589843 MZJ589843 MPN589843 MFR589843 LVV589843 LLZ589843 LCD589843 KSH589843 KIL589843 JYP589843 JOT589843 JEX589843 IVB589843 ILF589843 IBJ589843 HRN589843 HHR589843 GXV589843 GNZ589843 GED589843 FUH589843 FKL589843 FAP589843 EQT589843 EGX589843 DXB589843 DNF589843 DDJ589843 CTN589843 CJR589843 BZV589843 BPZ589843 BGD589843 AWH589843 AML589843 ACP589843 ST589843 IX589843 B589843 WVJ524307 WLN524307 WBR524307 VRV524307 VHZ524307 UYD524307 UOH524307 UEL524307 TUP524307 TKT524307 TAX524307 SRB524307 SHF524307 RXJ524307 RNN524307 RDR524307 QTV524307 QJZ524307 QAD524307 PQH524307 PGL524307 OWP524307 OMT524307 OCX524307 NTB524307 NJF524307 MZJ524307 MPN524307 MFR524307 LVV524307 LLZ524307 LCD524307 KSH524307 KIL524307 JYP524307 JOT524307 JEX524307 IVB524307 ILF524307 IBJ524307 HRN524307 HHR524307 GXV524307 GNZ524307 GED524307 FUH524307 FKL524307 FAP524307 EQT524307 EGX524307 DXB524307 DNF524307 DDJ524307 CTN524307 CJR524307 BZV524307 BPZ524307 BGD524307 AWH524307 AML524307 ACP524307 ST524307 IX524307 B524307 WVJ458771 WLN458771 WBR458771 VRV458771 VHZ458771 UYD458771 UOH458771 UEL458771 TUP458771 TKT458771 TAX458771 SRB458771 SHF458771 RXJ458771 RNN458771 RDR458771 QTV458771 QJZ458771 QAD458771 PQH458771 PGL458771 OWP458771 OMT458771 OCX458771 NTB458771 NJF458771 MZJ458771 MPN458771 MFR458771 LVV458771 LLZ458771 LCD458771 KSH458771 KIL458771 JYP458771 JOT458771 JEX458771 IVB458771 ILF458771 IBJ458771 HRN458771 HHR458771 GXV458771 GNZ458771 GED458771 FUH458771 FKL458771 FAP458771 EQT458771 EGX458771 DXB458771 DNF458771 DDJ458771 CTN458771 CJR458771 BZV458771 BPZ458771 BGD458771 AWH458771 AML458771 ACP458771 ST458771 IX458771 B458771 WVJ393235 WLN393235 WBR393235 VRV393235 VHZ393235 UYD393235 UOH393235 UEL393235 TUP393235 TKT393235 TAX393235 SRB393235 SHF393235 RXJ393235 RNN393235 RDR393235 QTV393235 QJZ393235 QAD393235 PQH393235 PGL393235 OWP393235 OMT393235 OCX393235 NTB393235 NJF393235 MZJ393235 MPN393235 MFR393235 LVV393235 LLZ393235 LCD393235 KSH393235 KIL393235 JYP393235 JOT393235 JEX393235 IVB393235 ILF393235 IBJ393235 HRN393235 HHR393235 GXV393235 GNZ393235 GED393235 FUH393235 FKL393235 FAP393235 EQT393235 EGX393235 DXB393235 DNF393235 DDJ393235 CTN393235 CJR393235 BZV393235 BPZ393235 BGD393235 AWH393235 AML393235 ACP393235 ST393235 IX393235 B393235 WVJ327699 WLN327699 WBR327699 VRV327699 VHZ327699 UYD327699 UOH327699 UEL327699 TUP327699 TKT327699 TAX327699 SRB327699 SHF327699 RXJ327699 RNN327699 RDR327699 QTV327699 QJZ327699 QAD327699 PQH327699 PGL327699 OWP327699 OMT327699 OCX327699 NTB327699 NJF327699 MZJ327699 MPN327699 MFR327699 LVV327699 LLZ327699 LCD327699 KSH327699 KIL327699 JYP327699 JOT327699 JEX327699 IVB327699 ILF327699 IBJ327699 HRN327699 HHR327699 GXV327699 GNZ327699 GED327699 FUH327699 FKL327699 FAP327699 EQT327699 EGX327699 DXB327699 DNF327699 DDJ327699 CTN327699 CJR327699 BZV327699 BPZ327699 BGD327699 AWH327699 AML327699 ACP327699 ST327699 IX327699 B327699 WVJ262163 WLN262163 WBR262163 VRV262163 VHZ262163 UYD262163 UOH262163 UEL262163 TUP262163 TKT262163 TAX262163 SRB262163 SHF262163 RXJ262163 RNN262163 RDR262163 QTV262163 QJZ262163 QAD262163 PQH262163 PGL262163 OWP262163 OMT262163 OCX262163 NTB262163 NJF262163 MZJ262163 MPN262163 MFR262163 LVV262163 LLZ262163 LCD262163 KSH262163 KIL262163 JYP262163 JOT262163 JEX262163 IVB262163 ILF262163 IBJ262163 HRN262163 HHR262163 GXV262163 GNZ262163 GED262163 FUH262163 FKL262163 FAP262163 EQT262163 EGX262163 DXB262163 DNF262163 DDJ262163 CTN262163 CJR262163 BZV262163 BPZ262163 BGD262163 AWH262163 AML262163 ACP262163 ST262163 IX262163 B262163 WVJ196627 WLN196627 WBR196627 VRV196627 VHZ196627 UYD196627 UOH196627 UEL196627 TUP196627 TKT196627 TAX196627 SRB196627 SHF196627 RXJ196627 RNN196627 RDR196627 QTV196627 QJZ196627 QAD196627 PQH196627 PGL196627 OWP196627 OMT196627 OCX196627 NTB196627 NJF196627 MZJ196627 MPN196627 MFR196627 LVV196627 LLZ196627 LCD196627 KSH196627 KIL196627 JYP196627 JOT196627 JEX196627 IVB196627 ILF196627 IBJ196627 HRN196627 HHR196627 GXV196627 GNZ196627 GED196627 FUH196627 FKL196627 FAP196627 EQT196627 EGX196627 DXB196627 DNF196627 DDJ196627 CTN196627 CJR196627 BZV196627 BPZ196627 BGD196627 AWH196627 AML196627 ACP196627 ST196627 IX196627 B196627 WVJ131091 WLN131091 WBR131091 VRV131091 VHZ131091 UYD131091 UOH131091 UEL131091 TUP131091 TKT131091 TAX131091 SRB131091 SHF131091 RXJ131091 RNN131091 RDR131091 QTV131091 QJZ131091 QAD131091 PQH131091 PGL131091 OWP131091 OMT131091 OCX131091 NTB131091 NJF131091 MZJ131091 MPN131091 MFR131091 LVV131091 LLZ131091 LCD131091 KSH131091 KIL131091 JYP131091 JOT131091 JEX131091 IVB131091 ILF131091 IBJ131091 HRN131091 HHR131091 GXV131091 GNZ131091 GED131091 FUH131091 FKL131091 FAP131091 EQT131091 EGX131091 DXB131091 DNF131091 DDJ131091 CTN131091 CJR131091 BZV131091 BPZ131091 BGD131091 AWH131091 AML131091 ACP131091 ST131091 IX131091 B131091 WVJ65555 WLN65555 WBR65555 VRV65555 VHZ65555 UYD65555 UOH65555 UEL65555 TUP65555 TKT65555 TAX65555 SRB65555 SHF65555 RXJ65555 RNN65555 RDR65555 QTV65555 QJZ65555 QAD65555 PQH65555 PGL65555 OWP65555 OMT65555 OCX65555 NTB65555 NJF65555 MZJ65555 MPN65555 MFR65555 LVV65555 LLZ65555 LCD65555 KSH65555 KIL65555 JYP65555 JOT65555 JEX65555 IVB65555 ILF65555 IBJ65555 HRN65555 HHR65555 GXV65555 GNZ65555 GED65555 FUH65555 FKL65555 FAP65555 EQT65555 EGX65555 DXB65555 DNF65555 DDJ65555 CTN65555 CJR65555 BZV65555 BPZ65555 BGD65555 AWH65555 AML65555 ACP65555 ST65555 IX65555 B65555 WVJ19 WLN19 WBR19 VRV19 VHZ19 UYD19 UOH19 UEL19 TUP19 TKT19 TAX19 SRB19 SHF19 RXJ19 RNN19 RDR19 QTV19 QJZ19 QAD19 PQH19 PGL19 OWP19 OMT19 OCX19 NTB19 NJF19 MZJ19 MPN19 MFR19 LVV19 LLZ19 LCD19 KSH19 KIL19 JYP19 JOT19 JEX19 IVB19 ILF19 IBJ19 HRN19 HHR19 GXV19 GNZ19 GED19 FUH19 FKL19 FAP19 EQT19 EGX19 DXB19 DNF19 DDJ19 CTN19 CJR19 BZV19 BPZ19 BGD19 AWH19 AML19 ACP19 ST19 IX19" xr:uid="{C41F5530-DF66-4E0B-81B0-A8A221D62AA9}">
      <formula1>$Q$17:$Q$18</formula1>
    </dataValidation>
    <dataValidation type="list" allowBlank="1" showInputMessage="1" showErrorMessage="1" sqref="C6:D6 WVK983046:WVL983046 WLO983046:WLP983046 WBS983046:WBT983046 VRW983046:VRX983046 VIA983046:VIB983046 UYE983046:UYF983046 UOI983046:UOJ983046 UEM983046:UEN983046 TUQ983046:TUR983046 TKU983046:TKV983046 TAY983046:TAZ983046 SRC983046:SRD983046 SHG983046:SHH983046 RXK983046:RXL983046 RNO983046:RNP983046 RDS983046:RDT983046 QTW983046:QTX983046 QKA983046:QKB983046 QAE983046:QAF983046 PQI983046:PQJ983046 PGM983046:PGN983046 OWQ983046:OWR983046 OMU983046:OMV983046 OCY983046:OCZ983046 NTC983046:NTD983046 NJG983046:NJH983046 MZK983046:MZL983046 MPO983046:MPP983046 MFS983046:MFT983046 LVW983046:LVX983046 LMA983046:LMB983046 LCE983046:LCF983046 KSI983046:KSJ983046 KIM983046:KIN983046 JYQ983046:JYR983046 JOU983046:JOV983046 JEY983046:JEZ983046 IVC983046:IVD983046 ILG983046:ILH983046 IBK983046:IBL983046 HRO983046:HRP983046 HHS983046:HHT983046 GXW983046:GXX983046 GOA983046:GOB983046 GEE983046:GEF983046 FUI983046:FUJ983046 FKM983046:FKN983046 FAQ983046:FAR983046 EQU983046:EQV983046 EGY983046:EGZ983046 DXC983046:DXD983046 DNG983046:DNH983046 DDK983046:DDL983046 CTO983046:CTP983046 CJS983046:CJT983046 BZW983046:BZX983046 BQA983046:BQB983046 BGE983046:BGF983046 AWI983046:AWJ983046 AMM983046:AMN983046 ACQ983046:ACR983046 SU983046:SV983046 IY983046:IZ983046 C983046:D983046 WVK917510:WVL917510 WLO917510:WLP917510 WBS917510:WBT917510 VRW917510:VRX917510 VIA917510:VIB917510 UYE917510:UYF917510 UOI917510:UOJ917510 UEM917510:UEN917510 TUQ917510:TUR917510 TKU917510:TKV917510 TAY917510:TAZ917510 SRC917510:SRD917510 SHG917510:SHH917510 RXK917510:RXL917510 RNO917510:RNP917510 RDS917510:RDT917510 QTW917510:QTX917510 QKA917510:QKB917510 QAE917510:QAF917510 PQI917510:PQJ917510 PGM917510:PGN917510 OWQ917510:OWR917510 OMU917510:OMV917510 OCY917510:OCZ917510 NTC917510:NTD917510 NJG917510:NJH917510 MZK917510:MZL917510 MPO917510:MPP917510 MFS917510:MFT917510 LVW917510:LVX917510 LMA917510:LMB917510 LCE917510:LCF917510 KSI917510:KSJ917510 KIM917510:KIN917510 JYQ917510:JYR917510 JOU917510:JOV917510 JEY917510:JEZ917510 IVC917510:IVD917510 ILG917510:ILH917510 IBK917510:IBL917510 HRO917510:HRP917510 HHS917510:HHT917510 GXW917510:GXX917510 GOA917510:GOB917510 GEE917510:GEF917510 FUI917510:FUJ917510 FKM917510:FKN917510 FAQ917510:FAR917510 EQU917510:EQV917510 EGY917510:EGZ917510 DXC917510:DXD917510 DNG917510:DNH917510 DDK917510:DDL917510 CTO917510:CTP917510 CJS917510:CJT917510 BZW917510:BZX917510 BQA917510:BQB917510 BGE917510:BGF917510 AWI917510:AWJ917510 AMM917510:AMN917510 ACQ917510:ACR917510 SU917510:SV917510 IY917510:IZ917510 C917510:D917510 WVK851974:WVL851974 WLO851974:WLP851974 WBS851974:WBT851974 VRW851974:VRX851974 VIA851974:VIB851974 UYE851974:UYF851974 UOI851974:UOJ851974 UEM851974:UEN851974 TUQ851974:TUR851974 TKU851974:TKV851974 TAY851974:TAZ851974 SRC851974:SRD851974 SHG851974:SHH851974 RXK851974:RXL851974 RNO851974:RNP851974 RDS851974:RDT851974 QTW851974:QTX851974 QKA851974:QKB851974 QAE851974:QAF851974 PQI851974:PQJ851974 PGM851974:PGN851974 OWQ851974:OWR851974 OMU851974:OMV851974 OCY851974:OCZ851974 NTC851974:NTD851974 NJG851974:NJH851974 MZK851974:MZL851974 MPO851974:MPP851974 MFS851974:MFT851974 LVW851974:LVX851974 LMA851974:LMB851974 LCE851974:LCF851974 KSI851974:KSJ851974 KIM851974:KIN851974 JYQ851974:JYR851974 JOU851974:JOV851974 JEY851974:JEZ851974 IVC851974:IVD851974 ILG851974:ILH851974 IBK851974:IBL851974 HRO851974:HRP851974 HHS851974:HHT851974 GXW851974:GXX851974 GOA851974:GOB851974 GEE851974:GEF851974 FUI851974:FUJ851974 FKM851974:FKN851974 FAQ851974:FAR851974 EQU851974:EQV851974 EGY851974:EGZ851974 DXC851974:DXD851974 DNG851974:DNH851974 DDK851974:DDL851974 CTO851974:CTP851974 CJS851974:CJT851974 BZW851974:BZX851974 BQA851974:BQB851974 BGE851974:BGF851974 AWI851974:AWJ851974 AMM851974:AMN851974 ACQ851974:ACR851974 SU851974:SV851974 IY851974:IZ851974 C851974:D851974 WVK786438:WVL786438 WLO786438:WLP786438 WBS786438:WBT786438 VRW786438:VRX786438 VIA786438:VIB786438 UYE786438:UYF786438 UOI786438:UOJ786438 UEM786438:UEN786438 TUQ786438:TUR786438 TKU786438:TKV786438 TAY786438:TAZ786438 SRC786438:SRD786438 SHG786438:SHH786438 RXK786438:RXL786438 RNO786438:RNP786438 RDS786438:RDT786438 QTW786438:QTX786438 QKA786438:QKB786438 QAE786438:QAF786438 PQI786438:PQJ786438 PGM786438:PGN786438 OWQ786438:OWR786438 OMU786438:OMV786438 OCY786438:OCZ786438 NTC786438:NTD786438 NJG786438:NJH786438 MZK786438:MZL786438 MPO786438:MPP786438 MFS786438:MFT786438 LVW786438:LVX786438 LMA786438:LMB786438 LCE786438:LCF786438 KSI786438:KSJ786438 KIM786438:KIN786438 JYQ786438:JYR786438 JOU786438:JOV786438 JEY786438:JEZ786438 IVC786438:IVD786438 ILG786438:ILH786438 IBK786438:IBL786438 HRO786438:HRP786438 HHS786438:HHT786438 GXW786438:GXX786438 GOA786438:GOB786438 GEE786438:GEF786438 FUI786438:FUJ786438 FKM786438:FKN786438 FAQ786438:FAR786438 EQU786438:EQV786438 EGY786438:EGZ786438 DXC786438:DXD786438 DNG786438:DNH786438 DDK786438:DDL786438 CTO786438:CTP786438 CJS786438:CJT786438 BZW786438:BZX786438 BQA786438:BQB786438 BGE786438:BGF786438 AWI786438:AWJ786438 AMM786438:AMN786438 ACQ786438:ACR786438 SU786438:SV786438 IY786438:IZ786438 C786438:D786438 WVK720902:WVL720902 WLO720902:WLP720902 WBS720902:WBT720902 VRW720902:VRX720902 VIA720902:VIB720902 UYE720902:UYF720902 UOI720902:UOJ720902 UEM720902:UEN720902 TUQ720902:TUR720902 TKU720902:TKV720902 TAY720902:TAZ720902 SRC720902:SRD720902 SHG720902:SHH720902 RXK720902:RXL720902 RNO720902:RNP720902 RDS720902:RDT720902 QTW720902:QTX720902 QKA720902:QKB720902 QAE720902:QAF720902 PQI720902:PQJ720902 PGM720902:PGN720902 OWQ720902:OWR720902 OMU720902:OMV720902 OCY720902:OCZ720902 NTC720902:NTD720902 NJG720902:NJH720902 MZK720902:MZL720902 MPO720902:MPP720902 MFS720902:MFT720902 LVW720902:LVX720902 LMA720902:LMB720902 LCE720902:LCF720902 KSI720902:KSJ720902 KIM720902:KIN720902 JYQ720902:JYR720902 JOU720902:JOV720902 JEY720902:JEZ720902 IVC720902:IVD720902 ILG720902:ILH720902 IBK720902:IBL720902 HRO720902:HRP720902 HHS720902:HHT720902 GXW720902:GXX720902 GOA720902:GOB720902 GEE720902:GEF720902 FUI720902:FUJ720902 FKM720902:FKN720902 FAQ720902:FAR720902 EQU720902:EQV720902 EGY720902:EGZ720902 DXC720902:DXD720902 DNG720902:DNH720902 DDK720902:DDL720902 CTO720902:CTP720902 CJS720902:CJT720902 BZW720902:BZX720902 BQA720902:BQB720902 BGE720902:BGF720902 AWI720902:AWJ720902 AMM720902:AMN720902 ACQ720902:ACR720902 SU720902:SV720902 IY720902:IZ720902 C720902:D720902 WVK655366:WVL655366 WLO655366:WLP655366 WBS655366:WBT655366 VRW655366:VRX655366 VIA655366:VIB655366 UYE655366:UYF655366 UOI655366:UOJ655366 UEM655366:UEN655366 TUQ655366:TUR655366 TKU655366:TKV655366 TAY655366:TAZ655366 SRC655366:SRD655366 SHG655366:SHH655366 RXK655366:RXL655366 RNO655366:RNP655366 RDS655366:RDT655366 QTW655366:QTX655366 QKA655366:QKB655366 QAE655366:QAF655366 PQI655366:PQJ655366 PGM655366:PGN655366 OWQ655366:OWR655366 OMU655366:OMV655366 OCY655366:OCZ655366 NTC655366:NTD655366 NJG655366:NJH655366 MZK655366:MZL655366 MPO655366:MPP655366 MFS655366:MFT655366 LVW655366:LVX655366 LMA655366:LMB655366 LCE655366:LCF655366 KSI655366:KSJ655366 KIM655366:KIN655366 JYQ655366:JYR655366 JOU655366:JOV655366 JEY655366:JEZ655366 IVC655366:IVD655366 ILG655366:ILH655366 IBK655366:IBL655366 HRO655366:HRP655366 HHS655366:HHT655366 GXW655366:GXX655366 GOA655366:GOB655366 GEE655366:GEF655366 FUI655366:FUJ655366 FKM655366:FKN655366 FAQ655366:FAR655366 EQU655366:EQV655366 EGY655366:EGZ655366 DXC655366:DXD655366 DNG655366:DNH655366 DDK655366:DDL655366 CTO655366:CTP655366 CJS655366:CJT655366 BZW655366:BZX655366 BQA655366:BQB655366 BGE655366:BGF655366 AWI655366:AWJ655366 AMM655366:AMN655366 ACQ655366:ACR655366 SU655366:SV655366 IY655366:IZ655366 C655366:D655366 WVK589830:WVL589830 WLO589830:WLP589830 WBS589830:WBT589830 VRW589830:VRX589830 VIA589830:VIB589830 UYE589830:UYF589830 UOI589830:UOJ589830 UEM589830:UEN589830 TUQ589830:TUR589830 TKU589830:TKV589830 TAY589830:TAZ589830 SRC589830:SRD589830 SHG589830:SHH589830 RXK589830:RXL589830 RNO589830:RNP589830 RDS589830:RDT589830 QTW589830:QTX589830 QKA589830:QKB589830 QAE589830:QAF589830 PQI589830:PQJ589830 PGM589830:PGN589830 OWQ589830:OWR589830 OMU589830:OMV589830 OCY589830:OCZ589830 NTC589830:NTD589830 NJG589830:NJH589830 MZK589830:MZL589830 MPO589830:MPP589830 MFS589830:MFT589830 LVW589830:LVX589830 LMA589830:LMB589830 LCE589830:LCF589830 KSI589830:KSJ589830 KIM589830:KIN589830 JYQ589830:JYR589830 JOU589830:JOV589830 JEY589830:JEZ589830 IVC589830:IVD589830 ILG589830:ILH589830 IBK589830:IBL589830 HRO589830:HRP589830 HHS589830:HHT589830 GXW589830:GXX589830 GOA589830:GOB589830 GEE589830:GEF589830 FUI589830:FUJ589830 FKM589830:FKN589830 FAQ589830:FAR589830 EQU589830:EQV589830 EGY589830:EGZ589830 DXC589830:DXD589830 DNG589830:DNH589830 DDK589830:DDL589830 CTO589830:CTP589830 CJS589830:CJT589830 BZW589830:BZX589830 BQA589830:BQB589830 BGE589830:BGF589830 AWI589830:AWJ589830 AMM589830:AMN589830 ACQ589830:ACR589830 SU589830:SV589830 IY589830:IZ589830 C589830:D589830 WVK524294:WVL524294 WLO524294:WLP524294 WBS524294:WBT524294 VRW524294:VRX524294 VIA524294:VIB524294 UYE524294:UYF524294 UOI524294:UOJ524294 UEM524294:UEN524294 TUQ524294:TUR524294 TKU524294:TKV524294 TAY524294:TAZ524294 SRC524294:SRD524294 SHG524294:SHH524294 RXK524294:RXL524294 RNO524294:RNP524294 RDS524294:RDT524294 QTW524294:QTX524294 QKA524294:QKB524294 QAE524294:QAF524294 PQI524294:PQJ524294 PGM524294:PGN524294 OWQ524294:OWR524294 OMU524294:OMV524294 OCY524294:OCZ524294 NTC524294:NTD524294 NJG524294:NJH524294 MZK524294:MZL524294 MPO524294:MPP524294 MFS524294:MFT524294 LVW524294:LVX524294 LMA524294:LMB524294 LCE524294:LCF524294 KSI524294:KSJ524294 KIM524294:KIN524294 JYQ524294:JYR524294 JOU524294:JOV524294 JEY524294:JEZ524294 IVC524294:IVD524294 ILG524294:ILH524294 IBK524294:IBL524294 HRO524294:HRP524294 HHS524294:HHT524294 GXW524294:GXX524294 GOA524294:GOB524294 GEE524294:GEF524294 FUI524294:FUJ524294 FKM524294:FKN524294 FAQ524294:FAR524294 EQU524294:EQV524294 EGY524294:EGZ524294 DXC524294:DXD524294 DNG524294:DNH524294 DDK524294:DDL524294 CTO524294:CTP524294 CJS524294:CJT524294 BZW524294:BZX524294 BQA524294:BQB524294 BGE524294:BGF524294 AWI524294:AWJ524294 AMM524294:AMN524294 ACQ524294:ACR524294 SU524294:SV524294 IY524294:IZ524294 C524294:D524294 WVK458758:WVL458758 WLO458758:WLP458758 WBS458758:WBT458758 VRW458758:VRX458758 VIA458758:VIB458758 UYE458758:UYF458758 UOI458758:UOJ458758 UEM458758:UEN458758 TUQ458758:TUR458758 TKU458758:TKV458758 TAY458758:TAZ458758 SRC458758:SRD458758 SHG458758:SHH458758 RXK458758:RXL458758 RNO458758:RNP458758 RDS458758:RDT458758 QTW458758:QTX458758 QKA458758:QKB458758 QAE458758:QAF458758 PQI458758:PQJ458758 PGM458758:PGN458758 OWQ458758:OWR458758 OMU458758:OMV458758 OCY458758:OCZ458758 NTC458758:NTD458758 NJG458758:NJH458758 MZK458758:MZL458758 MPO458758:MPP458758 MFS458758:MFT458758 LVW458758:LVX458758 LMA458758:LMB458758 LCE458758:LCF458758 KSI458758:KSJ458758 KIM458758:KIN458758 JYQ458758:JYR458758 JOU458758:JOV458758 JEY458758:JEZ458758 IVC458758:IVD458758 ILG458758:ILH458758 IBK458758:IBL458758 HRO458758:HRP458758 HHS458758:HHT458758 GXW458758:GXX458758 GOA458758:GOB458758 GEE458758:GEF458758 FUI458758:FUJ458758 FKM458758:FKN458758 FAQ458758:FAR458758 EQU458758:EQV458758 EGY458758:EGZ458758 DXC458758:DXD458758 DNG458758:DNH458758 DDK458758:DDL458758 CTO458758:CTP458758 CJS458758:CJT458758 BZW458758:BZX458758 BQA458758:BQB458758 BGE458758:BGF458758 AWI458758:AWJ458758 AMM458758:AMN458758 ACQ458758:ACR458758 SU458758:SV458758 IY458758:IZ458758 C458758:D458758 WVK393222:WVL393222 WLO393222:WLP393222 WBS393222:WBT393222 VRW393222:VRX393222 VIA393222:VIB393222 UYE393222:UYF393222 UOI393222:UOJ393222 UEM393222:UEN393222 TUQ393222:TUR393222 TKU393222:TKV393222 TAY393222:TAZ393222 SRC393222:SRD393222 SHG393222:SHH393222 RXK393222:RXL393222 RNO393222:RNP393222 RDS393222:RDT393222 QTW393222:QTX393222 QKA393222:QKB393222 QAE393222:QAF393222 PQI393222:PQJ393222 PGM393222:PGN393222 OWQ393222:OWR393222 OMU393222:OMV393222 OCY393222:OCZ393222 NTC393222:NTD393222 NJG393222:NJH393222 MZK393222:MZL393222 MPO393222:MPP393222 MFS393222:MFT393222 LVW393222:LVX393222 LMA393222:LMB393222 LCE393222:LCF393222 KSI393222:KSJ393222 KIM393222:KIN393222 JYQ393222:JYR393222 JOU393222:JOV393222 JEY393222:JEZ393222 IVC393222:IVD393222 ILG393222:ILH393222 IBK393222:IBL393222 HRO393222:HRP393222 HHS393222:HHT393222 GXW393222:GXX393222 GOA393222:GOB393222 GEE393222:GEF393222 FUI393222:FUJ393222 FKM393222:FKN393222 FAQ393222:FAR393222 EQU393222:EQV393222 EGY393222:EGZ393222 DXC393222:DXD393222 DNG393222:DNH393222 DDK393222:DDL393222 CTO393222:CTP393222 CJS393222:CJT393222 BZW393222:BZX393222 BQA393222:BQB393222 BGE393222:BGF393222 AWI393222:AWJ393222 AMM393222:AMN393222 ACQ393222:ACR393222 SU393222:SV393222 IY393222:IZ393222 C393222:D393222 WVK327686:WVL327686 WLO327686:WLP327686 WBS327686:WBT327686 VRW327686:VRX327686 VIA327686:VIB327686 UYE327686:UYF327686 UOI327686:UOJ327686 UEM327686:UEN327686 TUQ327686:TUR327686 TKU327686:TKV327686 TAY327686:TAZ327686 SRC327686:SRD327686 SHG327686:SHH327686 RXK327686:RXL327686 RNO327686:RNP327686 RDS327686:RDT327686 QTW327686:QTX327686 QKA327686:QKB327686 QAE327686:QAF327686 PQI327686:PQJ327686 PGM327686:PGN327686 OWQ327686:OWR327686 OMU327686:OMV327686 OCY327686:OCZ327686 NTC327686:NTD327686 NJG327686:NJH327686 MZK327686:MZL327686 MPO327686:MPP327686 MFS327686:MFT327686 LVW327686:LVX327686 LMA327686:LMB327686 LCE327686:LCF327686 KSI327686:KSJ327686 KIM327686:KIN327686 JYQ327686:JYR327686 JOU327686:JOV327686 JEY327686:JEZ327686 IVC327686:IVD327686 ILG327686:ILH327686 IBK327686:IBL327686 HRO327686:HRP327686 HHS327686:HHT327686 GXW327686:GXX327686 GOA327686:GOB327686 GEE327686:GEF327686 FUI327686:FUJ327686 FKM327686:FKN327686 FAQ327686:FAR327686 EQU327686:EQV327686 EGY327686:EGZ327686 DXC327686:DXD327686 DNG327686:DNH327686 DDK327686:DDL327686 CTO327686:CTP327686 CJS327686:CJT327686 BZW327686:BZX327686 BQA327686:BQB327686 BGE327686:BGF327686 AWI327686:AWJ327686 AMM327686:AMN327686 ACQ327686:ACR327686 SU327686:SV327686 IY327686:IZ327686 C327686:D327686 WVK262150:WVL262150 WLO262150:WLP262150 WBS262150:WBT262150 VRW262150:VRX262150 VIA262150:VIB262150 UYE262150:UYF262150 UOI262150:UOJ262150 UEM262150:UEN262150 TUQ262150:TUR262150 TKU262150:TKV262150 TAY262150:TAZ262150 SRC262150:SRD262150 SHG262150:SHH262150 RXK262150:RXL262150 RNO262150:RNP262150 RDS262150:RDT262150 QTW262150:QTX262150 QKA262150:QKB262150 QAE262150:QAF262150 PQI262150:PQJ262150 PGM262150:PGN262150 OWQ262150:OWR262150 OMU262150:OMV262150 OCY262150:OCZ262150 NTC262150:NTD262150 NJG262150:NJH262150 MZK262150:MZL262150 MPO262150:MPP262150 MFS262150:MFT262150 LVW262150:LVX262150 LMA262150:LMB262150 LCE262150:LCF262150 KSI262150:KSJ262150 KIM262150:KIN262150 JYQ262150:JYR262150 JOU262150:JOV262150 JEY262150:JEZ262150 IVC262150:IVD262150 ILG262150:ILH262150 IBK262150:IBL262150 HRO262150:HRP262150 HHS262150:HHT262150 GXW262150:GXX262150 GOA262150:GOB262150 GEE262150:GEF262150 FUI262150:FUJ262150 FKM262150:FKN262150 FAQ262150:FAR262150 EQU262150:EQV262150 EGY262150:EGZ262150 DXC262150:DXD262150 DNG262150:DNH262150 DDK262150:DDL262150 CTO262150:CTP262150 CJS262150:CJT262150 BZW262150:BZX262150 BQA262150:BQB262150 BGE262150:BGF262150 AWI262150:AWJ262150 AMM262150:AMN262150 ACQ262150:ACR262150 SU262150:SV262150 IY262150:IZ262150 C262150:D262150 WVK196614:WVL196614 WLO196614:WLP196614 WBS196614:WBT196614 VRW196614:VRX196614 VIA196614:VIB196614 UYE196614:UYF196614 UOI196614:UOJ196614 UEM196614:UEN196614 TUQ196614:TUR196614 TKU196614:TKV196614 TAY196614:TAZ196614 SRC196614:SRD196614 SHG196614:SHH196614 RXK196614:RXL196614 RNO196614:RNP196614 RDS196614:RDT196614 QTW196614:QTX196614 QKA196614:QKB196614 QAE196614:QAF196614 PQI196614:PQJ196614 PGM196614:PGN196614 OWQ196614:OWR196614 OMU196614:OMV196614 OCY196614:OCZ196614 NTC196614:NTD196614 NJG196614:NJH196614 MZK196614:MZL196614 MPO196614:MPP196614 MFS196614:MFT196614 LVW196614:LVX196614 LMA196614:LMB196614 LCE196614:LCF196614 KSI196614:KSJ196614 KIM196614:KIN196614 JYQ196614:JYR196614 JOU196614:JOV196614 JEY196614:JEZ196614 IVC196614:IVD196614 ILG196614:ILH196614 IBK196614:IBL196614 HRO196614:HRP196614 HHS196614:HHT196614 GXW196614:GXX196614 GOA196614:GOB196614 GEE196614:GEF196614 FUI196614:FUJ196614 FKM196614:FKN196614 FAQ196614:FAR196614 EQU196614:EQV196614 EGY196614:EGZ196614 DXC196614:DXD196614 DNG196614:DNH196614 DDK196614:DDL196614 CTO196614:CTP196614 CJS196614:CJT196614 BZW196614:BZX196614 BQA196614:BQB196614 BGE196614:BGF196614 AWI196614:AWJ196614 AMM196614:AMN196614 ACQ196614:ACR196614 SU196614:SV196614 IY196614:IZ196614 C196614:D196614 WVK131078:WVL131078 WLO131078:WLP131078 WBS131078:WBT131078 VRW131078:VRX131078 VIA131078:VIB131078 UYE131078:UYF131078 UOI131078:UOJ131078 UEM131078:UEN131078 TUQ131078:TUR131078 TKU131078:TKV131078 TAY131078:TAZ131078 SRC131078:SRD131078 SHG131078:SHH131078 RXK131078:RXL131078 RNO131078:RNP131078 RDS131078:RDT131078 QTW131078:QTX131078 QKA131078:QKB131078 QAE131078:QAF131078 PQI131078:PQJ131078 PGM131078:PGN131078 OWQ131078:OWR131078 OMU131078:OMV131078 OCY131078:OCZ131078 NTC131078:NTD131078 NJG131078:NJH131078 MZK131078:MZL131078 MPO131078:MPP131078 MFS131078:MFT131078 LVW131078:LVX131078 LMA131078:LMB131078 LCE131078:LCF131078 KSI131078:KSJ131078 KIM131078:KIN131078 JYQ131078:JYR131078 JOU131078:JOV131078 JEY131078:JEZ131078 IVC131078:IVD131078 ILG131078:ILH131078 IBK131078:IBL131078 HRO131078:HRP131078 HHS131078:HHT131078 GXW131078:GXX131078 GOA131078:GOB131078 GEE131078:GEF131078 FUI131078:FUJ131078 FKM131078:FKN131078 FAQ131078:FAR131078 EQU131078:EQV131078 EGY131078:EGZ131078 DXC131078:DXD131078 DNG131078:DNH131078 DDK131078:DDL131078 CTO131078:CTP131078 CJS131078:CJT131078 BZW131078:BZX131078 BQA131078:BQB131078 BGE131078:BGF131078 AWI131078:AWJ131078 AMM131078:AMN131078 ACQ131078:ACR131078 SU131078:SV131078 IY131078:IZ131078 C131078:D131078 WVK65542:WVL65542 WLO65542:WLP65542 WBS65542:WBT65542 VRW65542:VRX65542 VIA65542:VIB65542 UYE65542:UYF65542 UOI65542:UOJ65542 UEM65542:UEN65542 TUQ65542:TUR65542 TKU65542:TKV65542 TAY65542:TAZ65542 SRC65542:SRD65542 SHG65542:SHH65542 RXK65542:RXL65542 RNO65542:RNP65542 RDS65542:RDT65542 QTW65542:QTX65542 QKA65542:QKB65542 QAE65542:QAF65542 PQI65542:PQJ65542 PGM65542:PGN65542 OWQ65542:OWR65542 OMU65542:OMV65542 OCY65542:OCZ65542 NTC65542:NTD65542 NJG65542:NJH65542 MZK65542:MZL65542 MPO65542:MPP65542 MFS65542:MFT65542 LVW65542:LVX65542 LMA65542:LMB65542 LCE65542:LCF65542 KSI65542:KSJ65542 KIM65542:KIN65542 JYQ65542:JYR65542 JOU65542:JOV65542 JEY65542:JEZ65542 IVC65542:IVD65542 ILG65542:ILH65542 IBK65542:IBL65542 HRO65542:HRP65542 HHS65542:HHT65542 GXW65542:GXX65542 GOA65542:GOB65542 GEE65542:GEF65542 FUI65542:FUJ65542 FKM65542:FKN65542 FAQ65542:FAR65542 EQU65542:EQV65542 EGY65542:EGZ65542 DXC65542:DXD65542 DNG65542:DNH65542 DDK65542:DDL65542 CTO65542:CTP65542 CJS65542:CJT65542 BZW65542:BZX65542 BQA65542:BQB65542 BGE65542:BGF65542 AWI65542:AWJ65542 AMM65542:AMN65542 ACQ65542:ACR65542 SU65542:SV65542 IY65542:IZ65542 C65542:D65542 WVK6:WVL6 WLO6:WLP6 WBS6:WBT6 VRW6:VRX6 VIA6:VIB6 UYE6:UYF6 UOI6:UOJ6 UEM6:UEN6 TUQ6:TUR6 TKU6:TKV6 TAY6:TAZ6 SRC6:SRD6 SHG6:SHH6 RXK6:RXL6 RNO6:RNP6 RDS6:RDT6 QTW6:QTX6 QKA6:QKB6 QAE6:QAF6 PQI6:PQJ6 PGM6:PGN6 OWQ6:OWR6 OMU6:OMV6 OCY6:OCZ6 NTC6:NTD6 NJG6:NJH6 MZK6:MZL6 MPO6:MPP6 MFS6:MFT6 LVW6:LVX6 LMA6:LMB6 LCE6:LCF6 KSI6:KSJ6 KIM6:KIN6 JYQ6:JYR6 JOU6:JOV6 JEY6:JEZ6 IVC6:IVD6 ILG6:ILH6 IBK6:IBL6 HRO6:HRP6 HHS6:HHT6 GXW6:GXX6 GOA6:GOB6 GEE6:GEF6 FUI6:FUJ6 FKM6:FKN6 FAQ6:FAR6 EQU6:EQV6 EGY6:EGZ6 DXC6:DXD6 DNG6:DNH6 DDK6:DDL6 CTO6:CTP6 CJS6:CJT6 BZW6:BZX6 BQA6:BQB6 BGE6:BGF6 AWI6:AWJ6 AMM6:AMN6 ACQ6:ACR6 SU6:SV6 IY6:IZ6" xr:uid="{EDF6A795-D0DC-4C02-930A-384CFBEBC89D}">
      <formula1>$Q$7:$Q$8</formula1>
    </dataValidation>
    <dataValidation type="list" allowBlank="1" showInputMessage="1" showErrorMessage="1" sqref="M3" xr:uid="{10AF029A-0124-49F2-BBE2-66EE30DB3F6B}">
      <formula1>$N$2:$N$3</formula1>
    </dataValidation>
  </dataValidations>
  <printOptions horizontalCentered="1" verticalCentered="1"/>
  <pageMargins left="0.19685039370078741" right="0.19685039370078741" top="0.55118110236220474" bottom="0.55118110236220474" header="0.51181102362204722" footer="0.51181102362204722"/>
  <pageSetup paperSize="9" scale="76" firstPageNumber="0" fitToHeight="0" orientation="landscape" blackAndWhite="1" horizontalDpi="300" verticalDpi="300"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237E30B-6F0B-4452-981F-DA36D1EF324F}">
          <x14:formula1>
            <xm:f>"적용,미적용"</xm:f>
          </x14:formula1>
          <xm:sqref>O6 JK6 TG6 ADC6 AMY6 AWU6 BGQ6 BQM6 CAI6 CKE6 CUA6 DDW6 DNS6 DXO6 EHK6 ERG6 FBC6 FKY6 FUU6 GEQ6 GOM6 GYI6 HIE6 HSA6 IBW6 ILS6 IVO6 JFK6 JPG6 JZC6 KIY6 KSU6 LCQ6 LMM6 LWI6 MGE6 MQA6 MZW6 NJS6 NTO6 ODK6 ONG6 OXC6 PGY6 PQU6 QAQ6 QKM6 QUI6 REE6 ROA6 RXW6 SHS6 SRO6 TBK6 TLG6 TVC6 UEY6 UOU6 UYQ6 VIM6 VSI6 WCE6 WMA6 WVW6 O65542 JK65542 TG65542 ADC65542 AMY65542 AWU65542 BGQ65542 BQM65542 CAI65542 CKE65542 CUA65542 DDW65542 DNS65542 DXO65542 EHK65542 ERG65542 FBC65542 FKY65542 FUU65542 GEQ65542 GOM65542 GYI65542 HIE65542 HSA65542 IBW65542 ILS65542 IVO65542 JFK65542 JPG65542 JZC65542 KIY65542 KSU65542 LCQ65542 LMM65542 LWI65542 MGE65542 MQA65542 MZW65542 NJS65542 NTO65542 ODK65542 ONG65542 OXC65542 PGY65542 PQU65542 QAQ65542 QKM65542 QUI65542 REE65542 ROA65542 RXW65542 SHS65542 SRO65542 TBK65542 TLG65542 TVC65542 UEY65542 UOU65542 UYQ65542 VIM65542 VSI65542 WCE65542 WMA65542 WVW65542 O131078 JK131078 TG131078 ADC131078 AMY131078 AWU131078 BGQ131078 BQM131078 CAI131078 CKE131078 CUA131078 DDW131078 DNS131078 DXO131078 EHK131078 ERG131078 FBC131078 FKY131078 FUU131078 GEQ131078 GOM131078 GYI131078 HIE131078 HSA131078 IBW131078 ILS131078 IVO131078 JFK131078 JPG131078 JZC131078 KIY131078 KSU131078 LCQ131078 LMM131078 LWI131078 MGE131078 MQA131078 MZW131078 NJS131078 NTO131078 ODK131078 ONG131078 OXC131078 PGY131078 PQU131078 QAQ131078 QKM131078 QUI131078 REE131078 ROA131078 RXW131078 SHS131078 SRO131078 TBK131078 TLG131078 TVC131078 UEY131078 UOU131078 UYQ131078 VIM131078 VSI131078 WCE131078 WMA131078 WVW131078 O196614 JK196614 TG196614 ADC196614 AMY196614 AWU196614 BGQ196614 BQM196614 CAI196614 CKE196614 CUA196614 DDW196614 DNS196614 DXO196614 EHK196614 ERG196614 FBC196614 FKY196614 FUU196614 GEQ196614 GOM196614 GYI196614 HIE196614 HSA196614 IBW196614 ILS196614 IVO196614 JFK196614 JPG196614 JZC196614 KIY196614 KSU196614 LCQ196614 LMM196614 LWI196614 MGE196614 MQA196614 MZW196614 NJS196614 NTO196614 ODK196614 ONG196614 OXC196614 PGY196614 PQU196614 QAQ196614 QKM196614 QUI196614 REE196614 ROA196614 RXW196614 SHS196614 SRO196614 TBK196614 TLG196614 TVC196614 UEY196614 UOU196614 UYQ196614 VIM196614 VSI196614 WCE196614 WMA196614 WVW196614 O262150 JK262150 TG262150 ADC262150 AMY262150 AWU262150 BGQ262150 BQM262150 CAI262150 CKE262150 CUA262150 DDW262150 DNS262150 DXO262150 EHK262150 ERG262150 FBC262150 FKY262150 FUU262150 GEQ262150 GOM262150 GYI262150 HIE262150 HSA262150 IBW262150 ILS262150 IVO262150 JFK262150 JPG262150 JZC262150 KIY262150 KSU262150 LCQ262150 LMM262150 LWI262150 MGE262150 MQA262150 MZW262150 NJS262150 NTO262150 ODK262150 ONG262150 OXC262150 PGY262150 PQU262150 QAQ262150 QKM262150 QUI262150 REE262150 ROA262150 RXW262150 SHS262150 SRO262150 TBK262150 TLG262150 TVC262150 UEY262150 UOU262150 UYQ262150 VIM262150 VSI262150 WCE262150 WMA262150 WVW262150 O327686 JK327686 TG327686 ADC327686 AMY327686 AWU327686 BGQ327686 BQM327686 CAI327686 CKE327686 CUA327686 DDW327686 DNS327686 DXO327686 EHK327686 ERG327686 FBC327686 FKY327686 FUU327686 GEQ327686 GOM327686 GYI327686 HIE327686 HSA327686 IBW327686 ILS327686 IVO327686 JFK327686 JPG327686 JZC327686 KIY327686 KSU327686 LCQ327686 LMM327686 LWI327686 MGE327686 MQA327686 MZW327686 NJS327686 NTO327686 ODK327686 ONG327686 OXC327686 PGY327686 PQU327686 QAQ327686 QKM327686 QUI327686 REE327686 ROA327686 RXW327686 SHS327686 SRO327686 TBK327686 TLG327686 TVC327686 UEY327686 UOU327686 UYQ327686 VIM327686 VSI327686 WCE327686 WMA327686 WVW327686 O393222 JK393222 TG393222 ADC393222 AMY393222 AWU393222 BGQ393222 BQM393222 CAI393222 CKE393222 CUA393222 DDW393222 DNS393222 DXO393222 EHK393222 ERG393222 FBC393222 FKY393222 FUU393222 GEQ393222 GOM393222 GYI393222 HIE393222 HSA393222 IBW393222 ILS393222 IVO393222 JFK393222 JPG393222 JZC393222 KIY393222 KSU393222 LCQ393222 LMM393222 LWI393222 MGE393222 MQA393222 MZW393222 NJS393222 NTO393222 ODK393222 ONG393222 OXC393222 PGY393222 PQU393222 QAQ393222 QKM393222 QUI393222 REE393222 ROA393222 RXW393222 SHS393222 SRO393222 TBK393222 TLG393222 TVC393222 UEY393222 UOU393222 UYQ393222 VIM393222 VSI393222 WCE393222 WMA393222 WVW393222 O458758 JK458758 TG458758 ADC458758 AMY458758 AWU458758 BGQ458758 BQM458758 CAI458758 CKE458758 CUA458758 DDW458758 DNS458758 DXO458758 EHK458758 ERG458758 FBC458758 FKY458758 FUU458758 GEQ458758 GOM458758 GYI458758 HIE458758 HSA458758 IBW458758 ILS458758 IVO458758 JFK458758 JPG458758 JZC458758 KIY458758 KSU458758 LCQ458758 LMM458758 LWI458758 MGE458758 MQA458758 MZW458758 NJS458758 NTO458758 ODK458758 ONG458758 OXC458758 PGY458758 PQU458758 QAQ458758 QKM458758 QUI458758 REE458758 ROA458758 RXW458758 SHS458758 SRO458758 TBK458758 TLG458758 TVC458758 UEY458758 UOU458758 UYQ458758 VIM458758 VSI458758 WCE458758 WMA458758 WVW458758 O524294 JK524294 TG524294 ADC524294 AMY524294 AWU524294 BGQ524294 BQM524294 CAI524294 CKE524294 CUA524294 DDW524294 DNS524294 DXO524294 EHK524294 ERG524294 FBC524294 FKY524294 FUU524294 GEQ524294 GOM524294 GYI524294 HIE524294 HSA524294 IBW524294 ILS524294 IVO524294 JFK524294 JPG524294 JZC524294 KIY524294 KSU524294 LCQ524294 LMM524294 LWI524294 MGE524294 MQA524294 MZW524294 NJS524294 NTO524294 ODK524294 ONG524294 OXC524294 PGY524294 PQU524294 QAQ524294 QKM524294 QUI524294 REE524294 ROA524294 RXW524294 SHS524294 SRO524294 TBK524294 TLG524294 TVC524294 UEY524294 UOU524294 UYQ524294 VIM524294 VSI524294 WCE524294 WMA524294 WVW524294 O589830 JK589830 TG589830 ADC589830 AMY589830 AWU589830 BGQ589830 BQM589830 CAI589830 CKE589830 CUA589830 DDW589830 DNS589830 DXO589830 EHK589830 ERG589830 FBC589830 FKY589830 FUU589830 GEQ589830 GOM589830 GYI589830 HIE589830 HSA589830 IBW589830 ILS589830 IVO589830 JFK589830 JPG589830 JZC589830 KIY589830 KSU589830 LCQ589830 LMM589830 LWI589830 MGE589830 MQA589830 MZW589830 NJS589830 NTO589830 ODK589830 ONG589830 OXC589830 PGY589830 PQU589830 QAQ589830 QKM589830 QUI589830 REE589830 ROA589830 RXW589830 SHS589830 SRO589830 TBK589830 TLG589830 TVC589830 UEY589830 UOU589830 UYQ589830 VIM589830 VSI589830 WCE589830 WMA589830 WVW589830 O655366 JK655366 TG655366 ADC655366 AMY655366 AWU655366 BGQ655366 BQM655366 CAI655366 CKE655366 CUA655366 DDW655366 DNS655366 DXO655366 EHK655366 ERG655366 FBC655366 FKY655366 FUU655366 GEQ655366 GOM655366 GYI655366 HIE655366 HSA655366 IBW655366 ILS655366 IVO655366 JFK655366 JPG655366 JZC655366 KIY655366 KSU655366 LCQ655366 LMM655366 LWI655366 MGE655366 MQA655366 MZW655366 NJS655366 NTO655366 ODK655366 ONG655366 OXC655366 PGY655366 PQU655366 QAQ655366 QKM655366 QUI655366 REE655366 ROA655366 RXW655366 SHS655366 SRO655366 TBK655366 TLG655366 TVC655366 UEY655366 UOU655366 UYQ655366 VIM655366 VSI655366 WCE655366 WMA655366 WVW655366 O720902 JK720902 TG720902 ADC720902 AMY720902 AWU720902 BGQ720902 BQM720902 CAI720902 CKE720902 CUA720902 DDW720902 DNS720902 DXO720902 EHK720902 ERG720902 FBC720902 FKY720902 FUU720902 GEQ720902 GOM720902 GYI720902 HIE720902 HSA720902 IBW720902 ILS720902 IVO720902 JFK720902 JPG720902 JZC720902 KIY720902 KSU720902 LCQ720902 LMM720902 LWI720902 MGE720902 MQA720902 MZW720902 NJS720902 NTO720902 ODK720902 ONG720902 OXC720902 PGY720902 PQU720902 QAQ720902 QKM720902 QUI720902 REE720902 ROA720902 RXW720902 SHS720902 SRO720902 TBK720902 TLG720902 TVC720902 UEY720902 UOU720902 UYQ720902 VIM720902 VSI720902 WCE720902 WMA720902 WVW720902 O786438 JK786438 TG786438 ADC786438 AMY786438 AWU786438 BGQ786438 BQM786438 CAI786438 CKE786438 CUA786438 DDW786438 DNS786438 DXO786438 EHK786438 ERG786438 FBC786438 FKY786438 FUU786438 GEQ786438 GOM786438 GYI786438 HIE786438 HSA786438 IBW786438 ILS786438 IVO786438 JFK786438 JPG786438 JZC786438 KIY786438 KSU786438 LCQ786438 LMM786438 LWI786438 MGE786438 MQA786438 MZW786438 NJS786438 NTO786438 ODK786438 ONG786438 OXC786438 PGY786438 PQU786438 QAQ786438 QKM786438 QUI786438 REE786438 ROA786438 RXW786438 SHS786438 SRO786438 TBK786438 TLG786438 TVC786438 UEY786438 UOU786438 UYQ786438 VIM786438 VSI786438 WCE786438 WMA786438 WVW786438 O851974 JK851974 TG851974 ADC851974 AMY851974 AWU851974 BGQ851974 BQM851974 CAI851974 CKE851974 CUA851974 DDW851974 DNS851974 DXO851974 EHK851974 ERG851974 FBC851974 FKY851974 FUU851974 GEQ851974 GOM851974 GYI851974 HIE851974 HSA851974 IBW851974 ILS851974 IVO851974 JFK851974 JPG851974 JZC851974 KIY851974 KSU851974 LCQ851974 LMM851974 LWI851974 MGE851974 MQA851974 MZW851974 NJS851974 NTO851974 ODK851974 ONG851974 OXC851974 PGY851974 PQU851974 QAQ851974 QKM851974 QUI851974 REE851974 ROA851974 RXW851974 SHS851974 SRO851974 TBK851974 TLG851974 TVC851974 UEY851974 UOU851974 UYQ851974 VIM851974 VSI851974 WCE851974 WMA851974 WVW851974 O917510 JK917510 TG917510 ADC917510 AMY917510 AWU917510 BGQ917510 BQM917510 CAI917510 CKE917510 CUA917510 DDW917510 DNS917510 DXO917510 EHK917510 ERG917510 FBC917510 FKY917510 FUU917510 GEQ917510 GOM917510 GYI917510 HIE917510 HSA917510 IBW917510 ILS917510 IVO917510 JFK917510 JPG917510 JZC917510 KIY917510 KSU917510 LCQ917510 LMM917510 LWI917510 MGE917510 MQA917510 MZW917510 NJS917510 NTO917510 ODK917510 ONG917510 OXC917510 PGY917510 PQU917510 QAQ917510 QKM917510 QUI917510 REE917510 ROA917510 RXW917510 SHS917510 SRO917510 TBK917510 TLG917510 TVC917510 UEY917510 UOU917510 UYQ917510 VIM917510 VSI917510 WCE917510 WMA917510 WVW917510 O983046 JK983046 TG983046 ADC983046 AMY983046 AWU983046 BGQ983046 BQM983046 CAI983046 CKE983046 CUA983046 DDW983046 DNS983046 DXO983046 EHK983046 ERG983046 FBC983046 FKY983046 FUU983046 GEQ983046 GOM983046 GYI983046 HIE983046 HSA983046 IBW983046 ILS983046 IVO983046 JFK983046 JPG983046 JZC983046 KIY983046 KSU983046 LCQ983046 LMM983046 LWI983046 MGE983046 MQA983046 MZW983046 NJS983046 NTO983046 ODK983046 ONG983046 OXC983046 PGY983046 PQU983046 QAQ983046 QKM983046 QUI983046 REE983046 ROA983046 RXW983046 SHS983046 SRO983046 TBK983046 TLG983046 TVC983046 UEY983046 UOU983046 UYQ983046 VIM983046 VSI983046 WCE983046 WMA983046 WVW983046 O11 JK11 TG11 ADC11 AMY11 AWU11 BGQ11 BQM11 CAI11 CKE11 CUA11 DDW11 DNS11 DXO11 EHK11 ERG11 FBC11 FKY11 FUU11 GEQ11 GOM11 GYI11 HIE11 HSA11 IBW11 ILS11 IVO11 JFK11 JPG11 JZC11 KIY11 KSU11 LCQ11 LMM11 LWI11 MGE11 MQA11 MZW11 NJS11 NTO11 ODK11 ONG11 OXC11 PGY11 PQU11 QAQ11 QKM11 QUI11 REE11 ROA11 RXW11 SHS11 SRO11 TBK11 TLG11 TVC11 UEY11 UOU11 UYQ11 VIM11 VSI11 WCE11 WMA11 WVW11 O65547 JK65547 TG65547 ADC65547 AMY65547 AWU65547 BGQ65547 BQM65547 CAI65547 CKE65547 CUA65547 DDW65547 DNS65547 DXO65547 EHK65547 ERG65547 FBC65547 FKY65547 FUU65547 GEQ65547 GOM65547 GYI65547 HIE65547 HSA65547 IBW65547 ILS65547 IVO65547 JFK65547 JPG65547 JZC65547 KIY65547 KSU65547 LCQ65547 LMM65547 LWI65547 MGE65547 MQA65547 MZW65547 NJS65547 NTO65547 ODK65547 ONG65547 OXC65547 PGY65547 PQU65547 QAQ65547 QKM65547 QUI65547 REE65547 ROA65547 RXW65547 SHS65547 SRO65547 TBK65547 TLG65547 TVC65547 UEY65547 UOU65547 UYQ65547 VIM65547 VSI65547 WCE65547 WMA65547 WVW65547 O131083 JK131083 TG131083 ADC131083 AMY131083 AWU131083 BGQ131083 BQM131083 CAI131083 CKE131083 CUA131083 DDW131083 DNS131083 DXO131083 EHK131083 ERG131083 FBC131083 FKY131083 FUU131083 GEQ131083 GOM131083 GYI131083 HIE131083 HSA131083 IBW131083 ILS131083 IVO131083 JFK131083 JPG131083 JZC131083 KIY131083 KSU131083 LCQ131083 LMM131083 LWI131083 MGE131083 MQA131083 MZW131083 NJS131083 NTO131083 ODK131083 ONG131083 OXC131083 PGY131083 PQU131083 QAQ131083 QKM131083 QUI131083 REE131083 ROA131083 RXW131083 SHS131083 SRO131083 TBK131083 TLG131083 TVC131083 UEY131083 UOU131083 UYQ131083 VIM131083 VSI131083 WCE131083 WMA131083 WVW131083 O196619 JK196619 TG196619 ADC196619 AMY196619 AWU196619 BGQ196619 BQM196619 CAI196619 CKE196619 CUA196619 DDW196619 DNS196619 DXO196619 EHK196619 ERG196619 FBC196619 FKY196619 FUU196619 GEQ196619 GOM196619 GYI196619 HIE196619 HSA196619 IBW196619 ILS196619 IVO196619 JFK196619 JPG196619 JZC196619 KIY196619 KSU196619 LCQ196619 LMM196619 LWI196619 MGE196619 MQA196619 MZW196619 NJS196619 NTO196619 ODK196619 ONG196619 OXC196619 PGY196619 PQU196619 QAQ196619 QKM196619 QUI196619 REE196619 ROA196619 RXW196619 SHS196619 SRO196619 TBK196619 TLG196619 TVC196619 UEY196619 UOU196619 UYQ196619 VIM196619 VSI196619 WCE196619 WMA196619 WVW196619 O262155 JK262155 TG262155 ADC262155 AMY262155 AWU262155 BGQ262155 BQM262155 CAI262155 CKE262155 CUA262155 DDW262155 DNS262155 DXO262155 EHK262155 ERG262155 FBC262155 FKY262155 FUU262155 GEQ262155 GOM262155 GYI262155 HIE262155 HSA262155 IBW262155 ILS262155 IVO262155 JFK262155 JPG262155 JZC262155 KIY262155 KSU262155 LCQ262155 LMM262155 LWI262155 MGE262155 MQA262155 MZW262155 NJS262155 NTO262155 ODK262155 ONG262155 OXC262155 PGY262155 PQU262155 QAQ262155 QKM262155 QUI262155 REE262155 ROA262155 RXW262155 SHS262155 SRO262155 TBK262155 TLG262155 TVC262155 UEY262155 UOU262155 UYQ262155 VIM262155 VSI262155 WCE262155 WMA262155 WVW262155 O327691 JK327691 TG327691 ADC327691 AMY327691 AWU327691 BGQ327691 BQM327691 CAI327691 CKE327691 CUA327691 DDW327691 DNS327691 DXO327691 EHK327691 ERG327691 FBC327691 FKY327691 FUU327691 GEQ327691 GOM327691 GYI327691 HIE327691 HSA327691 IBW327691 ILS327691 IVO327691 JFK327691 JPG327691 JZC327691 KIY327691 KSU327691 LCQ327691 LMM327691 LWI327691 MGE327691 MQA327691 MZW327691 NJS327691 NTO327691 ODK327691 ONG327691 OXC327691 PGY327691 PQU327691 QAQ327691 QKM327691 QUI327691 REE327691 ROA327691 RXW327691 SHS327691 SRO327691 TBK327691 TLG327691 TVC327691 UEY327691 UOU327691 UYQ327691 VIM327691 VSI327691 WCE327691 WMA327691 WVW327691 O393227 JK393227 TG393227 ADC393227 AMY393227 AWU393227 BGQ393227 BQM393227 CAI393227 CKE393227 CUA393227 DDW393227 DNS393227 DXO393227 EHK393227 ERG393227 FBC393227 FKY393227 FUU393227 GEQ393227 GOM393227 GYI393227 HIE393227 HSA393227 IBW393227 ILS393227 IVO393227 JFK393227 JPG393227 JZC393227 KIY393227 KSU393227 LCQ393227 LMM393227 LWI393227 MGE393227 MQA393227 MZW393227 NJS393227 NTO393227 ODK393227 ONG393227 OXC393227 PGY393227 PQU393227 QAQ393227 QKM393227 QUI393227 REE393227 ROA393227 RXW393227 SHS393227 SRO393227 TBK393227 TLG393227 TVC393227 UEY393227 UOU393227 UYQ393227 VIM393227 VSI393227 WCE393227 WMA393227 WVW393227 O458763 JK458763 TG458763 ADC458763 AMY458763 AWU458763 BGQ458763 BQM458763 CAI458763 CKE458763 CUA458763 DDW458763 DNS458763 DXO458763 EHK458763 ERG458763 FBC458763 FKY458763 FUU458763 GEQ458763 GOM458763 GYI458763 HIE458763 HSA458763 IBW458763 ILS458763 IVO458763 JFK458763 JPG458763 JZC458763 KIY458763 KSU458763 LCQ458763 LMM458763 LWI458763 MGE458763 MQA458763 MZW458763 NJS458763 NTO458763 ODK458763 ONG458763 OXC458763 PGY458763 PQU458763 QAQ458763 QKM458763 QUI458763 REE458763 ROA458763 RXW458763 SHS458763 SRO458763 TBK458763 TLG458763 TVC458763 UEY458763 UOU458763 UYQ458763 VIM458763 VSI458763 WCE458763 WMA458763 WVW458763 O524299 JK524299 TG524299 ADC524299 AMY524299 AWU524299 BGQ524299 BQM524299 CAI524299 CKE524299 CUA524299 DDW524299 DNS524299 DXO524299 EHK524299 ERG524299 FBC524299 FKY524299 FUU524299 GEQ524299 GOM524299 GYI524299 HIE524299 HSA524299 IBW524299 ILS524299 IVO524299 JFK524299 JPG524299 JZC524299 KIY524299 KSU524299 LCQ524299 LMM524299 LWI524299 MGE524299 MQA524299 MZW524299 NJS524299 NTO524299 ODK524299 ONG524299 OXC524299 PGY524299 PQU524299 QAQ524299 QKM524299 QUI524299 REE524299 ROA524299 RXW524299 SHS524299 SRO524299 TBK524299 TLG524299 TVC524299 UEY524299 UOU524299 UYQ524299 VIM524299 VSI524299 WCE524299 WMA524299 WVW524299 O589835 JK589835 TG589835 ADC589835 AMY589835 AWU589835 BGQ589835 BQM589835 CAI589835 CKE589835 CUA589835 DDW589835 DNS589835 DXO589835 EHK589835 ERG589835 FBC589835 FKY589835 FUU589835 GEQ589835 GOM589835 GYI589835 HIE589835 HSA589835 IBW589835 ILS589835 IVO589835 JFK589835 JPG589835 JZC589835 KIY589835 KSU589835 LCQ589835 LMM589835 LWI589835 MGE589835 MQA589835 MZW589835 NJS589835 NTO589835 ODK589835 ONG589835 OXC589835 PGY589835 PQU589835 QAQ589835 QKM589835 QUI589835 REE589835 ROA589835 RXW589835 SHS589835 SRO589835 TBK589835 TLG589835 TVC589835 UEY589835 UOU589835 UYQ589835 VIM589835 VSI589835 WCE589835 WMA589835 WVW589835 O655371 JK655371 TG655371 ADC655371 AMY655371 AWU655371 BGQ655371 BQM655371 CAI655371 CKE655371 CUA655371 DDW655371 DNS655371 DXO655371 EHK655371 ERG655371 FBC655371 FKY655371 FUU655371 GEQ655371 GOM655371 GYI655371 HIE655371 HSA655371 IBW655371 ILS655371 IVO655371 JFK655371 JPG655371 JZC655371 KIY655371 KSU655371 LCQ655371 LMM655371 LWI655371 MGE655371 MQA655371 MZW655371 NJS655371 NTO655371 ODK655371 ONG655371 OXC655371 PGY655371 PQU655371 QAQ655371 QKM655371 QUI655371 REE655371 ROA655371 RXW655371 SHS655371 SRO655371 TBK655371 TLG655371 TVC655371 UEY655371 UOU655371 UYQ655371 VIM655371 VSI655371 WCE655371 WMA655371 WVW655371 O720907 JK720907 TG720907 ADC720907 AMY720907 AWU720907 BGQ720907 BQM720907 CAI720907 CKE720907 CUA720907 DDW720907 DNS720907 DXO720907 EHK720907 ERG720907 FBC720907 FKY720907 FUU720907 GEQ720907 GOM720907 GYI720907 HIE720907 HSA720907 IBW720907 ILS720907 IVO720907 JFK720907 JPG720907 JZC720907 KIY720907 KSU720907 LCQ720907 LMM720907 LWI720907 MGE720907 MQA720907 MZW720907 NJS720907 NTO720907 ODK720907 ONG720907 OXC720907 PGY720907 PQU720907 QAQ720907 QKM720907 QUI720907 REE720907 ROA720907 RXW720907 SHS720907 SRO720907 TBK720907 TLG720907 TVC720907 UEY720907 UOU720907 UYQ720907 VIM720907 VSI720907 WCE720907 WMA720907 WVW720907 O786443 JK786443 TG786443 ADC786443 AMY786443 AWU786443 BGQ786443 BQM786443 CAI786443 CKE786443 CUA786443 DDW786443 DNS786443 DXO786443 EHK786443 ERG786443 FBC786443 FKY786443 FUU786443 GEQ786443 GOM786443 GYI786443 HIE786443 HSA786443 IBW786443 ILS786443 IVO786443 JFK786443 JPG786443 JZC786443 KIY786443 KSU786443 LCQ786443 LMM786443 LWI786443 MGE786443 MQA786443 MZW786443 NJS786443 NTO786443 ODK786443 ONG786443 OXC786443 PGY786443 PQU786443 QAQ786443 QKM786443 QUI786443 REE786443 ROA786443 RXW786443 SHS786443 SRO786443 TBK786443 TLG786443 TVC786443 UEY786443 UOU786443 UYQ786443 VIM786443 VSI786443 WCE786443 WMA786443 WVW786443 O851979 JK851979 TG851979 ADC851979 AMY851979 AWU851979 BGQ851979 BQM851979 CAI851979 CKE851979 CUA851979 DDW851979 DNS851979 DXO851979 EHK851979 ERG851979 FBC851979 FKY851979 FUU851979 GEQ851979 GOM851979 GYI851979 HIE851979 HSA851979 IBW851979 ILS851979 IVO851979 JFK851979 JPG851979 JZC851979 KIY851979 KSU851979 LCQ851979 LMM851979 LWI851979 MGE851979 MQA851979 MZW851979 NJS851979 NTO851979 ODK851979 ONG851979 OXC851979 PGY851979 PQU851979 QAQ851979 QKM851979 QUI851979 REE851979 ROA851979 RXW851979 SHS851979 SRO851979 TBK851979 TLG851979 TVC851979 UEY851979 UOU851979 UYQ851979 VIM851979 VSI851979 WCE851979 WMA851979 WVW851979 O917515 JK917515 TG917515 ADC917515 AMY917515 AWU917515 BGQ917515 BQM917515 CAI917515 CKE917515 CUA917515 DDW917515 DNS917515 DXO917515 EHK917515 ERG917515 FBC917515 FKY917515 FUU917515 GEQ917515 GOM917515 GYI917515 HIE917515 HSA917515 IBW917515 ILS917515 IVO917515 JFK917515 JPG917515 JZC917515 KIY917515 KSU917515 LCQ917515 LMM917515 LWI917515 MGE917515 MQA917515 MZW917515 NJS917515 NTO917515 ODK917515 ONG917515 OXC917515 PGY917515 PQU917515 QAQ917515 QKM917515 QUI917515 REE917515 ROA917515 RXW917515 SHS917515 SRO917515 TBK917515 TLG917515 TVC917515 UEY917515 UOU917515 UYQ917515 VIM917515 VSI917515 WCE917515 WMA917515 WVW917515 O983051 JK983051 TG983051 ADC983051 AMY983051 AWU983051 BGQ983051 BQM983051 CAI983051 CKE983051 CUA983051 DDW983051 DNS983051 DXO983051 EHK983051 ERG983051 FBC983051 FKY983051 FUU983051 GEQ983051 GOM983051 GYI983051 HIE983051 HSA983051 IBW983051 ILS983051 IVO983051 JFK983051 JPG983051 JZC983051 KIY983051 KSU983051 LCQ983051 LMM983051 LWI983051 MGE983051 MQA983051 MZW983051 NJS983051 NTO983051 ODK983051 ONG983051 OXC983051 PGY983051 PQU983051 QAQ983051 QKM983051 QUI983051 REE983051 ROA983051 RXW983051 SHS983051 SRO983051 TBK983051 TLG983051 TVC983051 UEY983051 UOU983051 UYQ983051 VIM983051 VSI983051 WCE983051 WMA983051 WVW983051 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O65552 JK65552 TG65552 ADC65552 AMY65552 AWU65552 BGQ65552 BQM65552 CAI65552 CKE65552 CUA65552 DDW65552 DNS65552 DXO65552 EHK65552 ERG65552 FBC65552 FKY65552 FUU65552 GEQ65552 GOM65552 GYI65552 HIE65552 HSA65552 IBW65552 ILS65552 IVO65552 JFK65552 JPG65552 JZC65552 KIY65552 KSU65552 LCQ65552 LMM65552 LWI65552 MGE65552 MQA65552 MZW65552 NJS65552 NTO65552 ODK65552 ONG65552 OXC65552 PGY65552 PQU65552 QAQ65552 QKM65552 QUI65552 REE65552 ROA65552 RXW65552 SHS65552 SRO65552 TBK65552 TLG65552 TVC65552 UEY65552 UOU65552 UYQ65552 VIM65552 VSI65552 WCE65552 WMA65552 WVW65552 O131088 JK131088 TG131088 ADC131088 AMY131088 AWU131088 BGQ131088 BQM131088 CAI131088 CKE131088 CUA131088 DDW131088 DNS131088 DXO131088 EHK131088 ERG131088 FBC131088 FKY131088 FUU131088 GEQ131088 GOM131088 GYI131088 HIE131088 HSA131088 IBW131088 ILS131088 IVO131088 JFK131088 JPG131088 JZC131088 KIY131088 KSU131088 LCQ131088 LMM131088 LWI131088 MGE131088 MQA131088 MZW131088 NJS131088 NTO131088 ODK131088 ONG131088 OXC131088 PGY131088 PQU131088 QAQ131088 QKM131088 QUI131088 REE131088 ROA131088 RXW131088 SHS131088 SRO131088 TBK131088 TLG131088 TVC131088 UEY131088 UOU131088 UYQ131088 VIM131088 VSI131088 WCE131088 WMA131088 WVW131088 O196624 JK196624 TG196624 ADC196624 AMY196624 AWU196624 BGQ196624 BQM196624 CAI196624 CKE196624 CUA196624 DDW196624 DNS196624 DXO196624 EHK196624 ERG196624 FBC196624 FKY196624 FUU196624 GEQ196624 GOM196624 GYI196624 HIE196624 HSA196624 IBW196624 ILS196624 IVO196624 JFK196624 JPG196624 JZC196624 KIY196624 KSU196624 LCQ196624 LMM196624 LWI196624 MGE196624 MQA196624 MZW196624 NJS196624 NTO196624 ODK196624 ONG196624 OXC196624 PGY196624 PQU196624 QAQ196624 QKM196624 QUI196624 REE196624 ROA196624 RXW196624 SHS196624 SRO196624 TBK196624 TLG196624 TVC196624 UEY196624 UOU196624 UYQ196624 VIM196624 VSI196624 WCE196624 WMA196624 WVW196624 O262160 JK262160 TG262160 ADC262160 AMY262160 AWU262160 BGQ262160 BQM262160 CAI262160 CKE262160 CUA262160 DDW262160 DNS262160 DXO262160 EHK262160 ERG262160 FBC262160 FKY262160 FUU262160 GEQ262160 GOM262160 GYI262160 HIE262160 HSA262160 IBW262160 ILS262160 IVO262160 JFK262160 JPG262160 JZC262160 KIY262160 KSU262160 LCQ262160 LMM262160 LWI262160 MGE262160 MQA262160 MZW262160 NJS262160 NTO262160 ODK262160 ONG262160 OXC262160 PGY262160 PQU262160 QAQ262160 QKM262160 QUI262160 REE262160 ROA262160 RXW262160 SHS262160 SRO262160 TBK262160 TLG262160 TVC262160 UEY262160 UOU262160 UYQ262160 VIM262160 VSI262160 WCE262160 WMA262160 WVW262160 O327696 JK327696 TG327696 ADC327696 AMY327696 AWU327696 BGQ327696 BQM327696 CAI327696 CKE327696 CUA327696 DDW327696 DNS327696 DXO327696 EHK327696 ERG327696 FBC327696 FKY327696 FUU327696 GEQ327696 GOM327696 GYI327696 HIE327696 HSA327696 IBW327696 ILS327696 IVO327696 JFK327696 JPG327696 JZC327696 KIY327696 KSU327696 LCQ327696 LMM327696 LWI327696 MGE327696 MQA327696 MZW327696 NJS327696 NTO327696 ODK327696 ONG327696 OXC327696 PGY327696 PQU327696 QAQ327696 QKM327696 QUI327696 REE327696 ROA327696 RXW327696 SHS327696 SRO327696 TBK327696 TLG327696 TVC327696 UEY327696 UOU327696 UYQ327696 VIM327696 VSI327696 WCE327696 WMA327696 WVW327696 O393232 JK393232 TG393232 ADC393232 AMY393232 AWU393232 BGQ393232 BQM393232 CAI393232 CKE393232 CUA393232 DDW393232 DNS393232 DXO393232 EHK393232 ERG393232 FBC393232 FKY393232 FUU393232 GEQ393232 GOM393232 GYI393232 HIE393232 HSA393232 IBW393232 ILS393232 IVO393232 JFK393232 JPG393232 JZC393232 KIY393232 KSU393232 LCQ393232 LMM393232 LWI393232 MGE393232 MQA393232 MZW393232 NJS393232 NTO393232 ODK393232 ONG393232 OXC393232 PGY393232 PQU393232 QAQ393232 QKM393232 QUI393232 REE393232 ROA393232 RXW393232 SHS393232 SRO393232 TBK393232 TLG393232 TVC393232 UEY393232 UOU393232 UYQ393232 VIM393232 VSI393232 WCE393232 WMA393232 WVW393232 O458768 JK458768 TG458768 ADC458768 AMY458768 AWU458768 BGQ458768 BQM458768 CAI458768 CKE458768 CUA458768 DDW458768 DNS458768 DXO458768 EHK458768 ERG458768 FBC458768 FKY458768 FUU458768 GEQ458768 GOM458768 GYI458768 HIE458768 HSA458768 IBW458768 ILS458768 IVO458768 JFK458768 JPG458768 JZC458768 KIY458768 KSU458768 LCQ458768 LMM458768 LWI458768 MGE458768 MQA458768 MZW458768 NJS458768 NTO458768 ODK458768 ONG458768 OXC458768 PGY458768 PQU458768 QAQ458768 QKM458768 QUI458768 REE458768 ROA458768 RXW458768 SHS458768 SRO458768 TBK458768 TLG458768 TVC458768 UEY458768 UOU458768 UYQ458768 VIM458768 VSI458768 WCE458768 WMA458768 WVW458768 O524304 JK524304 TG524304 ADC524304 AMY524304 AWU524304 BGQ524304 BQM524304 CAI524304 CKE524304 CUA524304 DDW524304 DNS524304 DXO524304 EHK524304 ERG524304 FBC524304 FKY524304 FUU524304 GEQ524304 GOM524304 GYI524304 HIE524304 HSA524304 IBW524304 ILS524304 IVO524304 JFK524304 JPG524304 JZC524304 KIY524304 KSU524304 LCQ524304 LMM524304 LWI524304 MGE524304 MQA524304 MZW524304 NJS524304 NTO524304 ODK524304 ONG524304 OXC524304 PGY524304 PQU524304 QAQ524304 QKM524304 QUI524304 REE524304 ROA524304 RXW524304 SHS524304 SRO524304 TBK524304 TLG524304 TVC524304 UEY524304 UOU524304 UYQ524304 VIM524304 VSI524304 WCE524304 WMA524304 WVW524304 O589840 JK589840 TG589840 ADC589840 AMY589840 AWU589840 BGQ589840 BQM589840 CAI589840 CKE589840 CUA589840 DDW589840 DNS589840 DXO589840 EHK589840 ERG589840 FBC589840 FKY589840 FUU589840 GEQ589840 GOM589840 GYI589840 HIE589840 HSA589840 IBW589840 ILS589840 IVO589840 JFK589840 JPG589840 JZC589840 KIY589840 KSU589840 LCQ589840 LMM589840 LWI589840 MGE589840 MQA589840 MZW589840 NJS589840 NTO589840 ODK589840 ONG589840 OXC589840 PGY589840 PQU589840 QAQ589840 QKM589840 QUI589840 REE589840 ROA589840 RXW589840 SHS589840 SRO589840 TBK589840 TLG589840 TVC589840 UEY589840 UOU589840 UYQ589840 VIM589840 VSI589840 WCE589840 WMA589840 WVW589840 O655376 JK655376 TG655376 ADC655376 AMY655376 AWU655376 BGQ655376 BQM655376 CAI655376 CKE655376 CUA655376 DDW655376 DNS655376 DXO655376 EHK655376 ERG655376 FBC655376 FKY655376 FUU655376 GEQ655376 GOM655376 GYI655376 HIE655376 HSA655376 IBW655376 ILS655376 IVO655376 JFK655376 JPG655376 JZC655376 KIY655376 KSU655376 LCQ655376 LMM655376 LWI655376 MGE655376 MQA655376 MZW655376 NJS655376 NTO655376 ODK655376 ONG655376 OXC655376 PGY655376 PQU655376 QAQ655376 QKM655376 QUI655376 REE655376 ROA655376 RXW655376 SHS655376 SRO655376 TBK655376 TLG655376 TVC655376 UEY655376 UOU655376 UYQ655376 VIM655376 VSI655376 WCE655376 WMA655376 WVW655376 O720912 JK720912 TG720912 ADC720912 AMY720912 AWU720912 BGQ720912 BQM720912 CAI720912 CKE720912 CUA720912 DDW720912 DNS720912 DXO720912 EHK720912 ERG720912 FBC720912 FKY720912 FUU720912 GEQ720912 GOM720912 GYI720912 HIE720912 HSA720912 IBW720912 ILS720912 IVO720912 JFK720912 JPG720912 JZC720912 KIY720912 KSU720912 LCQ720912 LMM720912 LWI720912 MGE720912 MQA720912 MZW720912 NJS720912 NTO720912 ODK720912 ONG720912 OXC720912 PGY720912 PQU720912 QAQ720912 QKM720912 QUI720912 REE720912 ROA720912 RXW720912 SHS720912 SRO720912 TBK720912 TLG720912 TVC720912 UEY720912 UOU720912 UYQ720912 VIM720912 VSI720912 WCE720912 WMA720912 WVW720912 O786448 JK786448 TG786448 ADC786448 AMY786448 AWU786448 BGQ786448 BQM786448 CAI786448 CKE786448 CUA786448 DDW786448 DNS786448 DXO786448 EHK786448 ERG786448 FBC786448 FKY786448 FUU786448 GEQ786448 GOM786448 GYI786448 HIE786448 HSA786448 IBW786448 ILS786448 IVO786448 JFK786448 JPG786448 JZC786448 KIY786448 KSU786448 LCQ786448 LMM786448 LWI786448 MGE786448 MQA786448 MZW786448 NJS786448 NTO786448 ODK786448 ONG786448 OXC786448 PGY786448 PQU786448 QAQ786448 QKM786448 QUI786448 REE786448 ROA786448 RXW786448 SHS786448 SRO786448 TBK786448 TLG786448 TVC786448 UEY786448 UOU786448 UYQ786448 VIM786448 VSI786448 WCE786448 WMA786448 WVW786448 O851984 JK851984 TG851984 ADC851984 AMY851984 AWU851984 BGQ851984 BQM851984 CAI851984 CKE851984 CUA851984 DDW851984 DNS851984 DXO851984 EHK851984 ERG851984 FBC851984 FKY851984 FUU851984 GEQ851984 GOM851984 GYI851984 HIE851984 HSA851984 IBW851984 ILS851984 IVO851984 JFK851984 JPG851984 JZC851984 KIY851984 KSU851984 LCQ851984 LMM851984 LWI851984 MGE851984 MQA851984 MZW851984 NJS851984 NTO851984 ODK851984 ONG851984 OXC851984 PGY851984 PQU851984 QAQ851984 QKM851984 QUI851984 REE851984 ROA851984 RXW851984 SHS851984 SRO851984 TBK851984 TLG851984 TVC851984 UEY851984 UOU851984 UYQ851984 VIM851984 VSI851984 WCE851984 WMA851984 WVW851984 O917520 JK917520 TG917520 ADC917520 AMY917520 AWU917520 BGQ917520 BQM917520 CAI917520 CKE917520 CUA917520 DDW917520 DNS917520 DXO917520 EHK917520 ERG917520 FBC917520 FKY917520 FUU917520 GEQ917520 GOM917520 GYI917520 HIE917520 HSA917520 IBW917520 ILS917520 IVO917520 JFK917520 JPG917520 JZC917520 KIY917520 KSU917520 LCQ917520 LMM917520 LWI917520 MGE917520 MQA917520 MZW917520 NJS917520 NTO917520 ODK917520 ONG917520 OXC917520 PGY917520 PQU917520 QAQ917520 QKM917520 QUI917520 REE917520 ROA917520 RXW917520 SHS917520 SRO917520 TBK917520 TLG917520 TVC917520 UEY917520 UOU917520 UYQ917520 VIM917520 VSI917520 WCE917520 WMA917520 WVW917520 O983056 JK983056 TG983056 ADC983056 AMY983056 AWU983056 BGQ983056 BQM983056 CAI983056 CKE983056 CUA983056 DDW983056 DNS983056 DXO983056 EHK983056 ERG983056 FBC983056 FKY983056 FUU983056 GEQ983056 GOM983056 GYI983056 HIE983056 HSA983056 IBW983056 ILS983056 IVO983056 JFK983056 JPG983056 JZC983056 KIY983056 KSU983056 LCQ983056 LMM983056 LWI983056 MGE983056 MQA983056 MZW983056 NJS983056 NTO983056 ODK983056 ONG983056 OXC983056 PGY983056 PQU983056 QAQ983056 QKM983056 QUI983056 REE983056 ROA983056 RXW983056 SHS983056 SRO983056 TBK983056 TLG983056 TVC983056 UEY983056 UOU983056 UYQ983056 VIM983056 VSI983056 WCE983056 WMA983056 WVW983056 O21 JK21 TG21 ADC21 AMY21 AWU21 BGQ21 BQM21 CAI21 CKE21 CUA21 DDW21 DNS21 DXO21 EHK21 ERG21 FBC21 FKY21 FUU21 GEQ21 GOM21 GYI21 HIE21 HSA21 IBW21 ILS21 IVO21 JFK21 JPG21 JZC21 KIY21 KSU21 LCQ21 LMM21 LWI21 MGE21 MQA21 MZW21 NJS21 NTO21 ODK21 ONG21 OXC21 PGY21 PQU21 QAQ21 QKM21 QUI21 REE21 ROA21 RXW21 SHS21 SRO21 TBK21 TLG21 TVC21 UEY21 UOU21 UYQ21 VIM21 VSI21 WCE21 WMA21 WVW21 O65557 JK65557 TG65557 ADC65557 AMY65557 AWU65557 BGQ65557 BQM65557 CAI65557 CKE65557 CUA65557 DDW65557 DNS65557 DXO65557 EHK65557 ERG65557 FBC65557 FKY65557 FUU65557 GEQ65557 GOM65557 GYI65557 HIE65557 HSA65557 IBW65557 ILS65557 IVO65557 JFK65557 JPG65557 JZC65557 KIY65557 KSU65557 LCQ65557 LMM65557 LWI65557 MGE65557 MQA65557 MZW65557 NJS65557 NTO65557 ODK65557 ONG65557 OXC65557 PGY65557 PQU65557 QAQ65557 QKM65557 QUI65557 REE65557 ROA65557 RXW65557 SHS65557 SRO65557 TBK65557 TLG65557 TVC65557 UEY65557 UOU65557 UYQ65557 VIM65557 VSI65557 WCE65557 WMA65557 WVW65557 O131093 JK131093 TG131093 ADC131093 AMY131093 AWU131093 BGQ131093 BQM131093 CAI131093 CKE131093 CUA131093 DDW131093 DNS131093 DXO131093 EHK131093 ERG131093 FBC131093 FKY131093 FUU131093 GEQ131093 GOM131093 GYI131093 HIE131093 HSA131093 IBW131093 ILS131093 IVO131093 JFK131093 JPG131093 JZC131093 KIY131093 KSU131093 LCQ131093 LMM131093 LWI131093 MGE131093 MQA131093 MZW131093 NJS131093 NTO131093 ODK131093 ONG131093 OXC131093 PGY131093 PQU131093 QAQ131093 QKM131093 QUI131093 REE131093 ROA131093 RXW131093 SHS131093 SRO131093 TBK131093 TLG131093 TVC131093 UEY131093 UOU131093 UYQ131093 VIM131093 VSI131093 WCE131093 WMA131093 WVW131093 O196629 JK196629 TG196629 ADC196629 AMY196629 AWU196629 BGQ196629 BQM196629 CAI196629 CKE196629 CUA196629 DDW196629 DNS196629 DXO196629 EHK196629 ERG196629 FBC196629 FKY196629 FUU196629 GEQ196629 GOM196629 GYI196629 HIE196629 HSA196629 IBW196629 ILS196629 IVO196629 JFK196629 JPG196629 JZC196629 KIY196629 KSU196629 LCQ196629 LMM196629 LWI196629 MGE196629 MQA196629 MZW196629 NJS196629 NTO196629 ODK196629 ONG196629 OXC196629 PGY196629 PQU196629 QAQ196629 QKM196629 QUI196629 REE196629 ROA196629 RXW196629 SHS196629 SRO196629 TBK196629 TLG196629 TVC196629 UEY196629 UOU196629 UYQ196629 VIM196629 VSI196629 WCE196629 WMA196629 WVW196629 O262165 JK262165 TG262165 ADC262165 AMY262165 AWU262165 BGQ262165 BQM262165 CAI262165 CKE262165 CUA262165 DDW262165 DNS262165 DXO262165 EHK262165 ERG262165 FBC262165 FKY262165 FUU262165 GEQ262165 GOM262165 GYI262165 HIE262165 HSA262165 IBW262165 ILS262165 IVO262165 JFK262165 JPG262165 JZC262165 KIY262165 KSU262165 LCQ262165 LMM262165 LWI262165 MGE262165 MQA262165 MZW262165 NJS262165 NTO262165 ODK262165 ONG262165 OXC262165 PGY262165 PQU262165 QAQ262165 QKM262165 QUI262165 REE262165 ROA262165 RXW262165 SHS262165 SRO262165 TBK262165 TLG262165 TVC262165 UEY262165 UOU262165 UYQ262165 VIM262165 VSI262165 WCE262165 WMA262165 WVW262165 O327701 JK327701 TG327701 ADC327701 AMY327701 AWU327701 BGQ327701 BQM327701 CAI327701 CKE327701 CUA327701 DDW327701 DNS327701 DXO327701 EHK327701 ERG327701 FBC327701 FKY327701 FUU327701 GEQ327701 GOM327701 GYI327701 HIE327701 HSA327701 IBW327701 ILS327701 IVO327701 JFK327701 JPG327701 JZC327701 KIY327701 KSU327701 LCQ327701 LMM327701 LWI327701 MGE327701 MQA327701 MZW327701 NJS327701 NTO327701 ODK327701 ONG327701 OXC327701 PGY327701 PQU327701 QAQ327701 QKM327701 QUI327701 REE327701 ROA327701 RXW327701 SHS327701 SRO327701 TBK327701 TLG327701 TVC327701 UEY327701 UOU327701 UYQ327701 VIM327701 VSI327701 WCE327701 WMA327701 WVW327701 O393237 JK393237 TG393237 ADC393237 AMY393237 AWU393237 BGQ393237 BQM393237 CAI393237 CKE393237 CUA393237 DDW393237 DNS393237 DXO393237 EHK393237 ERG393237 FBC393237 FKY393237 FUU393237 GEQ393237 GOM393237 GYI393237 HIE393237 HSA393237 IBW393237 ILS393237 IVO393237 JFK393237 JPG393237 JZC393237 KIY393237 KSU393237 LCQ393237 LMM393237 LWI393237 MGE393237 MQA393237 MZW393237 NJS393237 NTO393237 ODK393237 ONG393237 OXC393237 PGY393237 PQU393237 QAQ393237 QKM393237 QUI393237 REE393237 ROA393237 RXW393237 SHS393237 SRO393237 TBK393237 TLG393237 TVC393237 UEY393237 UOU393237 UYQ393237 VIM393237 VSI393237 WCE393237 WMA393237 WVW393237 O458773 JK458773 TG458773 ADC458773 AMY458773 AWU458773 BGQ458773 BQM458773 CAI458773 CKE458773 CUA458773 DDW458773 DNS458773 DXO458773 EHK458773 ERG458773 FBC458773 FKY458773 FUU458773 GEQ458773 GOM458773 GYI458773 HIE458773 HSA458773 IBW458773 ILS458773 IVO458773 JFK458773 JPG458773 JZC458773 KIY458773 KSU458773 LCQ458773 LMM458773 LWI458773 MGE458773 MQA458773 MZW458773 NJS458773 NTO458773 ODK458773 ONG458773 OXC458773 PGY458773 PQU458773 QAQ458773 QKM458773 QUI458773 REE458773 ROA458773 RXW458773 SHS458773 SRO458773 TBK458773 TLG458773 TVC458773 UEY458773 UOU458773 UYQ458773 VIM458773 VSI458773 WCE458773 WMA458773 WVW458773 O524309 JK524309 TG524309 ADC524309 AMY524309 AWU524309 BGQ524309 BQM524309 CAI524309 CKE524309 CUA524309 DDW524309 DNS524309 DXO524309 EHK524309 ERG524309 FBC524309 FKY524309 FUU524309 GEQ524309 GOM524309 GYI524309 HIE524309 HSA524309 IBW524309 ILS524309 IVO524309 JFK524309 JPG524309 JZC524309 KIY524309 KSU524309 LCQ524309 LMM524309 LWI524309 MGE524309 MQA524309 MZW524309 NJS524309 NTO524309 ODK524309 ONG524309 OXC524309 PGY524309 PQU524309 QAQ524309 QKM524309 QUI524309 REE524309 ROA524309 RXW524309 SHS524309 SRO524309 TBK524309 TLG524309 TVC524309 UEY524309 UOU524309 UYQ524309 VIM524309 VSI524309 WCE524309 WMA524309 WVW524309 O589845 JK589845 TG589845 ADC589845 AMY589845 AWU589845 BGQ589845 BQM589845 CAI589845 CKE589845 CUA589845 DDW589845 DNS589845 DXO589845 EHK589845 ERG589845 FBC589845 FKY589845 FUU589845 GEQ589845 GOM589845 GYI589845 HIE589845 HSA589845 IBW589845 ILS589845 IVO589845 JFK589845 JPG589845 JZC589845 KIY589845 KSU589845 LCQ589845 LMM589845 LWI589845 MGE589845 MQA589845 MZW589845 NJS589845 NTO589845 ODK589845 ONG589845 OXC589845 PGY589845 PQU589845 QAQ589845 QKM589845 QUI589845 REE589845 ROA589845 RXW589845 SHS589845 SRO589845 TBK589845 TLG589845 TVC589845 UEY589845 UOU589845 UYQ589845 VIM589845 VSI589845 WCE589845 WMA589845 WVW589845 O655381 JK655381 TG655381 ADC655381 AMY655381 AWU655381 BGQ655381 BQM655381 CAI655381 CKE655381 CUA655381 DDW655381 DNS655381 DXO655381 EHK655381 ERG655381 FBC655381 FKY655381 FUU655381 GEQ655381 GOM655381 GYI655381 HIE655381 HSA655381 IBW655381 ILS655381 IVO655381 JFK655381 JPG655381 JZC655381 KIY655381 KSU655381 LCQ655381 LMM655381 LWI655381 MGE655381 MQA655381 MZW655381 NJS655381 NTO655381 ODK655381 ONG655381 OXC655381 PGY655381 PQU655381 QAQ655381 QKM655381 QUI655381 REE655381 ROA655381 RXW655381 SHS655381 SRO655381 TBK655381 TLG655381 TVC655381 UEY655381 UOU655381 UYQ655381 VIM655381 VSI655381 WCE655381 WMA655381 WVW655381 O720917 JK720917 TG720917 ADC720917 AMY720917 AWU720917 BGQ720917 BQM720917 CAI720917 CKE720917 CUA720917 DDW720917 DNS720917 DXO720917 EHK720917 ERG720917 FBC720917 FKY720917 FUU720917 GEQ720917 GOM720917 GYI720917 HIE720917 HSA720917 IBW720917 ILS720917 IVO720917 JFK720917 JPG720917 JZC720917 KIY720917 KSU720917 LCQ720917 LMM720917 LWI720917 MGE720917 MQA720917 MZW720917 NJS720917 NTO720917 ODK720917 ONG720917 OXC720917 PGY720917 PQU720917 QAQ720917 QKM720917 QUI720917 REE720917 ROA720917 RXW720917 SHS720917 SRO720917 TBK720917 TLG720917 TVC720917 UEY720917 UOU720917 UYQ720917 VIM720917 VSI720917 WCE720917 WMA720917 WVW720917 O786453 JK786453 TG786453 ADC786453 AMY786453 AWU786453 BGQ786453 BQM786453 CAI786453 CKE786453 CUA786453 DDW786453 DNS786453 DXO786453 EHK786453 ERG786453 FBC786453 FKY786453 FUU786453 GEQ786453 GOM786453 GYI786453 HIE786453 HSA786453 IBW786453 ILS786453 IVO786453 JFK786453 JPG786453 JZC786453 KIY786453 KSU786453 LCQ786453 LMM786453 LWI786453 MGE786453 MQA786453 MZW786453 NJS786453 NTO786453 ODK786453 ONG786453 OXC786453 PGY786453 PQU786453 QAQ786453 QKM786453 QUI786453 REE786453 ROA786453 RXW786453 SHS786453 SRO786453 TBK786453 TLG786453 TVC786453 UEY786453 UOU786453 UYQ786453 VIM786453 VSI786453 WCE786453 WMA786453 WVW786453 O851989 JK851989 TG851989 ADC851989 AMY851989 AWU851989 BGQ851989 BQM851989 CAI851989 CKE851989 CUA851989 DDW851989 DNS851989 DXO851989 EHK851989 ERG851989 FBC851989 FKY851989 FUU851989 GEQ851989 GOM851989 GYI851989 HIE851989 HSA851989 IBW851989 ILS851989 IVO851989 JFK851989 JPG851989 JZC851989 KIY851989 KSU851989 LCQ851989 LMM851989 LWI851989 MGE851989 MQA851989 MZW851989 NJS851989 NTO851989 ODK851989 ONG851989 OXC851989 PGY851989 PQU851989 QAQ851989 QKM851989 QUI851989 REE851989 ROA851989 RXW851989 SHS851989 SRO851989 TBK851989 TLG851989 TVC851989 UEY851989 UOU851989 UYQ851989 VIM851989 VSI851989 WCE851989 WMA851989 WVW851989 O917525 JK917525 TG917525 ADC917525 AMY917525 AWU917525 BGQ917525 BQM917525 CAI917525 CKE917525 CUA917525 DDW917525 DNS917525 DXO917525 EHK917525 ERG917525 FBC917525 FKY917525 FUU917525 GEQ917525 GOM917525 GYI917525 HIE917525 HSA917525 IBW917525 ILS917525 IVO917525 JFK917525 JPG917525 JZC917525 KIY917525 KSU917525 LCQ917525 LMM917525 LWI917525 MGE917525 MQA917525 MZW917525 NJS917525 NTO917525 ODK917525 ONG917525 OXC917525 PGY917525 PQU917525 QAQ917525 QKM917525 QUI917525 REE917525 ROA917525 RXW917525 SHS917525 SRO917525 TBK917525 TLG917525 TVC917525 UEY917525 UOU917525 UYQ917525 VIM917525 VSI917525 WCE917525 WMA917525 WVW917525 O983061 JK983061 TG983061 ADC983061 AMY983061 AWU983061 BGQ983061 BQM983061 CAI983061 CKE983061 CUA983061 DDW983061 DNS983061 DXO983061 EHK983061 ERG983061 FBC983061 FKY983061 FUU983061 GEQ983061 GOM983061 GYI983061 HIE983061 HSA983061 IBW983061 ILS983061 IVO983061 JFK983061 JPG983061 JZC983061 KIY983061 KSU983061 LCQ983061 LMM983061 LWI983061 MGE983061 MQA983061 MZW983061 NJS983061 NTO983061 ODK983061 ONG983061 OXC983061 PGY983061 PQU983061 QAQ983061 QKM983061 QUI983061 REE983061 ROA983061 RXW983061 SHS983061 SRO983061 TBK983061 TLG983061 TVC983061 UEY983061 UOU983061 UYQ983061 VIM983061 VSI983061 WCE983061 WMA983061 WVW983061 O30 JK30 TG30 ADC30 AMY30 AWU30 BGQ30 BQM30 CAI30 CKE30 CUA30 DDW30 DNS30 DXO30 EHK30 ERG30 FBC30 FKY30 FUU30 GEQ30 GOM30 GYI30 HIE30 HSA30 IBW30 ILS30 IVO30 JFK30 JPG30 JZC30 KIY30 KSU30 LCQ30 LMM30 LWI30 MGE30 MQA30 MZW30 NJS30 NTO30 ODK30 ONG30 OXC30 PGY30 PQU30 QAQ30 QKM30 QUI30 REE30 ROA30 RXW30 SHS30 SRO30 TBK30 TLG30 TVC30 UEY30 UOU30 UYQ30 VIM30 VSI30 WCE30 WMA30 WVW30 O65566 JK65566 TG65566 ADC65566 AMY65566 AWU65566 BGQ65566 BQM65566 CAI65566 CKE65566 CUA65566 DDW65566 DNS65566 DXO65566 EHK65566 ERG65566 FBC65566 FKY65566 FUU65566 GEQ65566 GOM65566 GYI65566 HIE65566 HSA65566 IBW65566 ILS65566 IVO65566 JFK65566 JPG65566 JZC65566 KIY65566 KSU65566 LCQ65566 LMM65566 LWI65566 MGE65566 MQA65566 MZW65566 NJS65566 NTO65566 ODK65566 ONG65566 OXC65566 PGY65566 PQU65566 QAQ65566 QKM65566 QUI65566 REE65566 ROA65566 RXW65566 SHS65566 SRO65566 TBK65566 TLG65566 TVC65566 UEY65566 UOU65566 UYQ65566 VIM65566 VSI65566 WCE65566 WMA65566 WVW65566 O131102 JK131102 TG131102 ADC131102 AMY131102 AWU131102 BGQ131102 BQM131102 CAI131102 CKE131102 CUA131102 DDW131102 DNS131102 DXO131102 EHK131102 ERG131102 FBC131102 FKY131102 FUU131102 GEQ131102 GOM131102 GYI131102 HIE131102 HSA131102 IBW131102 ILS131102 IVO131102 JFK131102 JPG131102 JZC131102 KIY131102 KSU131102 LCQ131102 LMM131102 LWI131102 MGE131102 MQA131102 MZW131102 NJS131102 NTO131102 ODK131102 ONG131102 OXC131102 PGY131102 PQU131102 QAQ131102 QKM131102 QUI131102 REE131102 ROA131102 RXW131102 SHS131102 SRO131102 TBK131102 TLG131102 TVC131102 UEY131102 UOU131102 UYQ131102 VIM131102 VSI131102 WCE131102 WMA131102 WVW131102 O196638 JK196638 TG196638 ADC196638 AMY196638 AWU196638 BGQ196638 BQM196638 CAI196638 CKE196638 CUA196638 DDW196638 DNS196638 DXO196638 EHK196638 ERG196638 FBC196638 FKY196638 FUU196638 GEQ196638 GOM196638 GYI196638 HIE196638 HSA196638 IBW196638 ILS196638 IVO196638 JFK196638 JPG196638 JZC196638 KIY196638 KSU196638 LCQ196638 LMM196638 LWI196638 MGE196638 MQA196638 MZW196638 NJS196638 NTO196638 ODK196638 ONG196638 OXC196638 PGY196638 PQU196638 QAQ196638 QKM196638 QUI196638 REE196638 ROA196638 RXW196638 SHS196638 SRO196638 TBK196638 TLG196638 TVC196638 UEY196638 UOU196638 UYQ196638 VIM196638 VSI196638 WCE196638 WMA196638 WVW196638 O262174 JK262174 TG262174 ADC262174 AMY262174 AWU262174 BGQ262174 BQM262174 CAI262174 CKE262174 CUA262174 DDW262174 DNS262174 DXO262174 EHK262174 ERG262174 FBC262174 FKY262174 FUU262174 GEQ262174 GOM262174 GYI262174 HIE262174 HSA262174 IBW262174 ILS262174 IVO262174 JFK262174 JPG262174 JZC262174 KIY262174 KSU262174 LCQ262174 LMM262174 LWI262174 MGE262174 MQA262174 MZW262174 NJS262174 NTO262174 ODK262174 ONG262174 OXC262174 PGY262174 PQU262174 QAQ262174 QKM262174 QUI262174 REE262174 ROA262174 RXW262174 SHS262174 SRO262174 TBK262174 TLG262174 TVC262174 UEY262174 UOU262174 UYQ262174 VIM262174 VSI262174 WCE262174 WMA262174 WVW262174 O327710 JK327710 TG327710 ADC327710 AMY327710 AWU327710 BGQ327710 BQM327710 CAI327710 CKE327710 CUA327710 DDW327710 DNS327710 DXO327710 EHK327710 ERG327710 FBC327710 FKY327710 FUU327710 GEQ327710 GOM327710 GYI327710 HIE327710 HSA327710 IBW327710 ILS327710 IVO327710 JFK327710 JPG327710 JZC327710 KIY327710 KSU327710 LCQ327710 LMM327710 LWI327710 MGE327710 MQA327710 MZW327710 NJS327710 NTO327710 ODK327710 ONG327710 OXC327710 PGY327710 PQU327710 QAQ327710 QKM327710 QUI327710 REE327710 ROA327710 RXW327710 SHS327710 SRO327710 TBK327710 TLG327710 TVC327710 UEY327710 UOU327710 UYQ327710 VIM327710 VSI327710 WCE327710 WMA327710 WVW327710 O393246 JK393246 TG393246 ADC393246 AMY393246 AWU393246 BGQ393246 BQM393246 CAI393246 CKE393246 CUA393246 DDW393246 DNS393246 DXO393246 EHK393246 ERG393246 FBC393246 FKY393246 FUU393246 GEQ393246 GOM393246 GYI393246 HIE393246 HSA393246 IBW393246 ILS393246 IVO393246 JFK393246 JPG393246 JZC393246 KIY393246 KSU393246 LCQ393246 LMM393246 LWI393246 MGE393246 MQA393246 MZW393246 NJS393246 NTO393246 ODK393246 ONG393246 OXC393246 PGY393246 PQU393246 QAQ393246 QKM393246 QUI393246 REE393246 ROA393246 RXW393246 SHS393246 SRO393246 TBK393246 TLG393246 TVC393246 UEY393246 UOU393246 UYQ393246 VIM393246 VSI393246 WCE393246 WMA393246 WVW393246 O458782 JK458782 TG458782 ADC458782 AMY458782 AWU458782 BGQ458782 BQM458782 CAI458782 CKE458782 CUA458782 DDW458782 DNS458782 DXO458782 EHK458782 ERG458782 FBC458782 FKY458782 FUU458782 GEQ458782 GOM458782 GYI458782 HIE458782 HSA458782 IBW458782 ILS458782 IVO458782 JFK458782 JPG458782 JZC458782 KIY458782 KSU458782 LCQ458782 LMM458782 LWI458782 MGE458782 MQA458782 MZW458782 NJS458782 NTO458782 ODK458782 ONG458782 OXC458782 PGY458782 PQU458782 QAQ458782 QKM458782 QUI458782 REE458782 ROA458782 RXW458782 SHS458782 SRO458782 TBK458782 TLG458782 TVC458782 UEY458782 UOU458782 UYQ458782 VIM458782 VSI458782 WCE458782 WMA458782 WVW458782 O524318 JK524318 TG524318 ADC524318 AMY524318 AWU524318 BGQ524318 BQM524318 CAI524318 CKE524318 CUA524318 DDW524318 DNS524318 DXO524318 EHK524318 ERG524318 FBC524318 FKY524318 FUU524318 GEQ524318 GOM524318 GYI524318 HIE524318 HSA524318 IBW524318 ILS524318 IVO524318 JFK524318 JPG524318 JZC524318 KIY524318 KSU524318 LCQ524318 LMM524318 LWI524318 MGE524318 MQA524318 MZW524318 NJS524318 NTO524318 ODK524318 ONG524318 OXC524318 PGY524318 PQU524318 QAQ524318 QKM524318 QUI524318 REE524318 ROA524318 RXW524318 SHS524318 SRO524318 TBK524318 TLG524318 TVC524318 UEY524318 UOU524318 UYQ524318 VIM524318 VSI524318 WCE524318 WMA524318 WVW524318 O589854 JK589854 TG589854 ADC589854 AMY589854 AWU589854 BGQ589854 BQM589854 CAI589854 CKE589854 CUA589854 DDW589854 DNS589854 DXO589854 EHK589854 ERG589854 FBC589854 FKY589854 FUU589854 GEQ589854 GOM589854 GYI589854 HIE589854 HSA589854 IBW589854 ILS589854 IVO589854 JFK589854 JPG589854 JZC589854 KIY589854 KSU589854 LCQ589854 LMM589854 LWI589854 MGE589854 MQA589854 MZW589854 NJS589854 NTO589854 ODK589854 ONG589854 OXC589854 PGY589854 PQU589854 QAQ589854 QKM589854 QUI589854 REE589854 ROA589854 RXW589854 SHS589854 SRO589854 TBK589854 TLG589854 TVC589854 UEY589854 UOU589854 UYQ589854 VIM589854 VSI589854 WCE589854 WMA589854 WVW589854 O655390 JK655390 TG655390 ADC655390 AMY655390 AWU655390 BGQ655390 BQM655390 CAI655390 CKE655390 CUA655390 DDW655390 DNS655390 DXO655390 EHK655390 ERG655390 FBC655390 FKY655390 FUU655390 GEQ655390 GOM655390 GYI655390 HIE655390 HSA655390 IBW655390 ILS655390 IVO655390 JFK655390 JPG655390 JZC655390 KIY655390 KSU655390 LCQ655390 LMM655390 LWI655390 MGE655390 MQA655390 MZW655390 NJS655390 NTO655390 ODK655390 ONG655390 OXC655390 PGY655390 PQU655390 QAQ655390 QKM655390 QUI655390 REE655390 ROA655390 RXW655390 SHS655390 SRO655390 TBK655390 TLG655390 TVC655390 UEY655390 UOU655390 UYQ655390 VIM655390 VSI655390 WCE655390 WMA655390 WVW655390 O720926 JK720926 TG720926 ADC720926 AMY720926 AWU720926 BGQ720926 BQM720926 CAI720926 CKE720926 CUA720926 DDW720926 DNS720926 DXO720926 EHK720926 ERG720926 FBC720926 FKY720926 FUU720926 GEQ720926 GOM720926 GYI720926 HIE720926 HSA720926 IBW720926 ILS720926 IVO720926 JFK720926 JPG720926 JZC720926 KIY720926 KSU720926 LCQ720926 LMM720926 LWI720926 MGE720926 MQA720926 MZW720926 NJS720926 NTO720926 ODK720926 ONG720926 OXC720926 PGY720926 PQU720926 QAQ720926 QKM720926 QUI720926 REE720926 ROA720926 RXW720926 SHS720926 SRO720926 TBK720926 TLG720926 TVC720926 UEY720926 UOU720926 UYQ720926 VIM720926 VSI720926 WCE720926 WMA720926 WVW720926 O786462 JK786462 TG786462 ADC786462 AMY786462 AWU786462 BGQ786462 BQM786462 CAI786462 CKE786462 CUA786462 DDW786462 DNS786462 DXO786462 EHK786462 ERG786462 FBC786462 FKY786462 FUU786462 GEQ786462 GOM786462 GYI786462 HIE786462 HSA786462 IBW786462 ILS786462 IVO786462 JFK786462 JPG786462 JZC786462 KIY786462 KSU786462 LCQ786462 LMM786462 LWI786462 MGE786462 MQA786462 MZW786462 NJS786462 NTO786462 ODK786462 ONG786462 OXC786462 PGY786462 PQU786462 QAQ786462 QKM786462 QUI786462 REE786462 ROA786462 RXW786462 SHS786462 SRO786462 TBK786462 TLG786462 TVC786462 UEY786462 UOU786462 UYQ786462 VIM786462 VSI786462 WCE786462 WMA786462 WVW786462 O851998 JK851998 TG851998 ADC851998 AMY851998 AWU851998 BGQ851998 BQM851998 CAI851998 CKE851998 CUA851998 DDW851998 DNS851998 DXO851998 EHK851998 ERG851998 FBC851998 FKY851998 FUU851998 GEQ851998 GOM851998 GYI851998 HIE851998 HSA851998 IBW851998 ILS851998 IVO851998 JFK851998 JPG851998 JZC851998 KIY851998 KSU851998 LCQ851998 LMM851998 LWI851998 MGE851998 MQA851998 MZW851998 NJS851998 NTO851998 ODK851998 ONG851998 OXC851998 PGY851998 PQU851998 QAQ851998 QKM851998 QUI851998 REE851998 ROA851998 RXW851998 SHS851998 SRO851998 TBK851998 TLG851998 TVC851998 UEY851998 UOU851998 UYQ851998 VIM851998 VSI851998 WCE851998 WMA851998 WVW851998 O917534 JK917534 TG917534 ADC917534 AMY917534 AWU917534 BGQ917534 BQM917534 CAI917534 CKE917534 CUA917534 DDW917534 DNS917534 DXO917534 EHK917534 ERG917534 FBC917534 FKY917534 FUU917534 GEQ917534 GOM917534 GYI917534 HIE917534 HSA917534 IBW917534 ILS917534 IVO917534 JFK917534 JPG917534 JZC917534 KIY917534 KSU917534 LCQ917534 LMM917534 LWI917534 MGE917534 MQA917534 MZW917534 NJS917534 NTO917534 ODK917534 ONG917534 OXC917534 PGY917534 PQU917534 QAQ917534 QKM917534 QUI917534 REE917534 ROA917534 RXW917534 SHS917534 SRO917534 TBK917534 TLG917534 TVC917534 UEY917534 UOU917534 UYQ917534 VIM917534 VSI917534 WCE917534 WMA917534 WVW917534 O983070 JK983070 TG983070 ADC983070 AMY983070 AWU983070 BGQ983070 BQM983070 CAI983070 CKE983070 CUA983070 DDW983070 DNS983070 DXO983070 EHK983070 ERG983070 FBC983070 FKY983070 FUU983070 GEQ983070 GOM983070 GYI983070 HIE983070 HSA983070 IBW983070 ILS983070 IVO983070 JFK983070 JPG983070 JZC983070 KIY983070 KSU983070 LCQ983070 LMM983070 LWI983070 MGE983070 MQA983070 MZW983070 NJS983070 NTO983070 ODK983070 ONG983070 OXC983070 PGY983070 PQU983070 QAQ983070 QKM983070 QUI983070 REE983070 ROA983070 RXW983070 SHS983070 SRO983070 TBK983070 TLG983070 TVC983070 UEY983070 UOU983070 UYQ983070 VIM983070 VSI983070 WCE983070 WMA983070 WVW983070 O37 JK37 TG37 ADC37 AMY37 AWU37 BGQ37 BQM37 CAI37 CKE37 CUA37 DDW37 DNS37 DXO37 EHK37 ERG37 FBC37 FKY37 FUU37 GEQ37 GOM37 GYI37 HIE37 HSA37 IBW37 ILS37 IVO37 JFK37 JPG37 JZC37 KIY37 KSU37 LCQ37 LMM37 LWI37 MGE37 MQA37 MZW37 NJS37 NTO37 ODK37 ONG37 OXC37 PGY37 PQU37 QAQ37 QKM37 QUI37 REE37 ROA37 RXW37 SHS37 SRO37 TBK37 TLG37 TVC37 UEY37 UOU37 UYQ37 VIM37 VSI37 WCE37 WMA37 WVW37 O65573 JK65573 TG65573 ADC65573 AMY65573 AWU65573 BGQ65573 BQM65573 CAI65573 CKE65573 CUA65573 DDW65573 DNS65573 DXO65573 EHK65573 ERG65573 FBC65573 FKY65573 FUU65573 GEQ65573 GOM65573 GYI65573 HIE65573 HSA65573 IBW65573 ILS65573 IVO65573 JFK65573 JPG65573 JZC65573 KIY65573 KSU65573 LCQ65573 LMM65573 LWI65573 MGE65573 MQA65573 MZW65573 NJS65573 NTO65573 ODK65573 ONG65573 OXC65573 PGY65573 PQU65573 QAQ65573 QKM65573 QUI65573 REE65573 ROA65573 RXW65573 SHS65573 SRO65573 TBK65573 TLG65573 TVC65573 UEY65573 UOU65573 UYQ65573 VIM65573 VSI65573 WCE65573 WMA65573 WVW65573 O131109 JK131109 TG131109 ADC131109 AMY131109 AWU131109 BGQ131109 BQM131109 CAI131109 CKE131109 CUA131109 DDW131109 DNS131109 DXO131109 EHK131109 ERG131109 FBC131109 FKY131109 FUU131109 GEQ131109 GOM131109 GYI131109 HIE131109 HSA131109 IBW131109 ILS131109 IVO131109 JFK131109 JPG131109 JZC131109 KIY131109 KSU131109 LCQ131109 LMM131109 LWI131109 MGE131109 MQA131109 MZW131109 NJS131109 NTO131109 ODK131109 ONG131109 OXC131109 PGY131109 PQU131109 QAQ131109 QKM131109 QUI131109 REE131109 ROA131109 RXW131109 SHS131109 SRO131109 TBK131109 TLG131109 TVC131109 UEY131109 UOU131109 UYQ131109 VIM131109 VSI131109 WCE131109 WMA131109 WVW131109 O196645 JK196645 TG196645 ADC196645 AMY196645 AWU196645 BGQ196645 BQM196645 CAI196645 CKE196645 CUA196645 DDW196645 DNS196645 DXO196645 EHK196645 ERG196645 FBC196645 FKY196645 FUU196645 GEQ196645 GOM196645 GYI196645 HIE196645 HSA196645 IBW196645 ILS196645 IVO196645 JFK196645 JPG196645 JZC196645 KIY196645 KSU196645 LCQ196645 LMM196645 LWI196645 MGE196645 MQA196645 MZW196645 NJS196645 NTO196645 ODK196645 ONG196645 OXC196645 PGY196645 PQU196645 QAQ196645 QKM196645 QUI196645 REE196645 ROA196645 RXW196645 SHS196645 SRO196645 TBK196645 TLG196645 TVC196645 UEY196645 UOU196645 UYQ196645 VIM196645 VSI196645 WCE196645 WMA196645 WVW196645 O262181 JK262181 TG262181 ADC262181 AMY262181 AWU262181 BGQ262181 BQM262181 CAI262181 CKE262181 CUA262181 DDW262181 DNS262181 DXO262181 EHK262181 ERG262181 FBC262181 FKY262181 FUU262181 GEQ262181 GOM262181 GYI262181 HIE262181 HSA262181 IBW262181 ILS262181 IVO262181 JFK262181 JPG262181 JZC262181 KIY262181 KSU262181 LCQ262181 LMM262181 LWI262181 MGE262181 MQA262181 MZW262181 NJS262181 NTO262181 ODK262181 ONG262181 OXC262181 PGY262181 PQU262181 QAQ262181 QKM262181 QUI262181 REE262181 ROA262181 RXW262181 SHS262181 SRO262181 TBK262181 TLG262181 TVC262181 UEY262181 UOU262181 UYQ262181 VIM262181 VSI262181 WCE262181 WMA262181 WVW262181 O327717 JK327717 TG327717 ADC327717 AMY327717 AWU327717 BGQ327717 BQM327717 CAI327717 CKE327717 CUA327717 DDW327717 DNS327717 DXO327717 EHK327717 ERG327717 FBC327717 FKY327717 FUU327717 GEQ327717 GOM327717 GYI327717 HIE327717 HSA327717 IBW327717 ILS327717 IVO327717 JFK327717 JPG327717 JZC327717 KIY327717 KSU327717 LCQ327717 LMM327717 LWI327717 MGE327717 MQA327717 MZW327717 NJS327717 NTO327717 ODK327717 ONG327717 OXC327717 PGY327717 PQU327717 QAQ327717 QKM327717 QUI327717 REE327717 ROA327717 RXW327717 SHS327717 SRO327717 TBK327717 TLG327717 TVC327717 UEY327717 UOU327717 UYQ327717 VIM327717 VSI327717 WCE327717 WMA327717 WVW327717 O393253 JK393253 TG393253 ADC393253 AMY393253 AWU393253 BGQ393253 BQM393253 CAI393253 CKE393253 CUA393253 DDW393253 DNS393253 DXO393253 EHK393253 ERG393253 FBC393253 FKY393253 FUU393253 GEQ393253 GOM393253 GYI393253 HIE393253 HSA393253 IBW393253 ILS393253 IVO393253 JFK393253 JPG393253 JZC393253 KIY393253 KSU393253 LCQ393253 LMM393253 LWI393253 MGE393253 MQA393253 MZW393253 NJS393253 NTO393253 ODK393253 ONG393253 OXC393253 PGY393253 PQU393253 QAQ393253 QKM393253 QUI393253 REE393253 ROA393253 RXW393253 SHS393253 SRO393253 TBK393253 TLG393253 TVC393253 UEY393253 UOU393253 UYQ393253 VIM393253 VSI393253 WCE393253 WMA393253 WVW393253 O458789 JK458789 TG458789 ADC458789 AMY458789 AWU458789 BGQ458789 BQM458789 CAI458789 CKE458789 CUA458789 DDW458789 DNS458789 DXO458789 EHK458789 ERG458789 FBC458789 FKY458789 FUU458789 GEQ458789 GOM458789 GYI458789 HIE458789 HSA458789 IBW458789 ILS458789 IVO458789 JFK458789 JPG458789 JZC458789 KIY458789 KSU458789 LCQ458789 LMM458789 LWI458789 MGE458789 MQA458789 MZW458789 NJS458789 NTO458789 ODK458789 ONG458789 OXC458789 PGY458789 PQU458789 QAQ458789 QKM458789 QUI458789 REE458789 ROA458789 RXW458789 SHS458789 SRO458789 TBK458789 TLG458789 TVC458789 UEY458789 UOU458789 UYQ458789 VIM458789 VSI458789 WCE458789 WMA458789 WVW458789 O524325 JK524325 TG524325 ADC524325 AMY524325 AWU524325 BGQ524325 BQM524325 CAI524325 CKE524325 CUA524325 DDW524325 DNS524325 DXO524325 EHK524325 ERG524325 FBC524325 FKY524325 FUU524325 GEQ524325 GOM524325 GYI524325 HIE524325 HSA524325 IBW524325 ILS524325 IVO524325 JFK524325 JPG524325 JZC524325 KIY524325 KSU524325 LCQ524325 LMM524325 LWI524325 MGE524325 MQA524325 MZW524325 NJS524325 NTO524325 ODK524325 ONG524325 OXC524325 PGY524325 PQU524325 QAQ524325 QKM524325 QUI524325 REE524325 ROA524325 RXW524325 SHS524325 SRO524325 TBK524325 TLG524325 TVC524325 UEY524325 UOU524325 UYQ524325 VIM524325 VSI524325 WCE524325 WMA524325 WVW524325 O589861 JK589861 TG589861 ADC589861 AMY589861 AWU589861 BGQ589861 BQM589861 CAI589861 CKE589861 CUA589861 DDW589861 DNS589861 DXO589861 EHK589861 ERG589861 FBC589861 FKY589861 FUU589861 GEQ589861 GOM589861 GYI589861 HIE589861 HSA589861 IBW589861 ILS589861 IVO589861 JFK589861 JPG589861 JZC589861 KIY589861 KSU589861 LCQ589861 LMM589861 LWI589861 MGE589861 MQA589861 MZW589861 NJS589861 NTO589861 ODK589861 ONG589861 OXC589861 PGY589861 PQU589861 QAQ589861 QKM589861 QUI589861 REE589861 ROA589861 RXW589861 SHS589861 SRO589861 TBK589861 TLG589861 TVC589861 UEY589861 UOU589861 UYQ589861 VIM589861 VSI589861 WCE589861 WMA589861 WVW589861 O655397 JK655397 TG655397 ADC655397 AMY655397 AWU655397 BGQ655397 BQM655397 CAI655397 CKE655397 CUA655397 DDW655397 DNS655397 DXO655397 EHK655397 ERG655397 FBC655397 FKY655397 FUU655397 GEQ655397 GOM655397 GYI655397 HIE655397 HSA655397 IBW655397 ILS655397 IVO655397 JFK655397 JPG655397 JZC655397 KIY655397 KSU655397 LCQ655397 LMM655397 LWI655397 MGE655397 MQA655397 MZW655397 NJS655397 NTO655397 ODK655397 ONG655397 OXC655397 PGY655397 PQU655397 QAQ655397 QKM655397 QUI655397 REE655397 ROA655397 RXW655397 SHS655397 SRO655397 TBK655397 TLG655397 TVC655397 UEY655397 UOU655397 UYQ655397 VIM655397 VSI655397 WCE655397 WMA655397 WVW655397 O720933 JK720933 TG720933 ADC720933 AMY720933 AWU720933 BGQ720933 BQM720933 CAI720933 CKE720933 CUA720933 DDW720933 DNS720933 DXO720933 EHK720933 ERG720933 FBC720933 FKY720933 FUU720933 GEQ720933 GOM720933 GYI720933 HIE720933 HSA720933 IBW720933 ILS720933 IVO720933 JFK720933 JPG720933 JZC720933 KIY720933 KSU720933 LCQ720933 LMM720933 LWI720933 MGE720933 MQA720933 MZW720933 NJS720933 NTO720933 ODK720933 ONG720933 OXC720933 PGY720933 PQU720933 QAQ720933 QKM720933 QUI720933 REE720933 ROA720933 RXW720933 SHS720933 SRO720933 TBK720933 TLG720933 TVC720933 UEY720933 UOU720933 UYQ720933 VIM720933 VSI720933 WCE720933 WMA720933 WVW720933 O786469 JK786469 TG786469 ADC786469 AMY786469 AWU786469 BGQ786469 BQM786469 CAI786469 CKE786469 CUA786469 DDW786469 DNS786469 DXO786469 EHK786469 ERG786469 FBC786469 FKY786469 FUU786469 GEQ786469 GOM786469 GYI786469 HIE786469 HSA786469 IBW786469 ILS786469 IVO786469 JFK786469 JPG786469 JZC786469 KIY786469 KSU786469 LCQ786469 LMM786469 LWI786469 MGE786469 MQA786469 MZW786469 NJS786469 NTO786469 ODK786469 ONG786469 OXC786469 PGY786469 PQU786469 QAQ786469 QKM786469 QUI786469 REE786469 ROA786469 RXW786469 SHS786469 SRO786469 TBK786469 TLG786469 TVC786469 UEY786469 UOU786469 UYQ786469 VIM786469 VSI786469 WCE786469 WMA786469 WVW786469 O852005 JK852005 TG852005 ADC852005 AMY852005 AWU852005 BGQ852005 BQM852005 CAI852005 CKE852005 CUA852005 DDW852005 DNS852005 DXO852005 EHK852005 ERG852005 FBC852005 FKY852005 FUU852005 GEQ852005 GOM852005 GYI852005 HIE852005 HSA852005 IBW852005 ILS852005 IVO852005 JFK852005 JPG852005 JZC852005 KIY852005 KSU852005 LCQ852005 LMM852005 LWI852005 MGE852005 MQA852005 MZW852005 NJS852005 NTO852005 ODK852005 ONG852005 OXC852005 PGY852005 PQU852005 QAQ852005 QKM852005 QUI852005 REE852005 ROA852005 RXW852005 SHS852005 SRO852005 TBK852005 TLG852005 TVC852005 UEY852005 UOU852005 UYQ852005 VIM852005 VSI852005 WCE852005 WMA852005 WVW852005 O917541 JK917541 TG917541 ADC917541 AMY917541 AWU917541 BGQ917541 BQM917541 CAI917541 CKE917541 CUA917541 DDW917541 DNS917541 DXO917541 EHK917541 ERG917541 FBC917541 FKY917541 FUU917541 GEQ917541 GOM917541 GYI917541 HIE917541 HSA917541 IBW917541 ILS917541 IVO917541 JFK917541 JPG917541 JZC917541 KIY917541 KSU917541 LCQ917541 LMM917541 LWI917541 MGE917541 MQA917541 MZW917541 NJS917541 NTO917541 ODK917541 ONG917541 OXC917541 PGY917541 PQU917541 QAQ917541 QKM917541 QUI917541 REE917541 ROA917541 RXW917541 SHS917541 SRO917541 TBK917541 TLG917541 TVC917541 UEY917541 UOU917541 UYQ917541 VIM917541 VSI917541 WCE917541 WMA917541 WVW917541 O983077 JK983077 TG983077 ADC983077 AMY983077 AWU983077 BGQ983077 BQM983077 CAI983077 CKE983077 CUA983077 DDW983077 DNS983077 DXO983077 EHK983077 ERG983077 FBC983077 FKY983077 FUU983077 GEQ983077 GOM983077 GYI983077 HIE983077 HSA983077 IBW983077 ILS983077 IVO983077 JFK983077 JPG983077 JZC983077 KIY983077 KSU983077 LCQ983077 LMM983077 LWI983077 MGE983077 MQA983077 MZW983077 NJS983077 NTO983077 ODK983077 ONG983077 OXC983077 PGY983077 PQU983077 QAQ983077 QKM983077 QUI983077 REE983077 ROA983077 RXW983077 SHS983077 SRO983077 TBK983077 TLG983077 TVC983077 UEY983077 UOU983077 UYQ983077 VIM983077 VSI983077 WCE983077 WMA983077 WVW983077 O49 JK49 TG49 ADC49 AMY49 AWU49 BGQ49 BQM49 CAI49 CKE49 CUA49 DDW49 DNS49 DXO49 EHK49 ERG49 FBC49 FKY49 FUU49 GEQ49 GOM49 GYI49 HIE49 HSA49 IBW49 ILS49 IVO49 JFK49 JPG49 JZC49 KIY49 KSU49 LCQ49 LMM49 LWI49 MGE49 MQA49 MZW49 NJS49 NTO49 ODK49 ONG49 OXC49 PGY49 PQU49 QAQ49 QKM49 QUI49 REE49 ROA49 RXW49 SHS49 SRO49 TBK49 TLG49 TVC49 UEY49 UOU49 UYQ49 VIM49 VSI49 WCE49 WMA49 WVW49 O65585 JK65585 TG65585 ADC65585 AMY65585 AWU65585 BGQ65585 BQM65585 CAI65585 CKE65585 CUA65585 DDW65585 DNS65585 DXO65585 EHK65585 ERG65585 FBC65585 FKY65585 FUU65585 GEQ65585 GOM65585 GYI65585 HIE65585 HSA65585 IBW65585 ILS65585 IVO65585 JFK65585 JPG65585 JZC65585 KIY65585 KSU65585 LCQ65585 LMM65585 LWI65585 MGE65585 MQA65585 MZW65585 NJS65585 NTO65585 ODK65585 ONG65585 OXC65585 PGY65585 PQU65585 QAQ65585 QKM65585 QUI65585 REE65585 ROA65585 RXW65585 SHS65585 SRO65585 TBK65585 TLG65585 TVC65585 UEY65585 UOU65585 UYQ65585 VIM65585 VSI65585 WCE65585 WMA65585 WVW65585 O131121 JK131121 TG131121 ADC131121 AMY131121 AWU131121 BGQ131121 BQM131121 CAI131121 CKE131121 CUA131121 DDW131121 DNS131121 DXO131121 EHK131121 ERG131121 FBC131121 FKY131121 FUU131121 GEQ131121 GOM131121 GYI131121 HIE131121 HSA131121 IBW131121 ILS131121 IVO131121 JFK131121 JPG131121 JZC131121 KIY131121 KSU131121 LCQ131121 LMM131121 LWI131121 MGE131121 MQA131121 MZW131121 NJS131121 NTO131121 ODK131121 ONG131121 OXC131121 PGY131121 PQU131121 QAQ131121 QKM131121 QUI131121 REE131121 ROA131121 RXW131121 SHS131121 SRO131121 TBK131121 TLG131121 TVC131121 UEY131121 UOU131121 UYQ131121 VIM131121 VSI131121 WCE131121 WMA131121 WVW131121 O196657 JK196657 TG196657 ADC196657 AMY196657 AWU196657 BGQ196657 BQM196657 CAI196657 CKE196657 CUA196657 DDW196657 DNS196657 DXO196657 EHK196657 ERG196657 FBC196657 FKY196657 FUU196657 GEQ196657 GOM196657 GYI196657 HIE196657 HSA196657 IBW196657 ILS196657 IVO196657 JFK196657 JPG196657 JZC196657 KIY196657 KSU196657 LCQ196657 LMM196657 LWI196657 MGE196657 MQA196657 MZW196657 NJS196657 NTO196657 ODK196657 ONG196657 OXC196657 PGY196657 PQU196657 QAQ196657 QKM196657 QUI196657 REE196657 ROA196657 RXW196657 SHS196657 SRO196657 TBK196657 TLG196657 TVC196657 UEY196657 UOU196657 UYQ196657 VIM196657 VSI196657 WCE196657 WMA196657 WVW196657 O262193 JK262193 TG262193 ADC262193 AMY262193 AWU262193 BGQ262193 BQM262193 CAI262193 CKE262193 CUA262193 DDW262193 DNS262193 DXO262193 EHK262193 ERG262193 FBC262193 FKY262193 FUU262193 GEQ262193 GOM262193 GYI262193 HIE262193 HSA262193 IBW262193 ILS262193 IVO262193 JFK262193 JPG262193 JZC262193 KIY262193 KSU262193 LCQ262193 LMM262193 LWI262193 MGE262193 MQA262193 MZW262193 NJS262193 NTO262193 ODK262193 ONG262193 OXC262193 PGY262193 PQU262193 QAQ262193 QKM262193 QUI262193 REE262193 ROA262193 RXW262193 SHS262193 SRO262193 TBK262193 TLG262193 TVC262193 UEY262193 UOU262193 UYQ262193 VIM262193 VSI262193 WCE262193 WMA262193 WVW262193 O327729 JK327729 TG327729 ADC327729 AMY327729 AWU327729 BGQ327729 BQM327729 CAI327729 CKE327729 CUA327729 DDW327729 DNS327729 DXO327729 EHK327729 ERG327729 FBC327729 FKY327729 FUU327729 GEQ327729 GOM327729 GYI327729 HIE327729 HSA327729 IBW327729 ILS327729 IVO327729 JFK327729 JPG327729 JZC327729 KIY327729 KSU327729 LCQ327729 LMM327729 LWI327729 MGE327729 MQA327729 MZW327729 NJS327729 NTO327729 ODK327729 ONG327729 OXC327729 PGY327729 PQU327729 QAQ327729 QKM327729 QUI327729 REE327729 ROA327729 RXW327729 SHS327729 SRO327729 TBK327729 TLG327729 TVC327729 UEY327729 UOU327729 UYQ327729 VIM327729 VSI327729 WCE327729 WMA327729 WVW327729 O393265 JK393265 TG393265 ADC393265 AMY393265 AWU393265 BGQ393265 BQM393265 CAI393265 CKE393265 CUA393265 DDW393265 DNS393265 DXO393265 EHK393265 ERG393265 FBC393265 FKY393265 FUU393265 GEQ393265 GOM393265 GYI393265 HIE393265 HSA393265 IBW393265 ILS393265 IVO393265 JFK393265 JPG393265 JZC393265 KIY393265 KSU393265 LCQ393265 LMM393265 LWI393265 MGE393265 MQA393265 MZW393265 NJS393265 NTO393265 ODK393265 ONG393265 OXC393265 PGY393265 PQU393265 QAQ393265 QKM393265 QUI393265 REE393265 ROA393265 RXW393265 SHS393265 SRO393265 TBK393265 TLG393265 TVC393265 UEY393265 UOU393265 UYQ393265 VIM393265 VSI393265 WCE393265 WMA393265 WVW393265 O458801 JK458801 TG458801 ADC458801 AMY458801 AWU458801 BGQ458801 BQM458801 CAI458801 CKE458801 CUA458801 DDW458801 DNS458801 DXO458801 EHK458801 ERG458801 FBC458801 FKY458801 FUU458801 GEQ458801 GOM458801 GYI458801 HIE458801 HSA458801 IBW458801 ILS458801 IVO458801 JFK458801 JPG458801 JZC458801 KIY458801 KSU458801 LCQ458801 LMM458801 LWI458801 MGE458801 MQA458801 MZW458801 NJS458801 NTO458801 ODK458801 ONG458801 OXC458801 PGY458801 PQU458801 QAQ458801 QKM458801 QUI458801 REE458801 ROA458801 RXW458801 SHS458801 SRO458801 TBK458801 TLG458801 TVC458801 UEY458801 UOU458801 UYQ458801 VIM458801 VSI458801 WCE458801 WMA458801 WVW458801 O524337 JK524337 TG524337 ADC524337 AMY524337 AWU524337 BGQ524337 BQM524337 CAI524337 CKE524337 CUA524337 DDW524337 DNS524337 DXO524337 EHK524337 ERG524337 FBC524337 FKY524337 FUU524337 GEQ524337 GOM524337 GYI524337 HIE524337 HSA524337 IBW524337 ILS524337 IVO524337 JFK524337 JPG524337 JZC524337 KIY524337 KSU524337 LCQ524337 LMM524337 LWI524337 MGE524337 MQA524337 MZW524337 NJS524337 NTO524337 ODK524337 ONG524337 OXC524337 PGY524337 PQU524337 QAQ524337 QKM524337 QUI524337 REE524337 ROA524337 RXW524337 SHS524337 SRO524337 TBK524337 TLG524337 TVC524337 UEY524337 UOU524337 UYQ524337 VIM524337 VSI524337 WCE524337 WMA524337 WVW524337 O589873 JK589873 TG589873 ADC589873 AMY589873 AWU589873 BGQ589873 BQM589873 CAI589873 CKE589873 CUA589873 DDW589873 DNS589873 DXO589873 EHK589873 ERG589873 FBC589873 FKY589873 FUU589873 GEQ589873 GOM589873 GYI589873 HIE589873 HSA589873 IBW589873 ILS589873 IVO589873 JFK589873 JPG589873 JZC589873 KIY589873 KSU589873 LCQ589873 LMM589873 LWI589873 MGE589873 MQA589873 MZW589873 NJS589873 NTO589873 ODK589873 ONG589873 OXC589873 PGY589873 PQU589873 QAQ589873 QKM589873 QUI589873 REE589873 ROA589873 RXW589873 SHS589873 SRO589873 TBK589873 TLG589873 TVC589873 UEY589873 UOU589873 UYQ589873 VIM589873 VSI589873 WCE589873 WMA589873 WVW589873 O655409 JK655409 TG655409 ADC655409 AMY655409 AWU655409 BGQ655409 BQM655409 CAI655409 CKE655409 CUA655409 DDW655409 DNS655409 DXO655409 EHK655409 ERG655409 FBC655409 FKY655409 FUU655409 GEQ655409 GOM655409 GYI655409 HIE655409 HSA655409 IBW655409 ILS655409 IVO655409 JFK655409 JPG655409 JZC655409 KIY655409 KSU655409 LCQ655409 LMM655409 LWI655409 MGE655409 MQA655409 MZW655409 NJS655409 NTO655409 ODK655409 ONG655409 OXC655409 PGY655409 PQU655409 QAQ655409 QKM655409 QUI655409 REE655409 ROA655409 RXW655409 SHS655409 SRO655409 TBK655409 TLG655409 TVC655409 UEY655409 UOU655409 UYQ655409 VIM655409 VSI655409 WCE655409 WMA655409 WVW655409 O720945 JK720945 TG720945 ADC720945 AMY720945 AWU720945 BGQ720945 BQM720945 CAI720945 CKE720945 CUA720945 DDW720945 DNS720945 DXO720945 EHK720945 ERG720945 FBC720945 FKY720945 FUU720945 GEQ720945 GOM720945 GYI720945 HIE720945 HSA720945 IBW720945 ILS720945 IVO720945 JFK720945 JPG720945 JZC720945 KIY720945 KSU720945 LCQ720945 LMM720945 LWI720945 MGE720945 MQA720945 MZW720945 NJS720945 NTO720945 ODK720945 ONG720945 OXC720945 PGY720945 PQU720945 QAQ720945 QKM720945 QUI720945 REE720945 ROA720945 RXW720945 SHS720945 SRO720945 TBK720945 TLG720945 TVC720945 UEY720945 UOU720945 UYQ720945 VIM720945 VSI720945 WCE720945 WMA720945 WVW720945 O786481 JK786481 TG786481 ADC786481 AMY786481 AWU786481 BGQ786481 BQM786481 CAI786481 CKE786481 CUA786481 DDW786481 DNS786481 DXO786481 EHK786481 ERG786481 FBC786481 FKY786481 FUU786481 GEQ786481 GOM786481 GYI786481 HIE786481 HSA786481 IBW786481 ILS786481 IVO786481 JFK786481 JPG786481 JZC786481 KIY786481 KSU786481 LCQ786481 LMM786481 LWI786481 MGE786481 MQA786481 MZW786481 NJS786481 NTO786481 ODK786481 ONG786481 OXC786481 PGY786481 PQU786481 QAQ786481 QKM786481 QUI786481 REE786481 ROA786481 RXW786481 SHS786481 SRO786481 TBK786481 TLG786481 TVC786481 UEY786481 UOU786481 UYQ786481 VIM786481 VSI786481 WCE786481 WMA786481 WVW786481 O852017 JK852017 TG852017 ADC852017 AMY852017 AWU852017 BGQ852017 BQM852017 CAI852017 CKE852017 CUA852017 DDW852017 DNS852017 DXO852017 EHK852017 ERG852017 FBC852017 FKY852017 FUU852017 GEQ852017 GOM852017 GYI852017 HIE852017 HSA852017 IBW852017 ILS852017 IVO852017 JFK852017 JPG852017 JZC852017 KIY852017 KSU852017 LCQ852017 LMM852017 LWI852017 MGE852017 MQA852017 MZW852017 NJS852017 NTO852017 ODK852017 ONG852017 OXC852017 PGY852017 PQU852017 QAQ852017 QKM852017 QUI852017 REE852017 ROA852017 RXW852017 SHS852017 SRO852017 TBK852017 TLG852017 TVC852017 UEY852017 UOU852017 UYQ852017 VIM852017 VSI852017 WCE852017 WMA852017 WVW852017 O917553 JK917553 TG917553 ADC917553 AMY917553 AWU917553 BGQ917553 BQM917553 CAI917553 CKE917553 CUA917553 DDW917553 DNS917553 DXO917553 EHK917553 ERG917553 FBC917553 FKY917553 FUU917553 GEQ917553 GOM917553 GYI917553 HIE917553 HSA917553 IBW917553 ILS917553 IVO917553 JFK917553 JPG917553 JZC917553 KIY917553 KSU917553 LCQ917553 LMM917553 LWI917553 MGE917553 MQA917553 MZW917553 NJS917553 NTO917553 ODK917553 ONG917553 OXC917553 PGY917553 PQU917553 QAQ917553 QKM917553 QUI917553 REE917553 ROA917553 RXW917553 SHS917553 SRO917553 TBK917553 TLG917553 TVC917553 UEY917553 UOU917553 UYQ917553 VIM917553 VSI917553 WCE917553 WMA917553 WVW917553 O983089 JK983089 TG983089 ADC983089 AMY983089 AWU983089 BGQ983089 BQM983089 CAI983089 CKE983089 CUA983089 DDW983089 DNS983089 DXO983089 EHK983089 ERG983089 FBC983089 FKY983089 FUU983089 GEQ983089 GOM983089 GYI983089 HIE983089 HSA983089 IBW983089 ILS983089 IVO983089 JFK983089 JPG983089 JZC983089 KIY983089 KSU983089 LCQ983089 LMM983089 LWI983089 MGE983089 MQA983089 MZW983089 NJS983089 NTO983089 ODK983089 ONG983089 OXC983089 PGY983089 PQU983089 QAQ983089 QKM983089 QUI983089 REE983089 ROA983089 RXW983089 SHS983089 SRO983089 TBK983089 TLG983089 TVC983089 UEY983089 UOU983089 UYQ983089 VIM983089 VSI983089 WCE983089 WMA983089 WVW983089 O66 JK66 TG66 ADC66 AMY66 AWU66 BGQ66 BQM66 CAI66 CKE66 CUA66 DDW66 DNS66 DXO66 EHK66 ERG66 FBC66 FKY66 FUU66 GEQ66 GOM66 GYI66 HIE66 HSA66 IBW66 ILS66 IVO66 JFK66 JPG66 JZC66 KIY66 KSU66 LCQ66 LMM66 LWI66 MGE66 MQA66 MZW66 NJS66 NTO66 ODK66 ONG66 OXC66 PGY66 PQU66 QAQ66 QKM66 QUI66 REE66 ROA66 RXW66 SHS66 SRO66 TBK66 TLG66 TVC66 UEY66 UOU66 UYQ66 VIM66 VSI66 WCE66 WMA66 WVW66 O65602 JK65602 TG65602 ADC65602 AMY65602 AWU65602 BGQ65602 BQM65602 CAI65602 CKE65602 CUA65602 DDW65602 DNS65602 DXO65602 EHK65602 ERG65602 FBC65602 FKY65602 FUU65602 GEQ65602 GOM65602 GYI65602 HIE65602 HSA65602 IBW65602 ILS65602 IVO65602 JFK65602 JPG65602 JZC65602 KIY65602 KSU65602 LCQ65602 LMM65602 LWI65602 MGE65602 MQA65602 MZW65602 NJS65602 NTO65602 ODK65602 ONG65602 OXC65602 PGY65602 PQU65602 QAQ65602 QKM65602 QUI65602 REE65602 ROA65602 RXW65602 SHS65602 SRO65602 TBK65602 TLG65602 TVC65602 UEY65602 UOU65602 UYQ65602 VIM65602 VSI65602 WCE65602 WMA65602 WVW65602 O131138 JK131138 TG131138 ADC131138 AMY131138 AWU131138 BGQ131138 BQM131138 CAI131138 CKE131138 CUA131138 DDW131138 DNS131138 DXO131138 EHK131138 ERG131138 FBC131138 FKY131138 FUU131138 GEQ131138 GOM131138 GYI131138 HIE131138 HSA131138 IBW131138 ILS131138 IVO131138 JFK131138 JPG131138 JZC131138 KIY131138 KSU131138 LCQ131138 LMM131138 LWI131138 MGE131138 MQA131138 MZW131138 NJS131138 NTO131138 ODK131138 ONG131138 OXC131138 PGY131138 PQU131138 QAQ131138 QKM131138 QUI131138 REE131138 ROA131138 RXW131138 SHS131138 SRO131138 TBK131138 TLG131138 TVC131138 UEY131138 UOU131138 UYQ131138 VIM131138 VSI131138 WCE131138 WMA131138 WVW131138 O196674 JK196674 TG196674 ADC196674 AMY196674 AWU196674 BGQ196674 BQM196674 CAI196674 CKE196674 CUA196674 DDW196674 DNS196674 DXO196674 EHK196674 ERG196674 FBC196674 FKY196674 FUU196674 GEQ196674 GOM196674 GYI196674 HIE196674 HSA196674 IBW196674 ILS196674 IVO196674 JFK196674 JPG196674 JZC196674 KIY196674 KSU196674 LCQ196674 LMM196674 LWI196674 MGE196674 MQA196674 MZW196674 NJS196674 NTO196674 ODK196674 ONG196674 OXC196674 PGY196674 PQU196674 QAQ196674 QKM196674 QUI196674 REE196674 ROA196674 RXW196674 SHS196674 SRO196674 TBK196674 TLG196674 TVC196674 UEY196674 UOU196674 UYQ196674 VIM196674 VSI196674 WCE196674 WMA196674 WVW196674 O262210 JK262210 TG262210 ADC262210 AMY262210 AWU262210 BGQ262210 BQM262210 CAI262210 CKE262210 CUA262210 DDW262210 DNS262210 DXO262210 EHK262210 ERG262210 FBC262210 FKY262210 FUU262210 GEQ262210 GOM262210 GYI262210 HIE262210 HSA262210 IBW262210 ILS262210 IVO262210 JFK262210 JPG262210 JZC262210 KIY262210 KSU262210 LCQ262210 LMM262210 LWI262210 MGE262210 MQA262210 MZW262210 NJS262210 NTO262210 ODK262210 ONG262210 OXC262210 PGY262210 PQU262210 QAQ262210 QKM262210 QUI262210 REE262210 ROA262210 RXW262210 SHS262210 SRO262210 TBK262210 TLG262210 TVC262210 UEY262210 UOU262210 UYQ262210 VIM262210 VSI262210 WCE262210 WMA262210 WVW262210 O327746 JK327746 TG327746 ADC327746 AMY327746 AWU327746 BGQ327746 BQM327746 CAI327746 CKE327746 CUA327746 DDW327746 DNS327746 DXO327746 EHK327746 ERG327746 FBC327746 FKY327746 FUU327746 GEQ327746 GOM327746 GYI327746 HIE327746 HSA327746 IBW327746 ILS327746 IVO327746 JFK327746 JPG327746 JZC327746 KIY327746 KSU327746 LCQ327746 LMM327746 LWI327746 MGE327746 MQA327746 MZW327746 NJS327746 NTO327746 ODK327746 ONG327746 OXC327746 PGY327746 PQU327746 QAQ327746 QKM327746 QUI327746 REE327746 ROA327746 RXW327746 SHS327746 SRO327746 TBK327746 TLG327746 TVC327746 UEY327746 UOU327746 UYQ327746 VIM327746 VSI327746 WCE327746 WMA327746 WVW327746 O393282 JK393282 TG393282 ADC393282 AMY393282 AWU393282 BGQ393282 BQM393282 CAI393282 CKE393282 CUA393282 DDW393282 DNS393282 DXO393282 EHK393282 ERG393282 FBC393282 FKY393282 FUU393282 GEQ393282 GOM393282 GYI393282 HIE393282 HSA393282 IBW393282 ILS393282 IVO393282 JFK393282 JPG393282 JZC393282 KIY393282 KSU393282 LCQ393282 LMM393282 LWI393282 MGE393282 MQA393282 MZW393282 NJS393282 NTO393282 ODK393282 ONG393282 OXC393282 PGY393282 PQU393282 QAQ393282 QKM393282 QUI393282 REE393282 ROA393282 RXW393282 SHS393282 SRO393282 TBK393282 TLG393282 TVC393282 UEY393282 UOU393282 UYQ393282 VIM393282 VSI393282 WCE393282 WMA393282 WVW393282 O458818 JK458818 TG458818 ADC458818 AMY458818 AWU458818 BGQ458818 BQM458818 CAI458818 CKE458818 CUA458818 DDW458818 DNS458818 DXO458818 EHK458818 ERG458818 FBC458818 FKY458818 FUU458818 GEQ458818 GOM458818 GYI458818 HIE458818 HSA458818 IBW458818 ILS458818 IVO458818 JFK458818 JPG458818 JZC458818 KIY458818 KSU458818 LCQ458818 LMM458818 LWI458818 MGE458818 MQA458818 MZW458818 NJS458818 NTO458818 ODK458818 ONG458818 OXC458818 PGY458818 PQU458818 QAQ458818 QKM458818 QUI458818 REE458818 ROA458818 RXW458818 SHS458818 SRO458818 TBK458818 TLG458818 TVC458818 UEY458818 UOU458818 UYQ458818 VIM458818 VSI458818 WCE458818 WMA458818 WVW458818 O524354 JK524354 TG524354 ADC524354 AMY524354 AWU524354 BGQ524354 BQM524354 CAI524354 CKE524354 CUA524354 DDW524354 DNS524354 DXO524354 EHK524354 ERG524354 FBC524354 FKY524354 FUU524354 GEQ524354 GOM524354 GYI524354 HIE524354 HSA524354 IBW524354 ILS524354 IVO524354 JFK524354 JPG524354 JZC524354 KIY524354 KSU524354 LCQ524354 LMM524354 LWI524354 MGE524354 MQA524354 MZW524354 NJS524354 NTO524354 ODK524354 ONG524354 OXC524354 PGY524354 PQU524354 QAQ524354 QKM524354 QUI524354 REE524354 ROA524354 RXW524354 SHS524354 SRO524354 TBK524354 TLG524354 TVC524354 UEY524354 UOU524354 UYQ524354 VIM524354 VSI524354 WCE524354 WMA524354 WVW524354 O589890 JK589890 TG589890 ADC589890 AMY589890 AWU589890 BGQ589890 BQM589890 CAI589890 CKE589890 CUA589890 DDW589890 DNS589890 DXO589890 EHK589890 ERG589890 FBC589890 FKY589890 FUU589890 GEQ589890 GOM589890 GYI589890 HIE589890 HSA589890 IBW589890 ILS589890 IVO589890 JFK589890 JPG589890 JZC589890 KIY589890 KSU589890 LCQ589890 LMM589890 LWI589890 MGE589890 MQA589890 MZW589890 NJS589890 NTO589890 ODK589890 ONG589890 OXC589890 PGY589890 PQU589890 QAQ589890 QKM589890 QUI589890 REE589890 ROA589890 RXW589890 SHS589890 SRO589890 TBK589890 TLG589890 TVC589890 UEY589890 UOU589890 UYQ589890 VIM589890 VSI589890 WCE589890 WMA589890 WVW589890 O655426 JK655426 TG655426 ADC655426 AMY655426 AWU655426 BGQ655426 BQM655426 CAI655426 CKE655426 CUA655426 DDW655426 DNS655426 DXO655426 EHK655426 ERG655426 FBC655426 FKY655426 FUU655426 GEQ655426 GOM655426 GYI655426 HIE655426 HSA655426 IBW655426 ILS655426 IVO655426 JFK655426 JPG655426 JZC655426 KIY655426 KSU655426 LCQ655426 LMM655426 LWI655426 MGE655426 MQA655426 MZW655426 NJS655426 NTO655426 ODK655426 ONG655426 OXC655426 PGY655426 PQU655426 QAQ655426 QKM655426 QUI655426 REE655426 ROA655426 RXW655426 SHS655426 SRO655426 TBK655426 TLG655426 TVC655426 UEY655426 UOU655426 UYQ655426 VIM655426 VSI655426 WCE655426 WMA655426 WVW655426 O720962 JK720962 TG720962 ADC720962 AMY720962 AWU720962 BGQ720962 BQM720962 CAI720962 CKE720962 CUA720962 DDW720962 DNS720962 DXO720962 EHK720962 ERG720962 FBC720962 FKY720962 FUU720962 GEQ720962 GOM720962 GYI720962 HIE720962 HSA720962 IBW720962 ILS720962 IVO720962 JFK720962 JPG720962 JZC720962 KIY720962 KSU720962 LCQ720962 LMM720962 LWI720962 MGE720962 MQA720962 MZW720962 NJS720962 NTO720962 ODK720962 ONG720962 OXC720962 PGY720962 PQU720962 QAQ720962 QKM720962 QUI720962 REE720962 ROA720962 RXW720962 SHS720962 SRO720962 TBK720962 TLG720962 TVC720962 UEY720962 UOU720962 UYQ720962 VIM720962 VSI720962 WCE720962 WMA720962 WVW720962 O786498 JK786498 TG786498 ADC786498 AMY786498 AWU786498 BGQ786498 BQM786498 CAI786498 CKE786498 CUA786498 DDW786498 DNS786498 DXO786498 EHK786498 ERG786498 FBC786498 FKY786498 FUU786498 GEQ786498 GOM786498 GYI786498 HIE786498 HSA786498 IBW786498 ILS786498 IVO786498 JFK786498 JPG786498 JZC786498 KIY786498 KSU786498 LCQ786498 LMM786498 LWI786498 MGE786498 MQA786498 MZW786498 NJS786498 NTO786498 ODK786498 ONG786498 OXC786498 PGY786498 PQU786498 QAQ786498 QKM786498 QUI786498 REE786498 ROA786498 RXW786498 SHS786498 SRO786498 TBK786498 TLG786498 TVC786498 UEY786498 UOU786498 UYQ786498 VIM786498 VSI786498 WCE786498 WMA786498 WVW786498 O852034 JK852034 TG852034 ADC852034 AMY852034 AWU852034 BGQ852034 BQM852034 CAI852034 CKE852034 CUA852034 DDW852034 DNS852034 DXO852034 EHK852034 ERG852034 FBC852034 FKY852034 FUU852034 GEQ852034 GOM852034 GYI852034 HIE852034 HSA852034 IBW852034 ILS852034 IVO852034 JFK852034 JPG852034 JZC852034 KIY852034 KSU852034 LCQ852034 LMM852034 LWI852034 MGE852034 MQA852034 MZW852034 NJS852034 NTO852034 ODK852034 ONG852034 OXC852034 PGY852034 PQU852034 QAQ852034 QKM852034 QUI852034 REE852034 ROA852034 RXW852034 SHS852034 SRO852034 TBK852034 TLG852034 TVC852034 UEY852034 UOU852034 UYQ852034 VIM852034 VSI852034 WCE852034 WMA852034 WVW852034 O917570 JK917570 TG917570 ADC917570 AMY917570 AWU917570 BGQ917570 BQM917570 CAI917570 CKE917570 CUA917570 DDW917570 DNS917570 DXO917570 EHK917570 ERG917570 FBC917570 FKY917570 FUU917570 GEQ917570 GOM917570 GYI917570 HIE917570 HSA917570 IBW917570 ILS917570 IVO917570 JFK917570 JPG917570 JZC917570 KIY917570 KSU917570 LCQ917570 LMM917570 LWI917570 MGE917570 MQA917570 MZW917570 NJS917570 NTO917570 ODK917570 ONG917570 OXC917570 PGY917570 PQU917570 QAQ917570 QKM917570 QUI917570 REE917570 ROA917570 RXW917570 SHS917570 SRO917570 TBK917570 TLG917570 TVC917570 UEY917570 UOU917570 UYQ917570 VIM917570 VSI917570 WCE917570 WMA917570 WVW917570 O983106 JK983106 TG983106 ADC983106 AMY983106 AWU983106 BGQ983106 BQM983106 CAI983106 CKE983106 CUA983106 DDW983106 DNS983106 DXO983106 EHK983106 ERG983106 FBC983106 FKY983106 FUU983106 GEQ983106 GOM983106 GYI983106 HIE983106 HSA983106 IBW983106 ILS983106 IVO983106 JFK983106 JPG983106 JZC983106 KIY983106 KSU983106 LCQ983106 LMM983106 LWI983106 MGE983106 MQA983106 MZW983106 NJS983106 NTO983106 ODK983106 ONG983106 OXC983106 PGY983106 PQU983106 QAQ983106 QKM983106 QUI983106 REE983106 ROA983106 RXW983106 SHS983106 SRO983106 TBK983106 TLG983106 TVC983106 UEY983106 UOU983106 UYQ983106 VIM983106 VSI983106 WCE983106 WMA983106 WVW983106 O87 JK87 TG87 ADC87 AMY87 AWU87 BGQ87 BQM87 CAI87 CKE87 CUA87 DDW87 DNS87 DXO87 EHK87 ERG87 FBC87 FKY87 FUU87 GEQ87 GOM87 GYI87 HIE87 HSA87 IBW87 ILS87 IVO87 JFK87 JPG87 JZC87 KIY87 KSU87 LCQ87 LMM87 LWI87 MGE87 MQA87 MZW87 NJS87 NTO87 ODK87 ONG87 OXC87 PGY87 PQU87 QAQ87 QKM87 QUI87 REE87 ROA87 RXW87 SHS87 SRO87 TBK87 TLG87 TVC87 UEY87 UOU87 UYQ87 VIM87 VSI87 WCE87 WMA87 WVW87 O65623 JK65623 TG65623 ADC65623 AMY65623 AWU65623 BGQ65623 BQM65623 CAI65623 CKE65623 CUA65623 DDW65623 DNS65623 DXO65623 EHK65623 ERG65623 FBC65623 FKY65623 FUU65623 GEQ65623 GOM65623 GYI65623 HIE65623 HSA65623 IBW65623 ILS65623 IVO65623 JFK65623 JPG65623 JZC65623 KIY65623 KSU65623 LCQ65623 LMM65623 LWI65623 MGE65623 MQA65623 MZW65623 NJS65623 NTO65623 ODK65623 ONG65623 OXC65623 PGY65623 PQU65623 QAQ65623 QKM65623 QUI65623 REE65623 ROA65623 RXW65623 SHS65623 SRO65623 TBK65623 TLG65623 TVC65623 UEY65623 UOU65623 UYQ65623 VIM65623 VSI65623 WCE65623 WMA65623 WVW65623 O131159 JK131159 TG131159 ADC131159 AMY131159 AWU131159 BGQ131159 BQM131159 CAI131159 CKE131159 CUA131159 DDW131159 DNS131159 DXO131159 EHK131159 ERG131159 FBC131159 FKY131159 FUU131159 GEQ131159 GOM131159 GYI131159 HIE131159 HSA131159 IBW131159 ILS131159 IVO131159 JFK131159 JPG131159 JZC131159 KIY131159 KSU131159 LCQ131159 LMM131159 LWI131159 MGE131159 MQA131159 MZW131159 NJS131159 NTO131159 ODK131159 ONG131159 OXC131159 PGY131159 PQU131159 QAQ131159 QKM131159 QUI131159 REE131159 ROA131159 RXW131159 SHS131159 SRO131159 TBK131159 TLG131159 TVC131159 UEY131159 UOU131159 UYQ131159 VIM131159 VSI131159 WCE131159 WMA131159 WVW131159 O196695 JK196695 TG196695 ADC196695 AMY196695 AWU196695 BGQ196695 BQM196695 CAI196695 CKE196695 CUA196695 DDW196695 DNS196695 DXO196695 EHK196695 ERG196695 FBC196695 FKY196695 FUU196695 GEQ196695 GOM196695 GYI196695 HIE196695 HSA196695 IBW196695 ILS196695 IVO196695 JFK196695 JPG196695 JZC196695 KIY196695 KSU196695 LCQ196695 LMM196695 LWI196695 MGE196695 MQA196695 MZW196695 NJS196695 NTO196695 ODK196695 ONG196695 OXC196695 PGY196695 PQU196695 QAQ196695 QKM196695 QUI196695 REE196695 ROA196695 RXW196695 SHS196695 SRO196695 TBK196695 TLG196695 TVC196695 UEY196695 UOU196695 UYQ196695 VIM196695 VSI196695 WCE196695 WMA196695 WVW196695 O262231 JK262231 TG262231 ADC262231 AMY262231 AWU262231 BGQ262231 BQM262231 CAI262231 CKE262231 CUA262231 DDW262231 DNS262231 DXO262231 EHK262231 ERG262231 FBC262231 FKY262231 FUU262231 GEQ262231 GOM262231 GYI262231 HIE262231 HSA262231 IBW262231 ILS262231 IVO262231 JFK262231 JPG262231 JZC262231 KIY262231 KSU262231 LCQ262231 LMM262231 LWI262231 MGE262231 MQA262231 MZW262231 NJS262231 NTO262231 ODK262231 ONG262231 OXC262231 PGY262231 PQU262231 QAQ262231 QKM262231 QUI262231 REE262231 ROA262231 RXW262231 SHS262231 SRO262231 TBK262231 TLG262231 TVC262231 UEY262231 UOU262231 UYQ262231 VIM262231 VSI262231 WCE262231 WMA262231 WVW262231 O327767 JK327767 TG327767 ADC327767 AMY327767 AWU327767 BGQ327767 BQM327767 CAI327767 CKE327767 CUA327767 DDW327767 DNS327767 DXO327767 EHK327767 ERG327767 FBC327767 FKY327767 FUU327767 GEQ327767 GOM327767 GYI327767 HIE327767 HSA327767 IBW327767 ILS327767 IVO327767 JFK327767 JPG327767 JZC327767 KIY327767 KSU327767 LCQ327767 LMM327767 LWI327767 MGE327767 MQA327767 MZW327767 NJS327767 NTO327767 ODK327767 ONG327767 OXC327767 PGY327767 PQU327767 QAQ327767 QKM327767 QUI327767 REE327767 ROA327767 RXW327767 SHS327767 SRO327767 TBK327767 TLG327767 TVC327767 UEY327767 UOU327767 UYQ327767 VIM327767 VSI327767 WCE327767 WMA327767 WVW327767 O393303 JK393303 TG393303 ADC393303 AMY393303 AWU393303 BGQ393303 BQM393303 CAI393303 CKE393303 CUA393303 DDW393303 DNS393303 DXO393303 EHK393303 ERG393303 FBC393303 FKY393303 FUU393303 GEQ393303 GOM393303 GYI393303 HIE393303 HSA393303 IBW393303 ILS393303 IVO393303 JFK393303 JPG393303 JZC393303 KIY393303 KSU393303 LCQ393303 LMM393303 LWI393303 MGE393303 MQA393303 MZW393303 NJS393303 NTO393303 ODK393303 ONG393303 OXC393303 PGY393303 PQU393303 QAQ393303 QKM393303 QUI393303 REE393303 ROA393303 RXW393303 SHS393303 SRO393303 TBK393303 TLG393303 TVC393303 UEY393303 UOU393303 UYQ393303 VIM393303 VSI393303 WCE393303 WMA393303 WVW393303 O458839 JK458839 TG458839 ADC458839 AMY458839 AWU458839 BGQ458839 BQM458839 CAI458839 CKE458839 CUA458839 DDW458839 DNS458839 DXO458839 EHK458839 ERG458839 FBC458839 FKY458839 FUU458839 GEQ458839 GOM458839 GYI458839 HIE458839 HSA458839 IBW458839 ILS458839 IVO458839 JFK458839 JPG458839 JZC458839 KIY458839 KSU458839 LCQ458839 LMM458839 LWI458839 MGE458839 MQA458839 MZW458839 NJS458839 NTO458839 ODK458839 ONG458839 OXC458839 PGY458839 PQU458839 QAQ458839 QKM458839 QUI458839 REE458839 ROA458839 RXW458839 SHS458839 SRO458839 TBK458839 TLG458839 TVC458839 UEY458839 UOU458839 UYQ458839 VIM458839 VSI458839 WCE458839 WMA458839 WVW458839 O524375 JK524375 TG524375 ADC524375 AMY524375 AWU524375 BGQ524375 BQM524375 CAI524375 CKE524375 CUA524375 DDW524375 DNS524375 DXO524375 EHK524375 ERG524375 FBC524375 FKY524375 FUU524375 GEQ524375 GOM524375 GYI524375 HIE524375 HSA524375 IBW524375 ILS524375 IVO524375 JFK524375 JPG524375 JZC524375 KIY524375 KSU524375 LCQ524375 LMM524375 LWI524375 MGE524375 MQA524375 MZW524375 NJS524375 NTO524375 ODK524375 ONG524375 OXC524375 PGY524375 PQU524375 QAQ524375 QKM524375 QUI524375 REE524375 ROA524375 RXW524375 SHS524375 SRO524375 TBK524375 TLG524375 TVC524375 UEY524375 UOU524375 UYQ524375 VIM524375 VSI524375 WCE524375 WMA524375 WVW524375 O589911 JK589911 TG589911 ADC589911 AMY589911 AWU589911 BGQ589911 BQM589911 CAI589911 CKE589911 CUA589911 DDW589911 DNS589911 DXO589911 EHK589911 ERG589911 FBC589911 FKY589911 FUU589911 GEQ589911 GOM589911 GYI589911 HIE589911 HSA589911 IBW589911 ILS589911 IVO589911 JFK589911 JPG589911 JZC589911 KIY589911 KSU589911 LCQ589911 LMM589911 LWI589911 MGE589911 MQA589911 MZW589911 NJS589911 NTO589911 ODK589911 ONG589911 OXC589911 PGY589911 PQU589911 QAQ589911 QKM589911 QUI589911 REE589911 ROA589911 RXW589911 SHS589911 SRO589911 TBK589911 TLG589911 TVC589911 UEY589911 UOU589911 UYQ589911 VIM589911 VSI589911 WCE589911 WMA589911 WVW589911 O655447 JK655447 TG655447 ADC655447 AMY655447 AWU655447 BGQ655447 BQM655447 CAI655447 CKE655447 CUA655447 DDW655447 DNS655447 DXO655447 EHK655447 ERG655447 FBC655447 FKY655447 FUU655447 GEQ655447 GOM655447 GYI655447 HIE655447 HSA655447 IBW655447 ILS655447 IVO655447 JFK655447 JPG655447 JZC655447 KIY655447 KSU655447 LCQ655447 LMM655447 LWI655447 MGE655447 MQA655447 MZW655447 NJS655447 NTO655447 ODK655447 ONG655447 OXC655447 PGY655447 PQU655447 QAQ655447 QKM655447 QUI655447 REE655447 ROA655447 RXW655447 SHS655447 SRO655447 TBK655447 TLG655447 TVC655447 UEY655447 UOU655447 UYQ655447 VIM655447 VSI655447 WCE655447 WMA655447 WVW655447 O720983 JK720983 TG720983 ADC720983 AMY720983 AWU720983 BGQ720983 BQM720983 CAI720983 CKE720983 CUA720983 DDW720983 DNS720983 DXO720983 EHK720983 ERG720983 FBC720983 FKY720983 FUU720983 GEQ720983 GOM720983 GYI720983 HIE720983 HSA720983 IBW720983 ILS720983 IVO720983 JFK720983 JPG720983 JZC720983 KIY720983 KSU720983 LCQ720983 LMM720983 LWI720983 MGE720983 MQA720983 MZW720983 NJS720983 NTO720983 ODK720983 ONG720983 OXC720983 PGY720983 PQU720983 QAQ720983 QKM720983 QUI720983 REE720983 ROA720983 RXW720983 SHS720983 SRO720983 TBK720983 TLG720983 TVC720983 UEY720983 UOU720983 UYQ720983 VIM720983 VSI720983 WCE720983 WMA720983 WVW720983 O786519 JK786519 TG786519 ADC786519 AMY786519 AWU786519 BGQ786519 BQM786519 CAI786519 CKE786519 CUA786519 DDW786519 DNS786519 DXO786519 EHK786519 ERG786519 FBC786519 FKY786519 FUU786519 GEQ786519 GOM786519 GYI786519 HIE786519 HSA786519 IBW786519 ILS786519 IVO786519 JFK786519 JPG786519 JZC786519 KIY786519 KSU786519 LCQ786519 LMM786519 LWI786519 MGE786519 MQA786519 MZW786519 NJS786519 NTO786519 ODK786519 ONG786519 OXC786519 PGY786519 PQU786519 QAQ786519 QKM786519 QUI786519 REE786519 ROA786519 RXW786519 SHS786519 SRO786519 TBK786519 TLG786519 TVC786519 UEY786519 UOU786519 UYQ786519 VIM786519 VSI786519 WCE786519 WMA786519 WVW786519 O852055 JK852055 TG852055 ADC852055 AMY852055 AWU852055 BGQ852055 BQM852055 CAI852055 CKE852055 CUA852055 DDW852055 DNS852055 DXO852055 EHK852055 ERG852055 FBC852055 FKY852055 FUU852055 GEQ852055 GOM852055 GYI852055 HIE852055 HSA852055 IBW852055 ILS852055 IVO852055 JFK852055 JPG852055 JZC852055 KIY852055 KSU852055 LCQ852055 LMM852055 LWI852055 MGE852055 MQA852055 MZW852055 NJS852055 NTO852055 ODK852055 ONG852055 OXC852055 PGY852055 PQU852055 QAQ852055 QKM852055 QUI852055 REE852055 ROA852055 RXW852055 SHS852055 SRO852055 TBK852055 TLG852055 TVC852055 UEY852055 UOU852055 UYQ852055 VIM852055 VSI852055 WCE852055 WMA852055 WVW852055 O917591 JK917591 TG917591 ADC917591 AMY917591 AWU917591 BGQ917591 BQM917591 CAI917591 CKE917591 CUA917591 DDW917591 DNS917591 DXO917591 EHK917591 ERG917591 FBC917591 FKY917591 FUU917591 GEQ917591 GOM917591 GYI917591 HIE917591 HSA917591 IBW917591 ILS917591 IVO917591 JFK917591 JPG917591 JZC917591 KIY917591 KSU917591 LCQ917591 LMM917591 LWI917591 MGE917591 MQA917591 MZW917591 NJS917591 NTO917591 ODK917591 ONG917591 OXC917591 PGY917591 PQU917591 QAQ917591 QKM917591 QUI917591 REE917591 ROA917591 RXW917591 SHS917591 SRO917591 TBK917591 TLG917591 TVC917591 UEY917591 UOU917591 UYQ917591 VIM917591 VSI917591 WCE917591 WMA917591 WVW917591 O983127 JK983127 TG983127 ADC983127 AMY983127 AWU983127 BGQ983127 BQM983127 CAI983127 CKE983127 CUA983127 DDW983127 DNS983127 DXO983127 EHK983127 ERG983127 FBC983127 FKY983127 FUU983127 GEQ983127 GOM983127 GYI983127 HIE983127 HSA983127 IBW983127 ILS983127 IVO983127 JFK983127 JPG983127 JZC983127 KIY983127 KSU983127 LCQ983127 LMM983127 LWI983127 MGE983127 MQA983127 MZW983127 NJS983127 NTO983127 ODK983127 ONG983127 OXC983127 PGY983127 PQU983127 QAQ983127 QKM983127 QUI983127 REE983127 ROA983127 RXW983127 SHS983127 SRO983127 TBK983127 TLG983127 TVC983127 UEY983127 UOU983127 UYQ983127 VIM983127 VSI983127 WCE983127 WMA983127 WVW983127 O76 JK76 TG76 ADC76 AMY76 AWU76 BGQ76 BQM76 CAI76 CKE76 CUA76 DDW76 DNS76 DXO76 EHK76 ERG76 FBC76 FKY76 FUU76 GEQ76 GOM76 GYI76 HIE76 HSA76 IBW76 ILS76 IVO76 JFK76 JPG76 JZC76 KIY76 KSU76 LCQ76 LMM76 LWI76 MGE76 MQA76 MZW76 NJS76 NTO76 ODK76 ONG76 OXC76 PGY76 PQU76 QAQ76 QKM76 QUI76 REE76 ROA76 RXW76 SHS76 SRO76 TBK76 TLG76 TVC76 UEY76 UOU76 UYQ76 VIM76 VSI76 WCE76 WMA76 WVW76 O65612 JK65612 TG65612 ADC65612 AMY65612 AWU65612 BGQ65612 BQM65612 CAI65612 CKE65612 CUA65612 DDW65612 DNS65612 DXO65612 EHK65612 ERG65612 FBC65612 FKY65612 FUU65612 GEQ65612 GOM65612 GYI65612 HIE65612 HSA65612 IBW65612 ILS65612 IVO65612 JFK65612 JPG65612 JZC65612 KIY65612 KSU65612 LCQ65612 LMM65612 LWI65612 MGE65612 MQA65612 MZW65612 NJS65612 NTO65612 ODK65612 ONG65612 OXC65612 PGY65612 PQU65612 QAQ65612 QKM65612 QUI65612 REE65612 ROA65612 RXW65612 SHS65612 SRO65612 TBK65612 TLG65612 TVC65612 UEY65612 UOU65612 UYQ65612 VIM65612 VSI65612 WCE65612 WMA65612 WVW65612 O131148 JK131148 TG131148 ADC131148 AMY131148 AWU131148 BGQ131148 BQM131148 CAI131148 CKE131148 CUA131148 DDW131148 DNS131148 DXO131148 EHK131148 ERG131148 FBC131148 FKY131148 FUU131148 GEQ131148 GOM131148 GYI131148 HIE131148 HSA131148 IBW131148 ILS131148 IVO131148 JFK131148 JPG131148 JZC131148 KIY131148 KSU131148 LCQ131148 LMM131148 LWI131148 MGE131148 MQA131148 MZW131148 NJS131148 NTO131148 ODK131148 ONG131148 OXC131148 PGY131148 PQU131148 QAQ131148 QKM131148 QUI131148 REE131148 ROA131148 RXW131148 SHS131148 SRO131148 TBK131148 TLG131148 TVC131148 UEY131148 UOU131148 UYQ131148 VIM131148 VSI131148 WCE131148 WMA131148 WVW131148 O196684 JK196684 TG196684 ADC196684 AMY196684 AWU196684 BGQ196684 BQM196684 CAI196684 CKE196684 CUA196684 DDW196684 DNS196684 DXO196684 EHK196684 ERG196684 FBC196684 FKY196684 FUU196684 GEQ196684 GOM196684 GYI196684 HIE196684 HSA196684 IBW196684 ILS196684 IVO196684 JFK196684 JPG196684 JZC196684 KIY196684 KSU196684 LCQ196684 LMM196684 LWI196684 MGE196684 MQA196684 MZW196684 NJS196684 NTO196684 ODK196684 ONG196684 OXC196684 PGY196684 PQU196684 QAQ196684 QKM196684 QUI196684 REE196684 ROA196684 RXW196684 SHS196684 SRO196684 TBK196684 TLG196684 TVC196684 UEY196684 UOU196684 UYQ196684 VIM196684 VSI196684 WCE196684 WMA196684 WVW196684 O262220 JK262220 TG262220 ADC262220 AMY262220 AWU262220 BGQ262220 BQM262220 CAI262220 CKE262220 CUA262220 DDW262220 DNS262220 DXO262220 EHK262220 ERG262220 FBC262220 FKY262220 FUU262220 GEQ262220 GOM262220 GYI262220 HIE262220 HSA262220 IBW262220 ILS262220 IVO262220 JFK262220 JPG262220 JZC262220 KIY262220 KSU262220 LCQ262220 LMM262220 LWI262220 MGE262220 MQA262220 MZW262220 NJS262220 NTO262220 ODK262220 ONG262220 OXC262220 PGY262220 PQU262220 QAQ262220 QKM262220 QUI262220 REE262220 ROA262220 RXW262220 SHS262220 SRO262220 TBK262220 TLG262220 TVC262220 UEY262220 UOU262220 UYQ262220 VIM262220 VSI262220 WCE262220 WMA262220 WVW262220 O327756 JK327756 TG327756 ADC327756 AMY327756 AWU327756 BGQ327756 BQM327756 CAI327756 CKE327756 CUA327756 DDW327756 DNS327756 DXO327756 EHK327756 ERG327756 FBC327756 FKY327756 FUU327756 GEQ327756 GOM327756 GYI327756 HIE327756 HSA327756 IBW327756 ILS327756 IVO327756 JFK327756 JPG327756 JZC327756 KIY327756 KSU327756 LCQ327756 LMM327756 LWI327756 MGE327756 MQA327756 MZW327756 NJS327756 NTO327756 ODK327756 ONG327756 OXC327756 PGY327756 PQU327756 QAQ327756 QKM327756 QUI327756 REE327756 ROA327756 RXW327756 SHS327756 SRO327756 TBK327756 TLG327756 TVC327756 UEY327756 UOU327756 UYQ327756 VIM327756 VSI327756 WCE327756 WMA327756 WVW327756 O393292 JK393292 TG393292 ADC393292 AMY393292 AWU393292 BGQ393292 BQM393292 CAI393292 CKE393292 CUA393292 DDW393292 DNS393292 DXO393292 EHK393292 ERG393292 FBC393292 FKY393292 FUU393292 GEQ393292 GOM393292 GYI393292 HIE393292 HSA393292 IBW393292 ILS393292 IVO393292 JFK393292 JPG393292 JZC393292 KIY393292 KSU393292 LCQ393292 LMM393292 LWI393292 MGE393292 MQA393292 MZW393292 NJS393292 NTO393292 ODK393292 ONG393292 OXC393292 PGY393292 PQU393292 QAQ393292 QKM393292 QUI393292 REE393292 ROA393292 RXW393292 SHS393292 SRO393292 TBK393292 TLG393292 TVC393292 UEY393292 UOU393292 UYQ393292 VIM393292 VSI393292 WCE393292 WMA393292 WVW393292 O458828 JK458828 TG458828 ADC458828 AMY458828 AWU458828 BGQ458828 BQM458828 CAI458828 CKE458828 CUA458828 DDW458828 DNS458828 DXO458828 EHK458828 ERG458828 FBC458828 FKY458828 FUU458828 GEQ458828 GOM458828 GYI458828 HIE458828 HSA458828 IBW458828 ILS458828 IVO458828 JFK458828 JPG458828 JZC458828 KIY458828 KSU458828 LCQ458828 LMM458828 LWI458828 MGE458828 MQA458828 MZW458828 NJS458828 NTO458828 ODK458828 ONG458828 OXC458828 PGY458828 PQU458828 QAQ458828 QKM458828 QUI458828 REE458828 ROA458828 RXW458828 SHS458828 SRO458828 TBK458828 TLG458828 TVC458828 UEY458828 UOU458828 UYQ458828 VIM458828 VSI458828 WCE458828 WMA458828 WVW458828 O524364 JK524364 TG524364 ADC524364 AMY524364 AWU524364 BGQ524364 BQM524364 CAI524364 CKE524364 CUA524364 DDW524364 DNS524364 DXO524364 EHK524364 ERG524364 FBC524364 FKY524364 FUU524364 GEQ524364 GOM524364 GYI524364 HIE524364 HSA524364 IBW524364 ILS524364 IVO524364 JFK524364 JPG524364 JZC524364 KIY524364 KSU524364 LCQ524364 LMM524364 LWI524364 MGE524364 MQA524364 MZW524364 NJS524364 NTO524364 ODK524364 ONG524364 OXC524364 PGY524364 PQU524364 QAQ524364 QKM524364 QUI524364 REE524364 ROA524364 RXW524364 SHS524364 SRO524364 TBK524364 TLG524364 TVC524364 UEY524364 UOU524364 UYQ524364 VIM524364 VSI524364 WCE524364 WMA524364 WVW524364 O589900 JK589900 TG589900 ADC589900 AMY589900 AWU589900 BGQ589900 BQM589900 CAI589900 CKE589900 CUA589900 DDW589900 DNS589900 DXO589900 EHK589900 ERG589900 FBC589900 FKY589900 FUU589900 GEQ589900 GOM589900 GYI589900 HIE589900 HSA589900 IBW589900 ILS589900 IVO589900 JFK589900 JPG589900 JZC589900 KIY589900 KSU589900 LCQ589900 LMM589900 LWI589900 MGE589900 MQA589900 MZW589900 NJS589900 NTO589900 ODK589900 ONG589900 OXC589900 PGY589900 PQU589900 QAQ589900 QKM589900 QUI589900 REE589900 ROA589900 RXW589900 SHS589900 SRO589900 TBK589900 TLG589900 TVC589900 UEY589900 UOU589900 UYQ589900 VIM589900 VSI589900 WCE589900 WMA589900 WVW589900 O655436 JK655436 TG655436 ADC655436 AMY655436 AWU655436 BGQ655436 BQM655436 CAI655436 CKE655436 CUA655436 DDW655436 DNS655436 DXO655436 EHK655436 ERG655436 FBC655436 FKY655436 FUU655436 GEQ655436 GOM655436 GYI655436 HIE655436 HSA655436 IBW655436 ILS655436 IVO655436 JFK655436 JPG655436 JZC655436 KIY655436 KSU655436 LCQ655436 LMM655436 LWI655436 MGE655436 MQA655436 MZW655436 NJS655436 NTO655436 ODK655436 ONG655436 OXC655436 PGY655436 PQU655436 QAQ655436 QKM655436 QUI655436 REE655436 ROA655436 RXW655436 SHS655436 SRO655436 TBK655436 TLG655436 TVC655436 UEY655436 UOU655436 UYQ655436 VIM655436 VSI655436 WCE655436 WMA655436 WVW655436 O720972 JK720972 TG720972 ADC720972 AMY720972 AWU720972 BGQ720972 BQM720972 CAI720972 CKE720972 CUA720972 DDW720972 DNS720972 DXO720972 EHK720972 ERG720972 FBC720972 FKY720972 FUU720972 GEQ720972 GOM720972 GYI720972 HIE720972 HSA720972 IBW720972 ILS720972 IVO720972 JFK720972 JPG720972 JZC720972 KIY720972 KSU720972 LCQ720972 LMM720972 LWI720972 MGE720972 MQA720972 MZW720972 NJS720972 NTO720972 ODK720972 ONG720972 OXC720972 PGY720972 PQU720972 QAQ720972 QKM720972 QUI720972 REE720972 ROA720972 RXW720972 SHS720972 SRO720972 TBK720972 TLG720972 TVC720972 UEY720972 UOU720972 UYQ720972 VIM720972 VSI720972 WCE720972 WMA720972 WVW720972 O786508 JK786508 TG786508 ADC786508 AMY786508 AWU786508 BGQ786508 BQM786508 CAI786508 CKE786508 CUA786508 DDW786508 DNS786508 DXO786508 EHK786508 ERG786508 FBC786508 FKY786508 FUU786508 GEQ786508 GOM786508 GYI786508 HIE786508 HSA786508 IBW786508 ILS786508 IVO786508 JFK786508 JPG786508 JZC786508 KIY786508 KSU786508 LCQ786508 LMM786508 LWI786508 MGE786508 MQA786508 MZW786508 NJS786508 NTO786508 ODK786508 ONG786508 OXC786508 PGY786508 PQU786508 QAQ786508 QKM786508 QUI786508 REE786508 ROA786508 RXW786508 SHS786508 SRO786508 TBK786508 TLG786508 TVC786508 UEY786508 UOU786508 UYQ786508 VIM786508 VSI786508 WCE786508 WMA786508 WVW786508 O852044 JK852044 TG852044 ADC852044 AMY852044 AWU852044 BGQ852044 BQM852044 CAI852044 CKE852044 CUA852044 DDW852044 DNS852044 DXO852044 EHK852044 ERG852044 FBC852044 FKY852044 FUU852044 GEQ852044 GOM852044 GYI852044 HIE852044 HSA852044 IBW852044 ILS852044 IVO852044 JFK852044 JPG852044 JZC852044 KIY852044 KSU852044 LCQ852044 LMM852044 LWI852044 MGE852044 MQA852044 MZW852044 NJS852044 NTO852044 ODK852044 ONG852044 OXC852044 PGY852044 PQU852044 QAQ852044 QKM852044 QUI852044 REE852044 ROA852044 RXW852044 SHS852044 SRO852044 TBK852044 TLG852044 TVC852044 UEY852044 UOU852044 UYQ852044 VIM852044 VSI852044 WCE852044 WMA852044 WVW852044 O917580 JK917580 TG917580 ADC917580 AMY917580 AWU917580 BGQ917580 BQM917580 CAI917580 CKE917580 CUA917580 DDW917580 DNS917580 DXO917580 EHK917580 ERG917580 FBC917580 FKY917580 FUU917580 GEQ917580 GOM917580 GYI917580 HIE917580 HSA917580 IBW917580 ILS917580 IVO917580 JFK917580 JPG917580 JZC917580 KIY917580 KSU917580 LCQ917580 LMM917580 LWI917580 MGE917580 MQA917580 MZW917580 NJS917580 NTO917580 ODK917580 ONG917580 OXC917580 PGY917580 PQU917580 QAQ917580 QKM917580 QUI917580 REE917580 ROA917580 RXW917580 SHS917580 SRO917580 TBK917580 TLG917580 TVC917580 UEY917580 UOU917580 UYQ917580 VIM917580 VSI917580 WCE917580 WMA917580 WVW917580 O983116 JK983116 TG983116 ADC983116 AMY983116 AWU983116 BGQ983116 BQM983116 CAI983116 CKE983116 CUA983116 DDW983116 DNS983116 DXO983116 EHK983116 ERG983116 FBC983116 FKY983116 FUU983116 GEQ983116 GOM983116 GYI983116 HIE983116 HSA983116 IBW983116 ILS983116 IVO983116 JFK983116 JPG983116 JZC983116 KIY983116 KSU983116 LCQ983116 LMM983116 LWI983116 MGE983116 MQA983116 MZW983116 NJS983116 NTO983116 ODK983116 ONG983116 OXC983116 PGY983116 PQU983116 QAQ983116 QKM983116 QUI983116 REE983116 ROA983116 RXW983116 SHS983116 SRO983116 TBK983116 TLG983116 TVC983116 UEY983116 UOU983116 UYQ983116 VIM983116 VSI983116 WCE983116 WMA983116 WVW983116</xm:sqref>
        </x14:dataValidation>
      </x14:dataValidations>
    </ext>
  </extLst>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D717E-EDC5-4B57-B4B9-421780490006}">
  <sheetPr>
    <tabColor rgb="FFFFFF00"/>
    <pageSetUpPr fitToPage="1"/>
  </sheetPr>
  <dimension ref="A1:IV144"/>
  <sheetViews>
    <sheetView view="pageBreakPreview" zoomScaleNormal="70" zoomScaleSheetLayoutView="100" workbookViewId="0">
      <selection activeCell="C45" sqref="C45"/>
    </sheetView>
  </sheetViews>
  <sheetFormatPr defaultRowHeight="14.25"/>
  <cols>
    <col min="1" max="1" width="3.109375" style="807" customWidth="1"/>
    <col min="2" max="2" width="22.88671875" style="807" customWidth="1"/>
    <col min="3" max="3" width="18.5546875" style="807" customWidth="1"/>
    <col min="4" max="4" width="12.5546875" style="807" customWidth="1"/>
    <col min="5" max="5" width="11" style="807" customWidth="1"/>
    <col min="6" max="6" width="15" style="807" customWidth="1"/>
    <col min="7" max="7" width="12.6640625" style="807" customWidth="1"/>
    <col min="8" max="8" width="14.21875" style="807" customWidth="1"/>
    <col min="9" max="9" width="15.88671875" style="1071" customWidth="1"/>
    <col min="10" max="10" width="11.21875" style="807" customWidth="1"/>
    <col min="11" max="11" width="9.33203125" style="807" customWidth="1"/>
    <col min="12" max="12" width="16.5546875" style="807" bestFit="1" customWidth="1"/>
    <col min="13" max="13" width="5.88671875" style="807" customWidth="1"/>
    <col min="14" max="14" width="5" style="807" customWidth="1"/>
    <col min="15" max="15" width="8.88671875" style="808"/>
    <col min="16" max="16" width="8.88671875" style="807"/>
    <col min="17" max="17" width="13.44140625" style="807" customWidth="1"/>
    <col min="18" max="18" width="12.77734375" style="807" bestFit="1" customWidth="1"/>
    <col min="19" max="19" width="8.88671875" style="807"/>
    <col min="20" max="20" width="13.33203125" style="807" bestFit="1" customWidth="1"/>
    <col min="21" max="256" width="8.88671875" style="807"/>
    <col min="257" max="257" width="3.109375" style="807" customWidth="1"/>
    <col min="258" max="258" width="22.88671875" style="807" customWidth="1"/>
    <col min="259" max="259" width="18.5546875" style="807" customWidth="1"/>
    <col min="260" max="260" width="13.21875" style="807" customWidth="1"/>
    <col min="261" max="261" width="11" style="807" customWidth="1"/>
    <col min="262" max="262" width="15" style="807" customWidth="1"/>
    <col min="263" max="263" width="12.6640625" style="807" customWidth="1"/>
    <col min="264" max="264" width="14.21875" style="807" customWidth="1"/>
    <col min="265" max="265" width="15.88671875" style="807" customWidth="1"/>
    <col min="266" max="266" width="11.21875" style="807" customWidth="1"/>
    <col min="267" max="267" width="9.33203125" style="807" customWidth="1"/>
    <col min="268" max="268" width="16.5546875" style="807" bestFit="1" customWidth="1"/>
    <col min="269" max="269" width="5.88671875" style="807" customWidth="1"/>
    <col min="270" max="270" width="5" style="807" customWidth="1"/>
    <col min="271" max="272" width="8.88671875" style="807"/>
    <col min="273" max="273" width="13.44140625" style="807" customWidth="1"/>
    <col min="274" max="274" width="12.77734375" style="807" bestFit="1" customWidth="1"/>
    <col min="275" max="275" width="8.88671875" style="807"/>
    <col min="276" max="276" width="13.33203125" style="807" bestFit="1" customWidth="1"/>
    <col min="277" max="512" width="8.88671875" style="807"/>
    <col min="513" max="513" width="3.109375" style="807" customWidth="1"/>
    <col min="514" max="514" width="22.88671875" style="807" customWidth="1"/>
    <col min="515" max="515" width="18.5546875" style="807" customWidth="1"/>
    <col min="516" max="516" width="13.21875" style="807" customWidth="1"/>
    <col min="517" max="517" width="11" style="807" customWidth="1"/>
    <col min="518" max="518" width="15" style="807" customWidth="1"/>
    <col min="519" max="519" width="12.6640625" style="807" customWidth="1"/>
    <col min="520" max="520" width="14.21875" style="807" customWidth="1"/>
    <col min="521" max="521" width="15.88671875" style="807" customWidth="1"/>
    <col min="522" max="522" width="11.21875" style="807" customWidth="1"/>
    <col min="523" max="523" width="9.33203125" style="807" customWidth="1"/>
    <col min="524" max="524" width="16.5546875" style="807" bestFit="1" customWidth="1"/>
    <col min="525" max="525" width="5.88671875" style="807" customWidth="1"/>
    <col min="526" max="526" width="5" style="807" customWidth="1"/>
    <col min="527" max="528" width="8.88671875" style="807"/>
    <col min="529" max="529" width="13.44140625" style="807" customWidth="1"/>
    <col min="530" max="530" width="12.77734375" style="807" bestFit="1" customWidth="1"/>
    <col min="531" max="531" width="8.88671875" style="807"/>
    <col min="532" max="532" width="13.33203125" style="807" bestFit="1" customWidth="1"/>
    <col min="533" max="768" width="8.88671875" style="807"/>
    <col min="769" max="769" width="3.109375" style="807" customWidth="1"/>
    <col min="770" max="770" width="22.88671875" style="807" customWidth="1"/>
    <col min="771" max="771" width="18.5546875" style="807" customWidth="1"/>
    <col min="772" max="772" width="13.21875" style="807" customWidth="1"/>
    <col min="773" max="773" width="11" style="807" customWidth="1"/>
    <col min="774" max="774" width="15" style="807" customWidth="1"/>
    <col min="775" max="775" width="12.6640625" style="807" customWidth="1"/>
    <col min="776" max="776" width="14.21875" style="807" customWidth="1"/>
    <col min="777" max="777" width="15.88671875" style="807" customWidth="1"/>
    <col min="778" max="778" width="11.21875" style="807" customWidth="1"/>
    <col min="779" max="779" width="9.33203125" style="807" customWidth="1"/>
    <col min="780" max="780" width="16.5546875" style="807" bestFit="1" customWidth="1"/>
    <col min="781" max="781" width="5.88671875" style="807" customWidth="1"/>
    <col min="782" max="782" width="5" style="807" customWidth="1"/>
    <col min="783" max="784" width="8.88671875" style="807"/>
    <col min="785" max="785" width="13.44140625" style="807" customWidth="1"/>
    <col min="786" max="786" width="12.77734375" style="807" bestFit="1" customWidth="1"/>
    <col min="787" max="787" width="8.88671875" style="807"/>
    <col min="788" max="788" width="13.33203125" style="807" bestFit="1" customWidth="1"/>
    <col min="789" max="1024" width="8.88671875" style="807"/>
    <col min="1025" max="1025" width="3.109375" style="807" customWidth="1"/>
    <col min="1026" max="1026" width="22.88671875" style="807" customWidth="1"/>
    <col min="1027" max="1027" width="18.5546875" style="807" customWidth="1"/>
    <col min="1028" max="1028" width="13.21875" style="807" customWidth="1"/>
    <col min="1029" max="1029" width="11" style="807" customWidth="1"/>
    <col min="1030" max="1030" width="15" style="807" customWidth="1"/>
    <col min="1031" max="1031" width="12.6640625" style="807" customWidth="1"/>
    <col min="1032" max="1032" width="14.21875" style="807" customWidth="1"/>
    <col min="1033" max="1033" width="15.88671875" style="807" customWidth="1"/>
    <col min="1034" max="1034" width="11.21875" style="807" customWidth="1"/>
    <col min="1035" max="1035" width="9.33203125" style="807" customWidth="1"/>
    <col min="1036" max="1036" width="16.5546875" style="807" bestFit="1" customWidth="1"/>
    <col min="1037" max="1037" width="5.88671875" style="807" customWidth="1"/>
    <col min="1038" max="1038" width="5" style="807" customWidth="1"/>
    <col min="1039" max="1040" width="8.88671875" style="807"/>
    <col min="1041" max="1041" width="13.44140625" style="807" customWidth="1"/>
    <col min="1042" max="1042" width="12.77734375" style="807" bestFit="1" customWidth="1"/>
    <col min="1043" max="1043" width="8.88671875" style="807"/>
    <col min="1044" max="1044" width="13.33203125" style="807" bestFit="1" customWidth="1"/>
    <col min="1045" max="1280" width="8.88671875" style="807"/>
    <col min="1281" max="1281" width="3.109375" style="807" customWidth="1"/>
    <col min="1282" max="1282" width="22.88671875" style="807" customWidth="1"/>
    <col min="1283" max="1283" width="18.5546875" style="807" customWidth="1"/>
    <col min="1284" max="1284" width="13.21875" style="807" customWidth="1"/>
    <col min="1285" max="1285" width="11" style="807" customWidth="1"/>
    <col min="1286" max="1286" width="15" style="807" customWidth="1"/>
    <col min="1287" max="1287" width="12.6640625" style="807" customWidth="1"/>
    <col min="1288" max="1288" width="14.21875" style="807" customWidth="1"/>
    <col min="1289" max="1289" width="15.88671875" style="807" customWidth="1"/>
    <col min="1290" max="1290" width="11.21875" style="807" customWidth="1"/>
    <col min="1291" max="1291" width="9.33203125" style="807" customWidth="1"/>
    <col min="1292" max="1292" width="16.5546875" style="807" bestFit="1" customWidth="1"/>
    <col min="1293" max="1293" width="5.88671875" style="807" customWidth="1"/>
    <col min="1294" max="1294" width="5" style="807" customWidth="1"/>
    <col min="1295" max="1296" width="8.88671875" style="807"/>
    <col min="1297" max="1297" width="13.44140625" style="807" customWidth="1"/>
    <col min="1298" max="1298" width="12.77734375" style="807" bestFit="1" customWidth="1"/>
    <col min="1299" max="1299" width="8.88671875" style="807"/>
    <col min="1300" max="1300" width="13.33203125" style="807" bestFit="1" customWidth="1"/>
    <col min="1301" max="1536" width="8.88671875" style="807"/>
    <col min="1537" max="1537" width="3.109375" style="807" customWidth="1"/>
    <col min="1538" max="1538" width="22.88671875" style="807" customWidth="1"/>
    <col min="1539" max="1539" width="18.5546875" style="807" customWidth="1"/>
    <col min="1540" max="1540" width="13.21875" style="807" customWidth="1"/>
    <col min="1541" max="1541" width="11" style="807" customWidth="1"/>
    <col min="1542" max="1542" width="15" style="807" customWidth="1"/>
    <col min="1543" max="1543" width="12.6640625" style="807" customWidth="1"/>
    <col min="1544" max="1544" width="14.21875" style="807" customWidth="1"/>
    <col min="1545" max="1545" width="15.88671875" style="807" customWidth="1"/>
    <col min="1546" max="1546" width="11.21875" style="807" customWidth="1"/>
    <col min="1547" max="1547" width="9.33203125" style="807" customWidth="1"/>
    <col min="1548" max="1548" width="16.5546875" style="807" bestFit="1" customWidth="1"/>
    <col min="1549" max="1549" width="5.88671875" style="807" customWidth="1"/>
    <col min="1550" max="1550" width="5" style="807" customWidth="1"/>
    <col min="1551" max="1552" width="8.88671875" style="807"/>
    <col min="1553" max="1553" width="13.44140625" style="807" customWidth="1"/>
    <col min="1554" max="1554" width="12.77734375" style="807" bestFit="1" customWidth="1"/>
    <col min="1555" max="1555" width="8.88671875" style="807"/>
    <col min="1556" max="1556" width="13.33203125" style="807" bestFit="1" customWidth="1"/>
    <col min="1557" max="1792" width="8.88671875" style="807"/>
    <col min="1793" max="1793" width="3.109375" style="807" customWidth="1"/>
    <col min="1794" max="1794" width="22.88671875" style="807" customWidth="1"/>
    <col min="1795" max="1795" width="18.5546875" style="807" customWidth="1"/>
    <col min="1796" max="1796" width="13.21875" style="807" customWidth="1"/>
    <col min="1797" max="1797" width="11" style="807" customWidth="1"/>
    <col min="1798" max="1798" width="15" style="807" customWidth="1"/>
    <col min="1799" max="1799" width="12.6640625" style="807" customWidth="1"/>
    <col min="1800" max="1800" width="14.21875" style="807" customWidth="1"/>
    <col min="1801" max="1801" width="15.88671875" style="807" customWidth="1"/>
    <col min="1802" max="1802" width="11.21875" style="807" customWidth="1"/>
    <col min="1803" max="1803" width="9.33203125" style="807" customWidth="1"/>
    <col min="1804" max="1804" width="16.5546875" style="807" bestFit="1" customWidth="1"/>
    <col min="1805" max="1805" width="5.88671875" style="807" customWidth="1"/>
    <col min="1806" max="1806" width="5" style="807" customWidth="1"/>
    <col min="1807" max="1808" width="8.88671875" style="807"/>
    <col min="1809" max="1809" width="13.44140625" style="807" customWidth="1"/>
    <col min="1810" max="1810" width="12.77734375" style="807" bestFit="1" customWidth="1"/>
    <col min="1811" max="1811" width="8.88671875" style="807"/>
    <col min="1812" max="1812" width="13.33203125" style="807" bestFit="1" customWidth="1"/>
    <col min="1813" max="2048" width="8.88671875" style="807"/>
    <col min="2049" max="2049" width="3.109375" style="807" customWidth="1"/>
    <col min="2050" max="2050" width="22.88671875" style="807" customWidth="1"/>
    <col min="2051" max="2051" width="18.5546875" style="807" customWidth="1"/>
    <col min="2052" max="2052" width="13.21875" style="807" customWidth="1"/>
    <col min="2053" max="2053" width="11" style="807" customWidth="1"/>
    <col min="2054" max="2054" width="15" style="807" customWidth="1"/>
    <col min="2055" max="2055" width="12.6640625" style="807" customWidth="1"/>
    <col min="2056" max="2056" width="14.21875" style="807" customWidth="1"/>
    <col min="2057" max="2057" width="15.88671875" style="807" customWidth="1"/>
    <col min="2058" max="2058" width="11.21875" style="807" customWidth="1"/>
    <col min="2059" max="2059" width="9.33203125" style="807" customWidth="1"/>
    <col min="2060" max="2060" width="16.5546875" style="807" bestFit="1" customWidth="1"/>
    <col min="2061" max="2061" width="5.88671875" style="807" customWidth="1"/>
    <col min="2062" max="2062" width="5" style="807" customWidth="1"/>
    <col min="2063" max="2064" width="8.88671875" style="807"/>
    <col min="2065" max="2065" width="13.44140625" style="807" customWidth="1"/>
    <col min="2066" max="2066" width="12.77734375" style="807" bestFit="1" customWidth="1"/>
    <col min="2067" max="2067" width="8.88671875" style="807"/>
    <col min="2068" max="2068" width="13.33203125" style="807" bestFit="1" customWidth="1"/>
    <col min="2069" max="2304" width="8.88671875" style="807"/>
    <col min="2305" max="2305" width="3.109375" style="807" customWidth="1"/>
    <col min="2306" max="2306" width="22.88671875" style="807" customWidth="1"/>
    <col min="2307" max="2307" width="18.5546875" style="807" customWidth="1"/>
    <col min="2308" max="2308" width="13.21875" style="807" customWidth="1"/>
    <col min="2309" max="2309" width="11" style="807" customWidth="1"/>
    <col min="2310" max="2310" width="15" style="807" customWidth="1"/>
    <col min="2311" max="2311" width="12.6640625" style="807" customWidth="1"/>
    <col min="2312" max="2312" width="14.21875" style="807" customWidth="1"/>
    <col min="2313" max="2313" width="15.88671875" style="807" customWidth="1"/>
    <col min="2314" max="2314" width="11.21875" style="807" customWidth="1"/>
    <col min="2315" max="2315" width="9.33203125" style="807" customWidth="1"/>
    <col min="2316" max="2316" width="16.5546875" style="807" bestFit="1" customWidth="1"/>
    <col min="2317" max="2317" width="5.88671875" style="807" customWidth="1"/>
    <col min="2318" max="2318" width="5" style="807" customWidth="1"/>
    <col min="2319" max="2320" width="8.88671875" style="807"/>
    <col min="2321" max="2321" width="13.44140625" style="807" customWidth="1"/>
    <col min="2322" max="2322" width="12.77734375" style="807" bestFit="1" customWidth="1"/>
    <col min="2323" max="2323" width="8.88671875" style="807"/>
    <col min="2324" max="2324" width="13.33203125" style="807" bestFit="1" customWidth="1"/>
    <col min="2325" max="2560" width="8.88671875" style="807"/>
    <col min="2561" max="2561" width="3.109375" style="807" customWidth="1"/>
    <col min="2562" max="2562" width="22.88671875" style="807" customWidth="1"/>
    <col min="2563" max="2563" width="18.5546875" style="807" customWidth="1"/>
    <col min="2564" max="2564" width="13.21875" style="807" customWidth="1"/>
    <col min="2565" max="2565" width="11" style="807" customWidth="1"/>
    <col min="2566" max="2566" width="15" style="807" customWidth="1"/>
    <col min="2567" max="2567" width="12.6640625" style="807" customWidth="1"/>
    <col min="2568" max="2568" width="14.21875" style="807" customWidth="1"/>
    <col min="2569" max="2569" width="15.88671875" style="807" customWidth="1"/>
    <col min="2570" max="2570" width="11.21875" style="807" customWidth="1"/>
    <col min="2571" max="2571" width="9.33203125" style="807" customWidth="1"/>
    <col min="2572" max="2572" width="16.5546875" style="807" bestFit="1" customWidth="1"/>
    <col min="2573" max="2573" width="5.88671875" style="807" customWidth="1"/>
    <col min="2574" max="2574" width="5" style="807" customWidth="1"/>
    <col min="2575" max="2576" width="8.88671875" style="807"/>
    <col min="2577" max="2577" width="13.44140625" style="807" customWidth="1"/>
    <col min="2578" max="2578" width="12.77734375" style="807" bestFit="1" customWidth="1"/>
    <col min="2579" max="2579" width="8.88671875" style="807"/>
    <col min="2580" max="2580" width="13.33203125" style="807" bestFit="1" customWidth="1"/>
    <col min="2581" max="2816" width="8.88671875" style="807"/>
    <col min="2817" max="2817" width="3.109375" style="807" customWidth="1"/>
    <col min="2818" max="2818" width="22.88671875" style="807" customWidth="1"/>
    <col min="2819" max="2819" width="18.5546875" style="807" customWidth="1"/>
    <col min="2820" max="2820" width="13.21875" style="807" customWidth="1"/>
    <col min="2821" max="2821" width="11" style="807" customWidth="1"/>
    <col min="2822" max="2822" width="15" style="807" customWidth="1"/>
    <col min="2823" max="2823" width="12.6640625" style="807" customWidth="1"/>
    <col min="2824" max="2824" width="14.21875" style="807" customWidth="1"/>
    <col min="2825" max="2825" width="15.88671875" style="807" customWidth="1"/>
    <col min="2826" max="2826" width="11.21875" style="807" customWidth="1"/>
    <col min="2827" max="2827" width="9.33203125" style="807" customWidth="1"/>
    <col min="2828" max="2828" width="16.5546875" style="807" bestFit="1" customWidth="1"/>
    <col min="2829" max="2829" width="5.88671875" style="807" customWidth="1"/>
    <col min="2830" max="2830" width="5" style="807" customWidth="1"/>
    <col min="2831" max="2832" width="8.88671875" style="807"/>
    <col min="2833" max="2833" width="13.44140625" style="807" customWidth="1"/>
    <col min="2834" max="2834" width="12.77734375" style="807" bestFit="1" customWidth="1"/>
    <col min="2835" max="2835" width="8.88671875" style="807"/>
    <col min="2836" max="2836" width="13.33203125" style="807" bestFit="1" customWidth="1"/>
    <col min="2837" max="3072" width="8.88671875" style="807"/>
    <col min="3073" max="3073" width="3.109375" style="807" customWidth="1"/>
    <col min="3074" max="3074" width="22.88671875" style="807" customWidth="1"/>
    <col min="3075" max="3075" width="18.5546875" style="807" customWidth="1"/>
    <col min="3076" max="3076" width="13.21875" style="807" customWidth="1"/>
    <col min="3077" max="3077" width="11" style="807" customWidth="1"/>
    <col min="3078" max="3078" width="15" style="807" customWidth="1"/>
    <col min="3079" max="3079" width="12.6640625" style="807" customWidth="1"/>
    <col min="3080" max="3080" width="14.21875" style="807" customWidth="1"/>
    <col min="3081" max="3081" width="15.88671875" style="807" customWidth="1"/>
    <col min="3082" max="3082" width="11.21875" style="807" customWidth="1"/>
    <col min="3083" max="3083" width="9.33203125" style="807" customWidth="1"/>
    <col min="3084" max="3084" width="16.5546875" style="807" bestFit="1" customWidth="1"/>
    <col min="3085" max="3085" width="5.88671875" style="807" customWidth="1"/>
    <col min="3086" max="3086" width="5" style="807" customWidth="1"/>
    <col min="3087" max="3088" width="8.88671875" style="807"/>
    <col min="3089" max="3089" width="13.44140625" style="807" customWidth="1"/>
    <col min="3090" max="3090" width="12.77734375" style="807" bestFit="1" customWidth="1"/>
    <col min="3091" max="3091" width="8.88671875" style="807"/>
    <col min="3092" max="3092" width="13.33203125" style="807" bestFit="1" customWidth="1"/>
    <col min="3093" max="3328" width="8.88671875" style="807"/>
    <col min="3329" max="3329" width="3.109375" style="807" customWidth="1"/>
    <col min="3330" max="3330" width="22.88671875" style="807" customWidth="1"/>
    <col min="3331" max="3331" width="18.5546875" style="807" customWidth="1"/>
    <col min="3332" max="3332" width="13.21875" style="807" customWidth="1"/>
    <col min="3333" max="3333" width="11" style="807" customWidth="1"/>
    <col min="3334" max="3334" width="15" style="807" customWidth="1"/>
    <col min="3335" max="3335" width="12.6640625" style="807" customWidth="1"/>
    <col min="3336" max="3336" width="14.21875" style="807" customWidth="1"/>
    <col min="3337" max="3337" width="15.88671875" style="807" customWidth="1"/>
    <col min="3338" max="3338" width="11.21875" style="807" customWidth="1"/>
    <col min="3339" max="3339" width="9.33203125" style="807" customWidth="1"/>
    <col min="3340" max="3340" width="16.5546875" style="807" bestFit="1" customWidth="1"/>
    <col min="3341" max="3341" width="5.88671875" style="807" customWidth="1"/>
    <col min="3342" max="3342" width="5" style="807" customWidth="1"/>
    <col min="3343" max="3344" width="8.88671875" style="807"/>
    <col min="3345" max="3345" width="13.44140625" style="807" customWidth="1"/>
    <col min="3346" max="3346" width="12.77734375" style="807" bestFit="1" customWidth="1"/>
    <col min="3347" max="3347" width="8.88671875" style="807"/>
    <col min="3348" max="3348" width="13.33203125" style="807" bestFit="1" customWidth="1"/>
    <col min="3349" max="3584" width="8.88671875" style="807"/>
    <col min="3585" max="3585" width="3.109375" style="807" customWidth="1"/>
    <col min="3586" max="3586" width="22.88671875" style="807" customWidth="1"/>
    <col min="3587" max="3587" width="18.5546875" style="807" customWidth="1"/>
    <col min="3588" max="3588" width="13.21875" style="807" customWidth="1"/>
    <col min="3589" max="3589" width="11" style="807" customWidth="1"/>
    <col min="3590" max="3590" width="15" style="807" customWidth="1"/>
    <col min="3591" max="3591" width="12.6640625" style="807" customWidth="1"/>
    <col min="3592" max="3592" width="14.21875" style="807" customWidth="1"/>
    <col min="3593" max="3593" width="15.88671875" style="807" customWidth="1"/>
    <col min="3594" max="3594" width="11.21875" style="807" customWidth="1"/>
    <col min="3595" max="3595" width="9.33203125" style="807" customWidth="1"/>
    <col min="3596" max="3596" width="16.5546875" style="807" bestFit="1" customWidth="1"/>
    <col min="3597" max="3597" width="5.88671875" style="807" customWidth="1"/>
    <col min="3598" max="3598" width="5" style="807" customWidth="1"/>
    <col min="3599" max="3600" width="8.88671875" style="807"/>
    <col min="3601" max="3601" width="13.44140625" style="807" customWidth="1"/>
    <col min="3602" max="3602" width="12.77734375" style="807" bestFit="1" customWidth="1"/>
    <col min="3603" max="3603" width="8.88671875" style="807"/>
    <col min="3604" max="3604" width="13.33203125" style="807" bestFit="1" customWidth="1"/>
    <col min="3605" max="3840" width="8.88671875" style="807"/>
    <col min="3841" max="3841" width="3.109375" style="807" customWidth="1"/>
    <col min="3842" max="3842" width="22.88671875" style="807" customWidth="1"/>
    <col min="3843" max="3843" width="18.5546875" style="807" customWidth="1"/>
    <col min="3844" max="3844" width="13.21875" style="807" customWidth="1"/>
    <col min="3845" max="3845" width="11" style="807" customWidth="1"/>
    <col min="3846" max="3846" width="15" style="807" customWidth="1"/>
    <col min="3847" max="3847" width="12.6640625" style="807" customWidth="1"/>
    <col min="3848" max="3848" width="14.21875" style="807" customWidth="1"/>
    <col min="3849" max="3849" width="15.88671875" style="807" customWidth="1"/>
    <col min="3850" max="3850" width="11.21875" style="807" customWidth="1"/>
    <col min="3851" max="3851" width="9.33203125" style="807" customWidth="1"/>
    <col min="3852" max="3852" width="16.5546875" style="807" bestFit="1" customWidth="1"/>
    <col min="3853" max="3853" width="5.88671875" style="807" customWidth="1"/>
    <col min="3854" max="3854" width="5" style="807" customWidth="1"/>
    <col min="3855" max="3856" width="8.88671875" style="807"/>
    <col min="3857" max="3857" width="13.44140625" style="807" customWidth="1"/>
    <col min="3858" max="3858" width="12.77734375" style="807" bestFit="1" customWidth="1"/>
    <col min="3859" max="3859" width="8.88671875" style="807"/>
    <col min="3860" max="3860" width="13.33203125" style="807" bestFit="1" customWidth="1"/>
    <col min="3861" max="4096" width="8.88671875" style="807"/>
    <col min="4097" max="4097" width="3.109375" style="807" customWidth="1"/>
    <col min="4098" max="4098" width="22.88671875" style="807" customWidth="1"/>
    <col min="4099" max="4099" width="18.5546875" style="807" customWidth="1"/>
    <col min="4100" max="4100" width="13.21875" style="807" customWidth="1"/>
    <col min="4101" max="4101" width="11" style="807" customWidth="1"/>
    <col min="4102" max="4102" width="15" style="807" customWidth="1"/>
    <col min="4103" max="4103" width="12.6640625" style="807" customWidth="1"/>
    <col min="4104" max="4104" width="14.21875" style="807" customWidth="1"/>
    <col min="4105" max="4105" width="15.88671875" style="807" customWidth="1"/>
    <col min="4106" max="4106" width="11.21875" style="807" customWidth="1"/>
    <col min="4107" max="4107" width="9.33203125" style="807" customWidth="1"/>
    <col min="4108" max="4108" width="16.5546875" style="807" bestFit="1" customWidth="1"/>
    <col min="4109" max="4109" width="5.88671875" style="807" customWidth="1"/>
    <col min="4110" max="4110" width="5" style="807" customWidth="1"/>
    <col min="4111" max="4112" width="8.88671875" style="807"/>
    <col min="4113" max="4113" width="13.44140625" style="807" customWidth="1"/>
    <col min="4114" max="4114" width="12.77734375" style="807" bestFit="1" customWidth="1"/>
    <col min="4115" max="4115" width="8.88671875" style="807"/>
    <col min="4116" max="4116" width="13.33203125" style="807" bestFit="1" customWidth="1"/>
    <col min="4117" max="4352" width="8.88671875" style="807"/>
    <col min="4353" max="4353" width="3.109375" style="807" customWidth="1"/>
    <col min="4354" max="4354" width="22.88671875" style="807" customWidth="1"/>
    <col min="4355" max="4355" width="18.5546875" style="807" customWidth="1"/>
    <col min="4356" max="4356" width="13.21875" style="807" customWidth="1"/>
    <col min="4357" max="4357" width="11" style="807" customWidth="1"/>
    <col min="4358" max="4358" width="15" style="807" customWidth="1"/>
    <col min="4359" max="4359" width="12.6640625" style="807" customWidth="1"/>
    <col min="4360" max="4360" width="14.21875" style="807" customWidth="1"/>
    <col min="4361" max="4361" width="15.88671875" style="807" customWidth="1"/>
    <col min="4362" max="4362" width="11.21875" style="807" customWidth="1"/>
    <col min="4363" max="4363" width="9.33203125" style="807" customWidth="1"/>
    <col min="4364" max="4364" width="16.5546875" style="807" bestFit="1" customWidth="1"/>
    <col min="4365" max="4365" width="5.88671875" style="807" customWidth="1"/>
    <col min="4366" max="4366" width="5" style="807" customWidth="1"/>
    <col min="4367" max="4368" width="8.88671875" style="807"/>
    <col min="4369" max="4369" width="13.44140625" style="807" customWidth="1"/>
    <col min="4370" max="4370" width="12.77734375" style="807" bestFit="1" customWidth="1"/>
    <col min="4371" max="4371" width="8.88671875" style="807"/>
    <col min="4372" max="4372" width="13.33203125" style="807" bestFit="1" customWidth="1"/>
    <col min="4373" max="4608" width="8.88671875" style="807"/>
    <col min="4609" max="4609" width="3.109375" style="807" customWidth="1"/>
    <col min="4610" max="4610" width="22.88671875" style="807" customWidth="1"/>
    <col min="4611" max="4611" width="18.5546875" style="807" customWidth="1"/>
    <col min="4612" max="4612" width="13.21875" style="807" customWidth="1"/>
    <col min="4613" max="4613" width="11" style="807" customWidth="1"/>
    <col min="4614" max="4614" width="15" style="807" customWidth="1"/>
    <col min="4615" max="4615" width="12.6640625" style="807" customWidth="1"/>
    <col min="4616" max="4616" width="14.21875" style="807" customWidth="1"/>
    <col min="4617" max="4617" width="15.88671875" style="807" customWidth="1"/>
    <col min="4618" max="4618" width="11.21875" style="807" customWidth="1"/>
    <col min="4619" max="4619" width="9.33203125" style="807" customWidth="1"/>
    <col min="4620" max="4620" width="16.5546875" style="807" bestFit="1" customWidth="1"/>
    <col min="4621" max="4621" width="5.88671875" style="807" customWidth="1"/>
    <col min="4622" max="4622" width="5" style="807" customWidth="1"/>
    <col min="4623" max="4624" width="8.88671875" style="807"/>
    <col min="4625" max="4625" width="13.44140625" style="807" customWidth="1"/>
    <col min="4626" max="4626" width="12.77734375" style="807" bestFit="1" customWidth="1"/>
    <col min="4627" max="4627" width="8.88671875" style="807"/>
    <col min="4628" max="4628" width="13.33203125" style="807" bestFit="1" customWidth="1"/>
    <col min="4629" max="4864" width="8.88671875" style="807"/>
    <col min="4865" max="4865" width="3.109375" style="807" customWidth="1"/>
    <col min="4866" max="4866" width="22.88671875" style="807" customWidth="1"/>
    <col min="4867" max="4867" width="18.5546875" style="807" customWidth="1"/>
    <col min="4868" max="4868" width="13.21875" style="807" customWidth="1"/>
    <col min="4869" max="4869" width="11" style="807" customWidth="1"/>
    <col min="4870" max="4870" width="15" style="807" customWidth="1"/>
    <col min="4871" max="4871" width="12.6640625" style="807" customWidth="1"/>
    <col min="4872" max="4872" width="14.21875" style="807" customWidth="1"/>
    <col min="4873" max="4873" width="15.88671875" style="807" customWidth="1"/>
    <col min="4874" max="4874" width="11.21875" style="807" customWidth="1"/>
    <col min="4875" max="4875" width="9.33203125" style="807" customWidth="1"/>
    <col min="4876" max="4876" width="16.5546875" style="807" bestFit="1" customWidth="1"/>
    <col min="4877" max="4877" width="5.88671875" style="807" customWidth="1"/>
    <col min="4878" max="4878" width="5" style="807" customWidth="1"/>
    <col min="4879" max="4880" width="8.88671875" style="807"/>
    <col min="4881" max="4881" width="13.44140625" style="807" customWidth="1"/>
    <col min="4882" max="4882" width="12.77734375" style="807" bestFit="1" customWidth="1"/>
    <col min="4883" max="4883" width="8.88671875" style="807"/>
    <col min="4884" max="4884" width="13.33203125" style="807" bestFit="1" customWidth="1"/>
    <col min="4885" max="5120" width="8.88671875" style="807"/>
    <col min="5121" max="5121" width="3.109375" style="807" customWidth="1"/>
    <col min="5122" max="5122" width="22.88671875" style="807" customWidth="1"/>
    <col min="5123" max="5123" width="18.5546875" style="807" customWidth="1"/>
    <col min="5124" max="5124" width="13.21875" style="807" customWidth="1"/>
    <col min="5125" max="5125" width="11" style="807" customWidth="1"/>
    <col min="5126" max="5126" width="15" style="807" customWidth="1"/>
    <col min="5127" max="5127" width="12.6640625" style="807" customWidth="1"/>
    <col min="5128" max="5128" width="14.21875" style="807" customWidth="1"/>
    <col min="5129" max="5129" width="15.88671875" style="807" customWidth="1"/>
    <col min="5130" max="5130" width="11.21875" style="807" customWidth="1"/>
    <col min="5131" max="5131" width="9.33203125" style="807" customWidth="1"/>
    <col min="5132" max="5132" width="16.5546875" style="807" bestFit="1" customWidth="1"/>
    <col min="5133" max="5133" width="5.88671875" style="807" customWidth="1"/>
    <col min="5134" max="5134" width="5" style="807" customWidth="1"/>
    <col min="5135" max="5136" width="8.88671875" style="807"/>
    <col min="5137" max="5137" width="13.44140625" style="807" customWidth="1"/>
    <col min="5138" max="5138" width="12.77734375" style="807" bestFit="1" customWidth="1"/>
    <col min="5139" max="5139" width="8.88671875" style="807"/>
    <col min="5140" max="5140" width="13.33203125" style="807" bestFit="1" customWidth="1"/>
    <col min="5141" max="5376" width="8.88671875" style="807"/>
    <col min="5377" max="5377" width="3.109375" style="807" customWidth="1"/>
    <col min="5378" max="5378" width="22.88671875" style="807" customWidth="1"/>
    <col min="5379" max="5379" width="18.5546875" style="807" customWidth="1"/>
    <col min="5380" max="5380" width="13.21875" style="807" customWidth="1"/>
    <col min="5381" max="5381" width="11" style="807" customWidth="1"/>
    <col min="5382" max="5382" width="15" style="807" customWidth="1"/>
    <col min="5383" max="5383" width="12.6640625" style="807" customWidth="1"/>
    <col min="5384" max="5384" width="14.21875" style="807" customWidth="1"/>
    <col min="5385" max="5385" width="15.88671875" style="807" customWidth="1"/>
    <col min="5386" max="5386" width="11.21875" style="807" customWidth="1"/>
    <col min="5387" max="5387" width="9.33203125" style="807" customWidth="1"/>
    <col min="5388" max="5388" width="16.5546875" style="807" bestFit="1" customWidth="1"/>
    <col min="5389" max="5389" width="5.88671875" style="807" customWidth="1"/>
    <col min="5390" max="5390" width="5" style="807" customWidth="1"/>
    <col min="5391" max="5392" width="8.88671875" style="807"/>
    <col min="5393" max="5393" width="13.44140625" style="807" customWidth="1"/>
    <col min="5394" max="5394" width="12.77734375" style="807" bestFit="1" customWidth="1"/>
    <col min="5395" max="5395" width="8.88671875" style="807"/>
    <col min="5396" max="5396" width="13.33203125" style="807" bestFit="1" customWidth="1"/>
    <col min="5397" max="5632" width="8.88671875" style="807"/>
    <col min="5633" max="5633" width="3.109375" style="807" customWidth="1"/>
    <col min="5634" max="5634" width="22.88671875" style="807" customWidth="1"/>
    <col min="5635" max="5635" width="18.5546875" style="807" customWidth="1"/>
    <col min="5636" max="5636" width="13.21875" style="807" customWidth="1"/>
    <col min="5637" max="5637" width="11" style="807" customWidth="1"/>
    <col min="5638" max="5638" width="15" style="807" customWidth="1"/>
    <col min="5639" max="5639" width="12.6640625" style="807" customWidth="1"/>
    <col min="5640" max="5640" width="14.21875" style="807" customWidth="1"/>
    <col min="5641" max="5641" width="15.88671875" style="807" customWidth="1"/>
    <col min="5642" max="5642" width="11.21875" style="807" customWidth="1"/>
    <col min="5643" max="5643" width="9.33203125" style="807" customWidth="1"/>
    <col min="5644" max="5644" width="16.5546875" style="807" bestFit="1" customWidth="1"/>
    <col min="5645" max="5645" width="5.88671875" style="807" customWidth="1"/>
    <col min="5646" max="5646" width="5" style="807" customWidth="1"/>
    <col min="5647" max="5648" width="8.88671875" style="807"/>
    <col min="5649" max="5649" width="13.44140625" style="807" customWidth="1"/>
    <col min="5650" max="5650" width="12.77734375" style="807" bestFit="1" customWidth="1"/>
    <col min="5651" max="5651" width="8.88671875" style="807"/>
    <col min="5652" max="5652" width="13.33203125" style="807" bestFit="1" customWidth="1"/>
    <col min="5653" max="5888" width="8.88671875" style="807"/>
    <col min="5889" max="5889" width="3.109375" style="807" customWidth="1"/>
    <col min="5890" max="5890" width="22.88671875" style="807" customWidth="1"/>
    <col min="5891" max="5891" width="18.5546875" style="807" customWidth="1"/>
    <col min="5892" max="5892" width="13.21875" style="807" customWidth="1"/>
    <col min="5893" max="5893" width="11" style="807" customWidth="1"/>
    <col min="5894" max="5894" width="15" style="807" customWidth="1"/>
    <col min="5895" max="5895" width="12.6640625" style="807" customWidth="1"/>
    <col min="5896" max="5896" width="14.21875" style="807" customWidth="1"/>
    <col min="5897" max="5897" width="15.88671875" style="807" customWidth="1"/>
    <col min="5898" max="5898" width="11.21875" style="807" customWidth="1"/>
    <col min="5899" max="5899" width="9.33203125" style="807" customWidth="1"/>
    <col min="5900" max="5900" width="16.5546875" style="807" bestFit="1" customWidth="1"/>
    <col min="5901" max="5901" width="5.88671875" style="807" customWidth="1"/>
    <col min="5902" max="5902" width="5" style="807" customWidth="1"/>
    <col min="5903" max="5904" width="8.88671875" style="807"/>
    <col min="5905" max="5905" width="13.44140625" style="807" customWidth="1"/>
    <col min="5906" max="5906" width="12.77734375" style="807" bestFit="1" customWidth="1"/>
    <col min="5907" max="5907" width="8.88671875" style="807"/>
    <col min="5908" max="5908" width="13.33203125" style="807" bestFit="1" customWidth="1"/>
    <col min="5909" max="6144" width="8.88671875" style="807"/>
    <col min="6145" max="6145" width="3.109375" style="807" customWidth="1"/>
    <col min="6146" max="6146" width="22.88671875" style="807" customWidth="1"/>
    <col min="6147" max="6147" width="18.5546875" style="807" customWidth="1"/>
    <col min="6148" max="6148" width="13.21875" style="807" customWidth="1"/>
    <col min="6149" max="6149" width="11" style="807" customWidth="1"/>
    <col min="6150" max="6150" width="15" style="807" customWidth="1"/>
    <col min="6151" max="6151" width="12.6640625" style="807" customWidth="1"/>
    <col min="6152" max="6152" width="14.21875" style="807" customWidth="1"/>
    <col min="6153" max="6153" width="15.88671875" style="807" customWidth="1"/>
    <col min="6154" max="6154" width="11.21875" style="807" customWidth="1"/>
    <col min="6155" max="6155" width="9.33203125" style="807" customWidth="1"/>
    <col min="6156" max="6156" width="16.5546875" style="807" bestFit="1" customWidth="1"/>
    <col min="6157" max="6157" width="5.88671875" style="807" customWidth="1"/>
    <col min="6158" max="6158" width="5" style="807" customWidth="1"/>
    <col min="6159" max="6160" width="8.88671875" style="807"/>
    <col min="6161" max="6161" width="13.44140625" style="807" customWidth="1"/>
    <col min="6162" max="6162" width="12.77734375" style="807" bestFit="1" customWidth="1"/>
    <col min="6163" max="6163" width="8.88671875" style="807"/>
    <col min="6164" max="6164" width="13.33203125" style="807" bestFit="1" customWidth="1"/>
    <col min="6165" max="6400" width="8.88671875" style="807"/>
    <col min="6401" max="6401" width="3.109375" style="807" customWidth="1"/>
    <col min="6402" max="6402" width="22.88671875" style="807" customWidth="1"/>
    <col min="6403" max="6403" width="18.5546875" style="807" customWidth="1"/>
    <col min="6404" max="6404" width="13.21875" style="807" customWidth="1"/>
    <col min="6405" max="6405" width="11" style="807" customWidth="1"/>
    <col min="6406" max="6406" width="15" style="807" customWidth="1"/>
    <col min="6407" max="6407" width="12.6640625" style="807" customWidth="1"/>
    <col min="6408" max="6408" width="14.21875" style="807" customWidth="1"/>
    <col min="6409" max="6409" width="15.88671875" style="807" customWidth="1"/>
    <col min="6410" max="6410" width="11.21875" style="807" customWidth="1"/>
    <col min="6411" max="6411" width="9.33203125" style="807" customWidth="1"/>
    <col min="6412" max="6412" width="16.5546875" style="807" bestFit="1" customWidth="1"/>
    <col min="6413" max="6413" width="5.88671875" style="807" customWidth="1"/>
    <col min="6414" max="6414" width="5" style="807" customWidth="1"/>
    <col min="6415" max="6416" width="8.88671875" style="807"/>
    <col min="6417" max="6417" width="13.44140625" style="807" customWidth="1"/>
    <col min="6418" max="6418" width="12.77734375" style="807" bestFit="1" customWidth="1"/>
    <col min="6419" max="6419" width="8.88671875" style="807"/>
    <col min="6420" max="6420" width="13.33203125" style="807" bestFit="1" customWidth="1"/>
    <col min="6421" max="6656" width="8.88671875" style="807"/>
    <col min="6657" max="6657" width="3.109375" style="807" customWidth="1"/>
    <col min="6658" max="6658" width="22.88671875" style="807" customWidth="1"/>
    <col min="6659" max="6659" width="18.5546875" style="807" customWidth="1"/>
    <col min="6660" max="6660" width="13.21875" style="807" customWidth="1"/>
    <col min="6661" max="6661" width="11" style="807" customWidth="1"/>
    <col min="6662" max="6662" width="15" style="807" customWidth="1"/>
    <col min="6663" max="6663" width="12.6640625" style="807" customWidth="1"/>
    <col min="6664" max="6664" width="14.21875" style="807" customWidth="1"/>
    <col min="6665" max="6665" width="15.88671875" style="807" customWidth="1"/>
    <col min="6666" max="6666" width="11.21875" style="807" customWidth="1"/>
    <col min="6667" max="6667" width="9.33203125" style="807" customWidth="1"/>
    <col min="6668" max="6668" width="16.5546875" style="807" bestFit="1" customWidth="1"/>
    <col min="6669" max="6669" width="5.88671875" style="807" customWidth="1"/>
    <col min="6670" max="6670" width="5" style="807" customWidth="1"/>
    <col min="6671" max="6672" width="8.88671875" style="807"/>
    <col min="6673" max="6673" width="13.44140625" style="807" customWidth="1"/>
    <col min="6674" max="6674" width="12.77734375" style="807" bestFit="1" customWidth="1"/>
    <col min="6675" max="6675" width="8.88671875" style="807"/>
    <col min="6676" max="6676" width="13.33203125" style="807" bestFit="1" customWidth="1"/>
    <col min="6677" max="6912" width="8.88671875" style="807"/>
    <col min="6913" max="6913" width="3.109375" style="807" customWidth="1"/>
    <col min="6914" max="6914" width="22.88671875" style="807" customWidth="1"/>
    <col min="6915" max="6915" width="18.5546875" style="807" customWidth="1"/>
    <col min="6916" max="6916" width="13.21875" style="807" customWidth="1"/>
    <col min="6917" max="6917" width="11" style="807" customWidth="1"/>
    <col min="6918" max="6918" width="15" style="807" customWidth="1"/>
    <col min="6919" max="6919" width="12.6640625" style="807" customWidth="1"/>
    <col min="6920" max="6920" width="14.21875" style="807" customWidth="1"/>
    <col min="6921" max="6921" width="15.88671875" style="807" customWidth="1"/>
    <col min="6922" max="6922" width="11.21875" style="807" customWidth="1"/>
    <col min="6923" max="6923" width="9.33203125" style="807" customWidth="1"/>
    <col min="6924" max="6924" width="16.5546875" style="807" bestFit="1" customWidth="1"/>
    <col min="6925" max="6925" width="5.88671875" style="807" customWidth="1"/>
    <col min="6926" max="6926" width="5" style="807" customWidth="1"/>
    <col min="6927" max="6928" width="8.88671875" style="807"/>
    <col min="6929" max="6929" width="13.44140625" style="807" customWidth="1"/>
    <col min="6930" max="6930" width="12.77734375" style="807" bestFit="1" customWidth="1"/>
    <col min="6931" max="6931" width="8.88671875" style="807"/>
    <col min="6932" max="6932" width="13.33203125" style="807" bestFit="1" customWidth="1"/>
    <col min="6933" max="7168" width="8.88671875" style="807"/>
    <col min="7169" max="7169" width="3.109375" style="807" customWidth="1"/>
    <col min="7170" max="7170" width="22.88671875" style="807" customWidth="1"/>
    <col min="7171" max="7171" width="18.5546875" style="807" customWidth="1"/>
    <col min="7172" max="7172" width="13.21875" style="807" customWidth="1"/>
    <col min="7173" max="7173" width="11" style="807" customWidth="1"/>
    <col min="7174" max="7174" width="15" style="807" customWidth="1"/>
    <col min="7175" max="7175" width="12.6640625" style="807" customWidth="1"/>
    <col min="7176" max="7176" width="14.21875" style="807" customWidth="1"/>
    <col min="7177" max="7177" width="15.88671875" style="807" customWidth="1"/>
    <col min="7178" max="7178" width="11.21875" style="807" customWidth="1"/>
    <col min="7179" max="7179" width="9.33203125" style="807" customWidth="1"/>
    <col min="7180" max="7180" width="16.5546875" style="807" bestFit="1" customWidth="1"/>
    <col min="7181" max="7181" width="5.88671875" style="807" customWidth="1"/>
    <col min="7182" max="7182" width="5" style="807" customWidth="1"/>
    <col min="7183" max="7184" width="8.88671875" style="807"/>
    <col min="7185" max="7185" width="13.44140625" style="807" customWidth="1"/>
    <col min="7186" max="7186" width="12.77734375" style="807" bestFit="1" customWidth="1"/>
    <col min="7187" max="7187" width="8.88671875" style="807"/>
    <col min="7188" max="7188" width="13.33203125" style="807" bestFit="1" customWidth="1"/>
    <col min="7189" max="7424" width="8.88671875" style="807"/>
    <col min="7425" max="7425" width="3.109375" style="807" customWidth="1"/>
    <col min="7426" max="7426" width="22.88671875" style="807" customWidth="1"/>
    <col min="7427" max="7427" width="18.5546875" style="807" customWidth="1"/>
    <col min="7428" max="7428" width="13.21875" style="807" customWidth="1"/>
    <col min="7429" max="7429" width="11" style="807" customWidth="1"/>
    <col min="7430" max="7430" width="15" style="807" customWidth="1"/>
    <col min="7431" max="7431" width="12.6640625" style="807" customWidth="1"/>
    <col min="7432" max="7432" width="14.21875" style="807" customWidth="1"/>
    <col min="7433" max="7433" width="15.88671875" style="807" customWidth="1"/>
    <col min="7434" max="7434" width="11.21875" style="807" customWidth="1"/>
    <col min="7435" max="7435" width="9.33203125" style="807" customWidth="1"/>
    <col min="7436" max="7436" width="16.5546875" style="807" bestFit="1" customWidth="1"/>
    <col min="7437" max="7437" width="5.88671875" style="807" customWidth="1"/>
    <col min="7438" max="7438" width="5" style="807" customWidth="1"/>
    <col min="7439" max="7440" width="8.88671875" style="807"/>
    <col min="7441" max="7441" width="13.44140625" style="807" customWidth="1"/>
    <col min="7442" max="7442" width="12.77734375" style="807" bestFit="1" customWidth="1"/>
    <col min="7443" max="7443" width="8.88671875" style="807"/>
    <col min="7444" max="7444" width="13.33203125" style="807" bestFit="1" customWidth="1"/>
    <col min="7445" max="7680" width="8.88671875" style="807"/>
    <col min="7681" max="7681" width="3.109375" style="807" customWidth="1"/>
    <col min="7682" max="7682" width="22.88671875" style="807" customWidth="1"/>
    <col min="7683" max="7683" width="18.5546875" style="807" customWidth="1"/>
    <col min="7684" max="7684" width="13.21875" style="807" customWidth="1"/>
    <col min="7685" max="7685" width="11" style="807" customWidth="1"/>
    <col min="7686" max="7686" width="15" style="807" customWidth="1"/>
    <col min="7687" max="7687" width="12.6640625" style="807" customWidth="1"/>
    <col min="7688" max="7688" width="14.21875" style="807" customWidth="1"/>
    <col min="7689" max="7689" width="15.88671875" style="807" customWidth="1"/>
    <col min="7690" max="7690" width="11.21875" style="807" customWidth="1"/>
    <col min="7691" max="7691" width="9.33203125" style="807" customWidth="1"/>
    <col min="7692" max="7692" width="16.5546875" style="807" bestFit="1" customWidth="1"/>
    <col min="7693" max="7693" width="5.88671875" style="807" customWidth="1"/>
    <col min="7694" max="7694" width="5" style="807" customWidth="1"/>
    <col min="7695" max="7696" width="8.88671875" style="807"/>
    <col min="7697" max="7697" width="13.44140625" style="807" customWidth="1"/>
    <col min="7698" max="7698" width="12.77734375" style="807" bestFit="1" customWidth="1"/>
    <col min="7699" max="7699" width="8.88671875" style="807"/>
    <col min="7700" max="7700" width="13.33203125" style="807" bestFit="1" customWidth="1"/>
    <col min="7701" max="7936" width="8.88671875" style="807"/>
    <col min="7937" max="7937" width="3.109375" style="807" customWidth="1"/>
    <col min="7938" max="7938" width="22.88671875" style="807" customWidth="1"/>
    <col min="7939" max="7939" width="18.5546875" style="807" customWidth="1"/>
    <col min="7940" max="7940" width="13.21875" style="807" customWidth="1"/>
    <col min="7941" max="7941" width="11" style="807" customWidth="1"/>
    <col min="7942" max="7942" width="15" style="807" customWidth="1"/>
    <col min="7943" max="7943" width="12.6640625" style="807" customWidth="1"/>
    <col min="7944" max="7944" width="14.21875" style="807" customWidth="1"/>
    <col min="7945" max="7945" width="15.88671875" style="807" customWidth="1"/>
    <col min="7946" max="7946" width="11.21875" style="807" customWidth="1"/>
    <col min="7947" max="7947" width="9.33203125" style="807" customWidth="1"/>
    <col min="7948" max="7948" width="16.5546875" style="807" bestFit="1" customWidth="1"/>
    <col min="7949" max="7949" width="5.88671875" style="807" customWidth="1"/>
    <col min="7950" max="7950" width="5" style="807" customWidth="1"/>
    <col min="7951" max="7952" width="8.88671875" style="807"/>
    <col min="7953" max="7953" width="13.44140625" style="807" customWidth="1"/>
    <col min="7954" max="7954" width="12.77734375" style="807" bestFit="1" customWidth="1"/>
    <col min="7955" max="7955" width="8.88671875" style="807"/>
    <col min="7956" max="7956" width="13.33203125" style="807" bestFit="1" customWidth="1"/>
    <col min="7957" max="8192" width="8.88671875" style="807"/>
    <col min="8193" max="8193" width="3.109375" style="807" customWidth="1"/>
    <col min="8194" max="8194" width="22.88671875" style="807" customWidth="1"/>
    <col min="8195" max="8195" width="18.5546875" style="807" customWidth="1"/>
    <col min="8196" max="8196" width="13.21875" style="807" customWidth="1"/>
    <col min="8197" max="8197" width="11" style="807" customWidth="1"/>
    <col min="8198" max="8198" width="15" style="807" customWidth="1"/>
    <col min="8199" max="8199" width="12.6640625" style="807" customWidth="1"/>
    <col min="8200" max="8200" width="14.21875" style="807" customWidth="1"/>
    <col min="8201" max="8201" width="15.88671875" style="807" customWidth="1"/>
    <col min="8202" max="8202" width="11.21875" style="807" customWidth="1"/>
    <col min="8203" max="8203" width="9.33203125" style="807" customWidth="1"/>
    <col min="8204" max="8204" width="16.5546875" style="807" bestFit="1" customWidth="1"/>
    <col min="8205" max="8205" width="5.88671875" style="807" customWidth="1"/>
    <col min="8206" max="8206" width="5" style="807" customWidth="1"/>
    <col min="8207" max="8208" width="8.88671875" style="807"/>
    <col min="8209" max="8209" width="13.44140625" style="807" customWidth="1"/>
    <col min="8210" max="8210" width="12.77734375" style="807" bestFit="1" customWidth="1"/>
    <col min="8211" max="8211" width="8.88671875" style="807"/>
    <col min="8212" max="8212" width="13.33203125" style="807" bestFit="1" customWidth="1"/>
    <col min="8213" max="8448" width="8.88671875" style="807"/>
    <col min="8449" max="8449" width="3.109375" style="807" customWidth="1"/>
    <col min="8450" max="8450" width="22.88671875" style="807" customWidth="1"/>
    <col min="8451" max="8451" width="18.5546875" style="807" customWidth="1"/>
    <col min="8452" max="8452" width="13.21875" style="807" customWidth="1"/>
    <col min="8453" max="8453" width="11" style="807" customWidth="1"/>
    <col min="8454" max="8454" width="15" style="807" customWidth="1"/>
    <col min="8455" max="8455" width="12.6640625" style="807" customWidth="1"/>
    <col min="8456" max="8456" width="14.21875" style="807" customWidth="1"/>
    <col min="8457" max="8457" width="15.88671875" style="807" customWidth="1"/>
    <col min="8458" max="8458" width="11.21875" style="807" customWidth="1"/>
    <col min="8459" max="8459" width="9.33203125" style="807" customWidth="1"/>
    <col min="8460" max="8460" width="16.5546875" style="807" bestFit="1" customWidth="1"/>
    <col min="8461" max="8461" width="5.88671875" style="807" customWidth="1"/>
    <col min="8462" max="8462" width="5" style="807" customWidth="1"/>
    <col min="8463" max="8464" width="8.88671875" style="807"/>
    <col min="8465" max="8465" width="13.44140625" style="807" customWidth="1"/>
    <col min="8466" max="8466" width="12.77734375" style="807" bestFit="1" customWidth="1"/>
    <col min="8467" max="8467" width="8.88671875" style="807"/>
    <col min="8468" max="8468" width="13.33203125" style="807" bestFit="1" customWidth="1"/>
    <col min="8469" max="8704" width="8.88671875" style="807"/>
    <col min="8705" max="8705" width="3.109375" style="807" customWidth="1"/>
    <col min="8706" max="8706" width="22.88671875" style="807" customWidth="1"/>
    <col min="8707" max="8707" width="18.5546875" style="807" customWidth="1"/>
    <col min="8708" max="8708" width="13.21875" style="807" customWidth="1"/>
    <col min="8709" max="8709" width="11" style="807" customWidth="1"/>
    <col min="8710" max="8710" width="15" style="807" customWidth="1"/>
    <col min="8711" max="8711" width="12.6640625" style="807" customWidth="1"/>
    <col min="8712" max="8712" width="14.21875" style="807" customWidth="1"/>
    <col min="8713" max="8713" width="15.88671875" style="807" customWidth="1"/>
    <col min="8714" max="8714" width="11.21875" style="807" customWidth="1"/>
    <col min="8715" max="8715" width="9.33203125" style="807" customWidth="1"/>
    <col min="8716" max="8716" width="16.5546875" style="807" bestFit="1" customWidth="1"/>
    <col min="8717" max="8717" width="5.88671875" style="807" customWidth="1"/>
    <col min="8718" max="8718" width="5" style="807" customWidth="1"/>
    <col min="8719" max="8720" width="8.88671875" style="807"/>
    <col min="8721" max="8721" width="13.44140625" style="807" customWidth="1"/>
    <col min="8722" max="8722" width="12.77734375" style="807" bestFit="1" customWidth="1"/>
    <col min="8723" max="8723" width="8.88671875" style="807"/>
    <col min="8724" max="8724" width="13.33203125" style="807" bestFit="1" customWidth="1"/>
    <col min="8725" max="8960" width="8.88671875" style="807"/>
    <col min="8961" max="8961" width="3.109375" style="807" customWidth="1"/>
    <col min="8962" max="8962" width="22.88671875" style="807" customWidth="1"/>
    <col min="8963" max="8963" width="18.5546875" style="807" customWidth="1"/>
    <col min="8964" max="8964" width="13.21875" style="807" customWidth="1"/>
    <col min="8965" max="8965" width="11" style="807" customWidth="1"/>
    <col min="8966" max="8966" width="15" style="807" customWidth="1"/>
    <col min="8967" max="8967" width="12.6640625" style="807" customWidth="1"/>
    <col min="8968" max="8968" width="14.21875" style="807" customWidth="1"/>
    <col min="8969" max="8969" width="15.88671875" style="807" customWidth="1"/>
    <col min="8970" max="8970" width="11.21875" style="807" customWidth="1"/>
    <col min="8971" max="8971" width="9.33203125" style="807" customWidth="1"/>
    <col min="8972" max="8972" width="16.5546875" style="807" bestFit="1" customWidth="1"/>
    <col min="8973" max="8973" width="5.88671875" style="807" customWidth="1"/>
    <col min="8974" max="8974" width="5" style="807" customWidth="1"/>
    <col min="8975" max="8976" width="8.88671875" style="807"/>
    <col min="8977" max="8977" width="13.44140625" style="807" customWidth="1"/>
    <col min="8978" max="8978" width="12.77734375" style="807" bestFit="1" customWidth="1"/>
    <col min="8979" max="8979" width="8.88671875" style="807"/>
    <col min="8980" max="8980" width="13.33203125" style="807" bestFit="1" customWidth="1"/>
    <col min="8981" max="9216" width="8.88671875" style="807"/>
    <col min="9217" max="9217" width="3.109375" style="807" customWidth="1"/>
    <col min="9218" max="9218" width="22.88671875" style="807" customWidth="1"/>
    <col min="9219" max="9219" width="18.5546875" style="807" customWidth="1"/>
    <col min="9220" max="9220" width="13.21875" style="807" customWidth="1"/>
    <col min="9221" max="9221" width="11" style="807" customWidth="1"/>
    <col min="9222" max="9222" width="15" style="807" customWidth="1"/>
    <col min="9223" max="9223" width="12.6640625" style="807" customWidth="1"/>
    <col min="9224" max="9224" width="14.21875" style="807" customWidth="1"/>
    <col min="9225" max="9225" width="15.88671875" style="807" customWidth="1"/>
    <col min="9226" max="9226" width="11.21875" style="807" customWidth="1"/>
    <col min="9227" max="9227" width="9.33203125" style="807" customWidth="1"/>
    <col min="9228" max="9228" width="16.5546875" style="807" bestFit="1" customWidth="1"/>
    <col min="9229" max="9229" width="5.88671875" style="807" customWidth="1"/>
    <col min="9230" max="9230" width="5" style="807" customWidth="1"/>
    <col min="9231" max="9232" width="8.88671875" style="807"/>
    <col min="9233" max="9233" width="13.44140625" style="807" customWidth="1"/>
    <col min="9234" max="9234" width="12.77734375" style="807" bestFit="1" customWidth="1"/>
    <col min="9235" max="9235" width="8.88671875" style="807"/>
    <col min="9236" max="9236" width="13.33203125" style="807" bestFit="1" customWidth="1"/>
    <col min="9237" max="9472" width="8.88671875" style="807"/>
    <col min="9473" max="9473" width="3.109375" style="807" customWidth="1"/>
    <col min="9474" max="9474" width="22.88671875" style="807" customWidth="1"/>
    <col min="9475" max="9475" width="18.5546875" style="807" customWidth="1"/>
    <col min="9476" max="9476" width="13.21875" style="807" customWidth="1"/>
    <col min="9477" max="9477" width="11" style="807" customWidth="1"/>
    <col min="9478" max="9478" width="15" style="807" customWidth="1"/>
    <col min="9479" max="9479" width="12.6640625" style="807" customWidth="1"/>
    <col min="9480" max="9480" width="14.21875" style="807" customWidth="1"/>
    <col min="9481" max="9481" width="15.88671875" style="807" customWidth="1"/>
    <col min="9482" max="9482" width="11.21875" style="807" customWidth="1"/>
    <col min="9483" max="9483" width="9.33203125" style="807" customWidth="1"/>
    <col min="9484" max="9484" width="16.5546875" style="807" bestFit="1" customWidth="1"/>
    <col min="9485" max="9485" width="5.88671875" style="807" customWidth="1"/>
    <col min="9486" max="9486" width="5" style="807" customWidth="1"/>
    <col min="9487" max="9488" width="8.88671875" style="807"/>
    <col min="9489" max="9489" width="13.44140625" style="807" customWidth="1"/>
    <col min="9490" max="9490" width="12.77734375" style="807" bestFit="1" customWidth="1"/>
    <col min="9491" max="9491" width="8.88671875" style="807"/>
    <col min="9492" max="9492" width="13.33203125" style="807" bestFit="1" customWidth="1"/>
    <col min="9493" max="9728" width="8.88671875" style="807"/>
    <col min="9729" max="9729" width="3.109375" style="807" customWidth="1"/>
    <col min="9730" max="9730" width="22.88671875" style="807" customWidth="1"/>
    <col min="9731" max="9731" width="18.5546875" style="807" customWidth="1"/>
    <col min="9732" max="9732" width="13.21875" style="807" customWidth="1"/>
    <col min="9733" max="9733" width="11" style="807" customWidth="1"/>
    <col min="9734" max="9734" width="15" style="807" customWidth="1"/>
    <col min="9735" max="9735" width="12.6640625" style="807" customWidth="1"/>
    <col min="9736" max="9736" width="14.21875" style="807" customWidth="1"/>
    <col min="9737" max="9737" width="15.88671875" style="807" customWidth="1"/>
    <col min="9738" max="9738" width="11.21875" style="807" customWidth="1"/>
    <col min="9739" max="9739" width="9.33203125" style="807" customWidth="1"/>
    <col min="9740" max="9740" width="16.5546875" style="807" bestFit="1" customWidth="1"/>
    <col min="9741" max="9741" width="5.88671875" style="807" customWidth="1"/>
    <col min="9742" max="9742" width="5" style="807" customWidth="1"/>
    <col min="9743" max="9744" width="8.88671875" style="807"/>
    <col min="9745" max="9745" width="13.44140625" style="807" customWidth="1"/>
    <col min="9746" max="9746" width="12.77734375" style="807" bestFit="1" customWidth="1"/>
    <col min="9747" max="9747" width="8.88671875" style="807"/>
    <col min="9748" max="9748" width="13.33203125" style="807" bestFit="1" customWidth="1"/>
    <col min="9749" max="9984" width="8.88671875" style="807"/>
    <col min="9985" max="9985" width="3.109375" style="807" customWidth="1"/>
    <col min="9986" max="9986" width="22.88671875" style="807" customWidth="1"/>
    <col min="9987" max="9987" width="18.5546875" style="807" customWidth="1"/>
    <col min="9988" max="9988" width="13.21875" style="807" customWidth="1"/>
    <col min="9989" max="9989" width="11" style="807" customWidth="1"/>
    <col min="9990" max="9990" width="15" style="807" customWidth="1"/>
    <col min="9991" max="9991" width="12.6640625" style="807" customWidth="1"/>
    <col min="9992" max="9992" width="14.21875" style="807" customWidth="1"/>
    <col min="9993" max="9993" width="15.88671875" style="807" customWidth="1"/>
    <col min="9994" max="9994" width="11.21875" style="807" customWidth="1"/>
    <col min="9995" max="9995" width="9.33203125" style="807" customWidth="1"/>
    <col min="9996" max="9996" width="16.5546875" style="807" bestFit="1" customWidth="1"/>
    <col min="9997" max="9997" width="5.88671875" style="807" customWidth="1"/>
    <col min="9998" max="9998" width="5" style="807" customWidth="1"/>
    <col min="9999" max="10000" width="8.88671875" style="807"/>
    <col min="10001" max="10001" width="13.44140625" style="807" customWidth="1"/>
    <col min="10002" max="10002" width="12.77734375" style="807" bestFit="1" customWidth="1"/>
    <col min="10003" max="10003" width="8.88671875" style="807"/>
    <col min="10004" max="10004" width="13.33203125" style="807" bestFit="1" customWidth="1"/>
    <col min="10005" max="10240" width="8.88671875" style="807"/>
    <col min="10241" max="10241" width="3.109375" style="807" customWidth="1"/>
    <col min="10242" max="10242" width="22.88671875" style="807" customWidth="1"/>
    <col min="10243" max="10243" width="18.5546875" style="807" customWidth="1"/>
    <col min="10244" max="10244" width="13.21875" style="807" customWidth="1"/>
    <col min="10245" max="10245" width="11" style="807" customWidth="1"/>
    <col min="10246" max="10246" width="15" style="807" customWidth="1"/>
    <col min="10247" max="10247" width="12.6640625" style="807" customWidth="1"/>
    <col min="10248" max="10248" width="14.21875" style="807" customWidth="1"/>
    <col min="10249" max="10249" width="15.88671875" style="807" customWidth="1"/>
    <col min="10250" max="10250" width="11.21875" style="807" customWidth="1"/>
    <col min="10251" max="10251" width="9.33203125" style="807" customWidth="1"/>
    <col min="10252" max="10252" width="16.5546875" style="807" bestFit="1" customWidth="1"/>
    <col min="10253" max="10253" width="5.88671875" style="807" customWidth="1"/>
    <col min="10254" max="10254" width="5" style="807" customWidth="1"/>
    <col min="10255" max="10256" width="8.88671875" style="807"/>
    <col min="10257" max="10257" width="13.44140625" style="807" customWidth="1"/>
    <col min="10258" max="10258" width="12.77734375" style="807" bestFit="1" customWidth="1"/>
    <col min="10259" max="10259" width="8.88671875" style="807"/>
    <col min="10260" max="10260" width="13.33203125" style="807" bestFit="1" customWidth="1"/>
    <col min="10261" max="10496" width="8.88671875" style="807"/>
    <col min="10497" max="10497" width="3.109375" style="807" customWidth="1"/>
    <col min="10498" max="10498" width="22.88671875" style="807" customWidth="1"/>
    <col min="10499" max="10499" width="18.5546875" style="807" customWidth="1"/>
    <col min="10500" max="10500" width="13.21875" style="807" customWidth="1"/>
    <col min="10501" max="10501" width="11" style="807" customWidth="1"/>
    <col min="10502" max="10502" width="15" style="807" customWidth="1"/>
    <col min="10503" max="10503" width="12.6640625" style="807" customWidth="1"/>
    <col min="10504" max="10504" width="14.21875" style="807" customWidth="1"/>
    <col min="10505" max="10505" width="15.88671875" style="807" customWidth="1"/>
    <col min="10506" max="10506" width="11.21875" style="807" customWidth="1"/>
    <col min="10507" max="10507" width="9.33203125" style="807" customWidth="1"/>
    <col min="10508" max="10508" width="16.5546875" style="807" bestFit="1" customWidth="1"/>
    <col min="10509" max="10509" width="5.88671875" style="807" customWidth="1"/>
    <col min="10510" max="10510" width="5" style="807" customWidth="1"/>
    <col min="10511" max="10512" width="8.88671875" style="807"/>
    <col min="10513" max="10513" width="13.44140625" style="807" customWidth="1"/>
    <col min="10514" max="10514" width="12.77734375" style="807" bestFit="1" customWidth="1"/>
    <col min="10515" max="10515" width="8.88671875" style="807"/>
    <col min="10516" max="10516" width="13.33203125" style="807" bestFit="1" customWidth="1"/>
    <col min="10517" max="10752" width="8.88671875" style="807"/>
    <col min="10753" max="10753" width="3.109375" style="807" customWidth="1"/>
    <col min="10754" max="10754" width="22.88671875" style="807" customWidth="1"/>
    <col min="10755" max="10755" width="18.5546875" style="807" customWidth="1"/>
    <col min="10756" max="10756" width="13.21875" style="807" customWidth="1"/>
    <col min="10757" max="10757" width="11" style="807" customWidth="1"/>
    <col min="10758" max="10758" width="15" style="807" customWidth="1"/>
    <col min="10759" max="10759" width="12.6640625" style="807" customWidth="1"/>
    <col min="10760" max="10760" width="14.21875" style="807" customWidth="1"/>
    <col min="10761" max="10761" width="15.88671875" style="807" customWidth="1"/>
    <col min="10762" max="10762" width="11.21875" style="807" customWidth="1"/>
    <col min="10763" max="10763" width="9.33203125" style="807" customWidth="1"/>
    <col min="10764" max="10764" width="16.5546875" style="807" bestFit="1" customWidth="1"/>
    <col min="10765" max="10765" width="5.88671875" style="807" customWidth="1"/>
    <col min="10766" max="10766" width="5" style="807" customWidth="1"/>
    <col min="10767" max="10768" width="8.88671875" style="807"/>
    <col min="10769" max="10769" width="13.44140625" style="807" customWidth="1"/>
    <col min="10770" max="10770" width="12.77734375" style="807" bestFit="1" customWidth="1"/>
    <col min="10771" max="10771" width="8.88671875" style="807"/>
    <col min="10772" max="10772" width="13.33203125" style="807" bestFit="1" customWidth="1"/>
    <col min="10773" max="11008" width="8.88671875" style="807"/>
    <col min="11009" max="11009" width="3.109375" style="807" customWidth="1"/>
    <col min="11010" max="11010" width="22.88671875" style="807" customWidth="1"/>
    <col min="11011" max="11011" width="18.5546875" style="807" customWidth="1"/>
    <col min="11012" max="11012" width="13.21875" style="807" customWidth="1"/>
    <col min="11013" max="11013" width="11" style="807" customWidth="1"/>
    <col min="11014" max="11014" width="15" style="807" customWidth="1"/>
    <col min="11015" max="11015" width="12.6640625" style="807" customWidth="1"/>
    <col min="11016" max="11016" width="14.21875" style="807" customWidth="1"/>
    <col min="11017" max="11017" width="15.88671875" style="807" customWidth="1"/>
    <col min="11018" max="11018" width="11.21875" style="807" customWidth="1"/>
    <col min="11019" max="11019" width="9.33203125" style="807" customWidth="1"/>
    <col min="11020" max="11020" width="16.5546875" style="807" bestFit="1" customWidth="1"/>
    <col min="11021" max="11021" width="5.88671875" style="807" customWidth="1"/>
    <col min="11022" max="11022" width="5" style="807" customWidth="1"/>
    <col min="11023" max="11024" width="8.88671875" style="807"/>
    <col min="11025" max="11025" width="13.44140625" style="807" customWidth="1"/>
    <col min="11026" max="11026" width="12.77734375" style="807" bestFit="1" customWidth="1"/>
    <col min="11027" max="11027" width="8.88671875" style="807"/>
    <col min="11028" max="11028" width="13.33203125" style="807" bestFit="1" customWidth="1"/>
    <col min="11029" max="11264" width="8.88671875" style="807"/>
    <col min="11265" max="11265" width="3.109375" style="807" customWidth="1"/>
    <col min="11266" max="11266" width="22.88671875" style="807" customWidth="1"/>
    <col min="11267" max="11267" width="18.5546875" style="807" customWidth="1"/>
    <col min="11268" max="11268" width="13.21875" style="807" customWidth="1"/>
    <col min="11269" max="11269" width="11" style="807" customWidth="1"/>
    <col min="11270" max="11270" width="15" style="807" customWidth="1"/>
    <col min="11271" max="11271" width="12.6640625" style="807" customWidth="1"/>
    <col min="11272" max="11272" width="14.21875" style="807" customWidth="1"/>
    <col min="11273" max="11273" width="15.88671875" style="807" customWidth="1"/>
    <col min="11274" max="11274" width="11.21875" style="807" customWidth="1"/>
    <col min="11275" max="11275" width="9.33203125" style="807" customWidth="1"/>
    <col min="11276" max="11276" width="16.5546875" style="807" bestFit="1" customWidth="1"/>
    <col min="11277" max="11277" width="5.88671875" style="807" customWidth="1"/>
    <col min="11278" max="11278" width="5" style="807" customWidth="1"/>
    <col min="11279" max="11280" width="8.88671875" style="807"/>
    <col min="11281" max="11281" width="13.44140625" style="807" customWidth="1"/>
    <col min="11282" max="11282" width="12.77734375" style="807" bestFit="1" customWidth="1"/>
    <col min="11283" max="11283" width="8.88671875" style="807"/>
    <col min="11284" max="11284" width="13.33203125" style="807" bestFit="1" customWidth="1"/>
    <col min="11285" max="11520" width="8.88671875" style="807"/>
    <col min="11521" max="11521" width="3.109375" style="807" customWidth="1"/>
    <col min="11522" max="11522" width="22.88671875" style="807" customWidth="1"/>
    <col min="11523" max="11523" width="18.5546875" style="807" customWidth="1"/>
    <col min="11524" max="11524" width="13.21875" style="807" customWidth="1"/>
    <col min="11525" max="11525" width="11" style="807" customWidth="1"/>
    <col min="11526" max="11526" width="15" style="807" customWidth="1"/>
    <col min="11527" max="11527" width="12.6640625" style="807" customWidth="1"/>
    <col min="11528" max="11528" width="14.21875" style="807" customWidth="1"/>
    <col min="11529" max="11529" width="15.88671875" style="807" customWidth="1"/>
    <col min="11530" max="11530" width="11.21875" style="807" customWidth="1"/>
    <col min="11531" max="11531" width="9.33203125" style="807" customWidth="1"/>
    <col min="11532" max="11532" width="16.5546875" style="807" bestFit="1" customWidth="1"/>
    <col min="11533" max="11533" width="5.88671875" style="807" customWidth="1"/>
    <col min="11534" max="11534" width="5" style="807" customWidth="1"/>
    <col min="11535" max="11536" width="8.88671875" style="807"/>
    <col min="11537" max="11537" width="13.44140625" style="807" customWidth="1"/>
    <col min="11538" max="11538" width="12.77734375" style="807" bestFit="1" customWidth="1"/>
    <col min="11539" max="11539" width="8.88671875" style="807"/>
    <col min="11540" max="11540" width="13.33203125" style="807" bestFit="1" customWidth="1"/>
    <col min="11541" max="11776" width="8.88671875" style="807"/>
    <col min="11777" max="11777" width="3.109375" style="807" customWidth="1"/>
    <col min="11778" max="11778" width="22.88671875" style="807" customWidth="1"/>
    <col min="11779" max="11779" width="18.5546875" style="807" customWidth="1"/>
    <col min="11780" max="11780" width="13.21875" style="807" customWidth="1"/>
    <col min="11781" max="11781" width="11" style="807" customWidth="1"/>
    <col min="11782" max="11782" width="15" style="807" customWidth="1"/>
    <col min="11783" max="11783" width="12.6640625" style="807" customWidth="1"/>
    <col min="11784" max="11784" width="14.21875" style="807" customWidth="1"/>
    <col min="11785" max="11785" width="15.88671875" style="807" customWidth="1"/>
    <col min="11786" max="11786" width="11.21875" style="807" customWidth="1"/>
    <col min="11787" max="11787" width="9.33203125" style="807" customWidth="1"/>
    <col min="11788" max="11788" width="16.5546875" style="807" bestFit="1" customWidth="1"/>
    <col min="11789" max="11789" width="5.88671875" style="807" customWidth="1"/>
    <col min="11790" max="11790" width="5" style="807" customWidth="1"/>
    <col min="11791" max="11792" width="8.88671875" style="807"/>
    <col min="11793" max="11793" width="13.44140625" style="807" customWidth="1"/>
    <col min="11794" max="11794" width="12.77734375" style="807" bestFit="1" customWidth="1"/>
    <col min="11795" max="11795" width="8.88671875" style="807"/>
    <col min="11796" max="11796" width="13.33203125" style="807" bestFit="1" customWidth="1"/>
    <col min="11797" max="12032" width="8.88671875" style="807"/>
    <col min="12033" max="12033" width="3.109375" style="807" customWidth="1"/>
    <col min="12034" max="12034" width="22.88671875" style="807" customWidth="1"/>
    <col min="12035" max="12035" width="18.5546875" style="807" customWidth="1"/>
    <col min="12036" max="12036" width="13.21875" style="807" customWidth="1"/>
    <col min="12037" max="12037" width="11" style="807" customWidth="1"/>
    <col min="12038" max="12038" width="15" style="807" customWidth="1"/>
    <col min="12039" max="12039" width="12.6640625" style="807" customWidth="1"/>
    <col min="12040" max="12040" width="14.21875" style="807" customWidth="1"/>
    <col min="12041" max="12041" width="15.88671875" style="807" customWidth="1"/>
    <col min="12042" max="12042" width="11.21875" style="807" customWidth="1"/>
    <col min="12043" max="12043" width="9.33203125" style="807" customWidth="1"/>
    <col min="12044" max="12044" width="16.5546875" style="807" bestFit="1" customWidth="1"/>
    <col min="12045" max="12045" width="5.88671875" style="807" customWidth="1"/>
    <col min="12046" max="12046" width="5" style="807" customWidth="1"/>
    <col min="12047" max="12048" width="8.88671875" style="807"/>
    <col min="12049" max="12049" width="13.44140625" style="807" customWidth="1"/>
    <col min="12050" max="12050" width="12.77734375" style="807" bestFit="1" customWidth="1"/>
    <col min="12051" max="12051" width="8.88671875" style="807"/>
    <col min="12052" max="12052" width="13.33203125" style="807" bestFit="1" customWidth="1"/>
    <col min="12053" max="12288" width="8.88671875" style="807"/>
    <col min="12289" max="12289" width="3.109375" style="807" customWidth="1"/>
    <col min="12290" max="12290" width="22.88671875" style="807" customWidth="1"/>
    <col min="12291" max="12291" width="18.5546875" style="807" customWidth="1"/>
    <col min="12292" max="12292" width="13.21875" style="807" customWidth="1"/>
    <col min="12293" max="12293" width="11" style="807" customWidth="1"/>
    <col min="12294" max="12294" width="15" style="807" customWidth="1"/>
    <col min="12295" max="12295" width="12.6640625" style="807" customWidth="1"/>
    <col min="12296" max="12296" width="14.21875" style="807" customWidth="1"/>
    <col min="12297" max="12297" width="15.88671875" style="807" customWidth="1"/>
    <col min="12298" max="12298" width="11.21875" style="807" customWidth="1"/>
    <col min="12299" max="12299" width="9.33203125" style="807" customWidth="1"/>
    <col min="12300" max="12300" width="16.5546875" style="807" bestFit="1" customWidth="1"/>
    <col min="12301" max="12301" width="5.88671875" style="807" customWidth="1"/>
    <col min="12302" max="12302" width="5" style="807" customWidth="1"/>
    <col min="12303" max="12304" width="8.88671875" style="807"/>
    <col min="12305" max="12305" width="13.44140625" style="807" customWidth="1"/>
    <col min="12306" max="12306" width="12.77734375" style="807" bestFit="1" customWidth="1"/>
    <col min="12307" max="12307" width="8.88671875" style="807"/>
    <col min="12308" max="12308" width="13.33203125" style="807" bestFit="1" customWidth="1"/>
    <col min="12309" max="12544" width="8.88671875" style="807"/>
    <col min="12545" max="12545" width="3.109375" style="807" customWidth="1"/>
    <col min="12546" max="12546" width="22.88671875" style="807" customWidth="1"/>
    <col min="12547" max="12547" width="18.5546875" style="807" customWidth="1"/>
    <col min="12548" max="12548" width="13.21875" style="807" customWidth="1"/>
    <col min="12549" max="12549" width="11" style="807" customWidth="1"/>
    <col min="12550" max="12550" width="15" style="807" customWidth="1"/>
    <col min="12551" max="12551" width="12.6640625" style="807" customWidth="1"/>
    <col min="12552" max="12552" width="14.21875" style="807" customWidth="1"/>
    <col min="12553" max="12553" width="15.88671875" style="807" customWidth="1"/>
    <col min="12554" max="12554" width="11.21875" style="807" customWidth="1"/>
    <col min="12555" max="12555" width="9.33203125" style="807" customWidth="1"/>
    <col min="12556" max="12556" width="16.5546875" style="807" bestFit="1" customWidth="1"/>
    <col min="12557" max="12557" width="5.88671875" style="807" customWidth="1"/>
    <col min="12558" max="12558" width="5" style="807" customWidth="1"/>
    <col min="12559" max="12560" width="8.88671875" style="807"/>
    <col min="12561" max="12561" width="13.44140625" style="807" customWidth="1"/>
    <col min="12562" max="12562" width="12.77734375" style="807" bestFit="1" customWidth="1"/>
    <col min="12563" max="12563" width="8.88671875" style="807"/>
    <col min="12564" max="12564" width="13.33203125" style="807" bestFit="1" customWidth="1"/>
    <col min="12565" max="12800" width="8.88671875" style="807"/>
    <col min="12801" max="12801" width="3.109375" style="807" customWidth="1"/>
    <col min="12802" max="12802" width="22.88671875" style="807" customWidth="1"/>
    <col min="12803" max="12803" width="18.5546875" style="807" customWidth="1"/>
    <col min="12804" max="12804" width="13.21875" style="807" customWidth="1"/>
    <col min="12805" max="12805" width="11" style="807" customWidth="1"/>
    <col min="12806" max="12806" width="15" style="807" customWidth="1"/>
    <col min="12807" max="12807" width="12.6640625" style="807" customWidth="1"/>
    <col min="12808" max="12808" width="14.21875" style="807" customWidth="1"/>
    <col min="12809" max="12809" width="15.88671875" style="807" customWidth="1"/>
    <col min="12810" max="12810" width="11.21875" style="807" customWidth="1"/>
    <col min="12811" max="12811" width="9.33203125" style="807" customWidth="1"/>
    <col min="12812" max="12812" width="16.5546875" style="807" bestFit="1" customWidth="1"/>
    <col min="12813" max="12813" width="5.88671875" style="807" customWidth="1"/>
    <col min="12814" max="12814" width="5" style="807" customWidth="1"/>
    <col min="12815" max="12816" width="8.88671875" style="807"/>
    <col min="12817" max="12817" width="13.44140625" style="807" customWidth="1"/>
    <col min="12818" max="12818" width="12.77734375" style="807" bestFit="1" customWidth="1"/>
    <col min="12819" max="12819" width="8.88671875" style="807"/>
    <col min="12820" max="12820" width="13.33203125" style="807" bestFit="1" customWidth="1"/>
    <col min="12821" max="13056" width="8.88671875" style="807"/>
    <col min="13057" max="13057" width="3.109375" style="807" customWidth="1"/>
    <col min="13058" max="13058" width="22.88671875" style="807" customWidth="1"/>
    <col min="13059" max="13059" width="18.5546875" style="807" customWidth="1"/>
    <col min="13060" max="13060" width="13.21875" style="807" customWidth="1"/>
    <col min="13061" max="13061" width="11" style="807" customWidth="1"/>
    <col min="13062" max="13062" width="15" style="807" customWidth="1"/>
    <col min="13063" max="13063" width="12.6640625" style="807" customWidth="1"/>
    <col min="13064" max="13064" width="14.21875" style="807" customWidth="1"/>
    <col min="13065" max="13065" width="15.88671875" style="807" customWidth="1"/>
    <col min="13066" max="13066" width="11.21875" style="807" customWidth="1"/>
    <col min="13067" max="13067" width="9.33203125" style="807" customWidth="1"/>
    <col min="13068" max="13068" width="16.5546875" style="807" bestFit="1" customWidth="1"/>
    <col min="13069" max="13069" width="5.88671875" style="807" customWidth="1"/>
    <col min="13070" max="13070" width="5" style="807" customWidth="1"/>
    <col min="13071" max="13072" width="8.88671875" style="807"/>
    <col min="13073" max="13073" width="13.44140625" style="807" customWidth="1"/>
    <col min="13074" max="13074" width="12.77734375" style="807" bestFit="1" customWidth="1"/>
    <col min="13075" max="13075" width="8.88671875" style="807"/>
    <col min="13076" max="13076" width="13.33203125" style="807" bestFit="1" customWidth="1"/>
    <col min="13077" max="13312" width="8.88671875" style="807"/>
    <col min="13313" max="13313" width="3.109375" style="807" customWidth="1"/>
    <col min="13314" max="13314" width="22.88671875" style="807" customWidth="1"/>
    <col min="13315" max="13315" width="18.5546875" style="807" customWidth="1"/>
    <col min="13316" max="13316" width="13.21875" style="807" customWidth="1"/>
    <col min="13317" max="13317" width="11" style="807" customWidth="1"/>
    <col min="13318" max="13318" width="15" style="807" customWidth="1"/>
    <col min="13319" max="13319" width="12.6640625" style="807" customWidth="1"/>
    <col min="13320" max="13320" width="14.21875" style="807" customWidth="1"/>
    <col min="13321" max="13321" width="15.88671875" style="807" customWidth="1"/>
    <col min="13322" max="13322" width="11.21875" style="807" customWidth="1"/>
    <col min="13323" max="13323" width="9.33203125" style="807" customWidth="1"/>
    <col min="13324" max="13324" width="16.5546875" style="807" bestFit="1" customWidth="1"/>
    <col min="13325" max="13325" width="5.88671875" style="807" customWidth="1"/>
    <col min="13326" max="13326" width="5" style="807" customWidth="1"/>
    <col min="13327" max="13328" width="8.88671875" style="807"/>
    <col min="13329" max="13329" width="13.44140625" style="807" customWidth="1"/>
    <col min="13330" max="13330" width="12.77734375" style="807" bestFit="1" customWidth="1"/>
    <col min="13331" max="13331" width="8.88671875" style="807"/>
    <col min="13332" max="13332" width="13.33203125" style="807" bestFit="1" customWidth="1"/>
    <col min="13333" max="13568" width="8.88671875" style="807"/>
    <col min="13569" max="13569" width="3.109375" style="807" customWidth="1"/>
    <col min="13570" max="13570" width="22.88671875" style="807" customWidth="1"/>
    <col min="13571" max="13571" width="18.5546875" style="807" customWidth="1"/>
    <col min="13572" max="13572" width="13.21875" style="807" customWidth="1"/>
    <col min="13573" max="13573" width="11" style="807" customWidth="1"/>
    <col min="13574" max="13574" width="15" style="807" customWidth="1"/>
    <col min="13575" max="13575" width="12.6640625" style="807" customWidth="1"/>
    <col min="13576" max="13576" width="14.21875" style="807" customWidth="1"/>
    <col min="13577" max="13577" width="15.88671875" style="807" customWidth="1"/>
    <col min="13578" max="13578" width="11.21875" style="807" customWidth="1"/>
    <col min="13579" max="13579" width="9.33203125" style="807" customWidth="1"/>
    <col min="13580" max="13580" width="16.5546875" style="807" bestFit="1" customWidth="1"/>
    <col min="13581" max="13581" width="5.88671875" style="807" customWidth="1"/>
    <col min="13582" max="13582" width="5" style="807" customWidth="1"/>
    <col min="13583" max="13584" width="8.88671875" style="807"/>
    <col min="13585" max="13585" width="13.44140625" style="807" customWidth="1"/>
    <col min="13586" max="13586" width="12.77734375" style="807" bestFit="1" customWidth="1"/>
    <col min="13587" max="13587" width="8.88671875" style="807"/>
    <col min="13588" max="13588" width="13.33203125" style="807" bestFit="1" customWidth="1"/>
    <col min="13589" max="13824" width="8.88671875" style="807"/>
    <col min="13825" max="13825" width="3.109375" style="807" customWidth="1"/>
    <col min="13826" max="13826" width="22.88671875" style="807" customWidth="1"/>
    <col min="13827" max="13827" width="18.5546875" style="807" customWidth="1"/>
    <col min="13828" max="13828" width="13.21875" style="807" customWidth="1"/>
    <col min="13829" max="13829" width="11" style="807" customWidth="1"/>
    <col min="13830" max="13830" width="15" style="807" customWidth="1"/>
    <col min="13831" max="13831" width="12.6640625" style="807" customWidth="1"/>
    <col min="13832" max="13832" width="14.21875" style="807" customWidth="1"/>
    <col min="13833" max="13833" width="15.88671875" style="807" customWidth="1"/>
    <col min="13834" max="13834" width="11.21875" style="807" customWidth="1"/>
    <col min="13835" max="13835" width="9.33203125" style="807" customWidth="1"/>
    <col min="13836" max="13836" width="16.5546875" style="807" bestFit="1" customWidth="1"/>
    <col min="13837" max="13837" width="5.88671875" style="807" customWidth="1"/>
    <col min="13838" max="13838" width="5" style="807" customWidth="1"/>
    <col min="13839" max="13840" width="8.88671875" style="807"/>
    <col min="13841" max="13841" width="13.44140625" style="807" customWidth="1"/>
    <col min="13842" max="13842" width="12.77734375" style="807" bestFit="1" customWidth="1"/>
    <col min="13843" max="13843" width="8.88671875" style="807"/>
    <col min="13844" max="13844" width="13.33203125" style="807" bestFit="1" customWidth="1"/>
    <col min="13845" max="14080" width="8.88671875" style="807"/>
    <col min="14081" max="14081" width="3.109375" style="807" customWidth="1"/>
    <col min="14082" max="14082" width="22.88671875" style="807" customWidth="1"/>
    <col min="14083" max="14083" width="18.5546875" style="807" customWidth="1"/>
    <col min="14084" max="14084" width="13.21875" style="807" customWidth="1"/>
    <col min="14085" max="14085" width="11" style="807" customWidth="1"/>
    <col min="14086" max="14086" width="15" style="807" customWidth="1"/>
    <col min="14087" max="14087" width="12.6640625" style="807" customWidth="1"/>
    <col min="14088" max="14088" width="14.21875" style="807" customWidth="1"/>
    <col min="14089" max="14089" width="15.88671875" style="807" customWidth="1"/>
    <col min="14090" max="14090" width="11.21875" style="807" customWidth="1"/>
    <col min="14091" max="14091" width="9.33203125" style="807" customWidth="1"/>
    <col min="14092" max="14092" width="16.5546875" style="807" bestFit="1" customWidth="1"/>
    <col min="14093" max="14093" width="5.88671875" style="807" customWidth="1"/>
    <col min="14094" max="14094" width="5" style="807" customWidth="1"/>
    <col min="14095" max="14096" width="8.88671875" style="807"/>
    <col min="14097" max="14097" width="13.44140625" style="807" customWidth="1"/>
    <col min="14098" max="14098" width="12.77734375" style="807" bestFit="1" customWidth="1"/>
    <col min="14099" max="14099" width="8.88671875" style="807"/>
    <col min="14100" max="14100" width="13.33203125" style="807" bestFit="1" customWidth="1"/>
    <col min="14101" max="14336" width="8.88671875" style="807"/>
    <col min="14337" max="14337" width="3.109375" style="807" customWidth="1"/>
    <col min="14338" max="14338" width="22.88671875" style="807" customWidth="1"/>
    <col min="14339" max="14339" width="18.5546875" style="807" customWidth="1"/>
    <col min="14340" max="14340" width="13.21875" style="807" customWidth="1"/>
    <col min="14341" max="14341" width="11" style="807" customWidth="1"/>
    <col min="14342" max="14342" width="15" style="807" customWidth="1"/>
    <col min="14343" max="14343" width="12.6640625" style="807" customWidth="1"/>
    <col min="14344" max="14344" width="14.21875" style="807" customWidth="1"/>
    <col min="14345" max="14345" width="15.88671875" style="807" customWidth="1"/>
    <col min="14346" max="14346" width="11.21875" style="807" customWidth="1"/>
    <col min="14347" max="14347" width="9.33203125" style="807" customWidth="1"/>
    <col min="14348" max="14348" width="16.5546875" style="807" bestFit="1" customWidth="1"/>
    <col min="14349" max="14349" width="5.88671875" style="807" customWidth="1"/>
    <col min="14350" max="14350" width="5" style="807" customWidth="1"/>
    <col min="14351" max="14352" width="8.88671875" style="807"/>
    <col min="14353" max="14353" width="13.44140625" style="807" customWidth="1"/>
    <col min="14354" max="14354" width="12.77734375" style="807" bestFit="1" customWidth="1"/>
    <col min="14355" max="14355" width="8.88671875" style="807"/>
    <col min="14356" max="14356" width="13.33203125" style="807" bestFit="1" customWidth="1"/>
    <col min="14357" max="14592" width="8.88671875" style="807"/>
    <col min="14593" max="14593" width="3.109375" style="807" customWidth="1"/>
    <col min="14594" max="14594" width="22.88671875" style="807" customWidth="1"/>
    <col min="14595" max="14595" width="18.5546875" style="807" customWidth="1"/>
    <col min="14596" max="14596" width="13.21875" style="807" customWidth="1"/>
    <col min="14597" max="14597" width="11" style="807" customWidth="1"/>
    <col min="14598" max="14598" width="15" style="807" customWidth="1"/>
    <col min="14599" max="14599" width="12.6640625" style="807" customWidth="1"/>
    <col min="14600" max="14600" width="14.21875" style="807" customWidth="1"/>
    <col min="14601" max="14601" width="15.88671875" style="807" customWidth="1"/>
    <col min="14602" max="14602" width="11.21875" style="807" customWidth="1"/>
    <col min="14603" max="14603" width="9.33203125" style="807" customWidth="1"/>
    <col min="14604" max="14604" width="16.5546875" style="807" bestFit="1" customWidth="1"/>
    <col min="14605" max="14605" width="5.88671875" style="807" customWidth="1"/>
    <col min="14606" max="14606" width="5" style="807" customWidth="1"/>
    <col min="14607" max="14608" width="8.88671875" style="807"/>
    <col min="14609" max="14609" width="13.44140625" style="807" customWidth="1"/>
    <col min="14610" max="14610" width="12.77734375" style="807" bestFit="1" customWidth="1"/>
    <col min="14611" max="14611" width="8.88671875" style="807"/>
    <col min="14612" max="14612" width="13.33203125" style="807" bestFit="1" customWidth="1"/>
    <col min="14613" max="14848" width="8.88671875" style="807"/>
    <col min="14849" max="14849" width="3.109375" style="807" customWidth="1"/>
    <col min="14850" max="14850" width="22.88671875" style="807" customWidth="1"/>
    <col min="14851" max="14851" width="18.5546875" style="807" customWidth="1"/>
    <col min="14852" max="14852" width="13.21875" style="807" customWidth="1"/>
    <col min="14853" max="14853" width="11" style="807" customWidth="1"/>
    <col min="14854" max="14854" width="15" style="807" customWidth="1"/>
    <col min="14855" max="14855" width="12.6640625" style="807" customWidth="1"/>
    <col min="14856" max="14856" width="14.21875" style="807" customWidth="1"/>
    <col min="14857" max="14857" width="15.88671875" style="807" customWidth="1"/>
    <col min="14858" max="14858" width="11.21875" style="807" customWidth="1"/>
    <col min="14859" max="14859" width="9.33203125" style="807" customWidth="1"/>
    <col min="14860" max="14860" width="16.5546875" style="807" bestFit="1" customWidth="1"/>
    <col min="14861" max="14861" width="5.88671875" style="807" customWidth="1"/>
    <col min="14862" max="14862" width="5" style="807" customWidth="1"/>
    <col min="14863" max="14864" width="8.88671875" style="807"/>
    <col min="14865" max="14865" width="13.44140625" style="807" customWidth="1"/>
    <col min="14866" max="14866" width="12.77734375" style="807" bestFit="1" customWidth="1"/>
    <col min="14867" max="14867" width="8.88671875" style="807"/>
    <col min="14868" max="14868" width="13.33203125" style="807" bestFit="1" customWidth="1"/>
    <col min="14869" max="15104" width="8.88671875" style="807"/>
    <col min="15105" max="15105" width="3.109375" style="807" customWidth="1"/>
    <col min="15106" max="15106" width="22.88671875" style="807" customWidth="1"/>
    <col min="15107" max="15107" width="18.5546875" style="807" customWidth="1"/>
    <col min="15108" max="15108" width="13.21875" style="807" customWidth="1"/>
    <col min="15109" max="15109" width="11" style="807" customWidth="1"/>
    <col min="15110" max="15110" width="15" style="807" customWidth="1"/>
    <col min="15111" max="15111" width="12.6640625" style="807" customWidth="1"/>
    <col min="15112" max="15112" width="14.21875" style="807" customWidth="1"/>
    <col min="15113" max="15113" width="15.88671875" style="807" customWidth="1"/>
    <col min="15114" max="15114" width="11.21875" style="807" customWidth="1"/>
    <col min="15115" max="15115" width="9.33203125" style="807" customWidth="1"/>
    <col min="15116" max="15116" width="16.5546875" style="807" bestFit="1" customWidth="1"/>
    <col min="15117" max="15117" width="5.88671875" style="807" customWidth="1"/>
    <col min="15118" max="15118" width="5" style="807" customWidth="1"/>
    <col min="15119" max="15120" width="8.88671875" style="807"/>
    <col min="15121" max="15121" width="13.44140625" style="807" customWidth="1"/>
    <col min="15122" max="15122" width="12.77734375" style="807" bestFit="1" customWidth="1"/>
    <col min="15123" max="15123" width="8.88671875" style="807"/>
    <col min="15124" max="15124" width="13.33203125" style="807" bestFit="1" customWidth="1"/>
    <col min="15125" max="15360" width="8.88671875" style="807"/>
    <col min="15361" max="15361" width="3.109375" style="807" customWidth="1"/>
    <col min="15362" max="15362" width="22.88671875" style="807" customWidth="1"/>
    <col min="15363" max="15363" width="18.5546875" style="807" customWidth="1"/>
    <col min="15364" max="15364" width="13.21875" style="807" customWidth="1"/>
    <col min="15365" max="15365" width="11" style="807" customWidth="1"/>
    <col min="15366" max="15366" width="15" style="807" customWidth="1"/>
    <col min="15367" max="15367" width="12.6640625" style="807" customWidth="1"/>
    <col min="15368" max="15368" width="14.21875" style="807" customWidth="1"/>
    <col min="15369" max="15369" width="15.88671875" style="807" customWidth="1"/>
    <col min="15370" max="15370" width="11.21875" style="807" customWidth="1"/>
    <col min="15371" max="15371" width="9.33203125" style="807" customWidth="1"/>
    <col min="15372" max="15372" width="16.5546875" style="807" bestFit="1" customWidth="1"/>
    <col min="15373" max="15373" width="5.88671875" style="807" customWidth="1"/>
    <col min="15374" max="15374" width="5" style="807" customWidth="1"/>
    <col min="15375" max="15376" width="8.88671875" style="807"/>
    <col min="15377" max="15377" width="13.44140625" style="807" customWidth="1"/>
    <col min="15378" max="15378" width="12.77734375" style="807" bestFit="1" customWidth="1"/>
    <col min="15379" max="15379" width="8.88671875" style="807"/>
    <col min="15380" max="15380" width="13.33203125" style="807" bestFit="1" customWidth="1"/>
    <col min="15381" max="15616" width="8.88671875" style="807"/>
    <col min="15617" max="15617" width="3.109375" style="807" customWidth="1"/>
    <col min="15618" max="15618" width="22.88671875" style="807" customWidth="1"/>
    <col min="15619" max="15619" width="18.5546875" style="807" customWidth="1"/>
    <col min="15620" max="15620" width="13.21875" style="807" customWidth="1"/>
    <col min="15621" max="15621" width="11" style="807" customWidth="1"/>
    <col min="15622" max="15622" width="15" style="807" customWidth="1"/>
    <col min="15623" max="15623" width="12.6640625" style="807" customWidth="1"/>
    <col min="15624" max="15624" width="14.21875" style="807" customWidth="1"/>
    <col min="15625" max="15625" width="15.88671875" style="807" customWidth="1"/>
    <col min="15626" max="15626" width="11.21875" style="807" customWidth="1"/>
    <col min="15627" max="15627" width="9.33203125" style="807" customWidth="1"/>
    <col min="15628" max="15628" width="16.5546875" style="807" bestFit="1" customWidth="1"/>
    <col min="15629" max="15629" width="5.88671875" style="807" customWidth="1"/>
    <col min="15630" max="15630" width="5" style="807" customWidth="1"/>
    <col min="15631" max="15632" width="8.88671875" style="807"/>
    <col min="15633" max="15633" width="13.44140625" style="807" customWidth="1"/>
    <col min="15634" max="15634" width="12.77734375" style="807" bestFit="1" customWidth="1"/>
    <col min="15635" max="15635" width="8.88671875" style="807"/>
    <col min="15636" max="15636" width="13.33203125" style="807" bestFit="1" customWidth="1"/>
    <col min="15637" max="15872" width="8.88671875" style="807"/>
    <col min="15873" max="15873" width="3.109375" style="807" customWidth="1"/>
    <col min="15874" max="15874" width="22.88671875" style="807" customWidth="1"/>
    <col min="15875" max="15875" width="18.5546875" style="807" customWidth="1"/>
    <col min="15876" max="15876" width="13.21875" style="807" customWidth="1"/>
    <col min="15877" max="15877" width="11" style="807" customWidth="1"/>
    <col min="15878" max="15878" width="15" style="807" customWidth="1"/>
    <col min="15879" max="15879" width="12.6640625" style="807" customWidth="1"/>
    <col min="15880" max="15880" width="14.21875" style="807" customWidth="1"/>
    <col min="15881" max="15881" width="15.88671875" style="807" customWidth="1"/>
    <col min="15882" max="15882" width="11.21875" style="807" customWidth="1"/>
    <col min="15883" max="15883" width="9.33203125" style="807" customWidth="1"/>
    <col min="15884" max="15884" width="16.5546875" style="807" bestFit="1" customWidth="1"/>
    <col min="15885" max="15885" width="5.88671875" style="807" customWidth="1"/>
    <col min="15886" max="15886" width="5" style="807" customWidth="1"/>
    <col min="15887" max="15888" width="8.88671875" style="807"/>
    <col min="15889" max="15889" width="13.44140625" style="807" customWidth="1"/>
    <col min="15890" max="15890" width="12.77734375" style="807" bestFit="1" customWidth="1"/>
    <col min="15891" max="15891" width="8.88671875" style="807"/>
    <col min="15892" max="15892" width="13.33203125" style="807" bestFit="1" customWidth="1"/>
    <col min="15893" max="16128" width="8.88671875" style="807"/>
    <col min="16129" max="16129" width="3.109375" style="807" customWidth="1"/>
    <col min="16130" max="16130" width="22.88671875" style="807" customWidth="1"/>
    <col min="16131" max="16131" width="18.5546875" style="807" customWidth="1"/>
    <col min="16132" max="16132" width="13.21875" style="807" customWidth="1"/>
    <col min="16133" max="16133" width="11" style="807" customWidth="1"/>
    <col min="16134" max="16134" width="15" style="807" customWidth="1"/>
    <col min="16135" max="16135" width="12.6640625" style="807" customWidth="1"/>
    <col min="16136" max="16136" width="14.21875" style="807" customWidth="1"/>
    <col min="16137" max="16137" width="15.88671875" style="807" customWidth="1"/>
    <col min="16138" max="16138" width="11.21875" style="807" customWidth="1"/>
    <col min="16139" max="16139" width="9.33203125" style="807" customWidth="1"/>
    <col min="16140" max="16140" width="16.5546875" style="807" bestFit="1" customWidth="1"/>
    <col min="16141" max="16141" width="5.88671875" style="807" customWidth="1"/>
    <col min="16142" max="16142" width="5" style="807" customWidth="1"/>
    <col min="16143" max="16144" width="8.88671875" style="807"/>
    <col min="16145" max="16145" width="13.44140625" style="807" customWidth="1"/>
    <col min="16146" max="16146" width="12.77734375" style="807" bestFit="1" customWidth="1"/>
    <col min="16147" max="16147" width="8.88671875" style="807"/>
    <col min="16148" max="16148" width="13.33203125" style="807" bestFit="1" customWidth="1"/>
    <col min="16149" max="16384" width="8.88671875" style="807"/>
  </cols>
  <sheetData>
    <row r="1" spans="1:20" s="3" customFormat="1" ht="23.25" customHeight="1">
      <c r="A1" s="576"/>
      <c r="B1" s="575"/>
      <c r="C1" s="575"/>
      <c r="D1" s="1140" t="str">
        <f ca="1">OFFSET('5-1.소반별'!$Q$1,S1,0)</f>
        <v>1-0-5-0</v>
      </c>
      <c r="E1" s="1140"/>
      <c r="F1" s="1142" t="s">
        <v>514</v>
      </c>
      <c r="G1" s="1142"/>
      <c r="H1" s="1142"/>
      <c r="I1" s="1142"/>
      <c r="J1" s="574"/>
      <c r="K1" s="574"/>
      <c r="L1" s="802"/>
      <c r="S1" s="3">
        <v>4</v>
      </c>
    </row>
    <row r="2" spans="1:20" s="3" customFormat="1" ht="23.25" customHeight="1" thickBot="1">
      <c r="A2" s="572"/>
      <c r="B2" s="571"/>
      <c r="C2" s="571"/>
      <c r="D2" s="1141"/>
      <c r="E2" s="1141"/>
      <c r="F2" s="1143"/>
      <c r="G2" s="1143"/>
      <c r="H2" s="1143"/>
      <c r="I2" s="1143"/>
      <c r="J2" s="570"/>
      <c r="K2" s="570"/>
      <c r="L2" s="803"/>
      <c r="M2" s="3" t="s">
        <v>513</v>
      </c>
      <c r="N2" s="568" t="s">
        <v>271</v>
      </c>
    </row>
    <row r="3" spans="1:20" s="53" customFormat="1" ht="21.95" customHeight="1" thickBot="1">
      <c r="A3" s="1144" t="s">
        <v>512</v>
      </c>
      <c r="B3" s="1145"/>
      <c r="C3" s="1146" t="str">
        <f ca="1">VLOOKUP($D$1,'5-1.소반별'!$Q$1:$T$9,2,0)</f>
        <v>양구군 국토정중앙면 야촌리 산50번지</v>
      </c>
      <c r="D3" s="1146"/>
      <c r="E3" s="1146"/>
      <c r="F3" s="1146"/>
      <c r="G3" s="562"/>
      <c r="H3" s="562"/>
      <c r="I3" s="562"/>
      <c r="J3" s="565" t="s">
        <v>511</v>
      </c>
      <c r="K3" s="564">
        <f ca="1">VLOOKUP($D$1,'5-1.소반별'!$Q$1:$U$9,5,0)</f>
        <v>0.25</v>
      </c>
      <c r="L3" s="804" t="s">
        <v>4</v>
      </c>
      <c r="M3" s="805" t="s">
        <v>510</v>
      </c>
      <c r="N3" s="553" t="s">
        <v>270</v>
      </c>
    </row>
    <row r="4" spans="1:20" ht="22.5" customHeight="1" thickBot="1">
      <c r="A4" s="1147" t="s">
        <v>1217</v>
      </c>
      <c r="B4" s="1148"/>
      <c r="C4" s="1149" t="s">
        <v>1218</v>
      </c>
      <c r="D4" s="1149"/>
      <c r="E4" s="1149" t="s">
        <v>1219</v>
      </c>
      <c r="F4" s="1149"/>
      <c r="G4" s="1150" t="s">
        <v>1220</v>
      </c>
      <c r="H4" s="1149" t="s">
        <v>1221</v>
      </c>
      <c r="I4" s="1149"/>
      <c r="J4" s="1134" t="s">
        <v>1222</v>
      </c>
      <c r="K4" s="1134"/>
      <c r="L4" s="1136" t="s">
        <v>1223</v>
      </c>
      <c r="M4" s="806"/>
    </row>
    <row r="5" spans="1:20" ht="22.5" customHeight="1" thickTop="1" thickBot="1">
      <c r="A5" s="809"/>
      <c r="B5" s="810" t="s">
        <v>1224</v>
      </c>
      <c r="C5" s="811"/>
      <c r="D5" s="812" t="s">
        <v>1225</v>
      </c>
      <c r="E5" s="811"/>
      <c r="F5" s="813" t="s">
        <v>1225</v>
      </c>
      <c r="G5" s="1151"/>
      <c r="H5" s="814"/>
      <c r="I5" s="812" t="s">
        <v>1226</v>
      </c>
      <c r="J5" s="1135"/>
      <c r="K5" s="1135"/>
      <c r="L5" s="1137"/>
      <c r="M5" s="806"/>
      <c r="O5" s="815" t="s">
        <v>1227</v>
      </c>
    </row>
    <row r="6" spans="1:20" ht="15" hidden="1" thickTop="1">
      <c r="A6" s="1125"/>
      <c r="B6" s="817" t="s">
        <v>1228</v>
      </c>
      <c r="C6" s="1138" t="s">
        <v>1229</v>
      </c>
      <c r="D6" s="1138"/>
      <c r="E6" s="818"/>
      <c r="F6" s="819"/>
      <c r="G6" s="818"/>
      <c r="H6" s="820"/>
      <c r="I6" s="821"/>
      <c r="J6" s="822"/>
      <c r="K6" s="821"/>
      <c r="L6" s="823"/>
      <c r="M6" s="806"/>
      <c r="O6" s="824" t="s">
        <v>1230</v>
      </c>
      <c r="Q6" s="825" t="s">
        <v>509</v>
      </c>
      <c r="R6" s="825" t="s">
        <v>1231</v>
      </c>
      <c r="S6" s="825" t="s">
        <v>1232</v>
      </c>
      <c r="T6" s="825" t="s">
        <v>1233</v>
      </c>
    </row>
    <row r="7" spans="1:20" ht="15" hidden="1" thickTop="1">
      <c r="A7" s="1125"/>
      <c r="B7" s="826" t="s">
        <v>1234</v>
      </c>
      <c r="C7" s="827">
        <f>[170]소반별수량산출서!$P$6</f>
        <v>122</v>
      </c>
      <c r="D7" s="828" t="s">
        <v>385</v>
      </c>
      <c r="E7" s="829">
        <f>IF(C6="제거대상목",R7,R8)</f>
        <v>0.4</v>
      </c>
      <c r="F7" s="828" t="str">
        <f>IF(C6=Q8,"인/ha","인/100본당")</f>
        <v>인/100본당</v>
      </c>
      <c r="G7" s="829">
        <f>IF(O6="적용",IF(C6="미래목",1,ROUND(C7*E7/100,2)),0)</f>
        <v>0</v>
      </c>
      <c r="H7" s="830">
        <f>IF(ISERROR(VLOOKUP(I7,[171]초기설정!$A$4:$C$12,3,FALSE)),0,(VLOOKUP(I7,[171]초기설정!$A$4:$C$12,3,FALSE)))</f>
        <v>154454</v>
      </c>
      <c r="I7" s="828" t="s">
        <v>1235</v>
      </c>
      <c r="J7" s="831">
        <f>$D$120</f>
        <v>25</v>
      </c>
      <c r="K7" s="828" t="s">
        <v>1236</v>
      </c>
      <c r="L7" s="832">
        <f>ROUNDDOWN((G7*H7)*(1+J7%),0)</f>
        <v>0</v>
      </c>
      <c r="M7" s="806"/>
      <c r="Q7" s="825" t="s">
        <v>1237</v>
      </c>
      <c r="R7" s="825">
        <v>0.4</v>
      </c>
      <c r="S7" s="825" t="s">
        <v>1238</v>
      </c>
      <c r="T7" s="825">
        <v>0.17</v>
      </c>
    </row>
    <row r="8" spans="1:20" ht="15" hidden="1" thickTop="1">
      <c r="A8" s="1125"/>
      <c r="B8" s="826" t="s">
        <v>1239</v>
      </c>
      <c r="C8" s="829"/>
      <c r="D8" s="828"/>
      <c r="E8" s="829"/>
      <c r="F8" s="833"/>
      <c r="G8" s="829"/>
      <c r="H8" s="830"/>
      <c r="I8" s="828"/>
      <c r="J8" s="834"/>
      <c r="K8" s="833"/>
      <c r="L8" s="835"/>
      <c r="M8" s="806"/>
      <c r="Q8" s="825" t="s">
        <v>1240</v>
      </c>
      <c r="R8" s="825">
        <v>1</v>
      </c>
      <c r="S8" s="825" t="s">
        <v>1241</v>
      </c>
      <c r="T8" s="825">
        <v>0.5</v>
      </c>
    </row>
    <row r="9" spans="1:20" ht="15" hidden="1" thickTop="1">
      <c r="A9" s="1125"/>
      <c r="B9" s="826" t="s">
        <v>1242</v>
      </c>
      <c r="C9" s="836">
        <f>C7</f>
        <v>122</v>
      </c>
      <c r="D9" s="828" t="s">
        <v>1243</v>
      </c>
      <c r="E9" s="829">
        <f>IF(C6="제거대상목",T7,T8)</f>
        <v>0.17</v>
      </c>
      <c r="F9" s="828" t="s">
        <v>1244</v>
      </c>
      <c r="G9" s="829">
        <f>IF(O6="적용",ROUND(C9*(E9/100),2),0)</f>
        <v>0</v>
      </c>
      <c r="H9" s="830">
        <f>IF(ISERROR(VLOOKUP(I9,[171]초기설정!$A$16:$C$36,3,FALSE)),0,(VLOOKUP(I9,[171]초기설정!$A$16:$C$36,3,FALSE)))</f>
        <v>2306</v>
      </c>
      <c r="I9" s="828" t="str">
        <f>IF(C6="제거대상목",S7,S8)</f>
        <v>적색페인트</v>
      </c>
      <c r="J9" s="837"/>
      <c r="K9" s="833"/>
      <c r="L9" s="835">
        <f>ROUNDDOWN(G9*H9,0)</f>
        <v>0</v>
      </c>
      <c r="M9" s="806"/>
    </row>
    <row r="10" spans="1:20" ht="15" hidden="1" thickTop="1">
      <c r="A10" s="1125"/>
      <c r="B10" s="838" t="s">
        <v>1245</v>
      </c>
      <c r="C10" s="839">
        <f>L9</f>
        <v>0</v>
      </c>
      <c r="D10" s="840" t="s">
        <v>1246</v>
      </c>
      <c r="E10" s="841">
        <v>10</v>
      </c>
      <c r="F10" s="840" t="s">
        <v>1236</v>
      </c>
      <c r="G10" s="842"/>
      <c r="H10" s="843"/>
      <c r="I10" s="840"/>
      <c r="J10" s="844"/>
      <c r="K10" s="845"/>
      <c r="L10" s="846">
        <f>ROUNDDOWN(C10*E10%,0)</f>
        <v>0</v>
      </c>
      <c r="M10" s="806"/>
    </row>
    <row r="11" spans="1:20" ht="15" hidden="1" thickTop="1">
      <c r="A11" s="1125"/>
      <c r="B11" s="847" t="s">
        <v>1247</v>
      </c>
      <c r="C11" s="848"/>
      <c r="D11" s="821"/>
      <c r="E11" s="848"/>
      <c r="F11" s="821"/>
      <c r="G11" s="848"/>
      <c r="H11" s="849"/>
      <c r="I11" s="821"/>
      <c r="J11" s="822"/>
      <c r="K11" s="850"/>
      <c r="L11" s="823"/>
      <c r="M11" s="806"/>
      <c r="O11" s="824" t="s">
        <v>1230</v>
      </c>
    </row>
    <row r="12" spans="1:20" ht="15" hidden="1" thickTop="1">
      <c r="A12" s="1125"/>
      <c r="B12" s="851" t="s">
        <v>1234</v>
      </c>
      <c r="C12" s="852">
        <v>1</v>
      </c>
      <c r="D12" s="828" t="s">
        <v>1248</v>
      </c>
      <c r="E12" s="829">
        <v>0.2</v>
      </c>
      <c r="F12" s="828" t="s">
        <v>1249</v>
      </c>
      <c r="G12" s="829">
        <f>IF(O11="적용",ROUND(C12*E12,2),0)</f>
        <v>0</v>
      </c>
      <c r="H12" s="830">
        <f>IF(ISERROR(VLOOKUP(I12,[171]초기설정!$A$4:$C$12,3,FALSE)),0,(VLOOKUP(I12,[171]초기설정!$A$4:$C$12,3,FALSE)))</f>
        <v>125427</v>
      </c>
      <c r="I12" s="828" t="s">
        <v>1250</v>
      </c>
      <c r="J12" s="831">
        <f>$E$120</f>
        <v>5</v>
      </c>
      <c r="K12" s="828" t="s">
        <v>1236</v>
      </c>
      <c r="L12" s="832">
        <f>ROUNDDOWN((G12*H12)*(1+J12%),0)</f>
        <v>0</v>
      </c>
      <c r="M12" s="806"/>
    </row>
    <row r="13" spans="1:20" ht="15" hidden="1" thickTop="1">
      <c r="A13" s="1125"/>
      <c r="B13" s="851" t="s">
        <v>1239</v>
      </c>
      <c r="C13" s="853"/>
      <c r="D13" s="828"/>
      <c r="E13" s="829"/>
      <c r="F13" s="833"/>
      <c r="G13" s="829"/>
      <c r="H13" s="830"/>
      <c r="I13" s="828"/>
      <c r="J13" s="837"/>
      <c r="K13" s="833"/>
      <c r="L13" s="835"/>
      <c r="M13" s="806"/>
    </row>
    <row r="14" spans="1:20" ht="15" hidden="1" thickTop="1">
      <c r="A14" s="1125"/>
      <c r="B14" s="851" t="s">
        <v>1251</v>
      </c>
      <c r="C14" s="854">
        <v>1</v>
      </c>
      <c r="D14" s="828" t="s">
        <v>1248</v>
      </c>
      <c r="E14" s="829">
        <v>0.2</v>
      </c>
      <c r="F14" s="828" t="s">
        <v>492</v>
      </c>
      <c r="G14" s="829">
        <f>IF(O11="적용",ROUND(C14*E14,2),0)</f>
        <v>0</v>
      </c>
      <c r="H14" s="830">
        <f>IF(ISERROR(VLOOKUP(I14,[171]초기설정!$A$16:$C$36,3,FALSE)),0,(VLOOKUP(I14,[171]초기설정!$A$16:$C$36,3,FALSE)))</f>
        <v>2306</v>
      </c>
      <c r="I14" s="828" t="s">
        <v>1252</v>
      </c>
      <c r="J14" s="837"/>
      <c r="K14" s="833"/>
      <c r="L14" s="835">
        <f>ROUNDDOWN(G14*H14,0)</f>
        <v>0</v>
      </c>
      <c r="M14" s="806"/>
    </row>
    <row r="15" spans="1:20" ht="15" hidden="1" thickTop="1">
      <c r="A15" s="1125"/>
      <c r="B15" s="855" t="s">
        <v>1245</v>
      </c>
      <c r="C15" s="839">
        <f>L14</f>
        <v>0</v>
      </c>
      <c r="D15" s="840" t="s">
        <v>1246</v>
      </c>
      <c r="E15" s="841">
        <v>5</v>
      </c>
      <c r="F15" s="840" t="s">
        <v>1236</v>
      </c>
      <c r="G15" s="842"/>
      <c r="H15" s="843"/>
      <c r="I15" s="840"/>
      <c r="J15" s="856"/>
      <c r="K15" s="845"/>
      <c r="L15" s="846">
        <f>ROUNDDOWN(C15*E15%,0)</f>
        <v>0</v>
      </c>
      <c r="M15" s="806"/>
    </row>
    <row r="16" spans="1:20" ht="15" hidden="1" thickTop="1">
      <c r="A16" s="1125"/>
      <c r="B16" s="817" t="s">
        <v>1253</v>
      </c>
      <c r="C16" s="848"/>
      <c r="D16" s="821"/>
      <c r="E16" s="857"/>
      <c r="F16" s="858"/>
      <c r="G16" s="848"/>
      <c r="H16" s="849"/>
      <c r="I16" s="821"/>
      <c r="J16" s="859"/>
      <c r="K16" s="821"/>
      <c r="L16" s="823"/>
      <c r="M16" s="806"/>
      <c r="O16" s="824" t="s">
        <v>1230</v>
      </c>
      <c r="Q16" s="825" t="s">
        <v>509</v>
      </c>
      <c r="R16" s="825" t="s">
        <v>1254</v>
      </c>
      <c r="S16" s="825" t="s">
        <v>99</v>
      </c>
      <c r="T16" s="825" t="s">
        <v>1255</v>
      </c>
    </row>
    <row r="17" spans="1:22" ht="15" hidden="1" thickTop="1">
      <c r="A17" s="1125"/>
      <c r="B17" s="826" t="s">
        <v>1234</v>
      </c>
      <c r="C17" s="860">
        <v>0</v>
      </c>
      <c r="D17" s="828" t="s">
        <v>1256</v>
      </c>
      <c r="E17" s="854">
        <v>1</v>
      </c>
      <c r="F17" s="828" t="s">
        <v>1257</v>
      </c>
      <c r="G17" s="829">
        <f>IF(O16="적용",ROUND(C17*E17,2),0)</f>
        <v>0</v>
      </c>
      <c r="H17" s="830">
        <f>IF(ISERROR(VLOOKUP(I17,[171]초기설정!$A$4:$C$12,3,FALSE)),0,(VLOOKUP(I17,[171]초기설정!$A$4:$C$12,3,FALSE)))</f>
        <v>125427</v>
      </c>
      <c r="I17" s="828" t="s">
        <v>1250</v>
      </c>
      <c r="J17" s="831">
        <f>$F$120</f>
        <v>15</v>
      </c>
      <c r="K17" s="861" t="s">
        <v>1236</v>
      </c>
      <c r="L17" s="862">
        <f>ROUNDDOWN((G17*H17)*(1+J17%),0)</f>
        <v>0</v>
      </c>
      <c r="M17" s="806"/>
      <c r="Q17" s="825" t="s">
        <v>1258</v>
      </c>
      <c r="R17" s="825">
        <v>0.5</v>
      </c>
      <c r="S17" s="825" t="s">
        <v>1259</v>
      </c>
      <c r="T17" s="825" t="s">
        <v>1260</v>
      </c>
    </row>
    <row r="18" spans="1:22" ht="15" hidden="1" thickTop="1">
      <c r="A18" s="1125"/>
      <c r="B18" s="826" t="s">
        <v>1239</v>
      </c>
      <c r="C18" s="863"/>
      <c r="D18" s="828"/>
      <c r="E18" s="864"/>
      <c r="F18" s="833"/>
      <c r="G18" s="829"/>
      <c r="H18" s="830"/>
      <c r="I18" s="828"/>
      <c r="J18" s="837"/>
      <c r="K18" s="833"/>
      <c r="L18" s="835"/>
      <c r="M18" s="806"/>
      <c r="Q18" s="825" t="s">
        <v>1261</v>
      </c>
      <c r="R18" s="825">
        <v>0.6</v>
      </c>
      <c r="S18" s="825" t="s">
        <v>1262</v>
      </c>
      <c r="T18" s="825" t="s">
        <v>1263</v>
      </c>
    </row>
    <row r="19" spans="1:22" ht="15" hidden="1" thickTop="1">
      <c r="A19" s="1125"/>
      <c r="B19" s="865" t="s">
        <v>1264</v>
      </c>
      <c r="C19" s="866">
        <f>C17</f>
        <v>0</v>
      </c>
      <c r="D19" s="828" t="s">
        <v>1256</v>
      </c>
      <c r="E19" s="854">
        <f>IF(B19=Q17,R17,R18)</f>
        <v>0.5</v>
      </c>
      <c r="F19" s="828" t="str">
        <f>IF(B19=Q17,S17,S18)</f>
        <v>ℓ/km</v>
      </c>
      <c r="G19" s="829">
        <f>IF(O16="적용",ROUND(C19*E19,2),0)</f>
        <v>0</v>
      </c>
      <c r="H19" s="830">
        <f>IF(ISERROR(VLOOKUP(I19,[171]초기설정!$A$16:$C$36,3,FALSE)),0,(VLOOKUP(I19,[171]초기설정!$A$16:$C$36,3,FALSE)))</f>
        <v>2306</v>
      </c>
      <c r="I19" s="828" t="str">
        <f>IF(B19=Q17,T17,T18)</f>
        <v>백색페인트</v>
      </c>
      <c r="J19" s="833"/>
      <c r="K19" s="867"/>
      <c r="L19" s="862">
        <f>ROUNDDOWN(G19*H19,0)</f>
        <v>0</v>
      </c>
      <c r="M19" s="806"/>
    </row>
    <row r="20" spans="1:22" ht="15" hidden="1" thickTop="1">
      <c r="A20" s="1125"/>
      <c r="B20" s="855" t="s">
        <v>1245</v>
      </c>
      <c r="C20" s="839">
        <f>L19</f>
        <v>0</v>
      </c>
      <c r="D20" s="840" t="s">
        <v>1246</v>
      </c>
      <c r="E20" s="841">
        <v>5</v>
      </c>
      <c r="F20" s="840" t="s">
        <v>1236</v>
      </c>
      <c r="G20" s="868"/>
      <c r="H20" s="843"/>
      <c r="I20" s="840"/>
      <c r="J20" s="840"/>
      <c r="K20" s="869"/>
      <c r="L20" s="870">
        <f>ROUNDDOWN(C20*E20%,0)</f>
        <v>0</v>
      </c>
      <c r="M20" s="806"/>
    </row>
    <row r="21" spans="1:22" ht="15" hidden="1" thickTop="1">
      <c r="A21" s="1125"/>
      <c r="B21" s="817" t="s">
        <v>1265</v>
      </c>
      <c r="C21" s="848"/>
      <c r="D21" s="821"/>
      <c r="E21" s="848"/>
      <c r="F21" s="821"/>
      <c r="G21" s="848"/>
      <c r="H21" s="849"/>
      <c r="I21" s="821"/>
      <c r="J21" s="822"/>
      <c r="K21" s="850"/>
      <c r="L21" s="823"/>
      <c r="M21" s="806"/>
      <c r="O21" s="824" t="s">
        <v>1230</v>
      </c>
    </row>
    <row r="22" spans="1:22" ht="15" hidden="1" thickTop="1">
      <c r="A22" s="1125"/>
      <c r="B22" s="847" t="s">
        <v>1234</v>
      </c>
      <c r="C22" s="857"/>
      <c r="D22" s="871"/>
      <c r="E22" s="857"/>
      <c r="F22" s="858"/>
      <c r="G22" s="857"/>
      <c r="H22" s="872"/>
      <c r="I22" s="871"/>
      <c r="J22" s="873"/>
      <c r="K22" s="874"/>
      <c r="L22" s="875"/>
      <c r="M22" s="806"/>
    </row>
    <row r="23" spans="1:22" ht="15" hidden="1" thickTop="1">
      <c r="A23" s="1125"/>
      <c r="B23" s="826" t="s">
        <v>1266</v>
      </c>
      <c r="C23" s="860">
        <v>0</v>
      </c>
      <c r="D23" s="828" t="s">
        <v>1256</v>
      </c>
      <c r="E23" s="876">
        <v>2</v>
      </c>
      <c r="F23" s="828" t="s">
        <v>1257</v>
      </c>
      <c r="G23" s="829">
        <f>IF(O21="적용",ROUND(C23*E23,2),0)</f>
        <v>0</v>
      </c>
      <c r="H23" s="830">
        <f>IF(ISERROR(VLOOKUP(I23,[171]초기설정!$A$4:$C$12,3,FALSE)),0,(VLOOKUP(I23,[171]초기설정!$A$4:$C$12,3,FALSE)))</f>
        <v>125427</v>
      </c>
      <c r="I23" s="828" t="s">
        <v>298</v>
      </c>
      <c r="J23" s="831">
        <f>$G$120</f>
        <v>15</v>
      </c>
      <c r="K23" s="828" t="s">
        <v>1236</v>
      </c>
      <c r="L23" s="862">
        <f>ROUNDDOWN((G23*H23)*(1+J23%),0)</f>
        <v>0</v>
      </c>
      <c r="M23" s="877"/>
      <c r="N23" s="878"/>
    </row>
    <row r="24" spans="1:22" ht="15" hidden="1" thickTop="1">
      <c r="A24" s="1125"/>
      <c r="B24" s="826" t="s">
        <v>1239</v>
      </c>
      <c r="C24" s="853"/>
      <c r="D24" s="828"/>
      <c r="E24" s="829"/>
      <c r="F24" s="833"/>
      <c r="G24" s="829"/>
      <c r="H24" s="830"/>
      <c r="I24" s="828"/>
      <c r="J24" s="837"/>
      <c r="K24" s="833"/>
      <c r="L24" s="835"/>
      <c r="M24" s="806"/>
    </row>
    <row r="25" spans="1:22" ht="15" hidden="1" thickTop="1">
      <c r="A25" s="1125"/>
      <c r="B25" s="826" t="s">
        <v>1267</v>
      </c>
      <c r="C25" s="879">
        <f>G23</f>
        <v>0</v>
      </c>
      <c r="D25" s="880" t="s">
        <v>458</v>
      </c>
      <c r="E25" s="863">
        <f>5.6/2</f>
        <v>2.8</v>
      </c>
      <c r="F25" s="828" t="s">
        <v>1259</v>
      </c>
      <c r="G25" s="829">
        <f>IF(O21="적용",ROUND(C25*E25,2),0)</f>
        <v>0</v>
      </c>
      <c r="H25" s="830">
        <f>IF(ISERROR(VLOOKUP(I25,[171]초기설정!$A$16:$C$36,3,FALSE)),0,(VLOOKUP(I25,[171]초기설정!$A$16:$C$36,3,FALSE)))</f>
        <v>1405</v>
      </c>
      <c r="I25" s="828" t="s">
        <v>1268</v>
      </c>
      <c r="J25" s="3"/>
      <c r="K25" s="867"/>
      <c r="L25" s="862">
        <f>ROUNDDOWN(G25*H25,0)</f>
        <v>0</v>
      </c>
      <c r="M25" s="806"/>
    </row>
    <row r="26" spans="1:22" ht="15" hidden="1" thickTop="1">
      <c r="A26" s="1125"/>
      <c r="B26" s="881" t="s">
        <v>1245</v>
      </c>
      <c r="C26" s="830">
        <f>L25</f>
        <v>0</v>
      </c>
      <c r="D26" s="882" t="s">
        <v>1246</v>
      </c>
      <c r="E26" s="883">
        <v>95</v>
      </c>
      <c r="F26" s="882" t="s">
        <v>1236</v>
      </c>
      <c r="G26" s="884"/>
      <c r="H26" s="885"/>
      <c r="I26" s="882"/>
      <c r="J26" s="882"/>
      <c r="K26" s="886"/>
      <c r="L26" s="887">
        <f>ROUNDDOWN(C26*E26%,0)</f>
        <v>0</v>
      </c>
      <c r="M26" s="806"/>
      <c r="Q26" s="825" t="s">
        <v>509</v>
      </c>
      <c r="R26" s="825" t="s">
        <v>1269</v>
      </c>
      <c r="S26" s="825" t="s">
        <v>99</v>
      </c>
      <c r="T26" s="825" t="s">
        <v>1270</v>
      </c>
      <c r="U26" s="825" t="s">
        <v>298</v>
      </c>
      <c r="V26" s="825" t="s">
        <v>299</v>
      </c>
    </row>
    <row r="27" spans="1:22" ht="19.5" hidden="1" customHeight="1">
      <c r="A27" s="1125"/>
      <c r="B27" s="855" t="s">
        <v>1271</v>
      </c>
      <c r="C27" s="888">
        <f>G23</f>
        <v>0</v>
      </c>
      <c r="D27" s="840" t="s">
        <v>1272</v>
      </c>
      <c r="E27" s="889">
        <v>4.1999999999999997E-3</v>
      </c>
      <c r="F27" s="840" t="s">
        <v>1273</v>
      </c>
      <c r="G27" s="868"/>
      <c r="H27" s="843">
        <f>IF(ISERROR(VLOOKUP(I27,[171]초기설정!$A$40:$C$60,3,FALSE)),0,(VLOOKUP(I27,[171]초기설정!$A$40:$C$60,3,FALSE)))</f>
        <v>810000</v>
      </c>
      <c r="I27" s="840" t="s">
        <v>1274</v>
      </c>
      <c r="J27" s="840"/>
      <c r="K27" s="869"/>
      <c r="L27" s="870">
        <f>ROUNDDOWN(C27*E27*H27,0)</f>
        <v>0</v>
      </c>
      <c r="M27" s="806"/>
      <c r="Q27" s="825" t="s">
        <v>520</v>
      </c>
      <c r="R27" s="825">
        <v>3.5</v>
      </c>
      <c r="S27" s="825" t="s">
        <v>452</v>
      </c>
      <c r="T27" s="825" t="s">
        <v>1275</v>
      </c>
      <c r="U27" s="825">
        <v>0</v>
      </c>
      <c r="V27" s="825">
        <v>1</v>
      </c>
    </row>
    <row r="28" spans="1:22" ht="19.5" hidden="1" customHeight="1">
      <c r="A28" s="816"/>
      <c r="B28" s="817" t="s">
        <v>1276</v>
      </c>
      <c r="C28" s="890"/>
      <c r="D28" s="821"/>
      <c r="E28" s="891"/>
      <c r="F28" s="821"/>
      <c r="G28" s="892"/>
      <c r="H28" s="849"/>
      <c r="I28" s="821"/>
      <c r="J28" s="819"/>
      <c r="K28" s="893"/>
      <c r="L28" s="894"/>
      <c r="M28" s="806"/>
      <c r="Q28" s="825"/>
      <c r="R28" s="825"/>
      <c r="S28" s="825"/>
      <c r="T28" s="825"/>
      <c r="U28" s="825"/>
      <c r="V28" s="825"/>
    </row>
    <row r="29" spans="1:22" ht="19.5" hidden="1" customHeight="1">
      <c r="A29" s="816"/>
      <c r="B29" s="826" t="s">
        <v>1234</v>
      </c>
      <c r="C29" s="895">
        <f>[172]소반별시방서!$I$19</f>
        <v>2486</v>
      </c>
      <c r="D29" s="828" t="s">
        <v>385</v>
      </c>
      <c r="E29" s="896">
        <v>7.0000000000000007E-2</v>
      </c>
      <c r="F29" s="828" t="s">
        <v>466</v>
      </c>
      <c r="G29" s="829">
        <f>IF(O30="적용",ROUND(C29*(E29/100),2),0)</f>
        <v>0</v>
      </c>
      <c r="H29" s="830">
        <f>IF(ISERROR(VLOOKUP(I29,[171]초기설정!$A$4:$C$12,3,FALSE)),0,(VLOOKUP(I29,[171]초기설정!$A$4:$C$12,3,FALSE)))</f>
        <v>125427</v>
      </c>
      <c r="I29" s="897" t="s">
        <v>298</v>
      </c>
      <c r="J29" s="831">
        <f>$H$120</f>
        <v>5</v>
      </c>
      <c r="K29" s="828" t="s">
        <v>1236</v>
      </c>
      <c r="L29" s="862">
        <f>ROUNDDOWN((G29*H29)*(1+J29%),0)</f>
        <v>0</v>
      </c>
      <c r="M29" s="806"/>
      <c r="Q29" s="825"/>
      <c r="R29" s="825"/>
      <c r="S29" s="825"/>
      <c r="T29" s="825"/>
      <c r="U29" s="825"/>
      <c r="V29" s="825"/>
    </row>
    <row r="30" spans="1:22" ht="19.5" hidden="1" customHeight="1">
      <c r="A30" s="1125"/>
      <c r="B30" s="826" t="s">
        <v>1277</v>
      </c>
      <c r="C30" s="898" t="s">
        <v>605</v>
      </c>
      <c r="D30" s="828"/>
      <c r="E30" s="829"/>
      <c r="F30" s="828"/>
      <c r="G30" s="829"/>
      <c r="H30" s="830"/>
      <c r="I30" s="828"/>
      <c r="J30" s="899"/>
      <c r="K30" s="861"/>
      <c r="L30" s="832"/>
      <c r="M30" s="806"/>
      <c r="O30" s="824" t="s">
        <v>1230</v>
      </c>
      <c r="Q30" s="825" t="s">
        <v>1278</v>
      </c>
      <c r="R30" s="825">
        <v>4</v>
      </c>
      <c r="S30" s="825" t="s">
        <v>452</v>
      </c>
      <c r="T30" s="825" t="s">
        <v>1275</v>
      </c>
      <c r="U30" s="825">
        <v>0</v>
      </c>
      <c r="V30" s="825">
        <v>1</v>
      </c>
    </row>
    <row r="31" spans="1:22" ht="15" hidden="1" thickTop="1">
      <c r="A31" s="1125"/>
      <c r="B31" s="826" t="s">
        <v>1234</v>
      </c>
      <c r="C31" s="900">
        <v>1</v>
      </c>
      <c r="D31" s="828" t="s">
        <v>1248</v>
      </c>
      <c r="E31" s="829">
        <f>IF(C30=Q27,R27,IF(C30=Q30,R30,IF(C30=Q31,R31,0)))</f>
        <v>3.5</v>
      </c>
      <c r="F31" s="828" t="s">
        <v>1249</v>
      </c>
      <c r="G31" s="829">
        <f>IF(O30="적용",ROUND(C31*E31,2),0)</f>
        <v>0</v>
      </c>
      <c r="H31" s="830">
        <f>ROUND(IF(C30=Q27,H32,IF(C30=Q30,(H32*U30+H32*V30),IF(C30=Q31,(H32*U31+H32*V31),0))),0)</f>
        <v>152019</v>
      </c>
      <c r="I31" s="897" t="str">
        <f>IF(C30=Q27,T27,IF(C30=Q30,T30,IF(C30=Q31,T31,0)))</f>
        <v>특별인부100%</v>
      </c>
      <c r="J31" s="831">
        <f>$H$120</f>
        <v>5</v>
      </c>
      <c r="K31" s="828" t="s">
        <v>1236</v>
      </c>
      <c r="L31" s="862">
        <f>ROUNDDOWN((G31*H31)*(1+J31%),0)</f>
        <v>0</v>
      </c>
      <c r="M31" s="806"/>
      <c r="Q31" s="825" t="s">
        <v>1279</v>
      </c>
      <c r="R31" s="825">
        <v>5</v>
      </c>
      <c r="S31" s="825" t="s">
        <v>452</v>
      </c>
      <c r="T31" s="825" t="s">
        <v>1275</v>
      </c>
      <c r="U31" s="825">
        <v>0</v>
      </c>
      <c r="V31" s="825">
        <v>1</v>
      </c>
    </row>
    <row r="32" spans="1:22" ht="15" hidden="1" thickTop="1">
      <c r="A32" s="1125"/>
      <c r="B32" s="826"/>
      <c r="C32" s="901"/>
      <c r="D32" s="828"/>
      <c r="E32" s="829"/>
      <c r="F32" s="828"/>
      <c r="G32" s="829"/>
      <c r="H32" s="830">
        <f>IF(ISERROR(VLOOKUP(I32,[171]초기설정!$A$4:$C$12,3,FALSE)),0,(VLOOKUP(I32,[171]초기설정!$A$4:$C$12,3,FALSE)))</f>
        <v>152019</v>
      </c>
      <c r="I32" s="828" t="s">
        <v>299</v>
      </c>
      <c r="J32" s="902"/>
      <c r="K32" s="828"/>
      <c r="L32" s="862"/>
      <c r="M32" s="806"/>
      <c r="T32" s="903"/>
    </row>
    <row r="33" spans="1:21" ht="15" hidden="1" thickTop="1">
      <c r="A33" s="1125"/>
      <c r="B33" s="826" t="s">
        <v>1239</v>
      </c>
      <c r="C33" s="904"/>
      <c r="D33" s="828"/>
      <c r="E33" s="829"/>
      <c r="F33" s="833"/>
      <c r="G33" s="829"/>
      <c r="H33" s="830"/>
      <c r="I33" s="905"/>
      <c r="J33" s="837"/>
      <c r="K33" s="833"/>
      <c r="L33" s="835"/>
      <c r="M33" s="806"/>
    </row>
    <row r="34" spans="1:21" ht="15" hidden="1" thickTop="1">
      <c r="A34" s="1125"/>
      <c r="B34" s="826" t="s">
        <v>1267</v>
      </c>
      <c r="C34" s="854">
        <f>G31</f>
        <v>0</v>
      </c>
      <c r="D34" s="882" t="s">
        <v>1249</v>
      </c>
      <c r="E34" s="906">
        <f>5</f>
        <v>5</v>
      </c>
      <c r="F34" s="828" t="s">
        <v>1280</v>
      </c>
      <c r="G34" s="829">
        <f>IF(O30="적용",ROUND(C34*E34,2),0)</f>
        <v>0</v>
      </c>
      <c r="H34" s="830">
        <f>IF(ISERROR(VLOOKUP(I34,[171]초기설정!$A$16:$C$36,3,FALSE)),0,(VLOOKUP(I34,[171]초기설정!$A$16:$C$36,3,FALSE)))</f>
        <v>1405</v>
      </c>
      <c r="I34" s="828" t="s">
        <v>1281</v>
      </c>
      <c r="J34" s="3"/>
      <c r="K34" s="867"/>
      <c r="L34" s="862">
        <f>ROUNDDOWN(G34*H34,0)</f>
        <v>0</v>
      </c>
      <c r="M34" s="806"/>
      <c r="R34" s="825" t="s">
        <v>509</v>
      </c>
      <c r="S34" s="825" t="s">
        <v>509</v>
      </c>
      <c r="T34" s="825" t="s">
        <v>1269</v>
      </c>
      <c r="U34" s="825" t="s">
        <v>99</v>
      </c>
    </row>
    <row r="35" spans="1:21" ht="15" hidden="1" thickTop="1">
      <c r="A35" s="1125"/>
      <c r="B35" s="881" t="s">
        <v>1245</v>
      </c>
      <c r="C35" s="830">
        <f>L34</f>
        <v>0</v>
      </c>
      <c r="D35" s="828" t="s">
        <v>1246</v>
      </c>
      <c r="E35" s="829">
        <v>10</v>
      </c>
      <c r="F35" s="828" t="s">
        <v>1236</v>
      </c>
      <c r="G35" s="884"/>
      <c r="H35" s="885"/>
      <c r="I35" s="828"/>
      <c r="J35" s="882"/>
      <c r="K35" s="886"/>
      <c r="L35" s="887">
        <f>ROUNDDOWN(C35*E35%,0)</f>
        <v>0</v>
      </c>
      <c r="M35" s="806"/>
      <c r="Q35" s="825" t="s">
        <v>1282</v>
      </c>
      <c r="R35" s="825" t="s">
        <v>1282</v>
      </c>
      <c r="S35" s="825" t="s">
        <v>1283</v>
      </c>
      <c r="T35" s="825">
        <v>3.9</v>
      </c>
      <c r="U35" s="825" t="s">
        <v>452</v>
      </c>
    </row>
    <row r="36" spans="1:21" ht="15" hidden="1" thickTop="1">
      <c r="A36" s="1125"/>
      <c r="B36" s="855" t="s">
        <v>1271</v>
      </c>
      <c r="C36" s="907">
        <f>G31</f>
        <v>0</v>
      </c>
      <c r="D36" s="840" t="s">
        <v>452</v>
      </c>
      <c r="E36" s="889">
        <v>8.3999999999999995E-3</v>
      </c>
      <c r="F36" s="840" t="s">
        <v>451</v>
      </c>
      <c r="G36" s="868"/>
      <c r="H36" s="843">
        <f>IF(ISERROR(VLOOKUP(I36,[171]초기설정!$A$40:$C$60,3,FALSE)),0,(VLOOKUP(I36,[171]초기설정!$A$40:$C$60,3,FALSE)))</f>
        <v>400000</v>
      </c>
      <c r="I36" s="840" t="s">
        <v>1284</v>
      </c>
      <c r="J36" s="840"/>
      <c r="K36" s="869"/>
      <c r="L36" s="870">
        <f>ROUNDDOWN(C36*E36*H36,0)</f>
        <v>0</v>
      </c>
      <c r="M36" s="806"/>
      <c r="Q36" s="825" t="s">
        <v>1285</v>
      </c>
      <c r="R36" s="825" t="s">
        <v>1282</v>
      </c>
      <c r="S36" s="825" t="s">
        <v>1286</v>
      </c>
      <c r="T36" s="825">
        <v>5.4</v>
      </c>
      <c r="U36" s="825" t="s">
        <v>452</v>
      </c>
    </row>
    <row r="37" spans="1:21" ht="18.75" customHeight="1" thickTop="1">
      <c r="A37" s="1125"/>
      <c r="B37" s="908" t="s">
        <v>1287</v>
      </c>
      <c r="C37" s="909" t="s">
        <v>1288</v>
      </c>
      <c r="E37" s="910"/>
      <c r="F37" s="911"/>
      <c r="G37" s="912"/>
      <c r="H37" s="849"/>
      <c r="I37" s="913"/>
      <c r="J37" s="908"/>
      <c r="K37" s="908"/>
      <c r="L37" s="914"/>
      <c r="M37" s="806"/>
      <c r="O37" s="824" t="s">
        <v>1289</v>
      </c>
      <c r="Q37" s="825" t="s">
        <v>1290</v>
      </c>
      <c r="R37" s="825" t="s">
        <v>1282</v>
      </c>
      <c r="S37" s="825" t="s">
        <v>1291</v>
      </c>
      <c r="T37" s="825">
        <v>7</v>
      </c>
      <c r="U37" s="825" t="s">
        <v>452</v>
      </c>
    </row>
    <row r="38" spans="1:21" ht="18.75" customHeight="1">
      <c r="A38" s="1125"/>
      <c r="B38" s="826" t="s">
        <v>1234</v>
      </c>
      <c r="C38" s="863"/>
      <c r="D38" s="828"/>
      <c r="E38" s="864"/>
      <c r="F38" s="833"/>
      <c r="G38" s="829"/>
      <c r="H38" s="830"/>
      <c r="I38" s="828"/>
      <c r="J38" s="830"/>
      <c r="K38" s="828"/>
      <c r="L38" s="915"/>
      <c r="M38" s="806"/>
      <c r="Q38" s="825" t="s">
        <v>1292</v>
      </c>
      <c r="R38" s="825" t="s">
        <v>1282</v>
      </c>
      <c r="S38" s="825" t="s">
        <v>1293</v>
      </c>
      <c r="T38" s="825">
        <v>8.6</v>
      </c>
      <c r="U38" s="825" t="s">
        <v>452</v>
      </c>
    </row>
    <row r="39" spans="1:21" ht="18.75" customHeight="1">
      <c r="A39" s="1125"/>
      <c r="B39" s="826" t="s">
        <v>1294</v>
      </c>
      <c r="C39" s="916">
        <f>SUM(C40:C42)</f>
        <v>400</v>
      </c>
      <c r="D39" s="828" t="s">
        <v>1243</v>
      </c>
      <c r="E39" s="829"/>
      <c r="F39" s="828"/>
      <c r="G39" s="829">
        <f>SUM(G40:G42)</f>
        <v>2.4000000000000004</v>
      </c>
      <c r="H39" s="830">
        <f>보통인부_단가</f>
        <v>172068</v>
      </c>
      <c r="I39" s="828" t="str">
        <f>단3!I13</f>
        <v>보통인부</v>
      </c>
      <c r="J39" s="831">
        <f>$I$120</f>
        <v>15</v>
      </c>
      <c r="K39" s="828" t="s">
        <v>1236</v>
      </c>
      <c r="L39" s="862">
        <f>ROUNDDOWN(ROUND((G39+(G39*(J39/100))),2)*H39,0)</f>
        <v>474907</v>
      </c>
      <c r="M39" s="806"/>
      <c r="R39" s="825" t="s">
        <v>1282</v>
      </c>
      <c r="S39" s="825" t="s">
        <v>1295</v>
      </c>
      <c r="T39" s="825">
        <v>10.1</v>
      </c>
      <c r="U39" s="825" t="s">
        <v>452</v>
      </c>
    </row>
    <row r="40" spans="1:21" ht="18.75" customHeight="1">
      <c r="A40" s="1125"/>
      <c r="B40" s="917" t="s">
        <v>1296</v>
      </c>
      <c r="C40" s="918">
        <f>덩굴야5!V10</f>
        <v>200</v>
      </c>
      <c r="D40" s="828" t="s">
        <v>1243</v>
      </c>
      <c r="E40" s="829">
        <v>0.4</v>
      </c>
      <c r="F40" s="828" t="s">
        <v>466</v>
      </c>
      <c r="G40" s="829">
        <f>IF(O37="적용",ROUND(C40*(E40/100),2),0)</f>
        <v>0.8</v>
      </c>
      <c r="H40" s="830"/>
      <c r="I40" s="828"/>
      <c r="J40" s="831"/>
      <c r="K40" s="828"/>
      <c r="L40" s="862"/>
      <c r="M40" s="806"/>
      <c r="R40" s="825"/>
      <c r="S40" s="825"/>
      <c r="T40" s="825"/>
      <c r="U40" s="825"/>
    </row>
    <row r="41" spans="1:21" ht="18.75" customHeight="1">
      <c r="A41" s="1125"/>
      <c r="B41" s="917" t="s">
        <v>1297</v>
      </c>
      <c r="C41" s="918">
        <f>덩굴야5!V11</f>
        <v>200</v>
      </c>
      <c r="D41" s="828" t="s">
        <v>1243</v>
      </c>
      <c r="E41" s="829">
        <v>0.8</v>
      </c>
      <c r="F41" s="828" t="s">
        <v>466</v>
      </c>
      <c r="G41" s="829">
        <f>IF(O37="적용",ROUND(C41*(E41/100),2),0)</f>
        <v>1.6</v>
      </c>
      <c r="H41" s="830"/>
      <c r="I41" s="828"/>
      <c r="J41" s="831"/>
      <c r="K41" s="828"/>
      <c r="L41" s="862"/>
      <c r="M41" s="806"/>
      <c r="R41" s="825"/>
      <c r="S41" s="825"/>
      <c r="T41" s="825"/>
      <c r="U41" s="825"/>
    </row>
    <row r="42" spans="1:21" ht="18.75" customHeight="1">
      <c r="A42" s="1125"/>
      <c r="B42" s="917" t="s">
        <v>1298</v>
      </c>
      <c r="C42" s="918">
        <f>덩굴야5!V12</f>
        <v>0</v>
      </c>
      <c r="D42" s="828" t="s">
        <v>1243</v>
      </c>
      <c r="E42" s="829">
        <v>1.2</v>
      </c>
      <c r="F42" s="828" t="s">
        <v>466</v>
      </c>
      <c r="G42" s="829">
        <f>IF(O37="적용",ROUND(C42*(E42/100),2),0)</f>
        <v>0</v>
      </c>
      <c r="H42" s="830"/>
      <c r="I42" s="828"/>
      <c r="J42" s="831"/>
      <c r="K42" s="828"/>
      <c r="L42" s="862"/>
      <c r="M42" s="806"/>
      <c r="R42" s="825"/>
      <c r="S42" s="825"/>
      <c r="T42" s="825"/>
      <c r="U42" s="825"/>
    </row>
    <row r="43" spans="1:21" ht="18.75" customHeight="1">
      <c r="A43" s="1125"/>
      <c r="B43" s="826" t="s">
        <v>1299</v>
      </c>
      <c r="C43" s="916">
        <f>C39</f>
        <v>400</v>
      </c>
      <c r="D43" s="828" t="s">
        <v>1243</v>
      </c>
      <c r="E43" s="829">
        <v>0.05</v>
      </c>
      <c r="F43" s="828" t="s">
        <v>466</v>
      </c>
      <c r="G43" s="829">
        <f>IF(O37="적용",ROUND(C43*(E43/100),2),0)</f>
        <v>0.2</v>
      </c>
      <c r="H43" s="830">
        <f>H39</f>
        <v>172068</v>
      </c>
      <c r="I43" s="828" t="s">
        <v>1250</v>
      </c>
      <c r="J43" s="831">
        <f>$I$120</f>
        <v>15</v>
      </c>
      <c r="K43" s="828" t="s">
        <v>1236</v>
      </c>
      <c r="L43" s="862">
        <f>ROUNDDOWN(ROUND((G43+(G43*(J43/100))),2)*H43,0)</f>
        <v>39575</v>
      </c>
      <c r="M43" s="806"/>
      <c r="R43" s="825"/>
      <c r="S43" s="825"/>
      <c r="T43" s="825"/>
      <c r="U43" s="825"/>
    </row>
    <row r="44" spans="1:21" ht="18.75" customHeight="1">
      <c r="A44" s="1125"/>
      <c r="B44" s="826" t="s">
        <v>1239</v>
      </c>
      <c r="C44" s="863"/>
      <c r="D44" s="828"/>
      <c r="E44" s="864"/>
      <c r="F44" s="833"/>
      <c r="G44" s="829"/>
      <c r="H44" s="830"/>
      <c r="I44" s="828"/>
      <c r="J44" s="837"/>
      <c r="K44" s="833"/>
      <c r="L44" s="835"/>
      <c r="M44" s="806"/>
      <c r="R44" s="825" t="s">
        <v>1292</v>
      </c>
      <c r="S44" s="825" t="s">
        <v>1283</v>
      </c>
      <c r="T44" s="825">
        <v>5.8</v>
      </c>
      <c r="U44" s="825" t="s">
        <v>452</v>
      </c>
    </row>
    <row r="45" spans="1:21" ht="18.75" customHeight="1">
      <c r="A45" s="1125"/>
      <c r="B45" s="919" t="s">
        <v>1300</v>
      </c>
      <c r="C45" s="920">
        <f>C41+C42</f>
        <v>200</v>
      </c>
      <c r="D45" s="828" t="s">
        <v>1243</v>
      </c>
      <c r="E45" s="829">
        <v>3</v>
      </c>
      <c r="F45" s="828" t="s">
        <v>1301</v>
      </c>
      <c r="G45" s="830">
        <f>IF(O37="적용",ROUND(C45*(E45),2),0)</f>
        <v>600</v>
      </c>
      <c r="H45" s="830">
        <f>'3-1.기초자료'!B23</f>
        <v>20</v>
      </c>
      <c r="I45" s="921" t="s">
        <v>1302</v>
      </c>
      <c r="J45" s="833"/>
      <c r="K45" s="833"/>
      <c r="L45" s="862">
        <f>ROUNDDOWN(G45*H45,0)</f>
        <v>12000</v>
      </c>
      <c r="M45" s="806"/>
      <c r="R45" s="825" t="s">
        <v>1292</v>
      </c>
      <c r="S45" s="825" t="s">
        <v>1286</v>
      </c>
      <c r="T45" s="825">
        <v>8.1999999999999993</v>
      </c>
      <c r="U45" s="825" t="s">
        <v>452</v>
      </c>
    </row>
    <row r="46" spans="1:21" ht="18.75" customHeight="1">
      <c r="A46" s="1125"/>
      <c r="B46" s="838" t="s">
        <v>1245</v>
      </c>
      <c r="C46" s="922">
        <f>L45</f>
        <v>12000</v>
      </c>
      <c r="D46" s="840" t="s">
        <v>1246</v>
      </c>
      <c r="E46" s="842">
        <v>66</v>
      </c>
      <c r="F46" s="840" t="s">
        <v>1236</v>
      </c>
      <c r="G46" s="842"/>
      <c r="H46" s="843"/>
      <c r="I46" s="923"/>
      <c r="J46" s="845"/>
      <c r="K46" s="845"/>
      <c r="L46" s="870">
        <f>ROUNDDOWN(C46*E46%,0)</f>
        <v>7920</v>
      </c>
      <c r="M46" s="806"/>
      <c r="R46" s="825" t="s">
        <v>1292</v>
      </c>
      <c r="S46" s="825" t="s">
        <v>1291</v>
      </c>
      <c r="T46" s="825">
        <v>10.5</v>
      </c>
      <c r="U46" s="825" t="s">
        <v>452</v>
      </c>
    </row>
    <row r="47" spans="1:21" hidden="1">
      <c r="A47" s="1125"/>
      <c r="B47" s="847"/>
      <c r="C47" s="924"/>
      <c r="D47" s="858"/>
      <c r="E47" s="925"/>
      <c r="F47" s="874"/>
      <c r="G47" s="926"/>
      <c r="H47" s="927"/>
      <c r="I47" s="858"/>
      <c r="J47" s="928"/>
      <c r="K47" s="928"/>
      <c r="L47" s="929"/>
      <c r="M47" s="806"/>
      <c r="R47" s="825" t="s">
        <v>1292</v>
      </c>
      <c r="S47" s="825" t="s">
        <v>1293</v>
      </c>
      <c r="T47" s="825">
        <v>12.8</v>
      </c>
      <c r="U47" s="825" t="s">
        <v>452</v>
      </c>
    </row>
    <row r="48" spans="1:21" hidden="1">
      <c r="A48" s="1125"/>
      <c r="B48" s="855"/>
      <c r="C48" s="922"/>
      <c r="D48" s="840"/>
      <c r="E48" s="930"/>
      <c r="F48" s="840"/>
      <c r="G48" s="839"/>
      <c r="H48" s="931"/>
      <c r="I48" s="840"/>
      <c r="J48" s="840"/>
      <c r="K48" s="869"/>
      <c r="L48" s="870"/>
      <c r="M48" s="806"/>
      <c r="R48" s="825" t="s">
        <v>1292</v>
      </c>
      <c r="S48" s="825" t="s">
        <v>1295</v>
      </c>
      <c r="T48" s="825">
        <v>15.2</v>
      </c>
      <c r="U48" s="825" t="s">
        <v>452</v>
      </c>
    </row>
    <row r="49" spans="1:256" hidden="1">
      <c r="A49" s="1125"/>
      <c r="B49" s="932" t="s">
        <v>1303</v>
      </c>
      <c r="C49" s="1139" t="s">
        <v>1304</v>
      </c>
      <c r="D49" s="1139"/>
      <c r="E49" s="1139"/>
      <c r="F49" s="908"/>
      <c r="G49" s="848"/>
      <c r="H49" s="927"/>
      <c r="I49" s="821"/>
      <c r="J49" s="933"/>
      <c r="K49" s="934"/>
      <c r="L49" s="935"/>
      <c r="M49" s="27"/>
      <c r="N49" s="2"/>
      <c r="O49" s="824" t="s">
        <v>1230</v>
      </c>
      <c r="P49" s="2"/>
      <c r="U49" s="2"/>
      <c r="V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row>
    <row r="50" spans="1:256" ht="28.5" hidden="1">
      <c r="A50" s="1125"/>
      <c r="B50" s="881" t="s">
        <v>1234</v>
      </c>
      <c r="C50" s="936">
        <f>SUM(C51:C61)</f>
        <v>146</v>
      </c>
      <c r="D50" s="828" t="s">
        <v>1243</v>
      </c>
      <c r="E50" s="937"/>
      <c r="F50" s="833"/>
      <c r="G50" s="829">
        <f>IF(O49="적용",ROUND(SUM(G51:G61),2),0)</f>
        <v>0</v>
      </c>
      <c r="H50" s="830">
        <f>ROUND(H51*0.5+H52*0.5,0)</f>
        <v>138723</v>
      </c>
      <c r="I50" s="897" t="s">
        <v>1305</v>
      </c>
      <c r="J50" s="831">
        <f>$J$120</f>
        <v>25</v>
      </c>
      <c r="K50" s="828" t="s">
        <v>1236</v>
      </c>
      <c r="L50" s="832">
        <f>ROUNDDOWN((G50*H50)*(1+J50%),0)</f>
        <v>0</v>
      </c>
      <c r="M50" s="27"/>
      <c r="N50" s="2"/>
      <c r="O50" s="938"/>
      <c r="P50" s="2"/>
      <c r="Q50" s="825" t="s">
        <v>509</v>
      </c>
      <c r="R50" s="825" t="s">
        <v>1306</v>
      </c>
      <c r="S50" s="825" t="s">
        <v>1307</v>
      </c>
      <c r="T50" s="825" t="s">
        <v>1308</v>
      </c>
      <c r="U50" s="825" t="s">
        <v>1309</v>
      </c>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row>
    <row r="51" spans="1:256" hidden="1">
      <c r="A51" s="1125"/>
      <c r="B51" s="867" t="s">
        <v>1310</v>
      </c>
      <c r="C51" s="939">
        <f>[170]소반별수량산출서!$Q$6</f>
        <v>36</v>
      </c>
      <c r="D51" s="828" t="s">
        <v>1243</v>
      </c>
      <c r="E51" s="940">
        <f t="shared" ref="E51:E61" si="0">IF($C$49=$Q$51,S51,IF($C$49=$Q$52,S51+T51,IF($C$49=$Q$53,S51+T51+U51,0)))</f>
        <v>1</v>
      </c>
      <c r="F51" s="828" t="s">
        <v>1311</v>
      </c>
      <c r="G51" s="829">
        <f t="shared" ref="G51:G61" si="1">IF(C51=0,0,ROUND(C51*E51/100,2))</f>
        <v>0.36</v>
      </c>
      <c r="H51" s="830">
        <f>IF(ISERROR(VLOOKUP(I51,[171]초기설정!$A$4:$C$12,3,FALSE)),0,(VLOOKUP(I51,[171]초기설정!$A$4:$C$12,3,FALSE)))</f>
        <v>125427</v>
      </c>
      <c r="I51" s="905" t="s">
        <v>1250</v>
      </c>
      <c r="J51" s="837"/>
      <c r="K51" s="833"/>
      <c r="L51" s="835"/>
      <c r="M51" s="27"/>
      <c r="N51" s="2"/>
      <c r="O51" s="938"/>
      <c r="P51" s="2"/>
      <c r="Q51" s="825" t="s">
        <v>1312</v>
      </c>
      <c r="R51" s="825" t="s">
        <v>1313</v>
      </c>
      <c r="S51" s="825">
        <v>0.6</v>
      </c>
      <c r="T51" s="825">
        <v>0.2</v>
      </c>
      <c r="U51" s="941">
        <v>0.2</v>
      </c>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row>
    <row r="52" spans="1:256" hidden="1">
      <c r="A52" s="1125"/>
      <c r="B52" s="867" t="s">
        <v>1314</v>
      </c>
      <c r="C52" s="939">
        <f>[170]소반별수량산출서!$R$6</f>
        <v>12</v>
      </c>
      <c r="D52" s="828" t="s">
        <v>1243</v>
      </c>
      <c r="E52" s="940">
        <f t="shared" si="0"/>
        <v>1.2</v>
      </c>
      <c r="F52" s="828" t="s">
        <v>1311</v>
      </c>
      <c r="G52" s="829">
        <f t="shared" si="1"/>
        <v>0.14000000000000001</v>
      </c>
      <c r="H52" s="830">
        <f>IF(ISERROR(VLOOKUP(I52,[171]초기설정!$A$4:$C$12,3,FALSE)),0,(VLOOKUP(I52,[171]초기설정!$A$4:$C$12,3,FALSE)))</f>
        <v>152019</v>
      </c>
      <c r="I52" s="905" t="s">
        <v>1315</v>
      </c>
      <c r="J52" s="837"/>
      <c r="K52" s="833"/>
      <c r="L52" s="835"/>
      <c r="M52" s="27"/>
      <c r="N52" s="2"/>
      <c r="O52" s="938"/>
      <c r="P52" s="2"/>
      <c r="Q52" s="825" t="s">
        <v>1316</v>
      </c>
      <c r="R52" s="942" t="s">
        <v>1317</v>
      </c>
      <c r="S52" s="942">
        <v>0.7</v>
      </c>
      <c r="T52" s="942">
        <v>0.3</v>
      </c>
      <c r="U52" s="942">
        <v>0.2</v>
      </c>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row>
    <row r="53" spans="1:256" hidden="1">
      <c r="A53" s="1125"/>
      <c r="B53" s="867" t="s">
        <v>1318</v>
      </c>
      <c r="C53" s="939">
        <f>[170]소반별수량산출서!$S$6</f>
        <v>49</v>
      </c>
      <c r="D53" s="828" t="s">
        <v>1243</v>
      </c>
      <c r="E53" s="940">
        <f t="shared" si="0"/>
        <v>1.6</v>
      </c>
      <c r="F53" s="828" t="s">
        <v>1311</v>
      </c>
      <c r="G53" s="829">
        <f t="shared" si="1"/>
        <v>0.78</v>
      </c>
      <c r="H53" s="830"/>
      <c r="I53" s="905"/>
      <c r="J53" s="837"/>
      <c r="K53" s="833"/>
      <c r="L53" s="835"/>
      <c r="M53" s="27"/>
      <c r="N53" s="2"/>
      <c r="O53" s="938"/>
      <c r="P53" s="2"/>
      <c r="Q53" s="825" t="s">
        <v>1319</v>
      </c>
      <c r="R53" s="942" t="s">
        <v>1320</v>
      </c>
      <c r="S53" s="942">
        <v>1</v>
      </c>
      <c r="T53" s="942">
        <v>0.3</v>
      </c>
      <c r="U53" s="942">
        <v>0.3</v>
      </c>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spans="1:256" hidden="1">
      <c r="A54" s="1125"/>
      <c r="B54" s="867" t="s">
        <v>1321</v>
      </c>
      <c r="C54" s="939">
        <f>[170]소반별수량산출서!$T$6</f>
        <v>12</v>
      </c>
      <c r="D54" s="828" t="s">
        <v>1243</v>
      </c>
      <c r="E54" s="940">
        <f t="shared" si="0"/>
        <v>1.8000000000000003</v>
      </c>
      <c r="F54" s="828" t="s">
        <v>1311</v>
      </c>
      <c r="G54" s="829">
        <f t="shared" si="1"/>
        <v>0.22</v>
      </c>
      <c r="H54" s="830"/>
      <c r="I54" s="905"/>
      <c r="J54" s="837"/>
      <c r="K54" s="833"/>
      <c r="L54" s="835"/>
      <c r="M54" s="27"/>
      <c r="N54" s="2"/>
      <c r="O54" s="938"/>
      <c r="P54" s="2"/>
      <c r="R54" s="942" t="s">
        <v>1322</v>
      </c>
      <c r="S54" s="942">
        <v>1.1000000000000001</v>
      </c>
      <c r="T54" s="942">
        <v>0.3</v>
      </c>
      <c r="U54" s="942">
        <v>0.4</v>
      </c>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spans="1:256" hidden="1">
      <c r="A55" s="1125"/>
      <c r="B55" s="867" t="s">
        <v>1323</v>
      </c>
      <c r="C55" s="939">
        <f>[170]소반별수량산출서!$U$6</f>
        <v>12</v>
      </c>
      <c r="D55" s="828" t="s">
        <v>1243</v>
      </c>
      <c r="E55" s="940">
        <f t="shared" si="0"/>
        <v>2</v>
      </c>
      <c r="F55" s="828" t="s">
        <v>1311</v>
      </c>
      <c r="G55" s="829">
        <f t="shared" si="1"/>
        <v>0.24</v>
      </c>
      <c r="H55" s="830"/>
      <c r="I55" s="905"/>
      <c r="J55" s="837"/>
      <c r="K55" s="833"/>
      <c r="L55" s="835"/>
      <c r="M55" s="27"/>
      <c r="N55" s="2"/>
      <c r="O55" s="938"/>
      <c r="P55" s="2"/>
      <c r="R55" s="942" t="s">
        <v>1324</v>
      </c>
      <c r="S55" s="942">
        <v>1.2</v>
      </c>
      <c r="T55" s="942">
        <v>0.4</v>
      </c>
      <c r="U55" s="942">
        <v>0.4</v>
      </c>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idden="1">
      <c r="A56" s="1125"/>
      <c r="B56" s="867" t="s">
        <v>1325</v>
      </c>
      <c r="C56" s="939">
        <f>[170]소반별수량산출서!$V$6</f>
        <v>25</v>
      </c>
      <c r="D56" s="828" t="s">
        <v>1243</v>
      </c>
      <c r="E56" s="940">
        <f t="shared" si="0"/>
        <v>2.6</v>
      </c>
      <c r="F56" s="828" t="s">
        <v>1311</v>
      </c>
      <c r="G56" s="829">
        <f t="shared" si="1"/>
        <v>0.65</v>
      </c>
      <c r="H56" s="830"/>
      <c r="I56" s="905"/>
      <c r="J56" s="837"/>
      <c r="K56" s="833"/>
      <c r="L56" s="835"/>
      <c r="M56" s="27"/>
      <c r="N56" s="2"/>
      <c r="O56" s="938"/>
      <c r="P56" s="2"/>
      <c r="R56" s="942" t="s">
        <v>1326</v>
      </c>
      <c r="S56" s="942">
        <v>1.6</v>
      </c>
      <c r="T56" s="942">
        <v>0.5</v>
      </c>
      <c r="U56" s="942">
        <v>0.5</v>
      </c>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hidden="1">
      <c r="A57" s="1125"/>
      <c r="B57" s="867" t="s">
        <v>1327</v>
      </c>
      <c r="C57" s="939">
        <f>[170]소반별수량산출서!$W$6</f>
        <v>0</v>
      </c>
      <c r="D57" s="828" t="s">
        <v>1243</v>
      </c>
      <c r="E57" s="940">
        <f t="shared" si="0"/>
        <v>3.5</v>
      </c>
      <c r="F57" s="828" t="s">
        <v>1311</v>
      </c>
      <c r="G57" s="829">
        <f t="shared" si="1"/>
        <v>0</v>
      </c>
      <c r="H57" s="830"/>
      <c r="I57" s="905"/>
      <c r="J57" s="837"/>
      <c r="K57" s="833"/>
      <c r="L57" s="835"/>
      <c r="M57" s="27"/>
      <c r="N57" s="2"/>
      <c r="O57" s="938"/>
      <c r="P57" s="2"/>
      <c r="R57" s="942" t="s">
        <v>1328</v>
      </c>
      <c r="S57" s="942">
        <v>2.1</v>
      </c>
      <c r="T57" s="942">
        <v>0.7</v>
      </c>
      <c r="U57" s="942">
        <v>0.7</v>
      </c>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hidden="1">
      <c r="A58" s="1125"/>
      <c r="B58" s="867" t="s">
        <v>1329</v>
      </c>
      <c r="C58" s="939">
        <f>[170]소반별수량산출서!$X$6</f>
        <v>0</v>
      </c>
      <c r="D58" s="828" t="s">
        <v>1243</v>
      </c>
      <c r="E58" s="940">
        <f t="shared" si="0"/>
        <v>4.4000000000000004</v>
      </c>
      <c r="F58" s="828" t="s">
        <v>1311</v>
      </c>
      <c r="G58" s="829">
        <f t="shared" si="1"/>
        <v>0</v>
      </c>
      <c r="H58" s="830"/>
      <c r="I58" s="905"/>
      <c r="J58" s="837"/>
      <c r="K58" s="833"/>
      <c r="L58" s="835"/>
      <c r="M58" s="27"/>
      <c r="N58" s="2"/>
      <c r="O58" s="938"/>
      <c r="P58" s="2"/>
      <c r="R58" s="942" t="s">
        <v>1330</v>
      </c>
      <c r="S58" s="942">
        <v>2.6</v>
      </c>
      <c r="T58" s="942">
        <v>0.9</v>
      </c>
      <c r="U58" s="942">
        <v>0.9</v>
      </c>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row>
    <row r="59" spans="1:256" hidden="1">
      <c r="A59" s="1125"/>
      <c r="B59" s="867" t="s">
        <v>1331</v>
      </c>
      <c r="C59" s="939">
        <f>[170]소반별수량산출서!$Y$6</f>
        <v>0</v>
      </c>
      <c r="D59" s="828" t="s">
        <v>1243</v>
      </c>
      <c r="E59" s="940">
        <f t="shared" si="0"/>
        <v>5.0999999999999996</v>
      </c>
      <c r="F59" s="828" t="s">
        <v>1311</v>
      </c>
      <c r="G59" s="829">
        <f t="shared" si="1"/>
        <v>0</v>
      </c>
      <c r="H59" s="830"/>
      <c r="I59" s="905"/>
      <c r="J59" s="837"/>
      <c r="K59" s="833"/>
      <c r="L59" s="835"/>
      <c r="M59" s="27"/>
      <c r="N59" s="2"/>
      <c r="O59" s="938"/>
      <c r="P59" s="2"/>
      <c r="R59" s="942" t="s">
        <v>1332</v>
      </c>
      <c r="S59" s="942">
        <v>3.1</v>
      </c>
      <c r="T59" s="942">
        <v>1</v>
      </c>
      <c r="U59" s="942">
        <v>1</v>
      </c>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row>
    <row r="60" spans="1:256" hidden="1">
      <c r="A60" s="1125"/>
      <c r="B60" s="867" t="s">
        <v>1333</v>
      </c>
      <c r="C60" s="939">
        <f>[170]소반별수량산출서!$Z$6</f>
        <v>0</v>
      </c>
      <c r="D60" s="828" t="s">
        <v>1243</v>
      </c>
      <c r="E60" s="940">
        <f t="shared" si="0"/>
        <v>6.3999999999999995</v>
      </c>
      <c r="F60" s="828" t="s">
        <v>1311</v>
      </c>
      <c r="G60" s="829">
        <f t="shared" si="1"/>
        <v>0</v>
      </c>
      <c r="H60" s="830"/>
      <c r="I60" s="905"/>
      <c r="J60" s="837"/>
      <c r="K60" s="833"/>
      <c r="L60" s="835"/>
      <c r="M60" s="27"/>
      <c r="N60" s="2"/>
      <c r="O60" s="938"/>
      <c r="P60" s="2"/>
      <c r="R60" s="942" t="s">
        <v>1334</v>
      </c>
      <c r="S60" s="942">
        <v>3.8</v>
      </c>
      <c r="T60" s="942">
        <v>1.3</v>
      </c>
      <c r="U60" s="942">
        <v>1.3</v>
      </c>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row>
    <row r="61" spans="1:256" hidden="1">
      <c r="A61" s="1125"/>
      <c r="B61" s="867" t="s">
        <v>1335</v>
      </c>
      <c r="C61" s="939">
        <f>[170]소반별수량산출서!$AA$6</f>
        <v>0</v>
      </c>
      <c r="D61" s="828" t="s">
        <v>1243</v>
      </c>
      <c r="E61" s="940">
        <f t="shared" si="0"/>
        <v>7.4</v>
      </c>
      <c r="F61" s="828" t="s">
        <v>1311</v>
      </c>
      <c r="G61" s="829">
        <f t="shared" si="1"/>
        <v>0</v>
      </c>
      <c r="H61" s="830"/>
      <c r="I61" s="905"/>
      <c r="J61" s="837"/>
      <c r="K61" s="833"/>
      <c r="L61" s="835"/>
      <c r="M61" s="27"/>
      <c r="N61" s="2"/>
      <c r="O61" s="938"/>
      <c r="P61" s="2"/>
      <c r="R61" s="942" t="s">
        <v>1336</v>
      </c>
      <c r="S61" s="942">
        <v>4.4000000000000004</v>
      </c>
      <c r="T61" s="942">
        <v>1.5</v>
      </c>
      <c r="U61" s="942">
        <v>1.5</v>
      </c>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row>
    <row r="62" spans="1:256" hidden="1">
      <c r="A62" s="1125"/>
      <c r="B62" s="826" t="s">
        <v>1239</v>
      </c>
      <c r="C62" s="943"/>
      <c r="D62" s="828"/>
      <c r="E62" s="937"/>
      <c r="F62" s="833"/>
      <c r="G62" s="829"/>
      <c r="H62" s="830"/>
      <c r="I62" s="828"/>
      <c r="J62" s="837"/>
      <c r="K62" s="833"/>
      <c r="L62" s="835"/>
      <c r="M62" s="27"/>
      <c r="N62" s="2"/>
      <c r="O62" s="938"/>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row>
    <row r="63" spans="1:256" hidden="1">
      <c r="A63" s="1125"/>
      <c r="B63" s="826" t="s">
        <v>1267</v>
      </c>
      <c r="C63" s="944">
        <f>G50</f>
        <v>0</v>
      </c>
      <c r="D63" s="828" t="s">
        <v>1249</v>
      </c>
      <c r="E63" s="937">
        <f>5.6/2</f>
        <v>2.8</v>
      </c>
      <c r="F63" s="828" t="s">
        <v>1337</v>
      </c>
      <c r="G63" s="829">
        <f>IF(O49="적용",ROUND(C63*E63,2),0)</f>
        <v>0</v>
      </c>
      <c r="H63" s="830">
        <f>IF(ISERROR(VLOOKUP(I63,[171]초기설정!$A$16:$C$36,3,FALSE)),0,(VLOOKUP(I63,[171]초기설정!$A$16:$C$36,3,FALSE)))</f>
        <v>1405</v>
      </c>
      <c r="I63" s="828" t="s">
        <v>1268</v>
      </c>
      <c r="J63" s="837"/>
      <c r="K63" s="833"/>
      <c r="L63" s="835">
        <f>ROUNDDOWN(G63*H63,0)</f>
        <v>0</v>
      </c>
      <c r="M63" s="27"/>
      <c r="N63" s="2"/>
      <c r="O63" s="938"/>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row>
    <row r="64" spans="1:256" hidden="1">
      <c r="A64" s="1125"/>
      <c r="B64" s="826" t="s">
        <v>1245</v>
      </c>
      <c r="C64" s="945">
        <f>L63</f>
        <v>0</v>
      </c>
      <c r="D64" s="828" t="s">
        <v>1246</v>
      </c>
      <c r="E64" s="946">
        <v>95</v>
      </c>
      <c r="F64" s="828" t="s">
        <v>1236</v>
      </c>
      <c r="G64" s="829"/>
      <c r="H64" s="830"/>
      <c r="I64" s="828"/>
      <c r="J64" s="837"/>
      <c r="K64" s="833"/>
      <c r="L64" s="835">
        <f>ROUNDDOWN(C64*E64%,0)</f>
        <v>0</v>
      </c>
      <c r="M64" s="27"/>
      <c r="N64" s="2"/>
      <c r="O64" s="938"/>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row>
    <row r="65" spans="1:256" hidden="1">
      <c r="A65" s="1125"/>
      <c r="B65" s="947" t="s">
        <v>1338</v>
      </c>
      <c r="C65" s="888">
        <f>G50</f>
        <v>0</v>
      </c>
      <c r="D65" s="948" t="s">
        <v>1272</v>
      </c>
      <c r="E65" s="949">
        <v>4.1999999999999997E-3</v>
      </c>
      <c r="F65" s="948" t="s">
        <v>1339</v>
      </c>
      <c r="G65" s="950"/>
      <c r="H65" s="843">
        <f>IF(ISERROR(VLOOKUP(I65,[171]초기설정!$A$40:$C$60,3,FALSE)),0,(VLOOKUP(I65,[171]초기설정!$A$40:$C$60,3,FALSE)))</f>
        <v>810000</v>
      </c>
      <c r="I65" s="948" t="s">
        <v>1274</v>
      </c>
      <c r="J65" s="856"/>
      <c r="K65" s="951"/>
      <c r="L65" s="952">
        <f>ROUNDDOWN(C65*E65*H65,0)</f>
        <v>0</v>
      </c>
      <c r="M65" s="27"/>
      <c r="N65" s="2"/>
      <c r="O65" s="938"/>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row>
    <row r="66" spans="1:256" hidden="1">
      <c r="A66" s="1125"/>
      <c r="B66" s="817" t="s">
        <v>1340</v>
      </c>
      <c r="C66" s="818"/>
      <c r="D66" s="821"/>
      <c r="E66" s="818"/>
      <c r="F66" s="821"/>
      <c r="G66" s="848"/>
      <c r="H66" s="849"/>
      <c r="I66" s="821"/>
      <c r="J66" s="953"/>
      <c r="K66" s="821"/>
      <c r="L66" s="823"/>
      <c r="M66" s="27"/>
      <c r="N66" s="2"/>
      <c r="O66" s="824" t="s">
        <v>1230</v>
      </c>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row>
    <row r="67" spans="1:256" ht="28.5" hidden="1">
      <c r="A67" s="1125"/>
      <c r="B67" s="826" t="s">
        <v>1234</v>
      </c>
      <c r="C67" s="954">
        <f>SUM(C68:C71)</f>
        <v>94</v>
      </c>
      <c r="D67" s="828" t="s">
        <v>1243</v>
      </c>
      <c r="E67" s="904">
        <f>VLOOKUP(MAX(C68:C71),C68:E71,3,FALSE)</f>
        <v>5.5</v>
      </c>
      <c r="F67" s="882" t="s">
        <v>1249</v>
      </c>
      <c r="G67" s="829">
        <f>IF(O66="적용",E67,0)</f>
        <v>0</v>
      </c>
      <c r="H67" s="830">
        <f>ROUND(H68*0.5+H69*0.5,0)</f>
        <v>138723</v>
      </c>
      <c r="I67" s="897" t="s">
        <v>1341</v>
      </c>
      <c r="J67" s="831">
        <v>-10</v>
      </c>
      <c r="K67" s="828" t="s">
        <v>1236</v>
      </c>
      <c r="L67" s="832">
        <f>ROUNDDOWN((G67*H67)*(1+J67%),0)</f>
        <v>0</v>
      </c>
      <c r="M67" s="27"/>
      <c r="N67" s="2"/>
      <c r="O67" s="938"/>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row>
    <row r="68" spans="1:256" hidden="1">
      <c r="A68" s="1125"/>
      <c r="B68" s="826" t="s">
        <v>1342</v>
      </c>
      <c r="C68" s="955">
        <v>30</v>
      </c>
      <c r="D68" s="828" t="s">
        <v>1243</v>
      </c>
      <c r="E68" s="956">
        <v>5.5</v>
      </c>
      <c r="F68" s="828" t="s">
        <v>1249</v>
      </c>
      <c r="G68" s="829"/>
      <c r="H68" s="830">
        <f>IF(ISERROR(VLOOKUP(I68,[171]초기설정!$A$4:$C$12,3,FALSE)),0,(VLOOKUP(I68,[171]초기설정!$A$4:$C$12,3,FALSE)))</f>
        <v>152019</v>
      </c>
      <c r="I68" s="905" t="s">
        <v>1315</v>
      </c>
      <c r="J68" s="957"/>
      <c r="K68" s="945"/>
      <c r="L68" s="862"/>
      <c r="M68" s="27"/>
      <c r="N68" s="2"/>
      <c r="O68" s="938"/>
      <c r="P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row>
    <row r="69" spans="1:256" hidden="1">
      <c r="A69" s="1125"/>
      <c r="B69" s="826" t="s">
        <v>1343</v>
      </c>
      <c r="C69" s="955">
        <v>29</v>
      </c>
      <c r="D69" s="828" t="s">
        <v>1243</v>
      </c>
      <c r="E69" s="956">
        <v>6</v>
      </c>
      <c r="F69" s="828" t="s">
        <v>1249</v>
      </c>
      <c r="G69" s="829"/>
      <c r="H69" s="830">
        <f>IF(ISERROR(VLOOKUP(I69,[171]초기설정!$A$4:$C$12,3,FALSE)),0,(VLOOKUP(I69,[171]초기설정!$A$4:$C$12,3,FALSE)))</f>
        <v>125427</v>
      </c>
      <c r="I69" s="905" t="s">
        <v>1250</v>
      </c>
      <c r="J69" s="957"/>
      <c r="K69" s="945"/>
      <c r="L69" s="862"/>
      <c r="M69" s="27"/>
      <c r="N69" s="2"/>
      <c r="O69" s="938"/>
      <c r="P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row>
    <row r="70" spans="1:256" hidden="1">
      <c r="A70" s="1125"/>
      <c r="B70" s="826" t="s">
        <v>1344</v>
      </c>
      <c r="C70" s="955">
        <v>30</v>
      </c>
      <c r="D70" s="828" t="s">
        <v>1243</v>
      </c>
      <c r="E70" s="956">
        <v>6.5</v>
      </c>
      <c r="F70" s="828" t="s">
        <v>1249</v>
      </c>
      <c r="G70" s="829"/>
      <c r="H70" s="830"/>
      <c r="I70" s="905"/>
      <c r="J70" s="957"/>
      <c r="K70" s="945"/>
      <c r="L70" s="862"/>
      <c r="M70" s="27"/>
      <c r="N70" s="2"/>
      <c r="O70" s="938"/>
      <c r="P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row>
    <row r="71" spans="1:256" hidden="1">
      <c r="A71" s="1125"/>
      <c r="B71" s="826" t="s">
        <v>1345</v>
      </c>
      <c r="C71" s="958">
        <v>5</v>
      </c>
      <c r="D71" s="828" t="s">
        <v>1243</v>
      </c>
      <c r="E71" s="956">
        <v>7</v>
      </c>
      <c r="F71" s="828" t="s">
        <v>1249</v>
      </c>
      <c r="G71" s="829"/>
      <c r="H71" s="830"/>
      <c r="I71" s="905"/>
      <c r="J71" s="957"/>
      <c r="K71" s="945"/>
      <c r="L71" s="862"/>
      <c r="M71" s="27"/>
      <c r="N71" s="2"/>
      <c r="O71" s="938"/>
      <c r="P71" s="2"/>
      <c r="Q71" s="672" t="s">
        <v>1346</v>
      </c>
      <c r="R71" s="672" t="s">
        <v>1347</v>
      </c>
      <c r="S71" s="672" t="s">
        <v>1348</v>
      </c>
      <c r="T71" s="672" t="s">
        <v>1349</v>
      </c>
      <c r="U71" s="672" t="s">
        <v>1350</v>
      </c>
      <c r="V71" s="672" t="s">
        <v>1351</v>
      </c>
      <c r="W71" s="672" t="s">
        <v>1352</v>
      </c>
      <c r="X71" s="672" t="s">
        <v>1353</v>
      </c>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row>
    <row r="72" spans="1:256" hidden="1">
      <c r="A72" s="1125"/>
      <c r="B72" s="826" t="s">
        <v>1239</v>
      </c>
      <c r="C72" s="904"/>
      <c r="D72" s="828"/>
      <c r="E72" s="937"/>
      <c r="F72" s="833"/>
      <c r="G72" s="829"/>
      <c r="H72" s="830"/>
      <c r="I72" s="828"/>
      <c r="J72" s="837"/>
      <c r="K72" s="945"/>
      <c r="L72" s="835"/>
      <c r="M72" s="27"/>
      <c r="N72" s="2"/>
      <c r="O72" s="938"/>
      <c r="P72" s="2"/>
      <c r="Q72" s="672" t="s">
        <v>1354</v>
      </c>
      <c r="R72" s="672">
        <v>0.3</v>
      </c>
      <c r="S72" s="672">
        <v>0.3</v>
      </c>
      <c r="T72" s="672">
        <v>0.4</v>
      </c>
      <c r="U72" s="672">
        <v>0.4</v>
      </c>
      <c r="V72" s="672">
        <v>0.4</v>
      </c>
      <c r="W72" s="672">
        <v>0.5</v>
      </c>
      <c r="X72" s="672">
        <v>0.2</v>
      </c>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row>
    <row r="73" spans="1:256" hidden="1">
      <c r="A73" s="1125"/>
      <c r="B73" s="826" t="s">
        <v>1267</v>
      </c>
      <c r="C73" s="944">
        <f>G67</f>
        <v>0</v>
      </c>
      <c r="D73" s="882" t="s">
        <v>1249</v>
      </c>
      <c r="E73" s="937">
        <f>5.6/2</f>
        <v>2.8</v>
      </c>
      <c r="F73" s="882" t="s">
        <v>1337</v>
      </c>
      <c r="G73" s="829">
        <f>IF(O66="적용",ROUND(C73*E73,2),0)</f>
        <v>0</v>
      </c>
      <c r="H73" s="830">
        <f>IF(ISERROR(VLOOKUP(I73,[171]초기설정!$A$16:$C$36,3,FALSE)),0,(VLOOKUP(I73,[171]초기설정!$A$16:$C$36,3,FALSE)))</f>
        <v>1405</v>
      </c>
      <c r="I73" s="828" t="s">
        <v>1268</v>
      </c>
      <c r="J73" s="837"/>
      <c r="K73" s="833"/>
      <c r="L73" s="835">
        <f>ROUNDDOWN(G73*H73,0)</f>
        <v>0</v>
      </c>
      <c r="M73" s="27"/>
      <c r="N73" s="2"/>
      <c r="O73" s="938"/>
      <c r="P73" s="2"/>
      <c r="Q73" s="672" t="s">
        <v>1355</v>
      </c>
      <c r="R73" s="672">
        <v>0.6</v>
      </c>
      <c r="S73" s="672">
        <v>0.6</v>
      </c>
      <c r="T73" s="672">
        <v>0.8</v>
      </c>
      <c r="U73" s="672">
        <v>0.8</v>
      </c>
      <c r="V73" s="672">
        <v>0.8</v>
      </c>
      <c r="W73" s="672">
        <v>1</v>
      </c>
      <c r="X73" s="672">
        <v>0.3</v>
      </c>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row>
    <row r="74" spans="1:256" hidden="1">
      <c r="A74" s="1125"/>
      <c r="B74" s="881" t="s">
        <v>1245</v>
      </c>
      <c r="C74" s="945">
        <f>L73</f>
        <v>0</v>
      </c>
      <c r="D74" s="828" t="s">
        <v>1246</v>
      </c>
      <c r="E74" s="946">
        <v>95</v>
      </c>
      <c r="F74" s="828" t="s">
        <v>1236</v>
      </c>
      <c r="G74" s="829"/>
      <c r="H74" s="830"/>
      <c r="I74" s="828"/>
      <c r="J74" s="837"/>
      <c r="K74" s="833"/>
      <c r="L74" s="835">
        <f>ROUNDDOWN(C74*E74%,0)</f>
        <v>0</v>
      </c>
      <c r="M74" s="27"/>
      <c r="N74" s="2"/>
      <c r="O74" s="938"/>
      <c r="P74" s="2"/>
      <c r="Q74" s="672" t="s">
        <v>1356</v>
      </c>
      <c r="R74" s="672">
        <v>1.4</v>
      </c>
      <c r="S74" s="672">
        <v>1.4</v>
      </c>
      <c r="T74" s="672">
        <v>1.8</v>
      </c>
      <c r="U74" s="672">
        <v>1.8</v>
      </c>
      <c r="V74" s="672">
        <v>1.8</v>
      </c>
      <c r="W74" s="672">
        <v>2.2000000000000002</v>
      </c>
      <c r="X74" s="672">
        <v>0.7</v>
      </c>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row>
    <row r="75" spans="1:256" hidden="1">
      <c r="A75" s="1125"/>
      <c r="B75" s="838" t="s">
        <v>1271</v>
      </c>
      <c r="C75" s="888">
        <f>G67</f>
        <v>0</v>
      </c>
      <c r="D75" s="948" t="s">
        <v>1272</v>
      </c>
      <c r="E75" s="949">
        <v>4.1999999999999997E-3</v>
      </c>
      <c r="F75" s="948" t="s">
        <v>1339</v>
      </c>
      <c r="G75" s="950"/>
      <c r="H75" s="843">
        <f>IF(ISERROR(VLOOKUP(I75,[171]초기설정!$A$40:$C$60,3,FALSE)),0,(VLOOKUP(I75,[171]초기설정!$A$40:$C$60,3,FALSE)))</f>
        <v>810000</v>
      </c>
      <c r="I75" s="948" t="s">
        <v>1274</v>
      </c>
      <c r="J75" s="856"/>
      <c r="K75" s="951"/>
      <c r="L75" s="952">
        <f>ROUNDDOWN(C75*E75*H75,0)</f>
        <v>0</v>
      </c>
      <c r="M75" s="27"/>
      <c r="N75" s="2"/>
      <c r="O75" s="938"/>
      <c r="P75" s="2"/>
      <c r="Q75" s="672" t="s">
        <v>1357</v>
      </c>
      <c r="R75" s="672">
        <v>2.4</v>
      </c>
      <c r="S75" s="672">
        <v>2.4</v>
      </c>
      <c r="T75" s="672">
        <v>3</v>
      </c>
      <c r="U75" s="672">
        <v>3</v>
      </c>
      <c r="V75" s="672">
        <v>3</v>
      </c>
      <c r="W75" s="672">
        <v>3.6</v>
      </c>
      <c r="X75" s="672">
        <v>2.2000000000000002</v>
      </c>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row>
    <row r="76" spans="1:256" hidden="1">
      <c r="A76" s="1125"/>
      <c r="B76" s="817" t="s">
        <v>1358</v>
      </c>
      <c r="C76" s="959"/>
      <c r="D76" s="959"/>
      <c r="E76" s="959"/>
      <c r="F76" s="821"/>
      <c r="G76" s="848"/>
      <c r="H76" s="849"/>
      <c r="I76" s="821"/>
      <c r="J76" s="933"/>
      <c r="K76" s="908"/>
      <c r="L76" s="935"/>
      <c r="M76" s="806"/>
      <c r="O76" s="824" t="s">
        <v>1230</v>
      </c>
      <c r="Q76" s="672" t="s">
        <v>1359</v>
      </c>
      <c r="R76" s="672">
        <v>0.8</v>
      </c>
      <c r="S76" s="672">
        <v>0.8</v>
      </c>
      <c r="T76" s="672">
        <v>1</v>
      </c>
      <c r="U76" s="672">
        <v>1</v>
      </c>
      <c r="V76" s="672">
        <v>1</v>
      </c>
      <c r="W76" s="672">
        <v>1.2</v>
      </c>
      <c r="X76" s="672">
        <v>0.4</v>
      </c>
    </row>
    <row r="77" spans="1:256" hidden="1">
      <c r="A77" s="1125"/>
      <c r="B77" s="847"/>
      <c r="C77" s="960" t="s">
        <v>1360</v>
      </c>
      <c r="D77" s="961" t="s">
        <v>1361</v>
      </c>
      <c r="F77" s="871"/>
      <c r="G77" s="857"/>
      <c r="H77" s="927"/>
      <c r="I77" s="871"/>
      <c r="J77" s="962"/>
      <c r="K77" s="928"/>
      <c r="L77" s="929"/>
      <c r="M77" s="806"/>
      <c r="O77" s="963"/>
      <c r="Q77" s="672" t="s">
        <v>1362</v>
      </c>
      <c r="R77" s="672">
        <v>1.8</v>
      </c>
      <c r="S77" s="672">
        <v>1.8</v>
      </c>
      <c r="T77" s="672">
        <v>2.2000000000000002</v>
      </c>
      <c r="U77" s="672">
        <v>2.2000000000000002</v>
      </c>
      <c r="V77" s="672">
        <v>2.2000000000000002</v>
      </c>
      <c r="W77" s="672">
        <v>2.6</v>
      </c>
      <c r="X77" s="672">
        <v>0.9</v>
      </c>
    </row>
    <row r="78" spans="1:256" hidden="1">
      <c r="A78" s="1125"/>
      <c r="B78" s="826" t="s">
        <v>1234</v>
      </c>
      <c r="C78" s="964">
        <v>374</v>
      </c>
      <c r="D78" s="828" t="s">
        <v>1243</v>
      </c>
      <c r="E78" s="944">
        <f t="array" ref="E78">SUM((C77=$R$71:$X$71)*(D77=$Q$72:$Q$78)*$R$72:$X$78)</f>
        <v>1</v>
      </c>
      <c r="F78" s="828" t="s">
        <v>1311</v>
      </c>
      <c r="G78" s="937">
        <f>IF($O$76="적용",ROUND(C78*E78/100,2),0)</f>
        <v>0</v>
      </c>
      <c r="H78" s="830">
        <f>IF(ISERROR(VLOOKUP(I78,[171]초기설정!$A$4:$C$12,3,FALSE)),0,(VLOOKUP(I78,[171]초기설정!$A$4:$C$12,3,FALSE)))</f>
        <v>125427</v>
      </c>
      <c r="I78" s="828" t="s">
        <v>1250</v>
      </c>
      <c r="J78" s="831">
        <f>$L$120</f>
        <v>15</v>
      </c>
      <c r="K78" s="828" t="s">
        <v>1236</v>
      </c>
      <c r="L78" s="835">
        <f>ROUNDDOWN((G78*H78)*(1+J78%),0)</f>
        <v>0</v>
      </c>
      <c r="M78" s="806"/>
      <c r="Q78" s="672" t="s">
        <v>1363</v>
      </c>
      <c r="R78" s="672">
        <v>1</v>
      </c>
      <c r="S78" s="672">
        <v>1</v>
      </c>
      <c r="T78" s="672">
        <v>1.2</v>
      </c>
      <c r="U78" s="672">
        <v>1.2</v>
      </c>
      <c r="V78" s="672">
        <v>1.2</v>
      </c>
      <c r="W78" s="672">
        <v>1.4</v>
      </c>
      <c r="X78" s="672">
        <v>0.5</v>
      </c>
    </row>
    <row r="79" spans="1:256" hidden="1">
      <c r="A79" s="816"/>
      <c r="B79" s="847"/>
      <c r="C79" s="960"/>
      <c r="D79" s="961"/>
      <c r="F79" s="871"/>
      <c r="G79" s="857"/>
      <c r="H79" s="927"/>
      <c r="I79" s="871"/>
      <c r="J79" s="962"/>
      <c r="K79" s="928"/>
      <c r="L79" s="929"/>
      <c r="M79" s="806"/>
    </row>
    <row r="80" spans="1:256" hidden="1">
      <c r="A80" s="816"/>
      <c r="B80" s="826" t="s">
        <v>1234</v>
      </c>
      <c r="C80" s="964"/>
      <c r="D80" s="828" t="s">
        <v>1243</v>
      </c>
      <c r="E80" s="944">
        <f t="array" ref="E80">SUM((C79=$R$71:$X$71)*(D79=$Q$72:$Q$78)*$R$72:$X$78)</f>
        <v>0</v>
      </c>
      <c r="F80" s="828" t="s">
        <v>1311</v>
      </c>
      <c r="G80" s="937">
        <f>IF($O$76="적용",ROUND(C80*E80/100,2),0)</f>
        <v>0</v>
      </c>
      <c r="H80" s="830">
        <f>IF(ISERROR(VLOOKUP(I80,[171]초기설정!$A$4:$C$12,3,FALSE)),0,(VLOOKUP(I80,[171]초기설정!$A$4:$C$12,3,FALSE)))</f>
        <v>125427</v>
      </c>
      <c r="I80" s="828" t="s">
        <v>1250</v>
      </c>
      <c r="J80" s="831">
        <f>$L$120</f>
        <v>15</v>
      </c>
      <c r="K80" s="828" t="s">
        <v>1236</v>
      </c>
      <c r="L80" s="835">
        <f>ROUNDDOWN((G80*H80)*(1+J80%),0)</f>
        <v>0</v>
      </c>
      <c r="M80" s="806"/>
    </row>
    <row r="81" spans="1:26" hidden="1">
      <c r="A81" s="816"/>
      <c r="B81" s="847"/>
      <c r="C81" s="960"/>
      <c r="D81" s="961"/>
      <c r="F81" s="871"/>
      <c r="G81" s="857"/>
      <c r="H81" s="927"/>
      <c r="I81" s="871"/>
      <c r="J81" s="962"/>
      <c r="K81" s="928"/>
      <c r="L81" s="929"/>
      <c r="M81" s="806"/>
    </row>
    <row r="82" spans="1:26" hidden="1">
      <c r="A82" s="816"/>
      <c r="B82" s="826" t="s">
        <v>1234</v>
      </c>
      <c r="C82" s="964"/>
      <c r="D82" s="828" t="s">
        <v>1243</v>
      </c>
      <c r="E82" s="944">
        <f t="array" ref="E82">SUM((C81=$R$71:$X$71)*(D81=$Q$72:$Q$78)*$R$72:$X$78)</f>
        <v>0</v>
      </c>
      <c r="F82" s="828" t="s">
        <v>1311</v>
      </c>
      <c r="G82" s="937">
        <f>IF($O$76="적용",ROUND(C82*E82/100,2),0)</f>
        <v>0</v>
      </c>
      <c r="H82" s="830">
        <f>IF(ISERROR(VLOOKUP(I82,[171]초기설정!$A$4:$C$12,3,FALSE)),0,(VLOOKUP(I82,[171]초기설정!$A$4:$C$12,3,FALSE)))</f>
        <v>125427</v>
      </c>
      <c r="I82" s="828" t="s">
        <v>1250</v>
      </c>
      <c r="J82" s="831">
        <f>$L$120</f>
        <v>15</v>
      </c>
      <c r="K82" s="828" t="s">
        <v>1236</v>
      </c>
      <c r="L82" s="835">
        <f>ROUNDDOWN((G82*H82)*(1+J82%),0)</f>
        <v>0</v>
      </c>
      <c r="M82" s="806"/>
    </row>
    <row r="83" spans="1:26" hidden="1">
      <c r="A83" s="816"/>
      <c r="B83" s="847"/>
      <c r="C83" s="960"/>
      <c r="D83" s="961"/>
      <c r="F83" s="871"/>
      <c r="G83" s="857"/>
      <c r="H83" s="927"/>
      <c r="I83" s="871"/>
      <c r="J83" s="962"/>
      <c r="K83" s="928"/>
      <c r="L83" s="929"/>
      <c r="M83" s="806"/>
      <c r="O83" s="807"/>
    </row>
    <row r="84" spans="1:26" hidden="1">
      <c r="A84" s="816"/>
      <c r="B84" s="826" t="s">
        <v>1234</v>
      </c>
      <c r="C84" s="964"/>
      <c r="D84" s="828" t="s">
        <v>1243</v>
      </c>
      <c r="E84" s="944">
        <f t="array" ref="E84">SUM((C83=$R$71:$X$71)*(D83=$Q$72:$Q$78)*$R$72:$X$78)</f>
        <v>0</v>
      </c>
      <c r="F84" s="828" t="s">
        <v>1311</v>
      </c>
      <c r="G84" s="937">
        <f>IF($O$76="적용",ROUND(C84*E84/100,2),0)</f>
        <v>0</v>
      </c>
      <c r="H84" s="830">
        <f>IF(ISERROR(VLOOKUP(I84,[171]초기설정!$A$4:$C$12,3,FALSE)),0,(VLOOKUP(I84,[171]초기설정!$A$4:$C$12,3,FALSE)))</f>
        <v>125427</v>
      </c>
      <c r="I84" s="828" t="s">
        <v>1250</v>
      </c>
      <c r="J84" s="831">
        <f>$L$120</f>
        <v>15</v>
      </c>
      <c r="K84" s="828" t="s">
        <v>1236</v>
      </c>
      <c r="L84" s="835">
        <f>ROUNDDOWN((G84*H84)*(1+J84%),0)</f>
        <v>0</v>
      </c>
      <c r="M84" s="806"/>
    </row>
    <row r="85" spans="1:26" hidden="1">
      <c r="A85" s="816"/>
      <c r="B85" s="847"/>
      <c r="C85" s="960"/>
      <c r="D85" s="961"/>
      <c r="F85" s="871"/>
      <c r="G85" s="857"/>
      <c r="H85" s="927"/>
      <c r="I85" s="871"/>
      <c r="J85" s="962"/>
      <c r="K85" s="928"/>
      <c r="L85" s="929"/>
      <c r="M85" s="806"/>
    </row>
    <row r="86" spans="1:26" hidden="1">
      <c r="A86" s="816"/>
      <c r="B86" s="838" t="s">
        <v>1234</v>
      </c>
      <c r="C86" s="965"/>
      <c r="D86" s="840" t="s">
        <v>1243</v>
      </c>
      <c r="E86" s="966">
        <f t="array" ref="E86">SUM((C85=$R$71:$X$71)*(D85=$Q$72:$Q$78)*$R$72:$X$78)</f>
        <v>0</v>
      </c>
      <c r="F86" s="840" t="s">
        <v>1311</v>
      </c>
      <c r="G86" s="937">
        <f>IF($O$76="적용",ROUND(C86*E86/100,2),0)</f>
        <v>0</v>
      </c>
      <c r="H86" s="843">
        <f>IF(ISERROR(VLOOKUP(I86,[171]초기설정!$A$4:$C$12,3,FALSE)),0,(VLOOKUP(I86,[171]초기설정!$A$4:$C$12,3,FALSE)))</f>
        <v>125427</v>
      </c>
      <c r="I86" s="840" t="s">
        <v>1250</v>
      </c>
      <c r="J86" s="967">
        <f>$L$120</f>
        <v>15</v>
      </c>
      <c r="K86" s="840" t="s">
        <v>1236</v>
      </c>
      <c r="L86" s="846">
        <f>ROUNDDOWN((G86*H86)*(1+J86%),0)</f>
        <v>0</v>
      </c>
      <c r="M86" s="806"/>
    </row>
    <row r="87" spans="1:26" hidden="1">
      <c r="A87" s="968" t="s">
        <v>1364</v>
      </c>
      <c r="B87" s="969" t="s">
        <v>1365</v>
      </c>
      <c r="C87" s="970" t="s">
        <v>1366</v>
      </c>
      <c r="D87" s="971" t="s">
        <v>1367</v>
      </c>
      <c r="E87" s="972"/>
      <c r="F87" s="973" t="s">
        <v>1364</v>
      </c>
      <c r="G87" s="848" t="s">
        <v>1364</v>
      </c>
      <c r="H87" s="849" t="s">
        <v>1364</v>
      </c>
      <c r="I87" s="973" t="s">
        <v>1364</v>
      </c>
      <c r="J87" s="974" t="s">
        <v>1364</v>
      </c>
      <c r="K87" s="975" t="s">
        <v>1364</v>
      </c>
      <c r="L87" s="935" t="s">
        <v>1364</v>
      </c>
      <c r="M87" s="806"/>
      <c r="O87" s="824" t="s">
        <v>1230</v>
      </c>
      <c r="Q87" s="672" t="s">
        <v>1366</v>
      </c>
      <c r="R87" s="672" t="s">
        <v>1368</v>
      </c>
      <c r="S87" s="672" t="s">
        <v>1369</v>
      </c>
      <c r="T87" s="672" t="s">
        <v>1370</v>
      </c>
      <c r="U87" s="672" t="s">
        <v>1371</v>
      </c>
      <c r="V87" s="672" t="s">
        <v>1372</v>
      </c>
      <c r="W87" s="672" t="s">
        <v>1373</v>
      </c>
      <c r="X87" s="672" t="s">
        <v>1374</v>
      </c>
      <c r="Y87" s="672" t="s">
        <v>1375</v>
      </c>
      <c r="Z87" s="672" t="s">
        <v>1376</v>
      </c>
    </row>
    <row r="88" spans="1:26" hidden="1">
      <c r="A88" s="968" t="s">
        <v>1364</v>
      </c>
      <c r="B88" s="976" t="s">
        <v>1234</v>
      </c>
      <c r="C88" s="977">
        <v>0.2</v>
      </c>
      <c r="D88" s="978" t="s">
        <v>1248</v>
      </c>
      <c r="E88" s="979">
        <f>HLOOKUP(C87,Q87:Z88,2,FALSE)</f>
        <v>3.9</v>
      </c>
      <c r="F88" s="980" t="s">
        <v>458</v>
      </c>
      <c r="G88" s="981">
        <f>IF(O87="적용",IF(C88=0,"",ROUND(C88*E88,2)),0)</f>
        <v>0</v>
      </c>
      <c r="H88" s="843">
        <f>IF(ISERROR(VLOOKUP(I88,[171]초기설정!$A$4:$C$12,3,FALSE)),0,(VLOOKUP(I88,[171]초기설정!$A$4:$C$12,3,FALSE)))</f>
        <v>125427</v>
      </c>
      <c r="I88" s="982" t="s">
        <v>1250</v>
      </c>
      <c r="J88" s="967">
        <f>$M$120</f>
        <v>5</v>
      </c>
      <c r="K88" s="983" t="s">
        <v>1236</v>
      </c>
      <c r="L88" s="984">
        <f>ROUNDDOWN((G88*H88)*(1+J88%),0)</f>
        <v>0</v>
      </c>
      <c r="M88" s="806"/>
      <c r="Q88" s="672">
        <v>3.9</v>
      </c>
      <c r="R88" s="672">
        <v>4.0999999999999996</v>
      </c>
      <c r="S88" s="672">
        <v>5.2</v>
      </c>
      <c r="T88" s="672">
        <v>6.3</v>
      </c>
      <c r="U88" s="672">
        <v>7.4</v>
      </c>
      <c r="V88" s="672">
        <v>8.6</v>
      </c>
      <c r="W88" s="672">
        <v>9.8000000000000007</v>
      </c>
      <c r="X88" s="672">
        <v>11</v>
      </c>
      <c r="Y88" s="672">
        <v>12.3</v>
      </c>
      <c r="Z88" s="672">
        <v>13.7</v>
      </c>
    </row>
    <row r="89" spans="1:26" ht="18.75" customHeight="1">
      <c r="A89" s="968" t="s">
        <v>1364</v>
      </c>
      <c r="B89" s="985" t="s">
        <v>1377</v>
      </c>
      <c r="C89" s="973" t="s">
        <v>1364</v>
      </c>
      <c r="D89" s="973" t="s">
        <v>1364</v>
      </c>
      <c r="E89" s="973" t="s">
        <v>1364</v>
      </c>
      <c r="F89" s="986" t="s">
        <v>1364</v>
      </c>
      <c r="G89" s="912" t="s">
        <v>1364</v>
      </c>
      <c r="H89" s="849" t="s">
        <v>1364</v>
      </c>
      <c r="I89" s="913" t="s">
        <v>1364</v>
      </c>
      <c r="J89" s="986" t="s">
        <v>1364</v>
      </c>
      <c r="K89" s="986" t="s">
        <v>1364</v>
      </c>
      <c r="L89" s="987">
        <f>SUM(L90:L92)</f>
        <v>534402</v>
      </c>
      <c r="M89" s="806"/>
    </row>
    <row r="90" spans="1:26" ht="18.75" customHeight="1">
      <c r="A90" s="968" t="s">
        <v>1364</v>
      </c>
      <c r="B90" s="988" t="s">
        <v>1378</v>
      </c>
      <c r="C90" s="937" t="s">
        <v>1364</v>
      </c>
      <c r="D90" s="989" t="s">
        <v>1364</v>
      </c>
      <c r="E90" s="937"/>
      <c r="F90" s="990" t="s">
        <v>1364</v>
      </c>
      <c r="G90" s="990" t="s">
        <v>1364</v>
      </c>
      <c r="H90" s="830" t="s">
        <v>1364</v>
      </c>
      <c r="I90" s="989" t="s">
        <v>1364</v>
      </c>
      <c r="J90" s="990" t="s">
        <v>1364</v>
      </c>
      <c r="K90" s="991" t="s">
        <v>1364</v>
      </c>
      <c r="L90" s="992">
        <f>SUM(L7,L12,L17,L23,L29,L31,L39,L50,L67,L78,L80,L82,L84,L86,L88,L43)</f>
        <v>514482</v>
      </c>
      <c r="M90" s="806"/>
    </row>
    <row r="91" spans="1:26" ht="18.75" customHeight="1">
      <c r="A91" s="968" t="s">
        <v>1364</v>
      </c>
      <c r="B91" s="988" t="s">
        <v>1379</v>
      </c>
      <c r="C91" s="937" t="s">
        <v>1364</v>
      </c>
      <c r="D91" s="989" t="s">
        <v>1364</v>
      </c>
      <c r="E91" s="937" t="s">
        <v>1364</v>
      </c>
      <c r="F91" s="990" t="s">
        <v>1364</v>
      </c>
      <c r="G91" s="829" t="s">
        <v>1364</v>
      </c>
      <c r="H91" s="830" t="s">
        <v>1364</v>
      </c>
      <c r="I91" s="989" t="s">
        <v>1364</v>
      </c>
      <c r="J91" s="990" t="s">
        <v>1364</v>
      </c>
      <c r="K91" s="991" t="s">
        <v>1364</v>
      </c>
      <c r="L91" s="835">
        <f>SUM(L9,L10,L14,L15,L19,L20,L25,L26,L34,L35,L45,L46,L47,L48,L63,L64)</f>
        <v>19920</v>
      </c>
      <c r="M91" s="806"/>
    </row>
    <row r="92" spans="1:26" ht="18.75" customHeight="1">
      <c r="A92" s="968" t="s">
        <v>1364</v>
      </c>
      <c r="B92" s="993" t="s">
        <v>1380</v>
      </c>
      <c r="C92" s="994" t="s">
        <v>1364</v>
      </c>
      <c r="D92" s="983" t="s">
        <v>1364</v>
      </c>
      <c r="E92" s="994" t="s">
        <v>1364</v>
      </c>
      <c r="F92" s="995" t="s">
        <v>1364</v>
      </c>
      <c r="G92" s="842" t="s">
        <v>1364</v>
      </c>
      <c r="H92" s="843" t="s">
        <v>1364</v>
      </c>
      <c r="I92" s="983" t="s">
        <v>1364</v>
      </c>
      <c r="J92" s="996" t="s">
        <v>1364</v>
      </c>
      <c r="K92" s="997" t="s">
        <v>1364</v>
      </c>
      <c r="L92" s="846">
        <f>SUM(L27,L36,L65,L75)</f>
        <v>0</v>
      </c>
      <c r="M92" s="806"/>
    </row>
    <row r="93" spans="1:26" ht="18.75" customHeight="1">
      <c r="A93" s="998" t="s">
        <v>1364</v>
      </c>
      <c r="B93" s="999" t="s">
        <v>1364</v>
      </c>
      <c r="C93" s="1000" t="s">
        <v>1364</v>
      </c>
      <c r="D93" s="1001" t="s">
        <v>1364</v>
      </c>
      <c r="E93" s="1002" t="s">
        <v>1364</v>
      </c>
      <c r="F93" s="1003" t="s">
        <v>1364</v>
      </c>
      <c r="G93" s="1003" t="s">
        <v>1364</v>
      </c>
      <c r="H93" s="1003" t="s">
        <v>1364</v>
      </c>
      <c r="I93" s="1001" t="s">
        <v>1364</v>
      </c>
      <c r="J93" s="1003" t="s">
        <v>1364</v>
      </c>
      <c r="K93" s="1004" t="s">
        <v>1364</v>
      </c>
      <c r="L93" s="929" t="s">
        <v>1364</v>
      </c>
      <c r="M93" s="806"/>
      <c r="Q93" s="46" t="s">
        <v>1381</v>
      </c>
      <c r="R93" s="2"/>
      <c r="S93" s="2"/>
    </row>
    <row r="94" spans="1:26" ht="18.75" hidden="1" customHeight="1">
      <c r="A94" s="998" t="s">
        <v>1364</v>
      </c>
      <c r="B94" s="1126" t="s">
        <v>1382</v>
      </c>
      <c r="C94" s="1127" t="s">
        <v>1364</v>
      </c>
      <c r="D94" s="1128" t="s">
        <v>1364</v>
      </c>
      <c r="E94" s="1128" t="s">
        <v>1364</v>
      </c>
      <c r="F94" s="1128" t="s">
        <v>1364</v>
      </c>
      <c r="G94" s="1128" t="s">
        <v>1364</v>
      </c>
      <c r="H94" s="1128" t="s">
        <v>1364</v>
      </c>
      <c r="I94" s="1007" t="s">
        <v>1364</v>
      </c>
      <c r="J94" s="1006" t="s">
        <v>1364</v>
      </c>
      <c r="K94" s="1006" t="s">
        <v>1364</v>
      </c>
      <c r="L94" s="835" t="s">
        <v>1364</v>
      </c>
      <c r="M94" s="806"/>
      <c r="Q94" s="1008" t="s">
        <v>1383</v>
      </c>
      <c r="R94" s="1008" t="s">
        <v>1384</v>
      </c>
      <c r="S94" s="2" t="s">
        <v>1385</v>
      </c>
    </row>
    <row r="95" spans="1:26" hidden="1">
      <c r="A95" s="998" t="s">
        <v>1364</v>
      </c>
      <c r="B95" s="988" t="s">
        <v>1386</v>
      </c>
      <c r="C95" s="1009" t="s">
        <v>1364</v>
      </c>
      <c r="D95" s="989" t="s">
        <v>1364</v>
      </c>
      <c r="E95" s="945" t="s">
        <v>1364</v>
      </c>
      <c r="F95" s="990" t="s">
        <v>1364</v>
      </c>
      <c r="G95" s="990" t="s">
        <v>1364</v>
      </c>
      <c r="H95" s="990" t="s">
        <v>1364</v>
      </c>
      <c r="I95" s="989" t="s">
        <v>1364</v>
      </c>
      <c r="J95" s="1006" t="s">
        <v>1364</v>
      </c>
      <c r="K95" s="991" t="s">
        <v>1364</v>
      </c>
      <c r="L95" s="835" t="s">
        <v>1364</v>
      </c>
      <c r="M95" s="806"/>
      <c r="Q95" s="1010" t="s">
        <v>1387</v>
      </c>
      <c r="R95" s="1010" t="s">
        <v>1388</v>
      </c>
      <c r="S95" s="1011">
        <v>0</v>
      </c>
    </row>
    <row r="96" spans="1:26" hidden="1">
      <c r="A96" s="998"/>
      <c r="B96" s="988" t="s">
        <v>1389</v>
      </c>
      <c r="C96" s="1012">
        <f>IF(O16="적용",C17,0)</f>
        <v>0</v>
      </c>
      <c r="D96" s="1005" t="s">
        <v>1256</v>
      </c>
      <c r="E96" s="1013"/>
      <c r="F96" s="1005"/>
      <c r="G96" s="1014"/>
      <c r="H96" s="989"/>
      <c r="I96" s="989"/>
      <c r="J96" s="1006"/>
      <c r="K96" s="991"/>
      <c r="L96" s="835"/>
      <c r="M96" s="806"/>
      <c r="Q96" s="1010" t="s">
        <v>1387</v>
      </c>
      <c r="R96" s="1010" t="s">
        <v>1390</v>
      </c>
      <c r="S96" s="1011">
        <v>5</v>
      </c>
    </row>
    <row r="97" spans="1:21" hidden="1">
      <c r="A97" s="998"/>
      <c r="B97" s="988" t="s">
        <v>1391</v>
      </c>
      <c r="C97" s="1012">
        <f>IF(O21="적용",C23,0)</f>
        <v>0</v>
      </c>
      <c r="D97" s="1005" t="s">
        <v>1256</v>
      </c>
      <c r="E97" s="1013"/>
      <c r="F97" s="989"/>
      <c r="G97" s="989"/>
      <c r="H97" s="989"/>
      <c r="I97" s="989"/>
      <c r="J97" s="1006"/>
      <c r="K97" s="991"/>
      <c r="L97" s="835"/>
      <c r="M97" s="806"/>
      <c r="Q97" s="1010" t="s">
        <v>1387</v>
      </c>
      <c r="R97" s="1010" t="s">
        <v>1392</v>
      </c>
      <c r="S97" s="1011">
        <v>10</v>
      </c>
    </row>
    <row r="98" spans="1:21" hidden="1">
      <c r="A98" s="998"/>
      <c r="B98" s="988" t="s">
        <v>1393</v>
      </c>
      <c r="C98" s="1015">
        <f>IF(O49="적용",C50,0)</f>
        <v>0</v>
      </c>
      <c r="D98" s="1005" t="s">
        <v>1243</v>
      </c>
      <c r="E98" s="1013" t="str">
        <f>C49</f>
        <v>단목(벌목+가지정리+토막내기)</v>
      </c>
      <c r="F98" s="989"/>
      <c r="G98" s="989"/>
      <c r="H98" s="989"/>
      <c r="I98" s="989"/>
      <c r="J98" s="1006"/>
      <c r="K98" s="991"/>
      <c r="L98" s="835"/>
      <c r="M98" s="806"/>
      <c r="Q98" s="1016" t="s">
        <v>1394</v>
      </c>
      <c r="R98" s="1016" t="s">
        <v>1395</v>
      </c>
      <c r="S98" s="1017">
        <v>-10</v>
      </c>
    </row>
    <row r="99" spans="1:21" hidden="1">
      <c r="A99" s="998"/>
      <c r="B99" s="988" t="s">
        <v>1396</v>
      </c>
      <c r="C99" s="1015">
        <f>IF(O76="적용",(C78+C80+C82+C84+C86),0)</f>
        <v>0</v>
      </c>
      <c r="D99" s="1005" t="s">
        <v>1243</v>
      </c>
      <c r="E99" s="1013" t="s">
        <v>1364</v>
      </c>
      <c r="F99" s="989" t="s">
        <v>1364</v>
      </c>
      <c r="G99" s="989"/>
      <c r="H99" s="989"/>
      <c r="I99" s="989"/>
      <c r="J99" s="1006"/>
      <c r="K99" s="991"/>
      <c r="L99" s="835"/>
      <c r="M99" s="806"/>
      <c r="Q99" s="1016" t="s">
        <v>1394</v>
      </c>
      <c r="R99" s="1016" t="s">
        <v>1397</v>
      </c>
      <c r="S99" s="1017">
        <v>0</v>
      </c>
    </row>
    <row r="100" spans="1:21" hidden="1">
      <c r="A100" s="998"/>
      <c r="B100" s="988" t="s">
        <v>1398</v>
      </c>
      <c r="C100" s="1012">
        <f>IF(O87="적용",C88,0)</f>
        <v>0</v>
      </c>
      <c r="D100" s="1005" t="s">
        <v>4</v>
      </c>
      <c r="E100" s="1013"/>
      <c r="F100" s="989"/>
      <c r="G100" s="989"/>
      <c r="H100" s="989"/>
      <c r="I100" s="989"/>
      <c r="J100" s="1006"/>
      <c r="K100" s="991"/>
      <c r="L100" s="835"/>
      <c r="M100" s="806"/>
      <c r="Q100" s="1016" t="s">
        <v>1394</v>
      </c>
      <c r="R100" s="1016" t="s">
        <v>1399</v>
      </c>
      <c r="S100" s="1017">
        <v>10</v>
      </c>
    </row>
    <row r="101" spans="1:21" hidden="1">
      <c r="A101" s="998"/>
      <c r="B101" s="988" t="s">
        <v>1400</v>
      </c>
      <c r="C101" s="1018">
        <v>0</v>
      </c>
      <c r="D101" s="1005" t="s">
        <v>1248</v>
      </c>
      <c r="E101" s="1013" t="s">
        <v>1401</v>
      </c>
      <c r="F101" s="989"/>
      <c r="G101" s="989"/>
      <c r="H101" s="989"/>
      <c r="I101" s="989"/>
      <c r="J101" s="1006"/>
      <c r="K101" s="991"/>
      <c r="L101" s="835"/>
      <c r="M101" s="806"/>
      <c r="Q101" s="1010" t="s">
        <v>1402</v>
      </c>
      <c r="R101" s="1010" t="s">
        <v>1403</v>
      </c>
      <c r="S101" s="1011">
        <v>-10</v>
      </c>
      <c r="T101" s="1010" t="s">
        <v>1404</v>
      </c>
      <c r="U101" s="1011">
        <v>0</v>
      </c>
    </row>
    <row r="102" spans="1:21" ht="18.75" hidden="1" customHeight="1">
      <c r="A102" s="998" t="s">
        <v>1364</v>
      </c>
      <c r="B102" s="988" t="s">
        <v>1405</v>
      </c>
      <c r="C102" s="1009" t="s">
        <v>1364</v>
      </c>
      <c r="D102" s="989" t="s">
        <v>1364</v>
      </c>
      <c r="E102" s="945" t="s">
        <v>1364</v>
      </c>
      <c r="F102" s="990" t="s">
        <v>1364</v>
      </c>
      <c r="G102" s="990" t="s">
        <v>1364</v>
      </c>
      <c r="H102" s="990" t="s">
        <v>1364</v>
      </c>
      <c r="I102" s="989" t="s">
        <v>1364</v>
      </c>
      <c r="J102" s="1006" t="s">
        <v>1364</v>
      </c>
      <c r="K102" s="991" t="s">
        <v>1364</v>
      </c>
      <c r="L102" s="835" t="s">
        <v>1364</v>
      </c>
      <c r="M102" s="806"/>
      <c r="Q102" s="1010" t="s">
        <v>1402</v>
      </c>
      <c r="R102" s="1010" t="s">
        <v>1406</v>
      </c>
      <c r="S102" s="1011">
        <v>0</v>
      </c>
      <c r="T102" s="1010" t="s">
        <v>1407</v>
      </c>
      <c r="U102" s="1011">
        <v>5</v>
      </c>
    </row>
    <row r="103" spans="1:21" ht="18.75" hidden="1" customHeight="1">
      <c r="A103" s="998"/>
      <c r="B103" s="988" t="s">
        <v>1408</v>
      </c>
      <c r="C103" s="1019">
        <f>SUM(G7,G12,G17,G23,G29,G31,G39,G50,G67,G78,G80,G82,G84,G86,G88,G43)</f>
        <v>2.6000000000000005</v>
      </c>
      <c r="D103" s="1005" t="s">
        <v>452</v>
      </c>
      <c r="E103" s="1013"/>
      <c r="F103" s="989"/>
      <c r="G103" s="989"/>
      <c r="H103" s="989"/>
      <c r="I103" s="989"/>
      <c r="J103" s="1006"/>
      <c r="K103" s="991"/>
      <c r="L103" s="835"/>
      <c r="M103" s="806"/>
      <c r="Q103" s="1010" t="s">
        <v>1402</v>
      </c>
      <c r="R103" s="1010" t="s">
        <v>1409</v>
      </c>
      <c r="S103" s="1011">
        <v>10</v>
      </c>
      <c r="T103" s="1010" t="s">
        <v>1410</v>
      </c>
      <c r="U103" s="1011">
        <v>10</v>
      </c>
    </row>
    <row r="104" spans="1:21" ht="18.75" customHeight="1">
      <c r="A104" s="1020" t="s">
        <v>1364</v>
      </c>
      <c r="B104" s="1021" t="s">
        <v>1411</v>
      </c>
      <c r="C104" s="1022" t="s">
        <v>1364</v>
      </c>
      <c r="D104" s="1023" t="s">
        <v>1364</v>
      </c>
      <c r="E104" s="1024" t="s">
        <v>1364</v>
      </c>
      <c r="F104" s="1025" t="s">
        <v>1364</v>
      </c>
      <c r="G104" s="1025" t="s">
        <v>1364</v>
      </c>
      <c r="H104" s="1025" t="s">
        <v>1364</v>
      </c>
      <c r="I104" s="1023" t="s">
        <v>1364</v>
      </c>
      <c r="J104" s="1026" t="s">
        <v>1364</v>
      </c>
      <c r="K104" s="991" t="s">
        <v>1364</v>
      </c>
      <c r="L104" s="835" t="s">
        <v>1364</v>
      </c>
      <c r="M104" s="1027"/>
      <c r="Q104" s="1028" t="s">
        <v>1412</v>
      </c>
      <c r="R104" s="1028" t="s">
        <v>1413</v>
      </c>
      <c r="S104" s="1029">
        <v>-10</v>
      </c>
    </row>
    <row r="105" spans="1:21" ht="18.75" customHeight="1">
      <c r="A105" s="1030"/>
      <c r="B105" s="1129" t="s">
        <v>1414</v>
      </c>
      <c r="C105" s="1130" t="s">
        <v>1415</v>
      </c>
      <c r="D105" s="1131" t="s">
        <v>1416</v>
      </c>
      <c r="E105" s="1132"/>
      <c r="F105" s="1132"/>
      <c r="G105" s="1132"/>
      <c r="H105" s="1132"/>
      <c r="I105" s="1132"/>
      <c r="J105" s="1132"/>
      <c r="K105" s="1132"/>
      <c r="L105" s="1133"/>
      <c r="M105" s="1031"/>
      <c r="N105" s="1032"/>
      <c r="Q105" s="1028" t="s">
        <v>1412</v>
      </c>
      <c r="R105" s="1028" t="s">
        <v>1417</v>
      </c>
      <c r="S105" s="1029">
        <v>0</v>
      </c>
    </row>
    <row r="106" spans="1:21" ht="18.75" customHeight="1">
      <c r="A106" s="1030"/>
      <c r="B106" s="1129"/>
      <c r="C106" s="1129"/>
      <c r="D106" s="1033" t="s">
        <v>1418</v>
      </c>
      <c r="E106" s="1033" t="s">
        <v>1419</v>
      </c>
      <c r="F106" s="1033" t="s">
        <v>1420</v>
      </c>
      <c r="G106" s="1033" t="s">
        <v>1421</v>
      </c>
      <c r="H106" s="1033" t="s">
        <v>1422</v>
      </c>
      <c r="I106" s="1033" t="s">
        <v>1423</v>
      </c>
      <c r="J106" s="1033" t="s">
        <v>1424</v>
      </c>
      <c r="K106" s="1033" t="s">
        <v>1425</v>
      </c>
      <c r="L106" s="1034" t="s">
        <v>1346</v>
      </c>
      <c r="M106" s="1035" t="s">
        <v>1426</v>
      </c>
      <c r="N106" s="1036"/>
      <c r="Q106" s="1028" t="s">
        <v>1412</v>
      </c>
      <c r="R106" s="1028" t="s">
        <v>1427</v>
      </c>
      <c r="S106" s="1029">
        <v>10</v>
      </c>
    </row>
    <row r="107" spans="1:21" ht="18.75" customHeight="1">
      <c r="A107" s="1030"/>
      <c r="B107" s="1037" t="s">
        <v>1387</v>
      </c>
      <c r="C107" s="1038" t="s">
        <v>1390</v>
      </c>
      <c r="D107" s="1039">
        <f t="shared" ref="D107:M107" si="2">IF(ISERROR(VLOOKUP($C107,$R$95:$S$144,2,FALSE)),"",(VLOOKUP($C107,$R$95:$S$144,2,FALSE)))</f>
        <v>5</v>
      </c>
      <c r="E107" s="1039">
        <f t="shared" si="2"/>
        <v>5</v>
      </c>
      <c r="F107" s="1039">
        <f t="shared" si="2"/>
        <v>5</v>
      </c>
      <c r="G107" s="1039">
        <f t="shared" si="2"/>
        <v>5</v>
      </c>
      <c r="H107" s="1039">
        <f t="shared" si="2"/>
        <v>5</v>
      </c>
      <c r="I107" s="1039">
        <f t="shared" si="2"/>
        <v>5</v>
      </c>
      <c r="J107" s="1039">
        <f t="shared" si="2"/>
        <v>5</v>
      </c>
      <c r="K107" s="1039">
        <f t="shared" si="2"/>
        <v>5</v>
      </c>
      <c r="L107" s="1040">
        <f t="shared" si="2"/>
        <v>5</v>
      </c>
      <c r="M107" s="1041">
        <f t="shared" si="2"/>
        <v>5</v>
      </c>
      <c r="N107" s="1042"/>
      <c r="Q107" s="1010" t="s">
        <v>1428</v>
      </c>
      <c r="R107" s="1010" t="s">
        <v>1429</v>
      </c>
      <c r="S107" s="1011">
        <v>0</v>
      </c>
      <c r="T107" s="1010" t="s">
        <v>1430</v>
      </c>
      <c r="U107" s="1011">
        <v>0</v>
      </c>
    </row>
    <row r="108" spans="1:21" hidden="1">
      <c r="A108" s="1030"/>
      <c r="B108" s="1043" t="s">
        <v>1394</v>
      </c>
      <c r="C108" s="1044" t="s">
        <v>1399</v>
      </c>
      <c r="D108" s="1045">
        <f>IF(ISERROR(VLOOKUP($C108,$R$95:$S$144,2,FALSE)),"",(VLOOKUP($C108,$R$95:$S$144,2,FALSE)))</f>
        <v>10</v>
      </c>
      <c r="E108" s="1043"/>
      <c r="F108" s="1045">
        <f>IF(ISERROR(VLOOKUP($C108,$R$95:$S$144,2,FALSE)),"",(VLOOKUP($C108,$R$95:$S$144,2,FALSE)))</f>
        <v>10</v>
      </c>
      <c r="G108" s="1043"/>
      <c r="H108" s="1043"/>
      <c r="I108" s="1043"/>
      <c r="J108" s="1045">
        <f>IF(ISERROR(VLOOKUP($C108,$R$95:$S$144,2,FALSE)),"",(VLOOKUP($C108,$R$95:$S$144,2,FALSE)))</f>
        <v>10</v>
      </c>
      <c r="K108" s="1043"/>
      <c r="L108" s="1046">
        <f>IF(ISERROR(VLOOKUP($C108,$R$95:$S$144,2,FALSE)),"",(VLOOKUP($C108,$R$95:$S$144,2,FALSE)))</f>
        <v>10</v>
      </c>
      <c r="M108" s="1047"/>
      <c r="N108" s="1042"/>
      <c r="Q108" s="1010" t="s">
        <v>1428</v>
      </c>
      <c r="R108" s="1010" t="s">
        <v>1431</v>
      </c>
      <c r="S108" s="1011">
        <v>5</v>
      </c>
      <c r="T108" s="1010" t="s">
        <v>1432</v>
      </c>
      <c r="U108" s="1011">
        <v>5</v>
      </c>
    </row>
    <row r="109" spans="1:21" hidden="1">
      <c r="A109" s="1030"/>
      <c r="B109" s="1043" t="s">
        <v>1402</v>
      </c>
      <c r="C109" s="1044" t="s">
        <v>1409</v>
      </c>
      <c r="D109" s="1045">
        <f>IF(ISERROR(VLOOKUP($C109,$R$95:$S$144,2,FALSE)),"",(VLOOKUP($C109,$R$95:$S$144,2,FALSE)))</f>
        <v>10</v>
      </c>
      <c r="E109" s="1043"/>
      <c r="F109" s="1043"/>
      <c r="G109" s="1043"/>
      <c r="H109" s="1043"/>
      <c r="I109" s="1043"/>
      <c r="J109" s="1043"/>
      <c r="K109" s="1043"/>
      <c r="L109" s="1048"/>
      <c r="M109" s="1047"/>
      <c r="N109" s="1042"/>
      <c r="Q109" s="1010" t="s">
        <v>1428</v>
      </c>
      <c r="R109" s="1010" t="s">
        <v>1433</v>
      </c>
      <c r="S109" s="1049">
        <v>10</v>
      </c>
      <c r="T109" s="1010" t="s">
        <v>1434</v>
      </c>
      <c r="U109" s="1049">
        <v>10</v>
      </c>
    </row>
    <row r="110" spans="1:21" ht="18.75" customHeight="1">
      <c r="A110" s="1030"/>
      <c r="B110" s="1043" t="s">
        <v>1435</v>
      </c>
      <c r="C110" s="1044" t="s">
        <v>1436</v>
      </c>
      <c r="D110" s="1050"/>
      <c r="E110" s="1043"/>
      <c r="F110" s="1043"/>
      <c r="G110" s="1043"/>
      <c r="H110" s="1043"/>
      <c r="I110" s="1045">
        <f>IF(ISERROR(VLOOKUP($C110,$T$95:$U$144,2,FALSE)),"",(VLOOKUP($C110,$T$95:$U$144,2,FALSE)))</f>
        <v>10</v>
      </c>
      <c r="J110" s="1043"/>
      <c r="K110" s="1043"/>
      <c r="L110" s="1048"/>
      <c r="M110" s="1047"/>
      <c r="N110" s="1042"/>
      <c r="Q110" s="1010"/>
      <c r="R110" s="1010"/>
      <c r="S110" s="1049"/>
      <c r="T110" s="1051"/>
      <c r="U110" s="1052"/>
    </row>
    <row r="111" spans="1:21" ht="24" hidden="1">
      <c r="A111" s="1030"/>
      <c r="B111" s="1043" t="s">
        <v>1437</v>
      </c>
      <c r="C111" s="1044" t="s">
        <v>1427</v>
      </c>
      <c r="D111" s="1043"/>
      <c r="E111" s="1043"/>
      <c r="F111" s="1043"/>
      <c r="G111" s="1045">
        <f>IF(ISERROR(VLOOKUP($C111,$R$95:$S$144,2,FALSE)),"",(VLOOKUP($C111,$R$95:$S$144,2,FALSE)))</f>
        <v>10</v>
      </c>
      <c r="H111" s="1043"/>
      <c r="I111" s="1043"/>
      <c r="J111" s="1043"/>
      <c r="K111" s="1043"/>
      <c r="L111" s="1048"/>
      <c r="M111" s="1047"/>
      <c r="N111" s="1042"/>
      <c r="Q111" s="1053" t="s">
        <v>1438</v>
      </c>
      <c r="R111" s="1053" t="s">
        <v>1439</v>
      </c>
      <c r="S111" s="1049">
        <v>0</v>
      </c>
    </row>
    <row r="112" spans="1:21" hidden="1">
      <c r="A112" s="1030"/>
      <c r="B112" s="1043" t="s">
        <v>1440</v>
      </c>
      <c r="C112" s="1044" t="s">
        <v>1441</v>
      </c>
      <c r="D112" s="1043"/>
      <c r="E112" s="1043"/>
      <c r="F112" s="1043"/>
      <c r="G112" s="1043"/>
      <c r="H112" s="1045">
        <f>IF(ISERROR(VLOOKUP($C112,$R$95:$S$144,2,FALSE)),"",(VLOOKUP($C112,$R$95:$S$144,2,FALSE)))</f>
        <v>0</v>
      </c>
      <c r="I112" s="1043"/>
      <c r="J112" s="1043"/>
      <c r="K112" s="1043"/>
      <c r="L112" s="1048"/>
      <c r="M112" s="1047"/>
      <c r="N112" s="1042"/>
      <c r="Q112" s="1010" t="s">
        <v>1442</v>
      </c>
      <c r="R112" s="1010" t="s">
        <v>1443</v>
      </c>
      <c r="S112" s="1011">
        <v>0</v>
      </c>
      <c r="T112" s="807" t="s">
        <v>1444</v>
      </c>
      <c r="U112" s="807">
        <v>0</v>
      </c>
    </row>
    <row r="113" spans="1:21" ht="18.75" customHeight="1">
      <c r="A113" s="1030"/>
      <c r="B113" s="1043" t="s">
        <v>1445</v>
      </c>
      <c r="C113" s="1044" t="s">
        <v>1446</v>
      </c>
      <c r="D113" s="1043"/>
      <c r="E113" s="1043"/>
      <c r="F113" s="1043"/>
      <c r="G113" s="1043"/>
      <c r="H113" s="1050"/>
      <c r="I113" s="1045">
        <f>IF(ISERROR(VLOOKUP($C113,$T$95:$U$144,2,FALSE)),"",(VLOOKUP($C113,$T$95:$U$144,2,FALSE)))</f>
        <v>0</v>
      </c>
      <c r="J113" s="1043"/>
      <c r="K113" s="1043"/>
      <c r="L113" s="1048"/>
      <c r="M113" s="1047"/>
      <c r="N113" s="1042"/>
      <c r="Q113" s="1010"/>
      <c r="R113" s="1010"/>
      <c r="S113" s="1011"/>
      <c r="T113" s="807" t="s">
        <v>1447</v>
      </c>
      <c r="U113" s="807">
        <v>5</v>
      </c>
    </row>
    <row r="114" spans="1:21" hidden="1">
      <c r="A114" s="1030"/>
      <c r="B114" s="1043" t="s">
        <v>1448</v>
      </c>
      <c r="C114" s="1044" t="s">
        <v>1230</v>
      </c>
      <c r="D114" s="1043"/>
      <c r="E114" s="1043"/>
      <c r="F114" s="1043"/>
      <c r="G114" s="1043"/>
      <c r="H114" s="1043"/>
      <c r="I114" s="1043"/>
      <c r="J114" s="1043"/>
      <c r="K114" s="1043"/>
      <c r="L114" s="1048"/>
      <c r="M114" s="1047"/>
      <c r="N114" s="1042"/>
      <c r="O114" s="1054"/>
      <c r="P114" s="1042"/>
      <c r="Q114" s="1010" t="s">
        <v>1442</v>
      </c>
      <c r="R114" s="1010" t="s">
        <v>1449</v>
      </c>
      <c r="S114" s="1011">
        <v>5</v>
      </c>
      <c r="T114" s="807" t="s">
        <v>1450</v>
      </c>
      <c r="U114" s="807">
        <v>10</v>
      </c>
    </row>
    <row r="115" spans="1:21" ht="18.75" customHeight="1">
      <c r="A115" s="1030"/>
      <c r="B115" s="1043" t="s">
        <v>1442</v>
      </c>
      <c r="C115" s="1044" t="s">
        <v>1451</v>
      </c>
      <c r="D115" s="1043"/>
      <c r="E115" s="1043"/>
      <c r="F115" s="1043"/>
      <c r="G115" s="1043"/>
      <c r="H115" s="1043"/>
      <c r="I115" s="1045">
        <f>IF(ISERROR(VLOOKUP($C115,$R$95:$S$144,2,FALSE)),"",(VLOOKUP($C115,$R$95:$S$144,2,FALSE)))</f>
        <v>0</v>
      </c>
      <c r="J115" s="1043"/>
      <c r="K115" s="1043"/>
      <c r="L115" s="1048"/>
      <c r="M115" s="1047"/>
      <c r="N115" s="1042"/>
      <c r="O115" s="1054"/>
      <c r="P115" s="1042"/>
      <c r="Q115" s="1010" t="s">
        <v>1442</v>
      </c>
      <c r="R115" s="1010" t="s">
        <v>1452</v>
      </c>
      <c r="S115" s="1011">
        <v>10</v>
      </c>
    </row>
    <row r="116" spans="1:21" ht="18.75" customHeight="1">
      <c r="A116" s="1030"/>
      <c r="B116" s="1043" t="s">
        <v>1453</v>
      </c>
      <c r="C116" s="1044" t="s">
        <v>1454</v>
      </c>
      <c r="D116" s="1043"/>
      <c r="E116" s="1043"/>
      <c r="F116" s="1043"/>
      <c r="G116" s="1043"/>
      <c r="H116" s="1043"/>
      <c r="I116" s="1045">
        <f>IF(ISERROR(VLOOKUP($C116,$T$112:$U$115,2,FALSE)),"",(VLOOKUP($C116,$T$112:$U$115,2,FALSE)))</f>
        <v>0</v>
      </c>
      <c r="J116" s="1043"/>
      <c r="K116" s="1043"/>
      <c r="L116" s="1048"/>
      <c r="M116" s="1047"/>
      <c r="N116" s="1042"/>
      <c r="O116" s="1054"/>
      <c r="P116" s="1042"/>
      <c r="Q116" s="1010"/>
      <c r="R116" s="1010"/>
      <c r="S116" s="1011"/>
    </row>
    <row r="117" spans="1:21" hidden="1">
      <c r="A117" s="1030"/>
      <c r="B117" s="1043" t="s">
        <v>1455</v>
      </c>
      <c r="C117" s="1044" t="s">
        <v>1456</v>
      </c>
      <c r="D117" s="1043"/>
      <c r="E117" s="1043"/>
      <c r="F117" s="1043"/>
      <c r="G117" s="1043"/>
      <c r="H117" s="1043"/>
      <c r="I117" s="1043"/>
      <c r="J117" s="1045">
        <f>IF(ISERROR(VLOOKUP($C117,$R$95:$S$144,2,FALSE)),"",(VLOOKUP($C117,$R$95:$S$144,2,FALSE)))</f>
        <v>10</v>
      </c>
      <c r="K117" s="1043"/>
      <c r="L117" s="1048"/>
      <c r="M117" s="1047"/>
      <c r="N117" s="1042"/>
      <c r="O117" s="1054"/>
      <c r="P117" s="1042"/>
      <c r="Q117" s="1055" t="s">
        <v>1457</v>
      </c>
      <c r="R117" s="1055" t="s">
        <v>1456</v>
      </c>
      <c r="S117" s="1056">
        <v>10</v>
      </c>
    </row>
    <row r="118" spans="1:21" hidden="1">
      <c r="A118" s="1030"/>
      <c r="B118" s="1043" t="s">
        <v>1458</v>
      </c>
      <c r="C118" s="1044" t="s">
        <v>1459</v>
      </c>
      <c r="D118" s="1043"/>
      <c r="E118" s="1043"/>
      <c r="F118" s="1043"/>
      <c r="G118" s="1043"/>
      <c r="H118" s="1043"/>
      <c r="I118" s="1043"/>
      <c r="J118" s="1043"/>
      <c r="K118" s="1045">
        <f>IF(ISERROR(VLOOKUP($C118,$R$95:$S$144,2,FALSE)),"",(VLOOKUP($C118,$R$95:$S$144,2,FALSE)))</f>
        <v>-10</v>
      </c>
      <c r="L118" s="1048"/>
      <c r="M118" s="1047"/>
      <c r="N118" s="1042"/>
      <c r="O118" s="1054"/>
      <c r="P118" s="1042"/>
      <c r="Q118" s="1055" t="s">
        <v>1457</v>
      </c>
      <c r="R118" s="1055" t="s">
        <v>1439</v>
      </c>
      <c r="S118" s="1056">
        <v>0</v>
      </c>
    </row>
    <row r="119" spans="1:21" ht="15" hidden="1" thickBot="1">
      <c r="A119" s="1030"/>
      <c r="B119" s="1057" t="s">
        <v>1460</v>
      </c>
      <c r="C119" s="1058" t="s">
        <v>1461</v>
      </c>
      <c r="D119" s="1057"/>
      <c r="E119" s="1057"/>
      <c r="F119" s="1057"/>
      <c r="G119" s="1057"/>
      <c r="H119" s="1057"/>
      <c r="I119" s="1057"/>
      <c r="J119" s="1057"/>
      <c r="K119" s="1059">
        <f>IF(ISERROR(VLOOKUP($C119,$R$95:$S$144,2,FALSE)),"",(VLOOKUP($C119,$R$95:$S$144,2,FALSE)))</f>
        <v>10</v>
      </c>
      <c r="L119" s="1060"/>
      <c r="M119" s="1061"/>
      <c r="N119" s="1042"/>
      <c r="O119" s="1054"/>
      <c r="P119" s="1042"/>
      <c r="Q119" s="1062" t="s">
        <v>1462</v>
      </c>
      <c r="R119" s="1062" t="s">
        <v>1459</v>
      </c>
      <c r="S119" s="1063">
        <v>-10</v>
      </c>
    </row>
    <row r="120" spans="1:21" ht="18.75" customHeight="1">
      <c r="A120" s="1030"/>
      <c r="B120" s="1064" t="s">
        <v>1463</v>
      </c>
      <c r="C120" s="1064"/>
      <c r="D120" s="1064">
        <f t="shared" ref="D120:M120" si="3">SUM(D107:D119)</f>
        <v>25</v>
      </c>
      <c r="E120" s="1064">
        <f t="shared" si="3"/>
        <v>5</v>
      </c>
      <c r="F120" s="1064">
        <f t="shared" si="3"/>
        <v>15</v>
      </c>
      <c r="G120" s="1064">
        <f t="shared" si="3"/>
        <v>15</v>
      </c>
      <c r="H120" s="1064">
        <f t="shared" si="3"/>
        <v>5</v>
      </c>
      <c r="I120" s="1064">
        <f t="shared" si="3"/>
        <v>15</v>
      </c>
      <c r="J120" s="1064">
        <f t="shared" si="3"/>
        <v>25</v>
      </c>
      <c r="K120" s="1064">
        <f t="shared" si="3"/>
        <v>5</v>
      </c>
      <c r="L120" s="1065">
        <f t="shared" si="3"/>
        <v>15</v>
      </c>
      <c r="M120" s="1066">
        <f t="shared" si="3"/>
        <v>5</v>
      </c>
      <c r="O120" s="1054"/>
      <c r="P120" s="1042"/>
      <c r="Q120" s="1062" t="s">
        <v>1462</v>
      </c>
      <c r="R120" s="1062" t="s">
        <v>1464</v>
      </c>
      <c r="S120" s="1063">
        <v>0</v>
      </c>
    </row>
    <row r="121" spans="1:21" ht="18.75" customHeight="1" thickBot="1">
      <c r="A121" s="1067"/>
      <c r="B121" s="1068"/>
      <c r="C121" s="1068"/>
      <c r="D121" s="1068"/>
      <c r="E121" s="1068"/>
      <c r="F121" s="1068"/>
      <c r="G121" s="1068"/>
      <c r="H121" s="1068"/>
      <c r="I121" s="1069"/>
      <c r="J121" s="1068"/>
      <c r="K121" s="1068"/>
      <c r="L121" s="1070"/>
      <c r="M121" s="1070"/>
      <c r="O121" s="1054"/>
      <c r="P121" s="1042"/>
      <c r="Q121" s="1062" t="s">
        <v>1462</v>
      </c>
      <c r="R121" s="1062" t="s">
        <v>1465</v>
      </c>
      <c r="S121" s="1063">
        <v>10</v>
      </c>
    </row>
    <row r="122" spans="1:21">
      <c r="O122" s="1054"/>
      <c r="P122" s="1042"/>
      <c r="Q122" s="1053" t="s">
        <v>1466</v>
      </c>
      <c r="R122" s="1053" t="s">
        <v>1467</v>
      </c>
      <c r="S122" s="1049">
        <v>-10</v>
      </c>
    </row>
    <row r="123" spans="1:21">
      <c r="F123" s="1042"/>
      <c r="G123" s="1042"/>
      <c r="H123" s="1042"/>
      <c r="I123" s="1042"/>
      <c r="J123" s="1042"/>
      <c r="K123" s="1042"/>
      <c r="L123" s="1042"/>
      <c r="M123" s="1042"/>
      <c r="N123" s="1042"/>
      <c r="O123" s="1054"/>
      <c r="P123" s="1042"/>
      <c r="Q123" s="1053" t="s">
        <v>1466</v>
      </c>
      <c r="R123" s="1053" t="s">
        <v>1468</v>
      </c>
      <c r="S123" s="1049">
        <v>0</v>
      </c>
    </row>
    <row r="124" spans="1:21">
      <c r="F124" s="1042"/>
      <c r="G124" s="1042"/>
      <c r="H124" s="1042"/>
      <c r="I124" s="1042"/>
      <c r="J124" s="1042"/>
      <c r="K124" s="1042"/>
      <c r="L124" s="1042"/>
      <c r="M124" s="1042"/>
      <c r="N124" s="1042"/>
      <c r="O124" s="1054"/>
      <c r="P124" s="1042"/>
      <c r="Q124" s="1053" t="s">
        <v>1466</v>
      </c>
      <c r="R124" s="1053" t="s">
        <v>1461</v>
      </c>
      <c r="S124" s="1049">
        <v>10</v>
      </c>
    </row>
    <row r="125" spans="1:21">
      <c r="F125" s="1042"/>
      <c r="G125" s="1042"/>
      <c r="H125" s="1042"/>
      <c r="I125" s="1042"/>
      <c r="J125" s="1042"/>
      <c r="K125" s="1042"/>
      <c r="L125" s="1042"/>
      <c r="M125" s="1042"/>
      <c r="N125" s="1042"/>
      <c r="O125" s="1054"/>
      <c r="P125" s="1042"/>
      <c r="Q125" s="1062" t="s">
        <v>1469</v>
      </c>
      <c r="R125" s="1062" t="s">
        <v>1470</v>
      </c>
      <c r="S125" s="1063">
        <v>0</v>
      </c>
    </row>
    <row r="126" spans="1:21">
      <c r="F126" s="1042"/>
      <c r="G126" s="1042"/>
      <c r="H126" s="1042"/>
      <c r="I126" s="1042"/>
      <c r="J126" s="1042"/>
      <c r="K126" s="1042"/>
      <c r="L126" s="1042"/>
      <c r="M126" s="1042"/>
      <c r="N126" s="1042"/>
      <c r="Q126" s="1062" t="s">
        <v>1469</v>
      </c>
      <c r="R126" s="1062" t="s">
        <v>1471</v>
      </c>
      <c r="S126" s="1063">
        <v>5</v>
      </c>
    </row>
    <row r="127" spans="1:21">
      <c r="F127" s="1042"/>
      <c r="G127" s="1042"/>
      <c r="H127" s="1042"/>
      <c r="I127" s="1042"/>
      <c r="J127" s="1042"/>
      <c r="K127" s="1042"/>
      <c r="L127" s="1042"/>
      <c r="M127" s="1042"/>
      <c r="N127" s="1042"/>
      <c r="Q127" s="1062" t="s">
        <v>1469</v>
      </c>
      <c r="R127" s="1062" t="s">
        <v>1472</v>
      </c>
      <c r="S127" s="1063">
        <v>10</v>
      </c>
    </row>
    <row r="128" spans="1:21">
      <c r="I128" s="807"/>
      <c r="J128" s="1042"/>
      <c r="K128" s="1042"/>
      <c r="L128" s="1042"/>
      <c r="M128" s="1042"/>
      <c r="N128" s="1042"/>
      <c r="Q128" s="1010" t="s">
        <v>1473</v>
      </c>
      <c r="R128" s="1010" t="s">
        <v>1474</v>
      </c>
      <c r="S128" s="1011">
        <v>0</v>
      </c>
    </row>
    <row r="129" spans="6:19">
      <c r="I129" s="807"/>
      <c r="J129" s="1042"/>
      <c r="K129" s="1042"/>
      <c r="L129" s="1042"/>
      <c r="M129" s="1042"/>
      <c r="N129" s="1042"/>
      <c r="Q129" s="1010" t="s">
        <v>1473</v>
      </c>
      <c r="R129" s="1010" t="s">
        <v>1475</v>
      </c>
      <c r="S129" s="1011">
        <v>1</v>
      </c>
    </row>
    <row r="130" spans="6:19">
      <c r="F130" s="1042"/>
      <c r="G130" s="1042"/>
      <c r="H130" s="1042"/>
      <c r="I130" s="1042"/>
      <c r="J130" s="1042"/>
      <c r="K130" s="1042"/>
      <c r="L130" s="1042"/>
      <c r="M130" s="1042"/>
      <c r="N130" s="1042"/>
      <c r="Q130" s="1010" t="s">
        <v>1473</v>
      </c>
      <c r="R130" s="1010" t="s">
        <v>1476</v>
      </c>
      <c r="S130" s="1011">
        <v>2</v>
      </c>
    </row>
    <row r="131" spans="6:19">
      <c r="F131" s="1042"/>
      <c r="G131" s="1042"/>
      <c r="H131" s="1042"/>
      <c r="I131" s="1042"/>
      <c r="J131" s="1042"/>
      <c r="K131" s="1042"/>
      <c r="L131" s="1042"/>
      <c r="M131" s="1042"/>
      <c r="N131" s="1042"/>
      <c r="Q131" s="1010" t="s">
        <v>1473</v>
      </c>
      <c r="R131" s="1010" t="s">
        <v>1477</v>
      </c>
      <c r="S131" s="1011">
        <v>3</v>
      </c>
    </row>
    <row r="132" spans="6:19">
      <c r="F132" s="1042"/>
      <c r="G132" s="1042"/>
      <c r="H132" s="1042"/>
      <c r="I132" s="1042"/>
      <c r="J132" s="1042"/>
      <c r="K132" s="1042"/>
      <c r="L132" s="1042"/>
      <c r="M132" s="1042"/>
      <c r="N132" s="1042"/>
      <c r="Q132" s="1010" t="s">
        <v>1473</v>
      </c>
      <c r="R132" s="1010" t="s">
        <v>1478</v>
      </c>
      <c r="S132" s="1011">
        <v>4</v>
      </c>
    </row>
    <row r="133" spans="6:19">
      <c r="F133" s="1042"/>
      <c r="G133" s="1042"/>
      <c r="H133" s="1042"/>
      <c r="I133" s="1042"/>
      <c r="J133" s="1042"/>
      <c r="K133" s="1042"/>
      <c r="L133" s="1042"/>
      <c r="M133" s="1042"/>
      <c r="N133" s="1042"/>
      <c r="Q133" s="1010" t="s">
        <v>1473</v>
      </c>
      <c r="R133" s="1010" t="s">
        <v>1479</v>
      </c>
      <c r="S133" s="1011">
        <v>5</v>
      </c>
    </row>
    <row r="134" spans="6:19">
      <c r="Q134" s="1010" t="s">
        <v>1473</v>
      </c>
      <c r="R134" s="1010" t="s">
        <v>1480</v>
      </c>
      <c r="S134" s="1011">
        <v>6</v>
      </c>
    </row>
    <row r="135" spans="6:19">
      <c r="Q135" s="1010" t="s">
        <v>1473</v>
      </c>
      <c r="R135" s="1010" t="s">
        <v>1481</v>
      </c>
      <c r="S135" s="1011">
        <v>7</v>
      </c>
    </row>
    <row r="136" spans="6:19">
      <c r="Q136" s="1010" t="s">
        <v>1473</v>
      </c>
      <c r="R136" s="1010" t="s">
        <v>1482</v>
      </c>
      <c r="S136" s="1011">
        <v>8</v>
      </c>
    </row>
    <row r="137" spans="6:19">
      <c r="Q137" s="1010" t="s">
        <v>1473</v>
      </c>
      <c r="R137" s="1010" t="s">
        <v>1483</v>
      </c>
      <c r="S137" s="1011">
        <v>9</v>
      </c>
    </row>
    <row r="138" spans="6:19">
      <c r="Q138" s="1010" t="s">
        <v>1473</v>
      </c>
      <c r="R138" s="1010" t="s">
        <v>1484</v>
      </c>
      <c r="S138" s="1011">
        <v>10</v>
      </c>
    </row>
    <row r="139" spans="6:19">
      <c r="Q139" s="1072" t="s">
        <v>1485</v>
      </c>
      <c r="R139" s="1072" t="s">
        <v>1486</v>
      </c>
      <c r="S139" s="1073">
        <v>10</v>
      </c>
    </row>
    <row r="140" spans="6:19">
      <c r="Q140" s="1072" t="s">
        <v>1485</v>
      </c>
      <c r="R140" s="1072" t="s">
        <v>1487</v>
      </c>
      <c r="S140" s="1073">
        <v>5</v>
      </c>
    </row>
    <row r="141" spans="6:19">
      <c r="Q141" s="1072" t="s">
        <v>1485</v>
      </c>
      <c r="R141" s="1072" t="s">
        <v>1488</v>
      </c>
      <c r="S141" s="1073">
        <v>0</v>
      </c>
    </row>
    <row r="142" spans="6:19">
      <c r="Q142" s="1010" t="s">
        <v>1489</v>
      </c>
      <c r="R142" s="1010" t="s">
        <v>1470</v>
      </c>
      <c r="S142" s="1011">
        <v>0</v>
      </c>
    </row>
    <row r="143" spans="6:19">
      <c r="Q143" s="1010" t="s">
        <v>1489</v>
      </c>
      <c r="R143" s="1010" t="s">
        <v>1471</v>
      </c>
      <c r="S143" s="1011">
        <v>5</v>
      </c>
    </row>
    <row r="144" spans="6:19">
      <c r="Q144" s="1010" t="s">
        <v>1489</v>
      </c>
      <c r="R144" s="1010" t="s">
        <v>1472</v>
      </c>
      <c r="S144" s="1011">
        <v>10</v>
      </c>
    </row>
  </sheetData>
  <sheetProtection selectLockedCells="1" selectUnlockedCells="1"/>
  <mergeCells count="26">
    <mergeCell ref="D1:E2"/>
    <mergeCell ref="F1:I2"/>
    <mergeCell ref="A3:B3"/>
    <mergeCell ref="C3:F3"/>
    <mergeCell ref="A4:B4"/>
    <mergeCell ref="C4:D4"/>
    <mergeCell ref="E4:F4"/>
    <mergeCell ref="G4:G5"/>
    <mergeCell ref="H4:I4"/>
    <mergeCell ref="A66:A75"/>
    <mergeCell ref="J4:K5"/>
    <mergeCell ref="L4:L5"/>
    <mergeCell ref="A6:A10"/>
    <mergeCell ref="C6:D6"/>
    <mergeCell ref="A11:A15"/>
    <mergeCell ref="A16:A20"/>
    <mergeCell ref="A21:A27"/>
    <mergeCell ref="A30:A36"/>
    <mergeCell ref="A37:A48"/>
    <mergeCell ref="A49:A65"/>
    <mergeCell ref="C49:E49"/>
    <mergeCell ref="A76:A78"/>
    <mergeCell ref="B94:H94"/>
    <mergeCell ref="B105:B106"/>
    <mergeCell ref="C105:C106"/>
    <mergeCell ref="D105:L105"/>
  </mergeCells>
  <phoneticPr fontId="4" type="noConversion"/>
  <dataValidations count="22">
    <dataValidation type="list" allowBlank="1" showInputMessage="1" showErrorMessage="1" sqref="M3" xr:uid="{D3466C64-0F0A-45F9-AE63-4DB4CC1AA7C5}">
      <formula1>$N$2:$N$3</formula1>
    </dataValidation>
    <dataValidation type="list" allowBlank="1" showInputMessage="1" showErrorMessage="1" sqref="C6:D6 WVK983046:WVL983046 WLO983046:WLP983046 WBS983046:WBT983046 VRW983046:VRX983046 VIA983046:VIB983046 UYE983046:UYF983046 UOI983046:UOJ983046 UEM983046:UEN983046 TUQ983046:TUR983046 TKU983046:TKV983046 TAY983046:TAZ983046 SRC983046:SRD983046 SHG983046:SHH983046 RXK983046:RXL983046 RNO983046:RNP983046 RDS983046:RDT983046 QTW983046:QTX983046 QKA983046:QKB983046 QAE983046:QAF983046 PQI983046:PQJ983046 PGM983046:PGN983046 OWQ983046:OWR983046 OMU983046:OMV983046 OCY983046:OCZ983046 NTC983046:NTD983046 NJG983046:NJH983046 MZK983046:MZL983046 MPO983046:MPP983046 MFS983046:MFT983046 LVW983046:LVX983046 LMA983046:LMB983046 LCE983046:LCF983046 KSI983046:KSJ983046 KIM983046:KIN983046 JYQ983046:JYR983046 JOU983046:JOV983046 JEY983046:JEZ983046 IVC983046:IVD983046 ILG983046:ILH983046 IBK983046:IBL983046 HRO983046:HRP983046 HHS983046:HHT983046 GXW983046:GXX983046 GOA983046:GOB983046 GEE983046:GEF983046 FUI983046:FUJ983046 FKM983046:FKN983046 FAQ983046:FAR983046 EQU983046:EQV983046 EGY983046:EGZ983046 DXC983046:DXD983046 DNG983046:DNH983046 DDK983046:DDL983046 CTO983046:CTP983046 CJS983046:CJT983046 BZW983046:BZX983046 BQA983046:BQB983046 BGE983046:BGF983046 AWI983046:AWJ983046 AMM983046:AMN983046 ACQ983046:ACR983046 SU983046:SV983046 IY983046:IZ983046 C983046:D983046 WVK917510:WVL917510 WLO917510:WLP917510 WBS917510:WBT917510 VRW917510:VRX917510 VIA917510:VIB917510 UYE917510:UYF917510 UOI917510:UOJ917510 UEM917510:UEN917510 TUQ917510:TUR917510 TKU917510:TKV917510 TAY917510:TAZ917510 SRC917510:SRD917510 SHG917510:SHH917510 RXK917510:RXL917510 RNO917510:RNP917510 RDS917510:RDT917510 QTW917510:QTX917510 QKA917510:QKB917510 QAE917510:QAF917510 PQI917510:PQJ917510 PGM917510:PGN917510 OWQ917510:OWR917510 OMU917510:OMV917510 OCY917510:OCZ917510 NTC917510:NTD917510 NJG917510:NJH917510 MZK917510:MZL917510 MPO917510:MPP917510 MFS917510:MFT917510 LVW917510:LVX917510 LMA917510:LMB917510 LCE917510:LCF917510 KSI917510:KSJ917510 KIM917510:KIN917510 JYQ917510:JYR917510 JOU917510:JOV917510 JEY917510:JEZ917510 IVC917510:IVD917510 ILG917510:ILH917510 IBK917510:IBL917510 HRO917510:HRP917510 HHS917510:HHT917510 GXW917510:GXX917510 GOA917510:GOB917510 GEE917510:GEF917510 FUI917510:FUJ917510 FKM917510:FKN917510 FAQ917510:FAR917510 EQU917510:EQV917510 EGY917510:EGZ917510 DXC917510:DXD917510 DNG917510:DNH917510 DDK917510:DDL917510 CTO917510:CTP917510 CJS917510:CJT917510 BZW917510:BZX917510 BQA917510:BQB917510 BGE917510:BGF917510 AWI917510:AWJ917510 AMM917510:AMN917510 ACQ917510:ACR917510 SU917510:SV917510 IY917510:IZ917510 C917510:D917510 WVK851974:WVL851974 WLO851974:WLP851974 WBS851974:WBT851974 VRW851974:VRX851974 VIA851974:VIB851974 UYE851974:UYF851974 UOI851974:UOJ851974 UEM851974:UEN851974 TUQ851974:TUR851974 TKU851974:TKV851974 TAY851974:TAZ851974 SRC851974:SRD851974 SHG851974:SHH851974 RXK851974:RXL851974 RNO851974:RNP851974 RDS851974:RDT851974 QTW851974:QTX851974 QKA851974:QKB851974 QAE851974:QAF851974 PQI851974:PQJ851974 PGM851974:PGN851974 OWQ851974:OWR851974 OMU851974:OMV851974 OCY851974:OCZ851974 NTC851974:NTD851974 NJG851974:NJH851974 MZK851974:MZL851974 MPO851974:MPP851974 MFS851974:MFT851974 LVW851974:LVX851974 LMA851974:LMB851974 LCE851974:LCF851974 KSI851974:KSJ851974 KIM851974:KIN851974 JYQ851974:JYR851974 JOU851974:JOV851974 JEY851974:JEZ851974 IVC851974:IVD851974 ILG851974:ILH851974 IBK851974:IBL851974 HRO851974:HRP851974 HHS851974:HHT851974 GXW851974:GXX851974 GOA851974:GOB851974 GEE851974:GEF851974 FUI851974:FUJ851974 FKM851974:FKN851974 FAQ851974:FAR851974 EQU851974:EQV851974 EGY851974:EGZ851974 DXC851974:DXD851974 DNG851974:DNH851974 DDK851974:DDL851974 CTO851974:CTP851974 CJS851974:CJT851974 BZW851974:BZX851974 BQA851974:BQB851974 BGE851974:BGF851974 AWI851974:AWJ851974 AMM851974:AMN851974 ACQ851974:ACR851974 SU851974:SV851974 IY851974:IZ851974 C851974:D851974 WVK786438:WVL786438 WLO786438:WLP786438 WBS786438:WBT786438 VRW786438:VRX786438 VIA786438:VIB786438 UYE786438:UYF786438 UOI786438:UOJ786438 UEM786438:UEN786438 TUQ786438:TUR786438 TKU786438:TKV786438 TAY786438:TAZ786438 SRC786438:SRD786438 SHG786438:SHH786438 RXK786438:RXL786438 RNO786438:RNP786438 RDS786438:RDT786438 QTW786438:QTX786438 QKA786438:QKB786438 QAE786438:QAF786438 PQI786438:PQJ786438 PGM786438:PGN786438 OWQ786438:OWR786438 OMU786438:OMV786438 OCY786438:OCZ786438 NTC786438:NTD786438 NJG786438:NJH786438 MZK786438:MZL786438 MPO786438:MPP786438 MFS786438:MFT786438 LVW786438:LVX786438 LMA786438:LMB786438 LCE786438:LCF786438 KSI786438:KSJ786438 KIM786438:KIN786438 JYQ786438:JYR786438 JOU786438:JOV786438 JEY786438:JEZ786438 IVC786438:IVD786438 ILG786438:ILH786438 IBK786438:IBL786438 HRO786438:HRP786438 HHS786438:HHT786438 GXW786438:GXX786438 GOA786438:GOB786438 GEE786438:GEF786438 FUI786438:FUJ786438 FKM786438:FKN786438 FAQ786438:FAR786438 EQU786438:EQV786438 EGY786438:EGZ786438 DXC786438:DXD786438 DNG786438:DNH786438 DDK786438:DDL786438 CTO786438:CTP786438 CJS786438:CJT786438 BZW786438:BZX786438 BQA786438:BQB786438 BGE786438:BGF786438 AWI786438:AWJ786438 AMM786438:AMN786438 ACQ786438:ACR786438 SU786438:SV786438 IY786438:IZ786438 C786438:D786438 WVK720902:WVL720902 WLO720902:WLP720902 WBS720902:WBT720902 VRW720902:VRX720902 VIA720902:VIB720902 UYE720902:UYF720902 UOI720902:UOJ720902 UEM720902:UEN720902 TUQ720902:TUR720902 TKU720902:TKV720902 TAY720902:TAZ720902 SRC720902:SRD720902 SHG720902:SHH720902 RXK720902:RXL720902 RNO720902:RNP720902 RDS720902:RDT720902 QTW720902:QTX720902 QKA720902:QKB720902 QAE720902:QAF720902 PQI720902:PQJ720902 PGM720902:PGN720902 OWQ720902:OWR720902 OMU720902:OMV720902 OCY720902:OCZ720902 NTC720902:NTD720902 NJG720902:NJH720902 MZK720902:MZL720902 MPO720902:MPP720902 MFS720902:MFT720902 LVW720902:LVX720902 LMA720902:LMB720902 LCE720902:LCF720902 KSI720902:KSJ720902 KIM720902:KIN720902 JYQ720902:JYR720902 JOU720902:JOV720902 JEY720902:JEZ720902 IVC720902:IVD720902 ILG720902:ILH720902 IBK720902:IBL720902 HRO720902:HRP720902 HHS720902:HHT720902 GXW720902:GXX720902 GOA720902:GOB720902 GEE720902:GEF720902 FUI720902:FUJ720902 FKM720902:FKN720902 FAQ720902:FAR720902 EQU720902:EQV720902 EGY720902:EGZ720902 DXC720902:DXD720902 DNG720902:DNH720902 DDK720902:DDL720902 CTO720902:CTP720902 CJS720902:CJT720902 BZW720902:BZX720902 BQA720902:BQB720902 BGE720902:BGF720902 AWI720902:AWJ720902 AMM720902:AMN720902 ACQ720902:ACR720902 SU720902:SV720902 IY720902:IZ720902 C720902:D720902 WVK655366:WVL655366 WLO655366:WLP655366 WBS655366:WBT655366 VRW655366:VRX655366 VIA655366:VIB655366 UYE655366:UYF655366 UOI655366:UOJ655366 UEM655366:UEN655366 TUQ655366:TUR655366 TKU655366:TKV655366 TAY655366:TAZ655366 SRC655366:SRD655366 SHG655366:SHH655366 RXK655366:RXL655366 RNO655366:RNP655366 RDS655366:RDT655366 QTW655366:QTX655366 QKA655366:QKB655366 QAE655366:QAF655366 PQI655366:PQJ655366 PGM655366:PGN655366 OWQ655366:OWR655366 OMU655366:OMV655366 OCY655366:OCZ655366 NTC655366:NTD655366 NJG655366:NJH655366 MZK655366:MZL655366 MPO655366:MPP655366 MFS655366:MFT655366 LVW655366:LVX655366 LMA655366:LMB655366 LCE655366:LCF655366 KSI655366:KSJ655366 KIM655366:KIN655366 JYQ655366:JYR655366 JOU655366:JOV655366 JEY655366:JEZ655366 IVC655366:IVD655366 ILG655366:ILH655366 IBK655366:IBL655366 HRO655366:HRP655366 HHS655366:HHT655366 GXW655366:GXX655366 GOA655366:GOB655366 GEE655366:GEF655366 FUI655366:FUJ655366 FKM655366:FKN655366 FAQ655366:FAR655366 EQU655366:EQV655366 EGY655366:EGZ655366 DXC655366:DXD655366 DNG655366:DNH655366 DDK655366:DDL655366 CTO655366:CTP655366 CJS655366:CJT655366 BZW655366:BZX655366 BQA655366:BQB655366 BGE655366:BGF655366 AWI655366:AWJ655366 AMM655366:AMN655366 ACQ655366:ACR655366 SU655366:SV655366 IY655366:IZ655366 C655366:D655366 WVK589830:WVL589830 WLO589830:WLP589830 WBS589830:WBT589830 VRW589830:VRX589830 VIA589830:VIB589830 UYE589830:UYF589830 UOI589830:UOJ589830 UEM589830:UEN589830 TUQ589830:TUR589830 TKU589830:TKV589830 TAY589830:TAZ589830 SRC589830:SRD589830 SHG589830:SHH589830 RXK589830:RXL589830 RNO589830:RNP589830 RDS589830:RDT589830 QTW589830:QTX589830 QKA589830:QKB589830 QAE589830:QAF589830 PQI589830:PQJ589830 PGM589830:PGN589830 OWQ589830:OWR589830 OMU589830:OMV589830 OCY589830:OCZ589830 NTC589830:NTD589830 NJG589830:NJH589830 MZK589830:MZL589830 MPO589830:MPP589830 MFS589830:MFT589830 LVW589830:LVX589830 LMA589830:LMB589830 LCE589830:LCF589830 KSI589830:KSJ589830 KIM589830:KIN589830 JYQ589830:JYR589830 JOU589830:JOV589830 JEY589830:JEZ589830 IVC589830:IVD589830 ILG589830:ILH589830 IBK589830:IBL589830 HRO589830:HRP589830 HHS589830:HHT589830 GXW589830:GXX589830 GOA589830:GOB589830 GEE589830:GEF589830 FUI589830:FUJ589830 FKM589830:FKN589830 FAQ589830:FAR589830 EQU589830:EQV589830 EGY589830:EGZ589830 DXC589830:DXD589830 DNG589830:DNH589830 DDK589830:DDL589830 CTO589830:CTP589830 CJS589830:CJT589830 BZW589830:BZX589830 BQA589830:BQB589830 BGE589830:BGF589830 AWI589830:AWJ589830 AMM589830:AMN589830 ACQ589830:ACR589830 SU589830:SV589830 IY589830:IZ589830 C589830:D589830 WVK524294:WVL524294 WLO524294:WLP524294 WBS524294:WBT524294 VRW524294:VRX524294 VIA524294:VIB524294 UYE524294:UYF524294 UOI524294:UOJ524294 UEM524294:UEN524294 TUQ524294:TUR524294 TKU524294:TKV524294 TAY524294:TAZ524294 SRC524294:SRD524294 SHG524294:SHH524294 RXK524294:RXL524294 RNO524294:RNP524294 RDS524294:RDT524294 QTW524294:QTX524294 QKA524294:QKB524294 QAE524294:QAF524294 PQI524294:PQJ524294 PGM524294:PGN524294 OWQ524294:OWR524294 OMU524294:OMV524294 OCY524294:OCZ524294 NTC524294:NTD524294 NJG524294:NJH524294 MZK524294:MZL524294 MPO524294:MPP524294 MFS524294:MFT524294 LVW524294:LVX524294 LMA524294:LMB524294 LCE524294:LCF524294 KSI524294:KSJ524294 KIM524294:KIN524294 JYQ524294:JYR524294 JOU524294:JOV524294 JEY524294:JEZ524294 IVC524294:IVD524294 ILG524294:ILH524294 IBK524294:IBL524294 HRO524294:HRP524294 HHS524294:HHT524294 GXW524294:GXX524294 GOA524294:GOB524294 GEE524294:GEF524294 FUI524294:FUJ524294 FKM524294:FKN524294 FAQ524294:FAR524294 EQU524294:EQV524294 EGY524294:EGZ524294 DXC524294:DXD524294 DNG524294:DNH524294 DDK524294:DDL524294 CTO524294:CTP524294 CJS524294:CJT524294 BZW524294:BZX524294 BQA524294:BQB524294 BGE524294:BGF524294 AWI524294:AWJ524294 AMM524294:AMN524294 ACQ524294:ACR524294 SU524294:SV524294 IY524294:IZ524294 C524294:D524294 WVK458758:WVL458758 WLO458758:WLP458758 WBS458758:WBT458758 VRW458758:VRX458758 VIA458758:VIB458758 UYE458758:UYF458758 UOI458758:UOJ458758 UEM458758:UEN458758 TUQ458758:TUR458758 TKU458758:TKV458758 TAY458758:TAZ458758 SRC458758:SRD458758 SHG458758:SHH458758 RXK458758:RXL458758 RNO458758:RNP458758 RDS458758:RDT458758 QTW458758:QTX458758 QKA458758:QKB458758 QAE458758:QAF458758 PQI458758:PQJ458758 PGM458758:PGN458758 OWQ458758:OWR458758 OMU458758:OMV458758 OCY458758:OCZ458758 NTC458758:NTD458758 NJG458758:NJH458758 MZK458758:MZL458758 MPO458758:MPP458758 MFS458758:MFT458758 LVW458758:LVX458758 LMA458758:LMB458758 LCE458758:LCF458758 KSI458758:KSJ458758 KIM458758:KIN458758 JYQ458758:JYR458758 JOU458758:JOV458758 JEY458758:JEZ458758 IVC458758:IVD458758 ILG458758:ILH458758 IBK458758:IBL458758 HRO458758:HRP458758 HHS458758:HHT458758 GXW458758:GXX458758 GOA458758:GOB458758 GEE458758:GEF458758 FUI458758:FUJ458758 FKM458758:FKN458758 FAQ458758:FAR458758 EQU458758:EQV458758 EGY458758:EGZ458758 DXC458758:DXD458758 DNG458758:DNH458758 DDK458758:DDL458758 CTO458758:CTP458758 CJS458758:CJT458758 BZW458758:BZX458758 BQA458758:BQB458758 BGE458758:BGF458758 AWI458758:AWJ458758 AMM458758:AMN458758 ACQ458758:ACR458758 SU458758:SV458758 IY458758:IZ458758 C458758:D458758 WVK393222:WVL393222 WLO393222:WLP393222 WBS393222:WBT393222 VRW393222:VRX393222 VIA393222:VIB393222 UYE393222:UYF393222 UOI393222:UOJ393222 UEM393222:UEN393222 TUQ393222:TUR393222 TKU393222:TKV393222 TAY393222:TAZ393222 SRC393222:SRD393222 SHG393222:SHH393222 RXK393222:RXL393222 RNO393222:RNP393222 RDS393222:RDT393222 QTW393222:QTX393222 QKA393222:QKB393222 QAE393222:QAF393222 PQI393222:PQJ393222 PGM393222:PGN393222 OWQ393222:OWR393222 OMU393222:OMV393222 OCY393222:OCZ393222 NTC393222:NTD393222 NJG393222:NJH393222 MZK393222:MZL393222 MPO393222:MPP393222 MFS393222:MFT393222 LVW393222:LVX393222 LMA393222:LMB393222 LCE393222:LCF393222 KSI393222:KSJ393222 KIM393222:KIN393222 JYQ393222:JYR393222 JOU393222:JOV393222 JEY393222:JEZ393222 IVC393222:IVD393222 ILG393222:ILH393222 IBK393222:IBL393222 HRO393222:HRP393222 HHS393222:HHT393222 GXW393222:GXX393222 GOA393222:GOB393222 GEE393222:GEF393222 FUI393222:FUJ393222 FKM393222:FKN393222 FAQ393222:FAR393222 EQU393222:EQV393222 EGY393222:EGZ393222 DXC393222:DXD393222 DNG393222:DNH393222 DDK393222:DDL393222 CTO393222:CTP393222 CJS393222:CJT393222 BZW393222:BZX393222 BQA393222:BQB393222 BGE393222:BGF393222 AWI393222:AWJ393222 AMM393222:AMN393222 ACQ393222:ACR393222 SU393222:SV393222 IY393222:IZ393222 C393222:D393222 WVK327686:WVL327686 WLO327686:WLP327686 WBS327686:WBT327686 VRW327686:VRX327686 VIA327686:VIB327686 UYE327686:UYF327686 UOI327686:UOJ327686 UEM327686:UEN327686 TUQ327686:TUR327686 TKU327686:TKV327686 TAY327686:TAZ327686 SRC327686:SRD327686 SHG327686:SHH327686 RXK327686:RXL327686 RNO327686:RNP327686 RDS327686:RDT327686 QTW327686:QTX327686 QKA327686:QKB327686 QAE327686:QAF327686 PQI327686:PQJ327686 PGM327686:PGN327686 OWQ327686:OWR327686 OMU327686:OMV327686 OCY327686:OCZ327686 NTC327686:NTD327686 NJG327686:NJH327686 MZK327686:MZL327686 MPO327686:MPP327686 MFS327686:MFT327686 LVW327686:LVX327686 LMA327686:LMB327686 LCE327686:LCF327686 KSI327686:KSJ327686 KIM327686:KIN327686 JYQ327686:JYR327686 JOU327686:JOV327686 JEY327686:JEZ327686 IVC327686:IVD327686 ILG327686:ILH327686 IBK327686:IBL327686 HRO327686:HRP327686 HHS327686:HHT327686 GXW327686:GXX327686 GOA327686:GOB327686 GEE327686:GEF327686 FUI327686:FUJ327686 FKM327686:FKN327686 FAQ327686:FAR327686 EQU327686:EQV327686 EGY327686:EGZ327686 DXC327686:DXD327686 DNG327686:DNH327686 DDK327686:DDL327686 CTO327686:CTP327686 CJS327686:CJT327686 BZW327686:BZX327686 BQA327686:BQB327686 BGE327686:BGF327686 AWI327686:AWJ327686 AMM327686:AMN327686 ACQ327686:ACR327686 SU327686:SV327686 IY327686:IZ327686 C327686:D327686 WVK262150:WVL262150 WLO262150:WLP262150 WBS262150:WBT262150 VRW262150:VRX262150 VIA262150:VIB262150 UYE262150:UYF262150 UOI262150:UOJ262150 UEM262150:UEN262150 TUQ262150:TUR262150 TKU262150:TKV262150 TAY262150:TAZ262150 SRC262150:SRD262150 SHG262150:SHH262150 RXK262150:RXL262150 RNO262150:RNP262150 RDS262150:RDT262150 QTW262150:QTX262150 QKA262150:QKB262150 QAE262150:QAF262150 PQI262150:PQJ262150 PGM262150:PGN262150 OWQ262150:OWR262150 OMU262150:OMV262150 OCY262150:OCZ262150 NTC262150:NTD262150 NJG262150:NJH262150 MZK262150:MZL262150 MPO262150:MPP262150 MFS262150:MFT262150 LVW262150:LVX262150 LMA262150:LMB262150 LCE262150:LCF262150 KSI262150:KSJ262150 KIM262150:KIN262150 JYQ262150:JYR262150 JOU262150:JOV262150 JEY262150:JEZ262150 IVC262150:IVD262150 ILG262150:ILH262150 IBK262150:IBL262150 HRO262150:HRP262150 HHS262150:HHT262150 GXW262150:GXX262150 GOA262150:GOB262150 GEE262150:GEF262150 FUI262150:FUJ262150 FKM262150:FKN262150 FAQ262150:FAR262150 EQU262150:EQV262150 EGY262150:EGZ262150 DXC262150:DXD262150 DNG262150:DNH262150 DDK262150:DDL262150 CTO262150:CTP262150 CJS262150:CJT262150 BZW262150:BZX262150 BQA262150:BQB262150 BGE262150:BGF262150 AWI262150:AWJ262150 AMM262150:AMN262150 ACQ262150:ACR262150 SU262150:SV262150 IY262150:IZ262150 C262150:D262150 WVK196614:WVL196614 WLO196614:WLP196614 WBS196614:WBT196614 VRW196614:VRX196614 VIA196614:VIB196614 UYE196614:UYF196614 UOI196614:UOJ196614 UEM196614:UEN196614 TUQ196614:TUR196614 TKU196614:TKV196614 TAY196614:TAZ196614 SRC196614:SRD196614 SHG196614:SHH196614 RXK196614:RXL196614 RNO196614:RNP196614 RDS196614:RDT196614 QTW196614:QTX196614 QKA196614:QKB196614 QAE196614:QAF196614 PQI196614:PQJ196614 PGM196614:PGN196614 OWQ196614:OWR196614 OMU196614:OMV196614 OCY196614:OCZ196614 NTC196614:NTD196614 NJG196614:NJH196614 MZK196614:MZL196614 MPO196614:MPP196614 MFS196614:MFT196614 LVW196614:LVX196614 LMA196614:LMB196614 LCE196614:LCF196614 KSI196614:KSJ196614 KIM196614:KIN196614 JYQ196614:JYR196614 JOU196614:JOV196614 JEY196614:JEZ196614 IVC196614:IVD196614 ILG196614:ILH196614 IBK196614:IBL196614 HRO196614:HRP196614 HHS196614:HHT196614 GXW196614:GXX196614 GOA196614:GOB196614 GEE196614:GEF196614 FUI196614:FUJ196614 FKM196614:FKN196614 FAQ196614:FAR196614 EQU196614:EQV196614 EGY196614:EGZ196614 DXC196614:DXD196614 DNG196614:DNH196614 DDK196614:DDL196614 CTO196614:CTP196614 CJS196614:CJT196614 BZW196614:BZX196614 BQA196614:BQB196614 BGE196614:BGF196614 AWI196614:AWJ196614 AMM196614:AMN196614 ACQ196614:ACR196614 SU196614:SV196614 IY196614:IZ196614 C196614:D196614 WVK131078:WVL131078 WLO131078:WLP131078 WBS131078:WBT131078 VRW131078:VRX131078 VIA131078:VIB131078 UYE131078:UYF131078 UOI131078:UOJ131078 UEM131078:UEN131078 TUQ131078:TUR131078 TKU131078:TKV131078 TAY131078:TAZ131078 SRC131078:SRD131078 SHG131078:SHH131078 RXK131078:RXL131078 RNO131078:RNP131078 RDS131078:RDT131078 QTW131078:QTX131078 QKA131078:QKB131078 QAE131078:QAF131078 PQI131078:PQJ131078 PGM131078:PGN131078 OWQ131078:OWR131078 OMU131078:OMV131078 OCY131078:OCZ131078 NTC131078:NTD131078 NJG131078:NJH131078 MZK131078:MZL131078 MPO131078:MPP131078 MFS131078:MFT131078 LVW131078:LVX131078 LMA131078:LMB131078 LCE131078:LCF131078 KSI131078:KSJ131078 KIM131078:KIN131078 JYQ131078:JYR131078 JOU131078:JOV131078 JEY131078:JEZ131078 IVC131078:IVD131078 ILG131078:ILH131078 IBK131078:IBL131078 HRO131078:HRP131078 HHS131078:HHT131078 GXW131078:GXX131078 GOA131078:GOB131078 GEE131078:GEF131078 FUI131078:FUJ131078 FKM131078:FKN131078 FAQ131078:FAR131078 EQU131078:EQV131078 EGY131078:EGZ131078 DXC131078:DXD131078 DNG131078:DNH131078 DDK131078:DDL131078 CTO131078:CTP131078 CJS131078:CJT131078 BZW131078:BZX131078 BQA131078:BQB131078 BGE131078:BGF131078 AWI131078:AWJ131078 AMM131078:AMN131078 ACQ131078:ACR131078 SU131078:SV131078 IY131078:IZ131078 C131078:D131078 WVK65542:WVL65542 WLO65542:WLP65542 WBS65542:WBT65542 VRW65542:VRX65542 VIA65542:VIB65542 UYE65542:UYF65542 UOI65542:UOJ65542 UEM65542:UEN65542 TUQ65542:TUR65542 TKU65542:TKV65542 TAY65542:TAZ65542 SRC65542:SRD65542 SHG65542:SHH65542 RXK65542:RXL65542 RNO65542:RNP65542 RDS65542:RDT65542 QTW65542:QTX65542 QKA65542:QKB65542 QAE65542:QAF65542 PQI65542:PQJ65542 PGM65542:PGN65542 OWQ65542:OWR65542 OMU65542:OMV65542 OCY65542:OCZ65542 NTC65542:NTD65542 NJG65542:NJH65542 MZK65542:MZL65542 MPO65542:MPP65542 MFS65542:MFT65542 LVW65542:LVX65542 LMA65542:LMB65542 LCE65542:LCF65542 KSI65542:KSJ65542 KIM65542:KIN65542 JYQ65542:JYR65542 JOU65542:JOV65542 JEY65542:JEZ65542 IVC65542:IVD65542 ILG65542:ILH65542 IBK65542:IBL65542 HRO65542:HRP65542 HHS65542:HHT65542 GXW65542:GXX65542 GOA65542:GOB65542 GEE65542:GEF65542 FUI65542:FUJ65542 FKM65542:FKN65542 FAQ65542:FAR65542 EQU65542:EQV65542 EGY65542:EGZ65542 DXC65542:DXD65542 DNG65542:DNH65542 DDK65542:DDL65542 CTO65542:CTP65542 CJS65542:CJT65542 BZW65542:BZX65542 BQA65542:BQB65542 BGE65542:BGF65542 AWI65542:AWJ65542 AMM65542:AMN65542 ACQ65542:ACR65542 SU65542:SV65542 IY65542:IZ65542 C65542:D65542 WVK6:WVL6 WLO6:WLP6 WBS6:WBT6 VRW6:VRX6 VIA6:VIB6 UYE6:UYF6 UOI6:UOJ6 UEM6:UEN6 TUQ6:TUR6 TKU6:TKV6 TAY6:TAZ6 SRC6:SRD6 SHG6:SHH6 RXK6:RXL6 RNO6:RNP6 RDS6:RDT6 QTW6:QTX6 QKA6:QKB6 QAE6:QAF6 PQI6:PQJ6 PGM6:PGN6 OWQ6:OWR6 OMU6:OMV6 OCY6:OCZ6 NTC6:NTD6 NJG6:NJH6 MZK6:MZL6 MPO6:MPP6 MFS6:MFT6 LVW6:LVX6 LMA6:LMB6 LCE6:LCF6 KSI6:KSJ6 KIM6:KIN6 JYQ6:JYR6 JOU6:JOV6 JEY6:JEZ6 IVC6:IVD6 ILG6:ILH6 IBK6:IBL6 HRO6:HRP6 HHS6:HHT6 GXW6:GXX6 GOA6:GOB6 GEE6:GEF6 FUI6:FUJ6 FKM6:FKN6 FAQ6:FAR6 EQU6:EQV6 EGY6:EGZ6 DXC6:DXD6 DNG6:DNH6 DDK6:DDL6 CTO6:CTP6 CJS6:CJT6 BZW6:BZX6 BQA6:BQB6 BGE6:BGF6 AWI6:AWJ6 AMM6:AMN6 ACQ6:ACR6 SU6:SV6 IY6:IZ6" xr:uid="{A1AB6730-1375-4856-B981-6D7025B7EF3C}">
      <formula1>$Q$7:$Q$8</formula1>
    </dataValidation>
    <dataValidation type="list" allowBlank="1" showInputMessage="1" showErrorMessage="1" sqref="B19 WVJ983059 WLN983059 WBR983059 VRV983059 VHZ983059 UYD983059 UOH983059 UEL983059 TUP983059 TKT983059 TAX983059 SRB983059 SHF983059 RXJ983059 RNN983059 RDR983059 QTV983059 QJZ983059 QAD983059 PQH983059 PGL983059 OWP983059 OMT983059 OCX983059 NTB983059 NJF983059 MZJ983059 MPN983059 MFR983059 LVV983059 LLZ983059 LCD983059 KSH983059 KIL983059 JYP983059 JOT983059 JEX983059 IVB983059 ILF983059 IBJ983059 HRN983059 HHR983059 GXV983059 GNZ983059 GED983059 FUH983059 FKL983059 FAP983059 EQT983059 EGX983059 DXB983059 DNF983059 DDJ983059 CTN983059 CJR983059 BZV983059 BPZ983059 BGD983059 AWH983059 AML983059 ACP983059 ST983059 IX983059 B983059 WVJ917523 WLN917523 WBR917523 VRV917523 VHZ917523 UYD917523 UOH917523 UEL917523 TUP917523 TKT917523 TAX917523 SRB917523 SHF917523 RXJ917523 RNN917523 RDR917523 QTV917523 QJZ917523 QAD917523 PQH917523 PGL917523 OWP917523 OMT917523 OCX917523 NTB917523 NJF917523 MZJ917523 MPN917523 MFR917523 LVV917523 LLZ917523 LCD917523 KSH917523 KIL917523 JYP917523 JOT917523 JEX917523 IVB917523 ILF917523 IBJ917523 HRN917523 HHR917523 GXV917523 GNZ917523 GED917523 FUH917523 FKL917523 FAP917523 EQT917523 EGX917523 DXB917523 DNF917523 DDJ917523 CTN917523 CJR917523 BZV917523 BPZ917523 BGD917523 AWH917523 AML917523 ACP917523 ST917523 IX917523 B917523 WVJ851987 WLN851987 WBR851987 VRV851987 VHZ851987 UYD851987 UOH851987 UEL851987 TUP851987 TKT851987 TAX851987 SRB851987 SHF851987 RXJ851987 RNN851987 RDR851987 QTV851987 QJZ851987 QAD851987 PQH851987 PGL851987 OWP851987 OMT851987 OCX851987 NTB851987 NJF851987 MZJ851987 MPN851987 MFR851987 LVV851987 LLZ851987 LCD851987 KSH851987 KIL851987 JYP851987 JOT851987 JEX851987 IVB851987 ILF851987 IBJ851987 HRN851987 HHR851987 GXV851987 GNZ851987 GED851987 FUH851987 FKL851987 FAP851987 EQT851987 EGX851987 DXB851987 DNF851987 DDJ851987 CTN851987 CJR851987 BZV851987 BPZ851987 BGD851987 AWH851987 AML851987 ACP851987 ST851987 IX851987 B851987 WVJ786451 WLN786451 WBR786451 VRV786451 VHZ786451 UYD786451 UOH786451 UEL786451 TUP786451 TKT786451 TAX786451 SRB786451 SHF786451 RXJ786451 RNN786451 RDR786451 QTV786451 QJZ786451 QAD786451 PQH786451 PGL786451 OWP786451 OMT786451 OCX786451 NTB786451 NJF786451 MZJ786451 MPN786451 MFR786451 LVV786451 LLZ786451 LCD786451 KSH786451 KIL786451 JYP786451 JOT786451 JEX786451 IVB786451 ILF786451 IBJ786451 HRN786451 HHR786451 GXV786451 GNZ786451 GED786451 FUH786451 FKL786451 FAP786451 EQT786451 EGX786451 DXB786451 DNF786451 DDJ786451 CTN786451 CJR786451 BZV786451 BPZ786451 BGD786451 AWH786451 AML786451 ACP786451 ST786451 IX786451 B786451 WVJ720915 WLN720915 WBR720915 VRV720915 VHZ720915 UYD720915 UOH720915 UEL720915 TUP720915 TKT720915 TAX720915 SRB720915 SHF720915 RXJ720915 RNN720915 RDR720915 QTV720915 QJZ720915 QAD720915 PQH720915 PGL720915 OWP720915 OMT720915 OCX720915 NTB720915 NJF720915 MZJ720915 MPN720915 MFR720915 LVV720915 LLZ720915 LCD720915 KSH720915 KIL720915 JYP720915 JOT720915 JEX720915 IVB720915 ILF720915 IBJ720915 HRN720915 HHR720915 GXV720915 GNZ720915 GED720915 FUH720915 FKL720915 FAP720915 EQT720915 EGX720915 DXB720915 DNF720915 DDJ720915 CTN720915 CJR720915 BZV720915 BPZ720915 BGD720915 AWH720915 AML720915 ACP720915 ST720915 IX720915 B720915 WVJ655379 WLN655379 WBR655379 VRV655379 VHZ655379 UYD655379 UOH655379 UEL655379 TUP655379 TKT655379 TAX655379 SRB655379 SHF655379 RXJ655379 RNN655379 RDR655379 QTV655379 QJZ655379 QAD655379 PQH655379 PGL655379 OWP655379 OMT655379 OCX655379 NTB655379 NJF655379 MZJ655379 MPN655379 MFR655379 LVV655379 LLZ655379 LCD655379 KSH655379 KIL655379 JYP655379 JOT655379 JEX655379 IVB655379 ILF655379 IBJ655379 HRN655379 HHR655379 GXV655379 GNZ655379 GED655379 FUH655379 FKL655379 FAP655379 EQT655379 EGX655379 DXB655379 DNF655379 DDJ655379 CTN655379 CJR655379 BZV655379 BPZ655379 BGD655379 AWH655379 AML655379 ACP655379 ST655379 IX655379 B655379 WVJ589843 WLN589843 WBR589843 VRV589843 VHZ589843 UYD589843 UOH589843 UEL589843 TUP589843 TKT589843 TAX589843 SRB589843 SHF589843 RXJ589843 RNN589843 RDR589843 QTV589843 QJZ589843 QAD589843 PQH589843 PGL589843 OWP589843 OMT589843 OCX589843 NTB589843 NJF589843 MZJ589843 MPN589843 MFR589843 LVV589843 LLZ589843 LCD589843 KSH589843 KIL589843 JYP589843 JOT589843 JEX589843 IVB589843 ILF589843 IBJ589843 HRN589843 HHR589843 GXV589843 GNZ589843 GED589843 FUH589843 FKL589843 FAP589843 EQT589843 EGX589843 DXB589843 DNF589843 DDJ589843 CTN589843 CJR589843 BZV589843 BPZ589843 BGD589843 AWH589843 AML589843 ACP589843 ST589843 IX589843 B589843 WVJ524307 WLN524307 WBR524307 VRV524307 VHZ524307 UYD524307 UOH524307 UEL524307 TUP524307 TKT524307 TAX524307 SRB524307 SHF524307 RXJ524307 RNN524307 RDR524307 QTV524307 QJZ524307 QAD524307 PQH524307 PGL524307 OWP524307 OMT524307 OCX524307 NTB524307 NJF524307 MZJ524307 MPN524307 MFR524307 LVV524307 LLZ524307 LCD524307 KSH524307 KIL524307 JYP524307 JOT524307 JEX524307 IVB524307 ILF524307 IBJ524307 HRN524307 HHR524307 GXV524307 GNZ524307 GED524307 FUH524307 FKL524307 FAP524307 EQT524307 EGX524307 DXB524307 DNF524307 DDJ524307 CTN524307 CJR524307 BZV524307 BPZ524307 BGD524307 AWH524307 AML524307 ACP524307 ST524307 IX524307 B524307 WVJ458771 WLN458771 WBR458771 VRV458771 VHZ458771 UYD458771 UOH458771 UEL458771 TUP458771 TKT458771 TAX458771 SRB458771 SHF458771 RXJ458771 RNN458771 RDR458771 QTV458771 QJZ458771 QAD458771 PQH458771 PGL458771 OWP458771 OMT458771 OCX458771 NTB458771 NJF458771 MZJ458771 MPN458771 MFR458771 LVV458771 LLZ458771 LCD458771 KSH458771 KIL458771 JYP458771 JOT458771 JEX458771 IVB458771 ILF458771 IBJ458771 HRN458771 HHR458771 GXV458771 GNZ458771 GED458771 FUH458771 FKL458771 FAP458771 EQT458771 EGX458771 DXB458771 DNF458771 DDJ458771 CTN458771 CJR458771 BZV458771 BPZ458771 BGD458771 AWH458771 AML458771 ACP458771 ST458771 IX458771 B458771 WVJ393235 WLN393235 WBR393235 VRV393235 VHZ393235 UYD393235 UOH393235 UEL393235 TUP393235 TKT393235 TAX393235 SRB393235 SHF393235 RXJ393235 RNN393235 RDR393235 QTV393235 QJZ393235 QAD393235 PQH393235 PGL393235 OWP393235 OMT393235 OCX393235 NTB393235 NJF393235 MZJ393235 MPN393235 MFR393235 LVV393235 LLZ393235 LCD393235 KSH393235 KIL393235 JYP393235 JOT393235 JEX393235 IVB393235 ILF393235 IBJ393235 HRN393235 HHR393235 GXV393235 GNZ393235 GED393235 FUH393235 FKL393235 FAP393235 EQT393235 EGX393235 DXB393235 DNF393235 DDJ393235 CTN393235 CJR393235 BZV393235 BPZ393235 BGD393235 AWH393235 AML393235 ACP393235 ST393235 IX393235 B393235 WVJ327699 WLN327699 WBR327699 VRV327699 VHZ327699 UYD327699 UOH327699 UEL327699 TUP327699 TKT327699 TAX327699 SRB327699 SHF327699 RXJ327699 RNN327699 RDR327699 QTV327699 QJZ327699 QAD327699 PQH327699 PGL327699 OWP327699 OMT327699 OCX327699 NTB327699 NJF327699 MZJ327699 MPN327699 MFR327699 LVV327699 LLZ327699 LCD327699 KSH327699 KIL327699 JYP327699 JOT327699 JEX327699 IVB327699 ILF327699 IBJ327699 HRN327699 HHR327699 GXV327699 GNZ327699 GED327699 FUH327699 FKL327699 FAP327699 EQT327699 EGX327699 DXB327699 DNF327699 DDJ327699 CTN327699 CJR327699 BZV327699 BPZ327699 BGD327699 AWH327699 AML327699 ACP327699 ST327699 IX327699 B327699 WVJ262163 WLN262163 WBR262163 VRV262163 VHZ262163 UYD262163 UOH262163 UEL262163 TUP262163 TKT262163 TAX262163 SRB262163 SHF262163 RXJ262163 RNN262163 RDR262163 QTV262163 QJZ262163 QAD262163 PQH262163 PGL262163 OWP262163 OMT262163 OCX262163 NTB262163 NJF262163 MZJ262163 MPN262163 MFR262163 LVV262163 LLZ262163 LCD262163 KSH262163 KIL262163 JYP262163 JOT262163 JEX262163 IVB262163 ILF262163 IBJ262163 HRN262163 HHR262163 GXV262163 GNZ262163 GED262163 FUH262163 FKL262163 FAP262163 EQT262163 EGX262163 DXB262163 DNF262163 DDJ262163 CTN262163 CJR262163 BZV262163 BPZ262163 BGD262163 AWH262163 AML262163 ACP262163 ST262163 IX262163 B262163 WVJ196627 WLN196627 WBR196627 VRV196627 VHZ196627 UYD196627 UOH196627 UEL196627 TUP196627 TKT196627 TAX196627 SRB196627 SHF196627 RXJ196627 RNN196627 RDR196627 QTV196627 QJZ196627 QAD196627 PQH196627 PGL196627 OWP196627 OMT196627 OCX196627 NTB196627 NJF196627 MZJ196627 MPN196627 MFR196627 LVV196627 LLZ196627 LCD196627 KSH196627 KIL196627 JYP196627 JOT196627 JEX196627 IVB196627 ILF196627 IBJ196627 HRN196627 HHR196627 GXV196627 GNZ196627 GED196627 FUH196627 FKL196627 FAP196627 EQT196627 EGX196627 DXB196627 DNF196627 DDJ196627 CTN196627 CJR196627 BZV196627 BPZ196627 BGD196627 AWH196627 AML196627 ACP196627 ST196627 IX196627 B196627 WVJ131091 WLN131091 WBR131091 VRV131091 VHZ131091 UYD131091 UOH131091 UEL131091 TUP131091 TKT131091 TAX131091 SRB131091 SHF131091 RXJ131091 RNN131091 RDR131091 QTV131091 QJZ131091 QAD131091 PQH131091 PGL131091 OWP131091 OMT131091 OCX131091 NTB131091 NJF131091 MZJ131091 MPN131091 MFR131091 LVV131091 LLZ131091 LCD131091 KSH131091 KIL131091 JYP131091 JOT131091 JEX131091 IVB131091 ILF131091 IBJ131091 HRN131091 HHR131091 GXV131091 GNZ131091 GED131091 FUH131091 FKL131091 FAP131091 EQT131091 EGX131091 DXB131091 DNF131091 DDJ131091 CTN131091 CJR131091 BZV131091 BPZ131091 BGD131091 AWH131091 AML131091 ACP131091 ST131091 IX131091 B131091 WVJ65555 WLN65555 WBR65555 VRV65555 VHZ65555 UYD65555 UOH65555 UEL65555 TUP65555 TKT65555 TAX65555 SRB65555 SHF65555 RXJ65555 RNN65555 RDR65555 QTV65555 QJZ65555 QAD65555 PQH65555 PGL65555 OWP65555 OMT65555 OCX65555 NTB65555 NJF65555 MZJ65555 MPN65555 MFR65555 LVV65555 LLZ65555 LCD65555 KSH65555 KIL65555 JYP65555 JOT65555 JEX65555 IVB65555 ILF65555 IBJ65555 HRN65555 HHR65555 GXV65555 GNZ65555 GED65555 FUH65555 FKL65555 FAP65555 EQT65555 EGX65555 DXB65555 DNF65555 DDJ65555 CTN65555 CJR65555 BZV65555 BPZ65555 BGD65555 AWH65555 AML65555 ACP65555 ST65555 IX65555 B65555 WVJ19 WLN19 WBR19 VRV19 VHZ19 UYD19 UOH19 UEL19 TUP19 TKT19 TAX19 SRB19 SHF19 RXJ19 RNN19 RDR19 QTV19 QJZ19 QAD19 PQH19 PGL19 OWP19 OMT19 OCX19 NTB19 NJF19 MZJ19 MPN19 MFR19 LVV19 LLZ19 LCD19 KSH19 KIL19 JYP19 JOT19 JEX19 IVB19 ILF19 IBJ19 HRN19 HHR19 GXV19 GNZ19 GED19 FUH19 FKL19 FAP19 EQT19 EGX19 DXB19 DNF19 DDJ19 CTN19 CJR19 BZV19 BPZ19 BGD19 AWH19 AML19 ACP19 ST19 IX19" xr:uid="{9F57F6F0-6455-41EB-833E-B5DFAA1B15AF}">
      <formula1>$Q$17:$Q$18</formula1>
    </dataValidation>
    <dataValidation type="list" allowBlank="1" showInputMessage="1" showErrorMessage="1" sqref="C30 WVK983070 WLO983070 WBS983070 VRW983070 VIA983070 UYE983070 UOI983070 UEM983070 TUQ983070 TKU983070 TAY983070 SRC983070 SHG983070 RXK983070 RNO983070 RDS983070 QTW983070 QKA983070 QAE983070 PQI983070 PGM983070 OWQ983070 OMU983070 OCY983070 NTC983070 NJG983070 MZK983070 MPO983070 MFS983070 LVW983070 LMA983070 LCE983070 KSI983070 KIM983070 JYQ983070 JOU983070 JEY983070 IVC983070 ILG983070 IBK983070 HRO983070 HHS983070 GXW983070 GOA983070 GEE983070 FUI983070 FKM983070 FAQ983070 EQU983070 EGY983070 DXC983070 DNG983070 DDK983070 CTO983070 CJS983070 BZW983070 BQA983070 BGE983070 AWI983070 AMM983070 ACQ983070 SU983070 IY983070 C983070 WVK917534 WLO917534 WBS917534 VRW917534 VIA917534 UYE917534 UOI917534 UEM917534 TUQ917534 TKU917534 TAY917534 SRC917534 SHG917534 RXK917534 RNO917534 RDS917534 QTW917534 QKA917534 QAE917534 PQI917534 PGM917534 OWQ917534 OMU917534 OCY917534 NTC917534 NJG917534 MZK917534 MPO917534 MFS917534 LVW917534 LMA917534 LCE917534 KSI917534 KIM917534 JYQ917534 JOU917534 JEY917534 IVC917534 ILG917534 IBK917534 HRO917534 HHS917534 GXW917534 GOA917534 GEE917534 FUI917534 FKM917534 FAQ917534 EQU917534 EGY917534 DXC917534 DNG917534 DDK917534 CTO917534 CJS917534 BZW917534 BQA917534 BGE917534 AWI917534 AMM917534 ACQ917534 SU917534 IY917534 C917534 WVK851998 WLO851998 WBS851998 VRW851998 VIA851998 UYE851998 UOI851998 UEM851998 TUQ851998 TKU851998 TAY851998 SRC851998 SHG851998 RXK851998 RNO851998 RDS851998 QTW851998 QKA851998 QAE851998 PQI851998 PGM851998 OWQ851998 OMU851998 OCY851998 NTC851998 NJG851998 MZK851998 MPO851998 MFS851998 LVW851998 LMA851998 LCE851998 KSI851998 KIM851998 JYQ851998 JOU851998 JEY851998 IVC851998 ILG851998 IBK851998 HRO851998 HHS851998 GXW851998 GOA851998 GEE851998 FUI851998 FKM851998 FAQ851998 EQU851998 EGY851998 DXC851998 DNG851998 DDK851998 CTO851998 CJS851998 BZW851998 BQA851998 BGE851998 AWI851998 AMM851998 ACQ851998 SU851998 IY851998 C851998 WVK786462 WLO786462 WBS786462 VRW786462 VIA786462 UYE786462 UOI786462 UEM786462 TUQ786462 TKU786462 TAY786462 SRC786462 SHG786462 RXK786462 RNO786462 RDS786462 QTW786462 QKA786462 QAE786462 PQI786462 PGM786462 OWQ786462 OMU786462 OCY786462 NTC786462 NJG786462 MZK786462 MPO786462 MFS786462 LVW786462 LMA786462 LCE786462 KSI786462 KIM786462 JYQ786462 JOU786462 JEY786462 IVC786462 ILG786462 IBK786462 HRO786462 HHS786462 GXW786462 GOA786462 GEE786462 FUI786462 FKM786462 FAQ786462 EQU786462 EGY786462 DXC786462 DNG786462 DDK786462 CTO786462 CJS786462 BZW786462 BQA786462 BGE786462 AWI786462 AMM786462 ACQ786462 SU786462 IY786462 C786462 WVK720926 WLO720926 WBS720926 VRW720926 VIA720926 UYE720926 UOI720926 UEM720926 TUQ720926 TKU720926 TAY720926 SRC720926 SHG720926 RXK720926 RNO720926 RDS720926 QTW720926 QKA720926 QAE720926 PQI720926 PGM720926 OWQ720926 OMU720926 OCY720926 NTC720926 NJG720926 MZK720926 MPO720926 MFS720926 LVW720926 LMA720926 LCE720926 KSI720926 KIM720926 JYQ720926 JOU720926 JEY720926 IVC720926 ILG720926 IBK720926 HRO720926 HHS720926 GXW720926 GOA720926 GEE720926 FUI720926 FKM720926 FAQ720926 EQU720926 EGY720926 DXC720926 DNG720926 DDK720926 CTO720926 CJS720926 BZW720926 BQA720926 BGE720926 AWI720926 AMM720926 ACQ720926 SU720926 IY720926 C720926 WVK655390 WLO655390 WBS655390 VRW655390 VIA655390 UYE655390 UOI655390 UEM655390 TUQ655390 TKU655390 TAY655390 SRC655390 SHG655390 RXK655390 RNO655390 RDS655390 QTW655390 QKA655390 QAE655390 PQI655390 PGM655390 OWQ655390 OMU655390 OCY655390 NTC655390 NJG655390 MZK655390 MPO655390 MFS655390 LVW655390 LMA655390 LCE655390 KSI655390 KIM655390 JYQ655390 JOU655390 JEY655390 IVC655390 ILG655390 IBK655390 HRO655390 HHS655390 GXW655390 GOA655390 GEE655390 FUI655390 FKM655390 FAQ655390 EQU655390 EGY655390 DXC655390 DNG655390 DDK655390 CTO655390 CJS655390 BZW655390 BQA655390 BGE655390 AWI655390 AMM655390 ACQ655390 SU655390 IY655390 C655390 WVK589854 WLO589854 WBS589854 VRW589854 VIA589854 UYE589854 UOI589854 UEM589854 TUQ589854 TKU589854 TAY589854 SRC589854 SHG589854 RXK589854 RNO589854 RDS589854 QTW589854 QKA589854 QAE589854 PQI589854 PGM589854 OWQ589854 OMU589854 OCY589854 NTC589854 NJG589854 MZK589854 MPO589854 MFS589854 LVW589854 LMA589854 LCE589854 KSI589854 KIM589854 JYQ589854 JOU589854 JEY589854 IVC589854 ILG589854 IBK589854 HRO589854 HHS589854 GXW589854 GOA589854 GEE589854 FUI589854 FKM589854 FAQ589854 EQU589854 EGY589854 DXC589854 DNG589854 DDK589854 CTO589854 CJS589854 BZW589854 BQA589854 BGE589854 AWI589854 AMM589854 ACQ589854 SU589854 IY589854 C589854 WVK524318 WLO524318 WBS524318 VRW524318 VIA524318 UYE524318 UOI524318 UEM524318 TUQ524318 TKU524318 TAY524318 SRC524318 SHG524318 RXK524318 RNO524318 RDS524318 QTW524318 QKA524318 QAE524318 PQI524318 PGM524318 OWQ524318 OMU524318 OCY524318 NTC524318 NJG524318 MZK524318 MPO524318 MFS524318 LVW524318 LMA524318 LCE524318 KSI524318 KIM524318 JYQ524318 JOU524318 JEY524318 IVC524318 ILG524318 IBK524318 HRO524318 HHS524318 GXW524318 GOA524318 GEE524318 FUI524318 FKM524318 FAQ524318 EQU524318 EGY524318 DXC524318 DNG524318 DDK524318 CTO524318 CJS524318 BZW524318 BQA524318 BGE524318 AWI524318 AMM524318 ACQ524318 SU524318 IY524318 C524318 WVK458782 WLO458782 WBS458782 VRW458782 VIA458782 UYE458782 UOI458782 UEM458782 TUQ458782 TKU458782 TAY458782 SRC458782 SHG458782 RXK458782 RNO458782 RDS458782 QTW458782 QKA458782 QAE458782 PQI458782 PGM458782 OWQ458782 OMU458782 OCY458782 NTC458782 NJG458782 MZK458782 MPO458782 MFS458782 LVW458782 LMA458782 LCE458782 KSI458782 KIM458782 JYQ458782 JOU458782 JEY458782 IVC458782 ILG458782 IBK458782 HRO458782 HHS458782 GXW458782 GOA458782 GEE458782 FUI458782 FKM458782 FAQ458782 EQU458782 EGY458782 DXC458782 DNG458782 DDK458782 CTO458782 CJS458782 BZW458782 BQA458782 BGE458782 AWI458782 AMM458782 ACQ458782 SU458782 IY458782 C458782 WVK393246 WLO393246 WBS393246 VRW393246 VIA393246 UYE393246 UOI393246 UEM393246 TUQ393246 TKU393246 TAY393246 SRC393246 SHG393246 RXK393246 RNO393246 RDS393246 QTW393246 QKA393246 QAE393246 PQI393246 PGM393246 OWQ393246 OMU393246 OCY393246 NTC393246 NJG393246 MZK393246 MPO393246 MFS393246 LVW393246 LMA393246 LCE393246 KSI393246 KIM393246 JYQ393246 JOU393246 JEY393246 IVC393246 ILG393246 IBK393246 HRO393246 HHS393246 GXW393246 GOA393246 GEE393246 FUI393246 FKM393246 FAQ393246 EQU393246 EGY393246 DXC393246 DNG393246 DDK393246 CTO393246 CJS393246 BZW393246 BQA393246 BGE393246 AWI393246 AMM393246 ACQ393246 SU393246 IY393246 C393246 WVK327710 WLO327710 WBS327710 VRW327710 VIA327710 UYE327710 UOI327710 UEM327710 TUQ327710 TKU327710 TAY327710 SRC327710 SHG327710 RXK327710 RNO327710 RDS327710 QTW327710 QKA327710 QAE327710 PQI327710 PGM327710 OWQ327710 OMU327710 OCY327710 NTC327710 NJG327710 MZK327710 MPO327710 MFS327710 LVW327710 LMA327710 LCE327710 KSI327710 KIM327710 JYQ327710 JOU327710 JEY327710 IVC327710 ILG327710 IBK327710 HRO327710 HHS327710 GXW327710 GOA327710 GEE327710 FUI327710 FKM327710 FAQ327710 EQU327710 EGY327710 DXC327710 DNG327710 DDK327710 CTO327710 CJS327710 BZW327710 BQA327710 BGE327710 AWI327710 AMM327710 ACQ327710 SU327710 IY327710 C327710 WVK262174 WLO262174 WBS262174 VRW262174 VIA262174 UYE262174 UOI262174 UEM262174 TUQ262174 TKU262174 TAY262174 SRC262174 SHG262174 RXK262174 RNO262174 RDS262174 QTW262174 QKA262174 QAE262174 PQI262174 PGM262174 OWQ262174 OMU262174 OCY262174 NTC262174 NJG262174 MZK262174 MPO262174 MFS262174 LVW262174 LMA262174 LCE262174 KSI262174 KIM262174 JYQ262174 JOU262174 JEY262174 IVC262174 ILG262174 IBK262174 HRO262174 HHS262174 GXW262174 GOA262174 GEE262174 FUI262174 FKM262174 FAQ262174 EQU262174 EGY262174 DXC262174 DNG262174 DDK262174 CTO262174 CJS262174 BZW262174 BQA262174 BGE262174 AWI262174 AMM262174 ACQ262174 SU262174 IY262174 C262174 WVK196638 WLO196638 WBS196638 VRW196638 VIA196638 UYE196638 UOI196638 UEM196638 TUQ196638 TKU196638 TAY196638 SRC196638 SHG196638 RXK196638 RNO196638 RDS196638 QTW196638 QKA196638 QAE196638 PQI196638 PGM196638 OWQ196638 OMU196638 OCY196638 NTC196638 NJG196638 MZK196638 MPO196638 MFS196638 LVW196638 LMA196638 LCE196638 KSI196638 KIM196638 JYQ196638 JOU196638 JEY196638 IVC196638 ILG196638 IBK196638 HRO196638 HHS196638 GXW196638 GOA196638 GEE196638 FUI196638 FKM196638 FAQ196638 EQU196638 EGY196638 DXC196638 DNG196638 DDK196638 CTO196638 CJS196638 BZW196638 BQA196638 BGE196638 AWI196638 AMM196638 ACQ196638 SU196638 IY196638 C196638 WVK131102 WLO131102 WBS131102 VRW131102 VIA131102 UYE131102 UOI131102 UEM131102 TUQ131102 TKU131102 TAY131102 SRC131102 SHG131102 RXK131102 RNO131102 RDS131102 QTW131102 QKA131102 QAE131102 PQI131102 PGM131102 OWQ131102 OMU131102 OCY131102 NTC131102 NJG131102 MZK131102 MPO131102 MFS131102 LVW131102 LMA131102 LCE131102 KSI131102 KIM131102 JYQ131102 JOU131102 JEY131102 IVC131102 ILG131102 IBK131102 HRO131102 HHS131102 GXW131102 GOA131102 GEE131102 FUI131102 FKM131102 FAQ131102 EQU131102 EGY131102 DXC131102 DNG131102 DDK131102 CTO131102 CJS131102 BZW131102 BQA131102 BGE131102 AWI131102 AMM131102 ACQ131102 SU131102 IY131102 C131102 WVK65566 WLO65566 WBS65566 VRW65566 VIA65566 UYE65566 UOI65566 UEM65566 TUQ65566 TKU65566 TAY65566 SRC65566 SHG65566 RXK65566 RNO65566 RDS65566 QTW65566 QKA65566 QAE65566 PQI65566 PGM65566 OWQ65566 OMU65566 OCY65566 NTC65566 NJG65566 MZK65566 MPO65566 MFS65566 LVW65566 LMA65566 LCE65566 KSI65566 KIM65566 JYQ65566 JOU65566 JEY65566 IVC65566 ILG65566 IBK65566 HRO65566 HHS65566 GXW65566 GOA65566 GEE65566 FUI65566 FKM65566 FAQ65566 EQU65566 EGY65566 DXC65566 DNG65566 DDK65566 CTO65566 CJS65566 BZW65566 BQA65566 BGE65566 AWI65566 AMM65566 ACQ65566 SU65566 IY65566 C65566 WVK30 WLO30 WBS30 VRW30 VIA30 UYE30 UOI30 UEM30 TUQ30 TKU30 TAY30 SRC30 SHG30 RXK30 RNO30 RDS30 QTW30 QKA30 QAE30 PQI30 PGM30 OWQ30 OMU30 OCY30 NTC30 NJG30 MZK30 MPO30 MFS30 LVW30 LMA30 LCE30 KSI30 KIM30 JYQ30 JOU30 JEY30 IVC30 ILG30 IBK30 HRO30 HHS30 GXW30 GOA30 GEE30 FUI30 FKM30 FAQ30 EQU30 EGY30 DXC30 DNG30 DDK30 CTO30 CJS30 BZW30 BQA30 BGE30 AWI30 AMM30 ACQ30 SU30 IY30" xr:uid="{5593BFEE-5287-4BDA-9753-F3CBB45E967E}">
      <formula1>$Q$27:$Q$31</formula1>
    </dataValidation>
    <dataValidation type="list" allowBlank="1" showInputMessage="1" showErrorMessage="1" sqref="C49:E49 WVK983089:WVM983089 WLO983089:WLQ983089 WBS983089:WBU983089 VRW983089:VRY983089 VIA983089:VIC983089 UYE983089:UYG983089 UOI983089:UOK983089 UEM983089:UEO983089 TUQ983089:TUS983089 TKU983089:TKW983089 TAY983089:TBA983089 SRC983089:SRE983089 SHG983089:SHI983089 RXK983089:RXM983089 RNO983089:RNQ983089 RDS983089:RDU983089 QTW983089:QTY983089 QKA983089:QKC983089 QAE983089:QAG983089 PQI983089:PQK983089 PGM983089:PGO983089 OWQ983089:OWS983089 OMU983089:OMW983089 OCY983089:ODA983089 NTC983089:NTE983089 NJG983089:NJI983089 MZK983089:MZM983089 MPO983089:MPQ983089 MFS983089:MFU983089 LVW983089:LVY983089 LMA983089:LMC983089 LCE983089:LCG983089 KSI983089:KSK983089 KIM983089:KIO983089 JYQ983089:JYS983089 JOU983089:JOW983089 JEY983089:JFA983089 IVC983089:IVE983089 ILG983089:ILI983089 IBK983089:IBM983089 HRO983089:HRQ983089 HHS983089:HHU983089 GXW983089:GXY983089 GOA983089:GOC983089 GEE983089:GEG983089 FUI983089:FUK983089 FKM983089:FKO983089 FAQ983089:FAS983089 EQU983089:EQW983089 EGY983089:EHA983089 DXC983089:DXE983089 DNG983089:DNI983089 DDK983089:DDM983089 CTO983089:CTQ983089 CJS983089:CJU983089 BZW983089:BZY983089 BQA983089:BQC983089 BGE983089:BGG983089 AWI983089:AWK983089 AMM983089:AMO983089 ACQ983089:ACS983089 SU983089:SW983089 IY983089:JA983089 C983089:E983089 WVK917553:WVM917553 WLO917553:WLQ917553 WBS917553:WBU917553 VRW917553:VRY917553 VIA917553:VIC917553 UYE917553:UYG917553 UOI917553:UOK917553 UEM917553:UEO917553 TUQ917553:TUS917553 TKU917553:TKW917553 TAY917553:TBA917553 SRC917553:SRE917553 SHG917553:SHI917553 RXK917553:RXM917553 RNO917553:RNQ917553 RDS917553:RDU917553 QTW917553:QTY917553 QKA917553:QKC917553 QAE917553:QAG917553 PQI917553:PQK917553 PGM917553:PGO917553 OWQ917553:OWS917553 OMU917553:OMW917553 OCY917553:ODA917553 NTC917553:NTE917553 NJG917553:NJI917553 MZK917553:MZM917553 MPO917553:MPQ917553 MFS917553:MFU917553 LVW917553:LVY917553 LMA917553:LMC917553 LCE917553:LCG917553 KSI917553:KSK917553 KIM917553:KIO917553 JYQ917553:JYS917553 JOU917553:JOW917553 JEY917553:JFA917553 IVC917553:IVE917553 ILG917553:ILI917553 IBK917553:IBM917553 HRO917553:HRQ917553 HHS917553:HHU917553 GXW917553:GXY917553 GOA917553:GOC917553 GEE917553:GEG917553 FUI917553:FUK917553 FKM917553:FKO917553 FAQ917553:FAS917553 EQU917553:EQW917553 EGY917553:EHA917553 DXC917553:DXE917553 DNG917553:DNI917553 DDK917553:DDM917553 CTO917553:CTQ917553 CJS917553:CJU917553 BZW917553:BZY917553 BQA917553:BQC917553 BGE917553:BGG917553 AWI917553:AWK917553 AMM917553:AMO917553 ACQ917553:ACS917553 SU917553:SW917553 IY917553:JA917553 C917553:E917553 WVK852017:WVM852017 WLO852017:WLQ852017 WBS852017:WBU852017 VRW852017:VRY852017 VIA852017:VIC852017 UYE852017:UYG852017 UOI852017:UOK852017 UEM852017:UEO852017 TUQ852017:TUS852017 TKU852017:TKW852017 TAY852017:TBA852017 SRC852017:SRE852017 SHG852017:SHI852017 RXK852017:RXM852017 RNO852017:RNQ852017 RDS852017:RDU852017 QTW852017:QTY852017 QKA852017:QKC852017 QAE852017:QAG852017 PQI852017:PQK852017 PGM852017:PGO852017 OWQ852017:OWS852017 OMU852017:OMW852017 OCY852017:ODA852017 NTC852017:NTE852017 NJG852017:NJI852017 MZK852017:MZM852017 MPO852017:MPQ852017 MFS852017:MFU852017 LVW852017:LVY852017 LMA852017:LMC852017 LCE852017:LCG852017 KSI852017:KSK852017 KIM852017:KIO852017 JYQ852017:JYS852017 JOU852017:JOW852017 JEY852017:JFA852017 IVC852017:IVE852017 ILG852017:ILI852017 IBK852017:IBM852017 HRO852017:HRQ852017 HHS852017:HHU852017 GXW852017:GXY852017 GOA852017:GOC852017 GEE852017:GEG852017 FUI852017:FUK852017 FKM852017:FKO852017 FAQ852017:FAS852017 EQU852017:EQW852017 EGY852017:EHA852017 DXC852017:DXE852017 DNG852017:DNI852017 DDK852017:DDM852017 CTO852017:CTQ852017 CJS852017:CJU852017 BZW852017:BZY852017 BQA852017:BQC852017 BGE852017:BGG852017 AWI852017:AWK852017 AMM852017:AMO852017 ACQ852017:ACS852017 SU852017:SW852017 IY852017:JA852017 C852017:E852017 WVK786481:WVM786481 WLO786481:WLQ786481 WBS786481:WBU786481 VRW786481:VRY786481 VIA786481:VIC786481 UYE786481:UYG786481 UOI786481:UOK786481 UEM786481:UEO786481 TUQ786481:TUS786481 TKU786481:TKW786481 TAY786481:TBA786481 SRC786481:SRE786481 SHG786481:SHI786481 RXK786481:RXM786481 RNO786481:RNQ786481 RDS786481:RDU786481 QTW786481:QTY786481 QKA786481:QKC786481 QAE786481:QAG786481 PQI786481:PQK786481 PGM786481:PGO786481 OWQ786481:OWS786481 OMU786481:OMW786481 OCY786481:ODA786481 NTC786481:NTE786481 NJG786481:NJI786481 MZK786481:MZM786481 MPO786481:MPQ786481 MFS786481:MFU786481 LVW786481:LVY786481 LMA786481:LMC786481 LCE786481:LCG786481 KSI786481:KSK786481 KIM786481:KIO786481 JYQ786481:JYS786481 JOU786481:JOW786481 JEY786481:JFA786481 IVC786481:IVE786481 ILG786481:ILI786481 IBK786481:IBM786481 HRO786481:HRQ786481 HHS786481:HHU786481 GXW786481:GXY786481 GOA786481:GOC786481 GEE786481:GEG786481 FUI786481:FUK786481 FKM786481:FKO786481 FAQ786481:FAS786481 EQU786481:EQW786481 EGY786481:EHA786481 DXC786481:DXE786481 DNG786481:DNI786481 DDK786481:DDM786481 CTO786481:CTQ786481 CJS786481:CJU786481 BZW786481:BZY786481 BQA786481:BQC786481 BGE786481:BGG786481 AWI786481:AWK786481 AMM786481:AMO786481 ACQ786481:ACS786481 SU786481:SW786481 IY786481:JA786481 C786481:E786481 WVK720945:WVM720945 WLO720945:WLQ720945 WBS720945:WBU720945 VRW720945:VRY720945 VIA720945:VIC720945 UYE720945:UYG720945 UOI720945:UOK720945 UEM720945:UEO720945 TUQ720945:TUS720945 TKU720945:TKW720945 TAY720945:TBA720945 SRC720945:SRE720945 SHG720945:SHI720945 RXK720945:RXM720945 RNO720945:RNQ720945 RDS720945:RDU720945 QTW720945:QTY720945 QKA720945:QKC720945 QAE720945:QAG720945 PQI720945:PQK720945 PGM720945:PGO720945 OWQ720945:OWS720945 OMU720945:OMW720945 OCY720945:ODA720945 NTC720945:NTE720945 NJG720945:NJI720945 MZK720945:MZM720945 MPO720945:MPQ720945 MFS720945:MFU720945 LVW720945:LVY720945 LMA720945:LMC720945 LCE720945:LCG720945 KSI720945:KSK720945 KIM720945:KIO720945 JYQ720945:JYS720945 JOU720945:JOW720945 JEY720945:JFA720945 IVC720945:IVE720945 ILG720945:ILI720945 IBK720945:IBM720945 HRO720945:HRQ720945 HHS720945:HHU720945 GXW720945:GXY720945 GOA720945:GOC720945 GEE720945:GEG720945 FUI720945:FUK720945 FKM720945:FKO720945 FAQ720945:FAS720945 EQU720945:EQW720945 EGY720945:EHA720945 DXC720945:DXE720945 DNG720945:DNI720945 DDK720945:DDM720945 CTO720945:CTQ720945 CJS720945:CJU720945 BZW720945:BZY720945 BQA720945:BQC720945 BGE720945:BGG720945 AWI720945:AWK720945 AMM720945:AMO720945 ACQ720945:ACS720945 SU720945:SW720945 IY720945:JA720945 C720945:E720945 WVK655409:WVM655409 WLO655409:WLQ655409 WBS655409:WBU655409 VRW655409:VRY655409 VIA655409:VIC655409 UYE655409:UYG655409 UOI655409:UOK655409 UEM655409:UEO655409 TUQ655409:TUS655409 TKU655409:TKW655409 TAY655409:TBA655409 SRC655409:SRE655409 SHG655409:SHI655409 RXK655409:RXM655409 RNO655409:RNQ655409 RDS655409:RDU655409 QTW655409:QTY655409 QKA655409:QKC655409 QAE655409:QAG655409 PQI655409:PQK655409 PGM655409:PGO655409 OWQ655409:OWS655409 OMU655409:OMW655409 OCY655409:ODA655409 NTC655409:NTE655409 NJG655409:NJI655409 MZK655409:MZM655409 MPO655409:MPQ655409 MFS655409:MFU655409 LVW655409:LVY655409 LMA655409:LMC655409 LCE655409:LCG655409 KSI655409:KSK655409 KIM655409:KIO655409 JYQ655409:JYS655409 JOU655409:JOW655409 JEY655409:JFA655409 IVC655409:IVE655409 ILG655409:ILI655409 IBK655409:IBM655409 HRO655409:HRQ655409 HHS655409:HHU655409 GXW655409:GXY655409 GOA655409:GOC655409 GEE655409:GEG655409 FUI655409:FUK655409 FKM655409:FKO655409 FAQ655409:FAS655409 EQU655409:EQW655409 EGY655409:EHA655409 DXC655409:DXE655409 DNG655409:DNI655409 DDK655409:DDM655409 CTO655409:CTQ655409 CJS655409:CJU655409 BZW655409:BZY655409 BQA655409:BQC655409 BGE655409:BGG655409 AWI655409:AWK655409 AMM655409:AMO655409 ACQ655409:ACS655409 SU655409:SW655409 IY655409:JA655409 C655409:E655409 WVK589873:WVM589873 WLO589873:WLQ589873 WBS589873:WBU589873 VRW589873:VRY589873 VIA589873:VIC589873 UYE589873:UYG589873 UOI589873:UOK589873 UEM589873:UEO589873 TUQ589873:TUS589873 TKU589873:TKW589873 TAY589873:TBA589873 SRC589873:SRE589873 SHG589873:SHI589873 RXK589873:RXM589873 RNO589873:RNQ589873 RDS589873:RDU589873 QTW589873:QTY589873 QKA589873:QKC589873 QAE589873:QAG589873 PQI589873:PQK589873 PGM589873:PGO589873 OWQ589873:OWS589873 OMU589873:OMW589873 OCY589873:ODA589873 NTC589873:NTE589873 NJG589873:NJI589873 MZK589873:MZM589873 MPO589873:MPQ589873 MFS589873:MFU589873 LVW589873:LVY589873 LMA589873:LMC589873 LCE589873:LCG589873 KSI589873:KSK589873 KIM589873:KIO589873 JYQ589873:JYS589873 JOU589873:JOW589873 JEY589873:JFA589873 IVC589873:IVE589873 ILG589873:ILI589873 IBK589873:IBM589873 HRO589873:HRQ589873 HHS589873:HHU589873 GXW589873:GXY589873 GOA589873:GOC589873 GEE589873:GEG589873 FUI589873:FUK589873 FKM589873:FKO589873 FAQ589873:FAS589873 EQU589873:EQW589873 EGY589873:EHA589873 DXC589873:DXE589873 DNG589873:DNI589873 DDK589873:DDM589873 CTO589873:CTQ589873 CJS589873:CJU589873 BZW589873:BZY589873 BQA589873:BQC589873 BGE589873:BGG589873 AWI589873:AWK589873 AMM589873:AMO589873 ACQ589873:ACS589873 SU589873:SW589873 IY589873:JA589873 C589873:E589873 WVK524337:WVM524337 WLO524337:WLQ524337 WBS524337:WBU524337 VRW524337:VRY524337 VIA524337:VIC524337 UYE524337:UYG524337 UOI524337:UOK524337 UEM524337:UEO524337 TUQ524337:TUS524337 TKU524337:TKW524337 TAY524337:TBA524337 SRC524337:SRE524337 SHG524337:SHI524337 RXK524337:RXM524337 RNO524337:RNQ524337 RDS524337:RDU524337 QTW524337:QTY524337 QKA524337:QKC524337 QAE524337:QAG524337 PQI524337:PQK524337 PGM524337:PGO524337 OWQ524337:OWS524337 OMU524337:OMW524337 OCY524337:ODA524337 NTC524337:NTE524337 NJG524337:NJI524337 MZK524337:MZM524337 MPO524337:MPQ524337 MFS524337:MFU524337 LVW524337:LVY524337 LMA524337:LMC524337 LCE524337:LCG524337 KSI524337:KSK524337 KIM524337:KIO524337 JYQ524337:JYS524337 JOU524337:JOW524337 JEY524337:JFA524337 IVC524337:IVE524337 ILG524337:ILI524337 IBK524337:IBM524337 HRO524337:HRQ524337 HHS524337:HHU524337 GXW524337:GXY524337 GOA524337:GOC524337 GEE524337:GEG524337 FUI524337:FUK524337 FKM524337:FKO524337 FAQ524337:FAS524337 EQU524337:EQW524337 EGY524337:EHA524337 DXC524337:DXE524337 DNG524337:DNI524337 DDK524337:DDM524337 CTO524337:CTQ524337 CJS524337:CJU524337 BZW524337:BZY524337 BQA524337:BQC524337 BGE524337:BGG524337 AWI524337:AWK524337 AMM524337:AMO524337 ACQ524337:ACS524337 SU524337:SW524337 IY524337:JA524337 C524337:E524337 WVK458801:WVM458801 WLO458801:WLQ458801 WBS458801:WBU458801 VRW458801:VRY458801 VIA458801:VIC458801 UYE458801:UYG458801 UOI458801:UOK458801 UEM458801:UEO458801 TUQ458801:TUS458801 TKU458801:TKW458801 TAY458801:TBA458801 SRC458801:SRE458801 SHG458801:SHI458801 RXK458801:RXM458801 RNO458801:RNQ458801 RDS458801:RDU458801 QTW458801:QTY458801 QKA458801:QKC458801 QAE458801:QAG458801 PQI458801:PQK458801 PGM458801:PGO458801 OWQ458801:OWS458801 OMU458801:OMW458801 OCY458801:ODA458801 NTC458801:NTE458801 NJG458801:NJI458801 MZK458801:MZM458801 MPO458801:MPQ458801 MFS458801:MFU458801 LVW458801:LVY458801 LMA458801:LMC458801 LCE458801:LCG458801 KSI458801:KSK458801 KIM458801:KIO458801 JYQ458801:JYS458801 JOU458801:JOW458801 JEY458801:JFA458801 IVC458801:IVE458801 ILG458801:ILI458801 IBK458801:IBM458801 HRO458801:HRQ458801 HHS458801:HHU458801 GXW458801:GXY458801 GOA458801:GOC458801 GEE458801:GEG458801 FUI458801:FUK458801 FKM458801:FKO458801 FAQ458801:FAS458801 EQU458801:EQW458801 EGY458801:EHA458801 DXC458801:DXE458801 DNG458801:DNI458801 DDK458801:DDM458801 CTO458801:CTQ458801 CJS458801:CJU458801 BZW458801:BZY458801 BQA458801:BQC458801 BGE458801:BGG458801 AWI458801:AWK458801 AMM458801:AMO458801 ACQ458801:ACS458801 SU458801:SW458801 IY458801:JA458801 C458801:E458801 WVK393265:WVM393265 WLO393265:WLQ393265 WBS393265:WBU393265 VRW393265:VRY393265 VIA393265:VIC393265 UYE393265:UYG393265 UOI393265:UOK393265 UEM393265:UEO393265 TUQ393265:TUS393265 TKU393265:TKW393265 TAY393265:TBA393265 SRC393265:SRE393265 SHG393265:SHI393265 RXK393265:RXM393265 RNO393265:RNQ393265 RDS393265:RDU393265 QTW393265:QTY393265 QKA393265:QKC393265 QAE393265:QAG393265 PQI393265:PQK393265 PGM393265:PGO393265 OWQ393265:OWS393265 OMU393265:OMW393265 OCY393265:ODA393265 NTC393265:NTE393265 NJG393265:NJI393265 MZK393265:MZM393265 MPO393265:MPQ393265 MFS393265:MFU393265 LVW393265:LVY393265 LMA393265:LMC393265 LCE393265:LCG393265 KSI393265:KSK393265 KIM393265:KIO393265 JYQ393265:JYS393265 JOU393265:JOW393265 JEY393265:JFA393265 IVC393265:IVE393265 ILG393265:ILI393265 IBK393265:IBM393265 HRO393265:HRQ393265 HHS393265:HHU393265 GXW393265:GXY393265 GOA393265:GOC393265 GEE393265:GEG393265 FUI393265:FUK393265 FKM393265:FKO393265 FAQ393265:FAS393265 EQU393265:EQW393265 EGY393265:EHA393265 DXC393265:DXE393265 DNG393265:DNI393265 DDK393265:DDM393265 CTO393265:CTQ393265 CJS393265:CJU393265 BZW393265:BZY393265 BQA393265:BQC393265 BGE393265:BGG393265 AWI393265:AWK393265 AMM393265:AMO393265 ACQ393265:ACS393265 SU393265:SW393265 IY393265:JA393265 C393265:E393265 WVK327729:WVM327729 WLO327729:WLQ327729 WBS327729:WBU327729 VRW327729:VRY327729 VIA327729:VIC327729 UYE327729:UYG327729 UOI327729:UOK327729 UEM327729:UEO327729 TUQ327729:TUS327729 TKU327729:TKW327729 TAY327729:TBA327729 SRC327729:SRE327729 SHG327729:SHI327729 RXK327729:RXM327729 RNO327729:RNQ327729 RDS327729:RDU327729 QTW327729:QTY327729 QKA327729:QKC327729 QAE327729:QAG327729 PQI327729:PQK327729 PGM327729:PGO327729 OWQ327729:OWS327729 OMU327729:OMW327729 OCY327729:ODA327729 NTC327729:NTE327729 NJG327729:NJI327729 MZK327729:MZM327729 MPO327729:MPQ327729 MFS327729:MFU327729 LVW327729:LVY327729 LMA327729:LMC327729 LCE327729:LCG327729 KSI327729:KSK327729 KIM327729:KIO327729 JYQ327729:JYS327729 JOU327729:JOW327729 JEY327729:JFA327729 IVC327729:IVE327729 ILG327729:ILI327729 IBK327729:IBM327729 HRO327729:HRQ327729 HHS327729:HHU327729 GXW327729:GXY327729 GOA327729:GOC327729 GEE327729:GEG327729 FUI327729:FUK327729 FKM327729:FKO327729 FAQ327729:FAS327729 EQU327729:EQW327729 EGY327729:EHA327729 DXC327729:DXE327729 DNG327729:DNI327729 DDK327729:DDM327729 CTO327729:CTQ327729 CJS327729:CJU327729 BZW327729:BZY327729 BQA327729:BQC327729 BGE327729:BGG327729 AWI327729:AWK327729 AMM327729:AMO327729 ACQ327729:ACS327729 SU327729:SW327729 IY327729:JA327729 C327729:E327729 WVK262193:WVM262193 WLO262193:WLQ262193 WBS262193:WBU262193 VRW262193:VRY262193 VIA262193:VIC262193 UYE262193:UYG262193 UOI262193:UOK262193 UEM262193:UEO262193 TUQ262193:TUS262193 TKU262193:TKW262193 TAY262193:TBA262193 SRC262193:SRE262193 SHG262193:SHI262193 RXK262193:RXM262193 RNO262193:RNQ262193 RDS262193:RDU262193 QTW262193:QTY262193 QKA262193:QKC262193 QAE262193:QAG262193 PQI262193:PQK262193 PGM262193:PGO262193 OWQ262193:OWS262193 OMU262193:OMW262193 OCY262193:ODA262193 NTC262193:NTE262193 NJG262193:NJI262193 MZK262193:MZM262193 MPO262193:MPQ262193 MFS262193:MFU262193 LVW262193:LVY262193 LMA262193:LMC262193 LCE262193:LCG262193 KSI262193:KSK262193 KIM262193:KIO262193 JYQ262193:JYS262193 JOU262193:JOW262193 JEY262193:JFA262193 IVC262193:IVE262193 ILG262193:ILI262193 IBK262193:IBM262193 HRO262193:HRQ262193 HHS262193:HHU262193 GXW262193:GXY262193 GOA262193:GOC262193 GEE262193:GEG262193 FUI262193:FUK262193 FKM262193:FKO262193 FAQ262193:FAS262193 EQU262193:EQW262193 EGY262193:EHA262193 DXC262193:DXE262193 DNG262193:DNI262193 DDK262193:DDM262193 CTO262193:CTQ262193 CJS262193:CJU262193 BZW262193:BZY262193 BQA262193:BQC262193 BGE262193:BGG262193 AWI262193:AWK262193 AMM262193:AMO262193 ACQ262193:ACS262193 SU262193:SW262193 IY262193:JA262193 C262193:E262193 WVK196657:WVM196657 WLO196657:WLQ196657 WBS196657:WBU196657 VRW196657:VRY196657 VIA196657:VIC196657 UYE196657:UYG196657 UOI196657:UOK196657 UEM196657:UEO196657 TUQ196657:TUS196657 TKU196657:TKW196657 TAY196657:TBA196657 SRC196657:SRE196657 SHG196657:SHI196657 RXK196657:RXM196657 RNO196657:RNQ196657 RDS196657:RDU196657 QTW196657:QTY196657 QKA196657:QKC196657 QAE196657:QAG196657 PQI196657:PQK196657 PGM196657:PGO196657 OWQ196657:OWS196657 OMU196657:OMW196657 OCY196657:ODA196657 NTC196657:NTE196657 NJG196657:NJI196657 MZK196657:MZM196657 MPO196657:MPQ196657 MFS196657:MFU196657 LVW196657:LVY196657 LMA196657:LMC196657 LCE196657:LCG196657 KSI196657:KSK196657 KIM196657:KIO196657 JYQ196657:JYS196657 JOU196657:JOW196657 JEY196657:JFA196657 IVC196657:IVE196657 ILG196657:ILI196657 IBK196657:IBM196657 HRO196657:HRQ196657 HHS196657:HHU196657 GXW196657:GXY196657 GOA196657:GOC196657 GEE196657:GEG196657 FUI196657:FUK196657 FKM196657:FKO196657 FAQ196657:FAS196657 EQU196657:EQW196657 EGY196657:EHA196657 DXC196657:DXE196657 DNG196657:DNI196657 DDK196657:DDM196657 CTO196657:CTQ196657 CJS196657:CJU196657 BZW196657:BZY196657 BQA196657:BQC196657 BGE196657:BGG196657 AWI196657:AWK196657 AMM196657:AMO196657 ACQ196657:ACS196657 SU196657:SW196657 IY196657:JA196657 C196657:E196657 WVK131121:WVM131121 WLO131121:WLQ131121 WBS131121:WBU131121 VRW131121:VRY131121 VIA131121:VIC131121 UYE131121:UYG131121 UOI131121:UOK131121 UEM131121:UEO131121 TUQ131121:TUS131121 TKU131121:TKW131121 TAY131121:TBA131121 SRC131121:SRE131121 SHG131121:SHI131121 RXK131121:RXM131121 RNO131121:RNQ131121 RDS131121:RDU131121 QTW131121:QTY131121 QKA131121:QKC131121 QAE131121:QAG131121 PQI131121:PQK131121 PGM131121:PGO131121 OWQ131121:OWS131121 OMU131121:OMW131121 OCY131121:ODA131121 NTC131121:NTE131121 NJG131121:NJI131121 MZK131121:MZM131121 MPO131121:MPQ131121 MFS131121:MFU131121 LVW131121:LVY131121 LMA131121:LMC131121 LCE131121:LCG131121 KSI131121:KSK131121 KIM131121:KIO131121 JYQ131121:JYS131121 JOU131121:JOW131121 JEY131121:JFA131121 IVC131121:IVE131121 ILG131121:ILI131121 IBK131121:IBM131121 HRO131121:HRQ131121 HHS131121:HHU131121 GXW131121:GXY131121 GOA131121:GOC131121 GEE131121:GEG131121 FUI131121:FUK131121 FKM131121:FKO131121 FAQ131121:FAS131121 EQU131121:EQW131121 EGY131121:EHA131121 DXC131121:DXE131121 DNG131121:DNI131121 DDK131121:DDM131121 CTO131121:CTQ131121 CJS131121:CJU131121 BZW131121:BZY131121 BQA131121:BQC131121 BGE131121:BGG131121 AWI131121:AWK131121 AMM131121:AMO131121 ACQ131121:ACS131121 SU131121:SW131121 IY131121:JA131121 C131121:E131121 WVK65585:WVM65585 WLO65585:WLQ65585 WBS65585:WBU65585 VRW65585:VRY65585 VIA65585:VIC65585 UYE65585:UYG65585 UOI65585:UOK65585 UEM65585:UEO65585 TUQ65585:TUS65585 TKU65585:TKW65585 TAY65585:TBA65585 SRC65585:SRE65585 SHG65585:SHI65585 RXK65585:RXM65585 RNO65585:RNQ65585 RDS65585:RDU65585 QTW65585:QTY65585 QKA65585:QKC65585 QAE65585:QAG65585 PQI65585:PQK65585 PGM65585:PGO65585 OWQ65585:OWS65585 OMU65585:OMW65585 OCY65585:ODA65585 NTC65585:NTE65585 NJG65585:NJI65585 MZK65585:MZM65585 MPO65585:MPQ65585 MFS65585:MFU65585 LVW65585:LVY65585 LMA65585:LMC65585 LCE65585:LCG65585 KSI65585:KSK65585 KIM65585:KIO65585 JYQ65585:JYS65585 JOU65585:JOW65585 JEY65585:JFA65585 IVC65585:IVE65585 ILG65585:ILI65585 IBK65585:IBM65585 HRO65585:HRQ65585 HHS65585:HHU65585 GXW65585:GXY65585 GOA65585:GOC65585 GEE65585:GEG65585 FUI65585:FUK65585 FKM65585:FKO65585 FAQ65585:FAS65585 EQU65585:EQW65585 EGY65585:EHA65585 DXC65585:DXE65585 DNG65585:DNI65585 DDK65585:DDM65585 CTO65585:CTQ65585 CJS65585:CJU65585 BZW65585:BZY65585 BQA65585:BQC65585 BGE65585:BGG65585 AWI65585:AWK65585 AMM65585:AMO65585 ACQ65585:ACS65585 SU65585:SW65585 IY65585:JA65585 C65585:E65585 WVK49:WVM49 WLO49:WLQ49 WBS49:WBU49 VRW49:VRY49 VIA49:VIC49 UYE49:UYG49 UOI49:UOK49 UEM49:UEO49 TUQ49:TUS49 TKU49:TKW49 TAY49:TBA49 SRC49:SRE49 SHG49:SHI49 RXK49:RXM49 RNO49:RNQ49 RDS49:RDU49 QTW49:QTY49 QKA49:QKC49 QAE49:QAG49 PQI49:PQK49 PGM49:PGO49 OWQ49:OWS49 OMU49:OMW49 OCY49:ODA49 NTC49:NTE49 NJG49:NJI49 MZK49:MZM49 MPO49:MPQ49 MFS49:MFU49 LVW49:LVY49 LMA49:LMC49 LCE49:LCG49 KSI49:KSK49 KIM49:KIO49 JYQ49:JYS49 JOU49:JOW49 JEY49:JFA49 IVC49:IVE49 ILG49:ILI49 IBK49:IBM49 HRO49:HRQ49 HHS49:HHU49 GXW49:GXY49 GOA49:GOC49 GEE49:GEG49 FUI49:FUK49 FKM49:FKO49 FAQ49:FAS49 EQU49:EQW49 EGY49:EHA49 DXC49:DXE49 DNG49:DNI49 DDK49:DDM49 CTO49:CTQ49 CJS49:CJU49 BZW49:BZY49 BQA49:BQC49 BGE49:BGG49 AWI49:AWK49 AMM49:AMO49 ACQ49:ACS49 SU49:SW49 IY49:JA49" xr:uid="{E7BF9C2E-0CB3-4915-B8ED-72CB0AA2C7C7}">
      <formula1>$Q$51:$Q$53</formula1>
    </dataValidation>
    <dataValidation type="list" allowBlank="1" showInputMessage="1" showErrorMessage="1" sqref="C37 WVK983077 WLO983077 WBS983077 VRW983077 VIA983077 UYE983077 UOI983077 UEM983077 TUQ983077 TKU983077 TAY983077 SRC983077 SHG983077 RXK983077 RNO983077 RDS983077 QTW983077 QKA983077 QAE983077 PQI983077 PGM983077 OWQ983077 OMU983077 OCY983077 NTC983077 NJG983077 MZK983077 MPO983077 MFS983077 LVW983077 LMA983077 LCE983077 KSI983077 KIM983077 JYQ983077 JOU983077 JEY983077 IVC983077 ILG983077 IBK983077 HRO983077 HHS983077 GXW983077 GOA983077 GEE983077 FUI983077 FKM983077 FAQ983077 EQU983077 EGY983077 DXC983077 DNG983077 DDK983077 CTO983077 CJS983077 BZW983077 BQA983077 BGE983077 AWI983077 AMM983077 ACQ983077 SU983077 IY983077 C983077 WVK917541 WLO917541 WBS917541 VRW917541 VIA917541 UYE917541 UOI917541 UEM917541 TUQ917541 TKU917541 TAY917541 SRC917541 SHG917541 RXK917541 RNO917541 RDS917541 QTW917541 QKA917541 QAE917541 PQI917541 PGM917541 OWQ917541 OMU917541 OCY917541 NTC917541 NJG917541 MZK917541 MPO917541 MFS917541 LVW917541 LMA917541 LCE917541 KSI917541 KIM917541 JYQ917541 JOU917541 JEY917541 IVC917541 ILG917541 IBK917541 HRO917541 HHS917541 GXW917541 GOA917541 GEE917541 FUI917541 FKM917541 FAQ917541 EQU917541 EGY917541 DXC917541 DNG917541 DDK917541 CTO917541 CJS917541 BZW917541 BQA917541 BGE917541 AWI917541 AMM917541 ACQ917541 SU917541 IY917541 C917541 WVK852005 WLO852005 WBS852005 VRW852005 VIA852005 UYE852005 UOI852005 UEM852005 TUQ852005 TKU852005 TAY852005 SRC852005 SHG852005 RXK852005 RNO852005 RDS852005 QTW852005 QKA852005 QAE852005 PQI852005 PGM852005 OWQ852005 OMU852005 OCY852005 NTC852005 NJG852005 MZK852005 MPO852005 MFS852005 LVW852005 LMA852005 LCE852005 KSI852005 KIM852005 JYQ852005 JOU852005 JEY852005 IVC852005 ILG852005 IBK852005 HRO852005 HHS852005 GXW852005 GOA852005 GEE852005 FUI852005 FKM852005 FAQ852005 EQU852005 EGY852005 DXC852005 DNG852005 DDK852005 CTO852005 CJS852005 BZW852005 BQA852005 BGE852005 AWI852005 AMM852005 ACQ852005 SU852005 IY852005 C852005 WVK786469 WLO786469 WBS786469 VRW786469 VIA786469 UYE786469 UOI786469 UEM786469 TUQ786469 TKU786469 TAY786469 SRC786469 SHG786469 RXK786469 RNO786469 RDS786469 QTW786469 QKA786469 QAE786469 PQI786469 PGM786469 OWQ786469 OMU786469 OCY786469 NTC786469 NJG786469 MZK786469 MPO786469 MFS786469 LVW786469 LMA786469 LCE786469 KSI786469 KIM786469 JYQ786469 JOU786469 JEY786469 IVC786469 ILG786469 IBK786469 HRO786469 HHS786469 GXW786469 GOA786469 GEE786469 FUI786469 FKM786469 FAQ786469 EQU786469 EGY786469 DXC786469 DNG786469 DDK786469 CTO786469 CJS786469 BZW786469 BQA786469 BGE786469 AWI786469 AMM786469 ACQ786469 SU786469 IY786469 C786469 WVK720933 WLO720933 WBS720933 VRW720933 VIA720933 UYE720933 UOI720933 UEM720933 TUQ720933 TKU720933 TAY720933 SRC720933 SHG720933 RXK720933 RNO720933 RDS720933 QTW720933 QKA720933 QAE720933 PQI720933 PGM720933 OWQ720933 OMU720933 OCY720933 NTC720933 NJG720933 MZK720933 MPO720933 MFS720933 LVW720933 LMA720933 LCE720933 KSI720933 KIM720933 JYQ720933 JOU720933 JEY720933 IVC720933 ILG720933 IBK720933 HRO720933 HHS720933 GXW720933 GOA720933 GEE720933 FUI720933 FKM720933 FAQ720933 EQU720933 EGY720933 DXC720933 DNG720933 DDK720933 CTO720933 CJS720933 BZW720933 BQA720933 BGE720933 AWI720933 AMM720933 ACQ720933 SU720933 IY720933 C720933 WVK655397 WLO655397 WBS655397 VRW655397 VIA655397 UYE655397 UOI655397 UEM655397 TUQ655397 TKU655397 TAY655397 SRC655397 SHG655397 RXK655397 RNO655397 RDS655397 QTW655397 QKA655397 QAE655397 PQI655397 PGM655397 OWQ655397 OMU655397 OCY655397 NTC655397 NJG655397 MZK655397 MPO655397 MFS655397 LVW655397 LMA655397 LCE655397 KSI655397 KIM655397 JYQ655397 JOU655397 JEY655397 IVC655397 ILG655397 IBK655397 HRO655397 HHS655397 GXW655397 GOA655397 GEE655397 FUI655397 FKM655397 FAQ655397 EQU655397 EGY655397 DXC655397 DNG655397 DDK655397 CTO655397 CJS655397 BZW655397 BQA655397 BGE655397 AWI655397 AMM655397 ACQ655397 SU655397 IY655397 C655397 WVK589861 WLO589861 WBS589861 VRW589861 VIA589861 UYE589861 UOI589861 UEM589861 TUQ589861 TKU589861 TAY589861 SRC589861 SHG589861 RXK589861 RNO589861 RDS589861 QTW589861 QKA589861 QAE589861 PQI589861 PGM589861 OWQ589861 OMU589861 OCY589861 NTC589861 NJG589861 MZK589861 MPO589861 MFS589861 LVW589861 LMA589861 LCE589861 KSI589861 KIM589861 JYQ589861 JOU589861 JEY589861 IVC589861 ILG589861 IBK589861 HRO589861 HHS589861 GXW589861 GOA589861 GEE589861 FUI589861 FKM589861 FAQ589861 EQU589861 EGY589861 DXC589861 DNG589861 DDK589861 CTO589861 CJS589861 BZW589861 BQA589861 BGE589861 AWI589861 AMM589861 ACQ589861 SU589861 IY589861 C589861 WVK524325 WLO524325 WBS524325 VRW524325 VIA524325 UYE524325 UOI524325 UEM524325 TUQ524325 TKU524325 TAY524325 SRC524325 SHG524325 RXK524325 RNO524325 RDS524325 QTW524325 QKA524325 QAE524325 PQI524325 PGM524325 OWQ524325 OMU524325 OCY524325 NTC524325 NJG524325 MZK524325 MPO524325 MFS524325 LVW524325 LMA524325 LCE524325 KSI524325 KIM524325 JYQ524325 JOU524325 JEY524325 IVC524325 ILG524325 IBK524325 HRO524325 HHS524325 GXW524325 GOA524325 GEE524325 FUI524325 FKM524325 FAQ524325 EQU524325 EGY524325 DXC524325 DNG524325 DDK524325 CTO524325 CJS524325 BZW524325 BQA524325 BGE524325 AWI524325 AMM524325 ACQ524325 SU524325 IY524325 C524325 WVK458789 WLO458789 WBS458789 VRW458789 VIA458789 UYE458789 UOI458789 UEM458789 TUQ458789 TKU458789 TAY458789 SRC458789 SHG458789 RXK458789 RNO458789 RDS458789 QTW458789 QKA458789 QAE458789 PQI458789 PGM458789 OWQ458789 OMU458789 OCY458789 NTC458789 NJG458789 MZK458789 MPO458789 MFS458789 LVW458789 LMA458789 LCE458789 KSI458789 KIM458789 JYQ458789 JOU458789 JEY458789 IVC458789 ILG458789 IBK458789 HRO458789 HHS458789 GXW458789 GOA458789 GEE458789 FUI458789 FKM458789 FAQ458789 EQU458789 EGY458789 DXC458789 DNG458789 DDK458789 CTO458789 CJS458789 BZW458789 BQA458789 BGE458789 AWI458789 AMM458789 ACQ458789 SU458789 IY458789 C458789 WVK393253 WLO393253 WBS393253 VRW393253 VIA393253 UYE393253 UOI393253 UEM393253 TUQ393253 TKU393253 TAY393253 SRC393253 SHG393253 RXK393253 RNO393253 RDS393253 QTW393253 QKA393253 QAE393253 PQI393253 PGM393253 OWQ393253 OMU393253 OCY393253 NTC393253 NJG393253 MZK393253 MPO393253 MFS393253 LVW393253 LMA393253 LCE393253 KSI393253 KIM393253 JYQ393253 JOU393253 JEY393253 IVC393253 ILG393253 IBK393253 HRO393253 HHS393253 GXW393253 GOA393253 GEE393253 FUI393253 FKM393253 FAQ393253 EQU393253 EGY393253 DXC393253 DNG393253 DDK393253 CTO393253 CJS393253 BZW393253 BQA393253 BGE393253 AWI393253 AMM393253 ACQ393253 SU393253 IY393253 C393253 WVK327717 WLO327717 WBS327717 VRW327717 VIA327717 UYE327717 UOI327717 UEM327717 TUQ327717 TKU327717 TAY327717 SRC327717 SHG327717 RXK327717 RNO327717 RDS327717 QTW327717 QKA327717 QAE327717 PQI327717 PGM327717 OWQ327717 OMU327717 OCY327717 NTC327717 NJG327717 MZK327717 MPO327717 MFS327717 LVW327717 LMA327717 LCE327717 KSI327717 KIM327717 JYQ327717 JOU327717 JEY327717 IVC327717 ILG327717 IBK327717 HRO327717 HHS327717 GXW327717 GOA327717 GEE327717 FUI327717 FKM327717 FAQ327717 EQU327717 EGY327717 DXC327717 DNG327717 DDK327717 CTO327717 CJS327717 BZW327717 BQA327717 BGE327717 AWI327717 AMM327717 ACQ327717 SU327717 IY327717 C327717 WVK262181 WLO262181 WBS262181 VRW262181 VIA262181 UYE262181 UOI262181 UEM262181 TUQ262181 TKU262181 TAY262181 SRC262181 SHG262181 RXK262181 RNO262181 RDS262181 QTW262181 QKA262181 QAE262181 PQI262181 PGM262181 OWQ262181 OMU262181 OCY262181 NTC262181 NJG262181 MZK262181 MPO262181 MFS262181 LVW262181 LMA262181 LCE262181 KSI262181 KIM262181 JYQ262181 JOU262181 JEY262181 IVC262181 ILG262181 IBK262181 HRO262181 HHS262181 GXW262181 GOA262181 GEE262181 FUI262181 FKM262181 FAQ262181 EQU262181 EGY262181 DXC262181 DNG262181 DDK262181 CTO262181 CJS262181 BZW262181 BQA262181 BGE262181 AWI262181 AMM262181 ACQ262181 SU262181 IY262181 C262181 WVK196645 WLO196645 WBS196645 VRW196645 VIA196645 UYE196645 UOI196645 UEM196645 TUQ196645 TKU196645 TAY196645 SRC196645 SHG196645 RXK196645 RNO196645 RDS196645 QTW196645 QKA196645 QAE196645 PQI196645 PGM196645 OWQ196645 OMU196645 OCY196645 NTC196645 NJG196645 MZK196645 MPO196645 MFS196645 LVW196645 LMA196645 LCE196645 KSI196645 KIM196645 JYQ196645 JOU196645 JEY196645 IVC196645 ILG196645 IBK196645 HRO196645 HHS196645 GXW196645 GOA196645 GEE196645 FUI196645 FKM196645 FAQ196645 EQU196645 EGY196645 DXC196645 DNG196645 DDK196645 CTO196645 CJS196645 BZW196645 BQA196645 BGE196645 AWI196645 AMM196645 ACQ196645 SU196645 IY196645 C196645 WVK131109 WLO131109 WBS131109 VRW131109 VIA131109 UYE131109 UOI131109 UEM131109 TUQ131109 TKU131109 TAY131109 SRC131109 SHG131109 RXK131109 RNO131109 RDS131109 QTW131109 QKA131109 QAE131109 PQI131109 PGM131109 OWQ131109 OMU131109 OCY131109 NTC131109 NJG131109 MZK131109 MPO131109 MFS131109 LVW131109 LMA131109 LCE131109 KSI131109 KIM131109 JYQ131109 JOU131109 JEY131109 IVC131109 ILG131109 IBK131109 HRO131109 HHS131109 GXW131109 GOA131109 GEE131109 FUI131109 FKM131109 FAQ131109 EQU131109 EGY131109 DXC131109 DNG131109 DDK131109 CTO131109 CJS131109 BZW131109 BQA131109 BGE131109 AWI131109 AMM131109 ACQ131109 SU131109 IY131109 C131109 WVK65573 WLO65573 WBS65573 VRW65573 VIA65573 UYE65573 UOI65573 UEM65573 TUQ65573 TKU65573 TAY65573 SRC65573 SHG65573 RXK65573 RNO65573 RDS65573 QTW65573 QKA65573 QAE65573 PQI65573 PGM65573 OWQ65573 OMU65573 OCY65573 NTC65573 NJG65573 MZK65573 MPO65573 MFS65573 LVW65573 LMA65573 LCE65573 KSI65573 KIM65573 JYQ65573 JOU65573 JEY65573 IVC65573 ILG65573 IBK65573 HRO65573 HHS65573 GXW65573 GOA65573 GEE65573 FUI65573 FKM65573 FAQ65573 EQU65573 EGY65573 DXC65573 DNG65573 DDK65573 CTO65573 CJS65573 BZW65573 BQA65573 BGE65573 AWI65573 AMM65573 ACQ65573 SU65573 IY65573 C65573 WVK37 WLO37 WBS37 VRW37 VIA37 UYE37 UOI37 UEM37 TUQ37 TKU37 TAY37 SRC37 SHG37 RXK37 RNO37 RDS37 QTW37 QKA37 QAE37 PQI37 PGM37 OWQ37 OMU37 OCY37 NTC37 NJG37 MZK37 MPO37 MFS37 LVW37 LMA37 LCE37 KSI37 KIM37 JYQ37 JOU37 JEY37 IVC37 ILG37 IBK37 HRO37 HHS37 GXW37 GOA37 GEE37 FUI37 FKM37 FAQ37 EQU37 EGY37 DXC37 DNG37 DDK37 CTO37 CJS37 BZW37 BQA37 BGE37 AWI37 AMM37 ACQ37 SU37 IY37" xr:uid="{46B5668C-640E-460C-A9A0-0420BAB2AAD0}">
      <formula1>$Q$35:$Q$38</formula1>
    </dataValidation>
    <dataValidation type="list" allowBlank="1" showInputMessage="1" showErrorMessage="1" sqref="C87 WVK983127 WLO983127 WBS983127 VRW983127 VIA983127 UYE983127 UOI983127 UEM983127 TUQ983127 TKU983127 TAY983127 SRC983127 SHG983127 RXK983127 RNO983127 RDS983127 QTW983127 QKA983127 QAE983127 PQI983127 PGM983127 OWQ983127 OMU983127 OCY983127 NTC983127 NJG983127 MZK983127 MPO983127 MFS983127 LVW983127 LMA983127 LCE983127 KSI983127 KIM983127 JYQ983127 JOU983127 JEY983127 IVC983127 ILG983127 IBK983127 HRO983127 HHS983127 GXW983127 GOA983127 GEE983127 FUI983127 FKM983127 FAQ983127 EQU983127 EGY983127 DXC983127 DNG983127 DDK983127 CTO983127 CJS983127 BZW983127 BQA983127 BGE983127 AWI983127 AMM983127 ACQ983127 SU983127 IY983127 C983127 WVK917591 WLO917591 WBS917591 VRW917591 VIA917591 UYE917591 UOI917591 UEM917591 TUQ917591 TKU917591 TAY917591 SRC917591 SHG917591 RXK917591 RNO917591 RDS917591 QTW917591 QKA917591 QAE917591 PQI917591 PGM917591 OWQ917591 OMU917591 OCY917591 NTC917591 NJG917591 MZK917591 MPO917591 MFS917591 LVW917591 LMA917591 LCE917591 KSI917591 KIM917591 JYQ917591 JOU917591 JEY917591 IVC917591 ILG917591 IBK917591 HRO917591 HHS917591 GXW917591 GOA917591 GEE917591 FUI917591 FKM917591 FAQ917591 EQU917591 EGY917591 DXC917591 DNG917591 DDK917591 CTO917591 CJS917591 BZW917591 BQA917591 BGE917591 AWI917591 AMM917591 ACQ917591 SU917591 IY917591 C917591 WVK852055 WLO852055 WBS852055 VRW852055 VIA852055 UYE852055 UOI852055 UEM852055 TUQ852055 TKU852055 TAY852055 SRC852055 SHG852055 RXK852055 RNO852055 RDS852055 QTW852055 QKA852055 QAE852055 PQI852055 PGM852055 OWQ852055 OMU852055 OCY852055 NTC852055 NJG852055 MZK852055 MPO852055 MFS852055 LVW852055 LMA852055 LCE852055 KSI852055 KIM852055 JYQ852055 JOU852055 JEY852055 IVC852055 ILG852055 IBK852055 HRO852055 HHS852055 GXW852055 GOA852055 GEE852055 FUI852055 FKM852055 FAQ852055 EQU852055 EGY852055 DXC852055 DNG852055 DDK852055 CTO852055 CJS852055 BZW852055 BQA852055 BGE852055 AWI852055 AMM852055 ACQ852055 SU852055 IY852055 C852055 WVK786519 WLO786519 WBS786519 VRW786519 VIA786519 UYE786519 UOI786519 UEM786519 TUQ786519 TKU786519 TAY786519 SRC786519 SHG786519 RXK786519 RNO786519 RDS786519 QTW786519 QKA786519 QAE786519 PQI786519 PGM786519 OWQ786519 OMU786519 OCY786519 NTC786519 NJG786519 MZK786519 MPO786519 MFS786519 LVW786519 LMA786519 LCE786519 KSI786519 KIM786519 JYQ786519 JOU786519 JEY786519 IVC786519 ILG786519 IBK786519 HRO786519 HHS786519 GXW786519 GOA786519 GEE786519 FUI786519 FKM786519 FAQ786519 EQU786519 EGY786519 DXC786519 DNG786519 DDK786519 CTO786519 CJS786519 BZW786519 BQA786519 BGE786519 AWI786519 AMM786519 ACQ786519 SU786519 IY786519 C786519 WVK720983 WLO720983 WBS720983 VRW720983 VIA720983 UYE720983 UOI720983 UEM720983 TUQ720983 TKU720983 TAY720983 SRC720983 SHG720983 RXK720983 RNO720983 RDS720983 QTW720983 QKA720983 QAE720983 PQI720983 PGM720983 OWQ720983 OMU720983 OCY720983 NTC720983 NJG720983 MZK720983 MPO720983 MFS720983 LVW720983 LMA720983 LCE720983 KSI720983 KIM720983 JYQ720983 JOU720983 JEY720983 IVC720983 ILG720983 IBK720983 HRO720983 HHS720983 GXW720983 GOA720983 GEE720983 FUI720983 FKM720983 FAQ720983 EQU720983 EGY720983 DXC720983 DNG720983 DDK720983 CTO720983 CJS720983 BZW720983 BQA720983 BGE720983 AWI720983 AMM720983 ACQ720983 SU720983 IY720983 C720983 WVK655447 WLO655447 WBS655447 VRW655447 VIA655447 UYE655447 UOI655447 UEM655447 TUQ655447 TKU655447 TAY655447 SRC655447 SHG655447 RXK655447 RNO655447 RDS655447 QTW655447 QKA655447 QAE655447 PQI655447 PGM655447 OWQ655447 OMU655447 OCY655447 NTC655447 NJG655447 MZK655447 MPO655447 MFS655447 LVW655447 LMA655447 LCE655447 KSI655447 KIM655447 JYQ655447 JOU655447 JEY655447 IVC655447 ILG655447 IBK655447 HRO655447 HHS655447 GXW655447 GOA655447 GEE655447 FUI655447 FKM655447 FAQ655447 EQU655447 EGY655447 DXC655447 DNG655447 DDK655447 CTO655447 CJS655447 BZW655447 BQA655447 BGE655447 AWI655447 AMM655447 ACQ655447 SU655447 IY655447 C655447 WVK589911 WLO589911 WBS589911 VRW589911 VIA589911 UYE589911 UOI589911 UEM589911 TUQ589911 TKU589911 TAY589911 SRC589911 SHG589911 RXK589911 RNO589911 RDS589911 QTW589911 QKA589911 QAE589911 PQI589911 PGM589911 OWQ589911 OMU589911 OCY589911 NTC589911 NJG589911 MZK589911 MPO589911 MFS589911 LVW589911 LMA589911 LCE589911 KSI589911 KIM589911 JYQ589911 JOU589911 JEY589911 IVC589911 ILG589911 IBK589911 HRO589911 HHS589911 GXW589911 GOA589911 GEE589911 FUI589911 FKM589911 FAQ589911 EQU589911 EGY589911 DXC589911 DNG589911 DDK589911 CTO589911 CJS589911 BZW589911 BQA589911 BGE589911 AWI589911 AMM589911 ACQ589911 SU589911 IY589911 C589911 WVK524375 WLO524375 WBS524375 VRW524375 VIA524375 UYE524375 UOI524375 UEM524375 TUQ524375 TKU524375 TAY524375 SRC524375 SHG524375 RXK524375 RNO524375 RDS524375 QTW524375 QKA524375 QAE524375 PQI524375 PGM524375 OWQ524375 OMU524375 OCY524375 NTC524375 NJG524375 MZK524375 MPO524375 MFS524375 LVW524375 LMA524375 LCE524375 KSI524375 KIM524375 JYQ524375 JOU524375 JEY524375 IVC524375 ILG524375 IBK524375 HRO524375 HHS524375 GXW524375 GOA524375 GEE524375 FUI524375 FKM524375 FAQ524375 EQU524375 EGY524375 DXC524375 DNG524375 DDK524375 CTO524375 CJS524375 BZW524375 BQA524375 BGE524375 AWI524375 AMM524375 ACQ524375 SU524375 IY524375 C524375 WVK458839 WLO458839 WBS458839 VRW458839 VIA458839 UYE458839 UOI458839 UEM458839 TUQ458839 TKU458839 TAY458839 SRC458839 SHG458839 RXK458839 RNO458839 RDS458839 QTW458839 QKA458839 QAE458839 PQI458839 PGM458839 OWQ458839 OMU458839 OCY458839 NTC458839 NJG458839 MZK458839 MPO458839 MFS458839 LVW458839 LMA458839 LCE458839 KSI458839 KIM458839 JYQ458839 JOU458839 JEY458839 IVC458839 ILG458839 IBK458839 HRO458839 HHS458839 GXW458839 GOA458839 GEE458839 FUI458839 FKM458839 FAQ458839 EQU458839 EGY458839 DXC458839 DNG458839 DDK458839 CTO458839 CJS458839 BZW458839 BQA458839 BGE458839 AWI458839 AMM458839 ACQ458839 SU458839 IY458839 C458839 WVK393303 WLO393303 WBS393303 VRW393303 VIA393303 UYE393303 UOI393303 UEM393303 TUQ393303 TKU393303 TAY393303 SRC393303 SHG393303 RXK393303 RNO393303 RDS393303 QTW393303 QKA393303 QAE393303 PQI393303 PGM393303 OWQ393303 OMU393303 OCY393303 NTC393303 NJG393303 MZK393303 MPO393303 MFS393303 LVW393303 LMA393303 LCE393303 KSI393303 KIM393303 JYQ393303 JOU393303 JEY393303 IVC393303 ILG393303 IBK393303 HRO393303 HHS393303 GXW393303 GOA393303 GEE393303 FUI393303 FKM393303 FAQ393303 EQU393303 EGY393303 DXC393303 DNG393303 DDK393303 CTO393303 CJS393303 BZW393303 BQA393303 BGE393303 AWI393303 AMM393303 ACQ393303 SU393303 IY393303 C393303 WVK327767 WLO327767 WBS327767 VRW327767 VIA327767 UYE327767 UOI327767 UEM327767 TUQ327767 TKU327767 TAY327767 SRC327767 SHG327767 RXK327767 RNO327767 RDS327767 QTW327767 QKA327767 QAE327767 PQI327767 PGM327767 OWQ327767 OMU327767 OCY327767 NTC327767 NJG327767 MZK327767 MPO327767 MFS327767 LVW327767 LMA327767 LCE327767 KSI327767 KIM327767 JYQ327767 JOU327767 JEY327767 IVC327767 ILG327767 IBK327767 HRO327767 HHS327767 GXW327767 GOA327767 GEE327767 FUI327767 FKM327767 FAQ327767 EQU327767 EGY327767 DXC327767 DNG327767 DDK327767 CTO327767 CJS327767 BZW327767 BQA327767 BGE327767 AWI327767 AMM327767 ACQ327767 SU327767 IY327767 C327767 WVK262231 WLO262231 WBS262231 VRW262231 VIA262231 UYE262231 UOI262231 UEM262231 TUQ262231 TKU262231 TAY262231 SRC262231 SHG262231 RXK262231 RNO262231 RDS262231 QTW262231 QKA262231 QAE262231 PQI262231 PGM262231 OWQ262231 OMU262231 OCY262231 NTC262231 NJG262231 MZK262231 MPO262231 MFS262231 LVW262231 LMA262231 LCE262231 KSI262231 KIM262231 JYQ262231 JOU262231 JEY262231 IVC262231 ILG262231 IBK262231 HRO262231 HHS262231 GXW262231 GOA262231 GEE262231 FUI262231 FKM262231 FAQ262231 EQU262231 EGY262231 DXC262231 DNG262231 DDK262231 CTO262231 CJS262231 BZW262231 BQA262231 BGE262231 AWI262231 AMM262231 ACQ262231 SU262231 IY262231 C262231 WVK196695 WLO196695 WBS196695 VRW196695 VIA196695 UYE196695 UOI196695 UEM196695 TUQ196695 TKU196695 TAY196695 SRC196695 SHG196695 RXK196695 RNO196695 RDS196695 QTW196695 QKA196695 QAE196695 PQI196695 PGM196695 OWQ196695 OMU196695 OCY196695 NTC196695 NJG196695 MZK196695 MPO196695 MFS196695 LVW196695 LMA196695 LCE196695 KSI196695 KIM196695 JYQ196695 JOU196695 JEY196695 IVC196695 ILG196695 IBK196695 HRO196695 HHS196695 GXW196695 GOA196695 GEE196695 FUI196695 FKM196695 FAQ196695 EQU196695 EGY196695 DXC196695 DNG196695 DDK196695 CTO196695 CJS196695 BZW196695 BQA196695 BGE196695 AWI196695 AMM196695 ACQ196695 SU196695 IY196695 C196695 WVK131159 WLO131159 WBS131159 VRW131159 VIA131159 UYE131159 UOI131159 UEM131159 TUQ131159 TKU131159 TAY131159 SRC131159 SHG131159 RXK131159 RNO131159 RDS131159 QTW131159 QKA131159 QAE131159 PQI131159 PGM131159 OWQ131159 OMU131159 OCY131159 NTC131159 NJG131159 MZK131159 MPO131159 MFS131159 LVW131159 LMA131159 LCE131159 KSI131159 KIM131159 JYQ131159 JOU131159 JEY131159 IVC131159 ILG131159 IBK131159 HRO131159 HHS131159 GXW131159 GOA131159 GEE131159 FUI131159 FKM131159 FAQ131159 EQU131159 EGY131159 DXC131159 DNG131159 DDK131159 CTO131159 CJS131159 BZW131159 BQA131159 BGE131159 AWI131159 AMM131159 ACQ131159 SU131159 IY131159 C131159 WVK65623 WLO65623 WBS65623 VRW65623 VIA65623 UYE65623 UOI65623 UEM65623 TUQ65623 TKU65623 TAY65623 SRC65623 SHG65623 RXK65623 RNO65623 RDS65623 QTW65623 QKA65623 QAE65623 PQI65623 PGM65623 OWQ65623 OMU65623 OCY65623 NTC65623 NJG65623 MZK65623 MPO65623 MFS65623 LVW65623 LMA65623 LCE65623 KSI65623 KIM65623 JYQ65623 JOU65623 JEY65623 IVC65623 ILG65623 IBK65623 HRO65623 HHS65623 GXW65623 GOA65623 GEE65623 FUI65623 FKM65623 FAQ65623 EQU65623 EGY65623 DXC65623 DNG65623 DDK65623 CTO65623 CJS65623 BZW65623 BQA65623 BGE65623 AWI65623 AMM65623 ACQ65623 SU65623 IY65623 C65623 WVK87 WLO87 WBS87 VRW87 VIA87 UYE87 UOI87 UEM87 TUQ87 TKU87 TAY87 SRC87 SHG87 RXK87 RNO87 RDS87 QTW87 QKA87 QAE87 PQI87 PGM87 OWQ87 OMU87 OCY87 NTC87 NJG87 MZK87 MPO87 MFS87 LVW87 LMA87 LCE87 KSI87 KIM87 JYQ87 JOU87 JEY87 IVC87 ILG87 IBK87 HRO87 HHS87 GXW87 GOA87 GEE87 FUI87 FKM87 FAQ87 EQU87 EGY87 DXC87 DNG87 DDK87 CTO87 CJS87 BZW87 BQA87 BGE87 AWI87 AMM87 ACQ87 SU87 IY87" xr:uid="{6AEBA21D-A7A6-4EA6-A842-34C954516802}">
      <formula1>$Q$87:$Z$87</formula1>
    </dataValidation>
    <dataValidation type="list" allowBlank="1" showInputMessage="1" showErrorMessage="1" sqref="C85 WVK983117 WLO983117 WBS983117 VRW983117 VIA983117 UYE983117 UOI983117 UEM983117 TUQ983117 TKU983117 TAY983117 SRC983117 SHG983117 RXK983117 RNO983117 RDS983117 QTW983117 QKA983117 QAE983117 PQI983117 PGM983117 OWQ983117 OMU983117 OCY983117 NTC983117 NJG983117 MZK983117 MPO983117 MFS983117 LVW983117 LMA983117 LCE983117 KSI983117 KIM983117 JYQ983117 JOU983117 JEY983117 IVC983117 ILG983117 IBK983117 HRO983117 HHS983117 GXW983117 GOA983117 GEE983117 FUI983117 FKM983117 FAQ983117 EQU983117 EGY983117 DXC983117 DNG983117 DDK983117 CTO983117 CJS983117 BZW983117 BQA983117 BGE983117 AWI983117 AMM983117 ACQ983117 SU983117 IY983117 C983117 WVK917581 WLO917581 WBS917581 VRW917581 VIA917581 UYE917581 UOI917581 UEM917581 TUQ917581 TKU917581 TAY917581 SRC917581 SHG917581 RXK917581 RNO917581 RDS917581 QTW917581 QKA917581 QAE917581 PQI917581 PGM917581 OWQ917581 OMU917581 OCY917581 NTC917581 NJG917581 MZK917581 MPO917581 MFS917581 LVW917581 LMA917581 LCE917581 KSI917581 KIM917581 JYQ917581 JOU917581 JEY917581 IVC917581 ILG917581 IBK917581 HRO917581 HHS917581 GXW917581 GOA917581 GEE917581 FUI917581 FKM917581 FAQ917581 EQU917581 EGY917581 DXC917581 DNG917581 DDK917581 CTO917581 CJS917581 BZW917581 BQA917581 BGE917581 AWI917581 AMM917581 ACQ917581 SU917581 IY917581 C917581 WVK852045 WLO852045 WBS852045 VRW852045 VIA852045 UYE852045 UOI852045 UEM852045 TUQ852045 TKU852045 TAY852045 SRC852045 SHG852045 RXK852045 RNO852045 RDS852045 QTW852045 QKA852045 QAE852045 PQI852045 PGM852045 OWQ852045 OMU852045 OCY852045 NTC852045 NJG852045 MZK852045 MPO852045 MFS852045 LVW852045 LMA852045 LCE852045 KSI852045 KIM852045 JYQ852045 JOU852045 JEY852045 IVC852045 ILG852045 IBK852045 HRO852045 HHS852045 GXW852045 GOA852045 GEE852045 FUI852045 FKM852045 FAQ852045 EQU852045 EGY852045 DXC852045 DNG852045 DDK852045 CTO852045 CJS852045 BZW852045 BQA852045 BGE852045 AWI852045 AMM852045 ACQ852045 SU852045 IY852045 C852045 WVK786509 WLO786509 WBS786509 VRW786509 VIA786509 UYE786509 UOI786509 UEM786509 TUQ786509 TKU786509 TAY786509 SRC786509 SHG786509 RXK786509 RNO786509 RDS786509 QTW786509 QKA786509 QAE786509 PQI786509 PGM786509 OWQ786509 OMU786509 OCY786509 NTC786509 NJG786509 MZK786509 MPO786509 MFS786509 LVW786509 LMA786509 LCE786509 KSI786509 KIM786509 JYQ786509 JOU786509 JEY786509 IVC786509 ILG786509 IBK786509 HRO786509 HHS786509 GXW786509 GOA786509 GEE786509 FUI786509 FKM786509 FAQ786509 EQU786509 EGY786509 DXC786509 DNG786509 DDK786509 CTO786509 CJS786509 BZW786509 BQA786509 BGE786509 AWI786509 AMM786509 ACQ786509 SU786509 IY786509 C786509 WVK720973 WLO720973 WBS720973 VRW720973 VIA720973 UYE720973 UOI720973 UEM720973 TUQ720973 TKU720973 TAY720973 SRC720973 SHG720973 RXK720973 RNO720973 RDS720973 QTW720973 QKA720973 QAE720973 PQI720973 PGM720973 OWQ720973 OMU720973 OCY720973 NTC720973 NJG720973 MZK720973 MPO720973 MFS720973 LVW720973 LMA720973 LCE720973 KSI720973 KIM720973 JYQ720973 JOU720973 JEY720973 IVC720973 ILG720973 IBK720973 HRO720973 HHS720973 GXW720973 GOA720973 GEE720973 FUI720973 FKM720973 FAQ720973 EQU720973 EGY720973 DXC720973 DNG720973 DDK720973 CTO720973 CJS720973 BZW720973 BQA720973 BGE720973 AWI720973 AMM720973 ACQ720973 SU720973 IY720973 C720973 WVK655437 WLO655437 WBS655437 VRW655437 VIA655437 UYE655437 UOI655437 UEM655437 TUQ655437 TKU655437 TAY655437 SRC655437 SHG655437 RXK655437 RNO655437 RDS655437 QTW655437 QKA655437 QAE655437 PQI655437 PGM655437 OWQ655437 OMU655437 OCY655437 NTC655437 NJG655437 MZK655437 MPO655437 MFS655437 LVW655437 LMA655437 LCE655437 KSI655437 KIM655437 JYQ655437 JOU655437 JEY655437 IVC655437 ILG655437 IBK655437 HRO655437 HHS655437 GXW655437 GOA655437 GEE655437 FUI655437 FKM655437 FAQ655437 EQU655437 EGY655437 DXC655437 DNG655437 DDK655437 CTO655437 CJS655437 BZW655437 BQA655437 BGE655437 AWI655437 AMM655437 ACQ655437 SU655437 IY655437 C655437 WVK589901 WLO589901 WBS589901 VRW589901 VIA589901 UYE589901 UOI589901 UEM589901 TUQ589901 TKU589901 TAY589901 SRC589901 SHG589901 RXK589901 RNO589901 RDS589901 QTW589901 QKA589901 QAE589901 PQI589901 PGM589901 OWQ589901 OMU589901 OCY589901 NTC589901 NJG589901 MZK589901 MPO589901 MFS589901 LVW589901 LMA589901 LCE589901 KSI589901 KIM589901 JYQ589901 JOU589901 JEY589901 IVC589901 ILG589901 IBK589901 HRO589901 HHS589901 GXW589901 GOA589901 GEE589901 FUI589901 FKM589901 FAQ589901 EQU589901 EGY589901 DXC589901 DNG589901 DDK589901 CTO589901 CJS589901 BZW589901 BQA589901 BGE589901 AWI589901 AMM589901 ACQ589901 SU589901 IY589901 C589901 WVK524365 WLO524365 WBS524365 VRW524365 VIA524365 UYE524365 UOI524365 UEM524365 TUQ524365 TKU524365 TAY524365 SRC524365 SHG524365 RXK524365 RNO524365 RDS524365 QTW524365 QKA524365 QAE524365 PQI524365 PGM524365 OWQ524365 OMU524365 OCY524365 NTC524365 NJG524365 MZK524365 MPO524365 MFS524365 LVW524365 LMA524365 LCE524365 KSI524365 KIM524365 JYQ524365 JOU524365 JEY524365 IVC524365 ILG524365 IBK524365 HRO524365 HHS524365 GXW524365 GOA524365 GEE524365 FUI524365 FKM524365 FAQ524365 EQU524365 EGY524365 DXC524365 DNG524365 DDK524365 CTO524365 CJS524365 BZW524365 BQA524365 BGE524365 AWI524365 AMM524365 ACQ524365 SU524365 IY524365 C524365 WVK458829 WLO458829 WBS458829 VRW458829 VIA458829 UYE458829 UOI458829 UEM458829 TUQ458829 TKU458829 TAY458829 SRC458829 SHG458829 RXK458829 RNO458829 RDS458829 QTW458829 QKA458829 QAE458829 PQI458829 PGM458829 OWQ458829 OMU458829 OCY458829 NTC458829 NJG458829 MZK458829 MPO458829 MFS458829 LVW458829 LMA458829 LCE458829 KSI458829 KIM458829 JYQ458829 JOU458829 JEY458829 IVC458829 ILG458829 IBK458829 HRO458829 HHS458829 GXW458829 GOA458829 GEE458829 FUI458829 FKM458829 FAQ458829 EQU458829 EGY458829 DXC458829 DNG458829 DDK458829 CTO458829 CJS458829 BZW458829 BQA458829 BGE458829 AWI458829 AMM458829 ACQ458829 SU458829 IY458829 C458829 WVK393293 WLO393293 WBS393293 VRW393293 VIA393293 UYE393293 UOI393293 UEM393293 TUQ393293 TKU393293 TAY393293 SRC393293 SHG393293 RXK393293 RNO393293 RDS393293 QTW393293 QKA393293 QAE393293 PQI393293 PGM393293 OWQ393293 OMU393293 OCY393293 NTC393293 NJG393293 MZK393293 MPO393293 MFS393293 LVW393293 LMA393293 LCE393293 KSI393293 KIM393293 JYQ393293 JOU393293 JEY393293 IVC393293 ILG393293 IBK393293 HRO393293 HHS393293 GXW393293 GOA393293 GEE393293 FUI393293 FKM393293 FAQ393293 EQU393293 EGY393293 DXC393293 DNG393293 DDK393293 CTO393293 CJS393293 BZW393293 BQA393293 BGE393293 AWI393293 AMM393293 ACQ393293 SU393293 IY393293 C393293 WVK327757 WLO327757 WBS327757 VRW327757 VIA327757 UYE327757 UOI327757 UEM327757 TUQ327757 TKU327757 TAY327757 SRC327757 SHG327757 RXK327757 RNO327757 RDS327757 QTW327757 QKA327757 QAE327757 PQI327757 PGM327757 OWQ327757 OMU327757 OCY327757 NTC327757 NJG327757 MZK327757 MPO327757 MFS327757 LVW327757 LMA327757 LCE327757 KSI327757 KIM327757 JYQ327757 JOU327757 JEY327757 IVC327757 ILG327757 IBK327757 HRO327757 HHS327757 GXW327757 GOA327757 GEE327757 FUI327757 FKM327757 FAQ327757 EQU327757 EGY327757 DXC327757 DNG327757 DDK327757 CTO327757 CJS327757 BZW327757 BQA327757 BGE327757 AWI327757 AMM327757 ACQ327757 SU327757 IY327757 C327757 WVK262221 WLO262221 WBS262221 VRW262221 VIA262221 UYE262221 UOI262221 UEM262221 TUQ262221 TKU262221 TAY262221 SRC262221 SHG262221 RXK262221 RNO262221 RDS262221 QTW262221 QKA262221 QAE262221 PQI262221 PGM262221 OWQ262221 OMU262221 OCY262221 NTC262221 NJG262221 MZK262221 MPO262221 MFS262221 LVW262221 LMA262221 LCE262221 KSI262221 KIM262221 JYQ262221 JOU262221 JEY262221 IVC262221 ILG262221 IBK262221 HRO262221 HHS262221 GXW262221 GOA262221 GEE262221 FUI262221 FKM262221 FAQ262221 EQU262221 EGY262221 DXC262221 DNG262221 DDK262221 CTO262221 CJS262221 BZW262221 BQA262221 BGE262221 AWI262221 AMM262221 ACQ262221 SU262221 IY262221 C262221 WVK196685 WLO196685 WBS196685 VRW196685 VIA196685 UYE196685 UOI196685 UEM196685 TUQ196685 TKU196685 TAY196685 SRC196685 SHG196685 RXK196685 RNO196685 RDS196685 QTW196685 QKA196685 QAE196685 PQI196685 PGM196685 OWQ196685 OMU196685 OCY196685 NTC196685 NJG196685 MZK196685 MPO196685 MFS196685 LVW196685 LMA196685 LCE196685 KSI196685 KIM196685 JYQ196685 JOU196685 JEY196685 IVC196685 ILG196685 IBK196685 HRO196685 HHS196685 GXW196685 GOA196685 GEE196685 FUI196685 FKM196685 FAQ196685 EQU196685 EGY196685 DXC196685 DNG196685 DDK196685 CTO196685 CJS196685 BZW196685 BQA196685 BGE196685 AWI196685 AMM196685 ACQ196685 SU196685 IY196685 C196685 WVK131149 WLO131149 WBS131149 VRW131149 VIA131149 UYE131149 UOI131149 UEM131149 TUQ131149 TKU131149 TAY131149 SRC131149 SHG131149 RXK131149 RNO131149 RDS131149 QTW131149 QKA131149 QAE131149 PQI131149 PGM131149 OWQ131149 OMU131149 OCY131149 NTC131149 NJG131149 MZK131149 MPO131149 MFS131149 LVW131149 LMA131149 LCE131149 KSI131149 KIM131149 JYQ131149 JOU131149 JEY131149 IVC131149 ILG131149 IBK131149 HRO131149 HHS131149 GXW131149 GOA131149 GEE131149 FUI131149 FKM131149 FAQ131149 EQU131149 EGY131149 DXC131149 DNG131149 DDK131149 CTO131149 CJS131149 BZW131149 BQA131149 BGE131149 AWI131149 AMM131149 ACQ131149 SU131149 IY131149 C131149 WVK65613 WLO65613 WBS65613 VRW65613 VIA65613 UYE65613 UOI65613 UEM65613 TUQ65613 TKU65613 TAY65613 SRC65613 SHG65613 RXK65613 RNO65613 RDS65613 QTW65613 QKA65613 QAE65613 PQI65613 PGM65613 OWQ65613 OMU65613 OCY65613 NTC65613 NJG65613 MZK65613 MPO65613 MFS65613 LVW65613 LMA65613 LCE65613 KSI65613 KIM65613 JYQ65613 JOU65613 JEY65613 IVC65613 ILG65613 IBK65613 HRO65613 HHS65613 GXW65613 GOA65613 GEE65613 FUI65613 FKM65613 FAQ65613 EQU65613 EGY65613 DXC65613 DNG65613 DDK65613 CTO65613 CJS65613 BZW65613 BQA65613 BGE65613 AWI65613 AMM65613 ACQ65613 SU65613 IY65613 C65613 WVK77 WLO77 WBS77 VRW77 VIA77 UYE77 UOI77 UEM77 TUQ77 TKU77 TAY77 SRC77 SHG77 RXK77 RNO77 RDS77 QTW77 QKA77 QAE77 PQI77 PGM77 OWQ77 OMU77 OCY77 NTC77 NJG77 MZK77 MPO77 MFS77 LVW77 LMA77 LCE77 KSI77 KIM77 JYQ77 JOU77 JEY77 IVC77 ILG77 IBK77 HRO77 HHS77 GXW77 GOA77 GEE77 FUI77 FKM77 FAQ77 EQU77 EGY77 DXC77 DNG77 DDK77 CTO77 CJS77 BZW77 BQA77 BGE77 AWI77 AMM77 ACQ77 SU77 IY77 C77 WVK983123 WLO983123 WBS983123 VRW983123 VIA983123 UYE983123 UOI983123 UEM983123 TUQ983123 TKU983123 TAY983123 SRC983123 SHG983123 RXK983123 RNO983123 RDS983123 QTW983123 QKA983123 QAE983123 PQI983123 PGM983123 OWQ983123 OMU983123 OCY983123 NTC983123 NJG983123 MZK983123 MPO983123 MFS983123 LVW983123 LMA983123 LCE983123 KSI983123 KIM983123 JYQ983123 JOU983123 JEY983123 IVC983123 ILG983123 IBK983123 HRO983123 HHS983123 GXW983123 GOA983123 GEE983123 FUI983123 FKM983123 FAQ983123 EQU983123 EGY983123 DXC983123 DNG983123 DDK983123 CTO983123 CJS983123 BZW983123 BQA983123 BGE983123 AWI983123 AMM983123 ACQ983123 SU983123 IY983123 C983123 WVK917587 WLO917587 WBS917587 VRW917587 VIA917587 UYE917587 UOI917587 UEM917587 TUQ917587 TKU917587 TAY917587 SRC917587 SHG917587 RXK917587 RNO917587 RDS917587 QTW917587 QKA917587 QAE917587 PQI917587 PGM917587 OWQ917587 OMU917587 OCY917587 NTC917587 NJG917587 MZK917587 MPO917587 MFS917587 LVW917587 LMA917587 LCE917587 KSI917587 KIM917587 JYQ917587 JOU917587 JEY917587 IVC917587 ILG917587 IBK917587 HRO917587 HHS917587 GXW917587 GOA917587 GEE917587 FUI917587 FKM917587 FAQ917587 EQU917587 EGY917587 DXC917587 DNG917587 DDK917587 CTO917587 CJS917587 BZW917587 BQA917587 BGE917587 AWI917587 AMM917587 ACQ917587 SU917587 IY917587 C917587 WVK852051 WLO852051 WBS852051 VRW852051 VIA852051 UYE852051 UOI852051 UEM852051 TUQ852051 TKU852051 TAY852051 SRC852051 SHG852051 RXK852051 RNO852051 RDS852051 QTW852051 QKA852051 QAE852051 PQI852051 PGM852051 OWQ852051 OMU852051 OCY852051 NTC852051 NJG852051 MZK852051 MPO852051 MFS852051 LVW852051 LMA852051 LCE852051 KSI852051 KIM852051 JYQ852051 JOU852051 JEY852051 IVC852051 ILG852051 IBK852051 HRO852051 HHS852051 GXW852051 GOA852051 GEE852051 FUI852051 FKM852051 FAQ852051 EQU852051 EGY852051 DXC852051 DNG852051 DDK852051 CTO852051 CJS852051 BZW852051 BQA852051 BGE852051 AWI852051 AMM852051 ACQ852051 SU852051 IY852051 C852051 WVK786515 WLO786515 WBS786515 VRW786515 VIA786515 UYE786515 UOI786515 UEM786515 TUQ786515 TKU786515 TAY786515 SRC786515 SHG786515 RXK786515 RNO786515 RDS786515 QTW786515 QKA786515 QAE786515 PQI786515 PGM786515 OWQ786515 OMU786515 OCY786515 NTC786515 NJG786515 MZK786515 MPO786515 MFS786515 LVW786515 LMA786515 LCE786515 KSI786515 KIM786515 JYQ786515 JOU786515 JEY786515 IVC786515 ILG786515 IBK786515 HRO786515 HHS786515 GXW786515 GOA786515 GEE786515 FUI786515 FKM786515 FAQ786515 EQU786515 EGY786515 DXC786515 DNG786515 DDK786515 CTO786515 CJS786515 BZW786515 BQA786515 BGE786515 AWI786515 AMM786515 ACQ786515 SU786515 IY786515 C786515 WVK720979 WLO720979 WBS720979 VRW720979 VIA720979 UYE720979 UOI720979 UEM720979 TUQ720979 TKU720979 TAY720979 SRC720979 SHG720979 RXK720979 RNO720979 RDS720979 QTW720979 QKA720979 QAE720979 PQI720979 PGM720979 OWQ720979 OMU720979 OCY720979 NTC720979 NJG720979 MZK720979 MPO720979 MFS720979 LVW720979 LMA720979 LCE720979 KSI720979 KIM720979 JYQ720979 JOU720979 JEY720979 IVC720979 ILG720979 IBK720979 HRO720979 HHS720979 GXW720979 GOA720979 GEE720979 FUI720979 FKM720979 FAQ720979 EQU720979 EGY720979 DXC720979 DNG720979 DDK720979 CTO720979 CJS720979 BZW720979 BQA720979 BGE720979 AWI720979 AMM720979 ACQ720979 SU720979 IY720979 C720979 WVK655443 WLO655443 WBS655443 VRW655443 VIA655443 UYE655443 UOI655443 UEM655443 TUQ655443 TKU655443 TAY655443 SRC655443 SHG655443 RXK655443 RNO655443 RDS655443 QTW655443 QKA655443 QAE655443 PQI655443 PGM655443 OWQ655443 OMU655443 OCY655443 NTC655443 NJG655443 MZK655443 MPO655443 MFS655443 LVW655443 LMA655443 LCE655443 KSI655443 KIM655443 JYQ655443 JOU655443 JEY655443 IVC655443 ILG655443 IBK655443 HRO655443 HHS655443 GXW655443 GOA655443 GEE655443 FUI655443 FKM655443 FAQ655443 EQU655443 EGY655443 DXC655443 DNG655443 DDK655443 CTO655443 CJS655443 BZW655443 BQA655443 BGE655443 AWI655443 AMM655443 ACQ655443 SU655443 IY655443 C655443 WVK589907 WLO589907 WBS589907 VRW589907 VIA589907 UYE589907 UOI589907 UEM589907 TUQ589907 TKU589907 TAY589907 SRC589907 SHG589907 RXK589907 RNO589907 RDS589907 QTW589907 QKA589907 QAE589907 PQI589907 PGM589907 OWQ589907 OMU589907 OCY589907 NTC589907 NJG589907 MZK589907 MPO589907 MFS589907 LVW589907 LMA589907 LCE589907 KSI589907 KIM589907 JYQ589907 JOU589907 JEY589907 IVC589907 ILG589907 IBK589907 HRO589907 HHS589907 GXW589907 GOA589907 GEE589907 FUI589907 FKM589907 FAQ589907 EQU589907 EGY589907 DXC589907 DNG589907 DDK589907 CTO589907 CJS589907 BZW589907 BQA589907 BGE589907 AWI589907 AMM589907 ACQ589907 SU589907 IY589907 C589907 WVK524371 WLO524371 WBS524371 VRW524371 VIA524371 UYE524371 UOI524371 UEM524371 TUQ524371 TKU524371 TAY524371 SRC524371 SHG524371 RXK524371 RNO524371 RDS524371 QTW524371 QKA524371 QAE524371 PQI524371 PGM524371 OWQ524371 OMU524371 OCY524371 NTC524371 NJG524371 MZK524371 MPO524371 MFS524371 LVW524371 LMA524371 LCE524371 KSI524371 KIM524371 JYQ524371 JOU524371 JEY524371 IVC524371 ILG524371 IBK524371 HRO524371 HHS524371 GXW524371 GOA524371 GEE524371 FUI524371 FKM524371 FAQ524371 EQU524371 EGY524371 DXC524371 DNG524371 DDK524371 CTO524371 CJS524371 BZW524371 BQA524371 BGE524371 AWI524371 AMM524371 ACQ524371 SU524371 IY524371 C524371 WVK458835 WLO458835 WBS458835 VRW458835 VIA458835 UYE458835 UOI458835 UEM458835 TUQ458835 TKU458835 TAY458835 SRC458835 SHG458835 RXK458835 RNO458835 RDS458835 QTW458835 QKA458835 QAE458835 PQI458835 PGM458835 OWQ458835 OMU458835 OCY458835 NTC458835 NJG458835 MZK458835 MPO458835 MFS458835 LVW458835 LMA458835 LCE458835 KSI458835 KIM458835 JYQ458835 JOU458835 JEY458835 IVC458835 ILG458835 IBK458835 HRO458835 HHS458835 GXW458835 GOA458835 GEE458835 FUI458835 FKM458835 FAQ458835 EQU458835 EGY458835 DXC458835 DNG458835 DDK458835 CTO458835 CJS458835 BZW458835 BQA458835 BGE458835 AWI458835 AMM458835 ACQ458835 SU458835 IY458835 C458835 WVK393299 WLO393299 WBS393299 VRW393299 VIA393299 UYE393299 UOI393299 UEM393299 TUQ393299 TKU393299 TAY393299 SRC393299 SHG393299 RXK393299 RNO393299 RDS393299 QTW393299 QKA393299 QAE393299 PQI393299 PGM393299 OWQ393299 OMU393299 OCY393299 NTC393299 NJG393299 MZK393299 MPO393299 MFS393299 LVW393299 LMA393299 LCE393299 KSI393299 KIM393299 JYQ393299 JOU393299 JEY393299 IVC393299 ILG393299 IBK393299 HRO393299 HHS393299 GXW393299 GOA393299 GEE393299 FUI393299 FKM393299 FAQ393299 EQU393299 EGY393299 DXC393299 DNG393299 DDK393299 CTO393299 CJS393299 BZW393299 BQA393299 BGE393299 AWI393299 AMM393299 ACQ393299 SU393299 IY393299 C393299 WVK327763 WLO327763 WBS327763 VRW327763 VIA327763 UYE327763 UOI327763 UEM327763 TUQ327763 TKU327763 TAY327763 SRC327763 SHG327763 RXK327763 RNO327763 RDS327763 QTW327763 QKA327763 QAE327763 PQI327763 PGM327763 OWQ327763 OMU327763 OCY327763 NTC327763 NJG327763 MZK327763 MPO327763 MFS327763 LVW327763 LMA327763 LCE327763 KSI327763 KIM327763 JYQ327763 JOU327763 JEY327763 IVC327763 ILG327763 IBK327763 HRO327763 HHS327763 GXW327763 GOA327763 GEE327763 FUI327763 FKM327763 FAQ327763 EQU327763 EGY327763 DXC327763 DNG327763 DDK327763 CTO327763 CJS327763 BZW327763 BQA327763 BGE327763 AWI327763 AMM327763 ACQ327763 SU327763 IY327763 C327763 WVK262227 WLO262227 WBS262227 VRW262227 VIA262227 UYE262227 UOI262227 UEM262227 TUQ262227 TKU262227 TAY262227 SRC262227 SHG262227 RXK262227 RNO262227 RDS262227 QTW262227 QKA262227 QAE262227 PQI262227 PGM262227 OWQ262227 OMU262227 OCY262227 NTC262227 NJG262227 MZK262227 MPO262227 MFS262227 LVW262227 LMA262227 LCE262227 KSI262227 KIM262227 JYQ262227 JOU262227 JEY262227 IVC262227 ILG262227 IBK262227 HRO262227 HHS262227 GXW262227 GOA262227 GEE262227 FUI262227 FKM262227 FAQ262227 EQU262227 EGY262227 DXC262227 DNG262227 DDK262227 CTO262227 CJS262227 BZW262227 BQA262227 BGE262227 AWI262227 AMM262227 ACQ262227 SU262227 IY262227 C262227 WVK196691 WLO196691 WBS196691 VRW196691 VIA196691 UYE196691 UOI196691 UEM196691 TUQ196691 TKU196691 TAY196691 SRC196691 SHG196691 RXK196691 RNO196691 RDS196691 QTW196691 QKA196691 QAE196691 PQI196691 PGM196691 OWQ196691 OMU196691 OCY196691 NTC196691 NJG196691 MZK196691 MPO196691 MFS196691 LVW196691 LMA196691 LCE196691 KSI196691 KIM196691 JYQ196691 JOU196691 JEY196691 IVC196691 ILG196691 IBK196691 HRO196691 HHS196691 GXW196691 GOA196691 GEE196691 FUI196691 FKM196691 FAQ196691 EQU196691 EGY196691 DXC196691 DNG196691 DDK196691 CTO196691 CJS196691 BZW196691 BQA196691 BGE196691 AWI196691 AMM196691 ACQ196691 SU196691 IY196691 C196691 WVK131155 WLO131155 WBS131155 VRW131155 VIA131155 UYE131155 UOI131155 UEM131155 TUQ131155 TKU131155 TAY131155 SRC131155 SHG131155 RXK131155 RNO131155 RDS131155 QTW131155 QKA131155 QAE131155 PQI131155 PGM131155 OWQ131155 OMU131155 OCY131155 NTC131155 NJG131155 MZK131155 MPO131155 MFS131155 LVW131155 LMA131155 LCE131155 KSI131155 KIM131155 JYQ131155 JOU131155 JEY131155 IVC131155 ILG131155 IBK131155 HRO131155 HHS131155 GXW131155 GOA131155 GEE131155 FUI131155 FKM131155 FAQ131155 EQU131155 EGY131155 DXC131155 DNG131155 DDK131155 CTO131155 CJS131155 BZW131155 BQA131155 BGE131155 AWI131155 AMM131155 ACQ131155 SU131155 IY131155 C131155 WVK65619 WLO65619 WBS65619 VRW65619 VIA65619 UYE65619 UOI65619 UEM65619 TUQ65619 TKU65619 TAY65619 SRC65619 SHG65619 RXK65619 RNO65619 RDS65619 QTW65619 QKA65619 QAE65619 PQI65619 PGM65619 OWQ65619 OMU65619 OCY65619 NTC65619 NJG65619 MZK65619 MPO65619 MFS65619 LVW65619 LMA65619 LCE65619 KSI65619 KIM65619 JYQ65619 JOU65619 JEY65619 IVC65619 ILG65619 IBK65619 HRO65619 HHS65619 GXW65619 GOA65619 GEE65619 FUI65619 FKM65619 FAQ65619 EQU65619 EGY65619 DXC65619 DNG65619 DDK65619 CTO65619 CJS65619 BZW65619 BQA65619 BGE65619 AWI65619 AMM65619 ACQ65619 SU65619 IY65619 C65619 WVK83 WLO83 WBS83 VRW83 VIA83 UYE83 UOI83 UEM83 TUQ83 TKU83 TAY83 SRC83 SHG83 RXK83 RNO83 RDS83 QTW83 QKA83 QAE83 PQI83 PGM83 OWQ83 OMU83 OCY83 NTC83 NJG83 MZK83 MPO83 MFS83 LVW83 LMA83 LCE83 KSI83 KIM83 JYQ83 JOU83 JEY83 IVC83 ILG83 IBK83 HRO83 HHS83 GXW83 GOA83 GEE83 FUI83 FKM83 FAQ83 EQU83 EGY83 DXC83 DNG83 DDK83 CTO83 CJS83 BZW83 BQA83 BGE83 AWI83 AMM83 ACQ83 SU83 IY83 C83 WVK983121 WLO983121 WBS983121 VRW983121 VIA983121 UYE983121 UOI983121 UEM983121 TUQ983121 TKU983121 TAY983121 SRC983121 SHG983121 RXK983121 RNO983121 RDS983121 QTW983121 QKA983121 QAE983121 PQI983121 PGM983121 OWQ983121 OMU983121 OCY983121 NTC983121 NJG983121 MZK983121 MPO983121 MFS983121 LVW983121 LMA983121 LCE983121 KSI983121 KIM983121 JYQ983121 JOU983121 JEY983121 IVC983121 ILG983121 IBK983121 HRO983121 HHS983121 GXW983121 GOA983121 GEE983121 FUI983121 FKM983121 FAQ983121 EQU983121 EGY983121 DXC983121 DNG983121 DDK983121 CTO983121 CJS983121 BZW983121 BQA983121 BGE983121 AWI983121 AMM983121 ACQ983121 SU983121 IY983121 C983121 WVK917585 WLO917585 WBS917585 VRW917585 VIA917585 UYE917585 UOI917585 UEM917585 TUQ917585 TKU917585 TAY917585 SRC917585 SHG917585 RXK917585 RNO917585 RDS917585 QTW917585 QKA917585 QAE917585 PQI917585 PGM917585 OWQ917585 OMU917585 OCY917585 NTC917585 NJG917585 MZK917585 MPO917585 MFS917585 LVW917585 LMA917585 LCE917585 KSI917585 KIM917585 JYQ917585 JOU917585 JEY917585 IVC917585 ILG917585 IBK917585 HRO917585 HHS917585 GXW917585 GOA917585 GEE917585 FUI917585 FKM917585 FAQ917585 EQU917585 EGY917585 DXC917585 DNG917585 DDK917585 CTO917585 CJS917585 BZW917585 BQA917585 BGE917585 AWI917585 AMM917585 ACQ917585 SU917585 IY917585 C917585 WVK852049 WLO852049 WBS852049 VRW852049 VIA852049 UYE852049 UOI852049 UEM852049 TUQ852049 TKU852049 TAY852049 SRC852049 SHG852049 RXK852049 RNO852049 RDS852049 QTW852049 QKA852049 QAE852049 PQI852049 PGM852049 OWQ852049 OMU852049 OCY852049 NTC852049 NJG852049 MZK852049 MPO852049 MFS852049 LVW852049 LMA852049 LCE852049 KSI852049 KIM852049 JYQ852049 JOU852049 JEY852049 IVC852049 ILG852049 IBK852049 HRO852049 HHS852049 GXW852049 GOA852049 GEE852049 FUI852049 FKM852049 FAQ852049 EQU852049 EGY852049 DXC852049 DNG852049 DDK852049 CTO852049 CJS852049 BZW852049 BQA852049 BGE852049 AWI852049 AMM852049 ACQ852049 SU852049 IY852049 C852049 WVK786513 WLO786513 WBS786513 VRW786513 VIA786513 UYE786513 UOI786513 UEM786513 TUQ786513 TKU786513 TAY786513 SRC786513 SHG786513 RXK786513 RNO786513 RDS786513 QTW786513 QKA786513 QAE786513 PQI786513 PGM786513 OWQ786513 OMU786513 OCY786513 NTC786513 NJG786513 MZK786513 MPO786513 MFS786513 LVW786513 LMA786513 LCE786513 KSI786513 KIM786513 JYQ786513 JOU786513 JEY786513 IVC786513 ILG786513 IBK786513 HRO786513 HHS786513 GXW786513 GOA786513 GEE786513 FUI786513 FKM786513 FAQ786513 EQU786513 EGY786513 DXC786513 DNG786513 DDK786513 CTO786513 CJS786513 BZW786513 BQA786513 BGE786513 AWI786513 AMM786513 ACQ786513 SU786513 IY786513 C786513 WVK720977 WLO720977 WBS720977 VRW720977 VIA720977 UYE720977 UOI720977 UEM720977 TUQ720977 TKU720977 TAY720977 SRC720977 SHG720977 RXK720977 RNO720977 RDS720977 QTW720977 QKA720977 QAE720977 PQI720977 PGM720977 OWQ720977 OMU720977 OCY720977 NTC720977 NJG720977 MZK720977 MPO720977 MFS720977 LVW720977 LMA720977 LCE720977 KSI720977 KIM720977 JYQ720977 JOU720977 JEY720977 IVC720977 ILG720977 IBK720977 HRO720977 HHS720977 GXW720977 GOA720977 GEE720977 FUI720977 FKM720977 FAQ720977 EQU720977 EGY720977 DXC720977 DNG720977 DDK720977 CTO720977 CJS720977 BZW720977 BQA720977 BGE720977 AWI720977 AMM720977 ACQ720977 SU720977 IY720977 C720977 WVK655441 WLO655441 WBS655441 VRW655441 VIA655441 UYE655441 UOI655441 UEM655441 TUQ655441 TKU655441 TAY655441 SRC655441 SHG655441 RXK655441 RNO655441 RDS655441 QTW655441 QKA655441 QAE655441 PQI655441 PGM655441 OWQ655441 OMU655441 OCY655441 NTC655441 NJG655441 MZK655441 MPO655441 MFS655441 LVW655441 LMA655441 LCE655441 KSI655441 KIM655441 JYQ655441 JOU655441 JEY655441 IVC655441 ILG655441 IBK655441 HRO655441 HHS655441 GXW655441 GOA655441 GEE655441 FUI655441 FKM655441 FAQ655441 EQU655441 EGY655441 DXC655441 DNG655441 DDK655441 CTO655441 CJS655441 BZW655441 BQA655441 BGE655441 AWI655441 AMM655441 ACQ655441 SU655441 IY655441 C655441 WVK589905 WLO589905 WBS589905 VRW589905 VIA589905 UYE589905 UOI589905 UEM589905 TUQ589905 TKU589905 TAY589905 SRC589905 SHG589905 RXK589905 RNO589905 RDS589905 QTW589905 QKA589905 QAE589905 PQI589905 PGM589905 OWQ589905 OMU589905 OCY589905 NTC589905 NJG589905 MZK589905 MPO589905 MFS589905 LVW589905 LMA589905 LCE589905 KSI589905 KIM589905 JYQ589905 JOU589905 JEY589905 IVC589905 ILG589905 IBK589905 HRO589905 HHS589905 GXW589905 GOA589905 GEE589905 FUI589905 FKM589905 FAQ589905 EQU589905 EGY589905 DXC589905 DNG589905 DDK589905 CTO589905 CJS589905 BZW589905 BQA589905 BGE589905 AWI589905 AMM589905 ACQ589905 SU589905 IY589905 C589905 WVK524369 WLO524369 WBS524369 VRW524369 VIA524369 UYE524369 UOI524369 UEM524369 TUQ524369 TKU524369 TAY524369 SRC524369 SHG524369 RXK524369 RNO524369 RDS524369 QTW524369 QKA524369 QAE524369 PQI524369 PGM524369 OWQ524369 OMU524369 OCY524369 NTC524369 NJG524369 MZK524369 MPO524369 MFS524369 LVW524369 LMA524369 LCE524369 KSI524369 KIM524369 JYQ524369 JOU524369 JEY524369 IVC524369 ILG524369 IBK524369 HRO524369 HHS524369 GXW524369 GOA524369 GEE524369 FUI524369 FKM524369 FAQ524369 EQU524369 EGY524369 DXC524369 DNG524369 DDK524369 CTO524369 CJS524369 BZW524369 BQA524369 BGE524369 AWI524369 AMM524369 ACQ524369 SU524369 IY524369 C524369 WVK458833 WLO458833 WBS458833 VRW458833 VIA458833 UYE458833 UOI458833 UEM458833 TUQ458833 TKU458833 TAY458833 SRC458833 SHG458833 RXK458833 RNO458833 RDS458833 QTW458833 QKA458833 QAE458833 PQI458833 PGM458833 OWQ458833 OMU458833 OCY458833 NTC458833 NJG458833 MZK458833 MPO458833 MFS458833 LVW458833 LMA458833 LCE458833 KSI458833 KIM458833 JYQ458833 JOU458833 JEY458833 IVC458833 ILG458833 IBK458833 HRO458833 HHS458833 GXW458833 GOA458833 GEE458833 FUI458833 FKM458833 FAQ458833 EQU458833 EGY458833 DXC458833 DNG458833 DDK458833 CTO458833 CJS458833 BZW458833 BQA458833 BGE458833 AWI458833 AMM458833 ACQ458833 SU458833 IY458833 C458833 WVK393297 WLO393297 WBS393297 VRW393297 VIA393297 UYE393297 UOI393297 UEM393297 TUQ393297 TKU393297 TAY393297 SRC393297 SHG393297 RXK393297 RNO393297 RDS393297 QTW393297 QKA393297 QAE393297 PQI393297 PGM393297 OWQ393297 OMU393297 OCY393297 NTC393297 NJG393297 MZK393297 MPO393297 MFS393297 LVW393297 LMA393297 LCE393297 KSI393297 KIM393297 JYQ393297 JOU393297 JEY393297 IVC393297 ILG393297 IBK393297 HRO393297 HHS393297 GXW393297 GOA393297 GEE393297 FUI393297 FKM393297 FAQ393297 EQU393297 EGY393297 DXC393297 DNG393297 DDK393297 CTO393297 CJS393297 BZW393297 BQA393297 BGE393297 AWI393297 AMM393297 ACQ393297 SU393297 IY393297 C393297 WVK327761 WLO327761 WBS327761 VRW327761 VIA327761 UYE327761 UOI327761 UEM327761 TUQ327761 TKU327761 TAY327761 SRC327761 SHG327761 RXK327761 RNO327761 RDS327761 QTW327761 QKA327761 QAE327761 PQI327761 PGM327761 OWQ327761 OMU327761 OCY327761 NTC327761 NJG327761 MZK327761 MPO327761 MFS327761 LVW327761 LMA327761 LCE327761 KSI327761 KIM327761 JYQ327761 JOU327761 JEY327761 IVC327761 ILG327761 IBK327761 HRO327761 HHS327761 GXW327761 GOA327761 GEE327761 FUI327761 FKM327761 FAQ327761 EQU327761 EGY327761 DXC327761 DNG327761 DDK327761 CTO327761 CJS327761 BZW327761 BQA327761 BGE327761 AWI327761 AMM327761 ACQ327761 SU327761 IY327761 C327761 WVK262225 WLO262225 WBS262225 VRW262225 VIA262225 UYE262225 UOI262225 UEM262225 TUQ262225 TKU262225 TAY262225 SRC262225 SHG262225 RXK262225 RNO262225 RDS262225 QTW262225 QKA262225 QAE262225 PQI262225 PGM262225 OWQ262225 OMU262225 OCY262225 NTC262225 NJG262225 MZK262225 MPO262225 MFS262225 LVW262225 LMA262225 LCE262225 KSI262225 KIM262225 JYQ262225 JOU262225 JEY262225 IVC262225 ILG262225 IBK262225 HRO262225 HHS262225 GXW262225 GOA262225 GEE262225 FUI262225 FKM262225 FAQ262225 EQU262225 EGY262225 DXC262225 DNG262225 DDK262225 CTO262225 CJS262225 BZW262225 BQA262225 BGE262225 AWI262225 AMM262225 ACQ262225 SU262225 IY262225 C262225 WVK196689 WLO196689 WBS196689 VRW196689 VIA196689 UYE196689 UOI196689 UEM196689 TUQ196689 TKU196689 TAY196689 SRC196689 SHG196689 RXK196689 RNO196689 RDS196689 QTW196689 QKA196689 QAE196689 PQI196689 PGM196689 OWQ196689 OMU196689 OCY196689 NTC196689 NJG196689 MZK196689 MPO196689 MFS196689 LVW196689 LMA196689 LCE196689 KSI196689 KIM196689 JYQ196689 JOU196689 JEY196689 IVC196689 ILG196689 IBK196689 HRO196689 HHS196689 GXW196689 GOA196689 GEE196689 FUI196689 FKM196689 FAQ196689 EQU196689 EGY196689 DXC196689 DNG196689 DDK196689 CTO196689 CJS196689 BZW196689 BQA196689 BGE196689 AWI196689 AMM196689 ACQ196689 SU196689 IY196689 C196689 WVK131153 WLO131153 WBS131153 VRW131153 VIA131153 UYE131153 UOI131153 UEM131153 TUQ131153 TKU131153 TAY131153 SRC131153 SHG131153 RXK131153 RNO131153 RDS131153 QTW131153 QKA131153 QAE131153 PQI131153 PGM131153 OWQ131153 OMU131153 OCY131153 NTC131153 NJG131153 MZK131153 MPO131153 MFS131153 LVW131153 LMA131153 LCE131153 KSI131153 KIM131153 JYQ131153 JOU131153 JEY131153 IVC131153 ILG131153 IBK131153 HRO131153 HHS131153 GXW131153 GOA131153 GEE131153 FUI131153 FKM131153 FAQ131153 EQU131153 EGY131153 DXC131153 DNG131153 DDK131153 CTO131153 CJS131153 BZW131153 BQA131153 BGE131153 AWI131153 AMM131153 ACQ131153 SU131153 IY131153 C131153 WVK65617 WLO65617 WBS65617 VRW65617 VIA65617 UYE65617 UOI65617 UEM65617 TUQ65617 TKU65617 TAY65617 SRC65617 SHG65617 RXK65617 RNO65617 RDS65617 QTW65617 QKA65617 QAE65617 PQI65617 PGM65617 OWQ65617 OMU65617 OCY65617 NTC65617 NJG65617 MZK65617 MPO65617 MFS65617 LVW65617 LMA65617 LCE65617 KSI65617 KIM65617 JYQ65617 JOU65617 JEY65617 IVC65617 ILG65617 IBK65617 HRO65617 HHS65617 GXW65617 GOA65617 GEE65617 FUI65617 FKM65617 FAQ65617 EQU65617 EGY65617 DXC65617 DNG65617 DDK65617 CTO65617 CJS65617 BZW65617 BQA65617 BGE65617 AWI65617 AMM65617 ACQ65617 SU65617 IY65617 C65617 WVK81 WLO81 WBS81 VRW81 VIA81 UYE81 UOI81 UEM81 TUQ81 TKU81 TAY81 SRC81 SHG81 RXK81 RNO81 RDS81 QTW81 QKA81 QAE81 PQI81 PGM81 OWQ81 OMU81 OCY81 NTC81 NJG81 MZK81 MPO81 MFS81 LVW81 LMA81 LCE81 KSI81 KIM81 JYQ81 JOU81 JEY81 IVC81 ILG81 IBK81 HRO81 HHS81 GXW81 GOA81 GEE81 FUI81 FKM81 FAQ81 EQU81 EGY81 DXC81 DNG81 DDK81 CTO81 CJS81 BZW81 BQA81 BGE81 AWI81 AMM81 ACQ81 SU81 IY81 C81 WVK983119 WLO983119 WBS983119 VRW983119 VIA983119 UYE983119 UOI983119 UEM983119 TUQ983119 TKU983119 TAY983119 SRC983119 SHG983119 RXK983119 RNO983119 RDS983119 QTW983119 QKA983119 QAE983119 PQI983119 PGM983119 OWQ983119 OMU983119 OCY983119 NTC983119 NJG983119 MZK983119 MPO983119 MFS983119 LVW983119 LMA983119 LCE983119 KSI983119 KIM983119 JYQ983119 JOU983119 JEY983119 IVC983119 ILG983119 IBK983119 HRO983119 HHS983119 GXW983119 GOA983119 GEE983119 FUI983119 FKM983119 FAQ983119 EQU983119 EGY983119 DXC983119 DNG983119 DDK983119 CTO983119 CJS983119 BZW983119 BQA983119 BGE983119 AWI983119 AMM983119 ACQ983119 SU983119 IY983119 C983119 WVK917583 WLO917583 WBS917583 VRW917583 VIA917583 UYE917583 UOI917583 UEM917583 TUQ917583 TKU917583 TAY917583 SRC917583 SHG917583 RXK917583 RNO917583 RDS917583 QTW917583 QKA917583 QAE917583 PQI917583 PGM917583 OWQ917583 OMU917583 OCY917583 NTC917583 NJG917583 MZK917583 MPO917583 MFS917583 LVW917583 LMA917583 LCE917583 KSI917583 KIM917583 JYQ917583 JOU917583 JEY917583 IVC917583 ILG917583 IBK917583 HRO917583 HHS917583 GXW917583 GOA917583 GEE917583 FUI917583 FKM917583 FAQ917583 EQU917583 EGY917583 DXC917583 DNG917583 DDK917583 CTO917583 CJS917583 BZW917583 BQA917583 BGE917583 AWI917583 AMM917583 ACQ917583 SU917583 IY917583 C917583 WVK852047 WLO852047 WBS852047 VRW852047 VIA852047 UYE852047 UOI852047 UEM852047 TUQ852047 TKU852047 TAY852047 SRC852047 SHG852047 RXK852047 RNO852047 RDS852047 QTW852047 QKA852047 QAE852047 PQI852047 PGM852047 OWQ852047 OMU852047 OCY852047 NTC852047 NJG852047 MZK852047 MPO852047 MFS852047 LVW852047 LMA852047 LCE852047 KSI852047 KIM852047 JYQ852047 JOU852047 JEY852047 IVC852047 ILG852047 IBK852047 HRO852047 HHS852047 GXW852047 GOA852047 GEE852047 FUI852047 FKM852047 FAQ852047 EQU852047 EGY852047 DXC852047 DNG852047 DDK852047 CTO852047 CJS852047 BZW852047 BQA852047 BGE852047 AWI852047 AMM852047 ACQ852047 SU852047 IY852047 C852047 WVK786511 WLO786511 WBS786511 VRW786511 VIA786511 UYE786511 UOI786511 UEM786511 TUQ786511 TKU786511 TAY786511 SRC786511 SHG786511 RXK786511 RNO786511 RDS786511 QTW786511 QKA786511 QAE786511 PQI786511 PGM786511 OWQ786511 OMU786511 OCY786511 NTC786511 NJG786511 MZK786511 MPO786511 MFS786511 LVW786511 LMA786511 LCE786511 KSI786511 KIM786511 JYQ786511 JOU786511 JEY786511 IVC786511 ILG786511 IBK786511 HRO786511 HHS786511 GXW786511 GOA786511 GEE786511 FUI786511 FKM786511 FAQ786511 EQU786511 EGY786511 DXC786511 DNG786511 DDK786511 CTO786511 CJS786511 BZW786511 BQA786511 BGE786511 AWI786511 AMM786511 ACQ786511 SU786511 IY786511 C786511 WVK720975 WLO720975 WBS720975 VRW720975 VIA720975 UYE720975 UOI720975 UEM720975 TUQ720975 TKU720975 TAY720975 SRC720975 SHG720975 RXK720975 RNO720975 RDS720975 QTW720975 QKA720975 QAE720975 PQI720975 PGM720975 OWQ720975 OMU720975 OCY720975 NTC720975 NJG720975 MZK720975 MPO720975 MFS720975 LVW720975 LMA720975 LCE720975 KSI720975 KIM720975 JYQ720975 JOU720975 JEY720975 IVC720975 ILG720975 IBK720975 HRO720975 HHS720975 GXW720975 GOA720975 GEE720975 FUI720975 FKM720975 FAQ720975 EQU720975 EGY720975 DXC720975 DNG720975 DDK720975 CTO720975 CJS720975 BZW720975 BQA720975 BGE720975 AWI720975 AMM720975 ACQ720975 SU720975 IY720975 C720975 WVK655439 WLO655439 WBS655439 VRW655439 VIA655439 UYE655439 UOI655439 UEM655439 TUQ655439 TKU655439 TAY655439 SRC655439 SHG655439 RXK655439 RNO655439 RDS655439 QTW655439 QKA655439 QAE655439 PQI655439 PGM655439 OWQ655439 OMU655439 OCY655439 NTC655439 NJG655439 MZK655439 MPO655439 MFS655439 LVW655439 LMA655439 LCE655439 KSI655439 KIM655439 JYQ655439 JOU655439 JEY655439 IVC655439 ILG655439 IBK655439 HRO655439 HHS655439 GXW655439 GOA655439 GEE655439 FUI655439 FKM655439 FAQ655439 EQU655439 EGY655439 DXC655439 DNG655439 DDK655439 CTO655439 CJS655439 BZW655439 BQA655439 BGE655439 AWI655439 AMM655439 ACQ655439 SU655439 IY655439 C655439 WVK589903 WLO589903 WBS589903 VRW589903 VIA589903 UYE589903 UOI589903 UEM589903 TUQ589903 TKU589903 TAY589903 SRC589903 SHG589903 RXK589903 RNO589903 RDS589903 QTW589903 QKA589903 QAE589903 PQI589903 PGM589903 OWQ589903 OMU589903 OCY589903 NTC589903 NJG589903 MZK589903 MPO589903 MFS589903 LVW589903 LMA589903 LCE589903 KSI589903 KIM589903 JYQ589903 JOU589903 JEY589903 IVC589903 ILG589903 IBK589903 HRO589903 HHS589903 GXW589903 GOA589903 GEE589903 FUI589903 FKM589903 FAQ589903 EQU589903 EGY589903 DXC589903 DNG589903 DDK589903 CTO589903 CJS589903 BZW589903 BQA589903 BGE589903 AWI589903 AMM589903 ACQ589903 SU589903 IY589903 C589903 WVK524367 WLO524367 WBS524367 VRW524367 VIA524367 UYE524367 UOI524367 UEM524367 TUQ524367 TKU524367 TAY524367 SRC524367 SHG524367 RXK524367 RNO524367 RDS524367 QTW524367 QKA524367 QAE524367 PQI524367 PGM524367 OWQ524367 OMU524367 OCY524367 NTC524367 NJG524367 MZK524367 MPO524367 MFS524367 LVW524367 LMA524367 LCE524367 KSI524367 KIM524367 JYQ524367 JOU524367 JEY524367 IVC524367 ILG524367 IBK524367 HRO524367 HHS524367 GXW524367 GOA524367 GEE524367 FUI524367 FKM524367 FAQ524367 EQU524367 EGY524367 DXC524367 DNG524367 DDK524367 CTO524367 CJS524367 BZW524367 BQA524367 BGE524367 AWI524367 AMM524367 ACQ524367 SU524367 IY524367 C524367 WVK458831 WLO458831 WBS458831 VRW458831 VIA458831 UYE458831 UOI458831 UEM458831 TUQ458831 TKU458831 TAY458831 SRC458831 SHG458831 RXK458831 RNO458831 RDS458831 QTW458831 QKA458831 QAE458831 PQI458831 PGM458831 OWQ458831 OMU458831 OCY458831 NTC458831 NJG458831 MZK458831 MPO458831 MFS458831 LVW458831 LMA458831 LCE458831 KSI458831 KIM458831 JYQ458831 JOU458831 JEY458831 IVC458831 ILG458831 IBK458831 HRO458831 HHS458831 GXW458831 GOA458831 GEE458831 FUI458831 FKM458831 FAQ458831 EQU458831 EGY458831 DXC458831 DNG458831 DDK458831 CTO458831 CJS458831 BZW458831 BQA458831 BGE458831 AWI458831 AMM458831 ACQ458831 SU458831 IY458831 C458831 WVK393295 WLO393295 WBS393295 VRW393295 VIA393295 UYE393295 UOI393295 UEM393295 TUQ393295 TKU393295 TAY393295 SRC393295 SHG393295 RXK393295 RNO393295 RDS393295 QTW393295 QKA393295 QAE393295 PQI393295 PGM393295 OWQ393295 OMU393295 OCY393295 NTC393295 NJG393295 MZK393295 MPO393295 MFS393295 LVW393295 LMA393295 LCE393295 KSI393295 KIM393295 JYQ393295 JOU393295 JEY393295 IVC393295 ILG393295 IBK393295 HRO393295 HHS393295 GXW393295 GOA393295 GEE393295 FUI393295 FKM393295 FAQ393295 EQU393295 EGY393295 DXC393295 DNG393295 DDK393295 CTO393295 CJS393295 BZW393295 BQA393295 BGE393295 AWI393295 AMM393295 ACQ393295 SU393295 IY393295 C393295 WVK327759 WLO327759 WBS327759 VRW327759 VIA327759 UYE327759 UOI327759 UEM327759 TUQ327759 TKU327759 TAY327759 SRC327759 SHG327759 RXK327759 RNO327759 RDS327759 QTW327759 QKA327759 QAE327759 PQI327759 PGM327759 OWQ327759 OMU327759 OCY327759 NTC327759 NJG327759 MZK327759 MPO327759 MFS327759 LVW327759 LMA327759 LCE327759 KSI327759 KIM327759 JYQ327759 JOU327759 JEY327759 IVC327759 ILG327759 IBK327759 HRO327759 HHS327759 GXW327759 GOA327759 GEE327759 FUI327759 FKM327759 FAQ327759 EQU327759 EGY327759 DXC327759 DNG327759 DDK327759 CTO327759 CJS327759 BZW327759 BQA327759 BGE327759 AWI327759 AMM327759 ACQ327759 SU327759 IY327759 C327759 WVK262223 WLO262223 WBS262223 VRW262223 VIA262223 UYE262223 UOI262223 UEM262223 TUQ262223 TKU262223 TAY262223 SRC262223 SHG262223 RXK262223 RNO262223 RDS262223 QTW262223 QKA262223 QAE262223 PQI262223 PGM262223 OWQ262223 OMU262223 OCY262223 NTC262223 NJG262223 MZK262223 MPO262223 MFS262223 LVW262223 LMA262223 LCE262223 KSI262223 KIM262223 JYQ262223 JOU262223 JEY262223 IVC262223 ILG262223 IBK262223 HRO262223 HHS262223 GXW262223 GOA262223 GEE262223 FUI262223 FKM262223 FAQ262223 EQU262223 EGY262223 DXC262223 DNG262223 DDK262223 CTO262223 CJS262223 BZW262223 BQA262223 BGE262223 AWI262223 AMM262223 ACQ262223 SU262223 IY262223 C262223 WVK196687 WLO196687 WBS196687 VRW196687 VIA196687 UYE196687 UOI196687 UEM196687 TUQ196687 TKU196687 TAY196687 SRC196687 SHG196687 RXK196687 RNO196687 RDS196687 QTW196687 QKA196687 QAE196687 PQI196687 PGM196687 OWQ196687 OMU196687 OCY196687 NTC196687 NJG196687 MZK196687 MPO196687 MFS196687 LVW196687 LMA196687 LCE196687 KSI196687 KIM196687 JYQ196687 JOU196687 JEY196687 IVC196687 ILG196687 IBK196687 HRO196687 HHS196687 GXW196687 GOA196687 GEE196687 FUI196687 FKM196687 FAQ196687 EQU196687 EGY196687 DXC196687 DNG196687 DDK196687 CTO196687 CJS196687 BZW196687 BQA196687 BGE196687 AWI196687 AMM196687 ACQ196687 SU196687 IY196687 C196687 WVK131151 WLO131151 WBS131151 VRW131151 VIA131151 UYE131151 UOI131151 UEM131151 TUQ131151 TKU131151 TAY131151 SRC131151 SHG131151 RXK131151 RNO131151 RDS131151 QTW131151 QKA131151 QAE131151 PQI131151 PGM131151 OWQ131151 OMU131151 OCY131151 NTC131151 NJG131151 MZK131151 MPO131151 MFS131151 LVW131151 LMA131151 LCE131151 KSI131151 KIM131151 JYQ131151 JOU131151 JEY131151 IVC131151 ILG131151 IBK131151 HRO131151 HHS131151 GXW131151 GOA131151 GEE131151 FUI131151 FKM131151 FAQ131151 EQU131151 EGY131151 DXC131151 DNG131151 DDK131151 CTO131151 CJS131151 BZW131151 BQA131151 BGE131151 AWI131151 AMM131151 ACQ131151 SU131151 IY131151 C131151 WVK65615 WLO65615 WBS65615 VRW65615 VIA65615 UYE65615 UOI65615 UEM65615 TUQ65615 TKU65615 TAY65615 SRC65615 SHG65615 RXK65615 RNO65615 RDS65615 QTW65615 QKA65615 QAE65615 PQI65615 PGM65615 OWQ65615 OMU65615 OCY65615 NTC65615 NJG65615 MZK65615 MPO65615 MFS65615 LVW65615 LMA65615 LCE65615 KSI65615 KIM65615 JYQ65615 JOU65615 JEY65615 IVC65615 ILG65615 IBK65615 HRO65615 HHS65615 GXW65615 GOA65615 GEE65615 FUI65615 FKM65615 FAQ65615 EQU65615 EGY65615 DXC65615 DNG65615 DDK65615 CTO65615 CJS65615 BZW65615 BQA65615 BGE65615 AWI65615 AMM65615 ACQ65615 SU65615 IY65615 C65615 WVK79 WLO79 WBS79 VRW79 VIA79 UYE79 UOI79 UEM79 TUQ79 TKU79 TAY79 SRC79 SHG79 RXK79 RNO79 RDS79 QTW79 QKA79 QAE79 PQI79 PGM79 OWQ79 OMU79 OCY79 NTC79 NJG79 MZK79 MPO79 MFS79 LVW79 LMA79 LCE79 KSI79 KIM79 JYQ79 JOU79 JEY79 IVC79 ILG79 IBK79 HRO79 HHS79 GXW79 GOA79 GEE79 FUI79 FKM79 FAQ79 EQU79 EGY79 DXC79 DNG79 DDK79 CTO79 CJS79 BZW79 BQA79 BGE79 AWI79 AMM79 ACQ79 SU79 IY79 C79 WVK983125 WLO983125 WBS983125 VRW983125 VIA983125 UYE983125 UOI983125 UEM983125 TUQ983125 TKU983125 TAY983125 SRC983125 SHG983125 RXK983125 RNO983125 RDS983125 QTW983125 QKA983125 QAE983125 PQI983125 PGM983125 OWQ983125 OMU983125 OCY983125 NTC983125 NJG983125 MZK983125 MPO983125 MFS983125 LVW983125 LMA983125 LCE983125 KSI983125 KIM983125 JYQ983125 JOU983125 JEY983125 IVC983125 ILG983125 IBK983125 HRO983125 HHS983125 GXW983125 GOA983125 GEE983125 FUI983125 FKM983125 FAQ983125 EQU983125 EGY983125 DXC983125 DNG983125 DDK983125 CTO983125 CJS983125 BZW983125 BQA983125 BGE983125 AWI983125 AMM983125 ACQ983125 SU983125 IY983125 C983125 WVK917589 WLO917589 WBS917589 VRW917589 VIA917589 UYE917589 UOI917589 UEM917589 TUQ917589 TKU917589 TAY917589 SRC917589 SHG917589 RXK917589 RNO917589 RDS917589 QTW917589 QKA917589 QAE917589 PQI917589 PGM917589 OWQ917589 OMU917589 OCY917589 NTC917589 NJG917589 MZK917589 MPO917589 MFS917589 LVW917589 LMA917589 LCE917589 KSI917589 KIM917589 JYQ917589 JOU917589 JEY917589 IVC917589 ILG917589 IBK917589 HRO917589 HHS917589 GXW917589 GOA917589 GEE917589 FUI917589 FKM917589 FAQ917589 EQU917589 EGY917589 DXC917589 DNG917589 DDK917589 CTO917589 CJS917589 BZW917589 BQA917589 BGE917589 AWI917589 AMM917589 ACQ917589 SU917589 IY917589 C917589 WVK852053 WLO852053 WBS852053 VRW852053 VIA852053 UYE852053 UOI852053 UEM852053 TUQ852053 TKU852053 TAY852053 SRC852053 SHG852053 RXK852053 RNO852053 RDS852053 QTW852053 QKA852053 QAE852053 PQI852053 PGM852053 OWQ852053 OMU852053 OCY852053 NTC852053 NJG852053 MZK852053 MPO852053 MFS852053 LVW852053 LMA852053 LCE852053 KSI852053 KIM852053 JYQ852053 JOU852053 JEY852053 IVC852053 ILG852053 IBK852053 HRO852053 HHS852053 GXW852053 GOA852053 GEE852053 FUI852053 FKM852053 FAQ852053 EQU852053 EGY852053 DXC852053 DNG852053 DDK852053 CTO852053 CJS852053 BZW852053 BQA852053 BGE852053 AWI852053 AMM852053 ACQ852053 SU852053 IY852053 C852053 WVK786517 WLO786517 WBS786517 VRW786517 VIA786517 UYE786517 UOI786517 UEM786517 TUQ786517 TKU786517 TAY786517 SRC786517 SHG786517 RXK786517 RNO786517 RDS786517 QTW786517 QKA786517 QAE786517 PQI786517 PGM786517 OWQ786517 OMU786517 OCY786517 NTC786517 NJG786517 MZK786517 MPO786517 MFS786517 LVW786517 LMA786517 LCE786517 KSI786517 KIM786517 JYQ786517 JOU786517 JEY786517 IVC786517 ILG786517 IBK786517 HRO786517 HHS786517 GXW786517 GOA786517 GEE786517 FUI786517 FKM786517 FAQ786517 EQU786517 EGY786517 DXC786517 DNG786517 DDK786517 CTO786517 CJS786517 BZW786517 BQA786517 BGE786517 AWI786517 AMM786517 ACQ786517 SU786517 IY786517 C786517 WVK720981 WLO720981 WBS720981 VRW720981 VIA720981 UYE720981 UOI720981 UEM720981 TUQ720981 TKU720981 TAY720981 SRC720981 SHG720981 RXK720981 RNO720981 RDS720981 QTW720981 QKA720981 QAE720981 PQI720981 PGM720981 OWQ720981 OMU720981 OCY720981 NTC720981 NJG720981 MZK720981 MPO720981 MFS720981 LVW720981 LMA720981 LCE720981 KSI720981 KIM720981 JYQ720981 JOU720981 JEY720981 IVC720981 ILG720981 IBK720981 HRO720981 HHS720981 GXW720981 GOA720981 GEE720981 FUI720981 FKM720981 FAQ720981 EQU720981 EGY720981 DXC720981 DNG720981 DDK720981 CTO720981 CJS720981 BZW720981 BQA720981 BGE720981 AWI720981 AMM720981 ACQ720981 SU720981 IY720981 C720981 WVK655445 WLO655445 WBS655445 VRW655445 VIA655445 UYE655445 UOI655445 UEM655445 TUQ655445 TKU655445 TAY655445 SRC655445 SHG655445 RXK655445 RNO655445 RDS655445 QTW655445 QKA655445 QAE655445 PQI655445 PGM655445 OWQ655445 OMU655445 OCY655445 NTC655445 NJG655445 MZK655445 MPO655445 MFS655445 LVW655445 LMA655445 LCE655445 KSI655445 KIM655445 JYQ655445 JOU655445 JEY655445 IVC655445 ILG655445 IBK655445 HRO655445 HHS655445 GXW655445 GOA655445 GEE655445 FUI655445 FKM655445 FAQ655445 EQU655445 EGY655445 DXC655445 DNG655445 DDK655445 CTO655445 CJS655445 BZW655445 BQA655445 BGE655445 AWI655445 AMM655445 ACQ655445 SU655445 IY655445 C655445 WVK589909 WLO589909 WBS589909 VRW589909 VIA589909 UYE589909 UOI589909 UEM589909 TUQ589909 TKU589909 TAY589909 SRC589909 SHG589909 RXK589909 RNO589909 RDS589909 QTW589909 QKA589909 QAE589909 PQI589909 PGM589909 OWQ589909 OMU589909 OCY589909 NTC589909 NJG589909 MZK589909 MPO589909 MFS589909 LVW589909 LMA589909 LCE589909 KSI589909 KIM589909 JYQ589909 JOU589909 JEY589909 IVC589909 ILG589909 IBK589909 HRO589909 HHS589909 GXW589909 GOA589909 GEE589909 FUI589909 FKM589909 FAQ589909 EQU589909 EGY589909 DXC589909 DNG589909 DDK589909 CTO589909 CJS589909 BZW589909 BQA589909 BGE589909 AWI589909 AMM589909 ACQ589909 SU589909 IY589909 C589909 WVK524373 WLO524373 WBS524373 VRW524373 VIA524373 UYE524373 UOI524373 UEM524373 TUQ524373 TKU524373 TAY524373 SRC524373 SHG524373 RXK524373 RNO524373 RDS524373 QTW524373 QKA524373 QAE524373 PQI524373 PGM524373 OWQ524373 OMU524373 OCY524373 NTC524373 NJG524373 MZK524373 MPO524373 MFS524373 LVW524373 LMA524373 LCE524373 KSI524373 KIM524373 JYQ524373 JOU524373 JEY524373 IVC524373 ILG524373 IBK524373 HRO524373 HHS524373 GXW524373 GOA524373 GEE524373 FUI524373 FKM524373 FAQ524373 EQU524373 EGY524373 DXC524373 DNG524373 DDK524373 CTO524373 CJS524373 BZW524373 BQA524373 BGE524373 AWI524373 AMM524373 ACQ524373 SU524373 IY524373 C524373 WVK458837 WLO458837 WBS458837 VRW458837 VIA458837 UYE458837 UOI458837 UEM458837 TUQ458837 TKU458837 TAY458837 SRC458837 SHG458837 RXK458837 RNO458837 RDS458837 QTW458837 QKA458837 QAE458837 PQI458837 PGM458837 OWQ458837 OMU458837 OCY458837 NTC458837 NJG458837 MZK458837 MPO458837 MFS458837 LVW458837 LMA458837 LCE458837 KSI458837 KIM458837 JYQ458837 JOU458837 JEY458837 IVC458837 ILG458837 IBK458837 HRO458837 HHS458837 GXW458837 GOA458837 GEE458837 FUI458837 FKM458837 FAQ458837 EQU458837 EGY458837 DXC458837 DNG458837 DDK458837 CTO458837 CJS458837 BZW458837 BQA458837 BGE458837 AWI458837 AMM458837 ACQ458837 SU458837 IY458837 C458837 WVK393301 WLO393301 WBS393301 VRW393301 VIA393301 UYE393301 UOI393301 UEM393301 TUQ393301 TKU393301 TAY393301 SRC393301 SHG393301 RXK393301 RNO393301 RDS393301 QTW393301 QKA393301 QAE393301 PQI393301 PGM393301 OWQ393301 OMU393301 OCY393301 NTC393301 NJG393301 MZK393301 MPO393301 MFS393301 LVW393301 LMA393301 LCE393301 KSI393301 KIM393301 JYQ393301 JOU393301 JEY393301 IVC393301 ILG393301 IBK393301 HRO393301 HHS393301 GXW393301 GOA393301 GEE393301 FUI393301 FKM393301 FAQ393301 EQU393301 EGY393301 DXC393301 DNG393301 DDK393301 CTO393301 CJS393301 BZW393301 BQA393301 BGE393301 AWI393301 AMM393301 ACQ393301 SU393301 IY393301 C393301 WVK327765 WLO327765 WBS327765 VRW327765 VIA327765 UYE327765 UOI327765 UEM327765 TUQ327765 TKU327765 TAY327765 SRC327765 SHG327765 RXK327765 RNO327765 RDS327765 QTW327765 QKA327765 QAE327765 PQI327765 PGM327765 OWQ327765 OMU327765 OCY327765 NTC327765 NJG327765 MZK327765 MPO327765 MFS327765 LVW327765 LMA327765 LCE327765 KSI327765 KIM327765 JYQ327765 JOU327765 JEY327765 IVC327765 ILG327765 IBK327765 HRO327765 HHS327765 GXW327765 GOA327765 GEE327765 FUI327765 FKM327765 FAQ327765 EQU327765 EGY327765 DXC327765 DNG327765 DDK327765 CTO327765 CJS327765 BZW327765 BQA327765 BGE327765 AWI327765 AMM327765 ACQ327765 SU327765 IY327765 C327765 WVK262229 WLO262229 WBS262229 VRW262229 VIA262229 UYE262229 UOI262229 UEM262229 TUQ262229 TKU262229 TAY262229 SRC262229 SHG262229 RXK262229 RNO262229 RDS262229 QTW262229 QKA262229 QAE262229 PQI262229 PGM262229 OWQ262229 OMU262229 OCY262229 NTC262229 NJG262229 MZK262229 MPO262229 MFS262229 LVW262229 LMA262229 LCE262229 KSI262229 KIM262229 JYQ262229 JOU262229 JEY262229 IVC262229 ILG262229 IBK262229 HRO262229 HHS262229 GXW262229 GOA262229 GEE262229 FUI262229 FKM262229 FAQ262229 EQU262229 EGY262229 DXC262229 DNG262229 DDK262229 CTO262229 CJS262229 BZW262229 BQA262229 BGE262229 AWI262229 AMM262229 ACQ262229 SU262229 IY262229 C262229 WVK196693 WLO196693 WBS196693 VRW196693 VIA196693 UYE196693 UOI196693 UEM196693 TUQ196693 TKU196693 TAY196693 SRC196693 SHG196693 RXK196693 RNO196693 RDS196693 QTW196693 QKA196693 QAE196693 PQI196693 PGM196693 OWQ196693 OMU196693 OCY196693 NTC196693 NJG196693 MZK196693 MPO196693 MFS196693 LVW196693 LMA196693 LCE196693 KSI196693 KIM196693 JYQ196693 JOU196693 JEY196693 IVC196693 ILG196693 IBK196693 HRO196693 HHS196693 GXW196693 GOA196693 GEE196693 FUI196693 FKM196693 FAQ196693 EQU196693 EGY196693 DXC196693 DNG196693 DDK196693 CTO196693 CJS196693 BZW196693 BQA196693 BGE196693 AWI196693 AMM196693 ACQ196693 SU196693 IY196693 C196693 WVK131157 WLO131157 WBS131157 VRW131157 VIA131157 UYE131157 UOI131157 UEM131157 TUQ131157 TKU131157 TAY131157 SRC131157 SHG131157 RXK131157 RNO131157 RDS131157 QTW131157 QKA131157 QAE131157 PQI131157 PGM131157 OWQ131157 OMU131157 OCY131157 NTC131157 NJG131157 MZK131157 MPO131157 MFS131157 LVW131157 LMA131157 LCE131157 KSI131157 KIM131157 JYQ131157 JOU131157 JEY131157 IVC131157 ILG131157 IBK131157 HRO131157 HHS131157 GXW131157 GOA131157 GEE131157 FUI131157 FKM131157 FAQ131157 EQU131157 EGY131157 DXC131157 DNG131157 DDK131157 CTO131157 CJS131157 BZW131157 BQA131157 BGE131157 AWI131157 AMM131157 ACQ131157 SU131157 IY131157 C131157 WVK65621 WLO65621 WBS65621 VRW65621 VIA65621 UYE65621 UOI65621 UEM65621 TUQ65621 TKU65621 TAY65621 SRC65621 SHG65621 RXK65621 RNO65621 RDS65621 QTW65621 QKA65621 QAE65621 PQI65621 PGM65621 OWQ65621 OMU65621 OCY65621 NTC65621 NJG65621 MZK65621 MPO65621 MFS65621 LVW65621 LMA65621 LCE65621 KSI65621 KIM65621 JYQ65621 JOU65621 JEY65621 IVC65621 ILG65621 IBK65621 HRO65621 HHS65621 GXW65621 GOA65621 GEE65621 FUI65621 FKM65621 FAQ65621 EQU65621 EGY65621 DXC65621 DNG65621 DDK65621 CTO65621 CJS65621 BZW65621 BQA65621 BGE65621 AWI65621 AMM65621 ACQ65621 SU65621 IY65621 C65621 WVK85 WLO85 WBS85 VRW85 VIA85 UYE85 UOI85 UEM85 TUQ85 TKU85 TAY85 SRC85 SHG85 RXK85 RNO85 RDS85 QTW85 QKA85 QAE85 PQI85 PGM85 OWQ85 OMU85 OCY85 NTC85 NJG85 MZK85 MPO85 MFS85 LVW85 LMA85 LCE85 KSI85 KIM85 JYQ85 JOU85 JEY85 IVC85 ILG85 IBK85 HRO85 HHS85 GXW85 GOA85 GEE85 FUI85 FKM85 FAQ85 EQU85 EGY85 DXC85 DNG85 DDK85 CTO85 CJS85 BZW85 BQA85 BGE85 AWI85 AMM85 ACQ85 SU85 IY85" xr:uid="{05AD63E0-D5CF-4412-8F78-05CF9466323C}">
      <formula1>$R$68:$Y$68</formula1>
    </dataValidation>
    <dataValidation type="list" allowBlank="1" showInputMessage="1" showErrorMessage="1" sqref="D77 WVL983125 WLP983125 WBT983125 VRX983125 VIB983125 UYF983125 UOJ983125 UEN983125 TUR983125 TKV983125 TAZ983125 SRD983125 SHH983125 RXL983125 RNP983125 RDT983125 QTX983125 QKB983125 QAF983125 PQJ983125 PGN983125 OWR983125 OMV983125 OCZ983125 NTD983125 NJH983125 MZL983125 MPP983125 MFT983125 LVX983125 LMB983125 LCF983125 KSJ983125 KIN983125 JYR983125 JOV983125 JEZ983125 IVD983125 ILH983125 IBL983125 HRP983125 HHT983125 GXX983125 GOB983125 GEF983125 FUJ983125 FKN983125 FAR983125 EQV983125 EGZ983125 DXD983125 DNH983125 DDL983125 CTP983125 CJT983125 BZX983125 BQB983125 BGF983125 AWJ983125 AMN983125 ACR983125 SV983125 IZ983125 D983125 WVL917589 WLP917589 WBT917589 VRX917589 VIB917589 UYF917589 UOJ917589 UEN917589 TUR917589 TKV917589 TAZ917589 SRD917589 SHH917589 RXL917589 RNP917589 RDT917589 QTX917589 QKB917589 QAF917589 PQJ917589 PGN917589 OWR917589 OMV917589 OCZ917589 NTD917589 NJH917589 MZL917589 MPP917589 MFT917589 LVX917589 LMB917589 LCF917589 KSJ917589 KIN917589 JYR917589 JOV917589 JEZ917589 IVD917589 ILH917589 IBL917589 HRP917589 HHT917589 GXX917589 GOB917589 GEF917589 FUJ917589 FKN917589 FAR917589 EQV917589 EGZ917589 DXD917589 DNH917589 DDL917589 CTP917589 CJT917589 BZX917589 BQB917589 BGF917589 AWJ917589 AMN917589 ACR917589 SV917589 IZ917589 D917589 WVL852053 WLP852053 WBT852053 VRX852053 VIB852053 UYF852053 UOJ852053 UEN852053 TUR852053 TKV852053 TAZ852053 SRD852053 SHH852053 RXL852053 RNP852053 RDT852053 QTX852053 QKB852053 QAF852053 PQJ852053 PGN852053 OWR852053 OMV852053 OCZ852053 NTD852053 NJH852053 MZL852053 MPP852053 MFT852053 LVX852053 LMB852053 LCF852053 KSJ852053 KIN852053 JYR852053 JOV852053 JEZ852053 IVD852053 ILH852053 IBL852053 HRP852053 HHT852053 GXX852053 GOB852053 GEF852053 FUJ852053 FKN852053 FAR852053 EQV852053 EGZ852053 DXD852053 DNH852053 DDL852053 CTP852053 CJT852053 BZX852053 BQB852053 BGF852053 AWJ852053 AMN852053 ACR852053 SV852053 IZ852053 D852053 WVL786517 WLP786517 WBT786517 VRX786517 VIB786517 UYF786517 UOJ786517 UEN786517 TUR786517 TKV786517 TAZ786517 SRD786517 SHH786517 RXL786517 RNP786517 RDT786517 QTX786517 QKB786517 QAF786517 PQJ786517 PGN786517 OWR786517 OMV786517 OCZ786517 NTD786517 NJH786517 MZL786517 MPP786517 MFT786517 LVX786517 LMB786517 LCF786517 KSJ786517 KIN786517 JYR786517 JOV786517 JEZ786517 IVD786517 ILH786517 IBL786517 HRP786517 HHT786517 GXX786517 GOB786517 GEF786517 FUJ786517 FKN786517 FAR786517 EQV786517 EGZ786517 DXD786517 DNH786517 DDL786517 CTP786517 CJT786517 BZX786517 BQB786517 BGF786517 AWJ786517 AMN786517 ACR786517 SV786517 IZ786517 D786517 WVL720981 WLP720981 WBT720981 VRX720981 VIB720981 UYF720981 UOJ720981 UEN720981 TUR720981 TKV720981 TAZ720981 SRD720981 SHH720981 RXL720981 RNP720981 RDT720981 QTX720981 QKB720981 QAF720981 PQJ720981 PGN720981 OWR720981 OMV720981 OCZ720981 NTD720981 NJH720981 MZL720981 MPP720981 MFT720981 LVX720981 LMB720981 LCF720981 KSJ720981 KIN720981 JYR720981 JOV720981 JEZ720981 IVD720981 ILH720981 IBL720981 HRP720981 HHT720981 GXX720981 GOB720981 GEF720981 FUJ720981 FKN720981 FAR720981 EQV720981 EGZ720981 DXD720981 DNH720981 DDL720981 CTP720981 CJT720981 BZX720981 BQB720981 BGF720981 AWJ720981 AMN720981 ACR720981 SV720981 IZ720981 D720981 WVL655445 WLP655445 WBT655445 VRX655445 VIB655445 UYF655445 UOJ655445 UEN655445 TUR655445 TKV655445 TAZ655445 SRD655445 SHH655445 RXL655445 RNP655445 RDT655445 QTX655445 QKB655445 QAF655445 PQJ655445 PGN655445 OWR655445 OMV655445 OCZ655445 NTD655445 NJH655445 MZL655445 MPP655445 MFT655445 LVX655445 LMB655445 LCF655445 KSJ655445 KIN655445 JYR655445 JOV655445 JEZ655445 IVD655445 ILH655445 IBL655445 HRP655445 HHT655445 GXX655445 GOB655445 GEF655445 FUJ655445 FKN655445 FAR655445 EQV655445 EGZ655445 DXD655445 DNH655445 DDL655445 CTP655445 CJT655445 BZX655445 BQB655445 BGF655445 AWJ655445 AMN655445 ACR655445 SV655445 IZ655445 D655445 WVL589909 WLP589909 WBT589909 VRX589909 VIB589909 UYF589909 UOJ589909 UEN589909 TUR589909 TKV589909 TAZ589909 SRD589909 SHH589909 RXL589909 RNP589909 RDT589909 QTX589909 QKB589909 QAF589909 PQJ589909 PGN589909 OWR589909 OMV589909 OCZ589909 NTD589909 NJH589909 MZL589909 MPP589909 MFT589909 LVX589909 LMB589909 LCF589909 KSJ589909 KIN589909 JYR589909 JOV589909 JEZ589909 IVD589909 ILH589909 IBL589909 HRP589909 HHT589909 GXX589909 GOB589909 GEF589909 FUJ589909 FKN589909 FAR589909 EQV589909 EGZ589909 DXD589909 DNH589909 DDL589909 CTP589909 CJT589909 BZX589909 BQB589909 BGF589909 AWJ589909 AMN589909 ACR589909 SV589909 IZ589909 D589909 WVL524373 WLP524373 WBT524373 VRX524373 VIB524373 UYF524373 UOJ524373 UEN524373 TUR524373 TKV524373 TAZ524373 SRD524373 SHH524373 RXL524373 RNP524373 RDT524373 QTX524373 QKB524373 QAF524373 PQJ524373 PGN524373 OWR524373 OMV524373 OCZ524373 NTD524373 NJH524373 MZL524373 MPP524373 MFT524373 LVX524373 LMB524373 LCF524373 KSJ524373 KIN524373 JYR524373 JOV524373 JEZ524373 IVD524373 ILH524373 IBL524373 HRP524373 HHT524373 GXX524373 GOB524373 GEF524373 FUJ524373 FKN524373 FAR524373 EQV524373 EGZ524373 DXD524373 DNH524373 DDL524373 CTP524373 CJT524373 BZX524373 BQB524373 BGF524373 AWJ524373 AMN524373 ACR524373 SV524373 IZ524373 D524373 WVL458837 WLP458837 WBT458837 VRX458837 VIB458837 UYF458837 UOJ458837 UEN458837 TUR458837 TKV458837 TAZ458837 SRD458837 SHH458837 RXL458837 RNP458837 RDT458837 QTX458837 QKB458837 QAF458837 PQJ458837 PGN458837 OWR458837 OMV458837 OCZ458837 NTD458837 NJH458837 MZL458837 MPP458837 MFT458837 LVX458837 LMB458837 LCF458837 KSJ458837 KIN458837 JYR458837 JOV458837 JEZ458837 IVD458837 ILH458837 IBL458837 HRP458837 HHT458837 GXX458837 GOB458837 GEF458837 FUJ458837 FKN458837 FAR458837 EQV458837 EGZ458837 DXD458837 DNH458837 DDL458837 CTP458837 CJT458837 BZX458837 BQB458837 BGF458837 AWJ458837 AMN458837 ACR458837 SV458837 IZ458837 D458837 WVL393301 WLP393301 WBT393301 VRX393301 VIB393301 UYF393301 UOJ393301 UEN393301 TUR393301 TKV393301 TAZ393301 SRD393301 SHH393301 RXL393301 RNP393301 RDT393301 QTX393301 QKB393301 QAF393301 PQJ393301 PGN393301 OWR393301 OMV393301 OCZ393301 NTD393301 NJH393301 MZL393301 MPP393301 MFT393301 LVX393301 LMB393301 LCF393301 KSJ393301 KIN393301 JYR393301 JOV393301 JEZ393301 IVD393301 ILH393301 IBL393301 HRP393301 HHT393301 GXX393301 GOB393301 GEF393301 FUJ393301 FKN393301 FAR393301 EQV393301 EGZ393301 DXD393301 DNH393301 DDL393301 CTP393301 CJT393301 BZX393301 BQB393301 BGF393301 AWJ393301 AMN393301 ACR393301 SV393301 IZ393301 D393301 WVL327765 WLP327765 WBT327765 VRX327765 VIB327765 UYF327765 UOJ327765 UEN327765 TUR327765 TKV327765 TAZ327765 SRD327765 SHH327765 RXL327765 RNP327765 RDT327765 QTX327765 QKB327765 QAF327765 PQJ327765 PGN327765 OWR327765 OMV327765 OCZ327765 NTD327765 NJH327765 MZL327765 MPP327765 MFT327765 LVX327765 LMB327765 LCF327765 KSJ327765 KIN327765 JYR327765 JOV327765 JEZ327765 IVD327765 ILH327765 IBL327765 HRP327765 HHT327765 GXX327765 GOB327765 GEF327765 FUJ327765 FKN327765 FAR327765 EQV327765 EGZ327765 DXD327765 DNH327765 DDL327765 CTP327765 CJT327765 BZX327765 BQB327765 BGF327765 AWJ327765 AMN327765 ACR327765 SV327765 IZ327765 D327765 WVL262229 WLP262229 WBT262229 VRX262229 VIB262229 UYF262229 UOJ262229 UEN262229 TUR262229 TKV262229 TAZ262229 SRD262229 SHH262229 RXL262229 RNP262229 RDT262229 QTX262229 QKB262229 QAF262229 PQJ262229 PGN262229 OWR262229 OMV262229 OCZ262229 NTD262229 NJH262229 MZL262229 MPP262229 MFT262229 LVX262229 LMB262229 LCF262229 KSJ262229 KIN262229 JYR262229 JOV262229 JEZ262229 IVD262229 ILH262229 IBL262229 HRP262229 HHT262229 GXX262229 GOB262229 GEF262229 FUJ262229 FKN262229 FAR262229 EQV262229 EGZ262229 DXD262229 DNH262229 DDL262229 CTP262229 CJT262229 BZX262229 BQB262229 BGF262229 AWJ262229 AMN262229 ACR262229 SV262229 IZ262229 D262229 WVL196693 WLP196693 WBT196693 VRX196693 VIB196693 UYF196693 UOJ196693 UEN196693 TUR196693 TKV196693 TAZ196693 SRD196693 SHH196693 RXL196693 RNP196693 RDT196693 QTX196693 QKB196693 QAF196693 PQJ196693 PGN196693 OWR196693 OMV196693 OCZ196693 NTD196693 NJH196693 MZL196693 MPP196693 MFT196693 LVX196693 LMB196693 LCF196693 KSJ196693 KIN196693 JYR196693 JOV196693 JEZ196693 IVD196693 ILH196693 IBL196693 HRP196693 HHT196693 GXX196693 GOB196693 GEF196693 FUJ196693 FKN196693 FAR196693 EQV196693 EGZ196693 DXD196693 DNH196693 DDL196693 CTP196693 CJT196693 BZX196693 BQB196693 BGF196693 AWJ196693 AMN196693 ACR196693 SV196693 IZ196693 D196693 WVL131157 WLP131157 WBT131157 VRX131157 VIB131157 UYF131157 UOJ131157 UEN131157 TUR131157 TKV131157 TAZ131157 SRD131157 SHH131157 RXL131157 RNP131157 RDT131157 QTX131157 QKB131157 QAF131157 PQJ131157 PGN131157 OWR131157 OMV131157 OCZ131157 NTD131157 NJH131157 MZL131157 MPP131157 MFT131157 LVX131157 LMB131157 LCF131157 KSJ131157 KIN131157 JYR131157 JOV131157 JEZ131157 IVD131157 ILH131157 IBL131157 HRP131157 HHT131157 GXX131157 GOB131157 GEF131157 FUJ131157 FKN131157 FAR131157 EQV131157 EGZ131157 DXD131157 DNH131157 DDL131157 CTP131157 CJT131157 BZX131157 BQB131157 BGF131157 AWJ131157 AMN131157 ACR131157 SV131157 IZ131157 D131157 WVL65621 WLP65621 WBT65621 VRX65621 VIB65621 UYF65621 UOJ65621 UEN65621 TUR65621 TKV65621 TAZ65621 SRD65621 SHH65621 RXL65621 RNP65621 RDT65621 QTX65621 QKB65621 QAF65621 PQJ65621 PGN65621 OWR65621 OMV65621 OCZ65621 NTD65621 NJH65621 MZL65621 MPP65621 MFT65621 LVX65621 LMB65621 LCF65621 KSJ65621 KIN65621 JYR65621 JOV65621 JEZ65621 IVD65621 ILH65621 IBL65621 HRP65621 HHT65621 GXX65621 GOB65621 GEF65621 FUJ65621 FKN65621 FAR65621 EQV65621 EGZ65621 DXD65621 DNH65621 DDL65621 CTP65621 CJT65621 BZX65621 BQB65621 BGF65621 AWJ65621 AMN65621 ACR65621 SV65621 IZ65621 D65621 WVL85 WLP85 WBT85 VRX85 VIB85 UYF85 UOJ85 UEN85 TUR85 TKV85 TAZ85 SRD85 SHH85 RXL85 RNP85 RDT85 QTX85 QKB85 QAF85 PQJ85 PGN85 OWR85 OMV85 OCZ85 NTD85 NJH85 MZL85 MPP85 MFT85 LVX85 LMB85 LCF85 KSJ85 KIN85 JYR85 JOV85 JEZ85 IVD85 ILH85 IBL85 HRP85 HHT85 GXX85 GOB85 GEF85 FUJ85 FKN85 FAR85 EQV85 EGZ85 DXD85 DNH85 DDL85 CTP85 CJT85 BZX85 BQB85 BGF85 AWJ85 AMN85 ACR85 SV85 IZ85 D85 WVL983123 WLP983123 WBT983123 VRX983123 VIB983123 UYF983123 UOJ983123 UEN983123 TUR983123 TKV983123 TAZ983123 SRD983123 SHH983123 RXL983123 RNP983123 RDT983123 QTX983123 QKB983123 QAF983123 PQJ983123 PGN983123 OWR983123 OMV983123 OCZ983123 NTD983123 NJH983123 MZL983123 MPP983123 MFT983123 LVX983123 LMB983123 LCF983123 KSJ983123 KIN983123 JYR983123 JOV983123 JEZ983123 IVD983123 ILH983123 IBL983123 HRP983123 HHT983123 GXX983123 GOB983123 GEF983123 FUJ983123 FKN983123 FAR983123 EQV983123 EGZ983123 DXD983123 DNH983123 DDL983123 CTP983123 CJT983123 BZX983123 BQB983123 BGF983123 AWJ983123 AMN983123 ACR983123 SV983123 IZ983123 D983123 WVL917587 WLP917587 WBT917587 VRX917587 VIB917587 UYF917587 UOJ917587 UEN917587 TUR917587 TKV917587 TAZ917587 SRD917587 SHH917587 RXL917587 RNP917587 RDT917587 QTX917587 QKB917587 QAF917587 PQJ917587 PGN917587 OWR917587 OMV917587 OCZ917587 NTD917587 NJH917587 MZL917587 MPP917587 MFT917587 LVX917587 LMB917587 LCF917587 KSJ917587 KIN917587 JYR917587 JOV917587 JEZ917587 IVD917587 ILH917587 IBL917587 HRP917587 HHT917587 GXX917587 GOB917587 GEF917587 FUJ917587 FKN917587 FAR917587 EQV917587 EGZ917587 DXD917587 DNH917587 DDL917587 CTP917587 CJT917587 BZX917587 BQB917587 BGF917587 AWJ917587 AMN917587 ACR917587 SV917587 IZ917587 D917587 WVL852051 WLP852051 WBT852051 VRX852051 VIB852051 UYF852051 UOJ852051 UEN852051 TUR852051 TKV852051 TAZ852051 SRD852051 SHH852051 RXL852051 RNP852051 RDT852051 QTX852051 QKB852051 QAF852051 PQJ852051 PGN852051 OWR852051 OMV852051 OCZ852051 NTD852051 NJH852051 MZL852051 MPP852051 MFT852051 LVX852051 LMB852051 LCF852051 KSJ852051 KIN852051 JYR852051 JOV852051 JEZ852051 IVD852051 ILH852051 IBL852051 HRP852051 HHT852051 GXX852051 GOB852051 GEF852051 FUJ852051 FKN852051 FAR852051 EQV852051 EGZ852051 DXD852051 DNH852051 DDL852051 CTP852051 CJT852051 BZX852051 BQB852051 BGF852051 AWJ852051 AMN852051 ACR852051 SV852051 IZ852051 D852051 WVL786515 WLP786515 WBT786515 VRX786515 VIB786515 UYF786515 UOJ786515 UEN786515 TUR786515 TKV786515 TAZ786515 SRD786515 SHH786515 RXL786515 RNP786515 RDT786515 QTX786515 QKB786515 QAF786515 PQJ786515 PGN786515 OWR786515 OMV786515 OCZ786515 NTD786515 NJH786515 MZL786515 MPP786515 MFT786515 LVX786515 LMB786515 LCF786515 KSJ786515 KIN786515 JYR786515 JOV786515 JEZ786515 IVD786515 ILH786515 IBL786515 HRP786515 HHT786515 GXX786515 GOB786515 GEF786515 FUJ786515 FKN786515 FAR786515 EQV786515 EGZ786515 DXD786515 DNH786515 DDL786515 CTP786515 CJT786515 BZX786515 BQB786515 BGF786515 AWJ786515 AMN786515 ACR786515 SV786515 IZ786515 D786515 WVL720979 WLP720979 WBT720979 VRX720979 VIB720979 UYF720979 UOJ720979 UEN720979 TUR720979 TKV720979 TAZ720979 SRD720979 SHH720979 RXL720979 RNP720979 RDT720979 QTX720979 QKB720979 QAF720979 PQJ720979 PGN720979 OWR720979 OMV720979 OCZ720979 NTD720979 NJH720979 MZL720979 MPP720979 MFT720979 LVX720979 LMB720979 LCF720979 KSJ720979 KIN720979 JYR720979 JOV720979 JEZ720979 IVD720979 ILH720979 IBL720979 HRP720979 HHT720979 GXX720979 GOB720979 GEF720979 FUJ720979 FKN720979 FAR720979 EQV720979 EGZ720979 DXD720979 DNH720979 DDL720979 CTP720979 CJT720979 BZX720979 BQB720979 BGF720979 AWJ720979 AMN720979 ACR720979 SV720979 IZ720979 D720979 WVL655443 WLP655443 WBT655443 VRX655443 VIB655443 UYF655443 UOJ655443 UEN655443 TUR655443 TKV655443 TAZ655443 SRD655443 SHH655443 RXL655443 RNP655443 RDT655443 QTX655443 QKB655443 QAF655443 PQJ655443 PGN655443 OWR655443 OMV655443 OCZ655443 NTD655443 NJH655443 MZL655443 MPP655443 MFT655443 LVX655443 LMB655443 LCF655443 KSJ655443 KIN655443 JYR655443 JOV655443 JEZ655443 IVD655443 ILH655443 IBL655443 HRP655443 HHT655443 GXX655443 GOB655443 GEF655443 FUJ655443 FKN655443 FAR655443 EQV655443 EGZ655443 DXD655443 DNH655443 DDL655443 CTP655443 CJT655443 BZX655443 BQB655443 BGF655443 AWJ655443 AMN655443 ACR655443 SV655443 IZ655443 D655443 WVL589907 WLP589907 WBT589907 VRX589907 VIB589907 UYF589907 UOJ589907 UEN589907 TUR589907 TKV589907 TAZ589907 SRD589907 SHH589907 RXL589907 RNP589907 RDT589907 QTX589907 QKB589907 QAF589907 PQJ589907 PGN589907 OWR589907 OMV589907 OCZ589907 NTD589907 NJH589907 MZL589907 MPP589907 MFT589907 LVX589907 LMB589907 LCF589907 KSJ589907 KIN589907 JYR589907 JOV589907 JEZ589907 IVD589907 ILH589907 IBL589907 HRP589907 HHT589907 GXX589907 GOB589907 GEF589907 FUJ589907 FKN589907 FAR589907 EQV589907 EGZ589907 DXD589907 DNH589907 DDL589907 CTP589907 CJT589907 BZX589907 BQB589907 BGF589907 AWJ589907 AMN589907 ACR589907 SV589907 IZ589907 D589907 WVL524371 WLP524371 WBT524371 VRX524371 VIB524371 UYF524371 UOJ524371 UEN524371 TUR524371 TKV524371 TAZ524371 SRD524371 SHH524371 RXL524371 RNP524371 RDT524371 QTX524371 QKB524371 QAF524371 PQJ524371 PGN524371 OWR524371 OMV524371 OCZ524371 NTD524371 NJH524371 MZL524371 MPP524371 MFT524371 LVX524371 LMB524371 LCF524371 KSJ524371 KIN524371 JYR524371 JOV524371 JEZ524371 IVD524371 ILH524371 IBL524371 HRP524371 HHT524371 GXX524371 GOB524371 GEF524371 FUJ524371 FKN524371 FAR524371 EQV524371 EGZ524371 DXD524371 DNH524371 DDL524371 CTP524371 CJT524371 BZX524371 BQB524371 BGF524371 AWJ524371 AMN524371 ACR524371 SV524371 IZ524371 D524371 WVL458835 WLP458835 WBT458835 VRX458835 VIB458835 UYF458835 UOJ458835 UEN458835 TUR458835 TKV458835 TAZ458835 SRD458835 SHH458835 RXL458835 RNP458835 RDT458835 QTX458835 QKB458835 QAF458835 PQJ458835 PGN458835 OWR458835 OMV458835 OCZ458835 NTD458835 NJH458835 MZL458835 MPP458835 MFT458835 LVX458835 LMB458835 LCF458835 KSJ458835 KIN458835 JYR458835 JOV458835 JEZ458835 IVD458835 ILH458835 IBL458835 HRP458835 HHT458835 GXX458835 GOB458835 GEF458835 FUJ458835 FKN458835 FAR458835 EQV458835 EGZ458835 DXD458835 DNH458835 DDL458835 CTP458835 CJT458835 BZX458835 BQB458835 BGF458835 AWJ458835 AMN458835 ACR458835 SV458835 IZ458835 D458835 WVL393299 WLP393299 WBT393299 VRX393299 VIB393299 UYF393299 UOJ393299 UEN393299 TUR393299 TKV393299 TAZ393299 SRD393299 SHH393299 RXL393299 RNP393299 RDT393299 QTX393299 QKB393299 QAF393299 PQJ393299 PGN393299 OWR393299 OMV393299 OCZ393299 NTD393299 NJH393299 MZL393299 MPP393299 MFT393299 LVX393299 LMB393299 LCF393299 KSJ393299 KIN393299 JYR393299 JOV393299 JEZ393299 IVD393299 ILH393299 IBL393299 HRP393299 HHT393299 GXX393299 GOB393299 GEF393299 FUJ393299 FKN393299 FAR393299 EQV393299 EGZ393299 DXD393299 DNH393299 DDL393299 CTP393299 CJT393299 BZX393299 BQB393299 BGF393299 AWJ393299 AMN393299 ACR393299 SV393299 IZ393299 D393299 WVL327763 WLP327763 WBT327763 VRX327763 VIB327763 UYF327763 UOJ327763 UEN327763 TUR327763 TKV327763 TAZ327763 SRD327763 SHH327763 RXL327763 RNP327763 RDT327763 QTX327763 QKB327763 QAF327763 PQJ327763 PGN327763 OWR327763 OMV327763 OCZ327763 NTD327763 NJH327763 MZL327763 MPP327763 MFT327763 LVX327763 LMB327763 LCF327763 KSJ327763 KIN327763 JYR327763 JOV327763 JEZ327763 IVD327763 ILH327763 IBL327763 HRP327763 HHT327763 GXX327763 GOB327763 GEF327763 FUJ327763 FKN327763 FAR327763 EQV327763 EGZ327763 DXD327763 DNH327763 DDL327763 CTP327763 CJT327763 BZX327763 BQB327763 BGF327763 AWJ327763 AMN327763 ACR327763 SV327763 IZ327763 D327763 WVL262227 WLP262227 WBT262227 VRX262227 VIB262227 UYF262227 UOJ262227 UEN262227 TUR262227 TKV262227 TAZ262227 SRD262227 SHH262227 RXL262227 RNP262227 RDT262227 QTX262227 QKB262227 QAF262227 PQJ262227 PGN262227 OWR262227 OMV262227 OCZ262227 NTD262227 NJH262227 MZL262227 MPP262227 MFT262227 LVX262227 LMB262227 LCF262227 KSJ262227 KIN262227 JYR262227 JOV262227 JEZ262227 IVD262227 ILH262227 IBL262227 HRP262227 HHT262227 GXX262227 GOB262227 GEF262227 FUJ262227 FKN262227 FAR262227 EQV262227 EGZ262227 DXD262227 DNH262227 DDL262227 CTP262227 CJT262227 BZX262227 BQB262227 BGF262227 AWJ262227 AMN262227 ACR262227 SV262227 IZ262227 D262227 WVL196691 WLP196691 WBT196691 VRX196691 VIB196691 UYF196691 UOJ196691 UEN196691 TUR196691 TKV196691 TAZ196691 SRD196691 SHH196691 RXL196691 RNP196691 RDT196691 QTX196691 QKB196691 QAF196691 PQJ196691 PGN196691 OWR196691 OMV196691 OCZ196691 NTD196691 NJH196691 MZL196691 MPP196691 MFT196691 LVX196691 LMB196691 LCF196691 KSJ196691 KIN196691 JYR196691 JOV196691 JEZ196691 IVD196691 ILH196691 IBL196691 HRP196691 HHT196691 GXX196691 GOB196691 GEF196691 FUJ196691 FKN196691 FAR196691 EQV196691 EGZ196691 DXD196691 DNH196691 DDL196691 CTP196691 CJT196691 BZX196691 BQB196691 BGF196691 AWJ196691 AMN196691 ACR196691 SV196691 IZ196691 D196691 WVL131155 WLP131155 WBT131155 VRX131155 VIB131155 UYF131155 UOJ131155 UEN131155 TUR131155 TKV131155 TAZ131155 SRD131155 SHH131155 RXL131155 RNP131155 RDT131155 QTX131155 QKB131155 QAF131155 PQJ131155 PGN131155 OWR131155 OMV131155 OCZ131155 NTD131155 NJH131155 MZL131155 MPP131155 MFT131155 LVX131155 LMB131155 LCF131155 KSJ131155 KIN131155 JYR131155 JOV131155 JEZ131155 IVD131155 ILH131155 IBL131155 HRP131155 HHT131155 GXX131155 GOB131155 GEF131155 FUJ131155 FKN131155 FAR131155 EQV131155 EGZ131155 DXD131155 DNH131155 DDL131155 CTP131155 CJT131155 BZX131155 BQB131155 BGF131155 AWJ131155 AMN131155 ACR131155 SV131155 IZ131155 D131155 WVL65619 WLP65619 WBT65619 VRX65619 VIB65619 UYF65619 UOJ65619 UEN65619 TUR65619 TKV65619 TAZ65619 SRD65619 SHH65619 RXL65619 RNP65619 RDT65619 QTX65619 QKB65619 QAF65619 PQJ65619 PGN65619 OWR65619 OMV65619 OCZ65619 NTD65619 NJH65619 MZL65619 MPP65619 MFT65619 LVX65619 LMB65619 LCF65619 KSJ65619 KIN65619 JYR65619 JOV65619 JEZ65619 IVD65619 ILH65619 IBL65619 HRP65619 HHT65619 GXX65619 GOB65619 GEF65619 FUJ65619 FKN65619 FAR65619 EQV65619 EGZ65619 DXD65619 DNH65619 DDL65619 CTP65619 CJT65619 BZX65619 BQB65619 BGF65619 AWJ65619 AMN65619 ACR65619 SV65619 IZ65619 D65619 WVL83 WLP83 WBT83 VRX83 VIB83 UYF83 UOJ83 UEN83 TUR83 TKV83 TAZ83 SRD83 SHH83 RXL83 RNP83 RDT83 QTX83 QKB83 QAF83 PQJ83 PGN83 OWR83 OMV83 OCZ83 NTD83 NJH83 MZL83 MPP83 MFT83 LVX83 LMB83 LCF83 KSJ83 KIN83 JYR83 JOV83 JEZ83 IVD83 ILH83 IBL83 HRP83 HHT83 GXX83 GOB83 GEF83 FUJ83 FKN83 FAR83 EQV83 EGZ83 DXD83 DNH83 DDL83 CTP83 CJT83 BZX83 BQB83 BGF83 AWJ83 AMN83 ACR83 SV83 IZ83 D83 WVL983121 WLP983121 WBT983121 VRX983121 VIB983121 UYF983121 UOJ983121 UEN983121 TUR983121 TKV983121 TAZ983121 SRD983121 SHH983121 RXL983121 RNP983121 RDT983121 QTX983121 QKB983121 QAF983121 PQJ983121 PGN983121 OWR983121 OMV983121 OCZ983121 NTD983121 NJH983121 MZL983121 MPP983121 MFT983121 LVX983121 LMB983121 LCF983121 KSJ983121 KIN983121 JYR983121 JOV983121 JEZ983121 IVD983121 ILH983121 IBL983121 HRP983121 HHT983121 GXX983121 GOB983121 GEF983121 FUJ983121 FKN983121 FAR983121 EQV983121 EGZ983121 DXD983121 DNH983121 DDL983121 CTP983121 CJT983121 BZX983121 BQB983121 BGF983121 AWJ983121 AMN983121 ACR983121 SV983121 IZ983121 D983121 WVL917585 WLP917585 WBT917585 VRX917585 VIB917585 UYF917585 UOJ917585 UEN917585 TUR917585 TKV917585 TAZ917585 SRD917585 SHH917585 RXL917585 RNP917585 RDT917585 QTX917585 QKB917585 QAF917585 PQJ917585 PGN917585 OWR917585 OMV917585 OCZ917585 NTD917585 NJH917585 MZL917585 MPP917585 MFT917585 LVX917585 LMB917585 LCF917585 KSJ917585 KIN917585 JYR917585 JOV917585 JEZ917585 IVD917585 ILH917585 IBL917585 HRP917585 HHT917585 GXX917585 GOB917585 GEF917585 FUJ917585 FKN917585 FAR917585 EQV917585 EGZ917585 DXD917585 DNH917585 DDL917585 CTP917585 CJT917585 BZX917585 BQB917585 BGF917585 AWJ917585 AMN917585 ACR917585 SV917585 IZ917585 D917585 WVL852049 WLP852049 WBT852049 VRX852049 VIB852049 UYF852049 UOJ852049 UEN852049 TUR852049 TKV852049 TAZ852049 SRD852049 SHH852049 RXL852049 RNP852049 RDT852049 QTX852049 QKB852049 QAF852049 PQJ852049 PGN852049 OWR852049 OMV852049 OCZ852049 NTD852049 NJH852049 MZL852049 MPP852049 MFT852049 LVX852049 LMB852049 LCF852049 KSJ852049 KIN852049 JYR852049 JOV852049 JEZ852049 IVD852049 ILH852049 IBL852049 HRP852049 HHT852049 GXX852049 GOB852049 GEF852049 FUJ852049 FKN852049 FAR852049 EQV852049 EGZ852049 DXD852049 DNH852049 DDL852049 CTP852049 CJT852049 BZX852049 BQB852049 BGF852049 AWJ852049 AMN852049 ACR852049 SV852049 IZ852049 D852049 WVL786513 WLP786513 WBT786513 VRX786513 VIB786513 UYF786513 UOJ786513 UEN786513 TUR786513 TKV786513 TAZ786513 SRD786513 SHH786513 RXL786513 RNP786513 RDT786513 QTX786513 QKB786513 QAF786513 PQJ786513 PGN786513 OWR786513 OMV786513 OCZ786513 NTD786513 NJH786513 MZL786513 MPP786513 MFT786513 LVX786513 LMB786513 LCF786513 KSJ786513 KIN786513 JYR786513 JOV786513 JEZ786513 IVD786513 ILH786513 IBL786513 HRP786513 HHT786513 GXX786513 GOB786513 GEF786513 FUJ786513 FKN786513 FAR786513 EQV786513 EGZ786513 DXD786513 DNH786513 DDL786513 CTP786513 CJT786513 BZX786513 BQB786513 BGF786513 AWJ786513 AMN786513 ACR786513 SV786513 IZ786513 D786513 WVL720977 WLP720977 WBT720977 VRX720977 VIB720977 UYF720977 UOJ720977 UEN720977 TUR720977 TKV720977 TAZ720977 SRD720977 SHH720977 RXL720977 RNP720977 RDT720977 QTX720977 QKB720977 QAF720977 PQJ720977 PGN720977 OWR720977 OMV720977 OCZ720977 NTD720977 NJH720977 MZL720977 MPP720977 MFT720977 LVX720977 LMB720977 LCF720977 KSJ720977 KIN720977 JYR720977 JOV720977 JEZ720977 IVD720977 ILH720977 IBL720977 HRP720977 HHT720977 GXX720977 GOB720977 GEF720977 FUJ720977 FKN720977 FAR720977 EQV720977 EGZ720977 DXD720977 DNH720977 DDL720977 CTP720977 CJT720977 BZX720977 BQB720977 BGF720977 AWJ720977 AMN720977 ACR720977 SV720977 IZ720977 D720977 WVL655441 WLP655441 WBT655441 VRX655441 VIB655441 UYF655441 UOJ655441 UEN655441 TUR655441 TKV655441 TAZ655441 SRD655441 SHH655441 RXL655441 RNP655441 RDT655441 QTX655441 QKB655441 QAF655441 PQJ655441 PGN655441 OWR655441 OMV655441 OCZ655441 NTD655441 NJH655441 MZL655441 MPP655441 MFT655441 LVX655441 LMB655441 LCF655441 KSJ655441 KIN655441 JYR655441 JOV655441 JEZ655441 IVD655441 ILH655441 IBL655441 HRP655441 HHT655441 GXX655441 GOB655441 GEF655441 FUJ655441 FKN655441 FAR655441 EQV655441 EGZ655441 DXD655441 DNH655441 DDL655441 CTP655441 CJT655441 BZX655441 BQB655441 BGF655441 AWJ655441 AMN655441 ACR655441 SV655441 IZ655441 D655441 WVL589905 WLP589905 WBT589905 VRX589905 VIB589905 UYF589905 UOJ589905 UEN589905 TUR589905 TKV589905 TAZ589905 SRD589905 SHH589905 RXL589905 RNP589905 RDT589905 QTX589905 QKB589905 QAF589905 PQJ589905 PGN589905 OWR589905 OMV589905 OCZ589905 NTD589905 NJH589905 MZL589905 MPP589905 MFT589905 LVX589905 LMB589905 LCF589905 KSJ589905 KIN589905 JYR589905 JOV589905 JEZ589905 IVD589905 ILH589905 IBL589905 HRP589905 HHT589905 GXX589905 GOB589905 GEF589905 FUJ589905 FKN589905 FAR589905 EQV589905 EGZ589905 DXD589905 DNH589905 DDL589905 CTP589905 CJT589905 BZX589905 BQB589905 BGF589905 AWJ589905 AMN589905 ACR589905 SV589905 IZ589905 D589905 WVL524369 WLP524369 WBT524369 VRX524369 VIB524369 UYF524369 UOJ524369 UEN524369 TUR524369 TKV524369 TAZ524369 SRD524369 SHH524369 RXL524369 RNP524369 RDT524369 QTX524369 QKB524369 QAF524369 PQJ524369 PGN524369 OWR524369 OMV524369 OCZ524369 NTD524369 NJH524369 MZL524369 MPP524369 MFT524369 LVX524369 LMB524369 LCF524369 KSJ524369 KIN524369 JYR524369 JOV524369 JEZ524369 IVD524369 ILH524369 IBL524369 HRP524369 HHT524369 GXX524369 GOB524369 GEF524369 FUJ524369 FKN524369 FAR524369 EQV524369 EGZ524369 DXD524369 DNH524369 DDL524369 CTP524369 CJT524369 BZX524369 BQB524369 BGF524369 AWJ524369 AMN524369 ACR524369 SV524369 IZ524369 D524369 WVL458833 WLP458833 WBT458833 VRX458833 VIB458833 UYF458833 UOJ458833 UEN458833 TUR458833 TKV458833 TAZ458833 SRD458833 SHH458833 RXL458833 RNP458833 RDT458833 QTX458833 QKB458833 QAF458833 PQJ458833 PGN458833 OWR458833 OMV458833 OCZ458833 NTD458833 NJH458833 MZL458833 MPP458833 MFT458833 LVX458833 LMB458833 LCF458833 KSJ458833 KIN458833 JYR458833 JOV458833 JEZ458833 IVD458833 ILH458833 IBL458833 HRP458833 HHT458833 GXX458833 GOB458833 GEF458833 FUJ458833 FKN458833 FAR458833 EQV458833 EGZ458833 DXD458833 DNH458833 DDL458833 CTP458833 CJT458833 BZX458833 BQB458833 BGF458833 AWJ458833 AMN458833 ACR458833 SV458833 IZ458833 D458833 WVL393297 WLP393297 WBT393297 VRX393297 VIB393297 UYF393297 UOJ393297 UEN393297 TUR393297 TKV393297 TAZ393297 SRD393297 SHH393297 RXL393297 RNP393297 RDT393297 QTX393297 QKB393297 QAF393297 PQJ393297 PGN393297 OWR393297 OMV393297 OCZ393297 NTD393297 NJH393297 MZL393297 MPP393297 MFT393297 LVX393297 LMB393297 LCF393297 KSJ393297 KIN393297 JYR393297 JOV393297 JEZ393297 IVD393297 ILH393297 IBL393297 HRP393297 HHT393297 GXX393297 GOB393297 GEF393297 FUJ393297 FKN393297 FAR393297 EQV393297 EGZ393297 DXD393297 DNH393297 DDL393297 CTP393297 CJT393297 BZX393297 BQB393297 BGF393297 AWJ393297 AMN393297 ACR393297 SV393297 IZ393297 D393297 WVL327761 WLP327761 WBT327761 VRX327761 VIB327761 UYF327761 UOJ327761 UEN327761 TUR327761 TKV327761 TAZ327761 SRD327761 SHH327761 RXL327761 RNP327761 RDT327761 QTX327761 QKB327761 QAF327761 PQJ327761 PGN327761 OWR327761 OMV327761 OCZ327761 NTD327761 NJH327761 MZL327761 MPP327761 MFT327761 LVX327761 LMB327761 LCF327761 KSJ327761 KIN327761 JYR327761 JOV327761 JEZ327761 IVD327761 ILH327761 IBL327761 HRP327761 HHT327761 GXX327761 GOB327761 GEF327761 FUJ327761 FKN327761 FAR327761 EQV327761 EGZ327761 DXD327761 DNH327761 DDL327761 CTP327761 CJT327761 BZX327761 BQB327761 BGF327761 AWJ327761 AMN327761 ACR327761 SV327761 IZ327761 D327761 WVL262225 WLP262225 WBT262225 VRX262225 VIB262225 UYF262225 UOJ262225 UEN262225 TUR262225 TKV262225 TAZ262225 SRD262225 SHH262225 RXL262225 RNP262225 RDT262225 QTX262225 QKB262225 QAF262225 PQJ262225 PGN262225 OWR262225 OMV262225 OCZ262225 NTD262225 NJH262225 MZL262225 MPP262225 MFT262225 LVX262225 LMB262225 LCF262225 KSJ262225 KIN262225 JYR262225 JOV262225 JEZ262225 IVD262225 ILH262225 IBL262225 HRP262225 HHT262225 GXX262225 GOB262225 GEF262225 FUJ262225 FKN262225 FAR262225 EQV262225 EGZ262225 DXD262225 DNH262225 DDL262225 CTP262225 CJT262225 BZX262225 BQB262225 BGF262225 AWJ262225 AMN262225 ACR262225 SV262225 IZ262225 D262225 WVL196689 WLP196689 WBT196689 VRX196689 VIB196689 UYF196689 UOJ196689 UEN196689 TUR196689 TKV196689 TAZ196689 SRD196689 SHH196689 RXL196689 RNP196689 RDT196689 QTX196689 QKB196689 QAF196689 PQJ196689 PGN196689 OWR196689 OMV196689 OCZ196689 NTD196689 NJH196689 MZL196689 MPP196689 MFT196689 LVX196689 LMB196689 LCF196689 KSJ196689 KIN196689 JYR196689 JOV196689 JEZ196689 IVD196689 ILH196689 IBL196689 HRP196689 HHT196689 GXX196689 GOB196689 GEF196689 FUJ196689 FKN196689 FAR196689 EQV196689 EGZ196689 DXD196689 DNH196689 DDL196689 CTP196689 CJT196689 BZX196689 BQB196689 BGF196689 AWJ196689 AMN196689 ACR196689 SV196689 IZ196689 D196689 WVL131153 WLP131153 WBT131153 VRX131153 VIB131153 UYF131153 UOJ131153 UEN131153 TUR131153 TKV131153 TAZ131153 SRD131153 SHH131153 RXL131153 RNP131153 RDT131153 QTX131153 QKB131153 QAF131153 PQJ131153 PGN131153 OWR131153 OMV131153 OCZ131153 NTD131153 NJH131153 MZL131153 MPP131153 MFT131153 LVX131153 LMB131153 LCF131153 KSJ131153 KIN131153 JYR131153 JOV131153 JEZ131153 IVD131153 ILH131153 IBL131153 HRP131153 HHT131153 GXX131153 GOB131153 GEF131153 FUJ131153 FKN131153 FAR131153 EQV131153 EGZ131153 DXD131153 DNH131153 DDL131153 CTP131153 CJT131153 BZX131153 BQB131153 BGF131153 AWJ131153 AMN131153 ACR131153 SV131153 IZ131153 D131153 WVL65617 WLP65617 WBT65617 VRX65617 VIB65617 UYF65617 UOJ65617 UEN65617 TUR65617 TKV65617 TAZ65617 SRD65617 SHH65617 RXL65617 RNP65617 RDT65617 QTX65617 QKB65617 QAF65617 PQJ65617 PGN65617 OWR65617 OMV65617 OCZ65617 NTD65617 NJH65617 MZL65617 MPP65617 MFT65617 LVX65617 LMB65617 LCF65617 KSJ65617 KIN65617 JYR65617 JOV65617 JEZ65617 IVD65617 ILH65617 IBL65617 HRP65617 HHT65617 GXX65617 GOB65617 GEF65617 FUJ65617 FKN65617 FAR65617 EQV65617 EGZ65617 DXD65617 DNH65617 DDL65617 CTP65617 CJT65617 BZX65617 BQB65617 BGF65617 AWJ65617 AMN65617 ACR65617 SV65617 IZ65617 D65617 WVL81 WLP81 WBT81 VRX81 VIB81 UYF81 UOJ81 UEN81 TUR81 TKV81 TAZ81 SRD81 SHH81 RXL81 RNP81 RDT81 QTX81 QKB81 QAF81 PQJ81 PGN81 OWR81 OMV81 OCZ81 NTD81 NJH81 MZL81 MPP81 MFT81 LVX81 LMB81 LCF81 KSJ81 KIN81 JYR81 JOV81 JEZ81 IVD81 ILH81 IBL81 HRP81 HHT81 GXX81 GOB81 GEF81 FUJ81 FKN81 FAR81 EQV81 EGZ81 DXD81 DNH81 DDL81 CTP81 CJT81 BZX81 BQB81 BGF81 AWJ81 AMN81 ACR81 SV81 IZ81 D81 WVL983119 WLP983119 WBT983119 VRX983119 VIB983119 UYF983119 UOJ983119 UEN983119 TUR983119 TKV983119 TAZ983119 SRD983119 SHH983119 RXL983119 RNP983119 RDT983119 QTX983119 QKB983119 QAF983119 PQJ983119 PGN983119 OWR983119 OMV983119 OCZ983119 NTD983119 NJH983119 MZL983119 MPP983119 MFT983119 LVX983119 LMB983119 LCF983119 KSJ983119 KIN983119 JYR983119 JOV983119 JEZ983119 IVD983119 ILH983119 IBL983119 HRP983119 HHT983119 GXX983119 GOB983119 GEF983119 FUJ983119 FKN983119 FAR983119 EQV983119 EGZ983119 DXD983119 DNH983119 DDL983119 CTP983119 CJT983119 BZX983119 BQB983119 BGF983119 AWJ983119 AMN983119 ACR983119 SV983119 IZ983119 D983119 WVL917583 WLP917583 WBT917583 VRX917583 VIB917583 UYF917583 UOJ917583 UEN917583 TUR917583 TKV917583 TAZ917583 SRD917583 SHH917583 RXL917583 RNP917583 RDT917583 QTX917583 QKB917583 QAF917583 PQJ917583 PGN917583 OWR917583 OMV917583 OCZ917583 NTD917583 NJH917583 MZL917583 MPP917583 MFT917583 LVX917583 LMB917583 LCF917583 KSJ917583 KIN917583 JYR917583 JOV917583 JEZ917583 IVD917583 ILH917583 IBL917583 HRP917583 HHT917583 GXX917583 GOB917583 GEF917583 FUJ917583 FKN917583 FAR917583 EQV917583 EGZ917583 DXD917583 DNH917583 DDL917583 CTP917583 CJT917583 BZX917583 BQB917583 BGF917583 AWJ917583 AMN917583 ACR917583 SV917583 IZ917583 D917583 WVL852047 WLP852047 WBT852047 VRX852047 VIB852047 UYF852047 UOJ852047 UEN852047 TUR852047 TKV852047 TAZ852047 SRD852047 SHH852047 RXL852047 RNP852047 RDT852047 QTX852047 QKB852047 QAF852047 PQJ852047 PGN852047 OWR852047 OMV852047 OCZ852047 NTD852047 NJH852047 MZL852047 MPP852047 MFT852047 LVX852047 LMB852047 LCF852047 KSJ852047 KIN852047 JYR852047 JOV852047 JEZ852047 IVD852047 ILH852047 IBL852047 HRP852047 HHT852047 GXX852047 GOB852047 GEF852047 FUJ852047 FKN852047 FAR852047 EQV852047 EGZ852047 DXD852047 DNH852047 DDL852047 CTP852047 CJT852047 BZX852047 BQB852047 BGF852047 AWJ852047 AMN852047 ACR852047 SV852047 IZ852047 D852047 WVL786511 WLP786511 WBT786511 VRX786511 VIB786511 UYF786511 UOJ786511 UEN786511 TUR786511 TKV786511 TAZ786511 SRD786511 SHH786511 RXL786511 RNP786511 RDT786511 QTX786511 QKB786511 QAF786511 PQJ786511 PGN786511 OWR786511 OMV786511 OCZ786511 NTD786511 NJH786511 MZL786511 MPP786511 MFT786511 LVX786511 LMB786511 LCF786511 KSJ786511 KIN786511 JYR786511 JOV786511 JEZ786511 IVD786511 ILH786511 IBL786511 HRP786511 HHT786511 GXX786511 GOB786511 GEF786511 FUJ786511 FKN786511 FAR786511 EQV786511 EGZ786511 DXD786511 DNH786511 DDL786511 CTP786511 CJT786511 BZX786511 BQB786511 BGF786511 AWJ786511 AMN786511 ACR786511 SV786511 IZ786511 D786511 WVL720975 WLP720975 WBT720975 VRX720975 VIB720975 UYF720975 UOJ720975 UEN720975 TUR720975 TKV720975 TAZ720975 SRD720975 SHH720975 RXL720975 RNP720975 RDT720975 QTX720975 QKB720975 QAF720975 PQJ720975 PGN720975 OWR720975 OMV720975 OCZ720975 NTD720975 NJH720975 MZL720975 MPP720975 MFT720975 LVX720975 LMB720975 LCF720975 KSJ720975 KIN720975 JYR720975 JOV720975 JEZ720975 IVD720975 ILH720975 IBL720975 HRP720975 HHT720975 GXX720975 GOB720975 GEF720975 FUJ720975 FKN720975 FAR720975 EQV720975 EGZ720975 DXD720975 DNH720975 DDL720975 CTP720975 CJT720975 BZX720975 BQB720975 BGF720975 AWJ720975 AMN720975 ACR720975 SV720975 IZ720975 D720975 WVL655439 WLP655439 WBT655439 VRX655439 VIB655439 UYF655439 UOJ655439 UEN655439 TUR655439 TKV655439 TAZ655439 SRD655439 SHH655439 RXL655439 RNP655439 RDT655439 QTX655439 QKB655439 QAF655439 PQJ655439 PGN655439 OWR655439 OMV655439 OCZ655439 NTD655439 NJH655439 MZL655439 MPP655439 MFT655439 LVX655439 LMB655439 LCF655439 KSJ655439 KIN655439 JYR655439 JOV655439 JEZ655439 IVD655439 ILH655439 IBL655439 HRP655439 HHT655439 GXX655439 GOB655439 GEF655439 FUJ655439 FKN655439 FAR655439 EQV655439 EGZ655439 DXD655439 DNH655439 DDL655439 CTP655439 CJT655439 BZX655439 BQB655439 BGF655439 AWJ655439 AMN655439 ACR655439 SV655439 IZ655439 D655439 WVL589903 WLP589903 WBT589903 VRX589903 VIB589903 UYF589903 UOJ589903 UEN589903 TUR589903 TKV589903 TAZ589903 SRD589903 SHH589903 RXL589903 RNP589903 RDT589903 QTX589903 QKB589903 QAF589903 PQJ589903 PGN589903 OWR589903 OMV589903 OCZ589903 NTD589903 NJH589903 MZL589903 MPP589903 MFT589903 LVX589903 LMB589903 LCF589903 KSJ589903 KIN589903 JYR589903 JOV589903 JEZ589903 IVD589903 ILH589903 IBL589903 HRP589903 HHT589903 GXX589903 GOB589903 GEF589903 FUJ589903 FKN589903 FAR589903 EQV589903 EGZ589903 DXD589903 DNH589903 DDL589903 CTP589903 CJT589903 BZX589903 BQB589903 BGF589903 AWJ589903 AMN589903 ACR589903 SV589903 IZ589903 D589903 WVL524367 WLP524367 WBT524367 VRX524367 VIB524367 UYF524367 UOJ524367 UEN524367 TUR524367 TKV524367 TAZ524367 SRD524367 SHH524367 RXL524367 RNP524367 RDT524367 QTX524367 QKB524367 QAF524367 PQJ524367 PGN524367 OWR524367 OMV524367 OCZ524367 NTD524367 NJH524367 MZL524367 MPP524367 MFT524367 LVX524367 LMB524367 LCF524367 KSJ524367 KIN524367 JYR524367 JOV524367 JEZ524367 IVD524367 ILH524367 IBL524367 HRP524367 HHT524367 GXX524367 GOB524367 GEF524367 FUJ524367 FKN524367 FAR524367 EQV524367 EGZ524367 DXD524367 DNH524367 DDL524367 CTP524367 CJT524367 BZX524367 BQB524367 BGF524367 AWJ524367 AMN524367 ACR524367 SV524367 IZ524367 D524367 WVL458831 WLP458831 WBT458831 VRX458831 VIB458831 UYF458831 UOJ458831 UEN458831 TUR458831 TKV458831 TAZ458831 SRD458831 SHH458831 RXL458831 RNP458831 RDT458831 QTX458831 QKB458831 QAF458831 PQJ458831 PGN458831 OWR458831 OMV458831 OCZ458831 NTD458831 NJH458831 MZL458831 MPP458831 MFT458831 LVX458831 LMB458831 LCF458831 KSJ458831 KIN458831 JYR458831 JOV458831 JEZ458831 IVD458831 ILH458831 IBL458831 HRP458831 HHT458831 GXX458831 GOB458831 GEF458831 FUJ458831 FKN458831 FAR458831 EQV458831 EGZ458831 DXD458831 DNH458831 DDL458831 CTP458831 CJT458831 BZX458831 BQB458831 BGF458831 AWJ458831 AMN458831 ACR458831 SV458831 IZ458831 D458831 WVL393295 WLP393295 WBT393295 VRX393295 VIB393295 UYF393295 UOJ393295 UEN393295 TUR393295 TKV393295 TAZ393295 SRD393295 SHH393295 RXL393295 RNP393295 RDT393295 QTX393295 QKB393295 QAF393295 PQJ393295 PGN393295 OWR393295 OMV393295 OCZ393295 NTD393295 NJH393295 MZL393295 MPP393295 MFT393295 LVX393295 LMB393295 LCF393295 KSJ393295 KIN393295 JYR393295 JOV393295 JEZ393295 IVD393295 ILH393295 IBL393295 HRP393295 HHT393295 GXX393295 GOB393295 GEF393295 FUJ393295 FKN393295 FAR393295 EQV393295 EGZ393295 DXD393295 DNH393295 DDL393295 CTP393295 CJT393295 BZX393295 BQB393295 BGF393295 AWJ393295 AMN393295 ACR393295 SV393295 IZ393295 D393295 WVL327759 WLP327759 WBT327759 VRX327759 VIB327759 UYF327759 UOJ327759 UEN327759 TUR327759 TKV327759 TAZ327759 SRD327759 SHH327759 RXL327759 RNP327759 RDT327759 QTX327759 QKB327759 QAF327759 PQJ327759 PGN327759 OWR327759 OMV327759 OCZ327759 NTD327759 NJH327759 MZL327759 MPP327759 MFT327759 LVX327759 LMB327759 LCF327759 KSJ327759 KIN327759 JYR327759 JOV327759 JEZ327759 IVD327759 ILH327759 IBL327759 HRP327759 HHT327759 GXX327759 GOB327759 GEF327759 FUJ327759 FKN327759 FAR327759 EQV327759 EGZ327759 DXD327759 DNH327759 DDL327759 CTP327759 CJT327759 BZX327759 BQB327759 BGF327759 AWJ327759 AMN327759 ACR327759 SV327759 IZ327759 D327759 WVL262223 WLP262223 WBT262223 VRX262223 VIB262223 UYF262223 UOJ262223 UEN262223 TUR262223 TKV262223 TAZ262223 SRD262223 SHH262223 RXL262223 RNP262223 RDT262223 QTX262223 QKB262223 QAF262223 PQJ262223 PGN262223 OWR262223 OMV262223 OCZ262223 NTD262223 NJH262223 MZL262223 MPP262223 MFT262223 LVX262223 LMB262223 LCF262223 KSJ262223 KIN262223 JYR262223 JOV262223 JEZ262223 IVD262223 ILH262223 IBL262223 HRP262223 HHT262223 GXX262223 GOB262223 GEF262223 FUJ262223 FKN262223 FAR262223 EQV262223 EGZ262223 DXD262223 DNH262223 DDL262223 CTP262223 CJT262223 BZX262223 BQB262223 BGF262223 AWJ262223 AMN262223 ACR262223 SV262223 IZ262223 D262223 WVL196687 WLP196687 WBT196687 VRX196687 VIB196687 UYF196687 UOJ196687 UEN196687 TUR196687 TKV196687 TAZ196687 SRD196687 SHH196687 RXL196687 RNP196687 RDT196687 QTX196687 QKB196687 QAF196687 PQJ196687 PGN196687 OWR196687 OMV196687 OCZ196687 NTD196687 NJH196687 MZL196687 MPP196687 MFT196687 LVX196687 LMB196687 LCF196687 KSJ196687 KIN196687 JYR196687 JOV196687 JEZ196687 IVD196687 ILH196687 IBL196687 HRP196687 HHT196687 GXX196687 GOB196687 GEF196687 FUJ196687 FKN196687 FAR196687 EQV196687 EGZ196687 DXD196687 DNH196687 DDL196687 CTP196687 CJT196687 BZX196687 BQB196687 BGF196687 AWJ196687 AMN196687 ACR196687 SV196687 IZ196687 D196687 WVL131151 WLP131151 WBT131151 VRX131151 VIB131151 UYF131151 UOJ131151 UEN131151 TUR131151 TKV131151 TAZ131151 SRD131151 SHH131151 RXL131151 RNP131151 RDT131151 QTX131151 QKB131151 QAF131151 PQJ131151 PGN131151 OWR131151 OMV131151 OCZ131151 NTD131151 NJH131151 MZL131151 MPP131151 MFT131151 LVX131151 LMB131151 LCF131151 KSJ131151 KIN131151 JYR131151 JOV131151 JEZ131151 IVD131151 ILH131151 IBL131151 HRP131151 HHT131151 GXX131151 GOB131151 GEF131151 FUJ131151 FKN131151 FAR131151 EQV131151 EGZ131151 DXD131151 DNH131151 DDL131151 CTP131151 CJT131151 BZX131151 BQB131151 BGF131151 AWJ131151 AMN131151 ACR131151 SV131151 IZ131151 D131151 WVL65615 WLP65615 WBT65615 VRX65615 VIB65615 UYF65615 UOJ65615 UEN65615 TUR65615 TKV65615 TAZ65615 SRD65615 SHH65615 RXL65615 RNP65615 RDT65615 QTX65615 QKB65615 QAF65615 PQJ65615 PGN65615 OWR65615 OMV65615 OCZ65615 NTD65615 NJH65615 MZL65615 MPP65615 MFT65615 LVX65615 LMB65615 LCF65615 KSJ65615 KIN65615 JYR65615 JOV65615 JEZ65615 IVD65615 ILH65615 IBL65615 HRP65615 HHT65615 GXX65615 GOB65615 GEF65615 FUJ65615 FKN65615 FAR65615 EQV65615 EGZ65615 DXD65615 DNH65615 DDL65615 CTP65615 CJT65615 BZX65615 BQB65615 BGF65615 AWJ65615 AMN65615 ACR65615 SV65615 IZ65615 D65615 WVL79 WLP79 WBT79 VRX79 VIB79 UYF79 UOJ79 UEN79 TUR79 TKV79 TAZ79 SRD79 SHH79 RXL79 RNP79 RDT79 QTX79 QKB79 QAF79 PQJ79 PGN79 OWR79 OMV79 OCZ79 NTD79 NJH79 MZL79 MPP79 MFT79 LVX79 LMB79 LCF79 KSJ79 KIN79 JYR79 JOV79 JEZ79 IVD79 ILH79 IBL79 HRP79 HHT79 GXX79 GOB79 GEF79 FUJ79 FKN79 FAR79 EQV79 EGZ79 DXD79 DNH79 DDL79 CTP79 CJT79 BZX79 BQB79 BGF79 AWJ79 AMN79 ACR79 SV79 IZ79 D79 WVL983117 WLP983117 WBT983117 VRX983117 VIB983117 UYF983117 UOJ983117 UEN983117 TUR983117 TKV983117 TAZ983117 SRD983117 SHH983117 RXL983117 RNP983117 RDT983117 QTX983117 QKB983117 QAF983117 PQJ983117 PGN983117 OWR983117 OMV983117 OCZ983117 NTD983117 NJH983117 MZL983117 MPP983117 MFT983117 LVX983117 LMB983117 LCF983117 KSJ983117 KIN983117 JYR983117 JOV983117 JEZ983117 IVD983117 ILH983117 IBL983117 HRP983117 HHT983117 GXX983117 GOB983117 GEF983117 FUJ983117 FKN983117 FAR983117 EQV983117 EGZ983117 DXD983117 DNH983117 DDL983117 CTP983117 CJT983117 BZX983117 BQB983117 BGF983117 AWJ983117 AMN983117 ACR983117 SV983117 IZ983117 D983117 WVL917581 WLP917581 WBT917581 VRX917581 VIB917581 UYF917581 UOJ917581 UEN917581 TUR917581 TKV917581 TAZ917581 SRD917581 SHH917581 RXL917581 RNP917581 RDT917581 QTX917581 QKB917581 QAF917581 PQJ917581 PGN917581 OWR917581 OMV917581 OCZ917581 NTD917581 NJH917581 MZL917581 MPP917581 MFT917581 LVX917581 LMB917581 LCF917581 KSJ917581 KIN917581 JYR917581 JOV917581 JEZ917581 IVD917581 ILH917581 IBL917581 HRP917581 HHT917581 GXX917581 GOB917581 GEF917581 FUJ917581 FKN917581 FAR917581 EQV917581 EGZ917581 DXD917581 DNH917581 DDL917581 CTP917581 CJT917581 BZX917581 BQB917581 BGF917581 AWJ917581 AMN917581 ACR917581 SV917581 IZ917581 D917581 WVL852045 WLP852045 WBT852045 VRX852045 VIB852045 UYF852045 UOJ852045 UEN852045 TUR852045 TKV852045 TAZ852045 SRD852045 SHH852045 RXL852045 RNP852045 RDT852045 QTX852045 QKB852045 QAF852045 PQJ852045 PGN852045 OWR852045 OMV852045 OCZ852045 NTD852045 NJH852045 MZL852045 MPP852045 MFT852045 LVX852045 LMB852045 LCF852045 KSJ852045 KIN852045 JYR852045 JOV852045 JEZ852045 IVD852045 ILH852045 IBL852045 HRP852045 HHT852045 GXX852045 GOB852045 GEF852045 FUJ852045 FKN852045 FAR852045 EQV852045 EGZ852045 DXD852045 DNH852045 DDL852045 CTP852045 CJT852045 BZX852045 BQB852045 BGF852045 AWJ852045 AMN852045 ACR852045 SV852045 IZ852045 D852045 WVL786509 WLP786509 WBT786509 VRX786509 VIB786509 UYF786509 UOJ786509 UEN786509 TUR786509 TKV786509 TAZ786509 SRD786509 SHH786509 RXL786509 RNP786509 RDT786509 QTX786509 QKB786509 QAF786509 PQJ786509 PGN786509 OWR786509 OMV786509 OCZ786509 NTD786509 NJH786509 MZL786509 MPP786509 MFT786509 LVX786509 LMB786509 LCF786509 KSJ786509 KIN786509 JYR786509 JOV786509 JEZ786509 IVD786509 ILH786509 IBL786509 HRP786509 HHT786509 GXX786509 GOB786509 GEF786509 FUJ786509 FKN786509 FAR786509 EQV786509 EGZ786509 DXD786509 DNH786509 DDL786509 CTP786509 CJT786509 BZX786509 BQB786509 BGF786509 AWJ786509 AMN786509 ACR786509 SV786509 IZ786509 D786509 WVL720973 WLP720973 WBT720973 VRX720973 VIB720973 UYF720973 UOJ720973 UEN720973 TUR720973 TKV720973 TAZ720973 SRD720973 SHH720973 RXL720973 RNP720973 RDT720973 QTX720973 QKB720973 QAF720973 PQJ720973 PGN720973 OWR720973 OMV720973 OCZ720973 NTD720973 NJH720973 MZL720973 MPP720973 MFT720973 LVX720973 LMB720973 LCF720973 KSJ720973 KIN720973 JYR720973 JOV720973 JEZ720973 IVD720973 ILH720973 IBL720973 HRP720973 HHT720973 GXX720973 GOB720973 GEF720973 FUJ720973 FKN720973 FAR720973 EQV720973 EGZ720973 DXD720973 DNH720973 DDL720973 CTP720973 CJT720973 BZX720973 BQB720973 BGF720973 AWJ720973 AMN720973 ACR720973 SV720973 IZ720973 D720973 WVL655437 WLP655437 WBT655437 VRX655437 VIB655437 UYF655437 UOJ655437 UEN655437 TUR655437 TKV655437 TAZ655437 SRD655437 SHH655437 RXL655437 RNP655437 RDT655437 QTX655437 QKB655437 QAF655437 PQJ655437 PGN655437 OWR655437 OMV655437 OCZ655437 NTD655437 NJH655437 MZL655437 MPP655437 MFT655437 LVX655437 LMB655437 LCF655437 KSJ655437 KIN655437 JYR655437 JOV655437 JEZ655437 IVD655437 ILH655437 IBL655437 HRP655437 HHT655437 GXX655437 GOB655437 GEF655437 FUJ655437 FKN655437 FAR655437 EQV655437 EGZ655437 DXD655437 DNH655437 DDL655437 CTP655437 CJT655437 BZX655437 BQB655437 BGF655437 AWJ655437 AMN655437 ACR655437 SV655437 IZ655437 D655437 WVL589901 WLP589901 WBT589901 VRX589901 VIB589901 UYF589901 UOJ589901 UEN589901 TUR589901 TKV589901 TAZ589901 SRD589901 SHH589901 RXL589901 RNP589901 RDT589901 QTX589901 QKB589901 QAF589901 PQJ589901 PGN589901 OWR589901 OMV589901 OCZ589901 NTD589901 NJH589901 MZL589901 MPP589901 MFT589901 LVX589901 LMB589901 LCF589901 KSJ589901 KIN589901 JYR589901 JOV589901 JEZ589901 IVD589901 ILH589901 IBL589901 HRP589901 HHT589901 GXX589901 GOB589901 GEF589901 FUJ589901 FKN589901 FAR589901 EQV589901 EGZ589901 DXD589901 DNH589901 DDL589901 CTP589901 CJT589901 BZX589901 BQB589901 BGF589901 AWJ589901 AMN589901 ACR589901 SV589901 IZ589901 D589901 WVL524365 WLP524365 WBT524365 VRX524365 VIB524365 UYF524365 UOJ524365 UEN524365 TUR524365 TKV524365 TAZ524365 SRD524365 SHH524365 RXL524365 RNP524365 RDT524365 QTX524365 QKB524365 QAF524365 PQJ524365 PGN524365 OWR524365 OMV524365 OCZ524365 NTD524365 NJH524365 MZL524365 MPP524365 MFT524365 LVX524365 LMB524365 LCF524365 KSJ524365 KIN524365 JYR524365 JOV524365 JEZ524365 IVD524365 ILH524365 IBL524365 HRP524365 HHT524365 GXX524365 GOB524365 GEF524365 FUJ524365 FKN524365 FAR524365 EQV524365 EGZ524365 DXD524365 DNH524365 DDL524365 CTP524365 CJT524365 BZX524365 BQB524365 BGF524365 AWJ524365 AMN524365 ACR524365 SV524365 IZ524365 D524365 WVL458829 WLP458829 WBT458829 VRX458829 VIB458829 UYF458829 UOJ458829 UEN458829 TUR458829 TKV458829 TAZ458829 SRD458829 SHH458829 RXL458829 RNP458829 RDT458829 QTX458829 QKB458829 QAF458829 PQJ458829 PGN458829 OWR458829 OMV458829 OCZ458829 NTD458829 NJH458829 MZL458829 MPP458829 MFT458829 LVX458829 LMB458829 LCF458829 KSJ458829 KIN458829 JYR458829 JOV458829 JEZ458829 IVD458829 ILH458829 IBL458829 HRP458829 HHT458829 GXX458829 GOB458829 GEF458829 FUJ458829 FKN458829 FAR458829 EQV458829 EGZ458829 DXD458829 DNH458829 DDL458829 CTP458829 CJT458829 BZX458829 BQB458829 BGF458829 AWJ458829 AMN458829 ACR458829 SV458829 IZ458829 D458829 WVL393293 WLP393293 WBT393293 VRX393293 VIB393293 UYF393293 UOJ393293 UEN393293 TUR393293 TKV393293 TAZ393293 SRD393293 SHH393293 RXL393293 RNP393293 RDT393293 QTX393293 QKB393293 QAF393293 PQJ393293 PGN393293 OWR393293 OMV393293 OCZ393293 NTD393293 NJH393293 MZL393293 MPP393293 MFT393293 LVX393293 LMB393293 LCF393293 KSJ393293 KIN393293 JYR393293 JOV393293 JEZ393293 IVD393293 ILH393293 IBL393293 HRP393293 HHT393293 GXX393293 GOB393293 GEF393293 FUJ393293 FKN393293 FAR393293 EQV393293 EGZ393293 DXD393293 DNH393293 DDL393293 CTP393293 CJT393293 BZX393293 BQB393293 BGF393293 AWJ393293 AMN393293 ACR393293 SV393293 IZ393293 D393293 WVL327757 WLP327757 WBT327757 VRX327757 VIB327757 UYF327757 UOJ327757 UEN327757 TUR327757 TKV327757 TAZ327757 SRD327757 SHH327757 RXL327757 RNP327757 RDT327757 QTX327757 QKB327757 QAF327757 PQJ327757 PGN327757 OWR327757 OMV327757 OCZ327757 NTD327757 NJH327757 MZL327757 MPP327757 MFT327757 LVX327757 LMB327757 LCF327757 KSJ327757 KIN327757 JYR327757 JOV327757 JEZ327757 IVD327757 ILH327757 IBL327757 HRP327757 HHT327757 GXX327757 GOB327757 GEF327757 FUJ327757 FKN327757 FAR327757 EQV327757 EGZ327757 DXD327757 DNH327757 DDL327757 CTP327757 CJT327757 BZX327757 BQB327757 BGF327757 AWJ327757 AMN327757 ACR327757 SV327757 IZ327757 D327757 WVL262221 WLP262221 WBT262221 VRX262221 VIB262221 UYF262221 UOJ262221 UEN262221 TUR262221 TKV262221 TAZ262221 SRD262221 SHH262221 RXL262221 RNP262221 RDT262221 QTX262221 QKB262221 QAF262221 PQJ262221 PGN262221 OWR262221 OMV262221 OCZ262221 NTD262221 NJH262221 MZL262221 MPP262221 MFT262221 LVX262221 LMB262221 LCF262221 KSJ262221 KIN262221 JYR262221 JOV262221 JEZ262221 IVD262221 ILH262221 IBL262221 HRP262221 HHT262221 GXX262221 GOB262221 GEF262221 FUJ262221 FKN262221 FAR262221 EQV262221 EGZ262221 DXD262221 DNH262221 DDL262221 CTP262221 CJT262221 BZX262221 BQB262221 BGF262221 AWJ262221 AMN262221 ACR262221 SV262221 IZ262221 D262221 WVL196685 WLP196685 WBT196685 VRX196685 VIB196685 UYF196685 UOJ196685 UEN196685 TUR196685 TKV196685 TAZ196685 SRD196685 SHH196685 RXL196685 RNP196685 RDT196685 QTX196685 QKB196685 QAF196685 PQJ196685 PGN196685 OWR196685 OMV196685 OCZ196685 NTD196685 NJH196685 MZL196685 MPP196685 MFT196685 LVX196685 LMB196685 LCF196685 KSJ196685 KIN196685 JYR196685 JOV196685 JEZ196685 IVD196685 ILH196685 IBL196685 HRP196685 HHT196685 GXX196685 GOB196685 GEF196685 FUJ196685 FKN196685 FAR196685 EQV196685 EGZ196685 DXD196685 DNH196685 DDL196685 CTP196685 CJT196685 BZX196685 BQB196685 BGF196685 AWJ196685 AMN196685 ACR196685 SV196685 IZ196685 D196685 WVL131149 WLP131149 WBT131149 VRX131149 VIB131149 UYF131149 UOJ131149 UEN131149 TUR131149 TKV131149 TAZ131149 SRD131149 SHH131149 RXL131149 RNP131149 RDT131149 QTX131149 QKB131149 QAF131149 PQJ131149 PGN131149 OWR131149 OMV131149 OCZ131149 NTD131149 NJH131149 MZL131149 MPP131149 MFT131149 LVX131149 LMB131149 LCF131149 KSJ131149 KIN131149 JYR131149 JOV131149 JEZ131149 IVD131149 ILH131149 IBL131149 HRP131149 HHT131149 GXX131149 GOB131149 GEF131149 FUJ131149 FKN131149 FAR131149 EQV131149 EGZ131149 DXD131149 DNH131149 DDL131149 CTP131149 CJT131149 BZX131149 BQB131149 BGF131149 AWJ131149 AMN131149 ACR131149 SV131149 IZ131149 D131149 WVL65613 WLP65613 WBT65613 VRX65613 VIB65613 UYF65613 UOJ65613 UEN65613 TUR65613 TKV65613 TAZ65613 SRD65613 SHH65613 RXL65613 RNP65613 RDT65613 QTX65613 QKB65613 QAF65613 PQJ65613 PGN65613 OWR65613 OMV65613 OCZ65613 NTD65613 NJH65613 MZL65613 MPP65613 MFT65613 LVX65613 LMB65613 LCF65613 KSJ65613 KIN65613 JYR65613 JOV65613 JEZ65613 IVD65613 ILH65613 IBL65613 HRP65613 HHT65613 GXX65613 GOB65613 GEF65613 FUJ65613 FKN65613 FAR65613 EQV65613 EGZ65613 DXD65613 DNH65613 DDL65613 CTP65613 CJT65613 BZX65613 BQB65613 BGF65613 AWJ65613 AMN65613 ACR65613 SV65613 IZ65613 D65613 WVL77 WLP77 WBT77 VRX77 VIB77 UYF77 UOJ77 UEN77 TUR77 TKV77 TAZ77 SRD77 SHH77 RXL77 RNP77 RDT77 QTX77 QKB77 QAF77 PQJ77 PGN77 OWR77 OMV77 OCZ77 NTD77 NJH77 MZL77 MPP77 MFT77 LVX77 LMB77 LCF77 KSJ77 KIN77 JYR77 JOV77 JEZ77 IVD77 ILH77 IBL77 HRP77 HHT77 GXX77 GOB77 GEF77 FUJ77 FKN77 FAR77 EQV77 EGZ77 DXD77 DNH77 DDL77 CTP77 CJT77 BZX77 BQB77 BGF77 AWJ77 AMN77 ACR77 SV77 IZ77" xr:uid="{9594056C-E2DC-4896-B33E-53E4E4816F96}">
      <formula1>$Q$72:$Q$78</formula1>
    </dataValidation>
    <dataValidation type="list" allowBlank="1" showInputMessage="1" showErrorMessage="1" sqref="C107 WVK983147 WLO983147 WBS983147 VRW983147 VIA983147 UYE983147 UOI983147 UEM983147 TUQ983147 TKU983147 TAY983147 SRC983147 SHG983147 RXK983147 RNO983147 RDS983147 QTW983147 QKA983147 QAE983147 PQI983147 PGM983147 OWQ983147 OMU983147 OCY983147 NTC983147 NJG983147 MZK983147 MPO983147 MFS983147 LVW983147 LMA983147 LCE983147 KSI983147 KIM983147 JYQ983147 JOU983147 JEY983147 IVC983147 ILG983147 IBK983147 HRO983147 HHS983147 GXW983147 GOA983147 GEE983147 FUI983147 FKM983147 FAQ983147 EQU983147 EGY983147 DXC983147 DNG983147 DDK983147 CTO983147 CJS983147 BZW983147 BQA983147 BGE983147 AWI983147 AMM983147 ACQ983147 SU983147 IY983147 C983147 WVK917611 WLO917611 WBS917611 VRW917611 VIA917611 UYE917611 UOI917611 UEM917611 TUQ917611 TKU917611 TAY917611 SRC917611 SHG917611 RXK917611 RNO917611 RDS917611 QTW917611 QKA917611 QAE917611 PQI917611 PGM917611 OWQ917611 OMU917611 OCY917611 NTC917611 NJG917611 MZK917611 MPO917611 MFS917611 LVW917611 LMA917611 LCE917611 KSI917611 KIM917611 JYQ917611 JOU917611 JEY917611 IVC917611 ILG917611 IBK917611 HRO917611 HHS917611 GXW917611 GOA917611 GEE917611 FUI917611 FKM917611 FAQ917611 EQU917611 EGY917611 DXC917611 DNG917611 DDK917611 CTO917611 CJS917611 BZW917611 BQA917611 BGE917611 AWI917611 AMM917611 ACQ917611 SU917611 IY917611 C917611 WVK852075 WLO852075 WBS852075 VRW852075 VIA852075 UYE852075 UOI852075 UEM852075 TUQ852075 TKU852075 TAY852075 SRC852075 SHG852075 RXK852075 RNO852075 RDS852075 QTW852075 QKA852075 QAE852075 PQI852075 PGM852075 OWQ852075 OMU852075 OCY852075 NTC852075 NJG852075 MZK852075 MPO852075 MFS852075 LVW852075 LMA852075 LCE852075 KSI852075 KIM852075 JYQ852075 JOU852075 JEY852075 IVC852075 ILG852075 IBK852075 HRO852075 HHS852075 GXW852075 GOA852075 GEE852075 FUI852075 FKM852075 FAQ852075 EQU852075 EGY852075 DXC852075 DNG852075 DDK852075 CTO852075 CJS852075 BZW852075 BQA852075 BGE852075 AWI852075 AMM852075 ACQ852075 SU852075 IY852075 C852075 WVK786539 WLO786539 WBS786539 VRW786539 VIA786539 UYE786539 UOI786539 UEM786539 TUQ786539 TKU786539 TAY786539 SRC786539 SHG786539 RXK786539 RNO786539 RDS786539 QTW786539 QKA786539 QAE786539 PQI786539 PGM786539 OWQ786539 OMU786539 OCY786539 NTC786539 NJG786539 MZK786539 MPO786539 MFS786539 LVW786539 LMA786539 LCE786539 KSI786539 KIM786539 JYQ786539 JOU786539 JEY786539 IVC786539 ILG786539 IBK786539 HRO786539 HHS786539 GXW786539 GOA786539 GEE786539 FUI786539 FKM786539 FAQ786539 EQU786539 EGY786539 DXC786539 DNG786539 DDK786539 CTO786539 CJS786539 BZW786539 BQA786539 BGE786539 AWI786539 AMM786539 ACQ786539 SU786539 IY786539 C786539 WVK721003 WLO721003 WBS721003 VRW721003 VIA721003 UYE721003 UOI721003 UEM721003 TUQ721003 TKU721003 TAY721003 SRC721003 SHG721003 RXK721003 RNO721003 RDS721003 QTW721003 QKA721003 QAE721003 PQI721003 PGM721003 OWQ721003 OMU721003 OCY721003 NTC721003 NJG721003 MZK721003 MPO721003 MFS721003 LVW721003 LMA721003 LCE721003 KSI721003 KIM721003 JYQ721003 JOU721003 JEY721003 IVC721003 ILG721003 IBK721003 HRO721003 HHS721003 GXW721003 GOA721003 GEE721003 FUI721003 FKM721003 FAQ721003 EQU721003 EGY721003 DXC721003 DNG721003 DDK721003 CTO721003 CJS721003 BZW721003 BQA721003 BGE721003 AWI721003 AMM721003 ACQ721003 SU721003 IY721003 C721003 WVK655467 WLO655467 WBS655467 VRW655467 VIA655467 UYE655467 UOI655467 UEM655467 TUQ655467 TKU655467 TAY655467 SRC655467 SHG655467 RXK655467 RNO655467 RDS655467 QTW655467 QKA655467 QAE655467 PQI655467 PGM655467 OWQ655467 OMU655467 OCY655467 NTC655467 NJG655467 MZK655467 MPO655467 MFS655467 LVW655467 LMA655467 LCE655467 KSI655467 KIM655467 JYQ655467 JOU655467 JEY655467 IVC655467 ILG655467 IBK655467 HRO655467 HHS655467 GXW655467 GOA655467 GEE655467 FUI655467 FKM655467 FAQ655467 EQU655467 EGY655467 DXC655467 DNG655467 DDK655467 CTO655467 CJS655467 BZW655467 BQA655467 BGE655467 AWI655467 AMM655467 ACQ655467 SU655467 IY655467 C655467 WVK589931 WLO589931 WBS589931 VRW589931 VIA589931 UYE589931 UOI589931 UEM589931 TUQ589931 TKU589931 TAY589931 SRC589931 SHG589931 RXK589931 RNO589931 RDS589931 QTW589931 QKA589931 QAE589931 PQI589931 PGM589931 OWQ589931 OMU589931 OCY589931 NTC589931 NJG589931 MZK589931 MPO589931 MFS589931 LVW589931 LMA589931 LCE589931 KSI589931 KIM589931 JYQ589931 JOU589931 JEY589931 IVC589931 ILG589931 IBK589931 HRO589931 HHS589931 GXW589931 GOA589931 GEE589931 FUI589931 FKM589931 FAQ589931 EQU589931 EGY589931 DXC589931 DNG589931 DDK589931 CTO589931 CJS589931 BZW589931 BQA589931 BGE589931 AWI589931 AMM589931 ACQ589931 SU589931 IY589931 C589931 WVK524395 WLO524395 WBS524395 VRW524395 VIA524395 UYE524395 UOI524395 UEM524395 TUQ524395 TKU524395 TAY524395 SRC524395 SHG524395 RXK524395 RNO524395 RDS524395 QTW524395 QKA524395 QAE524395 PQI524395 PGM524395 OWQ524395 OMU524395 OCY524395 NTC524395 NJG524395 MZK524395 MPO524395 MFS524395 LVW524395 LMA524395 LCE524395 KSI524395 KIM524395 JYQ524395 JOU524395 JEY524395 IVC524395 ILG524395 IBK524395 HRO524395 HHS524395 GXW524395 GOA524395 GEE524395 FUI524395 FKM524395 FAQ524395 EQU524395 EGY524395 DXC524395 DNG524395 DDK524395 CTO524395 CJS524395 BZW524395 BQA524395 BGE524395 AWI524395 AMM524395 ACQ524395 SU524395 IY524395 C524395 WVK458859 WLO458859 WBS458859 VRW458859 VIA458859 UYE458859 UOI458859 UEM458859 TUQ458859 TKU458859 TAY458859 SRC458859 SHG458859 RXK458859 RNO458859 RDS458859 QTW458859 QKA458859 QAE458859 PQI458859 PGM458859 OWQ458859 OMU458859 OCY458859 NTC458859 NJG458859 MZK458859 MPO458859 MFS458859 LVW458859 LMA458859 LCE458859 KSI458859 KIM458859 JYQ458859 JOU458859 JEY458859 IVC458859 ILG458859 IBK458859 HRO458859 HHS458859 GXW458859 GOA458859 GEE458859 FUI458859 FKM458859 FAQ458859 EQU458859 EGY458859 DXC458859 DNG458859 DDK458859 CTO458859 CJS458859 BZW458859 BQA458859 BGE458859 AWI458859 AMM458859 ACQ458859 SU458859 IY458859 C458859 WVK393323 WLO393323 WBS393323 VRW393323 VIA393323 UYE393323 UOI393323 UEM393323 TUQ393323 TKU393323 TAY393323 SRC393323 SHG393323 RXK393323 RNO393323 RDS393323 QTW393323 QKA393323 QAE393323 PQI393323 PGM393323 OWQ393323 OMU393323 OCY393323 NTC393323 NJG393323 MZK393323 MPO393323 MFS393323 LVW393323 LMA393323 LCE393323 KSI393323 KIM393323 JYQ393323 JOU393323 JEY393323 IVC393323 ILG393323 IBK393323 HRO393323 HHS393323 GXW393323 GOA393323 GEE393323 FUI393323 FKM393323 FAQ393323 EQU393323 EGY393323 DXC393323 DNG393323 DDK393323 CTO393323 CJS393323 BZW393323 BQA393323 BGE393323 AWI393323 AMM393323 ACQ393323 SU393323 IY393323 C393323 WVK327787 WLO327787 WBS327787 VRW327787 VIA327787 UYE327787 UOI327787 UEM327787 TUQ327787 TKU327787 TAY327787 SRC327787 SHG327787 RXK327787 RNO327787 RDS327787 QTW327787 QKA327787 QAE327787 PQI327787 PGM327787 OWQ327787 OMU327787 OCY327787 NTC327787 NJG327787 MZK327787 MPO327787 MFS327787 LVW327787 LMA327787 LCE327787 KSI327787 KIM327787 JYQ327787 JOU327787 JEY327787 IVC327787 ILG327787 IBK327787 HRO327787 HHS327787 GXW327787 GOA327787 GEE327787 FUI327787 FKM327787 FAQ327787 EQU327787 EGY327787 DXC327787 DNG327787 DDK327787 CTO327787 CJS327787 BZW327787 BQA327787 BGE327787 AWI327787 AMM327787 ACQ327787 SU327787 IY327787 C327787 WVK262251 WLO262251 WBS262251 VRW262251 VIA262251 UYE262251 UOI262251 UEM262251 TUQ262251 TKU262251 TAY262251 SRC262251 SHG262251 RXK262251 RNO262251 RDS262251 QTW262251 QKA262251 QAE262251 PQI262251 PGM262251 OWQ262251 OMU262251 OCY262251 NTC262251 NJG262251 MZK262251 MPO262251 MFS262251 LVW262251 LMA262251 LCE262251 KSI262251 KIM262251 JYQ262251 JOU262251 JEY262251 IVC262251 ILG262251 IBK262251 HRO262251 HHS262251 GXW262251 GOA262251 GEE262251 FUI262251 FKM262251 FAQ262251 EQU262251 EGY262251 DXC262251 DNG262251 DDK262251 CTO262251 CJS262251 BZW262251 BQA262251 BGE262251 AWI262251 AMM262251 ACQ262251 SU262251 IY262251 C262251 WVK196715 WLO196715 WBS196715 VRW196715 VIA196715 UYE196715 UOI196715 UEM196715 TUQ196715 TKU196715 TAY196715 SRC196715 SHG196715 RXK196715 RNO196715 RDS196715 QTW196715 QKA196715 QAE196715 PQI196715 PGM196715 OWQ196715 OMU196715 OCY196715 NTC196715 NJG196715 MZK196715 MPO196715 MFS196715 LVW196715 LMA196715 LCE196715 KSI196715 KIM196715 JYQ196715 JOU196715 JEY196715 IVC196715 ILG196715 IBK196715 HRO196715 HHS196715 GXW196715 GOA196715 GEE196715 FUI196715 FKM196715 FAQ196715 EQU196715 EGY196715 DXC196715 DNG196715 DDK196715 CTO196715 CJS196715 BZW196715 BQA196715 BGE196715 AWI196715 AMM196715 ACQ196715 SU196715 IY196715 C196715 WVK131179 WLO131179 WBS131179 VRW131179 VIA131179 UYE131179 UOI131179 UEM131179 TUQ131179 TKU131179 TAY131179 SRC131179 SHG131179 RXK131179 RNO131179 RDS131179 QTW131179 QKA131179 QAE131179 PQI131179 PGM131179 OWQ131179 OMU131179 OCY131179 NTC131179 NJG131179 MZK131179 MPO131179 MFS131179 LVW131179 LMA131179 LCE131179 KSI131179 KIM131179 JYQ131179 JOU131179 JEY131179 IVC131179 ILG131179 IBK131179 HRO131179 HHS131179 GXW131179 GOA131179 GEE131179 FUI131179 FKM131179 FAQ131179 EQU131179 EGY131179 DXC131179 DNG131179 DDK131179 CTO131179 CJS131179 BZW131179 BQA131179 BGE131179 AWI131179 AMM131179 ACQ131179 SU131179 IY131179 C131179 WVK65643 WLO65643 WBS65643 VRW65643 VIA65643 UYE65643 UOI65643 UEM65643 TUQ65643 TKU65643 TAY65643 SRC65643 SHG65643 RXK65643 RNO65643 RDS65643 QTW65643 QKA65643 QAE65643 PQI65643 PGM65643 OWQ65643 OMU65643 OCY65643 NTC65643 NJG65643 MZK65643 MPO65643 MFS65643 LVW65643 LMA65643 LCE65643 KSI65643 KIM65643 JYQ65643 JOU65643 JEY65643 IVC65643 ILG65643 IBK65643 HRO65643 HHS65643 GXW65643 GOA65643 GEE65643 FUI65643 FKM65643 FAQ65643 EQU65643 EGY65643 DXC65643 DNG65643 DDK65643 CTO65643 CJS65643 BZW65643 BQA65643 BGE65643 AWI65643 AMM65643 ACQ65643 SU65643 IY65643 C65643 WVK107 WLO107 WBS107 VRW107 VIA107 UYE107 UOI107 UEM107 TUQ107 TKU107 TAY107 SRC107 SHG107 RXK107 RNO107 RDS107 QTW107 QKA107 QAE107 PQI107 PGM107 OWQ107 OMU107 OCY107 NTC107 NJG107 MZK107 MPO107 MFS107 LVW107 LMA107 LCE107 KSI107 KIM107 JYQ107 JOU107 JEY107 IVC107 ILG107 IBK107 HRO107 HHS107 GXW107 GOA107 GEE107 FUI107 FKM107 FAQ107 EQU107 EGY107 DXC107 DNG107 DDK107 CTO107 CJS107 BZW107 BQA107 BGE107 AWI107 AMM107 ACQ107 SU107 IY107" xr:uid="{B6C41CAE-D038-4812-9AE1-A487E707742A}">
      <formula1>$R$95:$R$97</formula1>
    </dataValidation>
    <dataValidation type="list" allowBlank="1" showInputMessage="1" showErrorMessage="1" sqref="C108 WVK983148 WLO983148 WBS983148 VRW983148 VIA983148 UYE983148 UOI983148 UEM983148 TUQ983148 TKU983148 TAY983148 SRC983148 SHG983148 RXK983148 RNO983148 RDS983148 QTW983148 QKA983148 QAE983148 PQI983148 PGM983148 OWQ983148 OMU983148 OCY983148 NTC983148 NJG983148 MZK983148 MPO983148 MFS983148 LVW983148 LMA983148 LCE983148 KSI983148 KIM983148 JYQ983148 JOU983148 JEY983148 IVC983148 ILG983148 IBK983148 HRO983148 HHS983148 GXW983148 GOA983148 GEE983148 FUI983148 FKM983148 FAQ983148 EQU983148 EGY983148 DXC983148 DNG983148 DDK983148 CTO983148 CJS983148 BZW983148 BQA983148 BGE983148 AWI983148 AMM983148 ACQ983148 SU983148 IY983148 C983148 WVK917612 WLO917612 WBS917612 VRW917612 VIA917612 UYE917612 UOI917612 UEM917612 TUQ917612 TKU917612 TAY917612 SRC917612 SHG917612 RXK917612 RNO917612 RDS917612 QTW917612 QKA917612 QAE917612 PQI917612 PGM917612 OWQ917612 OMU917612 OCY917612 NTC917612 NJG917612 MZK917612 MPO917612 MFS917612 LVW917612 LMA917612 LCE917612 KSI917612 KIM917612 JYQ917612 JOU917612 JEY917612 IVC917612 ILG917612 IBK917612 HRO917612 HHS917612 GXW917612 GOA917612 GEE917612 FUI917612 FKM917612 FAQ917612 EQU917612 EGY917612 DXC917612 DNG917612 DDK917612 CTO917612 CJS917612 BZW917612 BQA917612 BGE917612 AWI917612 AMM917612 ACQ917612 SU917612 IY917612 C917612 WVK852076 WLO852076 WBS852076 VRW852076 VIA852076 UYE852076 UOI852076 UEM852076 TUQ852076 TKU852076 TAY852076 SRC852076 SHG852076 RXK852076 RNO852076 RDS852076 QTW852076 QKA852076 QAE852076 PQI852076 PGM852076 OWQ852076 OMU852076 OCY852076 NTC852076 NJG852076 MZK852076 MPO852076 MFS852076 LVW852076 LMA852076 LCE852076 KSI852076 KIM852076 JYQ852076 JOU852076 JEY852076 IVC852076 ILG852076 IBK852076 HRO852076 HHS852076 GXW852076 GOA852076 GEE852076 FUI852076 FKM852076 FAQ852076 EQU852076 EGY852076 DXC852076 DNG852076 DDK852076 CTO852076 CJS852076 BZW852076 BQA852076 BGE852076 AWI852076 AMM852076 ACQ852076 SU852076 IY852076 C852076 WVK786540 WLO786540 WBS786540 VRW786540 VIA786540 UYE786540 UOI786540 UEM786540 TUQ786540 TKU786540 TAY786540 SRC786540 SHG786540 RXK786540 RNO786540 RDS786540 QTW786540 QKA786540 QAE786540 PQI786540 PGM786540 OWQ786540 OMU786540 OCY786540 NTC786540 NJG786540 MZK786540 MPO786540 MFS786540 LVW786540 LMA786540 LCE786540 KSI786540 KIM786540 JYQ786540 JOU786540 JEY786540 IVC786540 ILG786540 IBK786540 HRO786540 HHS786540 GXW786540 GOA786540 GEE786540 FUI786540 FKM786540 FAQ786540 EQU786540 EGY786540 DXC786540 DNG786540 DDK786540 CTO786540 CJS786540 BZW786540 BQA786540 BGE786540 AWI786540 AMM786540 ACQ786540 SU786540 IY786540 C786540 WVK721004 WLO721004 WBS721004 VRW721004 VIA721004 UYE721004 UOI721004 UEM721004 TUQ721004 TKU721004 TAY721004 SRC721004 SHG721004 RXK721004 RNO721004 RDS721004 QTW721004 QKA721004 QAE721004 PQI721004 PGM721004 OWQ721004 OMU721004 OCY721004 NTC721004 NJG721004 MZK721004 MPO721004 MFS721004 LVW721004 LMA721004 LCE721004 KSI721004 KIM721004 JYQ721004 JOU721004 JEY721004 IVC721004 ILG721004 IBK721004 HRO721004 HHS721004 GXW721004 GOA721004 GEE721004 FUI721004 FKM721004 FAQ721004 EQU721004 EGY721004 DXC721004 DNG721004 DDK721004 CTO721004 CJS721004 BZW721004 BQA721004 BGE721004 AWI721004 AMM721004 ACQ721004 SU721004 IY721004 C721004 WVK655468 WLO655468 WBS655468 VRW655468 VIA655468 UYE655468 UOI655468 UEM655468 TUQ655468 TKU655468 TAY655468 SRC655468 SHG655468 RXK655468 RNO655468 RDS655468 QTW655468 QKA655468 QAE655468 PQI655468 PGM655468 OWQ655468 OMU655468 OCY655468 NTC655468 NJG655468 MZK655468 MPO655468 MFS655468 LVW655468 LMA655468 LCE655468 KSI655468 KIM655468 JYQ655468 JOU655468 JEY655468 IVC655468 ILG655468 IBK655468 HRO655468 HHS655468 GXW655468 GOA655468 GEE655468 FUI655468 FKM655468 FAQ655468 EQU655468 EGY655468 DXC655468 DNG655468 DDK655468 CTO655468 CJS655468 BZW655468 BQA655468 BGE655468 AWI655468 AMM655468 ACQ655468 SU655468 IY655468 C655468 WVK589932 WLO589932 WBS589932 VRW589932 VIA589932 UYE589932 UOI589932 UEM589932 TUQ589932 TKU589932 TAY589932 SRC589932 SHG589932 RXK589932 RNO589932 RDS589932 QTW589932 QKA589932 QAE589932 PQI589932 PGM589932 OWQ589932 OMU589932 OCY589932 NTC589932 NJG589932 MZK589932 MPO589932 MFS589932 LVW589932 LMA589932 LCE589932 KSI589932 KIM589932 JYQ589932 JOU589932 JEY589932 IVC589932 ILG589932 IBK589932 HRO589932 HHS589932 GXW589932 GOA589932 GEE589932 FUI589932 FKM589932 FAQ589932 EQU589932 EGY589932 DXC589932 DNG589932 DDK589932 CTO589932 CJS589932 BZW589932 BQA589932 BGE589932 AWI589932 AMM589932 ACQ589932 SU589932 IY589932 C589932 WVK524396 WLO524396 WBS524396 VRW524396 VIA524396 UYE524396 UOI524396 UEM524396 TUQ524396 TKU524396 TAY524396 SRC524396 SHG524396 RXK524396 RNO524396 RDS524396 QTW524396 QKA524396 QAE524396 PQI524396 PGM524396 OWQ524396 OMU524396 OCY524396 NTC524396 NJG524396 MZK524396 MPO524396 MFS524396 LVW524396 LMA524396 LCE524396 KSI524396 KIM524396 JYQ524396 JOU524396 JEY524396 IVC524396 ILG524396 IBK524396 HRO524396 HHS524396 GXW524396 GOA524396 GEE524396 FUI524396 FKM524396 FAQ524396 EQU524396 EGY524396 DXC524396 DNG524396 DDK524396 CTO524396 CJS524396 BZW524396 BQA524396 BGE524396 AWI524396 AMM524396 ACQ524396 SU524396 IY524396 C524396 WVK458860 WLO458860 WBS458860 VRW458860 VIA458860 UYE458860 UOI458860 UEM458860 TUQ458860 TKU458860 TAY458860 SRC458860 SHG458860 RXK458860 RNO458860 RDS458860 QTW458860 QKA458860 QAE458860 PQI458860 PGM458860 OWQ458860 OMU458860 OCY458860 NTC458860 NJG458860 MZK458860 MPO458860 MFS458860 LVW458860 LMA458860 LCE458860 KSI458860 KIM458860 JYQ458860 JOU458860 JEY458860 IVC458860 ILG458860 IBK458860 HRO458860 HHS458860 GXW458860 GOA458860 GEE458860 FUI458860 FKM458860 FAQ458860 EQU458860 EGY458860 DXC458860 DNG458860 DDK458860 CTO458860 CJS458860 BZW458860 BQA458860 BGE458860 AWI458860 AMM458860 ACQ458860 SU458860 IY458860 C458860 WVK393324 WLO393324 WBS393324 VRW393324 VIA393324 UYE393324 UOI393324 UEM393324 TUQ393324 TKU393324 TAY393324 SRC393324 SHG393324 RXK393324 RNO393324 RDS393324 QTW393324 QKA393324 QAE393324 PQI393324 PGM393324 OWQ393324 OMU393324 OCY393324 NTC393324 NJG393324 MZK393324 MPO393324 MFS393324 LVW393324 LMA393324 LCE393324 KSI393324 KIM393324 JYQ393324 JOU393324 JEY393324 IVC393324 ILG393324 IBK393324 HRO393324 HHS393324 GXW393324 GOA393324 GEE393324 FUI393324 FKM393324 FAQ393324 EQU393324 EGY393324 DXC393324 DNG393324 DDK393324 CTO393324 CJS393324 BZW393324 BQA393324 BGE393324 AWI393324 AMM393324 ACQ393324 SU393324 IY393324 C393324 WVK327788 WLO327788 WBS327788 VRW327788 VIA327788 UYE327788 UOI327788 UEM327788 TUQ327788 TKU327788 TAY327788 SRC327788 SHG327788 RXK327788 RNO327788 RDS327788 QTW327788 QKA327788 QAE327788 PQI327788 PGM327788 OWQ327788 OMU327788 OCY327788 NTC327788 NJG327788 MZK327788 MPO327788 MFS327788 LVW327788 LMA327788 LCE327788 KSI327788 KIM327788 JYQ327788 JOU327788 JEY327788 IVC327788 ILG327788 IBK327788 HRO327788 HHS327788 GXW327788 GOA327788 GEE327788 FUI327788 FKM327788 FAQ327788 EQU327788 EGY327788 DXC327788 DNG327788 DDK327788 CTO327788 CJS327788 BZW327788 BQA327788 BGE327788 AWI327788 AMM327788 ACQ327788 SU327788 IY327788 C327788 WVK262252 WLO262252 WBS262252 VRW262252 VIA262252 UYE262252 UOI262252 UEM262252 TUQ262252 TKU262252 TAY262252 SRC262252 SHG262252 RXK262252 RNO262252 RDS262252 QTW262252 QKA262252 QAE262252 PQI262252 PGM262252 OWQ262252 OMU262252 OCY262252 NTC262252 NJG262252 MZK262252 MPO262252 MFS262252 LVW262252 LMA262252 LCE262252 KSI262252 KIM262252 JYQ262252 JOU262252 JEY262252 IVC262252 ILG262252 IBK262252 HRO262252 HHS262252 GXW262252 GOA262252 GEE262252 FUI262252 FKM262252 FAQ262252 EQU262252 EGY262252 DXC262252 DNG262252 DDK262252 CTO262252 CJS262252 BZW262252 BQA262252 BGE262252 AWI262252 AMM262252 ACQ262252 SU262252 IY262252 C262252 WVK196716 WLO196716 WBS196716 VRW196716 VIA196716 UYE196716 UOI196716 UEM196716 TUQ196716 TKU196716 TAY196716 SRC196716 SHG196716 RXK196716 RNO196716 RDS196716 QTW196716 QKA196716 QAE196716 PQI196716 PGM196716 OWQ196716 OMU196716 OCY196716 NTC196716 NJG196716 MZK196716 MPO196716 MFS196716 LVW196716 LMA196716 LCE196716 KSI196716 KIM196716 JYQ196716 JOU196716 JEY196716 IVC196716 ILG196716 IBK196716 HRO196716 HHS196716 GXW196716 GOA196716 GEE196716 FUI196716 FKM196716 FAQ196716 EQU196716 EGY196716 DXC196716 DNG196716 DDK196716 CTO196716 CJS196716 BZW196716 BQA196716 BGE196716 AWI196716 AMM196716 ACQ196716 SU196716 IY196716 C196716 WVK131180 WLO131180 WBS131180 VRW131180 VIA131180 UYE131180 UOI131180 UEM131180 TUQ131180 TKU131180 TAY131180 SRC131180 SHG131180 RXK131180 RNO131180 RDS131180 QTW131180 QKA131180 QAE131180 PQI131180 PGM131180 OWQ131180 OMU131180 OCY131180 NTC131180 NJG131180 MZK131180 MPO131180 MFS131180 LVW131180 LMA131180 LCE131180 KSI131180 KIM131180 JYQ131180 JOU131180 JEY131180 IVC131180 ILG131180 IBK131180 HRO131180 HHS131180 GXW131180 GOA131180 GEE131180 FUI131180 FKM131180 FAQ131180 EQU131180 EGY131180 DXC131180 DNG131180 DDK131180 CTO131180 CJS131180 BZW131180 BQA131180 BGE131180 AWI131180 AMM131180 ACQ131180 SU131180 IY131180 C131180 WVK65644 WLO65644 WBS65644 VRW65644 VIA65644 UYE65644 UOI65644 UEM65644 TUQ65644 TKU65644 TAY65644 SRC65644 SHG65644 RXK65644 RNO65644 RDS65644 QTW65644 QKA65644 QAE65644 PQI65644 PGM65644 OWQ65644 OMU65644 OCY65644 NTC65644 NJG65644 MZK65644 MPO65644 MFS65644 LVW65644 LMA65644 LCE65644 KSI65644 KIM65644 JYQ65644 JOU65644 JEY65644 IVC65644 ILG65644 IBK65644 HRO65644 HHS65644 GXW65644 GOA65644 GEE65644 FUI65644 FKM65644 FAQ65644 EQU65644 EGY65644 DXC65644 DNG65644 DDK65644 CTO65644 CJS65644 BZW65644 BQA65644 BGE65644 AWI65644 AMM65644 ACQ65644 SU65644 IY65644 C65644 WVK108 WLO108 WBS108 VRW108 VIA108 UYE108 UOI108 UEM108 TUQ108 TKU108 TAY108 SRC108 SHG108 RXK108 RNO108 RDS108 QTW108 QKA108 QAE108 PQI108 PGM108 OWQ108 OMU108 OCY108 NTC108 NJG108 MZK108 MPO108 MFS108 LVW108 LMA108 LCE108 KSI108 KIM108 JYQ108 JOU108 JEY108 IVC108 ILG108 IBK108 HRO108 HHS108 GXW108 GOA108 GEE108 FUI108 FKM108 FAQ108 EQU108 EGY108 DXC108 DNG108 DDK108 CTO108 CJS108 BZW108 BQA108 BGE108 AWI108 AMM108 ACQ108 SU108 IY108" xr:uid="{F7D404AA-7EBE-4155-BD8D-3C6A9D050A69}">
      <formula1>$R$98:$R$100</formula1>
    </dataValidation>
    <dataValidation type="list" allowBlank="1" showInputMessage="1" showErrorMessage="1" sqref="C109 WVK983149 WLO983149 WBS983149 VRW983149 VIA983149 UYE983149 UOI983149 UEM983149 TUQ983149 TKU983149 TAY983149 SRC983149 SHG983149 RXK983149 RNO983149 RDS983149 QTW983149 QKA983149 QAE983149 PQI983149 PGM983149 OWQ983149 OMU983149 OCY983149 NTC983149 NJG983149 MZK983149 MPO983149 MFS983149 LVW983149 LMA983149 LCE983149 KSI983149 KIM983149 JYQ983149 JOU983149 JEY983149 IVC983149 ILG983149 IBK983149 HRO983149 HHS983149 GXW983149 GOA983149 GEE983149 FUI983149 FKM983149 FAQ983149 EQU983149 EGY983149 DXC983149 DNG983149 DDK983149 CTO983149 CJS983149 BZW983149 BQA983149 BGE983149 AWI983149 AMM983149 ACQ983149 SU983149 IY983149 C983149 WVK917613 WLO917613 WBS917613 VRW917613 VIA917613 UYE917613 UOI917613 UEM917613 TUQ917613 TKU917613 TAY917613 SRC917613 SHG917613 RXK917613 RNO917613 RDS917613 QTW917613 QKA917613 QAE917613 PQI917613 PGM917613 OWQ917613 OMU917613 OCY917613 NTC917613 NJG917613 MZK917613 MPO917613 MFS917613 LVW917613 LMA917613 LCE917613 KSI917613 KIM917613 JYQ917613 JOU917613 JEY917613 IVC917613 ILG917613 IBK917613 HRO917613 HHS917613 GXW917613 GOA917613 GEE917613 FUI917613 FKM917613 FAQ917613 EQU917613 EGY917613 DXC917613 DNG917613 DDK917613 CTO917613 CJS917613 BZW917613 BQA917613 BGE917613 AWI917613 AMM917613 ACQ917613 SU917613 IY917613 C917613 WVK852077 WLO852077 WBS852077 VRW852077 VIA852077 UYE852077 UOI852077 UEM852077 TUQ852077 TKU852077 TAY852077 SRC852077 SHG852077 RXK852077 RNO852077 RDS852077 QTW852077 QKA852077 QAE852077 PQI852077 PGM852077 OWQ852077 OMU852077 OCY852077 NTC852077 NJG852077 MZK852077 MPO852077 MFS852077 LVW852077 LMA852077 LCE852077 KSI852077 KIM852077 JYQ852077 JOU852077 JEY852077 IVC852077 ILG852077 IBK852077 HRO852077 HHS852077 GXW852077 GOA852077 GEE852077 FUI852077 FKM852077 FAQ852077 EQU852077 EGY852077 DXC852077 DNG852077 DDK852077 CTO852077 CJS852077 BZW852077 BQA852077 BGE852077 AWI852077 AMM852077 ACQ852077 SU852077 IY852077 C852077 WVK786541 WLO786541 WBS786541 VRW786541 VIA786541 UYE786541 UOI786541 UEM786541 TUQ786541 TKU786541 TAY786541 SRC786541 SHG786541 RXK786541 RNO786541 RDS786541 QTW786541 QKA786541 QAE786541 PQI786541 PGM786541 OWQ786541 OMU786541 OCY786541 NTC786541 NJG786541 MZK786541 MPO786541 MFS786541 LVW786541 LMA786541 LCE786541 KSI786541 KIM786541 JYQ786541 JOU786541 JEY786541 IVC786541 ILG786541 IBK786541 HRO786541 HHS786541 GXW786541 GOA786541 GEE786541 FUI786541 FKM786541 FAQ786541 EQU786541 EGY786541 DXC786541 DNG786541 DDK786541 CTO786541 CJS786541 BZW786541 BQA786541 BGE786541 AWI786541 AMM786541 ACQ786541 SU786541 IY786541 C786541 WVK721005 WLO721005 WBS721005 VRW721005 VIA721005 UYE721005 UOI721005 UEM721005 TUQ721005 TKU721005 TAY721005 SRC721005 SHG721005 RXK721005 RNO721005 RDS721005 QTW721005 QKA721005 QAE721005 PQI721005 PGM721005 OWQ721005 OMU721005 OCY721005 NTC721005 NJG721005 MZK721005 MPO721005 MFS721005 LVW721005 LMA721005 LCE721005 KSI721005 KIM721005 JYQ721005 JOU721005 JEY721005 IVC721005 ILG721005 IBK721005 HRO721005 HHS721005 GXW721005 GOA721005 GEE721005 FUI721005 FKM721005 FAQ721005 EQU721005 EGY721005 DXC721005 DNG721005 DDK721005 CTO721005 CJS721005 BZW721005 BQA721005 BGE721005 AWI721005 AMM721005 ACQ721005 SU721005 IY721005 C721005 WVK655469 WLO655469 WBS655469 VRW655469 VIA655469 UYE655469 UOI655469 UEM655469 TUQ655469 TKU655469 TAY655469 SRC655469 SHG655469 RXK655469 RNO655469 RDS655469 QTW655469 QKA655469 QAE655469 PQI655469 PGM655469 OWQ655469 OMU655469 OCY655469 NTC655469 NJG655469 MZK655469 MPO655469 MFS655469 LVW655469 LMA655469 LCE655469 KSI655469 KIM655469 JYQ655469 JOU655469 JEY655469 IVC655469 ILG655469 IBK655469 HRO655469 HHS655469 GXW655469 GOA655469 GEE655469 FUI655469 FKM655469 FAQ655469 EQU655469 EGY655469 DXC655469 DNG655469 DDK655469 CTO655469 CJS655469 BZW655469 BQA655469 BGE655469 AWI655469 AMM655469 ACQ655469 SU655469 IY655469 C655469 WVK589933 WLO589933 WBS589933 VRW589933 VIA589933 UYE589933 UOI589933 UEM589933 TUQ589933 TKU589933 TAY589933 SRC589933 SHG589933 RXK589933 RNO589933 RDS589933 QTW589933 QKA589933 QAE589933 PQI589933 PGM589933 OWQ589933 OMU589933 OCY589933 NTC589933 NJG589933 MZK589933 MPO589933 MFS589933 LVW589933 LMA589933 LCE589933 KSI589933 KIM589933 JYQ589933 JOU589933 JEY589933 IVC589933 ILG589933 IBK589933 HRO589933 HHS589933 GXW589933 GOA589933 GEE589933 FUI589933 FKM589933 FAQ589933 EQU589933 EGY589933 DXC589933 DNG589933 DDK589933 CTO589933 CJS589933 BZW589933 BQA589933 BGE589933 AWI589933 AMM589933 ACQ589933 SU589933 IY589933 C589933 WVK524397 WLO524397 WBS524397 VRW524397 VIA524397 UYE524397 UOI524397 UEM524397 TUQ524397 TKU524397 TAY524397 SRC524397 SHG524397 RXK524397 RNO524397 RDS524397 QTW524397 QKA524397 QAE524397 PQI524397 PGM524397 OWQ524397 OMU524397 OCY524397 NTC524397 NJG524397 MZK524397 MPO524397 MFS524397 LVW524397 LMA524397 LCE524397 KSI524397 KIM524397 JYQ524397 JOU524397 JEY524397 IVC524397 ILG524397 IBK524397 HRO524397 HHS524397 GXW524397 GOA524397 GEE524397 FUI524397 FKM524397 FAQ524397 EQU524397 EGY524397 DXC524397 DNG524397 DDK524397 CTO524397 CJS524397 BZW524397 BQA524397 BGE524397 AWI524397 AMM524397 ACQ524397 SU524397 IY524397 C524397 WVK458861 WLO458861 WBS458861 VRW458861 VIA458861 UYE458861 UOI458861 UEM458861 TUQ458861 TKU458861 TAY458861 SRC458861 SHG458861 RXK458861 RNO458861 RDS458861 QTW458861 QKA458861 QAE458861 PQI458861 PGM458861 OWQ458861 OMU458861 OCY458861 NTC458861 NJG458861 MZK458861 MPO458861 MFS458861 LVW458861 LMA458861 LCE458861 KSI458861 KIM458861 JYQ458861 JOU458861 JEY458861 IVC458861 ILG458861 IBK458861 HRO458861 HHS458861 GXW458861 GOA458861 GEE458861 FUI458861 FKM458861 FAQ458861 EQU458861 EGY458861 DXC458861 DNG458861 DDK458861 CTO458861 CJS458861 BZW458861 BQA458861 BGE458861 AWI458861 AMM458861 ACQ458861 SU458861 IY458861 C458861 WVK393325 WLO393325 WBS393325 VRW393325 VIA393325 UYE393325 UOI393325 UEM393325 TUQ393325 TKU393325 TAY393325 SRC393325 SHG393325 RXK393325 RNO393325 RDS393325 QTW393325 QKA393325 QAE393325 PQI393325 PGM393325 OWQ393325 OMU393325 OCY393325 NTC393325 NJG393325 MZK393325 MPO393325 MFS393325 LVW393325 LMA393325 LCE393325 KSI393325 KIM393325 JYQ393325 JOU393325 JEY393325 IVC393325 ILG393325 IBK393325 HRO393325 HHS393325 GXW393325 GOA393325 GEE393325 FUI393325 FKM393325 FAQ393325 EQU393325 EGY393325 DXC393325 DNG393325 DDK393325 CTO393325 CJS393325 BZW393325 BQA393325 BGE393325 AWI393325 AMM393325 ACQ393325 SU393325 IY393325 C393325 WVK327789 WLO327789 WBS327789 VRW327789 VIA327789 UYE327789 UOI327789 UEM327789 TUQ327789 TKU327789 TAY327789 SRC327789 SHG327789 RXK327789 RNO327789 RDS327789 QTW327789 QKA327789 QAE327789 PQI327789 PGM327789 OWQ327789 OMU327789 OCY327789 NTC327789 NJG327789 MZK327789 MPO327789 MFS327789 LVW327789 LMA327789 LCE327789 KSI327789 KIM327789 JYQ327789 JOU327789 JEY327789 IVC327789 ILG327789 IBK327789 HRO327789 HHS327789 GXW327789 GOA327789 GEE327789 FUI327789 FKM327789 FAQ327789 EQU327789 EGY327789 DXC327789 DNG327789 DDK327789 CTO327789 CJS327789 BZW327789 BQA327789 BGE327789 AWI327789 AMM327789 ACQ327789 SU327789 IY327789 C327789 WVK262253 WLO262253 WBS262253 VRW262253 VIA262253 UYE262253 UOI262253 UEM262253 TUQ262253 TKU262253 TAY262253 SRC262253 SHG262253 RXK262253 RNO262253 RDS262253 QTW262253 QKA262253 QAE262253 PQI262253 PGM262253 OWQ262253 OMU262253 OCY262253 NTC262253 NJG262253 MZK262253 MPO262253 MFS262253 LVW262253 LMA262253 LCE262253 KSI262253 KIM262253 JYQ262253 JOU262253 JEY262253 IVC262253 ILG262253 IBK262253 HRO262253 HHS262253 GXW262253 GOA262253 GEE262253 FUI262253 FKM262253 FAQ262253 EQU262253 EGY262253 DXC262253 DNG262253 DDK262253 CTO262253 CJS262253 BZW262253 BQA262253 BGE262253 AWI262253 AMM262253 ACQ262253 SU262253 IY262253 C262253 WVK196717 WLO196717 WBS196717 VRW196717 VIA196717 UYE196717 UOI196717 UEM196717 TUQ196717 TKU196717 TAY196717 SRC196717 SHG196717 RXK196717 RNO196717 RDS196717 QTW196717 QKA196717 QAE196717 PQI196717 PGM196717 OWQ196717 OMU196717 OCY196717 NTC196717 NJG196717 MZK196717 MPO196717 MFS196717 LVW196717 LMA196717 LCE196717 KSI196717 KIM196717 JYQ196717 JOU196717 JEY196717 IVC196717 ILG196717 IBK196717 HRO196717 HHS196717 GXW196717 GOA196717 GEE196717 FUI196717 FKM196717 FAQ196717 EQU196717 EGY196717 DXC196717 DNG196717 DDK196717 CTO196717 CJS196717 BZW196717 BQA196717 BGE196717 AWI196717 AMM196717 ACQ196717 SU196717 IY196717 C196717 WVK131181 WLO131181 WBS131181 VRW131181 VIA131181 UYE131181 UOI131181 UEM131181 TUQ131181 TKU131181 TAY131181 SRC131181 SHG131181 RXK131181 RNO131181 RDS131181 QTW131181 QKA131181 QAE131181 PQI131181 PGM131181 OWQ131181 OMU131181 OCY131181 NTC131181 NJG131181 MZK131181 MPO131181 MFS131181 LVW131181 LMA131181 LCE131181 KSI131181 KIM131181 JYQ131181 JOU131181 JEY131181 IVC131181 ILG131181 IBK131181 HRO131181 HHS131181 GXW131181 GOA131181 GEE131181 FUI131181 FKM131181 FAQ131181 EQU131181 EGY131181 DXC131181 DNG131181 DDK131181 CTO131181 CJS131181 BZW131181 BQA131181 BGE131181 AWI131181 AMM131181 ACQ131181 SU131181 IY131181 C131181 WVK65645 WLO65645 WBS65645 VRW65645 VIA65645 UYE65645 UOI65645 UEM65645 TUQ65645 TKU65645 TAY65645 SRC65645 SHG65645 RXK65645 RNO65645 RDS65645 QTW65645 QKA65645 QAE65645 PQI65645 PGM65645 OWQ65645 OMU65645 OCY65645 NTC65645 NJG65645 MZK65645 MPO65645 MFS65645 LVW65645 LMA65645 LCE65645 KSI65645 KIM65645 JYQ65645 JOU65645 JEY65645 IVC65645 ILG65645 IBK65645 HRO65645 HHS65645 GXW65645 GOA65645 GEE65645 FUI65645 FKM65645 FAQ65645 EQU65645 EGY65645 DXC65645 DNG65645 DDK65645 CTO65645 CJS65645 BZW65645 BQA65645 BGE65645 AWI65645 AMM65645 ACQ65645 SU65645 IY65645 C65645 WVK109 WLO109 WBS109 VRW109 VIA109 UYE109 UOI109 UEM109 TUQ109 TKU109 TAY109 SRC109 SHG109 RXK109 RNO109 RDS109 QTW109 QKA109 QAE109 PQI109 PGM109 OWQ109 OMU109 OCY109 NTC109 NJG109 MZK109 MPO109 MFS109 LVW109 LMA109 LCE109 KSI109 KIM109 JYQ109 JOU109 JEY109 IVC109 ILG109 IBK109 HRO109 HHS109 GXW109 GOA109 GEE109 FUI109 FKM109 FAQ109 EQU109 EGY109 DXC109 DNG109 DDK109 CTO109 CJS109 BZW109 BQA109 BGE109 AWI109 AMM109 ACQ109 SU109 IY109" xr:uid="{9A322E01-7492-4FC2-A0B9-FFD574066AC6}">
      <formula1>$R$101:$R$103</formula1>
    </dataValidation>
    <dataValidation type="list" allowBlank="1" showInputMessage="1" showErrorMessage="1" sqref="C111 WVK983151 WLO983151 WBS983151 VRW983151 VIA983151 UYE983151 UOI983151 UEM983151 TUQ983151 TKU983151 TAY983151 SRC983151 SHG983151 RXK983151 RNO983151 RDS983151 QTW983151 QKA983151 QAE983151 PQI983151 PGM983151 OWQ983151 OMU983151 OCY983151 NTC983151 NJG983151 MZK983151 MPO983151 MFS983151 LVW983151 LMA983151 LCE983151 KSI983151 KIM983151 JYQ983151 JOU983151 JEY983151 IVC983151 ILG983151 IBK983151 HRO983151 HHS983151 GXW983151 GOA983151 GEE983151 FUI983151 FKM983151 FAQ983151 EQU983151 EGY983151 DXC983151 DNG983151 DDK983151 CTO983151 CJS983151 BZW983151 BQA983151 BGE983151 AWI983151 AMM983151 ACQ983151 SU983151 IY983151 C983151 WVK917615 WLO917615 WBS917615 VRW917615 VIA917615 UYE917615 UOI917615 UEM917615 TUQ917615 TKU917615 TAY917615 SRC917615 SHG917615 RXK917615 RNO917615 RDS917615 QTW917615 QKA917615 QAE917615 PQI917615 PGM917615 OWQ917615 OMU917615 OCY917615 NTC917615 NJG917615 MZK917615 MPO917615 MFS917615 LVW917615 LMA917615 LCE917615 KSI917615 KIM917615 JYQ917615 JOU917615 JEY917615 IVC917615 ILG917615 IBK917615 HRO917615 HHS917615 GXW917615 GOA917615 GEE917615 FUI917615 FKM917615 FAQ917615 EQU917615 EGY917615 DXC917615 DNG917615 DDK917615 CTO917615 CJS917615 BZW917615 BQA917615 BGE917615 AWI917615 AMM917615 ACQ917615 SU917615 IY917615 C917615 WVK852079 WLO852079 WBS852079 VRW852079 VIA852079 UYE852079 UOI852079 UEM852079 TUQ852079 TKU852079 TAY852079 SRC852079 SHG852079 RXK852079 RNO852079 RDS852079 QTW852079 QKA852079 QAE852079 PQI852079 PGM852079 OWQ852079 OMU852079 OCY852079 NTC852079 NJG852079 MZK852079 MPO852079 MFS852079 LVW852079 LMA852079 LCE852079 KSI852079 KIM852079 JYQ852079 JOU852079 JEY852079 IVC852079 ILG852079 IBK852079 HRO852079 HHS852079 GXW852079 GOA852079 GEE852079 FUI852079 FKM852079 FAQ852079 EQU852079 EGY852079 DXC852079 DNG852079 DDK852079 CTO852079 CJS852079 BZW852079 BQA852079 BGE852079 AWI852079 AMM852079 ACQ852079 SU852079 IY852079 C852079 WVK786543 WLO786543 WBS786543 VRW786543 VIA786543 UYE786543 UOI786543 UEM786543 TUQ786543 TKU786543 TAY786543 SRC786543 SHG786543 RXK786543 RNO786543 RDS786543 QTW786543 QKA786543 QAE786543 PQI786543 PGM786543 OWQ786543 OMU786543 OCY786543 NTC786543 NJG786543 MZK786543 MPO786543 MFS786543 LVW786543 LMA786543 LCE786543 KSI786543 KIM786543 JYQ786543 JOU786543 JEY786543 IVC786543 ILG786543 IBK786543 HRO786543 HHS786543 GXW786543 GOA786543 GEE786543 FUI786543 FKM786543 FAQ786543 EQU786543 EGY786543 DXC786543 DNG786543 DDK786543 CTO786543 CJS786543 BZW786543 BQA786543 BGE786543 AWI786543 AMM786543 ACQ786543 SU786543 IY786543 C786543 WVK721007 WLO721007 WBS721007 VRW721007 VIA721007 UYE721007 UOI721007 UEM721007 TUQ721007 TKU721007 TAY721007 SRC721007 SHG721007 RXK721007 RNO721007 RDS721007 QTW721007 QKA721007 QAE721007 PQI721007 PGM721007 OWQ721007 OMU721007 OCY721007 NTC721007 NJG721007 MZK721007 MPO721007 MFS721007 LVW721007 LMA721007 LCE721007 KSI721007 KIM721007 JYQ721007 JOU721007 JEY721007 IVC721007 ILG721007 IBK721007 HRO721007 HHS721007 GXW721007 GOA721007 GEE721007 FUI721007 FKM721007 FAQ721007 EQU721007 EGY721007 DXC721007 DNG721007 DDK721007 CTO721007 CJS721007 BZW721007 BQA721007 BGE721007 AWI721007 AMM721007 ACQ721007 SU721007 IY721007 C721007 WVK655471 WLO655471 WBS655471 VRW655471 VIA655471 UYE655471 UOI655471 UEM655471 TUQ655471 TKU655471 TAY655471 SRC655471 SHG655471 RXK655471 RNO655471 RDS655471 QTW655471 QKA655471 QAE655471 PQI655471 PGM655471 OWQ655471 OMU655471 OCY655471 NTC655471 NJG655471 MZK655471 MPO655471 MFS655471 LVW655471 LMA655471 LCE655471 KSI655471 KIM655471 JYQ655471 JOU655471 JEY655471 IVC655471 ILG655471 IBK655471 HRO655471 HHS655471 GXW655471 GOA655471 GEE655471 FUI655471 FKM655471 FAQ655471 EQU655471 EGY655471 DXC655471 DNG655471 DDK655471 CTO655471 CJS655471 BZW655471 BQA655471 BGE655471 AWI655471 AMM655471 ACQ655471 SU655471 IY655471 C655471 WVK589935 WLO589935 WBS589935 VRW589935 VIA589935 UYE589935 UOI589935 UEM589935 TUQ589935 TKU589935 TAY589935 SRC589935 SHG589935 RXK589935 RNO589935 RDS589935 QTW589935 QKA589935 QAE589935 PQI589935 PGM589935 OWQ589935 OMU589935 OCY589935 NTC589935 NJG589935 MZK589935 MPO589935 MFS589935 LVW589935 LMA589935 LCE589935 KSI589935 KIM589935 JYQ589935 JOU589935 JEY589935 IVC589935 ILG589935 IBK589935 HRO589935 HHS589935 GXW589935 GOA589935 GEE589935 FUI589935 FKM589935 FAQ589935 EQU589935 EGY589935 DXC589935 DNG589935 DDK589935 CTO589935 CJS589935 BZW589935 BQA589935 BGE589935 AWI589935 AMM589935 ACQ589935 SU589935 IY589935 C589935 WVK524399 WLO524399 WBS524399 VRW524399 VIA524399 UYE524399 UOI524399 UEM524399 TUQ524399 TKU524399 TAY524399 SRC524399 SHG524399 RXK524399 RNO524399 RDS524399 QTW524399 QKA524399 QAE524399 PQI524399 PGM524399 OWQ524399 OMU524399 OCY524399 NTC524399 NJG524399 MZK524399 MPO524399 MFS524399 LVW524399 LMA524399 LCE524399 KSI524399 KIM524399 JYQ524399 JOU524399 JEY524399 IVC524399 ILG524399 IBK524399 HRO524399 HHS524399 GXW524399 GOA524399 GEE524399 FUI524399 FKM524399 FAQ524399 EQU524399 EGY524399 DXC524399 DNG524399 DDK524399 CTO524399 CJS524399 BZW524399 BQA524399 BGE524399 AWI524399 AMM524399 ACQ524399 SU524399 IY524399 C524399 WVK458863 WLO458863 WBS458863 VRW458863 VIA458863 UYE458863 UOI458863 UEM458863 TUQ458863 TKU458863 TAY458863 SRC458863 SHG458863 RXK458863 RNO458863 RDS458863 QTW458863 QKA458863 QAE458863 PQI458863 PGM458863 OWQ458863 OMU458863 OCY458863 NTC458863 NJG458863 MZK458863 MPO458863 MFS458863 LVW458863 LMA458863 LCE458863 KSI458863 KIM458863 JYQ458863 JOU458863 JEY458863 IVC458863 ILG458863 IBK458863 HRO458863 HHS458863 GXW458863 GOA458863 GEE458863 FUI458863 FKM458863 FAQ458863 EQU458863 EGY458863 DXC458863 DNG458863 DDK458863 CTO458863 CJS458863 BZW458863 BQA458863 BGE458863 AWI458863 AMM458863 ACQ458863 SU458863 IY458863 C458863 WVK393327 WLO393327 WBS393327 VRW393327 VIA393327 UYE393327 UOI393327 UEM393327 TUQ393327 TKU393327 TAY393327 SRC393327 SHG393327 RXK393327 RNO393327 RDS393327 QTW393327 QKA393327 QAE393327 PQI393327 PGM393327 OWQ393327 OMU393327 OCY393327 NTC393327 NJG393327 MZK393327 MPO393327 MFS393327 LVW393327 LMA393327 LCE393327 KSI393327 KIM393327 JYQ393327 JOU393327 JEY393327 IVC393327 ILG393327 IBK393327 HRO393327 HHS393327 GXW393327 GOA393327 GEE393327 FUI393327 FKM393327 FAQ393327 EQU393327 EGY393327 DXC393327 DNG393327 DDK393327 CTO393327 CJS393327 BZW393327 BQA393327 BGE393327 AWI393327 AMM393327 ACQ393327 SU393327 IY393327 C393327 WVK327791 WLO327791 WBS327791 VRW327791 VIA327791 UYE327791 UOI327791 UEM327791 TUQ327791 TKU327791 TAY327791 SRC327791 SHG327791 RXK327791 RNO327791 RDS327791 QTW327791 QKA327791 QAE327791 PQI327791 PGM327791 OWQ327791 OMU327791 OCY327791 NTC327791 NJG327791 MZK327791 MPO327791 MFS327791 LVW327791 LMA327791 LCE327791 KSI327791 KIM327791 JYQ327791 JOU327791 JEY327791 IVC327791 ILG327791 IBK327791 HRO327791 HHS327791 GXW327791 GOA327791 GEE327791 FUI327791 FKM327791 FAQ327791 EQU327791 EGY327791 DXC327791 DNG327791 DDK327791 CTO327791 CJS327791 BZW327791 BQA327791 BGE327791 AWI327791 AMM327791 ACQ327791 SU327791 IY327791 C327791 WVK262255 WLO262255 WBS262255 VRW262255 VIA262255 UYE262255 UOI262255 UEM262255 TUQ262255 TKU262255 TAY262255 SRC262255 SHG262255 RXK262255 RNO262255 RDS262255 QTW262255 QKA262255 QAE262255 PQI262255 PGM262255 OWQ262255 OMU262255 OCY262255 NTC262255 NJG262255 MZK262255 MPO262255 MFS262255 LVW262255 LMA262255 LCE262255 KSI262255 KIM262255 JYQ262255 JOU262255 JEY262255 IVC262255 ILG262255 IBK262255 HRO262255 HHS262255 GXW262255 GOA262255 GEE262255 FUI262255 FKM262255 FAQ262255 EQU262255 EGY262255 DXC262255 DNG262255 DDK262255 CTO262255 CJS262255 BZW262255 BQA262255 BGE262255 AWI262255 AMM262255 ACQ262255 SU262255 IY262255 C262255 WVK196719 WLO196719 WBS196719 VRW196719 VIA196719 UYE196719 UOI196719 UEM196719 TUQ196719 TKU196719 TAY196719 SRC196719 SHG196719 RXK196719 RNO196719 RDS196719 QTW196719 QKA196719 QAE196719 PQI196719 PGM196719 OWQ196719 OMU196719 OCY196719 NTC196719 NJG196719 MZK196719 MPO196719 MFS196719 LVW196719 LMA196719 LCE196719 KSI196719 KIM196719 JYQ196719 JOU196719 JEY196719 IVC196719 ILG196719 IBK196719 HRO196719 HHS196719 GXW196719 GOA196719 GEE196719 FUI196719 FKM196719 FAQ196719 EQU196719 EGY196719 DXC196719 DNG196719 DDK196719 CTO196719 CJS196719 BZW196719 BQA196719 BGE196719 AWI196719 AMM196719 ACQ196719 SU196719 IY196719 C196719 WVK131183 WLO131183 WBS131183 VRW131183 VIA131183 UYE131183 UOI131183 UEM131183 TUQ131183 TKU131183 TAY131183 SRC131183 SHG131183 RXK131183 RNO131183 RDS131183 QTW131183 QKA131183 QAE131183 PQI131183 PGM131183 OWQ131183 OMU131183 OCY131183 NTC131183 NJG131183 MZK131183 MPO131183 MFS131183 LVW131183 LMA131183 LCE131183 KSI131183 KIM131183 JYQ131183 JOU131183 JEY131183 IVC131183 ILG131183 IBK131183 HRO131183 HHS131183 GXW131183 GOA131183 GEE131183 FUI131183 FKM131183 FAQ131183 EQU131183 EGY131183 DXC131183 DNG131183 DDK131183 CTO131183 CJS131183 BZW131183 BQA131183 BGE131183 AWI131183 AMM131183 ACQ131183 SU131183 IY131183 C131183 WVK65647 WLO65647 WBS65647 VRW65647 VIA65647 UYE65647 UOI65647 UEM65647 TUQ65647 TKU65647 TAY65647 SRC65647 SHG65647 RXK65647 RNO65647 RDS65647 QTW65647 QKA65647 QAE65647 PQI65647 PGM65647 OWQ65647 OMU65647 OCY65647 NTC65647 NJG65647 MZK65647 MPO65647 MFS65647 LVW65647 LMA65647 LCE65647 KSI65647 KIM65647 JYQ65647 JOU65647 JEY65647 IVC65647 ILG65647 IBK65647 HRO65647 HHS65647 GXW65647 GOA65647 GEE65647 FUI65647 FKM65647 FAQ65647 EQU65647 EGY65647 DXC65647 DNG65647 DDK65647 CTO65647 CJS65647 BZW65647 BQA65647 BGE65647 AWI65647 AMM65647 ACQ65647 SU65647 IY65647 C65647 WVK111 WLO111 WBS111 VRW111 VIA111 UYE111 UOI111 UEM111 TUQ111 TKU111 TAY111 SRC111 SHG111 RXK111 RNO111 RDS111 QTW111 QKA111 QAE111 PQI111 PGM111 OWQ111 OMU111 OCY111 NTC111 NJG111 MZK111 MPO111 MFS111 LVW111 LMA111 LCE111 KSI111 KIM111 JYQ111 JOU111 JEY111 IVC111 ILG111 IBK111 HRO111 HHS111 GXW111 GOA111 GEE111 FUI111 FKM111 FAQ111 EQU111 EGY111 DXC111 DNG111 DDK111 CTO111 CJS111 BZW111 BQA111 BGE111 AWI111 AMM111 ACQ111 SU111 IY111" xr:uid="{DADD354C-53A0-4207-83F0-B68ACB2E5E5B}">
      <formula1>$R$104:$R$106</formula1>
    </dataValidation>
    <dataValidation type="list" allowBlank="1" showInputMessage="1" showErrorMessage="1" sqref="C112 WVK983152 WLO983152 WBS983152 VRW983152 VIA983152 UYE983152 UOI983152 UEM983152 TUQ983152 TKU983152 TAY983152 SRC983152 SHG983152 RXK983152 RNO983152 RDS983152 QTW983152 QKA983152 QAE983152 PQI983152 PGM983152 OWQ983152 OMU983152 OCY983152 NTC983152 NJG983152 MZK983152 MPO983152 MFS983152 LVW983152 LMA983152 LCE983152 KSI983152 KIM983152 JYQ983152 JOU983152 JEY983152 IVC983152 ILG983152 IBK983152 HRO983152 HHS983152 GXW983152 GOA983152 GEE983152 FUI983152 FKM983152 FAQ983152 EQU983152 EGY983152 DXC983152 DNG983152 DDK983152 CTO983152 CJS983152 BZW983152 BQA983152 BGE983152 AWI983152 AMM983152 ACQ983152 SU983152 IY983152 C983152 WVK917616 WLO917616 WBS917616 VRW917616 VIA917616 UYE917616 UOI917616 UEM917616 TUQ917616 TKU917616 TAY917616 SRC917616 SHG917616 RXK917616 RNO917616 RDS917616 QTW917616 QKA917616 QAE917616 PQI917616 PGM917616 OWQ917616 OMU917616 OCY917616 NTC917616 NJG917616 MZK917616 MPO917616 MFS917616 LVW917616 LMA917616 LCE917616 KSI917616 KIM917616 JYQ917616 JOU917616 JEY917616 IVC917616 ILG917616 IBK917616 HRO917616 HHS917616 GXW917616 GOA917616 GEE917616 FUI917616 FKM917616 FAQ917616 EQU917616 EGY917616 DXC917616 DNG917616 DDK917616 CTO917616 CJS917616 BZW917616 BQA917616 BGE917616 AWI917616 AMM917616 ACQ917616 SU917616 IY917616 C917616 WVK852080 WLO852080 WBS852080 VRW852080 VIA852080 UYE852080 UOI852080 UEM852080 TUQ852080 TKU852080 TAY852080 SRC852080 SHG852080 RXK852080 RNO852080 RDS852080 QTW852080 QKA852080 QAE852080 PQI852080 PGM852080 OWQ852080 OMU852080 OCY852080 NTC852080 NJG852080 MZK852080 MPO852080 MFS852080 LVW852080 LMA852080 LCE852080 KSI852080 KIM852080 JYQ852080 JOU852080 JEY852080 IVC852080 ILG852080 IBK852080 HRO852080 HHS852080 GXW852080 GOA852080 GEE852080 FUI852080 FKM852080 FAQ852080 EQU852080 EGY852080 DXC852080 DNG852080 DDK852080 CTO852080 CJS852080 BZW852080 BQA852080 BGE852080 AWI852080 AMM852080 ACQ852080 SU852080 IY852080 C852080 WVK786544 WLO786544 WBS786544 VRW786544 VIA786544 UYE786544 UOI786544 UEM786544 TUQ786544 TKU786544 TAY786544 SRC786544 SHG786544 RXK786544 RNO786544 RDS786544 QTW786544 QKA786544 QAE786544 PQI786544 PGM786544 OWQ786544 OMU786544 OCY786544 NTC786544 NJG786544 MZK786544 MPO786544 MFS786544 LVW786544 LMA786544 LCE786544 KSI786544 KIM786544 JYQ786544 JOU786544 JEY786544 IVC786544 ILG786544 IBK786544 HRO786544 HHS786544 GXW786544 GOA786544 GEE786544 FUI786544 FKM786544 FAQ786544 EQU786544 EGY786544 DXC786544 DNG786544 DDK786544 CTO786544 CJS786544 BZW786544 BQA786544 BGE786544 AWI786544 AMM786544 ACQ786544 SU786544 IY786544 C786544 WVK721008 WLO721008 WBS721008 VRW721008 VIA721008 UYE721008 UOI721008 UEM721008 TUQ721008 TKU721008 TAY721008 SRC721008 SHG721008 RXK721008 RNO721008 RDS721008 QTW721008 QKA721008 QAE721008 PQI721008 PGM721008 OWQ721008 OMU721008 OCY721008 NTC721008 NJG721008 MZK721008 MPO721008 MFS721008 LVW721008 LMA721008 LCE721008 KSI721008 KIM721008 JYQ721008 JOU721008 JEY721008 IVC721008 ILG721008 IBK721008 HRO721008 HHS721008 GXW721008 GOA721008 GEE721008 FUI721008 FKM721008 FAQ721008 EQU721008 EGY721008 DXC721008 DNG721008 DDK721008 CTO721008 CJS721008 BZW721008 BQA721008 BGE721008 AWI721008 AMM721008 ACQ721008 SU721008 IY721008 C721008 WVK655472 WLO655472 WBS655472 VRW655472 VIA655472 UYE655472 UOI655472 UEM655472 TUQ655472 TKU655472 TAY655472 SRC655472 SHG655472 RXK655472 RNO655472 RDS655472 QTW655472 QKA655472 QAE655472 PQI655472 PGM655472 OWQ655472 OMU655472 OCY655472 NTC655472 NJG655472 MZK655472 MPO655472 MFS655472 LVW655472 LMA655472 LCE655472 KSI655472 KIM655472 JYQ655472 JOU655472 JEY655472 IVC655472 ILG655472 IBK655472 HRO655472 HHS655472 GXW655472 GOA655472 GEE655472 FUI655472 FKM655472 FAQ655472 EQU655472 EGY655472 DXC655472 DNG655472 DDK655472 CTO655472 CJS655472 BZW655472 BQA655472 BGE655472 AWI655472 AMM655472 ACQ655472 SU655472 IY655472 C655472 WVK589936 WLO589936 WBS589936 VRW589936 VIA589936 UYE589936 UOI589936 UEM589936 TUQ589936 TKU589936 TAY589936 SRC589936 SHG589936 RXK589936 RNO589936 RDS589936 QTW589936 QKA589936 QAE589936 PQI589936 PGM589936 OWQ589936 OMU589936 OCY589936 NTC589936 NJG589936 MZK589936 MPO589936 MFS589936 LVW589936 LMA589936 LCE589936 KSI589936 KIM589936 JYQ589936 JOU589936 JEY589936 IVC589936 ILG589936 IBK589936 HRO589936 HHS589936 GXW589936 GOA589936 GEE589936 FUI589936 FKM589936 FAQ589936 EQU589936 EGY589936 DXC589936 DNG589936 DDK589936 CTO589936 CJS589936 BZW589936 BQA589936 BGE589936 AWI589936 AMM589936 ACQ589936 SU589936 IY589936 C589936 WVK524400 WLO524400 WBS524400 VRW524400 VIA524400 UYE524400 UOI524400 UEM524400 TUQ524400 TKU524400 TAY524400 SRC524400 SHG524400 RXK524400 RNO524400 RDS524400 QTW524400 QKA524400 QAE524400 PQI524400 PGM524400 OWQ524400 OMU524400 OCY524400 NTC524400 NJG524400 MZK524400 MPO524400 MFS524400 LVW524400 LMA524400 LCE524400 KSI524400 KIM524400 JYQ524400 JOU524400 JEY524400 IVC524400 ILG524400 IBK524400 HRO524400 HHS524400 GXW524400 GOA524400 GEE524400 FUI524400 FKM524400 FAQ524400 EQU524400 EGY524400 DXC524400 DNG524400 DDK524400 CTO524400 CJS524400 BZW524400 BQA524400 BGE524400 AWI524400 AMM524400 ACQ524400 SU524400 IY524400 C524400 WVK458864 WLO458864 WBS458864 VRW458864 VIA458864 UYE458864 UOI458864 UEM458864 TUQ458864 TKU458864 TAY458864 SRC458864 SHG458864 RXK458864 RNO458864 RDS458864 QTW458864 QKA458864 QAE458864 PQI458864 PGM458864 OWQ458864 OMU458864 OCY458864 NTC458864 NJG458864 MZK458864 MPO458864 MFS458864 LVW458864 LMA458864 LCE458864 KSI458864 KIM458864 JYQ458864 JOU458864 JEY458864 IVC458864 ILG458864 IBK458864 HRO458864 HHS458864 GXW458864 GOA458864 GEE458864 FUI458864 FKM458864 FAQ458864 EQU458864 EGY458864 DXC458864 DNG458864 DDK458864 CTO458864 CJS458864 BZW458864 BQA458864 BGE458864 AWI458864 AMM458864 ACQ458864 SU458864 IY458864 C458864 WVK393328 WLO393328 WBS393328 VRW393328 VIA393328 UYE393328 UOI393328 UEM393328 TUQ393328 TKU393328 TAY393328 SRC393328 SHG393328 RXK393328 RNO393328 RDS393328 QTW393328 QKA393328 QAE393328 PQI393328 PGM393328 OWQ393328 OMU393328 OCY393328 NTC393328 NJG393328 MZK393328 MPO393328 MFS393328 LVW393328 LMA393328 LCE393328 KSI393328 KIM393328 JYQ393328 JOU393328 JEY393328 IVC393328 ILG393328 IBK393328 HRO393328 HHS393328 GXW393328 GOA393328 GEE393328 FUI393328 FKM393328 FAQ393328 EQU393328 EGY393328 DXC393328 DNG393328 DDK393328 CTO393328 CJS393328 BZW393328 BQA393328 BGE393328 AWI393328 AMM393328 ACQ393328 SU393328 IY393328 C393328 WVK327792 WLO327792 WBS327792 VRW327792 VIA327792 UYE327792 UOI327792 UEM327792 TUQ327792 TKU327792 TAY327792 SRC327792 SHG327792 RXK327792 RNO327792 RDS327792 QTW327792 QKA327792 QAE327792 PQI327792 PGM327792 OWQ327792 OMU327792 OCY327792 NTC327792 NJG327792 MZK327792 MPO327792 MFS327792 LVW327792 LMA327792 LCE327792 KSI327792 KIM327792 JYQ327792 JOU327792 JEY327792 IVC327792 ILG327792 IBK327792 HRO327792 HHS327792 GXW327792 GOA327792 GEE327792 FUI327792 FKM327792 FAQ327792 EQU327792 EGY327792 DXC327792 DNG327792 DDK327792 CTO327792 CJS327792 BZW327792 BQA327792 BGE327792 AWI327792 AMM327792 ACQ327792 SU327792 IY327792 C327792 WVK262256 WLO262256 WBS262256 VRW262256 VIA262256 UYE262256 UOI262256 UEM262256 TUQ262256 TKU262256 TAY262256 SRC262256 SHG262256 RXK262256 RNO262256 RDS262256 QTW262256 QKA262256 QAE262256 PQI262256 PGM262256 OWQ262256 OMU262256 OCY262256 NTC262256 NJG262256 MZK262256 MPO262256 MFS262256 LVW262256 LMA262256 LCE262256 KSI262256 KIM262256 JYQ262256 JOU262256 JEY262256 IVC262256 ILG262256 IBK262256 HRO262256 HHS262256 GXW262256 GOA262256 GEE262256 FUI262256 FKM262256 FAQ262256 EQU262256 EGY262256 DXC262256 DNG262256 DDK262256 CTO262256 CJS262256 BZW262256 BQA262256 BGE262256 AWI262256 AMM262256 ACQ262256 SU262256 IY262256 C262256 WVK196720 WLO196720 WBS196720 VRW196720 VIA196720 UYE196720 UOI196720 UEM196720 TUQ196720 TKU196720 TAY196720 SRC196720 SHG196720 RXK196720 RNO196720 RDS196720 QTW196720 QKA196720 QAE196720 PQI196720 PGM196720 OWQ196720 OMU196720 OCY196720 NTC196720 NJG196720 MZK196720 MPO196720 MFS196720 LVW196720 LMA196720 LCE196720 KSI196720 KIM196720 JYQ196720 JOU196720 JEY196720 IVC196720 ILG196720 IBK196720 HRO196720 HHS196720 GXW196720 GOA196720 GEE196720 FUI196720 FKM196720 FAQ196720 EQU196720 EGY196720 DXC196720 DNG196720 DDK196720 CTO196720 CJS196720 BZW196720 BQA196720 BGE196720 AWI196720 AMM196720 ACQ196720 SU196720 IY196720 C196720 WVK131184 WLO131184 WBS131184 VRW131184 VIA131184 UYE131184 UOI131184 UEM131184 TUQ131184 TKU131184 TAY131184 SRC131184 SHG131184 RXK131184 RNO131184 RDS131184 QTW131184 QKA131184 QAE131184 PQI131184 PGM131184 OWQ131184 OMU131184 OCY131184 NTC131184 NJG131184 MZK131184 MPO131184 MFS131184 LVW131184 LMA131184 LCE131184 KSI131184 KIM131184 JYQ131184 JOU131184 JEY131184 IVC131184 ILG131184 IBK131184 HRO131184 HHS131184 GXW131184 GOA131184 GEE131184 FUI131184 FKM131184 FAQ131184 EQU131184 EGY131184 DXC131184 DNG131184 DDK131184 CTO131184 CJS131184 BZW131184 BQA131184 BGE131184 AWI131184 AMM131184 ACQ131184 SU131184 IY131184 C131184 WVK65648 WLO65648 WBS65648 VRW65648 VIA65648 UYE65648 UOI65648 UEM65648 TUQ65648 TKU65648 TAY65648 SRC65648 SHG65648 RXK65648 RNO65648 RDS65648 QTW65648 QKA65648 QAE65648 PQI65648 PGM65648 OWQ65648 OMU65648 OCY65648 NTC65648 NJG65648 MZK65648 MPO65648 MFS65648 LVW65648 LMA65648 LCE65648 KSI65648 KIM65648 JYQ65648 JOU65648 JEY65648 IVC65648 ILG65648 IBK65648 HRO65648 HHS65648 GXW65648 GOA65648 GEE65648 FUI65648 FKM65648 FAQ65648 EQU65648 EGY65648 DXC65648 DNG65648 DDK65648 CTO65648 CJS65648 BZW65648 BQA65648 BGE65648 AWI65648 AMM65648 ACQ65648 SU65648 IY65648 C65648 WVK112 WLO112 WBS112 VRW112 VIA112 UYE112 UOI112 UEM112 TUQ112 TKU112 TAY112 SRC112 SHG112 RXK112 RNO112 RDS112 QTW112 QKA112 QAE112 PQI112 PGM112 OWQ112 OMU112 OCY112 NTC112 NJG112 MZK112 MPO112 MFS112 LVW112 LMA112 LCE112 KSI112 KIM112 JYQ112 JOU112 JEY112 IVC112 ILG112 IBK112 HRO112 HHS112 GXW112 GOA112 GEE112 FUI112 FKM112 FAQ112 EQU112 EGY112 DXC112 DNG112 DDK112 CTO112 CJS112 BZW112 BQA112 BGE112 AWI112 AMM112 ACQ112 SU112 IY112" xr:uid="{EA72781F-74EC-467A-A40D-524A214823F9}">
      <formula1>$R$107:$R$109</formula1>
    </dataValidation>
    <dataValidation type="list" allowBlank="1" showInputMessage="1" showErrorMessage="1" sqref="C114 WVK983154 WLO983154 WBS983154 VRW983154 VIA983154 UYE983154 UOI983154 UEM983154 TUQ983154 TKU983154 TAY983154 SRC983154 SHG983154 RXK983154 RNO983154 RDS983154 QTW983154 QKA983154 QAE983154 PQI983154 PGM983154 OWQ983154 OMU983154 OCY983154 NTC983154 NJG983154 MZK983154 MPO983154 MFS983154 LVW983154 LMA983154 LCE983154 KSI983154 KIM983154 JYQ983154 JOU983154 JEY983154 IVC983154 ILG983154 IBK983154 HRO983154 HHS983154 GXW983154 GOA983154 GEE983154 FUI983154 FKM983154 FAQ983154 EQU983154 EGY983154 DXC983154 DNG983154 DDK983154 CTO983154 CJS983154 BZW983154 BQA983154 BGE983154 AWI983154 AMM983154 ACQ983154 SU983154 IY983154 C983154 WVK917618 WLO917618 WBS917618 VRW917618 VIA917618 UYE917618 UOI917618 UEM917618 TUQ917618 TKU917618 TAY917618 SRC917618 SHG917618 RXK917618 RNO917618 RDS917618 QTW917618 QKA917618 QAE917618 PQI917618 PGM917618 OWQ917618 OMU917618 OCY917618 NTC917618 NJG917618 MZK917618 MPO917618 MFS917618 LVW917618 LMA917618 LCE917618 KSI917618 KIM917618 JYQ917618 JOU917618 JEY917618 IVC917618 ILG917618 IBK917618 HRO917618 HHS917618 GXW917618 GOA917618 GEE917618 FUI917618 FKM917618 FAQ917618 EQU917618 EGY917618 DXC917618 DNG917618 DDK917618 CTO917618 CJS917618 BZW917618 BQA917618 BGE917618 AWI917618 AMM917618 ACQ917618 SU917618 IY917618 C917618 WVK852082 WLO852082 WBS852082 VRW852082 VIA852082 UYE852082 UOI852082 UEM852082 TUQ852082 TKU852082 TAY852082 SRC852082 SHG852082 RXK852082 RNO852082 RDS852082 QTW852082 QKA852082 QAE852082 PQI852082 PGM852082 OWQ852082 OMU852082 OCY852082 NTC852082 NJG852082 MZK852082 MPO852082 MFS852082 LVW852082 LMA852082 LCE852082 KSI852082 KIM852082 JYQ852082 JOU852082 JEY852082 IVC852082 ILG852082 IBK852082 HRO852082 HHS852082 GXW852082 GOA852082 GEE852082 FUI852082 FKM852082 FAQ852082 EQU852082 EGY852082 DXC852082 DNG852082 DDK852082 CTO852082 CJS852082 BZW852082 BQA852082 BGE852082 AWI852082 AMM852082 ACQ852082 SU852082 IY852082 C852082 WVK786546 WLO786546 WBS786546 VRW786546 VIA786546 UYE786546 UOI786546 UEM786546 TUQ786546 TKU786546 TAY786546 SRC786546 SHG786546 RXK786546 RNO786546 RDS786546 QTW786546 QKA786546 QAE786546 PQI786546 PGM786546 OWQ786546 OMU786546 OCY786546 NTC786546 NJG786546 MZK786546 MPO786546 MFS786546 LVW786546 LMA786546 LCE786546 KSI786546 KIM786546 JYQ786546 JOU786546 JEY786546 IVC786546 ILG786546 IBK786546 HRO786546 HHS786546 GXW786546 GOA786546 GEE786546 FUI786546 FKM786546 FAQ786546 EQU786546 EGY786546 DXC786546 DNG786546 DDK786546 CTO786546 CJS786546 BZW786546 BQA786546 BGE786546 AWI786546 AMM786546 ACQ786546 SU786546 IY786546 C786546 WVK721010 WLO721010 WBS721010 VRW721010 VIA721010 UYE721010 UOI721010 UEM721010 TUQ721010 TKU721010 TAY721010 SRC721010 SHG721010 RXK721010 RNO721010 RDS721010 QTW721010 QKA721010 QAE721010 PQI721010 PGM721010 OWQ721010 OMU721010 OCY721010 NTC721010 NJG721010 MZK721010 MPO721010 MFS721010 LVW721010 LMA721010 LCE721010 KSI721010 KIM721010 JYQ721010 JOU721010 JEY721010 IVC721010 ILG721010 IBK721010 HRO721010 HHS721010 GXW721010 GOA721010 GEE721010 FUI721010 FKM721010 FAQ721010 EQU721010 EGY721010 DXC721010 DNG721010 DDK721010 CTO721010 CJS721010 BZW721010 BQA721010 BGE721010 AWI721010 AMM721010 ACQ721010 SU721010 IY721010 C721010 WVK655474 WLO655474 WBS655474 VRW655474 VIA655474 UYE655474 UOI655474 UEM655474 TUQ655474 TKU655474 TAY655474 SRC655474 SHG655474 RXK655474 RNO655474 RDS655474 QTW655474 QKA655474 QAE655474 PQI655474 PGM655474 OWQ655474 OMU655474 OCY655474 NTC655474 NJG655474 MZK655474 MPO655474 MFS655474 LVW655474 LMA655474 LCE655474 KSI655474 KIM655474 JYQ655474 JOU655474 JEY655474 IVC655474 ILG655474 IBK655474 HRO655474 HHS655474 GXW655474 GOA655474 GEE655474 FUI655474 FKM655474 FAQ655474 EQU655474 EGY655474 DXC655474 DNG655474 DDK655474 CTO655474 CJS655474 BZW655474 BQA655474 BGE655474 AWI655474 AMM655474 ACQ655474 SU655474 IY655474 C655474 WVK589938 WLO589938 WBS589938 VRW589938 VIA589938 UYE589938 UOI589938 UEM589938 TUQ589938 TKU589938 TAY589938 SRC589938 SHG589938 RXK589938 RNO589938 RDS589938 QTW589938 QKA589938 QAE589938 PQI589938 PGM589938 OWQ589938 OMU589938 OCY589938 NTC589938 NJG589938 MZK589938 MPO589938 MFS589938 LVW589938 LMA589938 LCE589938 KSI589938 KIM589938 JYQ589938 JOU589938 JEY589938 IVC589938 ILG589938 IBK589938 HRO589938 HHS589938 GXW589938 GOA589938 GEE589938 FUI589938 FKM589938 FAQ589938 EQU589938 EGY589938 DXC589938 DNG589938 DDK589938 CTO589938 CJS589938 BZW589938 BQA589938 BGE589938 AWI589938 AMM589938 ACQ589938 SU589938 IY589938 C589938 WVK524402 WLO524402 WBS524402 VRW524402 VIA524402 UYE524402 UOI524402 UEM524402 TUQ524402 TKU524402 TAY524402 SRC524402 SHG524402 RXK524402 RNO524402 RDS524402 QTW524402 QKA524402 QAE524402 PQI524402 PGM524402 OWQ524402 OMU524402 OCY524402 NTC524402 NJG524402 MZK524402 MPO524402 MFS524402 LVW524402 LMA524402 LCE524402 KSI524402 KIM524402 JYQ524402 JOU524402 JEY524402 IVC524402 ILG524402 IBK524402 HRO524402 HHS524402 GXW524402 GOA524402 GEE524402 FUI524402 FKM524402 FAQ524402 EQU524402 EGY524402 DXC524402 DNG524402 DDK524402 CTO524402 CJS524402 BZW524402 BQA524402 BGE524402 AWI524402 AMM524402 ACQ524402 SU524402 IY524402 C524402 WVK458866 WLO458866 WBS458866 VRW458866 VIA458866 UYE458866 UOI458866 UEM458866 TUQ458866 TKU458866 TAY458866 SRC458866 SHG458866 RXK458866 RNO458866 RDS458866 QTW458866 QKA458866 QAE458866 PQI458866 PGM458866 OWQ458866 OMU458866 OCY458866 NTC458866 NJG458866 MZK458866 MPO458866 MFS458866 LVW458866 LMA458866 LCE458866 KSI458866 KIM458866 JYQ458866 JOU458866 JEY458866 IVC458866 ILG458866 IBK458866 HRO458866 HHS458866 GXW458866 GOA458866 GEE458866 FUI458866 FKM458866 FAQ458866 EQU458866 EGY458866 DXC458866 DNG458866 DDK458866 CTO458866 CJS458866 BZW458866 BQA458866 BGE458866 AWI458866 AMM458866 ACQ458866 SU458866 IY458866 C458866 WVK393330 WLO393330 WBS393330 VRW393330 VIA393330 UYE393330 UOI393330 UEM393330 TUQ393330 TKU393330 TAY393330 SRC393330 SHG393330 RXK393330 RNO393330 RDS393330 QTW393330 QKA393330 QAE393330 PQI393330 PGM393330 OWQ393330 OMU393330 OCY393330 NTC393330 NJG393330 MZK393330 MPO393330 MFS393330 LVW393330 LMA393330 LCE393330 KSI393330 KIM393330 JYQ393330 JOU393330 JEY393330 IVC393330 ILG393330 IBK393330 HRO393330 HHS393330 GXW393330 GOA393330 GEE393330 FUI393330 FKM393330 FAQ393330 EQU393330 EGY393330 DXC393330 DNG393330 DDK393330 CTO393330 CJS393330 BZW393330 BQA393330 BGE393330 AWI393330 AMM393330 ACQ393330 SU393330 IY393330 C393330 WVK327794 WLO327794 WBS327794 VRW327794 VIA327794 UYE327794 UOI327794 UEM327794 TUQ327794 TKU327794 TAY327794 SRC327794 SHG327794 RXK327794 RNO327794 RDS327794 QTW327794 QKA327794 QAE327794 PQI327794 PGM327794 OWQ327794 OMU327794 OCY327794 NTC327794 NJG327794 MZK327794 MPO327794 MFS327794 LVW327794 LMA327794 LCE327794 KSI327794 KIM327794 JYQ327794 JOU327794 JEY327794 IVC327794 ILG327794 IBK327794 HRO327794 HHS327794 GXW327794 GOA327794 GEE327794 FUI327794 FKM327794 FAQ327794 EQU327794 EGY327794 DXC327794 DNG327794 DDK327794 CTO327794 CJS327794 BZW327794 BQA327794 BGE327794 AWI327794 AMM327794 ACQ327794 SU327794 IY327794 C327794 WVK262258 WLO262258 WBS262258 VRW262258 VIA262258 UYE262258 UOI262258 UEM262258 TUQ262258 TKU262258 TAY262258 SRC262258 SHG262258 RXK262258 RNO262258 RDS262258 QTW262258 QKA262258 QAE262258 PQI262258 PGM262258 OWQ262258 OMU262258 OCY262258 NTC262258 NJG262258 MZK262258 MPO262258 MFS262258 LVW262258 LMA262258 LCE262258 KSI262258 KIM262258 JYQ262258 JOU262258 JEY262258 IVC262258 ILG262258 IBK262258 HRO262258 HHS262258 GXW262258 GOA262258 GEE262258 FUI262258 FKM262258 FAQ262258 EQU262258 EGY262258 DXC262258 DNG262258 DDK262258 CTO262258 CJS262258 BZW262258 BQA262258 BGE262258 AWI262258 AMM262258 ACQ262258 SU262258 IY262258 C262258 WVK196722 WLO196722 WBS196722 VRW196722 VIA196722 UYE196722 UOI196722 UEM196722 TUQ196722 TKU196722 TAY196722 SRC196722 SHG196722 RXK196722 RNO196722 RDS196722 QTW196722 QKA196722 QAE196722 PQI196722 PGM196722 OWQ196722 OMU196722 OCY196722 NTC196722 NJG196722 MZK196722 MPO196722 MFS196722 LVW196722 LMA196722 LCE196722 KSI196722 KIM196722 JYQ196722 JOU196722 JEY196722 IVC196722 ILG196722 IBK196722 HRO196722 HHS196722 GXW196722 GOA196722 GEE196722 FUI196722 FKM196722 FAQ196722 EQU196722 EGY196722 DXC196722 DNG196722 DDK196722 CTO196722 CJS196722 BZW196722 BQA196722 BGE196722 AWI196722 AMM196722 ACQ196722 SU196722 IY196722 C196722 WVK131186 WLO131186 WBS131186 VRW131186 VIA131186 UYE131186 UOI131186 UEM131186 TUQ131186 TKU131186 TAY131186 SRC131186 SHG131186 RXK131186 RNO131186 RDS131186 QTW131186 QKA131186 QAE131186 PQI131186 PGM131186 OWQ131186 OMU131186 OCY131186 NTC131186 NJG131186 MZK131186 MPO131186 MFS131186 LVW131186 LMA131186 LCE131186 KSI131186 KIM131186 JYQ131186 JOU131186 JEY131186 IVC131186 ILG131186 IBK131186 HRO131186 HHS131186 GXW131186 GOA131186 GEE131186 FUI131186 FKM131186 FAQ131186 EQU131186 EGY131186 DXC131186 DNG131186 DDK131186 CTO131186 CJS131186 BZW131186 BQA131186 BGE131186 AWI131186 AMM131186 ACQ131186 SU131186 IY131186 C131186 WVK65650 WLO65650 WBS65650 VRW65650 VIA65650 UYE65650 UOI65650 UEM65650 TUQ65650 TKU65650 TAY65650 SRC65650 SHG65650 RXK65650 RNO65650 RDS65650 QTW65650 QKA65650 QAE65650 PQI65650 PGM65650 OWQ65650 OMU65650 OCY65650 NTC65650 NJG65650 MZK65650 MPO65650 MFS65650 LVW65650 LMA65650 LCE65650 KSI65650 KIM65650 JYQ65650 JOU65650 JEY65650 IVC65650 ILG65650 IBK65650 HRO65650 HHS65650 GXW65650 GOA65650 GEE65650 FUI65650 FKM65650 FAQ65650 EQU65650 EGY65650 DXC65650 DNG65650 DDK65650 CTO65650 CJS65650 BZW65650 BQA65650 BGE65650 AWI65650 AMM65650 ACQ65650 SU65650 IY65650 C65650 WVK114 WLO114 WBS114 VRW114 VIA114 UYE114 UOI114 UEM114 TUQ114 TKU114 TAY114 SRC114 SHG114 RXK114 RNO114 RDS114 QTW114 QKA114 QAE114 PQI114 PGM114 OWQ114 OMU114 OCY114 NTC114 NJG114 MZK114 MPO114 MFS114 LVW114 LMA114 LCE114 KSI114 KIM114 JYQ114 JOU114 JEY114 IVC114 ILG114 IBK114 HRO114 HHS114 GXW114 GOA114 GEE114 FUI114 FKM114 FAQ114 EQU114 EGY114 DXC114 DNG114 DDK114 CTO114 CJS114 BZW114 BQA114 BGE114 AWI114 AMM114 ACQ114 SU114 IY114" xr:uid="{16A4FF8D-3BAB-49AC-8BD0-D605B5481100}">
      <formula1>$R$109:$R$111</formula1>
    </dataValidation>
    <dataValidation type="list" allowBlank="1" showInputMessage="1" showErrorMessage="1" sqref="C115 WVK983155 WLO983155 WBS983155 VRW983155 VIA983155 UYE983155 UOI983155 UEM983155 TUQ983155 TKU983155 TAY983155 SRC983155 SHG983155 RXK983155 RNO983155 RDS983155 QTW983155 QKA983155 QAE983155 PQI983155 PGM983155 OWQ983155 OMU983155 OCY983155 NTC983155 NJG983155 MZK983155 MPO983155 MFS983155 LVW983155 LMA983155 LCE983155 KSI983155 KIM983155 JYQ983155 JOU983155 JEY983155 IVC983155 ILG983155 IBK983155 HRO983155 HHS983155 GXW983155 GOA983155 GEE983155 FUI983155 FKM983155 FAQ983155 EQU983155 EGY983155 DXC983155 DNG983155 DDK983155 CTO983155 CJS983155 BZW983155 BQA983155 BGE983155 AWI983155 AMM983155 ACQ983155 SU983155 IY983155 C983155 WVK917619 WLO917619 WBS917619 VRW917619 VIA917619 UYE917619 UOI917619 UEM917619 TUQ917619 TKU917619 TAY917619 SRC917619 SHG917619 RXK917619 RNO917619 RDS917619 QTW917619 QKA917619 QAE917619 PQI917619 PGM917619 OWQ917619 OMU917619 OCY917619 NTC917619 NJG917619 MZK917619 MPO917619 MFS917619 LVW917619 LMA917619 LCE917619 KSI917619 KIM917619 JYQ917619 JOU917619 JEY917619 IVC917619 ILG917619 IBK917619 HRO917619 HHS917619 GXW917619 GOA917619 GEE917619 FUI917619 FKM917619 FAQ917619 EQU917619 EGY917619 DXC917619 DNG917619 DDK917619 CTO917619 CJS917619 BZW917619 BQA917619 BGE917619 AWI917619 AMM917619 ACQ917619 SU917619 IY917619 C917619 WVK852083 WLO852083 WBS852083 VRW852083 VIA852083 UYE852083 UOI852083 UEM852083 TUQ852083 TKU852083 TAY852083 SRC852083 SHG852083 RXK852083 RNO852083 RDS852083 QTW852083 QKA852083 QAE852083 PQI852083 PGM852083 OWQ852083 OMU852083 OCY852083 NTC852083 NJG852083 MZK852083 MPO852083 MFS852083 LVW852083 LMA852083 LCE852083 KSI852083 KIM852083 JYQ852083 JOU852083 JEY852083 IVC852083 ILG852083 IBK852083 HRO852083 HHS852083 GXW852083 GOA852083 GEE852083 FUI852083 FKM852083 FAQ852083 EQU852083 EGY852083 DXC852083 DNG852083 DDK852083 CTO852083 CJS852083 BZW852083 BQA852083 BGE852083 AWI852083 AMM852083 ACQ852083 SU852083 IY852083 C852083 WVK786547 WLO786547 WBS786547 VRW786547 VIA786547 UYE786547 UOI786547 UEM786547 TUQ786547 TKU786547 TAY786547 SRC786547 SHG786547 RXK786547 RNO786547 RDS786547 QTW786547 QKA786547 QAE786547 PQI786547 PGM786547 OWQ786547 OMU786547 OCY786547 NTC786547 NJG786547 MZK786547 MPO786547 MFS786547 LVW786547 LMA786547 LCE786547 KSI786547 KIM786547 JYQ786547 JOU786547 JEY786547 IVC786547 ILG786547 IBK786547 HRO786547 HHS786547 GXW786547 GOA786547 GEE786547 FUI786547 FKM786547 FAQ786547 EQU786547 EGY786547 DXC786547 DNG786547 DDK786547 CTO786547 CJS786547 BZW786547 BQA786547 BGE786547 AWI786547 AMM786547 ACQ786547 SU786547 IY786547 C786547 WVK721011 WLO721011 WBS721011 VRW721011 VIA721011 UYE721011 UOI721011 UEM721011 TUQ721011 TKU721011 TAY721011 SRC721011 SHG721011 RXK721011 RNO721011 RDS721011 QTW721011 QKA721011 QAE721011 PQI721011 PGM721011 OWQ721011 OMU721011 OCY721011 NTC721011 NJG721011 MZK721011 MPO721011 MFS721011 LVW721011 LMA721011 LCE721011 KSI721011 KIM721011 JYQ721011 JOU721011 JEY721011 IVC721011 ILG721011 IBK721011 HRO721011 HHS721011 GXW721011 GOA721011 GEE721011 FUI721011 FKM721011 FAQ721011 EQU721011 EGY721011 DXC721011 DNG721011 DDK721011 CTO721011 CJS721011 BZW721011 BQA721011 BGE721011 AWI721011 AMM721011 ACQ721011 SU721011 IY721011 C721011 WVK655475 WLO655475 WBS655475 VRW655475 VIA655475 UYE655475 UOI655475 UEM655475 TUQ655475 TKU655475 TAY655475 SRC655475 SHG655475 RXK655475 RNO655475 RDS655475 QTW655475 QKA655475 QAE655475 PQI655475 PGM655475 OWQ655475 OMU655475 OCY655475 NTC655475 NJG655475 MZK655475 MPO655475 MFS655475 LVW655475 LMA655475 LCE655475 KSI655475 KIM655475 JYQ655475 JOU655475 JEY655475 IVC655475 ILG655475 IBK655475 HRO655475 HHS655475 GXW655475 GOA655475 GEE655475 FUI655475 FKM655475 FAQ655475 EQU655475 EGY655475 DXC655475 DNG655475 DDK655475 CTO655475 CJS655475 BZW655475 BQA655475 BGE655475 AWI655475 AMM655475 ACQ655475 SU655475 IY655475 C655475 WVK589939 WLO589939 WBS589939 VRW589939 VIA589939 UYE589939 UOI589939 UEM589939 TUQ589939 TKU589939 TAY589939 SRC589939 SHG589939 RXK589939 RNO589939 RDS589939 QTW589939 QKA589939 QAE589939 PQI589939 PGM589939 OWQ589939 OMU589939 OCY589939 NTC589939 NJG589939 MZK589939 MPO589939 MFS589939 LVW589939 LMA589939 LCE589939 KSI589939 KIM589939 JYQ589939 JOU589939 JEY589939 IVC589939 ILG589939 IBK589939 HRO589939 HHS589939 GXW589939 GOA589939 GEE589939 FUI589939 FKM589939 FAQ589939 EQU589939 EGY589939 DXC589939 DNG589939 DDK589939 CTO589939 CJS589939 BZW589939 BQA589939 BGE589939 AWI589939 AMM589939 ACQ589939 SU589939 IY589939 C589939 WVK524403 WLO524403 WBS524403 VRW524403 VIA524403 UYE524403 UOI524403 UEM524403 TUQ524403 TKU524403 TAY524403 SRC524403 SHG524403 RXK524403 RNO524403 RDS524403 QTW524403 QKA524403 QAE524403 PQI524403 PGM524403 OWQ524403 OMU524403 OCY524403 NTC524403 NJG524403 MZK524403 MPO524403 MFS524403 LVW524403 LMA524403 LCE524403 KSI524403 KIM524403 JYQ524403 JOU524403 JEY524403 IVC524403 ILG524403 IBK524403 HRO524403 HHS524403 GXW524403 GOA524403 GEE524403 FUI524403 FKM524403 FAQ524403 EQU524403 EGY524403 DXC524403 DNG524403 DDK524403 CTO524403 CJS524403 BZW524403 BQA524403 BGE524403 AWI524403 AMM524403 ACQ524403 SU524403 IY524403 C524403 WVK458867 WLO458867 WBS458867 VRW458867 VIA458867 UYE458867 UOI458867 UEM458867 TUQ458867 TKU458867 TAY458867 SRC458867 SHG458867 RXK458867 RNO458867 RDS458867 QTW458867 QKA458867 QAE458867 PQI458867 PGM458867 OWQ458867 OMU458867 OCY458867 NTC458867 NJG458867 MZK458867 MPO458867 MFS458867 LVW458867 LMA458867 LCE458867 KSI458867 KIM458867 JYQ458867 JOU458867 JEY458867 IVC458867 ILG458867 IBK458867 HRO458867 HHS458867 GXW458867 GOA458867 GEE458867 FUI458867 FKM458867 FAQ458867 EQU458867 EGY458867 DXC458867 DNG458867 DDK458867 CTO458867 CJS458867 BZW458867 BQA458867 BGE458867 AWI458867 AMM458867 ACQ458867 SU458867 IY458867 C458867 WVK393331 WLO393331 WBS393331 VRW393331 VIA393331 UYE393331 UOI393331 UEM393331 TUQ393331 TKU393331 TAY393331 SRC393331 SHG393331 RXK393331 RNO393331 RDS393331 QTW393331 QKA393331 QAE393331 PQI393331 PGM393331 OWQ393331 OMU393331 OCY393331 NTC393331 NJG393331 MZK393331 MPO393331 MFS393331 LVW393331 LMA393331 LCE393331 KSI393331 KIM393331 JYQ393331 JOU393331 JEY393331 IVC393331 ILG393331 IBK393331 HRO393331 HHS393331 GXW393331 GOA393331 GEE393331 FUI393331 FKM393331 FAQ393331 EQU393331 EGY393331 DXC393331 DNG393331 DDK393331 CTO393331 CJS393331 BZW393331 BQA393331 BGE393331 AWI393331 AMM393331 ACQ393331 SU393331 IY393331 C393331 WVK327795 WLO327795 WBS327795 VRW327795 VIA327795 UYE327795 UOI327795 UEM327795 TUQ327795 TKU327795 TAY327795 SRC327795 SHG327795 RXK327795 RNO327795 RDS327795 QTW327795 QKA327795 QAE327795 PQI327795 PGM327795 OWQ327795 OMU327795 OCY327795 NTC327795 NJG327795 MZK327795 MPO327795 MFS327795 LVW327795 LMA327795 LCE327795 KSI327795 KIM327795 JYQ327795 JOU327795 JEY327795 IVC327795 ILG327795 IBK327795 HRO327795 HHS327795 GXW327795 GOA327795 GEE327795 FUI327795 FKM327795 FAQ327795 EQU327795 EGY327795 DXC327795 DNG327795 DDK327795 CTO327795 CJS327795 BZW327795 BQA327795 BGE327795 AWI327795 AMM327795 ACQ327795 SU327795 IY327795 C327795 WVK262259 WLO262259 WBS262259 VRW262259 VIA262259 UYE262259 UOI262259 UEM262259 TUQ262259 TKU262259 TAY262259 SRC262259 SHG262259 RXK262259 RNO262259 RDS262259 QTW262259 QKA262259 QAE262259 PQI262259 PGM262259 OWQ262259 OMU262259 OCY262259 NTC262259 NJG262259 MZK262259 MPO262259 MFS262259 LVW262259 LMA262259 LCE262259 KSI262259 KIM262259 JYQ262259 JOU262259 JEY262259 IVC262259 ILG262259 IBK262259 HRO262259 HHS262259 GXW262259 GOA262259 GEE262259 FUI262259 FKM262259 FAQ262259 EQU262259 EGY262259 DXC262259 DNG262259 DDK262259 CTO262259 CJS262259 BZW262259 BQA262259 BGE262259 AWI262259 AMM262259 ACQ262259 SU262259 IY262259 C262259 WVK196723 WLO196723 WBS196723 VRW196723 VIA196723 UYE196723 UOI196723 UEM196723 TUQ196723 TKU196723 TAY196723 SRC196723 SHG196723 RXK196723 RNO196723 RDS196723 QTW196723 QKA196723 QAE196723 PQI196723 PGM196723 OWQ196723 OMU196723 OCY196723 NTC196723 NJG196723 MZK196723 MPO196723 MFS196723 LVW196723 LMA196723 LCE196723 KSI196723 KIM196723 JYQ196723 JOU196723 JEY196723 IVC196723 ILG196723 IBK196723 HRO196723 HHS196723 GXW196723 GOA196723 GEE196723 FUI196723 FKM196723 FAQ196723 EQU196723 EGY196723 DXC196723 DNG196723 DDK196723 CTO196723 CJS196723 BZW196723 BQA196723 BGE196723 AWI196723 AMM196723 ACQ196723 SU196723 IY196723 C196723 WVK131187 WLO131187 WBS131187 VRW131187 VIA131187 UYE131187 UOI131187 UEM131187 TUQ131187 TKU131187 TAY131187 SRC131187 SHG131187 RXK131187 RNO131187 RDS131187 QTW131187 QKA131187 QAE131187 PQI131187 PGM131187 OWQ131187 OMU131187 OCY131187 NTC131187 NJG131187 MZK131187 MPO131187 MFS131187 LVW131187 LMA131187 LCE131187 KSI131187 KIM131187 JYQ131187 JOU131187 JEY131187 IVC131187 ILG131187 IBK131187 HRO131187 HHS131187 GXW131187 GOA131187 GEE131187 FUI131187 FKM131187 FAQ131187 EQU131187 EGY131187 DXC131187 DNG131187 DDK131187 CTO131187 CJS131187 BZW131187 BQA131187 BGE131187 AWI131187 AMM131187 ACQ131187 SU131187 IY131187 C131187 WVK65651 WLO65651 WBS65651 VRW65651 VIA65651 UYE65651 UOI65651 UEM65651 TUQ65651 TKU65651 TAY65651 SRC65651 SHG65651 RXK65651 RNO65651 RDS65651 QTW65651 QKA65651 QAE65651 PQI65651 PGM65651 OWQ65651 OMU65651 OCY65651 NTC65651 NJG65651 MZK65651 MPO65651 MFS65651 LVW65651 LMA65651 LCE65651 KSI65651 KIM65651 JYQ65651 JOU65651 JEY65651 IVC65651 ILG65651 IBK65651 HRO65651 HHS65651 GXW65651 GOA65651 GEE65651 FUI65651 FKM65651 FAQ65651 EQU65651 EGY65651 DXC65651 DNG65651 DDK65651 CTO65651 CJS65651 BZW65651 BQA65651 BGE65651 AWI65651 AMM65651 ACQ65651 SU65651 IY65651 C65651 WVK115 WLO115 WBS115 VRW115 VIA115 UYE115 UOI115 UEM115 TUQ115 TKU115 TAY115 SRC115 SHG115 RXK115 RNO115 RDS115 QTW115 QKA115 QAE115 PQI115 PGM115 OWQ115 OMU115 OCY115 NTC115 NJG115 MZK115 MPO115 MFS115 LVW115 LMA115 LCE115 KSI115 KIM115 JYQ115 JOU115 JEY115 IVC115 ILG115 IBK115 HRO115 HHS115 GXW115 GOA115 GEE115 FUI115 FKM115 FAQ115 EQU115 EGY115 DXC115 DNG115 DDK115 CTO115 CJS115 BZW115 BQA115 BGE115 AWI115 AMM115 ACQ115 SU115 IY115" xr:uid="{5552EB16-D1E2-4A7A-B042-F1A333F45C15}">
      <formula1>$R$112:$R$115</formula1>
    </dataValidation>
    <dataValidation type="list" allowBlank="1" showInputMessage="1" showErrorMessage="1" sqref="C117 WVK983157 WLO983157 WBS983157 VRW983157 VIA983157 UYE983157 UOI983157 UEM983157 TUQ983157 TKU983157 TAY983157 SRC983157 SHG983157 RXK983157 RNO983157 RDS983157 QTW983157 QKA983157 QAE983157 PQI983157 PGM983157 OWQ983157 OMU983157 OCY983157 NTC983157 NJG983157 MZK983157 MPO983157 MFS983157 LVW983157 LMA983157 LCE983157 KSI983157 KIM983157 JYQ983157 JOU983157 JEY983157 IVC983157 ILG983157 IBK983157 HRO983157 HHS983157 GXW983157 GOA983157 GEE983157 FUI983157 FKM983157 FAQ983157 EQU983157 EGY983157 DXC983157 DNG983157 DDK983157 CTO983157 CJS983157 BZW983157 BQA983157 BGE983157 AWI983157 AMM983157 ACQ983157 SU983157 IY983157 C983157 WVK917621 WLO917621 WBS917621 VRW917621 VIA917621 UYE917621 UOI917621 UEM917621 TUQ917621 TKU917621 TAY917621 SRC917621 SHG917621 RXK917621 RNO917621 RDS917621 QTW917621 QKA917621 QAE917621 PQI917621 PGM917621 OWQ917621 OMU917621 OCY917621 NTC917621 NJG917621 MZK917621 MPO917621 MFS917621 LVW917621 LMA917621 LCE917621 KSI917621 KIM917621 JYQ917621 JOU917621 JEY917621 IVC917621 ILG917621 IBK917621 HRO917621 HHS917621 GXW917621 GOA917621 GEE917621 FUI917621 FKM917621 FAQ917621 EQU917621 EGY917621 DXC917621 DNG917621 DDK917621 CTO917621 CJS917621 BZW917621 BQA917621 BGE917621 AWI917621 AMM917621 ACQ917621 SU917621 IY917621 C917621 WVK852085 WLO852085 WBS852085 VRW852085 VIA852085 UYE852085 UOI852085 UEM852085 TUQ852085 TKU852085 TAY852085 SRC852085 SHG852085 RXK852085 RNO852085 RDS852085 QTW852085 QKA852085 QAE852085 PQI852085 PGM852085 OWQ852085 OMU852085 OCY852085 NTC852085 NJG852085 MZK852085 MPO852085 MFS852085 LVW852085 LMA852085 LCE852085 KSI852085 KIM852085 JYQ852085 JOU852085 JEY852085 IVC852085 ILG852085 IBK852085 HRO852085 HHS852085 GXW852085 GOA852085 GEE852085 FUI852085 FKM852085 FAQ852085 EQU852085 EGY852085 DXC852085 DNG852085 DDK852085 CTO852085 CJS852085 BZW852085 BQA852085 BGE852085 AWI852085 AMM852085 ACQ852085 SU852085 IY852085 C852085 WVK786549 WLO786549 WBS786549 VRW786549 VIA786549 UYE786549 UOI786549 UEM786549 TUQ786549 TKU786549 TAY786549 SRC786549 SHG786549 RXK786549 RNO786549 RDS786549 QTW786549 QKA786549 QAE786549 PQI786549 PGM786549 OWQ786549 OMU786549 OCY786549 NTC786549 NJG786549 MZK786549 MPO786549 MFS786549 LVW786549 LMA786549 LCE786549 KSI786549 KIM786549 JYQ786549 JOU786549 JEY786549 IVC786549 ILG786549 IBK786549 HRO786549 HHS786549 GXW786549 GOA786549 GEE786549 FUI786549 FKM786549 FAQ786549 EQU786549 EGY786549 DXC786549 DNG786549 DDK786549 CTO786549 CJS786549 BZW786549 BQA786549 BGE786549 AWI786549 AMM786549 ACQ786549 SU786549 IY786549 C786549 WVK721013 WLO721013 WBS721013 VRW721013 VIA721013 UYE721013 UOI721013 UEM721013 TUQ721013 TKU721013 TAY721013 SRC721013 SHG721013 RXK721013 RNO721013 RDS721013 QTW721013 QKA721013 QAE721013 PQI721013 PGM721013 OWQ721013 OMU721013 OCY721013 NTC721013 NJG721013 MZK721013 MPO721013 MFS721013 LVW721013 LMA721013 LCE721013 KSI721013 KIM721013 JYQ721013 JOU721013 JEY721013 IVC721013 ILG721013 IBK721013 HRO721013 HHS721013 GXW721013 GOA721013 GEE721013 FUI721013 FKM721013 FAQ721013 EQU721013 EGY721013 DXC721013 DNG721013 DDK721013 CTO721013 CJS721013 BZW721013 BQA721013 BGE721013 AWI721013 AMM721013 ACQ721013 SU721013 IY721013 C721013 WVK655477 WLO655477 WBS655477 VRW655477 VIA655477 UYE655477 UOI655477 UEM655477 TUQ655477 TKU655477 TAY655477 SRC655477 SHG655477 RXK655477 RNO655477 RDS655477 QTW655477 QKA655477 QAE655477 PQI655477 PGM655477 OWQ655477 OMU655477 OCY655477 NTC655477 NJG655477 MZK655477 MPO655477 MFS655477 LVW655477 LMA655477 LCE655477 KSI655477 KIM655477 JYQ655477 JOU655477 JEY655477 IVC655477 ILG655477 IBK655477 HRO655477 HHS655477 GXW655477 GOA655477 GEE655477 FUI655477 FKM655477 FAQ655477 EQU655477 EGY655477 DXC655477 DNG655477 DDK655477 CTO655477 CJS655477 BZW655477 BQA655477 BGE655477 AWI655477 AMM655477 ACQ655477 SU655477 IY655477 C655477 WVK589941 WLO589941 WBS589941 VRW589941 VIA589941 UYE589941 UOI589941 UEM589941 TUQ589941 TKU589941 TAY589941 SRC589941 SHG589941 RXK589941 RNO589941 RDS589941 QTW589941 QKA589941 QAE589941 PQI589941 PGM589941 OWQ589941 OMU589941 OCY589941 NTC589941 NJG589941 MZK589941 MPO589941 MFS589941 LVW589941 LMA589941 LCE589941 KSI589941 KIM589941 JYQ589941 JOU589941 JEY589941 IVC589941 ILG589941 IBK589941 HRO589941 HHS589941 GXW589941 GOA589941 GEE589941 FUI589941 FKM589941 FAQ589941 EQU589941 EGY589941 DXC589941 DNG589941 DDK589941 CTO589941 CJS589941 BZW589941 BQA589941 BGE589941 AWI589941 AMM589941 ACQ589941 SU589941 IY589941 C589941 WVK524405 WLO524405 WBS524405 VRW524405 VIA524405 UYE524405 UOI524405 UEM524405 TUQ524405 TKU524405 TAY524405 SRC524405 SHG524405 RXK524405 RNO524405 RDS524405 QTW524405 QKA524405 QAE524405 PQI524405 PGM524405 OWQ524405 OMU524405 OCY524405 NTC524405 NJG524405 MZK524405 MPO524405 MFS524405 LVW524405 LMA524405 LCE524405 KSI524405 KIM524405 JYQ524405 JOU524405 JEY524405 IVC524405 ILG524405 IBK524405 HRO524405 HHS524405 GXW524405 GOA524405 GEE524405 FUI524405 FKM524405 FAQ524405 EQU524405 EGY524405 DXC524405 DNG524405 DDK524405 CTO524405 CJS524405 BZW524405 BQA524405 BGE524405 AWI524405 AMM524405 ACQ524405 SU524405 IY524405 C524405 WVK458869 WLO458869 WBS458869 VRW458869 VIA458869 UYE458869 UOI458869 UEM458869 TUQ458869 TKU458869 TAY458869 SRC458869 SHG458869 RXK458869 RNO458869 RDS458869 QTW458869 QKA458869 QAE458869 PQI458869 PGM458869 OWQ458869 OMU458869 OCY458869 NTC458869 NJG458869 MZK458869 MPO458869 MFS458869 LVW458869 LMA458869 LCE458869 KSI458869 KIM458869 JYQ458869 JOU458869 JEY458869 IVC458869 ILG458869 IBK458869 HRO458869 HHS458869 GXW458869 GOA458869 GEE458869 FUI458869 FKM458869 FAQ458869 EQU458869 EGY458869 DXC458869 DNG458869 DDK458869 CTO458869 CJS458869 BZW458869 BQA458869 BGE458869 AWI458869 AMM458869 ACQ458869 SU458869 IY458869 C458869 WVK393333 WLO393333 WBS393333 VRW393333 VIA393333 UYE393333 UOI393333 UEM393333 TUQ393333 TKU393333 TAY393333 SRC393333 SHG393333 RXK393333 RNO393333 RDS393333 QTW393333 QKA393333 QAE393333 PQI393333 PGM393333 OWQ393333 OMU393333 OCY393333 NTC393333 NJG393333 MZK393333 MPO393333 MFS393333 LVW393333 LMA393333 LCE393333 KSI393333 KIM393333 JYQ393333 JOU393333 JEY393333 IVC393333 ILG393333 IBK393333 HRO393333 HHS393333 GXW393333 GOA393333 GEE393333 FUI393333 FKM393333 FAQ393333 EQU393333 EGY393333 DXC393333 DNG393333 DDK393333 CTO393333 CJS393333 BZW393333 BQA393333 BGE393333 AWI393333 AMM393333 ACQ393333 SU393333 IY393333 C393333 WVK327797 WLO327797 WBS327797 VRW327797 VIA327797 UYE327797 UOI327797 UEM327797 TUQ327797 TKU327797 TAY327797 SRC327797 SHG327797 RXK327797 RNO327797 RDS327797 QTW327797 QKA327797 QAE327797 PQI327797 PGM327797 OWQ327797 OMU327797 OCY327797 NTC327797 NJG327797 MZK327797 MPO327797 MFS327797 LVW327797 LMA327797 LCE327797 KSI327797 KIM327797 JYQ327797 JOU327797 JEY327797 IVC327797 ILG327797 IBK327797 HRO327797 HHS327797 GXW327797 GOA327797 GEE327797 FUI327797 FKM327797 FAQ327797 EQU327797 EGY327797 DXC327797 DNG327797 DDK327797 CTO327797 CJS327797 BZW327797 BQA327797 BGE327797 AWI327797 AMM327797 ACQ327797 SU327797 IY327797 C327797 WVK262261 WLO262261 WBS262261 VRW262261 VIA262261 UYE262261 UOI262261 UEM262261 TUQ262261 TKU262261 TAY262261 SRC262261 SHG262261 RXK262261 RNO262261 RDS262261 QTW262261 QKA262261 QAE262261 PQI262261 PGM262261 OWQ262261 OMU262261 OCY262261 NTC262261 NJG262261 MZK262261 MPO262261 MFS262261 LVW262261 LMA262261 LCE262261 KSI262261 KIM262261 JYQ262261 JOU262261 JEY262261 IVC262261 ILG262261 IBK262261 HRO262261 HHS262261 GXW262261 GOA262261 GEE262261 FUI262261 FKM262261 FAQ262261 EQU262261 EGY262261 DXC262261 DNG262261 DDK262261 CTO262261 CJS262261 BZW262261 BQA262261 BGE262261 AWI262261 AMM262261 ACQ262261 SU262261 IY262261 C262261 WVK196725 WLO196725 WBS196725 VRW196725 VIA196725 UYE196725 UOI196725 UEM196725 TUQ196725 TKU196725 TAY196725 SRC196725 SHG196725 RXK196725 RNO196725 RDS196725 QTW196725 QKA196725 QAE196725 PQI196725 PGM196725 OWQ196725 OMU196725 OCY196725 NTC196725 NJG196725 MZK196725 MPO196725 MFS196725 LVW196725 LMA196725 LCE196725 KSI196725 KIM196725 JYQ196725 JOU196725 JEY196725 IVC196725 ILG196725 IBK196725 HRO196725 HHS196725 GXW196725 GOA196725 GEE196725 FUI196725 FKM196725 FAQ196725 EQU196725 EGY196725 DXC196725 DNG196725 DDK196725 CTO196725 CJS196725 BZW196725 BQA196725 BGE196725 AWI196725 AMM196725 ACQ196725 SU196725 IY196725 C196725 WVK131189 WLO131189 WBS131189 VRW131189 VIA131189 UYE131189 UOI131189 UEM131189 TUQ131189 TKU131189 TAY131189 SRC131189 SHG131189 RXK131189 RNO131189 RDS131189 QTW131189 QKA131189 QAE131189 PQI131189 PGM131189 OWQ131189 OMU131189 OCY131189 NTC131189 NJG131189 MZK131189 MPO131189 MFS131189 LVW131189 LMA131189 LCE131189 KSI131189 KIM131189 JYQ131189 JOU131189 JEY131189 IVC131189 ILG131189 IBK131189 HRO131189 HHS131189 GXW131189 GOA131189 GEE131189 FUI131189 FKM131189 FAQ131189 EQU131189 EGY131189 DXC131189 DNG131189 DDK131189 CTO131189 CJS131189 BZW131189 BQA131189 BGE131189 AWI131189 AMM131189 ACQ131189 SU131189 IY131189 C131189 WVK65653 WLO65653 WBS65653 VRW65653 VIA65653 UYE65653 UOI65653 UEM65653 TUQ65653 TKU65653 TAY65653 SRC65653 SHG65653 RXK65653 RNO65653 RDS65653 QTW65653 QKA65653 QAE65653 PQI65653 PGM65653 OWQ65653 OMU65653 OCY65653 NTC65653 NJG65653 MZK65653 MPO65653 MFS65653 LVW65653 LMA65653 LCE65653 KSI65653 KIM65653 JYQ65653 JOU65653 JEY65653 IVC65653 ILG65653 IBK65653 HRO65653 HHS65653 GXW65653 GOA65653 GEE65653 FUI65653 FKM65653 FAQ65653 EQU65653 EGY65653 DXC65653 DNG65653 DDK65653 CTO65653 CJS65653 BZW65653 BQA65653 BGE65653 AWI65653 AMM65653 ACQ65653 SU65653 IY65653 C65653 WVK117 WLO117 WBS117 VRW117 VIA117 UYE117 UOI117 UEM117 TUQ117 TKU117 TAY117 SRC117 SHG117 RXK117 RNO117 RDS117 QTW117 QKA117 QAE117 PQI117 PGM117 OWQ117 OMU117 OCY117 NTC117 NJG117 MZK117 MPO117 MFS117 LVW117 LMA117 LCE117 KSI117 KIM117 JYQ117 JOU117 JEY117 IVC117 ILG117 IBK117 HRO117 HHS117 GXW117 GOA117 GEE117 FUI117 FKM117 FAQ117 EQU117 EGY117 DXC117 DNG117 DDK117 CTO117 CJS117 BZW117 BQA117 BGE117 AWI117 AMM117 ACQ117 SU117 IY117" xr:uid="{F04AA4B7-66B3-4714-BC48-C6B9D51F3A04}">
      <formula1>$R$117:$R$118</formula1>
    </dataValidation>
    <dataValidation type="list" allowBlank="1" showInputMessage="1" showErrorMessage="1" sqref="C118 WVK983158 WLO983158 WBS983158 VRW983158 VIA983158 UYE983158 UOI983158 UEM983158 TUQ983158 TKU983158 TAY983158 SRC983158 SHG983158 RXK983158 RNO983158 RDS983158 QTW983158 QKA983158 QAE983158 PQI983158 PGM983158 OWQ983158 OMU983158 OCY983158 NTC983158 NJG983158 MZK983158 MPO983158 MFS983158 LVW983158 LMA983158 LCE983158 KSI983158 KIM983158 JYQ983158 JOU983158 JEY983158 IVC983158 ILG983158 IBK983158 HRO983158 HHS983158 GXW983158 GOA983158 GEE983158 FUI983158 FKM983158 FAQ983158 EQU983158 EGY983158 DXC983158 DNG983158 DDK983158 CTO983158 CJS983158 BZW983158 BQA983158 BGE983158 AWI983158 AMM983158 ACQ983158 SU983158 IY983158 C983158 WVK917622 WLO917622 WBS917622 VRW917622 VIA917622 UYE917622 UOI917622 UEM917622 TUQ917622 TKU917622 TAY917622 SRC917622 SHG917622 RXK917622 RNO917622 RDS917622 QTW917622 QKA917622 QAE917622 PQI917622 PGM917622 OWQ917622 OMU917622 OCY917622 NTC917622 NJG917622 MZK917622 MPO917622 MFS917622 LVW917622 LMA917622 LCE917622 KSI917622 KIM917622 JYQ917622 JOU917622 JEY917622 IVC917622 ILG917622 IBK917622 HRO917622 HHS917622 GXW917622 GOA917622 GEE917622 FUI917622 FKM917622 FAQ917622 EQU917622 EGY917622 DXC917622 DNG917622 DDK917622 CTO917622 CJS917622 BZW917622 BQA917622 BGE917622 AWI917622 AMM917622 ACQ917622 SU917622 IY917622 C917622 WVK852086 WLO852086 WBS852086 VRW852086 VIA852086 UYE852086 UOI852086 UEM852086 TUQ852086 TKU852086 TAY852086 SRC852086 SHG852086 RXK852086 RNO852086 RDS852086 QTW852086 QKA852086 QAE852086 PQI852086 PGM852086 OWQ852086 OMU852086 OCY852086 NTC852086 NJG852086 MZK852086 MPO852086 MFS852086 LVW852086 LMA852086 LCE852086 KSI852086 KIM852086 JYQ852086 JOU852086 JEY852086 IVC852086 ILG852086 IBK852086 HRO852086 HHS852086 GXW852086 GOA852086 GEE852086 FUI852086 FKM852086 FAQ852086 EQU852086 EGY852086 DXC852086 DNG852086 DDK852086 CTO852086 CJS852086 BZW852086 BQA852086 BGE852086 AWI852086 AMM852086 ACQ852086 SU852086 IY852086 C852086 WVK786550 WLO786550 WBS786550 VRW786550 VIA786550 UYE786550 UOI786550 UEM786550 TUQ786550 TKU786550 TAY786550 SRC786550 SHG786550 RXK786550 RNO786550 RDS786550 QTW786550 QKA786550 QAE786550 PQI786550 PGM786550 OWQ786550 OMU786550 OCY786550 NTC786550 NJG786550 MZK786550 MPO786550 MFS786550 LVW786550 LMA786550 LCE786550 KSI786550 KIM786550 JYQ786550 JOU786550 JEY786550 IVC786550 ILG786550 IBK786550 HRO786550 HHS786550 GXW786550 GOA786550 GEE786550 FUI786550 FKM786550 FAQ786550 EQU786550 EGY786550 DXC786550 DNG786550 DDK786550 CTO786550 CJS786550 BZW786550 BQA786550 BGE786550 AWI786550 AMM786550 ACQ786550 SU786550 IY786550 C786550 WVK721014 WLO721014 WBS721014 VRW721014 VIA721014 UYE721014 UOI721014 UEM721014 TUQ721014 TKU721014 TAY721014 SRC721014 SHG721014 RXK721014 RNO721014 RDS721014 QTW721014 QKA721014 QAE721014 PQI721014 PGM721014 OWQ721014 OMU721014 OCY721014 NTC721014 NJG721014 MZK721014 MPO721014 MFS721014 LVW721014 LMA721014 LCE721014 KSI721014 KIM721014 JYQ721014 JOU721014 JEY721014 IVC721014 ILG721014 IBK721014 HRO721014 HHS721014 GXW721014 GOA721014 GEE721014 FUI721014 FKM721014 FAQ721014 EQU721014 EGY721014 DXC721014 DNG721014 DDK721014 CTO721014 CJS721014 BZW721014 BQA721014 BGE721014 AWI721014 AMM721014 ACQ721014 SU721014 IY721014 C721014 WVK655478 WLO655478 WBS655478 VRW655478 VIA655478 UYE655478 UOI655478 UEM655478 TUQ655478 TKU655478 TAY655478 SRC655478 SHG655478 RXK655478 RNO655478 RDS655478 QTW655478 QKA655478 QAE655478 PQI655478 PGM655478 OWQ655478 OMU655478 OCY655478 NTC655478 NJG655478 MZK655478 MPO655478 MFS655478 LVW655478 LMA655478 LCE655478 KSI655478 KIM655478 JYQ655478 JOU655478 JEY655478 IVC655478 ILG655478 IBK655478 HRO655478 HHS655478 GXW655478 GOA655478 GEE655478 FUI655478 FKM655478 FAQ655478 EQU655478 EGY655478 DXC655478 DNG655478 DDK655478 CTO655478 CJS655478 BZW655478 BQA655478 BGE655478 AWI655478 AMM655478 ACQ655478 SU655478 IY655478 C655478 WVK589942 WLO589942 WBS589942 VRW589942 VIA589942 UYE589942 UOI589942 UEM589942 TUQ589942 TKU589942 TAY589942 SRC589942 SHG589942 RXK589942 RNO589942 RDS589942 QTW589942 QKA589942 QAE589942 PQI589942 PGM589942 OWQ589942 OMU589942 OCY589942 NTC589942 NJG589942 MZK589942 MPO589942 MFS589942 LVW589942 LMA589942 LCE589942 KSI589942 KIM589942 JYQ589942 JOU589942 JEY589942 IVC589942 ILG589942 IBK589942 HRO589942 HHS589942 GXW589942 GOA589942 GEE589942 FUI589942 FKM589942 FAQ589942 EQU589942 EGY589942 DXC589942 DNG589942 DDK589942 CTO589942 CJS589942 BZW589942 BQA589942 BGE589942 AWI589942 AMM589942 ACQ589942 SU589942 IY589942 C589942 WVK524406 WLO524406 WBS524406 VRW524406 VIA524406 UYE524406 UOI524406 UEM524406 TUQ524406 TKU524406 TAY524406 SRC524406 SHG524406 RXK524406 RNO524406 RDS524406 QTW524406 QKA524406 QAE524406 PQI524406 PGM524406 OWQ524406 OMU524406 OCY524406 NTC524406 NJG524406 MZK524406 MPO524406 MFS524406 LVW524406 LMA524406 LCE524406 KSI524406 KIM524406 JYQ524406 JOU524406 JEY524406 IVC524406 ILG524406 IBK524406 HRO524406 HHS524406 GXW524406 GOA524406 GEE524406 FUI524406 FKM524406 FAQ524406 EQU524406 EGY524406 DXC524406 DNG524406 DDK524406 CTO524406 CJS524406 BZW524406 BQA524406 BGE524406 AWI524406 AMM524406 ACQ524406 SU524406 IY524406 C524406 WVK458870 WLO458870 WBS458870 VRW458870 VIA458870 UYE458870 UOI458870 UEM458870 TUQ458870 TKU458870 TAY458870 SRC458870 SHG458870 RXK458870 RNO458870 RDS458870 QTW458870 QKA458870 QAE458870 PQI458870 PGM458870 OWQ458870 OMU458870 OCY458870 NTC458870 NJG458870 MZK458870 MPO458870 MFS458870 LVW458870 LMA458870 LCE458870 KSI458870 KIM458870 JYQ458870 JOU458870 JEY458870 IVC458870 ILG458870 IBK458870 HRO458870 HHS458870 GXW458870 GOA458870 GEE458870 FUI458870 FKM458870 FAQ458870 EQU458870 EGY458870 DXC458870 DNG458870 DDK458870 CTO458870 CJS458870 BZW458870 BQA458870 BGE458870 AWI458870 AMM458870 ACQ458870 SU458870 IY458870 C458870 WVK393334 WLO393334 WBS393334 VRW393334 VIA393334 UYE393334 UOI393334 UEM393334 TUQ393334 TKU393334 TAY393334 SRC393334 SHG393334 RXK393334 RNO393334 RDS393334 QTW393334 QKA393334 QAE393334 PQI393334 PGM393334 OWQ393334 OMU393334 OCY393334 NTC393334 NJG393334 MZK393334 MPO393334 MFS393334 LVW393334 LMA393334 LCE393334 KSI393334 KIM393334 JYQ393334 JOU393334 JEY393334 IVC393334 ILG393334 IBK393334 HRO393334 HHS393334 GXW393334 GOA393334 GEE393334 FUI393334 FKM393334 FAQ393334 EQU393334 EGY393334 DXC393334 DNG393334 DDK393334 CTO393334 CJS393334 BZW393334 BQA393334 BGE393334 AWI393334 AMM393334 ACQ393334 SU393334 IY393334 C393334 WVK327798 WLO327798 WBS327798 VRW327798 VIA327798 UYE327798 UOI327798 UEM327798 TUQ327798 TKU327798 TAY327798 SRC327798 SHG327798 RXK327798 RNO327798 RDS327798 QTW327798 QKA327798 QAE327798 PQI327798 PGM327798 OWQ327798 OMU327798 OCY327798 NTC327798 NJG327798 MZK327798 MPO327798 MFS327798 LVW327798 LMA327798 LCE327798 KSI327798 KIM327798 JYQ327798 JOU327798 JEY327798 IVC327798 ILG327798 IBK327798 HRO327798 HHS327798 GXW327798 GOA327798 GEE327798 FUI327798 FKM327798 FAQ327798 EQU327798 EGY327798 DXC327798 DNG327798 DDK327798 CTO327798 CJS327798 BZW327798 BQA327798 BGE327798 AWI327798 AMM327798 ACQ327798 SU327798 IY327798 C327798 WVK262262 WLO262262 WBS262262 VRW262262 VIA262262 UYE262262 UOI262262 UEM262262 TUQ262262 TKU262262 TAY262262 SRC262262 SHG262262 RXK262262 RNO262262 RDS262262 QTW262262 QKA262262 QAE262262 PQI262262 PGM262262 OWQ262262 OMU262262 OCY262262 NTC262262 NJG262262 MZK262262 MPO262262 MFS262262 LVW262262 LMA262262 LCE262262 KSI262262 KIM262262 JYQ262262 JOU262262 JEY262262 IVC262262 ILG262262 IBK262262 HRO262262 HHS262262 GXW262262 GOA262262 GEE262262 FUI262262 FKM262262 FAQ262262 EQU262262 EGY262262 DXC262262 DNG262262 DDK262262 CTO262262 CJS262262 BZW262262 BQA262262 BGE262262 AWI262262 AMM262262 ACQ262262 SU262262 IY262262 C262262 WVK196726 WLO196726 WBS196726 VRW196726 VIA196726 UYE196726 UOI196726 UEM196726 TUQ196726 TKU196726 TAY196726 SRC196726 SHG196726 RXK196726 RNO196726 RDS196726 QTW196726 QKA196726 QAE196726 PQI196726 PGM196726 OWQ196726 OMU196726 OCY196726 NTC196726 NJG196726 MZK196726 MPO196726 MFS196726 LVW196726 LMA196726 LCE196726 KSI196726 KIM196726 JYQ196726 JOU196726 JEY196726 IVC196726 ILG196726 IBK196726 HRO196726 HHS196726 GXW196726 GOA196726 GEE196726 FUI196726 FKM196726 FAQ196726 EQU196726 EGY196726 DXC196726 DNG196726 DDK196726 CTO196726 CJS196726 BZW196726 BQA196726 BGE196726 AWI196726 AMM196726 ACQ196726 SU196726 IY196726 C196726 WVK131190 WLO131190 WBS131190 VRW131190 VIA131190 UYE131190 UOI131190 UEM131190 TUQ131190 TKU131190 TAY131190 SRC131190 SHG131190 RXK131190 RNO131190 RDS131190 QTW131190 QKA131190 QAE131190 PQI131190 PGM131190 OWQ131190 OMU131190 OCY131190 NTC131190 NJG131190 MZK131190 MPO131190 MFS131190 LVW131190 LMA131190 LCE131190 KSI131190 KIM131190 JYQ131190 JOU131190 JEY131190 IVC131190 ILG131190 IBK131190 HRO131190 HHS131190 GXW131190 GOA131190 GEE131190 FUI131190 FKM131190 FAQ131190 EQU131190 EGY131190 DXC131190 DNG131190 DDK131190 CTO131190 CJS131190 BZW131190 BQA131190 BGE131190 AWI131190 AMM131190 ACQ131190 SU131190 IY131190 C131190 WVK65654 WLO65654 WBS65654 VRW65654 VIA65654 UYE65654 UOI65654 UEM65654 TUQ65654 TKU65654 TAY65654 SRC65654 SHG65654 RXK65654 RNO65654 RDS65654 QTW65654 QKA65654 QAE65654 PQI65654 PGM65654 OWQ65654 OMU65654 OCY65654 NTC65654 NJG65654 MZK65654 MPO65654 MFS65654 LVW65654 LMA65654 LCE65654 KSI65654 KIM65654 JYQ65654 JOU65654 JEY65654 IVC65654 ILG65654 IBK65654 HRO65654 HHS65654 GXW65654 GOA65654 GEE65654 FUI65654 FKM65654 FAQ65654 EQU65654 EGY65654 DXC65654 DNG65654 DDK65654 CTO65654 CJS65654 BZW65654 BQA65654 BGE65654 AWI65654 AMM65654 ACQ65654 SU65654 IY65654 C65654 WVK118 WLO118 WBS118 VRW118 VIA118 UYE118 UOI118 UEM118 TUQ118 TKU118 TAY118 SRC118 SHG118 RXK118 RNO118 RDS118 QTW118 QKA118 QAE118 PQI118 PGM118 OWQ118 OMU118 OCY118 NTC118 NJG118 MZK118 MPO118 MFS118 LVW118 LMA118 LCE118 KSI118 KIM118 JYQ118 JOU118 JEY118 IVC118 ILG118 IBK118 HRO118 HHS118 GXW118 GOA118 GEE118 FUI118 FKM118 FAQ118 EQU118 EGY118 DXC118 DNG118 DDK118 CTO118 CJS118 BZW118 BQA118 BGE118 AWI118 AMM118 ACQ118 SU118 IY118" xr:uid="{CBD51724-5955-426A-8318-0E4862E3B778}">
      <formula1>$R$119:$R$121</formula1>
    </dataValidation>
    <dataValidation type="list" allowBlank="1" showInputMessage="1" showErrorMessage="1" sqref="C119 WVK983159 WLO983159 WBS983159 VRW983159 VIA983159 UYE983159 UOI983159 UEM983159 TUQ983159 TKU983159 TAY983159 SRC983159 SHG983159 RXK983159 RNO983159 RDS983159 QTW983159 QKA983159 QAE983159 PQI983159 PGM983159 OWQ983159 OMU983159 OCY983159 NTC983159 NJG983159 MZK983159 MPO983159 MFS983159 LVW983159 LMA983159 LCE983159 KSI983159 KIM983159 JYQ983159 JOU983159 JEY983159 IVC983159 ILG983159 IBK983159 HRO983159 HHS983159 GXW983159 GOA983159 GEE983159 FUI983159 FKM983159 FAQ983159 EQU983159 EGY983159 DXC983159 DNG983159 DDK983159 CTO983159 CJS983159 BZW983159 BQA983159 BGE983159 AWI983159 AMM983159 ACQ983159 SU983159 IY983159 C983159 WVK917623 WLO917623 WBS917623 VRW917623 VIA917623 UYE917623 UOI917623 UEM917623 TUQ917623 TKU917623 TAY917623 SRC917623 SHG917623 RXK917623 RNO917623 RDS917623 QTW917623 QKA917623 QAE917623 PQI917623 PGM917623 OWQ917623 OMU917623 OCY917623 NTC917623 NJG917623 MZK917623 MPO917623 MFS917623 LVW917623 LMA917623 LCE917623 KSI917623 KIM917623 JYQ917623 JOU917623 JEY917623 IVC917623 ILG917623 IBK917623 HRO917623 HHS917623 GXW917623 GOA917623 GEE917623 FUI917623 FKM917623 FAQ917623 EQU917623 EGY917623 DXC917623 DNG917623 DDK917623 CTO917623 CJS917623 BZW917623 BQA917623 BGE917623 AWI917623 AMM917623 ACQ917623 SU917623 IY917623 C917623 WVK852087 WLO852087 WBS852087 VRW852087 VIA852087 UYE852087 UOI852087 UEM852087 TUQ852087 TKU852087 TAY852087 SRC852087 SHG852087 RXK852087 RNO852087 RDS852087 QTW852087 QKA852087 QAE852087 PQI852087 PGM852087 OWQ852087 OMU852087 OCY852087 NTC852087 NJG852087 MZK852087 MPO852087 MFS852087 LVW852087 LMA852087 LCE852087 KSI852087 KIM852087 JYQ852087 JOU852087 JEY852087 IVC852087 ILG852087 IBK852087 HRO852087 HHS852087 GXW852087 GOA852087 GEE852087 FUI852087 FKM852087 FAQ852087 EQU852087 EGY852087 DXC852087 DNG852087 DDK852087 CTO852087 CJS852087 BZW852087 BQA852087 BGE852087 AWI852087 AMM852087 ACQ852087 SU852087 IY852087 C852087 WVK786551 WLO786551 WBS786551 VRW786551 VIA786551 UYE786551 UOI786551 UEM786551 TUQ786551 TKU786551 TAY786551 SRC786551 SHG786551 RXK786551 RNO786551 RDS786551 QTW786551 QKA786551 QAE786551 PQI786551 PGM786551 OWQ786551 OMU786551 OCY786551 NTC786551 NJG786551 MZK786551 MPO786551 MFS786551 LVW786551 LMA786551 LCE786551 KSI786551 KIM786551 JYQ786551 JOU786551 JEY786551 IVC786551 ILG786551 IBK786551 HRO786551 HHS786551 GXW786551 GOA786551 GEE786551 FUI786551 FKM786551 FAQ786551 EQU786551 EGY786551 DXC786551 DNG786551 DDK786551 CTO786551 CJS786551 BZW786551 BQA786551 BGE786551 AWI786551 AMM786551 ACQ786551 SU786551 IY786551 C786551 WVK721015 WLO721015 WBS721015 VRW721015 VIA721015 UYE721015 UOI721015 UEM721015 TUQ721015 TKU721015 TAY721015 SRC721015 SHG721015 RXK721015 RNO721015 RDS721015 QTW721015 QKA721015 QAE721015 PQI721015 PGM721015 OWQ721015 OMU721015 OCY721015 NTC721015 NJG721015 MZK721015 MPO721015 MFS721015 LVW721015 LMA721015 LCE721015 KSI721015 KIM721015 JYQ721015 JOU721015 JEY721015 IVC721015 ILG721015 IBK721015 HRO721015 HHS721015 GXW721015 GOA721015 GEE721015 FUI721015 FKM721015 FAQ721015 EQU721015 EGY721015 DXC721015 DNG721015 DDK721015 CTO721015 CJS721015 BZW721015 BQA721015 BGE721015 AWI721015 AMM721015 ACQ721015 SU721015 IY721015 C721015 WVK655479 WLO655479 WBS655479 VRW655479 VIA655479 UYE655479 UOI655479 UEM655479 TUQ655479 TKU655479 TAY655479 SRC655479 SHG655479 RXK655479 RNO655479 RDS655479 QTW655479 QKA655479 QAE655479 PQI655479 PGM655479 OWQ655479 OMU655479 OCY655479 NTC655479 NJG655479 MZK655479 MPO655479 MFS655479 LVW655479 LMA655479 LCE655479 KSI655479 KIM655479 JYQ655479 JOU655479 JEY655479 IVC655479 ILG655479 IBK655479 HRO655479 HHS655479 GXW655479 GOA655479 GEE655479 FUI655479 FKM655479 FAQ655479 EQU655479 EGY655479 DXC655479 DNG655479 DDK655479 CTO655479 CJS655479 BZW655479 BQA655479 BGE655479 AWI655479 AMM655479 ACQ655479 SU655479 IY655479 C655479 WVK589943 WLO589943 WBS589943 VRW589943 VIA589943 UYE589943 UOI589943 UEM589943 TUQ589943 TKU589943 TAY589943 SRC589943 SHG589943 RXK589943 RNO589943 RDS589943 QTW589943 QKA589943 QAE589943 PQI589943 PGM589943 OWQ589943 OMU589943 OCY589943 NTC589943 NJG589943 MZK589943 MPO589943 MFS589943 LVW589943 LMA589943 LCE589943 KSI589943 KIM589943 JYQ589943 JOU589943 JEY589943 IVC589943 ILG589943 IBK589943 HRO589943 HHS589943 GXW589943 GOA589943 GEE589943 FUI589943 FKM589943 FAQ589943 EQU589943 EGY589943 DXC589943 DNG589943 DDK589943 CTO589943 CJS589943 BZW589943 BQA589943 BGE589943 AWI589943 AMM589943 ACQ589943 SU589943 IY589943 C589943 WVK524407 WLO524407 WBS524407 VRW524407 VIA524407 UYE524407 UOI524407 UEM524407 TUQ524407 TKU524407 TAY524407 SRC524407 SHG524407 RXK524407 RNO524407 RDS524407 QTW524407 QKA524407 QAE524407 PQI524407 PGM524407 OWQ524407 OMU524407 OCY524407 NTC524407 NJG524407 MZK524407 MPO524407 MFS524407 LVW524407 LMA524407 LCE524407 KSI524407 KIM524407 JYQ524407 JOU524407 JEY524407 IVC524407 ILG524407 IBK524407 HRO524407 HHS524407 GXW524407 GOA524407 GEE524407 FUI524407 FKM524407 FAQ524407 EQU524407 EGY524407 DXC524407 DNG524407 DDK524407 CTO524407 CJS524407 BZW524407 BQA524407 BGE524407 AWI524407 AMM524407 ACQ524407 SU524407 IY524407 C524407 WVK458871 WLO458871 WBS458871 VRW458871 VIA458871 UYE458871 UOI458871 UEM458871 TUQ458871 TKU458871 TAY458871 SRC458871 SHG458871 RXK458871 RNO458871 RDS458871 QTW458871 QKA458871 QAE458871 PQI458871 PGM458871 OWQ458871 OMU458871 OCY458871 NTC458871 NJG458871 MZK458871 MPO458871 MFS458871 LVW458871 LMA458871 LCE458871 KSI458871 KIM458871 JYQ458871 JOU458871 JEY458871 IVC458871 ILG458871 IBK458871 HRO458871 HHS458871 GXW458871 GOA458871 GEE458871 FUI458871 FKM458871 FAQ458871 EQU458871 EGY458871 DXC458871 DNG458871 DDK458871 CTO458871 CJS458871 BZW458871 BQA458871 BGE458871 AWI458871 AMM458871 ACQ458871 SU458871 IY458871 C458871 WVK393335 WLO393335 WBS393335 VRW393335 VIA393335 UYE393335 UOI393335 UEM393335 TUQ393335 TKU393335 TAY393335 SRC393335 SHG393335 RXK393335 RNO393335 RDS393335 QTW393335 QKA393335 QAE393335 PQI393335 PGM393335 OWQ393335 OMU393335 OCY393335 NTC393335 NJG393335 MZK393335 MPO393335 MFS393335 LVW393335 LMA393335 LCE393335 KSI393335 KIM393335 JYQ393335 JOU393335 JEY393335 IVC393335 ILG393335 IBK393335 HRO393335 HHS393335 GXW393335 GOA393335 GEE393335 FUI393335 FKM393335 FAQ393335 EQU393335 EGY393335 DXC393335 DNG393335 DDK393335 CTO393335 CJS393335 BZW393335 BQA393335 BGE393335 AWI393335 AMM393335 ACQ393335 SU393335 IY393335 C393335 WVK327799 WLO327799 WBS327799 VRW327799 VIA327799 UYE327799 UOI327799 UEM327799 TUQ327799 TKU327799 TAY327799 SRC327799 SHG327799 RXK327799 RNO327799 RDS327799 QTW327799 QKA327799 QAE327799 PQI327799 PGM327799 OWQ327799 OMU327799 OCY327799 NTC327799 NJG327799 MZK327799 MPO327799 MFS327799 LVW327799 LMA327799 LCE327799 KSI327799 KIM327799 JYQ327799 JOU327799 JEY327799 IVC327799 ILG327799 IBK327799 HRO327799 HHS327799 GXW327799 GOA327799 GEE327799 FUI327799 FKM327799 FAQ327799 EQU327799 EGY327799 DXC327799 DNG327799 DDK327799 CTO327799 CJS327799 BZW327799 BQA327799 BGE327799 AWI327799 AMM327799 ACQ327799 SU327799 IY327799 C327799 WVK262263 WLO262263 WBS262263 VRW262263 VIA262263 UYE262263 UOI262263 UEM262263 TUQ262263 TKU262263 TAY262263 SRC262263 SHG262263 RXK262263 RNO262263 RDS262263 QTW262263 QKA262263 QAE262263 PQI262263 PGM262263 OWQ262263 OMU262263 OCY262263 NTC262263 NJG262263 MZK262263 MPO262263 MFS262263 LVW262263 LMA262263 LCE262263 KSI262263 KIM262263 JYQ262263 JOU262263 JEY262263 IVC262263 ILG262263 IBK262263 HRO262263 HHS262263 GXW262263 GOA262263 GEE262263 FUI262263 FKM262263 FAQ262263 EQU262263 EGY262263 DXC262263 DNG262263 DDK262263 CTO262263 CJS262263 BZW262263 BQA262263 BGE262263 AWI262263 AMM262263 ACQ262263 SU262263 IY262263 C262263 WVK196727 WLO196727 WBS196727 VRW196727 VIA196727 UYE196727 UOI196727 UEM196727 TUQ196727 TKU196727 TAY196727 SRC196727 SHG196727 RXK196727 RNO196727 RDS196727 QTW196727 QKA196727 QAE196727 PQI196727 PGM196727 OWQ196727 OMU196727 OCY196727 NTC196727 NJG196727 MZK196727 MPO196727 MFS196727 LVW196727 LMA196727 LCE196727 KSI196727 KIM196727 JYQ196727 JOU196727 JEY196727 IVC196727 ILG196727 IBK196727 HRO196727 HHS196727 GXW196727 GOA196727 GEE196727 FUI196727 FKM196727 FAQ196727 EQU196727 EGY196727 DXC196727 DNG196727 DDK196727 CTO196727 CJS196727 BZW196727 BQA196727 BGE196727 AWI196727 AMM196727 ACQ196727 SU196727 IY196727 C196727 WVK131191 WLO131191 WBS131191 VRW131191 VIA131191 UYE131191 UOI131191 UEM131191 TUQ131191 TKU131191 TAY131191 SRC131191 SHG131191 RXK131191 RNO131191 RDS131191 QTW131191 QKA131191 QAE131191 PQI131191 PGM131191 OWQ131191 OMU131191 OCY131191 NTC131191 NJG131191 MZK131191 MPO131191 MFS131191 LVW131191 LMA131191 LCE131191 KSI131191 KIM131191 JYQ131191 JOU131191 JEY131191 IVC131191 ILG131191 IBK131191 HRO131191 HHS131191 GXW131191 GOA131191 GEE131191 FUI131191 FKM131191 FAQ131191 EQU131191 EGY131191 DXC131191 DNG131191 DDK131191 CTO131191 CJS131191 BZW131191 BQA131191 BGE131191 AWI131191 AMM131191 ACQ131191 SU131191 IY131191 C131191 WVK65655 WLO65655 WBS65655 VRW65655 VIA65655 UYE65655 UOI65655 UEM65655 TUQ65655 TKU65655 TAY65655 SRC65655 SHG65655 RXK65655 RNO65655 RDS65655 QTW65655 QKA65655 QAE65655 PQI65655 PGM65655 OWQ65655 OMU65655 OCY65655 NTC65655 NJG65655 MZK65655 MPO65655 MFS65655 LVW65655 LMA65655 LCE65655 KSI65655 KIM65655 JYQ65655 JOU65655 JEY65655 IVC65655 ILG65655 IBK65655 HRO65655 HHS65655 GXW65655 GOA65655 GEE65655 FUI65655 FKM65655 FAQ65655 EQU65655 EGY65655 DXC65655 DNG65655 DDK65655 CTO65655 CJS65655 BZW65655 BQA65655 BGE65655 AWI65655 AMM65655 ACQ65655 SU65655 IY65655 C65655 WVK119 WLO119 WBS119 VRW119 VIA119 UYE119 UOI119 UEM119 TUQ119 TKU119 TAY119 SRC119 SHG119 RXK119 RNO119 RDS119 QTW119 QKA119 QAE119 PQI119 PGM119 OWQ119 OMU119 OCY119 NTC119 NJG119 MZK119 MPO119 MFS119 LVW119 LMA119 LCE119 KSI119 KIM119 JYQ119 JOU119 JEY119 IVC119 ILG119 IBK119 HRO119 HHS119 GXW119 GOA119 GEE119 FUI119 FKM119 FAQ119 EQU119 EGY119 DXC119 DNG119 DDK119 CTO119 CJS119 BZW119 BQA119 BGE119 AWI119 AMM119 ACQ119 SU119 IY119" xr:uid="{60BCEF31-FEC8-4BBD-BC4A-7DC39D6A19DC}">
      <formula1>$R$122:$R$124</formula1>
    </dataValidation>
    <dataValidation type="list" allowBlank="1" showInputMessage="1" showErrorMessage="1" sqref="C113 WVK983153 WLO983153 WBS983153 VRW983153 VIA983153 UYE983153 UOI983153 UEM983153 TUQ983153 TKU983153 TAY983153 SRC983153 SHG983153 RXK983153 RNO983153 RDS983153 QTW983153 QKA983153 QAE983153 PQI983153 PGM983153 OWQ983153 OMU983153 OCY983153 NTC983153 NJG983153 MZK983153 MPO983153 MFS983153 LVW983153 LMA983153 LCE983153 KSI983153 KIM983153 JYQ983153 JOU983153 JEY983153 IVC983153 ILG983153 IBK983153 HRO983153 HHS983153 GXW983153 GOA983153 GEE983153 FUI983153 FKM983153 FAQ983153 EQU983153 EGY983153 DXC983153 DNG983153 DDK983153 CTO983153 CJS983153 BZW983153 BQA983153 BGE983153 AWI983153 AMM983153 ACQ983153 SU983153 IY983153 C983153 WVK917617 WLO917617 WBS917617 VRW917617 VIA917617 UYE917617 UOI917617 UEM917617 TUQ917617 TKU917617 TAY917617 SRC917617 SHG917617 RXK917617 RNO917617 RDS917617 QTW917617 QKA917617 QAE917617 PQI917617 PGM917617 OWQ917617 OMU917617 OCY917617 NTC917617 NJG917617 MZK917617 MPO917617 MFS917617 LVW917617 LMA917617 LCE917617 KSI917617 KIM917617 JYQ917617 JOU917617 JEY917617 IVC917617 ILG917617 IBK917617 HRO917617 HHS917617 GXW917617 GOA917617 GEE917617 FUI917617 FKM917617 FAQ917617 EQU917617 EGY917617 DXC917617 DNG917617 DDK917617 CTO917617 CJS917617 BZW917617 BQA917617 BGE917617 AWI917617 AMM917617 ACQ917617 SU917617 IY917617 C917617 WVK852081 WLO852081 WBS852081 VRW852081 VIA852081 UYE852081 UOI852081 UEM852081 TUQ852081 TKU852081 TAY852081 SRC852081 SHG852081 RXK852081 RNO852081 RDS852081 QTW852081 QKA852081 QAE852081 PQI852081 PGM852081 OWQ852081 OMU852081 OCY852081 NTC852081 NJG852081 MZK852081 MPO852081 MFS852081 LVW852081 LMA852081 LCE852081 KSI852081 KIM852081 JYQ852081 JOU852081 JEY852081 IVC852081 ILG852081 IBK852081 HRO852081 HHS852081 GXW852081 GOA852081 GEE852081 FUI852081 FKM852081 FAQ852081 EQU852081 EGY852081 DXC852081 DNG852081 DDK852081 CTO852081 CJS852081 BZW852081 BQA852081 BGE852081 AWI852081 AMM852081 ACQ852081 SU852081 IY852081 C852081 WVK786545 WLO786545 WBS786545 VRW786545 VIA786545 UYE786545 UOI786545 UEM786545 TUQ786545 TKU786545 TAY786545 SRC786545 SHG786545 RXK786545 RNO786545 RDS786545 QTW786545 QKA786545 QAE786545 PQI786545 PGM786545 OWQ786545 OMU786545 OCY786545 NTC786545 NJG786545 MZK786545 MPO786545 MFS786545 LVW786545 LMA786545 LCE786545 KSI786545 KIM786545 JYQ786545 JOU786545 JEY786545 IVC786545 ILG786545 IBK786545 HRO786545 HHS786545 GXW786545 GOA786545 GEE786545 FUI786545 FKM786545 FAQ786545 EQU786545 EGY786545 DXC786545 DNG786545 DDK786545 CTO786545 CJS786545 BZW786545 BQA786545 BGE786545 AWI786545 AMM786545 ACQ786545 SU786545 IY786545 C786545 WVK721009 WLO721009 WBS721009 VRW721009 VIA721009 UYE721009 UOI721009 UEM721009 TUQ721009 TKU721009 TAY721009 SRC721009 SHG721009 RXK721009 RNO721009 RDS721009 QTW721009 QKA721009 QAE721009 PQI721009 PGM721009 OWQ721009 OMU721009 OCY721009 NTC721009 NJG721009 MZK721009 MPO721009 MFS721009 LVW721009 LMA721009 LCE721009 KSI721009 KIM721009 JYQ721009 JOU721009 JEY721009 IVC721009 ILG721009 IBK721009 HRO721009 HHS721009 GXW721009 GOA721009 GEE721009 FUI721009 FKM721009 FAQ721009 EQU721009 EGY721009 DXC721009 DNG721009 DDK721009 CTO721009 CJS721009 BZW721009 BQA721009 BGE721009 AWI721009 AMM721009 ACQ721009 SU721009 IY721009 C721009 WVK655473 WLO655473 WBS655473 VRW655473 VIA655473 UYE655473 UOI655473 UEM655473 TUQ655473 TKU655473 TAY655473 SRC655473 SHG655473 RXK655473 RNO655473 RDS655473 QTW655473 QKA655473 QAE655473 PQI655473 PGM655473 OWQ655473 OMU655473 OCY655473 NTC655473 NJG655473 MZK655473 MPO655473 MFS655473 LVW655473 LMA655473 LCE655473 KSI655473 KIM655473 JYQ655473 JOU655473 JEY655473 IVC655473 ILG655473 IBK655473 HRO655473 HHS655473 GXW655473 GOA655473 GEE655473 FUI655473 FKM655473 FAQ655473 EQU655473 EGY655473 DXC655473 DNG655473 DDK655473 CTO655473 CJS655473 BZW655473 BQA655473 BGE655473 AWI655473 AMM655473 ACQ655473 SU655473 IY655473 C655473 WVK589937 WLO589937 WBS589937 VRW589937 VIA589937 UYE589937 UOI589937 UEM589937 TUQ589937 TKU589937 TAY589937 SRC589937 SHG589937 RXK589937 RNO589937 RDS589937 QTW589937 QKA589937 QAE589937 PQI589937 PGM589937 OWQ589937 OMU589937 OCY589937 NTC589937 NJG589937 MZK589937 MPO589937 MFS589937 LVW589937 LMA589937 LCE589937 KSI589937 KIM589937 JYQ589937 JOU589937 JEY589937 IVC589937 ILG589937 IBK589937 HRO589937 HHS589937 GXW589937 GOA589937 GEE589937 FUI589937 FKM589937 FAQ589937 EQU589937 EGY589937 DXC589937 DNG589937 DDK589937 CTO589937 CJS589937 BZW589937 BQA589937 BGE589937 AWI589937 AMM589937 ACQ589937 SU589937 IY589937 C589937 WVK524401 WLO524401 WBS524401 VRW524401 VIA524401 UYE524401 UOI524401 UEM524401 TUQ524401 TKU524401 TAY524401 SRC524401 SHG524401 RXK524401 RNO524401 RDS524401 QTW524401 QKA524401 QAE524401 PQI524401 PGM524401 OWQ524401 OMU524401 OCY524401 NTC524401 NJG524401 MZK524401 MPO524401 MFS524401 LVW524401 LMA524401 LCE524401 KSI524401 KIM524401 JYQ524401 JOU524401 JEY524401 IVC524401 ILG524401 IBK524401 HRO524401 HHS524401 GXW524401 GOA524401 GEE524401 FUI524401 FKM524401 FAQ524401 EQU524401 EGY524401 DXC524401 DNG524401 DDK524401 CTO524401 CJS524401 BZW524401 BQA524401 BGE524401 AWI524401 AMM524401 ACQ524401 SU524401 IY524401 C524401 WVK458865 WLO458865 WBS458865 VRW458865 VIA458865 UYE458865 UOI458865 UEM458865 TUQ458865 TKU458865 TAY458865 SRC458865 SHG458865 RXK458865 RNO458865 RDS458865 QTW458865 QKA458865 QAE458865 PQI458865 PGM458865 OWQ458865 OMU458865 OCY458865 NTC458865 NJG458865 MZK458865 MPO458865 MFS458865 LVW458865 LMA458865 LCE458865 KSI458865 KIM458865 JYQ458865 JOU458865 JEY458865 IVC458865 ILG458865 IBK458865 HRO458865 HHS458865 GXW458865 GOA458865 GEE458865 FUI458865 FKM458865 FAQ458865 EQU458865 EGY458865 DXC458865 DNG458865 DDK458865 CTO458865 CJS458865 BZW458865 BQA458865 BGE458865 AWI458865 AMM458865 ACQ458865 SU458865 IY458865 C458865 WVK393329 WLO393329 WBS393329 VRW393329 VIA393329 UYE393329 UOI393329 UEM393329 TUQ393329 TKU393329 TAY393329 SRC393329 SHG393329 RXK393329 RNO393329 RDS393329 QTW393329 QKA393329 QAE393329 PQI393329 PGM393329 OWQ393329 OMU393329 OCY393329 NTC393329 NJG393329 MZK393329 MPO393329 MFS393329 LVW393329 LMA393329 LCE393329 KSI393329 KIM393329 JYQ393329 JOU393329 JEY393329 IVC393329 ILG393329 IBK393329 HRO393329 HHS393329 GXW393329 GOA393329 GEE393329 FUI393329 FKM393329 FAQ393329 EQU393329 EGY393329 DXC393329 DNG393329 DDK393329 CTO393329 CJS393329 BZW393329 BQA393329 BGE393329 AWI393329 AMM393329 ACQ393329 SU393329 IY393329 C393329 WVK327793 WLO327793 WBS327793 VRW327793 VIA327793 UYE327793 UOI327793 UEM327793 TUQ327793 TKU327793 TAY327793 SRC327793 SHG327793 RXK327793 RNO327793 RDS327793 QTW327793 QKA327793 QAE327793 PQI327793 PGM327793 OWQ327793 OMU327793 OCY327793 NTC327793 NJG327793 MZK327793 MPO327793 MFS327793 LVW327793 LMA327793 LCE327793 KSI327793 KIM327793 JYQ327793 JOU327793 JEY327793 IVC327793 ILG327793 IBK327793 HRO327793 HHS327793 GXW327793 GOA327793 GEE327793 FUI327793 FKM327793 FAQ327793 EQU327793 EGY327793 DXC327793 DNG327793 DDK327793 CTO327793 CJS327793 BZW327793 BQA327793 BGE327793 AWI327793 AMM327793 ACQ327793 SU327793 IY327793 C327793 WVK262257 WLO262257 WBS262257 VRW262257 VIA262257 UYE262257 UOI262257 UEM262257 TUQ262257 TKU262257 TAY262257 SRC262257 SHG262257 RXK262257 RNO262257 RDS262257 QTW262257 QKA262257 QAE262257 PQI262257 PGM262257 OWQ262257 OMU262257 OCY262257 NTC262257 NJG262257 MZK262257 MPO262257 MFS262257 LVW262257 LMA262257 LCE262257 KSI262257 KIM262257 JYQ262257 JOU262257 JEY262257 IVC262257 ILG262257 IBK262257 HRO262257 HHS262257 GXW262257 GOA262257 GEE262257 FUI262257 FKM262257 FAQ262257 EQU262257 EGY262257 DXC262257 DNG262257 DDK262257 CTO262257 CJS262257 BZW262257 BQA262257 BGE262257 AWI262257 AMM262257 ACQ262257 SU262257 IY262257 C262257 WVK196721 WLO196721 WBS196721 VRW196721 VIA196721 UYE196721 UOI196721 UEM196721 TUQ196721 TKU196721 TAY196721 SRC196721 SHG196721 RXK196721 RNO196721 RDS196721 QTW196721 QKA196721 QAE196721 PQI196721 PGM196721 OWQ196721 OMU196721 OCY196721 NTC196721 NJG196721 MZK196721 MPO196721 MFS196721 LVW196721 LMA196721 LCE196721 KSI196721 KIM196721 JYQ196721 JOU196721 JEY196721 IVC196721 ILG196721 IBK196721 HRO196721 HHS196721 GXW196721 GOA196721 GEE196721 FUI196721 FKM196721 FAQ196721 EQU196721 EGY196721 DXC196721 DNG196721 DDK196721 CTO196721 CJS196721 BZW196721 BQA196721 BGE196721 AWI196721 AMM196721 ACQ196721 SU196721 IY196721 C196721 WVK131185 WLO131185 WBS131185 VRW131185 VIA131185 UYE131185 UOI131185 UEM131185 TUQ131185 TKU131185 TAY131185 SRC131185 SHG131185 RXK131185 RNO131185 RDS131185 QTW131185 QKA131185 QAE131185 PQI131185 PGM131185 OWQ131185 OMU131185 OCY131185 NTC131185 NJG131185 MZK131185 MPO131185 MFS131185 LVW131185 LMA131185 LCE131185 KSI131185 KIM131185 JYQ131185 JOU131185 JEY131185 IVC131185 ILG131185 IBK131185 HRO131185 HHS131185 GXW131185 GOA131185 GEE131185 FUI131185 FKM131185 FAQ131185 EQU131185 EGY131185 DXC131185 DNG131185 DDK131185 CTO131185 CJS131185 BZW131185 BQA131185 BGE131185 AWI131185 AMM131185 ACQ131185 SU131185 IY131185 C131185 WVK65649 WLO65649 WBS65649 VRW65649 VIA65649 UYE65649 UOI65649 UEM65649 TUQ65649 TKU65649 TAY65649 SRC65649 SHG65649 RXK65649 RNO65649 RDS65649 QTW65649 QKA65649 QAE65649 PQI65649 PGM65649 OWQ65649 OMU65649 OCY65649 NTC65649 NJG65649 MZK65649 MPO65649 MFS65649 LVW65649 LMA65649 LCE65649 KSI65649 KIM65649 JYQ65649 JOU65649 JEY65649 IVC65649 ILG65649 IBK65649 HRO65649 HHS65649 GXW65649 GOA65649 GEE65649 FUI65649 FKM65649 FAQ65649 EQU65649 EGY65649 DXC65649 DNG65649 DDK65649 CTO65649 CJS65649 BZW65649 BQA65649 BGE65649 AWI65649 AMM65649 ACQ65649 SU65649 IY65649 C65649 WVK113 WLO113 WBS113 VRW113 VIA113 UYE113 UOI113 UEM113 TUQ113 TKU113 TAY113 SRC113 SHG113 RXK113 RNO113 RDS113 QTW113 QKA113 QAE113 PQI113 PGM113 OWQ113 OMU113 OCY113 NTC113 NJG113 MZK113 MPO113 MFS113 LVW113 LMA113 LCE113 KSI113 KIM113 JYQ113 JOU113 JEY113 IVC113 ILG113 IBK113 HRO113 HHS113 GXW113 GOA113 GEE113 FUI113 FKM113 FAQ113 EQU113 EGY113 DXC113 DNG113 DDK113 CTO113 CJS113 BZW113 BQA113 BGE113 AWI113 AMM113 ACQ113 SU113 IY113" xr:uid="{6700EA21-F634-4AB1-BD56-D0CED801C257}">
      <formula1>$T$107:$T$109</formula1>
    </dataValidation>
    <dataValidation type="list" allowBlank="1" showInputMessage="1" showErrorMessage="1" sqref="C110 WVK983150 WLO983150 WBS983150 VRW983150 VIA983150 UYE983150 UOI983150 UEM983150 TUQ983150 TKU983150 TAY983150 SRC983150 SHG983150 RXK983150 RNO983150 RDS983150 QTW983150 QKA983150 QAE983150 PQI983150 PGM983150 OWQ983150 OMU983150 OCY983150 NTC983150 NJG983150 MZK983150 MPO983150 MFS983150 LVW983150 LMA983150 LCE983150 KSI983150 KIM983150 JYQ983150 JOU983150 JEY983150 IVC983150 ILG983150 IBK983150 HRO983150 HHS983150 GXW983150 GOA983150 GEE983150 FUI983150 FKM983150 FAQ983150 EQU983150 EGY983150 DXC983150 DNG983150 DDK983150 CTO983150 CJS983150 BZW983150 BQA983150 BGE983150 AWI983150 AMM983150 ACQ983150 SU983150 IY983150 C983150 WVK917614 WLO917614 WBS917614 VRW917614 VIA917614 UYE917614 UOI917614 UEM917614 TUQ917614 TKU917614 TAY917614 SRC917614 SHG917614 RXK917614 RNO917614 RDS917614 QTW917614 QKA917614 QAE917614 PQI917614 PGM917614 OWQ917614 OMU917614 OCY917614 NTC917614 NJG917614 MZK917614 MPO917614 MFS917614 LVW917614 LMA917614 LCE917614 KSI917614 KIM917614 JYQ917614 JOU917614 JEY917614 IVC917614 ILG917614 IBK917614 HRO917614 HHS917614 GXW917614 GOA917614 GEE917614 FUI917614 FKM917614 FAQ917614 EQU917614 EGY917614 DXC917614 DNG917614 DDK917614 CTO917614 CJS917614 BZW917614 BQA917614 BGE917614 AWI917614 AMM917614 ACQ917614 SU917614 IY917614 C917614 WVK852078 WLO852078 WBS852078 VRW852078 VIA852078 UYE852078 UOI852078 UEM852078 TUQ852078 TKU852078 TAY852078 SRC852078 SHG852078 RXK852078 RNO852078 RDS852078 QTW852078 QKA852078 QAE852078 PQI852078 PGM852078 OWQ852078 OMU852078 OCY852078 NTC852078 NJG852078 MZK852078 MPO852078 MFS852078 LVW852078 LMA852078 LCE852078 KSI852078 KIM852078 JYQ852078 JOU852078 JEY852078 IVC852078 ILG852078 IBK852078 HRO852078 HHS852078 GXW852078 GOA852078 GEE852078 FUI852078 FKM852078 FAQ852078 EQU852078 EGY852078 DXC852078 DNG852078 DDK852078 CTO852078 CJS852078 BZW852078 BQA852078 BGE852078 AWI852078 AMM852078 ACQ852078 SU852078 IY852078 C852078 WVK786542 WLO786542 WBS786542 VRW786542 VIA786542 UYE786542 UOI786542 UEM786542 TUQ786542 TKU786542 TAY786542 SRC786542 SHG786542 RXK786542 RNO786542 RDS786542 QTW786542 QKA786542 QAE786542 PQI786542 PGM786542 OWQ786542 OMU786542 OCY786542 NTC786542 NJG786542 MZK786542 MPO786542 MFS786542 LVW786542 LMA786542 LCE786542 KSI786542 KIM786542 JYQ786542 JOU786542 JEY786542 IVC786542 ILG786542 IBK786542 HRO786542 HHS786542 GXW786542 GOA786542 GEE786542 FUI786542 FKM786542 FAQ786542 EQU786542 EGY786542 DXC786542 DNG786542 DDK786542 CTO786542 CJS786542 BZW786542 BQA786542 BGE786542 AWI786542 AMM786542 ACQ786542 SU786542 IY786542 C786542 WVK721006 WLO721006 WBS721006 VRW721006 VIA721006 UYE721006 UOI721006 UEM721006 TUQ721006 TKU721006 TAY721006 SRC721006 SHG721006 RXK721006 RNO721006 RDS721006 QTW721006 QKA721006 QAE721006 PQI721006 PGM721006 OWQ721006 OMU721006 OCY721006 NTC721006 NJG721006 MZK721006 MPO721006 MFS721006 LVW721006 LMA721006 LCE721006 KSI721006 KIM721006 JYQ721006 JOU721006 JEY721006 IVC721006 ILG721006 IBK721006 HRO721006 HHS721006 GXW721006 GOA721006 GEE721006 FUI721006 FKM721006 FAQ721006 EQU721006 EGY721006 DXC721006 DNG721006 DDK721006 CTO721006 CJS721006 BZW721006 BQA721006 BGE721006 AWI721006 AMM721006 ACQ721006 SU721006 IY721006 C721006 WVK655470 WLO655470 WBS655470 VRW655470 VIA655470 UYE655470 UOI655470 UEM655470 TUQ655470 TKU655470 TAY655470 SRC655470 SHG655470 RXK655470 RNO655470 RDS655470 QTW655470 QKA655470 QAE655470 PQI655470 PGM655470 OWQ655470 OMU655470 OCY655470 NTC655470 NJG655470 MZK655470 MPO655470 MFS655470 LVW655470 LMA655470 LCE655470 KSI655470 KIM655470 JYQ655470 JOU655470 JEY655470 IVC655470 ILG655470 IBK655470 HRO655470 HHS655470 GXW655470 GOA655470 GEE655470 FUI655470 FKM655470 FAQ655470 EQU655470 EGY655470 DXC655470 DNG655470 DDK655470 CTO655470 CJS655470 BZW655470 BQA655470 BGE655470 AWI655470 AMM655470 ACQ655470 SU655470 IY655470 C655470 WVK589934 WLO589934 WBS589934 VRW589934 VIA589934 UYE589934 UOI589934 UEM589934 TUQ589934 TKU589934 TAY589934 SRC589934 SHG589934 RXK589934 RNO589934 RDS589934 QTW589934 QKA589934 QAE589934 PQI589934 PGM589934 OWQ589934 OMU589934 OCY589934 NTC589934 NJG589934 MZK589934 MPO589934 MFS589934 LVW589934 LMA589934 LCE589934 KSI589934 KIM589934 JYQ589934 JOU589934 JEY589934 IVC589934 ILG589934 IBK589934 HRO589934 HHS589934 GXW589934 GOA589934 GEE589934 FUI589934 FKM589934 FAQ589934 EQU589934 EGY589934 DXC589934 DNG589934 DDK589934 CTO589934 CJS589934 BZW589934 BQA589934 BGE589934 AWI589934 AMM589934 ACQ589934 SU589934 IY589934 C589934 WVK524398 WLO524398 WBS524398 VRW524398 VIA524398 UYE524398 UOI524398 UEM524398 TUQ524398 TKU524398 TAY524398 SRC524398 SHG524398 RXK524398 RNO524398 RDS524398 QTW524398 QKA524398 QAE524398 PQI524398 PGM524398 OWQ524398 OMU524398 OCY524398 NTC524398 NJG524398 MZK524398 MPO524398 MFS524398 LVW524398 LMA524398 LCE524398 KSI524398 KIM524398 JYQ524398 JOU524398 JEY524398 IVC524398 ILG524398 IBK524398 HRO524398 HHS524398 GXW524398 GOA524398 GEE524398 FUI524398 FKM524398 FAQ524398 EQU524398 EGY524398 DXC524398 DNG524398 DDK524398 CTO524398 CJS524398 BZW524398 BQA524398 BGE524398 AWI524398 AMM524398 ACQ524398 SU524398 IY524398 C524398 WVK458862 WLO458862 WBS458862 VRW458862 VIA458862 UYE458862 UOI458862 UEM458862 TUQ458862 TKU458862 TAY458862 SRC458862 SHG458862 RXK458862 RNO458862 RDS458862 QTW458862 QKA458862 QAE458862 PQI458862 PGM458862 OWQ458862 OMU458862 OCY458862 NTC458862 NJG458862 MZK458862 MPO458862 MFS458862 LVW458862 LMA458862 LCE458862 KSI458862 KIM458862 JYQ458862 JOU458862 JEY458862 IVC458862 ILG458862 IBK458862 HRO458862 HHS458862 GXW458862 GOA458862 GEE458862 FUI458862 FKM458862 FAQ458862 EQU458862 EGY458862 DXC458862 DNG458862 DDK458862 CTO458862 CJS458862 BZW458862 BQA458862 BGE458862 AWI458862 AMM458862 ACQ458862 SU458862 IY458862 C458862 WVK393326 WLO393326 WBS393326 VRW393326 VIA393326 UYE393326 UOI393326 UEM393326 TUQ393326 TKU393326 TAY393326 SRC393326 SHG393326 RXK393326 RNO393326 RDS393326 QTW393326 QKA393326 QAE393326 PQI393326 PGM393326 OWQ393326 OMU393326 OCY393326 NTC393326 NJG393326 MZK393326 MPO393326 MFS393326 LVW393326 LMA393326 LCE393326 KSI393326 KIM393326 JYQ393326 JOU393326 JEY393326 IVC393326 ILG393326 IBK393326 HRO393326 HHS393326 GXW393326 GOA393326 GEE393326 FUI393326 FKM393326 FAQ393326 EQU393326 EGY393326 DXC393326 DNG393326 DDK393326 CTO393326 CJS393326 BZW393326 BQA393326 BGE393326 AWI393326 AMM393326 ACQ393326 SU393326 IY393326 C393326 WVK327790 WLO327790 WBS327790 VRW327790 VIA327790 UYE327790 UOI327790 UEM327790 TUQ327790 TKU327790 TAY327790 SRC327790 SHG327790 RXK327790 RNO327790 RDS327790 QTW327790 QKA327790 QAE327790 PQI327790 PGM327790 OWQ327790 OMU327790 OCY327790 NTC327790 NJG327790 MZK327790 MPO327790 MFS327790 LVW327790 LMA327790 LCE327790 KSI327790 KIM327790 JYQ327790 JOU327790 JEY327790 IVC327790 ILG327790 IBK327790 HRO327790 HHS327790 GXW327790 GOA327790 GEE327790 FUI327790 FKM327790 FAQ327790 EQU327790 EGY327790 DXC327790 DNG327790 DDK327790 CTO327790 CJS327790 BZW327790 BQA327790 BGE327790 AWI327790 AMM327790 ACQ327790 SU327790 IY327790 C327790 WVK262254 WLO262254 WBS262254 VRW262254 VIA262254 UYE262254 UOI262254 UEM262254 TUQ262254 TKU262254 TAY262254 SRC262254 SHG262254 RXK262254 RNO262254 RDS262254 QTW262254 QKA262254 QAE262254 PQI262254 PGM262254 OWQ262254 OMU262254 OCY262254 NTC262254 NJG262254 MZK262254 MPO262254 MFS262254 LVW262254 LMA262254 LCE262254 KSI262254 KIM262254 JYQ262254 JOU262254 JEY262254 IVC262254 ILG262254 IBK262254 HRO262254 HHS262254 GXW262254 GOA262254 GEE262254 FUI262254 FKM262254 FAQ262254 EQU262254 EGY262254 DXC262254 DNG262254 DDK262254 CTO262254 CJS262254 BZW262254 BQA262254 BGE262254 AWI262254 AMM262254 ACQ262254 SU262254 IY262254 C262254 WVK196718 WLO196718 WBS196718 VRW196718 VIA196718 UYE196718 UOI196718 UEM196718 TUQ196718 TKU196718 TAY196718 SRC196718 SHG196718 RXK196718 RNO196718 RDS196718 QTW196718 QKA196718 QAE196718 PQI196718 PGM196718 OWQ196718 OMU196718 OCY196718 NTC196718 NJG196718 MZK196718 MPO196718 MFS196718 LVW196718 LMA196718 LCE196718 KSI196718 KIM196718 JYQ196718 JOU196718 JEY196718 IVC196718 ILG196718 IBK196718 HRO196718 HHS196718 GXW196718 GOA196718 GEE196718 FUI196718 FKM196718 FAQ196718 EQU196718 EGY196718 DXC196718 DNG196718 DDK196718 CTO196718 CJS196718 BZW196718 BQA196718 BGE196718 AWI196718 AMM196718 ACQ196718 SU196718 IY196718 C196718 WVK131182 WLO131182 WBS131182 VRW131182 VIA131182 UYE131182 UOI131182 UEM131182 TUQ131182 TKU131182 TAY131182 SRC131182 SHG131182 RXK131182 RNO131182 RDS131182 QTW131182 QKA131182 QAE131182 PQI131182 PGM131182 OWQ131182 OMU131182 OCY131182 NTC131182 NJG131182 MZK131182 MPO131182 MFS131182 LVW131182 LMA131182 LCE131182 KSI131182 KIM131182 JYQ131182 JOU131182 JEY131182 IVC131182 ILG131182 IBK131182 HRO131182 HHS131182 GXW131182 GOA131182 GEE131182 FUI131182 FKM131182 FAQ131182 EQU131182 EGY131182 DXC131182 DNG131182 DDK131182 CTO131182 CJS131182 BZW131182 BQA131182 BGE131182 AWI131182 AMM131182 ACQ131182 SU131182 IY131182 C131182 WVK65646 WLO65646 WBS65646 VRW65646 VIA65646 UYE65646 UOI65646 UEM65646 TUQ65646 TKU65646 TAY65646 SRC65646 SHG65646 RXK65646 RNO65646 RDS65646 QTW65646 QKA65646 QAE65646 PQI65646 PGM65646 OWQ65646 OMU65646 OCY65646 NTC65646 NJG65646 MZK65646 MPO65646 MFS65646 LVW65646 LMA65646 LCE65646 KSI65646 KIM65646 JYQ65646 JOU65646 JEY65646 IVC65646 ILG65646 IBK65646 HRO65646 HHS65646 GXW65646 GOA65646 GEE65646 FUI65646 FKM65646 FAQ65646 EQU65646 EGY65646 DXC65646 DNG65646 DDK65646 CTO65646 CJS65646 BZW65646 BQA65646 BGE65646 AWI65646 AMM65646 ACQ65646 SU65646 IY65646 C65646 WVK110 WLO110 WBS110 VRW110 VIA110 UYE110 UOI110 UEM110 TUQ110 TKU110 TAY110 SRC110 SHG110 RXK110 RNO110 RDS110 QTW110 QKA110 QAE110 PQI110 PGM110 OWQ110 OMU110 OCY110 NTC110 NJG110 MZK110 MPO110 MFS110 LVW110 LMA110 LCE110 KSI110 KIM110 JYQ110 JOU110 JEY110 IVC110 ILG110 IBK110 HRO110 HHS110 GXW110 GOA110 GEE110 FUI110 FKM110 FAQ110 EQU110 EGY110 DXC110 DNG110 DDK110 CTO110 CJS110 BZW110 BQA110 BGE110 AWI110 AMM110 ACQ110 SU110 IY110" xr:uid="{F1D50878-4AFE-4421-B0FB-18A6DB0A1501}">
      <formula1>$T$101:$T$103</formula1>
    </dataValidation>
    <dataValidation type="list" allowBlank="1" showInputMessage="1" showErrorMessage="1" sqref="C116 WVK983156 WLO983156 WBS983156 VRW983156 VIA983156 UYE983156 UOI983156 UEM983156 TUQ983156 TKU983156 TAY983156 SRC983156 SHG983156 RXK983156 RNO983156 RDS983156 QTW983156 QKA983156 QAE983156 PQI983156 PGM983156 OWQ983156 OMU983156 OCY983156 NTC983156 NJG983156 MZK983156 MPO983156 MFS983156 LVW983156 LMA983156 LCE983156 KSI983156 KIM983156 JYQ983156 JOU983156 JEY983156 IVC983156 ILG983156 IBK983156 HRO983156 HHS983156 GXW983156 GOA983156 GEE983156 FUI983156 FKM983156 FAQ983156 EQU983156 EGY983156 DXC983156 DNG983156 DDK983156 CTO983156 CJS983156 BZW983156 BQA983156 BGE983156 AWI983156 AMM983156 ACQ983156 SU983156 IY983156 C983156 WVK917620 WLO917620 WBS917620 VRW917620 VIA917620 UYE917620 UOI917620 UEM917620 TUQ917620 TKU917620 TAY917620 SRC917620 SHG917620 RXK917620 RNO917620 RDS917620 QTW917620 QKA917620 QAE917620 PQI917620 PGM917620 OWQ917620 OMU917620 OCY917620 NTC917620 NJG917620 MZK917620 MPO917620 MFS917620 LVW917620 LMA917620 LCE917620 KSI917620 KIM917620 JYQ917620 JOU917620 JEY917620 IVC917620 ILG917620 IBK917620 HRO917620 HHS917620 GXW917620 GOA917620 GEE917620 FUI917620 FKM917620 FAQ917620 EQU917620 EGY917620 DXC917620 DNG917620 DDK917620 CTO917620 CJS917620 BZW917620 BQA917620 BGE917620 AWI917620 AMM917620 ACQ917620 SU917620 IY917620 C917620 WVK852084 WLO852084 WBS852084 VRW852084 VIA852084 UYE852084 UOI852084 UEM852084 TUQ852084 TKU852084 TAY852084 SRC852084 SHG852084 RXK852084 RNO852084 RDS852084 QTW852084 QKA852084 QAE852084 PQI852084 PGM852084 OWQ852084 OMU852084 OCY852084 NTC852084 NJG852084 MZK852084 MPO852084 MFS852084 LVW852084 LMA852084 LCE852084 KSI852084 KIM852084 JYQ852084 JOU852084 JEY852084 IVC852084 ILG852084 IBK852084 HRO852084 HHS852084 GXW852084 GOA852084 GEE852084 FUI852084 FKM852084 FAQ852084 EQU852084 EGY852084 DXC852084 DNG852084 DDK852084 CTO852084 CJS852084 BZW852084 BQA852084 BGE852084 AWI852084 AMM852084 ACQ852084 SU852084 IY852084 C852084 WVK786548 WLO786548 WBS786548 VRW786548 VIA786548 UYE786548 UOI786548 UEM786548 TUQ786548 TKU786548 TAY786548 SRC786548 SHG786548 RXK786548 RNO786548 RDS786548 QTW786548 QKA786548 QAE786548 PQI786548 PGM786548 OWQ786548 OMU786548 OCY786548 NTC786548 NJG786548 MZK786548 MPO786548 MFS786548 LVW786548 LMA786548 LCE786548 KSI786548 KIM786548 JYQ786548 JOU786548 JEY786548 IVC786548 ILG786548 IBK786548 HRO786548 HHS786548 GXW786548 GOA786548 GEE786548 FUI786548 FKM786548 FAQ786548 EQU786548 EGY786548 DXC786548 DNG786548 DDK786548 CTO786548 CJS786548 BZW786548 BQA786548 BGE786548 AWI786548 AMM786548 ACQ786548 SU786548 IY786548 C786548 WVK721012 WLO721012 WBS721012 VRW721012 VIA721012 UYE721012 UOI721012 UEM721012 TUQ721012 TKU721012 TAY721012 SRC721012 SHG721012 RXK721012 RNO721012 RDS721012 QTW721012 QKA721012 QAE721012 PQI721012 PGM721012 OWQ721012 OMU721012 OCY721012 NTC721012 NJG721012 MZK721012 MPO721012 MFS721012 LVW721012 LMA721012 LCE721012 KSI721012 KIM721012 JYQ721012 JOU721012 JEY721012 IVC721012 ILG721012 IBK721012 HRO721012 HHS721012 GXW721012 GOA721012 GEE721012 FUI721012 FKM721012 FAQ721012 EQU721012 EGY721012 DXC721012 DNG721012 DDK721012 CTO721012 CJS721012 BZW721012 BQA721012 BGE721012 AWI721012 AMM721012 ACQ721012 SU721012 IY721012 C721012 WVK655476 WLO655476 WBS655476 VRW655476 VIA655476 UYE655476 UOI655476 UEM655476 TUQ655476 TKU655476 TAY655476 SRC655476 SHG655476 RXK655476 RNO655476 RDS655476 QTW655476 QKA655476 QAE655476 PQI655476 PGM655476 OWQ655476 OMU655476 OCY655476 NTC655476 NJG655476 MZK655476 MPO655476 MFS655476 LVW655476 LMA655476 LCE655476 KSI655476 KIM655476 JYQ655476 JOU655476 JEY655476 IVC655476 ILG655476 IBK655476 HRO655476 HHS655476 GXW655476 GOA655476 GEE655476 FUI655476 FKM655476 FAQ655476 EQU655476 EGY655476 DXC655476 DNG655476 DDK655476 CTO655476 CJS655476 BZW655476 BQA655476 BGE655476 AWI655476 AMM655476 ACQ655476 SU655476 IY655476 C655476 WVK589940 WLO589940 WBS589940 VRW589940 VIA589940 UYE589940 UOI589940 UEM589940 TUQ589940 TKU589940 TAY589940 SRC589940 SHG589940 RXK589940 RNO589940 RDS589940 QTW589940 QKA589940 QAE589940 PQI589940 PGM589940 OWQ589940 OMU589940 OCY589940 NTC589940 NJG589940 MZK589940 MPO589940 MFS589940 LVW589940 LMA589940 LCE589940 KSI589940 KIM589940 JYQ589940 JOU589940 JEY589940 IVC589940 ILG589940 IBK589940 HRO589940 HHS589940 GXW589940 GOA589940 GEE589940 FUI589940 FKM589940 FAQ589940 EQU589940 EGY589940 DXC589940 DNG589940 DDK589940 CTO589940 CJS589940 BZW589940 BQA589940 BGE589940 AWI589940 AMM589940 ACQ589940 SU589940 IY589940 C589940 WVK524404 WLO524404 WBS524404 VRW524404 VIA524404 UYE524404 UOI524404 UEM524404 TUQ524404 TKU524404 TAY524404 SRC524404 SHG524404 RXK524404 RNO524404 RDS524404 QTW524404 QKA524404 QAE524404 PQI524404 PGM524404 OWQ524404 OMU524404 OCY524404 NTC524404 NJG524404 MZK524404 MPO524404 MFS524404 LVW524404 LMA524404 LCE524404 KSI524404 KIM524404 JYQ524404 JOU524404 JEY524404 IVC524404 ILG524404 IBK524404 HRO524404 HHS524404 GXW524404 GOA524404 GEE524404 FUI524404 FKM524404 FAQ524404 EQU524404 EGY524404 DXC524404 DNG524404 DDK524404 CTO524404 CJS524404 BZW524404 BQA524404 BGE524404 AWI524404 AMM524404 ACQ524404 SU524404 IY524404 C524404 WVK458868 WLO458868 WBS458868 VRW458868 VIA458868 UYE458868 UOI458868 UEM458868 TUQ458868 TKU458868 TAY458868 SRC458868 SHG458868 RXK458868 RNO458868 RDS458868 QTW458868 QKA458868 QAE458868 PQI458868 PGM458868 OWQ458868 OMU458868 OCY458868 NTC458868 NJG458868 MZK458868 MPO458868 MFS458868 LVW458868 LMA458868 LCE458868 KSI458868 KIM458868 JYQ458868 JOU458868 JEY458868 IVC458868 ILG458868 IBK458868 HRO458868 HHS458868 GXW458868 GOA458868 GEE458868 FUI458868 FKM458868 FAQ458868 EQU458868 EGY458868 DXC458868 DNG458868 DDK458868 CTO458868 CJS458868 BZW458868 BQA458868 BGE458868 AWI458868 AMM458868 ACQ458868 SU458868 IY458868 C458868 WVK393332 WLO393332 WBS393332 VRW393332 VIA393332 UYE393332 UOI393332 UEM393332 TUQ393332 TKU393332 TAY393332 SRC393332 SHG393332 RXK393332 RNO393332 RDS393332 QTW393332 QKA393332 QAE393332 PQI393332 PGM393332 OWQ393332 OMU393332 OCY393332 NTC393332 NJG393332 MZK393332 MPO393332 MFS393332 LVW393332 LMA393332 LCE393332 KSI393332 KIM393332 JYQ393332 JOU393332 JEY393332 IVC393332 ILG393332 IBK393332 HRO393332 HHS393332 GXW393332 GOA393332 GEE393332 FUI393332 FKM393332 FAQ393332 EQU393332 EGY393332 DXC393332 DNG393332 DDK393332 CTO393332 CJS393332 BZW393332 BQA393332 BGE393332 AWI393332 AMM393332 ACQ393332 SU393332 IY393332 C393332 WVK327796 WLO327796 WBS327796 VRW327796 VIA327796 UYE327796 UOI327796 UEM327796 TUQ327796 TKU327796 TAY327796 SRC327796 SHG327796 RXK327796 RNO327796 RDS327796 QTW327796 QKA327796 QAE327796 PQI327796 PGM327796 OWQ327796 OMU327796 OCY327796 NTC327796 NJG327796 MZK327796 MPO327796 MFS327796 LVW327796 LMA327796 LCE327796 KSI327796 KIM327796 JYQ327796 JOU327796 JEY327796 IVC327796 ILG327796 IBK327796 HRO327796 HHS327796 GXW327796 GOA327796 GEE327796 FUI327796 FKM327796 FAQ327796 EQU327796 EGY327796 DXC327796 DNG327796 DDK327796 CTO327796 CJS327796 BZW327796 BQA327796 BGE327796 AWI327796 AMM327796 ACQ327796 SU327796 IY327796 C327796 WVK262260 WLO262260 WBS262260 VRW262260 VIA262260 UYE262260 UOI262260 UEM262260 TUQ262260 TKU262260 TAY262260 SRC262260 SHG262260 RXK262260 RNO262260 RDS262260 QTW262260 QKA262260 QAE262260 PQI262260 PGM262260 OWQ262260 OMU262260 OCY262260 NTC262260 NJG262260 MZK262260 MPO262260 MFS262260 LVW262260 LMA262260 LCE262260 KSI262260 KIM262260 JYQ262260 JOU262260 JEY262260 IVC262260 ILG262260 IBK262260 HRO262260 HHS262260 GXW262260 GOA262260 GEE262260 FUI262260 FKM262260 FAQ262260 EQU262260 EGY262260 DXC262260 DNG262260 DDK262260 CTO262260 CJS262260 BZW262260 BQA262260 BGE262260 AWI262260 AMM262260 ACQ262260 SU262260 IY262260 C262260 WVK196724 WLO196724 WBS196724 VRW196724 VIA196724 UYE196724 UOI196724 UEM196724 TUQ196724 TKU196724 TAY196724 SRC196724 SHG196724 RXK196724 RNO196724 RDS196724 QTW196724 QKA196724 QAE196724 PQI196724 PGM196724 OWQ196724 OMU196724 OCY196724 NTC196724 NJG196724 MZK196724 MPO196724 MFS196724 LVW196724 LMA196724 LCE196724 KSI196724 KIM196724 JYQ196724 JOU196724 JEY196724 IVC196724 ILG196724 IBK196724 HRO196724 HHS196724 GXW196724 GOA196724 GEE196724 FUI196724 FKM196724 FAQ196724 EQU196724 EGY196724 DXC196724 DNG196724 DDK196724 CTO196724 CJS196724 BZW196724 BQA196724 BGE196724 AWI196724 AMM196724 ACQ196724 SU196724 IY196724 C196724 WVK131188 WLO131188 WBS131188 VRW131188 VIA131188 UYE131188 UOI131188 UEM131188 TUQ131188 TKU131188 TAY131188 SRC131188 SHG131188 RXK131188 RNO131188 RDS131188 QTW131188 QKA131188 QAE131188 PQI131188 PGM131188 OWQ131188 OMU131188 OCY131188 NTC131188 NJG131188 MZK131188 MPO131188 MFS131188 LVW131188 LMA131188 LCE131188 KSI131188 KIM131188 JYQ131188 JOU131188 JEY131188 IVC131188 ILG131188 IBK131188 HRO131188 HHS131188 GXW131188 GOA131188 GEE131188 FUI131188 FKM131188 FAQ131188 EQU131188 EGY131188 DXC131188 DNG131188 DDK131188 CTO131188 CJS131188 BZW131188 BQA131188 BGE131188 AWI131188 AMM131188 ACQ131188 SU131188 IY131188 C131188 WVK65652 WLO65652 WBS65652 VRW65652 VIA65652 UYE65652 UOI65652 UEM65652 TUQ65652 TKU65652 TAY65652 SRC65652 SHG65652 RXK65652 RNO65652 RDS65652 QTW65652 QKA65652 QAE65652 PQI65652 PGM65652 OWQ65652 OMU65652 OCY65652 NTC65652 NJG65652 MZK65652 MPO65652 MFS65652 LVW65652 LMA65652 LCE65652 KSI65652 KIM65652 JYQ65652 JOU65652 JEY65652 IVC65652 ILG65652 IBK65652 HRO65652 HHS65652 GXW65652 GOA65652 GEE65652 FUI65652 FKM65652 FAQ65652 EQU65652 EGY65652 DXC65652 DNG65652 DDK65652 CTO65652 CJS65652 BZW65652 BQA65652 BGE65652 AWI65652 AMM65652 ACQ65652 SU65652 IY65652 C65652 WVK116 WLO116 WBS116 VRW116 VIA116 UYE116 UOI116 UEM116 TUQ116 TKU116 TAY116 SRC116 SHG116 RXK116 RNO116 RDS116 QTW116 QKA116 QAE116 PQI116 PGM116 OWQ116 OMU116 OCY116 NTC116 NJG116 MZK116 MPO116 MFS116 LVW116 LMA116 LCE116 KSI116 KIM116 JYQ116 JOU116 JEY116 IVC116 ILG116 IBK116 HRO116 HHS116 GXW116 GOA116 GEE116 FUI116 FKM116 FAQ116 EQU116 EGY116 DXC116 DNG116 DDK116 CTO116 CJS116 BZW116 BQA116 BGE116 AWI116 AMM116 ACQ116 SU116 IY116" xr:uid="{04CC3803-8AB7-42C9-8E14-2277E4844515}">
      <formula1>$T$112:$T$116</formula1>
    </dataValidation>
  </dataValidations>
  <printOptions horizontalCentered="1" verticalCentered="1"/>
  <pageMargins left="0.19685039370078741" right="0.19685039370078741" top="0.55118110236220474" bottom="0.55118110236220474" header="0.51181102362204722" footer="0.51181102362204722"/>
  <pageSetup paperSize="9" scale="76" firstPageNumber="0" fitToHeight="0" orientation="landscape" blackAndWhite="1" horizontalDpi="300" verticalDpi="300"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6A0134B-EDA6-4E54-B17A-D9B158A0BD57}">
          <x14:formula1>
            <xm:f>"적용,미적용"</xm:f>
          </x14:formula1>
          <xm:sqref>O6 JK6 TG6 ADC6 AMY6 AWU6 BGQ6 BQM6 CAI6 CKE6 CUA6 DDW6 DNS6 DXO6 EHK6 ERG6 FBC6 FKY6 FUU6 GEQ6 GOM6 GYI6 HIE6 HSA6 IBW6 ILS6 IVO6 JFK6 JPG6 JZC6 KIY6 KSU6 LCQ6 LMM6 LWI6 MGE6 MQA6 MZW6 NJS6 NTO6 ODK6 ONG6 OXC6 PGY6 PQU6 QAQ6 QKM6 QUI6 REE6 ROA6 RXW6 SHS6 SRO6 TBK6 TLG6 TVC6 UEY6 UOU6 UYQ6 VIM6 VSI6 WCE6 WMA6 WVW6 O65542 JK65542 TG65542 ADC65542 AMY65542 AWU65542 BGQ65542 BQM65542 CAI65542 CKE65542 CUA65542 DDW65542 DNS65542 DXO65542 EHK65542 ERG65542 FBC65542 FKY65542 FUU65542 GEQ65542 GOM65542 GYI65542 HIE65542 HSA65542 IBW65542 ILS65542 IVO65542 JFK65542 JPG65542 JZC65542 KIY65542 KSU65542 LCQ65542 LMM65542 LWI65542 MGE65542 MQA65542 MZW65542 NJS65542 NTO65542 ODK65542 ONG65542 OXC65542 PGY65542 PQU65542 QAQ65542 QKM65542 QUI65542 REE65542 ROA65542 RXW65542 SHS65542 SRO65542 TBK65542 TLG65542 TVC65542 UEY65542 UOU65542 UYQ65542 VIM65542 VSI65542 WCE65542 WMA65542 WVW65542 O131078 JK131078 TG131078 ADC131078 AMY131078 AWU131078 BGQ131078 BQM131078 CAI131078 CKE131078 CUA131078 DDW131078 DNS131078 DXO131078 EHK131078 ERG131078 FBC131078 FKY131078 FUU131078 GEQ131078 GOM131078 GYI131078 HIE131078 HSA131078 IBW131078 ILS131078 IVO131078 JFK131078 JPG131078 JZC131078 KIY131078 KSU131078 LCQ131078 LMM131078 LWI131078 MGE131078 MQA131078 MZW131078 NJS131078 NTO131078 ODK131078 ONG131078 OXC131078 PGY131078 PQU131078 QAQ131078 QKM131078 QUI131078 REE131078 ROA131078 RXW131078 SHS131078 SRO131078 TBK131078 TLG131078 TVC131078 UEY131078 UOU131078 UYQ131078 VIM131078 VSI131078 WCE131078 WMA131078 WVW131078 O196614 JK196614 TG196614 ADC196614 AMY196614 AWU196614 BGQ196614 BQM196614 CAI196614 CKE196614 CUA196614 DDW196614 DNS196614 DXO196614 EHK196614 ERG196614 FBC196614 FKY196614 FUU196614 GEQ196614 GOM196614 GYI196614 HIE196614 HSA196614 IBW196614 ILS196614 IVO196614 JFK196614 JPG196614 JZC196614 KIY196614 KSU196614 LCQ196614 LMM196614 LWI196614 MGE196614 MQA196614 MZW196614 NJS196614 NTO196614 ODK196614 ONG196614 OXC196614 PGY196614 PQU196614 QAQ196614 QKM196614 QUI196614 REE196614 ROA196614 RXW196614 SHS196614 SRO196614 TBK196614 TLG196614 TVC196614 UEY196614 UOU196614 UYQ196614 VIM196614 VSI196614 WCE196614 WMA196614 WVW196614 O262150 JK262150 TG262150 ADC262150 AMY262150 AWU262150 BGQ262150 BQM262150 CAI262150 CKE262150 CUA262150 DDW262150 DNS262150 DXO262150 EHK262150 ERG262150 FBC262150 FKY262150 FUU262150 GEQ262150 GOM262150 GYI262150 HIE262150 HSA262150 IBW262150 ILS262150 IVO262150 JFK262150 JPG262150 JZC262150 KIY262150 KSU262150 LCQ262150 LMM262150 LWI262150 MGE262150 MQA262150 MZW262150 NJS262150 NTO262150 ODK262150 ONG262150 OXC262150 PGY262150 PQU262150 QAQ262150 QKM262150 QUI262150 REE262150 ROA262150 RXW262150 SHS262150 SRO262150 TBK262150 TLG262150 TVC262150 UEY262150 UOU262150 UYQ262150 VIM262150 VSI262150 WCE262150 WMA262150 WVW262150 O327686 JK327686 TG327686 ADC327686 AMY327686 AWU327686 BGQ327686 BQM327686 CAI327686 CKE327686 CUA327686 DDW327686 DNS327686 DXO327686 EHK327686 ERG327686 FBC327686 FKY327686 FUU327686 GEQ327686 GOM327686 GYI327686 HIE327686 HSA327686 IBW327686 ILS327686 IVO327686 JFK327686 JPG327686 JZC327686 KIY327686 KSU327686 LCQ327686 LMM327686 LWI327686 MGE327686 MQA327686 MZW327686 NJS327686 NTO327686 ODK327686 ONG327686 OXC327686 PGY327686 PQU327686 QAQ327686 QKM327686 QUI327686 REE327686 ROA327686 RXW327686 SHS327686 SRO327686 TBK327686 TLG327686 TVC327686 UEY327686 UOU327686 UYQ327686 VIM327686 VSI327686 WCE327686 WMA327686 WVW327686 O393222 JK393222 TG393222 ADC393222 AMY393222 AWU393222 BGQ393222 BQM393222 CAI393222 CKE393222 CUA393222 DDW393222 DNS393222 DXO393222 EHK393222 ERG393222 FBC393222 FKY393222 FUU393222 GEQ393222 GOM393222 GYI393222 HIE393222 HSA393222 IBW393222 ILS393222 IVO393222 JFK393222 JPG393222 JZC393222 KIY393222 KSU393222 LCQ393222 LMM393222 LWI393222 MGE393222 MQA393222 MZW393222 NJS393222 NTO393222 ODK393222 ONG393222 OXC393222 PGY393222 PQU393222 QAQ393222 QKM393222 QUI393222 REE393222 ROA393222 RXW393222 SHS393222 SRO393222 TBK393222 TLG393222 TVC393222 UEY393222 UOU393222 UYQ393222 VIM393222 VSI393222 WCE393222 WMA393222 WVW393222 O458758 JK458758 TG458758 ADC458758 AMY458758 AWU458758 BGQ458758 BQM458758 CAI458758 CKE458758 CUA458758 DDW458758 DNS458758 DXO458758 EHK458758 ERG458758 FBC458758 FKY458758 FUU458758 GEQ458758 GOM458758 GYI458758 HIE458758 HSA458758 IBW458758 ILS458758 IVO458758 JFK458758 JPG458758 JZC458758 KIY458758 KSU458758 LCQ458758 LMM458758 LWI458758 MGE458758 MQA458758 MZW458758 NJS458758 NTO458758 ODK458758 ONG458758 OXC458758 PGY458758 PQU458758 QAQ458758 QKM458758 QUI458758 REE458758 ROA458758 RXW458758 SHS458758 SRO458758 TBK458758 TLG458758 TVC458758 UEY458758 UOU458758 UYQ458758 VIM458758 VSI458758 WCE458758 WMA458758 WVW458758 O524294 JK524294 TG524294 ADC524294 AMY524294 AWU524294 BGQ524294 BQM524294 CAI524294 CKE524294 CUA524294 DDW524294 DNS524294 DXO524294 EHK524294 ERG524294 FBC524294 FKY524294 FUU524294 GEQ524294 GOM524294 GYI524294 HIE524294 HSA524294 IBW524294 ILS524294 IVO524294 JFK524294 JPG524294 JZC524294 KIY524294 KSU524294 LCQ524294 LMM524294 LWI524294 MGE524294 MQA524294 MZW524294 NJS524294 NTO524294 ODK524294 ONG524294 OXC524294 PGY524294 PQU524294 QAQ524294 QKM524294 QUI524294 REE524294 ROA524294 RXW524294 SHS524294 SRO524294 TBK524294 TLG524294 TVC524294 UEY524294 UOU524294 UYQ524294 VIM524294 VSI524294 WCE524294 WMA524294 WVW524294 O589830 JK589830 TG589830 ADC589830 AMY589830 AWU589830 BGQ589830 BQM589830 CAI589830 CKE589830 CUA589830 DDW589830 DNS589830 DXO589830 EHK589830 ERG589830 FBC589830 FKY589830 FUU589830 GEQ589830 GOM589830 GYI589830 HIE589830 HSA589830 IBW589830 ILS589830 IVO589830 JFK589830 JPG589830 JZC589830 KIY589830 KSU589830 LCQ589830 LMM589830 LWI589830 MGE589830 MQA589830 MZW589830 NJS589830 NTO589830 ODK589830 ONG589830 OXC589830 PGY589830 PQU589830 QAQ589830 QKM589830 QUI589830 REE589830 ROA589830 RXW589830 SHS589830 SRO589830 TBK589830 TLG589830 TVC589830 UEY589830 UOU589830 UYQ589830 VIM589830 VSI589830 WCE589830 WMA589830 WVW589830 O655366 JK655366 TG655366 ADC655366 AMY655366 AWU655366 BGQ655366 BQM655366 CAI655366 CKE655366 CUA655366 DDW655366 DNS655366 DXO655366 EHK655366 ERG655366 FBC655366 FKY655366 FUU655366 GEQ655366 GOM655366 GYI655366 HIE655366 HSA655366 IBW655366 ILS655366 IVO655366 JFK655366 JPG655366 JZC655366 KIY655366 KSU655366 LCQ655366 LMM655366 LWI655366 MGE655366 MQA655366 MZW655366 NJS655366 NTO655366 ODK655366 ONG655366 OXC655366 PGY655366 PQU655366 QAQ655366 QKM655366 QUI655366 REE655366 ROA655366 RXW655366 SHS655366 SRO655366 TBK655366 TLG655366 TVC655366 UEY655366 UOU655366 UYQ655366 VIM655366 VSI655366 WCE655366 WMA655366 WVW655366 O720902 JK720902 TG720902 ADC720902 AMY720902 AWU720902 BGQ720902 BQM720902 CAI720902 CKE720902 CUA720902 DDW720902 DNS720902 DXO720902 EHK720902 ERG720902 FBC720902 FKY720902 FUU720902 GEQ720902 GOM720902 GYI720902 HIE720902 HSA720902 IBW720902 ILS720902 IVO720902 JFK720902 JPG720902 JZC720902 KIY720902 KSU720902 LCQ720902 LMM720902 LWI720902 MGE720902 MQA720902 MZW720902 NJS720902 NTO720902 ODK720902 ONG720902 OXC720902 PGY720902 PQU720902 QAQ720902 QKM720902 QUI720902 REE720902 ROA720902 RXW720902 SHS720902 SRO720902 TBK720902 TLG720902 TVC720902 UEY720902 UOU720902 UYQ720902 VIM720902 VSI720902 WCE720902 WMA720902 WVW720902 O786438 JK786438 TG786438 ADC786438 AMY786438 AWU786438 BGQ786438 BQM786438 CAI786438 CKE786438 CUA786438 DDW786438 DNS786438 DXO786438 EHK786438 ERG786438 FBC786438 FKY786438 FUU786438 GEQ786438 GOM786438 GYI786438 HIE786438 HSA786438 IBW786438 ILS786438 IVO786438 JFK786438 JPG786438 JZC786438 KIY786438 KSU786438 LCQ786438 LMM786438 LWI786438 MGE786438 MQA786438 MZW786438 NJS786438 NTO786438 ODK786438 ONG786438 OXC786438 PGY786438 PQU786438 QAQ786438 QKM786438 QUI786438 REE786438 ROA786438 RXW786438 SHS786438 SRO786438 TBK786438 TLG786438 TVC786438 UEY786438 UOU786438 UYQ786438 VIM786438 VSI786438 WCE786438 WMA786438 WVW786438 O851974 JK851974 TG851974 ADC851974 AMY851974 AWU851974 BGQ851974 BQM851974 CAI851974 CKE851974 CUA851974 DDW851974 DNS851974 DXO851974 EHK851974 ERG851974 FBC851974 FKY851974 FUU851974 GEQ851974 GOM851974 GYI851974 HIE851974 HSA851974 IBW851974 ILS851974 IVO851974 JFK851974 JPG851974 JZC851974 KIY851974 KSU851974 LCQ851974 LMM851974 LWI851974 MGE851974 MQA851974 MZW851974 NJS851974 NTO851974 ODK851974 ONG851974 OXC851974 PGY851974 PQU851974 QAQ851974 QKM851974 QUI851974 REE851974 ROA851974 RXW851974 SHS851974 SRO851974 TBK851974 TLG851974 TVC851974 UEY851974 UOU851974 UYQ851974 VIM851974 VSI851974 WCE851974 WMA851974 WVW851974 O917510 JK917510 TG917510 ADC917510 AMY917510 AWU917510 BGQ917510 BQM917510 CAI917510 CKE917510 CUA917510 DDW917510 DNS917510 DXO917510 EHK917510 ERG917510 FBC917510 FKY917510 FUU917510 GEQ917510 GOM917510 GYI917510 HIE917510 HSA917510 IBW917510 ILS917510 IVO917510 JFK917510 JPG917510 JZC917510 KIY917510 KSU917510 LCQ917510 LMM917510 LWI917510 MGE917510 MQA917510 MZW917510 NJS917510 NTO917510 ODK917510 ONG917510 OXC917510 PGY917510 PQU917510 QAQ917510 QKM917510 QUI917510 REE917510 ROA917510 RXW917510 SHS917510 SRO917510 TBK917510 TLG917510 TVC917510 UEY917510 UOU917510 UYQ917510 VIM917510 VSI917510 WCE917510 WMA917510 WVW917510 O983046 JK983046 TG983046 ADC983046 AMY983046 AWU983046 BGQ983046 BQM983046 CAI983046 CKE983046 CUA983046 DDW983046 DNS983046 DXO983046 EHK983046 ERG983046 FBC983046 FKY983046 FUU983046 GEQ983046 GOM983046 GYI983046 HIE983046 HSA983046 IBW983046 ILS983046 IVO983046 JFK983046 JPG983046 JZC983046 KIY983046 KSU983046 LCQ983046 LMM983046 LWI983046 MGE983046 MQA983046 MZW983046 NJS983046 NTO983046 ODK983046 ONG983046 OXC983046 PGY983046 PQU983046 QAQ983046 QKM983046 QUI983046 REE983046 ROA983046 RXW983046 SHS983046 SRO983046 TBK983046 TLG983046 TVC983046 UEY983046 UOU983046 UYQ983046 VIM983046 VSI983046 WCE983046 WMA983046 WVW983046 O11 JK11 TG11 ADC11 AMY11 AWU11 BGQ11 BQM11 CAI11 CKE11 CUA11 DDW11 DNS11 DXO11 EHK11 ERG11 FBC11 FKY11 FUU11 GEQ11 GOM11 GYI11 HIE11 HSA11 IBW11 ILS11 IVO11 JFK11 JPG11 JZC11 KIY11 KSU11 LCQ11 LMM11 LWI11 MGE11 MQA11 MZW11 NJS11 NTO11 ODK11 ONG11 OXC11 PGY11 PQU11 QAQ11 QKM11 QUI11 REE11 ROA11 RXW11 SHS11 SRO11 TBK11 TLG11 TVC11 UEY11 UOU11 UYQ11 VIM11 VSI11 WCE11 WMA11 WVW11 O65547 JK65547 TG65547 ADC65547 AMY65547 AWU65547 BGQ65547 BQM65547 CAI65547 CKE65547 CUA65547 DDW65547 DNS65547 DXO65547 EHK65547 ERG65547 FBC65547 FKY65547 FUU65547 GEQ65547 GOM65547 GYI65547 HIE65547 HSA65547 IBW65547 ILS65547 IVO65547 JFK65547 JPG65547 JZC65547 KIY65547 KSU65547 LCQ65547 LMM65547 LWI65547 MGE65547 MQA65547 MZW65547 NJS65547 NTO65547 ODK65547 ONG65547 OXC65547 PGY65547 PQU65547 QAQ65547 QKM65547 QUI65547 REE65547 ROA65547 RXW65547 SHS65547 SRO65547 TBK65547 TLG65547 TVC65547 UEY65547 UOU65547 UYQ65547 VIM65547 VSI65547 WCE65547 WMA65547 WVW65547 O131083 JK131083 TG131083 ADC131083 AMY131083 AWU131083 BGQ131083 BQM131083 CAI131083 CKE131083 CUA131083 DDW131083 DNS131083 DXO131083 EHK131083 ERG131083 FBC131083 FKY131083 FUU131083 GEQ131083 GOM131083 GYI131083 HIE131083 HSA131083 IBW131083 ILS131083 IVO131083 JFK131083 JPG131083 JZC131083 KIY131083 KSU131083 LCQ131083 LMM131083 LWI131083 MGE131083 MQA131083 MZW131083 NJS131083 NTO131083 ODK131083 ONG131083 OXC131083 PGY131083 PQU131083 QAQ131083 QKM131083 QUI131083 REE131083 ROA131083 RXW131083 SHS131083 SRO131083 TBK131083 TLG131083 TVC131083 UEY131083 UOU131083 UYQ131083 VIM131083 VSI131083 WCE131083 WMA131083 WVW131083 O196619 JK196619 TG196619 ADC196619 AMY196619 AWU196619 BGQ196619 BQM196619 CAI196619 CKE196619 CUA196619 DDW196619 DNS196619 DXO196619 EHK196619 ERG196619 FBC196619 FKY196619 FUU196619 GEQ196619 GOM196619 GYI196619 HIE196619 HSA196619 IBW196619 ILS196619 IVO196619 JFK196619 JPG196619 JZC196619 KIY196619 KSU196619 LCQ196619 LMM196619 LWI196619 MGE196619 MQA196619 MZW196619 NJS196619 NTO196619 ODK196619 ONG196619 OXC196619 PGY196619 PQU196619 QAQ196619 QKM196619 QUI196619 REE196619 ROA196619 RXW196619 SHS196619 SRO196619 TBK196619 TLG196619 TVC196619 UEY196619 UOU196619 UYQ196619 VIM196619 VSI196619 WCE196619 WMA196619 WVW196619 O262155 JK262155 TG262155 ADC262155 AMY262155 AWU262155 BGQ262155 BQM262155 CAI262155 CKE262155 CUA262155 DDW262155 DNS262155 DXO262155 EHK262155 ERG262155 FBC262155 FKY262155 FUU262155 GEQ262155 GOM262155 GYI262155 HIE262155 HSA262155 IBW262155 ILS262155 IVO262155 JFK262155 JPG262155 JZC262155 KIY262155 KSU262155 LCQ262155 LMM262155 LWI262155 MGE262155 MQA262155 MZW262155 NJS262155 NTO262155 ODK262155 ONG262155 OXC262155 PGY262155 PQU262155 QAQ262155 QKM262155 QUI262155 REE262155 ROA262155 RXW262155 SHS262155 SRO262155 TBK262155 TLG262155 TVC262155 UEY262155 UOU262155 UYQ262155 VIM262155 VSI262155 WCE262155 WMA262155 WVW262155 O327691 JK327691 TG327691 ADC327691 AMY327691 AWU327691 BGQ327691 BQM327691 CAI327691 CKE327691 CUA327691 DDW327691 DNS327691 DXO327691 EHK327691 ERG327691 FBC327691 FKY327691 FUU327691 GEQ327691 GOM327691 GYI327691 HIE327691 HSA327691 IBW327691 ILS327691 IVO327691 JFK327691 JPG327691 JZC327691 KIY327691 KSU327691 LCQ327691 LMM327691 LWI327691 MGE327691 MQA327691 MZW327691 NJS327691 NTO327691 ODK327691 ONG327691 OXC327691 PGY327691 PQU327691 QAQ327691 QKM327691 QUI327691 REE327691 ROA327691 RXW327691 SHS327691 SRO327691 TBK327691 TLG327691 TVC327691 UEY327691 UOU327691 UYQ327691 VIM327691 VSI327691 WCE327691 WMA327691 WVW327691 O393227 JK393227 TG393227 ADC393227 AMY393227 AWU393227 BGQ393227 BQM393227 CAI393227 CKE393227 CUA393227 DDW393227 DNS393227 DXO393227 EHK393227 ERG393227 FBC393227 FKY393227 FUU393227 GEQ393227 GOM393227 GYI393227 HIE393227 HSA393227 IBW393227 ILS393227 IVO393227 JFK393227 JPG393227 JZC393227 KIY393227 KSU393227 LCQ393227 LMM393227 LWI393227 MGE393227 MQA393227 MZW393227 NJS393227 NTO393227 ODK393227 ONG393227 OXC393227 PGY393227 PQU393227 QAQ393227 QKM393227 QUI393227 REE393227 ROA393227 RXW393227 SHS393227 SRO393227 TBK393227 TLG393227 TVC393227 UEY393227 UOU393227 UYQ393227 VIM393227 VSI393227 WCE393227 WMA393227 WVW393227 O458763 JK458763 TG458763 ADC458763 AMY458763 AWU458763 BGQ458763 BQM458763 CAI458763 CKE458763 CUA458763 DDW458763 DNS458763 DXO458763 EHK458763 ERG458763 FBC458763 FKY458763 FUU458763 GEQ458763 GOM458763 GYI458763 HIE458763 HSA458763 IBW458763 ILS458763 IVO458763 JFK458763 JPG458763 JZC458763 KIY458763 KSU458763 LCQ458763 LMM458763 LWI458763 MGE458763 MQA458763 MZW458763 NJS458763 NTO458763 ODK458763 ONG458763 OXC458763 PGY458763 PQU458763 QAQ458763 QKM458763 QUI458763 REE458763 ROA458763 RXW458763 SHS458763 SRO458763 TBK458763 TLG458763 TVC458763 UEY458763 UOU458763 UYQ458763 VIM458763 VSI458763 WCE458763 WMA458763 WVW458763 O524299 JK524299 TG524299 ADC524299 AMY524299 AWU524299 BGQ524299 BQM524299 CAI524299 CKE524299 CUA524299 DDW524299 DNS524299 DXO524299 EHK524299 ERG524299 FBC524299 FKY524299 FUU524299 GEQ524299 GOM524299 GYI524299 HIE524299 HSA524299 IBW524299 ILS524299 IVO524299 JFK524299 JPG524299 JZC524299 KIY524299 KSU524299 LCQ524299 LMM524299 LWI524299 MGE524299 MQA524299 MZW524299 NJS524299 NTO524299 ODK524299 ONG524299 OXC524299 PGY524299 PQU524299 QAQ524299 QKM524299 QUI524299 REE524299 ROA524299 RXW524299 SHS524299 SRO524299 TBK524299 TLG524299 TVC524299 UEY524299 UOU524299 UYQ524299 VIM524299 VSI524299 WCE524299 WMA524299 WVW524299 O589835 JK589835 TG589835 ADC589835 AMY589835 AWU589835 BGQ589835 BQM589835 CAI589835 CKE589835 CUA589835 DDW589835 DNS589835 DXO589835 EHK589835 ERG589835 FBC589835 FKY589835 FUU589835 GEQ589835 GOM589835 GYI589835 HIE589835 HSA589835 IBW589835 ILS589835 IVO589835 JFK589835 JPG589835 JZC589835 KIY589835 KSU589835 LCQ589835 LMM589835 LWI589835 MGE589835 MQA589835 MZW589835 NJS589835 NTO589835 ODK589835 ONG589835 OXC589835 PGY589835 PQU589835 QAQ589835 QKM589835 QUI589835 REE589835 ROA589835 RXW589835 SHS589835 SRO589835 TBK589835 TLG589835 TVC589835 UEY589835 UOU589835 UYQ589835 VIM589835 VSI589835 WCE589835 WMA589835 WVW589835 O655371 JK655371 TG655371 ADC655371 AMY655371 AWU655371 BGQ655371 BQM655371 CAI655371 CKE655371 CUA655371 DDW655371 DNS655371 DXO655371 EHK655371 ERG655371 FBC655371 FKY655371 FUU655371 GEQ655371 GOM655371 GYI655371 HIE655371 HSA655371 IBW655371 ILS655371 IVO655371 JFK655371 JPG655371 JZC655371 KIY655371 KSU655371 LCQ655371 LMM655371 LWI655371 MGE655371 MQA655371 MZW655371 NJS655371 NTO655371 ODK655371 ONG655371 OXC655371 PGY655371 PQU655371 QAQ655371 QKM655371 QUI655371 REE655371 ROA655371 RXW655371 SHS655371 SRO655371 TBK655371 TLG655371 TVC655371 UEY655371 UOU655371 UYQ655371 VIM655371 VSI655371 WCE655371 WMA655371 WVW655371 O720907 JK720907 TG720907 ADC720907 AMY720907 AWU720907 BGQ720907 BQM720907 CAI720907 CKE720907 CUA720907 DDW720907 DNS720907 DXO720907 EHK720907 ERG720907 FBC720907 FKY720907 FUU720907 GEQ720907 GOM720907 GYI720907 HIE720907 HSA720907 IBW720907 ILS720907 IVO720907 JFK720907 JPG720907 JZC720907 KIY720907 KSU720907 LCQ720907 LMM720907 LWI720907 MGE720907 MQA720907 MZW720907 NJS720907 NTO720907 ODK720907 ONG720907 OXC720907 PGY720907 PQU720907 QAQ720907 QKM720907 QUI720907 REE720907 ROA720907 RXW720907 SHS720907 SRO720907 TBK720907 TLG720907 TVC720907 UEY720907 UOU720907 UYQ720907 VIM720907 VSI720907 WCE720907 WMA720907 WVW720907 O786443 JK786443 TG786443 ADC786443 AMY786443 AWU786443 BGQ786443 BQM786443 CAI786443 CKE786443 CUA786443 DDW786443 DNS786443 DXO786443 EHK786443 ERG786443 FBC786443 FKY786443 FUU786443 GEQ786443 GOM786443 GYI786443 HIE786443 HSA786443 IBW786443 ILS786443 IVO786443 JFK786443 JPG786443 JZC786443 KIY786443 KSU786443 LCQ786443 LMM786443 LWI786443 MGE786443 MQA786443 MZW786443 NJS786443 NTO786443 ODK786443 ONG786443 OXC786443 PGY786443 PQU786443 QAQ786443 QKM786443 QUI786443 REE786443 ROA786443 RXW786443 SHS786443 SRO786443 TBK786443 TLG786443 TVC786443 UEY786443 UOU786443 UYQ786443 VIM786443 VSI786443 WCE786443 WMA786443 WVW786443 O851979 JK851979 TG851979 ADC851979 AMY851979 AWU851979 BGQ851979 BQM851979 CAI851979 CKE851979 CUA851979 DDW851979 DNS851979 DXO851979 EHK851979 ERG851979 FBC851979 FKY851979 FUU851979 GEQ851979 GOM851979 GYI851979 HIE851979 HSA851979 IBW851979 ILS851979 IVO851979 JFK851979 JPG851979 JZC851979 KIY851979 KSU851979 LCQ851979 LMM851979 LWI851979 MGE851979 MQA851979 MZW851979 NJS851979 NTO851979 ODK851979 ONG851979 OXC851979 PGY851979 PQU851979 QAQ851979 QKM851979 QUI851979 REE851979 ROA851979 RXW851979 SHS851979 SRO851979 TBK851979 TLG851979 TVC851979 UEY851979 UOU851979 UYQ851979 VIM851979 VSI851979 WCE851979 WMA851979 WVW851979 O917515 JK917515 TG917515 ADC917515 AMY917515 AWU917515 BGQ917515 BQM917515 CAI917515 CKE917515 CUA917515 DDW917515 DNS917515 DXO917515 EHK917515 ERG917515 FBC917515 FKY917515 FUU917515 GEQ917515 GOM917515 GYI917515 HIE917515 HSA917515 IBW917515 ILS917515 IVO917515 JFK917515 JPG917515 JZC917515 KIY917515 KSU917515 LCQ917515 LMM917515 LWI917515 MGE917515 MQA917515 MZW917515 NJS917515 NTO917515 ODK917515 ONG917515 OXC917515 PGY917515 PQU917515 QAQ917515 QKM917515 QUI917515 REE917515 ROA917515 RXW917515 SHS917515 SRO917515 TBK917515 TLG917515 TVC917515 UEY917515 UOU917515 UYQ917515 VIM917515 VSI917515 WCE917515 WMA917515 WVW917515 O983051 JK983051 TG983051 ADC983051 AMY983051 AWU983051 BGQ983051 BQM983051 CAI983051 CKE983051 CUA983051 DDW983051 DNS983051 DXO983051 EHK983051 ERG983051 FBC983051 FKY983051 FUU983051 GEQ983051 GOM983051 GYI983051 HIE983051 HSA983051 IBW983051 ILS983051 IVO983051 JFK983051 JPG983051 JZC983051 KIY983051 KSU983051 LCQ983051 LMM983051 LWI983051 MGE983051 MQA983051 MZW983051 NJS983051 NTO983051 ODK983051 ONG983051 OXC983051 PGY983051 PQU983051 QAQ983051 QKM983051 QUI983051 REE983051 ROA983051 RXW983051 SHS983051 SRO983051 TBK983051 TLG983051 TVC983051 UEY983051 UOU983051 UYQ983051 VIM983051 VSI983051 WCE983051 WMA983051 WVW983051 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O65552 JK65552 TG65552 ADC65552 AMY65552 AWU65552 BGQ65552 BQM65552 CAI65552 CKE65552 CUA65552 DDW65552 DNS65552 DXO65552 EHK65552 ERG65552 FBC65552 FKY65552 FUU65552 GEQ65552 GOM65552 GYI65552 HIE65552 HSA65552 IBW65552 ILS65552 IVO65552 JFK65552 JPG65552 JZC65552 KIY65552 KSU65552 LCQ65552 LMM65552 LWI65552 MGE65552 MQA65552 MZW65552 NJS65552 NTO65552 ODK65552 ONG65552 OXC65552 PGY65552 PQU65552 QAQ65552 QKM65552 QUI65552 REE65552 ROA65552 RXW65552 SHS65552 SRO65552 TBK65552 TLG65552 TVC65552 UEY65552 UOU65552 UYQ65552 VIM65552 VSI65552 WCE65552 WMA65552 WVW65552 O131088 JK131088 TG131088 ADC131088 AMY131088 AWU131088 BGQ131088 BQM131088 CAI131088 CKE131088 CUA131088 DDW131088 DNS131088 DXO131088 EHK131088 ERG131088 FBC131088 FKY131088 FUU131088 GEQ131088 GOM131088 GYI131088 HIE131088 HSA131088 IBW131088 ILS131088 IVO131088 JFK131088 JPG131088 JZC131088 KIY131088 KSU131088 LCQ131088 LMM131088 LWI131088 MGE131088 MQA131088 MZW131088 NJS131088 NTO131088 ODK131088 ONG131088 OXC131088 PGY131088 PQU131088 QAQ131088 QKM131088 QUI131088 REE131088 ROA131088 RXW131088 SHS131088 SRO131088 TBK131088 TLG131088 TVC131088 UEY131088 UOU131088 UYQ131088 VIM131088 VSI131088 WCE131088 WMA131088 WVW131088 O196624 JK196624 TG196624 ADC196624 AMY196624 AWU196624 BGQ196624 BQM196624 CAI196624 CKE196624 CUA196624 DDW196624 DNS196624 DXO196624 EHK196624 ERG196624 FBC196624 FKY196624 FUU196624 GEQ196624 GOM196624 GYI196624 HIE196624 HSA196624 IBW196624 ILS196624 IVO196624 JFK196624 JPG196624 JZC196624 KIY196624 KSU196624 LCQ196624 LMM196624 LWI196624 MGE196624 MQA196624 MZW196624 NJS196624 NTO196624 ODK196624 ONG196624 OXC196624 PGY196624 PQU196624 QAQ196624 QKM196624 QUI196624 REE196624 ROA196624 RXW196624 SHS196624 SRO196624 TBK196624 TLG196624 TVC196624 UEY196624 UOU196624 UYQ196624 VIM196624 VSI196624 WCE196624 WMA196624 WVW196624 O262160 JK262160 TG262160 ADC262160 AMY262160 AWU262160 BGQ262160 BQM262160 CAI262160 CKE262160 CUA262160 DDW262160 DNS262160 DXO262160 EHK262160 ERG262160 FBC262160 FKY262160 FUU262160 GEQ262160 GOM262160 GYI262160 HIE262160 HSA262160 IBW262160 ILS262160 IVO262160 JFK262160 JPG262160 JZC262160 KIY262160 KSU262160 LCQ262160 LMM262160 LWI262160 MGE262160 MQA262160 MZW262160 NJS262160 NTO262160 ODK262160 ONG262160 OXC262160 PGY262160 PQU262160 QAQ262160 QKM262160 QUI262160 REE262160 ROA262160 RXW262160 SHS262160 SRO262160 TBK262160 TLG262160 TVC262160 UEY262160 UOU262160 UYQ262160 VIM262160 VSI262160 WCE262160 WMA262160 WVW262160 O327696 JK327696 TG327696 ADC327696 AMY327696 AWU327696 BGQ327696 BQM327696 CAI327696 CKE327696 CUA327696 DDW327696 DNS327696 DXO327696 EHK327696 ERG327696 FBC327696 FKY327696 FUU327696 GEQ327696 GOM327696 GYI327696 HIE327696 HSA327696 IBW327696 ILS327696 IVO327696 JFK327696 JPG327696 JZC327696 KIY327696 KSU327696 LCQ327696 LMM327696 LWI327696 MGE327696 MQA327696 MZW327696 NJS327696 NTO327696 ODK327696 ONG327696 OXC327696 PGY327696 PQU327696 QAQ327696 QKM327696 QUI327696 REE327696 ROA327696 RXW327696 SHS327696 SRO327696 TBK327696 TLG327696 TVC327696 UEY327696 UOU327696 UYQ327696 VIM327696 VSI327696 WCE327696 WMA327696 WVW327696 O393232 JK393232 TG393232 ADC393232 AMY393232 AWU393232 BGQ393232 BQM393232 CAI393232 CKE393232 CUA393232 DDW393232 DNS393232 DXO393232 EHK393232 ERG393232 FBC393232 FKY393232 FUU393232 GEQ393232 GOM393232 GYI393232 HIE393232 HSA393232 IBW393232 ILS393232 IVO393232 JFK393232 JPG393232 JZC393232 KIY393232 KSU393232 LCQ393232 LMM393232 LWI393232 MGE393232 MQA393232 MZW393232 NJS393232 NTO393232 ODK393232 ONG393232 OXC393232 PGY393232 PQU393232 QAQ393232 QKM393232 QUI393232 REE393232 ROA393232 RXW393232 SHS393232 SRO393232 TBK393232 TLG393232 TVC393232 UEY393232 UOU393232 UYQ393232 VIM393232 VSI393232 WCE393232 WMA393232 WVW393232 O458768 JK458768 TG458768 ADC458768 AMY458768 AWU458768 BGQ458768 BQM458768 CAI458768 CKE458768 CUA458768 DDW458768 DNS458768 DXO458768 EHK458768 ERG458768 FBC458768 FKY458768 FUU458768 GEQ458768 GOM458768 GYI458768 HIE458768 HSA458768 IBW458768 ILS458768 IVO458768 JFK458768 JPG458768 JZC458768 KIY458768 KSU458768 LCQ458768 LMM458768 LWI458768 MGE458768 MQA458768 MZW458768 NJS458768 NTO458768 ODK458768 ONG458768 OXC458768 PGY458768 PQU458768 QAQ458768 QKM458768 QUI458768 REE458768 ROA458768 RXW458768 SHS458768 SRO458768 TBK458768 TLG458768 TVC458768 UEY458768 UOU458768 UYQ458768 VIM458768 VSI458768 WCE458768 WMA458768 WVW458768 O524304 JK524304 TG524304 ADC524304 AMY524304 AWU524304 BGQ524304 BQM524304 CAI524304 CKE524304 CUA524304 DDW524304 DNS524304 DXO524304 EHK524304 ERG524304 FBC524304 FKY524304 FUU524304 GEQ524304 GOM524304 GYI524304 HIE524304 HSA524304 IBW524304 ILS524304 IVO524304 JFK524304 JPG524304 JZC524304 KIY524304 KSU524304 LCQ524304 LMM524304 LWI524304 MGE524304 MQA524304 MZW524304 NJS524304 NTO524304 ODK524304 ONG524304 OXC524304 PGY524304 PQU524304 QAQ524304 QKM524304 QUI524304 REE524304 ROA524304 RXW524304 SHS524304 SRO524304 TBK524304 TLG524304 TVC524304 UEY524304 UOU524304 UYQ524304 VIM524304 VSI524304 WCE524304 WMA524304 WVW524304 O589840 JK589840 TG589840 ADC589840 AMY589840 AWU589840 BGQ589840 BQM589840 CAI589840 CKE589840 CUA589840 DDW589840 DNS589840 DXO589840 EHK589840 ERG589840 FBC589840 FKY589840 FUU589840 GEQ589840 GOM589840 GYI589840 HIE589840 HSA589840 IBW589840 ILS589840 IVO589840 JFK589840 JPG589840 JZC589840 KIY589840 KSU589840 LCQ589840 LMM589840 LWI589840 MGE589840 MQA589840 MZW589840 NJS589840 NTO589840 ODK589840 ONG589840 OXC589840 PGY589840 PQU589840 QAQ589840 QKM589840 QUI589840 REE589840 ROA589840 RXW589840 SHS589840 SRO589840 TBK589840 TLG589840 TVC589840 UEY589840 UOU589840 UYQ589840 VIM589840 VSI589840 WCE589840 WMA589840 WVW589840 O655376 JK655376 TG655376 ADC655376 AMY655376 AWU655376 BGQ655376 BQM655376 CAI655376 CKE655376 CUA655376 DDW655376 DNS655376 DXO655376 EHK655376 ERG655376 FBC655376 FKY655376 FUU655376 GEQ655376 GOM655376 GYI655376 HIE655376 HSA655376 IBW655376 ILS655376 IVO655376 JFK655376 JPG655376 JZC655376 KIY655376 KSU655376 LCQ655376 LMM655376 LWI655376 MGE655376 MQA655376 MZW655376 NJS655376 NTO655376 ODK655376 ONG655376 OXC655376 PGY655376 PQU655376 QAQ655376 QKM655376 QUI655376 REE655376 ROA655376 RXW655376 SHS655376 SRO655376 TBK655376 TLG655376 TVC655376 UEY655376 UOU655376 UYQ655376 VIM655376 VSI655376 WCE655376 WMA655376 WVW655376 O720912 JK720912 TG720912 ADC720912 AMY720912 AWU720912 BGQ720912 BQM720912 CAI720912 CKE720912 CUA720912 DDW720912 DNS720912 DXO720912 EHK720912 ERG720912 FBC720912 FKY720912 FUU720912 GEQ720912 GOM720912 GYI720912 HIE720912 HSA720912 IBW720912 ILS720912 IVO720912 JFK720912 JPG720912 JZC720912 KIY720912 KSU720912 LCQ720912 LMM720912 LWI720912 MGE720912 MQA720912 MZW720912 NJS720912 NTO720912 ODK720912 ONG720912 OXC720912 PGY720912 PQU720912 QAQ720912 QKM720912 QUI720912 REE720912 ROA720912 RXW720912 SHS720912 SRO720912 TBK720912 TLG720912 TVC720912 UEY720912 UOU720912 UYQ720912 VIM720912 VSI720912 WCE720912 WMA720912 WVW720912 O786448 JK786448 TG786448 ADC786448 AMY786448 AWU786448 BGQ786448 BQM786448 CAI786448 CKE786448 CUA786448 DDW786448 DNS786448 DXO786448 EHK786448 ERG786448 FBC786448 FKY786448 FUU786448 GEQ786448 GOM786448 GYI786448 HIE786448 HSA786448 IBW786448 ILS786448 IVO786448 JFK786448 JPG786448 JZC786448 KIY786448 KSU786448 LCQ786448 LMM786448 LWI786448 MGE786448 MQA786448 MZW786448 NJS786448 NTO786448 ODK786448 ONG786448 OXC786448 PGY786448 PQU786448 QAQ786448 QKM786448 QUI786448 REE786448 ROA786448 RXW786448 SHS786448 SRO786448 TBK786448 TLG786448 TVC786448 UEY786448 UOU786448 UYQ786448 VIM786448 VSI786448 WCE786448 WMA786448 WVW786448 O851984 JK851984 TG851984 ADC851984 AMY851984 AWU851984 BGQ851984 BQM851984 CAI851984 CKE851984 CUA851984 DDW851984 DNS851984 DXO851984 EHK851984 ERG851984 FBC851984 FKY851984 FUU851984 GEQ851984 GOM851984 GYI851984 HIE851984 HSA851984 IBW851984 ILS851984 IVO851984 JFK851984 JPG851984 JZC851984 KIY851984 KSU851984 LCQ851984 LMM851984 LWI851984 MGE851984 MQA851984 MZW851984 NJS851984 NTO851984 ODK851984 ONG851984 OXC851984 PGY851984 PQU851984 QAQ851984 QKM851984 QUI851984 REE851984 ROA851984 RXW851984 SHS851984 SRO851984 TBK851984 TLG851984 TVC851984 UEY851984 UOU851984 UYQ851984 VIM851984 VSI851984 WCE851984 WMA851984 WVW851984 O917520 JK917520 TG917520 ADC917520 AMY917520 AWU917520 BGQ917520 BQM917520 CAI917520 CKE917520 CUA917520 DDW917520 DNS917520 DXO917520 EHK917520 ERG917520 FBC917520 FKY917520 FUU917520 GEQ917520 GOM917520 GYI917520 HIE917520 HSA917520 IBW917520 ILS917520 IVO917520 JFK917520 JPG917520 JZC917520 KIY917520 KSU917520 LCQ917520 LMM917520 LWI917520 MGE917520 MQA917520 MZW917520 NJS917520 NTO917520 ODK917520 ONG917520 OXC917520 PGY917520 PQU917520 QAQ917520 QKM917520 QUI917520 REE917520 ROA917520 RXW917520 SHS917520 SRO917520 TBK917520 TLG917520 TVC917520 UEY917520 UOU917520 UYQ917520 VIM917520 VSI917520 WCE917520 WMA917520 WVW917520 O983056 JK983056 TG983056 ADC983056 AMY983056 AWU983056 BGQ983056 BQM983056 CAI983056 CKE983056 CUA983056 DDW983056 DNS983056 DXO983056 EHK983056 ERG983056 FBC983056 FKY983056 FUU983056 GEQ983056 GOM983056 GYI983056 HIE983056 HSA983056 IBW983056 ILS983056 IVO983056 JFK983056 JPG983056 JZC983056 KIY983056 KSU983056 LCQ983056 LMM983056 LWI983056 MGE983056 MQA983056 MZW983056 NJS983056 NTO983056 ODK983056 ONG983056 OXC983056 PGY983056 PQU983056 QAQ983056 QKM983056 QUI983056 REE983056 ROA983056 RXW983056 SHS983056 SRO983056 TBK983056 TLG983056 TVC983056 UEY983056 UOU983056 UYQ983056 VIM983056 VSI983056 WCE983056 WMA983056 WVW983056 O21 JK21 TG21 ADC21 AMY21 AWU21 BGQ21 BQM21 CAI21 CKE21 CUA21 DDW21 DNS21 DXO21 EHK21 ERG21 FBC21 FKY21 FUU21 GEQ21 GOM21 GYI21 HIE21 HSA21 IBW21 ILS21 IVO21 JFK21 JPG21 JZC21 KIY21 KSU21 LCQ21 LMM21 LWI21 MGE21 MQA21 MZW21 NJS21 NTO21 ODK21 ONG21 OXC21 PGY21 PQU21 QAQ21 QKM21 QUI21 REE21 ROA21 RXW21 SHS21 SRO21 TBK21 TLG21 TVC21 UEY21 UOU21 UYQ21 VIM21 VSI21 WCE21 WMA21 WVW21 O65557 JK65557 TG65557 ADC65557 AMY65557 AWU65557 BGQ65557 BQM65557 CAI65557 CKE65557 CUA65557 DDW65557 DNS65557 DXO65557 EHK65557 ERG65557 FBC65557 FKY65557 FUU65557 GEQ65557 GOM65557 GYI65557 HIE65557 HSA65557 IBW65557 ILS65557 IVO65557 JFK65557 JPG65557 JZC65557 KIY65557 KSU65557 LCQ65557 LMM65557 LWI65557 MGE65557 MQA65557 MZW65557 NJS65557 NTO65557 ODK65557 ONG65557 OXC65557 PGY65557 PQU65557 QAQ65557 QKM65557 QUI65557 REE65557 ROA65557 RXW65557 SHS65557 SRO65557 TBK65557 TLG65557 TVC65557 UEY65557 UOU65557 UYQ65557 VIM65557 VSI65557 WCE65557 WMA65557 WVW65557 O131093 JK131093 TG131093 ADC131093 AMY131093 AWU131093 BGQ131093 BQM131093 CAI131093 CKE131093 CUA131093 DDW131093 DNS131093 DXO131093 EHK131093 ERG131093 FBC131093 FKY131093 FUU131093 GEQ131093 GOM131093 GYI131093 HIE131093 HSA131093 IBW131093 ILS131093 IVO131093 JFK131093 JPG131093 JZC131093 KIY131093 KSU131093 LCQ131093 LMM131093 LWI131093 MGE131093 MQA131093 MZW131093 NJS131093 NTO131093 ODK131093 ONG131093 OXC131093 PGY131093 PQU131093 QAQ131093 QKM131093 QUI131093 REE131093 ROA131093 RXW131093 SHS131093 SRO131093 TBK131093 TLG131093 TVC131093 UEY131093 UOU131093 UYQ131093 VIM131093 VSI131093 WCE131093 WMA131093 WVW131093 O196629 JK196629 TG196629 ADC196629 AMY196629 AWU196629 BGQ196629 BQM196629 CAI196629 CKE196629 CUA196629 DDW196629 DNS196629 DXO196629 EHK196629 ERG196629 FBC196629 FKY196629 FUU196629 GEQ196629 GOM196629 GYI196629 HIE196629 HSA196629 IBW196629 ILS196629 IVO196629 JFK196629 JPG196629 JZC196629 KIY196629 KSU196629 LCQ196629 LMM196629 LWI196629 MGE196629 MQA196629 MZW196629 NJS196629 NTO196629 ODK196629 ONG196629 OXC196629 PGY196629 PQU196629 QAQ196629 QKM196629 QUI196629 REE196629 ROA196629 RXW196629 SHS196629 SRO196629 TBK196629 TLG196629 TVC196629 UEY196629 UOU196629 UYQ196629 VIM196629 VSI196629 WCE196629 WMA196629 WVW196629 O262165 JK262165 TG262165 ADC262165 AMY262165 AWU262165 BGQ262165 BQM262165 CAI262165 CKE262165 CUA262165 DDW262165 DNS262165 DXO262165 EHK262165 ERG262165 FBC262165 FKY262165 FUU262165 GEQ262165 GOM262165 GYI262165 HIE262165 HSA262165 IBW262165 ILS262165 IVO262165 JFK262165 JPG262165 JZC262165 KIY262165 KSU262165 LCQ262165 LMM262165 LWI262165 MGE262165 MQA262165 MZW262165 NJS262165 NTO262165 ODK262165 ONG262165 OXC262165 PGY262165 PQU262165 QAQ262165 QKM262165 QUI262165 REE262165 ROA262165 RXW262165 SHS262165 SRO262165 TBK262165 TLG262165 TVC262165 UEY262165 UOU262165 UYQ262165 VIM262165 VSI262165 WCE262165 WMA262165 WVW262165 O327701 JK327701 TG327701 ADC327701 AMY327701 AWU327701 BGQ327701 BQM327701 CAI327701 CKE327701 CUA327701 DDW327701 DNS327701 DXO327701 EHK327701 ERG327701 FBC327701 FKY327701 FUU327701 GEQ327701 GOM327701 GYI327701 HIE327701 HSA327701 IBW327701 ILS327701 IVO327701 JFK327701 JPG327701 JZC327701 KIY327701 KSU327701 LCQ327701 LMM327701 LWI327701 MGE327701 MQA327701 MZW327701 NJS327701 NTO327701 ODK327701 ONG327701 OXC327701 PGY327701 PQU327701 QAQ327701 QKM327701 QUI327701 REE327701 ROA327701 RXW327701 SHS327701 SRO327701 TBK327701 TLG327701 TVC327701 UEY327701 UOU327701 UYQ327701 VIM327701 VSI327701 WCE327701 WMA327701 WVW327701 O393237 JK393237 TG393237 ADC393237 AMY393237 AWU393237 BGQ393237 BQM393237 CAI393237 CKE393237 CUA393237 DDW393237 DNS393237 DXO393237 EHK393237 ERG393237 FBC393237 FKY393237 FUU393237 GEQ393237 GOM393237 GYI393237 HIE393237 HSA393237 IBW393237 ILS393237 IVO393237 JFK393237 JPG393237 JZC393237 KIY393237 KSU393237 LCQ393237 LMM393237 LWI393237 MGE393237 MQA393237 MZW393237 NJS393237 NTO393237 ODK393237 ONG393237 OXC393237 PGY393237 PQU393237 QAQ393237 QKM393237 QUI393237 REE393237 ROA393237 RXW393237 SHS393237 SRO393237 TBK393237 TLG393237 TVC393237 UEY393237 UOU393237 UYQ393237 VIM393237 VSI393237 WCE393237 WMA393237 WVW393237 O458773 JK458773 TG458773 ADC458773 AMY458773 AWU458773 BGQ458773 BQM458773 CAI458773 CKE458773 CUA458773 DDW458773 DNS458773 DXO458773 EHK458773 ERG458773 FBC458773 FKY458773 FUU458773 GEQ458773 GOM458773 GYI458773 HIE458773 HSA458773 IBW458773 ILS458773 IVO458773 JFK458773 JPG458773 JZC458773 KIY458773 KSU458773 LCQ458773 LMM458773 LWI458773 MGE458773 MQA458773 MZW458773 NJS458773 NTO458773 ODK458773 ONG458773 OXC458773 PGY458773 PQU458773 QAQ458773 QKM458773 QUI458773 REE458773 ROA458773 RXW458773 SHS458773 SRO458773 TBK458773 TLG458773 TVC458773 UEY458773 UOU458773 UYQ458773 VIM458773 VSI458773 WCE458773 WMA458773 WVW458773 O524309 JK524309 TG524309 ADC524309 AMY524309 AWU524309 BGQ524309 BQM524309 CAI524309 CKE524309 CUA524309 DDW524309 DNS524309 DXO524309 EHK524309 ERG524309 FBC524309 FKY524309 FUU524309 GEQ524309 GOM524309 GYI524309 HIE524309 HSA524309 IBW524309 ILS524309 IVO524309 JFK524309 JPG524309 JZC524309 KIY524309 KSU524309 LCQ524309 LMM524309 LWI524309 MGE524309 MQA524309 MZW524309 NJS524309 NTO524309 ODK524309 ONG524309 OXC524309 PGY524309 PQU524309 QAQ524309 QKM524309 QUI524309 REE524309 ROA524309 RXW524309 SHS524309 SRO524309 TBK524309 TLG524309 TVC524309 UEY524309 UOU524309 UYQ524309 VIM524309 VSI524309 WCE524309 WMA524309 WVW524309 O589845 JK589845 TG589845 ADC589845 AMY589845 AWU589845 BGQ589845 BQM589845 CAI589845 CKE589845 CUA589845 DDW589845 DNS589845 DXO589845 EHK589845 ERG589845 FBC589845 FKY589845 FUU589845 GEQ589845 GOM589845 GYI589845 HIE589845 HSA589845 IBW589845 ILS589845 IVO589845 JFK589845 JPG589845 JZC589845 KIY589845 KSU589845 LCQ589845 LMM589845 LWI589845 MGE589845 MQA589845 MZW589845 NJS589845 NTO589845 ODK589845 ONG589845 OXC589845 PGY589845 PQU589845 QAQ589845 QKM589845 QUI589845 REE589845 ROA589845 RXW589845 SHS589845 SRO589845 TBK589845 TLG589845 TVC589845 UEY589845 UOU589845 UYQ589845 VIM589845 VSI589845 WCE589845 WMA589845 WVW589845 O655381 JK655381 TG655381 ADC655381 AMY655381 AWU655381 BGQ655381 BQM655381 CAI655381 CKE655381 CUA655381 DDW655381 DNS655381 DXO655381 EHK655381 ERG655381 FBC655381 FKY655381 FUU655381 GEQ655381 GOM655381 GYI655381 HIE655381 HSA655381 IBW655381 ILS655381 IVO655381 JFK655381 JPG655381 JZC655381 KIY655381 KSU655381 LCQ655381 LMM655381 LWI655381 MGE655381 MQA655381 MZW655381 NJS655381 NTO655381 ODK655381 ONG655381 OXC655381 PGY655381 PQU655381 QAQ655381 QKM655381 QUI655381 REE655381 ROA655381 RXW655381 SHS655381 SRO655381 TBK655381 TLG655381 TVC655381 UEY655381 UOU655381 UYQ655381 VIM655381 VSI655381 WCE655381 WMA655381 WVW655381 O720917 JK720917 TG720917 ADC720917 AMY720917 AWU720917 BGQ720917 BQM720917 CAI720917 CKE720917 CUA720917 DDW720917 DNS720917 DXO720917 EHK720917 ERG720917 FBC720917 FKY720917 FUU720917 GEQ720917 GOM720917 GYI720917 HIE720917 HSA720917 IBW720917 ILS720917 IVO720917 JFK720917 JPG720917 JZC720917 KIY720917 KSU720917 LCQ720917 LMM720917 LWI720917 MGE720917 MQA720917 MZW720917 NJS720917 NTO720917 ODK720917 ONG720917 OXC720917 PGY720917 PQU720917 QAQ720917 QKM720917 QUI720917 REE720917 ROA720917 RXW720917 SHS720917 SRO720917 TBK720917 TLG720917 TVC720917 UEY720917 UOU720917 UYQ720917 VIM720917 VSI720917 WCE720917 WMA720917 WVW720917 O786453 JK786453 TG786453 ADC786453 AMY786453 AWU786453 BGQ786453 BQM786453 CAI786453 CKE786453 CUA786453 DDW786453 DNS786453 DXO786453 EHK786453 ERG786453 FBC786453 FKY786453 FUU786453 GEQ786453 GOM786453 GYI786453 HIE786453 HSA786453 IBW786453 ILS786453 IVO786453 JFK786453 JPG786453 JZC786453 KIY786453 KSU786453 LCQ786453 LMM786453 LWI786453 MGE786453 MQA786453 MZW786453 NJS786453 NTO786453 ODK786453 ONG786453 OXC786453 PGY786453 PQU786453 QAQ786453 QKM786453 QUI786453 REE786453 ROA786453 RXW786453 SHS786453 SRO786453 TBK786453 TLG786453 TVC786453 UEY786453 UOU786453 UYQ786453 VIM786453 VSI786453 WCE786453 WMA786453 WVW786453 O851989 JK851989 TG851989 ADC851989 AMY851989 AWU851989 BGQ851989 BQM851989 CAI851989 CKE851989 CUA851989 DDW851989 DNS851989 DXO851989 EHK851989 ERG851989 FBC851989 FKY851989 FUU851989 GEQ851989 GOM851989 GYI851989 HIE851989 HSA851989 IBW851989 ILS851989 IVO851989 JFK851989 JPG851989 JZC851989 KIY851989 KSU851989 LCQ851989 LMM851989 LWI851989 MGE851989 MQA851989 MZW851989 NJS851989 NTO851989 ODK851989 ONG851989 OXC851989 PGY851989 PQU851989 QAQ851989 QKM851989 QUI851989 REE851989 ROA851989 RXW851989 SHS851989 SRO851989 TBK851989 TLG851989 TVC851989 UEY851989 UOU851989 UYQ851989 VIM851989 VSI851989 WCE851989 WMA851989 WVW851989 O917525 JK917525 TG917525 ADC917525 AMY917525 AWU917525 BGQ917525 BQM917525 CAI917525 CKE917525 CUA917525 DDW917525 DNS917525 DXO917525 EHK917525 ERG917525 FBC917525 FKY917525 FUU917525 GEQ917525 GOM917525 GYI917525 HIE917525 HSA917525 IBW917525 ILS917525 IVO917525 JFK917525 JPG917525 JZC917525 KIY917525 KSU917525 LCQ917525 LMM917525 LWI917525 MGE917525 MQA917525 MZW917525 NJS917525 NTO917525 ODK917525 ONG917525 OXC917525 PGY917525 PQU917525 QAQ917525 QKM917525 QUI917525 REE917525 ROA917525 RXW917525 SHS917525 SRO917525 TBK917525 TLG917525 TVC917525 UEY917525 UOU917525 UYQ917525 VIM917525 VSI917525 WCE917525 WMA917525 WVW917525 O983061 JK983061 TG983061 ADC983061 AMY983061 AWU983061 BGQ983061 BQM983061 CAI983061 CKE983061 CUA983061 DDW983061 DNS983061 DXO983061 EHK983061 ERG983061 FBC983061 FKY983061 FUU983061 GEQ983061 GOM983061 GYI983061 HIE983061 HSA983061 IBW983061 ILS983061 IVO983061 JFK983061 JPG983061 JZC983061 KIY983061 KSU983061 LCQ983061 LMM983061 LWI983061 MGE983061 MQA983061 MZW983061 NJS983061 NTO983061 ODK983061 ONG983061 OXC983061 PGY983061 PQU983061 QAQ983061 QKM983061 QUI983061 REE983061 ROA983061 RXW983061 SHS983061 SRO983061 TBK983061 TLG983061 TVC983061 UEY983061 UOU983061 UYQ983061 VIM983061 VSI983061 WCE983061 WMA983061 WVW983061 O30 JK30 TG30 ADC30 AMY30 AWU30 BGQ30 BQM30 CAI30 CKE30 CUA30 DDW30 DNS30 DXO30 EHK30 ERG30 FBC30 FKY30 FUU30 GEQ30 GOM30 GYI30 HIE30 HSA30 IBW30 ILS30 IVO30 JFK30 JPG30 JZC30 KIY30 KSU30 LCQ30 LMM30 LWI30 MGE30 MQA30 MZW30 NJS30 NTO30 ODK30 ONG30 OXC30 PGY30 PQU30 QAQ30 QKM30 QUI30 REE30 ROA30 RXW30 SHS30 SRO30 TBK30 TLG30 TVC30 UEY30 UOU30 UYQ30 VIM30 VSI30 WCE30 WMA30 WVW30 O65566 JK65566 TG65566 ADC65566 AMY65566 AWU65566 BGQ65566 BQM65566 CAI65566 CKE65566 CUA65566 DDW65566 DNS65566 DXO65566 EHK65566 ERG65566 FBC65566 FKY65566 FUU65566 GEQ65566 GOM65566 GYI65566 HIE65566 HSA65566 IBW65566 ILS65566 IVO65566 JFK65566 JPG65566 JZC65566 KIY65566 KSU65566 LCQ65566 LMM65566 LWI65566 MGE65566 MQA65566 MZW65566 NJS65566 NTO65566 ODK65566 ONG65566 OXC65566 PGY65566 PQU65566 QAQ65566 QKM65566 QUI65566 REE65566 ROA65566 RXW65566 SHS65566 SRO65566 TBK65566 TLG65566 TVC65566 UEY65566 UOU65566 UYQ65566 VIM65566 VSI65566 WCE65566 WMA65566 WVW65566 O131102 JK131102 TG131102 ADC131102 AMY131102 AWU131102 BGQ131102 BQM131102 CAI131102 CKE131102 CUA131102 DDW131102 DNS131102 DXO131102 EHK131102 ERG131102 FBC131102 FKY131102 FUU131102 GEQ131102 GOM131102 GYI131102 HIE131102 HSA131102 IBW131102 ILS131102 IVO131102 JFK131102 JPG131102 JZC131102 KIY131102 KSU131102 LCQ131102 LMM131102 LWI131102 MGE131102 MQA131102 MZW131102 NJS131102 NTO131102 ODK131102 ONG131102 OXC131102 PGY131102 PQU131102 QAQ131102 QKM131102 QUI131102 REE131102 ROA131102 RXW131102 SHS131102 SRO131102 TBK131102 TLG131102 TVC131102 UEY131102 UOU131102 UYQ131102 VIM131102 VSI131102 WCE131102 WMA131102 WVW131102 O196638 JK196638 TG196638 ADC196638 AMY196638 AWU196638 BGQ196638 BQM196638 CAI196638 CKE196638 CUA196638 DDW196638 DNS196638 DXO196638 EHK196638 ERG196638 FBC196638 FKY196638 FUU196638 GEQ196638 GOM196638 GYI196638 HIE196638 HSA196638 IBW196638 ILS196638 IVO196638 JFK196638 JPG196638 JZC196638 KIY196638 KSU196638 LCQ196638 LMM196638 LWI196638 MGE196638 MQA196638 MZW196638 NJS196638 NTO196638 ODK196638 ONG196638 OXC196638 PGY196638 PQU196638 QAQ196638 QKM196638 QUI196638 REE196638 ROA196638 RXW196638 SHS196638 SRO196638 TBK196638 TLG196638 TVC196638 UEY196638 UOU196638 UYQ196638 VIM196638 VSI196638 WCE196638 WMA196638 WVW196638 O262174 JK262174 TG262174 ADC262174 AMY262174 AWU262174 BGQ262174 BQM262174 CAI262174 CKE262174 CUA262174 DDW262174 DNS262174 DXO262174 EHK262174 ERG262174 FBC262174 FKY262174 FUU262174 GEQ262174 GOM262174 GYI262174 HIE262174 HSA262174 IBW262174 ILS262174 IVO262174 JFK262174 JPG262174 JZC262174 KIY262174 KSU262174 LCQ262174 LMM262174 LWI262174 MGE262174 MQA262174 MZW262174 NJS262174 NTO262174 ODK262174 ONG262174 OXC262174 PGY262174 PQU262174 QAQ262174 QKM262174 QUI262174 REE262174 ROA262174 RXW262174 SHS262174 SRO262174 TBK262174 TLG262174 TVC262174 UEY262174 UOU262174 UYQ262174 VIM262174 VSI262174 WCE262174 WMA262174 WVW262174 O327710 JK327710 TG327710 ADC327710 AMY327710 AWU327710 BGQ327710 BQM327710 CAI327710 CKE327710 CUA327710 DDW327710 DNS327710 DXO327710 EHK327710 ERG327710 FBC327710 FKY327710 FUU327710 GEQ327710 GOM327710 GYI327710 HIE327710 HSA327710 IBW327710 ILS327710 IVO327710 JFK327710 JPG327710 JZC327710 KIY327710 KSU327710 LCQ327710 LMM327710 LWI327710 MGE327710 MQA327710 MZW327710 NJS327710 NTO327710 ODK327710 ONG327710 OXC327710 PGY327710 PQU327710 QAQ327710 QKM327710 QUI327710 REE327710 ROA327710 RXW327710 SHS327710 SRO327710 TBK327710 TLG327710 TVC327710 UEY327710 UOU327710 UYQ327710 VIM327710 VSI327710 WCE327710 WMA327710 WVW327710 O393246 JK393246 TG393246 ADC393246 AMY393246 AWU393246 BGQ393246 BQM393246 CAI393246 CKE393246 CUA393246 DDW393246 DNS393246 DXO393246 EHK393246 ERG393246 FBC393246 FKY393246 FUU393246 GEQ393246 GOM393246 GYI393246 HIE393246 HSA393246 IBW393246 ILS393246 IVO393246 JFK393246 JPG393246 JZC393246 KIY393246 KSU393246 LCQ393246 LMM393246 LWI393246 MGE393246 MQA393246 MZW393246 NJS393246 NTO393246 ODK393246 ONG393246 OXC393246 PGY393246 PQU393246 QAQ393246 QKM393246 QUI393246 REE393246 ROA393246 RXW393246 SHS393246 SRO393246 TBK393246 TLG393246 TVC393246 UEY393246 UOU393246 UYQ393246 VIM393246 VSI393246 WCE393246 WMA393246 WVW393246 O458782 JK458782 TG458782 ADC458782 AMY458782 AWU458782 BGQ458782 BQM458782 CAI458782 CKE458782 CUA458782 DDW458782 DNS458782 DXO458782 EHK458782 ERG458782 FBC458782 FKY458782 FUU458782 GEQ458782 GOM458782 GYI458782 HIE458782 HSA458782 IBW458782 ILS458782 IVO458782 JFK458782 JPG458782 JZC458782 KIY458782 KSU458782 LCQ458782 LMM458782 LWI458782 MGE458782 MQA458782 MZW458782 NJS458782 NTO458782 ODK458782 ONG458782 OXC458782 PGY458782 PQU458782 QAQ458782 QKM458782 QUI458782 REE458782 ROA458782 RXW458782 SHS458782 SRO458782 TBK458782 TLG458782 TVC458782 UEY458782 UOU458782 UYQ458782 VIM458782 VSI458782 WCE458782 WMA458782 WVW458782 O524318 JK524318 TG524318 ADC524318 AMY524318 AWU524318 BGQ524318 BQM524318 CAI524318 CKE524318 CUA524318 DDW524318 DNS524318 DXO524318 EHK524318 ERG524318 FBC524318 FKY524318 FUU524318 GEQ524318 GOM524318 GYI524318 HIE524318 HSA524318 IBW524318 ILS524318 IVO524318 JFK524318 JPG524318 JZC524318 KIY524318 KSU524318 LCQ524318 LMM524318 LWI524318 MGE524318 MQA524318 MZW524318 NJS524318 NTO524318 ODK524318 ONG524318 OXC524318 PGY524318 PQU524318 QAQ524318 QKM524318 QUI524318 REE524318 ROA524318 RXW524318 SHS524318 SRO524318 TBK524318 TLG524318 TVC524318 UEY524318 UOU524318 UYQ524318 VIM524318 VSI524318 WCE524318 WMA524318 WVW524318 O589854 JK589854 TG589854 ADC589854 AMY589854 AWU589854 BGQ589854 BQM589854 CAI589854 CKE589854 CUA589854 DDW589854 DNS589854 DXO589854 EHK589854 ERG589854 FBC589854 FKY589854 FUU589854 GEQ589854 GOM589854 GYI589854 HIE589854 HSA589854 IBW589854 ILS589854 IVO589854 JFK589854 JPG589854 JZC589854 KIY589854 KSU589854 LCQ589854 LMM589854 LWI589854 MGE589854 MQA589854 MZW589854 NJS589854 NTO589854 ODK589854 ONG589854 OXC589854 PGY589854 PQU589854 QAQ589854 QKM589854 QUI589854 REE589854 ROA589854 RXW589854 SHS589854 SRO589854 TBK589854 TLG589854 TVC589854 UEY589854 UOU589854 UYQ589854 VIM589854 VSI589854 WCE589854 WMA589854 WVW589854 O655390 JK655390 TG655390 ADC655390 AMY655390 AWU655390 BGQ655390 BQM655390 CAI655390 CKE655390 CUA655390 DDW655390 DNS655390 DXO655390 EHK655390 ERG655390 FBC655390 FKY655390 FUU655390 GEQ655390 GOM655390 GYI655390 HIE655390 HSA655390 IBW655390 ILS655390 IVO655390 JFK655390 JPG655390 JZC655390 KIY655390 KSU655390 LCQ655390 LMM655390 LWI655390 MGE655390 MQA655390 MZW655390 NJS655390 NTO655390 ODK655390 ONG655390 OXC655390 PGY655390 PQU655390 QAQ655390 QKM655390 QUI655390 REE655390 ROA655390 RXW655390 SHS655390 SRO655390 TBK655390 TLG655390 TVC655390 UEY655390 UOU655390 UYQ655390 VIM655390 VSI655390 WCE655390 WMA655390 WVW655390 O720926 JK720926 TG720926 ADC720926 AMY720926 AWU720926 BGQ720926 BQM720926 CAI720926 CKE720926 CUA720926 DDW720926 DNS720926 DXO720926 EHK720926 ERG720926 FBC720926 FKY720926 FUU720926 GEQ720926 GOM720926 GYI720926 HIE720926 HSA720926 IBW720926 ILS720926 IVO720926 JFK720926 JPG720926 JZC720926 KIY720926 KSU720926 LCQ720926 LMM720926 LWI720926 MGE720926 MQA720926 MZW720926 NJS720926 NTO720926 ODK720926 ONG720926 OXC720926 PGY720926 PQU720926 QAQ720926 QKM720926 QUI720926 REE720926 ROA720926 RXW720926 SHS720926 SRO720926 TBK720926 TLG720926 TVC720926 UEY720926 UOU720926 UYQ720926 VIM720926 VSI720926 WCE720926 WMA720926 WVW720926 O786462 JK786462 TG786462 ADC786462 AMY786462 AWU786462 BGQ786462 BQM786462 CAI786462 CKE786462 CUA786462 DDW786462 DNS786462 DXO786462 EHK786462 ERG786462 FBC786462 FKY786462 FUU786462 GEQ786462 GOM786462 GYI786462 HIE786462 HSA786462 IBW786462 ILS786462 IVO786462 JFK786462 JPG786462 JZC786462 KIY786462 KSU786462 LCQ786462 LMM786462 LWI786462 MGE786462 MQA786462 MZW786462 NJS786462 NTO786462 ODK786462 ONG786462 OXC786462 PGY786462 PQU786462 QAQ786462 QKM786462 QUI786462 REE786462 ROA786462 RXW786462 SHS786462 SRO786462 TBK786462 TLG786462 TVC786462 UEY786462 UOU786462 UYQ786462 VIM786462 VSI786462 WCE786462 WMA786462 WVW786462 O851998 JK851998 TG851998 ADC851998 AMY851998 AWU851998 BGQ851998 BQM851998 CAI851998 CKE851998 CUA851998 DDW851998 DNS851998 DXO851998 EHK851998 ERG851998 FBC851998 FKY851998 FUU851998 GEQ851998 GOM851998 GYI851998 HIE851998 HSA851998 IBW851998 ILS851998 IVO851998 JFK851998 JPG851998 JZC851998 KIY851998 KSU851998 LCQ851998 LMM851998 LWI851998 MGE851998 MQA851998 MZW851998 NJS851998 NTO851998 ODK851998 ONG851998 OXC851998 PGY851998 PQU851998 QAQ851998 QKM851998 QUI851998 REE851998 ROA851998 RXW851998 SHS851998 SRO851998 TBK851998 TLG851998 TVC851998 UEY851998 UOU851998 UYQ851998 VIM851998 VSI851998 WCE851998 WMA851998 WVW851998 O917534 JK917534 TG917534 ADC917534 AMY917534 AWU917534 BGQ917534 BQM917534 CAI917534 CKE917534 CUA917534 DDW917534 DNS917534 DXO917534 EHK917534 ERG917534 FBC917534 FKY917534 FUU917534 GEQ917534 GOM917534 GYI917534 HIE917534 HSA917534 IBW917534 ILS917534 IVO917534 JFK917534 JPG917534 JZC917534 KIY917534 KSU917534 LCQ917534 LMM917534 LWI917534 MGE917534 MQA917534 MZW917534 NJS917534 NTO917534 ODK917534 ONG917534 OXC917534 PGY917534 PQU917534 QAQ917534 QKM917534 QUI917534 REE917534 ROA917534 RXW917534 SHS917534 SRO917534 TBK917534 TLG917534 TVC917534 UEY917534 UOU917534 UYQ917534 VIM917534 VSI917534 WCE917534 WMA917534 WVW917534 O983070 JK983070 TG983070 ADC983070 AMY983070 AWU983070 BGQ983070 BQM983070 CAI983070 CKE983070 CUA983070 DDW983070 DNS983070 DXO983070 EHK983070 ERG983070 FBC983070 FKY983070 FUU983070 GEQ983070 GOM983070 GYI983070 HIE983070 HSA983070 IBW983070 ILS983070 IVO983070 JFK983070 JPG983070 JZC983070 KIY983070 KSU983070 LCQ983070 LMM983070 LWI983070 MGE983070 MQA983070 MZW983070 NJS983070 NTO983070 ODK983070 ONG983070 OXC983070 PGY983070 PQU983070 QAQ983070 QKM983070 QUI983070 REE983070 ROA983070 RXW983070 SHS983070 SRO983070 TBK983070 TLG983070 TVC983070 UEY983070 UOU983070 UYQ983070 VIM983070 VSI983070 WCE983070 WMA983070 WVW983070 O37 JK37 TG37 ADC37 AMY37 AWU37 BGQ37 BQM37 CAI37 CKE37 CUA37 DDW37 DNS37 DXO37 EHK37 ERG37 FBC37 FKY37 FUU37 GEQ37 GOM37 GYI37 HIE37 HSA37 IBW37 ILS37 IVO37 JFK37 JPG37 JZC37 KIY37 KSU37 LCQ37 LMM37 LWI37 MGE37 MQA37 MZW37 NJS37 NTO37 ODK37 ONG37 OXC37 PGY37 PQU37 QAQ37 QKM37 QUI37 REE37 ROA37 RXW37 SHS37 SRO37 TBK37 TLG37 TVC37 UEY37 UOU37 UYQ37 VIM37 VSI37 WCE37 WMA37 WVW37 O65573 JK65573 TG65573 ADC65573 AMY65573 AWU65573 BGQ65573 BQM65573 CAI65573 CKE65573 CUA65573 DDW65573 DNS65573 DXO65573 EHK65573 ERG65573 FBC65573 FKY65573 FUU65573 GEQ65573 GOM65573 GYI65573 HIE65573 HSA65573 IBW65573 ILS65573 IVO65573 JFK65573 JPG65573 JZC65573 KIY65573 KSU65573 LCQ65573 LMM65573 LWI65573 MGE65573 MQA65573 MZW65573 NJS65573 NTO65573 ODK65573 ONG65573 OXC65573 PGY65573 PQU65573 QAQ65573 QKM65573 QUI65573 REE65573 ROA65573 RXW65573 SHS65573 SRO65573 TBK65573 TLG65573 TVC65573 UEY65573 UOU65573 UYQ65573 VIM65573 VSI65573 WCE65573 WMA65573 WVW65573 O131109 JK131109 TG131109 ADC131109 AMY131109 AWU131109 BGQ131109 BQM131109 CAI131109 CKE131109 CUA131109 DDW131109 DNS131109 DXO131109 EHK131109 ERG131109 FBC131109 FKY131109 FUU131109 GEQ131109 GOM131109 GYI131109 HIE131109 HSA131109 IBW131109 ILS131109 IVO131109 JFK131109 JPG131109 JZC131109 KIY131109 KSU131109 LCQ131109 LMM131109 LWI131109 MGE131109 MQA131109 MZW131109 NJS131109 NTO131109 ODK131109 ONG131109 OXC131109 PGY131109 PQU131109 QAQ131109 QKM131109 QUI131109 REE131109 ROA131109 RXW131109 SHS131109 SRO131109 TBK131109 TLG131109 TVC131109 UEY131109 UOU131109 UYQ131109 VIM131109 VSI131109 WCE131109 WMA131109 WVW131109 O196645 JK196645 TG196645 ADC196645 AMY196645 AWU196645 BGQ196645 BQM196645 CAI196645 CKE196645 CUA196645 DDW196645 DNS196645 DXO196645 EHK196645 ERG196645 FBC196645 FKY196645 FUU196645 GEQ196645 GOM196645 GYI196645 HIE196645 HSA196645 IBW196645 ILS196645 IVO196645 JFK196645 JPG196645 JZC196645 KIY196645 KSU196645 LCQ196645 LMM196645 LWI196645 MGE196645 MQA196645 MZW196645 NJS196645 NTO196645 ODK196645 ONG196645 OXC196645 PGY196645 PQU196645 QAQ196645 QKM196645 QUI196645 REE196645 ROA196645 RXW196645 SHS196645 SRO196645 TBK196645 TLG196645 TVC196645 UEY196645 UOU196645 UYQ196645 VIM196645 VSI196645 WCE196645 WMA196645 WVW196645 O262181 JK262181 TG262181 ADC262181 AMY262181 AWU262181 BGQ262181 BQM262181 CAI262181 CKE262181 CUA262181 DDW262181 DNS262181 DXO262181 EHK262181 ERG262181 FBC262181 FKY262181 FUU262181 GEQ262181 GOM262181 GYI262181 HIE262181 HSA262181 IBW262181 ILS262181 IVO262181 JFK262181 JPG262181 JZC262181 KIY262181 KSU262181 LCQ262181 LMM262181 LWI262181 MGE262181 MQA262181 MZW262181 NJS262181 NTO262181 ODK262181 ONG262181 OXC262181 PGY262181 PQU262181 QAQ262181 QKM262181 QUI262181 REE262181 ROA262181 RXW262181 SHS262181 SRO262181 TBK262181 TLG262181 TVC262181 UEY262181 UOU262181 UYQ262181 VIM262181 VSI262181 WCE262181 WMA262181 WVW262181 O327717 JK327717 TG327717 ADC327717 AMY327717 AWU327717 BGQ327717 BQM327717 CAI327717 CKE327717 CUA327717 DDW327717 DNS327717 DXO327717 EHK327717 ERG327717 FBC327717 FKY327717 FUU327717 GEQ327717 GOM327717 GYI327717 HIE327717 HSA327717 IBW327717 ILS327717 IVO327717 JFK327717 JPG327717 JZC327717 KIY327717 KSU327717 LCQ327717 LMM327717 LWI327717 MGE327717 MQA327717 MZW327717 NJS327717 NTO327717 ODK327717 ONG327717 OXC327717 PGY327717 PQU327717 QAQ327717 QKM327717 QUI327717 REE327717 ROA327717 RXW327717 SHS327717 SRO327717 TBK327717 TLG327717 TVC327717 UEY327717 UOU327717 UYQ327717 VIM327717 VSI327717 WCE327717 WMA327717 WVW327717 O393253 JK393253 TG393253 ADC393253 AMY393253 AWU393253 BGQ393253 BQM393253 CAI393253 CKE393253 CUA393253 DDW393253 DNS393253 DXO393253 EHK393253 ERG393253 FBC393253 FKY393253 FUU393253 GEQ393253 GOM393253 GYI393253 HIE393253 HSA393253 IBW393253 ILS393253 IVO393253 JFK393253 JPG393253 JZC393253 KIY393253 KSU393253 LCQ393253 LMM393253 LWI393253 MGE393253 MQA393253 MZW393253 NJS393253 NTO393253 ODK393253 ONG393253 OXC393253 PGY393253 PQU393253 QAQ393253 QKM393253 QUI393253 REE393253 ROA393253 RXW393253 SHS393253 SRO393253 TBK393253 TLG393253 TVC393253 UEY393253 UOU393253 UYQ393253 VIM393253 VSI393253 WCE393253 WMA393253 WVW393253 O458789 JK458789 TG458789 ADC458789 AMY458789 AWU458789 BGQ458789 BQM458789 CAI458789 CKE458789 CUA458789 DDW458789 DNS458789 DXO458789 EHK458789 ERG458789 FBC458789 FKY458789 FUU458789 GEQ458789 GOM458789 GYI458789 HIE458789 HSA458789 IBW458789 ILS458789 IVO458789 JFK458789 JPG458789 JZC458789 KIY458789 KSU458789 LCQ458789 LMM458789 LWI458789 MGE458789 MQA458789 MZW458789 NJS458789 NTO458789 ODK458789 ONG458789 OXC458789 PGY458789 PQU458789 QAQ458789 QKM458789 QUI458789 REE458789 ROA458789 RXW458789 SHS458789 SRO458789 TBK458789 TLG458789 TVC458789 UEY458789 UOU458789 UYQ458789 VIM458789 VSI458789 WCE458789 WMA458789 WVW458789 O524325 JK524325 TG524325 ADC524325 AMY524325 AWU524325 BGQ524325 BQM524325 CAI524325 CKE524325 CUA524325 DDW524325 DNS524325 DXO524325 EHK524325 ERG524325 FBC524325 FKY524325 FUU524325 GEQ524325 GOM524325 GYI524325 HIE524325 HSA524325 IBW524325 ILS524325 IVO524325 JFK524325 JPG524325 JZC524325 KIY524325 KSU524325 LCQ524325 LMM524325 LWI524325 MGE524325 MQA524325 MZW524325 NJS524325 NTO524325 ODK524325 ONG524325 OXC524325 PGY524325 PQU524325 QAQ524325 QKM524325 QUI524325 REE524325 ROA524325 RXW524325 SHS524325 SRO524325 TBK524325 TLG524325 TVC524325 UEY524325 UOU524325 UYQ524325 VIM524325 VSI524325 WCE524325 WMA524325 WVW524325 O589861 JK589861 TG589861 ADC589861 AMY589861 AWU589861 BGQ589861 BQM589861 CAI589861 CKE589861 CUA589861 DDW589861 DNS589861 DXO589861 EHK589861 ERG589861 FBC589861 FKY589861 FUU589861 GEQ589861 GOM589861 GYI589861 HIE589861 HSA589861 IBW589861 ILS589861 IVO589861 JFK589861 JPG589861 JZC589861 KIY589861 KSU589861 LCQ589861 LMM589861 LWI589861 MGE589861 MQA589861 MZW589861 NJS589861 NTO589861 ODK589861 ONG589861 OXC589861 PGY589861 PQU589861 QAQ589861 QKM589861 QUI589861 REE589861 ROA589861 RXW589861 SHS589861 SRO589861 TBK589861 TLG589861 TVC589861 UEY589861 UOU589861 UYQ589861 VIM589861 VSI589861 WCE589861 WMA589861 WVW589861 O655397 JK655397 TG655397 ADC655397 AMY655397 AWU655397 BGQ655397 BQM655397 CAI655397 CKE655397 CUA655397 DDW655397 DNS655397 DXO655397 EHK655397 ERG655397 FBC655397 FKY655397 FUU655397 GEQ655397 GOM655397 GYI655397 HIE655397 HSA655397 IBW655397 ILS655397 IVO655397 JFK655397 JPG655397 JZC655397 KIY655397 KSU655397 LCQ655397 LMM655397 LWI655397 MGE655397 MQA655397 MZW655397 NJS655397 NTO655397 ODK655397 ONG655397 OXC655397 PGY655397 PQU655397 QAQ655397 QKM655397 QUI655397 REE655397 ROA655397 RXW655397 SHS655397 SRO655397 TBK655397 TLG655397 TVC655397 UEY655397 UOU655397 UYQ655397 VIM655397 VSI655397 WCE655397 WMA655397 WVW655397 O720933 JK720933 TG720933 ADC720933 AMY720933 AWU720933 BGQ720933 BQM720933 CAI720933 CKE720933 CUA720933 DDW720933 DNS720933 DXO720933 EHK720933 ERG720933 FBC720933 FKY720933 FUU720933 GEQ720933 GOM720933 GYI720933 HIE720933 HSA720933 IBW720933 ILS720933 IVO720933 JFK720933 JPG720933 JZC720933 KIY720933 KSU720933 LCQ720933 LMM720933 LWI720933 MGE720933 MQA720933 MZW720933 NJS720933 NTO720933 ODK720933 ONG720933 OXC720933 PGY720933 PQU720933 QAQ720933 QKM720933 QUI720933 REE720933 ROA720933 RXW720933 SHS720933 SRO720933 TBK720933 TLG720933 TVC720933 UEY720933 UOU720933 UYQ720933 VIM720933 VSI720933 WCE720933 WMA720933 WVW720933 O786469 JK786469 TG786469 ADC786469 AMY786469 AWU786469 BGQ786469 BQM786469 CAI786469 CKE786469 CUA786469 DDW786469 DNS786469 DXO786469 EHK786469 ERG786469 FBC786469 FKY786469 FUU786469 GEQ786469 GOM786469 GYI786469 HIE786469 HSA786469 IBW786469 ILS786469 IVO786469 JFK786469 JPG786469 JZC786469 KIY786469 KSU786469 LCQ786469 LMM786469 LWI786469 MGE786469 MQA786469 MZW786469 NJS786469 NTO786469 ODK786469 ONG786469 OXC786469 PGY786469 PQU786469 QAQ786469 QKM786469 QUI786469 REE786469 ROA786469 RXW786469 SHS786469 SRO786469 TBK786469 TLG786469 TVC786469 UEY786469 UOU786469 UYQ786469 VIM786469 VSI786469 WCE786469 WMA786469 WVW786469 O852005 JK852005 TG852005 ADC852005 AMY852005 AWU852005 BGQ852005 BQM852005 CAI852005 CKE852005 CUA852005 DDW852005 DNS852005 DXO852005 EHK852005 ERG852005 FBC852005 FKY852005 FUU852005 GEQ852005 GOM852005 GYI852005 HIE852005 HSA852005 IBW852005 ILS852005 IVO852005 JFK852005 JPG852005 JZC852005 KIY852005 KSU852005 LCQ852005 LMM852005 LWI852005 MGE852005 MQA852005 MZW852005 NJS852005 NTO852005 ODK852005 ONG852005 OXC852005 PGY852005 PQU852005 QAQ852005 QKM852005 QUI852005 REE852005 ROA852005 RXW852005 SHS852005 SRO852005 TBK852005 TLG852005 TVC852005 UEY852005 UOU852005 UYQ852005 VIM852005 VSI852005 WCE852005 WMA852005 WVW852005 O917541 JK917541 TG917541 ADC917541 AMY917541 AWU917541 BGQ917541 BQM917541 CAI917541 CKE917541 CUA917541 DDW917541 DNS917541 DXO917541 EHK917541 ERG917541 FBC917541 FKY917541 FUU917541 GEQ917541 GOM917541 GYI917541 HIE917541 HSA917541 IBW917541 ILS917541 IVO917541 JFK917541 JPG917541 JZC917541 KIY917541 KSU917541 LCQ917541 LMM917541 LWI917541 MGE917541 MQA917541 MZW917541 NJS917541 NTO917541 ODK917541 ONG917541 OXC917541 PGY917541 PQU917541 QAQ917541 QKM917541 QUI917541 REE917541 ROA917541 RXW917541 SHS917541 SRO917541 TBK917541 TLG917541 TVC917541 UEY917541 UOU917541 UYQ917541 VIM917541 VSI917541 WCE917541 WMA917541 WVW917541 O983077 JK983077 TG983077 ADC983077 AMY983077 AWU983077 BGQ983077 BQM983077 CAI983077 CKE983077 CUA983077 DDW983077 DNS983077 DXO983077 EHK983077 ERG983077 FBC983077 FKY983077 FUU983077 GEQ983077 GOM983077 GYI983077 HIE983077 HSA983077 IBW983077 ILS983077 IVO983077 JFK983077 JPG983077 JZC983077 KIY983077 KSU983077 LCQ983077 LMM983077 LWI983077 MGE983077 MQA983077 MZW983077 NJS983077 NTO983077 ODK983077 ONG983077 OXC983077 PGY983077 PQU983077 QAQ983077 QKM983077 QUI983077 REE983077 ROA983077 RXW983077 SHS983077 SRO983077 TBK983077 TLG983077 TVC983077 UEY983077 UOU983077 UYQ983077 VIM983077 VSI983077 WCE983077 WMA983077 WVW983077 O49 JK49 TG49 ADC49 AMY49 AWU49 BGQ49 BQM49 CAI49 CKE49 CUA49 DDW49 DNS49 DXO49 EHK49 ERG49 FBC49 FKY49 FUU49 GEQ49 GOM49 GYI49 HIE49 HSA49 IBW49 ILS49 IVO49 JFK49 JPG49 JZC49 KIY49 KSU49 LCQ49 LMM49 LWI49 MGE49 MQA49 MZW49 NJS49 NTO49 ODK49 ONG49 OXC49 PGY49 PQU49 QAQ49 QKM49 QUI49 REE49 ROA49 RXW49 SHS49 SRO49 TBK49 TLG49 TVC49 UEY49 UOU49 UYQ49 VIM49 VSI49 WCE49 WMA49 WVW49 O65585 JK65585 TG65585 ADC65585 AMY65585 AWU65585 BGQ65585 BQM65585 CAI65585 CKE65585 CUA65585 DDW65585 DNS65585 DXO65585 EHK65585 ERG65585 FBC65585 FKY65585 FUU65585 GEQ65585 GOM65585 GYI65585 HIE65585 HSA65585 IBW65585 ILS65585 IVO65585 JFK65585 JPG65585 JZC65585 KIY65585 KSU65585 LCQ65585 LMM65585 LWI65585 MGE65585 MQA65585 MZW65585 NJS65585 NTO65585 ODK65585 ONG65585 OXC65585 PGY65585 PQU65585 QAQ65585 QKM65585 QUI65585 REE65585 ROA65585 RXW65585 SHS65585 SRO65585 TBK65585 TLG65585 TVC65585 UEY65585 UOU65585 UYQ65585 VIM65585 VSI65585 WCE65585 WMA65585 WVW65585 O131121 JK131121 TG131121 ADC131121 AMY131121 AWU131121 BGQ131121 BQM131121 CAI131121 CKE131121 CUA131121 DDW131121 DNS131121 DXO131121 EHK131121 ERG131121 FBC131121 FKY131121 FUU131121 GEQ131121 GOM131121 GYI131121 HIE131121 HSA131121 IBW131121 ILS131121 IVO131121 JFK131121 JPG131121 JZC131121 KIY131121 KSU131121 LCQ131121 LMM131121 LWI131121 MGE131121 MQA131121 MZW131121 NJS131121 NTO131121 ODK131121 ONG131121 OXC131121 PGY131121 PQU131121 QAQ131121 QKM131121 QUI131121 REE131121 ROA131121 RXW131121 SHS131121 SRO131121 TBK131121 TLG131121 TVC131121 UEY131121 UOU131121 UYQ131121 VIM131121 VSI131121 WCE131121 WMA131121 WVW131121 O196657 JK196657 TG196657 ADC196657 AMY196657 AWU196657 BGQ196657 BQM196657 CAI196657 CKE196657 CUA196657 DDW196657 DNS196657 DXO196657 EHK196657 ERG196657 FBC196657 FKY196657 FUU196657 GEQ196657 GOM196657 GYI196657 HIE196657 HSA196657 IBW196657 ILS196657 IVO196657 JFK196657 JPG196657 JZC196657 KIY196657 KSU196657 LCQ196657 LMM196657 LWI196657 MGE196657 MQA196657 MZW196657 NJS196657 NTO196657 ODK196657 ONG196657 OXC196657 PGY196657 PQU196657 QAQ196657 QKM196657 QUI196657 REE196657 ROA196657 RXW196657 SHS196657 SRO196657 TBK196657 TLG196657 TVC196657 UEY196657 UOU196657 UYQ196657 VIM196657 VSI196657 WCE196657 WMA196657 WVW196657 O262193 JK262193 TG262193 ADC262193 AMY262193 AWU262193 BGQ262193 BQM262193 CAI262193 CKE262193 CUA262193 DDW262193 DNS262193 DXO262193 EHK262193 ERG262193 FBC262193 FKY262193 FUU262193 GEQ262193 GOM262193 GYI262193 HIE262193 HSA262193 IBW262193 ILS262193 IVO262193 JFK262193 JPG262193 JZC262193 KIY262193 KSU262193 LCQ262193 LMM262193 LWI262193 MGE262193 MQA262193 MZW262193 NJS262193 NTO262193 ODK262193 ONG262193 OXC262193 PGY262193 PQU262193 QAQ262193 QKM262193 QUI262193 REE262193 ROA262193 RXW262193 SHS262193 SRO262193 TBK262193 TLG262193 TVC262193 UEY262193 UOU262193 UYQ262193 VIM262193 VSI262193 WCE262193 WMA262193 WVW262193 O327729 JK327729 TG327729 ADC327729 AMY327729 AWU327729 BGQ327729 BQM327729 CAI327729 CKE327729 CUA327729 DDW327729 DNS327729 DXO327729 EHK327729 ERG327729 FBC327729 FKY327729 FUU327729 GEQ327729 GOM327729 GYI327729 HIE327729 HSA327729 IBW327729 ILS327729 IVO327729 JFK327729 JPG327729 JZC327729 KIY327729 KSU327729 LCQ327729 LMM327729 LWI327729 MGE327729 MQA327729 MZW327729 NJS327729 NTO327729 ODK327729 ONG327729 OXC327729 PGY327729 PQU327729 QAQ327729 QKM327729 QUI327729 REE327729 ROA327729 RXW327729 SHS327729 SRO327729 TBK327729 TLG327729 TVC327729 UEY327729 UOU327729 UYQ327729 VIM327729 VSI327729 WCE327729 WMA327729 WVW327729 O393265 JK393265 TG393265 ADC393265 AMY393265 AWU393265 BGQ393265 BQM393265 CAI393265 CKE393265 CUA393265 DDW393265 DNS393265 DXO393265 EHK393265 ERG393265 FBC393265 FKY393265 FUU393265 GEQ393265 GOM393265 GYI393265 HIE393265 HSA393265 IBW393265 ILS393265 IVO393265 JFK393265 JPG393265 JZC393265 KIY393265 KSU393265 LCQ393265 LMM393265 LWI393265 MGE393265 MQA393265 MZW393265 NJS393265 NTO393265 ODK393265 ONG393265 OXC393265 PGY393265 PQU393265 QAQ393265 QKM393265 QUI393265 REE393265 ROA393265 RXW393265 SHS393265 SRO393265 TBK393265 TLG393265 TVC393265 UEY393265 UOU393265 UYQ393265 VIM393265 VSI393265 WCE393265 WMA393265 WVW393265 O458801 JK458801 TG458801 ADC458801 AMY458801 AWU458801 BGQ458801 BQM458801 CAI458801 CKE458801 CUA458801 DDW458801 DNS458801 DXO458801 EHK458801 ERG458801 FBC458801 FKY458801 FUU458801 GEQ458801 GOM458801 GYI458801 HIE458801 HSA458801 IBW458801 ILS458801 IVO458801 JFK458801 JPG458801 JZC458801 KIY458801 KSU458801 LCQ458801 LMM458801 LWI458801 MGE458801 MQA458801 MZW458801 NJS458801 NTO458801 ODK458801 ONG458801 OXC458801 PGY458801 PQU458801 QAQ458801 QKM458801 QUI458801 REE458801 ROA458801 RXW458801 SHS458801 SRO458801 TBK458801 TLG458801 TVC458801 UEY458801 UOU458801 UYQ458801 VIM458801 VSI458801 WCE458801 WMA458801 WVW458801 O524337 JK524337 TG524337 ADC524337 AMY524337 AWU524337 BGQ524337 BQM524337 CAI524337 CKE524337 CUA524337 DDW524337 DNS524337 DXO524337 EHK524337 ERG524337 FBC524337 FKY524337 FUU524337 GEQ524337 GOM524337 GYI524337 HIE524337 HSA524337 IBW524337 ILS524337 IVO524337 JFK524337 JPG524337 JZC524337 KIY524337 KSU524337 LCQ524337 LMM524337 LWI524337 MGE524337 MQA524337 MZW524337 NJS524337 NTO524337 ODK524337 ONG524337 OXC524337 PGY524337 PQU524337 QAQ524337 QKM524337 QUI524337 REE524337 ROA524337 RXW524337 SHS524337 SRO524337 TBK524337 TLG524337 TVC524337 UEY524337 UOU524337 UYQ524337 VIM524337 VSI524337 WCE524337 WMA524337 WVW524337 O589873 JK589873 TG589873 ADC589873 AMY589873 AWU589873 BGQ589873 BQM589873 CAI589873 CKE589873 CUA589873 DDW589873 DNS589873 DXO589873 EHK589873 ERG589873 FBC589873 FKY589873 FUU589873 GEQ589873 GOM589873 GYI589873 HIE589873 HSA589873 IBW589873 ILS589873 IVO589873 JFK589873 JPG589873 JZC589873 KIY589873 KSU589873 LCQ589873 LMM589873 LWI589873 MGE589873 MQA589873 MZW589873 NJS589873 NTO589873 ODK589873 ONG589873 OXC589873 PGY589873 PQU589873 QAQ589873 QKM589873 QUI589873 REE589873 ROA589873 RXW589873 SHS589873 SRO589873 TBK589873 TLG589873 TVC589873 UEY589873 UOU589873 UYQ589873 VIM589873 VSI589873 WCE589873 WMA589873 WVW589873 O655409 JK655409 TG655409 ADC655409 AMY655409 AWU655409 BGQ655409 BQM655409 CAI655409 CKE655409 CUA655409 DDW655409 DNS655409 DXO655409 EHK655409 ERG655409 FBC655409 FKY655409 FUU655409 GEQ655409 GOM655409 GYI655409 HIE655409 HSA655409 IBW655409 ILS655409 IVO655409 JFK655409 JPG655409 JZC655409 KIY655409 KSU655409 LCQ655409 LMM655409 LWI655409 MGE655409 MQA655409 MZW655409 NJS655409 NTO655409 ODK655409 ONG655409 OXC655409 PGY655409 PQU655409 QAQ655409 QKM655409 QUI655409 REE655409 ROA655409 RXW655409 SHS655409 SRO655409 TBK655409 TLG655409 TVC655409 UEY655409 UOU655409 UYQ655409 VIM655409 VSI655409 WCE655409 WMA655409 WVW655409 O720945 JK720945 TG720945 ADC720945 AMY720945 AWU720945 BGQ720945 BQM720945 CAI720945 CKE720945 CUA720945 DDW720945 DNS720945 DXO720945 EHK720945 ERG720945 FBC720945 FKY720945 FUU720945 GEQ720945 GOM720945 GYI720945 HIE720945 HSA720945 IBW720945 ILS720945 IVO720945 JFK720945 JPG720945 JZC720945 KIY720945 KSU720945 LCQ720945 LMM720945 LWI720945 MGE720945 MQA720945 MZW720945 NJS720945 NTO720945 ODK720945 ONG720945 OXC720945 PGY720945 PQU720945 QAQ720945 QKM720945 QUI720945 REE720945 ROA720945 RXW720945 SHS720945 SRO720945 TBK720945 TLG720945 TVC720945 UEY720945 UOU720945 UYQ720945 VIM720945 VSI720945 WCE720945 WMA720945 WVW720945 O786481 JK786481 TG786481 ADC786481 AMY786481 AWU786481 BGQ786481 BQM786481 CAI786481 CKE786481 CUA786481 DDW786481 DNS786481 DXO786481 EHK786481 ERG786481 FBC786481 FKY786481 FUU786481 GEQ786481 GOM786481 GYI786481 HIE786481 HSA786481 IBW786481 ILS786481 IVO786481 JFK786481 JPG786481 JZC786481 KIY786481 KSU786481 LCQ786481 LMM786481 LWI786481 MGE786481 MQA786481 MZW786481 NJS786481 NTO786481 ODK786481 ONG786481 OXC786481 PGY786481 PQU786481 QAQ786481 QKM786481 QUI786481 REE786481 ROA786481 RXW786481 SHS786481 SRO786481 TBK786481 TLG786481 TVC786481 UEY786481 UOU786481 UYQ786481 VIM786481 VSI786481 WCE786481 WMA786481 WVW786481 O852017 JK852017 TG852017 ADC852017 AMY852017 AWU852017 BGQ852017 BQM852017 CAI852017 CKE852017 CUA852017 DDW852017 DNS852017 DXO852017 EHK852017 ERG852017 FBC852017 FKY852017 FUU852017 GEQ852017 GOM852017 GYI852017 HIE852017 HSA852017 IBW852017 ILS852017 IVO852017 JFK852017 JPG852017 JZC852017 KIY852017 KSU852017 LCQ852017 LMM852017 LWI852017 MGE852017 MQA852017 MZW852017 NJS852017 NTO852017 ODK852017 ONG852017 OXC852017 PGY852017 PQU852017 QAQ852017 QKM852017 QUI852017 REE852017 ROA852017 RXW852017 SHS852017 SRO852017 TBK852017 TLG852017 TVC852017 UEY852017 UOU852017 UYQ852017 VIM852017 VSI852017 WCE852017 WMA852017 WVW852017 O917553 JK917553 TG917553 ADC917553 AMY917553 AWU917553 BGQ917553 BQM917553 CAI917553 CKE917553 CUA917553 DDW917553 DNS917553 DXO917553 EHK917553 ERG917553 FBC917553 FKY917553 FUU917553 GEQ917553 GOM917553 GYI917553 HIE917553 HSA917553 IBW917553 ILS917553 IVO917553 JFK917553 JPG917553 JZC917553 KIY917553 KSU917553 LCQ917553 LMM917553 LWI917553 MGE917553 MQA917553 MZW917553 NJS917553 NTO917553 ODK917553 ONG917553 OXC917553 PGY917553 PQU917553 QAQ917553 QKM917553 QUI917553 REE917553 ROA917553 RXW917553 SHS917553 SRO917553 TBK917553 TLG917553 TVC917553 UEY917553 UOU917553 UYQ917553 VIM917553 VSI917553 WCE917553 WMA917553 WVW917553 O983089 JK983089 TG983089 ADC983089 AMY983089 AWU983089 BGQ983089 BQM983089 CAI983089 CKE983089 CUA983089 DDW983089 DNS983089 DXO983089 EHK983089 ERG983089 FBC983089 FKY983089 FUU983089 GEQ983089 GOM983089 GYI983089 HIE983089 HSA983089 IBW983089 ILS983089 IVO983089 JFK983089 JPG983089 JZC983089 KIY983089 KSU983089 LCQ983089 LMM983089 LWI983089 MGE983089 MQA983089 MZW983089 NJS983089 NTO983089 ODK983089 ONG983089 OXC983089 PGY983089 PQU983089 QAQ983089 QKM983089 QUI983089 REE983089 ROA983089 RXW983089 SHS983089 SRO983089 TBK983089 TLG983089 TVC983089 UEY983089 UOU983089 UYQ983089 VIM983089 VSI983089 WCE983089 WMA983089 WVW983089 O66 JK66 TG66 ADC66 AMY66 AWU66 BGQ66 BQM66 CAI66 CKE66 CUA66 DDW66 DNS66 DXO66 EHK66 ERG66 FBC66 FKY66 FUU66 GEQ66 GOM66 GYI66 HIE66 HSA66 IBW66 ILS66 IVO66 JFK66 JPG66 JZC66 KIY66 KSU66 LCQ66 LMM66 LWI66 MGE66 MQA66 MZW66 NJS66 NTO66 ODK66 ONG66 OXC66 PGY66 PQU66 QAQ66 QKM66 QUI66 REE66 ROA66 RXW66 SHS66 SRO66 TBK66 TLG66 TVC66 UEY66 UOU66 UYQ66 VIM66 VSI66 WCE66 WMA66 WVW66 O65602 JK65602 TG65602 ADC65602 AMY65602 AWU65602 BGQ65602 BQM65602 CAI65602 CKE65602 CUA65602 DDW65602 DNS65602 DXO65602 EHK65602 ERG65602 FBC65602 FKY65602 FUU65602 GEQ65602 GOM65602 GYI65602 HIE65602 HSA65602 IBW65602 ILS65602 IVO65602 JFK65602 JPG65602 JZC65602 KIY65602 KSU65602 LCQ65602 LMM65602 LWI65602 MGE65602 MQA65602 MZW65602 NJS65602 NTO65602 ODK65602 ONG65602 OXC65602 PGY65602 PQU65602 QAQ65602 QKM65602 QUI65602 REE65602 ROA65602 RXW65602 SHS65602 SRO65602 TBK65602 TLG65602 TVC65602 UEY65602 UOU65602 UYQ65602 VIM65602 VSI65602 WCE65602 WMA65602 WVW65602 O131138 JK131138 TG131138 ADC131138 AMY131138 AWU131138 BGQ131138 BQM131138 CAI131138 CKE131138 CUA131138 DDW131138 DNS131138 DXO131138 EHK131138 ERG131138 FBC131138 FKY131138 FUU131138 GEQ131138 GOM131138 GYI131138 HIE131138 HSA131138 IBW131138 ILS131138 IVO131138 JFK131138 JPG131138 JZC131138 KIY131138 KSU131138 LCQ131138 LMM131138 LWI131138 MGE131138 MQA131138 MZW131138 NJS131138 NTO131138 ODK131138 ONG131138 OXC131138 PGY131138 PQU131138 QAQ131138 QKM131138 QUI131138 REE131138 ROA131138 RXW131138 SHS131138 SRO131138 TBK131138 TLG131138 TVC131138 UEY131138 UOU131138 UYQ131138 VIM131138 VSI131138 WCE131138 WMA131138 WVW131138 O196674 JK196674 TG196674 ADC196674 AMY196674 AWU196674 BGQ196674 BQM196674 CAI196674 CKE196674 CUA196674 DDW196674 DNS196674 DXO196674 EHK196674 ERG196674 FBC196674 FKY196674 FUU196674 GEQ196674 GOM196674 GYI196674 HIE196674 HSA196674 IBW196674 ILS196674 IVO196674 JFK196674 JPG196674 JZC196674 KIY196674 KSU196674 LCQ196674 LMM196674 LWI196674 MGE196674 MQA196674 MZW196674 NJS196674 NTO196674 ODK196674 ONG196674 OXC196674 PGY196674 PQU196674 QAQ196674 QKM196674 QUI196674 REE196674 ROA196674 RXW196674 SHS196674 SRO196674 TBK196674 TLG196674 TVC196674 UEY196674 UOU196674 UYQ196674 VIM196674 VSI196674 WCE196674 WMA196674 WVW196674 O262210 JK262210 TG262210 ADC262210 AMY262210 AWU262210 BGQ262210 BQM262210 CAI262210 CKE262210 CUA262210 DDW262210 DNS262210 DXO262210 EHK262210 ERG262210 FBC262210 FKY262210 FUU262210 GEQ262210 GOM262210 GYI262210 HIE262210 HSA262210 IBW262210 ILS262210 IVO262210 JFK262210 JPG262210 JZC262210 KIY262210 KSU262210 LCQ262210 LMM262210 LWI262210 MGE262210 MQA262210 MZW262210 NJS262210 NTO262210 ODK262210 ONG262210 OXC262210 PGY262210 PQU262210 QAQ262210 QKM262210 QUI262210 REE262210 ROA262210 RXW262210 SHS262210 SRO262210 TBK262210 TLG262210 TVC262210 UEY262210 UOU262210 UYQ262210 VIM262210 VSI262210 WCE262210 WMA262210 WVW262210 O327746 JK327746 TG327746 ADC327746 AMY327746 AWU327746 BGQ327746 BQM327746 CAI327746 CKE327746 CUA327746 DDW327746 DNS327746 DXO327746 EHK327746 ERG327746 FBC327746 FKY327746 FUU327746 GEQ327746 GOM327746 GYI327746 HIE327746 HSA327746 IBW327746 ILS327746 IVO327746 JFK327746 JPG327746 JZC327746 KIY327746 KSU327746 LCQ327746 LMM327746 LWI327746 MGE327746 MQA327746 MZW327746 NJS327746 NTO327746 ODK327746 ONG327746 OXC327746 PGY327746 PQU327746 QAQ327746 QKM327746 QUI327746 REE327746 ROA327746 RXW327746 SHS327746 SRO327746 TBK327746 TLG327746 TVC327746 UEY327746 UOU327746 UYQ327746 VIM327746 VSI327746 WCE327746 WMA327746 WVW327746 O393282 JK393282 TG393282 ADC393282 AMY393282 AWU393282 BGQ393282 BQM393282 CAI393282 CKE393282 CUA393282 DDW393282 DNS393282 DXO393282 EHK393282 ERG393282 FBC393282 FKY393282 FUU393282 GEQ393282 GOM393282 GYI393282 HIE393282 HSA393282 IBW393282 ILS393282 IVO393282 JFK393282 JPG393282 JZC393282 KIY393282 KSU393282 LCQ393282 LMM393282 LWI393282 MGE393282 MQA393282 MZW393282 NJS393282 NTO393282 ODK393282 ONG393282 OXC393282 PGY393282 PQU393282 QAQ393282 QKM393282 QUI393282 REE393282 ROA393282 RXW393282 SHS393282 SRO393282 TBK393282 TLG393282 TVC393282 UEY393282 UOU393282 UYQ393282 VIM393282 VSI393282 WCE393282 WMA393282 WVW393282 O458818 JK458818 TG458818 ADC458818 AMY458818 AWU458818 BGQ458818 BQM458818 CAI458818 CKE458818 CUA458818 DDW458818 DNS458818 DXO458818 EHK458818 ERG458818 FBC458818 FKY458818 FUU458818 GEQ458818 GOM458818 GYI458818 HIE458818 HSA458818 IBW458818 ILS458818 IVO458818 JFK458818 JPG458818 JZC458818 KIY458818 KSU458818 LCQ458818 LMM458818 LWI458818 MGE458818 MQA458818 MZW458818 NJS458818 NTO458818 ODK458818 ONG458818 OXC458818 PGY458818 PQU458818 QAQ458818 QKM458818 QUI458818 REE458818 ROA458818 RXW458818 SHS458818 SRO458818 TBK458818 TLG458818 TVC458818 UEY458818 UOU458818 UYQ458818 VIM458818 VSI458818 WCE458818 WMA458818 WVW458818 O524354 JK524354 TG524354 ADC524354 AMY524354 AWU524354 BGQ524354 BQM524354 CAI524354 CKE524354 CUA524354 DDW524354 DNS524354 DXO524354 EHK524354 ERG524354 FBC524354 FKY524354 FUU524354 GEQ524354 GOM524354 GYI524354 HIE524354 HSA524354 IBW524354 ILS524354 IVO524354 JFK524354 JPG524354 JZC524354 KIY524354 KSU524354 LCQ524354 LMM524354 LWI524354 MGE524354 MQA524354 MZW524354 NJS524354 NTO524354 ODK524354 ONG524354 OXC524354 PGY524354 PQU524354 QAQ524354 QKM524354 QUI524354 REE524354 ROA524354 RXW524354 SHS524354 SRO524354 TBK524354 TLG524354 TVC524354 UEY524354 UOU524354 UYQ524354 VIM524354 VSI524354 WCE524354 WMA524354 WVW524354 O589890 JK589890 TG589890 ADC589890 AMY589890 AWU589890 BGQ589890 BQM589890 CAI589890 CKE589890 CUA589890 DDW589890 DNS589890 DXO589890 EHK589890 ERG589890 FBC589890 FKY589890 FUU589890 GEQ589890 GOM589890 GYI589890 HIE589890 HSA589890 IBW589890 ILS589890 IVO589890 JFK589890 JPG589890 JZC589890 KIY589890 KSU589890 LCQ589890 LMM589890 LWI589890 MGE589890 MQA589890 MZW589890 NJS589890 NTO589890 ODK589890 ONG589890 OXC589890 PGY589890 PQU589890 QAQ589890 QKM589890 QUI589890 REE589890 ROA589890 RXW589890 SHS589890 SRO589890 TBK589890 TLG589890 TVC589890 UEY589890 UOU589890 UYQ589890 VIM589890 VSI589890 WCE589890 WMA589890 WVW589890 O655426 JK655426 TG655426 ADC655426 AMY655426 AWU655426 BGQ655426 BQM655426 CAI655426 CKE655426 CUA655426 DDW655426 DNS655426 DXO655426 EHK655426 ERG655426 FBC655426 FKY655426 FUU655426 GEQ655426 GOM655426 GYI655426 HIE655426 HSA655426 IBW655426 ILS655426 IVO655426 JFK655426 JPG655426 JZC655426 KIY655426 KSU655426 LCQ655426 LMM655426 LWI655426 MGE655426 MQA655426 MZW655426 NJS655426 NTO655426 ODK655426 ONG655426 OXC655426 PGY655426 PQU655426 QAQ655426 QKM655426 QUI655426 REE655426 ROA655426 RXW655426 SHS655426 SRO655426 TBK655426 TLG655426 TVC655426 UEY655426 UOU655426 UYQ655426 VIM655426 VSI655426 WCE655426 WMA655426 WVW655426 O720962 JK720962 TG720962 ADC720962 AMY720962 AWU720962 BGQ720962 BQM720962 CAI720962 CKE720962 CUA720962 DDW720962 DNS720962 DXO720962 EHK720962 ERG720962 FBC720962 FKY720962 FUU720962 GEQ720962 GOM720962 GYI720962 HIE720962 HSA720962 IBW720962 ILS720962 IVO720962 JFK720962 JPG720962 JZC720962 KIY720962 KSU720962 LCQ720962 LMM720962 LWI720962 MGE720962 MQA720962 MZW720962 NJS720962 NTO720962 ODK720962 ONG720962 OXC720962 PGY720962 PQU720962 QAQ720962 QKM720962 QUI720962 REE720962 ROA720962 RXW720962 SHS720962 SRO720962 TBK720962 TLG720962 TVC720962 UEY720962 UOU720962 UYQ720962 VIM720962 VSI720962 WCE720962 WMA720962 WVW720962 O786498 JK786498 TG786498 ADC786498 AMY786498 AWU786498 BGQ786498 BQM786498 CAI786498 CKE786498 CUA786498 DDW786498 DNS786498 DXO786498 EHK786498 ERG786498 FBC786498 FKY786498 FUU786498 GEQ786498 GOM786498 GYI786498 HIE786498 HSA786498 IBW786498 ILS786498 IVO786498 JFK786498 JPG786498 JZC786498 KIY786498 KSU786498 LCQ786498 LMM786498 LWI786498 MGE786498 MQA786498 MZW786498 NJS786498 NTO786498 ODK786498 ONG786498 OXC786498 PGY786498 PQU786498 QAQ786498 QKM786498 QUI786498 REE786498 ROA786498 RXW786498 SHS786498 SRO786498 TBK786498 TLG786498 TVC786498 UEY786498 UOU786498 UYQ786498 VIM786498 VSI786498 WCE786498 WMA786498 WVW786498 O852034 JK852034 TG852034 ADC852034 AMY852034 AWU852034 BGQ852034 BQM852034 CAI852034 CKE852034 CUA852034 DDW852034 DNS852034 DXO852034 EHK852034 ERG852034 FBC852034 FKY852034 FUU852034 GEQ852034 GOM852034 GYI852034 HIE852034 HSA852034 IBW852034 ILS852034 IVO852034 JFK852034 JPG852034 JZC852034 KIY852034 KSU852034 LCQ852034 LMM852034 LWI852034 MGE852034 MQA852034 MZW852034 NJS852034 NTO852034 ODK852034 ONG852034 OXC852034 PGY852034 PQU852034 QAQ852034 QKM852034 QUI852034 REE852034 ROA852034 RXW852034 SHS852034 SRO852034 TBK852034 TLG852034 TVC852034 UEY852034 UOU852034 UYQ852034 VIM852034 VSI852034 WCE852034 WMA852034 WVW852034 O917570 JK917570 TG917570 ADC917570 AMY917570 AWU917570 BGQ917570 BQM917570 CAI917570 CKE917570 CUA917570 DDW917570 DNS917570 DXO917570 EHK917570 ERG917570 FBC917570 FKY917570 FUU917570 GEQ917570 GOM917570 GYI917570 HIE917570 HSA917570 IBW917570 ILS917570 IVO917570 JFK917570 JPG917570 JZC917570 KIY917570 KSU917570 LCQ917570 LMM917570 LWI917570 MGE917570 MQA917570 MZW917570 NJS917570 NTO917570 ODK917570 ONG917570 OXC917570 PGY917570 PQU917570 QAQ917570 QKM917570 QUI917570 REE917570 ROA917570 RXW917570 SHS917570 SRO917570 TBK917570 TLG917570 TVC917570 UEY917570 UOU917570 UYQ917570 VIM917570 VSI917570 WCE917570 WMA917570 WVW917570 O983106 JK983106 TG983106 ADC983106 AMY983106 AWU983106 BGQ983106 BQM983106 CAI983106 CKE983106 CUA983106 DDW983106 DNS983106 DXO983106 EHK983106 ERG983106 FBC983106 FKY983106 FUU983106 GEQ983106 GOM983106 GYI983106 HIE983106 HSA983106 IBW983106 ILS983106 IVO983106 JFK983106 JPG983106 JZC983106 KIY983106 KSU983106 LCQ983106 LMM983106 LWI983106 MGE983106 MQA983106 MZW983106 NJS983106 NTO983106 ODK983106 ONG983106 OXC983106 PGY983106 PQU983106 QAQ983106 QKM983106 QUI983106 REE983106 ROA983106 RXW983106 SHS983106 SRO983106 TBK983106 TLG983106 TVC983106 UEY983106 UOU983106 UYQ983106 VIM983106 VSI983106 WCE983106 WMA983106 WVW983106 O87 JK87 TG87 ADC87 AMY87 AWU87 BGQ87 BQM87 CAI87 CKE87 CUA87 DDW87 DNS87 DXO87 EHK87 ERG87 FBC87 FKY87 FUU87 GEQ87 GOM87 GYI87 HIE87 HSA87 IBW87 ILS87 IVO87 JFK87 JPG87 JZC87 KIY87 KSU87 LCQ87 LMM87 LWI87 MGE87 MQA87 MZW87 NJS87 NTO87 ODK87 ONG87 OXC87 PGY87 PQU87 QAQ87 QKM87 QUI87 REE87 ROA87 RXW87 SHS87 SRO87 TBK87 TLG87 TVC87 UEY87 UOU87 UYQ87 VIM87 VSI87 WCE87 WMA87 WVW87 O65623 JK65623 TG65623 ADC65623 AMY65623 AWU65623 BGQ65623 BQM65623 CAI65623 CKE65623 CUA65623 DDW65623 DNS65623 DXO65623 EHK65623 ERG65623 FBC65623 FKY65623 FUU65623 GEQ65623 GOM65623 GYI65623 HIE65623 HSA65623 IBW65623 ILS65623 IVO65623 JFK65623 JPG65623 JZC65623 KIY65623 KSU65623 LCQ65623 LMM65623 LWI65623 MGE65623 MQA65623 MZW65623 NJS65623 NTO65623 ODK65623 ONG65623 OXC65623 PGY65623 PQU65623 QAQ65623 QKM65623 QUI65623 REE65623 ROA65623 RXW65623 SHS65623 SRO65623 TBK65623 TLG65623 TVC65623 UEY65623 UOU65623 UYQ65623 VIM65623 VSI65623 WCE65623 WMA65623 WVW65623 O131159 JK131159 TG131159 ADC131159 AMY131159 AWU131159 BGQ131159 BQM131159 CAI131159 CKE131159 CUA131159 DDW131159 DNS131159 DXO131159 EHK131159 ERG131159 FBC131159 FKY131159 FUU131159 GEQ131159 GOM131159 GYI131159 HIE131159 HSA131159 IBW131159 ILS131159 IVO131159 JFK131159 JPG131159 JZC131159 KIY131159 KSU131159 LCQ131159 LMM131159 LWI131159 MGE131159 MQA131159 MZW131159 NJS131159 NTO131159 ODK131159 ONG131159 OXC131159 PGY131159 PQU131159 QAQ131159 QKM131159 QUI131159 REE131159 ROA131159 RXW131159 SHS131159 SRO131159 TBK131159 TLG131159 TVC131159 UEY131159 UOU131159 UYQ131159 VIM131159 VSI131159 WCE131159 WMA131159 WVW131159 O196695 JK196695 TG196695 ADC196695 AMY196695 AWU196695 BGQ196695 BQM196695 CAI196695 CKE196695 CUA196695 DDW196695 DNS196695 DXO196695 EHK196695 ERG196695 FBC196695 FKY196695 FUU196695 GEQ196695 GOM196695 GYI196695 HIE196695 HSA196695 IBW196695 ILS196695 IVO196695 JFK196695 JPG196695 JZC196695 KIY196695 KSU196695 LCQ196695 LMM196695 LWI196695 MGE196695 MQA196695 MZW196695 NJS196695 NTO196695 ODK196695 ONG196695 OXC196695 PGY196695 PQU196695 QAQ196695 QKM196695 QUI196695 REE196695 ROA196695 RXW196695 SHS196695 SRO196695 TBK196695 TLG196695 TVC196695 UEY196695 UOU196695 UYQ196695 VIM196695 VSI196695 WCE196695 WMA196695 WVW196695 O262231 JK262231 TG262231 ADC262231 AMY262231 AWU262231 BGQ262231 BQM262231 CAI262231 CKE262231 CUA262231 DDW262231 DNS262231 DXO262231 EHK262231 ERG262231 FBC262231 FKY262231 FUU262231 GEQ262231 GOM262231 GYI262231 HIE262231 HSA262231 IBW262231 ILS262231 IVO262231 JFK262231 JPG262231 JZC262231 KIY262231 KSU262231 LCQ262231 LMM262231 LWI262231 MGE262231 MQA262231 MZW262231 NJS262231 NTO262231 ODK262231 ONG262231 OXC262231 PGY262231 PQU262231 QAQ262231 QKM262231 QUI262231 REE262231 ROA262231 RXW262231 SHS262231 SRO262231 TBK262231 TLG262231 TVC262231 UEY262231 UOU262231 UYQ262231 VIM262231 VSI262231 WCE262231 WMA262231 WVW262231 O327767 JK327767 TG327767 ADC327767 AMY327767 AWU327767 BGQ327767 BQM327767 CAI327767 CKE327767 CUA327767 DDW327767 DNS327767 DXO327767 EHK327767 ERG327767 FBC327767 FKY327767 FUU327767 GEQ327767 GOM327767 GYI327767 HIE327767 HSA327767 IBW327767 ILS327767 IVO327767 JFK327767 JPG327767 JZC327767 KIY327767 KSU327767 LCQ327767 LMM327767 LWI327767 MGE327767 MQA327767 MZW327767 NJS327767 NTO327767 ODK327767 ONG327767 OXC327767 PGY327767 PQU327767 QAQ327767 QKM327767 QUI327767 REE327767 ROA327767 RXW327767 SHS327767 SRO327767 TBK327767 TLG327767 TVC327767 UEY327767 UOU327767 UYQ327767 VIM327767 VSI327767 WCE327767 WMA327767 WVW327767 O393303 JK393303 TG393303 ADC393303 AMY393303 AWU393303 BGQ393303 BQM393303 CAI393303 CKE393303 CUA393303 DDW393303 DNS393303 DXO393303 EHK393303 ERG393303 FBC393303 FKY393303 FUU393303 GEQ393303 GOM393303 GYI393303 HIE393303 HSA393303 IBW393303 ILS393303 IVO393303 JFK393303 JPG393303 JZC393303 KIY393303 KSU393303 LCQ393303 LMM393303 LWI393303 MGE393303 MQA393303 MZW393303 NJS393303 NTO393303 ODK393303 ONG393303 OXC393303 PGY393303 PQU393303 QAQ393303 QKM393303 QUI393303 REE393303 ROA393303 RXW393303 SHS393303 SRO393303 TBK393303 TLG393303 TVC393303 UEY393303 UOU393303 UYQ393303 VIM393303 VSI393303 WCE393303 WMA393303 WVW393303 O458839 JK458839 TG458839 ADC458839 AMY458839 AWU458839 BGQ458839 BQM458839 CAI458839 CKE458839 CUA458839 DDW458839 DNS458839 DXO458839 EHK458839 ERG458839 FBC458839 FKY458839 FUU458839 GEQ458839 GOM458839 GYI458839 HIE458839 HSA458839 IBW458839 ILS458839 IVO458839 JFK458839 JPG458839 JZC458839 KIY458839 KSU458839 LCQ458839 LMM458839 LWI458839 MGE458839 MQA458839 MZW458839 NJS458839 NTO458839 ODK458839 ONG458839 OXC458839 PGY458839 PQU458839 QAQ458839 QKM458839 QUI458839 REE458839 ROA458839 RXW458839 SHS458839 SRO458839 TBK458839 TLG458839 TVC458839 UEY458839 UOU458839 UYQ458839 VIM458839 VSI458839 WCE458839 WMA458839 WVW458839 O524375 JK524375 TG524375 ADC524375 AMY524375 AWU524375 BGQ524375 BQM524375 CAI524375 CKE524375 CUA524375 DDW524375 DNS524375 DXO524375 EHK524375 ERG524375 FBC524375 FKY524375 FUU524375 GEQ524375 GOM524375 GYI524375 HIE524375 HSA524375 IBW524375 ILS524375 IVO524375 JFK524375 JPG524375 JZC524375 KIY524375 KSU524375 LCQ524375 LMM524375 LWI524375 MGE524375 MQA524375 MZW524375 NJS524375 NTO524375 ODK524375 ONG524375 OXC524375 PGY524375 PQU524375 QAQ524375 QKM524375 QUI524375 REE524375 ROA524375 RXW524375 SHS524375 SRO524375 TBK524375 TLG524375 TVC524375 UEY524375 UOU524375 UYQ524375 VIM524375 VSI524375 WCE524375 WMA524375 WVW524375 O589911 JK589911 TG589911 ADC589911 AMY589911 AWU589911 BGQ589911 BQM589911 CAI589911 CKE589911 CUA589911 DDW589911 DNS589911 DXO589911 EHK589911 ERG589911 FBC589911 FKY589911 FUU589911 GEQ589911 GOM589911 GYI589911 HIE589911 HSA589911 IBW589911 ILS589911 IVO589911 JFK589911 JPG589911 JZC589911 KIY589911 KSU589911 LCQ589911 LMM589911 LWI589911 MGE589911 MQA589911 MZW589911 NJS589911 NTO589911 ODK589911 ONG589911 OXC589911 PGY589911 PQU589911 QAQ589911 QKM589911 QUI589911 REE589911 ROA589911 RXW589911 SHS589911 SRO589911 TBK589911 TLG589911 TVC589911 UEY589911 UOU589911 UYQ589911 VIM589911 VSI589911 WCE589911 WMA589911 WVW589911 O655447 JK655447 TG655447 ADC655447 AMY655447 AWU655447 BGQ655447 BQM655447 CAI655447 CKE655447 CUA655447 DDW655447 DNS655447 DXO655447 EHK655447 ERG655447 FBC655447 FKY655447 FUU655447 GEQ655447 GOM655447 GYI655447 HIE655447 HSA655447 IBW655447 ILS655447 IVO655447 JFK655447 JPG655447 JZC655447 KIY655447 KSU655447 LCQ655447 LMM655447 LWI655447 MGE655447 MQA655447 MZW655447 NJS655447 NTO655447 ODK655447 ONG655447 OXC655447 PGY655447 PQU655447 QAQ655447 QKM655447 QUI655447 REE655447 ROA655447 RXW655447 SHS655447 SRO655447 TBK655447 TLG655447 TVC655447 UEY655447 UOU655447 UYQ655447 VIM655447 VSI655447 WCE655447 WMA655447 WVW655447 O720983 JK720983 TG720983 ADC720983 AMY720983 AWU720983 BGQ720983 BQM720983 CAI720983 CKE720983 CUA720983 DDW720983 DNS720983 DXO720983 EHK720983 ERG720983 FBC720983 FKY720983 FUU720983 GEQ720983 GOM720983 GYI720983 HIE720983 HSA720983 IBW720983 ILS720983 IVO720983 JFK720983 JPG720983 JZC720983 KIY720983 KSU720983 LCQ720983 LMM720983 LWI720983 MGE720983 MQA720983 MZW720983 NJS720983 NTO720983 ODK720983 ONG720983 OXC720983 PGY720983 PQU720983 QAQ720983 QKM720983 QUI720983 REE720983 ROA720983 RXW720983 SHS720983 SRO720983 TBK720983 TLG720983 TVC720983 UEY720983 UOU720983 UYQ720983 VIM720983 VSI720983 WCE720983 WMA720983 WVW720983 O786519 JK786519 TG786519 ADC786519 AMY786519 AWU786519 BGQ786519 BQM786519 CAI786519 CKE786519 CUA786519 DDW786519 DNS786519 DXO786519 EHK786519 ERG786519 FBC786519 FKY786519 FUU786519 GEQ786519 GOM786519 GYI786519 HIE786519 HSA786519 IBW786519 ILS786519 IVO786519 JFK786519 JPG786519 JZC786519 KIY786519 KSU786519 LCQ786519 LMM786519 LWI786519 MGE786519 MQA786519 MZW786519 NJS786519 NTO786519 ODK786519 ONG786519 OXC786519 PGY786519 PQU786519 QAQ786519 QKM786519 QUI786519 REE786519 ROA786519 RXW786519 SHS786519 SRO786519 TBK786519 TLG786519 TVC786519 UEY786519 UOU786519 UYQ786519 VIM786519 VSI786519 WCE786519 WMA786519 WVW786519 O852055 JK852055 TG852055 ADC852055 AMY852055 AWU852055 BGQ852055 BQM852055 CAI852055 CKE852055 CUA852055 DDW852055 DNS852055 DXO852055 EHK852055 ERG852055 FBC852055 FKY852055 FUU852055 GEQ852055 GOM852055 GYI852055 HIE852055 HSA852055 IBW852055 ILS852055 IVO852055 JFK852055 JPG852055 JZC852055 KIY852055 KSU852055 LCQ852055 LMM852055 LWI852055 MGE852055 MQA852055 MZW852055 NJS852055 NTO852055 ODK852055 ONG852055 OXC852055 PGY852055 PQU852055 QAQ852055 QKM852055 QUI852055 REE852055 ROA852055 RXW852055 SHS852055 SRO852055 TBK852055 TLG852055 TVC852055 UEY852055 UOU852055 UYQ852055 VIM852055 VSI852055 WCE852055 WMA852055 WVW852055 O917591 JK917591 TG917591 ADC917591 AMY917591 AWU917591 BGQ917591 BQM917591 CAI917591 CKE917591 CUA917591 DDW917591 DNS917591 DXO917591 EHK917591 ERG917591 FBC917591 FKY917591 FUU917591 GEQ917591 GOM917591 GYI917591 HIE917591 HSA917591 IBW917591 ILS917591 IVO917591 JFK917591 JPG917591 JZC917591 KIY917591 KSU917591 LCQ917591 LMM917591 LWI917591 MGE917591 MQA917591 MZW917591 NJS917591 NTO917591 ODK917591 ONG917591 OXC917591 PGY917591 PQU917591 QAQ917591 QKM917591 QUI917591 REE917591 ROA917591 RXW917591 SHS917591 SRO917591 TBK917591 TLG917591 TVC917591 UEY917591 UOU917591 UYQ917591 VIM917591 VSI917591 WCE917591 WMA917591 WVW917591 O983127 JK983127 TG983127 ADC983127 AMY983127 AWU983127 BGQ983127 BQM983127 CAI983127 CKE983127 CUA983127 DDW983127 DNS983127 DXO983127 EHK983127 ERG983127 FBC983127 FKY983127 FUU983127 GEQ983127 GOM983127 GYI983127 HIE983127 HSA983127 IBW983127 ILS983127 IVO983127 JFK983127 JPG983127 JZC983127 KIY983127 KSU983127 LCQ983127 LMM983127 LWI983127 MGE983127 MQA983127 MZW983127 NJS983127 NTO983127 ODK983127 ONG983127 OXC983127 PGY983127 PQU983127 QAQ983127 QKM983127 QUI983127 REE983127 ROA983127 RXW983127 SHS983127 SRO983127 TBK983127 TLG983127 TVC983127 UEY983127 UOU983127 UYQ983127 VIM983127 VSI983127 WCE983127 WMA983127 WVW983127 O76 JK76 TG76 ADC76 AMY76 AWU76 BGQ76 BQM76 CAI76 CKE76 CUA76 DDW76 DNS76 DXO76 EHK76 ERG76 FBC76 FKY76 FUU76 GEQ76 GOM76 GYI76 HIE76 HSA76 IBW76 ILS76 IVO76 JFK76 JPG76 JZC76 KIY76 KSU76 LCQ76 LMM76 LWI76 MGE76 MQA76 MZW76 NJS76 NTO76 ODK76 ONG76 OXC76 PGY76 PQU76 QAQ76 QKM76 QUI76 REE76 ROA76 RXW76 SHS76 SRO76 TBK76 TLG76 TVC76 UEY76 UOU76 UYQ76 VIM76 VSI76 WCE76 WMA76 WVW76 O65612 JK65612 TG65612 ADC65612 AMY65612 AWU65612 BGQ65612 BQM65612 CAI65612 CKE65612 CUA65612 DDW65612 DNS65612 DXO65612 EHK65612 ERG65612 FBC65612 FKY65612 FUU65612 GEQ65612 GOM65612 GYI65612 HIE65612 HSA65612 IBW65612 ILS65612 IVO65612 JFK65612 JPG65612 JZC65612 KIY65612 KSU65612 LCQ65612 LMM65612 LWI65612 MGE65612 MQA65612 MZW65612 NJS65612 NTO65612 ODK65612 ONG65612 OXC65612 PGY65612 PQU65612 QAQ65612 QKM65612 QUI65612 REE65612 ROA65612 RXW65612 SHS65612 SRO65612 TBK65612 TLG65612 TVC65612 UEY65612 UOU65612 UYQ65612 VIM65612 VSI65612 WCE65612 WMA65612 WVW65612 O131148 JK131148 TG131148 ADC131148 AMY131148 AWU131148 BGQ131148 BQM131148 CAI131148 CKE131148 CUA131148 DDW131148 DNS131148 DXO131148 EHK131148 ERG131148 FBC131148 FKY131148 FUU131148 GEQ131148 GOM131148 GYI131148 HIE131148 HSA131148 IBW131148 ILS131148 IVO131148 JFK131148 JPG131148 JZC131148 KIY131148 KSU131148 LCQ131148 LMM131148 LWI131148 MGE131148 MQA131148 MZW131148 NJS131148 NTO131148 ODK131148 ONG131148 OXC131148 PGY131148 PQU131148 QAQ131148 QKM131148 QUI131148 REE131148 ROA131148 RXW131148 SHS131148 SRO131148 TBK131148 TLG131148 TVC131148 UEY131148 UOU131148 UYQ131148 VIM131148 VSI131148 WCE131148 WMA131148 WVW131148 O196684 JK196684 TG196684 ADC196684 AMY196684 AWU196684 BGQ196684 BQM196684 CAI196684 CKE196684 CUA196684 DDW196684 DNS196684 DXO196684 EHK196684 ERG196684 FBC196684 FKY196684 FUU196684 GEQ196684 GOM196684 GYI196684 HIE196684 HSA196684 IBW196684 ILS196684 IVO196684 JFK196684 JPG196684 JZC196684 KIY196684 KSU196684 LCQ196684 LMM196684 LWI196684 MGE196684 MQA196684 MZW196684 NJS196684 NTO196684 ODK196684 ONG196684 OXC196684 PGY196684 PQU196684 QAQ196684 QKM196684 QUI196684 REE196684 ROA196684 RXW196684 SHS196684 SRO196684 TBK196684 TLG196684 TVC196684 UEY196684 UOU196684 UYQ196684 VIM196684 VSI196684 WCE196684 WMA196684 WVW196684 O262220 JK262220 TG262220 ADC262220 AMY262220 AWU262220 BGQ262220 BQM262220 CAI262220 CKE262220 CUA262220 DDW262220 DNS262220 DXO262220 EHK262220 ERG262220 FBC262220 FKY262220 FUU262220 GEQ262220 GOM262220 GYI262220 HIE262220 HSA262220 IBW262220 ILS262220 IVO262220 JFK262220 JPG262220 JZC262220 KIY262220 KSU262220 LCQ262220 LMM262220 LWI262220 MGE262220 MQA262220 MZW262220 NJS262220 NTO262220 ODK262220 ONG262220 OXC262220 PGY262220 PQU262220 QAQ262220 QKM262220 QUI262220 REE262220 ROA262220 RXW262220 SHS262220 SRO262220 TBK262220 TLG262220 TVC262220 UEY262220 UOU262220 UYQ262220 VIM262220 VSI262220 WCE262220 WMA262220 WVW262220 O327756 JK327756 TG327756 ADC327756 AMY327756 AWU327756 BGQ327756 BQM327756 CAI327756 CKE327756 CUA327756 DDW327756 DNS327756 DXO327756 EHK327756 ERG327756 FBC327756 FKY327756 FUU327756 GEQ327756 GOM327756 GYI327756 HIE327756 HSA327756 IBW327756 ILS327756 IVO327756 JFK327756 JPG327756 JZC327756 KIY327756 KSU327756 LCQ327756 LMM327756 LWI327756 MGE327756 MQA327756 MZW327756 NJS327756 NTO327756 ODK327756 ONG327756 OXC327756 PGY327756 PQU327756 QAQ327756 QKM327756 QUI327756 REE327756 ROA327756 RXW327756 SHS327756 SRO327756 TBK327756 TLG327756 TVC327756 UEY327756 UOU327756 UYQ327756 VIM327756 VSI327756 WCE327756 WMA327756 WVW327756 O393292 JK393292 TG393292 ADC393292 AMY393292 AWU393292 BGQ393292 BQM393292 CAI393292 CKE393292 CUA393292 DDW393292 DNS393292 DXO393292 EHK393292 ERG393292 FBC393292 FKY393292 FUU393292 GEQ393292 GOM393292 GYI393292 HIE393292 HSA393292 IBW393292 ILS393292 IVO393292 JFK393292 JPG393292 JZC393292 KIY393292 KSU393292 LCQ393292 LMM393292 LWI393292 MGE393292 MQA393292 MZW393292 NJS393292 NTO393292 ODK393292 ONG393292 OXC393292 PGY393292 PQU393292 QAQ393292 QKM393292 QUI393292 REE393292 ROA393292 RXW393292 SHS393292 SRO393292 TBK393292 TLG393292 TVC393292 UEY393292 UOU393292 UYQ393292 VIM393292 VSI393292 WCE393292 WMA393292 WVW393292 O458828 JK458828 TG458828 ADC458828 AMY458828 AWU458828 BGQ458828 BQM458828 CAI458828 CKE458828 CUA458828 DDW458828 DNS458828 DXO458828 EHK458828 ERG458828 FBC458828 FKY458828 FUU458828 GEQ458828 GOM458828 GYI458828 HIE458828 HSA458828 IBW458828 ILS458828 IVO458828 JFK458828 JPG458828 JZC458828 KIY458828 KSU458828 LCQ458828 LMM458828 LWI458828 MGE458828 MQA458828 MZW458828 NJS458828 NTO458828 ODK458828 ONG458828 OXC458828 PGY458828 PQU458828 QAQ458828 QKM458828 QUI458828 REE458828 ROA458828 RXW458828 SHS458828 SRO458828 TBK458828 TLG458828 TVC458828 UEY458828 UOU458828 UYQ458828 VIM458828 VSI458828 WCE458828 WMA458828 WVW458828 O524364 JK524364 TG524364 ADC524364 AMY524364 AWU524364 BGQ524364 BQM524364 CAI524364 CKE524364 CUA524364 DDW524364 DNS524364 DXO524364 EHK524364 ERG524364 FBC524364 FKY524364 FUU524364 GEQ524364 GOM524364 GYI524364 HIE524364 HSA524364 IBW524364 ILS524364 IVO524364 JFK524364 JPG524364 JZC524364 KIY524364 KSU524364 LCQ524364 LMM524364 LWI524364 MGE524364 MQA524364 MZW524364 NJS524364 NTO524364 ODK524364 ONG524364 OXC524364 PGY524364 PQU524364 QAQ524364 QKM524364 QUI524364 REE524364 ROA524364 RXW524364 SHS524364 SRO524364 TBK524364 TLG524364 TVC524364 UEY524364 UOU524364 UYQ524364 VIM524364 VSI524364 WCE524364 WMA524364 WVW524364 O589900 JK589900 TG589900 ADC589900 AMY589900 AWU589900 BGQ589900 BQM589900 CAI589900 CKE589900 CUA589900 DDW589900 DNS589900 DXO589900 EHK589900 ERG589900 FBC589900 FKY589900 FUU589900 GEQ589900 GOM589900 GYI589900 HIE589900 HSA589900 IBW589900 ILS589900 IVO589900 JFK589900 JPG589900 JZC589900 KIY589900 KSU589900 LCQ589900 LMM589900 LWI589900 MGE589900 MQA589900 MZW589900 NJS589900 NTO589900 ODK589900 ONG589900 OXC589900 PGY589900 PQU589900 QAQ589900 QKM589900 QUI589900 REE589900 ROA589900 RXW589900 SHS589900 SRO589900 TBK589900 TLG589900 TVC589900 UEY589900 UOU589900 UYQ589900 VIM589900 VSI589900 WCE589900 WMA589900 WVW589900 O655436 JK655436 TG655436 ADC655436 AMY655436 AWU655436 BGQ655436 BQM655436 CAI655436 CKE655436 CUA655436 DDW655436 DNS655436 DXO655436 EHK655436 ERG655436 FBC655436 FKY655436 FUU655436 GEQ655436 GOM655436 GYI655436 HIE655436 HSA655436 IBW655436 ILS655436 IVO655436 JFK655436 JPG655436 JZC655436 KIY655436 KSU655436 LCQ655436 LMM655436 LWI655436 MGE655436 MQA655436 MZW655436 NJS655436 NTO655436 ODK655436 ONG655436 OXC655436 PGY655436 PQU655436 QAQ655436 QKM655436 QUI655436 REE655436 ROA655436 RXW655436 SHS655436 SRO655436 TBK655436 TLG655436 TVC655436 UEY655436 UOU655436 UYQ655436 VIM655436 VSI655436 WCE655436 WMA655436 WVW655436 O720972 JK720972 TG720972 ADC720972 AMY720972 AWU720972 BGQ720972 BQM720972 CAI720972 CKE720972 CUA720972 DDW720972 DNS720972 DXO720972 EHK720972 ERG720972 FBC720972 FKY720972 FUU720972 GEQ720972 GOM720972 GYI720972 HIE720972 HSA720972 IBW720972 ILS720972 IVO720972 JFK720972 JPG720972 JZC720972 KIY720972 KSU720972 LCQ720972 LMM720972 LWI720972 MGE720972 MQA720972 MZW720972 NJS720972 NTO720972 ODK720972 ONG720972 OXC720972 PGY720972 PQU720972 QAQ720972 QKM720972 QUI720972 REE720972 ROA720972 RXW720972 SHS720972 SRO720972 TBK720972 TLG720972 TVC720972 UEY720972 UOU720972 UYQ720972 VIM720972 VSI720972 WCE720972 WMA720972 WVW720972 O786508 JK786508 TG786508 ADC786508 AMY786508 AWU786508 BGQ786508 BQM786508 CAI786508 CKE786508 CUA786508 DDW786508 DNS786508 DXO786508 EHK786508 ERG786508 FBC786508 FKY786508 FUU786508 GEQ786508 GOM786508 GYI786508 HIE786508 HSA786508 IBW786508 ILS786508 IVO786508 JFK786508 JPG786508 JZC786508 KIY786508 KSU786508 LCQ786508 LMM786508 LWI786508 MGE786508 MQA786508 MZW786508 NJS786508 NTO786508 ODK786508 ONG786508 OXC786508 PGY786508 PQU786508 QAQ786508 QKM786508 QUI786508 REE786508 ROA786508 RXW786508 SHS786508 SRO786508 TBK786508 TLG786508 TVC786508 UEY786508 UOU786508 UYQ786508 VIM786508 VSI786508 WCE786508 WMA786508 WVW786508 O852044 JK852044 TG852044 ADC852044 AMY852044 AWU852044 BGQ852044 BQM852044 CAI852044 CKE852044 CUA852044 DDW852044 DNS852044 DXO852044 EHK852044 ERG852044 FBC852044 FKY852044 FUU852044 GEQ852044 GOM852044 GYI852044 HIE852044 HSA852044 IBW852044 ILS852044 IVO852044 JFK852044 JPG852044 JZC852044 KIY852044 KSU852044 LCQ852044 LMM852044 LWI852044 MGE852044 MQA852044 MZW852044 NJS852044 NTO852044 ODK852044 ONG852044 OXC852044 PGY852044 PQU852044 QAQ852044 QKM852044 QUI852044 REE852044 ROA852044 RXW852044 SHS852044 SRO852044 TBK852044 TLG852044 TVC852044 UEY852044 UOU852044 UYQ852044 VIM852044 VSI852044 WCE852044 WMA852044 WVW852044 O917580 JK917580 TG917580 ADC917580 AMY917580 AWU917580 BGQ917580 BQM917580 CAI917580 CKE917580 CUA917580 DDW917580 DNS917580 DXO917580 EHK917580 ERG917580 FBC917580 FKY917580 FUU917580 GEQ917580 GOM917580 GYI917580 HIE917580 HSA917580 IBW917580 ILS917580 IVO917580 JFK917580 JPG917580 JZC917580 KIY917580 KSU917580 LCQ917580 LMM917580 LWI917580 MGE917580 MQA917580 MZW917580 NJS917580 NTO917580 ODK917580 ONG917580 OXC917580 PGY917580 PQU917580 QAQ917580 QKM917580 QUI917580 REE917580 ROA917580 RXW917580 SHS917580 SRO917580 TBK917580 TLG917580 TVC917580 UEY917580 UOU917580 UYQ917580 VIM917580 VSI917580 WCE917580 WMA917580 WVW917580 O983116 JK983116 TG983116 ADC983116 AMY983116 AWU983116 BGQ983116 BQM983116 CAI983116 CKE983116 CUA983116 DDW983116 DNS983116 DXO983116 EHK983116 ERG983116 FBC983116 FKY983116 FUU983116 GEQ983116 GOM983116 GYI983116 HIE983116 HSA983116 IBW983116 ILS983116 IVO983116 JFK983116 JPG983116 JZC983116 KIY983116 KSU983116 LCQ983116 LMM983116 LWI983116 MGE983116 MQA983116 MZW983116 NJS983116 NTO983116 ODK983116 ONG983116 OXC983116 PGY983116 PQU983116 QAQ983116 QKM983116 QUI983116 REE983116 ROA983116 RXW983116 SHS983116 SRO983116 TBK983116 TLG983116 TVC983116 UEY983116 UOU983116 UYQ983116 VIM983116 VSI983116 WCE983116 WMA983116 WVW983116</xm:sqref>
        </x14:dataValidation>
      </x14:dataValidations>
    </ext>
  </extLs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5">
    <tabColor rgb="FFFFC000"/>
  </sheetPr>
  <dimension ref="A1:O24"/>
  <sheetViews>
    <sheetView view="pageBreakPreview" zoomScaleNormal="100" zoomScaleSheetLayoutView="100" workbookViewId="0">
      <selection activeCell="H8" sqref="H8"/>
    </sheetView>
  </sheetViews>
  <sheetFormatPr defaultColWidth="8.88671875" defaultRowHeight="11.25"/>
  <cols>
    <col min="1" max="1" width="11.77734375" style="218" customWidth="1"/>
    <col min="2" max="2" width="12.5546875" style="218" customWidth="1"/>
    <col min="3" max="3" width="11.44140625" style="218" customWidth="1"/>
    <col min="4" max="8" width="10.109375" style="218" customWidth="1"/>
    <col min="9" max="11" width="12" style="218" customWidth="1"/>
    <col min="12" max="16384" width="8.88671875" style="218"/>
  </cols>
  <sheetData>
    <row r="1" spans="1:15" ht="25.5">
      <c r="A1" s="1492" t="s">
        <v>183</v>
      </c>
      <c r="B1" s="1492"/>
      <c r="C1" s="1492"/>
      <c r="D1" s="1492"/>
      <c r="E1" s="1492"/>
      <c r="F1" s="1492"/>
      <c r="G1" s="1492"/>
      <c r="H1" s="1492"/>
      <c r="I1" s="1492"/>
      <c r="J1" s="1492"/>
      <c r="K1" s="1492"/>
    </row>
    <row r="2" spans="1:15" ht="15" customHeight="1"/>
    <row r="3" spans="1:15" ht="27" customHeight="1">
      <c r="A3" s="1495" t="s">
        <v>182</v>
      </c>
      <c r="B3" s="1491" t="s">
        <v>180</v>
      </c>
      <c r="C3" s="1495" t="s">
        <v>181</v>
      </c>
      <c r="D3" s="1491" t="s">
        <v>307</v>
      </c>
      <c r="E3" s="1491"/>
      <c r="F3" s="1491"/>
      <c r="G3" s="1491"/>
      <c r="H3" s="1496" t="s">
        <v>1095</v>
      </c>
      <c r="I3" s="1491" t="s">
        <v>179</v>
      </c>
      <c r="J3" s="1491"/>
      <c r="K3" s="1491"/>
      <c r="M3" s="218" t="s">
        <v>179</v>
      </c>
      <c r="N3" s="218" t="s">
        <v>312</v>
      </c>
    </row>
    <row r="4" spans="1:15" ht="27" customHeight="1">
      <c r="A4" s="1491"/>
      <c r="B4" s="1491"/>
      <c r="C4" s="1495"/>
      <c r="D4" s="1491" t="s">
        <v>305</v>
      </c>
      <c r="E4" s="1491"/>
      <c r="F4" s="1491" t="s">
        <v>306</v>
      </c>
      <c r="G4" s="1491"/>
      <c r="H4" s="1497"/>
      <c r="I4" s="1491" t="s">
        <v>178</v>
      </c>
      <c r="J4" s="1491" t="s">
        <v>310</v>
      </c>
      <c r="K4" s="1493" t="s">
        <v>311</v>
      </c>
      <c r="N4" s="318" t="s">
        <v>313</v>
      </c>
    </row>
    <row r="5" spans="1:15" ht="27" customHeight="1">
      <c r="A5" s="1491"/>
      <c r="B5" s="1491"/>
      <c r="C5" s="1495"/>
      <c r="D5" s="287" t="s">
        <v>308</v>
      </c>
      <c r="E5" s="287" t="s">
        <v>309</v>
      </c>
      <c r="F5" s="287" t="s">
        <v>308</v>
      </c>
      <c r="G5" s="287" t="s">
        <v>309</v>
      </c>
      <c r="H5" s="1494"/>
      <c r="I5" s="1491"/>
      <c r="J5" s="1491"/>
      <c r="K5" s="1494"/>
    </row>
    <row r="6" spans="1:15" ht="27" customHeight="1">
      <c r="A6" s="219" t="str">
        <f>'5-1.소반별'!Q1</f>
        <v>1-0-1-0</v>
      </c>
      <c r="B6" s="219" t="str">
        <f t="shared" ref="B6:B10" ca="1" si="0">INDIRECT($L6&amp;"!$d$9")</f>
        <v>모두베기</v>
      </c>
      <c r="C6" s="250">
        <f>'5-1.소반별'!U1</f>
        <v>15.8</v>
      </c>
      <c r="D6" s="289">
        <f t="shared" ref="D6:D10" ca="1" si="1">INDIRECT($L6&amp;"!$F$27")</f>
        <v>1595</v>
      </c>
      <c r="E6" s="289">
        <f t="shared" ref="E6:E10" ca="1" si="2">INDIRECT($L6&amp;"!$g$27")</f>
        <v>1405</v>
      </c>
      <c r="F6" s="289">
        <f t="shared" ref="F6" ca="1" si="3">ROUND(C6*D6, 0)</f>
        <v>25201</v>
      </c>
      <c r="G6" s="289">
        <f t="shared" ref="G6" ca="1" si="4">ROUND(C6*E6, 0)</f>
        <v>22199</v>
      </c>
      <c r="H6" s="290">
        <f t="shared" ref="H6:H10" ca="1" si="5">ROUND(F6/(F6+G6)*100,2)</f>
        <v>53.17</v>
      </c>
      <c r="I6" s="316" t="str">
        <f t="shared" ref="I6:I10" ca="1" si="6">INDIRECT($M6&amp;"!$c$42")</f>
        <v>중(15º~30º)</v>
      </c>
      <c r="J6" s="316" t="str">
        <f t="shared" ref="J6:J10" ca="1" si="7">INDIRECT($M6&amp;"!$c$43")</f>
        <v>개소당 평균면적이 3ha 이상</v>
      </c>
      <c r="K6" s="316" t="str">
        <f t="shared" ref="K6:K10" ca="1" si="8">INDIRECT($M6&amp;"!$c$44")</f>
        <v>조림 2년 차</v>
      </c>
      <c r="L6" s="218" t="str">
        <f>"시"&amp;ROW()-5</f>
        <v>시1</v>
      </c>
      <c r="M6" s="218" t="str">
        <f>"단"&amp;ROW()-5</f>
        <v>단1</v>
      </c>
      <c r="O6" s="689">
        <f ca="1">D6+E6</f>
        <v>3000</v>
      </c>
    </row>
    <row r="7" spans="1:15" ht="27" customHeight="1">
      <c r="A7" s="219" t="str">
        <f>'5-1.소반별'!Q2</f>
        <v>1-0-2-0</v>
      </c>
      <c r="B7" s="219" t="str">
        <f t="shared" ca="1" si="0"/>
        <v>모두베기</v>
      </c>
      <c r="C7" s="250">
        <f>'5-1.소반별'!U2</f>
        <v>3.85</v>
      </c>
      <c r="D7" s="289">
        <f t="shared" ca="1" si="1"/>
        <v>1450</v>
      </c>
      <c r="E7" s="289">
        <f t="shared" ca="1" si="2"/>
        <v>1550</v>
      </c>
      <c r="F7" s="289">
        <f t="shared" ref="F7:F10" ca="1" si="9">ROUND(C7*D7, 0)</f>
        <v>5583</v>
      </c>
      <c r="G7" s="289">
        <f t="shared" ref="G7:G10" ca="1" si="10">ROUND(C7*E7, 0)</f>
        <v>5968</v>
      </c>
      <c r="H7" s="290">
        <f t="shared" ca="1" si="5"/>
        <v>48.33</v>
      </c>
      <c r="I7" s="316" t="str">
        <f t="shared" ca="1" si="6"/>
        <v>중(15º~30º)</v>
      </c>
      <c r="J7" s="316" t="str">
        <f t="shared" ca="1" si="7"/>
        <v>개소당 평균면적이 3ha 이상</v>
      </c>
      <c r="K7" s="316" t="str">
        <f t="shared" ca="1" si="8"/>
        <v>조림 2년 차</v>
      </c>
      <c r="L7" s="218" t="str">
        <f t="shared" ref="L7:L18" si="11">"시"&amp;ROW()-5</f>
        <v>시2</v>
      </c>
      <c r="M7" s="218" t="str">
        <f t="shared" ref="M7:M18" si="12">"단"&amp;ROW()-5</f>
        <v>단2</v>
      </c>
      <c r="O7" s="689">
        <f t="shared" ref="O7:O18" ca="1" si="13">D7+E7</f>
        <v>3000</v>
      </c>
    </row>
    <row r="8" spans="1:15" ht="27" customHeight="1">
      <c r="A8" s="219" t="str">
        <f>'5-1.소반별'!Q3</f>
        <v>1-0-3-0</v>
      </c>
      <c r="B8" s="219" t="str">
        <f t="shared" ca="1" si="0"/>
        <v>모두베기</v>
      </c>
      <c r="C8" s="250">
        <f>'5-1.소반별'!U3</f>
        <v>21.480000000000004</v>
      </c>
      <c r="D8" s="289">
        <f t="shared" ca="1" si="1"/>
        <v>1529</v>
      </c>
      <c r="E8" s="289">
        <f t="shared" ca="1" si="2"/>
        <v>1471</v>
      </c>
      <c r="F8" s="289">
        <f t="shared" ca="1" si="9"/>
        <v>32843</v>
      </c>
      <c r="G8" s="289">
        <f t="shared" ca="1" si="10"/>
        <v>31597</v>
      </c>
      <c r="H8" s="290">
        <f t="shared" ca="1" si="5"/>
        <v>50.97</v>
      </c>
      <c r="I8" s="316" t="str">
        <f t="shared" ca="1" si="6"/>
        <v>중(15º~30º)</v>
      </c>
      <c r="J8" s="316" t="str">
        <f t="shared" ca="1" si="7"/>
        <v>개소당 평균면적이 3ha 이상</v>
      </c>
      <c r="K8" s="316" t="str">
        <f t="shared" ca="1" si="8"/>
        <v>조림 2년 차</v>
      </c>
      <c r="L8" s="218" t="str">
        <f t="shared" si="11"/>
        <v>시3</v>
      </c>
      <c r="M8" s="218" t="str">
        <f t="shared" si="12"/>
        <v>단3</v>
      </c>
      <c r="O8" s="689">
        <f t="shared" ca="1" si="13"/>
        <v>3000</v>
      </c>
    </row>
    <row r="9" spans="1:15" ht="27" customHeight="1">
      <c r="A9" s="219" t="str">
        <f>'5-1.소반별'!Q4</f>
        <v>1-0-4-0</v>
      </c>
      <c r="B9" s="219" t="str">
        <f t="shared" ca="1" si="0"/>
        <v>모두베기</v>
      </c>
      <c r="C9" s="250">
        <f>'5-1.소반별'!U4</f>
        <v>0.2</v>
      </c>
      <c r="D9" s="289">
        <f t="shared" ca="1" si="1"/>
        <v>850</v>
      </c>
      <c r="E9" s="289">
        <f t="shared" ca="1" si="2"/>
        <v>650</v>
      </c>
      <c r="F9" s="289">
        <f t="shared" ca="1" si="9"/>
        <v>170</v>
      </c>
      <c r="G9" s="289">
        <f t="shared" ca="1" si="10"/>
        <v>130</v>
      </c>
      <c r="H9" s="290">
        <f t="shared" ca="1" si="5"/>
        <v>56.67</v>
      </c>
      <c r="I9" s="316" t="str">
        <f t="shared" ca="1" si="6"/>
        <v>완(15º 이하)</v>
      </c>
      <c r="J9" s="316" t="str">
        <f t="shared" ca="1" si="7"/>
        <v>개소당 평균면적이 1ha 미만</v>
      </c>
      <c r="K9" s="316" t="str">
        <f t="shared" ca="1" si="8"/>
        <v>조림 2년 차</v>
      </c>
      <c r="L9" s="218" t="str">
        <f t="shared" si="11"/>
        <v>시4</v>
      </c>
      <c r="M9" s="218" t="str">
        <f t="shared" si="12"/>
        <v>단4</v>
      </c>
      <c r="O9" s="689">
        <f t="shared" ca="1" si="13"/>
        <v>1500</v>
      </c>
    </row>
    <row r="10" spans="1:15" ht="27" customHeight="1">
      <c r="A10" s="219" t="str">
        <f>'5-1.소반별'!Q5</f>
        <v>1-0-5-0</v>
      </c>
      <c r="B10" s="219" t="str">
        <f t="shared" ca="1" si="0"/>
        <v>모두베기</v>
      </c>
      <c r="C10" s="250">
        <f>'5-1.소반별'!U5</f>
        <v>0.25</v>
      </c>
      <c r="D10" s="289">
        <f t="shared" ca="1" si="1"/>
        <v>350</v>
      </c>
      <c r="E10" s="289">
        <f t="shared" ca="1" si="2"/>
        <v>1150</v>
      </c>
      <c r="F10" s="289">
        <f t="shared" ca="1" si="9"/>
        <v>88</v>
      </c>
      <c r="G10" s="289">
        <f t="shared" ca="1" si="10"/>
        <v>288</v>
      </c>
      <c r="H10" s="290">
        <f t="shared" ca="1" si="5"/>
        <v>23.4</v>
      </c>
      <c r="I10" s="316" t="str">
        <f t="shared" ca="1" si="6"/>
        <v>완(15º 이하)</v>
      </c>
      <c r="J10" s="316" t="str">
        <f t="shared" ca="1" si="7"/>
        <v>개소당 평균면적이 1ha 미만</v>
      </c>
      <c r="K10" s="316" t="str">
        <f t="shared" ca="1" si="8"/>
        <v>조림 2년 차</v>
      </c>
      <c r="L10" s="218" t="str">
        <f t="shared" si="11"/>
        <v>시5</v>
      </c>
      <c r="M10" s="218" t="str">
        <f t="shared" si="12"/>
        <v>단5</v>
      </c>
      <c r="O10" s="689">
        <f t="shared" ca="1" si="13"/>
        <v>1500</v>
      </c>
    </row>
    <row r="11" spans="1:15" ht="27" customHeight="1">
      <c r="A11" s="219"/>
      <c r="B11" s="219"/>
      <c r="C11" s="250"/>
      <c r="D11" s="289"/>
      <c r="E11" s="289"/>
      <c r="F11" s="289"/>
      <c r="G11" s="289"/>
      <c r="H11" s="290"/>
      <c r="I11" s="316"/>
      <c r="J11" s="316"/>
      <c r="K11" s="316"/>
      <c r="L11" s="218" t="str">
        <f t="shared" si="11"/>
        <v>시6</v>
      </c>
      <c r="M11" s="218" t="str">
        <f t="shared" si="12"/>
        <v>단6</v>
      </c>
      <c r="O11" s="689">
        <f t="shared" si="13"/>
        <v>0</v>
      </c>
    </row>
    <row r="12" spans="1:15" ht="27" customHeight="1">
      <c r="A12" s="219"/>
      <c r="B12" s="219"/>
      <c r="C12" s="250"/>
      <c r="D12" s="289"/>
      <c r="E12" s="289"/>
      <c r="F12" s="289"/>
      <c r="G12" s="289"/>
      <c r="H12" s="290"/>
      <c r="I12" s="316"/>
      <c r="J12" s="316"/>
      <c r="K12" s="316"/>
      <c r="L12" s="218" t="str">
        <f t="shared" si="11"/>
        <v>시7</v>
      </c>
      <c r="M12" s="218" t="str">
        <f t="shared" si="12"/>
        <v>단7</v>
      </c>
      <c r="O12" s="689">
        <f t="shared" si="13"/>
        <v>0</v>
      </c>
    </row>
    <row r="13" spans="1:15" ht="27" customHeight="1">
      <c r="A13" s="219"/>
      <c r="B13" s="219"/>
      <c r="C13" s="250"/>
      <c r="D13" s="289"/>
      <c r="E13" s="289"/>
      <c r="F13" s="289"/>
      <c r="G13" s="289"/>
      <c r="H13" s="290"/>
      <c r="I13" s="316"/>
      <c r="J13" s="316"/>
      <c r="K13" s="316"/>
      <c r="L13" s="218" t="str">
        <f t="shared" si="11"/>
        <v>시8</v>
      </c>
      <c r="M13" s="218" t="str">
        <f t="shared" si="12"/>
        <v>단8</v>
      </c>
      <c r="O13" s="689">
        <f t="shared" si="13"/>
        <v>0</v>
      </c>
    </row>
    <row r="14" spans="1:15" ht="27" customHeight="1">
      <c r="A14" s="219"/>
      <c r="B14" s="219"/>
      <c r="C14" s="250"/>
      <c r="D14" s="289"/>
      <c r="E14" s="289"/>
      <c r="F14" s="289"/>
      <c r="G14" s="289"/>
      <c r="H14" s="290"/>
      <c r="I14" s="316"/>
      <c r="J14" s="316"/>
      <c r="K14" s="316"/>
      <c r="L14" s="218" t="str">
        <f t="shared" si="11"/>
        <v>시9</v>
      </c>
      <c r="M14" s="218" t="str">
        <f t="shared" si="12"/>
        <v>단9</v>
      </c>
      <c r="O14" s="689">
        <f t="shared" si="13"/>
        <v>0</v>
      </c>
    </row>
    <row r="15" spans="1:15" ht="27" customHeight="1">
      <c r="A15" s="219"/>
      <c r="B15" s="219"/>
      <c r="C15" s="250"/>
      <c r="D15" s="289"/>
      <c r="E15" s="289"/>
      <c r="F15" s="289"/>
      <c r="G15" s="289"/>
      <c r="H15" s="289"/>
      <c r="I15" s="316"/>
      <c r="J15" s="316"/>
      <c r="K15" s="316"/>
      <c r="L15" s="218" t="str">
        <f t="shared" si="11"/>
        <v>시10</v>
      </c>
      <c r="M15" s="218" t="str">
        <f t="shared" si="12"/>
        <v>단10</v>
      </c>
      <c r="O15" s="689">
        <f t="shared" si="13"/>
        <v>0</v>
      </c>
    </row>
    <row r="16" spans="1:15" ht="27" customHeight="1">
      <c r="A16" s="219"/>
      <c r="B16" s="219"/>
      <c r="C16" s="250"/>
      <c r="D16" s="289"/>
      <c r="E16" s="289"/>
      <c r="F16" s="289"/>
      <c r="G16" s="289"/>
      <c r="H16" s="289"/>
      <c r="I16" s="316"/>
      <c r="J16" s="316"/>
      <c r="K16" s="316"/>
      <c r="L16" s="218" t="str">
        <f t="shared" si="11"/>
        <v>시11</v>
      </c>
      <c r="M16" s="218" t="str">
        <f t="shared" si="12"/>
        <v>단11</v>
      </c>
      <c r="O16" s="689">
        <f t="shared" si="13"/>
        <v>0</v>
      </c>
    </row>
    <row r="17" spans="1:15" ht="27" customHeight="1">
      <c r="A17" s="219"/>
      <c r="B17" s="219"/>
      <c r="C17" s="250"/>
      <c r="D17" s="289"/>
      <c r="E17" s="289"/>
      <c r="F17" s="289"/>
      <c r="G17" s="289"/>
      <c r="H17" s="289"/>
      <c r="I17" s="316"/>
      <c r="J17" s="316"/>
      <c r="K17" s="316"/>
      <c r="L17" s="218" t="str">
        <f t="shared" si="11"/>
        <v>시12</v>
      </c>
      <c r="M17" s="218" t="str">
        <f t="shared" si="12"/>
        <v>단12</v>
      </c>
      <c r="O17" s="689">
        <f t="shared" si="13"/>
        <v>0</v>
      </c>
    </row>
    <row r="18" spans="1:15" ht="27" customHeight="1">
      <c r="A18" s="219"/>
      <c r="B18" s="219"/>
      <c r="C18" s="250"/>
      <c r="D18" s="289"/>
      <c r="E18" s="289"/>
      <c r="F18" s="289"/>
      <c r="G18" s="289"/>
      <c r="H18" s="289"/>
      <c r="I18" s="316"/>
      <c r="J18" s="316"/>
      <c r="K18" s="316"/>
      <c r="L18" s="218" t="str">
        <f t="shared" si="11"/>
        <v>시13</v>
      </c>
      <c r="M18" s="218" t="str">
        <f t="shared" si="12"/>
        <v>단13</v>
      </c>
      <c r="O18" s="689">
        <f t="shared" si="13"/>
        <v>0</v>
      </c>
    </row>
    <row r="19" spans="1:15" ht="27" customHeight="1">
      <c r="A19" s="285" t="s">
        <v>176</v>
      </c>
      <c r="B19" s="220"/>
      <c r="C19" s="292">
        <f>SUM(C6:C18)</f>
        <v>41.580000000000013</v>
      </c>
      <c r="D19" s="317"/>
      <c r="E19" s="317"/>
      <c r="F19" s="317">
        <f ca="1">SUM(F6:F18)</f>
        <v>63885</v>
      </c>
      <c r="G19" s="317">
        <f ca="1">SUM(G6:G18)</f>
        <v>60182</v>
      </c>
      <c r="H19" s="290">
        <f ca="1">ROUND(F19/(F19+G19)*100,2)</f>
        <v>51.49</v>
      </c>
      <c r="I19" s="220"/>
      <c r="J19" s="220"/>
      <c r="K19" s="220"/>
    </row>
    <row r="22" spans="1:15" ht="24.95" customHeight="1"/>
    <row r="23" spans="1:15" s="223" customFormat="1" ht="24.95" customHeight="1"/>
    <row r="24" spans="1:15" s="226" customFormat="1" ht="24.95" customHeight="1"/>
  </sheetData>
  <mergeCells count="12">
    <mergeCell ref="J4:J5"/>
    <mergeCell ref="A1:K1"/>
    <mergeCell ref="D4:E4"/>
    <mergeCell ref="F4:G4"/>
    <mergeCell ref="I3:K3"/>
    <mergeCell ref="I4:I5"/>
    <mergeCell ref="K4:K5"/>
    <mergeCell ref="A3:A5"/>
    <mergeCell ref="B3:B5"/>
    <mergeCell ref="C3:C5"/>
    <mergeCell ref="D3:G3"/>
    <mergeCell ref="H3:H5"/>
  </mergeCells>
  <phoneticPr fontId="4" type="noConversion"/>
  <printOptions verticalCentered="1"/>
  <pageMargins left="0.84" right="0" top="0.74803149606299213" bottom="0.47" header="0.31496062992125984" footer="0.31496062992125984"/>
  <pageSetup paperSize="9" scale="95"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0">
    <tabColor rgb="FFFFC000"/>
  </sheetPr>
  <dimension ref="A1:AI24"/>
  <sheetViews>
    <sheetView view="pageBreakPreview" zoomScaleNormal="100" zoomScaleSheetLayoutView="100" workbookViewId="0">
      <selection activeCell="AG14" sqref="AG14"/>
    </sheetView>
  </sheetViews>
  <sheetFormatPr defaultColWidth="8.88671875" defaultRowHeight="11.25"/>
  <cols>
    <col min="1" max="1" width="5.44140625" style="218" customWidth="1"/>
    <col min="2" max="2" width="4.33203125" style="218" customWidth="1"/>
    <col min="3" max="3" width="8.109375" style="221" customWidth="1"/>
    <col min="4" max="4" width="8.109375" style="221" hidden="1" customWidth="1"/>
    <col min="5" max="20" width="3.5546875" style="221" customWidth="1"/>
    <col min="21" max="26" width="3.5546875" style="221" hidden="1" customWidth="1"/>
    <col min="27" max="28" width="3.5546875" style="221" customWidth="1"/>
    <col min="29" max="29" width="5" style="218" customWidth="1"/>
    <col min="30" max="30" width="6.33203125" style="218" customWidth="1"/>
    <col min="31" max="31" width="5" style="218" customWidth="1"/>
    <col min="32" max="32" width="5.6640625" style="218" customWidth="1"/>
    <col min="33" max="33" width="6.21875" style="218" customWidth="1"/>
    <col min="34" max="34" width="4.44140625" style="218" customWidth="1"/>
    <col min="35" max="35" width="5.33203125" style="218" customWidth="1"/>
    <col min="36" max="16384" width="8.88671875" style="218"/>
  </cols>
  <sheetData>
    <row r="1" spans="1:35" ht="25.5">
      <c r="A1" s="1492" t="s">
        <v>251</v>
      </c>
      <c r="B1" s="1492"/>
      <c r="C1" s="1492"/>
      <c r="D1" s="1492"/>
      <c r="E1" s="1492"/>
      <c r="F1" s="1492"/>
      <c r="G1" s="1492"/>
      <c r="H1" s="1492"/>
      <c r="I1" s="1492"/>
      <c r="J1" s="1492"/>
      <c r="K1" s="1492"/>
      <c r="L1" s="1492"/>
      <c r="M1" s="1492"/>
      <c r="N1" s="1492"/>
      <c r="O1" s="1492"/>
      <c r="P1" s="1492"/>
      <c r="Q1" s="1492"/>
      <c r="R1" s="1492"/>
      <c r="S1" s="1492"/>
      <c r="T1" s="1492"/>
      <c r="U1" s="1492"/>
      <c r="V1" s="1492"/>
      <c r="W1" s="1492"/>
      <c r="X1" s="1492"/>
      <c r="Y1" s="1492"/>
      <c r="Z1" s="1492"/>
      <c r="AA1" s="1492"/>
      <c r="AB1" s="1492"/>
      <c r="AC1" s="1492"/>
      <c r="AD1" s="1492"/>
      <c r="AE1" s="1492"/>
      <c r="AF1" s="1492"/>
      <c r="AG1" s="1492"/>
      <c r="AH1" s="1492"/>
      <c r="AI1" s="1492"/>
    </row>
    <row r="2" spans="1:35" ht="24.95" customHeight="1"/>
    <row r="3" spans="1:35" ht="24.95" customHeight="1">
      <c r="A3" s="1495" t="s">
        <v>156</v>
      </c>
      <c r="B3" s="1495" t="s">
        <v>246</v>
      </c>
      <c r="C3" s="1498" t="s">
        <v>180</v>
      </c>
      <c r="D3" s="285" t="s">
        <v>245</v>
      </c>
      <c r="E3" s="1499" t="s">
        <v>248</v>
      </c>
      <c r="F3" s="1500"/>
      <c r="G3" s="1500"/>
      <c r="H3" s="1500"/>
      <c r="I3" s="1500"/>
      <c r="J3" s="1500"/>
      <c r="K3" s="1500"/>
      <c r="L3" s="1500"/>
      <c r="M3" s="1500"/>
      <c r="N3" s="1500"/>
      <c r="O3" s="1500"/>
      <c r="P3" s="1500"/>
      <c r="Q3" s="1500"/>
      <c r="R3" s="1500"/>
      <c r="S3" s="1500"/>
      <c r="T3" s="1500"/>
      <c r="U3" s="1500"/>
      <c r="V3" s="1500"/>
      <c r="W3" s="1500"/>
      <c r="X3" s="1500"/>
      <c r="Y3" s="1500"/>
      <c r="Z3" s="1500"/>
      <c r="AA3" s="1500"/>
      <c r="AB3" s="1501"/>
      <c r="AC3" s="1495" t="s">
        <v>247</v>
      </c>
      <c r="AD3" s="1495"/>
      <c r="AE3" s="1495" t="s">
        <v>222</v>
      </c>
      <c r="AF3" s="1495"/>
      <c r="AG3" s="1495"/>
      <c r="AH3" s="1495" t="s">
        <v>252</v>
      </c>
      <c r="AI3" s="1491" t="s">
        <v>250</v>
      </c>
    </row>
    <row r="4" spans="1:35" ht="24.95" customHeight="1">
      <c r="A4" s="1491"/>
      <c r="B4" s="1495"/>
      <c r="C4" s="1498"/>
      <c r="D4" s="285"/>
      <c r="E4" s="1498" t="str">
        <f>[185]소반별제거!V250</f>
        <v>10cm 이하</v>
      </c>
      <c r="F4" s="1498"/>
      <c r="G4" s="1498" t="str">
        <f>[185]소반별제거!V251</f>
        <v>12~14cm</v>
      </c>
      <c r="H4" s="1498"/>
      <c r="I4" s="1498" t="str">
        <f>[185]소반별제거!V252</f>
        <v>16~18cm</v>
      </c>
      <c r="J4" s="1498"/>
      <c r="K4" s="1498" t="str">
        <f>[185]소반별제거!V253</f>
        <v>20~22cm</v>
      </c>
      <c r="L4" s="1498"/>
      <c r="M4" s="1498" t="str">
        <f>[185]소반별제거!AB250</f>
        <v>24~26cm</v>
      </c>
      <c r="N4" s="1498"/>
      <c r="O4" s="1498" t="str">
        <f>[185]소반별제거!AB251</f>
        <v>28~30cm</v>
      </c>
      <c r="P4" s="1498"/>
      <c r="Q4" s="1498" t="str">
        <f>[185]소반별제거!AB252</f>
        <v>32~34cm</v>
      </c>
      <c r="R4" s="1498"/>
      <c r="S4" s="1498" t="str">
        <f>[185]소반별제거!AB253</f>
        <v>36~38cm</v>
      </c>
      <c r="T4" s="1498"/>
      <c r="U4" s="1498" t="str">
        <f>[185]소반별제거!AF250</f>
        <v>40~42cm</v>
      </c>
      <c r="V4" s="1498"/>
      <c r="W4" s="1498" t="str">
        <f>[185]소반별제거!AF251</f>
        <v>44~46cm</v>
      </c>
      <c r="X4" s="1498"/>
      <c r="Y4" s="1498" t="str">
        <f>[185]소반별제거!AF252</f>
        <v>48cm 이상</v>
      </c>
      <c r="Z4" s="1498"/>
      <c r="AA4" s="1498" t="s">
        <v>155</v>
      </c>
      <c r="AB4" s="1498"/>
      <c r="AC4" s="1495"/>
      <c r="AD4" s="1495"/>
      <c r="AE4" s="1495"/>
      <c r="AF4" s="1495"/>
      <c r="AG4" s="1495"/>
      <c r="AH4" s="1491"/>
      <c r="AI4" s="1491"/>
    </row>
    <row r="5" spans="1:35" ht="24.95" customHeight="1">
      <c r="A5" s="1491"/>
      <c r="B5" s="1495"/>
      <c r="C5" s="1498"/>
      <c r="D5" s="285"/>
      <c r="E5" s="285" t="s">
        <v>4</v>
      </c>
      <c r="F5" s="285" t="s">
        <v>177</v>
      </c>
      <c r="G5" s="285" t="s">
        <v>4</v>
      </c>
      <c r="H5" s="285" t="s">
        <v>177</v>
      </c>
      <c r="I5" s="285" t="s">
        <v>4</v>
      </c>
      <c r="J5" s="285" t="s">
        <v>177</v>
      </c>
      <c r="K5" s="285" t="s">
        <v>4</v>
      </c>
      <c r="L5" s="285" t="s">
        <v>177</v>
      </c>
      <c r="M5" s="285" t="s">
        <v>4</v>
      </c>
      <c r="N5" s="285" t="s">
        <v>177</v>
      </c>
      <c r="O5" s="285" t="s">
        <v>4</v>
      </c>
      <c r="P5" s="285" t="s">
        <v>177</v>
      </c>
      <c r="Q5" s="285" t="s">
        <v>4</v>
      </c>
      <c r="R5" s="285" t="s">
        <v>177</v>
      </c>
      <c r="S5" s="285" t="s">
        <v>4</v>
      </c>
      <c r="T5" s="285" t="s">
        <v>177</v>
      </c>
      <c r="U5" s="285" t="s">
        <v>4</v>
      </c>
      <c r="V5" s="285" t="s">
        <v>177</v>
      </c>
      <c r="W5" s="285" t="s">
        <v>4</v>
      </c>
      <c r="X5" s="285" t="s">
        <v>177</v>
      </c>
      <c r="Y5" s="285" t="s">
        <v>4</v>
      </c>
      <c r="Z5" s="285" t="s">
        <v>177</v>
      </c>
      <c r="AA5" s="285" t="s">
        <v>4</v>
      </c>
      <c r="AB5" s="285" t="s">
        <v>177</v>
      </c>
      <c r="AC5" s="287" t="s">
        <v>4</v>
      </c>
      <c r="AD5" s="287" t="s">
        <v>177</v>
      </c>
      <c r="AE5" s="287" t="s">
        <v>4</v>
      </c>
      <c r="AF5" s="287" t="s">
        <v>177</v>
      </c>
      <c r="AG5" s="286" t="s">
        <v>249</v>
      </c>
      <c r="AH5" s="285" t="s">
        <v>178</v>
      </c>
      <c r="AI5" s="1491"/>
    </row>
    <row r="6" spans="1:35" ht="48" customHeight="1">
      <c r="A6" s="288" t="s">
        <v>243</v>
      </c>
      <c r="B6" s="250">
        <v>10.4</v>
      </c>
      <c r="C6" s="219" t="s">
        <v>8</v>
      </c>
      <c r="D6" s="219"/>
      <c r="E6" s="289">
        <v>250</v>
      </c>
      <c r="F6" s="289">
        <f>INT(E6*$B6)</f>
        <v>2600</v>
      </c>
      <c r="G6" s="289">
        <v>100</v>
      </c>
      <c r="H6" s="289">
        <f>INT(G6*$B6)</f>
        <v>1040</v>
      </c>
      <c r="I6" s="289">
        <v>125</v>
      </c>
      <c r="J6" s="289">
        <f>INT(I6*$B6)</f>
        <v>1300</v>
      </c>
      <c r="K6" s="289"/>
      <c r="L6" s="289"/>
      <c r="M6" s="289"/>
      <c r="N6" s="289"/>
      <c r="O6" s="289"/>
      <c r="P6" s="289"/>
      <c r="Q6" s="289"/>
      <c r="R6" s="289"/>
      <c r="S6" s="289"/>
      <c r="T6" s="289"/>
      <c r="U6" s="289"/>
      <c r="V6" s="289"/>
      <c r="W6" s="289"/>
      <c r="X6" s="289"/>
      <c r="Y6" s="289"/>
      <c r="Z6" s="289"/>
      <c r="AA6" s="289">
        <f>Y6+W6+U6+S6+Q6+O6+M6+K6+I6+G6+E6</f>
        <v>475</v>
      </c>
      <c r="AB6" s="289">
        <f>Z6+X6+V6+T6+R6+P6+N6+L6+J6+H6+F6</f>
        <v>4940</v>
      </c>
      <c r="AC6" s="290">
        <v>29.5</v>
      </c>
      <c r="AD6" s="290">
        <f>B6*AC6</f>
        <v>306.8</v>
      </c>
      <c r="AE6" s="290">
        <v>18.074999999999999</v>
      </c>
      <c r="AF6" s="290">
        <f>B6*AE6</f>
        <v>187.98</v>
      </c>
      <c r="AG6" s="293">
        <f>AF6*0.61-0.01</f>
        <v>114.65779999999998</v>
      </c>
      <c r="AH6" s="291">
        <v>0.05</v>
      </c>
      <c r="AI6" s="291">
        <v>0.61</v>
      </c>
    </row>
    <row r="7" spans="1:35" ht="47.25" customHeight="1">
      <c r="A7" s="219" t="s">
        <v>244</v>
      </c>
      <c r="B7" s="250">
        <v>0.3</v>
      </c>
      <c r="C7" s="219" t="s">
        <v>212</v>
      </c>
      <c r="D7" s="219"/>
      <c r="E7" s="289">
        <v>200</v>
      </c>
      <c r="F7" s="289">
        <f>INT(E7*$B7)</f>
        <v>60</v>
      </c>
      <c r="G7" s="289">
        <v>75</v>
      </c>
      <c r="H7" s="289">
        <f>INT(G7*$B7)</f>
        <v>22</v>
      </c>
      <c r="I7" s="289">
        <v>50</v>
      </c>
      <c r="J7" s="289">
        <f>INT(I7*$B7)</f>
        <v>15</v>
      </c>
      <c r="K7" s="289"/>
      <c r="L7" s="289"/>
      <c r="M7" s="289"/>
      <c r="N7" s="289"/>
      <c r="O7" s="289"/>
      <c r="P7" s="289"/>
      <c r="Q7" s="289"/>
      <c r="R7" s="289"/>
      <c r="S7" s="289"/>
      <c r="T7" s="289"/>
      <c r="U7" s="289"/>
      <c r="V7" s="289"/>
      <c r="W7" s="289"/>
      <c r="X7" s="289"/>
      <c r="Y7" s="289"/>
      <c r="Z7" s="289"/>
      <c r="AA7" s="289">
        <f>Y7+W7+U7+S7+Q7+O7+M7+K7+I7+G7+E7</f>
        <v>325</v>
      </c>
      <c r="AB7" s="289">
        <f>Z7+X7+V7+T7+R7+P7+N7+L7+J7+H7+F7</f>
        <v>97</v>
      </c>
      <c r="AC7" s="290">
        <v>19.75</v>
      </c>
      <c r="AD7" s="290">
        <f>B7*AC7</f>
        <v>5.9249999999999998</v>
      </c>
      <c r="AE7" s="290">
        <v>13.73</v>
      </c>
      <c r="AF7" s="290">
        <f>AE7*B7</f>
        <v>4.1189999999999998</v>
      </c>
      <c r="AG7" s="293">
        <f>AF7*0.77</f>
        <v>3.1716299999999999</v>
      </c>
      <c r="AH7" s="291">
        <v>0.05</v>
      </c>
      <c r="AI7" s="291">
        <v>0.77</v>
      </c>
    </row>
    <row r="8" spans="1:35" ht="24.95" customHeight="1">
      <c r="A8" s="219"/>
      <c r="B8" s="250"/>
      <c r="C8" s="219"/>
      <c r="D8" s="219"/>
      <c r="E8" s="289"/>
      <c r="F8" s="289"/>
      <c r="G8" s="289"/>
      <c r="H8" s="289"/>
      <c r="I8" s="289"/>
      <c r="J8" s="289"/>
      <c r="K8" s="289"/>
      <c r="L8" s="289"/>
      <c r="M8" s="289"/>
      <c r="N8" s="289"/>
      <c r="O8" s="289"/>
      <c r="P8" s="289"/>
      <c r="Q8" s="289"/>
      <c r="R8" s="289"/>
      <c r="S8" s="289"/>
      <c r="T8" s="289"/>
      <c r="U8" s="289"/>
      <c r="V8" s="289"/>
      <c r="W8" s="289"/>
      <c r="X8" s="289"/>
      <c r="Y8" s="289"/>
      <c r="Z8" s="289"/>
      <c r="AA8" s="289"/>
      <c r="AB8" s="289"/>
      <c r="AC8" s="289"/>
      <c r="AD8" s="289"/>
      <c r="AE8" s="289"/>
      <c r="AF8" s="289"/>
      <c r="AG8" s="294"/>
      <c r="AH8" s="291"/>
      <c r="AI8" s="291"/>
    </row>
    <row r="9" spans="1:35" ht="24.95" hidden="1" customHeight="1">
      <c r="A9" s="219"/>
      <c r="B9" s="250"/>
      <c r="C9" s="219"/>
      <c r="D9" s="219"/>
      <c r="E9" s="289"/>
      <c r="F9" s="289"/>
      <c r="G9" s="289"/>
      <c r="H9" s="289"/>
      <c r="I9" s="289"/>
      <c r="J9" s="289"/>
      <c r="K9" s="289"/>
      <c r="L9" s="289"/>
      <c r="M9" s="289"/>
      <c r="N9" s="289"/>
      <c r="O9" s="289"/>
      <c r="P9" s="289"/>
      <c r="Q9" s="289"/>
      <c r="R9" s="289"/>
      <c r="S9" s="289"/>
      <c r="T9" s="289"/>
      <c r="U9" s="289"/>
      <c r="V9" s="289"/>
      <c r="W9" s="289"/>
      <c r="X9" s="289"/>
      <c r="Y9" s="289"/>
      <c r="Z9" s="289"/>
      <c r="AA9" s="289"/>
      <c r="AB9" s="289"/>
      <c r="AC9" s="289"/>
      <c r="AD9" s="289"/>
      <c r="AE9" s="289"/>
      <c r="AF9" s="289"/>
      <c r="AG9" s="294"/>
      <c r="AH9" s="291"/>
      <c r="AI9" s="291"/>
    </row>
    <row r="10" spans="1:35" ht="24.95" hidden="1" customHeight="1">
      <c r="A10" s="219"/>
      <c r="B10" s="250"/>
      <c r="C10" s="219"/>
      <c r="D10" s="219"/>
      <c r="E10" s="289"/>
      <c r="F10" s="289"/>
      <c r="G10" s="289"/>
      <c r="H10" s="289"/>
      <c r="I10" s="289"/>
      <c r="J10" s="289"/>
      <c r="K10" s="289"/>
      <c r="L10" s="289"/>
      <c r="M10" s="289"/>
      <c r="N10" s="289"/>
      <c r="O10" s="289"/>
      <c r="P10" s="289"/>
      <c r="Q10" s="289"/>
      <c r="R10" s="289"/>
      <c r="S10" s="289"/>
      <c r="T10" s="289"/>
      <c r="U10" s="289"/>
      <c r="V10" s="289"/>
      <c r="W10" s="289"/>
      <c r="X10" s="289"/>
      <c r="Y10" s="289"/>
      <c r="Z10" s="289"/>
      <c r="AA10" s="289"/>
      <c r="AB10" s="289"/>
      <c r="AC10" s="289"/>
      <c r="AD10" s="289"/>
      <c r="AE10" s="289"/>
      <c r="AF10" s="289"/>
      <c r="AG10" s="294"/>
      <c r="AH10" s="291"/>
      <c r="AI10" s="291"/>
    </row>
    <row r="11" spans="1:35" ht="24.95" hidden="1" customHeight="1">
      <c r="A11" s="219"/>
      <c r="B11" s="250"/>
      <c r="C11" s="219"/>
      <c r="D11" s="219"/>
      <c r="E11" s="289"/>
      <c r="F11" s="289"/>
      <c r="G11" s="289"/>
      <c r="H11" s="289"/>
      <c r="I11" s="289"/>
      <c r="J11" s="289"/>
      <c r="K11" s="289"/>
      <c r="L11" s="289"/>
      <c r="M11" s="289"/>
      <c r="N11" s="289"/>
      <c r="O11" s="289"/>
      <c r="P11" s="289"/>
      <c r="Q11" s="289"/>
      <c r="R11" s="289"/>
      <c r="S11" s="289"/>
      <c r="T11" s="289"/>
      <c r="U11" s="289"/>
      <c r="V11" s="289"/>
      <c r="W11" s="289"/>
      <c r="X11" s="289"/>
      <c r="Y11" s="289"/>
      <c r="Z11" s="289"/>
      <c r="AA11" s="289"/>
      <c r="AB11" s="289"/>
      <c r="AC11" s="289"/>
      <c r="AD11" s="289"/>
      <c r="AE11" s="289"/>
      <c r="AF11" s="289"/>
      <c r="AG11" s="294"/>
      <c r="AH11" s="291"/>
      <c r="AI11" s="291"/>
    </row>
    <row r="12" spans="1:35" ht="24.95" customHeight="1">
      <c r="A12" s="219"/>
      <c r="B12" s="250"/>
      <c r="C12" s="219"/>
      <c r="D12" s="219"/>
      <c r="E12" s="289"/>
      <c r="F12" s="289"/>
      <c r="G12" s="289"/>
      <c r="H12" s="289"/>
      <c r="I12" s="289"/>
      <c r="J12" s="289"/>
      <c r="K12" s="289"/>
      <c r="L12" s="289"/>
      <c r="M12" s="289"/>
      <c r="N12" s="289"/>
      <c r="O12" s="289"/>
      <c r="P12" s="289"/>
      <c r="Q12" s="289"/>
      <c r="R12" s="289"/>
      <c r="S12" s="289"/>
      <c r="T12" s="289"/>
      <c r="U12" s="289"/>
      <c r="V12" s="289"/>
      <c r="W12" s="289"/>
      <c r="X12" s="289"/>
      <c r="Y12" s="289"/>
      <c r="Z12" s="289"/>
      <c r="AA12" s="289"/>
      <c r="AB12" s="289"/>
      <c r="AC12" s="289"/>
      <c r="AD12" s="289"/>
      <c r="AE12" s="289"/>
      <c r="AF12" s="289"/>
      <c r="AG12" s="294"/>
      <c r="AH12" s="291"/>
      <c r="AI12" s="291"/>
    </row>
    <row r="13" spans="1:35" ht="24.95" customHeight="1">
      <c r="A13" s="219"/>
      <c r="B13" s="250"/>
      <c r="C13" s="219"/>
      <c r="D13" s="219"/>
      <c r="E13" s="289"/>
      <c r="F13" s="289"/>
      <c r="G13" s="289"/>
      <c r="H13" s="289"/>
      <c r="I13" s="289"/>
      <c r="J13" s="289"/>
      <c r="K13" s="289"/>
      <c r="L13" s="289"/>
      <c r="M13" s="289"/>
      <c r="N13" s="289"/>
      <c r="O13" s="289"/>
      <c r="P13" s="289"/>
      <c r="Q13" s="289"/>
      <c r="R13" s="289"/>
      <c r="S13" s="289"/>
      <c r="T13" s="289"/>
      <c r="U13" s="289"/>
      <c r="V13" s="289"/>
      <c r="W13" s="289"/>
      <c r="X13" s="289"/>
      <c r="Y13" s="289"/>
      <c r="Z13" s="289"/>
      <c r="AA13" s="289"/>
      <c r="AB13" s="289"/>
      <c r="AC13" s="289"/>
      <c r="AD13" s="289"/>
      <c r="AE13" s="289"/>
      <c r="AF13" s="289"/>
      <c r="AG13" s="294"/>
      <c r="AH13" s="291"/>
      <c r="AI13" s="291"/>
    </row>
    <row r="14" spans="1:35" ht="24.95" customHeight="1">
      <c r="A14" s="219"/>
      <c r="B14" s="250"/>
      <c r="C14" s="219"/>
      <c r="D14" s="219"/>
      <c r="E14" s="289"/>
      <c r="F14" s="289"/>
      <c r="G14" s="289"/>
      <c r="H14" s="289"/>
      <c r="I14" s="289"/>
      <c r="J14" s="289"/>
      <c r="K14" s="289"/>
      <c r="L14" s="289"/>
      <c r="M14" s="289"/>
      <c r="N14" s="289"/>
      <c r="O14" s="289"/>
      <c r="P14" s="289"/>
      <c r="Q14" s="289"/>
      <c r="R14" s="289"/>
      <c r="S14" s="289"/>
      <c r="T14" s="289"/>
      <c r="U14" s="289"/>
      <c r="V14" s="289"/>
      <c r="W14" s="289"/>
      <c r="X14" s="289"/>
      <c r="Y14" s="289"/>
      <c r="Z14" s="289"/>
      <c r="AA14" s="289"/>
      <c r="AB14" s="289"/>
      <c r="AC14" s="220"/>
      <c r="AD14" s="220"/>
      <c r="AE14" s="220"/>
      <c r="AF14" s="220"/>
      <c r="AG14" s="295"/>
      <c r="AH14" s="260"/>
      <c r="AI14" s="260"/>
    </row>
    <row r="15" spans="1:35" ht="24.95" customHeight="1">
      <c r="A15" s="220"/>
      <c r="B15" s="250"/>
      <c r="C15" s="220"/>
      <c r="D15" s="220"/>
      <c r="E15" s="220"/>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95"/>
      <c r="AH15" s="220"/>
      <c r="AI15" s="220"/>
    </row>
    <row r="16" spans="1:35" ht="24.95" customHeight="1">
      <c r="A16" s="220"/>
      <c r="B16" s="250"/>
      <c r="C16" s="220"/>
      <c r="D16" s="220"/>
      <c r="E16" s="220"/>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95"/>
      <c r="AH16" s="220"/>
      <c r="AI16" s="220"/>
    </row>
    <row r="17" spans="1:35" ht="24.95" customHeight="1">
      <c r="A17" s="220"/>
      <c r="B17" s="250"/>
      <c r="C17" s="220"/>
      <c r="D17" s="220"/>
      <c r="E17" s="220"/>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95"/>
      <c r="AH17" s="220"/>
      <c r="AI17" s="220"/>
    </row>
    <row r="18" spans="1:35" ht="24.95" customHeight="1">
      <c r="A18" s="220"/>
      <c r="B18" s="250"/>
      <c r="C18" s="220"/>
      <c r="D18" s="220"/>
      <c r="E18" s="220"/>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95"/>
      <c r="AH18" s="220"/>
      <c r="AI18" s="220"/>
    </row>
    <row r="19" spans="1:35" ht="51.75" customHeight="1">
      <c r="A19" s="285" t="s">
        <v>176</v>
      </c>
      <c r="B19" s="292">
        <f>SUM(B6:B18)</f>
        <v>10.700000000000001</v>
      </c>
      <c r="C19" s="220"/>
      <c r="D19" s="220"/>
      <c r="E19" s="289"/>
      <c r="F19" s="289">
        <f t="shared" ref="F19:AG19" si="0">SUM(F6:F18)</f>
        <v>2660</v>
      </c>
      <c r="G19" s="289"/>
      <c r="H19" s="289">
        <f t="shared" si="0"/>
        <v>1062</v>
      </c>
      <c r="I19" s="289"/>
      <c r="J19" s="289">
        <f t="shared" si="0"/>
        <v>1315</v>
      </c>
      <c r="K19" s="289"/>
      <c r="L19" s="289">
        <f t="shared" si="0"/>
        <v>0</v>
      </c>
      <c r="M19" s="289"/>
      <c r="N19" s="289">
        <f t="shared" si="0"/>
        <v>0</v>
      </c>
      <c r="O19" s="289"/>
      <c r="P19" s="289">
        <f t="shared" si="0"/>
        <v>0</v>
      </c>
      <c r="Q19" s="289"/>
      <c r="R19" s="289">
        <f t="shared" si="0"/>
        <v>0</v>
      </c>
      <c r="S19" s="289"/>
      <c r="T19" s="289">
        <f t="shared" si="0"/>
        <v>0</v>
      </c>
      <c r="U19" s="289"/>
      <c r="V19" s="289">
        <f t="shared" si="0"/>
        <v>0</v>
      </c>
      <c r="W19" s="289"/>
      <c r="X19" s="289">
        <f t="shared" si="0"/>
        <v>0</v>
      </c>
      <c r="Y19" s="289"/>
      <c r="Z19" s="289">
        <f t="shared" si="0"/>
        <v>0</v>
      </c>
      <c r="AA19" s="289"/>
      <c r="AB19" s="289">
        <f t="shared" si="0"/>
        <v>5037</v>
      </c>
      <c r="AC19" s="290">
        <f t="shared" si="0"/>
        <v>49.25</v>
      </c>
      <c r="AD19" s="290">
        <f t="shared" si="0"/>
        <v>312.72500000000002</v>
      </c>
      <c r="AE19" s="290">
        <f t="shared" si="0"/>
        <v>31.805</v>
      </c>
      <c r="AF19" s="290">
        <f t="shared" si="0"/>
        <v>192.09899999999999</v>
      </c>
      <c r="AG19" s="293">
        <f t="shared" si="0"/>
        <v>117.82942999999997</v>
      </c>
      <c r="AH19" s="220"/>
      <c r="AI19" s="220"/>
    </row>
    <row r="22" spans="1:35" ht="24.95" customHeight="1">
      <c r="AA22" s="222"/>
      <c r="AB22" s="222"/>
    </row>
    <row r="23" spans="1:35" s="223" customFormat="1" ht="24.95" customHeight="1">
      <c r="C23" s="224"/>
      <c r="D23" s="224"/>
      <c r="E23" s="224" t="e">
        <f>[186]소반별제거!X250:Y250</f>
        <v>#VALUE!</v>
      </c>
      <c r="F23" s="224"/>
      <c r="G23" s="224">
        <f>[186]소반별제거!X251</f>
        <v>115</v>
      </c>
      <c r="H23" s="224"/>
      <c r="I23" s="225">
        <f>[186]소반별제거!X252</f>
        <v>51</v>
      </c>
      <c r="J23" s="224"/>
      <c r="K23" s="225">
        <f>[186]소반별제거!X253</f>
        <v>0</v>
      </c>
      <c r="L23" s="224"/>
      <c r="M23" s="224">
        <f>[186]소반별제거!AD250</f>
        <v>0</v>
      </c>
      <c r="N23" s="224"/>
      <c r="O23" s="224">
        <f>[186]소반별제거!AD251</f>
        <v>0</v>
      </c>
      <c r="P23" s="224"/>
      <c r="Q23" s="224">
        <f>[186]소반별제거!AD252</f>
        <v>0</v>
      </c>
      <c r="R23" s="224"/>
      <c r="S23" s="224">
        <f>[186]소반별제거!AD253</f>
        <v>0</v>
      </c>
      <c r="T23" s="224"/>
      <c r="U23" s="224">
        <f>[186]소반별제거!AG250</f>
        <v>0</v>
      </c>
      <c r="V23" s="224"/>
      <c r="W23" s="224">
        <f>[186]소반별제거!AG251</f>
        <v>0</v>
      </c>
      <c r="X23" s="224"/>
      <c r="Y23" s="224">
        <f>[186]소반별제거!AG252</f>
        <v>0</v>
      </c>
      <c r="Z23" s="224"/>
      <c r="AA23" s="224"/>
      <c r="AB23" s="224"/>
    </row>
    <row r="24" spans="1:35" s="226" customFormat="1" ht="24.95" customHeight="1">
      <c r="C24" s="227"/>
      <c r="D24" s="227"/>
      <c r="E24" s="227" t="e">
        <f>E6-E23</f>
        <v>#VALUE!</v>
      </c>
      <c r="F24" s="227"/>
      <c r="G24" s="227">
        <f>G6-G23</f>
        <v>-15</v>
      </c>
      <c r="H24" s="227"/>
      <c r="I24" s="227">
        <f>I6-I23</f>
        <v>74</v>
      </c>
      <c r="J24" s="227"/>
      <c r="K24" s="227">
        <f>K6-K23</f>
        <v>0</v>
      </c>
      <c r="L24" s="227"/>
      <c r="M24" s="227">
        <f>M6-M23</f>
        <v>0</v>
      </c>
      <c r="N24" s="227"/>
      <c r="O24" s="227">
        <f>O6-O23</f>
        <v>0</v>
      </c>
      <c r="P24" s="227"/>
      <c r="Q24" s="227">
        <f>Q6-Q23</f>
        <v>0</v>
      </c>
      <c r="R24" s="227"/>
      <c r="S24" s="227">
        <f t="shared" ref="S24:Y24" si="1">S6-S23</f>
        <v>0</v>
      </c>
      <c r="T24" s="227">
        <f t="shared" si="1"/>
        <v>0</v>
      </c>
      <c r="U24" s="227">
        <f t="shared" si="1"/>
        <v>0</v>
      </c>
      <c r="V24" s="227">
        <f t="shared" si="1"/>
        <v>0</v>
      </c>
      <c r="W24" s="227">
        <f t="shared" si="1"/>
        <v>0</v>
      </c>
      <c r="X24" s="227">
        <f t="shared" si="1"/>
        <v>0</v>
      </c>
      <c r="Y24" s="227">
        <f t="shared" si="1"/>
        <v>0</v>
      </c>
      <c r="Z24" s="227"/>
      <c r="AA24" s="227"/>
      <c r="AB24" s="227"/>
    </row>
  </sheetData>
  <mergeCells count="21">
    <mergeCell ref="A1:AI1"/>
    <mergeCell ref="AI3:AI5"/>
    <mergeCell ref="AH3:AH4"/>
    <mergeCell ref="I4:J4"/>
    <mergeCell ref="K4:L4"/>
    <mergeCell ref="E3:AB3"/>
    <mergeCell ref="AE3:AG4"/>
    <mergeCell ref="G4:H4"/>
    <mergeCell ref="B3:B5"/>
    <mergeCell ref="U4:V4"/>
    <mergeCell ref="AC3:AD4"/>
    <mergeCell ref="M4:N4"/>
    <mergeCell ref="Q4:R4"/>
    <mergeCell ref="Y4:Z4"/>
    <mergeCell ref="O4:P4"/>
    <mergeCell ref="W4:X4"/>
    <mergeCell ref="C3:C5"/>
    <mergeCell ref="S4:T4"/>
    <mergeCell ref="AA4:AB4"/>
    <mergeCell ref="A3:A5"/>
    <mergeCell ref="E4:F4"/>
  </mergeCells>
  <phoneticPr fontId="4" type="noConversion"/>
  <printOptions verticalCentered="1"/>
  <pageMargins left="0.59055118110236227" right="0" top="0.74803149606299213" bottom="0.74803149606299213"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C00000"/>
  </sheetPr>
  <dimension ref="A1:G94"/>
  <sheetViews>
    <sheetView showZeros="0" view="pageBreakPreview" zoomScaleNormal="100" zoomScaleSheetLayoutView="100" workbookViewId="0">
      <selection activeCell="D18" sqref="D18"/>
    </sheetView>
  </sheetViews>
  <sheetFormatPr defaultColWidth="8.88671875" defaultRowHeight="16.5"/>
  <cols>
    <col min="1" max="2" width="14.77734375" style="228" customWidth="1"/>
    <col min="3" max="3" width="18.44140625" style="228" customWidth="1"/>
    <col min="4" max="4" width="18.109375" style="228" customWidth="1"/>
    <col min="5" max="16384" width="8.88671875" style="228"/>
  </cols>
  <sheetData>
    <row r="1" spans="1:7">
      <c r="A1" s="261"/>
      <c r="B1"/>
      <c r="C1"/>
      <c r="D1"/>
    </row>
    <row r="2" spans="1:7" ht="31.5">
      <c r="A2" s="1502" t="s">
        <v>50</v>
      </c>
      <c r="B2" s="1502"/>
      <c r="C2" s="1502"/>
      <c r="D2" s="1502"/>
    </row>
    <row r="3" spans="1:7" ht="33.75" customHeight="1">
      <c r="A3" s="1503" t="s">
        <v>585</v>
      </c>
      <c r="B3" s="1503"/>
      <c r="C3" s="1503"/>
      <c r="D3" s="1503"/>
    </row>
    <row r="4" spans="1:7" s="230" customFormat="1" ht="32.25" customHeight="1">
      <c r="A4" s="262" t="s">
        <v>51</v>
      </c>
      <c r="B4" s="125" t="s">
        <v>52</v>
      </c>
      <c r="C4" s="125" t="s">
        <v>53</v>
      </c>
      <c r="D4" s="125" t="s">
        <v>54</v>
      </c>
    </row>
    <row r="5" spans="1:7" s="230" customFormat="1" ht="28.5" customHeight="1">
      <c r="A5" s="633" t="s">
        <v>321</v>
      </c>
      <c r="B5" s="248">
        <v>1</v>
      </c>
      <c r="C5" s="420">
        <v>290729</v>
      </c>
      <c r="D5" s="420">
        <v>615300</v>
      </c>
      <c r="E5" s="230" t="str">
        <f>A5&amp;B5</f>
        <v>1-0-1-01</v>
      </c>
      <c r="F5" s="230">
        <f>C5</f>
        <v>290729</v>
      </c>
      <c r="G5" s="230">
        <f>D5</f>
        <v>615300</v>
      </c>
    </row>
    <row r="6" spans="1:7" s="230" customFormat="1" ht="28.5" customHeight="1">
      <c r="A6" s="633" t="s">
        <v>264</v>
      </c>
      <c r="B6" s="248">
        <v>2</v>
      </c>
      <c r="C6" s="420">
        <v>290715</v>
      </c>
      <c r="D6" s="420">
        <v>615417</v>
      </c>
      <c r="E6" s="230" t="str">
        <f t="shared" ref="E6:E25" si="0">A6&amp;B6</f>
        <v>1-0-1-02</v>
      </c>
      <c r="F6" s="230">
        <f t="shared" ref="F6:F20" si="1">C6</f>
        <v>290715</v>
      </c>
      <c r="G6" s="230">
        <f t="shared" ref="G6:G20" si="2">D6</f>
        <v>615417</v>
      </c>
    </row>
    <row r="7" spans="1:7" s="230" customFormat="1" ht="28.5" customHeight="1">
      <c r="A7" s="633" t="s">
        <v>264</v>
      </c>
      <c r="B7" s="248">
        <v>3</v>
      </c>
      <c r="C7" s="420">
        <v>290940</v>
      </c>
      <c r="D7" s="420">
        <v>615381</v>
      </c>
      <c r="E7" s="230" t="str">
        <f t="shared" si="0"/>
        <v>1-0-1-03</v>
      </c>
      <c r="F7" s="230">
        <f t="shared" si="1"/>
        <v>290940</v>
      </c>
      <c r="G7" s="230">
        <f t="shared" si="2"/>
        <v>615381</v>
      </c>
    </row>
    <row r="8" spans="1:7" s="230" customFormat="1" ht="28.5" customHeight="1">
      <c r="A8" s="633" t="s">
        <v>264</v>
      </c>
      <c r="B8" s="248">
        <v>4</v>
      </c>
      <c r="C8" s="420">
        <v>291132</v>
      </c>
      <c r="D8" s="420">
        <v>615275</v>
      </c>
      <c r="E8" s="230" t="str">
        <f t="shared" si="0"/>
        <v>1-0-1-04</v>
      </c>
      <c r="F8" s="230">
        <f t="shared" si="1"/>
        <v>291132</v>
      </c>
      <c r="G8" s="230">
        <f t="shared" si="2"/>
        <v>615275</v>
      </c>
    </row>
    <row r="9" spans="1:7" s="230" customFormat="1" ht="28.5" customHeight="1">
      <c r="A9" s="633" t="s">
        <v>264</v>
      </c>
      <c r="B9" s="248">
        <v>5</v>
      </c>
      <c r="C9" s="420">
        <v>291117</v>
      </c>
      <c r="D9" s="420">
        <v>615149</v>
      </c>
      <c r="E9" s="230" t="str">
        <f t="shared" si="0"/>
        <v>1-0-1-05</v>
      </c>
      <c r="F9" s="230">
        <f t="shared" si="1"/>
        <v>291117</v>
      </c>
      <c r="G9" s="230">
        <f t="shared" si="2"/>
        <v>615149</v>
      </c>
    </row>
    <row r="10" spans="1:7" s="230" customFormat="1" ht="28.5" customHeight="1">
      <c r="A10" s="633" t="s">
        <v>264</v>
      </c>
      <c r="B10" s="248">
        <v>6</v>
      </c>
      <c r="C10" s="420">
        <v>291107</v>
      </c>
      <c r="D10" s="420">
        <v>615035</v>
      </c>
      <c r="E10" s="230" t="str">
        <f t="shared" si="0"/>
        <v>1-0-1-06</v>
      </c>
      <c r="F10" s="230">
        <f t="shared" si="1"/>
        <v>291107</v>
      </c>
      <c r="G10" s="230">
        <f t="shared" si="2"/>
        <v>615035</v>
      </c>
    </row>
    <row r="11" spans="1:7" s="230" customFormat="1" ht="28.5" customHeight="1">
      <c r="A11" s="633" t="s">
        <v>264</v>
      </c>
      <c r="B11" s="248">
        <v>7</v>
      </c>
      <c r="C11" s="420">
        <v>291276</v>
      </c>
      <c r="D11" s="420">
        <v>615044</v>
      </c>
      <c r="E11" s="230" t="str">
        <f t="shared" si="0"/>
        <v>1-0-1-07</v>
      </c>
      <c r="F11" s="230">
        <f t="shared" si="1"/>
        <v>291276</v>
      </c>
      <c r="G11" s="230">
        <f t="shared" si="2"/>
        <v>615044</v>
      </c>
    </row>
    <row r="12" spans="1:7" s="230" customFormat="1" ht="28.5" customHeight="1">
      <c r="A12" s="633" t="s">
        <v>264</v>
      </c>
      <c r="B12" s="248">
        <v>8</v>
      </c>
      <c r="C12" s="420">
        <v>291264</v>
      </c>
      <c r="D12" s="420">
        <v>614906</v>
      </c>
      <c r="E12" s="230" t="str">
        <f t="shared" si="0"/>
        <v>1-0-1-08</v>
      </c>
      <c r="F12" s="230">
        <f t="shared" si="1"/>
        <v>291264</v>
      </c>
      <c r="G12" s="230">
        <f t="shared" si="2"/>
        <v>614906</v>
      </c>
    </row>
    <row r="13" spans="1:7" s="230" customFormat="1" ht="28.5" customHeight="1">
      <c r="A13" s="633" t="s">
        <v>264</v>
      </c>
      <c r="B13" s="248">
        <v>9</v>
      </c>
      <c r="C13" s="420">
        <v>291396</v>
      </c>
      <c r="D13" s="420">
        <v>614890</v>
      </c>
      <c r="E13" s="230" t="str">
        <f t="shared" si="0"/>
        <v>1-0-1-09</v>
      </c>
      <c r="F13" s="230">
        <f t="shared" si="1"/>
        <v>291396</v>
      </c>
      <c r="G13" s="230">
        <f t="shared" si="2"/>
        <v>614890</v>
      </c>
    </row>
    <row r="14" spans="1:7" s="230" customFormat="1" ht="28.5" customHeight="1">
      <c r="A14" s="633" t="s">
        <v>357</v>
      </c>
      <c r="B14" s="248">
        <v>1</v>
      </c>
      <c r="C14" s="420">
        <v>290491</v>
      </c>
      <c r="D14" s="420">
        <v>613886</v>
      </c>
      <c r="E14" s="230" t="str">
        <f t="shared" si="0"/>
        <v>1-0-2-01</v>
      </c>
      <c r="F14" s="230">
        <f t="shared" si="1"/>
        <v>290491</v>
      </c>
      <c r="G14" s="230">
        <f t="shared" si="2"/>
        <v>613886</v>
      </c>
    </row>
    <row r="15" spans="1:7" s="230" customFormat="1" ht="28.5" customHeight="1">
      <c r="A15" s="633" t="s">
        <v>357</v>
      </c>
      <c r="B15" s="248">
        <v>2</v>
      </c>
      <c r="C15" s="420">
        <v>290399</v>
      </c>
      <c r="D15" s="420">
        <v>613779</v>
      </c>
      <c r="E15" s="230" t="str">
        <f t="shared" ref="E15" si="3">A15&amp;B15</f>
        <v>1-0-2-02</v>
      </c>
      <c r="F15" s="230">
        <f t="shared" ref="F15" si="4">C15</f>
        <v>290399</v>
      </c>
      <c r="G15" s="230">
        <f t="shared" ref="G15" si="5">D15</f>
        <v>613779</v>
      </c>
    </row>
    <row r="16" spans="1:7" s="230" customFormat="1" ht="28.5" customHeight="1">
      <c r="A16" s="633" t="s">
        <v>357</v>
      </c>
      <c r="B16" s="248">
        <v>3</v>
      </c>
      <c r="C16" s="420">
        <v>290442</v>
      </c>
      <c r="D16" s="420">
        <v>613843</v>
      </c>
      <c r="E16" s="230" t="str">
        <f t="shared" ref="E16" si="6">A16&amp;B16</f>
        <v>1-0-2-03</v>
      </c>
      <c r="F16" s="230">
        <f t="shared" ref="F16" si="7">C16</f>
        <v>290442</v>
      </c>
      <c r="G16" s="230">
        <f t="shared" ref="G16" si="8">D16</f>
        <v>613843</v>
      </c>
    </row>
    <row r="17" spans="1:7" s="230" customFormat="1" ht="28.5" customHeight="1">
      <c r="A17" s="633" t="s">
        <v>358</v>
      </c>
      <c r="B17" s="248">
        <v>1</v>
      </c>
      <c r="C17" s="420">
        <v>290478</v>
      </c>
      <c r="D17" s="420">
        <v>614483</v>
      </c>
      <c r="E17" s="230" t="str">
        <f t="shared" si="0"/>
        <v>1-0-3-01</v>
      </c>
      <c r="F17" s="230">
        <f t="shared" si="1"/>
        <v>290478</v>
      </c>
      <c r="G17" s="230">
        <f t="shared" si="2"/>
        <v>614483</v>
      </c>
    </row>
    <row r="18" spans="1:7" s="230" customFormat="1" ht="28.5" customHeight="1">
      <c r="A18" s="633" t="s">
        <v>358</v>
      </c>
      <c r="B18" s="248">
        <v>2</v>
      </c>
      <c r="C18" s="420">
        <v>290322</v>
      </c>
      <c r="D18" s="420">
        <v>614506</v>
      </c>
      <c r="E18" s="230" t="str">
        <f t="shared" ref="E18" si="9">A18&amp;B18</f>
        <v>1-0-3-02</v>
      </c>
      <c r="F18" s="230">
        <f t="shared" ref="F18" si="10">C18</f>
        <v>290322</v>
      </c>
      <c r="G18" s="230">
        <f t="shared" ref="G18" si="11">D18</f>
        <v>614506</v>
      </c>
    </row>
    <row r="19" spans="1:7" s="230" customFormat="1" ht="28.5" customHeight="1">
      <c r="A19" s="633" t="s">
        <v>358</v>
      </c>
      <c r="B19" s="248">
        <v>3</v>
      </c>
      <c r="C19" s="420">
        <v>290435</v>
      </c>
      <c r="D19" s="420">
        <v>614589</v>
      </c>
      <c r="E19" s="230" t="str">
        <f t="shared" si="0"/>
        <v>1-0-3-03</v>
      </c>
      <c r="F19" s="230">
        <f t="shared" si="1"/>
        <v>290435</v>
      </c>
      <c r="G19" s="230">
        <f t="shared" si="2"/>
        <v>614589</v>
      </c>
    </row>
    <row r="20" spans="1:7" ht="28.5" customHeight="1">
      <c r="A20" s="633" t="s">
        <v>358</v>
      </c>
      <c r="B20" s="248">
        <v>4</v>
      </c>
      <c r="C20" s="420">
        <v>290323</v>
      </c>
      <c r="D20" s="420">
        <v>614630</v>
      </c>
      <c r="E20" s="230" t="str">
        <f t="shared" si="0"/>
        <v>1-0-3-04</v>
      </c>
      <c r="F20" s="230">
        <f t="shared" si="1"/>
        <v>290323</v>
      </c>
      <c r="G20" s="230">
        <f t="shared" si="2"/>
        <v>614630</v>
      </c>
    </row>
    <row r="21" spans="1:7" ht="28.5" customHeight="1">
      <c r="A21" s="633" t="s">
        <v>358</v>
      </c>
      <c r="B21" s="248">
        <v>5</v>
      </c>
      <c r="C21" s="420">
        <v>290306</v>
      </c>
      <c r="D21" s="420">
        <v>614756</v>
      </c>
      <c r="E21" s="230" t="str">
        <f t="shared" ref="E21" si="12">A21&amp;B21</f>
        <v>1-0-3-05</v>
      </c>
      <c r="F21" s="230">
        <f t="shared" ref="F21" si="13">C21</f>
        <v>290306</v>
      </c>
      <c r="G21" s="230">
        <f t="shared" ref="G21" si="14">D21</f>
        <v>614756</v>
      </c>
    </row>
    <row r="22" spans="1:7" ht="28.5" customHeight="1">
      <c r="A22" s="633" t="s">
        <v>358</v>
      </c>
      <c r="B22" s="248">
        <v>6</v>
      </c>
      <c r="C22" s="420">
        <v>290484</v>
      </c>
      <c r="D22" s="420">
        <v>614725</v>
      </c>
      <c r="E22" s="230" t="str">
        <f t="shared" ref="E22" si="15">A22&amp;B22</f>
        <v>1-0-3-06</v>
      </c>
      <c r="F22" s="230">
        <f t="shared" ref="F22" si="16">C22</f>
        <v>290484</v>
      </c>
      <c r="G22" s="230">
        <f t="shared" ref="G22" si="17">D22</f>
        <v>614725</v>
      </c>
    </row>
    <row r="23" spans="1:7" ht="28.5" customHeight="1">
      <c r="A23" s="633" t="s">
        <v>358</v>
      </c>
      <c r="B23" s="248">
        <v>7</v>
      </c>
      <c r="C23" s="420">
        <v>290436</v>
      </c>
      <c r="D23" s="420">
        <v>614871</v>
      </c>
      <c r="E23" s="228" t="str">
        <f t="shared" si="0"/>
        <v>1-0-3-07</v>
      </c>
      <c r="F23" s="230">
        <f t="shared" ref="F23:F25" si="18">C23</f>
        <v>290436</v>
      </c>
      <c r="G23" s="230">
        <f t="shared" ref="G23:G25" si="19">D23</f>
        <v>614871</v>
      </c>
    </row>
    <row r="24" spans="1:7" ht="28.5" customHeight="1">
      <c r="A24" s="633" t="s">
        <v>358</v>
      </c>
      <c r="B24" s="248">
        <v>8</v>
      </c>
      <c r="C24" s="420">
        <v>290566</v>
      </c>
      <c r="D24" s="420">
        <v>614937</v>
      </c>
      <c r="E24" s="228" t="str">
        <f t="shared" si="0"/>
        <v>1-0-3-08</v>
      </c>
      <c r="F24" s="230">
        <f t="shared" si="18"/>
        <v>290566</v>
      </c>
      <c r="G24" s="230">
        <f t="shared" si="19"/>
        <v>614937</v>
      </c>
    </row>
    <row r="25" spans="1:7" ht="28.5" customHeight="1">
      <c r="A25" s="633" t="s">
        <v>358</v>
      </c>
      <c r="B25" s="248">
        <v>9</v>
      </c>
      <c r="C25" s="420">
        <v>290615</v>
      </c>
      <c r="D25" s="420">
        <v>614838</v>
      </c>
      <c r="E25" s="228" t="str">
        <f t="shared" si="0"/>
        <v>1-0-3-09</v>
      </c>
      <c r="F25" s="230">
        <f t="shared" si="18"/>
        <v>290615</v>
      </c>
      <c r="G25" s="230">
        <f t="shared" si="19"/>
        <v>614838</v>
      </c>
    </row>
    <row r="26" spans="1:7" ht="28.5" customHeight="1">
      <c r="A26" s="633" t="s">
        <v>358</v>
      </c>
      <c r="B26" s="248">
        <v>10</v>
      </c>
      <c r="C26" s="420">
        <v>290710</v>
      </c>
      <c r="D26" s="420">
        <v>614718</v>
      </c>
      <c r="E26" s="228" t="str">
        <f t="shared" ref="E26" si="20">A26&amp;B26</f>
        <v>1-0-3-010</v>
      </c>
      <c r="F26" s="230">
        <f t="shared" ref="F26" si="21">C26</f>
        <v>290710</v>
      </c>
      <c r="G26" s="230">
        <f t="shared" ref="G26" si="22">D26</f>
        <v>614718</v>
      </c>
    </row>
    <row r="27" spans="1:7" ht="32.25" customHeight="1">
      <c r="A27" s="633" t="s">
        <v>358</v>
      </c>
      <c r="B27" s="248">
        <v>11</v>
      </c>
      <c r="C27" s="420">
        <v>290935</v>
      </c>
      <c r="D27" s="420">
        <v>614764</v>
      </c>
      <c r="E27" s="228" t="str">
        <f t="shared" ref="E27:E56" si="23">A27&amp;B27</f>
        <v>1-0-3-011</v>
      </c>
      <c r="F27" s="230">
        <f t="shared" ref="F27:F56" si="24">C27</f>
        <v>290935</v>
      </c>
      <c r="G27" s="230">
        <f t="shared" ref="G27:G56" si="25">D27</f>
        <v>614764</v>
      </c>
    </row>
    <row r="28" spans="1:7" ht="32.25" customHeight="1">
      <c r="A28" s="633" t="s">
        <v>358</v>
      </c>
      <c r="B28" s="248">
        <v>12</v>
      </c>
      <c r="C28" s="420">
        <v>290775</v>
      </c>
      <c r="D28" s="420">
        <v>614853</v>
      </c>
      <c r="E28" s="228" t="str">
        <f t="shared" si="23"/>
        <v>1-0-3-012</v>
      </c>
      <c r="F28" s="230">
        <f t="shared" si="24"/>
        <v>290775</v>
      </c>
      <c r="G28" s="230">
        <f t="shared" si="25"/>
        <v>614853</v>
      </c>
    </row>
    <row r="29" spans="1:7" ht="32.25" customHeight="1">
      <c r="A29" s="633" t="s">
        <v>358</v>
      </c>
      <c r="B29" s="248">
        <v>13</v>
      </c>
      <c r="C29" s="420">
        <v>290814</v>
      </c>
      <c r="D29" s="420">
        <v>614980</v>
      </c>
      <c r="E29" s="228" t="str">
        <f t="shared" si="23"/>
        <v>1-0-3-013</v>
      </c>
      <c r="F29" s="230">
        <f t="shared" si="24"/>
        <v>290814</v>
      </c>
      <c r="G29" s="230">
        <f t="shared" si="25"/>
        <v>614980</v>
      </c>
    </row>
    <row r="30" spans="1:7" ht="32.25" customHeight="1">
      <c r="A30" s="633" t="s">
        <v>358</v>
      </c>
      <c r="B30" s="248">
        <v>14</v>
      </c>
      <c r="C30" s="420">
        <v>290679</v>
      </c>
      <c r="D30" s="420">
        <v>614988</v>
      </c>
      <c r="E30" s="228" t="str">
        <f t="shared" si="23"/>
        <v>1-0-3-014</v>
      </c>
      <c r="F30" s="230">
        <f t="shared" si="24"/>
        <v>290679</v>
      </c>
      <c r="G30" s="230">
        <f t="shared" si="25"/>
        <v>614988</v>
      </c>
    </row>
    <row r="31" spans="1:7" ht="32.25" customHeight="1">
      <c r="A31" s="633" t="s">
        <v>359</v>
      </c>
      <c r="B31" s="248">
        <v>1</v>
      </c>
      <c r="C31" s="420">
        <v>291076</v>
      </c>
      <c r="D31" s="420">
        <v>614961</v>
      </c>
      <c r="E31" s="228" t="str">
        <f t="shared" si="23"/>
        <v>1-0-4-01</v>
      </c>
      <c r="F31" s="230">
        <f t="shared" si="24"/>
        <v>291076</v>
      </c>
      <c r="G31" s="230">
        <f t="shared" si="25"/>
        <v>614961</v>
      </c>
    </row>
    <row r="32" spans="1:7" ht="32.25" customHeight="1">
      <c r="A32" s="633" t="s">
        <v>360</v>
      </c>
      <c r="B32" s="248">
        <v>1</v>
      </c>
      <c r="C32" s="420">
        <v>291076</v>
      </c>
      <c r="D32" s="420">
        <v>615000</v>
      </c>
      <c r="E32" s="228" t="str">
        <f t="shared" ref="E32:E33" si="26">A32&amp;B32</f>
        <v>1-0-5-01</v>
      </c>
      <c r="F32" s="230">
        <f t="shared" ref="F32:F33" si="27">C32</f>
        <v>291076</v>
      </c>
      <c r="G32" s="230">
        <f t="shared" ref="G32:G33" si="28">D32</f>
        <v>615000</v>
      </c>
    </row>
    <row r="33" spans="1:7" ht="32.25" customHeight="1">
      <c r="A33" s="633"/>
      <c r="B33" s="248"/>
      <c r="C33" s="420"/>
      <c r="D33" s="420"/>
      <c r="E33" s="228" t="str">
        <f t="shared" si="26"/>
        <v/>
      </c>
      <c r="F33" s="230">
        <f t="shared" si="27"/>
        <v>0</v>
      </c>
      <c r="G33" s="230">
        <f t="shared" si="28"/>
        <v>0</v>
      </c>
    </row>
    <row r="34" spans="1:7" ht="32.25" customHeight="1">
      <c r="A34" s="633"/>
      <c r="B34" s="248"/>
      <c r="C34" s="420"/>
      <c r="D34" s="420"/>
      <c r="E34" s="228" t="str">
        <f t="shared" ref="E34" si="29">A34&amp;B34</f>
        <v/>
      </c>
      <c r="F34" s="230">
        <f t="shared" ref="F34" si="30">C34</f>
        <v>0</v>
      </c>
      <c r="G34" s="230">
        <f t="shared" ref="G34" si="31">D34</f>
        <v>0</v>
      </c>
    </row>
    <row r="35" spans="1:7" ht="32.25" customHeight="1">
      <c r="A35" s="633"/>
      <c r="B35" s="248"/>
      <c r="C35" s="418"/>
      <c r="D35" s="418"/>
      <c r="E35" s="228" t="str">
        <f t="shared" si="23"/>
        <v/>
      </c>
      <c r="F35" s="230">
        <f t="shared" si="24"/>
        <v>0</v>
      </c>
      <c r="G35" s="230">
        <f t="shared" si="25"/>
        <v>0</v>
      </c>
    </row>
    <row r="36" spans="1:7" ht="32.25" customHeight="1">
      <c r="A36" s="633"/>
      <c r="B36" s="248"/>
      <c r="C36" s="418"/>
      <c r="D36" s="418"/>
      <c r="E36" s="228" t="str">
        <f t="shared" si="23"/>
        <v/>
      </c>
      <c r="F36" s="230">
        <f t="shared" si="24"/>
        <v>0</v>
      </c>
      <c r="G36" s="230">
        <f t="shared" si="25"/>
        <v>0</v>
      </c>
    </row>
    <row r="37" spans="1:7" ht="25.5" customHeight="1">
      <c r="A37" s="633"/>
      <c r="B37" s="248"/>
      <c r="C37" s="418"/>
      <c r="D37" s="418"/>
      <c r="E37" s="228" t="str">
        <f t="shared" si="23"/>
        <v/>
      </c>
      <c r="F37" s="230">
        <f t="shared" si="24"/>
        <v>0</v>
      </c>
      <c r="G37" s="230">
        <f t="shared" si="25"/>
        <v>0</v>
      </c>
    </row>
    <row r="38" spans="1:7" ht="25.5" customHeight="1">
      <c r="A38" s="633"/>
      <c r="B38" s="248"/>
      <c r="C38" s="418"/>
      <c r="D38" s="418"/>
      <c r="E38" s="228" t="str">
        <f t="shared" si="23"/>
        <v/>
      </c>
      <c r="F38" s="230">
        <f t="shared" si="24"/>
        <v>0</v>
      </c>
      <c r="G38" s="230">
        <f t="shared" si="25"/>
        <v>0</v>
      </c>
    </row>
    <row r="39" spans="1:7" ht="25.5" customHeight="1">
      <c r="A39" s="633"/>
      <c r="B39" s="248"/>
      <c r="C39" s="418"/>
      <c r="D39" s="418"/>
      <c r="E39" s="228" t="str">
        <f t="shared" si="23"/>
        <v/>
      </c>
      <c r="F39" s="230">
        <f t="shared" si="24"/>
        <v>0</v>
      </c>
      <c r="G39" s="230">
        <f t="shared" si="25"/>
        <v>0</v>
      </c>
    </row>
    <row r="40" spans="1:7" ht="25.5" customHeight="1">
      <c r="A40" s="633"/>
      <c r="B40" s="248"/>
      <c r="C40" s="418"/>
      <c r="D40" s="418"/>
      <c r="E40" s="228" t="str">
        <f t="shared" si="23"/>
        <v/>
      </c>
      <c r="F40" s="230">
        <f t="shared" si="24"/>
        <v>0</v>
      </c>
      <c r="G40" s="230">
        <f t="shared" si="25"/>
        <v>0</v>
      </c>
    </row>
    <row r="41" spans="1:7" ht="25.5" customHeight="1">
      <c r="A41" s="633"/>
      <c r="B41" s="248"/>
      <c r="C41" s="418"/>
      <c r="D41" s="418"/>
      <c r="E41" s="228" t="str">
        <f t="shared" si="23"/>
        <v/>
      </c>
      <c r="F41" s="230">
        <f t="shared" si="24"/>
        <v>0</v>
      </c>
      <c r="G41" s="230">
        <f t="shared" si="25"/>
        <v>0</v>
      </c>
    </row>
    <row r="42" spans="1:7" ht="25.5" customHeight="1">
      <c r="A42" s="633"/>
      <c r="B42" s="248"/>
      <c r="C42" s="418"/>
      <c r="D42" s="418"/>
      <c r="E42" s="228" t="str">
        <f t="shared" si="23"/>
        <v/>
      </c>
      <c r="F42" s="230">
        <f t="shared" si="24"/>
        <v>0</v>
      </c>
      <c r="G42" s="230">
        <f t="shared" si="25"/>
        <v>0</v>
      </c>
    </row>
    <row r="43" spans="1:7" ht="25.5" customHeight="1">
      <c r="A43" s="633"/>
      <c r="B43" s="248"/>
      <c r="C43" s="418"/>
      <c r="D43" s="418"/>
      <c r="E43" s="228" t="str">
        <f t="shared" si="23"/>
        <v/>
      </c>
      <c r="F43" s="230">
        <f t="shared" si="24"/>
        <v>0</v>
      </c>
      <c r="G43" s="230">
        <f t="shared" si="25"/>
        <v>0</v>
      </c>
    </row>
    <row r="44" spans="1:7" ht="25.5" customHeight="1">
      <c r="A44" s="633"/>
      <c r="B44" s="248"/>
      <c r="C44" s="418"/>
      <c r="D44" s="418"/>
      <c r="E44" s="228" t="str">
        <f t="shared" si="23"/>
        <v/>
      </c>
      <c r="F44" s="230">
        <f t="shared" si="24"/>
        <v>0</v>
      </c>
      <c r="G44" s="230">
        <f t="shared" si="25"/>
        <v>0</v>
      </c>
    </row>
    <row r="45" spans="1:7" ht="25.5" customHeight="1">
      <c r="A45" s="633"/>
      <c r="B45" s="248"/>
      <c r="C45" s="418"/>
      <c r="D45" s="418"/>
      <c r="E45" s="228" t="str">
        <f t="shared" si="23"/>
        <v/>
      </c>
      <c r="F45" s="230">
        <f t="shared" si="24"/>
        <v>0</v>
      </c>
      <c r="G45" s="230">
        <f t="shared" si="25"/>
        <v>0</v>
      </c>
    </row>
    <row r="46" spans="1:7" ht="25.5" customHeight="1">
      <c r="A46" s="633"/>
      <c r="B46" s="248"/>
      <c r="C46" s="418"/>
      <c r="D46" s="418"/>
      <c r="E46" s="228" t="str">
        <f t="shared" si="23"/>
        <v/>
      </c>
      <c r="F46" s="230">
        <f t="shared" si="24"/>
        <v>0</v>
      </c>
      <c r="G46" s="230">
        <f t="shared" si="25"/>
        <v>0</v>
      </c>
    </row>
    <row r="47" spans="1:7" ht="25.5" customHeight="1">
      <c r="A47" s="633"/>
      <c r="B47" s="248"/>
      <c r="C47" s="418"/>
      <c r="D47" s="418"/>
      <c r="E47" s="228" t="str">
        <f t="shared" si="23"/>
        <v/>
      </c>
      <c r="F47" s="230">
        <f t="shared" si="24"/>
        <v>0</v>
      </c>
      <c r="G47" s="230">
        <f t="shared" si="25"/>
        <v>0</v>
      </c>
    </row>
    <row r="48" spans="1:7" ht="25.5" customHeight="1">
      <c r="A48" s="633"/>
      <c r="B48" s="248"/>
      <c r="C48" s="418"/>
      <c r="D48" s="418"/>
      <c r="E48" s="228" t="str">
        <f t="shared" si="23"/>
        <v/>
      </c>
      <c r="F48" s="230">
        <f t="shared" si="24"/>
        <v>0</v>
      </c>
      <c r="G48" s="230">
        <f t="shared" si="25"/>
        <v>0</v>
      </c>
    </row>
    <row r="49" spans="1:7" ht="25.5" customHeight="1">
      <c r="A49" s="633"/>
      <c r="B49" s="248"/>
      <c r="C49" s="418"/>
      <c r="D49" s="418"/>
      <c r="E49" s="228" t="str">
        <f t="shared" si="23"/>
        <v/>
      </c>
      <c r="F49" s="230">
        <f t="shared" si="24"/>
        <v>0</v>
      </c>
      <c r="G49" s="230">
        <f t="shared" si="25"/>
        <v>0</v>
      </c>
    </row>
    <row r="50" spans="1:7" ht="25.5" customHeight="1">
      <c r="A50" s="633"/>
      <c r="B50" s="248"/>
      <c r="C50" s="418"/>
      <c r="D50" s="418"/>
      <c r="E50" s="228" t="str">
        <f t="shared" si="23"/>
        <v/>
      </c>
      <c r="F50" s="230">
        <f t="shared" si="24"/>
        <v>0</v>
      </c>
      <c r="G50" s="230">
        <f t="shared" si="25"/>
        <v>0</v>
      </c>
    </row>
    <row r="51" spans="1:7" ht="25.5" customHeight="1">
      <c r="A51" s="633"/>
      <c r="B51" s="248"/>
      <c r="C51" s="418"/>
      <c r="D51" s="418"/>
      <c r="E51" s="228" t="str">
        <f t="shared" si="23"/>
        <v/>
      </c>
      <c r="F51" s="230">
        <f t="shared" si="24"/>
        <v>0</v>
      </c>
      <c r="G51" s="230">
        <f t="shared" si="25"/>
        <v>0</v>
      </c>
    </row>
    <row r="52" spans="1:7" ht="25.5" customHeight="1">
      <c r="A52" s="633"/>
      <c r="B52" s="248"/>
      <c r="C52" s="418"/>
      <c r="D52" s="418"/>
      <c r="E52" s="228" t="str">
        <f t="shared" si="23"/>
        <v/>
      </c>
      <c r="F52" s="230">
        <f t="shared" si="24"/>
        <v>0</v>
      </c>
      <c r="G52" s="230">
        <f t="shared" si="25"/>
        <v>0</v>
      </c>
    </row>
    <row r="53" spans="1:7" ht="25.5" customHeight="1">
      <c r="A53" s="633"/>
      <c r="B53" s="248"/>
      <c r="C53" s="418"/>
      <c r="D53" s="418"/>
      <c r="E53" s="228" t="str">
        <f t="shared" si="23"/>
        <v/>
      </c>
      <c r="F53" s="230">
        <f t="shared" si="24"/>
        <v>0</v>
      </c>
      <c r="G53" s="230">
        <f t="shared" si="25"/>
        <v>0</v>
      </c>
    </row>
    <row r="54" spans="1:7" ht="25.5" customHeight="1">
      <c r="A54" s="633"/>
      <c r="B54" s="248"/>
      <c r="C54" s="418"/>
      <c r="D54" s="418"/>
      <c r="E54" s="228" t="str">
        <f t="shared" si="23"/>
        <v/>
      </c>
      <c r="F54" s="230">
        <f t="shared" si="24"/>
        <v>0</v>
      </c>
      <c r="G54" s="230">
        <f t="shared" si="25"/>
        <v>0</v>
      </c>
    </row>
    <row r="55" spans="1:7" ht="25.5" customHeight="1">
      <c r="A55" s="633"/>
      <c r="B55" s="248"/>
      <c r="C55" s="418"/>
      <c r="D55" s="418"/>
      <c r="E55" s="228" t="str">
        <f t="shared" si="23"/>
        <v/>
      </c>
      <c r="F55" s="230">
        <f t="shared" si="24"/>
        <v>0</v>
      </c>
      <c r="G55" s="230">
        <f t="shared" si="25"/>
        <v>0</v>
      </c>
    </row>
    <row r="56" spans="1:7" ht="25.5" customHeight="1">
      <c r="A56" s="633"/>
      <c r="B56" s="248"/>
      <c r="C56" s="418"/>
      <c r="D56" s="418"/>
      <c r="E56" s="228" t="str">
        <f t="shared" si="23"/>
        <v/>
      </c>
      <c r="F56" s="230">
        <f t="shared" si="24"/>
        <v>0</v>
      </c>
      <c r="G56" s="230">
        <f t="shared" si="25"/>
        <v>0</v>
      </c>
    </row>
    <row r="57" spans="1:7" ht="24" customHeight="1">
      <c r="A57" s="402"/>
      <c r="B57" s="248"/>
      <c r="C57" s="249"/>
      <c r="D57" s="249"/>
    </row>
    <row r="58" spans="1:7" ht="24" customHeight="1">
      <c r="A58" s="402"/>
      <c r="B58" s="248"/>
      <c r="C58" s="249"/>
      <c r="D58" s="249"/>
    </row>
    <row r="59" spans="1:7" ht="24" customHeight="1">
      <c r="A59" s="402"/>
      <c r="B59" s="248"/>
      <c r="C59" s="249"/>
      <c r="D59" s="249"/>
    </row>
    <row r="60" spans="1:7" ht="24" customHeight="1">
      <c r="A60" s="402"/>
      <c r="B60" s="248"/>
      <c r="C60" s="249"/>
      <c r="D60" s="249"/>
    </row>
    <row r="61" spans="1:7" ht="24" customHeight="1">
      <c r="A61" s="402"/>
      <c r="B61" s="248"/>
      <c r="C61" s="249"/>
      <c r="D61" s="249"/>
    </row>
    <row r="62" spans="1:7" ht="24" customHeight="1">
      <c r="A62" s="402"/>
      <c r="B62" s="248"/>
      <c r="C62" s="249"/>
      <c r="D62" s="249"/>
    </row>
    <row r="63" spans="1:7" ht="24" customHeight="1">
      <c r="A63" s="402"/>
      <c r="B63" s="248"/>
      <c r="C63" s="249"/>
      <c r="D63" s="249"/>
    </row>
    <row r="64" spans="1:7" ht="24" customHeight="1">
      <c r="A64" s="402"/>
      <c r="B64" s="248"/>
      <c r="C64" s="249"/>
      <c r="D64" s="249"/>
    </row>
    <row r="65" spans="1:4" ht="24" customHeight="1">
      <c r="A65" s="402"/>
      <c r="B65" s="248"/>
      <c r="C65" s="249"/>
      <c r="D65" s="249"/>
    </row>
    <row r="66" spans="1:4" ht="24" customHeight="1">
      <c r="A66" s="402"/>
      <c r="B66" s="248"/>
      <c r="C66" s="249"/>
      <c r="D66" s="249"/>
    </row>
    <row r="67" spans="1:4" ht="24" customHeight="1">
      <c r="A67" s="402"/>
      <c r="B67" s="248"/>
      <c r="C67" s="249"/>
      <c r="D67" s="249"/>
    </row>
    <row r="68" spans="1:4" ht="24" customHeight="1">
      <c r="A68" s="402"/>
      <c r="B68" s="248"/>
      <c r="C68" s="249"/>
      <c r="D68" s="249"/>
    </row>
    <row r="69" spans="1:4" ht="24" customHeight="1">
      <c r="A69" s="402"/>
      <c r="B69" s="248"/>
      <c r="C69" s="249"/>
      <c r="D69" s="249"/>
    </row>
    <row r="70" spans="1:4" ht="24" customHeight="1">
      <c r="A70" s="402"/>
      <c r="B70" s="248"/>
      <c r="C70" s="249"/>
      <c r="D70" s="249"/>
    </row>
    <row r="71" spans="1:4" ht="24" customHeight="1">
      <c r="A71" s="402"/>
      <c r="B71" s="248"/>
      <c r="C71" s="249"/>
      <c r="D71" s="249"/>
    </row>
    <row r="72" spans="1:4" ht="24" customHeight="1">
      <c r="A72" s="402"/>
      <c r="B72" s="248"/>
      <c r="C72" s="249"/>
      <c r="D72" s="249"/>
    </row>
    <row r="73" spans="1:4" ht="24" customHeight="1">
      <c r="A73" s="402"/>
      <c r="B73" s="248"/>
      <c r="C73" s="249"/>
      <c r="D73" s="249"/>
    </row>
    <row r="74" spans="1:4" ht="24" customHeight="1">
      <c r="A74" s="402"/>
      <c r="B74" s="248"/>
      <c r="C74" s="249"/>
      <c r="D74" s="249"/>
    </row>
    <row r="75" spans="1:4" ht="24" customHeight="1">
      <c r="A75" s="402"/>
      <c r="B75" s="248"/>
      <c r="C75" s="249"/>
      <c r="D75" s="249"/>
    </row>
    <row r="76" spans="1:4" ht="24" customHeight="1">
      <c r="A76" s="402"/>
      <c r="B76" s="248"/>
      <c r="C76" s="249"/>
      <c r="D76" s="249"/>
    </row>
    <row r="77" spans="1:4" ht="24" customHeight="1">
      <c r="A77" s="402"/>
      <c r="B77" s="248"/>
      <c r="C77" s="249"/>
      <c r="D77" s="249"/>
    </row>
    <row r="78" spans="1:4" ht="24" customHeight="1">
      <c r="A78" s="402"/>
      <c r="B78" s="248"/>
      <c r="C78" s="249"/>
      <c r="D78" s="249"/>
    </row>
    <row r="79" spans="1:4" ht="24" customHeight="1">
      <c r="A79" s="402"/>
      <c r="B79" s="248"/>
      <c r="C79" s="249"/>
      <c r="D79" s="249"/>
    </row>
    <row r="80" spans="1:4" ht="24" customHeight="1">
      <c r="A80" s="402"/>
      <c r="B80" s="248"/>
      <c r="C80" s="249"/>
      <c r="D80" s="249"/>
    </row>
    <row r="81" spans="1:4" ht="24" customHeight="1">
      <c r="A81" s="402"/>
      <c r="B81" s="248"/>
      <c r="C81" s="249"/>
      <c r="D81" s="249"/>
    </row>
    <row r="82" spans="1:4" ht="24" customHeight="1">
      <c r="A82" s="402"/>
      <c r="B82" s="248"/>
      <c r="C82" s="249"/>
      <c r="D82" s="249"/>
    </row>
    <row r="83" spans="1:4" ht="24" customHeight="1">
      <c r="A83" s="402"/>
      <c r="B83" s="248"/>
      <c r="C83" s="249"/>
      <c r="D83" s="249"/>
    </row>
    <row r="84" spans="1:4" ht="24" customHeight="1">
      <c r="A84" s="402"/>
      <c r="B84" s="248"/>
      <c r="C84" s="249"/>
      <c r="D84" s="249"/>
    </row>
    <row r="85" spans="1:4">
      <c r="A85" s="401"/>
      <c r="B85" s="248"/>
      <c r="C85" s="249"/>
      <c r="D85" s="249"/>
    </row>
    <row r="86" spans="1:4">
      <c r="A86" s="329"/>
      <c r="B86" s="248"/>
      <c r="C86" s="249"/>
      <c r="D86" s="249"/>
    </row>
    <row r="87" spans="1:4">
      <c r="A87" s="329"/>
      <c r="B87" s="248"/>
      <c r="C87" s="249"/>
      <c r="D87" s="249"/>
    </row>
    <row r="88" spans="1:4">
      <c r="A88" s="329"/>
      <c r="B88" s="248"/>
      <c r="C88" s="249"/>
      <c r="D88" s="249"/>
    </row>
    <row r="89" spans="1:4">
      <c r="A89" s="329"/>
      <c r="B89" s="248"/>
      <c r="C89" s="249"/>
      <c r="D89" s="249"/>
    </row>
    <row r="90" spans="1:4">
      <c r="A90" s="329"/>
      <c r="B90" s="248"/>
      <c r="C90" s="249"/>
      <c r="D90" s="249"/>
    </row>
    <row r="91" spans="1:4">
      <c r="A91" s="329"/>
      <c r="B91" s="248"/>
      <c r="C91" s="249"/>
      <c r="D91" s="249"/>
    </row>
    <row r="92" spans="1:4">
      <c r="A92" s="329"/>
      <c r="B92" s="248"/>
      <c r="C92" s="249"/>
      <c r="D92" s="249"/>
    </row>
    <row r="93" spans="1:4">
      <c r="A93" s="329"/>
      <c r="B93" s="248"/>
      <c r="C93" s="249"/>
      <c r="D93" s="249"/>
    </row>
    <row r="94" spans="1:4">
      <c r="A94" s="329"/>
      <c r="B94" s="248"/>
      <c r="C94" s="249"/>
      <c r="D94" s="249"/>
    </row>
  </sheetData>
  <mergeCells count="2">
    <mergeCell ref="A2:D2"/>
    <mergeCell ref="A3:D3"/>
  </mergeCells>
  <phoneticPr fontId="4" type="noConversion"/>
  <printOptions horizontalCentered="1"/>
  <pageMargins left="0.23622047244094491" right="0.23622047244094491" top="0.6692913385826772" bottom="0.43307086614173229" header="0.31496062992125984" footer="0.31496062992125984"/>
  <pageSetup paperSize="9" orientation="portrait" r:id="rId1"/>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9"/>
  <dimension ref="A1:AH153"/>
  <sheetViews>
    <sheetView view="pageBreakPreview" topLeftCell="A124" zoomScale="90" zoomScaleNormal="100" zoomScaleSheetLayoutView="90" workbookViewId="0">
      <selection activeCell="M135" sqref="M135"/>
    </sheetView>
  </sheetViews>
  <sheetFormatPr defaultRowHeight="13.5"/>
  <cols>
    <col min="2" max="2" width="11.88671875" customWidth="1"/>
    <col min="3" max="3" width="13.5546875" customWidth="1"/>
    <col min="5" max="5" width="14.44140625" customWidth="1"/>
    <col min="6" max="6" width="10.77734375" customWidth="1"/>
    <col min="7" max="7" width="16.5546875" customWidth="1"/>
  </cols>
  <sheetData>
    <row r="1" spans="1:34" ht="39.75" customHeight="1">
      <c r="A1" s="1517" t="str">
        <f ca="1">"풀베기 표준지 조사야장 ("&amp;OFFSET(입력!$A$3,B4-1+$S$1*20,0)&amp;")"</f>
        <v>풀베기 표준지 조사야장 (1-0-1-0)</v>
      </c>
      <c r="B1" s="1518"/>
      <c r="C1" s="1518"/>
      <c r="D1" s="1518"/>
      <c r="E1" s="1518"/>
      <c r="F1" s="1518"/>
      <c r="G1" s="1519"/>
      <c r="S1" s="3">
        <f ca="1">IFERROR(IF(RIGHT(MID(CELL("filename",A1),FIND("]",CELL("filename",A1))+1,255),2)&gt;=10,RIGHT(MID(CELL("filename",A1),FIND("]",CELL("filename",A1))+1,255),2)-1,RIGHT(MID(CELL("filename",A1),FIND("]",CELL("filename",A1))+1,255),1)-1),RIGHT(MID(CELL("filename",A1),FIND("]",CELL("filename",A1))+1,255),1)-1)</f>
        <v>0</v>
      </c>
    </row>
    <row r="2" spans="1:34" ht="39.75" customHeight="1">
      <c r="A2" s="1520" t="s">
        <v>556</v>
      </c>
      <c r="B2" s="1520"/>
      <c r="C2" s="1520"/>
      <c r="D2" s="1520"/>
      <c r="E2" s="584"/>
      <c r="F2" s="584"/>
      <c r="G2" s="584"/>
    </row>
    <row r="3" spans="1:34" ht="39.75" customHeight="1">
      <c r="A3" s="579" t="s">
        <v>551</v>
      </c>
      <c r="B3" s="583">
        <f ca="1">OFFSET(입력!$B$3,B4-1+$S$1*20,2)</f>
        <v>2026</v>
      </c>
      <c r="C3" s="582" t="str">
        <f ca="1">OFFSET(입력!$B$3,B4-1+$S$1*20,3)</f>
        <v>05.26-06.04</v>
      </c>
      <c r="D3" s="579" t="s">
        <v>550</v>
      </c>
      <c r="E3" s="1505" t="str">
        <f ca="1">OFFSET(입력!$B$3,B4-1+$S$1*20,1)</f>
        <v>양구군 양구읍 죽곡리 산102번지외 11필지</v>
      </c>
      <c r="F3" s="1506"/>
      <c r="G3" s="1507"/>
      <c r="AC3" s="578" t="s">
        <v>559</v>
      </c>
      <c r="AD3">
        <f>COUNTIF(입력!$J$3:$J$142,AC3)</f>
        <v>26</v>
      </c>
      <c r="AH3" s="578">
        <f>COUNTIF(입력!$J$3:$J$142,AC3)</f>
        <v>26</v>
      </c>
    </row>
    <row r="4" spans="1:34" ht="39.75" customHeight="1">
      <c r="A4" s="579" t="s">
        <v>547</v>
      </c>
      <c r="B4" s="1504">
        <f>ROUNDDOWN(ROW()/17,0)+1</f>
        <v>1</v>
      </c>
      <c r="C4" s="1504"/>
      <c r="D4" s="579" t="s">
        <v>546</v>
      </c>
      <c r="E4" s="579" t="s">
        <v>545</v>
      </c>
      <c r="F4" s="579" t="s">
        <v>544</v>
      </c>
      <c r="G4" s="585">
        <f ca="1">OFFSET(입력!$B$3,B4-1+$S$1*20,4)</f>
        <v>0.02</v>
      </c>
      <c r="AC4" s="578"/>
      <c r="AD4">
        <f>COUNTIF(입력!$J$3:$J$142,AC4)</f>
        <v>95</v>
      </c>
      <c r="AH4" s="578"/>
    </row>
    <row r="5" spans="1:34" ht="39.75" customHeight="1">
      <c r="A5" s="579" t="s">
        <v>571</v>
      </c>
      <c r="B5" s="580" t="s">
        <v>542</v>
      </c>
      <c r="C5" s="581">
        <f ca="1">ROUND(OFFSET(입력!$B$3,B4-1+$S$1*20,10),0)</f>
        <v>290729</v>
      </c>
      <c r="D5" s="581" t="s">
        <v>541</v>
      </c>
      <c r="E5" s="581">
        <f ca="1">ROUND(OFFSET(입력!$B$3,B4-1+$S$1*20,11),0)</f>
        <v>615300</v>
      </c>
      <c r="F5" s="579" t="s">
        <v>540</v>
      </c>
      <c r="G5" s="579" t="s">
        <v>572</v>
      </c>
      <c r="AC5" s="578"/>
      <c r="AD5">
        <f>COUNTIF(입력!$J$3:$J$142,AC5)</f>
        <v>95</v>
      </c>
      <c r="AH5" s="578"/>
    </row>
    <row r="6" spans="1:34" ht="39.75" customHeight="1">
      <c r="A6" s="579" t="s">
        <v>537</v>
      </c>
      <c r="B6" s="1504" t="str">
        <f ca="1">OFFSET(입력!$B$3,B4-1+$S$1*20,8)</f>
        <v>자작나무</v>
      </c>
      <c r="C6" s="1504"/>
      <c r="D6" s="579" t="s">
        <v>536</v>
      </c>
      <c r="E6" s="586" t="str">
        <f ca="1">OFFSET(입력!$B$3,B4-1+$S$1*20,7)</f>
        <v>2025년</v>
      </c>
      <c r="F6" s="579" t="s">
        <v>535</v>
      </c>
      <c r="G6" s="579" t="str">
        <f ca="1">OFFSET(입력!$B$3,B4-1+$S$1*20,9)</f>
        <v>중묘</v>
      </c>
      <c r="AC6" s="578"/>
      <c r="AD6">
        <f>COUNTIF(입력!$J$3:$J$142,AC6)</f>
        <v>95</v>
      </c>
    </row>
    <row r="7" spans="1:34" ht="39.75" customHeight="1">
      <c r="A7" s="1504" t="s">
        <v>534</v>
      </c>
      <c r="B7" s="1504"/>
      <c r="C7" s="1504" t="s">
        <v>533</v>
      </c>
      <c r="D7" s="1504"/>
      <c r="E7" s="1504"/>
      <c r="F7" s="1504"/>
      <c r="G7" s="579" t="s">
        <v>532</v>
      </c>
      <c r="AD7">
        <f>COUNTIF(입력!$J$3:$J$142,AC7)</f>
        <v>95</v>
      </c>
    </row>
    <row r="8" spans="1:34" ht="80.099999999999994" customHeight="1">
      <c r="A8" s="1515" t="s">
        <v>530</v>
      </c>
      <c r="B8" s="579" t="s">
        <v>529</v>
      </c>
      <c r="C8" s="1505">
        <f ca="1">OFFSET(입력!$B$3,B4-1+$S$1*20,12)</f>
        <v>42</v>
      </c>
      <c r="D8" s="1506"/>
      <c r="E8" s="1506"/>
      <c r="F8" s="1507"/>
      <c r="G8" s="579"/>
      <c r="AD8">
        <f>COUNTIF(입력!$J$3:$J$142,AC8)</f>
        <v>95</v>
      </c>
    </row>
    <row r="9" spans="1:34" ht="80.099999999999994" customHeight="1">
      <c r="A9" s="1516"/>
      <c r="B9" s="579" t="s">
        <v>527</v>
      </c>
      <c r="C9" s="1505">
        <f ca="1">OFFSET(입력!$B$3,B4-1+$S$1*20,13)</f>
        <v>18</v>
      </c>
      <c r="D9" s="1506"/>
      <c r="E9" s="1506"/>
      <c r="F9" s="1507"/>
      <c r="G9" s="579"/>
      <c r="AD9">
        <f>COUNTIF(입력!$J$3:$J$142,AC9)</f>
        <v>95</v>
      </c>
    </row>
    <row r="10" spans="1:34" ht="35.1" customHeight="1">
      <c r="A10" s="1509" t="s">
        <v>525</v>
      </c>
      <c r="B10" s="1510"/>
      <c r="C10" s="1505" t="s">
        <v>543</v>
      </c>
      <c r="D10" s="1506"/>
      <c r="E10" s="1506"/>
      <c r="F10" s="1507"/>
      <c r="G10" s="579" t="str">
        <f ca="1">IF(OFFSET(입력!$B$3,B4-1+$S$1*20,14)="제거대상의 대부분이 목본류","(○)","")</f>
        <v/>
      </c>
      <c r="AD10">
        <f>COUNTIF(입력!$J$3:$J$142,AC10)</f>
        <v>95</v>
      </c>
    </row>
    <row r="11" spans="1:34" ht="35.1" customHeight="1">
      <c r="A11" s="1511"/>
      <c r="B11" s="1512"/>
      <c r="C11" s="1505" t="s">
        <v>523</v>
      </c>
      <c r="D11" s="1506"/>
      <c r="E11" s="1506"/>
      <c r="F11" s="1507"/>
      <c r="G11" s="579" t="str">
        <f ca="1">IF(OFFSET(입력!$B$3,B4-1+$S$1*20,14)="제거대상의 대부분이 초본류","(○)","")</f>
        <v/>
      </c>
      <c r="AD11">
        <f>COUNTIF(입력!$J$3:$J$142,AC11)</f>
        <v>95</v>
      </c>
    </row>
    <row r="12" spans="1:34" ht="35.1" customHeight="1">
      <c r="A12" s="1513"/>
      <c r="B12" s="1514"/>
      <c r="C12" s="1505" t="s">
        <v>522</v>
      </c>
      <c r="D12" s="1506"/>
      <c r="E12" s="1506"/>
      <c r="F12" s="1507"/>
      <c r="G12" s="579" t="str">
        <f ca="1">IF(OFFSET(입력!$B$3,B4-1+$S$1*20,14)="제거대상은 목본류+초본류 혼합","(○)","")</f>
        <v>(○)</v>
      </c>
      <c r="AD12">
        <f>COUNTIF(입력!$J$3:$J$142,AC12)</f>
        <v>95</v>
      </c>
    </row>
    <row r="13" spans="1:34" ht="35.1" customHeight="1">
      <c r="A13" s="1509" t="s">
        <v>555</v>
      </c>
      <c r="B13" s="1510"/>
      <c r="C13" s="1505" t="s">
        <v>520</v>
      </c>
      <c r="D13" s="1506"/>
      <c r="E13" s="1506"/>
      <c r="F13" s="1507"/>
      <c r="G13" s="579" t="str">
        <f ca="1">IF(OFFSET(입력!$B$3,B4-1+$S$1*20,15)="조림 당해 연도","(○)","")</f>
        <v/>
      </c>
      <c r="AD13">
        <f>COUNTIF(입력!$J$3:$J$142,AC13)</f>
        <v>95</v>
      </c>
    </row>
    <row r="14" spans="1:34" ht="35.1" customHeight="1">
      <c r="A14" s="1511"/>
      <c r="B14" s="1512"/>
      <c r="C14" s="1505" t="s">
        <v>519</v>
      </c>
      <c r="D14" s="1506"/>
      <c r="E14" s="1506"/>
      <c r="F14" s="1507"/>
      <c r="G14" s="579" t="str">
        <f ca="1">IF(OFFSET(입력!$B$3,B4-1+$S$1*20,15)="조림 2년 차","(○)","")</f>
        <v>(○)</v>
      </c>
      <c r="AD14">
        <f>COUNTIF(입력!$J$3:$J$142,AC14)</f>
        <v>95</v>
      </c>
    </row>
    <row r="15" spans="1:34" ht="35.1" customHeight="1">
      <c r="A15" s="1513"/>
      <c r="B15" s="1514"/>
      <c r="C15" s="1505" t="s">
        <v>517</v>
      </c>
      <c r="D15" s="1506"/>
      <c r="E15" s="1506"/>
      <c r="F15" s="1507"/>
      <c r="G15" s="579" t="str">
        <f ca="1">IF(OFFSET(입력!$B$3,B4-1+$S$1*20,15)="조림 3년 차 이상","(○)","")</f>
        <v/>
      </c>
      <c r="AD15">
        <f>COUNTIF(입력!$J$3:$J$142,AC15)</f>
        <v>95</v>
      </c>
    </row>
    <row r="16" spans="1:34" ht="105.75" customHeight="1">
      <c r="A16" s="1504" t="s">
        <v>515</v>
      </c>
      <c r="B16" s="1504"/>
      <c r="C16" s="1505"/>
      <c r="D16" s="1506"/>
      <c r="E16" s="1506"/>
      <c r="F16" s="1506"/>
      <c r="G16" s="1507"/>
      <c r="AD16">
        <f>COUNTIF(입력!$J$3:$J$142,AC16)</f>
        <v>95</v>
      </c>
    </row>
    <row r="17" spans="1:34" ht="39.75" customHeight="1">
      <c r="A17" s="1508" t="s">
        <v>558</v>
      </c>
      <c r="B17" s="1508"/>
      <c r="C17" s="1508"/>
      <c r="D17" s="1508"/>
      <c r="AD17">
        <f>COUNTIF(입력!$J$3:$J$142,AC17)</f>
        <v>95</v>
      </c>
    </row>
    <row r="18" spans="1:34" ht="39.75" customHeight="1">
      <c r="A18" s="1517" t="str">
        <f ca="1">"풀베기 표준지 조사야장 ("&amp;OFFSET(입력!$A$3,B21-1+$S$1*20,0)&amp;")"</f>
        <v>풀베기 표준지 조사야장 (1-0-1-0)</v>
      </c>
      <c r="B18" s="1518"/>
      <c r="C18" s="1518"/>
      <c r="D18" s="1518"/>
      <c r="E18" s="1518"/>
      <c r="F18" s="1518"/>
      <c r="G18" s="1519"/>
      <c r="S18" s="3">
        <f ca="1">IFERROR(IF(RIGHT(MID(CELL("filename",A18),FIND("]",CELL("filename",A18))+1,255),2)&gt;=10,RIGHT(MID(CELL("filename",A18),FIND("]",CELL("filename",A18))+1,255),2)-1,RIGHT(MID(CELL("filename",A18),FIND("]",CELL("filename",A18))+1,255),1)-1),RIGHT(MID(CELL("filename",A18),FIND("]",CELL("filename",A18))+1,255),1)-1)</f>
        <v>0</v>
      </c>
    </row>
    <row r="19" spans="1:34" ht="39.75" customHeight="1">
      <c r="A19" s="1520" t="s">
        <v>556</v>
      </c>
      <c r="B19" s="1520"/>
      <c r="C19" s="1520"/>
      <c r="D19" s="1520"/>
      <c r="E19" s="584"/>
      <c r="F19" s="584"/>
      <c r="G19" s="584"/>
    </row>
    <row r="20" spans="1:34" ht="39.75" customHeight="1">
      <c r="A20" s="579" t="s">
        <v>551</v>
      </c>
      <c r="B20" s="583">
        <f ca="1">OFFSET(입력!$B$3,B21-1+$S$1*20,2)</f>
        <v>2026</v>
      </c>
      <c r="C20" s="582" t="str">
        <f ca="1">OFFSET(입력!$B$3,B21-1+$S$1*20,3)</f>
        <v>05.26-06.04</v>
      </c>
      <c r="D20" s="579" t="s">
        <v>550</v>
      </c>
      <c r="E20" s="1505" t="str">
        <f ca="1">OFFSET(입력!$B$3,B21-1+$S$1*20,1)</f>
        <v>양구군 양구읍 죽곡리 산102번지외 11필지</v>
      </c>
      <c r="F20" s="1506"/>
      <c r="G20" s="1507"/>
      <c r="AC20" s="578" t="s">
        <v>342</v>
      </c>
      <c r="AD20">
        <f>COUNTIF(입력!$J$3:$J$142,AC20)</f>
        <v>26</v>
      </c>
      <c r="AH20" s="578">
        <f>COUNTIF(입력!$J$3:$J$142,AC20)</f>
        <v>26</v>
      </c>
    </row>
    <row r="21" spans="1:34" ht="39.75" customHeight="1">
      <c r="A21" s="579" t="s">
        <v>547</v>
      </c>
      <c r="B21" s="1504">
        <f>ROUNDDOWN(ROW()/17,0)+1</f>
        <v>2</v>
      </c>
      <c r="C21" s="1504"/>
      <c r="D21" s="579" t="s">
        <v>546</v>
      </c>
      <c r="E21" s="579" t="s">
        <v>545</v>
      </c>
      <c r="F21" s="579" t="s">
        <v>544</v>
      </c>
      <c r="G21" s="585">
        <f ca="1">OFFSET(입력!$B$3,B21-1+$S$1*20,4)</f>
        <v>0.02</v>
      </c>
      <c r="AC21" s="578"/>
      <c r="AD21">
        <f>COUNTIF(입력!$J$3:$J$142,AC21)</f>
        <v>95</v>
      </c>
      <c r="AH21" s="578"/>
    </row>
    <row r="22" spans="1:34" ht="39.75" customHeight="1">
      <c r="A22" s="579" t="s">
        <v>571</v>
      </c>
      <c r="B22" s="580" t="s">
        <v>542</v>
      </c>
      <c r="C22" s="581">
        <f ca="1">ROUND(OFFSET(입력!$B$3,B21-1+$S$1*20,10),0)</f>
        <v>290715</v>
      </c>
      <c r="D22" s="581" t="s">
        <v>541</v>
      </c>
      <c r="E22" s="581">
        <f ca="1">ROUND(OFFSET(입력!$B$3,B21-1+$S$1*20,11),0)</f>
        <v>615417</v>
      </c>
      <c r="F22" s="579" t="s">
        <v>540</v>
      </c>
      <c r="G22" s="579" t="s">
        <v>572</v>
      </c>
      <c r="AC22" s="578"/>
      <c r="AD22">
        <f>COUNTIF(입력!$J$3:$J$142,AC22)</f>
        <v>95</v>
      </c>
      <c r="AH22" s="578"/>
    </row>
    <row r="23" spans="1:34" ht="39.75" customHeight="1">
      <c r="A23" s="579" t="s">
        <v>408</v>
      </c>
      <c r="B23" s="1504" t="str">
        <f ca="1">OFFSET(입력!$B$3,B21-1+$S$1*20,8)</f>
        <v>자작나무</v>
      </c>
      <c r="C23" s="1504"/>
      <c r="D23" s="579" t="s">
        <v>536</v>
      </c>
      <c r="E23" s="586" t="str">
        <f ca="1">OFFSET(입력!$B$3,B21-1+$S$1*20,7)</f>
        <v>2025년</v>
      </c>
      <c r="F23" s="579" t="s">
        <v>535</v>
      </c>
      <c r="G23" s="579" t="str">
        <f ca="1">OFFSET(입력!$B$3,B21-1+$S$1*20,9)</f>
        <v>중묘</v>
      </c>
      <c r="AC23" s="578"/>
      <c r="AD23">
        <f>COUNTIF(입력!$J$3:$J$142,AC23)</f>
        <v>95</v>
      </c>
    </row>
    <row r="24" spans="1:34" ht="39.75" customHeight="1">
      <c r="A24" s="1504" t="s">
        <v>509</v>
      </c>
      <c r="B24" s="1504"/>
      <c r="C24" s="1504" t="s">
        <v>533</v>
      </c>
      <c r="D24" s="1504"/>
      <c r="E24" s="1504"/>
      <c r="F24" s="1504"/>
      <c r="G24" s="579" t="s">
        <v>6</v>
      </c>
      <c r="AD24">
        <f>COUNTIF(입력!$J$3:$J$142,AC24)</f>
        <v>95</v>
      </c>
    </row>
    <row r="25" spans="1:34" ht="80.099999999999994" customHeight="1">
      <c r="A25" s="1515" t="s">
        <v>307</v>
      </c>
      <c r="B25" s="579" t="s">
        <v>308</v>
      </c>
      <c r="C25" s="1505">
        <f ca="1">OFFSET(입력!$B$3,B21-1+$S$1*20,12)</f>
        <v>45</v>
      </c>
      <c r="D25" s="1506"/>
      <c r="E25" s="1506"/>
      <c r="F25" s="1507"/>
      <c r="G25" s="579"/>
      <c r="AD25">
        <f>COUNTIF(입력!$J$3:$J$142,AC25)</f>
        <v>95</v>
      </c>
    </row>
    <row r="26" spans="1:34" ht="80.099999999999994" customHeight="1">
      <c r="A26" s="1516"/>
      <c r="B26" s="579" t="s">
        <v>309</v>
      </c>
      <c r="C26" s="1505">
        <f ca="1">OFFSET(입력!$B$3,B21-1+$S$1*20,13)</f>
        <v>15</v>
      </c>
      <c r="D26" s="1506"/>
      <c r="E26" s="1506"/>
      <c r="F26" s="1507"/>
      <c r="G26" s="579"/>
      <c r="AD26">
        <f>COUNTIF(입력!$J$3:$J$142,AC26)</f>
        <v>95</v>
      </c>
    </row>
    <row r="27" spans="1:34" ht="35.1" customHeight="1">
      <c r="A27" s="1509" t="s">
        <v>525</v>
      </c>
      <c r="B27" s="1510"/>
      <c r="C27" s="1505" t="s">
        <v>524</v>
      </c>
      <c r="D27" s="1506"/>
      <c r="E27" s="1506"/>
      <c r="F27" s="1507"/>
      <c r="G27" s="579" t="str">
        <f ca="1">IF(OFFSET(입력!$B$3,B21-1+$S$1*20,14)="제거대상의 대부분이 목본류","(○)","")</f>
        <v/>
      </c>
      <c r="AD27">
        <f>COUNTIF(입력!$J$3:$J$142,AC27)</f>
        <v>95</v>
      </c>
    </row>
    <row r="28" spans="1:34" ht="35.1" customHeight="1">
      <c r="A28" s="1511"/>
      <c r="B28" s="1512"/>
      <c r="C28" s="1505" t="s">
        <v>523</v>
      </c>
      <c r="D28" s="1506"/>
      <c r="E28" s="1506"/>
      <c r="F28" s="1507"/>
      <c r="G28" s="579" t="str">
        <f ca="1">IF(OFFSET(입력!$B$3,B21-1+$S$1*20,14)="제거대상의 대부분이 초본류","(○)","")</f>
        <v/>
      </c>
      <c r="AD28">
        <f>COUNTIF(입력!$J$3:$J$142,AC28)</f>
        <v>95</v>
      </c>
    </row>
    <row r="29" spans="1:34" ht="35.1" customHeight="1">
      <c r="A29" s="1513"/>
      <c r="B29" s="1514"/>
      <c r="C29" s="1505" t="s">
        <v>521</v>
      </c>
      <c r="D29" s="1506"/>
      <c r="E29" s="1506"/>
      <c r="F29" s="1507"/>
      <c r="G29" s="579" t="str">
        <f ca="1">IF(OFFSET(입력!$B$3,B21-1+$S$1*20,14)="제거대상은 목본류+초본류 혼합","(○)","")</f>
        <v>(○)</v>
      </c>
      <c r="AD29">
        <f>COUNTIF(입력!$J$3:$J$142,AC29)</f>
        <v>95</v>
      </c>
    </row>
    <row r="30" spans="1:34" ht="35.1" customHeight="1">
      <c r="A30" s="1509" t="s">
        <v>555</v>
      </c>
      <c r="B30" s="1510"/>
      <c r="C30" s="1505" t="s">
        <v>520</v>
      </c>
      <c r="D30" s="1506"/>
      <c r="E30" s="1506"/>
      <c r="F30" s="1507"/>
      <c r="G30" s="579" t="str">
        <f ca="1">IF(OFFSET(입력!$B$3,B21-1+$S$1*20,15)="조림 당해 연도","(○)","")</f>
        <v/>
      </c>
      <c r="AD30">
        <f>COUNTIF(입력!$J$3:$J$142,AC30)</f>
        <v>95</v>
      </c>
    </row>
    <row r="31" spans="1:34" ht="35.1" customHeight="1">
      <c r="A31" s="1511"/>
      <c r="B31" s="1512"/>
      <c r="C31" s="1505" t="s">
        <v>518</v>
      </c>
      <c r="D31" s="1506"/>
      <c r="E31" s="1506"/>
      <c r="F31" s="1507"/>
      <c r="G31" s="579" t="str">
        <f ca="1">IF(OFFSET(입력!$B$3,B21-1+$S$1*20,15)="조림 2년 차","(○)","")</f>
        <v>(○)</v>
      </c>
      <c r="AD31">
        <f>COUNTIF(입력!$J$3:$J$142,AC31)</f>
        <v>95</v>
      </c>
    </row>
    <row r="32" spans="1:34" ht="35.1" customHeight="1">
      <c r="A32" s="1513"/>
      <c r="B32" s="1514"/>
      <c r="C32" s="1505" t="s">
        <v>516</v>
      </c>
      <c r="D32" s="1506"/>
      <c r="E32" s="1506"/>
      <c r="F32" s="1507"/>
      <c r="G32" s="579" t="str">
        <f ca="1">IF(OFFSET(입력!$B$3,B21-1+$S$1*20,15)="조림 3년 차 이상","(○)","")</f>
        <v/>
      </c>
      <c r="AD32">
        <f>COUNTIF(입력!$J$3:$J$142,AC32)</f>
        <v>95</v>
      </c>
    </row>
    <row r="33" spans="1:34" ht="105.75" customHeight="1">
      <c r="A33" s="1504" t="s">
        <v>297</v>
      </c>
      <c r="B33" s="1504"/>
      <c r="C33" s="1505"/>
      <c r="D33" s="1506"/>
      <c r="E33" s="1506"/>
      <c r="F33" s="1506"/>
      <c r="G33" s="1507"/>
      <c r="AD33">
        <f>COUNTIF(입력!$J$3:$J$142,AC33)</f>
        <v>95</v>
      </c>
    </row>
    <row r="34" spans="1:34" ht="39.75" customHeight="1">
      <c r="A34" s="1508" t="s">
        <v>558</v>
      </c>
      <c r="B34" s="1508"/>
      <c r="C34" s="1508"/>
      <c r="D34" s="1508"/>
      <c r="AD34">
        <f>COUNTIF(입력!$J$3:$J$142,AC34)</f>
        <v>95</v>
      </c>
    </row>
    <row r="35" spans="1:34" ht="39.75" customHeight="1">
      <c r="A35" s="1517" t="str">
        <f ca="1">"풀베기 표준지 조사야장 ("&amp;OFFSET(입력!$A$3,B38-1+$S$1*20,0)&amp;")"</f>
        <v>풀베기 표준지 조사야장 (1-0-1-0)</v>
      </c>
      <c r="B35" s="1518"/>
      <c r="C35" s="1518"/>
      <c r="D35" s="1518"/>
      <c r="E35" s="1518"/>
      <c r="F35" s="1518"/>
      <c r="G35" s="1519"/>
      <c r="S35" s="3">
        <f ca="1">IFERROR(IF(RIGHT(MID(CELL("filename",A35),FIND("]",CELL("filename",A35))+1,255),2)&gt;=10,RIGHT(MID(CELL("filename",A35),FIND("]",CELL("filename",A35))+1,255),2)-1,RIGHT(MID(CELL("filename",A35),FIND("]",CELL("filename",A35))+1,255),1)-1),RIGHT(MID(CELL("filename",A35),FIND("]",CELL("filename",A35))+1,255),1)-1)</f>
        <v>0</v>
      </c>
    </row>
    <row r="36" spans="1:34" ht="39.75" customHeight="1">
      <c r="A36" s="1520" t="s">
        <v>556</v>
      </c>
      <c r="B36" s="1520"/>
      <c r="C36" s="1520"/>
      <c r="D36" s="1520"/>
      <c r="E36" s="584"/>
      <c r="F36" s="584"/>
      <c r="G36" s="584"/>
    </row>
    <row r="37" spans="1:34" ht="39.75" customHeight="1">
      <c r="A37" s="579" t="s">
        <v>551</v>
      </c>
      <c r="B37" s="583">
        <f ca="1">OFFSET(입력!$B$3,B38-1+$S$1*20,2)</f>
        <v>2026</v>
      </c>
      <c r="C37" s="582" t="str">
        <f ca="1">OFFSET(입력!$B$3,B38-1+$S$1*20,3)</f>
        <v>05.26-06.04</v>
      </c>
      <c r="D37" s="579" t="s">
        <v>550</v>
      </c>
      <c r="E37" s="1505" t="str">
        <f ca="1">OFFSET(입력!$B$3,B38-1+$S$1*20,1)</f>
        <v>양구군 양구읍 죽곡리 산102번지외 11필지</v>
      </c>
      <c r="F37" s="1506"/>
      <c r="G37" s="1507"/>
      <c r="AC37" s="578" t="s">
        <v>342</v>
      </c>
      <c r="AD37">
        <f>COUNTIF(입력!$J$3:$J$142,AC37)</f>
        <v>26</v>
      </c>
      <c r="AH37" s="578">
        <f>COUNTIF(입력!$J$3:$J$142,AC37)</f>
        <v>26</v>
      </c>
    </row>
    <row r="38" spans="1:34" ht="39.75" customHeight="1">
      <c r="A38" s="579" t="s">
        <v>547</v>
      </c>
      <c r="B38" s="1504">
        <f>ROUNDDOWN(ROW()/17,0)+1</f>
        <v>3</v>
      </c>
      <c r="C38" s="1504"/>
      <c r="D38" s="579" t="s">
        <v>546</v>
      </c>
      <c r="E38" s="579" t="s">
        <v>545</v>
      </c>
      <c r="F38" s="579" t="s">
        <v>544</v>
      </c>
      <c r="G38" s="585">
        <f ca="1">OFFSET(입력!$B$3,B38-1+$S$1*20,4)</f>
        <v>0.02</v>
      </c>
      <c r="AC38" s="578"/>
      <c r="AD38">
        <f>COUNTIF(입력!$J$3:$J$142,AC38)</f>
        <v>95</v>
      </c>
      <c r="AH38" s="578"/>
    </row>
    <row r="39" spans="1:34" ht="39.75" customHeight="1">
      <c r="A39" s="579" t="s">
        <v>571</v>
      </c>
      <c r="B39" s="580" t="s">
        <v>542</v>
      </c>
      <c r="C39" s="581">
        <f ca="1">ROUND(OFFSET(입력!$B$3,B38-1+$S$1*20,10),0)</f>
        <v>290940</v>
      </c>
      <c r="D39" s="581" t="s">
        <v>541</v>
      </c>
      <c r="E39" s="581">
        <f ca="1">ROUND(OFFSET(입력!$B$3,B38-1+$S$1*20,11),0)</f>
        <v>615381</v>
      </c>
      <c r="F39" s="579" t="s">
        <v>540</v>
      </c>
      <c r="G39" s="579" t="s">
        <v>572</v>
      </c>
      <c r="AC39" s="578"/>
      <c r="AD39">
        <f>COUNTIF(입력!$J$3:$J$142,AC39)</f>
        <v>95</v>
      </c>
      <c r="AH39" s="578"/>
    </row>
    <row r="40" spans="1:34" ht="39.75" customHeight="1">
      <c r="A40" s="579" t="s">
        <v>408</v>
      </c>
      <c r="B40" s="1504" t="str">
        <f ca="1">OFFSET(입력!$B$3,B38-1+$S$1*20,8)</f>
        <v>자작나무</v>
      </c>
      <c r="C40" s="1504"/>
      <c r="D40" s="579" t="s">
        <v>536</v>
      </c>
      <c r="E40" s="586" t="str">
        <f ca="1">OFFSET(입력!$B$3,B38-1+$S$1*20,7)</f>
        <v>2025년</v>
      </c>
      <c r="F40" s="579" t="s">
        <v>535</v>
      </c>
      <c r="G40" s="579" t="str">
        <f ca="1">OFFSET(입력!$B$3,B38-1+$S$1*20,9)</f>
        <v>중묘</v>
      </c>
      <c r="AC40" s="578"/>
      <c r="AD40">
        <f>COUNTIF(입력!$J$3:$J$142,AC40)</f>
        <v>95</v>
      </c>
    </row>
    <row r="41" spans="1:34" ht="39.75" customHeight="1">
      <c r="A41" s="1504" t="s">
        <v>509</v>
      </c>
      <c r="B41" s="1504"/>
      <c r="C41" s="1504" t="s">
        <v>533</v>
      </c>
      <c r="D41" s="1504"/>
      <c r="E41" s="1504"/>
      <c r="F41" s="1504"/>
      <c r="G41" s="579" t="s">
        <v>6</v>
      </c>
      <c r="AD41">
        <f>COUNTIF(입력!$J$3:$J$142,AC41)</f>
        <v>95</v>
      </c>
    </row>
    <row r="42" spans="1:34" ht="80.099999999999994" customHeight="1">
      <c r="A42" s="1515" t="s">
        <v>307</v>
      </c>
      <c r="B42" s="579" t="s">
        <v>308</v>
      </c>
      <c r="C42" s="1505">
        <f ca="1">OFFSET(입력!$B$3,B38-1+$S$1*20,12)</f>
        <v>47</v>
      </c>
      <c r="D42" s="1506"/>
      <c r="E42" s="1506"/>
      <c r="F42" s="1507"/>
      <c r="G42" s="579"/>
      <c r="AD42">
        <f>COUNTIF(입력!$J$3:$J$142,AC42)</f>
        <v>95</v>
      </c>
    </row>
    <row r="43" spans="1:34" ht="80.099999999999994" customHeight="1">
      <c r="A43" s="1516"/>
      <c r="B43" s="579" t="s">
        <v>309</v>
      </c>
      <c r="C43" s="1505">
        <f ca="1">OFFSET(입력!$B$3,B38-1+$S$1*20,13)</f>
        <v>13</v>
      </c>
      <c r="D43" s="1506"/>
      <c r="E43" s="1506"/>
      <c r="F43" s="1507"/>
      <c r="G43" s="579"/>
      <c r="AD43">
        <f>COUNTIF(입력!$J$3:$J$142,AC43)</f>
        <v>95</v>
      </c>
    </row>
    <row r="44" spans="1:34" ht="35.1" customHeight="1">
      <c r="A44" s="1509" t="s">
        <v>525</v>
      </c>
      <c r="B44" s="1510"/>
      <c r="C44" s="1505" t="s">
        <v>524</v>
      </c>
      <c r="D44" s="1506"/>
      <c r="E44" s="1506"/>
      <c r="F44" s="1507"/>
      <c r="G44" s="579" t="str">
        <f ca="1">IF(OFFSET(입력!$B$3,B38-1+$S$1*20,14)="제거대상의 대부분이 목본류","(○)","")</f>
        <v/>
      </c>
      <c r="AD44">
        <f>COUNTIF(입력!$J$3:$J$142,AC44)</f>
        <v>95</v>
      </c>
    </row>
    <row r="45" spans="1:34" ht="35.1" customHeight="1">
      <c r="A45" s="1511"/>
      <c r="B45" s="1512"/>
      <c r="C45" s="1505" t="s">
        <v>523</v>
      </c>
      <c r="D45" s="1506"/>
      <c r="E45" s="1506"/>
      <c r="F45" s="1507"/>
      <c r="G45" s="579" t="str">
        <f ca="1">IF(OFFSET(입력!$B$3,B38-1+$S$1*20,14)="제거대상의 대부분이 초본류","(○)","")</f>
        <v/>
      </c>
      <c r="AD45">
        <f>COUNTIF(입력!$J$3:$J$142,AC45)</f>
        <v>95</v>
      </c>
    </row>
    <row r="46" spans="1:34" ht="35.1" customHeight="1">
      <c r="A46" s="1513"/>
      <c r="B46" s="1514"/>
      <c r="C46" s="1505" t="s">
        <v>521</v>
      </c>
      <c r="D46" s="1506"/>
      <c r="E46" s="1506"/>
      <c r="F46" s="1507"/>
      <c r="G46" s="579" t="str">
        <f ca="1">IF(OFFSET(입력!$B$3,B38-1+$S$1*20,14)="제거대상은 목본류+초본류 혼합","(○)","")</f>
        <v>(○)</v>
      </c>
      <c r="AD46">
        <f>COUNTIF(입력!$J$3:$J$142,AC46)</f>
        <v>95</v>
      </c>
    </row>
    <row r="47" spans="1:34" ht="35.1" customHeight="1">
      <c r="A47" s="1509" t="s">
        <v>555</v>
      </c>
      <c r="B47" s="1510"/>
      <c r="C47" s="1505" t="s">
        <v>520</v>
      </c>
      <c r="D47" s="1506"/>
      <c r="E47" s="1506"/>
      <c r="F47" s="1507"/>
      <c r="G47" s="579" t="str">
        <f ca="1">IF(OFFSET(입력!$B$3,B38-1+$S$1*20,15)="조림 당해 연도","(○)","")</f>
        <v/>
      </c>
      <c r="AD47">
        <f>COUNTIF(입력!$J$3:$J$142,AC47)</f>
        <v>95</v>
      </c>
    </row>
    <row r="48" spans="1:34" ht="35.1" customHeight="1">
      <c r="A48" s="1511"/>
      <c r="B48" s="1512"/>
      <c r="C48" s="1505" t="s">
        <v>518</v>
      </c>
      <c r="D48" s="1506"/>
      <c r="E48" s="1506"/>
      <c r="F48" s="1507"/>
      <c r="G48" s="579" t="str">
        <f ca="1">IF(OFFSET(입력!$B$3,B38-1+$S$1*20,15)="조림 2년 차","(○)","")</f>
        <v>(○)</v>
      </c>
      <c r="AD48">
        <f>COUNTIF(입력!$J$3:$J$142,AC48)</f>
        <v>95</v>
      </c>
    </row>
    <row r="49" spans="1:34" ht="35.1" customHeight="1">
      <c r="A49" s="1513"/>
      <c r="B49" s="1514"/>
      <c r="C49" s="1505" t="s">
        <v>516</v>
      </c>
      <c r="D49" s="1506"/>
      <c r="E49" s="1506"/>
      <c r="F49" s="1507"/>
      <c r="G49" s="579" t="str">
        <f ca="1">IF(OFFSET(입력!$B$3,B38-1+$S$1*20,15)="조림 3년 차 이상","(○)","")</f>
        <v/>
      </c>
      <c r="AD49">
        <f>COUNTIF(입력!$J$3:$J$142,AC49)</f>
        <v>95</v>
      </c>
    </row>
    <row r="50" spans="1:34" ht="105.75" customHeight="1">
      <c r="A50" s="1504" t="s">
        <v>297</v>
      </c>
      <c r="B50" s="1504"/>
      <c r="C50" s="1505"/>
      <c r="D50" s="1506"/>
      <c r="E50" s="1506"/>
      <c r="F50" s="1506"/>
      <c r="G50" s="1507"/>
      <c r="AD50">
        <f>COUNTIF(입력!$J$3:$J$142,AC50)</f>
        <v>95</v>
      </c>
    </row>
    <row r="51" spans="1:34" ht="39.75" customHeight="1">
      <c r="A51" s="1508" t="s">
        <v>558</v>
      </c>
      <c r="B51" s="1508"/>
      <c r="C51" s="1508"/>
      <c r="D51" s="1508"/>
      <c r="AD51">
        <f>COUNTIF(입력!$J$3:$J$142,AC51)</f>
        <v>95</v>
      </c>
    </row>
    <row r="52" spans="1:34" ht="39.75" customHeight="1">
      <c r="A52" s="1517" t="str">
        <f ca="1">"풀베기 표준지 조사야장 ("&amp;OFFSET(입력!$A$3,B55-1+$S$1*20,0)&amp;")"</f>
        <v>풀베기 표준지 조사야장 (1-0-1-0)</v>
      </c>
      <c r="B52" s="1518"/>
      <c r="C52" s="1518"/>
      <c r="D52" s="1518"/>
      <c r="E52" s="1518"/>
      <c r="F52" s="1518"/>
      <c r="G52" s="1519"/>
      <c r="S52" s="3">
        <f ca="1">IFERROR(IF(RIGHT(MID(CELL("filename",A52),FIND("]",CELL("filename",A52))+1,255),2)&gt;=10,RIGHT(MID(CELL("filename",A52),FIND("]",CELL("filename",A52))+1,255),2)-1,RIGHT(MID(CELL("filename",A52),FIND("]",CELL("filename",A52))+1,255),1)-1),RIGHT(MID(CELL("filename",A52),FIND("]",CELL("filename",A52))+1,255),1)-1)</f>
        <v>0</v>
      </c>
    </row>
    <row r="53" spans="1:34" ht="39.75" customHeight="1">
      <c r="A53" s="1520" t="s">
        <v>556</v>
      </c>
      <c r="B53" s="1520"/>
      <c r="C53" s="1520"/>
      <c r="D53" s="1520"/>
      <c r="E53" s="584"/>
      <c r="F53" s="584"/>
      <c r="G53" s="584"/>
    </row>
    <row r="54" spans="1:34" ht="39.75" customHeight="1">
      <c r="A54" s="579" t="s">
        <v>551</v>
      </c>
      <c r="B54" s="583">
        <f ca="1">OFFSET(입력!$B$3,B55-1+$S$1*20,2)</f>
        <v>2026</v>
      </c>
      <c r="C54" s="582" t="str">
        <f ca="1">OFFSET(입력!$B$3,B55-1+$S$1*20,3)</f>
        <v>05.26-06.04</v>
      </c>
      <c r="D54" s="579" t="s">
        <v>550</v>
      </c>
      <c r="E54" s="1505" t="str">
        <f ca="1">OFFSET(입력!$B$3,B55-1+$S$1*20,1)</f>
        <v>양구군 양구읍 죽곡리 산102번지외 11필지</v>
      </c>
      <c r="F54" s="1506"/>
      <c r="G54" s="1507"/>
      <c r="AC54" s="578" t="s">
        <v>342</v>
      </c>
      <c r="AD54">
        <f>COUNTIF(입력!$J$3:$J$142,AC54)</f>
        <v>26</v>
      </c>
      <c r="AH54" s="578">
        <f>COUNTIF(입력!$J$3:$J$142,AC54)</f>
        <v>26</v>
      </c>
    </row>
    <row r="55" spans="1:34" ht="39.75" customHeight="1">
      <c r="A55" s="579" t="s">
        <v>547</v>
      </c>
      <c r="B55" s="1504">
        <f>ROUNDDOWN(ROW()/17,0)+1</f>
        <v>4</v>
      </c>
      <c r="C55" s="1504"/>
      <c r="D55" s="579" t="s">
        <v>546</v>
      </c>
      <c r="E55" s="579" t="s">
        <v>545</v>
      </c>
      <c r="F55" s="579" t="s">
        <v>544</v>
      </c>
      <c r="G55" s="585">
        <f ca="1">OFFSET(입력!$B$3,B55-1+$S$1*20,4)</f>
        <v>0.02</v>
      </c>
      <c r="AC55" s="578"/>
      <c r="AD55">
        <f>COUNTIF(입력!$J$3:$J$142,AC55)</f>
        <v>95</v>
      </c>
      <c r="AH55" s="578"/>
    </row>
    <row r="56" spans="1:34" ht="39.75" customHeight="1">
      <c r="A56" s="579" t="s">
        <v>571</v>
      </c>
      <c r="B56" s="580" t="s">
        <v>542</v>
      </c>
      <c r="C56" s="581">
        <f ca="1">ROUND(OFFSET(입력!$B$3,B55-1+$S$1*20,10),0)</f>
        <v>291132</v>
      </c>
      <c r="D56" s="581" t="s">
        <v>541</v>
      </c>
      <c r="E56" s="581">
        <f ca="1">ROUND(OFFSET(입력!$B$3,B55-1+$S$1*20,11),0)</f>
        <v>615275</v>
      </c>
      <c r="F56" s="579" t="s">
        <v>540</v>
      </c>
      <c r="G56" s="579" t="s">
        <v>572</v>
      </c>
      <c r="AC56" s="578"/>
      <c r="AD56">
        <f>COUNTIF(입력!$J$3:$J$142,AC56)</f>
        <v>95</v>
      </c>
      <c r="AH56" s="578"/>
    </row>
    <row r="57" spans="1:34" ht="39.75" customHeight="1">
      <c r="A57" s="579" t="s">
        <v>408</v>
      </c>
      <c r="B57" s="1504" t="str">
        <f ca="1">OFFSET(입력!$B$3,B55-1+$S$1*20,8)</f>
        <v>자작나무</v>
      </c>
      <c r="C57" s="1504"/>
      <c r="D57" s="579" t="s">
        <v>536</v>
      </c>
      <c r="E57" s="586" t="str">
        <f ca="1">OFFSET(입력!$B$3,B55-1+$S$1*20,7)</f>
        <v>2025년</v>
      </c>
      <c r="F57" s="579" t="s">
        <v>535</v>
      </c>
      <c r="G57" s="579" t="str">
        <f ca="1">OFFSET(입력!$B$3,B55-1+$S$1*20,9)</f>
        <v>중묘</v>
      </c>
      <c r="AC57" s="578"/>
      <c r="AD57">
        <f>COUNTIF(입력!$J$3:$J$142,AC57)</f>
        <v>95</v>
      </c>
    </row>
    <row r="58" spans="1:34" ht="39.75" customHeight="1">
      <c r="A58" s="1504" t="s">
        <v>509</v>
      </c>
      <c r="B58" s="1504"/>
      <c r="C58" s="1504" t="s">
        <v>533</v>
      </c>
      <c r="D58" s="1504"/>
      <c r="E58" s="1504"/>
      <c r="F58" s="1504"/>
      <c r="G58" s="579" t="s">
        <v>6</v>
      </c>
      <c r="AD58">
        <f>COUNTIF(입력!$J$3:$J$142,AC58)</f>
        <v>95</v>
      </c>
    </row>
    <row r="59" spans="1:34" ht="80.099999999999994" customHeight="1">
      <c r="A59" s="1515" t="s">
        <v>307</v>
      </c>
      <c r="B59" s="579" t="s">
        <v>308</v>
      </c>
      <c r="C59" s="1505">
        <f ca="1">OFFSET(입력!$B$3,B55-1+$S$1*20,12)</f>
        <v>23</v>
      </c>
      <c r="D59" s="1506"/>
      <c r="E59" s="1506"/>
      <c r="F59" s="1507"/>
      <c r="G59" s="579"/>
      <c r="AD59">
        <f>COUNTIF(입력!$J$3:$J$142,AC59)</f>
        <v>95</v>
      </c>
    </row>
    <row r="60" spans="1:34" ht="80.099999999999994" customHeight="1">
      <c r="A60" s="1516"/>
      <c r="B60" s="579" t="s">
        <v>309</v>
      </c>
      <c r="C60" s="1505">
        <f ca="1">OFFSET(입력!$B$3,B55-1+$S$1*20,13)</f>
        <v>37</v>
      </c>
      <c r="D60" s="1506"/>
      <c r="E60" s="1506"/>
      <c r="F60" s="1507"/>
      <c r="G60" s="579"/>
      <c r="AD60">
        <f>COUNTIF(입력!$J$3:$J$142,AC60)</f>
        <v>95</v>
      </c>
    </row>
    <row r="61" spans="1:34" ht="35.1" customHeight="1">
      <c r="A61" s="1509" t="s">
        <v>525</v>
      </c>
      <c r="B61" s="1510"/>
      <c r="C61" s="1505" t="s">
        <v>524</v>
      </c>
      <c r="D61" s="1506"/>
      <c r="E61" s="1506"/>
      <c r="F61" s="1507"/>
      <c r="G61" s="579" t="str">
        <f ca="1">IF(OFFSET(입력!$B$3,B55-1+$S$1*20,14)="제거대상의 대부분이 목본류","(○)","")</f>
        <v/>
      </c>
      <c r="AD61">
        <f>COUNTIF(입력!$J$3:$J$142,AC61)</f>
        <v>95</v>
      </c>
    </row>
    <row r="62" spans="1:34" ht="35.1" customHeight="1">
      <c r="A62" s="1511"/>
      <c r="B62" s="1512"/>
      <c r="C62" s="1505" t="s">
        <v>523</v>
      </c>
      <c r="D62" s="1506"/>
      <c r="E62" s="1506"/>
      <c r="F62" s="1507"/>
      <c r="G62" s="579" t="str">
        <f ca="1">IF(OFFSET(입력!$B$3,B55-1+$S$1*20,14)="제거대상의 대부분이 초본류","(○)","")</f>
        <v/>
      </c>
      <c r="AD62">
        <f>COUNTIF(입력!$J$3:$J$142,AC62)</f>
        <v>95</v>
      </c>
    </row>
    <row r="63" spans="1:34" ht="35.1" customHeight="1">
      <c r="A63" s="1513"/>
      <c r="B63" s="1514"/>
      <c r="C63" s="1505" t="s">
        <v>521</v>
      </c>
      <c r="D63" s="1506"/>
      <c r="E63" s="1506"/>
      <c r="F63" s="1507"/>
      <c r="G63" s="579" t="str">
        <f ca="1">IF(OFFSET(입력!$B$3,B55-1+$S$1*20,14)="제거대상은 목본류+초본류 혼합","(○)","")</f>
        <v>(○)</v>
      </c>
      <c r="AD63">
        <f>COUNTIF(입력!$J$3:$J$142,AC63)</f>
        <v>95</v>
      </c>
    </row>
    <row r="64" spans="1:34" ht="35.1" customHeight="1">
      <c r="A64" s="1509" t="s">
        <v>555</v>
      </c>
      <c r="B64" s="1510"/>
      <c r="C64" s="1505" t="s">
        <v>520</v>
      </c>
      <c r="D64" s="1506"/>
      <c r="E64" s="1506"/>
      <c r="F64" s="1507"/>
      <c r="G64" s="579" t="str">
        <f ca="1">IF(OFFSET(입력!$B$3,B55-1+$S$1*20,15)="조림 당해 연도","(○)","")</f>
        <v/>
      </c>
      <c r="AD64">
        <f>COUNTIF(입력!$J$3:$J$142,AC64)</f>
        <v>95</v>
      </c>
    </row>
    <row r="65" spans="1:34" ht="35.1" customHeight="1">
      <c r="A65" s="1511"/>
      <c r="B65" s="1512"/>
      <c r="C65" s="1505" t="s">
        <v>518</v>
      </c>
      <c r="D65" s="1506"/>
      <c r="E65" s="1506"/>
      <c r="F65" s="1507"/>
      <c r="G65" s="579" t="str">
        <f ca="1">IF(OFFSET(입력!$B$3,B55-1+$S$1*20,15)="조림 2년 차","(○)","")</f>
        <v>(○)</v>
      </c>
      <c r="AD65">
        <f>COUNTIF(입력!$J$3:$J$142,AC65)</f>
        <v>95</v>
      </c>
    </row>
    <row r="66" spans="1:34" ht="35.1" customHeight="1">
      <c r="A66" s="1513"/>
      <c r="B66" s="1514"/>
      <c r="C66" s="1505" t="s">
        <v>516</v>
      </c>
      <c r="D66" s="1506"/>
      <c r="E66" s="1506"/>
      <c r="F66" s="1507"/>
      <c r="G66" s="579" t="str">
        <f ca="1">IF(OFFSET(입력!$B$3,B55-1+$S$1*20,15)="조림 3년 차 이상","(○)","")</f>
        <v/>
      </c>
      <c r="AD66">
        <f>COUNTIF(입력!$J$3:$J$142,AC66)</f>
        <v>95</v>
      </c>
    </row>
    <row r="67" spans="1:34" ht="105.75" customHeight="1">
      <c r="A67" s="1504" t="s">
        <v>297</v>
      </c>
      <c r="B67" s="1504"/>
      <c r="C67" s="1505"/>
      <c r="D67" s="1506"/>
      <c r="E67" s="1506"/>
      <c r="F67" s="1506"/>
      <c r="G67" s="1507"/>
      <c r="AD67">
        <f>COUNTIF(입력!$J$3:$J$142,AC67)</f>
        <v>95</v>
      </c>
    </row>
    <row r="68" spans="1:34" ht="39.75" customHeight="1">
      <c r="A68" s="1508" t="s">
        <v>558</v>
      </c>
      <c r="B68" s="1508"/>
      <c r="C68" s="1508"/>
      <c r="D68" s="1508"/>
      <c r="AD68">
        <f>COUNTIF(입력!$J$3:$J$142,AC68)</f>
        <v>95</v>
      </c>
    </row>
    <row r="69" spans="1:34" ht="39.75" customHeight="1">
      <c r="A69" s="1517" t="str">
        <f ca="1">"풀베기 표준지 조사야장 ("&amp;OFFSET(입력!$A$3,B72-1+$S$1*20,0)&amp;")"</f>
        <v>풀베기 표준지 조사야장 (1-0-1-0)</v>
      </c>
      <c r="B69" s="1518"/>
      <c r="C69" s="1518"/>
      <c r="D69" s="1518"/>
      <c r="E69" s="1518"/>
      <c r="F69" s="1518"/>
      <c r="G69" s="1519"/>
      <c r="S69" s="3">
        <f ca="1">IFERROR(IF(RIGHT(MID(CELL("filename",A69),FIND("]",CELL("filename",A69))+1,255),2)&gt;=10,RIGHT(MID(CELL("filename",A69),FIND("]",CELL("filename",A69))+1,255),2)-1,RIGHT(MID(CELL("filename",A69),FIND("]",CELL("filename",A69))+1,255),1)-1),RIGHT(MID(CELL("filename",A69),FIND("]",CELL("filename",A69))+1,255),1)-1)</f>
        <v>0</v>
      </c>
    </row>
    <row r="70" spans="1:34" ht="39.75" customHeight="1">
      <c r="A70" s="1520" t="s">
        <v>556</v>
      </c>
      <c r="B70" s="1520"/>
      <c r="C70" s="1520"/>
      <c r="D70" s="1520"/>
      <c r="E70" s="584"/>
      <c r="F70" s="584"/>
      <c r="G70" s="584"/>
    </row>
    <row r="71" spans="1:34" ht="39.75" customHeight="1">
      <c r="A71" s="579" t="s">
        <v>551</v>
      </c>
      <c r="B71" s="583">
        <f ca="1">OFFSET(입력!$B$3,B72-1+$S$1*20,2)</f>
        <v>2026</v>
      </c>
      <c r="C71" s="582" t="str">
        <f ca="1">OFFSET(입력!$B$3,B72-1+$S$1*20,3)</f>
        <v>05.26-06.04</v>
      </c>
      <c r="D71" s="579" t="s">
        <v>550</v>
      </c>
      <c r="E71" s="1505" t="str">
        <f ca="1">OFFSET(입력!$B$3,B72-1+$S$1*20,1)</f>
        <v>양구군 양구읍 죽곡리 산102번지외 11필지</v>
      </c>
      <c r="F71" s="1506"/>
      <c r="G71" s="1507"/>
      <c r="AC71" s="578" t="s">
        <v>342</v>
      </c>
      <c r="AD71">
        <f>COUNTIF(입력!$J$3:$J$142,AC71)</f>
        <v>26</v>
      </c>
      <c r="AH71" s="578">
        <f>COUNTIF(입력!$J$3:$J$142,AC71)</f>
        <v>26</v>
      </c>
    </row>
    <row r="72" spans="1:34" ht="39.75" customHeight="1">
      <c r="A72" s="579" t="s">
        <v>547</v>
      </c>
      <c r="B72" s="1504">
        <f>ROUNDDOWN(ROW()/17,0)+1</f>
        <v>5</v>
      </c>
      <c r="C72" s="1504"/>
      <c r="D72" s="579" t="s">
        <v>546</v>
      </c>
      <c r="E72" s="579" t="s">
        <v>545</v>
      </c>
      <c r="F72" s="579" t="s">
        <v>544</v>
      </c>
      <c r="G72" s="585">
        <f ca="1">OFFSET(입력!$B$3,B72-1+$S$1*20,4)</f>
        <v>0.02</v>
      </c>
      <c r="AC72" s="578"/>
      <c r="AD72">
        <f>COUNTIF(입력!$J$3:$J$142,AC72)</f>
        <v>95</v>
      </c>
      <c r="AH72" s="578"/>
    </row>
    <row r="73" spans="1:34" ht="39.75" customHeight="1">
      <c r="A73" s="579" t="s">
        <v>571</v>
      </c>
      <c r="B73" s="580" t="s">
        <v>542</v>
      </c>
      <c r="C73" s="581">
        <f ca="1">ROUND(OFFSET(입력!$B$3,B72-1+$S$1*20,10),0)</f>
        <v>291117</v>
      </c>
      <c r="D73" s="581" t="s">
        <v>541</v>
      </c>
      <c r="E73" s="581">
        <f ca="1">ROUND(OFFSET(입력!$B$3,B72-1+$S$1*20,11),0)</f>
        <v>615149</v>
      </c>
      <c r="F73" s="579" t="s">
        <v>540</v>
      </c>
      <c r="G73" s="579" t="s">
        <v>572</v>
      </c>
      <c r="AC73" s="578"/>
      <c r="AD73">
        <f>COUNTIF(입력!$J$3:$J$142,AC73)</f>
        <v>95</v>
      </c>
      <c r="AH73" s="578"/>
    </row>
    <row r="74" spans="1:34" ht="39.75" customHeight="1">
      <c r="A74" s="579" t="s">
        <v>408</v>
      </c>
      <c r="B74" s="1504" t="str">
        <f ca="1">OFFSET(입력!$B$3,B72-1+$S$1*20,8)</f>
        <v>자작나무</v>
      </c>
      <c r="C74" s="1504"/>
      <c r="D74" s="579" t="s">
        <v>536</v>
      </c>
      <c r="E74" s="586" t="str">
        <f ca="1">OFFSET(입력!$B$3,B72-1+$S$1*20,7)</f>
        <v>2025년</v>
      </c>
      <c r="F74" s="579" t="s">
        <v>535</v>
      </c>
      <c r="G74" s="579" t="str">
        <f ca="1">OFFSET(입력!$B$3,B72-1+$S$1*20,9)</f>
        <v>중묘</v>
      </c>
      <c r="AC74" s="578"/>
      <c r="AD74">
        <f>COUNTIF(입력!$J$3:$J$142,AC74)</f>
        <v>95</v>
      </c>
    </row>
    <row r="75" spans="1:34" ht="39.75" customHeight="1">
      <c r="A75" s="1504" t="s">
        <v>509</v>
      </c>
      <c r="B75" s="1504"/>
      <c r="C75" s="1504" t="s">
        <v>533</v>
      </c>
      <c r="D75" s="1504"/>
      <c r="E75" s="1504"/>
      <c r="F75" s="1504"/>
      <c r="G75" s="579" t="s">
        <v>6</v>
      </c>
      <c r="AD75">
        <f>COUNTIF(입력!$J$3:$J$142,AC75)</f>
        <v>95</v>
      </c>
    </row>
    <row r="76" spans="1:34" ht="80.099999999999994" customHeight="1">
      <c r="A76" s="1515" t="s">
        <v>307</v>
      </c>
      <c r="B76" s="579" t="s">
        <v>308</v>
      </c>
      <c r="C76" s="1505">
        <f ca="1">OFFSET(입력!$B$3,B72-1+$S$1*20,12)</f>
        <v>20</v>
      </c>
      <c r="D76" s="1506"/>
      <c r="E76" s="1506"/>
      <c r="F76" s="1507"/>
      <c r="G76" s="579"/>
      <c r="AD76">
        <f>COUNTIF(입력!$J$3:$J$142,AC76)</f>
        <v>95</v>
      </c>
    </row>
    <row r="77" spans="1:34" ht="80.099999999999994" customHeight="1">
      <c r="A77" s="1516"/>
      <c r="B77" s="579" t="s">
        <v>309</v>
      </c>
      <c r="C77" s="1505">
        <f ca="1">OFFSET(입력!$B$3,B72-1+$S$1*20,13)</f>
        <v>40</v>
      </c>
      <c r="D77" s="1506"/>
      <c r="E77" s="1506"/>
      <c r="F77" s="1507"/>
      <c r="G77" s="579"/>
      <c r="AD77">
        <f>COUNTIF(입력!$J$3:$J$142,AC77)</f>
        <v>95</v>
      </c>
    </row>
    <row r="78" spans="1:34" ht="35.1" customHeight="1">
      <c r="A78" s="1509" t="s">
        <v>525</v>
      </c>
      <c r="B78" s="1510"/>
      <c r="C78" s="1505" t="s">
        <v>524</v>
      </c>
      <c r="D78" s="1506"/>
      <c r="E78" s="1506"/>
      <c r="F78" s="1507"/>
      <c r="G78" s="579" t="str">
        <f ca="1">IF(OFFSET(입력!$B$3,B72-1+$S$1*20,14)="제거대상의 대부분이 목본류","(○)","")</f>
        <v/>
      </c>
      <c r="AD78">
        <f>COUNTIF(입력!$J$3:$J$142,AC78)</f>
        <v>95</v>
      </c>
    </row>
    <row r="79" spans="1:34" ht="35.1" customHeight="1">
      <c r="A79" s="1511"/>
      <c r="B79" s="1512"/>
      <c r="C79" s="1505" t="s">
        <v>523</v>
      </c>
      <c r="D79" s="1506"/>
      <c r="E79" s="1506"/>
      <c r="F79" s="1507"/>
      <c r="G79" s="579" t="str">
        <f ca="1">IF(OFFSET(입력!$B$3,B72-1+$S$1*20,14)="제거대상의 대부분이 초본류","(○)","")</f>
        <v/>
      </c>
      <c r="AD79">
        <f>COUNTIF(입력!$J$3:$J$142,AC79)</f>
        <v>95</v>
      </c>
    </row>
    <row r="80" spans="1:34" ht="35.1" customHeight="1">
      <c r="A80" s="1513"/>
      <c r="B80" s="1514"/>
      <c r="C80" s="1505" t="s">
        <v>521</v>
      </c>
      <c r="D80" s="1506"/>
      <c r="E80" s="1506"/>
      <c r="F80" s="1507"/>
      <c r="G80" s="579" t="str">
        <f ca="1">IF(OFFSET(입력!$B$3,B72-1+$S$1*20,14)="제거대상은 목본류+초본류 혼합","(○)","")</f>
        <v>(○)</v>
      </c>
      <c r="AD80">
        <f>COUNTIF(입력!$J$3:$J$142,AC80)</f>
        <v>95</v>
      </c>
    </row>
    <row r="81" spans="1:34" ht="35.1" customHeight="1">
      <c r="A81" s="1509" t="s">
        <v>555</v>
      </c>
      <c r="B81" s="1510"/>
      <c r="C81" s="1505" t="s">
        <v>520</v>
      </c>
      <c r="D81" s="1506"/>
      <c r="E81" s="1506"/>
      <c r="F81" s="1507"/>
      <c r="G81" s="579" t="str">
        <f ca="1">IF(OFFSET(입력!$B$3,B72-1+$S$1*20,15)="조림 당해 연도","(○)","")</f>
        <v/>
      </c>
      <c r="AD81">
        <f>COUNTIF(입력!$J$3:$J$142,AC81)</f>
        <v>95</v>
      </c>
    </row>
    <row r="82" spans="1:34" ht="35.1" customHeight="1">
      <c r="A82" s="1511"/>
      <c r="B82" s="1512"/>
      <c r="C82" s="1505" t="s">
        <v>518</v>
      </c>
      <c r="D82" s="1506"/>
      <c r="E82" s="1506"/>
      <c r="F82" s="1507"/>
      <c r="G82" s="579" t="str">
        <f ca="1">IF(OFFSET(입력!$B$3,B72-1+$S$1*20,15)="조림 2년 차","(○)","")</f>
        <v>(○)</v>
      </c>
      <c r="AD82">
        <f>COUNTIF(입력!$J$3:$J$142,AC82)</f>
        <v>95</v>
      </c>
    </row>
    <row r="83" spans="1:34" ht="35.1" customHeight="1">
      <c r="A83" s="1513"/>
      <c r="B83" s="1514"/>
      <c r="C83" s="1505" t="s">
        <v>516</v>
      </c>
      <c r="D83" s="1506"/>
      <c r="E83" s="1506"/>
      <c r="F83" s="1507"/>
      <c r="G83" s="579" t="str">
        <f ca="1">IF(OFFSET(입력!$B$3,B72-1+$S$1*20,15)="조림 3년 차 이상","(○)","")</f>
        <v/>
      </c>
      <c r="AD83">
        <f>COUNTIF(입력!$J$3:$J$142,AC83)</f>
        <v>95</v>
      </c>
    </row>
    <row r="84" spans="1:34" ht="105.75" customHeight="1">
      <c r="A84" s="1504" t="s">
        <v>297</v>
      </c>
      <c r="B84" s="1504"/>
      <c r="C84" s="1505"/>
      <c r="D84" s="1506"/>
      <c r="E84" s="1506"/>
      <c r="F84" s="1506"/>
      <c r="G84" s="1507"/>
      <c r="AD84">
        <f>COUNTIF(입력!$J$3:$J$142,AC84)</f>
        <v>95</v>
      </c>
    </row>
    <row r="85" spans="1:34" ht="39.75" customHeight="1">
      <c r="A85" s="1508" t="s">
        <v>558</v>
      </c>
      <c r="B85" s="1508"/>
      <c r="C85" s="1508"/>
      <c r="D85" s="1508"/>
      <c r="AD85">
        <f>COUNTIF(입력!$J$3:$J$142,AC85)</f>
        <v>95</v>
      </c>
    </row>
    <row r="86" spans="1:34" ht="39.75" customHeight="1">
      <c r="A86" s="1517" t="str">
        <f ca="1">"풀베기 표준지 조사야장 ("&amp;OFFSET(입력!$A$3,B89-1+$S$1*20,0)&amp;")"</f>
        <v>풀베기 표준지 조사야장 (1-0-1-0)</v>
      </c>
      <c r="B86" s="1518"/>
      <c r="C86" s="1518"/>
      <c r="D86" s="1518"/>
      <c r="E86" s="1518"/>
      <c r="F86" s="1518"/>
      <c r="G86" s="1519"/>
      <c r="S86" s="3">
        <f ca="1">IFERROR(IF(RIGHT(MID(CELL("filename",A86),FIND("]",CELL("filename",A86))+1,255),2)&gt;=10,RIGHT(MID(CELL("filename",A86),FIND("]",CELL("filename",A86))+1,255),2)-1,RIGHT(MID(CELL("filename",A86),FIND("]",CELL("filename",A86))+1,255),1)-1),RIGHT(MID(CELL("filename",A86),FIND("]",CELL("filename",A86))+1,255),1)-1)</f>
        <v>0</v>
      </c>
    </row>
    <row r="87" spans="1:34" ht="39.75" customHeight="1">
      <c r="A87" s="1520" t="s">
        <v>556</v>
      </c>
      <c r="B87" s="1520"/>
      <c r="C87" s="1520"/>
      <c r="D87" s="1520"/>
      <c r="E87" s="584"/>
      <c r="F87" s="584"/>
      <c r="G87" s="584"/>
    </row>
    <row r="88" spans="1:34" ht="39.75" customHeight="1">
      <c r="A88" s="579" t="s">
        <v>551</v>
      </c>
      <c r="B88" s="583">
        <f ca="1">OFFSET(입력!$B$3,B89-1+$S$1*20,2)</f>
        <v>2026</v>
      </c>
      <c r="C88" s="582" t="str">
        <f ca="1">OFFSET(입력!$B$3,B89-1+$S$1*20,3)</f>
        <v>05.26-06.04</v>
      </c>
      <c r="D88" s="579" t="s">
        <v>550</v>
      </c>
      <c r="E88" s="1505" t="str">
        <f ca="1">OFFSET(입력!$B$3,B89-1+$S$1*20,1)</f>
        <v>양구군 양구읍 죽곡리 산102번지외 11필지</v>
      </c>
      <c r="F88" s="1506"/>
      <c r="G88" s="1507"/>
      <c r="AC88" s="578" t="s">
        <v>342</v>
      </c>
      <c r="AD88">
        <f>COUNTIF(입력!$J$3:$J$142,AC88)</f>
        <v>26</v>
      </c>
      <c r="AH88" s="578">
        <f>COUNTIF(입력!$J$3:$J$142,AC88)</f>
        <v>26</v>
      </c>
    </row>
    <row r="89" spans="1:34" ht="39.75" customHeight="1">
      <c r="A89" s="579" t="s">
        <v>547</v>
      </c>
      <c r="B89" s="1504">
        <f>ROUNDDOWN(ROW()/17,0)+1</f>
        <v>6</v>
      </c>
      <c r="C89" s="1504"/>
      <c r="D89" s="579" t="s">
        <v>546</v>
      </c>
      <c r="E89" s="579" t="s">
        <v>545</v>
      </c>
      <c r="F89" s="579" t="s">
        <v>544</v>
      </c>
      <c r="G89" s="585">
        <f ca="1">OFFSET(입력!$B$3,B89-1+$S$1*20,4)</f>
        <v>0.02</v>
      </c>
      <c r="AC89" s="578"/>
      <c r="AD89">
        <f>COUNTIF(입력!$J$3:$J$142,AC89)</f>
        <v>95</v>
      </c>
      <c r="AH89" s="578"/>
    </row>
    <row r="90" spans="1:34" ht="39.75" customHeight="1">
      <c r="A90" s="579" t="s">
        <v>571</v>
      </c>
      <c r="B90" s="580" t="s">
        <v>542</v>
      </c>
      <c r="C90" s="581">
        <f ca="1">ROUND(OFFSET(입력!$B$3,B89-1+$S$1*20,10),0)</f>
        <v>291107</v>
      </c>
      <c r="D90" s="581" t="s">
        <v>541</v>
      </c>
      <c r="E90" s="581">
        <f ca="1">ROUND(OFFSET(입력!$B$3,B89-1+$S$1*20,11),0)</f>
        <v>615035</v>
      </c>
      <c r="F90" s="579" t="s">
        <v>540</v>
      </c>
      <c r="G90" s="579" t="s">
        <v>572</v>
      </c>
      <c r="AC90" s="578"/>
      <c r="AD90">
        <f>COUNTIF(입력!$J$3:$J$142,AC90)</f>
        <v>95</v>
      </c>
      <c r="AH90" s="578"/>
    </row>
    <row r="91" spans="1:34" ht="39.75" customHeight="1">
      <c r="A91" s="579" t="s">
        <v>408</v>
      </c>
      <c r="B91" s="1504" t="str">
        <f ca="1">OFFSET(입력!$B$3,B89-1+$S$1*20,8)</f>
        <v>자작나무</v>
      </c>
      <c r="C91" s="1504"/>
      <c r="D91" s="579" t="s">
        <v>536</v>
      </c>
      <c r="E91" s="586" t="str">
        <f ca="1">OFFSET(입력!$B$3,B89-1+$S$1*20,7)</f>
        <v>2025년</v>
      </c>
      <c r="F91" s="579" t="s">
        <v>535</v>
      </c>
      <c r="G91" s="579" t="str">
        <f ca="1">OFFSET(입력!$B$3,B89-1+$S$1*20,9)</f>
        <v>중묘</v>
      </c>
      <c r="AC91" s="578"/>
      <c r="AD91">
        <f>COUNTIF(입력!$J$3:$J$142,AC91)</f>
        <v>95</v>
      </c>
    </row>
    <row r="92" spans="1:34" ht="39.75" customHeight="1">
      <c r="A92" s="1504" t="s">
        <v>509</v>
      </c>
      <c r="B92" s="1504"/>
      <c r="C92" s="1504" t="s">
        <v>533</v>
      </c>
      <c r="D92" s="1504"/>
      <c r="E92" s="1504"/>
      <c r="F92" s="1504"/>
      <c r="G92" s="579" t="s">
        <v>6</v>
      </c>
      <c r="AD92">
        <f>COUNTIF(입력!$J$3:$J$142,AC92)</f>
        <v>95</v>
      </c>
    </row>
    <row r="93" spans="1:34" ht="80.099999999999994" customHeight="1">
      <c r="A93" s="1515" t="s">
        <v>307</v>
      </c>
      <c r="B93" s="579" t="s">
        <v>308</v>
      </c>
      <c r="C93" s="1505">
        <f ca="1">OFFSET(입력!$B$3,B89-1+$S$1*20,12)</f>
        <v>31</v>
      </c>
      <c r="D93" s="1506"/>
      <c r="E93" s="1506"/>
      <c r="F93" s="1507"/>
      <c r="G93" s="579"/>
      <c r="AD93">
        <f>COUNTIF(입력!$J$3:$J$142,AC93)</f>
        <v>95</v>
      </c>
    </row>
    <row r="94" spans="1:34" ht="80.099999999999994" customHeight="1">
      <c r="A94" s="1516"/>
      <c r="B94" s="579" t="s">
        <v>309</v>
      </c>
      <c r="C94" s="1505">
        <f ca="1">OFFSET(입력!$B$3,B89-1+$S$1*20,13)</f>
        <v>29</v>
      </c>
      <c r="D94" s="1506"/>
      <c r="E94" s="1506"/>
      <c r="F94" s="1507"/>
      <c r="G94" s="579"/>
      <c r="AD94">
        <f>COUNTIF(입력!$J$3:$J$142,AC94)</f>
        <v>95</v>
      </c>
    </row>
    <row r="95" spans="1:34" ht="35.1" customHeight="1">
      <c r="A95" s="1509" t="s">
        <v>525</v>
      </c>
      <c r="B95" s="1510"/>
      <c r="C95" s="1505" t="s">
        <v>524</v>
      </c>
      <c r="D95" s="1506"/>
      <c r="E95" s="1506"/>
      <c r="F95" s="1507"/>
      <c r="G95" s="579" t="str">
        <f ca="1">IF(OFFSET(입력!$B$3,B89-1+$S$1*20,14)="제거대상의 대부분이 목본류","(○)","")</f>
        <v/>
      </c>
      <c r="AD95">
        <f>COUNTIF(입력!$J$3:$J$142,AC95)</f>
        <v>95</v>
      </c>
    </row>
    <row r="96" spans="1:34" ht="35.1" customHeight="1">
      <c r="A96" s="1511"/>
      <c r="B96" s="1512"/>
      <c r="C96" s="1505" t="s">
        <v>523</v>
      </c>
      <c r="D96" s="1506"/>
      <c r="E96" s="1506"/>
      <c r="F96" s="1507"/>
      <c r="G96" s="579" t="str">
        <f ca="1">IF(OFFSET(입력!$B$3,B89-1+$S$1*20,14)="제거대상의 대부분이 초본류","(○)","")</f>
        <v/>
      </c>
      <c r="AD96">
        <f>COUNTIF(입력!$J$3:$J$142,AC96)</f>
        <v>95</v>
      </c>
    </row>
    <row r="97" spans="1:34" ht="35.1" customHeight="1">
      <c r="A97" s="1513"/>
      <c r="B97" s="1514"/>
      <c r="C97" s="1505" t="s">
        <v>521</v>
      </c>
      <c r="D97" s="1506"/>
      <c r="E97" s="1506"/>
      <c r="F97" s="1507"/>
      <c r="G97" s="579" t="str">
        <f ca="1">IF(OFFSET(입력!$B$3,B89-1+$S$1*20,14)="제거대상은 목본류+초본류 혼합","(○)","")</f>
        <v>(○)</v>
      </c>
      <c r="AD97">
        <f>COUNTIF(입력!$J$3:$J$142,AC97)</f>
        <v>95</v>
      </c>
    </row>
    <row r="98" spans="1:34" ht="35.1" customHeight="1">
      <c r="A98" s="1509" t="s">
        <v>555</v>
      </c>
      <c r="B98" s="1510"/>
      <c r="C98" s="1505" t="s">
        <v>520</v>
      </c>
      <c r="D98" s="1506"/>
      <c r="E98" s="1506"/>
      <c r="F98" s="1507"/>
      <c r="G98" s="579" t="str">
        <f ca="1">IF(OFFSET(입력!$B$3,B89-1+$S$1*20,15)="조림 당해 연도","(○)","")</f>
        <v/>
      </c>
      <c r="AD98">
        <f>COUNTIF(입력!$J$3:$J$142,AC98)</f>
        <v>95</v>
      </c>
    </row>
    <row r="99" spans="1:34" ht="35.1" customHeight="1">
      <c r="A99" s="1511"/>
      <c r="B99" s="1512"/>
      <c r="C99" s="1505" t="s">
        <v>518</v>
      </c>
      <c r="D99" s="1506"/>
      <c r="E99" s="1506"/>
      <c r="F99" s="1507"/>
      <c r="G99" s="579" t="str">
        <f ca="1">IF(OFFSET(입력!$B$3,B89-1+$S$1*20,15)="조림 2년 차","(○)","")</f>
        <v>(○)</v>
      </c>
      <c r="AD99">
        <f>COUNTIF(입력!$J$3:$J$142,AC99)</f>
        <v>95</v>
      </c>
    </row>
    <row r="100" spans="1:34" ht="35.1" customHeight="1">
      <c r="A100" s="1513"/>
      <c r="B100" s="1514"/>
      <c r="C100" s="1505" t="s">
        <v>516</v>
      </c>
      <c r="D100" s="1506"/>
      <c r="E100" s="1506"/>
      <c r="F100" s="1507"/>
      <c r="G100" s="579" t="str">
        <f ca="1">IF(OFFSET(입력!$B$3,B89-1+$S$1*20,15)="조림 3년 차 이상","(○)","")</f>
        <v/>
      </c>
      <c r="AD100">
        <f>COUNTIF(입력!$J$3:$J$142,AC100)</f>
        <v>95</v>
      </c>
    </row>
    <row r="101" spans="1:34" ht="105.75" customHeight="1">
      <c r="A101" s="1504" t="s">
        <v>297</v>
      </c>
      <c r="B101" s="1504"/>
      <c r="C101" s="1505"/>
      <c r="D101" s="1506"/>
      <c r="E101" s="1506"/>
      <c r="F101" s="1506"/>
      <c r="G101" s="1507"/>
      <c r="AD101">
        <f>COUNTIF(입력!$J$3:$J$142,AC101)</f>
        <v>95</v>
      </c>
    </row>
    <row r="102" spans="1:34" ht="39.75" customHeight="1">
      <c r="A102" s="1508" t="s">
        <v>558</v>
      </c>
      <c r="B102" s="1508"/>
      <c r="C102" s="1508"/>
      <c r="D102" s="1508"/>
      <c r="AD102">
        <f>COUNTIF(입력!$J$3:$J$142,AC102)</f>
        <v>95</v>
      </c>
    </row>
    <row r="103" spans="1:34" ht="39.75" customHeight="1">
      <c r="A103" s="1517" t="str">
        <f ca="1">"풀베기 표준지 조사야장 ("&amp;OFFSET(입력!$A$3,B106-1+$S$1*20,0)&amp;")"</f>
        <v>풀베기 표준지 조사야장 (1-0-1-0)</v>
      </c>
      <c r="B103" s="1518"/>
      <c r="C103" s="1518"/>
      <c r="D103" s="1518"/>
      <c r="E103" s="1518"/>
      <c r="F103" s="1518"/>
      <c r="G103" s="1519"/>
      <c r="S103" s="3">
        <f ca="1">IFERROR(IF(RIGHT(MID(CELL("filename",A103),FIND("]",CELL("filename",A103))+1,255),2)&gt;=10,RIGHT(MID(CELL("filename",A103),FIND("]",CELL("filename",A103))+1,255),2)-1,RIGHT(MID(CELL("filename",A103),FIND("]",CELL("filename",A103))+1,255),1)-1),RIGHT(MID(CELL("filename",A103),FIND("]",CELL("filename",A103))+1,255),1)-1)</f>
        <v>0</v>
      </c>
    </row>
    <row r="104" spans="1:34" ht="39.75" customHeight="1">
      <c r="A104" s="1520" t="s">
        <v>556</v>
      </c>
      <c r="B104" s="1520"/>
      <c r="C104" s="1520"/>
      <c r="D104" s="1520"/>
      <c r="E104" s="584"/>
      <c r="F104" s="584"/>
      <c r="G104" s="584"/>
    </row>
    <row r="105" spans="1:34" ht="39.75" customHeight="1">
      <c r="A105" s="579" t="s">
        <v>551</v>
      </c>
      <c r="B105" s="583">
        <f ca="1">OFFSET(입력!$B$3,B106-1+$S$1*20,2)</f>
        <v>2026</v>
      </c>
      <c r="C105" s="582" t="str">
        <f ca="1">OFFSET(입력!$B$3,B106-1+$S$1*20,3)</f>
        <v>05.26-06.04</v>
      </c>
      <c r="D105" s="579" t="s">
        <v>550</v>
      </c>
      <c r="E105" s="1505" t="str">
        <f ca="1">OFFSET(입력!$B$3,B106-1+$S$1*20,1)</f>
        <v>양구군 양구읍 죽곡리 산102번지외 11필지</v>
      </c>
      <c r="F105" s="1506"/>
      <c r="G105" s="1507"/>
      <c r="AC105" s="578" t="s">
        <v>342</v>
      </c>
      <c r="AD105">
        <f>COUNTIF(입력!$J$3:$J$142,AC105)</f>
        <v>26</v>
      </c>
      <c r="AH105" s="578">
        <f>COUNTIF(입력!$J$3:$J$142,AC105)</f>
        <v>26</v>
      </c>
    </row>
    <row r="106" spans="1:34" ht="39.75" customHeight="1">
      <c r="A106" s="579" t="s">
        <v>547</v>
      </c>
      <c r="B106" s="1504">
        <f>ROUNDDOWN(ROW()/17,0)+1</f>
        <v>7</v>
      </c>
      <c r="C106" s="1504"/>
      <c r="D106" s="579" t="s">
        <v>546</v>
      </c>
      <c r="E106" s="579" t="s">
        <v>545</v>
      </c>
      <c r="F106" s="579" t="s">
        <v>544</v>
      </c>
      <c r="G106" s="585">
        <f ca="1">OFFSET(입력!$B$3,B106-1+$S$1*20,4)</f>
        <v>0.02</v>
      </c>
      <c r="AC106" s="578"/>
      <c r="AD106">
        <f>COUNTIF(입력!$J$3:$J$142,AC106)</f>
        <v>95</v>
      </c>
      <c r="AH106" s="578"/>
    </row>
    <row r="107" spans="1:34" ht="39.75" customHeight="1">
      <c r="A107" s="579" t="s">
        <v>571</v>
      </c>
      <c r="B107" s="580" t="s">
        <v>542</v>
      </c>
      <c r="C107" s="581">
        <f ca="1">ROUND(OFFSET(입력!$B$3,B106-1+$S$1*20,10),0)</f>
        <v>291276</v>
      </c>
      <c r="D107" s="581" t="s">
        <v>541</v>
      </c>
      <c r="E107" s="581">
        <f ca="1">ROUND(OFFSET(입력!$B$3,B106-1+$S$1*20,11),0)</f>
        <v>615044</v>
      </c>
      <c r="F107" s="579" t="s">
        <v>540</v>
      </c>
      <c r="G107" s="579" t="s">
        <v>572</v>
      </c>
      <c r="AC107" s="578"/>
      <c r="AD107">
        <f>COUNTIF(입력!$J$3:$J$142,AC107)</f>
        <v>95</v>
      </c>
      <c r="AH107" s="578"/>
    </row>
    <row r="108" spans="1:34" ht="39.75" customHeight="1">
      <c r="A108" s="579" t="s">
        <v>408</v>
      </c>
      <c r="B108" s="1504" t="str">
        <f ca="1">OFFSET(입력!$B$3,B106-1+$S$1*20,8)</f>
        <v>자작나무</v>
      </c>
      <c r="C108" s="1504"/>
      <c r="D108" s="579" t="s">
        <v>536</v>
      </c>
      <c r="E108" s="586" t="str">
        <f ca="1">OFFSET(입력!$B$3,B106-1+$S$1*20,7)</f>
        <v>2025년</v>
      </c>
      <c r="F108" s="579" t="s">
        <v>535</v>
      </c>
      <c r="G108" s="579" t="str">
        <f ca="1">OFFSET(입력!$B$3,B106-1+$S$1*20,9)</f>
        <v>중묘</v>
      </c>
      <c r="AC108" s="578"/>
      <c r="AD108">
        <f>COUNTIF(입력!$J$3:$J$142,AC108)</f>
        <v>95</v>
      </c>
    </row>
    <row r="109" spans="1:34" ht="39.75" customHeight="1">
      <c r="A109" s="1504" t="s">
        <v>509</v>
      </c>
      <c r="B109" s="1504"/>
      <c r="C109" s="1504" t="s">
        <v>533</v>
      </c>
      <c r="D109" s="1504"/>
      <c r="E109" s="1504"/>
      <c r="F109" s="1504"/>
      <c r="G109" s="579" t="s">
        <v>6</v>
      </c>
      <c r="AD109">
        <f>COUNTIF(입력!$J$3:$J$142,AC109)</f>
        <v>95</v>
      </c>
    </row>
    <row r="110" spans="1:34" ht="80.099999999999994" customHeight="1">
      <c r="A110" s="1515" t="s">
        <v>307</v>
      </c>
      <c r="B110" s="579" t="s">
        <v>308</v>
      </c>
      <c r="C110" s="1505">
        <f ca="1">OFFSET(입력!$B$3,B106-1+$S$1*20,12)</f>
        <v>25</v>
      </c>
      <c r="D110" s="1506"/>
      <c r="E110" s="1506"/>
      <c r="F110" s="1507"/>
      <c r="G110" s="579"/>
      <c r="AD110">
        <f>COUNTIF(입력!$J$3:$J$142,AC110)</f>
        <v>95</v>
      </c>
    </row>
    <row r="111" spans="1:34" ht="80.099999999999994" customHeight="1">
      <c r="A111" s="1516"/>
      <c r="B111" s="579" t="s">
        <v>309</v>
      </c>
      <c r="C111" s="1505">
        <f ca="1">OFFSET(입력!$B$3,B106-1+$S$1*20,13)</f>
        <v>35</v>
      </c>
      <c r="D111" s="1506"/>
      <c r="E111" s="1506"/>
      <c r="F111" s="1507"/>
      <c r="G111" s="579"/>
      <c r="AD111">
        <f>COUNTIF(입력!$J$3:$J$142,AC111)</f>
        <v>95</v>
      </c>
    </row>
    <row r="112" spans="1:34" ht="35.1" customHeight="1">
      <c r="A112" s="1509" t="s">
        <v>525</v>
      </c>
      <c r="B112" s="1510"/>
      <c r="C112" s="1505" t="s">
        <v>524</v>
      </c>
      <c r="D112" s="1506"/>
      <c r="E112" s="1506"/>
      <c r="F112" s="1507"/>
      <c r="G112" s="579" t="str">
        <f ca="1">IF(OFFSET(입력!$B$3,B106-1+$S$1*20,14)="제거대상의 대부분이 목본류","(○)","")</f>
        <v/>
      </c>
      <c r="AD112">
        <f>COUNTIF(입력!$J$3:$J$142,AC112)</f>
        <v>95</v>
      </c>
    </row>
    <row r="113" spans="1:34" ht="35.1" customHeight="1">
      <c r="A113" s="1511"/>
      <c r="B113" s="1512"/>
      <c r="C113" s="1505" t="s">
        <v>523</v>
      </c>
      <c r="D113" s="1506"/>
      <c r="E113" s="1506"/>
      <c r="F113" s="1507"/>
      <c r="G113" s="579" t="str">
        <f ca="1">IF(OFFSET(입력!$B$3,B106-1+$S$1*20,14)="제거대상의 대부분이 초본류","(○)","")</f>
        <v/>
      </c>
      <c r="AD113">
        <f>COUNTIF(입력!$J$3:$J$142,AC113)</f>
        <v>95</v>
      </c>
    </row>
    <row r="114" spans="1:34" ht="35.1" customHeight="1">
      <c r="A114" s="1513"/>
      <c r="B114" s="1514"/>
      <c r="C114" s="1505" t="s">
        <v>521</v>
      </c>
      <c r="D114" s="1506"/>
      <c r="E114" s="1506"/>
      <c r="F114" s="1507"/>
      <c r="G114" s="579" t="str">
        <f ca="1">IF(OFFSET(입력!$B$3,B106-1+$S$1*20,14)="제거대상은 목본류+초본류 혼합","(○)","")</f>
        <v>(○)</v>
      </c>
      <c r="AD114">
        <f>COUNTIF(입력!$J$3:$J$142,AC114)</f>
        <v>95</v>
      </c>
    </row>
    <row r="115" spans="1:34" ht="35.1" customHeight="1">
      <c r="A115" s="1509" t="s">
        <v>555</v>
      </c>
      <c r="B115" s="1510"/>
      <c r="C115" s="1505" t="s">
        <v>520</v>
      </c>
      <c r="D115" s="1506"/>
      <c r="E115" s="1506"/>
      <c r="F115" s="1507"/>
      <c r="G115" s="579" t="str">
        <f ca="1">IF(OFFSET(입력!$B$3,B106-1+$S$1*20,15)="조림 당해 연도","(○)","")</f>
        <v/>
      </c>
      <c r="AD115">
        <f>COUNTIF(입력!$J$3:$J$142,AC115)</f>
        <v>95</v>
      </c>
    </row>
    <row r="116" spans="1:34" ht="35.1" customHeight="1">
      <c r="A116" s="1511"/>
      <c r="B116" s="1512"/>
      <c r="C116" s="1505" t="s">
        <v>518</v>
      </c>
      <c r="D116" s="1506"/>
      <c r="E116" s="1506"/>
      <c r="F116" s="1507"/>
      <c r="G116" s="579" t="str">
        <f ca="1">IF(OFFSET(입력!$B$3,B106-1+$S$1*20,15)="조림 2년 차","(○)","")</f>
        <v>(○)</v>
      </c>
      <c r="AD116">
        <f>COUNTIF(입력!$J$3:$J$142,AC116)</f>
        <v>95</v>
      </c>
    </row>
    <row r="117" spans="1:34" ht="35.1" customHeight="1">
      <c r="A117" s="1513"/>
      <c r="B117" s="1514"/>
      <c r="C117" s="1505" t="s">
        <v>516</v>
      </c>
      <c r="D117" s="1506"/>
      <c r="E117" s="1506"/>
      <c r="F117" s="1507"/>
      <c r="G117" s="579" t="str">
        <f ca="1">IF(OFFSET(입력!$B$3,B106-1+$S$1*20,15)="조림 3년 차 이상","(○)","")</f>
        <v/>
      </c>
      <c r="AD117">
        <f>COUNTIF(입력!$J$3:$J$142,AC117)</f>
        <v>95</v>
      </c>
    </row>
    <row r="118" spans="1:34" ht="105.75" customHeight="1">
      <c r="A118" s="1504" t="s">
        <v>297</v>
      </c>
      <c r="B118" s="1504"/>
      <c r="C118" s="1505"/>
      <c r="D118" s="1506"/>
      <c r="E118" s="1506"/>
      <c r="F118" s="1506"/>
      <c r="G118" s="1507"/>
      <c r="AD118">
        <f>COUNTIF(입력!$J$3:$J$142,AC118)</f>
        <v>95</v>
      </c>
    </row>
    <row r="119" spans="1:34" ht="39.75" customHeight="1">
      <c r="A119" s="1508" t="s">
        <v>558</v>
      </c>
      <c r="B119" s="1508"/>
      <c r="C119" s="1508"/>
      <c r="D119" s="1508"/>
      <c r="AD119">
        <f>COUNTIF(입력!$J$3:$J$142,AC119)</f>
        <v>95</v>
      </c>
    </row>
    <row r="120" spans="1:34" ht="39.75" customHeight="1">
      <c r="A120" s="1517" t="str">
        <f ca="1">"풀베기 표준지 조사야장 ("&amp;OFFSET(입력!$A$3,B123-1+$S$1*20,0)&amp;")"</f>
        <v>풀베기 표준지 조사야장 (1-0-1-0)</v>
      </c>
      <c r="B120" s="1518"/>
      <c r="C120" s="1518"/>
      <c r="D120" s="1518"/>
      <c r="E120" s="1518"/>
      <c r="F120" s="1518"/>
      <c r="G120" s="1519"/>
      <c r="S120" s="3">
        <f ca="1">IFERROR(IF(RIGHT(MID(CELL("filename",A120),FIND("]",CELL("filename",A120))+1,255),2)&gt;=10,RIGHT(MID(CELL("filename",A120),FIND("]",CELL("filename",A120))+1,255),2)-1,RIGHT(MID(CELL("filename",A120),FIND("]",CELL("filename",A120))+1,255),1)-1),RIGHT(MID(CELL("filename",A120),FIND("]",CELL("filename",A120))+1,255),1)-1)</f>
        <v>0</v>
      </c>
    </row>
    <row r="121" spans="1:34" ht="39.75" customHeight="1">
      <c r="A121" s="1520" t="s">
        <v>556</v>
      </c>
      <c r="B121" s="1520"/>
      <c r="C121" s="1520"/>
      <c r="D121" s="1520"/>
      <c r="E121" s="584"/>
      <c r="F121" s="584"/>
      <c r="G121" s="584"/>
    </row>
    <row r="122" spans="1:34" ht="39.75" customHeight="1">
      <c r="A122" s="579" t="s">
        <v>551</v>
      </c>
      <c r="B122" s="583">
        <f ca="1">OFFSET(입력!$B$3,B123-1+$S$1*20,2)</f>
        <v>2026</v>
      </c>
      <c r="C122" s="582" t="str">
        <f ca="1">OFFSET(입력!$B$3,B123-1+$S$1*20,3)</f>
        <v>05.26-06.04</v>
      </c>
      <c r="D122" s="579" t="s">
        <v>550</v>
      </c>
      <c r="E122" s="1505" t="str">
        <f ca="1">OFFSET(입력!$B$3,B123-1+$S$1*20,1)</f>
        <v>양구군 양구읍 죽곡리 산102번지외 11필지</v>
      </c>
      <c r="F122" s="1506"/>
      <c r="G122" s="1507"/>
      <c r="AC122" s="578" t="s">
        <v>342</v>
      </c>
      <c r="AD122">
        <f>COUNTIF(입력!$J$3:$J$142,AC122)</f>
        <v>26</v>
      </c>
      <c r="AH122" s="578">
        <f>COUNTIF(입력!$J$3:$J$142,AC122)</f>
        <v>26</v>
      </c>
    </row>
    <row r="123" spans="1:34" ht="39.75" customHeight="1">
      <c r="A123" s="579" t="s">
        <v>547</v>
      </c>
      <c r="B123" s="1504">
        <f>ROUNDDOWN(ROW()/17,0)+1</f>
        <v>8</v>
      </c>
      <c r="C123" s="1504"/>
      <c r="D123" s="579" t="s">
        <v>546</v>
      </c>
      <c r="E123" s="579" t="s">
        <v>545</v>
      </c>
      <c r="F123" s="579" t="s">
        <v>544</v>
      </c>
      <c r="G123" s="585">
        <f ca="1">OFFSET(입력!$B$3,B123-1+$S$1*20,4)</f>
        <v>0.02</v>
      </c>
      <c r="AC123" s="578"/>
      <c r="AD123">
        <f>COUNTIF(입력!$J$3:$J$142,AC123)</f>
        <v>95</v>
      </c>
      <c r="AH123" s="578"/>
    </row>
    <row r="124" spans="1:34" ht="39.75" customHeight="1">
      <c r="A124" s="579" t="s">
        <v>571</v>
      </c>
      <c r="B124" s="580" t="s">
        <v>542</v>
      </c>
      <c r="C124" s="581">
        <f ca="1">ROUND(OFFSET(입력!$B$3,B123-1+$S$1*20,10),0)</f>
        <v>291264</v>
      </c>
      <c r="D124" s="581" t="s">
        <v>541</v>
      </c>
      <c r="E124" s="581">
        <f ca="1">ROUND(OFFSET(입력!$B$3,B123-1+$S$1*20,11),0)</f>
        <v>614906</v>
      </c>
      <c r="F124" s="579" t="s">
        <v>540</v>
      </c>
      <c r="G124" s="579" t="s">
        <v>572</v>
      </c>
      <c r="AC124" s="578"/>
      <c r="AD124">
        <f>COUNTIF(입력!$J$3:$J$142,AC124)</f>
        <v>95</v>
      </c>
      <c r="AH124" s="578"/>
    </row>
    <row r="125" spans="1:34" ht="39.75" customHeight="1">
      <c r="A125" s="579" t="s">
        <v>408</v>
      </c>
      <c r="B125" s="1504" t="str">
        <f ca="1">OFFSET(입력!$B$3,B123-1+$S$1*20,8)</f>
        <v>자작나무</v>
      </c>
      <c r="C125" s="1504"/>
      <c r="D125" s="579" t="s">
        <v>536</v>
      </c>
      <c r="E125" s="586" t="str">
        <f ca="1">OFFSET(입력!$B$3,B123-1+$S$1*20,7)</f>
        <v>2025년</v>
      </c>
      <c r="F125" s="579" t="s">
        <v>535</v>
      </c>
      <c r="G125" s="579" t="str">
        <f ca="1">OFFSET(입력!$B$3,B123-1+$S$1*20,9)</f>
        <v>중묘</v>
      </c>
      <c r="AC125" s="578"/>
      <c r="AD125">
        <f>COUNTIF(입력!$J$3:$J$142,AC125)</f>
        <v>95</v>
      </c>
    </row>
    <row r="126" spans="1:34" ht="39.75" customHeight="1">
      <c r="A126" s="1504" t="s">
        <v>509</v>
      </c>
      <c r="B126" s="1504"/>
      <c r="C126" s="1504" t="s">
        <v>533</v>
      </c>
      <c r="D126" s="1504"/>
      <c r="E126" s="1504"/>
      <c r="F126" s="1504"/>
      <c r="G126" s="579" t="s">
        <v>6</v>
      </c>
      <c r="AD126">
        <f>COUNTIF(입력!$J$3:$J$142,AC126)</f>
        <v>95</v>
      </c>
    </row>
    <row r="127" spans="1:34" ht="80.099999999999994" customHeight="1">
      <c r="A127" s="1515" t="s">
        <v>307</v>
      </c>
      <c r="B127" s="579" t="s">
        <v>308</v>
      </c>
      <c r="C127" s="1505">
        <f ca="1">OFFSET(입력!$B$3,B123-1+$S$1*20,12)</f>
        <v>31</v>
      </c>
      <c r="D127" s="1506"/>
      <c r="E127" s="1506"/>
      <c r="F127" s="1507"/>
      <c r="G127" s="579"/>
      <c r="AD127">
        <f>COUNTIF(입력!$J$3:$J$142,AC127)</f>
        <v>95</v>
      </c>
    </row>
    <row r="128" spans="1:34" ht="80.099999999999994" customHeight="1">
      <c r="A128" s="1516"/>
      <c r="B128" s="579" t="s">
        <v>309</v>
      </c>
      <c r="C128" s="1505">
        <f ca="1">OFFSET(입력!$B$3,B123-1+$S$1*20,13)</f>
        <v>29</v>
      </c>
      <c r="D128" s="1506"/>
      <c r="E128" s="1506"/>
      <c r="F128" s="1507"/>
      <c r="G128" s="579"/>
      <c r="AD128">
        <f>COUNTIF(입력!$J$3:$J$142,AC128)</f>
        <v>95</v>
      </c>
    </row>
    <row r="129" spans="1:34" ht="35.1" customHeight="1">
      <c r="A129" s="1509" t="s">
        <v>525</v>
      </c>
      <c r="B129" s="1510"/>
      <c r="C129" s="1505" t="s">
        <v>524</v>
      </c>
      <c r="D129" s="1506"/>
      <c r="E129" s="1506"/>
      <c r="F129" s="1507"/>
      <c r="G129" s="579" t="str">
        <f ca="1">IF(OFFSET(입력!$B$3,B123-1+$S$1*20,14)="제거대상의 대부분이 목본류","(○)","")</f>
        <v/>
      </c>
      <c r="AD129">
        <f>COUNTIF(입력!$J$3:$J$142,AC129)</f>
        <v>95</v>
      </c>
    </row>
    <row r="130" spans="1:34" ht="35.1" customHeight="1">
      <c r="A130" s="1511"/>
      <c r="B130" s="1512"/>
      <c r="C130" s="1505" t="s">
        <v>523</v>
      </c>
      <c r="D130" s="1506"/>
      <c r="E130" s="1506"/>
      <c r="F130" s="1507"/>
      <c r="G130" s="579" t="str">
        <f ca="1">IF(OFFSET(입력!$B$3,B123-1+$S$1*20,14)="제거대상의 대부분이 초본류","(○)","")</f>
        <v/>
      </c>
      <c r="AD130">
        <f>COUNTIF(입력!$J$3:$J$142,AC130)</f>
        <v>95</v>
      </c>
    </row>
    <row r="131" spans="1:34" ht="35.1" customHeight="1">
      <c r="A131" s="1513"/>
      <c r="B131" s="1514"/>
      <c r="C131" s="1505" t="s">
        <v>521</v>
      </c>
      <c r="D131" s="1506"/>
      <c r="E131" s="1506"/>
      <c r="F131" s="1507"/>
      <c r="G131" s="579" t="str">
        <f ca="1">IF(OFFSET(입력!$B$3,B123-1+$S$1*20,14)="제거대상은 목본류+초본류 혼합","(○)","")</f>
        <v>(○)</v>
      </c>
      <c r="AD131">
        <f>COUNTIF(입력!$J$3:$J$142,AC131)</f>
        <v>95</v>
      </c>
    </row>
    <row r="132" spans="1:34" ht="35.1" customHeight="1">
      <c r="A132" s="1509" t="s">
        <v>555</v>
      </c>
      <c r="B132" s="1510"/>
      <c r="C132" s="1505" t="s">
        <v>520</v>
      </c>
      <c r="D132" s="1506"/>
      <c r="E132" s="1506"/>
      <c r="F132" s="1507"/>
      <c r="G132" s="579" t="str">
        <f ca="1">IF(OFFSET(입력!$B$3,B123-1+$S$1*20,15)="조림 당해 연도","(○)","")</f>
        <v/>
      </c>
      <c r="AD132">
        <f>COUNTIF(입력!$J$3:$J$142,AC132)</f>
        <v>95</v>
      </c>
    </row>
    <row r="133" spans="1:34" ht="35.1" customHeight="1">
      <c r="A133" s="1511"/>
      <c r="B133" s="1512"/>
      <c r="C133" s="1505" t="s">
        <v>518</v>
      </c>
      <c r="D133" s="1506"/>
      <c r="E133" s="1506"/>
      <c r="F133" s="1507"/>
      <c r="G133" s="579" t="str">
        <f ca="1">IF(OFFSET(입력!$B$3,B123-1+$S$1*20,15)="조림 2년 차","(○)","")</f>
        <v>(○)</v>
      </c>
      <c r="AD133">
        <f>COUNTIF(입력!$J$3:$J$142,AC133)</f>
        <v>95</v>
      </c>
    </row>
    <row r="134" spans="1:34" ht="35.1" customHeight="1">
      <c r="A134" s="1513"/>
      <c r="B134" s="1514"/>
      <c r="C134" s="1505" t="s">
        <v>516</v>
      </c>
      <c r="D134" s="1506"/>
      <c r="E134" s="1506"/>
      <c r="F134" s="1507"/>
      <c r="G134" s="579" t="str">
        <f ca="1">IF(OFFSET(입력!$B$3,B123-1+$S$1*20,15)="조림 3년 차 이상","(○)","")</f>
        <v/>
      </c>
      <c r="AD134">
        <f>COUNTIF(입력!$J$3:$J$142,AC134)</f>
        <v>95</v>
      </c>
    </row>
    <row r="135" spans="1:34" ht="105.75" customHeight="1">
      <c r="A135" s="1504" t="s">
        <v>297</v>
      </c>
      <c r="B135" s="1504"/>
      <c r="C135" s="1505"/>
      <c r="D135" s="1506"/>
      <c r="E135" s="1506"/>
      <c r="F135" s="1506"/>
      <c r="G135" s="1507"/>
      <c r="AD135">
        <f>COUNTIF(입력!$J$3:$J$142,AC135)</f>
        <v>95</v>
      </c>
    </row>
    <row r="136" spans="1:34" ht="39.75" customHeight="1">
      <c r="A136" s="1508" t="s">
        <v>558</v>
      </c>
      <c r="B136" s="1508"/>
      <c r="C136" s="1508"/>
      <c r="D136" s="1508"/>
      <c r="AD136">
        <f>COUNTIF(입력!$J$3:$J$142,AC136)</f>
        <v>95</v>
      </c>
    </row>
    <row r="137" spans="1:34" ht="39.75" customHeight="1">
      <c r="A137" s="1517" t="str">
        <f ca="1">"풀베기 표준지 조사야장 ("&amp;OFFSET(입력!$A$3,B140-1+$S$1*20,0)&amp;")"</f>
        <v>풀베기 표준지 조사야장 (1-0-1-0)</v>
      </c>
      <c r="B137" s="1518"/>
      <c r="C137" s="1518"/>
      <c r="D137" s="1518"/>
      <c r="E137" s="1518"/>
      <c r="F137" s="1518"/>
      <c r="G137" s="1519"/>
      <c r="S137" s="3">
        <f ca="1">IFERROR(IF(RIGHT(MID(CELL("filename",A137),FIND("]",CELL("filename",A137))+1,255),2)&gt;=10,RIGHT(MID(CELL("filename",A137),FIND("]",CELL("filename",A137))+1,255),2)-1,RIGHT(MID(CELL("filename",A137),FIND("]",CELL("filename",A137))+1,255),1)-1),RIGHT(MID(CELL("filename",A137),FIND("]",CELL("filename",A137))+1,255),1)-1)</f>
        <v>0</v>
      </c>
    </row>
    <row r="138" spans="1:34" ht="39.75" customHeight="1">
      <c r="A138" s="1520" t="s">
        <v>556</v>
      </c>
      <c r="B138" s="1520"/>
      <c r="C138" s="1520"/>
      <c r="D138" s="1520"/>
      <c r="E138" s="584"/>
      <c r="F138" s="584"/>
      <c r="G138" s="584"/>
    </row>
    <row r="139" spans="1:34" ht="39.75" customHeight="1">
      <c r="A139" s="579" t="s">
        <v>551</v>
      </c>
      <c r="B139" s="583">
        <f ca="1">OFFSET(입력!$B$3,B140-1+$S$1*20,2)</f>
        <v>2026</v>
      </c>
      <c r="C139" s="582" t="str">
        <f ca="1">OFFSET(입력!$B$3,B140-1+$S$1*20,3)</f>
        <v>05.26-06.04</v>
      </c>
      <c r="D139" s="579" t="s">
        <v>550</v>
      </c>
      <c r="E139" s="1505" t="str">
        <f ca="1">OFFSET(입력!$B$3,B140-1+$S$1*20,1)</f>
        <v>양구군 양구읍 죽곡리 산102번지외 11필지</v>
      </c>
      <c r="F139" s="1506"/>
      <c r="G139" s="1507"/>
      <c r="AC139" s="578" t="s">
        <v>342</v>
      </c>
      <c r="AD139">
        <f>COUNTIF(입력!$J$3:$J$142,AC139)</f>
        <v>26</v>
      </c>
      <c r="AH139" s="578">
        <f>COUNTIF(입력!$J$3:$J$142,AC139)</f>
        <v>26</v>
      </c>
    </row>
    <row r="140" spans="1:34" ht="39.75" customHeight="1">
      <c r="A140" s="579" t="s">
        <v>547</v>
      </c>
      <c r="B140" s="1504">
        <f>ROUNDDOWN(ROW()/17,0)+1</f>
        <v>9</v>
      </c>
      <c r="C140" s="1504"/>
      <c r="D140" s="579" t="s">
        <v>546</v>
      </c>
      <c r="E140" s="579" t="s">
        <v>545</v>
      </c>
      <c r="F140" s="579" t="s">
        <v>544</v>
      </c>
      <c r="G140" s="585">
        <f ca="1">OFFSET(입력!$B$3,B140-1+$S$1*20,4)</f>
        <v>0.02</v>
      </c>
      <c r="AC140" s="578"/>
      <c r="AD140">
        <f>COUNTIF(입력!$J$3:$J$142,AC140)</f>
        <v>95</v>
      </c>
      <c r="AH140" s="578"/>
    </row>
    <row r="141" spans="1:34" ht="39.75" customHeight="1">
      <c r="A141" s="579" t="s">
        <v>571</v>
      </c>
      <c r="B141" s="580" t="s">
        <v>542</v>
      </c>
      <c r="C141" s="581">
        <f ca="1">ROUND(OFFSET(입력!$B$3,B140-1+$S$1*20,10),0)</f>
        <v>291396</v>
      </c>
      <c r="D141" s="581" t="s">
        <v>541</v>
      </c>
      <c r="E141" s="581">
        <f ca="1">ROUND(OFFSET(입력!$B$3,B140-1+$S$1*20,11),0)</f>
        <v>614890</v>
      </c>
      <c r="F141" s="579" t="s">
        <v>540</v>
      </c>
      <c r="G141" s="579" t="s">
        <v>572</v>
      </c>
      <c r="AC141" s="578"/>
      <c r="AD141">
        <f>COUNTIF(입력!$J$3:$J$142,AC141)</f>
        <v>95</v>
      </c>
      <c r="AH141" s="578"/>
    </row>
    <row r="142" spans="1:34" ht="39.75" customHeight="1">
      <c r="A142" s="579" t="s">
        <v>408</v>
      </c>
      <c r="B142" s="1504" t="str">
        <f ca="1">OFFSET(입력!$B$3,B140-1+$S$1*20,8)</f>
        <v>자작나무</v>
      </c>
      <c r="C142" s="1504"/>
      <c r="D142" s="579" t="s">
        <v>536</v>
      </c>
      <c r="E142" s="586" t="str">
        <f ca="1">OFFSET(입력!$B$3,B140-1+$S$1*20,7)</f>
        <v>2025년</v>
      </c>
      <c r="F142" s="579" t="s">
        <v>535</v>
      </c>
      <c r="G142" s="579" t="str">
        <f ca="1">OFFSET(입력!$B$3,B140-1+$S$1*20,9)</f>
        <v>중묘</v>
      </c>
      <c r="AC142" s="578"/>
      <c r="AD142">
        <f>COUNTIF(입력!$J$3:$J$142,AC142)</f>
        <v>95</v>
      </c>
    </row>
    <row r="143" spans="1:34" ht="39.75" customHeight="1">
      <c r="A143" s="1504" t="s">
        <v>509</v>
      </c>
      <c r="B143" s="1504"/>
      <c r="C143" s="1504" t="s">
        <v>533</v>
      </c>
      <c r="D143" s="1504"/>
      <c r="E143" s="1504"/>
      <c r="F143" s="1504"/>
      <c r="G143" s="579" t="s">
        <v>6</v>
      </c>
      <c r="AD143">
        <f>COUNTIF(입력!$J$3:$J$142,AC143)</f>
        <v>95</v>
      </c>
    </row>
    <row r="144" spans="1:34" ht="80.099999999999994" customHeight="1">
      <c r="A144" s="1515" t="s">
        <v>307</v>
      </c>
      <c r="B144" s="579" t="s">
        <v>308</v>
      </c>
      <c r="C144" s="1505">
        <f ca="1">OFFSET(입력!$B$3,B140-1+$S$1*20,12)</f>
        <v>23</v>
      </c>
      <c r="D144" s="1506"/>
      <c r="E144" s="1506"/>
      <c r="F144" s="1507"/>
      <c r="G144" s="579"/>
      <c r="AD144">
        <f>COUNTIF(입력!$J$3:$J$142,AC144)</f>
        <v>95</v>
      </c>
    </row>
    <row r="145" spans="1:30" ht="80.099999999999994" customHeight="1">
      <c r="A145" s="1516"/>
      <c r="B145" s="579" t="s">
        <v>309</v>
      </c>
      <c r="C145" s="1505">
        <f ca="1">OFFSET(입력!$B$3,B140-1+$S$1*20,13)</f>
        <v>37</v>
      </c>
      <c r="D145" s="1506"/>
      <c r="E145" s="1506"/>
      <c r="F145" s="1507"/>
      <c r="G145" s="579"/>
      <c r="AD145">
        <f>COUNTIF(입력!$J$3:$J$142,AC145)</f>
        <v>95</v>
      </c>
    </row>
    <row r="146" spans="1:30" ht="35.1" customHeight="1">
      <c r="A146" s="1509" t="s">
        <v>525</v>
      </c>
      <c r="B146" s="1510"/>
      <c r="C146" s="1505" t="s">
        <v>524</v>
      </c>
      <c r="D146" s="1506"/>
      <c r="E146" s="1506"/>
      <c r="F146" s="1507"/>
      <c r="G146" s="579" t="str">
        <f ca="1">IF(OFFSET(입력!$B$3,B140-1+$S$1*20,14)="제거대상의 대부분이 목본류","(○)","")</f>
        <v/>
      </c>
      <c r="AD146">
        <f>COUNTIF(입력!$J$3:$J$142,AC146)</f>
        <v>95</v>
      </c>
    </row>
    <row r="147" spans="1:30" ht="35.1" customHeight="1">
      <c r="A147" s="1511"/>
      <c r="B147" s="1512"/>
      <c r="C147" s="1505" t="s">
        <v>523</v>
      </c>
      <c r="D147" s="1506"/>
      <c r="E147" s="1506"/>
      <c r="F147" s="1507"/>
      <c r="G147" s="579" t="str">
        <f ca="1">IF(OFFSET(입력!$B$3,B140-1+$S$1*20,14)="제거대상의 대부분이 초본류","(○)","")</f>
        <v/>
      </c>
      <c r="AD147">
        <f>COUNTIF(입력!$J$3:$J$142,AC147)</f>
        <v>95</v>
      </c>
    </row>
    <row r="148" spans="1:30" ht="35.1" customHeight="1">
      <c r="A148" s="1513"/>
      <c r="B148" s="1514"/>
      <c r="C148" s="1505" t="s">
        <v>521</v>
      </c>
      <c r="D148" s="1506"/>
      <c r="E148" s="1506"/>
      <c r="F148" s="1507"/>
      <c r="G148" s="579" t="str">
        <f ca="1">IF(OFFSET(입력!$B$3,B140-1+$S$1*20,14)="제거대상은 목본류+초본류 혼합","(○)","")</f>
        <v>(○)</v>
      </c>
      <c r="AD148">
        <f>COUNTIF(입력!$J$3:$J$142,AC148)</f>
        <v>95</v>
      </c>
    </row>
    <row r="149" spans="1:30" ht="35.1" customHeight="1">
      <c r="A149" s="1509" t="s">
        <v>555</v>
      </c>
      <c r="B149" s="1510"/>
      <c r="C149" s="1505" t="s">
        <v>520</v>
      </c>
      <c r="D149" s="1506"/>
      <c r="E149" s="1506"/>
      <c r="F149" s="1507"/>
      <c r="G149" s="579" t="str">
        <f ca="1">IF(OFFSET(입력!$B$3,B140-1+$S$1*20,15)="조림 당해 연도","(○)","")</f>
        <v/>
      </c>
      <c r="AD149">
        <f>COUNTIF(입력!$J$3:$J$142,AC149)</f>
        <v>95</v>
      </c>
    </row>
    <row r="150" spans="1:30" ht="35.1" customHeight="1">
      <c r="A150" s="1511"/>
      <c r="B150" s="1512"/>
      <c r="C150" s="1505" t="s">
        <v>518</v>
      </c>
      <c r="D150" s="1506"/>
      <c r="E150" s="1506"/>
      <c r="F150" s="1507"/>
      <c r="G150" s="579" t="str">
        <f ca="1">IF(OFFSET(입력!$B$3,B140-1+$S$1*20,15)="조림 2년 차","(○)","")</f>
        <v>(○)</v>
      </c>
      <c r="AD150">
        <f>COUNTIF(입력!$J$3:$J$142,AC150)</f>
        <v>95</v>
      </c>
    </row>
    <row r="151" spans="1:30" ht="35.1" customHeight="1">
      <c r="A151" s="1513"/>
      <c r="B151" s="1514"/>
      <c r="C151" s="1505" t="s">
        <v>516</v>
      </c>
      <c r="D151" s="1506"/>
      <c r="E151" s="1506"/>
      <c r="F151" s="1507"/>
      <c r="G151" s="579" t="str">
        <f ca="1">IF(OFFSET(입력!$B$3,B140-1+$S$1*20,15)="조림 3년 차 이상","(○)","")</f>
        <v/>
      </c>
      <c r="AD151">
        <f>COUNTIF(입력!$J$3:$J$142,AC151)</f>
        <v>95</v>
      </c>
    </row>
    <row r="152" spans="1:30" ht="105.75" customHeight="1">
      <c r="A152" s="1504" t="s">
        <v>297</v>
      </c>
      <c r="B152" s="1504"/>
      <c r="C152" s="1505"/>
      <c r="D152" s="1506"/>
      <c r="E152" s="1506"/>
      <c r="F152" s="1506"/>
      <c r="G152" s="1507"/>
      <c r="AD152">
        <f>COUNTIF(입력!$J$3:$J$142,AC152)</f>
        <v>95</v>
      </c>
    </row>
    <row r="153" spans="1:30" ht="39.75" customHeight="1">
      <c r="A153" s="1508" t="s">
        <v>558</v>
      </c>
      <c r="B153" s="1508"/>
      <c r="C153" s="1508"/>
      <c r="D153" s="1508"/>
      <c r="AD153">
        <f>COUNTIF(입력!$J$3:$J$142,AC153)</f>
        <v>95</v>
      </c>
    </row>
  </sheetData>
  <mergeCells count="189">
    <mergeCell ref="A153:D153"/>
    <mergeCell ref="A146:B148"/>
    <mergeCell ref="C146:F146"/>
    <mergeCell ref="C147:F147"/>
    <mergeCell ref="C148:F148"/>
    <mergeCell ref="A149:B151"/>
    <mergeCell ref="C149:F149"/>
    <mergeCell ref="C150:F150"/>
    <mergeCell ref="C151:F151"/>
    <mergeCell ref="A152:B152"/>
    <mergeCell ref="C152:G152"/>
    <mergeCell ref="A137:G137"/>
    <mergeCell ref="A138:D138"/>
    <mergeCell ref="E139:G139"/>
    <mergeCell ref="B140:C140"/>
    <mergeCell ref="B142:C142"/>
    <mergeCell ref="A143:B143"/>
    <mergeCell ref="C143:F143"/>
    <mergeCell ref="A144:A145"/>
    <mergeCell ref="C144:F144"/>
    <mergeCell ref="C145:F145"/>
    <mergeCell ref="A136:D136"/>
    <mergeCell ref="A129:B131"/>
    <mergeCell ref="C129:F129"/>
    <mergeCell ref="C130:F130"/>
    <mergeCell ref="C131:F131"/>
    <mergeCell ref="A132:B134"/>
    <mergeCell ref="C132:F132"/>
    <mergeCell ref="C133:F133"/>
    <mergeCell ref="C134:F134"/>
    <mergeCell ref="A135:B135"/>
    <mergeCell ref="C135:G135"/>
    <mergeCell ref="A119:D119"/>
    <mergeCell ref="A120:G120"/>
    <mergeCell ref="A121:D121"/>
    <mergeCell ref="E122:G122"/>
    <mergeCell ref="B123:C123"/>
    <mergeCell ref="B125:C125"/>
    <mergeCell ref="A126:B126"/>
    <mergeCell ref="C126:F126"/>
    <mergeCell ref="A127:A128"/>
    <mergeCell ref="C127:F127"/>
    <mergeCell ref="C128:F128"/>
    <mergeCell ref="A112:B114"/>
    <mergeCell ref="C112:F112"/>
    <mergeCell ref="C113:F113"/>
    <mergeCell ref="C114:F114"/>
    <mergeCell ref="A115:B117"/>
    <mergeCell ref="C115:F115"/>
    <mergeCell ref="C116:F116"/>
    <mergeCell ref="C117:F117"/>
    <mergeCell ref="A118:B118"/>
    <mergeCell ref="C118:G118"/>
    <mergeCell ref="A103:G103"/>
    <mergeCell ref="A104:D104"/>
    <mergeCell ref="E105:G105"/>
    <mergeCell ref="B106:C106"/>
    <mergeCell ref="B108:C108"/>
    <mergeCell ref="A109:B109"/>
    <mergeCell ref="C109:F109"/>
    <mergeCell ref="A110:A111"/>
    <mergeCell ref="C110:F110"/>
    <mergeCell ref="C111:F111"/>
    <mergeCell ref="A17:D17"/>
    <mergeCell ref="A13:B15"/>
    <mergeCell ref="C16:G16"/>
    <mergeCell ref="A16:B16"/>
    <mergeCell ref="C15:F15"/>
    <mergeCell ref="A1:G1"/>
    <mergeCell ref="A8:A9"/>
    <mergeCell ref="A10:B12"/>
    <mergeCell ref="E3:G3"/>
    <mergeCell ref="C14:F14"/>
    <mergeCell ref="C8:F8"/>
    <mergeCell ref="C9:F9"/>
    <mergeCell ref="A2:D2"/>
    <mergeCell ref="A7:B7"/>
    <mergeCell ref="C7:F7"/>
    <mergeCell ref="C10:F10"/>
    <mergeCell ref="C11:F11"/>
    <mergeCell ref="B4:C4"/>
    <mergeCell ref="B6:C6"/>
    <mergeCell ref="C12:F12"/>
    <mergeCell ref="C13:F13"/>
    <mergeCell ref="A24:B24"/>
    <mergeCell ref="C24:F24"/>
    <mergeCell ref="A25:A26"/>
    <mergeCell ref="C25:F25"/>
    <mergeCell ref="C26:F26"/>
    <mergeCell ref="A18:G18"/>
    <mergeCell ref="A19:D19"/>
    <mergeCell ref="E20:G20"/>
    <mergeCell ref="B21:C21"/>
    <mergeCell ref="B23:C23"/>
    <mergeCell ref="A33:B33"/>
    <mergeCell ref="C33:G33"/>
    <mergeCell ref="A34:D34"/>
    <mergeCell ref="A35:G35"/>
    <mergeCell ref="A36:D36"/>
    <mergeCell ref="A27:B29"/>
    <mergeCell ref="C27:F27"/>
    <mergeCell ref="C28:F28"/>
    <mergeCell ref="C29:F29"/>
    <mergeCell ref="A30:B32"/>
    <mergeCell ref="C30:F30"/>
    <mergeCell ref="C31:F31"/>
    <mergeCell ref="C32:F32"/>
    <mergeCell ref="A42:A43"/>
    <mergeCell ref="C42:F42"/>
    <mergeCell ref="C43:F43"/>
    <mergeCell ref="A44:B46"/>
    <mergeCell ref="C44:F44"/>
    <mergeCell ref="C45:F45"/>
    <mergeCell ref="C46:F46"/>
    <mergeCell ref="E37:G37"/>
    <mergeCell ref="B38:C38"/>
    <mergeCell ref="B40:C40"/>
    <mergeCell ref="A41:B41"/>
    <mergeCell ref="C41:F41"/>
    <mergeCell ref="A51:D51"/>
    <mergeCell ref="A52:G52"/>
    <mergeCell ref="A53:D53"/>
    <mergeCell ref="E54:G54"/>
    <mergeCell ref="B55:C55"/>
    <mergeCell ref="A47:B49"/>
    <mergeCell ref="C47:F47"/>
    <mergeCell ref="C48:F48"/>
    <mergeCell ref="C49:F49"/>
    <mergeCell ref="A50:B50"/>
    <mergeCell ref="C50:G50"/>
    <mergeCell ref="A61:B63"/>
    <mergeCell ref="C61:F61"/>
    <mergeCell ref="C62:F62"/>
    <mergeCell ref="C63:F63"/>
    <mergeCell ref="A64:B66"/>
    <mergeCell ref="C64:F64"/>
    <mergeCell ref="C65:F65"/>
    <mergeCell ref="C66:F66"/>
    <mergeCell ref="B57:C57"/>
    <mergeCell ref="A58:B58"/>
    <mergeCell ref="C58:F58"/>
    <mergeCell ref="A59:A60"/>
    <mergeCell ref="C59:F59"/>
    <mergeCell ref="C60:F60"/>
    <mergeCell ref="E71:G71"/>
    <mergeCell ref="B72:C72"/>
    <mergeCell ref="B74:C74"/>
    <mergeCell ref="A75:B75"/>
    <mergeCell ref="C75:F75"/>
    <mergeCell ref="A67:B67"/>
    <mergeCell ref="C67:G67"/>
    <mergeCell ref="A68:D68"/>
    <mergeCell ref="A69:G69"/>
    <mergeCell ref="A70:D70"/>
    <mergeCell ref="A81:B83"/>
    <mergeCell ref="C81:F81"/>
    <mergeCell ref="C82:F82"/>
    <mergeCell ref="C83:F83"/>
    <mergeCell ref="A84:B84"/>
    <mergeCell ref="C84:G84"/>
    <mergeCell ref="A76:A77"/>
    <mergeCell ref="C76:F76"/>
    <mergeCell ref="C77:F77"/>
    <mergeCell ref="A78:B80"/>
    <mergeCell ref="C78:F78"/>
    <mergeCell ref="C79:F79"/>
    <mergeCell ref="C80:F80"/>
    <mergeCell ref="B91:C91"/>
    <mergeCell ref="A92:B92"/>
    <mergeCell ref="C92:F92"/>
    <mergeCell ref="A93:A94"/>
    <mergeCell ref="C93:F93"/>
    <mergeCell ref="C94:F94"/>
    <mergeCell ref="A85:D85"/>
    <mergeCell ref="A86:G86"/>
    <mergeCell ref="A87:D87"/>
    <mergeCell ref="E88:G88"/>
    <mergeCell ref="B89:C89"/>
    <mergeCell ref="A101:B101"/>
    <mergeCell ref="C101:G101"/>
    <mergeCell ref="A102:D102"/>
    <mergeCell ref="A95:B97"/>
    <mergeCell ref="C95:F95"/>
    <mergeCell ref="C96:F96"/>
    <mergeCell ref="C97:F97"/>
    <mergeCell ref="A98:B100"/>
    <mergeCell ref="C98:F98"/>
    <mergeCell ref="C99:F99"/>
    <mergeCell ref="C100:F100"/>
  </mergeCells>
  <phoneticPr fontId="4" type="noConversion"/>
  <pageMargins left="0.7" right="0.7" top="0.75" bottom="0.75" header="0.3" footer="0.3"/>
  <pageSetup paperSize="9" scale="89" orientation="portrait" r:id="rId1"/>
  <legacy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8">
    <tabColor rgb="FFFFFF00"/>
  </sheetPr>
  <dimension ref="B1:R31"/>
  <sheetViews>
    <sheetView view="pageBreakPreview" zoomScaleNormal="75" zoomScaleSheetLayoutView="100" workbookViewId="0">
      <selection activeCell="S14" sqref="S14"/>
    </sheetView>
  </sheetViews>
  <sheetFormatPr defaultColWidth="8.88671875" defaultRowHeight="13.5"/>
  <cols>
    <col min="1" max="1" width="1" style="2" customWidth="1"/>
    <col min="2" max="2" width="4.5546875" style="2" customWidth="1"/>
    <col min="3" max="3" width="4" style="2" customWidth="1"/>
    <col min="4" max="4" width="4.88671875" style="2" customWidth="1"/>
    <col min="5" max="6" width="3.21875" style="2" customWidth="1"/>
    <col min="7" max="7" width="5.109375" style="2" customWidth="1"/>
    <col min="8" max="8" width="6" style="2" customWidth="1"/>
    <col min="9" max="9" width="3" style="2" customWidth="1"/>
    <col min="10" max="10" width="8.88671875" style="2"/>
    <col min="11" max="11" width="5.21875" style="2" customWidth="1"/>
    <col min="12" max="17" width="8.88671875" style="2"/>
    <col min="18" max="18" width="10.109375" style="2" customWidth="1"/>
    <col min="19" max="16384" width="8.88671875" style="2"/>
  </cols>
  <sheetData>
    <row r="1" spans="2:18" ht="14.25" thickBot="1"/>
    <row r="2" spans="2:18" ht="14.25" thickTop="1">
      <c r="B2" s="4"/>
      <c r="C2" s="5"/>
      <c r="D2" s="5"/>
      <c r="E2" s="5"/>
      <c r="F2" s="5"/>
      <c r="G2" s="5"/>
      <c r="H2" s="5"/>
      <c r="I2" s="5"/>
      <c r="J2" s="5"/>
      <c r="K2" s="5"/>
      <c r="L2" s="5"/>
      <c r="M2" s="5"/>
      <c r="N2" s="5"/>
      <c r="O2" s="5"/>
      <c r="P2" s="5"/>
      <c r="Q2" s="5"/>
      <c r="R2" s="6"/>
    </row>
    <row r="3" spans="2:18">
      <c r="B3" s="7"/>
      <c r="R3" s="8"/>
    </row>
    <row r="4" spans="2:18">
      <c r="B4" s="7"/>
      <c r="R4" s="8"/>
    </row>
    <row r="5" spans="2:18">
      <c r="B5" s="7"/>
      <c r="R5" s="8"/>
    </row>
    <row r="6" spans="2:18">
      <c r="B6" s="7"/>
      <c r="R6" s="8"/>
    </row>
    <row r="7" spans="2:18" ht="11.25" customHeight="1">
      <c r="B7" s="1163"/>
      <c r="C7" s="1164"/>
      <c r="D7" s="1164"/>
      <c r="E7" s="1164"/>
      <c r="F7" s="1164"/>
      <c r="G7" s="1164"/>
      <c r="H7" s="1164"/>
      <c r="I7" s="1164"/>
      <c r="J7" s="1164"/>
      <c r="K7" s="1164"/>
      <c r="L7" s="1164"/>
      <c r="M7" s="1164"/>
      <c r="N7" s="1164"/>
      <c r="O7" s="1164"/>
      <c r="P7" s="1164"/>
      <c r="Q7" s="1164"/>
      <c r="R7" s="1165"/>
    </row>
    <row r="8" spans="2:18">
      <c r="B8" s="1521"/>
      <c r="C8" s="1522"/>
      <c r="D8" s="1522"/>
      <c r="E8" s="1522"/>
      <c r="F8" s="1522"/>
      <c r="G8" s="1522"/>
      <c r="H8" s="1522"/>
      <c r="I8" s="1522"/>
      <c r="J8" s="1522"/>
      <c r="K8" s="1522"/>
      <c r="L8" s="1522"/>
      <c r="M8" s="1522"/>
      <c r="N8" s="1522"/>
      <c r="O8" s="1522"/>
      <c r="P8" s="1522"/>
      <c r="Q8" s="1522"/>
      <c r="R8" s="1523"/>
    </row>
    <row r="9" spans="2:18">
      <c r="B9" s="1521"/>
      <c r="C9" s="1522"/>
      <c r="D9" s="1522"/>
      <c r="E9" s="1522"/>
      <c r="F9" s="1522"/>
      <c r="G9" s="1522"/>
      <c r="H9" s="1522"/>
      <c r="I9" s="1522"/>
      <c r="J9" s="1522"/>
      <c r="K9" s="1522"/>
      <c r="L9" s="1522"/>
      <c r="M9" s="1522"/>
      <c r="N9" s="1522"/>
      <c r="O9" s="1522"/>
      <c r="P9" s="1522"/>
      <c r="Q9" s="1522"/>
      <c r="R9" s="1523"/>
    </row>
    <row r="10" spans="2:18">
      <c r="B10" s="7"/>
      <c r="R10" s="8"/>
    </row>
    <row r="11" spans="2:18">
      <c r="B11" s="7"/>
      <c r="R11" s="8"/>
    </row>
    <row r="12" spans="2:18">
      <c r="B12" s="7"/>
      <c r="R12" s="8"/>
    </row>
    <row r="13" spans="2:18">
      <c r="B13" s="7"/>
      <c r="R13" s="8"/>
    </row>
    <row r="14" spans="2:18">
      <c r="B14" s="7"/>
      <c r="R14" s="8"/>
    </row>
    <row r="15" spans="2:18" s="9" customFormat="1" ht="31.5">
      <c r="B15" s="1186" t="s">
        <v>48</v>
      </c>
      <c r="C15" s="1187"/>
      <c r="D15" s="1187"/>
      <c r="E15" s="1187"/>
      <c r="F15" s="1187"/>
      <c r="G15" s="1187"/>
      <c r="H15" s="1187"/>
      <c r="I15" s="1187"/>
      <c r="J15" s="1187"/>
      <c r="K15" s="1187"/>
      <c r="L15" s="1187"/>
      <c r="M15" s="1187"/>
      <c r="N15" s="1187"/>
      <c r="O15" s="1187"/>
      <c r="P15" s="1187"/>
      <c r="Q15" s="1187"/>
      <c r="R15" s="1188"/>
    </row>
    <row r="16" spans="2:18">
      <c r="B16" s="7"/>
      <c r="R16" s="8"/>
    </row>
    <row r="17" spans="2:18">
      <c r="B17" s="7"/>
      <c r="R17" s="8"/>
    </row>
    <row r="18" spans="2:18">
      <c r="B18" s="7"/>
      <c r="R18" s="8"/>
    </row>
    <row r="19" spans="2:18">
      <c r="B19" s="7"/>
      <c r="E19" s="10"/>
      <c r="R19" s="8"/>
    </row>
    <row r="20" spans="2:18">
      <c r="B20" s="7"/>
      <c r="R20" s="8"/>
    </row>
    <row r="21" spans="2:18">
      <c r="B21" s="7"/>
      <c r="R21" s="8"/>
    </row>
    <row r="22" spans="2:18">
      <c r="B22" s="7"/>
      <c r="R22" s="8"/>
    </row>
    <row r="23" spans="2:18">
      <c r="B23" s="7"/>
      <c r="R23" s="8"/>
    </row>
    <row r="24" spans="2:18">
      <c r="B24" s="7"/>
      <c r="R24" s="8"/>
    </row>
    <row r="25" spans="2:18" ht="31.5">
      <c r="B25" s="1163"/>
      <c r="C25" s="1164"/>
      <c r="D25" s="1164"/>
      <c r="E25" s="1164"/>
      <c r="F25" s="1164"/>
      <c r="G25" s="1164"/>
      <c r="H25" s="1164"/>
      <c r="I25" s="1164"/>
      <c r="J25" s="1164"/>
      <c r="K25" s="1164"/>
      <c r="L25" s="1164"/>
      <c r="M25" s="1164"/>
      <c r="N25" s="1164"/>
      <c r="O25" s="1164"/>
      <c r="P25" s="1164"/>
      <c r="Q25" s="1164"/>
      <c r="R25" s="1165"/>
    </row>
    <row r="26" spans="2:18">
      <c r="B26" s="7"/>
      <c r="R26" s="8"/>
    </row>
    <row r="27" spans="2:18">
      <c r="B27" s="7"/>
      <c r="R27" s="8"/>
    </row>
    <row r="28" spans="2:18">
      <c r="B28" s="7"/>
      <c r="R28" s="8"/>
    </row>
    <row r="29" spans="2:18">
      <c r="B29" s="7"/>
      <c r="R29" s="8"/>
    </row>
    <row r="30" spans="2:18" ht="14.25" thickBot="1">
      <c r="B30" s="11"/>
      <c r="C30" s="12"/>
      <c r="D30" s="12"/>
      <c r="E30" s="12"/>
      <c r="F30" s="12"/>
      <c r="G30" s="12"/>
      <c r="H30" s="12"/>
      <c r="I30" s="12"/>
      <c r="J30" s="12"/>
      <c r="K30" s="12"/>
      <c r="L30" s="12"/>
      <c r="M30" s="12"/>
      <c r="N30" s="12"/>
      <c r="O30" s="12"/>
      <c r="P30" s="12"/>
      <c r="Q30" s="12"/>
      <c r="R30" s="13"/>
    </row>
    <row r="31" spans="2:18" ht="14.25" thickTop="1"/>
  </sheetData>
  <mergeCells count="4">
    <mergeCell ref="B7:R7"/>
    <mergeCell ref="B8:R9"/>
    <mergeCell ref="B15:R15"/>
    <mergeCell ref="B25:R25"/>
  </mergeCells>
  <phoneticPr fontId="4" type="noConversion"/>
  <pageMargins left="0.94488188976377963" right="0.55118110236220474" top="0.98425196850393704" bottom="0.98425196850393704" header="0.51181102362204722" footer="0.51181102362204722"/>
  <pageSetup paperSize="9" firstPageNumber="40"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C00000"/>
  </sheetPr>
  <dimension ref="A1:T281"/>
  <sheetViews>
    <sheetView view="pageBreakPreview" topLeftCell="A36" zoomScaleNormal="100" zoomScaleSheetLayoutView="100" workbookViewId="0">
      <selection activeCell="Q17" sqref="Q17"/>
    </sheetView>
  </sheetViews>
  <sheetFormatPr defaultColWidth="8.88671875" defaultRowHeight="13.5"/>
  <cols>
    <col min="1" max="1" width="5.77734375" style="2" customWidth="1"/>
    <col min="2" max="14" width="8" style="2" customWidth="1"/>
    <col min="15" max="15" width="5.77734375" style="2" customWidth="1"/>
    <col min="16" max="16384" width="8.88671875" style="2"/>
  </cols>
  <sheetData>
    <row r="1" spans="1:18" ht="31.5">
      <c r="A1" s="1203" t="s">
        <v>57</v>
      </c>
      <c r="B1" s="1203"/>
      <c r="C1" s="1203"/>
      <c r="D1" s="1203"/>
      <c r="E1" s="1203"/>
      <c r="F1" s="1203"/>
      <c r="G1" s="1203"/>
      <c r="H1" s="1203"/>
      <c r="I1" s="1203"/>
      <c r="J1" s="1203"/>
      <c r="K1" s="1203"/>
      <c r="L1" s="1203"/>
      <c r="M1" s="1203"/>
      <c r="N1" s="1203"/>
      <c r="O1" s="1203"/>
    </row>
    <row r="2" spans="1:18" ht="9.9499999999999993" customHeight="1">
      <c r="A2" s="2" t="s">
        <v>58</v>
      </c>
      <c r="B2"/>
      <c r="C2"/>
      <c r="D2"/>
      <c r="E2"/>
      <c r="F2"/>
      <c r="G2"/>
      <c r="H2"/>
      <c r="I2"/>
      <c r="J2"/>
      <c r="K2" s="1204"/>
      <c r="L2" s="1204"/>
      <c r="M2" s="1204"/>
      <c r="N2" s="1204"/>
      <c r="O2" s="1204"/>
    </row>
    <row r="3" spans="1:18" ht="18.75">
      <c r="A3" s="3" t="s">
        <v>59</v>
      </c>
      <c r="B3" s="3"/>
      <c r="C3" s="109"/>
      <c r="D3" s="109"/>
      <c r="E3" s="109"/>
      <c r="F3" s="109"/>
      <c r="G3" s="109"/>
      <c r="H3" s="109"/>
      <c r="I3"/>
      <c r="J3"/>
      <c r="K3" s="21"/>
      <c r="L3" s="21"/>
      <c r="M3" s="21"/>
      <c r="N3" s="21"/>
      <c r="O3" s="21"/>
    </row>
    <row r="4" spans="1:18" ht="9.9499999999999993" customHeight="1" thickBot="1">
      <c r="A4"/>
      <c r="B4"/>
      <c r="C4" s="16"/>
      <c r="D4" s="16"/>
      <c r="E4" s="16"/>
      <c r="F4" s="16"/>
      <c r="G4" s="16"/>
      <c r="H4" s="16"/>
      <c r="I4" s="16"/>
      <c r="J4" s="16"/>
      <c r="K4" s="16"/>
      <c r="L4" s="16"/>
      <c r="M4" s="16"/>
      <c r="N4" s="16"/>
      <c r="O4" s="16"/>
    </row>
    <row r="5" spans="1:18" ht="14.25" thickTop="1">
      <c r="A5" s="4"/>
      <c r="B5" s="5"/>
      <c r="C5" s="5"/>
      <c r="D5" s="5"/>
      <c r="E5" s="5"/>
      <c r="F5" s="5"/>
      <c r="G5" s="5"/>
      <c r="H5" s="5"/>
      <c r="I5" s="5"/>
      <c r="J5" s="5"/>
      <c r="K5" s="5"/>
      <c r="L5" s="5"/>
      <c r="M5" s="5"/>
      <c r="N5" s="5"/>
      <c r="O5" s="6"/>
    </row>
    <row r="6" spans="1:18">
      <c r="A6" s="7"/>
      <c r="O6" s="8"/>
      <c r="R6" s="2" t="s">
        <v>355</v>
      </c>
    </row>
    <row r="7" spans="1:18">
      <c r="A7" s="7"/>
      <c r="O7" s="8"/>
    </row>
    <row r="8" spans="1:18">
      <c r="A8" s="7"/>
      <c r="C8" s="22"/>
      <c r="D8" s="22"/>
      <c r="E8" s="22"/>
      <c r="F8" s="22"/>
      <c r="G8" s="22"/>
      <c r="H8" s="22"/>
      <c r="I8" s="22"/>
      <c r="J8" s="22"/>
      <c r="K8" s="22"/>
      <c r="L8" s="22"/>
      <c r="M8" s="22"/>
      <c r="N8" s="22"/>
      <c r="O8" s="111"/>
    </row>
    <row r="9" spans="1:18">
      <c r="A9" s="7"/>
      <c r="O9" s="8"/>
    </row>
    <row r="10" spans="1:18" ht="14.25" thickBot="1">
      <c r="A10" s="7"/>
      <c r="O10" s="8"/>
    </row>
    <row r="11" spans="1:18" ht="14.25" thickTop="1">
      <c r="A11" s="7"/>
      <c r="B11" s="102"/>
      <c r="C11" s="103"/>
      <c r="D11" s="103"/>
      <c r="E11" s="103"/>
      <c r="F11" s="103"/>
      <c r="G11" s="104"/>
      <c r="I11" s="102"/>
      <c r="J11" s="103"/>
      <c r="K11" s="103"/>
      <c r="L11" s="103"/>
      <c r="M11" s="103"/>
      <c r="N11" s="104"/>
      <c r="O11" s="8"/>
    </row>
    <row r="12" spans="1:18">
      <c r="A12" s="7"/>
      <c r="B12" s="105"/>
      <c r="G12" s="106"/>
      <c r="I12" s="105"/>
      <c r="N12" s="106"/>
      <c r="O12" s="8"/>
    </row>
    <row r="13" spans="1:18">
      <c r="A13" s="7"/>
      <c r="B13" s="105"/>
      <c r="G13" s="106"/>
      <c r="I13" s="105"/>
      <c r="N13" s="106"/>
      <c r="O13" s="8"/>
    </row>
    <row r="14" spans="1:18">
      <c r="A14" s="7"/>
      <c r="B14" s="105"/>
      <c r="G14" s="106"/>
      <c r="I14" s="105"/>
      <c r="N14" s="106"/>
      <c r="O14" s="8"/>
    </row>
    <row r="15" spans="1:18">
      <c r="A15" s="7"/>
      <c r="B15" s="105"/>
      <c r="G15" s="106"/>
      <c r="I15" s="105"/>
      <c r="N15" s="106"/>
      <c r="O15" s="8"/>
    </row>
    <row r="16" spans="1:18">
      <c r="A16" s="7"/>
      <c r="B16" s="105"/>
      <c r="G16" s="106"/>
      <c r="I16" s="105"/>
      <c r="N16" s="106"/>
      <c r="O16" s="8"/>
    </row>
    <row r="17" spans="1:15">
      <c r="A17" s="7"/>
      <c r="B17" s="105"/>
      <c r="G17" s="106"/>
      <c r="I17" s="105"/>
      <c r="N17" s="106"/>
      <c r="O17" s="8"/>
    </row>
    <row r="18" spans="1:15">
      <c r="A18" s="7"/>
      <c r="B18" s="105"/>
      <c r="G18" s="106"/>
      <c r="I18" s="105"/>
      <c r="N18" s="106"/>
      <c r="O18" s="8"/>
    </row>
    <row r="19" spans="1:15">
      <c r="A19" s="7"/>
      <c r="B19" s="105"/>
      <c r="G19" s="106"/>
      <c r="I19" s="105"/>
      <c r="N19" s="106"/>
      <c r="O19" s="8"/>
    </row>
    <row r="20" spans="1:15" ht="3" customHeight="1">
      <c r="A20" s="7"/>
      <c r="B20" s="105"/>
      <c r="G20" s="106"/>
      <c r="I20" s="105"/>
      <c r="N20" s="106"/>
      <c r="O20" s="8"/>
    </row>
    <row r="21" spans="1:15">
      <c r="A21" s="7"/>
      <c r="B21" s="105"/>
      <c r="G21" s="106"/>
      <c r="I21" s="105"/>
      <c r="N21" s="106"/>
      <c r="O21" s="8"/>
    </row>
    <row r="22" spans="1:15">
      <c r="A22" s="7"/>
      <c r="B22" s="105"/>
      <c r="G22" s="106"/>
      <c r="I22" s="105"/>
      <c r="N22" s="106"/>
      <c r="O22" s="8"/>
    </row>
    <row r="23" spans="1:15">
      <c r="A23" s="7"/>
      <c r="B23" s="105"/>
      <c r="G23" s="106"/>
      <c r="I23" s="105"/>
      <c r="N23" s="106"/>
      <c r="O23" s="8"/>
    </row>
    <row r="24" spans="1:15">
      <c r="A24" s="7"/>
      <c r="B24" s="105"/>
      <c r="G24" s="106"/>
      <c r="I24" s="105"/>
      <c r="N24" s="106"/>
      <c r="O24" s="8"/>
    </row>
    <row r="25" spans="1:15">
      <c r="A25" s="7"/>
      <c r="B25" s="105"/>
      <c r="G25" s="106"/>
      <c r="I25" s="105"/>
      <c r="N25" s="106"/>
      <c r="O25" s="8"/>
    </row>
    <row r="26" spans="1:15">
      <c r="A26" s="7"/>
      <c r="B26" s="105"/>
      <c r="G26" s="106"/>
      <c r="I26" s="105"/>
      <c r="N26" s="106"/>
      <c r="O26" s="8"/>
    </row>
    <row r="27" spans="1:15">
      <c r="A27" s="7"/>
      <c r="B27" s="105"/>
      <c r="G27" s="106"/>
      <c r="I27" s="105"/>
      <c r="N27" s="106"/>
      <c r="O27" s="8"/>
    </row>
    <row r="28" spans="1:15">
      <c r="A28" s="7"/>
      <c r="B28" s="105"/>
      <c r="G28" s="106"/>
      <c r="I28" s="105"/>
      <c r="N28" s="106"/>
      <c r="O28" s="8"/>
    </row>
    <row r="29" spans="1:15">
      <c r="A29" s="7"/>
      <c r="B29" s="105"/>
      <c r="G29" s="106"/>
      <c r="I29" s="105"/>
      <c r="N29" s="106"/>
      <c r="O29" s="8"/>
    </row>
    <row r="30" spans="1:15" ht="14.25" thickBot="1">
      <c r="A30" s="7"/>
      <c r="B30" s="110"/>
      <c r="C30" s="107"/>
      <c r="D30" s="107"/>
      <c r="E30" s="107"/>
      <c r="F30" s="107"/>
      <c r="G30" s="108"/>
      <c r="I30" s="110"/>
      <c r="J30" s="107"/>
      <c r="K30" s="107"/>
      <c r="L30" s="107"/>
      <c r="M30" s="107"/>
      <c r="N30" s="108"/>
      <c r="O30" s="8"/>
    </row>
    <row r="31" spans="1:15" ht="14.25" thickTop="1">
      <c r="A31" s="7"/>
      <c r="O31" s="8"/>
    </row>
    <row r="32" spans="1:15">
      <c r="A32" s="7"/>
      <c r="C32" s="1207" t="s">
        <v>1098</v>
      </c>
      <c r="D32" s="1207"/>
      <c r="E32" s="1207"/>
      <c r="F32" s="1207"/>
      <c r="J32" s="1207" t="s">
        <v>1098</v>
      </c>
      <c r="K32" s="1207"/>
      <c r="L32" s="1207"/>
      <c r="M32" s="1207"/>
      <c r="O32" s="8"/>
    </row>
    <row r="33" spans="1:15">
      <c r="A33" s="7"/>
      <c r="O33" s="8"/>
    </row>
    <row r="34" spans="1:15">
      <c r="A34" s="7"/>
      <c r="O34" s="8"/>
    </row>
    <row r="35" spans="1:15" ht="14.25" thickBot="1">
      <c r="A35" s="11"/>
      <c r="B35" s="12"/>
      <c r="C35" s="12"/>
      <c r="D35" s="12"/>
      <c r="E35" s="12"/>
      <c r="F35" s="12"/>
      <c r="G35" s="12"/>
      <c r="H35" s="12"/>
      <c r="I35" s="12"/>
      <c r="J35" s="12"/>
      <c r="K35" s="12"/>
      <c r="L35" s="12"/>
      <c r="M35" s="12"/>
      <c r="N35" s="12"/>
      <c r="O35" s="13"/>
    </row>
    <row r="36" spans="1:15" ht="32.25" thickTop="1">
      <c r="A36" s="1203" t="s">
        <v>57</v>
      </c>
      <c r="B36" s="1203"/>
      <c r="C36" s="1203"/>
      <c r="D36" s="1203"/>
      <c r="E36" s="1203"/>
      <c r="F36" s="1203"/>
      <c r="G36" s="1203"/>
      <c r="H36" s="1203"/>
      <c r="I36" s="1203"/>
      <c r="J36" s="1203"/>
      <c r="K36" s="1203"/>
      <c r="L36" s="1203"/>
      <c r="M36" s="1203"/>
      <c r="N36" s="1203"/>
      <c r="O36" s="1203"/>
    </row>
    <row r="37" spans="1:15" ht="9.9499999999999993" customHeight="1">
      <c r="A37" s="2" t="s">
        <v>58</v>
      </c>
      <c r="B37"/>
      <c r="C37"/>
      <c r="D37"/>
      <c r="E37"/>
      <c r="F37"/>
      <c r="G37"/>
      <c r="H37"/>
      <c r="I37"/>
      <c r="J37"/>
      <c r="K37" s="1204"/>
      <c r="L37" s="1204"/>
      <c r="M37" s="1204"/>
      <c r="N37" s="1204"/>
      <c r="O37" s="1204"/>
    </row>
    <row r="38" spans="1:15" ht="18.75">
      <c r="A38" s="3" t="s">
        <v>263</v>
      </c>
      <c r="B38" s="3"/>
      <c r="C38" s="109"/>
      <c r="D38" s="109"/>
      <c r="E38" s="109"/>
      <c r="F38" s="109"/>
      <c r="G38" s="109"/>
      <c r="H38" s="109"/>
      <c r="I38"/>
      <c r="J38"/>
      <c r="K38" s="21"/>
      <c r="L38" s="21"/>
      <c r="M38" s="21"/>
      <c r="N38" s="21"/>
      <c r="O38" s="21"/>
    </row>
    <row r="39" spans="1:15" ht="9.9499999999999993" customHeight="1" thickBot="1">
      <c r="A39"/>
      <c r="B39"/>
      <c r="C39" s="16"/>
      <c r="D39" s="16"/>
      <c r="E39" s="16"/>
      <c r="F39" s="16"/>
      <c r="G39" s="16"/>
      <c r="H39" s="16"/>
      <c r="I39" s="16"/>
      <c r="J39" s="16"/>
      <c r="K39" s="16"/>
      <c r="L39" s="16"/>
      <c r="M39" s="16"/>
      <c r="N39" s="16"/>
      <c r="O39" s="16"/>
    </row>
    <row r="40" spans="1:15" ht="14.25" thickTop="1">
      <c r="A40" s="4"/>
      <c r="B40" s="5"/>
      <c r="C40" s="5"/>
      <c r="D40" s="5"/>
      <c r="E40" s="5"/>
      <c r="F40" s="5"/>
      <c r="G40" s="5"/>
      <c r="H40" s="5"/>
      <c r="I40" s="5"/>
      <c r="J40" s="5"/>
      <c r="K40" s="5"/>
      <c r="L40" s="5"/>
      <c r="M40" s="5"/>
      <c r="N40" s="5"/>
      <c r="O40" s="6"/>
    </row>
    <row r="41" spans="1:15">
      <c r="A41" s="7"/>
      <c r="O41" s="8"/>
    </row>
    <row r="42" spans="1:15">
      <c r="A42" s="7"/>
      <c r="O42" s="8"/>
    </row>
    <row r="43" spans="1:15">
      <c r="A43" s="7"/>
      <c r="C43" s="22"/>
      <c r="D43" s="22"/>
      <c r="E43" s="22"/>
      <c r="F43" s="22"/>
      <c r="G43" s="22"/>
      <c r="H43" s="22"/>
      <c r="I43" s="22"/>
      <c r="J43" s="22"/>
      <c r="K43" s="22"/>
      <c r="L43" s="22"/>
      <c r="M43" s="22"/>
      <c r="N43" s="22"/>
      <c r="O43" s="111"/>
    </row>
    <row r="44" spans="1:15">
      <c r="A44" s="7"/>
      <c r="O44" s="8"/>
    </row>
    <row r="45" spans="1:15" ht="14.25" thickBot="1">
      <c r="A45" s="7"/>
      <c r="O45" s="8"/>
    </row>
    <row r="46" spans="1:15" ht="14.25" thickTop="1">
      <c r="A46" s="7"/>
      <c r="B46" s="102"/>
      <c r="C46" s="103"/>
      <c r="D46" s="103"/>
      <c r="E46" s="103"/>
      <c r="F46" s="103"/>
      <c r="G46" s="104"/>
      <c r="I46" s="102"/>
      <c r="J46" s="103"/>
      <c r="K46" s="103"/>
      <c r="L46" s="103"/>
      <c r="M46" s="103"/>
      <c r="N46" s="104"/>
      <c r="O46" s="8"/>
    </row>
    <row r="47" spans="1:15">
      <c r="A47" s="7"/>
      <c r="B47" s="105"/>
      <c r="G47" s="106"/>
      <c r="I47" s="105"/>
      <c r="N47" s="106"/>
      <c r="O47" s="8"/>
    </row>
    <row r="48" spans="1:15">
      <c r="A48" s="7"/>
      <c r="B48" s="105"/>
      <c r="G48" s="106"/>
      <c r="I48" s="105"/>
      <c r="N48" s="106"/>
      <c r="O48" s="8"/>
    </row>
    <row r="49" spans="1:15">
      <c r="A49" s="7"/>
      <c r="B49" s="105"/>
      <c r="G49" s="106"/>
      <c r="I49" s="105"/>
      <c r="N49" s="106"/>
      <c r="O49" s="8"/>
    </row>
    <row r="50" spans="1:15">
      <c r="A50" s="7"/>
      <c r="B50" s="105"/>
      <c r="G50" s="106"/>
      <c r="I50" s="105"/>
      <c r="N50" s="106"/>
      <c r="O50" s="8"/>
    </row>
    <row r="51" spans="1:15">
      <c r="A51" s="7"/>
      <c r="B51" s="105"/>
      <c r="G51" s="106"/>
      <c r="I51" s="105"/>
      <c r="N51" s="106"/>
      <c r="O51" s="8"/>
    </row>
    <row r="52" spans="1:15">
      <c r="A52" s="7"/>
      <c r="B52" s="105"/>
      <c r="G52" s="106"/>
      <c r="I52" s="105"/>
      <c r="N52" s="106"/>
      <c r="O52" s="8"/>
    </row>
    <row r="53" spans="1:15">
      <c r="A53" s="7"/>
      <c r="B53" s="105"/>
      <c r="G53" s="106"/>
      <c r="I53" s="105"/>
      <c r="N53" s="106"/>
      <c r="O53" s="8"/>
    </row>
    <row r="54" spans="1:15">
      <c r="A54" s="7"/>
      <c r="B54" s="105"/>
      <c r="G54" s="106"/>
      <c r="I54" s="105"/>
      <c r="N54" s="106"/>
      <c r="O54" s="8"/>
    </row>
    <row r="55" spans="1:15" ht="3" customHeight="1">
      <c r="A55" s="7"/>
      <c r="B55" s="105"/>
      <c r="G55" s="106"/>
      <c r="I55" s="105"/>
      <c r="N55" s="106"/>
      <c r="O55" s="8"/>
    </row>
    <row r="56" spans="1:15">
      <c r="A56" s="7"/>
      <c r="B56" s="105"/>
      <c r="G56" s="106"/>
      <c r="I56" s="105"/>
      <c r="N56" s="106"/>
      <c r="O56" s="8"/>
    </row>
    <row r="57" spans="1:15">
      <c r="A57" s="7"/>
      <c r="B57" s="105"/>
      <c r="G57" s="106"/>
      <c r="I57" s="105"/>
      <c r="N57" s="106"/>
      <c r="O57" s="8"/>
    </row>
    <row r="58" spans="1:15">
      <c r="A58" s="7"/>
      <c r="B58" s="105"/>
      <c r="G58" s="106"/>
      <c r="I58" s="105"/>
      <c r="N58" s="106"/>
      <c r="O58" s="8"/>
    </row>
    <row r="59" spans="1:15">
      <c r="A59" s="7"/>
      <c r="B59" s="105"/>
      <c r="G59" s="106"/>
      <c r="I59" s="105"/>
      <c r="N59" s="106"/>
      <c r="O59" s="8"/>
    </row>
    <row r="60" spans="1:15">
      <c r="A60" s="7"/>
      <c r="B60" s="105"/>
      <c r="G60" s="106"/>
      <c r="I60" s="105"/>
      <c r="N60" s="106"/>
      <c r="O60" s="8"/>
    </row>
    <row r="61" spans="1:15">
      <c r="A61" s="7"/>
      <c r="B61" s="105"/>
      <c r="G61" s="106"/>
      <c r="I61" s="105"/>
      <c r="N61" s="106"/>
      <c r="O61" s="8"/>
    </row>
    <row r="62" spans="1:15">
      <c r="A62" s="7"/>
      <c r="B62" s="105"/>
      <c r="G62" s="106"/>
      <c r="I62" s="105"/>
      <c r="N62" s="106"/>
      <c r="O62" s="8"/>
    </row>
    <row r="63" spans="1:15">
      <c r="A63" s="7"/>
      <c r="B63" s="105"/>
      <c r="G63" s="106"/>
      <c r="I63" s="105"/>
      <c r="N63" s="106"/>
      <c r="O63" s="8"/>
    </row>
    <row r="64" spans="1:15">
      <c r="A64" s="7"/>
      <c r="B64" s="105"/>
      <c r="G64" s="106"/>
      <c r="I64" s="105"/>
      <c r="N64" s="106"/>
      <c r="O64" s="8"/>
    </row>
    <row r="65" spans="1:18" ht="14.25" thickBot="1">
      <c r="A65" s="7"/>
      <c r="B65" s="110"/>
      <c r="C65" s="107"/>
      <c r="D65" s="107"/>
      <c r="E65" s="107"/>
      <c r="F65" s="107"/>
      <c r="G65" s="108"/>
      <c r="I65" s="110"/>
      <c r="J65" s="107"/>
      <c r="K65" s="107"/>
      <c r="L65" s="107"/>
      <c r="M65" s="107"/>
      <c r="N65" s="108"/>
      <c r="O65" s="8"/>
    </row>
    <row r="66" spans="1:18" ht="14.25" thickTop="1">
      <c r="A66" s="7"/>
      <c r="O66" s="8"/>
    </row>
    <row r="67" spans="1:18">
      <c r="A67" s="7"/>
      <c r="C67" s="1207" t="s">
        <v>1098</v>
      </c>
      <c r="D67" s="1207"/>
      <c r="E67" s="1207"/>
      <c r="F67" s="1207"/>
      <c r="J67" s="1207" t="s">
        <v>1098</v>
      </c>
      <c r="K67" s="1207"/>
      <c r="L67" s="1207"/>
      <c r="M67" s="1207"/>
      <c r="O67" s="8"/>
    </row>
    <row r="68" spans="1:18">
      <c r="A68" s="7"/>
      <c r="O68" s="8"/>
      <c r="R68" s="281"/>
    </row>
    <row r="69" spans="1:18">
      <c r="A69" s="7"/>
      <c r="O69" s="8"/>
    </row>
    <row r="70" spans="1:18" ht="14.25" thickBot="1">
      <c r="A70" s="11"/>
      <c r="B70" s="12"/>
      <c r="C70" s="12"/>
      <c r="D70" s="12"/>
      <c r="E70" s="12"/>
      <c r="F70" s="12"/>
      <c r="G70" s="12"/>
      <c r="H70" s="12"/>
      <c r="I70" s="12"/>
      <c r="J70" s="12"/>
      <c r="K70" s="12"/>
      <c r="L70" s="12"/>
      <c r="M70" s="12"/>
      <c r="N70" s="12"/>
      <c r="O70" s="13"/>
    </row>
    <row r="71" spans="1:18" ht="32.25" hidden="1" thickTop="1">
      <c r="A71" s="1203" t="s">
        <v>57</v>
      </c>
      <c r="B71" s="1203"/>
      <c r="C71" s="1203"/>
      <c r="D71" s="1203"/>
      <c r="E71" s="1203"/>
      <c r="F71" s="1203"/>
      <c r="G71" s="1203"/>
      <c r="H71" s="1203"/>
      <c r="I71" s="1203"/>
      <c r="J71" s="1203"/>
      <c r="K71" s="1203"/>
      <c r="L71" s="1203"/>
      <c r="M71" s="1203"/>
      <c r="N71" s="1203"/>
      <c r="O71" s="1203"/>
    </row>
    <row r="72" spans="1:18" ht="9.9499999999999993" hidden="1" customHeight="1">
      <c r="A72" s="2" t="s">
        <v>58</v>
      </c>
      <c r="B72"/>
      <c r="C72"/>
      <c r="D72"/>
      <c r="E72"/>
      <c r="F72"/>
      <c r="G72"/>
      <c r="H72"/>
      <c r="I72"/>
      <c r="J72"/>
      <c r="K72" s="1204"/>
      <c r="L72" s="1204"/>
      <c r="M72" s="1204"/>
      <c r="N72" s="1204"/>
      <c r="O72" s="1204"/>
    </row>
    <row r="73" spans="1:18" ht="18.75" hidden="1">
      <c r="A73" s="3" t="s">
        <v>238</v>
      </c>
      <c r="B73" s="3"/>
      <c r="C73" s="109"/>
      <c r="D73" s="109"/>
      <c r="E73" s="109"/>
      <c r="F73" s="109"/>
      <c r="G73" s="109"/>
      <c r="H73" s="109"/>
      <c r="I73"/>
      <c r="J73"/>
      <c r="K73" s="21"/>
      <c r="L73" s="21"/>
      <c r="M73" s="21"/>
      <c r="N73" s="21"/>
      <c r="O73" s="21"/>
    </row>
    <row r="74" spans="1:18" ht="9.9499999999999993" hidden="1" customHeight="1" thickBot="1">
      <c r="A74"/>
      <c r="B74"/>
      <c r="C74" s="16"/>
      <c r="D74" s="16"/>
      <c r="E74" s="16"/>
      <c r="F74" s="16"/>
      <c r="G74" s="16"/>
      <c r="H74" s="16"/>
      <c r="I74" s="16"/>
      <c r="J74" s="16"/>
      <c r="K74" s="16"/>
      <c r="L74" s="16"/>
      <c r="M74" s="16"/>
      <c r="N74" s="16"/>
      <c r="O74" s="16"/>
    </row>
    <row r="75" spans="1:18" ht="14.25" hidden="1" thickTop="1">
      <c r="A75" s="4"/>
      <c r="B75" s="5"/>
      <c r="C75" s="5"/>
      <c r="D75" s="5"/>
      <c r="E75" s="5"/>
      <c r="F75" s="5"/>
      <c r="G75" s="5"/>
      <c r="H75" s="5"/>
      <c r="I75" s="5"/>
      <c r="J75" s="5"/>
      <c r="K75" s="5"/>
      <c r="L75" s="5"/>
      <c r="M75" s="5"/>
      <c r="N75" s="5"/>
      <c r="O75" s="6"/>
    </row>
    <row r="76" spans="1:18" hidden="1">
      <c r="A76" s="7"/>
      <c r="O76" s="8"/>
    </row>
    <row r="77" spans="1:18" hidden="1">
      <c r="A77" s="7"/>
      <c r="O77" s="8"/>
    </row>
    <row r="78" spans="1:18" hidden="1">
      <c r="A78" s="7"/>
      <c r="C78" s="22"/>
      <c r="D78" s="22"/>
      <c r="E78" s="22"/>
      <c r="F78" s="22"/>
      <c r="G78" s="22"/>
      <c r="H78" s="22"/>
      <c r="I78" s="22"/>
      <c r="J78" s="22"/>
      <c r="K78" s="22"/>
      <c r="L78" s="22"/>
      <c r="M78" s="22"/>
      <c r="N78" s="22"/>
      <c r="O78" s="111"/>
    </row>
    <row r="79" spans="1:18" hidden="1">
      <c r="A79" s="7"/>
      <c r="O79" s="8"/>
    </row>
    <row r="80" spans="1:18" ht="14.25" hidden="1" thickBot="1">
      <c r="A80" s="7"/>
      <c r="O80" s="8"/>
    </row>
    <row r="81" spans="1:15" ht="14.25" hidden="1" thickTop="1">
      <c r="A81" s="7"/>
      <c r="B81" s="102"/>
      <c r="C81" s="103"/>
      <c r="D81" s="103"/>
      <c r="E81" s="103"/>
      <c r="F81" s="103"/>
      <c r="G81" s="104"/>
      <c r="I81" s="102"/>
      <c r="J81" s="103"/>
      <c r="K81" s="103"/>
      <c r="L81" s="103"/>
      <c r="M81" s="103"/>
      <c r="N81" s="104"/>
      <c r="O81" s="8"/>
    </row>
    <row r="82" spans="1:15" hidden="1">
      <c r="A82" s="7"/>
      <c r="B82" s="105"/>
      <c r="G82" s="106"/>
      <c r="I82" s="105"/>
      <c r="N82" s="106"/>
      <c r="O82" s="8"/>
    </row>
    <row r="83" spans="1:15" hidden="1">
      <c r="A83" s="7"/>
      <c r="B83" s="105"/>
      <c r="G83" s="106"/>
      <c r="I83" s="105"/>
      <c r="N83" s="106"/>
      <c r="O83" s="8"/>
    </row>
    <row r="84" spans="1:15" hidden="1">
      <c r="A84" s="7"/>
      <c r="B84" s="105"/>
      <c r="G84" s="106"/>
      <c r="I84" s="105"/>
      <c r="N84" s="106"/>
      <c r="O84" s="8"/>
    </row>
    <row r="85" spans="1:15" hidden="1">
      <c r="A85" s="7"/>
      <c r="B85" s="105"/>
      <c r="G85" s="106"/>
      <c r="I85" s="105"/>
      <c r="N85" s="106"/>
      <c r="O85" s="8"/>
    </row>
    <row r="86" spans="1:15" hidden="1">
      <c r="A86" s="7"/>
      <c r="B86" s="105"/>
      <c r="G86" s="106"/>
      <c r="I86" s="105"/>
      <c r="N86" s="106"/>
      <c r="O86" s="8"/>
    </row>
    <row r="87" spans="1:15" hidden="1">
      <c r="A87" s="7"/>
      <c r="B87" s="105"/>
      <c r="G87" s="106"/>
      <c r="I87" s="105"/>
      <c r="N87" s="106"/>
      <c r="O87" s="8"/>
    </row>
    <row r="88" spans="1:15" hidden="1">
      <c r="A88" s="7"/>
      <c r="B88" s="105"/>
      <c r="G88" s="106"/>
      <c r="I88" s="105"/>
      <c r="N88" s="106"/>
      <c r="O88" s="8"/>
    </row>
    <row r="89" spans="1:15" hidden="1">
      <c r="A89" s="7"/>
      <c r="B89" s="105"/>
      <c r="G89" s="106"/>
      <c r="I89" s="105"/>
      <c r="N89" s="106"/>
      <c r="O89" s="8"/>
    </row>
    <row r="90" spans="1:15" ht="3" hidden="1" customHeight="1">
      <c r="A90" s="7"/>
      <c r="B90" s="105"/>
      <c r="G90" s="106"/>
      <c r="I90" s="105"/>
      <c r="N90" s="106"/>
      <c r="O90" s="8"/>
    </row>
    <row r="91" spans="1:15" hidden="1">
      <c r="A91" s="7"/>
      <c r="B91" s="105"/>
      <c r="G91" s="106"/>
      <c r="I91" s="105"/>
      <c r="N91" s="106"/>
      <c r="O91" s="8"/>
    </row>
    <row r="92" spans="1:15" hidden="1">
      <c r="A92" s="7"/>
      <c r="B92" s="105"/>
      <c r="G92" s="106"/>
      <c r="I92" s="105"/>
      <c r="N92" s="106"/>
      <c r="O92" s="8"/>
    </row>
    <row r="93" spans="1:15" hidden="1">
      <c r="A93" s="7"/>
      <c r="B93" s="105"/>
      <c r="G93" s="106"/>
      <c r="I93" s="105"/>
      <c r="N93" s="106"/>
      <c r="O93" s="8"/>
    </row>
    <row r="94" spans="1:15" hidden="1">
      <c r="A94" s="7"/>
      <c r="B94" s="105"/>
      <c r="G94" s="106"/>
      <c r="I94" s="105"/>
      <c r="N94" s="106"/>
      <c r="O94" s="8"/>
    </row>
    <row r="95" spans="1:15" hidden="1">
      <c r="A95" s="7"/>
      <c r="B95" s="105"/>
      <c r="G95" s="106"/>
      <c r="I95" s="105"/>
      <c r="N95" s="106"/>
      <c r="O95" s="8"/>
    </row>
    <row r="96" spans="1:15" hidden="1">
      <c r="A96" s="7"/>
      <c r="B96" s="105"/>
      <c r="G96" s="106"/>
      <c r="I96" s="105"/>
      <c r="N96" s="106"/>
      <c r="O96" s="8"/>
    </row>
    <row r="97" spans="1:20" hidden="1">
      <c r="A97" s="7"/>
      <c r="B97" s="105"/>
      <c r="G97" s="106"/>
      <c r="I97" s="105"/>
      <c r="N97" s="106"/>
      <c r="O97" s="8"/>
    </row>
    <row r="98" spans="1:20" hidden="1">
      <c r="A98" s="7"/>
      <c r="B98" s="105"/>
      <c r="G98" s="106"/>
      <c r="I98" s="105"/>
      <c r="N98" s="106"/>
      <c r="O98" s="8"/>
    </row>
    <row r="99" spans="1:20" hidden="1">
      <c r="A99" s="7"/>
      <c r="B99" s="105"/>
      <c r="G99" s="106"/>
      <c r="I99" s="105"/>
      <c r="N99" s="106"/>
      <c r="O99" s="8"/>
    </row>
    <row r="100" spans="1:20" ht="14.25" hidden="1" thickBot="1">
      <c r="A100" s="7"/>
      <c r="B100" s="110"/>
      <c r="C100" s="107"/>
      <c r="D100" s="107"/>
      <c r="E100" s="107"/>
      <c r="F100" s="107"/>
      <c r="G100" s="108"/>
      <c r="I100" s="110"/>
      <c r="J100" s="107"/>
      <c r="K100" s="107"/>
      <c r="L100" s="107"/>
      <c r="M100" s="107"/>
      <c r="N100" s="108"/>
      <c r="O100" s="8"/>
    </row>
    <row r="101" spans="1:20" ht="14.25" hidden="1" thickTop="1">
      <c r="A101" s="7"/>
      <c r="O101" s="8"/>
      <c r="Q101" s="2" t="s">
        <v>234</v>
      </c>
      <c r="R101" s="2" t="s">
        <v>235</v>
      </c>
      <c r="S101" s="2" t="s">
        <v>236</v>
      </c>
      <c r="T101" s="2" t="s">
        <v>237</v>
      </c>
    </row>
    <row r="102" spans="1:20" hidden="1">
      <c r="A102" s="7"/>
      <c r="C102" s="2" t="str">
        <f>""&amp;Q102&amp;" 임반 "&amp;R102&amp;" 소반, 표준지번호 "&amp;S102&amp;"(표찰번호 "&amp;T102&amp;")"</f>
        <v>11-0 임반 2-0 소반, 표준지번호 1(표찰번호 19)</v>
      </c>
      <c r="J102" s="2" t="str">
        <f>""&amp;Q103&amp;" 임반 "&amp;R103&amp;" 소반, 표준지번호 "&amp;S103&amp;"(표찰번호 "&amp;T103&amp;")"</f>
        <v>11-0 임반 3-0 소반, 표준지번호 2(표찰번호 30)</v>
      </c>
      <c r="O102" s="8"/>
      <c r="Q102" s="2" t="s">
        <v>233</v>
      </c>
      <c r="R102" s="281" t="s">
        <v>210</v>
      </c>
      <c r="S102" s="2">
        <v>1</v>
      </c>
      <c r="T102" s="2">
        <v>19</v>
      </c>
    </row>
    <row r="103" spans="1:20" hidden="1">
      <c r="A103" s="7"/>
      <c r="O103" s="8"/>
      <c r="Q103" s="2" t="s">
        <v>233</v>
      </c>
      <c r="R103" s="281" t="s">
        <v>213</v>
      </c>
      <c r="S103" s="2">
        <v>2</v>
      </c>
      <c r="T103" s="2">
        <v>30</v>
      </c>
    </row>
    <row r="104" spans="1:20" hidden="1">
      <c r="A104" s="7"/>
      <c r="O104" s="8"/>
    </row>
    <row r="105" spans="1:20" ht="14.25" hidden="1" thickBot="1">
      <c r="A105" s="11"/>
      <c r="B105" s="12"/>
      <c r="C105" s="12"/>
      <c r="D105" s="12"/>
      <c r="E105" s="12"/>
      <c r="F105" s="12"/>
      <c r="G105" s="12"/>
      <c r="H105" s="12"/>
      <c r="I105" s="12"/>
      <c r="J105" s="12"/>
      <c r="K105" s="12"/>
      <c r="L105" s="12"/>
      <c r="M105" s="12"/>
      <c r="N105" s="12"/>
      <c r="O105" s="13"/>
    </row>
    <row r="106" spans="1:20" ht="32.25" hidden="1" thickTop="1">
      <c r="A106" s="1203" t="s">
        <v>57</v>
      </c>
      <c r="B106" s="1203"/>
      <c r="C106" s="1203"/>
      <c r="D106" s="1203"/>
      <c r="E106" s="1203"/>
      <c r="F106" s="1203"/>
      <c r="G106" s="1203"/>
      <c r="H106" s="1203"/>
      <c r="I106" s="1203"/>
      <c r="J106" s="1203"/>
      <c r="K106" s="1203"/>
      <c r="L106" s="1203"/>
      <c r="M106" s="1203"/>
      <c r="N106" s="1203"/>
      <c r="O106" s="1203"/>
    </row>
    <row r="107" spans="1:20" ht="9.9499999999999993" hidden="1" customHeight="1">
      <c r="A107" s="2" t="s">
        <v>58</v>
      </c>
      <c r="B107"/>
      <c r="C107"/>
      <c r="D107"/>
      <c r="E107"/>
      <c r="F107"/>
      <c r="G107"/>
      <c r="H107"/>
      <c r="I107"/>
      <c r="J107"/>
      <c r="K107" s="1204"/>
      <c r="L107" s="1204"/>
      <c r="M107" s="1204"/>
      <c r="N107" s="1204"/>
      <c r="O107" s="1204"/>
    </row>
    <row r="108" spans="1:20" ht="18.75" hidden="1">
      <c r="A108" s="3" t="s">
        <v>238</v>
      </c>
      <c r="B108" s="3"/>
      <c r="C108" s="109"/>
      <c r="D108" s="109"/>
      <c r="E108" s="109"/>
      <c r="F108" s="109"/>
      <c r="G108" s="109"/>
      <c r="H108" s="109"/>
      <c r="I108"/>
      <c r="J108"/>
      <c r="K108" s="21"/>
      <c r="L108" s="21"/>
      <c r="M108" s="21"/>
      <c r="N108" s="21"/>
      <c r="O108" s="21"/>
    </row>
    <row r="109" spans="1:20" ht="9.9499999999999993" hidden="1" customHeight="1" thickBot="1">
      <c r="A109"/>
      <c r="B109"/>
      <c r="C109" s="16"/>
      <c r="D109" s="16"/>
      <c r="E109" s="16"/>
      <c r="F109" s="16"/>
      <c r="G109" s="16"/>
      <c r="H109" s="16"/>
      <c r="I109" s="16"/>
      <c r="J109" s="16"/>
      <c r="K109" s="16"/>
      <c r="L109" s="16"/>
      <c r="M109" s="16"/>
      <c r="N109" s="16"/>
      <c r="O109" s="16"/>
    </row>
    <row r="110" spans="1:20" ht="14.25" hidden="1" thickTop="1">
      <c r="A110" s="4"/>
      <c r="B110" s="5"/>
      <c r="C110" s="5"/>
      <c r="D110" s="5"/>
      <c r="E110" s="5"/>
      <c r="F110" s="5"/>
      <c r="G110" s="5"/>
      <c r="H110" s="5"/>
      <c r="I110" s="5"/>
      <c r="J110" s="5"/>
      <c r="K110" s="5"/>
      <c r="L110" s="5"/>
      <c r="M110" s="5"/>
      <c r="N110" s="5"/>
      <c r="O110" s="6"/>
    </row>
    <row r="111" spans="1:20" hidden="1">
      <c r="A111" s="7"/>
      <c r="O111" s="8"/>
    </row>
    <row r="112" spans="1:20" hidden="1">
      <c r="A112" s="7"/>
      <c r="O112" s="8"/>
    </row>
    <row r="113" spans="1:15" hidden="1">
      <c r="A113" s="7"/>
      <c r="C113" s="22"/>
      <c r="D113" s="22"/>
      <c r="E113" s="22"/>
      <c r="F113" s="22"/>
      <c r="G113" s="22"/>
      <c r="H113" s="22"/>
      <c r="I113" s="22"/>
      <c r="J113" s="22"/>
      <c r="K113" s="22"/>
      <c r="L113" s="22"/>
      <c r="M113" s="22"/>
      <c r="N113" s="22"/>
      <c r="O113" s="111"/>
    </row>
    <row r="114" spans="1:15" hidden="1">
      <c r="A114" s="7"/>
      <c r="O114" s="8"/>
    </row>
    <row r="115" spans="1:15" ht="14.25" hidden="1" thickBot="1">
      <c r="A115" s="7"/>
      <c r="O115" s="8"/>
    </row>
    <row r="116" spans="1:15" ht="14.25" hidden="1" thickTop="1">
      <c r="A116" s="7"/>
      <c r="B116" s="102"/>
      <c r="C116" s="103"/>
      <c r="D116" s="103"/>
      <c r="E116" s="103"/>
      <c r="F116" s="103"/>
      <c r="G116" s="104"/>
      <c r="I116" s="102"/>
      <c r="J116" s="103"/>
      <c r="K116" s="103"/>
      <c r="L116" s="103"/>
      <c r="M116" s="103"/>
      <c r="N116" s="104"/>
      <c r="O116" s="8"/>
    </row>
    <row r="117" spans="1:15" hidden="1">
      <c r="A117" s="7"/>
      <c r="B117" s="105"/>
      <c r="G117" s="106"/>
      <c r="I117" s="105"/>
      <c r="N117" s="106"/>
      <c r="O117" s="8"/>
    </row>
    <row r="118" spans="1:15" hidden="1">
      <c r="A118" s="7"/>
      <c r="B118" s="105"/>
      <c r="G118" s="106"/>
      <c r="I118" s="105"/>
      <c r="N118" s="106"/>
      <c r="O118" s="8"/>
    </row>
    <row r="119" spans="1:15" hidden="1">
      <c r="A119" s="7"/>
      <c r="B119" s="105"/>
      <c r="G119" s="106"/>
      <c r="I119" s="105"/>
      <c r="N119" s="106"/>
      <c r="O119" s="8"/>
    </row>
    <row r="120" spans="1:15" hidden="1">
      <c r="A120" s="7"/>
      <c r="B120" s="105"/>
      <c r="G120" s="106"/>
      <c r="I120" s="105"/>
      <c r="N120" s="106"/>
      <c r="O120" s="8"/>
    </row>
    <row r="121" spans="1:15" hidden="1">
      <c r="A121" s="7"/>
      <c r="B121" s="105"/>
      <c r="G121" s="106"/>
      <c r="I121" s="105"/>
      <c r="N121" s="106"/>
      <c r="O121" s="8"/>
    </row>
    <row r="122" spans="1:15" hidden="1">
      <c r="A122" s="7"/>
      <c r="B122" s="105"/>
      <c r="G122" s="106"/>
      <c r="I122" s="105"/>
      <c r="N122" s="106"/>
      <c r="O122" s="8"/>
    </row>
    <row r="123" spans="1:15" hidden="1">
      <c r="A123" s="7"/>
      <c r="B123" s="105"/>
      <c r="G123" s="106"/>
      <c r="I123" s="105"/>
      <c r="N123" s="106"/>
      <c r="O123" s="8"/>
    </row>
    <row r="124" spans="1:15" hidden="1">
      <c r="A124" s="7"/>
      <c r="B124" s="105"/>
      <c r="G124" s="106"/>
      <c r="I124" s="105"/>
      <c r="N124" s="106"/>
      <c r="O124" s="8"/>
    </row>
    <row r="125" spans="1:15" ht="3" hidden="1" customHeight="1">
      <c r="A125" s="7"/>
      <c r="B125" s="105"/>
      <c r="G125" s="106"/>
      <c r="I125" s="105"/>
      <c r="N125" s="106"/>
      <c r="O125" s="8"/>
    </row>
    <row r="126" spans="1:15" hidden="1">
      <c r="A126" s="7"/>
      <c r="B126" s="105"/>
      <c r="G126" s="106"/>
      <c r="I126" s="105"/>
      <c r="N126" s="106"/>
      <c r="O126" s="8"/>
    </row>
    <row r="127" spans="1:15" hidden="1">
      <c r="A127" s="7"/>
      <c r="B127" s="105"/>
      <c r="G127" s="106"/>
      <c r="I127" s="105"/>
      <c r="N127" s="106"/>
      <c r="O127" s="8"/>
    </row>
    <row r="128" spans="1:15" hidden="1">
      <c r="A128" s="7"/>
      <c r="B128" s="105"/>
      <c r="G128" s="106"/>
      <c r="I128" s="105"/>
      <c r="N128" s="106"/>
      <c r="O128" s="8"/>
    </row>
    <row r="129" spans="1:20" hidden="1">
      <c r="A129" s="7"/>
      <c r="B129" s="105"/>
      <c r="G129" s="106"/>
      <c r="I129" s="105"/>
      <c r="N129" s="106"/>
      <c r="O129" s="8"/>
    </row>
    <row r="130" spans="1:20" hidden="1">
      <c r="A130" s="7"/>
      <c r="B130" s="105"/>
      <c r="G130" s="106"/>
      <c r="I130" s="105"/>
      <c r="N130" s="106"/>
      <c r="O130" s="8"/>
    </row>
    <row r="131" spans="1:20" hidden="1">
      <c r="A131" s="7"/>
      <c r="B131" s="105"/>
      <c r="G131" s="106"/>
      <c r="I131" s="105"/>
      <c r="N131" s="106"/>
      <c r="O131" s="8"/>
    </row>
    <row r="132" spans="1:20" hidden="1">
      <c r="A132" s="7"/>
      <c r="B132" s="105"/>
      <c r="G132" s="106"/>
      <c r="I132" s="105"/>
      <c r="N132" s="106"/>
      <c r="O132" s="8"/>
    </row>
    <row r="133" spans="1:20" hidden="1">
      <c r="A133" s="7"/>
      <c r="B133" s="105"/>
      <c r="G133" s="106"/>
      <c r="I133" s="105"/>
      <c r="N133" s="106"/>
      <c r="O133" s="8"/>
    </row>
    <row r="134" spans="1:20" hidden="1">
      <c r="A134" s="7"/>
      <c r="B134" s="105"/>
      <c r="G134" s="106"/>
      <c r="I134" s="105"/>
      <c r="N134" s="106"/>
      <c r="O134" s="8"/>
    </row>
    <row r="135" spans="1:20" ht="14.25" hidden="1" thickBot="1">
      <c r="A135" s="7"/>
      <c r="B135" s="110"/>
      <c r="C135" s="107"/>
      <c r="D135" s="107"/>
      <c r="E135" s="107"/>
      <c r="F135" s="107"/>
      <c r="G135" s="108"/>
      <c r="I135" s="110"/>
      <c r="J135" s="107"/>
      <c r="K135" s="107"/>
      <c r="L135" s="107"/>
      <c r="M135" s="107"/>
      <c r="N135" s="108"/>
      <c r="O135" s="8"/>
    </row>
    <row r="136" spans="1:20" ht="14.25" hidden="1" thickTop="1">
      <c r="A136" s="7"/>
      <c r="O136" s="8"/>
      <c r="Q136" s="2" t="s">
        <v>234</v>
      </c>
      <c r="R136" s="2" t="s">
        <v>235</v>
      </c>
      <c r="S136" s="2" t="s">
        <v>236</v>
      </c>
      <c r="T136" s="2" t="s">
        <v>237</v>
      </c>
    </row>
    <row r="137" spans="1:20" hidden="1">
      <c r="A137" s="7"/>
      <c r="C137" s="2" t="str">
        <f>""&amp;Q137&amp;" 임반 "&amp;R137&amp;" 소반, 표준지번호 "&amp;S137&amp;"(표찰번호 "&amp;T137&amp;")"</f>
        <v>11-0 임반 3-1 소반, 표준지번호 1(표찰번호 36)</v>
      </c>
      <c r="J137" s="2" t="str">
        <f>""&amp;Q138&amp;" 임반 "&amp;R138&amp;" 소반, 표준지번호 "&amp;S138&amp;"(표찰번호 "&amp;T138&amp;")"</f>
        <v>11-0 임반 4-0 소반, 표준지번호 2(표찰번호 14)</v>
      </c>
      <c r="O137" s="8"/>
      <c r="Q137" s="2" t="s">
        <v>233</v>
      </c>
      <c r="R137" s="281" t="s">
        <v>201</v>
      </c>
      <c r="S137" s="2">
        <v>1</v>
      </c>
      <c r="T137" s="2">
        <v>36</v>
      </c>
    </row>
    <row r="138" spans="1:20" hidden="1">
      <c r="A138" s="7"/>
      <c r="O138" s="8"/>
      <c r="Q138" s="2" t="s">
        <v>233</v>
      </c>
      <c r="R138" s="281" t="s">
        <v>200</v>
      </c>
      <c r="S138" s="2">
        <v>2</v>
      </c>
      <c r="T138" s="2">
        <v>14</v>
      </c>
    </row>
    <row r="139" spans="1:20" hidden="1">
      <c r="A139" s="7"/>
      <c r="O139" s="8"/>
    </row>
    <row r="140" spans="1:20" ht="14.25" hidden="1" thickBot="1">
      <c r="A140" s="11"/>
      <c r="B140" s="12"/>
      <c r="C140" s="12"/>
      <c r="D140" s="12"/>
      <c r="E140" s="12"/>
      <c r="F140" s="12"/>
      <c r="G140" s="12"/>
      <c r="H140" s="12"/>
      <c r="I140" s="12"/>
      <c r="J140" s="12"/>
      <c r="K140" s="12"/>
      <c r="L140" s="12"/>
      <c r="M140" s="12"/>
      <c r="N140" s="12"/>
      <c r="O140" s="13"/>
    </row>
    <row r="141" spans="1:20" ht="32.25" hidden="1" thickTop="1">
      <c r="A141" s="1203" t="s">
        <v>57</v>
      </c>
      <c r="B141" s="1203"/>
      <c r="C141" s="1203"/>
      <c r="D141" s="1203"/>
      <c r="E141" s="1203"/>
      <c r="F141" s="1203"/>
      <c r="G141" s="1203"/>
      <c r="H141" s="1203"/>
      <c r="I141" s="1203"/>
      <c r="J141" s="1203"/>
      <c r="K141" s="1203"/>
      <c r="L141" s="1203"/>
      <c r="M141" s="1203"/>
      <c r="N141" s="1203"/>
      <c r="O141" s="1203"/>
    </row>
    <row r="142" spans="1:20" ht="9.9499999999999993" hidden="1" customHeight="1">
      <c r="A142" s="2" t="s">
        <v>58</v>
      </c>
      <c r="B142"/>
      <c r="C142"/>
      <c r="D142"/>
      <c r="E142"/>
      <c r="F142"/>
      <c r="G142"/>
      <c r="H142"/>
      <c r="I142"/>
      <c r="J142"/>
      <c r="K142" s="1204"/>
      <c r="L142" s="1204"/>
      <c r="M142" s="1204"/>
      <c r="N142" s="1204"/>
      <c r="O142" s="1204"/>
    </row>
    <row r="143" spans="1:20" ht="18.75" hidden="1">
      <c r="A143" s="3" t="s">
        <v>240</v>
      </c>
      <c r="B143" s="3"/>
      <c r="C143" s="109"/>
      <c r="D143" s="109"/>
      <c r="E143" s="109"/>
      <c r="F143" s="109"/>
      <c r="G143" s="109"/>
      <c r="H143" s="109"/>
      <c r="I143"/>
      <c r="J143"/>
      <c r="K143" s="21"/>
      <c r="L143" s="21"/>
      <c r="M143" s="21"/>
      <c r="N143" s="21"/>
      <c r="O143" s="21"/>
    </row>
    <row r="144" spans="1:20" ht="9.9499999999999993" hidden="1" customHeight="1" thickBot="1">
      <c r="A144"/>
      <c r="B144"/>
      <c r="C144" s="16"/>
      <c r="D144" s="16"/>
      <c r="E144" s="16"/>
      <c r="F144" s="16"/>
      <c r="G144" s="16"/>
      <c r="H144" s="16"/>
      <c r="I144" s="16"/>
      <c r="J144" s="16"/>
      <c r="K144" s="16"/>
      <c r="L144" s="16"/>
      <c r="M144" s="16"/>
      <c r="N144" s="16"/>
      <c r="O144" s="16"/>
    </row>
    <row r="145" spans="1:15" ht="14.25" hidden="1" thickTop="1">
      <c r="A145" s="4"/>
      <c r="B145" s="5"/>
      <c r="C145" s="5"/>
      <c r="D145" s="5"/>
      <c r="E145" s="5"/>
      <c r="F145" s="5"/>
      <c r="G145" s="5"/>
      <c r="H145" s="5"/>
      <c r="I145" s="5"/>
      <c r="J145" s="5"/>
      <c r="K145" s="5"/>
      <c r="L145" s="5"/>
      <c r="M145" s="5"/>
      <c r="N145" s="5"/>
      <c r="O145" s="6"/>
    </row>
    <row r="146" spans="1:15" hidden="1">
      <c r="A146" s="7"/>
      <c r="O146" s="8"/>
    </row>
    <row r="147" spans="1:15" hidden="1">
      <c r="A147" s="7"/>
      <c r="O147" s="8"/>
    </row>
    <row r="148" spans="1:15" hidden="1">
      <c r="A148" s="7"/>
      <c r="C148" s="22"/>
      <c r="D148" s="22"/>
      <c r="E148" s="22"/>
      <c r="F148" s="22"/>
      <c r="G148" s="22"/>
      <c r="H148" s="22"/>
      <c r="I148" s="22"/>
      <c r="J148" s="22"/>
      <c r="K148" s="22"/>
      <c r="L148" s="22"/>
      <c r="M148" s="22"/>
      <c r="N148" s="22"/>
      <c r="O148" s="111"/>
    </row>
    <row r="149" spans="1:15" hidden="1">
      <c r="A149" s="7"/>
      <c r="O149" s="8"/>
    </row>
    <row r="150" spans="1:15" ht="14.25" hidden="1" thickBot="1">
      <c r="A150" s="7"/>
      <c r="O150" s="8"/>
    </row>
    <row r="151" spans="1:15" ht="14.25" hidden="1" thickTop="1">
      <c r="A151" s="7"/>
      <c r="B151" s="102"/>
      <c r="C151" s="103"/>
      <c r="D151" s="103"/>
      <c r="E151" s="103"/>
      <c r="F151" s="103"/>
      <c r="G151" s="104"/>
      <c r="I151" s="102"/>
      <c r="J151" s="103"/>
      <c r="K151" s="103"/>
      <c r="L151" s="103"/>
      <c r="M151" s="103"/>
      <c r="N151" s="104"/>
      <c r="O151" s="8"/>
    </row>
    <row r="152" spans="1:15" hidden="1">
      <c r="A152" s="7"/>
      <c r="B152" s="105"/>
      <c r="G152" s="106"/>
      <c r="I152" s="105"/>
      <c r="N152" s="106"/>
      <c r="O152" s="8"/>
    </row>
    <row r="153" spans="1:15" hidden="1">
      <c r="A153" s="7"/>
      <c r="B153" s="105"/>
      <c r="G153" s="106"/>
      <c r="I153" s="105"/>
      <c r="N153" s="106"/>
      <c r="O153" s="8"/>
    </row>
    <row r="154" spans="1:15" hidden="1">
      <c r="A154" s="7"/>
      <c r="B154" s="105"/>
      <c r="G154" s="106"/>
      <c r="I154" s="105"/>
      <c r="N154" s="106"/>
      <c r="O154" s="8"/>
    </row>
    <row r="155" spans="1:15" hidden="1">
      <c r="A155" s="7"/>
      <c r="B155" s="105"/>
      <c r="G155" s="106"/>
      <c r="I155" s="105"/>
      <c r="N155" s="106"/>
      <c r="O155" s="8"/>
    </row>
    <row r="156" spans="1:15" hidden="1">
      <c r="A156" s="7"/>
      <c r="B156" s="105"/>
      <c r="G156" s="106"/>
      <c r="I156" s="105"/>
      <c r="N156" s="106"/>
      <c r="O156" s="8"/>
    </row>
    <row r="157" spans="1:15" hidden="1">
      <c r="A157" s="7"/>
      <c r="B157" s="105"/>
      <c r="G157" s="106"/>
      <c r="I157" s="105"/>
      <c r="N157" s="106"/>
      <c r="O157" s="8"/>
    </row>
    <row r="158" spans="1:15" hidden="1">
      <c r="A158" s="7"/>
      <c r="B158" s="105"/>
      <c r="G158" s="106"/>
      <c r="I158" s="105"/>
      <c r="N158" s="106"/>
      <c r="O158" s="8"/>
    </row>
    <row r="159" spans="1:15" hidden="1">
      <c r="A159" s="7"/>
      <c r="B159" s="105"/>
      <c r="G159" s="106"/>
      <c r="I159" s="105"/>
      <c r="N159" s="106"/>
      <c r="O159" s="8"/>
    </row>
    <row r="160" spans="1:15" ht="3" hidden="1" customHeight="1">
      <c r="A160" s="7"/>
      <c r="B160" s="105"/>
      <c r="G160" s="106"/>
      <c r="I160" s="105"/>
      <c r="N160" s="106"/>
      <c r="O160" s="8"/>
    </row>
    <row r="161" spans="1:18" hidden="1">
      <c r="A161" s="7"/>
      <c r="B161" s="105"/>
      <c r="G161" s="106"/>
      <c r="I161" s="105"/>
      <c r="N161" s="106"/>
      <c r="O161" s="8"/>
    </row>
    <row r="162" spans="1:18" hidden="1">
      <c r="A162" s="7"/>
      <c r="B162" s="105"/>
      <c r="G162" s="106"/>
      <c r="I162" s="105"/>
      <c r="N162" s="106"/>
      <c r="O162" s="8"/>
    </row>
    <row r="163" spans="1:18" hidden="1">
      <c r="A163" s="7"/>
      <c r="B163" s="105"/>
      <c r="G163" s="106"/>
      <c r="I163" s="105"/>
      <c r="N163" s="106"/>
      <c r="O163" s="8"/>
    </row>
    <row r="164" spans="1:18" hidden="1">
      <c r="A164" s="7"/>
      <c r="B164" s="105"/>
      <c r="G164" s="106"/>
      <c r="I164" s="105"/>
      <c r="N164" s="106"/>
      <c r="O164" s="8"/>
    </row>
    <row r="165" spans="1:18" hidden="1">
      <c r="A165" s="7"/>
      <c r="B165" s="105"/>
      <c r="G165" s="106"/>
      <c r="I165" s="105"/>
      <c r="N165" s="106"/>
      <c r="O165" s="8"/>
    </row>
    <row r="166" spans="1:18" hidden="1">
      <c r="A166" s="7"/>
      <c r="B166" s="105"/>
      <c r="G166" s="106"/>
      <c r="I166" s="105"/>
      <c r="N166" s="106"/>
      <c r="O166" s="8"/>
    </row>
    <row r="167" spans="1:18" hidden="1">
      <c r="A167" s="7"/>
      <c r="B167" s="105"/>
      <c r="G167" s="106"/>
      <c r="I167" s="105"/>
      <c r="N167" s="106"/>
      <c r="O167" s="8"/>
    </row>
    <row r="168" spans="1:18" hidden="1">
      <c r="A168" s="7"/>
      <c r="B168" s="105"/>
      <c r="G168" s="106"/>
      <c r="I168" s="105"/>
      <c r="N168" s="106"/>
      <c r="O168" s="8"/>
    </row>
    <row r="169" spans="1:18" hidden="1">
      <c r="A169" s="7"/>
      <c r="B169" s="105"/>
      <c r="G169" s="106"/>
      <c r="I169" s="105"/>
      <c r="N169" s="106"/>
      <c r="O169" s="8"/>
    </row>
    <row r="170" spans="1:18" ht="14.25" hidden="1" thickBot="1">
      <c r="A170" s="7"/>
      <c r="B170" s="110"/>
      <c r="C170" s="107"/>
      <c r="D170" s="107"/>
      <c r="E170" s="107"/>
      <c r="F170" s="107"/>
      <c r="G170" s="108"/>
      <c r="I170" s="110"/>
      <c r="J170" s="107"/>
      <c r="K170" s="107"/>
      <c r="L170" s="107"/>
      <c r="M170" s="107"/>
      <c r="N170" s="108"/>
      <c r="O170" s="8"/>
    </row>
    <row r="171" spans="1:18" ht="14.25" hidden="1" thickTop="1">
      <c r="A171" s="7"/>
      <c r="O171" s="8"/>
    </row>
    <row r="172" spans="1:18" hidden="1">
      <c r="A172" s="7"/>
      <c r="C172" s="1207" t="s">
        <v>239</v>
      </c>
      <c r="D172" s="1207"/>
      <c r="E172" s="1207"/>
      <c r="F172" s="1207"/>
      <c r="J172" s="1207" t="s">
        <v>241</v>
      </c>
      <c r="K172" s="1207"/>
      <c r="L172" s="1207"/>
      <c r="M172" s="1207"/>
      <c r="O172" s="8"/>
    </row>
    <row r="173" spans="1:18" hidden="1">
      <c r="A173" s="7"/>
      <c r="O173" s="8"/>
      <c r="R173" s="281"/>
    </row>
    <row r="174" spans="1:18" hidden="1">
      <c r="A174" s="7"/>
      <c r="O174" s="8"/>
    </row>
    <row r="175" spans="1:18" ht="14.25" hidden="1" thickBot="1">
      <c r="A175" s="11"/>
      <c r="B175" s="12"/>
      <c r="C175" s="12"/>
      <c r="D175" s="12"/>
      <c r="E175" s="12"/>
      <c r="F175" s="12"/>
      <c r="G175" s="12"/>
      <c r="H175" s="12"/>
      <c r="I175" s="12"/>
      <c r="J175" s="12"/>
      <c r="K175" s="12"/>
      <c r="L175" s="12"/>
      <c r="M175" s="12"/>
      <c r="N175" s="12"/>
      <c r="O175" s="13"/>
    </row>
    <row r="176" spans="1:18" ht="32.25" hidden="1" thickTop="1">
      <c r="A176" s="1203" t="s">
        <v>57</v>
      </c>
      <c r="B176" s="1203"/>
      <c r="C176" s="1203"/>
      <c r="D176" s="1203"/>
      <c r="E176" s="1203"/>
      <c r="F176" s="1203"/>
      <c r="G176" s="1203"/>
      <c r="H176" s="1203"/>
      <c r="I176" s="1203"/>
      <c r="J176" s="1203"/>
      <c r="K176" s="1203"/>
      <c r="L176" s="1203"/>
      <c r="M176" s="1203"/>
      <c r="N176" s="1203"/>
      <c r="O176" s="1203"/>
    </row>
    <row r="177" spans="1:15" ht="9.9499999999999993" hidden="1" customHeight="1">
      <c r="A177" s="2" t="s">
        <v>58</v>
      </c>
      <c r="B177"/>
      <c r="C177"/>
      <c r="D177"/>
      <c r="E177"/>
      <c r="F177"/>
      <c r="G177"/>
      <c r="H177"/>
      <c r="I177"/>
      <c r="J177"/>
      <c r="K177" s="1204"/>
      <c r="L177" s="1204"/>
      <c r="M177" s="1204"/>
      <c r="N177" s="1204"/>
      <c r="O177" s="1204"/>
    </row>
    <row r="178" spans="1:15" ht="18.75" hidden="1">
      <c r="A178" s="3" t="s">
        <v>238</v>
      </c>
      <c r="B178" s="3"/>
      <c r="C178" s="109"/>
      <c r="D178" s="109"/>
      <c r="E178" s="109"/>
      <c r="F178" s="109"/>
      <c r="G178" s="109"/>
      <c r="H178" s="109"/>
      <c r="I178"/>
      <c r="J178"/>
      <c r="K178" s="21"/>
      <c r="L178" s="21"/>
      <c r="M178" s="21"/>
      <c r="N178" s="21"/>
      <c r="O178" s="21"/>
    </row>
    <row r="179" spans="1:15" ht="9.9499999999999993" hidden="1" customHeight="1" thickBot="1">
      <c r="A179"/>
      <c r="B179"/>
      <c r="C179" s="16"/>
      <c r="D179" s="16"/>
      <c r="E179" s="16"/>
      <c r="F179" s="16"/>
      <c r="G179" s="16"/>
      <c r="H179" s="16"/>
      <c r="I179" s="16"/>
      <c r="J179" s="16"/>
      <c r="K179" s="16"/>
      <c r="L179" s="16"/>
      <c r="M179" s="16"/>
      <c r="N179" s="16"/>
      <c r="O179" s="16"/>
    </row>
    <row r="180" spans="1:15" ht="14.25" hidden="1" thickTop="1">
      <c r="A180" s="4"/>
      <c r="B180" s="5"/>
      <c r="C180" s="5"/>
      <c r="D180" s="5"/>
      <c r="E180" s="5"/>
      <c r="F180" s="5"/>
      <c r="G180" s="5"/>
      <c r="H180" s="5"/>
      <c r="I180" s="5"/>
      <c r="J180" s="5"/>
      <c r="K180" s="5"/>
      <c r="L180" s="5"/>
      <c r="M180" s="5"/>
      <c r="N180" s="5"/>
      <c r="O180" s="6"/>
    </row>
    <row r="181" spans="1:15" hidden="1">
      <c r="A181" s="7"/>
      <c r="O181" s="8"/>
    </row>
    <row r="182" spans="1:15" hidden="1">
      <c r="A182" s="7"/>
      <c r="O182" s="8"/>
    </row>
    <row r="183" spans="1:15" hidden="1">
      <c r="A183" s="7"/>
      <c r="C183" s="22"/>
      <c r="D183" s="22"/>
      <c r="E183" s="22"/>
      <c r="F183" s="22"/>
      <c r="G183" s="22"/>
      <c r="H183" s="22"/>
      <c r="I183" s="22"/>
      <c r="J183" s="22"/>
      <c r="K183" s="22"/>
      <c r="L183" s="22"/>
      <c r="M183" s="22"/>
      <c r="N183" s="22"/>
      <c r="O183" s="111"/>
    </row>
    <row r="184" spans="1:15" hidden="1">
      <c r="A184" s="7"/>
      <c r="O184" s="8"/>
    </row>
    <row r="185" spans="1:15" ht="14.25" hidden="1" thickBot="1">
      <c r="A185" s="7"/>
      <c r="O185" s="8"/>
    </row>
    <row r="186" spans="1:15" ht="14.25" hidden="1" thickTop="1">
      <c r="A186" s="7"/>
      <c r="B186" s="102"/>
      <c r="C186" s="103"/>
      <c r="D186" s="103"/>
      <c r="E186" s="103"/>
      <c r="F186" s="103"/>
      <c r="G186" s="104"/>
      <c r="I186" s="102"/>
      <c r="J186" s="103"/>
      <c r="K186" s="103"/>
      <c r="L186" s="103"/>
      <c r="M186" s="103"/>
      <c r="N186" s="104"/>
      <c r="O186" s="8"/>
    </row>
    <row r="187" spans="1:15" hidden="1">
      <c r="A187" s="7"/>
      <c r="B187" s="105"/>
      <c r="G187" s="106"/>
      <c r="I187" s="105"/>
      <c r="N187" s="106"/>
      <c r="O187" s="8"/>
    </row>
    <row r="188" spans="1:15" hidden="1">
      <c r="A188" s="7"/>
      <c r="B188" s="105"/>
      <c r="G188" s="106"/>
      <c r="I188" s="105"/>
      <c r="N188" s="106"/>
      <c r="O188" s="8"/>
    </row>
    <row r="189" spans="1:15" hidden="1">
      <c r="A189" s="7"/>
      <c r="B189" s="105"/>
      <c r="G189" s="106"/>
      <c r="I189" s="105"/>
      <c r="N189" s="106"/>
      <c r="O189" s="8"/>
    </row>
    <row r="190" spans="1:15" hidden="1">
      <c r="A190" s="7"/>
      <c r="B190" s="105"/>
      <c r="G190" s="106"/>
      <c r="I190" s="105"/>
      <c r="N190" s="106"/>
      <c r="O190" s="8"/>
    </row>
    <row r="191" spans="1:15" hidden="1">
      <c r="A191" s="7"/>
      <c r="B191" s="105"/>
      <c r="G191" s="106"/>
      <c r="I191" s="105"/>
      <c r="N191" s="106"/>
      <c r="O191" s="8"/>
    </row>
    <row r="192" spans="1:15" hidden="1">
      <c r="A192" s="7"/>
      <c r="B192" s="105"/>
      <c r="G192" s="106"/>
      <c r="I192" s="105"/>
      <c r="N192" s="106"/>
      <c r="O192" s="8"/>
    </row>
    <row r="193" spans="1:20" hidden="1">
      <c r="A193" s="7"/>
      <c r="B193" s="105"/>
      <c r="G193" s="106"/>
      <c r="I193" s="105"/>
      <c r="N193" s="106"/>
      <c r="O193" s="8"/>
    </row>
    <row r="194" spans="1:20" hidden="1">
      <c r="A194" s="7"/>
      <c r="B194" s="105"/>
      <c r="G194" s="106"/>
      <c r="I194" s="105"/>
      <c r="N194" s="106"/>
      <c r="O194" s="8"/>
    </row>
    <row r="195" spans="1:20" ht="3" hidden="1" customHeight="1">
      <c r="A195" s="7"/>
      <c r="B195" s="105"/>
      <c r="G195" s="106"/>
      <c r="I195" s="105"/>
      <c r="N195" s="106"/>
      <c r="O195" s="8"/>
    </row>
    <row r="196" spans="1:20" hidden="1">
      <c r="A196" s="7"/>
      <c r="B196" s="105"/>
      <c r="G196" s="106"/>
      <c r="I196" s="105"/>
      <c r="N196" s="106"/>
      <c r="O196" s="8"/>
    </row>
    <row r="197" spans="1:20" hidden="1">
      <c r="A197" s="7"/>
      <c r="B197" s="105"/>
      <c r="G197" s="106"/>
      <c r="I197" s="105"/>
      <c r="N197" s="106"/>
      <c r="O197" s="8"/>
    </row>
    <row r="198" spans="1:20" hidden="1">
      <c r="A198" s="7"/>
      <c r="B198" s="105"/>
      <c r="G198" s="106"/>
      <c r="I198" s="105"/>
      <c r="N198" s="106"/>
      <c r="O198" s="8"/>
    </row>
    <row r="199" spans="1:20" hidden="1">
      <c r="A199" s="7"/>
      <c r="B199" s="105"/>
      <c r="G199" s="106"/>
      <c r="I199" s="105"/>
      <c r="N199" s="106"/>
      <c r="O199" s="8"/>
    </row>
    <row r="200" spans="1:20" hidden="1">
      <c r="A200" s="7"/>
      <c r="B200" s="105"/>
      <c r="G200" s="106"/>
      <c r="I200" s="105"/>
      <c r="N200" s="106"/>
      <c r="O200" s="8"/>
    </row>
    <row r="201" spans="1:20" hidden="1">
      <c r="A201" s="7"/>
      <c r="B201" s="105"/>
      <c r="G201" s="106"/>
      <c r="I201" s="105"/>
      <c r="N201" s="106"/>
      <c r="O201" s="8"/>
    </row>
    <row r="202" spans="1:20" hidden="1">
      <c r="A202" s="7"/>
      <c r="B202" s="105"/>
      <c r="G202" s="106"/>
      <c r="I202" s="105"/>
      <c r="N202" s="106"/>
      <c r="O202" s="8"/>
    </row>
    <row r="203" spans="1:20" hidden="1">
      <c r="A203" s="7"/>
      <c r="B203" s="105"/>
      <c r="G203" s="106"/>
      <c r="I203" s="105"/>
      <c r="N203" s="106"/>
      <c r="O203" s="8"/>
    </row>
    <row r="204" spans="1:20" hidden="1">
      <c r="A204" s="7"/>
      <c r="B204" s="105"/>
      <c r="G204" s="106"/>
      <c r="I204" s="105"/>
      <c r="N204" s="106"/>
      <c r="O204" s="8"/>
    </row>
    <row r="205" spans="1:20" ht="14.25" hidden="1" thickBot="1">
      <c r="A205" s="7"/>
      <c r="B205" s="110"/>
      <c r="C205" s="107"/>
      <c r="D205" s="107"/>
      <c r="E205" s="107"/>
      <c r="F205" s="107"/>
      <c r="G205" s="108"/>
      <c r="I205" s="110"/>
      <c r="J205" s="107"/>
      <c r="K205" s="107"/>
      <c r="L205" s="107"/>
      <c r="M205" s="107"/>
      <c r="N205" s="108"/>
      <c r="O205" s="8"/>
    </row>
    <row r="206" spans="1:20" ht="14.25" hidden="1" thickTop="1">
      <c r="A206" s="7"/>
      <c r="O206" s="8"/>
      <c r="Q206" s="2" t="s">
        <v>234</v>
      </c>
      <c r="R206" s="2" t="s">
        <v>235</v>
      </c>
      <c r="S206" s="2" t="s">
        <v>236</v>
      </c>
      <c r="T206" s="2" t="s">
        <v>237</v>
      </c>
    </row>
    <row r="207" spans="1:20" hidden="1">
      <c r="A207" s="7"/>
      <c r="C207" s="2" t="str">
        <f>""&amp;Q207&amp;" 임반 "&amp;R207&amp;" 소반, 표준지번호 "&amp;S207&amp;"(표찰번호 "&amp;T207&amp;")"</f>
        <v>11-0 임반 4-1 소반, 표준지번호 1(표찰번호 16)</v>
      </c>
      <c r="J207" s="2" t="str">
        <f>""&amp;Q208&amp;" 임반 "&amp;R208&amp;" 소반, 표준지번호 "&amp;S208&amp;"(표찰번호 "&amp;T208&amp;")"</f>
        <v>11-0 임반 4-2 소반, 표준지번호 2(표찰번호 8)</v>
      </c>
      <c r="O207" s="8"/>
      <c r="Q207" s="2" t="s">
        <v>233</v>
      </c>
      <c r="R207" s="281" t="s">
        <v>202</v>
      </c>
      <c r="S207" s="2">
        <v>1</v>
      </c>
      <c r="T207" s="2">
        <v>16</v>
      </c>
    </row>
    <row r="208" spans="1:20" hidden="1">
      <c r="A208" s="7"/>
      <c r="O208" s="8"/>
      <c r="Q208" s="2" t="s">
        <v>233</v>
      </c>
      <c r="R208" s="281" t="s">
        <v>203</v>
      </c>
      <c r="S208" s="2">
        <v>2</v>
      </c>
      <c r="T208" s="2">
        <v>8</v>
      </c>
    </row>
    <row r="209" spans="1:18" hidden="1">
      <c r="A209" s="7"/>
      <c r="O209" s="8"/>
    </row>
    <row r="210" spans="1:18" ht="14.25" hidden="1" thickBot="1">
      <c r="A210" s="11"/>
      <c r="B210" s="12"/>
      <c r="C210" s="12"/>
      <c r="D210" s="12"/>
      <c r="E210" s="12"/>
      <c r="F210" s="12"/>
      <c r="G210" s="12"/>
      <c r="H210" s="12"/>
      <c r="I210" s="12"/>
      <c r="J210" s="12"/>
      <c r="K210" s="12"/>
      <c r="L210" s="12"/>
      <c r="M210" s="12"/>
      <c r="N210" s="12"/>
      <c r="O210" s="13"/>
    </row>
    <row r="211" spans="1:18" ht="32.25" thickTop="1">
      <c r="A211" s="1203" t="s">
        <v>57</v>
      </c>
      <c r="B211" s="1203"/>
      <c r="C211" s="1203"/>
      <c r="D211" s="1203"/>
      <c r="E211" s="1203"/>
      <c r="F211" s="1203"/>
      <c r="G211" s="1203"/>
      <c r="H211" s="1203"/>
      <c r="I211" s="1203"/>
      <c r="J211" s="1203"/>
      <c r="K211" s="1203"/>
      <c r="L211" s="1203"/>
      <c r="M211" s="1203"/>
      <c r="N211" s="1203"/>
      <c r="O211" s="1203"/>
    </row>
    <row r="212" spans="1:18" ht="9.9499999999999993" customHeight="1">
      <c r="A212" s="2" t="s">
        <v>58</v>
      </c>
      <c r="B212"/>
      <c r="C212"/>
      <c r="D212"/>
      <c r="E212"/>
      <c r="F212"/>
      <c r="G212"/>
      <c r="H212"/>
      <c r="I212"/>
      <c r="J212"/>
      <c r="K212" s="1204"/>
      <c r="L212" s="1204"/>
      <c r="M212" s="1204"/>
      <c r="N212" s="1204"/>
      <c r="O212" s="1204"/>
    </row>
    <row r="213" spans="1:18" ht="18.75">
      <c r="A213" s="3" t="s">
        <v>59</v>
      </c>
      <c r="B213" s="3"/>
      <c r="C213" s="109"/>
      <c r="D213" s="109"/>
      <c r="E213" s="109"/>
      <c r="F213" s="109"/>
      <c r="G213" s="109"/>
      <c r="H213" s="109"/>
      <c r="I213"/>
      <c r="J213"/>
      <c r="K213" s="21"/>
      <c r="L213" s="21"/>
      <c r="M213" s="21"/>
      <c r="N213" s="21"/>
      <c r="O213" s="21"/>
    </row>
    <row r="214" spans="1:18" ht="9.9499999999999993" customHeight="1" thickBot="1">
      <c r="A214"/>
      <c r="B214"/>
      <c r="C214" s="16"/>
      <c r="D214" s="16"/>
      <c r="E214" s="16"/>
      <c r="F214" s="16"/>
      <c r="G214" s="16"/>
      <c r="H214" s="16"/>
      <c r="I214" s="16"/>
      <c r="J214" s="16"/>
      <c r="K214" s="16"/>
      <c r="L214" s="16"/>
      <c r="M214" s="16"/>
      <c r="N214" s="16"/>
      <c r="O214" s="16"/>
    </row>
    <row r="215" spans="1:18" ht="14.25" thickTop="1">
      <c r="A215" s="4"/>
      <c r="B215" s="5"/>
      <c r="C215" s="5"/>
      <c r="D215" s="5"/>
      <c r="E215" s="5"/>
      <c r="F215" s="5"/>
      <c r="G215" s="5"/>
      <c r="H215" s="5"/>
      <c r="I215" s="5"/>
      <c r="J215" s="5"/>
      <c r="K215" s="5"/>
      <c r="L215" s="5"/>
      <c r="M215" s="5"/>
      <c r="N215" s="5"/>
      <c r="O215" s="6"/>
    </row>
    <row r="216" spans="1:18">
      <c r="A216" s="7"/>
      <c r="O216" s="8"/>
      <c r="R216" s="2" t="s">
        <v>355</v>
      </c>
    </row>
    <row r="217" spans="1:18">
      <c r="A217" s="7"/>
      <c r="O217" s="8"/>
      <c r="R217" s="2" t="s">
        <v>356</v>
      </c>
    </row>
    <row r="218" spans="1:18">
      <c r="A218" s="7"/>
      <c r="C218" s="22"/>
      <c r="D218" s="22"/>
      <c r="E218" s="22"/>
      <c r="F218" s="22"/>
      <c r="G218" s="22"/>
      <c r="H218" s="22"/>
      <c r="I218" s="22"/>
      <c r="J218" s="22"/>
      <c r="K218" s="22"/>
      <c r="L218" s="22"/>
      <c r="M218" s="22"/>
      <c r="N218" s="22"/>
      <c r="O218" s="111"/>
    </row>
    <row r="219" spans="1:18">
      <c r="A219" s="7"/>
      <c r="O219" s="8"/>
    </row>
    <row r="220" spans="1:18" ht="14.25" thickBot="1">
      <c r="A220" s="7"/>
      <c r="O220" s="8"/>
    </row>
    <row r="221" spans="1:18" ht="14.25" thickTop="1">
      <c r="A221" s="7"/>
      <c r="B221" s="102"/>
      <c r="C221" s="103"/>
      <c r="D221" s="103"/>
      <c r="E221" s="103"/>
      <c r="F221" s="103"/>
      <c r="G221" s="104"/>
      <c r="I221" s="102"/>
      <c r="J221" s="103"/>
      <c r="K221" s="103"/>
      <c r="L221" s="103"/>
      <c r="M221" s="103"/>
      <c r="N221" s="104"/>
      <c r="O221" s="8"/>
    </row>
    <row r="222" spans="1:18">
      <c r="A222" s="7"/>
      <c r="B222" s="105"/>
      <c r="G222" s="106"/>
      <c r="I222" s="105"/>
      <c r="N222" s="106"/>
      <c r="O222" s="8"/>
    </row>
    <row r="223" spans="1:18">
      <c r="A223" s="7"/>
      <c r="B223" s="105"/>
      <c r="G223" s="106"/>
      <c r="I223" s="105"/>
      <c r="N223" s="106"/>
      <c r="O223" s="8"/>
    </row>
    <row r="224" spans="1:18">
      <c r="A224" s="7"/>
      <c r="B224" s="105"/>
      <c r="G224" s="106"/>
      <c r="I224" s="105"/>
      <c r="N224" s="106"/>
      <c r="O224" s="8"/>
    </row>
    <row r="225" spans="1:15">
      <c r="A225" s="7"/>
      <c r="B225" s="105"/>
      <c r="G225" s="106"/>
      <c r="I225" s="105"/>
      <c r="N225" s="106"/>
      <c r="O225" s="8"/>
    </row>
    <row r="226" spans="1:15">
      <c r="A226" s="7"/>
      <c r="B226" s="105"/>
      <c r="G226" s="106"/>
      <c r="I226" s="105"/>
      <c r="N226" s="106"/>
      <c r="O226" s="8"/>
    </row>
    <row r="227" spans="1:15">
      <c r="A227" s="7"/>
      <c r="B227" s="105"/>
      <c r="G227" s="106"/>
      <c r="I227" s="105"/>
      <c r="N227" s="106"/>
      <c r="O227" s="8"/>
    </row>
    <row r="228" spans="1:15">
      <c r="A228" s="7"/>
      <c r="B228" s="105"/>
      <c r="G228" s="106"/>
      <c r="I228" s="105"/>
      <c r="N228" s="106"/>
      <c r="O228" s="8"/>
    </row>
    <row r="229" spans="1:15">
      <c r="A229" s="7"/>
      <c r="B229" s="105"/>
      <c r="G229" s="106"/>
      <c r="I229" s="105"/>
      <c r="N229" s="106"/>
      <c r="O229" s="8"/>
    </row>
    <row r="230" spans="1:15" ht="3" customHeight="1">
      <c r="A230" s="7"/>
      <c r="B230" s="105"/>
      <c r="G230" s="106"/>
      <c r="I230" s="105"/>
      <c r="N230" s="106"/>
      <c r="O230" s="8"/>
    </row>
    <row r="231" spans="1:15">
      <c r="A231" s="7"/>
      <c r="B231" s="105"/>
      <c r="G231" s="106"/>
      <c r="I231" s="105"/>
      <c r="N231" s="106"/>
      <c r="O231" s="8"/>
    </row>
    <row r="232" spans="1:15">
      <c r="A232" s="7"/>
      <c r="B232" s="105"/>
      <c r="G232" s="106"/>
      <c r="I232" s="105"/>
      <c r="N232" s="106"/>
      <c r="O232" s="8"/>
    </row>
    <row r="233" spans="1:15">
      <c r="A233" s="7"/>
      <c r="B233" s="105"/>
      <c r="G233" s="106"/>
      <c r="I233" s="105"/>
      <c r="N233" s="106"/>
      <c r="O233" s="8"/>
    </row>
    <row r="234" spans="1:15">
      <c r="A234" s="7"/>
      <c r="B234" s="105"/>
      <c r="G234" s="106"/>
      <c r="I234" s="105"/>
      <c r="N234" s="106"/>
      <c r="O234" s="8"/>
    </row>
    <row r="235" spans="1:15">
      <c r="A235" s="7"/>
      <c r="B235" s="105"/>
      <c r="G235" s="106"/>
      <c r="I235" s="105"/>
      <c r="N235" s="106"/>
      <c r="O235" s="8"/>
    </row>
    <row r="236" spans="1:15">
      <c r="A236" s="7"/>
      <c r="B236" s="105"/>
      <c r="G236" s="106"/>
      <c r="I236" s="105"/>
      <c r="N236" s="106"/>
      <c r="O236" s="8"/>
    </row>
    <row r="237" spans="1:15">
      <c r="A237" s="7"/>
      <c r="B237" s="105"/>
      <c r="G237" s="106"/>
      <c r="I237" s="105"/>
      <c r="N237" s="106"/>
      <c r="O237" s="8"/>
    </row>
    <row r="238" spans="1:15">
      <c r="A238" s="7"/>
      <c r="B238" s="105"/>
      <c r="G238" s="106"/>
      <c r="I238" s="105"/>
      <c r="N238" s="106"/>
      <c r="O238" s="8"/>
    </row>
    <row r="239" spans="1:15">
      <c r="A239" s="7"/>
      <c r="B239" s="105"/>
      <c r="G239" s="106"/>
      <c r="I239" s="105"/>
      <c r="N239" s="106"/>
      <c r="O239" s="8"/>
    </row>
    <row r="240" spans="1:15" ht="14.25" thickBot="1">
      <c r="A240" s="7"/>
      <c r="B240" s="110"/>
      <c r="C240" s="107"/>
      <c r="D240" s="107"/>
      <c r="E240" s="107"/>
      <c r="F240" s="107"/>
      <c r="G240" s="108"/>
      <c r="I240" s="110"/>
      <c r="J240" s="107"/>
      <c r="K240" s="107"/>
      <c r="L240" s="107"/>
      <c r="M240" s="107"/>
      <c r="N240" s="108"/>
      <c r="O240" s="8"/>
    </row>
    <row r="241" spans="1:15" ht="14.25" thickTop="1">
      <c r="A241" s="7"/>
      <c r="O241" s="8"/>
    </row>
    <row r="242" spans="1:15">
      <c r="A242" s="7"/>
      <c r="C242" s="1207" t="s">
        <v>360</v>
      </c>
      <c r="D242" s="1207"/>
      <c r="E242" s="1207"/>
      <c r="F242" s="1207"/>
      <c r="J242" s="1207" t="s">
        <v>361</v>
      </c>
      <c r="K242" s="1207"/>
      <c r="L242" s="1207"/>
      <c r="M242" s="1207"/>
      <c r="O242" s="8"/>
    </row>
    <row r="243" spans="1:15">
      <c r="A243" s="7"/>
      <c r="O243" s="8"/>
    </row>
    <row r="244" spans="1:15">
      <c r="A244" s="7"/>
      <c r="O244" s="8"/>
    </row>
    <row r="245" spans="1:15" ht="14.25" thickBot="1">
      <c r="A245" s="11"/>
      <c r="B245" s="12"/>
      <c r="C245" s="12"/>
      <c r="D245" s="12"/>
      <c r="E245" s="12"/>
      <c r="F245" s="12"/>
      <c r="G245" s="12"/>
      <c r="H245" s="12"/>
      <c r="I245" s="12"/>
      <c r="J245" s="12"/>
      <c r="K245" s="12"/>
      <c r="L245" s="12"/>
      <c r="M245" s="12"/>
      <c r="N245" s="12"/>
      <c r="O245" s="13"/>
    </row>
    <row r="246" spans="1:15" ht="32.25" thickTop="1">
      <c r="A246" s="1203" t="s">
        <v>57</v>
      </c>
      <c r="B246" s="1203"/>
      <c r="C246" s="1203"/>
      <c r="D246" s="1203"/>
      <c r="E246" s="1203"/>
      <c r="F246" s="1203"/>
      <c r="G246" s="1203"/>
      <c r="H246" s="1203"/>
      <c r="I246" s="1203"/>
      <c r="J246" s="1203"/>
      <c r="K246" s="1203"/>
      <c r="L246" s="1203"/>
      <c r="M246" s="1203"/>
      <c r="N246" s="1203"/>
      <c r="O246" s="1203"/>
    </row>
    <row r="247" spans="1:15" ht="9.9499999999999993" customHeight="1">
      <c r="A247" s="2" t="s">
        <v>58</v>
      </c>
      <c r="B247"/>
      <c r="C247"/>
      <c r="D247"/>
      <c r="E247"/>
      <c r="F247"/>
      <c r="G247"/>
      <c r="H247"/>
      <c r="I247"/>
      <c r="J247"/>
      <c r="K247" s="1204"/>
      <c r="L247" s="1204"/>
      <c r="M247" s="1204"/>
      <c r="N247" s="1204"/>
      <c r="O247" s="1204"/>
    </row>
    <row r="248" spans="1:15" ht="18.75">
      <c r="A248" s="3" t="s">
        <v>263</v>
      </c>
      <c r="B248" s="3"/>
      <c r="C248" s="109"/>
      <c r="D248" s="109"/>
      <c r="E248" s="109"/>
      <c r="F248" s="109"/>
      <c r="G248" s="109"/>
      <c r="H248" s="109"/>
      <c r="I248"/>
      <c r="J248"/>
      <c r="K248" s="21"/>
      <c r="L248" s="21"/>
      <c r="M248" s="21"/>
      <c r="N248" s="21"/>
      <c r="O248" s="21"/>
    </row>
    <row r="249" spans="1:15" ht="9.9499999999999993" customHeight="1" thickBot="1">
      <c r="A249"/>
      <c r="B249"/>
      <c r="C249" s="16"/>
      <c r="D249" s="16"/>
      <c r="E249" s="16"/>
      <c r="F249" s="16"/>
      <c r="G249" s="16"/>
      <c r="H249" s="16"/>
      <c r="I249" s="16"/>
      <c r="J249" s="16"/>
      <c r="K249" s="16"/>
      <c r="L249" s="16"/>
      <c r="M249" s="16"/>
      <c r="N249" s="16"/>
      <c r="O249" s="16"/>
    </row>
    <row r="250" spans="1:15" ht="14.25" thickTop="1">
      <c r="A250" s="4"/>
      <c r="B250" s="5"/>
      <c r="C250" s="5"/>
      <c r="D250" s="5"/>
      <c r="E250" s="5"/>
      <c r="F250" s="5"/>
      <c r="G250" s="5"/>
      <c r="H250" s="5"/>
      <c r="I250" s="5"/>
      <c r="J250" s="5"/>
      <c r="K250" s="5"/>
      <c r="L250" s="5"/>
      <c r="M250" s="5"/>
      <c r="N250" s="5"/>
      <c r="O250" s="6"/>
    </row>
    <row r="251" spans="1:15">
      <c r="A251" s="7"/>
      <c r="O251" s="8"/>
    </row>
    <row r="252" spans="1:15">
      <c r="A252" s="7"/>
      <c r="O252" s="8"/>
    </row>
    <row r="253" spans="1:15">
      <c r="A253" s="7"/>
      <c r="C253" s="22"/>
      <c r="D253" s="22"/>
      <c r="E253" s="22"/>
      <c r="F253" s="22"/>
      <c r="G253" s="22"/>
      <c r="H253" s="22"/>
      <c r="I253" s="22"/>
      <c r="J253" s="22"/>
      <c r="K253" s="22"/>
      <c r="L253" s="22"/>
      <c r="M253" s="22"/>
      <c r="N253" s="22"/>
      <c r="O253" s="111"/>
    </row>
    <row r="254" spans="1:15">
      <c r="A254" s="7"/>
      <c r="O254" s="8"/>
    </row>
    <row r="255" spans="1:15" ht="14.25" thickBot="1">
      <c r="A255" s="7"/>
      <c r="O255" s="8"/>
    </row>
    <row r="256" spans="1:15" ht="14.25" thickTop="1">
      <c r="A256" s="7"/>
      <c r="B256" s="102"/>
      <c r="C256" s="103"/>
      <c r="D256" s="103"/>
      <c r="E256" s="103"/>
      <c r="F256" s="103"/>
      <c r="G256" s="104"/>
      <c r="I256" s="102"/>
      <c r="J256" s="103"/>
      <c r="K256" s="103"/>
      <c r="L256" s="103"/>
      <c r="M256" s="103"/>
      <c r="N256" s="104"/>
      <c r="O256" s="8"/>
    </row>
    <row r="257" spans="1:15">
      <c r="A257" s="7"/>
      <c r="B257" s="105"/>
      <c r="G257" s="106"/>
      <c r="I257" s="105"/>
      <c r="N257" s="106"/>
      <c r="O257" s="8"/>
    </row>
    <row r="258" spans="1:15">
      <c r="A258" s="7"/>
      <c r="B258" s="105"/>
      <c r="G258" s="106"/>
      <c r="I258" s="105"/>
      <c r="N258" s="106"/>
      <c r="O258" s="8"/>
    </row>
    <row r="259" spans="1:15">
      <c r="A259" s="7"/>
      <c r="B259" s="105"/>
      <c r="G259" s="106"/>
      <c r="I259" s="105"/>
      <c r="N259" s="106"/>
      <c r="O259" s="8"/>
    </row>
    <row r="260" spans="1:15">
      <c r="A260" s="7"/>
      <c r="B260" s="105"/>
      <c r="G260" s="106"/>
      <c r="I260" s="105"/>
      <c r="N260" s="106"/>
      <c r="O260" s="8"/>
    </row>
    <row r="261" spans="1:15">
      <c r="A261" s="7"/>
      <c r="B261" s="105"/>
      <c r="G261" s="106"/>
      <c r="I261" s="105"/>
      <c r="N261" s="106"/>
      <c r="O261" s="8"/>
    </row>
    <row r="262" spans="1:15">
      <c r="A262" s="7"/>
      <c r="B262" s="105"/>
      <c r="G262" s="106"/>
      <c r="I262" s="105"/>
      <c r="N262" s="106"/>
      <c r="O262" s="8"/>
    </row>
    <row r="263" spans="1:15">
      <c r="A263" s="7"/>
      <c r="B263" s="105"/>
      <c r="G263" s="106"/>
      <c r="I263" s="105"/>
      <c r="N263" s="106"/>
      <c r="O263" s="8"/>
    </row>
    <row r="264" spans="1:15">
      <c r="A264" s="7"/>
      <c r="B264" s="105"/>
      <c r="G264" s="106"/>
      <c r="I264" s="105"/>
      <c r="N264" s="106"/>
      <c r="O264" s="8"/>
    </row>
    <row r="265" spans="1:15" ht="3" customHeight="1">
      <c r="A265" s="7"/>
      <c r="B265" s="105"/>
      <c r="G265" s="106"/>
      <c r="I265" s="105"/>
      <c r="N265" s="106"/>
      <c r="O265" s="8"/>
    </row>
    <row r="266" spans="1:15">
      <c r="A266" s="7"/>
      <c r="B266" s="105"/>
      <c r="G266" s="106"/>
      <c r="I266" s="105"/>
      <c r="N266" s="106"/>
      <c r="O266" s="8"/>
    </row>
    <row r="267" spans="1:15">
      <c r="A267" s="7"/>
      <c r="B267" s="105"/>
      <c r="G267" s="106"/>
      <c r="I267" s="105"/>
      <c r="N267" s="106"/>
      <c r="O267" s="8"/>
    </row>
    <row r="268" spans="1:15">
      <c r="A268" s="7"/>
      <c r="B268" s="105"/>
      <c r="G268" s="106"/>
      <c r="I268" s="105"/>
      <c r="N268" s="106"/>
      <c r="O268" s="8"/>
    </row>
    <row r="269" spans="1:15">
      <c r="A269" s="7"/>
      <c r="B269" s="105"/>
      <c r="G269" s="106"/>
      <c r="I269" s="105"/>
      <c r="N269" s="106"/>
      <c r="O269" s="8"/>
    </row>
    <row r="270" spans="1:15">
      <c r="A270" s="7"/>
      <c r="B270" s="105"/>
      <c r="G270" s="106"/>
      <c r="I270" s="105"/>
      <c r="N270" s="106"/>
      <c r="O270" s="8"/>
    </row>
    <row r="271" spans="1:15">
      <c r="A271" s="7"/>
      <c r="B271" s="105"/>
      <c r="G271" s="106"/>
      <c r="I271" s="105"/>
      <c r="N271" s="106"/>
      <c r="O271" s="8"/>
    </row>
    <row r="272" spans="1:15">
      <c r="A272" s="7"/>
      <c r="B272" s="105"/>
      <c r="G272" s="106"/>
      <c r="I272" s="105"/>
      <c r="N272" s="106"/>
      <c r="O272" s="8"/>
    </row>
    <row r="273" spans="1:18">
      <c r="A273" s="7"/>
      <c r="B273" s="105"/>
      <c r="G273" s="106"/>
      <c r="I273" s="105"/>
      <c r="N273" s="106"/>
      <c r="O273" s="8"/>
    </row>
    <row r="274" spans="1:18">
      <c r="A274" s="7"/>
      <c r="B274" s="105"/>
      <c r="G274" s="106"/>
      <c r="I274" s="105"/>
      <c r="N274" s="106"/>
      <c r="O274" s="8"/>
    </row>
    <row r="275" spans="1:18" ht="14.25" thickBot="1">
      <c r="A275" s="7"/>
      <c r="B275" s="110"/>
      <c r="C275" s="107"/>
      <c r="D275" s="107"/>
      <c r="E275" s="107"/>
      <c r="F275" s="107"/>
      <c r="G275" s="108"/>
      <c r="I275" s="110"/>
      <c r="J275" s="107"/>
      <c r="K275" s="107"/>
      <c r="L275" s="107"/>
      <c r="M275" s="107"/>
      <c r="N275" s="108"/>
      <c r="O275" s="8"/>
    </row>
    <row r="276" spans="1:18" ht="14.25" thickTop="1">
      <c r="A276" s="7"/>
      <c r="O276" s="8"/>
    </row>
    <row r="277" spans="1:18">
      <c r="A277" s="7"/>
      <c r="C277" s="1207" t="s">
        <v>362</v>
      </c>
      <c r="D277" s="1207"/>
      <c r="E277" s="1207"/>
      <c r="F277" s="1207"/>
      <c r="J277" s="1207" t="s">
        <v>575</v>
      </c>
      <c r="K277" s="1207"/>
      <c r="L277" s="1207"/>
      <c r="M277" s="1207"/>
      <c r="O277" s="8"/>
    </row>
    <row r="278" spans="1:18">
      <c r="A278" s="7"/>
      <c r="O278" s="8"/>
      <c r="R278" s="281"/>
    </row>
    <row r="279" spans="1:18">
      <c r="A279" s="7"/>
      <c r="O279" s="8"/>
    </row>
    <row r="280" spans="1:18" ht="14.25" thickBot="1">
      <c r="A280" s="11"/>
      <c r="B280" s="12"/>
      <c r="C280" s="12"/>
      <c r="D280" s="12"/>
      <c r="E280" s="12"/>
      <c r="F280" s="12"/>
      <c r="G280" s="12"/>
      <c r="H280" s="12"/>
      <c r="I280" s="12"/>
      <c r="J280" s="12"/>
      <c r="K280" s="12"/>
      <c r="L280" s="12"/>
      <c r="M280" s="12"/>
      <c r="N280" s="12"/>
      <c r="O280" s="13"/>
    </row>
    <row r="281" spans="1:18" ht="14.25" thickTop="1"/>
  </sheetData>
  <mergeCells count="26">
    <mergeCell ref="C67:F67"/>
    <mergeCell ref="J67:M67"/>
    <mergeCell ref="A1:O1"/>
    <mergeCell ref="K2:O2"/>
    <mergeCell ref="A36:O36"/>
    <mergeCell ref="K37:O37"/>
    <mergeCell ref="C32:F32"/>
    <mergeCell ref="J32:M32"/>
    <mergeCell ref="A176:O176"/>
    <mergeCell ref="K177:O177"/>
    <mergeCell ref="C172:F172"/>
    <mergeCell ref="J172:M172"/>
    <mergeCell ref="A71:O71"/>
    <mergeCell ref="K72:O72"/>
    <mergeCell ref="A106:O106"/>
    <mergeCell ref="K107:O107"/>
    <mergeCell ref="A141:O141"/>
    <mergeCell ref="K142:O142"/>
    <mergeCell ref="C277:F277"/>
    <mergeCell ref="J277:M277"/>
    <mergeCell ref="A211:O211"/>
    <mergeCell ref="K212:O212"/>
    <mergeCell ref="C242:F242"/>
    <mergeCell ref="J242:M242"/>
    <mergeCell ref="A246:O246"/>
    <mergeCell ref="K247:O247"/>
  </mergeCells>
  <phoneticPr fontId="4" type="noConversion"/>
  <printOptions horizontalCentered="1"/>
  <pageMargins left="0.74803149606299213" right="0.55118110236220474" top="0.78740157480314965" bottom="0.59055118110236227" header="0.51181102362204722" footer="0.51181102362204722"/>
  <pageSetup paperSize="9" scale="99" firstPageNumber="5" orientation="landscape" useFirstPageNumber="1" horizontalDpi="4294967293" r:id="rId1"/>
  <headerFooter alignWithMargins="0"/>
  <rowBreaks count="1" manualBreakCount="1">
    <brk id="35" max="16383" man="1"/>
  </rowBreak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tabColor rgb="FFFFFF00"/>
  </sheetPr>
  <dimension ref="B1:R31"/>
  <sheetViews>
    <sheetView zoomScale="85" workbookViewId="0">
      <selection activeCell="H19" sqref="H19"/>
    </sheetView>
  </sheetViews>
  <sheetFormatPr defaultColWidth="8.88671875" defaultRowHeight="13.5"/>
  <cols>
    <col min="1" max="1" width="1" style="2" customWidth="1"/>
    <col min="2" max="2" width="4.5546875" style="2" customWidth="1"/>
    <col min="3" max="3" width="4" style="2" customWidth="1"/>
    <col min="4" max="4" width="4.88671875" style="2" customWidth="1"/>
    <col min="5" max="6" width="3.21875" style="2" customWidth="1"/>
    <col min="7" max="7" width="5.109375" style="2" customWidth="1"/>
    <col min="8" max="8" width="6" style="2" customWidth="1"/>
    <col min="9" max="9" width="3" style="2" customWidth="1"/>
    <col min="10" max="10" width="8.88671875" style="2"/>
    <col min="11" max="11" width="5.21875" style="2" customWidth="1"/>
    <col min="12" max="17" width="8.88671875" style="2"/>
    <col min="18" max="18" width="10.109375" style="2" customWidth="1"/>
    <col min="19" max="16384" width="8.88671875" style="2"/>
  </cols>
  <sheetData>
    <row r="1" spans="2:18" ht="14.25" thickBot="1"/>
    <row r="2" spans="2:18" ht="14.25" thickTop="1">
      <c r="B2" s="4"/>
      <c r="C2" s="5"/>
      <c r="D2" s="5"/>
      <c r="E2" s="5"/>
      <c r="F2" s="5"/>
      <c r="G2" s="5"/>
      <c r="H2" s="5"/>
      <c r="I2" s="5"/>
      <c r="J2" s="5"/>
      <c r="K2" s="5"/>
      <c r="L2" s="5"/>
      <c r="M2" s="5"/>
      <c r="N2" s="5"/>
      <c r="O2" s="5"/>
      <c r="P2" s="5"/>
      <c r="Q2" s="5"/>
      <c r="R2" s="6"/>
    </row>
    <row r="3" spans="2:18">
      <c r="B3" s="7"/>
      <c r="R3" s="8"/>
    </row>
    <row r="4" spans="2:18">
      <c r="B4" s="7"/>
      <c r="R4" s="8"/>
    </row>
    <row r="5" spans="2:18">
      <c r="B5" s="7"/>
      <c r="R5" s="8"/>
    </row>
    <row r="6" spans="2:18">
      <c r="B6" s="7"/>
      <c r="R6" s="8"/>
    </row>
    <row r="7" spans="2:18" ht="11.25" customHeight="1">
      <c r="B7" s="1163"/>
      <c r="C7" s="1164"/>
      <c r="D7" s="1164"/>
      <c r="E7" s="1164"/>
      <c r="F7" s="1164"/>
      <c r="G7" s="1164"/>
      <c r="H7" s="1164"/>
      <c r="I7" s="1164"/>
      <c r="J7" s="1164"/>
      <c r="K7" s="1164"/>
      <c r="L7" s="1164"/>
      <c r="M7" s="1164"/>
      <c r="N7" s="1164"/>
      <c r="O7" s="1164"/>
      <c r="P7" s="1164"/>
      <c r="Q7" s="1164"/>
      <c r="R7" s="1165"/>
    </row>
    <row r="8" spans="2:18">
      <c r="B8" s="1521"/>
      <c r="C8" s="1522"/>
      <c r="D8" s="1522"/>
      <c r="E8" s="1522"/>
      <c r="F8" s="1522"/>
      <c r="G8" s="1522"/>
      <c r="H8" s="1522"/>
      <c r="I8" s="1522"/>
      <c r="J8" s="1522"/>
      <c r="K8" s="1522"/>
      <c r="L8" s="1522"/>
      <c r="M8" s="1522"/>
      <c r="N8" s="1522"/>
      <c r="O8" s="1522"/>
      <c r="P8" s="1522"/>
      <c r="Q8" s="1522"/>
      <c r="R8" s="1523"/>
    </row>
    <row r="9" spans="2:18">
      <c r="B9" s="1521"/>
      <c r="C9" s="1522"/>
      <c r="D9" s="1522"/>
      <c r="E9" s="1522"/>
      <c r="F9" s="1522"/>
      <c r="G9" s="1522"/>
      <c r="H9" s="1522"/>
      <c r="I9" s="1522"/>
      <c r="J9" s="1522"/>
      <c r="K9" s="1522"/>
      <c r="L9" s="1522"/>
      <c r="M9" s="1522"/>
      <c r="N9" s="1522"/>
      <c r="O9" s="1522"/>
      <c r="P9" s="1522"/>
      <c r="Q9" s="1522"/>
      <c r="R9" s="1523"/>
    </row>
    <row r="10" spans="2:18">
      <c r="B10" s="7"/>
      <c r="R10" s="8"/>
    </row>
    <row r="11" spans="2:18">
      <c r="B11" s="7"/>
      <c r="R11" s="8"/>
    </row>
    <row r="12" spans="2:18">
      <c r="B12" s="7"/>
      <c r="R12" s="8"/>
    </row>
    <row r="13" spans="2:18">
      <c r="B13" s="7"/>
      <c r="R13" s="8"/>
    </row>
    <row r="14" spans="2:18">
      <c r="B14" s="7"/>
      <c r="R14" s="8"/>
    </row>
    <row r="15" spans="2:18" s="9" customFormat="1" ht="31.5">
      <c r="B15" s="1186" t="s">
        <v>117</v>
      </c>
      <c r="C15" s="1187"/>
      <c r="D15" s="1187"/>
      <c r="E15" s="1187"/>
      <c r="F15" s="1187"/>
      <c r="G15" s="1187"/>
      <c r="H15" s="1187"/>
      <c r="I15" s="1187"/>
      <c r="J15" s="1187"/>
      <c r="K15" s="1187"/>
      <c r="L15" s="1187"/>
      <c r="M15" s="1187"/>
      <c r="N15" s="1187"/>
      <c r="O15" s="1187"/>
      <c r="P15" s="1187"/>
      <c r="Q15" s="1187"/>
      <c r="R15" s="1188"/>
    </row>
    <row r="16" spans="2:18">
      <c r="B16" s="7"/>
      <c r="R16" s="8"/>
    </row>
    <row r="17" spans="2:18">
      <c r="B17" s="7"/>
      <c r="R17" s="8"/>
    </row>
    <row r="18" spans="2:18">
      <c r="B18" s="7"/>
      <c r="R18" s="8"/>
    </row>
    <row r="19" spans="2:18">
      <c r="B19" s="7"/>
      <c r="E19" s="10"/>
      <c r="R19" s="8"/>
    </row>
    <row r="20" spans="2:18">
      <c r="B20" s="7"/>
      <c r="R20" s="8"/>
    </row>
    <row r="21" spans="2:18">
      <c r="B21" s="7"/>
      <c r="R21" s="8"/>
    </row>
    <row r="22" spans="2:18">
      <c r="B22" s="7"/>
      <c r="R22" s="8"/>
    </row>
    <row r="23" spans="2:18">
      <c r="B23" s="7"/>
      <c r="R23" s="8"/>
    </row>
    <row r="24" spans="2:18">
      <c r="B24" s="7"/>
      <c r="R24" s="8"/>
    </row>
    <row r="25" spans="2:18" ht="31.5">
      <c r="B25" s="1163"/>
      <c r="C25" s="1164"/>
      <c r="D25" s="1164"/>
      <c r="E25" s="1164"/>
      <c r="F25" s="1164"/>
      <c r="G25" s="1164"/>
      <c r="H25" s="1164"/>
      <c r="I25" s="1164"/>
      <c r="J25" s="1164"/>
      <c r="K25" s="1164"/>
      <c r="L25" s="1164"/>
      <c r="M25" s="1164"/>
      <c r="N25" s="1164"/>
      <c r="O25" s="1164"/>
      <c r="P25" s="1164"/>
      <c r="Q25" s="1164"/>
      <c r="R25" s="1165"/>
    </row>
    <row r="26" spans="2:18">
      <c r="B26" s="7"/>
      <c r="R26" s="8"/>
    </row>
    <row r="27" spans="2:18">
      <c r="B27" s="7"/>
      <c r="R27" s="8"/>
    </row>
    <row r="28" spans="2:18">
      <c r="B28" s="7"/>
      <c r="R28" s="8"/>
    </row>
    <row r="29" spans="2:18">
      <c r="B29" s="7"/>
      <c r="R29" s="8"/>
    </row>
    <row r="30" spans="2:18" ht="14.25" thickBot="1">
      <c r="B30" s="11"/>
      <c r="C30" s="12"/>
      <c r="D30" s="12"/>
      <c r="E30" s="12"/>
      <c r="F30" s="12"/>
      <c r="G30" s="12"/>
      <c r="H30" s="12"/>
      <c r="I30" s="12"/>
      <c r="J30" s="12"/>
      <c r="K30" s="12"/>
      <c r="L30" s="12"/>
      <c r="M30" s="12"/>
      <c r="N30" s="12"/>
      <c r="O30" s="12"/>
      <c r="P30" s="12"/>
      <c r="Q30" s="12"/>
      <c r="R30" s="13"/>
    </row>
    <row r="31" spans="2:18" ht="14.25" thickTop="1"/>
  </sheetData>
  <mergeCells count="4">
    <mergeCell ref="B7:R7"/>
    <mergeCell ref="B8:R9"/>
    <mergeCell ref="B15:R15"/>
    <mergeCell ref="B25:R25"/>
  </mergeCells>
  <phoneticPr fontId="4" type="noConversion"/>
  <pageMargins left="0.94488188976377963" right="0.55118110236220474" top="0.98425196850393704" bottom="0.98425196850393704" header="0.51181102362204722" footer="0.51181102362204722"/>
  <pageSetup paperSize="9" firstPageNumber="79" orientation="landscape" useFirstPageNumber="1"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13">
    <tabColor rgb="FF0070C0"/>
  </sheetPr>
  <dimension ref="B1:R31"/>
  <sheetViews>
    <sheetView zoomScale="75" workbookViewId="0">
      <selection activeCell="T10" sqref="T10"/>
    </sheetView>
  </sheetViews>
  <sheetFormatPr defaultColWidth="8.88671875" defaultRowHeight="13.5"/>
  <cols>
    <col min="1" max="1" width="1" style="2" customWidth="1"/>
    <col min="2" max="2" width="4.5546875" style="2" customWidth="1"/>
    <col min="3" max="3" width="4" style="2" customWidth="1"/>
    <col min="4" max="4" width="4.88671875" style="2" customWidth="1"/>
    <col min="5" max="6" width="3.21875" style="2" customWidth="1"/>
    <col min="7" max="7" width="5.109375" style="2" customWidth="1"/>
    <col min="8" max="8" width="6" style="2" customWidth="1"/>
    <col min="9" max="9" width="3" style="2" customWidth="1"/>
    <col min="10" max="10" width="8.88671875" style="2"/>
    <col min="11" max="11" width="5.21875" style="2" customWidth="1"/>
    <col min="12" max="17" width="8.88671875" style="2"/>
    <col min="18" max="18" width="10.109375" style="2" customWidth="1"/>
    <col min="19" max="16384" width="8.88671875" style="2"/>
  </cols>
  <sheetData>
    <row r="1" spans="2:18" ht="14.25" thickBot="1"/>
    <row r="2" spans="2:18" ht="14.25" thickTop="1">
      <c r="B2" s="4"/>
      <c r="C2" s="5"/>
      <c r="D2" s="5"/>
      <c r="E2" s="5"/>
      <c r="F2" s="5"/>
      <c r="G2" s="5"/>
      <c r="H2" s="5"/>
      <c r="I2" s="5"/>
      <c r="J2" s="5"/>
      <c r="K2" s="5"/>
      <c r="L2" s="5"/>
      <c r="M2" s="5"/>
      <c r="N2" s="5"/>
      <c r="O2" s="5"/>
      <c r="P2" s="5"/>
      <c r="Q2" s="5"/>
      <c r="R2" s="6"/>
    </row>
    <row r="3" spans="2:18">
      <c r="B3" s="7"/>
      <c r="R3" s="8"/>
    </row>
    <row r="4" spans="2:18">
      <c r="B4" s="7"/>
      <c r="R4" s="8"/>
    </row>
    <row r="5" spans="2:18">
      <c r="B5" s="7"/>
      <c r="R5" s="8"/>
    </row>
    <row r="6" spans="2:18">
      <c r="B6" s="7"/>
      <c r="R6" s="8"/>
    </row>
    <row r="7" spans="2:18" ht="11.25" customHeight="1">
      <c r="B7" s="1163"/>
      <c r="C7" s="1164"/>
      <c r="D7" s="1164"/>
      <c r="E7" s="1164"/>
      <c r="F7" s="1164"/>
      <c r="G7" s="1164"/>
      <c r="H7" s="1164"/>
      <c r="I7" s="1164"/>
      <c r="J7" s="1164"/>
      <c r="K7" s="1164"/>
      <c r="L7" s="1164"/>
      <c r="M7" s="1164"/>
      <c r="N7" s="1164"/>
      <c r="O7" s="1164"/>
      <c r="P7" s="1164"/>
      <c r="Q7" s="1164"/>
      <c r="R7" s="1165"/>
    </row>
    <row r="8" spans="2:18">
      <c r="B8" s="1521"/>
      <c r="C8" s="1522"/>
      <c r="D8" s="1522"/>
      <c r="E8" s="1522"/>
      <c r="F8" s="1522"/>
      <c r="G8" s="1522"/>
      <c r="H8" s="1522"/>
      <c r="I8" s="1522"/>
      <c r="J8" s="1522"/>
      <c r="K8" s="1522"/>
      <c r="L8" s="1522"/>
      <c r="M8" s="1522"/>
      <c r="N8" s="1522"/>
      <c r="O8" s="1522"/>
      <c r="P8" s="1522"/>
      <c r="Q8" s="1522"/>
      <c r="R8" s="1523"/>
    </row>
    <row r="9" spans="2:18">
      <c r="B9" s="1521"/>
      <c r="C9" s="1522"/>
      <c r="D9" s="1522"/>
      <c r="E9" s="1522"/>
      <c r="F9" s="1522"/>
      <c r="G9" s="1522"/>
      <c r="H9" s="1522"/>
      <c r="I9" s="1522"/>
      <c r="J9" s="1522"/>
      <c r="K9" s="1522"/>
      <c r="L9" s="1522"/>
      <c r="M9" s="1522"/>
      <c r="N9" s="1522"/>
      <c r="O9" s="1522"/>
      <c r="P9" s="1522"/>
      <c r="Q9" s="1522"/>
      <c r="R9" s="1523"/>
    </row>
    <row r="10" spans="2:18">
      <c r="B10" s="7"/>
      <c r="R10" s="8"/>
    </row>
    <row r="11" spans="2:18">
      <c r="B11" s="7"/>
      <c r="R11" s="8"/>
    </row>
    <row r="12" spans="2:18">
      <c r="B12" s="7"/>
      <c r="R12" s="8"/>
    </row>
    <row r="13" spans="2:18">
      <c r="B13" s="7"/>
      <c r="R13" s="8"/>
    </row>
    <row r="14" spans="2:18">
      <c r="B14" s="7"/>
      <c r="R14" s="8"/>
    </row>
    <row r="15" spans="2:18" s="9" customFormat="1" ht="31.5">
      <c r="B15" s="1186" t="s">
        <v>20</v>
      </c>
      <c r="C15" s="1187"/>
      <c r="D15" s="1187"/>
      <c r="E15" s="1187"/>
      <c r="F15" s="1187"/>
      <c r="G15" s="1187"/>
      <c r="H15" s="1187"/>
      <c r="I15" s="1187"/>
      <c r="J15" s="1187"/>
      <c r="K15" s="1187"/>
      <c r="L15" s="1187"/>
      <c r="M15" s="1187"/>
      <c r="N15" s="1187"/>
      <c r="O15" s="1187"/>
      <c r="P15" s="1187"/>
      <c r="Q15" s="1187"/>
      <c r="R15" s="1188"/>
    </row>
    <row r="16" spans="2:18">
      <c r="B16" s="7"/>
      <c r="R16" s="8"/>
    </row>
    <row r="17" spans="2:18">
      <c r="B17" s="7"/>
      <c r="R17" s="8"/>
    </row>
    <row r="18" spans="2:18">
      <c r="B18" s="7"/>
      <c r="R18" s="8"/>
    </row>
    <row r="19" spans="2:18">
      <c r="B19" s="7"/>
      <c r="E19" s="10"/>
      <c r="R19" s="8"/>
    </row>
    <row r="20" spans="2:18">
      <c r="B20" s="7"/>
      <c r="R20" s="8"/>
    </row>
    <row r="21" spans="2:18">
      <c r="B21" s="7"/>
      <c r="R21" s="8"/>
    </row>
    <row r="22" spans="2:18">
      <c r="B22" s="7"/>
      <c r="R22" s="8"/>
    </row>
    <row r="23" spans="2:18">
      <c r="B23" s="7"/>
      <c r="R23" s="8"/>
    </row>
    <row r="24" spans="2:18">
      <c r="B24" s="7"/>
      <c r="R24" s="8"/>
    </row>
    <row r="25" spans="2:18" ht="31.5">
      <c r="B25" s="1163"/>
      <c r="C25" s="1164"/>
      <c r="D25" s="1164"/>
      <c r="E25" s="1164"/>
      <c r="F25" s="1164"/>
      <c r="G25" s="1164"/>
      <c r="H25" s="1164"/>
      <c r="I25" s="1164"/>
      <c r="J25" s="1164"/>
      <c r="K25" s="1164"/>
      <c r="L25" s="1164"/>
      <c r="M25" s="1164"/>
      <c r="N25" s="1164"/>
      <c r="O25" s="1164"/>
      <c r="P25" s="1164"/>
      <c r="Q25" s="1164"/>
      <c r="R25" s="1165"/>
    </row>
    <row r="26" spans="2:18">
      <c r="B26" s="7"/>
      <c r="R26" s="8"/>
    </row>
    <row r="27" spans="2:18">
      <c r="B27" s="7"/>
      <c r="R27" s="8"/>
    </row>
    <row r="28" spans="2:18">
      <c r="B28" s="7"/>
      <c r="R28" s="8"/>
    </row>
    <row r="29" spans="2:18">
      <c r="B29" s="7"/>
      <c r="R29" s="8"/>
    </row>
    <row r="30" spans="2:18" ht="14.25" thickBot="1">
      <c r="B30" s="11"/>
      <c r="C30" s="12"/>
      <c r="D30" s="12"/>
      <c r="E30" s="12"/>
      <c r="F30" s="12"/>
      <c r="G30" s="12"/>
      <c r="H30" s="12"/>
      <c r="I30" s="12"/>
      <c r="J30" s="12"/>
      <c r="K30" s="12"/>
      <c r="L30" s="12"/>
      <c r="M30" s="12"/>
      <c r="N30" s="12"/>
      <c r="O30" s="12"/>
      <c r="P30" s="12"/>
      <c r="Q30" s="12"/>
      <c r="R30" s="13"/>
    </row>
    <row r="31" spans="2:18" ht="14.25" thickTop="1"/>
  </sheetData>
  <mergeCells count="4">
    <mergeCell ref="B7:R7"/>
    <mergeCell ref="B8:R9"/>
    <mergeCell ref="B15:R15"/>
    <mergeCell ref="B25:R25"/>
  </mergeCells>
  <phoneticPr fontId="4" type="noConversion"/>
  <pageMargins left="0.94488188976377963" right="0.55118110236220474" top="0.98425196850393704" bottom="0.98425196850393704" header="0.51181102362204722" footer="0.51181102362204722"/>
  <pageSetup paperSize="9" firstPageNumber="23" orientation="landscape" useFirstPageNumber="1"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29">
    <tabColor rgb="FF0070C0"/>
  </sheetPr>
  <dimension ref="B1:R31"/>
  <sheetViews>
    <sheetView view="pageBreakPreview" zoomScaleNormal="75" zoomScaleSheetLayoutView="100" workbookViewId="0">
      <selection activeCell="S8" sqref="S8"/>
    </sheetView>
  </sheetViews>
  <sheetFormatPr defaultColWidth="8.88671875" defaultRowHeight="13.5"/>
  <cols>
    <col min="1" max="1" width="1" style="2" customWidth="1"/>
    <col min="2" max="2" width="4.5546875" style="2" customWidth="1"/>
    <col min="3" max="3" width="4" style="2" customWidth="1"/>
    <col min="4" max="4" width="4.88671875" style="2" customWidth="1"/>
    <col min="5" max="6" width="3.21875" style="2" customWidth="1"/>
    <col min="7" max="7" width="5.109375" style="2" customWidth="1"/>
    <col min="8" max="8" width="6" style="2" customWidth="1"/>
    <col min="9" max="9" width="3" style="2" customWidth="1"/>
    <col min="10" max="10" width="8.88671875" style="2"/>
    <col min="11" max="11" width="5.21875" style="2" customWidth="1"/>
    <col min="12" max="17" width="8.88671875" style="2"/>
    <col min="18" max="18" width="10.109375" style="2" customWidth="1"/>
    <col min="19" max="16384" width="8.88671875" style="2"/>
  </cols>
  <sheetData>
    <row r="1" spans="2:18" ht="14.25" thickBot="1"/>
    <row r="2" spans="2:18" ht="14.25" thickTop="1">
      <c r="B2" s="4"/>
      <c r="C2" s="5"/>
      <c r="D2" s="5"/>
      <c r="E2" s="5"/>
      <c r="F2" s="5"/>
      <c r="G2" s="5"/>
      <c r="H2" s="5"/>
      <c r="I2" s="5"/>
      <c r="J2" s="5"/>
      <c r="K2" s="5"/>
      <c r="L2" s="5"/>
      <c r="M2" s="5"/>
      <c r="N2" s="5"/>
      <c r="O2" s="5"/>
      <c r="P2" s="5"/>
      <c r="Q2" s="5"/>
      <c r="R2" s="6"/>
    </row>
    <row r="3" spans="2:18">
      <c r="B3" s="7"/>
      <c r="R3" s="8"/>
    </row>
    <row r="4" spans="2:18">
      <c r="B4" s="7"/>
      <c r="R4" s="8"/>
    </row>
    <row r="5" spans="2:18">
      <c r="B5" s="7"/>
      <c r="R5" s="8"/>
    </row>
    <row r="6" spans="2:18">
      <c r="B6" s="7"/>
      <c r="R6" s="8"/>
    </row>
    <row r="7" spans="2:18" ht="11.25" customHeight="1">
      <c r="B7" s="1163"/>
      <c r="C7" s="1164"/>
      <c r="D7" s="1164"/>
      <c r="E7" s="1164"/>
      <c r="F7" s="1164"/>
      <c r="G7" s="1164"/>
      <c r="H7" s="1164"/>
      <c r="I7" s="1164"/>
      <c r="J7" s="1164"/>
      <c r="K7" s="1164"/>
      <c r="L7" s="1164"/>
      <c r="M7" s="1164"/>
      <c r="N7" s="1164"/>
      <c r="O7" s="1164"/>
      <c r="P7" s="1164"/>
      <c r="Q7" s="1164"/>
      <c r="R7" s="1165"/>
    </row>
    <row r="8" spans="2:18">
      <c r="B8" s="1521"/>
      <c r="C8" s="1522"/>
      <c r="D8" s="1522"/>
      <c r="E8" s="1522"/>
      <c r="F8" s="1522"/>
      <c r="G8" s="1522"/>
      <c r="H8" s="1522"/>
      <c r="I8" s="1522"/>
      <c r="J8" s="1522"/>
      <c r="K8" s="1522"/>
      <c r="L8" s="1522"/>
      <c r="M8" s="1522"/>
      <c r="N8" s="1522"/>
      <c r="O8" s="1522"/>
      <c r="P8" s="1522"/>
      <c r="Q8" s="1522"/>
      <c r="R8" s="1523"/>
    </row>
    <row r="9" spans="2:18">
      <c r="B9" s="1521"/>
      <c r="C9" s="1522"/>
      <c r="D9" s="1522"/>
      <c r="E9" s="1522"/>
      <c r="F9" s="1522"/>
      <c r="G9" s="1522"/>
      <c r="H9" s="1522"/>
      <c r="I9" s="1522"/>
      <c r="J9" s="1522"/>
      <c r="K9" s="1522"/>
      <c r="L9" s="1522"/>
      <c r="M9" s="1522"/>
      <c r="N9" s="1522"/>
      <c r="O9" s="1522"/>
      <c r="P9" s="1522"/>
      <c r="Q9" s="1522"/>
      <c r="R9" s="1523"/>
    </row>
    <row r="10" spans="2:18">
      <c r="B10" s="7"/>
      <c r="R10" s="8"/>
    </row>
    <row r="11" spans="2:18">
      <c r="B11" s="7"/>
      <c r="R11" s="8"/>
    </row>
    <row r="12" spans="2:18">
      <c r="B12" s="7"/>
      <c r="R12" s="8"/>
    </row>
    <row r="13" spans="2:18">
      <c r="B13" s="7"/>
      <c r="R13" s="8"/>
    </row>
    <row r="14" spans="2:18">
      <c r="B14" s="7"/>
      <c r="R14" s="8"/>
    </row>
    <row r="15" spans="2:18" s="9" customFormat="1" ht="31.5">
      <c r="B15" s="1186" t="s">
        <v>46</v>
      </c>
      <c r="C15" s="1187"/>
      <c r="D15" s="1187"/>
      <c r="E15" s="1187"/>
      <c r="F15" s="1187"/>
      <c r="G15" s="1187"/>
      <c r="H15" s="1187"/>
      <c r="I15" s="1187"/>
      <c r="J15" s="1187"/>
      <c r="K15" s="1187"/>
      <c r="L15" s="1187"/>
      <c r="M15" s="1187"/>
      <c r="N15" s="1187"/>
      <c r="O15" s="1187"/>
      <c r="P15" s="1187"/>
      <c r="Q15" s="1187"/>
      <c r="R15" s="1188"/>
    </row>
    <row r="16" spans="2:18">
      <c r="B16" s="7"/>
      <c r="R16" s="8"/>
    </row>
    <row r="17" spans="2:18">
      <c r="B17" s="7"/>
      <c r="R17" s="8"/>
    </row>
    <row r="18" spans="2:18">
      <c r="B18" s="7"/>
      <c r="R18" s="8"/>
    </row>
    <row r="19" spans="2:18">
      <c r="B19" s="7"/>
      <c r="E19" s="10"/>
      <c r="R19" s="8"/>
    </row>
    <row r="20" spans="2:18">
      <c r="B20" s="7"/>
      <c r="R20" s="8"/>
    </row>
    <row r="21" spans="2:18">
      <c r="B21" s="7"/>
      <c r="R21" s="8"/>
    </row>
    <row r="22" spans="2:18">
      <c r="B22" s="7"/>
      <c r="R22" s="8"/>
    </row>
    <row r="23" spans="2:18">
      <c r="B23" s="7"/>
      <c r="R23" s="8"/>
    </row>
    <row r="24" spans="2:18">
      <c r="B24" s="7"/>
      <c r="R24" s="8"/>
    </row>
    <row r="25" spans="2:18" ht="31.5">
      <c r="B25" s="1163"/>
      <c r="C25" s="1164"/>
      <c r="D25" s="1164"/>
      <c r="E25" s="1164"/>
      <c r="F25" s="1164"/>
      <c r="G25" s="1164"/>
      <c r="H25" s="1164"/>
      <c r="I25" s="1164"/>
      <c r="J25" s="1164"/>
      <c r="K25" s="1164"/>
      <c r="L25" s="1164"/>
      <c r="M25" s="1164"/>
      <c r="N25" s="1164"/>
      <c r="O25" s="1164"/>
      <c r="P25" s="1164"/>
      <c r="Q25" s="1164"/>
      <c r="R25" s="1165"/>
    </row>
    <row r="26" spans="2:18">
      <c r="B26" s="7"/>
      <c r="R26" s="8"/>
    </row>
    <row r="27" spans="2:18">
      <c r="B27" s="7"/>
      <c r="R27" s="8"/>
    </row>
    <row r="28" spans="2:18">
      <c r="B28" s="7"/>
      <c r="R28" s="8"/>
    </row>
    <row r="29" spans="2:18">
      <c r="B29" s="7"/>
      <c r="R29" s="8"/>
    </row>
    <row r="30" spans="2:18" ht="14.25" thickBot="1">
      <c r="B30" s="11"/>
      <c r="C30" s="12"/>
      <c r="D30" s="12"/>
      <c r="E30" s="12"/>
      <c r="F30" s="12"/>
      <c r="G30" s="12"/>
      <c r="H30" s="12"/>
      <c r="I30" s="12"/>
      <c r="J30" s="12"/>
      <c r="K30" s="12"/>
      <c r="L30" s="12"/>
      <c r="M30" s="12"/>
      <c r="N30" s="12"/>
      <c r="O30" s="12"/>
      <c r="P30" s="12"/>
      <c r="Q30" s="12"/>
      <c r="R30" s="13"/>
    </row>
    <row r="31" spans="2:18" ht="14.25" thickTop="1"/>
  </sheetData>
  <mergeCells count="4">
    <mergeCell ref="B7:R7"/>
    <mergeCell ref="B8:R9"/>
    <mergeCell ref="B15:R15"/>
    <mergeCell ref="B25:R25"/>
  </mergeCells>
  <phoneticPr fontId="4" type="noConversion"/>
  <pageMargins left="0.94488188976377963" right="0.55118110236220474" top="0.98425196850393704" bottom="0.98425196850393704" header="0.51181102362204722" footer="0.51181102362204722"/>
  <pageSetup paperSize="9" firstPageNumber="40" orientation="landscape" useFirstPageNumber="1"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7">
    <tabColor rgb="FF0070C0"/>
  </sheetPr>
  <dimension ref="B1:R31"/>
  <sheetViews>
    <sheetView zoomScale="75" workbookViewId="0">
      <selection activeCell="S13" sqref="S13"/>
    </sheetView>
  </sheetViews>
  <sheetFormatPr defaultColWidth="8.88671875" defaultRowHeight="13.5"/>
  <cols>
    <col min="1" max="1" width="1" style="2" customWidth="1"/>
    <col min="2" max="2" width="4.5546875" style="2" customWidth="1"/>
    <col min="3" max="3" width="4" style="2" customWidth="1"/>
    <col min="4" max="4" width="4.88671875" style="2" customWidth="1"/>
    <col min="5" max="6" width="3.21875" style="2" customWidth="1"/>
    <col min="7" max="7" width="5.109375" style="2" customWidth="1"/>
    <col min="8" max="8" width="6" style="2" customWidth="1"/>
    <col min="9" max="9" width="3" style="2" customWidth="1"/>
    <col min="10" max="10" width="8.88671875" style="2"/>
    <col min="11" max="11" width="5.21875" style="2" customWidth="1"/>
    <col min="12" max="17" width="8.88671875" style="2"/>
    <col min="18" max="18" width="10.109375" style="2" customWidth="1"/>
    <col min="19" max="16384" width="8.88671875" style="2"/>
  </cols>
  <sheetData>
    <row r="1" spans="2:18" ht="14.25" thickBot="1"/>
    <row r="2" spans="2:18" ht="14.25" thickTop="1">
      <c r="B2" s="4"/>
      <c r="C2" s="5"/>
      <c r="D2" s="5"/>
      <c r="E2" s="5"/>
      <c r="F2" s="5"/>
      <c r="G2" s="5"/>
      <c r="H2" s="5"/>
      <c r="I2" s="5"/>
      <c r="J2" s="5"/>
      <c r="K2" s="5"/>
      <c r="L2" s="5"/>
      <c r="M2" s="5"/>
      <c r="N2" s="5"/>
      <c r="O2" s="5"/>
      <c r="P2" s="5"/>
      <c r="Q2" s="5"/>
      <c r="R2" s="6"/>
    </row>
    <row r="3" spans="2:18">
      <c r="B3" s="7"/>
      <c r="R3" s="8"/>
    </row>
    <row r="4" spans="2:18">
      <c r="B4" s="7"/>
      <c r="R4" s="8"/>
    </row>
    <row r="5" spans="2:18">
      <c r="B5" s="7"/>
      <c r="R5" s="8"/>
    </row>
    <row r="6" spans="2:18">
      <c r="B6" s="7"/>
      <c r="R6" s="8"/>
    </row>
    <row r="7" spans="2:18" ht="11.25" customHeight="1">
      <c r="B7" s="1163"/>
      <c r="C7" s="1164"/>
      <c r="D7" s="1164"/>
      <c r="E7" s="1164"/>
      <c r="F7" s="1164"/>
      <c r="G7" s="1164"/>
      <c r="H7" s="1164"/>
      <c r="I7" s="1164"/>
      <c r="J7" s="1164"/>
      <c r="K7" s="1164"/>
      <c r="L7" s="1164"/>
      <c r="M7" s="1164"/>
      <c r="N7" s="1164"/>
      <c r="O7" s="1164"/>
      <c r="P7" s="1164"/>
      <c r="Q7" s="1164"/>
      <c r="R7" s="1165"/>
    </row>
    <row r="8" spans="2:18">
      <c r="B8" s="1521"/>
      <c r="C8" s="1522"/>
      <c r="D8" s="1522"/>
      <c r="E8" s="1522"/>
      <c r="F8" s="1522"/>
      <c r="G8" s="1522"/>
      <c r="H8" s="1522"/>
      <c r="I8" s="1522"/>
      <c r="J8" s="1522"/>
      <c r="K8" s="1522"/>
      <c r="L8" s="1522"/>
      <c r="M8" s="1522"/>
      <c r="N8" s="1522"/>
      <c r="O8" s="1522"/>
      <c r="P8" s="1522"/>
      <c r="Q8" s="1522"/>
      <c r="R8" s="1523"/>
    </row>
    <row r="9" spans="2:18">
      <c r="B9" s="1521"/>
      <c r="C9" s="1522"/>
      <c r="D9" s="1522"/>
      <c r="E9" s="1522"/>
      <c r="F9" s="1522"/>
      <c r="G9" s="1522"/>
      <c r="H9" s="1522"/>
      <c r="I9" s="1522"/>
      <c r="J9" s="1522"/>
      <c r="K9" s="1522"/>
      <c r="L9" s="1522"/>
      <c r="M9" s="1522"/>
      <c r="N9" s="1522"/>
      <c r="O9" s="1522"/>
      <c r="P9" s="1522"/>
      <c r="Q9" s="1522"/>
      <c r="R9" s="1523"/>
    </row>
    <row r="10" spans="2:18">
      <c r="B10" s="7"/>
      <c r="R10" s="8"/>
    </row>
    <row r="11" spans="2:18">
      <c r="B11" s="7"/>
      <c r="R11" s="8"/>
    </row>
    <row r="12" spans="2:18">
      <c r="B12" s="7"/>
      <c r="R12" s="8"/>
    </row>
    <row r="13" spans="2:18">
      <c r="B13" s="7"/>
      <c r="R13" s="8"/>
    </row>
    <row r="14" spans="2:18">
      <c r="B14" s="7"/>
      <c r="R14" s="8"/>
    </row>
    <row r="15" spans="2:18" s="9" customFormat="1" ht="31.5">
      <c r="B15" s="1186" t="s">
        <v>47</v>
      </c>
      <c r="C15" s="1187"/>
      <c r="D15" s="1187"/>
      <c r="E15" s="1187"/>
      <c r="F15" s="1187"/>
      <c r="G15" s="1187"/>
      <c r="H15" s="1187"/>
      <c r="I15" s="1187"/>
      <c r="J15" s="1187"/>
      <c r="K15" s="1187"/>
      <c r="L15" s="1187"/>
      <c r="M15" s="1187"/>
      <c r="N15" s="1187"/>
      <c r="O15" s="1187"/>
      <c r="P15" s="1187"/>
      <c r="Q15" s="1187"/>
      <c r="R15" s="1188"/>
    </row>
    <row r="16" spans="2:18">
      <c r="B16" s="7"/>
      <c r="R16" s="8"/>
    </row>
    <row r="17" spans="2:18">
      <c r="B17" s="7"/>
      <c r="R17" s="8"/>
    </row>
    <row r="18" spans="2:18">
      <c r="B18" s="7"/>
      <c r="R18" s="8"/>
    </row>
    <row r="19" spans="2:18">
      <c r="B19" s="7"/>
      <c r="E19" s="10"/>
      <c r="R19" s="8"/>
    </row>
    <row r="20" spans="2:18">
      <c r="B20" s="7"/>
      <c r="R20" s="8"/>
    </row>
    <row r="21" spans="2:18">
      <c r="B21" s="7"/>
      <c r="R21" s="8"/>
    </row>
    <row r="22" spans="2:18">
      <c r="B22" s="7"/>
      <c r="R22" s="8"/>
    </row>
    <row r="23" spans="2:18">
      <c r="B23" s="7"/>
      <c r="R23" s="8"/>
    </row>
    <row r="24" spans="2:18">
      <c r="B24" s="7"/>
      <c r="R24" s="8"/>
    </row>
    <row r="25" spans="2:18" ht="31.5">
      <c r="B25" s="1163"/>
      <c r="C25" s="1164"/>
      <c r="D25" s="1164"/>
      <c r="E25" s="1164"/>
      <c r="F25" s="1164"/>
      <c r="G25" s="1164"/>
      <c r="H25" s="1164"/>
      <c r="I25" s="1164"/>
      <c r="J25" s="1164"/>
      <c r="K25" s="1164"/>
      <c r="L25" s="1164"/>
      <c r="M25" s="1164"/>
      <c r="N25" s="1164"/>
      <c r="O25" s="1164"/>
      <c r="P25" s="1164"/>
      <c r="Q25" s="1164"/>
      <c r="R25" s="1165"/>
    </row>
    <row r="26" spans="2:18">
      <c r="B26" s="7"/>
      <c r="R26" s="8"/>
    </row>
    <row r="27" spans="2:18">
      <c r="B27" s="7"/>
      <c r="R27" s="8"/>
    </row>
    <row r="28" spans="2:18">
      <c r="B28" s="7"/>
      <c r="R28" s="8"/>
    </row>
    <row r="29" spans="2:18">
      <c r="B29" s="7"/>
      <c r="R29" s="8"/>
    </row>
    <row r="30" spans="2:18" ht="14.25" thickBot="1">
      <c r="B30" s="11"/>
      <c r="C30" s="12"/>
      <c r="D30" s="12"/>
      <c r="E30" s="12"/>
      <c r="F30" s="12"/>
      <c r="G30" s="12"/>
      <c r="H30" s="12"/>
      <c r="I30" s="12"/>
      <c r="J30" s="12"/>
      <c r="K30" s="12"/>
      <c r="L30" s="12"/>
      <c r="M30" s="12"/>
      <c r="N30" s="12"/>
      <c r="O30" s="12"/>
      <c r="P30" s="12"/>
      <c r="Q30" s="12"/>
      <c r="R30" s="13"/>
    </row>
    <row r="31" spans="2:18" ht="14.25" thickTop="1"/>
  </sheetData>
  <mergeCells count="4">
    <mergeCell ref="B7:R7"/>
    <mergeCell ref="B8:R9"/>
    <mergeCell ref="B15:R15"/>
    <mergeCell ref="B25:R25"/>
  </mergeCells>
  <phoneticPr fontId="4" type="noConversion"/>
  <pageMargins left="0.94488188976377963" right="0.55118110236220474" top="0.98425196850393704" bottom="0.98425196850393704" header="0.51181102362204722" footer="0.51181102362204722"/>
  <pageSetup paperSize="9" firstPageNumber="40" orientation="landscape" useFirstPageNumber="1" r:id="rId1"/>
  <headerFooter alignWithMargins="0"/>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H68"/>
  <sheetViews>
    <sheetView view="pageBreakPreview" topLeftCell="A45" zoomScale="90" zoomScaleNormal="100" zoomScaleSheetLayoutView="90" workbookViewId="0">
      <selection activeCell="J50" sqref="J50"/>
    </sheetView>
  </sheetViews>
  <sheetFormatPr defaultRowHeight="13.5"/>
  <cols>
    <col min="2" max="2" width="11.88671875" customWidth="1"/>
    <col min="3" max="3" width="13.5546875" customWidth="1"/>
    <col min="5" max="5" width="14.44140625" customWidth="1"/>
    <col min="6" max="6" width="10.77734375" customWidth="1"/>
    <col min="7" max="7" width="16.5546875" customWidth="1"/>
  </cols>
  <sheetData>
    <row r="1" spans="1:34" ht="39.75" customHeight="1">
      <c r="A1" s="1517" t="str">
        <f ca="1">"풀베기 표준지 조사야장 ("&amp;OFFSET(입력!$A$3,B4-1+$S$1*20,0)&amp;")"</f>
        <v>풀베기 표준지 조사야장 (1-0-2-0)</v>
      </c>
      <c r="B1" s="1518"/>
      <c r="C1" s="1518"/>
      <c r="D1" s="1518"/>
      <c r="E1" s="1518"/>
      <c r="F1" s="1518"/>
      <c r="G1" s="1519"/>
      <c r="S1" s="3">
        <f ca="1">IFERROR(IF(RIGHT(MID(CELL("filename",A1),FIND("]",CELL("filename",A1))+1,255),2)&gt;=10,RIGHT(MID(CELL("filename",A1),FIND("]",CELL("filename",A1))+1,255),2)-1,RIGHT(MID(CELL("filename",A1),FIND("]",CELL("filename",A1))+1,255),1)-1),RIGHT(MID(CELL("filename",A1),FIND("]",CELL("filename",A1))+1,255),1)-1)</f>
        <v>1</v>
      </c>
    </row>
    <row r="2" spans="1:34" ht="39.75" customHeight="1">
      <c r="A2" s="1520" t="s">
        <v>556</v>
      </c>
      <c r="B2" s="1520"/>
      <c r="C2" s="1520"/>
      <c r="D2" s="1520"/>
      <c r="E2" s="584"/>
      <c r="F2" s="584"/>
      <c r="G2" s="584"/>
    </row>
    <row r="3" spans="1:34" ht="39.75" customHeight="1">
      <c r="A3" s="579" t="s">
        <v>551</v>
      </c>
      <c r="B3" s="583">
        <f ca="1">OFFSET(입력!$B$3,B4-1+$S$1*20,2)</f>
        <v>2026</v>
      </c>
      <c r="C3" s="582" t="str">
        <f ca="1">OFFSET(입력!$B$3,B4-1+$S$1*20,3)</f>
        <v>05.26-06.04</v>
      </c>
      <c r="D3" s="579" t="s">
        <v>550</v>
      </c>
      <c r="E3" s="1505" t="str">
        <f ca="1">OFFSET(입력!$B$3,B4-1+$S$1*20,1)</f>
        <v>양구군 국토정중앙면 야촌리 산1번지외 3필지</v>
      </c>
      <c r="F3" s="1506"/>
      <c r="G3" s="1507"/>
      <c r="AC3" s="578" t="s">
        <v>342</v>
      </c>
      <c r="AD3">
        <f>COUNTIF(입력!$J$3:$J$142,AC3)</f>
        <v>26</v>
      </c>
      <c r="AH3" s="578">
        <f>COUNTIF(입력!$J$3:$J$142,AC3)</f>
        <v>26</v>
      </c>
    </row>
    <row r="4" spans="1:34" ht="39.75" customHeight="1">
      <c r="A4" s="579" t="s">
        <v>547</v>
      </c>
      <c r="B4" s="1504">
        <f>ROUNDDOWN(ROW()/17,0)+1</f>
        <v>1</v>
      </c>
      <c r="C4" s="1504"/>
      <c r="D4" s="579" t="s">
        <v>546</v>
      </c>
      <c r="E4" s="579" t="s">
        <v>545</v>
      </c>
      <c r="F4" s="579" t="s">
        <v>544</v>
      </c>
      <c r="G4" s="585">
        <f ca="1">OFFSET(입력!$B$3,B4-1+$S$1*20,4)</f>
        <v>0.02</v>
      </c>
      <c r="AC4" s="578"/>
      <c r="AD4">
        <f>COUNTIF(입력!$J$3:$J$142,AC4)</f>
        <v>95</v>
      </c>
      <c r="AH4" s="578"/>
    </row>
    <row r="5" spans="1:34" ht="39.75" customHeight="1">
      <c r="A5" s="579" t="s">
        <v>571</v>
      </c>
      <c r="B5" s="580" t="s">
        <v>542</v>
      </c>
      <c r="C5" s="581">
        <f ca="1">ROUND(OFFSET(입력!$B$3,B4-1+$S$1*20,10),0)</f>
        <v>290491</v>
      </c>
      <c r="D5" s="581" t="s">
        <v>541</v>
      </c>
      <c r="E5" s="581">
        <f ca="1">ROUND(OFFSET(입력!$B$3,B4-1+$S$1*20,11),0)</f>
        <v>613886</v>
      </c>
      <c r="F5" s="579" t="s">
        <v>540</v>
      </c>
      <c r="G5" s="579" t="s">
        <v>572</v>
      </c>
      <c r="AC5" s="578"/>
      <c r="AD5">
        <f>COUNTIF(입력!$J$3:$J$142,AC5)</f>
        <v>95</v>
      </c>
      <c r="AH5" s="578"/>
    </row>
    <row r="6" spans="1:34" ht="39.75" customHeight="1">
      <c r="A6" s="579" t="s">
        <v>408</v>
      </c>
      <c r="B6" s="1504" t="str">
        <f ca="1">OFFSET(입력!$B$3,B4-1+$S$1*20,8)</f>
        <v>자작나무</v>
      </c>
      <c r="C6" s="1504"/>
      <c r="D6" s="579" t="s">
        <v>536</v>
      </c>
      <c r="E6" s="586" t="str">
        <f ca="1">OFFSET(입력!$B$3,B4-1+$S$1*20,7)</f>
        <v>2025년</v>
      </c>
      <c r="F6" s="579" t="s">
        <v>535</v>
      </c>
      <c r="G6" s="579" t="str">
        <f ca="1">OFFSET(입력!$B$3,B4-1+$S$1*20,9)</f>
        <v>중묘</v>
      </c>
      <c r="AC6" s="578"/>
      <c r="AD6">
        <f>COUNTIF(입력!$J$3:$J$142,AC6)</f>
        <v>95</v>
      </c>
    </row>
    <row r="7" spans="1:34" ht="39.75" customHeight="1">
      <c r="A7" s="1504" t="s">
        <v>509</v>
      </c>
      <c r="B7" s="1504"/>
      <c r="C7" s="1504" t="s">
        <v>533</v>
      </c>
      <c r="D7" s="1504"/>
      <c r="E7" s="1504"/>
      <c r="F7" s="1504"/>
      <c r="G7" s="579" t="s">
        <v>6</v>
      </c>
      <c r="AD7">
        <f>COUNTIF(입력!$J$3:$J$142,AC7)</f>
        <v>95</v>
      </c>
    </row>
    <row r="8" spans="1:34" ht="80.099999999999994" customHeight="1">
      <c r="A8" s="1515" t="s">
        <v>307</v>
      </c>
      <c r="B8" s="579" t="s">
        <v>308</v>
      </c>
      <c r="C8" s="1505">
        <f ca="1">OFFSET(입력!$B$3,B4-1+$S$1*20,12)</f>
        <v>47</v>
      </c>
      <c r="D8" s="1506"/>
      <c r="E8" s="1506"/>
      <c r="F8" s="1507"/>
      <c r="G8" s="579"/>
      <c r="AD8">
        <f>COUNTIF(입력!$J$3:$J$142,AC8)</f>
        <v>95</v>
      </c>
    </row>
    <row r="9" spans="1:34" ht="80.099999999999994" customHeight="1">
      <c r="A9" s="1516"/>
      <c r="B9" s="579" t="s">
        <v>309</v>
      </c>
      <c r="C9" s="1505">
        <f ca="1">OFFSET(입력!$B$3,B4-1+$S$1*20,13)</f>
        <v>13</v>
      </c>
      <c r="D9" s="1506"/>
      <c r="E9" s="1506"/>
      <c r="F9" s="1507"/>
      <c r="G9" s="579"/>
      <c r="AD9">
        <f>COUNTIF(입력!$J$3:$J$142,AC9)</f>
        <v>95</v>
      </c>
    </row>
    <row r="10" spans="1:34" ht="35.1" customHeight="1">
      <c r="A10" s="1509" t="s">
        <v>525</v>
      </c>
      <c r="B10" s="1510"/>
      <c r="C10" s="1505" t="s">
        <v>524</v>
      </c>
      <c r="D10" s="1506"/>
      <c r="E10" s="1506"/>
      <c r="F10" s="1507"/>
      <c r="G10" s="579" t="str">
        <f ca="1">IF(OFFSET(입력!$B$3,B4-1+$S$1*20,14)="제거대상의 대부분이 목본류","(○)","")</f>
        <v/>
      </c>
      <c r="AD10">
        <f>COUNTIF(입력!$J$3:$J$142,AC10)</f>
        <v>95</v>
      </c>
    </row>
    <row r="11" spans="1:34" ht="35.1" customHeight="1">
      <c r="A11" s="1511"/>
      <c r="B11" s="1512"/>
      <c r="C11" s="1505" t="s">
        <v>523</v>
      </c>
      <c r="D11" s="1506"/>
      <c r="E11" s="1506"/>
      <c r="F11" s="1507"/>
      <c r="G11" s="579" t="str">
        <f ca="1">IF(OFFSET(입력!$B$3,B4-1+$S$1*20,14)="제거대상의 대부분이 초본류","(○)","")</f>
        <v/>
      </c>
      <c r="AD11">
        <f>COUNTIF(입력!$J$3:$J$142,AC11)</f>
        <v>95</v>
      </c>
    </row>
    <row r="12" spans="1:34" ht="35.1" customHeight="1">
      <c r="A12" s="1513"/>
      <c r="B12" s="1514"/>
      <c r="C12" s="1505" t="s">
        <v>521</v>
      </c>
      <c r="D12" s="1506"/>
      <c r="E12" s="1506"/>
      <c r="F12" s="1507"/>
      <c r="G12" s="579" t="str">
        <f ca="1">IF(OFFSET(입력!$B$3,B4-1+$S$1*20,14)="제거대상은 목본류+초본류 혼합","(○)","")</f>
        <v>(○)</v>
      </c>
      <c r="AD12">
        <f>COUNTIF(입력!$J$3:$J$142,AC12)</f>
        <v>95</v>
      </c>
    </row>
    <row r="13" spans="1:34" ht="35.1" customHeight="1">
      <c r="A13" s="1509" t="s">
        <v>555</v>
      </c>
      <c r="B13" s="1510"/>
      <c r="C13" s="1505" t="s">
        <v>520</v>
      </c>
      <c r="D13" s="1506"/>
      <c r="E13" s="1506"/>
      <c r="F13" s="1507"/>
      <c r="G13" s="579" t="str">
        <f ca="1">IF(OFFSET(입력!$B$3,B4-1+$S$1*20,15)="조림 당해 연도","(○)","")</f>
        <v/>
      </c>
      <c r="AD13">
        <f>COUNTIF(입력!$J$3:$J$142,AC13)</f>
        <v>95</v>
      </c>
    </row>
    <row r="14" spans="1:34" ht="35.1" customHeight="1">
      <c r="A14" s="1511"/>
      <c r="B14" s="1512"/>
      <c r="C14" s="1505" t="s">
        <v>518</v>
      </c>
      <c r="D14" s="1506"/>
      <c r="E14" s="1506"/>
      <c r="F14" s="1507"/>
      <c r="G14" s="579" t="str">
        <f ca="1">IF(OFFSET(입력!$B$3,B4-1+$S$1*20,15)="조림 2년 차","(○)","")</f>
        <v>(○)</v>
      </c>
      <c r="AD14">
        <f>COUNTIF(입력!$J$3:$J$142,AC14)</f>
        <v>95</v>
      </c>
    </row>
    <row r="15" spans="1:34" ht="35.1" customHeight="1">
      <c r="A15" s="1513"/>
      <c r="B15" s="1514"/>
      <c r="C15" s="1505" t="s">
        <v>516</v>
      </c>
      <c r="D15" s="1506"/>
      <c r="E15" s="1506"/>
      <c r="F15" s="1507"/>
      <c r="G15" s="579" t="str">
        <f ca="1">IF(OFFSET(입력!$B$3,B4-1+$S$1*20,15)="조림 3년 차 이상","(○)","")</f>
        <v/>
      </c>
      <c r="AD15">
        <f>COUNTIF(입력!$J$3:$J$142,AC15)</f>
        <v>95</v>
      </c>
    </row>
    <row r="16" spans="1:34" ht="105.75" customHeight="1">
      <c r="A16" s="1504" t="s">
        <v>297</v>
      </c>
      <c r="B16" s="1504"/>
      <c r="C16" s="1505"/>
      <c r="D16" s="1506"/>
      <c r="E16" s="1506"/>
      <c r="F16" s="1506"/>
      <c r="G16" s="1507"/>
      <c r="AD16">
        <f>COUNTIF(입력!$J$3:$J$142,AC16)</f>
        <v>95</v>
      </c>
    </row>
    <row r="17" spans="1:34" ht="39.75" customHeight="1">
      <c r="A17" s="1508" t="s">
        <v>558</v>
      </c>
      <c r="B17" s="1508"/>
      <c r="C17" s="1508"/>
      <c r="D17" s="1508"/>
      <c r="AD17">
        <f>COUNTIF(입력!$J$3:$J$142,AC17)</f>
        <v>95</v>
      </c>
    </row>
    <row r="18" spans="1:34" ht="39.75" customHeight="1">
      <c r="A18" s="1517" t="str">
        <f ca="1">"풀베기 표준지 조사야장 ("&amp;OFFSET(입력!$A$3,B21-1+$S$1*20,0)&amp;")"</f>
        <v>풀베기 표준지 조사야장 (1-0-2-0)</v>
      </c>
      <c r="B18" s="1518"/>
      <c r="C18" s="1518"/>
      <c r="D18" s="1518"/>
      <c r="E18" s="1518"/>
      <c r="F18" s="1518"/>
      <c r="G18" s="1519"/>
      <c r="S18" s="3">
        <f ca="1">IFERROR(IF(RIGHT(MID(CELL("filename",A18),FIND("]",CELL("filename",A18))+1,255),2)&gt;=10,RIGHT(MID(CELL("filename",A18),FIND("]",CELL("filename",A18))+1,255),2)-1,RIGHT(MID(CELL("filename",A18),FIND("]",CELL("filename",A18))+1,255),1)-1),RIGHT(MID(CELL("filename",A18),FIND("]",CELL("filename",A18))+1,255),1)-1)</f>
        <v>1</v>
      </c>
    </row>
    <row r="19" spans="1:34" ht="39.75" customHeight="1">
      <c r="A19" s="1520" t="s">
        <v>556</v>
      </c>
      <c r="B19" s="1520"/>
      <c r="C19" s="1520"/>
      <c r="D19" s="1520"/>
      <c r="E19" s="584"/>
      <c r="F19" s="584"/>
      <c r="G19" s="584"/>
    </row>
    <row r="20" spans="1:34" ht="39.75" customHeight="1">
      <c r="A20" s="579" t="s">
        <v>551</v>
      </c>
      <c r="B20" s="583">
        <f ca="1">OFFSET(입력!$B$3,B21-1+$S$1*20,2)</f>
        <v>2026</v>
      </c>
      <c r="C20" s="582" t="str">
        <f ca="1">OFFSET(입력!$B$3,B21-1+$S$1*20,3)</f>
        <v>05.26-06.04</v>
      </c>
      <c r="D20" s="579" t="s">
        <v>550</v>
      </c>
      <c r="E20" s="1505" t="str">
        <f ca="1">OFFSET(입력!$B$3,B21-1+$S$1*20,1)</f>
        <v>양구군 국토정중앙면 야촌리 산1번지외 3필지</v>
      </c>
      <c r="F20" s="1506"/>
      <c r="G20" s="1507"/>
      <c r="AC20" s="578" t="s">
        <v>342</v>
      </c>
      <c r="AD20">
        <f>COUNTIF(입력!$J$3:$J$142,AC20)</f>
        <v>26</v>
      </c>
      <c r="AH20" s="578">
        <f>COUNTIF(입력!$J$3:$J$142,AC20)</f>
        <v>26</v>
      </c>
    </row>
    <row r="21" spans="1:34" ht="39.75" customHeight="1">
      <c r="A21" s="579" t="s">
        <v>547</v>
      </c>
      <c r="B21" s="1504">
        <f>ROUNDDOWN(ROW()/17,0)+1</f>
        <v>2</v>
      </c>
      <c r="C21" s="1504"/>
      <c r="D21" s="579" t="s">
        <v>546</v>
      </c>
      <c r="E21" s="579" t="s">
        <v>545</v>
      </c>
      <c r="F21" s="579" t="s">
        <v>544</v>
      </c>
      <c r="G21" s="585">
        <f ca="1">OFFSET(입력!$B$3,B21-1+$S$1*20,4)</f>
        <v>0.02</v>
      </c>
      <c r="AC21" s="578"/>
      <c r="AD21">
        <f>COUNTIF(입력!$J$3:$J$142,AC21)</f>
        <v>95</v>
      </c>
      <c r="AH21" s="578"/>
    </row>
    <row r="22" spans="1:34" ht="39.75" customHeight="1">
      <c r="A22" s="579" t="s">
        <v>571</v>
      </c>
      <c r="B22" s="580" t="s">
        <v>542</v>
      </c>
      <c r="C22" s="581">
        <f ca="1">ROUND(OFFSET(입력!$B$3,B21-1+$S$1*20,10),0)</f>
        <v>290399</v>
      </c>
      <c r="D22" s="581" t="s">
        <v>541</v>
      </c>
      <c r="E22" s="581">
        <f ca="1">ROUND(OFFSET(입력!$B$3,B21-1+$S$1*20,11),0)</f>
        <v>613779</v>
      </c>
      <c r="F22" s="579" t="s">
        <v>540</v>
      </c>
      <c r="G22" s="579" t="s">
        <v>572</v>
      </c>
      <c r="AC22" s="578"/>
      <c r="AD22">
        <f>COUNTIF(입력!$J$3:$J$142,AC22)</f>
        <v>95</v>
      </c>
      <c r="AH22" s="578"/>
    </row>
    <row r="23" spans="1:34" ht="39.75" customHeight="1">
      <c r="A23" s="579" t="s">
        <v>408</v>
      </c>
      <c r="B23" s="1504" t="str">
        <f ca="1">OFFSET(입력!$B$3,B21-1+$S$1*20,8)</f>
        <v>자작나무</v>
      </c>
      <c r="C23" s="1504"/>
      <c r="D23" s="579" t="s">
        <v>536</v>
      </c>
      <c r="E23" s="586" t="str">
        <f ca="1">OFFSET(입력!$B$3,B4-1+$S$1*20,7)</f>
        <v>2025년</v>
      </c>
      <c r="F23" s="579" t="s">
        <v>535</v>
      </c>
      <c r="G23" s="579" t="str">
        <f ca="1">OFFSET(입력!$B$3,B21-1+$S$1*20,9)</f>
        <v>중묘</v>
      </c>
      <c r="AC23" s="578"/>
      <c r="AD23">
        <f>COUNTIF(입력!$J$3:$J$142,AC23)</f>
        <v>95</v>
      </c>
    </row>
    <row r="24" spans="1:34" ht="39.75" customHeight="1">
      <c r="A24" s="1504" t="s">
        <v>509</v>
      </c>
      <c r="B24" s="1504"/>
      <c r="C24" s="1504" t="s">
        <v>533</v>
      </c>
      <c r="D24" s="1504"/>
      <c r="E24" s="1504"/>
      <c r="F24" s="1504"/>
      <c r="G24" s="579" t="s">
        <v>6</v>
      </c>
      <c r="AD24">
        <f>COUNTIF(입력!$J$3:$J$142,AC24)</f>
        <v>95</v>
      </c>
    </row>
    <row r="25" spans="1:34" ht="80.099999999999994" customHeight="1">
      <c r="A25" s="1515" t="s">
        <v>307</v>
      </c>
      <c r="B25" s="579" t="s">
        <v>308</v>
      </c>
      <c r="C25" s="1505">
        <f ca="1">OFFSET(입력!$B$3,B21-1+$S$1*20,12)</f>
        <v>23</v>
      </c>
      <c r="D25" s="1506"/>
      <c r="E25" s="1506"/>
      <c r="F25" s="1507"/>
      <c r="G25" s="579"/>
      <c r="AD25">
        <f>COUNTIF(입력!$J$3:$J$142,AC25)</f>
        <v>95</v>
      </c>
    </row>
    <row r="26" spans="1:34" ht="80.099999999999994" customHeight="1">
      <c r="A26" s="1516"/>
      <c r="B26" s="579" t="s">
        <v>309</v>
      </c>
      <c r="C26" s="1505">
        <f ca="1">OFFSET(입력!$B$3,B21-1+$S$1*20,13)</f>
        <v>37</v>
      </c>
      <c r="D26" s="1506"/>
      <c r="E26" s="1506"/>
      <c r="F26" s="1507"/>
      <c r="G26" s="579"/>
      <c r="AD26">
        <f>COUNTIF(입력!$J$3:$J$142,AC26)</f>
        <v>95</v>
      </c>
    </row>
    <row r="27" spans="1:34" ht="35.1" customHeight="1">
      <c r="A27" s="1509" t="s">
        <v>525</v>
      </c>
      <c r="B27" s="1510"/>
      <c r="C27" s="1505" t="s">
        <v>524</v>
      </c>
      <c r="D27" s="1506"/>
      <c r="E27" s="1506"/>
      <c r="F27" s="1507"/>
      <c r="G27" s="579" t="str">
        <f ca="1">IF(OFFSET(입력!$B$3,B21-1+$S$1*20,14)="제거대상의 대부분이 목본류","(○)","")</f>
        <v/>
      </c>
      <c r="AD27">
        <f>COUNTIF(입력!$J$3:$J$142,AC27)</f>
        <v>95</v>
      </c>
    </row>
    <row r="28" spans="1:34" ht="35.1" customHeight="1">
      <c r="A28" s="1511"/>
      <c r="B28" s="1512"/>
      <c r="C28" s="1505" t="s">
        <v>523</v>
      </c>
      <c r="D28" s="1506"/>
      <c r="E28" s="1506"/>
      <c r="F28" s="1507"/>
      <c r="G28" s="579" t="str">
        <f ca="1">IF(OFFSET(입력!$B$3,B21-1+$S$1*20,14)="제거대상의 대부분이 초본류","(○)","")</f>
        <v/>
      </c>
      <c r="AD28">
        <f>COUNTIF(입력!$J$3:$J$142,AC28)</f>
        <v>95</v>
      </c>
    </row>
    <row r="29" spans="1:34" ht="35.1" customHeight="1">
      <c r="A29" s="1513"/>
      <c r="B29" s="1514"/>
      <c r="C29" s="1505" t="s">
        <v>521</v>
      </c>
      <c r="D29" s="1506"/>
      <c r="E29" s="1506"/>
      <c r="F29" s="1507"/>
      <c r="G29" s="579" t="str">
        <f ca="1">IF(OFFSET(입력!$B$3,B21-1+$S$1*20,14)="제거대상은 목본류+초본류 혼합","(○)","")</f>
        <v>(○)</v>
      </c>
      <c r="AD29">
        <f>COUNTIF(입력!$J$3:$J$142,AC29)</f>
        <v>95</v>
      </c>
    </row>
    <row r="30" spans="1:34" ht="35.1" customHeight="1">
      <c r="A30" s="1509" t="s">
        <v>555</v>
      </c>
      <c r="B30" s="1510"/>
      <c r="C30" s="1505" t="s">
        <v>520</v>
      </c>
      <c r="D30" s="1506"/>
      <c r="E30" s="1506"/>
      <c r="F30" s="1507"/>
      <c r="G30" s="579" t="str">
        <f ca="1">IF(OFFSET(입력!$B$3,B21-1+$S$1*20,15)="조림 당해 연도","(○)","")</f>
        <v/>
      </c>
      <c r="AD30">
        <f>COUNTIF(입력!$J$3:$J$142,AC30)</f>
        <v>95</v>
      </c>
    </row>
    <row r="31" spans="1:34" ht="35.1" customHeight="1">
      <c r="A31" s="1511"/>
      <c r="B31" s="1512"/>
      <c r="C31" s="1505" t="s">
        <v>518</v>
      </c>
      <c r="D31" s="1506"/>
      <c r="E31" s="1506"/>
      <c r="F31" s="1507"/>
      <c r="G31" s="579" t="str">
        <f ca="1">IF(OFFSET(입력!$B$3,B21-1+$S$1*20,15)="조림 2년 차","(○)","")</f>
        <v>(○)</v>
      </c>
      <c r="AD31">
        <f>COUNTIF(입력!$J$3:$J$142,AC31)</f>
        <v>95</v>
      </c>
    </row>
    <row r="32" spans="1:34" ht="35.1" customHeight="1">
      <c r="A32" s="1513"/>
      <c r="B32" s="1514"/>
      <c r="C32" s="1505" t="s">
        <v>516</v>
      </c>
      <c r="D32" s="1506"/>
      <c r="E32" s="1506"/>
      <c r="F32" s="1507"/>
      <c r="G32" s="579" t="str">
        <f ca="1">IF(OFFSET(입력!$B$3,B21-1+$S$1*20,15)="조림 3년 차 이상","(○)","")</f>
        <v/>
      </c>
      <c r="AD32">
        <f>COUNTIF(입력!$J$3:$J$142,AC32)</f>
        <v>95</v>
      </c>
    </row>
    <row r="33" spans="1:34" ht="105.75" customHeight="1">
      <c r="A33" s="1504" t="s">
        <v>297</v>
      </c>
      <c r="B33" s="1504"/>
      <c r="C33" s="1505"/>
      <c r="D33" s="1506"/>
      <c r="E33" s="1506"/>
      <c r="F33" s="1506"/>
      <c r="G33" s="1507"/>
      <c r="AD33">
        <f>COUNTIF(입력!$J$3:$J$142,AC33)</f>
        <v>95</v>
      </c>
    </row>
    <row r="34" spans="1:34" ht="39.75" customHeight="1">
      <c r="A34" s="1508" t="s">
        <v>558</v>
      </c>
      <c r="B34" s="1508"/>
      <c r="C34" s="1508"/>
      <c r="D34" s="1508"/>
      <c r="AD34">
        <f>COUNTIF(입력!$J$3:$J$142,AC34)</f>
        <v>95</v>
      </c>
    </row>
    <row r="35" spans="1:34" ht="39.75" customHeight="1">
      <c r="A35" s="1517" t="str">
        <f ca="1">"풀베기 표준지 조사야장 ("&amp;OFFSET(입력!$A$3,B38-1+$S$1*20,0)&amp;")"</f>
        <v>풀베기 표준지 조사야장 (1-0-2-0)</v>
      </c>
      <c r="B35" s="1518"/>
      <c r="C35" s="1518"/>
      <c r="D35" s="1518"/>
      <c r="E35" s="1518"/>
      <c r="F35" s="1518"/>
      <c r="G35" s="1519"/>
      <c r="S35" s="3">
        <f ca="1">IFERROR(IF(RIGHT(MID(CELL("filename",A35),FIND("]",CELL("filename",A35))+1,255),2)&gt;=10,RIGHT(MID(CELL("filename",A35),FIND("]",CELL("filename",A35))+1,255),2)-1,RIGHT(MID(CELL("filename",A35),FIND("]",CELL("filename",A35))+1,255),1)-1),RIGHT(MID(CELL("filename",A35),FIND("]",CELL("filename",A35))+1,255),1)-1)</f>
        <v>1</v>
      </c>
    </row>
    <row r="36" spans="1:34" ht="39.75" customHeight="1">
      <c r="A36" s="1520" t="s">
        <v>556</v>
      </c>
      <c r="B36" s="1520"/>
      <c r="C36" s="1520"/>
      <c r="D36" s="1520"/>
      <c r="E36" s="584"/>
      <c r="F36" s="584"/>
      <c r="G36" s="584"/>
    </row>
    <row r="37" spans="1:34" ht="39.75" customHeight="1">
      <c r="A37" s="579" t="s">
        <v>551</v>
      </c>
      <c r="B37" s="583">
        <f ca="1">OFFSET(입력!$B$3,B38-1+$S$1*20,2)</f>
        <v>2026</v>
      </c>
      <c r="C37" s="582" t="str">
        <f ca="1">OFFSET(입력!$B$3,B38-1+$S$1*20,3)</f>
        <v>05.26-06.04</v>
      </c>
      <c r="D37" s="579" t="s">
        <v>550</v>
      </c>
      <c r="E37" s="1505" t="str">
        <f ca="1">OFFSET(입력!$B$3,B38-1+$S$1*20,1)</f>
        <v>양구군 국토정중앙면 야촌리 산1번지외 3필지</v>
      </c>
      <c r="F37" s="1506"/>
      <c r="G37" s="1507"/>
      <c r="AC37" s="578" t="s">
        <v>342</v>
      </c>
      <c r="AD37">
        <f>COUNTIF(입력!$J$3:$J$142,AC37)</f>
        <v>26</v>
      </c>
      <c r="AH37" s="578">
        <f>COUNTIF(입력!$J$3:$J$142,AC37)</f>
        <v>26</v>
      </c>
    </row>
    <row r="38" spans="1:34" ht="39.75" customHeight="1">
      <c r="A38" s="579" t="s">
        <v>547</v>
      </c>
      <c r="B38" s="1504">
        <f>ROUNDDOWN(ROW()/17,0)+1</f>
        <v>3</v>
      </c>
      <c r="C38" s="1504"/>
      <c r="D38" s="579" t="s">
        <v>546</v>
      </c>
      <c r="E38" s="579" t="s">
        <v>545</v>
      </c>
      <c r="F38" s="579" t="s">
        <v>544</v>
      </c>
      <c r="G38" s="585">
        <f ca="1">OFFSET(입력!$B$3,B38-1+$S$1*20,4)</f>
        <v>0.02</v>
      </c>
      <c r="AC38" s="578"/>
      <c r="AD38">
        <f>COUNTIF(입력!$J$3:$J$142,AC38)</f>
        <v>95</v>
      </c>
      <c r="AH38" s="578"/>
    </row>
    <row r="39" spans="1:34" ht="39.75" customHeight="1">
      <c r="A39" s="579" t="s">
        <v>571</v>
      </c>
      <c r="B39" s="580" t="s">
        <v>542</v>
      </c>
      <c r="C39" s="581">
        <f ca="1">ROUND(OFFSET(입력!$B$3,B38-1+$S$1*20,10),0)</f>
        <v>290442</v>
      </c>
      <c r="D39" s="581" t="s">
        <v>541</v>
      </c>
      <c r="E39" s="581">
        <f ca="1">ROUND(OFFSET(입력!$B$3,B38-1+$S$1*20,11),0)</f>
        <v>613843</v>
      </c>
      <c r="F39" s="579" t="s">
        <v>540</v>
      </c>
      <c r="G39" s="579" t="s">
        <v>572</v>
      </c>
      <c r="AC39" s="578"/>
      <c r="AD39">
        <f>COUNTIF(입력!$J$3:$J$142,AC39)</f>
        <v>95</v>
      </c>
      <c r="AH39" s="578"/>
    </row>
    <row r="40" spans="1:34" ht="39.75" customHeight="1">
      <c r="A40" s="579" t="s">
        <v>408</v>
      </c>
      <c r="B40" s="1504" t="str">
        <f ca="1">OFFSET(입력!$B$3,B38-1+$S$1*20,8)</f>
        <v>자작나무</v>
      </c>
      <c r="C40" s="1504"/>
      <c r="D40" s="579" t="s">
        <v>536</v>
      </c>
      <c r="E40" s="586" t="str">
        <f ca="1">OFFSET(입력!$B$3,B4-1+$S$1*20,7)</f>
        <v>2025년</v>
      </c>
      <c r="F40" s="579" t="s">
        <v>535</v>
      </c>
      <c r="G40" s="579" t="str">
        <f ca="1">OFFSET(입력!$B$3,B38-1+$S$1*20,9)</f>
        <v>중묘</v>
      </c>
      <c r="AC40" s="578"/>
      <c r="AD40">
        <f>COUNTIF(입력!$J$3:$J$142,AC40)</f>
        <v>95</v>
      </c>
    </row>
    <row r="41" spans="1:34" ht="39.75" customHeight="1">
      <c r="A41" s="1504" t="s">
        <v>509</v>
      </c>
      <c r="B41" s="1504"/>
      <c r="C41" s="1504" t="s">
        <v>533</v>
      </c>
      <c r="D41" s="1504"/>
      <c r="E41" s="1504"/>
      <c r="F41" s="1504"/>
      <c r="G41" s="579" t="s">
        <v>6</v>
      </c>
      <c r="AD41">
        <f>COUNTIF(입력!$J$3:$J$142,AC41)</f>
        <v>95</v>
      </c>
    </row>
    <row r="42" spans="1:34" ht="80.099999999999994" customHeight="1">
      <c r="A42" s="1515" t="s">
        <v>307</v>
      </c>
      <c r="B42" s="579" t="s">
        <v>308</v>
      </c>
      <c r="C42" s="1505">
        <f ca="1">OFFSET(입력!$B$3,B38-1+$S$1*20,12)</f>
        <v>17</v>
      </c>
      <c r="D42" s="1506"/>
      <c r="E42" s="1506"/>
      <c r="F42" s="1507"/>
      <c r="G42" s="579"/>
      <c r="AD42">
        <f>COUNTIF(입력!$J$3:$J$142,AC42)</f>
        <v>95</v>
      </c>
    </row>
    <row r="43" spans="1:34" ht="80.099999999999994" customHeight="1">
      <c r="A43" s="1516"/>
      <c r="B43" s="579" t="s">
        <v>309</v>
      </c>
      <c r="C43" s="1505">
        <f ca="1">OFFSET(입력!$B$3,B38-1+$S$1*20,13)</f>
        <v>43</v>
      </c>
      <c r="D43" s="1506"/>
      <c r="E43" s="1506"/>
      <c r="F43" s="1507"/>
      <c r="G43" s="579"/>
      <c r="AD43">
        <f>COUNTIF(입력!$J$3:$J$142,AC43)</f>
        <v>95</v>
      </c>
    </row>
    <row r="44" spans="1:34" ht="35.1" customHeight="1">
      <c r="A44" s="1509" t="s">
        <v>525</v>
      </c>
      <c r="B44" s="1510"/>
      <c r="C44" s="1505" t="s">
        <v>524</v>
      </c>
      <c r="D44" s="1506"/>
      <c r="E44" s="1506"/>
      <c r="F44" s="1507"/>
      <c r="G44" s="579" t="str">
        <f ca="1">IF(OFFSET(입력!$B$3,B38-1+$S$1*20,14)="제거대상의 대부분이 목본류","(○)","")</f>
        <v/>
      </c>
      <c r="AD44">
        <f>COUNTIF(입력!$J$3:$J$142,AC44)</f>
        <v>95</v>
      </c>
    </row>
    <row r="45" spans="1:34" ht="35.1" customHeight="1">
      <c r="A45" s="1511"/>
      <c r="B45" s="1512"/>
      <c r="C45" s="1505" t="s">
        <v>523</v>
      </c>
      <c r="D45" s="1506"/>
      <c r="E45" s="1506"/>
      <c r="F45" s="1507"/>
      <c r="G45" s="579" t="str">
        <f ca="1">IF(OFFSET(입력!$B$3,B38-1+$S$1*20,14)="제거대상의 대부분이 초본류","(○)","")</f>
        <v/>
      </c>
      <c r="AD45">
        <f>COUNTIF(입력!$J$3:$J$142,AC45)</f>
        <v>95</v>
      </c>
    </row>
    <row r="46" spans="1:34" ht="35.1" customHeight="1">
      <c r="A46" s="1513"/>
      <c r="B46" s="1514"/>
      <c r="C46" s="1505" t="s">
        <v>521</v>
      </c>
      <c r="D46" s="1506"/>
      <c r="E46" s="1506"/>
      <c r="F46" s="1507"/>
      <c r="G46" s="579" t="str">
        <f ca="1">IF(OFFSET(입력!$B$3,B38-1+$S$1*20,14)="제거대상은 목본류+초본류 혼합","(○)","")</f>
        <v>(○)</v>
      </c>
      <c r="AD46">
        <f>COUNTIF(입력!$J$3:$J$142,AC46)</f>
        <v>95</v>
      </c>
    </row>
    <row r="47" spans="1:34" ht="35.1" customHeight="1">
      <c r="A47" s="1509" t="s">
        <v>555</v>
      </c>
      <c r="B47" s="1510"/>
      <c r="C47" s="1505" t="s">
        <v>520</v>
      </c>
      <c r="D47" s="1506"/>
      <c r="E47" s="1506"/>
      <c r="F47" s="1507"/>
      <c r="G47" s="579" t="str">
        <f ca="1">IF(OFFSET(입력!$B$3,B38-1+$S$1*20,15)="조림 당해 연도","(○)","")</f>
        <v/>
      </c>
      <c r="AD47">
        <f>COUNTIF(입력!$J$3:$J$142,AC47)</f>
        <v>95</v>
      </c>
    </row>
    <row r="48" spans="1:34" ht="35.1" customHeight="1">
      <c r="A48" s="1511"/>
      <c r="B48" s="1512"/>
      <c r="C48" s="1505" t="s">
        <v>518</v>
      </c>
      <c r="D48" s="1506"/>
      <c r="E48" s="1506"/>
      <c r="F48" s="1507"/>
      <c r="G48" s="579" t="str">
        <f ca="1">IF(OFFSET(입력!$B$3,B38-1+$S$1*20,15)="조림 2년 차","(○)","")</f>
        <v>(○)</v>
      </c>
      <c r="AD48">
        <f>COUNTIF(입력!$J$3:$J$142,AC48)</f>
        <v>95</v>
      </c>
    </row>
    <row r="49" spans="1:34" ht="35.1" customHeight="1">
      <c r="A49" s="1513"/>
      <c r="B49" s="1514"/>
      <c r="C49" s="1505" t="s">
        <v>516</v>
      </c>
      <c r="D49" s="1506"/>
      <c r="E49" s="1506"/>
      <c r="F49" s="1507"/>
      <c r="G49" s="579" t="str">
        <f ca="1">IF(OFFSET(입력!$B$3,B38-1+$S$1*20,15)="조림 3년 차 이상","(○)","")</f>
        <v/>
      </c>
      <c r="AD49">
        <f>COUNTIF(입력!$J$3:$J$142,AC49)</f>
        <v>95</v>
      </c>
    </row>
    <row r="50" spans="1:34" ht="105.75" customHeight="1">
      <c r="A50" s="1504" t="s">
        <v>297</v>
      </c>
      <c r="B50" s="1504"/>
      <c r="C50" s="1505"/>
      <c r="D50" s="1506"/>
      <c r="E50" s="1506"/>
      <c r="F50" s="1506"/>
      <c r="G50" s="1507"/>
      <c r="AD50">
        <f>COUNTIF(입력!$J$3:$J$142,AC50)</f>
        <v>95</v>
      </c>
    </row>
    <row r="51" spans="1:34" ht="39.75" customHeight="1">
      <c r="A51" s="1508" t="s">
        <v>558</v>
      </c>
      <c r="B51" s="1508"/>
      <c r="C51" s="1508"/>
      <c r="D51" s="1508"/>
      <c r="AD51">
        <f>COUNTIF(입력!$J$3:$J$142,AC51)</f>
        <v>95</v>
      </c>
    </row>
    <row r="52" spans="1:34" ht="39.75" customHeight="1">
      <c r="A52" s="1517" t="str">
        <f ca="1">"풀베기 표준지 조사야장 ("&amp;OFFSET(입력!$A$3,B55-1+$S$1*20,0)&amp;")"</f>
        <v>풀베기 표준지 조사야장 (0)</v>
      </c>
      <c r="B52" s="1518"/>
      <c r="C52" s="1518"/>
      <c r="D52" s="1518"/>
      <c r="E52" s="1518"/>
      <c r="F52" s="1518"/>
      <c r="G52" s="1519"/>
      <c r="S52" s="3">
        <f ca="1">IFERROR(IF(RIGHT(MID(CELL("filename",A52),FIND("]",CELL("filename",A52))+1,255),2)&gt;=10,RIGHT(MID(CELL("filename",A52),FIND("]",CELL("filename",A52))+1,255),2)-1,RIGHT(MID(CELL("filename",A52),FIND("]",CELL("filename",A52))+1,255),1)-1),RIGHT(MID(CELL("filename",A52),FIND("]",CELL("filename",A52))+1,255),1)-1)</f>
        <v>1</v>
      </c>
    </row>
    <row r="53" spans="1:34" ht="39.75" customHeight="1">
      <c r="A53" s="1520" t="s">
        <v>556</v>
      </c>
      <c r="B53" s="1520"/>
      <c r="C53" s="1520"/>
      <c r="D53" s="1520"/>
      <c r="E53" s="584"/>
      <c r="F53" s="584"/>
      <c r="G53" s="584"/>
    </row>
    <row r="54" spans="1:34" ht="39.75" customHeight="1">
      <c r="A54" s="579" t="s">
        <v>551</v>
      </c>
      <c r="B54" s="583">
        <f ca="1">OFFSET(입력!$B$3,B55-1+$S$1*20,2)</f>
        <v>0</v>
      </c>
      <c r="C54" s="582">
        <f ca="1">OFFSET(입력!$B$3,B55-1+$S$1*20,3)</f>
        <v>0</v>
      </c>
      <c r="D54" s="579" t="s">
        <v>550</v>
      </c>
      <c r="E54" s="1505">
        <f ca="1">OFFSET(입력!$B$3,B55-1+$S$1*20,1)</f>
        <v>0</v>
      </c>
      <c r="F54" s="1506"/>
      <c r="G54" s="1507"/>
      <c r="AC54" s="578" t="s">
        <v>342</v>
      </c>
      <c r="AD54">
        <f>COUNTIF(입력!$J$3:$J$142,AC54)</f>
        <v>26</v>
      </c>
      <c r="AH54" s="578">
        <f>COUNTIF(입력!$J$3:$J$142,AC54)</f>
        <v>26</v>
      </c>
    </row>
    <row r="55" spans="1:34" ht="39.75" customHeight="1">
      <c r="A55" s="579" t="s">
        <v>547</v>
      </c>
      <c r="B55" s="1504">
        <f>ROUNDDOWN(ROW()/17,0)+1</f>
        <v>4</v>
      </c>
      <c r="C55" s="1504"/>
      <c r="D55" s="579" t="s">
        <v>546</v>
      </c>
      <c r="E55" s="579" t="s">
        <v>545</v>
      </c>
      <c r="F55" s="579" t="s">
        <v>544</v>
      </c>
      <c r="G55" s="585">
        <f ca="1">OFFSET(입력!$B$3,B55-1+$S$1*20,4)</f>
        <v>0</v>
      </c>
      <c r="AC55" s="578"/>
      <c r="AD55">
        <f>COUNTIF(입력!$J$3:$J$142,AC55)</f>
        <v>95</v>
      </c>
      <c r="AH55" s="578"/>
    </row>
    <row r="56" spans="1:34" ht="39.75" customHeight="1">
      <c r="A56" s="579" t="s">
        <v>571</v>
      </c>
      <c r="B56" s="580" t="s">
        <v>542</v>
      </c>
      <c r="C56" s="581">
        <f ca="1">ROUND(OFFSET(입력!$B$3,B55-1+$S$1*20,10),0)</f>
        <v>0</v>
      </c>
      <c r="D56" s="581" t="s">
        <v>541</v>
      </c>
      <c r="E56" s="581">
        <f ca="1">ROUND(OFFSET(입력!$B$3,B55-1+$S$1*20,11),0)</f>
        <v>0</v>
      </c>
      <c r="F56" s="579" t="s">
        <v>540</v>
      </c>
      <c r="G56" s="579" t="s">
        <v>572</v>
      </c>
      <c r="AC56" s="578"/>
      <c r="AD56">
        <f>COUNTIF(입력!$J$3:$J$142,AC56)</f>
        <v>95</v>
      </c>
      <c r="AH56" s="578"/>
    </row>
    <row r="57" spans="1:34" ht="39.75" customHeight="1">
      <c r="A57" s="579" t="s">
        <v>408</v>
      </c>
      <c r="B57" s="1504">
        <f ca="1">OFFSET(입력!$B$3,B55-1+$S$1*20,8)</f>
        <v>0</v>
      </c>
      <c r="C57" s="1504"/>
      <c r="D57" s="579" t="s">
        <v>536</v>
      </c>
      <c r="E57" s="586" t="str">
        <f ca="1">OFFSET(입력!$B$3,B4-1+$S$1*20,7)</f>
        <v>2025년</v>
      </c>
      <c r="F57" s="579" t="s">
        <v>535</v>
      </c>
      <c r="G57" s="579">
        <f ca="1">OFFSET(입력!$B$3,B55-1+$S$1*20,9)</f>
        <v>0</v>
      </c>
      <c r="AC57" s="578"/>
      <c r="AD57">
        <f>COUNTIF(입력!$J$3:$J$142,AC57)</f>
        <v>95</v>
      </c>
    </row>
    <row r="58" spans="1:34" ht="39.75" customHeight="1">
      <c r="A58" s="1504" t="s">
        <v>509</v>
      </c>
      <c r="B58" s="1504"/>
      <c r="C58" s="1504" t="s">
        <v>533</v>
      </c>
      <c r="D58" s="1504"/>
      <c r="E58" s="1504"/>
      <c r="F58" s="1504"/>
      <c r="G58" s="579" t="s">
        <v>6</v>
      </c>
      <c r="AD58">
        <f>COUNTIF(입력!$J$3:$J$142,AC58)</f>
        <v>95</v>
      </c>
    </row>
    <row r="59" spans="1:34" ht="80.099999999999994" customHeight="1">
      <c r="A59" s="1515" t="s">
        <v>307</v>
      </c>
      <c r="B59" s="579" t="s">
        <v>308</v>
      </c>
      <c r="C59" s="1505">
        <f ca="1">OFFSET(입력!$B$3,B55-1+$S$1*20,12)</f>
        <v>0</v>
      </c>
      <c r="D59" s="1506"/>
      <c r="E59" s="1506"/>
      <c r="F59" s="1507"/>
      <c r="G59" s="579"/>
      <c r="AD59">
        <f>COUNTIF(입력!$J$3:$J$142,AC59)</f>
        <v>95</v>
      </c>
    </row>
    <row r="60" spans="1:34" ht="80.099999999999994" customHeight="1">
      <c r="A60" s="1516"/>
      <c r="B60" s="579" t="s">
        <v>309</v>
      </c>
      <c r="C60" s="1505">
        <f ca="1">OFFSET(입력!$B$3,B55-1+$S$1*20,13)</f>
        <v>0</v>
      </c>
      <c r="D60" s="1506"/>
      <c r="E60" s="1506"/>
      <c r="F60" s="1507"/>
      <c r="G60" s="579"/>
      <c r="AD60">
        <f>COUNTIF(입력!$J$3:$J$142,AC60)</f>
        <v>95</v>
      </c>
    </row>
    <row r="61" spans="1:34" ht="35.1" customHeight="1">
      <c r="A61" s="1509" t="s">
        <v>525</v>
      </c>
      <c r="B61" s="1510"/>
      <c r="C61" s="1505" t="s">
        <v>524</v>
      </c>
      <c r="D61" s="1506"/>
      <c r="E61" s="1506"/>
      <c r="F61" s="1507"/>
      <c r="G61" s="579" t="str">
        <f ca="1">IF(OFFSET(입력!$B$3,B55-1+$S$1*20,14)="제거대상의 대부분이 목본류","(○)","")</f>
        <v/>
      </c>
      <c r="AD61">
        <f>COUNTIF(입력!$J$3:$J$142,AC61)</f>
        <v>95</v>
      </c>
    </row>
    <row r="62" spans="1:34" ht="35.1" customHeight="1">
      <c r="A62" s="1511"/>
      <c r="B62" s="1512"/>
      <c r="C62" s="1505" t="s">
        <v>523</v>
      </c>
      <c r="D62" s="1506"/>
      <c r="E62" s="1506"/>
      <c r="F62" s="1507"/>
      <c r="G62" s="579" t="str">
        <f ca="1">IF(OFFSET(입력!$B$3,B55-1+$S$1*20,14)="제거대상의 대부분이 초본류","(○)","")</f>
        <v/>
      </c>
      <c r="AD62">
        <f>COUNTIF(입력!$J$3:$J$142,AC62)</f>
        <v>95</v>
      </c>
    </row>
    <row r="63" spans="1:34" ht="35.1" customHeight="1">
      <c r="A63" s="1513"/>
      <c r="B63" s="1514"/>
      <c r="C63" s="1505" t="s">
        <v>521</v>
      </c>
      <c r="D63" s="1506"/>
      <c r="E63" s="1506"/>
      <c r="F63" s="1507"/>
      <c r="G63" s="579" t="str">
        <f ca="1">IF(OFFSET(입력!$B$3,B55-1+$S$1*20,14)="제거대상은 목본류+초본류 혼합","(○)","")</f>
        <v/>
      </c>
      <c r="AD63">
        <f>COUNTIF(입력!$J$3:$J$142,AC63)</f>
        <v>95</v>
      </c>
    </row>
    <row r="64" spans="1:34" ht="35.1" customHeight="1">
      <c r="A64" s="1509" t="s">
        <v>555</v>
      </c>
      <c r="B64" s="1510"/>
      <c r="C64" s="1505" t="s">
        <v>520</v>
      </c>
      <c r="D64" s="1506"/>
      <c r="E64" s="1506"/>
      <c r="F64" s="1507"/>
      <c r="G64" s="579" t="str">
        <f ca="1">IF(OFFSET(입력!$B$3,B55-1+$S$1*20,15)="조림 당해 연도","(○)","")</f>
        <v/>
      </c>
      <c r="AD64">
        <f>COUNTIF(입력!$J$3:$J$142,AC64)</f>
        <v>95</v>
      </c>
    </row>
    <row r="65" spans="1:30" ht="35.1" customHeight="1">
      <c r="A65" s="1511"/>
      <c r="B65" s="1512"/>
      <c r="C65" s="1505" t="s">
        <v>518</v>
      </c>
      <c r="D65" s="1506"/>
      <c r="E65" s="1506"/>
      <c r="F65" s="1507"/>
      <c r="G65" s="579" t="str">
        <f ca="1">IF(OFFSET(입력!$B$3,B55-1+$S$1*20,15)="조림 2년 차","(○)","")</f>
        <v/>
      </c>
      <c r="AD65">
        <f>COUNTIF(입력!$J$3:$J$142,AC65)</f>
        <v>95</v>
      </c>
    </row>
    <row r="66" spans="1:30" ht="35.1" customHeight="1">
      <c r="A66" s="1513"/>
      <c r="B66" s="1514"/>
      <c r="C66" s="1505" t="s">
        <v>516</v>
      </c>
      <c r="D66" s="1506"/>
      <c r="E66" s="1506"/>
      <c r="F66" s="1507"/>
      <c r="G66" s="579" t="str">
        <f ca="1">IF(OFFSET(입력!$B$3,B55-1+$S$1*20,15)="조림 3년 차 이상","(○)","")</f>
        <v/>
      </c>
      <c r="AD66">
        <f>COUNTIF(입력!$J$3:$J$142,AC66)</f>
        <v>95</v>
      </c>
    </row>
    <row r="67" spans="1:30" ht="105.75" customHeight="1">
      <c r="A67" s="1504" t="s">
        <v>297</v>
      </c>
      <c r="B67" s="1504"/>
      <c r="C67" s="1505"/>
      <c r="D67" s="1506"/>
      <c r="E67" s="1506"/>
      <c r="F67" s="1506"/>
      <c r="G67" s="1507"/>
      <c r="AD67">
        <f>COUNTIF(입력!$J$3:$J$142,AC67)</f>
        <v>95</v>
      </c>
    </row>
    <row r="68" spans="1:30" ht="39.75" customHeight="1">
      <c r="A68" s="1508" t="s">
        <v>558</v>
      </c>
      <c r="B68" s="1508"/>
      <c r="C68" s="1508"/>
      <c r="D68" s="1508"/>
      <c r="AD68">
        <f>COUNTIF(입력!$J$3:$J$142,AC68)</f>
        <v>95</v>
      </c>
    </row>
  </sheetData>
  <mergeCells count="84">
    <mergeCell ref="A7:B7"/>
    <mergeCell ref="C7:F7"/>
    <mergeCell ref="A1:G1"/>
    <mergeCell ref="A2:D2"/>
    <mergeCell ref="E3:G3"/>
    <mergeCell ref="B4:C4"/>
    <mergeCell ref="B6:C6"/>
    <mergeCell ref="A8:A9"/>
    <mergeCell ref="C8:F8"/>
    <mergeCell ref="C9:F9"/>
    <mergeCell ref="A10:B12"/>
    <mergeCell ref="C10:F10"/>
    <mergeCell ref="C11:F11"/>
    <mergeCell ref="C12:F12"/>
    <mergeCell ref="A13:B15"/>
    <mergeCell ref="C13:F13"/>
    <mergeCell ref="C14:F14"/>
    <mergeCell ref="C15:F15"/>
    <mergeCell ref="A16:B16"/>
    <mergeCell ref="C16:G16"/>
    <mergeCell ref="A27:B29"/>
    <mergeCell ref="C27:F27"/>
    <mergeCell ref="C28:F28"/>
    <mergeCell ref="C29:F29"/>
    <mergeCell ref="A17:D17"/>
    <mergeCell ref="A18:G18"/>
    <mergeCell ref="A19:D19"/>
    <mergeCell ref="E20:G20"/>
    <mergeCell ref="B21:C21"/>
    <mergeCell ref="B23:C23"/>
    <mergeCell ref="A24:B24"/>
    <mergeCell ref="C24:F24"/>
    <mergeCell ref="A25:A26"/>
    <mergeCell ref="C25:F25"/>
    <mergeCell ref="C26:F26"/>
    <mergeCell ref="A30:B32"/>
    <mergeCell ref="C30:F30"/>
    <mergeCell ref="C31:F31"/>
    <mergeCell ref="C32:F32"/>
    <mergeCell ref="A33:B33"/>
    <mergeCell ref="C33:G33"/>
    <mergeCell ref="A44:B46"/>
    <mergeCell ref="C44:F44"/>
    <mergeCell ref="C45:F45"/>
    <mergeCell ref="C46:F46"/>
    <mergeCell ref="A34:D34"/>
    <mergeCell ref="A35:G35"/>
    <mergeCell ref="A36:D36"/>
    <mergeCell ref="E37:G37"/>
    <mergeCell ref="B38:C38"/>
    <mergeCell ref="B40:C40"/>
    <mergeCell ref="A41:B41"/>
    <mergeCell ref="C41:F41"/>
    <mergeCell ref="A42:A43"/>
    <mergeCell ref="C42:F42"/>
    <mergeCell ref="C43:F43"/>
    <mergeCell ref="A47:B49"/>
    <mergeCell ref="C47:F47"/>
    <mergeCell ref="C48:F48"/>
    <mergeCell ref="C49:F49"/>
    <mergeCell ref="A50:B50"/>
    <mergeCell ref="C50:G50"/>
    <mergeCell ref="A61:B63"/>
    <mergeCell ref="C61:F61"/>
    <mergeCell ref="C62:F62"/>
    <mergeCell ref="C63:F63"/>
    <mergeCell ref="A51:D51"/>
    <mergeCell ref="A52:G52"/>
    <mergeCell ref="A53:D53"/>
    <mergeCell ref="E54:G54"/>
    <mergeCell ref="B55:C55"/>
    <mergeCell ref="B57:C57"/>
    <mergeCell ref="A58:B58"/>
    <mergeCell ref="C58:F58"/>
    <mergeCell ref="A59:A60"/>
    <mergeCell ref="C59:F59"/>
    <mergeCell ref="C60:F60"/>
    <mergeCell ref="A68:D68"/>
    <mergeCell ref="A64:B66"/>
    <mergeCell ref="C64:F64"/>
    <mergeCell ref="C65:F65"/>
    <mergeCell ref="C66:F66"/>
    <mergeCell ref="A67:B67"/>
    <mergeCell ref="C67:G67"/>
  </mergeCells>
  <phoneticPr fontId="4" type="noConversion"/>
  <pageMargins left="0.7" right="0.7" top="0.75" bottom="0.75" header="0.3" footer="0.3"/>
  <pageSetup paperSize="9" scale="89" orientation="portrait" r:id="rId1"/>
  <legacyDrawing r:id="rId2"/>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H238"/>
  <sheetViews>
    <sheetView view="pageBreakPreview" topLeftCell="A232" zoomScale="90" zoomScaleNormal="100" zoomScaleSheetLayoutView="90" workbookViewId="0">
      <selection activeCell="C236" sqref="C236:F236"/>
    </sheetView>
  </sheetViews>
  <sheetFormatPr defaultRowHeight="13.5"/>
  <cols>
    <col min="2" max="2" width="11.88671875" customWidth="1"/>
    <col min="3" max="3" width="13.5546875" customWidth="1"/>
    <col min="5" max="5" width="14.44140625" customWidth="1"/>
    <col min="6" max="6" width="10.77734375" customWidth="1"/>
    <col min="7" max="7" width="16.5546875" customWidth="1"/>
  </cols>
  <sheetData>
    <row r="1" spans="1:34" ht="39.75" customHeight="1">
      <c r="A1" s="1517" t="str">
        <f ca="1">"풀베기 표준지 조사야장 ("&amp;OFFSET(입력!$A$3,B4-1+$S$1*20,0)&amp;")"</f>
        <v>풀베기 표준지 조사야장 (1-0-3-0)</v>
      </c>
      <c r="B1" s="1518"/>
      <c r="C1" s="1518"/>
      <c r="D1" s="1518"/>
      <c r="E1" s="1518"/>
      <c r="F1" s="1518"/>
      <c r="G1" s="1519"/>
      <c r="S1" s="3">
        <f ca="1">IFERROR(IF(RIGHT(MID(CELL("filename",A1),FIND("]",CELL("filename",A1))+1,255),2)&gt;=10,RIGHT(MID(CELL("filename",A1),FIND("]",CELL("filename",A1))+1,255),2)-1,RIGHT(MID(CELL("filename",A1),FIND("]",CELL("filename",A1))+1,255),1)-1),RIGHT(MID(CELL("filename",A1),FIND("]",CELL("filename",A1))+1,255),1)-1)</f>
        <v>2</v>
      </c>
    </row>
    <row r="2" spans="1:34" ht="39.75" customHeight="1">
      <c r="A2" s="1520" t="s">
        <v>556</v>
      </c>
      <c r="B2" s="1520"/>
      <c r="C2" s="1520"/>
      <c r="D2" s="1520"/>
      <c r="E2" s="584"/>
      <c r="F2" s="584"/>
      <c r="G2" s="584"/>
    </row>
    <row r="3" spans="1:34" ht="39.75" customHeight="1">
      <c r="A3" s="579" t="s">
        <v>551</v>
      </c>
      <c r="B3" s="583">
        <f ca="1">OFFSET(입력!$B$3,B4-1+$S$1*20,2)</f>
        <v>2026</v>
      </c>
      <c r="C3" s="582" t="str">
        <f ca="1">OFFSET(입력!$B$3,B4-1+$S$1*20,3)</f>
        <v>05.26-06.04</v>
      </c>
      <c r="D3" s="579" t="s">
        <v>550</v>
      </c>
      <c r="E3" s="1505" t="str">
        <f ca="1">OFFSET(입력!$B$3,B4-1+$S$1*20,1)</f>
        <v>양구군 국토정중앙면 야촌리 산19번지외 13필지</v>
      </c>
      <c r="F3" s="1506"/>
      <c r="G3" s="1507"/>
      <c r="AC3" s="578" t="s">
        <v>342</v>
      </c>
      <c r="AD3">
        <f>COUNTIF(입력!$J$3:$J$142,AC3)</f>
        <v>26</v>
      </c>
      <c r="AH3" s="578">
        <f>COUNTIF(입력!$J$3:$J$142,AC3)</f>
        <v>26</v>
      </c>
    </row>
    <row r="4" spans="1:34" ht="39.75" customHeight="1">
      <c r="A4" s="579" t="s">
        <v>547</v>
      </c>
      <c r="B4" s="1504">
        <f>ROUNDDOWN(ROW()/17,0)+1</f>
        <v>1</v>
      </c>
      <c r="C4" s="1504"/>
      <c r="D4" s="579" t="s">
        <v>546</v>
      </c>
      <c r="E4" s="579" t="s">
        <v>545</v>
      </c>
      <c r="F4" s="579" t="s">
        <v>544</v>
      </c>
      <c r="G4" s="585">
        <f ca="1">OFFSET(입력!$B$3,B4-1+$S$1*20,4)</f>
        <v>0.02</v>
      </c>
      <c r="AC4" s="578"/>
      <c r="AD4">
        <f>COUNTIF(입력!$J$3:$J$142,AC4)</f>
        <v>95</v>
      </c>
      <c r="AH4" s="578"/>
    </row>
    <row r="5" spans="1:34" ht="39.75" customHeight="1">
      <c r="A5" s="579" t="s">
        <v>571</v>
      </c>
      <c r="B5" s="580" t="s">
        <v>542</v>
      </c>
      <c r="C5" s="581">
        <f ca="1">ROUND(OFFSET(입력!$B$3,B4-1+$S$1*20,10),0)</f>
        <v>290478</v>
      </c>
      <c r="D5" s="581" t="s">
        <v>541</v>
      </c>
      <c r="E5" s="581">
        <f ca="1">ROUND(OFFSET(입력!$B$3,B4-1+$S$1*20,11),0)</f>
        <v>614483</v>
      </c>
      <c r="F5" s="579" t="s">
        <v>540</v>
      </c>
      <c r="G5" s="579" t="s">
        <v>572</v>
      </c>
      <c r="AC5" s="578"/>
      <c r="AD5">
        <f>COUNTIF(입력!$J$3:$J$142,AC5)</f>
        <v>95</v>
      </c>
      <c r="AH5" s="578"/>
    </row>
    <row r="6" spans="1:34" ht="39.75" customHeight="1">
      <c r="A6" s="579" t="s">
        <v>408</v>
      </c>
      <c r="B6" s="1504" t="str">
        <f ca="1">OFFSET(입력!$B$3,B4-1+$S$1*20,8)</f>
        <v>자작나무</v>
      </c>
      <c r="C6" s="1504"/>
      <c r="D6" s="579" t="s">
        <v>536</v>
      </c>
      <c r="E6" s="586" t="str">
        <f ca="1">OFFSET(입력!$B$3,B4-1+$S$1*20,7)</f>
        <v>2024년 추기</v>
      </c>
      <c r="F6" s="579" t="s">
        <v>535</v>
      </c>
      <c r="G6" s="579" t="str">
        <f ca="1">OFFSET(입력!$B$3,B4-1+$S$1*20,9)</f>
        <v>중묘</v>
      </c>
      <c r="AC6" s="578"/>
      <c r="AD6">
        <f>COUNTIF(입력!$J$3:$J$142,AC6)</f>
        <v>95</v>
      </c>
    </row>
    <row r="7" spans="1:34" ht="39.75" customHeight="1">
      <c r="A7" s="1504" t="s">
        <v>509</v>
      </c>
      <c r="B7" s="1504"/>
      <c r="C7" s="1504" t="s">
        <v>533</v>
      </c>
      <c r="D7" s="1504"/>
      <c r="E7" s="1504"/>
      <c r="F7" s="1504"/>
      <c r="G7" s="579" t="s">
        <v>6</v>
      </c>
      <c r="AD7">
        <f>COUNTIF(입력!$J$3:$J$142,AC7)</f>
        <v>95</v>
      </c>
    </row>
    <row r="8" spans="1:34" ht="80.099999999999994" customHeight="1">
      <c r="A8" s="1515" t="s">
        <v>307</v>
      </c>
      <c r="B8" s="579" t="s">
        <v>308</v>
      </c>
      <c r="C8" s="1505">
        <f ca="1">OFFSET(입력!$B$3,B4-1+$S$1*20,12)</f>
        <v>9</v>
      </c>
      <c r="D8" s="1506"/>
      <c r="E8" s="1506"/>
      <c r="F8" s="1507"/>
      <c r="G8" s="579"/>
      <c r="AD8">
        <f>COUNTIF(입력!$J$3:$J$142,AC8)</f>
        <v>95</v>
      </c>
    </row>
    <row r="9" spans="1:34" ht="80.099999999999994" customHeight="1">
      <c r="A9" s="1516"/>
      <c r="B9" s="579" t="s">
        <v>309</v>
      </c>
      <c r="C9" s="1505">
        <f ca="1">OFFSET(입력!$B$3,B4-1+$S$1*20,13)</f>
        <v>51</v>
      </c>
      <c r="D9" s="1506"/>
      <c r="E9" s="1506"/>
      <c r="F9" s="1507"/>
      <c r="G9" s="579"/>
      <c r="AD9">
        <f>COUNTIF(입력!$J$3:$J$142,AC9)</f>
        <v>95</v>
      </c>
    </row>
    <row r="10" spans="1:34" ht="35.1" customHeight="1">
      <c r="A10" s="1509" t="s">
        <v>525</v>
      </c>
      <c r="B10" s="1510"/>
      <c r="C10" s="1505" t="s">
        <v>524</v>
      </c>
      <c r="D10" s="1506"/>
      <c r="E10" s="1506"/>
      <c r="F10" s="1507"/>
      <c r="G10" s="579" t="str">
        <f ca="1">IF(OFFSET(입력!$B$3,B4-1+$S$1*20,14)="제거대상의 대부분이 목본류","(○)","")</f>
        <v/>
      </c>
      <c r="AD10">
        <f>COUNTIF(입력!$J$3:$J$142,AC10)</f>
        <v>95</v>
      </c>
    </row>
    <row r="11" spans="1:34" ht="35.1" customHeight="1">
      <c r="A11" s="1511"/>
      <c r="B11" s="1512"/>
      <c r="C11" s="1505" t="s">
        <v>523</v>
      </c>
      <c r="D11" s="1506"/>
      <c r="E11" s="1506"/>
      <c r="F11" s="1507"/>
      <c r="G11" s="579" t="str">
        <f ca="1">IF(OFFSET(입력!$B$3,B4-1+$S$1*20,14)="제거대상의 대부분이 초본류","(○)","")</f>
        <v/>
      </c>
      <c r="AD11">
        <f>COUNTIF(입력!$J$3:$J$142,AC11)</f>
        <v>95</v>
      </c>
    </row>
    <row r="12" spans="1:34" ht="35.1" customHeight="1">
      <c r="A12" s="1513"/>
      <c r="B12" s="1514"/>
      <c r="C12" s="1505" t="s">
        <v>521</v>
      </c>
      <c r="D12" s="1506"/>
      <c r="E12" s="1506"/>
      <c r="F12" s="1507"/>
      <c r="G12" s="579" t="str">
        <f ca="1">IF(OFFSET(입력!$B$3,B4-1+$S$1*20,14)="제거대상은 목본류+초본류 혼합","(○)","")</f>
        <v>(○)</v>
      </c>
      <c r="AD12">
        <f>COUNTIF(입력!$J$3:$J$142,AC12)</f>
        <v>95</v>
      </c>
    </row>
    <row r="13" spans="1:34" ht="35.1" customHeight="1">
      <c r="A13" s="1509" t="s">
        <v>555</v>
      </c>
      <c r="B13" s="1510"/>
      <c r="C13" s="1505" t="s">
        <v>520</v>
      </c>
      <c r="D13" s="1506"/>
      <c r="E13" s="1506"/>
      <c r="F13" s="1507"/>
      <c r="G13" s="579" t="str">
        <f ca="1">IF(OFFSET(입력!$B$3,B4-1+$S$1*20,15)="조림 당해 연도","(○)","")</f>
        <v/>
      </c>
      <c r="AD13">
        <f>COUNTIF(입력!$J$3:$J$142,AC13)</f>
        <v>95</v>
      </c>
    </row>
    <row r="14" spans="1:34" ht="35.1" customHeight="1">
      <c r="A14" s="1511"/>
      <c r="B14" s="1512"/>
      <c r="C14" s="1505" t="s">
        <v>518</v>
      </c>
      <c r="D14" s="1506"/>
      <c r="E14" s="1506"/>
      <c r="F14" s="1507"/>
      <c r="G14" s="579" t="str">
        <f ca="1">IF(OFFSET(입력!$B$3,B4-1+$S$1*20,15)="조림 2년 차","(○)","")</f>
        <v>(○)</v>
      </c>
      <c r="AD14">
        <f>COUNTIF(입력!$J$3:$J$142,AC14)</f>
        <v>95</v>
      </c>
    </row>
    <row r="15" spans="1:34" ht="35.1" customHeight="1">
      <c r="A15" s="1513"/>
      <c r="B15" s="1514"/>
      <c r="C15" s="1505" t="s">
        <v>516</v>
      </c>
      <c r="D15" s="1506"/>
      <c r="E15" s="1506"/>
      <c r="F15" s="1507"/>
      <c r="G15" s="579" t="str">
        <f ca="1">IF(OFFSET(입력!$B$3,B4-1+$S$1*20,15)="조림 3년 차 이상","(○)","")</f>
        <v/>
      </c>
      <c r="AD15">
        <f>COUNTIF(입력!$J$3:$J$142,AC15)</f>
        <v>95</v>
      </c>
    </row>
    <row r="16" spans="1:34" ht="105.75" customHeight="1">
      <c r="A16" s="1504" t="s">
        <v>297</v>
      </c>
      <c r="B16" s="1504"/>
      <c r="C16" s="1505"/>
      <c r="D16" s="1506"/>
      <c r="E16" s="1506"/>
      <c r="F16" s="1506"/>
      <c r="G16" s="1507"/>
      <c r="AD16">
        <f>COUNTIF(입력!$J$3:$J$142,AC16)</f>
        <v>95</v>
      </c>
    </row>
    <row r="17" spans="1:34" ht="39.75" customHeight="1">
      <c r="A17" s="1508" t="s">
        <v>558</v>
      </c>
      <c r="B17" s="1508"/>
      <c r="C17" s="1508"/>
      <c r="D17" s="1508"/>
      <c r="AD17">
        <f>COUNTIF(입력!$J$3:$J$142,AC17)</f>
        <v>95</v>
      </c>
    </row>
    <row r="18" spans="1:34" ht="39.75" customHeight="1">
      <c r="A18" s="1517" t="str">
        <f ca="1">"풀베기 표준지 조사야장 ("&amp;OFFSET(입력!$A$3,B21-1+$S$1*20,0)&amp;")"</f>
        <v>풀베기 표준지 조사야장 (1-0-3-0)</v>
      </c>
      <c r="B18" s="1518"/>
      <c r="C18" s="1518"/>
      <c r="D18" s="1518"/>
      <c r="E18" s="1518"/>
      <c r="F18" s="1518"/>
      <c r="G18" s="1519"/>
      <c r="S18" s="3">
        <f ca="1">IFERROR(IF(RIGHT(MID(CELL("filename",A18),FIND("]",CELL("filename",A18))+1,255),2)&gt;=10,RIGHT(MID(CELL("filename",A18),FIND("]",CELL("filename",A18))+1,255),2)-1,RIGHT(MID(CELL("filename",A18),FIND("]",CELL("filename",A18))+1,255),1)-1),RIGHT(MID(CELL("filename",A18),FIND("]",CELL("filename",A18))+1,255),1)-1)</f>
        <v>2</v>
      </c>
    </row>
    <row r="19" spans="1:34" ht="39.75" customHeight="1">
      <c r="A19" s="1520" t="s">
        <v>556</v>
      </c>
      <c r="B19" s="1520"/>
      <c r="C19" s="1520"/>
      <c r="D19" s="1520"/>
      <c r="E19" s="584"/>
      <c r="F19" s="584"/>
      <c r="G19" s="584"/>
    </row>
    <row r="20" spans="1:34" ht="39.75" customHeight="1">
      <c r="A20" s="579" t="s">
        <v>551</v>
      </c>
      <c r="B20" s="583">
        <f ca="1">OFFSET(입력!$B$3,B21-1+$S$1*20,2)</f>
        <v>2026</v>
      </c>
      <c r="C20" s="582" t="str">
        <f ca="1">OFFSET(입력!$B$3,B21-1+$S$1*20,3)</f>
        <v>05.26-06.04</v>
      </c>
      <c r="D20" s="579" t="s">
        <v>550</v>
      </c>
      <c r="E20" s="1505" t="str">
        <f ca="1">OFFSET(입력!$B$3,B21-1+$S$1*20,1)</f>
        <v>양구군 국토정중앙면 야촌리 산19번지외 13필지</v>
      </c>
      <c r="F20" s="1506"/>
      <c r="G20" s="1507"/>
      <c r="AC20" s="578" t="s">
        <v>342</v>
      </c>
      <c r="AD20">
        <f>COUNTIF(입력!$J$3:$J$142,AC20)</f>
        <v>26</v>
      </c>
      <c r="AH20" s="578">
        <f>COUNTIF(입력!$J$3:$J$142,AC20)</f>
        <v>26</v>
      </c>
    </row>
    <row r="21" spans="1:34" ht="39.75" customHeight="1">
      <c r="A21" s="579" t="s">
        <v>547</v>
      </c>
      <c r="B21" s="1504">
        <f>ROUNDDOWN(ROW()/17,0)+1</f>
        <v>2</v>
      </c>
      <c r="C21" s="1504"/>
      <c r="D21" s="579" t="s">
        <v>546</v>
      </c>
      <c r="E21" s="579" t="s">
        <v>545</v>
      </c>
      <c r="F21" s="579" t="s">
        <v>544</v>
      </c>
      <c r="G21" s="585">
        <f ca="1">OFFSET(입력!$B$3,B21-1+$S$1*20,4)</f>
        <v>0.02</v>
      </c>
      <c r="AC21" s="578"/>
      <c r="AD21">
        <f>COUNTIF(입력!$J$3:$J$142,AC21)</f>
        <v>95</v>
      </c>
      <c r="AH21" s="578"/>
    </row>
    <row r="22" spans="1:34" ht="39.75" customHeight="1">
      <c r="A22" s="579" t="s">
        <v>571</v>
      </c>
      <c r="B22" s="580" t="s">
        <v>542</v>
      </c>
      <c r="C22" s="581">
        <f ca="1">ROUND(OFFSET(입력!$B$3,B21-1+$S$1*20,10),0)</f>
        <v>290322</v>
      </c>
      <c r="D22" s="581" t="s">
        <v>541</v>
      </c>
      <c r="E22" s="581">
        <f ca="1">ROUND(OFFSET(입력!$B$3,B21-1+$S$1*20,11),0)</f>
        <v>614506</v>
      </c>
      <c r="F22" s="579" t="s">
        <v>540</v>
      </c>
      <c r="G22" s="579" t="s">
        <v>572</v>
      </c>
      <c r="AC22" s="578"/>
      <c r="AD22">
        <f>COUNTIF(입력!$J$3:$J$142,AC22)</f>
        <v>95</v>
      </c>
      <c r="AH22" s="578"/>
    </row>
    <row r="23" spans="1:34" ht="39.75" customHeight="1">
      <c r="A23" s="579" t="s">
        <v>408</v>
      </c>
      <c r="B23" s="1504" t="str">
        <f ca="1">OFFSET(입력!$B$3,B21-1+$S$1*20,8)</f>
        <v>자작나무</v>
      </c>
      <c r="C23" s="1504"/>
      <c r="D23" s="579" t="s">
        <v>536</v>
      </c>
      <c r="E23" s="586" t="str">
        <f ca="1">OFFSET(입력!$B$3,B21-1+$S$1*20,7)</f>
        <v>2024년 추기</v>
      </c>
      <c r="F23" s="579" t="s">
        <v>535</v>
      </c>
      <c r="G23" s="579" t="str">
        <f ca="1">OFFSET(입력!$B$3,B21-1+$S$1*20,9)</f>
        <v>중묘</v>
      </c>
      <c r="AC23" s="578"/>
      <c r="AD23">
        <f>COUNTIF(입력!$J$3:$J$142,AC23)</f>
        <v>95</v>
      </c>
    </row>
    <row r="24" spans="1:34" ht="39.75" customHeight="1">
      <c r="A24" s="1504" t="s">
        <v>509</v>
      </c>
      <c r="B24" s="1504"/>
      <c r="C24" s="1504" t="s">
        <v>533</v>
      </c>
      <c r="D24" s="1504"/>
      <c r="E24" s="1504"/>
      <c r="F24" s="1504"/>
      <c r="G24" s="579" t="s">
        <v>6</v>
      </c>
      <c r="AD24">
        <f>COUNTIF(입력!$J$3:$J$142,AC24)</f>
        <v>95</v>
      </c>
    </row>
    <row r="25" spans="1:34" ht="80.099999999999994" customHeight="1">
      <c r="A25" s="1515" t="s">
        <v>307</v>
      </c>
      <c r="B25" s="579" t="s">
        <v>308</v>
      </c>
      <c r="C25" s="1505">
        <f ca="1">OFFSET(입력!$B$3,B21-1+$S$1*20,12)</f>
        <v>33</v>
      </c>
      <c r="D25" s="1506"/>
      <c r="E25" s="1506"/>
      <c r="F25" s="1507"/>
      <c r="G25" s="579"/>
      <c r="AD25">
        <f>COUNTIF(입력!$J$3:$J$142,AC25)</f>
        <v>95</v>
      </c>
    </row>
    <row r="26" spans="1:34" ht="80.099999999999994" customHeight="1">
      <c r="A26" s="1516"/>
      <c r="B26" s="579" t="s">
        <v>309</v>
      </c>
      <c r="C26" s="1505">
        <f ca="1">OFFSET(입력!$B$3,B21-1+$S$1*20,13)</f>
        <v>27</v>
      </c>
      <c r="D26" s="1506"/>
      <c r="E26" s="1506"/>
      <c r="F26" s="1507"/>
      <c r="G26" s="579"/>
      <c r="AD26">
        <f>COUNTIF(입력!$J$3:$J$142,AC26)</f>
        <v>95</v>
      </c>
    </row>
    <row r="27" spans="1:34" ht="35.1" customHeight="1">
      <c r="A27" s="1509" t="s">
        <v>525</v>
      </c>
      <c r="B27" s="1510"/>
      <c r="C27" s="1505" t="s">
        <v>524</v>
      </c>
      <c r="D27" s="1506"/>
      <c r="E27" s="1506"/>
      <c r="F27" s="1507"/>
      <c r="G27" s="579" t="str">
        <f ca="1">IF(OFFSET(입력!$B$3,B21-1+$S$1*20,14)="제거대상의 대부분이 목본류","(○)","")</f>
        <v/>
      </c>
      <c r="AD27">
        <f>COUNTIF(입력!$J$3:$J$142,AC27)</f>
        <v>95</v>
      </c>
    </row>
    <row r="28" spans="1:34" ht="35.1" customHeight="1">
      <c r="A28" s="1511"/>
      <c r="B28" s="1512"/>
      <c r="C28" s="1505" t="s">
        <v>523</v>
      </c>
      <c r="D28" s="1506"/>
      <c r="E28" s="1506"/>
      <c r="F28" s="1507"/>
      <c r="G28" s="579" t="str">
        <f ca="1">IF(OFFSET(입력!$B$3,B21-1+$S$1*20,14)="제거대상의 대부분이 초본류","(○)","")</f>
        <v/>
      </c>
      <c r="AD28">
        <f>COUNTIF(입력!$J$3:$J$142,AC28)</f>
        <v>95</v>
      </c>
    </row>
    <row r="29" spans="1:34" ht="35.1" customHeight="1">
      <c r="A29" s="1513"/>
      <c r="B29" s="1514"/>
      <c r="C29" s="1505" t="s">
        <v>521</v>
      </c>
      <c r="D29" s="1506"/>
      <c r="E29" s="1506"/>
      <c r="F29" s="1507"/>
      <c r="G29" s="579" t="str">
        <f ca="1">IF(OFFSET(입력!$B$3,B21-1+$S$1*20,14)="제거대상은 목본류+초본류 혼합","(○)","")</f>
        <v>(○)</v>
      </c>
      <c r="AD29">
        <f>COUNTIF(입력!$J$3:$J$142,AC29)</f>
        <v>95</v>
      </c>
    </row>
    <row r="30" spans="1:34" ht="35.1" customHeight="1">
      <c r="A30" s="1509" t="s">
        <v>555</v>
      </c>
      <c r="B30" s="1510"/>
      <c r="C30" s="1505" t="s">
        <v>520</v>
      </c>
      <c r="D30" s="1506"/>
      <c r="E30" s="1506"/>
      <c r="F30" s="1507"/>
      <c r="G30" s="579" t="str">
        <f ca="1">IF(OFFSET(입력!$B$3,B21-1+$S$1*20,15)="조림 당해 연도","(○)","")</f>
        <v/>
      </c>
      <c r="AD30">
        <f>COUNTIF(입력!$J$3:$J$142,AC30)</f>
        <v>95</v>
      </c>
    </row>
    <row r="31" spans="1:34" ht="35.1" customHeight="1">
      <c r="A31" s="1511"/>
      <c r="B31" s="1512"/>
      <c r="C31" s="1505" t="s">
        <v>518</v>
      </c>
      <c r="D31" s="1506"/>
      <c r="E31" s="1506"/>
      <c r="F31" s="1507"/>
      <c r="G31" s="579" t="str">
        <f ca="1">IF(OFFSET(입력!$B$3,B21-1+$S$1*20,15)="조림 2년 차","(○)","")</f>
        <v>(○)</v>
      </c>
      <c r="AD31">
        <f>COUNTIF(입력!$J$3:$J$142,AC31)</f>
        <v>95</v>
      </c>
    </row>
    <row r="32" spans="1:34" ht="35.1" customHeight="1">
      <c r="A32" s="1513"/>
      <c r="B32" s="1514"/>
      <c r="C32" s="1505" t="s">
        <v>516</v>
      </c>
      <c r="D32" s="1506"/>
      <c r="E32" s="1506"/>
      <c r="F32" s="1507"/>
      <c r="G32" s="579" t="str">
        <f ca="1">IF(OFFSET(입력!$B$3,B21-1+$S$1*20,15)="조림 3년 차 이상","(○)","")</f>
        <v/>
      </c>
      <c r="AD32">
        <f>COUNTIF(입력!$J$3:$J$142,AC32)</f>
        <v>95</v>
      </c>
    </row>
    <row r="33" spans="1:34" ht="105.75" customHeight="1">
      <c r="A33" s="1504" t="s">
        <v>297</v>
      </c>
      <c r="B33" s="1504"/>
      <c r="C33" s="1505"/>
      <c r="D33" s="1506"/>
      <c r="E33" s="1506"/>
      <c r="F33" s="1506"/>
      <c r="G33" s="1507"/>
      <c r="AD33">
        <f>COUNTIF(입력!$J$3:$J$142,AC33)</f>
        <v>95</v>
      </c>
    </row>
    <row r="34" spans="1:34" ht="39.75" customHeight="1">
      <c r="A34" s="1508" t="s">
        <v>558</v>
      </c>
      <c r="B34" s="1508"/>
      <c r="C34" s="1508"/>
      <c r="D34" s="1508"/>
      <c r="AD34">
        <f>COUNTIF(입력!$J$3:$J$142,AC34)</f>
        <v>95</v>
      </c>
    </row>
    <row r="35" spans="1:34" ht="39.75" customHeight="1">
      <c r="A35" s="1517" t="str">
        <f ca="1">"풀베기 표준지 조사야장 ("&amp;OFFSET(입력!$A$3,B38-1+$S$1*20,0)&amp;")"</f>
        <v>풀베기 표준지 조사야장 (1-0-3-0)</v>
      </c>
      <c r="B35" s="1518"/>
      <c r="C35" s="1518"/>
      <c r="D35" s="1518"/>
      <c r="E35" s="1518"/>
      <c r="F35" s="1518"/>
      <c r="G35" s="1519"/>
      <c r="S35" s="3">
        <f ca="1">IFERROR(IF(RIGHT(MID(CELL("filename",A35),FIND("]",CELL("filename",A35))+1,255),2)&gt;=10,RIGHT(MID(CELL("filename",A35),FIND("]",CELL("filename",A35))+1,255),2)-1,RIGHT(MID(CELL("filename",A35),FIND("]",CELL("filename",A35))+1,255),1)-1),RIGHT(MID(CELL("filename",A35),FIND("]",CELL("filename",A35))+1,255),1)-1)</f>
        <v>2</v>
      </c>
    </row>
    <row r="36" spans="1:34" ht="39.75" customHeight="1">
      <c r="A36" s="1520" t="s">
        <v>556</v>
      </c>
      <c r="B36" s="1520"/>
      <c r="C36" s="1520"/>
      <c r="D36" s="1520"/>
      <c r="E36" s="584"/>
      <c r="F36" s="584"/>
      <c r="G36" s="584"/>
    </row>
    <row r="37" spans="1:34" ht="39.75" customHeight="1">
      <c r="A37" s="579" t="s">
        <v>551</v>
      </c>
      <c r="B37" s="583">
        <f ca="1">OFFSET(입력!$B$3,B38-1+$S$1*20,2)</f>
        <v>2026</v>
      </c>
      <c r="C37" s="582" t="str">
        <f ca="1">OFFSET(입력!$B$3,B38-1+$S$1*20,3)</f>
        <v>05.26-06.04</v>
      </c>
      <c r="D37" s="579" t="s">
        <v>550</v>
      </c>
      <c r="E37" s="1505" t="str">
        <f ca="1">OFFSET(입력!$B$3,B38-1+$S$1*20,1)</f>
        <v>양구군 국토정중앙면 야촌리 산19번지외 13필지</v>
      </c>
      <c r="F37" s="1506"/>
      <c r="G37" s="1507"/>
      <c r="AC37" s="578" t="s">
        <v>342</v>
      </c>
      <c r="AD37">
        <f>COUNTIF(입력!$J$3:$J$142,AC37)</f>
        <v>26</v>
      </c>
      <c r="AH37" s="578">
        <f>COUNTIF(입력!$J$3:$J$142,AC37)</f>
        <v>26</v>
      </c>
    </row>
    <row r="38" spans="1:34" ht="39.75" customHeight="1">
      <c r="A38" s="579" t="s">
        <v>547</v>
      </c>
      <c r="B38" s="1504">
        <f>ROUNDDOWN(ROW()/17,0)+1</f>
        <v>3</v>
      </c>
      <c r="C38" s="1504"/>
      <c r="D38" s="579" t="s">
        <v>546</v>
      </c>
      <c r="E38" s="579" t="s">
        <v>545</v>
      </c>
      <c r="F38" s="579" t="s">
        <v>544</v>
      </c>
      <c r="G38" s="585">
        <f ca="1">OFFSET(입력!$B$3,B38-1+$S$1*20,4)</f>
        <v>0.02</v>
      </c>
      <c r="AC38" s="578"/>
      <c r="AD38">
        <f>COUNTIF(입력!$J$3:$J$142,AC38)</f>
        <v>95</v>
      </c>
      <c r="AH38" s="578"/>
    </row>
    <row r="39" spans="1:34" ht="39.75" customHeight="1">
      <c r="A39" s="579" t="s">
        <v>571</v>
      </c>
      <c r="B39" s="580" t="s">
        <v>542</v>
      </c>
      <c r="C39" s="581">
        <f ca="1">ROUND(OFFSET(입력!$B$3,B38-1+$S$1*20,10),0)</f>
        <v>290435</v>
      </c>
      <c r="D39" s="581" t="s">
        <v>541</v>
      </c>
      <c r="E39" s="581">
        <f ca="1">ROUND(OFFSET(입력!$B$3,B38-1+$S$1*20,11),0)</f>
        <v>614589</v>
      </c>
      <c r="F39" s="579" t="s">
        <v>540</v>
      </c>
      <c r="G39" s="579" t="s">
        <v>572</v>
      </c>
      <c r="AC39" s="578"/>
      <c r="AD39">
        <f>COUNTIF(입력!$J$3:$J$142,AC39)</f>
        <v>95</v>
      </c>
      <c r="AH39" s="578"/>
    </row>
    <row r="40" spans="1:34" ht="39.75" customHeight="1">
      <c r="A40" s="579" t="s">
        <v>408</v>
      </c>
      <c r="B40" s="1504" t="str">
        <f ca="1">OFFSET(입력!$B$3,B38-1+$S$1*20,8)</f>
        <v>자작나무</v>
      </c>
      <c r="C40" s="1504"/>
      <c r="D40" s="579" t="s">
        <v>536</v>
      </c>
      <c r="E40" s="586" t="str">
        <f ca="1">OFFSET(입력!$B$3,B38-1+$S$1*20,7)</f>
        <v>2024년 추기</v>
      </c>
      <c r="F40" s="579" t="s">
        <v>535</v>
      </c>
      <c r="G40" s="579" t="str">
        <f ca="1">OFFSET(입력!$B$3,B38-1+$S$1*20,9)</f>
        <v>중묘</v>
      </c>
      <c r="AC40" s="578"/>
      <c r="AD40">
        <f>COUNTIF(입력!$J$3:$J$142,AC40)</f>
        <v>95</v>
      </c>
    </row>
    <row r="41" spans="1:34" ht="39.75" customHeight="1">
      <c r="A41" s="1504" t="s">
        <v>509</v>
      </c>
      <c r="B41" s="1504"/>
      <c r="C41" s="1504" t="s">
        <v>533</v>
      </c>
      <c r="D41" s="1504"/>
      <c r="E41" s="1504"/>
      <c r="F41" s="1504"/>
      <c r="G41" s="579" t="s">
        <v>6</v>
      </c>
      <c r="AD41">
        <f>COUNTIF(입력!$J$3:$J$142,AC41)</f>
        <v>95</v>
      </c>
    </row>
    <row r="42" spans="1:34" ht="80.099999999999994" customHeight="1">
      <c r="A42" s="1515" t="s">
        <v>307</v>
      </c>
      <c r="B42" s="579" t="s">
        <v>308</v>
      </c>
      <c r="C42" s="1505">
        <f ca="1">OFFSET(입력!$B$3,B38-1+$S$1*20,12)</f>
        <v>34</v>
      </c>
      <c r="D42" s="1506"/>
      <c r="E42" s="1506"/>
      <c r="F42" s="1507"/>
      <c r="G42" s="579"/>
      <c r="AD42">
        <f>COUNTIF(입력!$J$3:$J$142,AC42)</f>
        <v>95</v>
      </c>
    </row>
    <row r="43" spans="1:34" ht="80.099999999999994" customHeight="1">
      <c r="A43" s="1516"/>
      <c r="B43" s="579" t="s">
        <v>309</v>
      </c>
      <c r="C43" s="1505">
        <f ca="1">OFFSET(입력!$B$3,B38-1+$S$1*20,13)</f>
        <v>26</v>
      </c>
      <c r="D43" s="1506"/>
      <c r="E43" s="1506"/>
      <c r="F43" s="1507"/>
      <c r="G43" s="579"/>
      <c r="AD43">
        <f>COUNTIF(입력!$J$3:$J$142,AC43)</f>
        <v>95</v>
      </c>
    </row>
    <row r="44" spans="1:34" ht="35.1" customHeight="1">
      <c r="A44" s="1509" t="s">
        <v>525</v>
      </c>
      <c r="B44" s="1510"/>
      <c r="C44" s="1505" t="s">
        <v>524</v>
      </c>
      <c r="D44" s="1506"/>
      <c r="E44" s="1506"/>
      <c r="F44" s="1507"/>
      <c r="G44" s="579" t="str">
        <f ca="1">IF(OFFSET(입력!$B$3,B38-1+$S$1*20,14)="제거대상의 대부분이 목본류","(○)","")</f>
        <v/>
      </c>
      <c r="AD44">
        <f>COUNTIF(입력!$J$3:$J$142,AC44)</f>
        <v>95</v>
      </c>
    </row>
    <row r="45" spans="1:34" ht="35.1" customHeight="1">
      <c r="A45" s="1511"/>
      <c r="B45" s="1512"/>
      <c r="C45" s="1505" t="s">
        <v>523</v>
      </c>
      <c r="D45" s="1506"/>
      <c r="E45" s="1506"/>
      <c r="F45" s="1507"/>
      <c r="G45" s="579" t="str">
        <f ca="1">IF(OFFSET(입력!$B$3,B38-1+$S$1*20,14)="제거대상의 대부분이 초본류","(○)","")</f>
        <v/>
      </c>
      <c r="AD45">
        <f>COUNTIF(입력!$J$3:$J$142,AC45)</f>
        <v>95</v>
      </c>
    </row>
    <row r="46" spans="1:34" ht="35.1" customHeight="1">
      <c r="A46" s="1513"/>
      <c r="B46" s="1514"/>
      <c r="C46" s="1505" t="s">
        <v>521</v>
      </c>
      <c r="D46" s="1506"/>
      <c r="E46" s="1506"/>
      <c r="F46" s="1507"/>
      <c r="G46" s="579" t="str">
        <f ca="1">IF(OFFSET(입력!$B$3,B38-1+$S$1*20,14)="제거대상은 목본류+초본류 혼합","(○)","")</f>
        <v>(○)</v>
      </c>
      <c r="AD46">
        <f>COUNTIF(입력!$J$3:$J$142,AC46)</f>
        <v>95</v>
      </c>
    </row>
    <row r="47" spans="1:34" ht="35.1" customHeight="1">
      <c r="A47" s="1509" t="s">
        <v>555</v>
      </c>
      <c r="B47" s="1510"/>
      <c r="C47" s="1505" t="s">
        <v>520</v>
      </c>
      <c r="D47" s="1506"/>
      <c r="E47" s="1506"/>
      <c r="F47" s="1507"/>
      <c r="G47" s="579" t="str">
        <f ca="1">IF(OFFSET(입력!$B$3,B38-1+$S$1*20,15)="조림 당해 연도","(○)","")</f>
        <v/>
      </c>
      <c r="AD47">
        <f>COUNTIF(입력!$J$3:$J$142,AC47)</f>
        <v>95</v>
      </c>
    </row>
    <row r="48" spans="1:34" ht="35.1" customHeight="1">
      <c r="A48" s="1511"/>
      <c r="B48" s="1512"/>
      <c r="C48" s="1505" t="s">
        <v>518</v>
      </c>
      <c r="D48" s="1506"/>
      <c r="E48" s="1506"/>
      <c r="F48" s="1507"/>
      <c r="G48" s="579" t="str">
        <f ca="1">IF(OFFSET(입력!$B$3,B38-1+$S$1*20,15)="조림 2년 차","(○)","")</f>
        <v>(○)</v>
      </c>
      <c r="AD48">
        <f>COUNTIF(입력!$J$3:$J$142,AC48)</f>
        <v>95</v>
      </c>
    </row>
    <row r="49" spans="1:34" ht="35.1" customHeight="1">
      <c r="A49" s="1513"/>
      <c r="B49" s="1514"/>
      <c r="C49" s="1505" t="s">
        <v>516</v>
      </c>
      <c r="D49" s="1506"/>
      <c r="E49" s="1506"/>
      <c r="F49" s="1507"/>
      <c r="G49" s="579" t="str">
        <f ca="1">IF(OFFSET(입력!$B$3,B38-1+$S$1*20,15)="조림 3년 차 이상","(○)","")</f>
        <v/>
      </c>
      <c r="AD49">
        <f>COUNTIF(입력!$J$3:$J$142,AC49)</f>
        <v>95</v>
      </c>
    </row>
    <row r="50" spans="1:34" ht="105.75" customHeight="1">
      <c r="A50" s="1504" t="s">
        <v>297</v>
      </c>
      <c r="B50" s="1504"/>
      <c r="C50" s="1505"/>
      <c r="D50" s="1506"/>
      <c r="E50" s="1506"/>
      <c r="F50" s="1506"/>
      <c r="G50" s="1507"/>
      <c r="AD50">
        <f>COUNTIF(입력!$J$3:$J$142,AC50)</f>
        <v>95</v>
      </c>
    </row>
    <row r="51" spans="1:34" ht="39.75" customHeight="1">
      <c r="A51" s="1508" t="s">
        <v>558</v>
      </c>
      <c r="B51" s="1508"/>
      <c r="C51" s="1508"/>
      <c r="D51" s="1508"/>
      <c r="AD51">
        <f>COUNTIF(입력!$J$3:$J$142,AC51)</f>
        <v>95</v>
      </c>
    </row>
    <row r="52" spans="1:34" ht="39.75" customHeight="1">
      <c r="A52" s="1517" t="str">
        <f ca="1">"풀베기 표준지 조사야장 ("&amp;OFFSET(입력!$A$3,B55-1+$S$1*20,0)&amp;")"</f>
        <v>풀베기 표준지 조사야장 (1-0-3-0)</v>
      </c>
      <c r="B52" s="1518"/>
      <c r="C52" s="1518"/>
      <c r="D52" s="1518"/>
      <c r="E52" s="1518"/>
      <c r="F52" s="1518"/>
      <c r="G52" s="1519"/>
      <c r="S52" s="3">
        <f ca="1">IFERROR(IF(RIGHT(MID(CELL("filename",A52),FIND("]",CELL("filename",A52))+1,255),2)&gt;=10,RIGHT(MID(CELL("filename",A52),FIND("]",CELL("filename",A52))+1,255),2)-1,RIGHT(MID(CELL("filename",A52),FIND("]",CELL("filename",A52))+1,255),1)-1),RIGHT(MID(CELL("filename",A52),FIND("]",CELL("filename",A52))+1,255),1)-1)</f>
        <v>2</v>
      </c>
    </row>
    <row r="53" spans="1:34" ht="39.75" customHeight="1">
      <c r="A53" s="1520" t="s">
        <v>556</v>
      </c>
      <c r="B53" s="1520"/>
      <c r="C53" s="1520"/>
      <c r="D53" s="1520"/>
      <c r="E53" s="584"/>
      <c r="F53" s="584"/>
      <c r="G53" s="584"/>
    </row>
    <row r="54" spans="1:34" ht="39.75" customHeight="1">
      <c r="A54" s="579" t="s">
        <v>551</v>
      </c>
      <c r="B54" s="583">
        <f ca="1">OFFSET(입력!$B$3,B55-1+$S$1*20,2)</f>
        <v>2026</v>
      </c>
      <c r="C54" s="582" t="str">
        <f ca="1">OFFSET(입력!$B$3,B55-1+$S$1*20,3)</f>
        <v>05.26-06.04</v>
      </c>
      <c r="D54" s="579" t="s">
        <v>550</v>
      </c>
      <c r="E54" s="1505" t="str">
        <f ca="1">OFFSET(입력!$B$3,B55-1+$S$1*20,1)</f>
        <v>양구군 국토정중앙면 야촌리 산19번지외 13필지</v>
      </c>
      <c r="F54" s="1506"/>
      <c r="G54" s="1507"/>
      <c r="AC54" s="578" t="s">
        <v>342</v>
      </c>
      <c r="AD54">
        <f>COUNTIF(입력!$J$3:$J$142,AC54)</f>
        <v>26</v>
      </c>
      <c r="AH54" s="578">
        <f>COUNTIF(입력!$J$3:$J$142,AC54)</f>
        <v>26</v>
      </c>
    </row>
    <row r="55" spans="1:34" ht="39.75" customHeight="1">
      <c r="A55" s="579" t="s">
        <v>547</v>
      </c>
      <c r="B55" s="1504">
        <f>ROUNDDOWN(ROW()/17,0)+1</f>
        <v>4</v>
      </c>
      <c r="C55" s="1504"/>
      <c r="D55" s="579" t="s">
        <v>546</v>
      </c>
      <c r="E55" s="579" t="s">
        <v>545</v>
      </c>
      <c r="F55" s="579" t="s">
        <v>544</v>
      </c>
      <c r="G55" s="585">
        <f ca="1">OFFSET(입력!$B$3,B55-1+$S$1*20,4)</f>
        <v>0.02</v>
      </c>
      <c r="AC55" s="578"/>
      <c r="AD55">
        <f>COUNTIF(입력!$J$3:$J$142,AC55)</f>
        <v>95</v>
      </c>
      <c r="AH55" s="578"/>
    </row>
    <row r="56" spans="1:34" ht="39.75" customHeight="1">
      <c r="A56" s="579" t="s">
        <v>571</v>
      </c>
      <c r="B56" s="580" t="s">
        <v>542</v>
      </c>
      <c r="C56" s="581">
        <f ca="1">ROUND(OFFSET(입력!$B$3,B55-1+$S$1*20,10),0)</f>
        <v>290323</v>
      </c>
      <c r="D56" s="581" t="s">
        <v>541</v>
      </c>
      <c r="E56" s="581">
        <f ca="1">ROUND(OFFSET(입력!$B$3,B55-1+$S$1*20,11),0)</f>
        <v>614630</v>
      </c>
      <c r="F56" s="579" t="s">
        <v>540</v>
      </c>
      <c r="G56" s="579" t="s">
        <v>572</v>
      </c>
      <c r="AC56" s="578"/>
      <c r="AD56">
        <f>COUNTIF(입력!$J$3:$J$142,AC56)</f>
        <v>95</v>
      </c>
      <c r="AH56" s="578"/>
    </row>
    <row r="57" spans="1:34" ht="39.75" customHeight="1">
      <c r="A57" s="579" t="s">
        <v>408</v>
      </c>
      <c r="B57" s="1504" t="str">
        <f ca="1">OFFSET(입력!$B$3,B55-1+$S$1*20,8)</f>
        <v>자작나무</v>
      </c>
      <c r="C57" s="1504"/>
      <c r="D57" s="579" t="s">
        <v>536</v>
      </c>
      <c r="E57" s="586" t="str">
        <f ca="1">OFFSET(입력!$B$3,B55-1+$S$1*20,7)</f>
        <v>2024년 추기</v>
      </c>
      <c r="F57" s="579" t="s">
        <v>535</v>
      </c>
      <c r="G57" s="579" t="str">
        <f ca="1">OFFSET(입력!$B$3,B55-1+$S$1*20,9)</f>
        <v>중묘</v>
      </c>
      <c r="AC57" s="578"/>
      <c r="AD57">
        <f>COUNTIF(입력!$J$3:$J$142,AC57)</f>
        <v>95</v>
      </c>
    </row>
    <row r="58" spans="1:34" ht="39.75" customHeight="1">
      <c r="A58" s="1504" t="s">
        <v>509</v>
      </c>
      <c r="B58" s="1504"/>
      <c r="C58" s="1504" t="s">
        <v>533</v>
      </c>
      <c r="D58" s="1504"/>
      <c r="E58" s="1504"/>
      <c r="F58" s="1504"/>
      <c r="G58" s="579" t="s">
        <v>6</v>
      </c>
      <c r="AD58">
        <f>COUNTIF(입력!$J$3:$J$142,AC58)</f>
        <v>95</v>
      </c>
    </row>
    <row r="59" spans="1:34" ht="80.099999999999994" customHeight="1">
      <c r="A59" s="1515" t="s">
        <v>307</v>
      </c>
      <c r="B59" s="579" t="s">
        <v>308</v>
      </c>
      <c r="C59" s="1505">
        <f ca="1">OFFSET(입력!$B$3,B55-1+$S$1*20,12)</f>
        <v>43</v>
      </c>
      <c r="D59" s="1506"/>
      <c r="E59" s="1506"/>
      <c r="F59" s="1507"/>
      <c r="G59" s="579"/>
      <c r="AD59">
        <f>COUNTIF(입력!$J$3:$J$142,AC59)</f>
        <v>95</v>
      </c>
    </row>
    <row r="60" spans="1:34" ht="80.099999999999994" customHeight="1">
      <c r="A60" s="1516"/>
      <c r="B60" s="579" t="s">
        <v>309</v>
      </c>
      <c r="C60" s="1505">
        <f ca="1">OFFSET(입력!$B$3,B55-1+$S$1*20,13)</f>
        <v>17</v>
      </c>
      <c r="D60" s="1506"/>
      <c r="E60" s="1506"/>
      <c r="F60" s="1507"/>
      <c r="G60" s="579"/>
      <c r="AD60">
        <f>COUNTIF(입력!$J$3:$J$142,AC60)</f>
        <v>95</v>
      </c>
    </row>
    <row r="61" spans="1:34" ht="35.1" customHeight="1">
      <c r="A61" s="1509" t="s">
        <v>525</v>
      </c>
      <c r="B61" s="1510"/>
      <c r="C61" s="1505" t="s">
        <v>524</v>
      </c>
      <c r="D61" s="1506"/>
      <c r="E61" s="1506"/>
      <c r="F61" s="1507"/>
      <c r="G61" s="579" t="str">
        <f ca="1">IF(OFFSET(입력!$B$3,B55-1+$S$1*20,14)="제거대상의 대부분이 목본류","(○)","")</f>
        <v/>
      </c>
      <c r="AD61">
        <f>COUNTIF(입력!$J$3:$J$142,AC61)</f>
        <v>95</v>
      </c>
    </row>
    <row r="62" spans="1:34" ht="35.1" customHeight="1">
      <c r="A62" s="1511"/>
      <c r="B62" s="1512"/>
      <c r="C62" s="1505" t="s">
        <v>523</v>
      </c>
      <c r="D62" s="1506"/>
      <c r="E62" s="1506"/>
      <c r="F62" s="1507"/>
      <c r="G62" s="579" t="str">
        <f ca="1">IF(OFFSET(입력!$B$3,B55-1+$S$1*20,14)="제거대상의 대부분이 초본류","(○)","")</f>
        <v/>
      </c>
      <c r="AD62">
        <f>COUNTIF(입력!$J$3:$J$142,AC62)</f>
        <v>95</v>
      </c>
    </row>
    <row r="63" spans="1:34" ht="35.1" customHeight="1">
      <c r="A63" s="1513"/>
      <c r="B63" s="1514"/>
      <c r="C63" s="1505" t="s">
        <v>521</v>
      </c>
      <c r="D63" s="1506"/>
      <c r="E63" s="1506"/>
      <c r="F63" s="1507"/>
      <c r="G63" s="579" t="str">
        <f ca="1">IF(OFFSET(입력!$B$3,B55-1+$S$1*20,14)="제거대상은 목본류+초본류 혼합","(○)","")</f>
        <v>(○)</v>
      </c>
      <c r="AD63">
        <f>COUNTIF(입력!$J$3:$J$142,AC63)</f>
        <v>95</v>
      </c>
    </row>
    <row r="64" spans="1:34" ht="35.1" customHeight="1">
      <c r="A64" s="1509" t="s">
        <v>555</v>
      </c>
      <c r="B64" s="1510"/>
      <c r="C64" s="1505" t="s">
        <v>520</v>
      </c>
      <c r="D64" s="1506"/>
      <c r="E64" s="1506"/>
      <c r="F64" s="1507"/>
      <c r="G64" s="579" t="str">
        <f ca="1">IF(OFFSET(입력!$B$3,B55-1+$S$1*20,15)="조림 당해 연도","(○)","")</f>
        <v/>
      </c>
      <c r="AD64">
        <f>COUNTIF(입력!$J$3:$J$142,AC64)</f>
        <v>95</v>
      </c>
    </row>
    <row r="65" spans="1:34" ht="35.1" customHeight="1">
      <c r="A65" s="1511"/>
      <c r="B65" s="1512"/>
      <c r="C65" s="1505" t="s">
        <v>518</v>
      </c>
      <c r="D65" s="1506"/>
      <c r="E65" s="1506"/>
      <c r="F65" s="1507"/>
      <c r="G65" s="579" t="str">
        <f ca="1">IF(OFFSET(입력!$B$3,B55-1+$S$1*20,15)="조림 2년 차","(○)","")</f>
        <v>(○)</v>
      </c>
      <c r="AD65">
        <f>COUNTIF(입력!$J$3:$J$142,AC65)</f>
        <v>95</v>
      </c>
    </row>
    <row r="66" spans="1:34" ht="35.1" customHeight="1">
      <c r="A66" s="1513"/>
      <c r="B66" s="1514"/>
      <c r="C66" s="1505" t="s">
        <v>516</v>
      </c>
      <c r="D66" s="1506"/>
      <c r="E66" s="1506"/>
      <c r="F66" s="1507"/>
      <c r="G66" s="579" t="str">
        <f ca="1">IF(OFFSET(입력!$B$3,B55-1+$S$1*20,15)="조림 3년 차 이상","(○)","")</f>
        <v/>
      </c>
      <c r="AD66">
        <f>COUNTIF(입력!$J$3:$J$142,AC66)</f>
        <v>95</v>
      </c>
    </row>
    <row r="67" spans="1:34" ht="105.75" customHeight="1">
      <c r="A67" s="1504" t="s">
        <v>297</v>
      </c>
      <c r="B67" s="1504"/>
      <c r="C67" s="1505"/>
      <c r="D67" s="1506"/>
      <c r="E67" s="1506"/>
      <c r="F67" s="1506"/>
      <c r="G67" s="1507"/>
      <c r="AD67">
        <f>COUNTIF(입력!$J$3:$J$142,AC67)</f>
        <v>95</v>
      </c>
    </row>
    <row r="68" spans="1:34" ht="39.75" customHeight="1">
      <c r="A68" s="1508" t="s">
        <v>558</v>
      </c>
      <c r="B68" s="1508"/>
      <c r="C68" s="1508"/>
      <c r="D68" s="1508"/>
      <c r="AD68">
        <f>COUNTIF(입력!$J$3:$J$142,AC68)</f>
        <v>95</v>
      </c>
    </row>
    <row r="69" spans="1:34" ht="39.75" customHeight="1">
      <c r="A69" s="1517" t="str">
        <f ca="1">"풀베기 표준지 조사야장 ("&amp;OFFSET(입력!$A$3,B72-1+$S$1*20,0)&amp;")"</f>
        <v>풀베기 표준지 조사야장 (1-0-3-0)</v>
      </c>
      <c r="B69" s="1518"/>
      <c r="C69" s="1518"/>
      <c r="D69" s="1518"/>
      <c r="E69" s="1518"/>
      <c r="F69" s="1518"/>
      <c r="G69" s="1519"/>
      <c r="S69" s="3">
        <f ca="1">IFERROR(IF(RIGHT(MID(CELL("filename",A69),FIND("]",CELL("filename",A69))+1,255),2)&gt;=10,RIGHT(MID(CELL("filename",A69),FIND("]",CELL("filename",A69))+1,255),2)-1,RIGHT(MID(CELL("filename",A69),FIND("]",CELL("filename",A69))+1,255),1)-1),RIGHT(MID(CELL("filename",A69),FIND("]",CELL("filename",A69))+1,255),1)-1)</f>
        <v>2</v>
      </c>
    </row>
    <row r="70" spans="1:34" ht="39.75" customHeight="1">
      <c r="A70" s="1520" t="s">
        <v>556</v>
      </c>
      <c r="B70" s="1520"/>
      <c r="C70" s="1520"/>
      <c r="D70" s="1520"/>
      <c r="E70" s="584"/>
      <c r="F70" s="584"/>
      <c r="G70" s="584"/>
    </row>
    <row r="71" spans="1:34" ht="39.75" customHeight="1">
      <c r="A71" s="579" t="s">
        <v>551</v>
      </c>
      <c r="B71" s="583">
        <f ca="1">OFFSET(입력!$B$3,B72-1+$S$1*20,2)</f>
        <v>2026</v>
      </c>
      <c r="C71" s="582" t="str">
        <f ca="1">OFFSET(입력!$B$3,B72-1+$S$1*20,3)</f>
        <v>05.26-06.04</v>
      </c>
      <c r="D71" s="579" t="s">
        <v>550</v>
      </c>
      <c r="E71" s="1505" t="str">
        <f ca="1">OFFSET(입력!$B$3,B72-1+$S$1*20,1)</f>
        <v>양구군 국토정중앙면 야촌리 산19번지외 13필지</v>
      </c>
      <c r="F71" s="1506"/>
      <c r="G71" s="1507"/>
      <c r="AC71" s="578" t="s">
        <v>342</v>
      </c>
      <c r="AD71">
        <f>COUNTIF(입력!$J$3:$J$142,AC71)</f>
        <v>26</v>
      </c>
      <c r="AH71" s="578">
        <f>COUNTIF(입력!$J$3:$J$142,AC71)</f>
        <v>26</v>
      </c>
    </row>
    <row r="72" spans="1:34" ht="39.75" customHeight="1">
      <c r="A72" s="579" t="s">
        <v>547</v>
      </c>
      <c r="B72" s="1504">
        <f>ROUNDDOWN(ROW()/17,0)+1</f>
        <v>5</v>
      </c>
      <c r="C72" s="1504"/>
      <c r="D72" s="579" t="s">
        <v>546</v>
      </c>
      <c r="E72" s="579" t="s">
        <v>545</v>
      </c>
      <c r="F72" s="579" t="s">
        <v>544</v>
      </c>
      <c r="G72" s="585">
        <f ca="1">OFFSET(입력!$B$3,B72-1+$S$1*20,4)</f>
        <v>0.02</v>
      </c>
      <c r="AC72" s="578"/>
      <c r="AD72">
        <f>COUNTIF(입력!$J$3:$J$142,AC72)</f>
        <v>95</v>
      </c>
      <c r="AH72" s="578"/>
    </row>
    <row r="73" spans="1:34" ht="39.75" customHeight="1">
      <c r="A73" s="579" t="s">
        <v>571</v>
      </c>
      <c r="B73" s="580" t="s">
        <v>542</v>
      </c>
      <c r="C73" s="581">
        <f ca="1">ROUND(OFFSET(입력!$B$3,B72-1+$S$1*20,10),0)</f>
        <v>290306</v>
      </c>
      <c r="D73" s="581" t="s">
        <v>541</v>
      </c>
      <c r="E73" s="581">
        <f ca="1">ROUND(OFFSET(입력!$B$3,B72-1+$S$1*20,11),0)</f>
        <v>614756</v>
      </c>
      <c r="F73" s="579" t="s">
        <v>540</v>
      </c>
      <c r="G73" s="579" t="s">
        <v>572</v>
      </c>
      <c r="AC73" s="578"/>
      <c r="AD73">
        <f>COUNTIF(입력!$J$3:$J$142,AC73)</f>
        <v>95</v>
      </c>
      <c r="AH73" s="578"/>
    </row>
    <row r="74" spans="1:34" ht="39.75" customHeight="1">
      <c r="A74" s="579" t="s">
        <v>408</v>
      </c>
      <c r="B74" s="1504" t="str">
        <f ca="1">OFFSET(입력!$B$3,B72-1+$S$1*20,8)</f>
        <v>자작나무</v>
      </c>
      <c r="C74" s="1504"/>
      <c r="D74" s="579" t="s">
        <v>536</v>
      </c>
      <c r="E74" s="586" t="str">
        <f ca="1">OFFSET(입력!$B$3,B72-1+$S$1*20,7)</f>
        <v>2024년 추기</v>
      </c>
      <c r="F74" s="579" t="s">
        <v>535</v>
      </c>
      <c r="G74" s="579" t="str">
        <f ca="1">OFFSET(입력!$B$3,B72-1+$S$1*20,9)</f>
        <v>중묘</v>
      </c>
      <c r="AC74" s="578"/>
      <c r="AD74">
        <f>COUNTIF(입력!$J$3:$J$142,AC74)</f>
        <v>95</v>
      </c>
    </row>
    <row r="75" spans="1:34" ht="39.75" customHeight="1">
      <c r="A75" s="1504" t="s">
        <v>509</v>
      </c>
      <c r="B75" s="1504"/>
      <c r="C75" s="1504" t="s">
        <v>533</v>
      </c>
      <c r="D75" s="1504"/>
      <c r="E75" s="1504"/>
      <c r="F75" s="1504"/>
      <c r="G75" s="579" t="s">
        <v>6</v>
      </c>
      <c r="AD75">
        <f>COUNTIF(입력!$J$3:$J$142,AC75)</f>
        <v>95</v>
      </c>
    </row>
    <row r="76" spans="1:34" ht="80.099999999999994" customHeight="1">
      <c r="A76" s="1515" t="s">
        <v>307</v>
      </c>
      <c r="B76" s="579" t="s">
        <v>308</v>
      </c>
      <c r="C76" s="1505">
        <f ca="1">OFFSET(입력!$B$3,B72-1+$S$1*20,12)</f>
        <v>19</v>
      </c>
      <c r="D76" s="1506"/>
      <c r="E76" s="1506"/>
      <c r="F76" s="1507"/>
      <c r="G76" s="579"/>
      <c r="AD76">
        <f>COUNTIF(입력!$J$3:$J$142,AC76)</f>
        <v>95</v>
      </c>
    </row>
    <row r="77" spans="1:34" ht="80.099999999999994" customHeight="1">
      <c r="A77" s="1516"/>
      <c r="B77" s="579" t="s">
        <v>309</v>
      </c>
      <c r="C77" s="1505">
        <f ca="1">OFFSET(입력!$B$3,B72-1+$S$1*20,13)</f>
        <v>41</v>
      </c>
      <c r="D77" s="1506"/>
      <c r="E77" s="1506"/>
      <c r="F77" s="1507"/>
      <c r="G77" s="579"/>
      <c r="AD77">
        <f>COUNTIF(입력!$J$3:$J$142,AC77)</f>
        <v>95</v>
      </c>
    </row>
    <row r="78" spans="1:34" ht="35.1" customHeight="1">
      <c r="A78" s="1509" t="s">
        <v>525</v>
      </c>
      <c r="B78" s="1510"/>
      <c r="C78" s="1505" t="s">
        <v>524</v>
      </c>
      <c r="D78" s="1506"/>
      <c r="E78" s="1506"/>
      <c r="F78" s="1507"/>
      <c r="G78" s="579" t="str">
        <f ca="1">IF(OFFSET(입력!$B$3,B72-1+$S$1*20,14)="제거대상의 대부분이 목본류","(○)","")</f>
        <v/>
      </c>
      <c r="AD78">
        <f>COUNTIF(입력!$J$3:$J$142,AC78)</f>
        <v>95</v>
      </c>
    </row>
    <row r="79" spans="1:34" ht="35.1" customHeight="1">
      <c r="A79" s="1511"/>
      <c r="B79" s="1512"/>
      <c r="C79" s="1505" t="s">
        <v>523</v>
      </c>
      <c r="D79" s="1506"/>
      <c r="E79" s="1506"/>
      <c r="F79" s="1507"/>
      <c r="G79" s="579" t="str">
        <f ca="1">IF(OFFSET(입력!$B$3,B72-1+$S$1*20,14)="제거대상의 대부분이 초본류","(○)","")</f>
        <v/>
      </c>
      <c r="AD79">
        <f>COUNTIF(입력!$J$3:$J$142,AC79)</f>
        <v>95</v>
      </c>
    </row>
    <row r="80" spans="1:34" ht="35.1" customHeight="1">
      <c r="A80" s="1513"/>
      <c r="B80" s="1514"/>
      <c r="C80" s="1505" t="s">
        <v>521</v>
      </c>
      <c r="D80" s="1506"/>
      <c r="E80" s="1506"/>
      <c r="F80" s="1507"/>
      <c r="G80" s="579" t="str">
        <f ca="1">IF(OFFSET(입력!$B$3,B72-1+$S$1*20,14)="제거대상은 목본류+초본류 혼합","(○)","")</f>
        <v>(○)</v>
      </c>
      <c r="AD80">
        <f>COUNTIF(입력!$J$3:$J$142,AC80)</f>
        <v>95</v>
      </c>
    </row>
    <row r="81" spans="1:34" ht="35.1" customHeight="1">
      <c r="A81" s="1509" t="s">
        <v>555</v>
      </c>
      <c r="B81" s="1510"/>
      <c r="C81" s="1505" t="s">
        <v>520</v>
      </c>
      <c r="D81" s="1506"/>
      <c r="E81" s="1506"/>
      <c r="F81" s="1507"/>
      <c r="G81" s="579" t="str">
        <f ca="1">IF(OFFSET(입력!$B$3,B72-1+$S$1*20,15)="조림 당해 연도","(○)","")</f>
        <v/>
      </c>
      <c r="AD81">
        <f>COUNTIF(입력!$J$3:$J$142,AC81)</f>
        <v>95</v>
      </c>
    </row>
    <row r="82" spans="1:34" ht="35.1" customHeight="1">
      <c r="A82" s="1511"/>
      <c r="B82" s="1512"/>
      <c r="C82" s="1505" t="s">
        <v>518</v>
      </c>
      <c r="D82" s="1506"/>
      <c r="E82" s="1506"/>
      <c r="F82" s="1507"/>
      <c r="G82" s="579" t="str">
        <f ca="1">IF(OFFSET(입력!$B$3,B72-1+$S$1*20,15)="조림 2년 차","(○)","")</f>
        <v>(○)</v>
      </c>
      <c r="AD82">
        <f>COUNTIF(입력!$J$3:$J$142,AC82)</f>
        <v>95</v>
      </c>
    </row>
    <row r="83" spans="1:34" ht="35.1" customHeight="1">
      <c r="A83" s="1513"/>
      <c r="B83" s="1514"/>
      <c r="C83" s="1505" t="s">
        <v>516</v>
      </c>
      <c r="D83" s="1506"/>
      <c r="E83" s="1506"/>
      <c r="F83" s="1507"/>
      <c r="G83" s="579" t="str">
        <f ca="1">IF(OFFSET(입력!$B$3,B72-1+$S$1*20,15)="조림 3년 차 이상","(○)","")</f>
        <v/>
      </c>
      <c r="AD83">
        <f>COUNTIF(입력!$J$3:$J$142,AC83)</f>
        <v>95</v>
      </c>
    </row>
    <row r="84" spans="1:34" ht="105.75" customHeight="1">
      <c r="A84" s="1504" t="s">
        <v>297</v>
      </c>
      <c r="B84" s="1504"/>
      <c r="C84" s="1505"/>
      <c r="D84" s="1506"/>
      <c r="E84" s="1506"/>
      <c r="F84" s="1506"/>
      <c r="G84" s="1507"/>
      <c r="AD84">
        <f>COUNTIF(입력!$J$3:$J$142,AC84)</f>
        <v>95</v>
      </c>
    </row>
    <row r="85" spans="1:34" ht="39.75" customHeight="1">
      <c r="A85" s="1508" t="s">
        <v>558</v>
      </c>
      <c r="B85" s="1508"/>
      <c r="C85" s="1508"/>
      <c r="D85" s="1508"/>
      <c r="AD85">
        <f>COUNTIF(입력!$J$3:$J$142,AC85)</f>
        <v>95</v>
      </c>
    </row>
    <row r="86" spans="1:34" ht="39.75" customHeight="1">
      <c r="A86" s="1517" t="str">
        <f ca="1">"풀베기 표준지 조사야장 ("&amp;OFFSET(입력!$A$3,B89-1+$S$1*20,0)&amp;")"</f>
        <v>풀베기 표준지 조사야장 (1-0-3-0)</v>
      </c>
      <c r="B86" s="1518"/>
      <c r="C86" s="1518"/>
      <c r="D86" s="1518"/>
      <c r="E86" s="1518"/>
      <c r="F86" s="1518"/>
      <c r="G86" s="1519"/>
      <c r="S86" s="3">
        <f ca="1">IFERROR(IF(RIGHT(MID(CELL("filename",A86),FIND("]",CELL("filename",A86))+1,255),2)&gt;=10,RIGHT(MID(CELL("filename",A86),FIND("]",CELL("filename",A86))+1,255),2)-1,RIGHT(MID(CELL("filename",A86),FIND("]",CELL("filename",A86))+1,255),1)-1),RIGHT(MID(CELL("filename",A86),FIND("]",CELL("filename",A86))+1,255),1)-1)</f>
        <v>2</v>
      </c>
    </row>
    <row r="87" spans="1:34" ht="39.75" customHeight="1">
      <c r="A87" s="1520" t="s">
        <v>556</v>
      </c>
      <c r="B87" s="1520"/>
      <c r="C87" s="1520"/>
      <c r="D87" s="1520"/>
      <c r="E87" s="584"/>
      <c r="F87" s="584"/>
      <c r="G87" s="584"/>
    </row>
    <row r="88" spans="1:34" ht="39.75" customHeight="1">
      <c r="A88" s="579" t="s">
        <v>551</v>
      </c>
      <c r="B88" s="583">
        <f ca="1">OFFSET(입력!$B$3,B89-1+$S$1*20,2)</f>
        <v>2026</v>
      </c>
      <c r="C88" s="582" t="str">
        <f ca="1">OFFSET(입력!$B$3,B89-1+$S$1*20,3)</f>
        <v>05.26-06.04</v>
      </c>
      <c r="D88" s="579" t="s">
        <v>550</v>
      </c>
      <c r="E88" s="1505" t="str">
        <f ca="1">OFFSET(입력!$B$3,B89-1+$S$1*20,1)</f>
        <v>양구군 국토정중앙면 야촌리 산19번지외 13필지</v>
      </c>
      <c r="F88" s="1506"/>
      <c r="G88" s="1507"/>
      <c r="AC88" s="578" t="s">
        <v>342</v>
      </c>
      <c r="AD88">
        <f>COUNTIF(입력!$J$3:$J$142,AC88)</f>
        <v>26</v>
      </c>
      <c r="AH88" s="578">
        <f>COUNTIF(입력!$J$3:$J$142,AC88)</f>
        <v>26</v>
      </c>
    </row>
    <row r="89" spans="1:34" ht="39.75" customHeight="1">
      <c r="A89" s="579" t="s">
        <v>547</v>
      </c>
      <c r="B89" s="1504">
        <f>ROUNDDOWN(ROW()/17,0)+1</f>
        <v>6</v>
      </c>
      <c r="C89" s="1504"/>
      <c r="D89" s="579" t="s">
        <v>546</v>
      </c>
      <c r="E89" s="579" t="s">
        <v>545</v>
      </c>
      <c r="F89" s="579" t="s">
        <v>544</v>
      </c>
      <c r="G89" s="585">
        <f ca="1">OFFSET(입력!$B$3,B89-1+$S$1*20,4)</f>
        <v>0.02</v>
      </c>
      <c r="AC89" s="578"/>
      <c r="AD89">
        <f>COUNTIF(입력!$J$3:$J$142,AC89)</f>
        <v>95</v>
      </c>
      <c r="AH89" s="578"/>
    </row>
    <row r="90" spans="1:34" ht="39.75" customHeight="1">
      <c r="A90" s="579" t="s">
        <v>571</v>
      </c>
      <c r="B90" s="580" t="s">
        <v>542</v>
      </c>
      <c r="C90" s="581">
        <f ca="1">ROUND(OFFSET(입력!$B$3,B89-1+$S$1*20,10),0)</f>
        <v>290484</v>
      </c>
      <c r="D90" s="581" t="s">
        <v>541</v>
      </c>
      <c r="E90" s="581">
        <f ca="1">ROUND(OFFSET(입력!$B$3,B89-1+$S$1*20,11),0)</f>
        <v>614725</v>
      </c>
      <c r="F90" s="579" t="s">
        <v>540</v>
      </c>
      <c r="G90" s="579" t="s">
        <v>572</v>
      </c>
      <c r="AC90" s="578"/>
      <c r="AD90">
        <f>COUNTIF(입력!$J$3:$J$142,AC90)</f>
        <v>95</v>
      </c>
      <c r="AH90" s="578"/>
    </row>
    <row r="91" spans="1:34" ht="39.75" customHeight="1">
      <c r="A91" s="579" t="s">
        <v>408</v>
      </c>
      <c r="B91" s="1504" t="str">
        <f ca="1">OFFSET(입력!$B$3,B89-1+$S$1*20,8)</f>
        <v>자작나무</v>
      </c>
      <c r="C91" s="1504"/>
      <c r="D91" s="579" t="s">
        <v>536</v>
      </c>
      <c r="E91" s="586" t="str">
        <f ca="1">OFFSET(입력!$B$3,B89-1+$S$1*20,7)</f>
        <v>2024년 추기</v>
      </c>
      <c r="F91" s="579" t="s">
        <v>535</v>
      </c>
      <c r="G91" s="579" t="str">
        <f ca="1">OFFSET(입력!$B$3,B89-1+$S$1*20,9)</f>
        <v>중묘</v>
      </c>
      <c r="AC91" s="578"/>
      <c r="AD91">
        <f>COUNTIF(입력!$J$3:$J$142,AC91)</f>
        <v>95</v>
      </c>
    </row>
    <row r="92" spans="1:34" ht="39.75" customHeight="1">
      <c r="A92" s="1504" t="s">
        <v>509</v>
      </c>
      <c r="B92" s="1504"/>
      <c r="C92" s="1504" t="s">
        <v>533</v>
      </c>
      <c r="D92" s="1504"/>
      <c r="E92" s="1504"/>
      <c r="F92" s="1504"/>
      <c r="G92" s="579" t="s">
        <v>6</v>
      </c>
      <c r="AD92">
        <f>COUNTIF(입력!$J$3:$J$142,AC92)</f>
        <v>95</v>
      </c>
    </row>
    <row r="93" spans="1:34" ht="80.099999999999994" customHeight="1">
      <c r="A93" s="1515" t="s">
        <v>307</v>
      </c>
      <c r="B93" s="579" t="s">
        <v>308</v>
      </c>
      <c r="C93" s="1505">
        <f ca="1">OFFSET(입력!$B$3,B89-1+$S$1*20,12)</f>
        <v>26</v>
      </c>
      <c r="D93" s="1506"/>
      <c r="E93" s="1506"/>
      <c r="F93" s="1507"/>
      <c r="G93" s="579"/>
      <c r="AD93">
        <f>COUNTIF(입력!$J$3:$J$142,AC93)</f>
        <v>95</v>
      </c>
    </row>
    <row r="94" spans="1:34" ht="80.099999999999994" customHeight="1">
      <c r="A94" s="1516"/>
      <c r="B94" s="579" t="s">
        <v>309</v>
      </c>
      <c r="C94" s="1505">
        <f ca="1">OFFSET(입력!$B$3,B89-1+$S$1*20,13)</f>
        <v>34</v>
      </c>
      <c r="D94" s="1506"/>
      <c r="E94" s="1506"/>
      <c r="F94" s="1507"/>
      <c r="G94" s="579"/>
      <c r="AD94">
        <f>COUNTIF(입력!$J$3:$J$142,AC94)</f>
        <v>95</v>
      </c>
    </row>
    <row r="95" spans="1:34" ht="35.1" customHeight="1">
      <c r="A95" s="1509" t="s">
        <v>525</v>
      </c>
      <c r="B95" s="1510"/>
      <c r="C95" s="1505" t="s">
        <v>524</v>
      </c>
      <c r="D95" s="1506"/>
      <c r="E95" s="1506"/>
      <c r="F95" s="1507"/>
      <c r="G95" s="579" t="str">
        <f ca="1">IF(OFFSET(입력!$B$3,B89-1+$S$1*20,14)="제거대상의 대부분이 목본류","(○)","")</f>
        <v/>
      </c>
      <c r="AD95">
        <f>COUNTIF(입력!$J$3:$J$142,AC95)</f>
        <v>95</v>
      </c>
    </row>
    <row r="96" spans="1:34" ht="35.1" customHeight="1">
      <c r="A96" s="1511"/>
      <c r="B96" s="1512"/>
      <c r="C96" s="1505" t="s">
        <v>523</v>
      </c>
      <c r="D96" s="1506"/>
      <c r="E96" s="1506"/>
      <c r="F96" s="1507"/>
      <c r="G96" s="579" t="str">
        <f ca="1">IF(OFFSET(입력!$B$3,B89-1+$S$1*20,14)="제거대상의 대부분이 초본류","(○)","")</f>
        <v/>
      </c>
      <c r="AD96">
        <f>COUNTIF(입력!$J$3:$J$142,AC96)</f>
        <v>95</v>
      </c>
    </row>
    <row r="97" spans="1:34" ht="35.1" customHeight="1">
      <c r="A97" s="1513"/>
      <c r="B97" s="1514"/>
      <c r="C97" s="1505" t="s">
        <v>521</v>
      </c>
      <c r="D97" s="1506"/>
      <c r="E97" s="1506"/>
      <c r="F97" s="1507"/>
      <c r="G97" s="579" t="str">
        <f ca="1">IF(OFFSET(입력!$B$3,B89-1+$S$1*20,14)="제거대상은 목본류+초본류 혼합","(○)","")</f>
        <v>(○)</v>
      </c>
      <c r="AD97">
        <f>COUNTIF(입력!$J$3:$J$142,AC97)</f>
        <v>95</v>
      </c>
    </row>
    <row r="98" spans="1:34" ht="35.1" customHeight="1">
      <c r="A98" s="1509" t="s">
        <v>555</v>
      </c>
      <c r="B98" s="1510"/>
      <c r="C98" s="1505" t="s">
        <v>520</v>
      </c>
      <c r="D98" s="1506"/>
      <c r="E98" s="1506"/>
      <c r="F98" s="1507"/>
      <c r="G98" s="579" t="str">
        <f ca="1">IF(OFFSET(입력!$B$3,B89-1+$S$1*20,15)="조림 당해 연도","(○)","")</f>
        <v/>
      </c>
      <c r="AD98">
        <f>COUNTIF(입력!$J$3:$J$142,AC98)</f>
        <v>95</v>
      </c>
    </row>
    <row r="99" spans="1:34" ht="35.1" customHeight="1">
      <c r="A99" s="1511"/>
      <c r="B99" s="1512"/>
      <c r="C99" s="1505" t="s">
        <v>518</v>
      </c>
      <c r="D99" s="1506"/>
      <c r="E99" s="1506"/>
      <c r="F99" s="1507"/>
      <c r="G99" s="579" t="str">
        <f ca="1">IF(OFFSET(입력!$B$3,B89-1+$S$1*20,15)="조림 2년 차","(○)","")</f>
        <v>(○)</v>
      </c>
      <c r="AD99">
        <f>COUNTIF(입력!$J$3:$J$142,AC99)</f>
        <v>95</v>
      </c>
    </row>
    <row r="100" spans="1:34" ht="35.1" customHeight="1">
      <c r="A100" s="1513"/>
      <c r="B100" s="1514"/>
      <c r="C100" s="1505" t="s">
        <v>516</v>
      </c>
      <c r="D100" s="1506"/>
      <c r="E100" s="1506"/>
      <c r="F100" s="1507"/>
      <c r="G100" s="579" t="str">
        <f ca="1">IF(OFFSET(입력!$B$3,B89-1+$S$1*20,15)="조림 3년 차 이상","(○)","")</f>
        <v/>
      </c>
      <c r="AD100">
        <f>COUNTIF(입력!$J$3:$J$142,AC100)</f>
        <v>95</v>
      </c>
    </row>
    <row r="101" spans="1:34" ht="105.75" customHeight="1">
      <c r="A101" s="1504" t="s">
        <v>297</v>
      </c>
      <c r="B101" s="1504"/>
      <c r="C101" s="1505"/>
      <c r="D101" s="1506"/>
      <c r="E101" s="1506"/>
      <c r="F101" s="1506"/>
      <c r="G101" s="1507"/>
      <c r="AD101">
        <f>COUNTIF(입력!$J$3:$J$142,AC101)</f>
        <v>95</v>
      </c>
    </row>
    <row r="102" spans="1:34" ht="39.75" customHeight="1">
      <c r="A102" s="1508" t="s">
        <v>558</v>
      </c>
      <c r="B102" s="1508"/>
      <c r="C102" s="1508"/>
      <c r="D102" s="1508"/>
      <c r="AD102">
        <f>COUNTIF(입력!$J$3:$J$142,AC102)</f>
        <v>95</v>
      </c>
    </row>
    <row r="103" spans="1:34" ht="39.75" customHeight="1">
      <c r="A103" s="1517" t="str">
        <f ca="1">"풀베기 표준지 조사야장 ("&amp;OFFSET(입력!$A$3,B106-1+$S$1*20,0)&amp;")"</f>
        <v>풀베기 표준지 조사야장 (1-0-3-0)</v>
      </c>
      <c r="B103" s="1518"/>
      <c r="C103" s="1518"/>
      <c r="D103" s="1518"/>
      <c r="E103" s="1518"/>
      <c r="F103" s="1518"/>
      <c r="G103" s="1519"/>
      <c r="S103" s="3">
        <f ca="1">IFERROR(IF(RIGHT(MID(CELL("filename",A103),FIND("]",CELL("filename",A103))+1,255),2)&gt;=10,RIGHT(MID(CELL("filename",A103),FIND("]",CELL("filename",A103))+1,255),2)-1,RIGHT(MID(CELL("filename",A103),FIND("]",CELL("filename",A103))+1,255),1)-1),RIGHT(MID(CELL("filename",A103),FIND("]",CELL("filename",A103))+1,255),1)-1)</f>
        <v>2</v>
      </c>
    </row>
    <row r="104" spans="1:34" ht="39.75" customHeight="1">
      <c r="A104" s="1520" t="s">
        <v>556</v>
      </c>
      <c r="B104" s="1520"/>
      <c r="C104" s="1520"/>
      <c r="D104" s="1520"/>
      <c r="E104" s="584"/>
      <c r="F104" s="584"/>
      <c r="G104" s="584"/>
    </row>
    <row r="105" spans="1:34" ht="39.75" customHeight="1">
      <c r="A105" s="579" t="s">
        <v>551</v>
      </c>
      <c r="B105" s="583">
        <f ca="1">OFFSET(입력!$B$3,B106-1+$S$1*20,2)</f>
        <v>2026</v>
      </c>
      <c r="C105" s="582" t="str">
        <f ca="1">OFFSET(입력!$B$3,B106-1+$S$1*20,3)</f>
        <v>05.26-06.04</v>
      </c>
      <c r="D105" s="579" t="s">
        <v>550</v>
      </c>
      <c r="E105" s="1505" t="str">
        <f ca="1">OFFSET(입력!$B$3,B106-1+$S$1*20,1)</f>
        <v>양구군 국토정중앙면 야촌리 산19번지외 13필지</v>
      </c>
      <c r="F105" s="1506"/>
      <c r="G105" s="1507"/>
      <c r="AC105" s="578" t="s">
        <v>342</v>
      </c>
      <c r="AD105">
        <f>COUNTIF(입력!$J$3:$J$142,AC105)</f>
        <v>26</v>
      </c>
      <c r="AH105" s="578">
        <f>COUNTIF(입력!$J$3:$J$142,AC105)</f>
        <v>26</v>
      </c>
    </row>
    <row r="106" spans="1:34" ht="39.75" customHeight="1">
      <c r="A106" s="579" t="s">
        <v>547</v>
      </c>
      <c r="B106" s="1504">
        <f>ROUNDDOWN(ROW()/17,0)+1</f>
        <v>7</v>
      </c>
      <c r="C106" s="1504"/>
      <c r="D106" s="579" t="s">
        <v>546</v>
      </c>
      <c r="E106" s="579" t="s">
        <v>545</v>
      </c>
      <c r="F106" s="579" t="s">
        <v>544</v>
      </c>
      <c r="G106" s="585">
        <f ca="1">OFFSET(입력!$B$3,B106-1+$S$1*20,4)</f>
        <v>0.02</v>
      </c>
      <c r="AC106" s="578"/>
      <c r="AD106">
        <f>COUNTIF(입력!$J$3:$J$142,AC106)</f>
        <v>95</v>
      </c>
      <c r="AH106" s="578"/>
    </row>
    <row r="107" spans="1:34" ht="39.75" customHeight="1">
      <c r="A107" s="579" t="s">
        <v>571</v>
      </c>
      <c r="B107" s="580" t="s">
        <v>542</v>
      </c>
      <c r="C107" s="581">
        <f ca="1">ROUND(OFFSET(입력!$B$3,B106-1+$S$1*20,10),0)</f>
        <v>290436</v>
      </c>
      <c r="D107" s="581" t="s">
        <v>541</v>
      </c>
      <c r="E107" s="581">
        <f ca="1">ROUND(OFFSET(입력!$B$3,B106-1+$S$1*20,11),0)</f>
        <v>614871</v>
      </c>
      <c r="F107" s="579" t="s">
        <v>540</v>
      </c>
      <c r="G107" s="579" t="s">
        <v>572</v>
      </c>
      <c r="AC107" s="578"/>
      <c r="AD107">
        <f>COUNTIF(입력!$J$3:$J$142,AC107)</f>
        <v>95</v>
      </c>
      <c r="AH107" s="578"/>
    </row>
    <row r="108" spans="1:34" ht="39.75" customHeight="1">
      <c r="A108" s="579" t="s">
        <v>408</v>
      </c>
      <c r="B108" s="1504" t="str">
        <f ca="1">OFFSET(입력!$B$3,B106-1+$S$1*20,8)</f>
        <v>자작나무</v>
      </c>
      <c r="C108" s="1504"/>
      <c r="D108" s="579" t="s">
        <v>536</v>
      </c>
      <c r="E108" s="586" t="str">
        <f ca="1">OFFSET(입력!$B$3,B106-1+$S$1*20,7)</f>
        <v>2024년 추기</v>
      </c>
      <c r="F108" s="579" t="s">
        <v>535</v>
      </c>
      <c r="G108" s="579" t="str">
        <f ca="1">OFFSET(입력!$B$3,B106-1+$S$1*20,9)</f>
        <v>중묘</v>
      </c>
      <c r="AC108" s="578"/>
      <c r="AD108">
        <f>COUNTIF(입력!$J$3:$J$142,AC108)</f>
        <v>95</v>
      </c>
    </row>
    <row r="109" spans="1:34" ht="39.75" customHeight="1">
      <c r="A109" s="1504" t="s">
        <v>509</v>
      </c>
      <c r="B109" s="1504"/>
      <c r="C109" s="1504" t="s">
        <v>533</v>
      </c>
      <c r="D109" s="1504"/>
      <c r="E109" s="1504"/>
      <c r="F109" s="1504"/>
      <c r="G109" s="579" t="s">
        <v>6</v>
      </c>
      <c r="AD109">
        <f>COUNTIF(입력!$J$3:$J$142,AC109)</f>
        <v>95</v>
      </c>
    </row>
    <row r="110" spans="1:34" ht="80.099999999999994" customHeight="1">
      <c r="A110" s="1515" t="s">
        <v>307</v>
      </c>
      <c r="B110" s="579" t="s">
        <v>308</v>
      </c>
      <c r="C110" s="1505">
        <f ca="1">OFFSET(입력!$B$3,B106-1+$S$1*20,12)</f>
        <v>18</v>
      </c>
      <c r="D110" s="1506"/>
      <c r="E110" s="1506"/>
      <c r="F110" s="1507"/>
      <c r="G110" s="579"/>
      <c r="AD110">
        <f>COUNTIF(입력!$J$3:$J$142,AC110)</f>
        <v>95</v>
      </c>
    </row>
    <row r="111" spans="1:34" ht="80.099999999999994" customHeight="1">
      <c r="A111" s="1516"/>
      <c r="B111" s="579" t="s">
        <v>309</v>
      </c>
      <c r="C111" s="1505">
        <f ca="1">OFFSET(입력!$B$3,B106-1+$S$1*20,13)</f>
        <v>42</v>
      </c>
      <c r="D111" s="1506"/>
      <c r="E111" s="1506"/>
      <c r="F111" s="1507"/>
      <c r="G111" s="579"/>
      <c r="AD111">
        <f>COUNTIF(입력!$J$3:$J$142,AC111)</f>
        <v>95</v>
      </c>
    </row>
    <row r="112" spans="1:34" ht="35.1" customHeight="1">
      <c r="A112" s="1509" t="s">
        <v>525</v>
      </c>
      <c r="B112" s="1510"/>
      <c r="C112" s="1505" t="s">
        <v>524</v>
      </c>
      <c r="D112" s="1506"/>
      <c r="E112" s="1506"/>
      <c r="F112" s="1507"/>
      <c r="G112" s="579" t="str">
        <f ca="1">IF(OFFSET(입력!$B$3,B106-1+$S$1*20,14)="제거대상의 대부분이 목본류","(○)","")</f>
        <v/>
      </c>
      <c r="AD112">
        <f>COUNTIF(입력!$J$3:$J$142,AC112)</f>
        <v>95</v>
      </c>
    </row>
    <row r="113" spans="1:34" ht="35.1" customHeight="1">
      <c r="A113" s="1511"/>
      <c r="B113" s="1512"/>
      <c r="C113" s="1505" t="s">
        <v>523</v>
      </c>
      <c r="D113" s="1506"/>
      <c r="E113" s="1506"/>
      <c r="F113" s="1507"/>
      <c r="G113" s="579" t="str">
        <f ca="1">IF(OFFSET(입력!$B$3,B106-1+$S$1*20,14)="제거대상의 대부분이 초본류","(○)","")</f>
        <v/>
      </c>
      <c r="AD113">
        <f>COUNTIF(입력!$J$3:$J$142,AC113)</f>
        <v>95</v>
      </c>
    </row>
    <row r="114" spans="1:34" ht="35.1" customHeight="1">
      <c r="A114" s="1513"/>
      <c r="B114" s="1514"/>
      <c r="C114" s="1505" t="s">
        <v>521</v>
      </c>
      <c r="D114" s="1506"/>
      <c r="E114" s="1506"/>
      <c r="F114" s="1507"/>
      <c r="G114" s="579" t="str">
        <f ca="1">IF(OFFSET(입력!$B$3,B106-1+$S$1*20,14)="제거대상은 목본류+초본류 혼합","(○)","")</f>
        <v>(○)</v>
      </c>
      <c r="AD114">
        <f>COUNTIF(입력!$J$3:$J$142,AC114)</f>
        <v>95</v>
      </c>
    </row>
    <row r="115" spans="1:34" ht="35.1" customHeight="1">
      <c r="A115" s="1509" t="s">
        <v>555</v>
      </c>
      <c r="B115" s="1510"/>
      <c r="C115" s="1505" t="s">
        <v>520</v>
      </c>
      <c r="D115" s="1506"/>
      <c r="E115" s="1506"/>
      <c r="F115" s="1507"/>
      <c r="G115" s="579" t="str">
        <f ca="1">IF(OFFSET(입력!$B$3,B106-1+$S$1*20,15)="조림 당해 연도","(○)","")</f>
        <v/>
      </c>
      <c r="AD115">
        <f>COUNTIF(입력!$J$3:$J$142,AC115)</f>
        <v>95</v>
      </c>
    </row>
    <row r="116" spans="1:34" ht="35.1" customHeight="1">
      <c r="A116" s="1511"/>
      <c r="B116" s="1512"/>
      <c r="C116" s="1505" t="s">
        <v>518</v>
      </c>
      <c r="D116" s="1506"/>
      <c r="E116" s="1506"/>
      <c r="F116" s="1507"/>
      <c r="G116" s="579" t="str">
        <f ca="1">IF(OFFSET(입력!$B$3,B106-1+$S$1*20,15)="조림 2년 차","(○)","")</f>
        <v>(○)</v>
      </c>
      <c r="AD116">
        <f>COUNTIF(입력!$J$3:$J$142,AC116)</f>
        <v>95</v>
      </c>
    </row>
    <row r="117" spans="1:34" ht="35.1" customHeight="1">
      <c r="A117" s="1513"/>
      <c r="B117" s="1514"/>
      <c r="C117" s="1505" t="s">
        <v>516</v>
      </c>
      <c r="D117" s="1506"/>
      <c r="E117" s="1506"/>
      <c r="F117" s="1507"/>
      <c r="G117" s="579" t="str">
        <f ca="1">IF(OFFSET(입력!$B$3,B106-1+$S$1*20,15)="조림 3년 차 이상","(○)","")</f>
        <v/>
      </c>
      <c r="AD117">
        <f>COUNTIF(입력!$J$3:$J$142,AC117)</f>
        <v>95</v>
      </c>
    </row>
    <row r="118" spans="1:34" ht="105.75" customHeight="1">
      <c r="A118" s="1504" t="s">
        <v>297</v>
      </c>
      <c r="B118" s="1504"/>
      <c r="C118" s="1505"/>
      <c r="D118" s="1506"/>
      <c r="E118" s="1506"/>
      <c r="F118" s="1506"/>
      <c r="G118" s="1507"/>
      <c r="AD118">
        <f>COUNTIF(입력!$J$3:$J$142,AC118)</f>
        <v>95</v>
      </c>
    </row>
    <row r="119" spans="1:34" ht="39.75" customHeight="1">
      <c r="A119" s="1508" t="s">
        <v>558</v>
      </c>
      <c r="B119" s="1508"/>
      <c r="C119" s="1508"/>
      <c r="D119" s="1508"/>
      <c r="AD119">
        <f>COUNTIF(입력!$J$3:$J$142,AC119)</f>
        <v>95</v>
      </c>
    </row>
    <row r="120" spans="1:34" ht="39.75" customHeight="1">
      <c r="A120" s="1517" t="str">
        <f ca="1">"풀베기 표준지 조사야장 ("&amp;OFFSET(입력!$A$3,B123-1+$S$1*20,0)&amp;")"</f>
        <v>풀베기 표준지 조사야장 (1-0-3-0)</v>
      </c>
      <c r="B120" s="1518"/>
      <c r="C120" s="1518"/>
      <c r="D120" s="1518"/>
      <c r="E120" s="1518"/>
      <c r="F120" s="1518"/>
      <c r="G120" s="1519"/>
      <c r="S120" s="3">
        <f ca="1">IFERROR(IF(RIGHT(MID(CELL("filename",A120),FIND("]",CELL("filename",A120))+1,255),2)&gt;=10,RIGHT(MID(CELL("filename",A120),FIND("]",CELL("filename",A120))+1,255),2)-1,RIGHT(MID(CELL("filename",A120),FIND("]",CELL("filename",A120))+1,255),1)-1),RIGHT(MID(CELL("filename",A120),FIND("]",CELL("filename",A120))+1,255),1)-1)</f>
        <v>2</v>
      </c>
    </row>
    <row r="121" spans="1:34" ht="39.75" customHeight="1">
      <c r="A121" s="1520" t="s">
        <v>556</v>
      </c>
      <c r="B121" s="1520"/>
      <c r="C121" s="1520"/>
      <c r="D121" s="1520"/>
      <c r="E121" s="584"/>
      <c r="F121" s="584"/>
      <c r="G121" s="584"/>
    </row>
    <row r="122" spans="1:34" ht="39.75" customHeight="1">
      <c r="A122" s="579" t="s">
        <v>551</v>
      </c>
      <c r="B122" s="583">
        <f ca="1">OFFSET(입력!$B$3,B123-1+$S$1*20,2)</f>
        <v>2026</v>
      </c>
      <c r="C122" s="582" t="str">
        <f ca="1">OFFSET(입력!$B$3,B123-1+$S$1*20,3)</f>
        <v>05.26-06.04</v>
      </c>
      <c r="D122" s="579" t="s">
        <v>550</v>
      </c>
      <c r="E122" s="1505" t="str">
        <f ca="1">OFFSET(입력!$B$3,B123-1+$S$1*20,1)</f>
        <v>양구군 국토정중앙면 야촌리 산19번지외 13필지</v>
      </c>
      <c r="F122" s="1506"/>
      <c r="G122" s="1507"/>
      <c r="AC122" s="578" t="s">
        <v>342</v>
      </c>
      <c r="AD122">
        <f>COUNTIF(입력!$J$3:$J$142,AC122)</f>
        <v>26</v>
      </c>
      <c r="AH122" s="578">
        <f>COUNTIF(입력!$J$3:$J$142,AC122)</f>
        <v>26</v>
      </c>
    </row>
    <row r="123" spans="1:34" ht="39.75" customHeight="1">
      <c r="A123" s="579" t="s">
        <v>547</v>
      </c>
      <c r="B123" s="1504">
        <f>ROUNDDOWN(ROW()/17,0)+1</f>
        <v>8</v>
      </c>
      <c r="C123" s="1504"/>
      <c r="D123" s="579" t="s">
        <v>546</v>
      </c>
      <c r="E123" s="579" t="s">
        <v>545</v>
      </c>
      <c r="F123" s="579" t="s">
        <v>544</v>
      </c>
      <c r="G123" s="585">
        <f ca="1">OFFSET(입력!$B$3,B123-1+$S$1*20,4)</f>
        <v>0.02</v>
      </c>
      <c r="AC123" s="578"/>
      <c r="AD123">
        <f>COUNTIF(입력!$J$3:$J$142,AC123)</f>
        <v>95</v>
      </c>
      <c r="AH123" s="578"/>
    </row>
    <row r="124" spans="1:34" ht="39.75" customHeight="1">
      <c r="A124" s="579" t="s">
        <v>571</v>
      </c>
      <c r="B124" s="580" t="s">
        <v>542</v>
      </c>
      <c r="C124" s="581">
        <f ca="1">ROUND(OFFSET(입력!$B$3,B123-1+$S$1*20,10),0)</f>
        <v>290566</v>
      </c>
      <c r="D124" s="581" t="s">
        <v>541</v>
      </c>
      <c r="E124" s="581">
        <f ca="1">ROUND(OFFSET(입력!$B$3,B123-1+$S$1*20,11),0)</f>
        <v>614937</v>
      </c>
      <c r="F124" s="579" t="s">
        <v>540</v>
      </c>
      <c r="G124" s="579" t="s">
        <v>572</v>
      </c>
      <c r="AC124" s="578"/>
      <c r="AD124">
        <f>COUNTIF(입력!$J$3:$J$142,AC124)</f>
        <v>95</v>
      </c>
      <c r="AH124" s="578"/>
    </row>
    <row r="125" spans="1:34" ht="39.75" customHeight="1">
      <c r="A125" s="579" t="s">
        <v>408</v>
      </c>
      <c r="B125" s="1504" t="str">
        <f ca="1">OFFSET(입력!$B$3,B123-1+$S$1*20,8)</f>
        <v>자작나무</v>
      </c>
      <c r="C125" s="1504"/>
      <c r="D125" s="579" t="s">
        <v>536</v>
      </c>
      <c r="E125" s="586" t="str">
        <f ca="1">OFFSET(입력!$B$3,B123-1+$S$1*20,7)</f>
        <v>2024년 추기</v>
      </c>
      <c r="F125" s="579" t="s">
        <v>535</v>
      </c>
      <c r="G125" s="579" t="str">
        <f ca="1">OFFSET(입력!$B$3,B123-1+$S$1*20,9)</f>
        <v>중묘</v>
      </c>
      <c r="AC125" s="578"/>
      <c r="AD125">
        <f>COUNTIF(입력!$J$3:$J$142,AC125)</f>
        <v>95</v>
      </c>
    </row>
    <row r="126" spans="1:34" ht="39.75" customHeight="1">
      <c r="A126" s="1504" t="s">
        <v>509</v>
      </c>
      <c r="B126" s="1504"/>
      <c r="C126" s="1504" t="s">
        <v>533</v>
      </c>
      <c r="D126" s="1504"/>
      <c r="E126" s="1504"/>
      <c r="F126" s="1504"/>
      <c r="G126" s="579" t="s">
        <v>6</v>
      </c>
      <c r="AD126">
        <f>COUNTIF(입력!$J$3:$J$142,AC126)</f>
        <v>95</v>
      </c>
    </row>
    <row r="127" spans="1:34" ht="80.099999999999994" customHeight="1">
      <c r="A127" s="1515" t="s">
        <v>307</v>
      </c>
      <c r="B127" s="579" t="s">
        <v>308</v>
      </c>
      <c r="C127" s="1505">
        <f ca="1">OFFSET(입력!$B$3,B123-1+$S$1*20,12)</f>
        <v>37</v>
      </c>
      <c r="D127" s="1506"/>
      <c r="E127" s="1506"/>
      <c r="F127" s="1507"/>
      <c r="G127" s="579"/>
      <c r="AD127">
        <f>COUNTIF(입력!$J$3:$J$142,AC127)</f>
        <v>95</v>
      </c>
    </row>
    <row r="128" spans="1:34" ht="80.099999999999994" customHeight="1">
      <c r="A128" s="1516"/>
      <c r="B128" s="579" t="s">
        <v>309</v>
      </c>
      <c r="C128" s="1505">
        <f ca="1">OFFSET(입력!$B$3,B123-1+$S$1*20,13)</f>
        <v>23</v>
      </c>
      <c r="D128" s="1506"/>
      <c r="E128" s="1506"/>
      <c r="F128" s="1507"/>
      <c r="G128" s="579"/>
      <c r="AD128">
        <f>COUNTIF(입력!$J$3:$J$142,AC128)</f>
        <v>95</v>
      </c>
    </row>
    <row r="129" spans="1:34" ht="35.1" customHeight="1">
      <c r="A129" s="1509" t="s">
        <v>525</v>
      </c>
      <c r="B129" s="1510"/>
      <c r="C129" s="1505" t="s">
        <v>524</v>
      </c>
      <c r="D129" s="1506"/>
      <c r="E129" s="1506"/>
      <c r="F129" s="1507"/>
      <c r="G129" s="579" t="str">
        <f ca="1">IF(OFFSET(입력!$B$3,B123-1+$S$1*20,14)="제거대상의 대부분이 목본류","(○)","")</f>
        <v/>
      </c>
      <c r="AD129">
        <f>COUNTIF(입력!$J$3:$J$142,AC129)</f>
        <v>95</v>
      </c>
    </row>
    <row r="130" spans="1:34" ht="35.1" customHeight="1">
      <c r="A130" s="1511"/>
      <c r="B130" s="1512"/>
      <c r="C130" s="1505" t="s">
        <v>523</v>
      </c>
      <c r="D130" s="1506"/>
      <c r="E130" s="1506"/>
      <c r="F130" s="1507"/>
      <c r="G130" s="579" t="str">
        <f ca="1">IF(OFFSET(입력!$B$3,B123-1+$S$1*20,14)="제거대상의 대부분이 초본류","(○)","")</f>
        <v/>
      </c>
      <c r="AD130">
        <f>COUNTIF(입력!$J$3:$J$142,AC130)</f>
        <v>95</v>
      </c>
    </row>
    <row r="131" spans="1:34" ht="35.1" customHeight="1">
      <c r="A131" s="1513"/>
      <c r="B131" s="1514"/>
      <c r="C131" s="1505" t="s">
        <v>521</v>
      </c>
      <c r="D131" s="1506"/>
      <c r="E131" s="1506"/>
      <c r="F131" s="1507"/>
      <c r="G131" s="579" t="str">
        <f ca="1">IF(OFFSET(입력!$B$3,B123-1+$S$1*20,14)="제거대상은 목본류+초본류 혼합","(○)","")</f>
        <v>(○)</v>
      </c>
      <c r="AD131">
        <f>COUNTIF(입력!$J$3:$J$142,AC131)</f>
        <v>95</v>
      </c>
    </row>
    <row r="132" spans="1:34" ht="35.1" customHeight="1">
      <c r="A132" s="1509" t="s">
        <v>555</v>
      </c>
      <c r="B132" s="1510"/>
      <c r="C132" s="1505" t="s">
        <v>520</v>
      </c>
      <c r="D132" s="1506"/>
      <c r="E132" s="1506"/>
      <c r="F132" s="1507"/>
      <c r="G132" s="579" t="str">
        <f ca="1">IF(OFFSET(입력!$B$3,B123-1+$S$1*20,15)="조림 당해 연도","(○)","")</f>
        <v/>
      </c>
      <c r="AD132">
        <f>COUNTIF(입력!$J$3:$J$142,AC132)</f>
        <v>95</v>
      </c>
    </row>
    <row r="133" spans="1:34" ht="35.1" customHeight="1">
      <c r="A133" s="1511"/>
      <c r="B133" s="1512"/>
      <c r="C133" s="1505" t="s">
        <v>518</v>
      </c>
      <c r="D133" s="1506"/>
      <c r="E133" s="1506"/>
      <c r="F133" s="1507"/>
      <c r="G133" s="579" t="str">
        <f ca="1">IF(OFFSET(입력!$B$3,B123-1+$S$1*20,15)="조림 2년 차","(○)","")</f>
        <v>(○)</v>
      </c>
      <c r="AD133">
        <f>COUNTIF(입력!$J$3:$J$142,AC133)</f>
        <v>95</v>
      </c>
    </row>
    <row r="134" spans="1:34" ht="35.1" customHeight="1">
      <c r="A134" s="1513"/>
      <c r="B134" s="1514"/>
      <c r="C134" s="1505" t="s">
        <v>516</v>
      </c>
      <c r="D134" s="1506"/>
      <c r="E134" s="1506"/>
      <c r="F134" s="1507"/>
      <c r="G134" s="579" t="str">
        <f ca="1">IF(OFFSET(입력!$B$3,B123-1+$S$1*20,15)="조림 3년 차 이상","(○)","")</f>
        <v/>
      </c>
      <c r="AD134">
        <f>COUNTIF(입력!$J$3:$J$142,AC134)</f>
        <v>95</v>
      </c>
    </row>
    <row r="135" spans="1:34" ht="105.75" customHeight="1">
      <c r="A135" s="1504" t="s">
        <v>297</v>
      </c>
      <c r="B135" s="1504"/>
      <c r="C135" s="1505"/>
      <c r="D135" s="1506"/>
      <c r="E135" s="1506"/>
      <c r="F135" s="1506"/>
      <c r="G135" s="1507"/>
      <c r="AD135">
        <f>COUNTIF(입력!$J$3:$J$142,AC135)</f>
        <v>95</v>
      </c>
    </row>
    <row r="136" spans="1:34" ht="39.75" customHeight="1">
      <c r="A136" s="1508" t="s">
        <v>558</v>
      </c>
      <c r="B136" s="1508"/>
      <c r="C136" s="1508"/>
      <c r="D136" s="1508"/>
      <c r="AD136">
        <f>COUNTIF(입력!$J$3:$J$142,AC136)</f>
        <v>95</v>
      </c>
    </row>
    <row r="137" spans="1:34" ht="39.75" customHeight="1">
      <c r="A137" s="1517" t="str">
        <f ca="1">"풀베기 표준지 조사야장 ("&amp;OFFSET(입력!$A$3,B140-1+$S$1*20,0)&amp;")"</f>
        <v>풀베기 표준지 조사야장 (1-0-3-0)</v>
      </c>
      <c r="B137" s="1518"/>
      <c r="C137" s="1518"/>
      <c r="D137" s="1518"/>
      <c r="E137" s="1518"/>
      <c r="F137" s="1518"/>
      <c r="G137" s="1519"/>
      <c r="S137" s="3">
        <f ca="1">IFERROR(IF(RIGHT(MID(CELL("filename",A137),FIND("]",CELL("filename",A137))+1,255),2)&gt;=10,RIGHT(MID(CELL("filename",A137),FIND("]",CELL("filename",A137))+1,255),2)-1,RIGHT(MID(CELL("filename",A137),FIND("]",CELL("filename",A137))+1,255),1)-1),RIGHT(MID(CELL("filename",A137),FIND("]",CELL("filename",A137))+1,255),1)-1)</f>
        <v>2</v>
      </c>
    </row>
    <row r="138" spans="1:34" ht="39.75" customHeight="1">
      <c r="A138" s="1520" t="s">
        <v>556</v>
      </c>
      <c r="B138" s="1520"/>
      <c r="C138" s="1520"/>
      <c r="D138" s="1520"/>
      <c r="E138" s="584"/>
      <c r="F138" s="584"/>
      <c r="G138" s="584"/>
    </row>
    <row r="139" spans="1:34" ht="39.75" customHeight="1">
      <c r="A139" s="579" t="s">
        <v>551</v>
      </c>
      <c r="B139" s="583">
        <f ca="1">OFFSET(입력!$B$3,B140-1+$S$1*20,2)</f>
        <v>2026</v>
      </c>
      <c r="C139" s="582" t="str">
        <f ca="1">OFFSET(입력!$B$3,B140-1+$S$1*20,3)</f>
        <v>05.26-06.04</v>
      </c>
      <c r="D139" s="579" t="s">
        <v>550</v>
      </c>
      <c r="E139" s="1505" t="str">
        <f ca="1">OFFSET(입력!$B$3,B140-1+$S$1*20,1)</f>
        <v>양구군 국토정중앙면 야촌리 산19번지외 13필지</v>
      </c>
      <c r="F139" s="1506"/>
      <c r="G139" s="1507"/>
      <c r="AC139" s="578" t="s">
        <v>342</v>
      </c>
      <c r="AD139">
        <f>COUNTIF(입력!$J$3:$J$142,AC139)</f>
        <v>26</v>
      </c>
      <c r="AH139" s="578">
        <f>COUNTIF(입력!$J$3:$J$142,AC139)</f>
        <v>26</v>
      </c>
    </row>
    <row r="140" spans="1:34" ht="39.75" customHeight="1">
      <c r="A140" s="579" t="s">
        <v>547</v>
      </c>
      <c r="B140" s="1504">
        <f>ROUNDDOWN(ROW()/17,0)+1</f>
        <v>9</v>
      </c>
      <c r="C140" s="1504"/>
      <c r="D140" s="579" t="s">
        <v>546</v>
      </c>
      <c r="E140" s="579" t="s">
        <v>545</v>
      </c>
      <c r="F140" s="579" t="s">
        <v>544</v>
      </c>
      <c r="G140" s="585">
        <f ca="1">OFFSET(입력!$B$3,B140-1+$S$1*20,4)</f>
        <v>0.02</v>
      </c>
      <c r="AC140" s="578"/>
      <c r="AD140">
        <f>COUNTIF(입력!$J$3:$J$142,AC140)</f>
        <v>95</v>
      </c>
      <c r="AH140" s="578"/>
    </row>
    <row r="141" spans="1:34" ht="39.75" customHeight="1">
      <c r="A141" s="579" t="s">
        <v>571</v>
      </c>
      <c r="B141" s="580" t="s">
        <v>542</v>
      </c>
      <c r="C141" s="581">
        <f ca="1">ROUND(OFFSET(입력!$B$3,B140-1+$S$1*20,10),0)</f>
        <v>290615</v>
      </c>
      <c r="D141" s="581" t="s">
        <v>541</v>
      </c>
      <c r="E141" s="581">
        <f ca="1">ROUND(OFFSET(입력!$B$3,B140-1+$S$1*20,11),0)</f>
        <v>614838</v>
      </c>
      <c r="F141" s="579" t="s">
        <v>540</v>
      </c>
      <c r="G141" s="579" t="s">
        <v>572</v>
      </c>
      <c r="AC141" s="578"/>
      <c r="AD141">
        <f>COUNTIF(입력!$J$3:$J$142,AC141)</f>
        <v>95</v>
      </c>
      <c r="AH141" s="578"/>
    </row>
    <row r="142" spans="1:34" ht="39.75" customHeight="1">
      <c r="A142" s="579" t="s">
        <v>408</v>
      </c>
      <c r="B142" s="1504" t="str">
        <f ca="1">OFFSET(입력!$B$3,B140-1+$S$1*20,8)</f>
        <v>자작나무</v>
      </c>
      <c r="C142" s="1504"/>
      <c r="D142" s="579" t="s">
        <v>536</v>
      </c>
      <c r="E142" s="586" t="str">
        <f ca="1">OFFSET(입력!$B$3,B140-1+$S$1*20,7)</f>
        <v>2024년 추기</v>
      </c>
      <c r="F142" s="579" t="s">
        <v>535</v>
      </c>
      <c r="G142" s="579" t="str">
        <f ca="1">OFFSET(입력!$B$3,B140-1+$S$1*20,9)</f>
        <v>중묘</v>
      </c>
      <c r="AC142" s="578"/>
      <c r="AD142">
        <f>COUNTIF(입력!$J$3:$J$142,AC142)</f>
        <v>95</v>
      </c>
    </row>
    <row r="143" spans="1:34" ht="39.75" customHeight="1">
      <c r="A143" s="1504" t="s">
        <v>509</v>
      </c>
      <c r="B143" s="1504"/>
      <c r="C143" s="1504" t="s">
        <v>533</v>
      </c>
      <c r="D143" s="1504"/>
      <c r="E143" s="1504"/>
      <c r="F143" s="1504"/>
      <c r="G143" s="579" t="s">
        <v>6</v>
      </c>
      <c r="AD143">
        <f>COUNTIF(입력!$J$3:$J$142,AC143)</f>
        <v>95</v>
      </c>
    </row>
    <row r="144" spans="1:34" ht="80.099999999999994" customHeight="1">
      <c r="A144" s="1515" t="s">
        <v>307</v>
      </c>
      <c r="B144" s="579" t="s">
        <v>308</v>
      </c>
      <c r="C144" s="1505">
        <f ca="1">OFFSET(입력!$B$3,B140-1+$S$1*20,12)</f>
        <v>48</v>
      </c>
      <c r="D144" s="1506"/>
      <c r="E144" s="1506"/>
      <c r="F144" s="1507"/>
      <c r="G144" s="579"/>
      <c r="AD144">
        <f>COUNTIF(입력!$J$3:$J$142,AC144)</f>
        <v>95</v>
      </c>
    </row>
    <row r="145" spans="1:34" ht="80.099999999999994" customHeight="1">
      <c r="A145" s="1516"/>
      <c r="B145" s="579" t="s">
        <v>309</v>
      </c>
      <c r="C145" s="1505">
        <f ca="1">OFFSET(입력!$B$3,B140-1+$S$1*20,13)</f>
        <v>12</v>
      </c>
      <c r="D145" s="1506"/>
      <c r="E145" s="1506"/>
      <c r="F145" s="1507"/>
      <c r="G145" s="579"/>
      <c r="AD145">
        <f>COUNTIF(입력!$J$3:$J$142,AC145)</f>
        <v>95</v>
      </c>
    </row>
    <row r="146" spans="1:34" ht="35.1" customHeight="1">
      <c r="A146" s="1509" t="s">
        <v>525</v>
      </c>
      <c r="B146" s="1510"/>
      <c r="C146" s="1505" t="s">
        <v>524</v>
      </c>
      <c r="D146" s="1506"/>
      <c r="E146" s="1506"/>
      <c r="F146" s="1507"/>
      <c r="G146" s="579" t="str">
        <f ca="1">IF(OFFSET(입력!$B$3,B140-1+$S$1*20,14)="제거대상의 대부분이 목본류","(○)","")</f>
        <v/>
      </c>
      <c r="AD146">
        <f>COUNTIF(입력!$J$3:$J$142,AC146)</f>
        <v>95</v>
      </c>
    </row>
    <row r="147" spans="1:34" ht="35.1" customHeight="1">
      <c r="A147" s="1511"/>
      <c r="B147" s="1512"/>
      <c r="C147" s="1505" t="s">
        <v>523</v>
      </c>
      <c r="D147" s="1506"/>
      <c r="E147" s="1506"/>
      <c r="F147" s="1507"/>
      <c r="G147" s="579" t="str">
        <f ca="1">IF(OFFSET(입력!$B$3,B140-1+$S$1*20,14)="제거대상의 대부분이 초본류","(○)","")</f>
        <v/>
      </c>
      <c r="AD147">
        <f>COUNTIF(입력!$J$3:$J$142,AC147)</f>
        <v>95</v>
      </c>
    </row>
    <row r="148" spans="1:34" ht="35.1" customHeight="1">
      <c r="A148" s="1513"/>
      <c r="B148" s="1514"/>
      <c r="C148" s="1505" t="s">
        <v>521</v>
      </c>
      <c r="D148" s="1506"/>
      <c r="E148" s="1506"/>
      <c r="F148" s="1507"/>
      <c r="G148" s="579" t="str">
        <f ca="1">IF(OFFSET(입력!$B$3,B140-1+$S$1*20,14)="제거대상은 목본류+초본류 혼합","(○)","")</f>
        <v>(○)</v>
      </c>
      <c r="AD148">
        <f>COUNTIF(입력!$J$3:$J$142,AC148)</f>
        <v>95</v>
      </c>
    </row>
    <row r="149" spans="1:34" ht="35.1" customHeight="1">
      <c r="A149" s="1509" t="s">
        <v>555</v>
      </c>
      <c r="B149" s="1510"/>
      <c r="C149" s="1505" t="s">
        <v>520</v>
      </c>
      <c r="D149" s="1506"/>
      <c r="E149" s="1506"/>
      <c r="F149" s="1507"/>
      <c r="G149" s="579" t="str">
        <f ca="1">IF(OFFSET(입력!$B$3,B140-1+$S$1*20,15)="조림 당해 연도","(○)","")</f>
        <v/>
      </c>
      <c r="AD149">
        <f>COUNTIF(입력!$J$3:$J$142,AC149)</f>
        <v>95</v>
      </c>
    </row>
    <row r="150" spans="1:34" ht="35.1" customHeight="1">
      <c r="A150" s="1511"/>
      <c r="B150" s="1512"/>
      <c r="C150" s="1505" t="s">
        <v>518</v>
      </c>
      <c r="D150" s="1506"/>
      <c r="E150" s="1506"/>
      <c r="F150" s="1507"/>
      <c r="G150" s="579" t="str">
        <f ca="1">IF(OFFSET(입력!$B$3,B140-1+$S$1*20,15)="조림 2년 차","(○)","")</f>
        <v>(○)</v>
      </c>
      <c r="AD150">
        <f>COUNTIF(입력!$J$3:$J$142,AC150)</f>
        <v>95</v>
      </c>
    </row>
    <row r="151" spans="1:34" ht="35.1" customHeight="1">
      <c r="A151" s="1513"/>
      <c r="B151" s="1514"/>
      <c r="C151" s="1505" t="s">
        <v>516</v>
      </c>
      <c r="D151" s="1506"/>
      <c r="E151" s="1506"/>
      <c r="F151" s="1507"/>
      <c r="G151" s="579" t="str">
        <f ca="1">IF(OFFSET(입력!$B$3,B140-1+$S$1*20,15)="조림 3년 차 이상","(○)","")</f>
        <v/>
      </c>
      <c r="AD151">
        <f>COUNTIF(입력!$J$3:$J$142,AC151)</f>
        <v>95</v>
      </c>
    </row>
    <row r="152" spans="1:34" ht="105.75" customHeight="1">
      <c r="A152" s="1504" t="s">
        <v>297</v>
      </c>
      <c r="B152" s="1504"/>
      <c r="C152" s="1505"/>
      <c r="D152" s="1506"/>
      <c r="E152" s="1506"/>
      <c r="F152" s="1506"/>
      <c r="G152" s="1507"/>
      <c r="AD152">
        <f>COUNTIF(입력!$J$3:$J$142,AC152)</f>
        <v>95</v>
      </c>
    </row>
    <row r="153" spans="1:34" ht="39.75" customHeight="1">
      <c r="A153" s="1508" t="s">
        <v>558</v>
      </c>
      <c r="B153" s="1508"/>
      <c r="C153" s="1508"/>
      <c r="D153" s="1508"/>
      <c r="AD153">
        <f>COUNTIF(입력!$J$3:$J$142,AC153)</f>
        <v>95</v>
      </c>
    </row>
    <row r="154" spans="1:34" ht="39.75" customHeight="1">
      <c r="A154" s="1517" t="str">
        <f ca="1">"풀베기 표준지 조사야장 ("&amp;OFFSET(입력!$A$3,B157-1+$S$1*20,0)&amp;")"</f>
        <v>풀베기 표준지 조사야장 (1-0-3-0)</v>
      </c>
      <c r="B154" s="1518"/>
      <c r="C154" s="1518"/>
      <c r="D154" s="1518"/>
      <c r="E154" s="1518"/>
      <c r="F154" s="1518"/>
      <c r="G154" s="1519"/>
      <c r="S154" s="3">
        <f ca="1">IFERROR(IF(RIGHT(MID(CELL("filename",A154),FIND("]",CELL("filename",A154))+1,255),2)&gt;=10,RIGHT(MID(CELL("filename",A154),FIND("]",CELL("filename",A154))+1,255),2)-1,RIGHT(MID(CELL("filename",A154),FIND("]",CELL("filename",A154))+1,255),1)-1),RIGHT(MID(CELL("filename",A154),FIND("]",CELL("filename",A154))+1,255),1)-1)</f>
        <v>2</v>
      </c>
    </row>
    <row r="155" spans="1:34" ht="39.75" customHeight="1">
      <c r="A155" s="1520" t="s">
        <v>556</v>
      </c>
      <c r="B155" s="1520"/>
      <c r="C155" s="1520"/>
      <c r="D155" s="1520"/>
      <c r="E155" s="584"/>
      <c r="F155" s="584"/>
      <c r="G155" s="584"/>
    </row>
    <row r="156" spans="1:34" ht="39.75" customHeight="1">
      <c r="A156" s="579" t="s">
        <v>551</v>
      </c>
      <c r="B156" s="583">
        <f ca="1">OFFSET(입력!$B$3,B157-1+$S$1*20,2)</f>
        <v>2026</v>
      </c>
      <c r="C156" s="582" t="str">
        <f ca="1">OFFSET(입력!$B$3,B157-1+$S$1*20,3)</f>
        <v>05.26-06.04</v>
      </c>
      <c r="D156" s="579" t="s">
        <v>550</v>
      </c>
      <c r="E156" s="1505" t="str">
        <f ca="1">OFFSET(입력!$B$3,B157-1+$S$1*20,1)</f>
        <v>양구군 국토정중앙면 야촌리 산19번지외 13필지</v>
      </c>
      <c r="F156" s="1506"/>
      <c r="G156" s="1507"/>
      <c r="AC156" s="578" t="s">
        <v>342</v>
      </c>
      <c r="AD156">
        <f>COUNTIF(입력!$J$3:$J$142,AC156)</f>
        <v>26</v>
      </c>
      <c r="AH156" s="578">
        <f>COUNTIF(입력!$J$3:$J$142,AC156)</f>
        <v>26</v>
      </c>
    </row>
    <row r="157" spans="1:34" ht="39.75" customHeight="1">
      <c r="A157" s="579" t="s">
        <v>547</v>
      </c>
      <c r="B157" s="1504">
        <f>ROUNDDOWN(ROW()/17,0)+1</f>
        <v>10</v>
      </c>
      <c r="C157" s="1504"/>
      <c r="D157" s="579" t="s">
        <v>546</v>
      </c>
      <c r="E157" s="579" t="s">
        <v>545</v>
      </c>
      <c r="F157" s="579" t="s">
        <v>544</v>
      </c>
      <c r="G157" s="585">
        <f ca="1">OFFSET(입력!$B$3,B157-1+$S$1*20,4)</f>
        <v>0.02</v>
      </c>
      <c r="AC157" s="578"/>
      <c r="AD157">
        <f>COUNTIF(입력!$J$3:$J$142,AC157)</f>
        <v>95</v>
      </c>
      <c r="AH157" s="578"/>
    </row>
    <row r="158" spans="1:34" ht="39.75" customHeight="1">
      <c r="A158" s="579" t="s">
        <v>571</v>
      </c>
      <c r="B158" s="580" t="s">
        <v>542</v>
      </c>
      <c r="C158" s="581">
        <f ca="1">ROUND(OFFSET(입력!$B$3,B157-1+$S$1*20,10),0)</f>
        <v>290710</v>
      </c>
      <c r="D158" s="581" t="s">
        <v>541</v>
      </c>
      <c r="E158" s="581">
        <f ca="1">ROUND(OFFSET(입력!$B$3,B157-1+$S$1*20,11),0)</f>
        <v>614718</v>
      </c>
      <c r="F158" s="579" t="s">
        <v>540</v>
      </c>
      <c r="G158" s="579" t="s">
        <v>572</v>
      </c>
      <c r="AC158" s="578"/>
      <c r="AD158">
        <f>COUNTIF(입력!$J$3:$J$142,AC158)</f>
        <v>95</v>
      </c>
      <c r="AH158" s="578"/>
    </row>
    <row r="159" spans="1:34" ht="39.75" customHeight="1">
      <c r="A159" s="579" t="s">
        <v>408</v>
      </c>
      <c r="B159" s="1504" t="str">
        <f ca="1">OFFSET(입력!$B$3,B157-1+$S$1*20,8)</f>
        <v>자작나무</v>
      </c>
      <c r="C159" s="1504"/>
      <c r="D159" s="579" t="s">
        <v>536</v>
      </c>
      <c r="E159" s="586" t="str">
        <f ca="1">OFFSET(입력!$B$3,B157-1+$S$1*20,7)</f>
        <v>2024년 추기</v>
      </c>
      <c r="F159" s="579" t="s">
        <v>535</v>
      </c>
      <c r="G159" s="579" t="str">
        <f ca="1">OFFSET(입력!$B$3,B157-1+$S$1*20,9)</f>
        <v>중묘</v>
      </c>
      <c r="AC159" s="578"/>
      <c r="AD159">
        <f>COUNTIF(입력!$J$3:$J$142,AC159)</f>
        <v>95</v>
      </c>
    </row>
    <row r="160" spans="1:34" ht="39.75" customHeight="1">
      <c r="A160" s="1504" t="s">
        <v>509</v>
      </c>
      <c r="B160" s="1504"/>
      <c r="C160" s="1504" t="s">
        <v>533</v>
      </c>
      <c r="D160" s="1504"/>
      <c r="E160" s="1504"/>
      <c r="F160" s="1504"/>
      <c r="G160" s="579" t="s">
        <v>6</v>
      </c>
      <c r="AD160">
        <f>COUNTIF(입력!$J$3:$J$142,AC160)</f>
        <v>95</v>
      </c>
    </row>
    <row r="161" spans="1:34" ht="80.099999999999994" customHeight="1">
      <c r="A161" s="1515" t="s">
        <v>307</v>
      </c>
      <c r="B161" s="579" t="s">
        <v>308</v>
      </c>
      <c r="C161" s="1505">
        <f ca="1">OFFSET(입력!$B$3,B157-1+$S$1*20,12)</f>
        <v>33</v>
      </c>
      <c r="D161" s="1506"/>
      <c r="E161" s="1506"/>
      <c r="F161" s="1507"/>
      <c r="G161" s="579"/>
      <c r="AD161">
        <f>COUNTIF(입력!$J$3:$J$142,AC161)</f>
        <v>95</v>
      </c>
    </row>
    <row r="162" spans="1:34" ht="80.099999999999994" customHeight="1">
      <c r="A162" s="1516"/>
      <c r="B162" s="579" t="s">
        <v>309</v>
      </c>
      <c r="C162" s="1505">
        <f ca="1">OFFSET(입력!$B$3,B157-1+$S$1*20,13)</f>
        <v>27</v>
      </c>
      <c r="D162" s="1506"/>
      <c r="E162" s="1506"/>
      <c r="F162" s="1507"/>
      <c r="G162" s="579"/>
      <c r="AD162">
        <f>COUNTIF(입력!$J$3:$J$142,AC162)</f>
        <v>95</v>
      </c>
    </row>
    <row r="163" spans="1:34" ht="35.1" customHeight="1">
      <c r="A163" s="1509" t="s">
        <v>525</v>
      </c>
      <c r="B163" s="1510"/>
      <c r="C163" s="1505" t="s">
        <v>524</v>
      </c>
      <c r="D163" s="1506"/>
      <c r="E163" s="1506"/>
      <c r="F163" s="1507"/>
      <c r="G163" s="579" t="str">
        <f ca="1">IF(OFFSET(입력!$B$3,B157-1+$S$1*20,14)="제거대상의 대부분이 목본류","(○)","")</f>
        <v/>
      </c>
      <c r="AD163">
        <f>COUNTIF(입력!$J$3:$J$142,AC163)</f>
        <v>95</v>
      </c>
    </row>
    <row r="164" spans="1:34" ht="35.1" customHeight="1">
      <c r="A164" s="1511"/>
      <c r="B164" s="1512"/>
      <c r="C164" s="1505" t="s">
        <v>523</v>
      </c>
      <c r="D164" s="1506"/>
      <c r="E164" s="1506"/>
      <c r="F164" s="1507"/>
      <c r="G164" s="579" t="str">
        <f ca="1">IF(OFFSET(입력!$B$3,B157-1+$S$1*20,14)="제거대상의 대부분이 초본류","(○)","")</f>
        <v/>
      </c>
      <c r="AD164">
        <f>COUNTIF(입력!$J$3:$J$142,AC164)</f>
        <v>95</v>
      </c>
    </row>
    <row r="165" spans="1:34" ht="35.1" customHeight="1">
      <c r="A165" s="1513"/>
      <c r="B165" s="1514"/>
      <c r="C165" s="1505" t="s">
        <v>521</v>
      </c>
      <c r="D165" s="1506"/>
      <c r="E165" s="1506"/>
      <c r="F165" s="1507"/>
      <c r="G165" s="579" t="str">
        <f ca="1">IF(OFFSET(입력!$B$3,B157-1+$S$1*20,14)="제거대상은 목본류+초본류 혼합","(○)","")</f>
        <v>(○)</v>
      </c>
      <c r="AD165">
        <f>COUNTIF(입력!$J$3:$J$142,AC165)</f>
        <v>95</v>
      </c>
    </row>
    <row r="166" spans="1:34" ht="35.1" customHeight="1">
      <c r="A166" s="1509" t="s">
        <v>555</v>
      </c>
      <c r="B166" s="1510"/>
      <c r="C166" s="1505" t="s">
        <v>520</v>
      </c>
      <c r="D166" s="1506"/>
      <c r="E166" s="1506"/>
      <c r="F166" s="1507"/>
      <c r="G166" s="579" t="str">
        <f ca="1">IF(OFFSET(입력!$B$3,B157-1+$S$1*20,15)="조림 당해 연도","(○)","")</f>
        <v/>
      </c>
      <c r="AD166">
        <f>COUNTIF(입력!$J$3:$J$142,AC166)</f>
        <v>95</v>
      </c>
    </row>
    <row r="167" spans="1:34" ht="35.1" customHeight="1">
      <c r="A167" s="1511"/>
      <c r="B167" s="1512"/>
      <c r="C167" s="1505" t="s">
        <v>518</v>
      </c>
      <c r="D167" s="1506"/>
      <c r="E167" s="1506"/>
      <c r="F167" s="1507"/>
      <c r="G167" s="579" t="str">
        <f ca="1">IF(OFFSET(입력!$B$3,B157-1+$S$1*20,15)="조림 2년 차","(○)","")</f>
        <v>(○)</v>
      </c>
      <c r="AD167">
        <f>COUNTIF(입력!$J$3:$J$142,AC167)</f>
        <v>95</v>
      </c>
    </row>
    <row r="168" spans="1:34" ht="35.1" customHeight="1">
      <c r="A168" s="1513"/>
      <c r="B168" s="1514"/>
      <c r="C168" s="1505" t="s">
        <v>516</v>
      </c>
      <c r="D168" s="1506"/>
      <c r="E168" s="1506"/>
      <c r="F168" s="1507"/>
      <c r="G168" s="579" t="str">
        <f ca="1">IF(OFFSET(입력!$B$3,B157-1+$S$1*20,15)="조림 3년 차 이상","(○)","")</f>
        <v/>
      </c>
      <c r="AD168">
        <f>COUNTIF(입력!$J$3:$J$142,AC168)</f>
        <v>95</v>
      </c>
    </row>
    <row r="169" spans="1:34" ht="105.75" customHeight="1">
      <c r="A169" s="1504" t="s">
        <v>297</v>
      </c>
      <c r="B169" s="1504"/>
      <c r="C169" s="1505"/>
      <c r="D169" s="1506"/>
      <c r="E169" s="1506"/>
      <c r="F169" s="1506"/>
      <c r="G169" s="1507"/>
      <c r="AD169">
        <f>COUNTIF(입력!$J$3:$J$142,AC169)</f>
        <v>95</v>
      </c>
    </row>
    <row r="170" spans="1:34" ht="39.75" customHeight="1">
      <c r="A170" s="1508" t="s">
        <v>558</v>
      </c>
      <c r="B170" s="1508"/>
      <c r="C170" s="1508"/>
      <c r="D170" s="1508"/>
      <c r="AD170">
        <f>COUNTIF(입력!$J$3:$J$142,AC170)</f>
        <v>95</v>
      </c>
    </row>
    <row r="171" spans="1:34" ht="39.75" customHeight="1">
      <c r="A171" s="1517" t="str">
        <f ca="1">"풀베기 표준지 조사야장 ("&amp;OFFSET(입력!$A$3,B174-1+$S$1*20,0)&amp;")"</f>
        <v>풀베기 표준지 조사야장 (1-0-3-0)</v>
      </c>
      <c r="B171" s="1518"/>
      <c r="C171" s="1518"/>
      <c r="D171" s="1518"/>
      <c r="E171" s="1518"/>
      <c r="F171" s="1518"/>
      <c r="G171" s="1519"/>
      <c r="S171" s="3">
        <f ca="1">IFERROR(IF(RIGHT(MID(CELL("filename",A171),FIND("]",CELL("filename",A171))+1,255),2)&gt;=10,RIGHT(MID(CELL("filename",A171),FIND("]",CELL("filename",A171))+1,255),2)-1,RIGHT(MID(CELL("filename",A171),FIND("]",CELL("filename",A171))+1,255),1)-1),RIGHT(MID(CELL("filename",A171),FIND("]",CELL("filename",A171))+1,255),1)-1)</f>
        <v>2</v>
      </c>
    </row>
    <row r="172" spans="1:34" ht="39.75" customHeight="1">
      <c r="A172" s="1520" t="s">
        <v>556</v>
      </c>
      <c r="B172" s="1520"/>
      <c r="C172" s="1520"/>
      <c r="D172" s="1520"/>
      <c r="E172" s="584"/>
      <c r="F172" s="584"/>
      <c r="G172" s="584"/>
    </row>
    <row r="173" spans="1:34" ht="39.75" customHeight="1">
      <c r="A173" s="579" t="s">
        <v>551</v>
      </c>
      <c r="B173" s="583">
        <f ca="1">OFFSET(입력!$B$3,B174-1+$S$1*20,2)</f>
        <v>2026</v>
      </c>
      <c r="C173" s="582" t="str">
        <f ca="1">OFFSET(입력!$B$3,B174-1+$S$1*20,3)</f>
        <v>05.26-06.04</v>
      </c>
      <c r="D173" s="579" t="s">
        <v>550</v>
      </c>
      <c r="E173" s="1505" t="str">
        <f ca="1">OFFSET(입력!$B$3,B174-1+$S$1*20,1)</f>
        <v>양구군 국토정중앙면 야촌리 산19번지외 13필지</v>
      </c>
      <c r="F173" s="1506"/>
      <c r="G173" s="1507"/>
      <c r="AC173" s="578" t="s">
        <v>342</v>
      </c>
      <c r="AD173">
        <f>COUNTIF(입력!$J$3:$J$142,AC173)</f>
        <v>26</v>
      </c>
      <c r="AH173" s="578">
        <f>COUNTIF(입력!$J$3:$J$142,AC173)</f>
        <v>26</v>
      </c>
    </row>
    <row r="174" spans="1:34" ht="39.75" customHeight="1">
      <c r="A174" s="579" t="s">
        <v>547</v>
      </c>
      <c r="B174" s="1504">
        <f>ROUNDDOWN(ROW()/17,0)+1</f>
        <v>11</v>
      </c>
      <c r="C174" s="1504"/>
      <c r="D174" s="579" t="s">
        <v>546</v>
      </c>
      <c r="E174" s="579" t="s">
        <v>545</v>
      </c>
      <c r="F174" s="579" t="s">
        <v>544</v>
      </c>
      <c r="G174" s="585">
        <f ca="1">OFFSET(입력!$B$3,B174-1+$S$1*20,4)</f>
        <v>0.02</v>
      </c>
      <c r="AC174" s="578"/>
      <c r="AD174">
        <f>COUNTIF(입력!$J$3:$J$142,AC174)</f>
        <v>95</v>
      </c>
      <c r="AH174" s="578"/>
    </row>
    <row r="175" spans="1:34" ht="39.75" customHeight="1">
      <c r="A175" s="579" t="s">
        <v>571</v>
      </c>
      <c r="B175" s="580" t="s">
        <v>542</v>
      </c>
      <c r="C175" s="581">
        <f ca="1">ROUND(OFFSET(입력!$B$3,B174-1+$S$1*20,10),0)</f>
        <v>290935</v>
      </c>
      <c r="D175" s="581" t="s">
        <v>541</v>
      </c>
      <c r="E175" s="581">
        <f ca="1">ROUND(OFFSET(입력!$B$3,B174-1+$S$1*20,11),0)</f>
        <v>614764</v>
      </c>
      <c r="F175" s="579" t="s">
        <v>540</v>
      </c>
      <c r="G175" s="579" t="s">
        <v>572</v>
      </c>
      <c r="AC175" s="578"/>
      <c r="AD175">
        <f>COUNTIF(입력!$J$3:$J$142,AC175)</f>
        <v>95</v>
      </c>
      <c r="AH175" s="578"/>
    </row>
    <row r="176" spans="1:34" ht="39.75" customHeight="1">
      <c r="A176" s="579" t="s">
        <v>408</v>
      </c>
      <c r="B176" s="1504" t="str">
        <f ca="1">OFFSET(입력!$B$3,B174-1+$S$1*20,8)</f>
        <v>자작나무</v>
      </c>
      <c r="C176" s="1504"/>
      <c r="D176" s="579" t="s">
        <v>536</v>
      </c>
      <c r="E176" s="586" t="str">
        <f ca="1">OFFSET(입력!$B$3,B174-1+$S$1*20,7)</f>
        <v>2024년 추기</v>
      </c>
      <c r="F176" s="579" t="s">
        <v>535</v>
      </c>
      <c r="G176" s="579" t="str">
        <f ca="1">OFFSET(입력!$B$3,B174-1+$S$1*20,9)</f>
        <v>중묘</v>
      </c>
      <c r="AC176" s="578"/>
      <c r="AD176">
        <f>COUNTIF(입력!$J$3:$J$142,AC176)</f>
        <v>95</v>
      </c>
    </row>
    <row r="177" spans="1:34" ht="39.75" customHeight="1">
      <c r="A177" s="1504" t="s">
        <v>509</v>
      </c>
      <c r="B177" s="1504"/>
      <c r="C177" s="1504" t="s">
        <v>533</v>
      </c>
      <c r="D177" s="1504"/>
      <c r="E177" s="1504"/>
      <c r="F177" s="1504"/>
      <c r="G177" s="579" t="s">
        <v>6</v>
      </c>
      <c r="AD177">
        <f>COUNTIF(입력!$J$3:$J$142,AC177)</f>
        <v>95</v>
      </c>
    </row>
    <row r="178" spans="1:34" ht="80.099999999999994" customHeight="1">
      <c r="A178" s="1515" t="s">
        <v>307</v>
      </c>
      <c r="B178" s="579" t="s">
        <v>308</v>
      </c>
      <c r="C178" s="1505">
        <f ca="1">OFFSET(입력!$B$3,B174-1+$S$1*20,12)</f>
        <v>41</v>
      </c>
      <c r="D178" s="1506"/>
      <c r="E178" s="1506"/>
      <c r="F178" s="1507"/>
      <c r="G178" s="579"/>
      <c r="AD178">
        <f>COUNTIF(입력!$J$3:$J$142,AC178)</f>
        <v>95</v>
      </c>
    </row>
    <row r="179" spans="1:34" ht="80.099999999999994" customHeight="1">
      <c r="A179" s="1516"/>
      <c r="B179" s="579" t="s">
        <v>309</v>
      </c>
      <c r="C179" s="1505">
        <f ca="1">OFFSET(입력!$B$3,B174-1+$S$1*20,13)</f>
        <v>19</v>
      </c>
      <c r="D179" s="1506"/>
      <c r="E179" s="1506"/>
      <c r="F179" s="1507"/>
      <c r="G179" s="579"/>
      <c r="AD179">
        <f>COUNTIF(입력!$J$3:$J$142,AC179)</f>
        <v>95</v>
      </c>
    </row>
    <row r="180" spans="1:34" ht="35.1" customHeight="1">
      <c r="A180" s="1509" t="s">
        <v>525</v>
      </c>
      <c r="B180" s="1510"/>
      <c r="C180" s="1505" t="s">
        <v>524</v>
      </c>
      <c r="D180" s="1506"/>
      <c r="E180" s="1506"/>
      <c r="F180" s="1507"/>
      <c r="G180" s="579" t="str">
        <f ca="1">IF(OFFSET(입력!$B$3,B174-1+$S$1*20,14)="제거대상의 대부분이 목본류","(○)","")</f>
        <v/>
      </c>
      <c r="AD180">
        <f>COUNTIF(입력!$J$3:$J$142,AC180)</f>
        <v>95</v>
      </c>
    </row>
    <row r="181" spans="1:34" ht="35.1" customHeight="1">
      <c r="A181" s="1511"/>
      <c r="B181" s="1512"/>
      <c r="C181" s="1505" t="s">
        <v>523</v>
      </c>
      <c r="D181" s="1506"/>
      <c r="E181" s="1506"/>
      <c r="F181" s="1507"/>
      <c r="G181" s="579" t="str">
        <f ca="1">IF(OFFSET(입력!$B$3,B174-1+$S$1*20,14)="제거대상의 대부분이 초본류","(○)","")</f>
        <v/>
      </c>
      <c r="AD181">
        <f>COUNTIF(입력!$J$3:$J$142,AC181)</f>
        <v>95</v>
      </c>
    </row>
    <row r="182" spans="1:34" ht="35.1" customHeight="1">
      <c r="A182" s="1513"/>
      <c r="B182" s="1514"/>
      <c r="C182" s="1505" t="s">
        <v>521</v>
      </c>
      <c r="D182" s="1506"/>
      <c r="E182" s="1506"/>
      <c r="F182" s="1507"/>
      <c r="G182" s="579" t="str">
        <f ca="1">IF(OFFSET(입력!$B$3,B174-1+$S$1*20,14)="제거대상은 목본류+초본류 혼합","(○)","")</f>
        <v>(○)</v>
      </c>
      <c r="AD182">
        <f>COUNTIF(입력!$J$3:$J$142,AC182)</f>
        <v>95</v>
      </c>
    </row>
    <row r="183" spans="1:34" ht="35.1" customHeight="1">
      <c r="A183" s="1509" t="s">
        <v>555</v>
      </c>
      <c r="B183" s="1510"/>
      <c r="C183" s="1505" t="s">
        <v>520</v>
      </c>
      <c r="D183" s="1506"/>
      <c r="E183" s="1506"/>
      <c r="F183" s="1507"/>
      <c r="G183" s="579" t="str">
        <f ca="1">IF(OFFSET(입력!$B$3,B174-1+$S$1*20,15)="조림 당해 연도","(○)","")</f>
        <v/>
      </c>
      <c r="AD183">
        <f>COUNTIF(입력!$J$3:$J$142,AC183)</f>
        <v>95</v>
      </c>
    </row>
    <row r="184" spans="1:34" ht="35.1" customHeight="1">
      <c r="A184" s="1511"/>
      <c r="B184" s="1512"/>
      <c r="C184" s="1505" t="s">
        <v>518</v>
      </c>
      <c r="D184" s="1506"/>
      <c r="E184" s="1506"/>
      <c r="F184" s="1507"/>
      <c r="G184" s="579" t="str">
        <f ca="1">IF(OFFSET(입력!$B$3,B174-1+$S$1*20,15)="조림 2년 차","(○)","")</f>
        <v>(○)</v>
      </c>
      <c r="AD184">
        <f>COUNTIF(입력!$J$3:$J$142,AC184)</f>
        <v>95</v>
      </c>
    </row>
    <row r="185" spans="1:34" ht="35.1" customHeight="1">
      <c r="A185" s="1513"/>
      <c r="B185" s="1514"/>
      <c r="C185" s="1505" t="s">
        <v>516</v>
      </c>
      <c r="D185" s="1506"/>
      <c r="E185" s="1506"/>
      <c r="F185" s="1507"/>
      <c r="G185" s="579" t="str">
        <f ca="1">IF(OFFSET(입력!$B$3,B174-1+$S$1*20,15)="조림 3년 차 이상","(○)","")</f>
        <v/>
      </c>
      <c r="AD185">
        <f>COUNTIF(입력!$J$3:$J$142,AC185)</f>
        <v>95</v>
      </c>
    </row>
    <row r="186" spans="1:34" ht="105.75" customHeight="1">
      <c r="A186" s="1504" t="s">
        <v>297</v>
      </c>
      <c r="B186" s="1504"/>
      <c r="C186" s="1505"/>
      <c r="D186" s="1506"/>
      <c r="E186" s="1506"/>
      <c r="F186" s="1506"/>
      <c r="G186" s="1507"/>
      <c r="AD186">
        <f>COUNTIF(입력!$J$3:$J$142,AC186)</f>
        <v>95</v>
      </c>
    </row>
    <row r="187" spans="1:34" ht="39.75" customHeight="1">
      <c r="A187" s="1508" t="s">
        <v>558</v>
      </c>
      <c r="B187" s="1508"/>
      <c r="C187" s="1508"/>
      <c r="D187" s="1508"/>
      <c r="AD187">
        <f>COUNTIF(입력!$J$3:$J$142,AC187)</f>
        <v>95</v>
      </c>
    </row>
    <row r="188" spans="1:34" ht="39.75" customHeight="1">
      <c r="A188" s="1517" t="str">
        <f ca="1">"풀베기 표준지 조사야장 ("&amp;OFFSET(입력!$A$3,B191-1+$S$1*20,0)&amp;")"</f>
        <v>풀베기 표준지 조사야장 (1-0-3-0)</v>
      </c>
      <c r="B188" s="1518"/>
      <c r="C188" s="1518"/>
      <c r="D188" s="1518"/>
      <c r="E188" s="1518"/>
      <c r="F188" s="1518"/>
      <c r="G188" s="1519"/>
      <c r="S188" s="3">
        <f ca="1">IFERROR(IF(RIGHT(MID(CELL("filename",A188),FIND("]",CELL("filename",A188))+1,255),2)&gt;=10,RIGHT(MID(CELL("filename",A188),FIND("]",CELL("filename",A188))+1,255),2)-1,RIGHT(MID(CELL("filename",A188),FIND("]",CELL("filename",A188))+1,255),1)-1),RIGHT(MID(CELL("filename",A188),FIND("]",CELL("filename",A188))+1,255),1)-1)</f>
        <v>2</v>
      </c>
    </row>
    <row r="189" spans="1:34" ht="39.75" customHeight="1">
      <c r="A189" s="1520" t="s">
        <v>556</v>
      </c>
      <c r="B189" s="1520"/>
      <c r="C189" s="1520"/>
      <c r="D189" s="1520"/>
      <c r="E189" s="584"/>
      <c r="F189" s="584"/>
      <c r="G189" s="584"/>
    </row>
    <row r="190" spans="1:34" ht="39.75" customHeight="1">
      <c r="A190" s="579" t="s">
        <v>551</v>
      </c>
      <c r="B190" s="583">
        <f ca="1">OFFSET(입력!$B$3,B191-1+$S$1*20,2)</f>
        <v>2026</v>
      </c>
      <c r="C190" s="582" t="str">
        <f ca="1">OFFSET(입력!$B$3,B191-1+$S$1*20,3)</f>
        <v>05.26-06.04</v>
      </c>
      <c r="D190" s="579" t="s">
        <v>550</v>
      </c>
      <c r="E190" s="1505" t="str">
        <f ca="1">OFFSET(입력!$B$3,B191-1+$S$1*20,1)</f>
        <v>양구군 국토정중앙면 야촌리 산19번지외 13필지</v>
      </c>
      <c r="F190" s="1506"/>
      <c r="G190" s="1507"/>
      <c r="AC190" s="578" t="s">
        <v>342</v>
      </c>
      <c r="AD190">
        <f>COUNTIF(입력!$J$3:$J$142,AC190)</f>
        <v>26</v>
      </c>
      <c r="AH190" s="578">
        <f>COUNTIF(입력!$J$3:$J$142,AC190)</f>
        <v>26</v>
      </c>
    </row>
    <row r="191" spans="1:34" ht="39.75" customHeight="1">
      <c r="A191" s="579" t="s">
        <v>547</v>
      </c>
      <c r="B191" s="1504">
        <f>ROUNDDOWN(ROW()/17,0)+1</f>
        <v>12</v>
      </c>
      <c r="C191" s="1504"/>
      <c r="D191" s="579" t="s">
        <v>546</v>
      </c>
      <c r="E191" s="579" t="s">
        <v>545</v>
      </c>
      <c r="F191" s="579" t="s">
        <v>544</v>
      </c>
      <c r="G191" s="585">
        <f ca="1">OFFSET(입력!$B$3,B191-1+$S$1*20,4)</f>
        <v>0.02</v>
      </c>
      <c r="AC191" s="578"/>
      <c r="AD191">
        <f>COUNTIF(입력!$J$3:$J$142,AC191)</f>
        <v>95</v>
      </c>
      <c r="AH191" s="578"/>
    </row>
    <row r="192" spans="1:34" ht="39.75" customHeight="1">
      <c r="A192" s="579" t="s">
        <v>571</v>
      </c>
      <c r="B192" s="580" t="s">
        <v>542</v>
      </c>
      <c r="C192" s="581">
        <f ca="1">ROUND(OFFSET(입력!$B$3,B191-1+$S$1*20,10),0)</f>
        <v>290775</v>
      </c>
      <c r="D192" s="581" t="s">
        <v>541</v>
      </c>
      <c r="E192" s="581">
        <f ca="1">ROUND(OFFSET(입력!$B$3,B191-1+$S$1*20,11),0)</f>
        <v>614853</v>
      </c>
      <c r="F192" s="579" t="s">
        <v>540</v>
      </c>
      <c r="G192" s="579" t="s">
        <v>572</v>
      </c>
      <c r="AC192" s="578"/>
      <c r="AD192">
        <f>COUNTIF(입력!$J$3:$J$142,AC192)</f>
        <v>95</v>
      </c>
      <c r="AH192" s="578"/>
    </row>
    <row r="193" spans="1:34" ht="39.75" customHeight="1">
      <c r="A193" s="579" t="s">
        <v>408</v>
      </c>
      <c r="B193" s="1504" t="str">
        <f ca="1">OFFSET(입력!$B$3,B191-1+$S$1*20,8)</f>
        <v>자작나무</v>
      </c>
      <c r="C193" s="1504"/>
      <c r="D193" s="579" t="s">
        <v>536</v>
      </c>
      <c r="E193" s="586" t="str">
        <f ca="1">OFFSET(입력!$B$3,B191-1+$S$1*20,7)</f>
        <v>2024년 추기</v>
      </c>
      <c r="F193" s="579" t="s">
        <v>535</v>
      </c>
      <c r="G193" s="579" t="str">
        <f ca="1">OFFSET(입력!$B$3,B191-1+$S$1*20,9)</f>
        <v>중묘</v>
      </c>
      <c r="AC193" s="578"/>
      <c r="AD193">
        <f>COUNTIF(입력!$J$3:$J$142,AC193)</f>
        <v>95</v>
      </c>
    </row>
    <row r="194" spans="1:34" ht="39.75" customHeight="1">
      <c r="A194" s="1504" t="s">
        <v>509</v>
      </c>
      <c r="B194" s="1504"/>
      <c r="C194" s="1504" t="s">
        <v>533</v>
      </c>
      <c r="D194" s="1504"/>
      <c r="E194" s="1504"/>
      <c r="F194" s="1504"/>
      <c r="G194" s="579" t="s">
        <v>6</v>
      </c>
      <c r="AD194">
        <f>COUNTIF(입력!$J$3:$J$142,AC194)</f>
        <v>95</v>
      </c>
    </row>
    <row r="195" spans="1:34" ht="80.099999999999994" customHeight="1">
      <c r="A195" s="1515" t="s">
        <v>307</v>
      </c>
      <c r="B195" s="579" t="s">
        <v>308</v>
      </c>
      <c r="C195" s="1505">
        <f ca="1">OFFSET(입력!$B$3,B191-1+$S$1*20,12)</f>
        <v>35</v>
      </c>
      <c r="D195" s="1506"/>
      <c r="E195" s="1506"/>
      <c r="F195" s="1507"/>
      <c r="G195" s="579"/>
      <c r="AD195">
        <f>COUNTIF(입력!$J$3:$J$142,AC195)</f>
        <v>95</v>
      </c>
    </row>
    <row r="196" spans="1:34" ht="80.099999999999994" customHeight="1">
      <c r="A196" s="1516"/>
      <c r="B196" s="579" t="s">
        <v>309</v>
      </c>
      <c r="C196" s="1505">
        <f ca="1">OFFSET(입력!$B$3,B191-1+$S$1*20,13)</f>
        <v>25</v>
      </c>
      <c r="D196" s="1506"/>
      <c r="E196" s="1506"/>
      <c r="F196" s="1507"/>
      <c r="G196" s="579"/>
      <c r="AD196">
        <f>COUNTIF(입력!$J$3:$J$142,AC196)</f>
        <v>95</v>
      </c>
    </row>
    <row r="197" spans="1:34" ht="35.1" customHeight="1">
      <c r="A197" s="1509" t="s">
        <v>525</v>
      </c>
      <c r="B197" s="1510"/>
      <c r="C197" s="1505" t="s">
        <v>524</v>
      </c>
      <c r="D197" s="1506"/>
      <c r="E197" s="1506"/>
      <c r="F197" s="1507"/>
      <c r="G197" s="579" t="str">
        <f ca="1">IF(OFFSET(입력!$B$3,B191-1+$S$1*20,14)="제거대상의 대부분이 목본류","(○)","")</f>
        <v/>
      </c>
      <c r="AD197">
        <f>COUNTIF(입력!$J$3:$J$142,AC197)</f>
        <v>95</v>
      </c>
    </row>
    <row r="198" spans="1:34" ht="35.1" customHeight="1">
      <c r="A198" s="1511"/>
      <c r="B198" s="1512"/>
      <c r="C198" s="1505" t="s">
        <v>523</v>
      </c>
      <c r="D198" s="1506"/>
      <c r="E198" s="1506"/>
      <c r="F198" s="1507"/>
      <c r="G198" s="579" t="str">
        <f ca="1">IF(OFFSET(입력!$B$3,B191-1+$S$1*20,14)="제거대상의 대부분이 초본류","(○)","")</f>
        <v/>
      </c>
      <c r="AD198">
        <f>COUNTIF(입력!$J$3:$J$142,AC198)</f>
        <v>95</v>
      </c>
    </row>
    <row r="199" spans="1:34" ht="35.1" customHeight="1">
      <c r="A199" s="1513"/>
      <c r="B199" s="1514"/>
      <c r="C199" s="1505" t="s">
        <v>521</v>
      </c>
      <c r="D199" s="1506"/>
      <c r="E199" s="1506"/>
      <c r="F199" s="1507"/>
      <c r="G199" s="579" t="str">
        <f ca="1">IF(OFFSET(입력!$B$3,B191-1+$S$1*20,14)="제거대상은 목본류+초본류 혼합","(○)","")</f>
        <v>(○)</v>
      </c>
      <c r="AD199">
        <f>COUNTIF(입력!$J$3:$J$142,AC199)</f>
        <v>95</v>
      </c>
    </row>
    <row r="200" spans="1:34" ht="35.1" customHeight="1">
      <c r="A200" s="1509" t="s">
        <v>555</v>
      </c>
      <c r="B200" s="1510"/>
      <c r="C200" s="1505" t="s">
        <v>520</v>
      </c>
      <c r="D200" s="1506"/>
      <c r="E200" s="1506"/>
      <c r="F200" s="1507"/>
      <c r="G200" s="579" t="str">
        <f ca="1">IF(OFFSET(입력!$B$3,B191-1+$S$1*20,15)="조림 당해 연도","(○)","")</f>
        <v/>
      </c>
      <c r="AD200">
        <f>COUNTIF(입력!$J$3:$J$142,AC200)</f>
        <v>95</v>
      </c>
    </row>
    <row r="201" spans="1:34" ht="35.1" customHeight="1">
      <c r="A201" s="1511"/>
      <c r="B201" s="1512"/>
      <c r="C201" s="1505" t="s">
        <v>518</v>
      </c>
      <c r="D201" s="1506"/>
      <c r="E201" s="1506"/>
      <c r="F201" s="1507"/>
      <c r="G201" s="579" t="str">
        <f ca="1">IF(OFFSET(입력!$B$3,B191-1+$S$1*20,15)="조림 2년 차","(○)","")</f>
        <v>(○)</v>
      </c>
      <c r="AD201">
        <f>COUNTIF(입력!$J$3:$J$142,AC201)</f>
        <v>95</v>
      </c>
    </row>
    <row r="202" spans="1:34" ht="35.1" customHeight="1">
      <c r="A202" s="1513"/>
      <c r="B202" s="1514"/>
      <c r="C202" s="1505" t="s">
        <v>516</v>
      </c>
      <c r="D202" s="1506"/>
      <c r="E202" s="1506"/>
      <c r="F202" s="1507"/>
      <c r="G202" s="579" t="str">
        <f ca="1">IF(OFFSET(입력!$B$3,B191-1+$S$1*20,15)="조림 3년 차 이상","(○)","")</f>
        <v/>
      </c>
      <c r="AD202">
        <f>COUNTIF(입력!$J$3:$J$142,AC202)</f>
        <v>95</v>
      </c>
    </row>
    <row r="203" spans="1:34" ht="105.75" customHeight="1">
      <c r="A203" s="1504" t="s">
        <v>297</v>
      </c>
      <c r="B203" s="1504"/>
      <c r="C203" s="1505"/>
      <c r="D203" s="1506"/>
      <c r="E203" s="1506"/>
      <c r="F203" s="1506"/>
      <c r="G203" s="1507"/>
      <c r="AD203">
        <f>COUNTIF(입력!$J$3:$J$142,AC203)</f>
        <v>95</v>
      </c>
    </row>
    <row r="204" spans="1:34" ht="39.75" customHeight="1">
      <c r="A204" s="1508" t="s">
        <v>558</v>
      </c>
      <c r="B204" s="1508"/>
      <c r="C204" s="1508"/>
      <c r="D204" s="1508"/>
      <c r="AD204">
        <f>COUNTIF(입력!$J$3:$J$142,AC204)</f>
        <v>95</v>
      </c>
    </row>
    <row r="205" spans="1:34" ht="39.75" customHeight="1">
      <c r="A205" s="1517" t="str">
        <f ca="1">"풀베기 표준지 조사야장 ("&amp;OFFSET(입력!$A$3,B208-1+$S$1*20,0)&amp;")"</f>
        <v>풀베기 표준지 조사야장 (1-0-3-0)</v>
      </c>
      <c r="B205" s="1518"/>
      <c r="C205" s="1518"/>
      <c r="D205" s="1518"/>
      <c r="E205" s="1518"/>
      <c r="F205" s="1518"/>
      <c r="G205" s="1519"/>
      <c r="S205" s="3">
        <f ca="1">IFERROR(IF(RIGHT(MID(CELL("filename",A205),FIND("]",CELL("filename",A205))+1,255),2)&gt;=10,RIGHT(MID(CELL("filename",A205),FIND("]",CELL("filename",A205))+1,255),2)-1,RIGHT(MID(CELL("filename",A205),FIND("]",CELL("filename",A205))+1,255),1)-1),RIGHT(MID(CELL("filename",A205),FIND("]",CELL("filename",A205))+1,255),1)-1)</f>
        <v>2</v>
      </c>
    </row>
    <row r="206" spans="1:34" ht="39.75" customHeight="1">
      <c r="A206" s="1520" t="s">
        <v>556</v>
      </c>
      <c r="B206" s="1520"/>
      <c r="C206" s="1520"/>
      <c r="D206" s="1520"/>
      <c r="E206" s="584"/>
      <c r="F206" s="584"/>
      <c r="G206" s="584"/>
    </row>
    <row r="207" spans="1:34" ht="39.75" customHeight="1">
      <c r="A207" s="579" t="s">
        <v>551</v>
      </c>
      <c r="B207" s="583">
        <f ca="1">OFFSET(입력!$B$3,B208-1+$S$1*20,2)</f>
        <v>2026</v>
      </c>
      <c r="C207" s="582" t="str">
        <f ca="1">OFFSET(입력!$B$3,B208-1+$S$1*20,3)</f>
        <v>05.26-06.04</v>
      </c>
      <c r="D207" s="579" t="s">
        <v>550</v>
      </c>
      <c r="E207" s="1505" t="str">
        <f ca="1">OFFSET(입력!$B$3,B208-1+$S$1*20,1)</f>
        <v>양구군 국토정중앙면 야촌리 산19번지외 13필지</v>
      </c>
      <c r="F207" s="1506"/>
      <c r="G207" s="1507"/>
      <c r="AC207" s="578" t="s">
        <v>342</v>
      </c>
      <c r="AD207">
        <f>COUNTIF(입력!$J$3:$J$142,AC207)</f>
        <v>26</v>
      </c>
      <c r="AH207" s="578">
        <f>COUNTIF(입력!$J$3:$J$142,AC207)</f>
        <v>26</v>
      </c>
    </row>
    <row r="208" spans="1:34" ht="39.75" customHeight="1">
      <c r="A208" s="579" t="s">
        <v>547</v>
      </c>
      <c r="B208" s="1504">
        <f>ROUNDDOWN(ROW()/17,0)+1</f>
        <v>13</v>
      </c>
      <c r="C208" s="1504"/>
      <c r="D208" s="579" t="s">
        <v>546</v>
      </c>
      <c r="E208" s="579" t="s">
        <v>545</v>
      </c>
      <c r="F208" s="579" t="s">
        <v>544</v>
      </c>
      <c r="G208" s="585">
        <f ca="1">OFFSET(입력!$B$3,B208-1+$S$1*20,4)</f>
        <v>0.02</v>
      </c>
      <c r="AC208" s="578"/>
      <c r="AD208">
        <f>COUNTIF(입력!$J$3:$J$142,AC208)</f>
        <v>95</v>
      </c>
      <c r="AH208" s="578"/>
    </row>
    <row r="209" spans="1:34" ht="39.75" customHeight="1">
      <c r="A209" s="579" t="s">
        <v>571</v>
      </c>
      <c r="B209" s="580" t="s">
        <v>542</v>
      </c>
      <c r="C209" s="581">
        <f ca="1">ROUND(OFFSET(입력!$B$3,B208-1+$S$1*20,10),0)</f>
        <v>290814</v>
      </c>
      <c r="D209" s="581" t="s">
        <v>541</v>
      </c>
      <c r="E209" s="581">
        <f ca="1">ROUND(OFFSET(입력!$B$3,B208-1+$S$1*20,11),0)</f>
        <v>614980</v>
      </c>
      <c r="F209" s="579" t="s">
        <v>540</v>
      </c>
      <c r="G209" s="579" t="s">
        <v>572</v>
      </c>
      <c r="AC209" s="578"/>
      <c r="AD209">
        <f>COUNTIF(입력!$J$3:$J$142,AC209)</f>
        <v>95</v>
      </c>
      <c r="AH209" s="578"/>
    </row>
    <row r="210" spans="1:34" ht="39.75" customHeight="1">
      <c r="A210" s="579" t="s">
        <v>408</v>
      </c>
      <c r="B210" s="1504" t="str">
        <f ca="1">OFFSET(입력!$B$3,B208-1+$S$1*20,8)</f>
        <v>자작나무</v>
      </c>
      <c r="C210" s="1504"/>
      <c r="D210" s="579" t="s">
        <v>536</v>
      </c>
      <c r="E210" s="586" t="str">
        <f ca="1">OFFSET(입력!$B$3,B208-1+$S$1*20,7)</f>
        <v>2024년 추기</v>
      </c>
      <c r="F210" s="579" t="s">
        <v>535</v>
      </c>
      <c r="G210" s="579" t="str">
        <f ca="1">OFFSET(입력!$B$3,B208-1+$S$1*20,9)</f>
        <v>중묘</v>
      </c>
      <c r="AC210" s="578"/>
      <c r="AD210">
        <f>COUNTIF(입력!$J$3:$J$142,AC210)</f>
        <v>95</v>
      </c>
    </row>
    <row r="211" spans="1:34" ht="39.75" customHeight="1">
      <c r="A211" s="1504" t="s">
        <v>509</v>
      </c>
      <c r="B211" s="1504"/>
      <c r="C211" s="1504" t="s">
        <v>533</v>
      </c>
      <c r="D211" s="1504"/>
      <c r="E211" s="1504"/>
      <c r="F211" s="1504"/>
      <c r="G211" s="579" t="s">
        <v>6</v>
      </c>
      <c r="AD211">
        <f>COUNTIF(입력!$J$3:$J$142,AC211)</f>
        <v>95</v>
      </c>
    </row>
    <row r="212" spans="1:34" ht="80.099999999999994" customHeight="1">
      <c r="A212" s="1515" t="s">
        <v>307</v>
      </c>
      <c r="B212" s="579" t="s">
        <v>308</v>
      </c>
      <c r="C212" s="1505">
        <f ca="1">OFFSET(입력!$B$3,B208-1+$S$1*20,12)</f>
        <v>28</v>
      </c>
      <c r="D212" s="1506"/>
      <c r="E212" s="1506"/>
      <c r="F212" s="1507"/>
      <c r="G212" s="579"/>
      <c r="AD212">
        <f>COUNTIF(입력!$J$3:$J$142,AC212)</f>
        <v>95</v>
      </c>
    </row>
    <row r="213" spans="1:34" ht="80.099999999999994" customHeight="1">
      <c r="A213" s="1516"/>
      <c r="B213" s="579" t="s">
        <v>309</v>
      </c>
      <c r="C213" s="1505">
        <f ca="1">OFFSET(입력!$B$3,B208-1+$S$1*20,13)</f>
        <v>32</v>
      </c>
      <c r="D213" s="1506"/>
      <c r="E213" s="1506"/>
      <c r="F213" s="1507"/>
      <c r="G213" s="579"/>
      <c r="AD213">
        <f>COUNTIF(입력!$J$3:$J$142,AC213)</f>
        <v>95</v>
      </c>
    </row>
    <row r="214" spans="1:34" ht="35.1" customHeight="1">
      <c r="A214" s="1509" t="s">
        <v>525</v>
      </c>
      <c r="B214" s="1510"/>
      <c r="C214" s="1505" t="s">
        <v>524</v>
      </c>
      <c r="D214" s="1506"/>
      <c r="E214" s="1506"/>
      <c r="F214" s="1507"/>
      <c r="G214" s="579" t="str">
        <f ca="1">IF(OFFSET(입력!$B$3,B208-1+$S$1*20,14)="제거대상의 대부분이 목본류","(○)","")</f>
        <v/>
      </c>
      <c r="AD214">
        <f>COUNTIF(입력!$J$3:$J$142,AC214)</f>
        <v>95</v>
      </c>
    </row>
    <row r="215" spans="1:34" ht="35.1" customHeight="1">
      <c r="A215" s="1511"/>
      <c r="B215" s="1512"/>
      <c r="C215" s="1505" t="s">
        <v>523</v>
      </c>
      <c r="D215" s="1506"/>
      <c r="E215" s="1506"/>
      <c r="F215" s="1507"/>
      <c r="G215" s="579" t="str">
        <f ca="1">IF(OFFSET(입력!$B$3,B208-1+$S$1*20,14)="제거대상의 대부분이 초본류","(○)","")</f>
        <v/>
      </c>
      <c r="AD215">
        <f>COUNTIF(입력!$J$3:$J$142,AC215)</f>
        <v>95</v>
      </c>
    </row>
    <row r="216" spans="1:34" ht="35.1" customHeight="1">
      <c r="A216" s="1513"/>
      <c r="B216" s="1514"/>
      <c r="C216" s="1505" t="s">
        <v>521</v>
      </c>
      <c r="D216" s="1506"/>
      <c r="E216" s="1506"/>
      <c r="F216" s="1507"/>
      <c r="G216" s="579" t="str">
        <f ca="1">IF(OFFSET(입력!$B$3,B208-1+$S$1*20,14)="제거대상은 목본류+초본류 혼합","(○)","")</f>
        <v>(○)</v>
      </c>
      <c r="AD216">
        <f>COUNTIF(입력!$J$3:$J$142,AC216)</f>
        <v>95</v>
      </c>
    </row>
    <row r="217" spans="1:34" ht="35.1" customHeight="1">
      <c r="A217" s="1509" t="s">
        <v>555</v>
      </c>
      <c r="B217" s="1510"/>
      <c r="C217" s="1505" t="s">
        <v>520</v>
      </c>
      <c r="D217" s="1506"/>
      <c r="E217" s="1506"/>
      <c r="F217" s="1507"/>
      <c r="G217" s="579" t="str">
        <f ca="1">IF(OFFSET(입력!$B$3,B208-1+$S$1*20,15)="조림 당해 연도","(○)","")</f>
        <v/>
      </c>
      <c r="AD217">
        <f>COUNTIF(입력!$J$3:$J$142,AC217)</f>
        <v>95</v>
      </c>
    </row>
    <row r="218" spans="1:34" ht="35.1" customHeight="1">
      <c r="A218" s="1511"/>
      <c r="B218" s="1512"/>
      <c r="C218" s="1505" t="s">
        <v>518</v>
      </c>
      <c r="D218" s="1506"/>
      <c r="E218" s="1506"/>
      <c r="F218" s="1507"/>
      <c r="G218" s="579" t="str">
        <f ca="1">IF(OFFSET(입력!$B$3,B208-1+$S$1*20,15)="조림 2년 차","(○)","")</f>
        <v>(○)</v>
      </c>
      <c r="AD218">
        <f>COUNTIF(입력!$J$3:$J$142,AC218)</f>
        <v>95</v>
      </c>
    </row>
    <row r="219" spans="1:34" ht="35.1" customHeight="1">
      <c r="A219" s="1513"/>
      <c r="B219" s="1514"/>
      <c r="C219" s="1505" t="s">
        <v>516</v>
      </c>
      <c r="D219" s="1506"/>
      <c r="E219" s="1506"/>
      <c r="F219" s="1507"/>
      <c r="G219" s="579" t="str">
        <f ca="1">IF(OFFSET(입력!$B$3,B208-1+$S$1*20,15)="조림 3년 차 이상","(○)","")</f>
        <v/>
      </c>
      <c r="AD219">
        <f>COUNTIF(입력!$J$3:$J$142,AC219)</f>
        <v>95</v>
      </c>
    </row>
    <row r="220" spans="1:34" ht="105.75" customHeight="1">
      <c r="A220" s="1504" t="s">
        <v>297</v>
      </c>
      <c r="B220" s="1504"/>
      <c r="C220" s="1505"/>
      <c r="D220" s="1506"/>
      <c r="E220" s="1506"/>
      <c r="F220" s="1506"/>
      <c r="G220" s="1507"/>
      <c r="AD220">
        <f>COUNTIF(입력!$J$3:$J$142,AC220)</f>
        <v>95</v>
      </c>
    </row>
    <row r="221" spans="1:34" ht="39.75" customHeight="1">
      <c r="A221" s="1508" t="s">
        <v>558</v>
      </c>
      <c r="B221" s="1508"/>
      <c r="C221" s="1508"/>
      <c r="D221" s="1508"/>
      <c r="AD221">
        <f>COUNTIF(입력!$J$3:$J$142,AC221)</f>
        <v>95</v>
      </c>
    </row>
    <row r="222" spans="1:34" ht="39.75" customHeight="1">
      <c r="A222" s="1517" t="str">
        <f ca="1">"풀베기 표준지 조사야장 ("&amp;OFFSET(입력!$A$3,B225-1+$S$1*20,0)&amp;")"</f>
        <v>풀베기 표준지 조사야장 (1-0-3-0)</v>
      </c>
      <c r="B222" s="1518"/>
      <c r="C222" s="1518"/>
      <c r="D222" s="1518"/>
      <c r="E222" s="1518"/>
      <c r="F222" s="1518"/>
      <c r="G222" s="1519"/>
      <c r="S222" s="3">
        <f ca="1">IFERROR(IF(RIGHT(MID(CELL("filename",A222),FIND("]",CELL("filename",A222))+1,255),2)&gt;=10,RIGHT(MID(CELL("filename",A222),FIND("]",CELL("filename",A222))+1,255),2)-1,RIGHT(MID(CELL("filename",A222),FIND("]",CELL("filename",A222))+1,255),1)-1),RIGHT(MID(CELL("filename",A222),FIND("]",CELL("filename",A222))+1,255),1)-1)</f>
        <v>2</v>
      </c>
    </row>
    <row r="223" spans="1:34" ht="39.75" customHeight="1">
      <c r="A223" s="1520" t="s">
        <v>556</v>
      </c>
      <c r="B223" s="1520"/>
      <c r="C223" s="1520"/>
      <c r="D223" s="1520"/>
      <c r="E223" s="584"/>
      <c r="F223" s="584"/>
      <c r="G223" s="584"/>
    </row>
    <row r="224" spans="1:34" ht="39.75" customHeight="1">
      <c r="A224" s="579" t="s">
        <v>551</v>
      </c>
      <c r="B224" s="583">
        <f ca="1">OFFSET(입력!$B$3,B225-1+$S$1*20,2)</f>
        <v>2026</v>
      </c>
      <c r="C224" s="582" t="str">
        <f ca="1">OFFSET(입력!$B$3,B225-1+$S$1*20,3)</f>
        <v>05.26-06.04</v>
      </c>
      <c r="D224" s="579" t="s">
        <v>550</v>
      </c>
      <c r="E224" s="1505" t="str">
        <f ca="1">OFFSET(입력!$B$3,B225-1+$S$1*20,1)</f>
        <v>양구군 국토정중앙면 야촌리 산19번지외 13필지</v>
      </c>
      <c r="F224" s="1506"/>
      <c r="G224" s="1507"/>
      <c r="AC224" s="578" t="s">
        <v>342</v>
      </c>
      <c r="AD224">
        <f>COUNTIF(입력!$J$3:$J$142,AC224)</f>
        <v>26</v>
      </c>
      <c r="AH224" s="578">
        <f>COUNTIF(입력!$J$3:$J$142,AC224)</f>
        <v>26</v>
      </c>
    </row>
    <row r="225" spans="1:34" ht="39.75" customHeight="1">
      <c r="A225" s="579" t="s">
        <v>547</v>
      </c>
      <c r="B225" s="1504">
        <f>ROUNDDOWN(ROW()/17,0)+1</f>
        <v>14</v>
      </c>
      <c r="C225" s="1504"/>
      <c r="D225" s="579" t="s">
        <v>546</v>
      </c>
      <c r="E225" s="579" t="s">
        <v>545</v>
      </c>
      <c r="F225" s="579" t="s">
        <v>544</v>
      </c>
      <c r="G225" s="585">
        <f ca="1">OFFSET(입력!$B$3,B225-1+$S$1*20,4)</f>
        <v>0.02</v>
      </c>
      <c r="AC225" s="578"/>
      <c r="AD225">
        <f>COUNTIF(입력!$J$3:$J$142,AC225)</f>
        <v>95</v>
      </c>
      <c r="AH225" s="578"/>
    </row>
    <row r="226" spans="1:34" ht="39.75" customHeight="1">
      <c r="A226" s="579" t="s">
        <v>571</v>
      </c>
      <c r="B226" s="580" t="s">
        <v>542</v>
      </c>
      <c r="C226" s="581">
        <f ca="1">ROUND(OFFSET(입력!$B$3,B225-1+$S$1*20,10),0)</f>
        <v>290679</v>
      </c>
      <c r="D226" s="581" t="s">
        <v>541</v>
      </c>
      <c r="E226" s="581">
        <f ca="1">ROUND(OFFSET(입력!$B$3,B225-1+$S$1*20,11),0)</f>
        <v>614988</v>
      </c>
      <c r="F226" s="579" t="s">
        <v>540</v>
      </c>
      <c r="G226" s="579" t="s">
        <v>572</v>
      </c>
      <c r="AC226" s="578"/>
      <c r="AD226">
        <f>COUNTIF(입력!$J$3:$J$142,AC226)</f>
        <v>95</v>
      </c>
      <c r="AH226" s="578"/>
    </row>
    <row r="227" spans="1:34" ht="39.75" customHeight="1">
      <c r="A227" s="579" t="s">
        <v>408</v>
      </c>
      <c r="B227" s="1504" t="str">
        <f ca="1">OFFSET(입력!$B$3,B225-1+$S$1*20,8)</f>
        <v>자작나무</v>
      </c>
      <c r="C227" s="1504"/>
      <c r="D227" s="579" t="s">
        <v>536</v>
      </c>
      <c r="E227" s="586" t="str">
        <f ca="1">OFFSET(입력!$B$3,B225-1+$S$1*20,7)</f>
        <v>2024년 추기</v>
      </c>
      <c r="F227" s="579" t="s">
        <v>535</v>
      </c>
      <c r="G227" s="579" t="str">
        <f ca="1">OFFSET(입력!$B$3,B225-1+$S$1*20,9)</f>
        <v>중묘</v>
      </c>
      <c r="AC227" s="578"/>
      <c r="AD227">
        <f>COUNTIF(입력!$J$3:$J$142,AC227)</f>
        <v>95</v>
      </c>
    </row>
    <row r="228" spans="1:34" ht="39.75" customHeight="1">
      <c r="A228" s="1504" t="s">
        <v>509</v>
      </c>
      <c r="B228" s="1504"/>
      <c r="C228" s="1504" t="s">
        <v>533</v>
      </c>
      <c r="D228" s="1504"/>
      <c r="E228" s="1504"/>
      <c r="F228" s="1504"/>
      <c r="G228" s="579" t="s">
        <v>6</v>
      </c>
      <c r="AD228">
        <f>COUNTIF(입력!$J$3:$J$142,AC228)</f>
        <v>95</v>
      </c>
    </row>
    <row r="229" spans="1:34" ht="80.099999999999994" customHeight="1">
      <c r="A229" s="1515" t="s">
        <v>307</v>
      </c>
      <c r="B229" s="579" t="s">
        <v>308</v>
      </c>
      <c r="C229" s="1505">
        <f ca="1">OFFSET(입력!$B$3,B225-1+$S$1*20,12)</f>
        <v>24</v>
      </c>
      <c r="D229" s="1506"/>
      <c r="E229" s="1506"/>
      <c r="F229" s="1507"/>
      <c r="G229" s="579"/>
      <c r="AD229">
        <f>COUNTIF(입력!$J$3:$J$142,AC229)</f>
        <v>95</v>
      </c>
    </row>
    <row r="230" spans="1:34" ht="80.099999999999994" customHeight="1">
      <c r="A230" s="1516"/>
      <c r="B230" s="579" t="s">
        <v>309</v>
      </c>
      <c r="C230" s="1505">
        <f ca="1">OFFSET(입력!$B$3,B225-1+$S$1*20,13)</f>
        <v>36</v>
      </c>
      <c r="D230" s="1506"/>
      <c r="E230" s="1506"/>
      <c r="F230" s="1507"/>
      <c r="G230" s="579"/>
      <c r="AD230">
        <f>COUNTIF(입력!$J$3:$J$142,AC230)</f>
        <v>95</v>
      </c>
    </row>
    <row r="231" spans="1:34" ht="35.1" customHeight="1">
      <c r="A231" s="1509" t="s">
        <v>525</v>
      </c>
      <c r="B231" s="1510"/>
      <c r="C231" s="1505" t="s">
        <v>524</v>
      </c>
      <c r="D231" s="1506"/>
      <c r="E231" s="1506"/>
      <c r="F231" s="1507"/>
      <c r="G231" s="579" t="str">
        <f ca="1">IF(OFFSET(입력!$B$3,B225-1+$S$1*20,14)="제거대상의 대부분이 목본류","(○)","")</f>
        <v/>
      </c>
      <c r="AD231">
        <f>COUNTIF(입력!$J$3:$J$142,AC231)</f>
        <v>95</v>
      </c>
    </row>
    <row r="232" spans="1:34" ht="35.1" customHeight="1">
      <c r="A232" s="1511"/>
      <c r="B232" s="1512"/>
      <c r="C232" s="1505" t="s">
        <v>523</v>
      </c>
      <c r="D232" s="1506"/>
      <c r="E232" s="1506"/>
      <c r="F232" s="1507"/>
      <c r="G232" s="579" t="str">
        <f ca="1">IF(OFFSET(입력!$B$3,B225-1+$S$1*20,14)="제거대상의 대부분이 초본류","(○)","")</f>
        <v/>
      </c>
      <c r="AD232">
        <f>COUNTIF(입력!$J$3:$J$142,AC232)</f>
        <v>95</v>
      </c>
    </row>
    <row r="233" spans="1:34" ht="35.1" customHeight="1">
      <c r="A233" s="1513"/>
      <c r="B233" s="1514"/>
      <c r="C233" s="1505" t="s">
        <v>521</v>
      </c>
      <c r="D233" s="1506"/>
      <c r="E233" s="1506"/>
      <c r="F233" s="1507"/>
      <c r="G233" s="579" t="str">
        <f ca="1">IF(OFFSET(입력!$B$3,B225-1+$S$1*20,14)="제거대상은 목본류+초본류 혼합","(○)","")</f>
        <v>(○)</v>
      </c>
      <c r="AD233">
        <f>COUNTIF(입력!$J$3:$J$142,AC233)</f>
        <v>95</v>
      </c>
    </row>
    <row r="234" spans="1:34" ht="35.1" customHeight="1">
      <c r="A234" s="1509" t="s">
        <v>555</v>
      </c>
      <c r="B234" s="1510"/>
      <c r="C234" s="1505" t="s">
        <v>520</v>
      </c>
      <c r="D234" s="1506"/>
      <c r="E234" s="1506"/>
      <c r="F234" s="1507"/>
      <c r="G234" s="579" t="str">
        <f ca="1">IF(OFFSET(입력!$B$3,B225-1+$S$1*20,15)="조림 당해 연도","(○)","")</f>
        <v/>
      </c>
      <c r="AD234">
        <f>COUNTIF(입력!$J$3:$J$142,AC234)</f>
        <v>95</v>
      </c>
    </row>
    <row r="235" spans="1:34" ht="35.1" customHeight="1">
      <c r="A235" s="1511"/>
      <c r="B235" s="1512"/>
      <c r="C235" s="1505" t="s">
        <v>518</v>
      </c>
      <c r="D235" s="1506"/>
      <c r="E235" s="1506"/>
      <c r="F235" s="1507"/>
      <c r="G235" s="579" t="str">
        <f ca="1">IF(OFFSET(입력!$B$3,B225-1+$S$1*20,15)="조림 2년 차","(○)","")</f>
        <v>(○)</v>
      </c>
      <c r="AD235">
        <f>COUNTIF(입력!$J$3:$J$142,AC235)</f>
        <v>95</v>
      </c>
    </row>
    <row r="236" spans="1:34" ht="35.1" customHeight="1">
      <c r="A236" s="1513"/>
      <c r="B236" s="1514"/>
      <c r="C236" s="1505" t="s">
        <v>516</v>
      </c>
      <c r="D236" s="1506"/>
      <c r="E236" s="1506"/>
      <c r="F236" s="1507"/>
      <c r="G236" s="579" t="str">
        <f ca="1">IF(OFFSET(입력!$B$3,B225-1+$S$1*20,15)="조림 3년 차 이상","(○)","")</f>
        <v/>
      </c>
      <c r="AD236">
        <f>COUNTIF(입력!$J$3:$J$142,AC236)</f>
        <v>95</v>
      </c>
    </row>
    <row r="237" spans="1:34" ht="105.75" customHeight="1">
      <c r="A237" s="1504" t="s">
        <v>297</v>
      </c>
      <c r="B237" s="1504"/>
      <c r="C237" s="1505"/>
      <c r="D237" s="1506"/>
      <c r="E237" s="1506"/>
      <c r="F237" s="1506"/>
      <c r="G237" s="1507"/>
      <c r="AD237">
        <f>COUNTIF(입력!$J$3:$J$142,AC237)</f>
        <v>95</v>
      </c>
    </row>
    <row r="238" spans="1:34" ht="39.75" customHeight="1">
      <c r="A238" s="1508" t="s">
        <v>558</v>
      </c>
      <c r="B238" s="1508"/>
      <c r="C238" s="1508"/>
      <c r="D238" s="1508"/>
      <c r="AD238">
        <f>COUNTIF(입력!$J$3:$J$142,AC238)</f>
        <v>95</v>
      </c>
    </row>
  </sheetData>
  <mergeCells count="294">
    <mergeCell ref="A238:D238"/>
    <mergeCell ref="A231:B233"/>
    <mergeCell ref="C231:F231"/>
    <mergeCell ref="C232:F232"/>
    <mergeCell ref="C233:F233"/>
    <mergeCell ref="A234:B236"/>
    <mergeCell ref="C234:F234"/>
    <mergeCell ref="C235:F235"/>
    <mergeCell ref="C236:F236"/>
    <mergeCell ref="A237:B237"/>
    <mergeCell ref="C237:G237"/>
    <mergeCell ref="A221:D221"/>
    <mergeCell ref="A222:G222"/>
    <mergeCell ref="A223:D223"/>
    <mergeCell ref="E224:G224"/>
    <mergeCell ref="B225:C225"/>
    <mergeCell ref="B227:C227"/>
    <mergeCell ref="A228:B228"/>
    <mergeCell ref="C228:F228"/>
    <mergeCell ref="A229:A230"/>
    <mergeCell ref="C229:F229"/>
    <mergeCell ref="C230:F230"/>
    <mergeCell ref="A214:B216"/>
    <mergeCell ref="C214:F214"/>
    <mergeCell ref="C215:F215"/>
    <mergeCell ref="C216:F216"/>
    <mergeCell ref="A217:B219"/>
    <mergeCell ref="C217:F217"/>
    <mergeCell ref="C218:F218"/>
    <mergeCell ref="C219:F219"/>
    <mergeCell ref="A220:B220"/>
    <mergeCell ref="C220:G220"/>
    <mergeCell ref="A204:D204"/>
    <mergeCell ref="A205:G205"/>
    <mergeCell ref="A206:D206"/>
    <mergeCell ref="E207:G207"/>
    <mergeCell ref="B208:C208"/>
    <mergeCell ref="B210:C210"/>
    <mergeCell ref="A211:B211"/>
    <mergeCell ref="C211:F211"/>
    <mergeCell ref="A212:A213"/>
    <mergeCell ref="C212:F212"/>
    <mergeCell ref="C213:F213"/>
    <mergeCell ref="A197:B199"/>
    <mergeCell ref="C197:F197"/>
    <mergeCell ref="C198:F198"/>
    <mergeCell ref="C199:F199"/>
    <mergeCell ref="A200:B202"/>
    <mergeCell ref="C200:F200"/>
    <mergeCell ref="C201:F201"/>
    <mergeCell ref="C202:F202"/>
    <mergeCell ref="A203:B203"/>
    <mergeCell ref="C203:G203"/>
    <mergeCell ref="A187:D187"/>
    <mergeCell ref="A188:G188"/>
    <mergeCell ref="A189:D189"/>
    <mergeCell ref="E190:G190"/>
    <mergeCell ref="B191:C191"/>
    <mergeCell ref="B193:C193"/>
    <mergeCell ref="A194:B194"/>
    <mergeCell ref="C194:F194"/>
    <mergeCell ref="A195:A196"/>
    <mergeCell ref="C195:F195"/>
    <mergeCell ref="C196:F196"/>
    <mergeCell ref="A180:B182"/>
    <mergeCell ref="C180:F180"/>
    <mergeCell ref="C181:F181"/>
    <mergeCell ref="C182:F182"/>
    <mergeCell ref="A183:B185"/>
    <mergeCell ref="C183:F183"/>
    <mergeCell ref="C184:F184"/>
    <mergeCell ref="C185:F185"/>
    <mergeCell ref="A186:B186"/>
    <mergeCell ref="C186:G186"/>
    <mergeCell ref="A170:D170"/>
    <mergeCell ref="A171:G171"/>
    <mergeCell ref="A172:D172"/>
    <mergeCell ref="E173:G173"/>
    <mergeCell ref="B174:C174"/>
    <mergeCell ref="B176:C176"/>
    <mergeCell ref="A177:B177"/>
    <mergeCell ref="C177:F177"/>
    <mergeCell ref="A178:A179"/>
    <mergeCell ref="C178:F178"/>
    <mergeCell ref="C179:F179"/>
    <mergeCell ref="A163:B165"/>
    <mergeCell ref="C163:F163"/>
    <mergeCell ref="C164:F164"/>
    <mergeCell ref="C165:F165"/>
    <mergeCell ref="A166:B168"/>
    <mergeCell ref="C166:F166"/>
    <mergeCell ref="C167:F167"/>
    <mergeCell ref="C168:F168"/>
    <mergeCell ref="A169:B169"/>
    <mergeCell ref="C169:G169"/>
    <mergeCell ref="A153:D153"/>
    <mergeCell ref="A154:G154"/>
    <mergeCell ref="A155:D155"/>
    <mergeCell ref="E156:G156"/>
    <mergeCell ref="B157:C157"/>
    <mergeCell ref="B159:C159"/>
    <mergeCell ref="A160:B160"/>
    <mergeCell ref="C160:F160"/>
    <mergeCell ref="A161:A162"/>
    <mergeCell ref="C161:F161"/>
    <mergeCell ref="C162:F162"/>
    <mergeCell ref="A146:B148"/>
    <mergeCell ref="C146:F146"/>
    <mergeCell ref="C147:F147"/>
    <mergeCell ref="C148:F148"/>
    <mergeCell ref="A149:B151"/>
    <mergeCell ref="C149:F149"/>
    <mergeCell ref="C150:F150"/>
    <mergeCell ref="C151:F151"/>
    <mergeCell ref="A152:B152"/>
    <mergeCell ref="C152:G152"/>
    <mergeCell ref="A136:D136"/>
    <mergeCell ref="A137:G137"/>
    <mergeCell ref="A138:D138"/>
    <mergeCell ref="E139:G139"/>
    <mergeCell ref="B140:C140"/>
    <mergeCell ref="B142:C142"/>
    <mergeCell ref="A143:B143"/>
    <mergeCell ref="C143:F143"/>
    <mergeCell ref="A144:A145"/>
    <mergeCell ref="C144:F144"/>
    <mergeCell ref="C145:F145"/>
    <mergeCell ref="A129:B131"/>
    <mergeCell ref="C129:F129"/>
    <mergeCell ref="C130:F130"/>
    <mergeCell ref="C131:F131"/>
    <mergeCell ref="A132:B134"/>
    <mergeCell ref="C132:F132"/>
    <mergeCell ref="C133:F133"/>
    <mergeCell ref="C134:F134"/>
    <mergeCell ref="A135:B135"/>
    <mergeCell ref="C135:G135"/>
    <mergeCell ref="A120:G120"/>
    <mergeCell ref="A121:D121"/>
    <mergeCell ref="E122:G122"/>
    <mergeCell ref="B123:C123"/>
    <mergeCell ref="B125:C125"/>
    <mergeCell ref="A126:B126"/>
    <mergeCell ref="C126:F126"/>
    <mergeCell ref="A127:A128"/>
    <mergeCell ref="C127:F127"/>
    <mergeCell ref="C128:F128"/>
    <mergeCell ref="A119:D119"/>
    <mergeCell ref="A112:B114"/>
    <mergeCell ref="C112:F112"/>
    <mergeCell ref="C113:F113"/>
    <mergeCell ref="C114:F114"/>
    <mergeCell ref="A115:B117"/>
    <mergeCell ref="C115:F115"/>
    <mergeCell ref="C116:F116"/>
    <mergeCell ref="C117:F117"/>
    <mergeCell ref="A118:B118"/>
    <mergeCell ref="C118:G118"/>
    <mergeCell ref="A103:G103"/>
    <mergeCell ref="A104:D104"/>
    <mergeCell ref="E105:G105"/>
    <mergeCell ref="B106:C106"/>
    <mergeCell ref="B108:C108"/>
    <mergeCell ref="A109:B109"/>
    <mergeCell ref="C109:F109"/>
    <mergeCell ref="A110:A111"/>
    <mergeCell ref="C110:F110"/>
    <mergeCell ref="C111:F111"/>
    <mergeCell ref="A8:A9"/>
    <mergeCell ref="C8:F8"/>
    <mergeCell ref="C9:F9"/>
    <mergeCell ref="A10:B12"/>
    <mergeCell ref="C10:F10"/>
    <mergeCell ref="C11:F11"/>
    <mergeCell ref="C12:F12"/>
    <mergeCell ref="A1:G1"/>
    <mergeCell ref="A2:D2"/>
    <mergeCell ref="E3:G3"/>
    <mergeCell ref="B4:C4"/>
    <mergeCell ref="B6:C6"/>
    <mergeCell ref="A7:B7"/>
    <mergeCell ref="C7:F7"/>
    <mergeCell ref="A17:D17"/>
    <mergeCell ref="A18:G18"/>
    <mergeCell ref="A19:D19"/>
    <mergeCell ref="E20:G20"/>
    <mergeCell ref="B21:C21"/>
    <mergeCell ref="B23:C23"/>
    <mergeCell ref="A13:B15"/>
    <mergeCell ref="C13:F13"/>
    <mergeCell ref="C14:F14"/>
    <mergeCell ref="C15:F15"/>
    <mergeCell ref="A16:B16"/>
    <mergeCell ref="C16:G16"/>
    <mergeCell ref="A24:B24"/>
    <mergeCell ref="C24:F24"/>
    <mergeCell ref="A25:A26"/>
    <mergeCell ref="C25:F25"/>
    <mergeCell ref="C26:F26"/>
    <mergeCell ref="A27:B29"/>
    <mergeCell ref="C27:F27"/>
    <mergeCell ref="C28:F28"/>
    <mergeCell ref="C29:F29"/>
    <mergeCell ref="A34:D34"/>
    <mergeCell ref="A35:G35"/>
    <mergeCell ref="A36:D36"/>
    <mergeCell ref="E37:G37"/>
    <mergeCell ref="B38:C38"/>
    <mergeCell ref="B40:C40"/>
    <mergeCell ref="A30:B32"/>
    <mergeCell ref="C30:F30"/>
    <mergeCell ref="C31:F31"/>
    <mergeCell ref="C32:F32"/>
    <mergeCell ref="A33:B33"/>
    <mergeCell ref="C33:G33"/>
    <mergeCell ref="A41:B41"/>
    <mergeCell ref="C41:F41"/>
    <mergeCell ref="A42:A43"/>
    <mergeCell ref="C42:F42"/>
    <mergeCell ref="C43:F43"/>
    <mergeCell ref="A44:B46"/>
    <mergeCell ref="C44:F44"/>
    <mergeCell ref="C45:F45"/>
    <mergeCell ref="C46:F46"/>
    <mergeCell ref="A51:D51"/>
    <mergeCell ref="A52:G52"/>
    <mergeCell ref="A53:D53"/>
    <mergeCell ref="E54:G54"/>
    <mergeCell ref="B55:C55"/>
    <mergeCell ref="B57:C57"/>
    <mergeCell ref="A47:B49"/>
    <mergeCell ref="C47:F47"/>
    <mergeCell ref="C48:F48"/>
    <mergeCell ref="C49:F49"/>
    <mergeCell ref="A50:B50"/>
    <mergeCell ref="C50:G50"/>
    <mergeCell ref="A58:B58"/>
    <mergeCell ref="C58:F58"/>
    <mergeCell ref="A59:A60"/>
    <mergeCell ref="C59:F59"/>
    <mergeCell ref="C60:F60"/>
    <mergeCell ref="A61:B63"/>
    <mergeCell ref="C61:F61"/>
    <mergeCell ref="C62:F62"/>
    <mergeCell ref="C63:F63"/>
    <mergeCell ref="A68:D68"/>
    <mergeCell ref="A69:G69"/>
    <mergeCell ref="A70:D70"/>
    <mergeCell ref="E71:G71"/>
    <mergeCell ref="B72:C72"/>
    <mergeCell ref="B74:C74"/>
    <mergeCell ref="A64:B66"/>
    <mergeCell ref="C64:F64"/>
    <mergeCell ref="C65:F65"/>
    <mergeCell ref="C66:F66"/>
    <mergeCell ref="A67:B67"/>
    <mergeCell ref="C67:G67"/>
    <mergeCell ref="A75:B75"/>
    <mergeCell ref="C75:F75"/>
    <mergeCell ref="A76:A77"/>
    <mergeCell ref="C76:F76"/>
    <mergeCell ref="C77:F77"/>
    <mergeCell ref="A78:B80"/>
    <mergeCell ref="C78:F78"/>
    <mergeCell ref="C79:F79"/>
    <mergeCell ref="C80:F80"/>
    <mergeCell ref="A85:D85"/>
    <mergeCell ref="A86:G86"/>
    <mergeCell ref="A87:D87"/>
    <mergeCell ref="E88:G88"/>
    <mergeCell ref="B89:C89"/>
    <mergeCell ref="B91:C91"/>
    <mergeCell ref="A81:B83"/>
    <mergeCell ref="C81:F81"/>
    <mergeCell ref="C82:F82"/>
    <mergeCell ref="C83:F83"/>
    <mergeCell ref="A84:B84"/>
    <mergeCell ref="C84:G84"/>
    <mergeCell ref="A102:D102"/>
    <mergeCell ref="A98:B100"/>
    <mergeCell ref="C98:F98"/>
    <mergeCell ref="C99:F99"/>
    <mergeCell ref="C100:F100"/>
    <mergeCell ref="A101:B101"/>
    <mergeCell ref="C101:G101"/>
    <mergeCell ref="A92:B92"/>
    <mergeCell ref="C92:F92"/>
    <mergeCell ref="A93:A94"/>
    <mergeCell ref="C93:F93"/>
    <mergeCell ref="C94:F94"/>
    <mergeCell ref="A95:B97"/>
    <mergeCell ref="C95:F95"/>
    <mergeCell ref="C96:F96"/>
    <mergeCell ref="C97:F97"/>
  </mergeCells>
  <phoneticPr fontId="4" type="noConversion"/>
  <pageMargins left="0.7" right="0.7" top="0.75" bottom="0.75" header="0.3" footer="0.3"/>
  <pageSetup paperSize="9" scale="89" orientation="portrait" r:id="rId1"/>
  <legacyDrawing r:id="rId2"/>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H102"/>
  <sheetViews>
    <sheetView view="pageBreakPreview" topLeftCell="A11" zoomScale="90" zoomScaleNormal="100" zoomScaleSheetLayoutView="90" workbookViewId="0">
      <selection activeCell="G17" sqref="A1:G17"/>
    </sheetView>
  </sheetViews>
  <sheetFormatPr defaultRowHeight="13.5"/>
  <cols>
    <col min="2" max="2" width="11.88671875" customWidth="1"/>
    <col min="3" max="3" width="13.5546875" customWidth="1"/>
    <col min="5" max="5" width="14.44140625" customWidth="1"/>
    <col min="6" max="6" width="10.77734375" customWidth="1"/>
    <col min="7" max="7" width="16.5546875" customWidth="1"/>
  </cols>
  <sheetData>
    <row r="1" spans="1:34" ht="39.75" customHeight="1">
      <c r="A1" s="1517" t="str">
        <f ca="1">"풀베기 표준지 조사야장 ("&amp;OFFSET(입력!$A$3,B4-1+$S$1*20,0)&amp;")"</f>
        <v>풀베기 표준지 조사야장 (1-0-4-0)</v>
      </c>
      <c r="B1" s="1518"/>
      <c r="C1" s="1518"/>
      <c r="D1" s="1518"/>
      <c r="E1" s="1518"/>
      <c r="F1" s="1518"/>
      <c r="G1" s="1519"/>
      <c r="S1" s="3">
        <f ca="1">IFERROR(IF(RIGHT(MID(CELL("filename",A1),FIND("]",CELL("filename",A1))+1,255),2)&gt;=10,RIGHT(MID(CELL("filename",A1),FIND("]",CELL("filename",A1))+1,255),2)-1,RIGHT(MID(CELL("filename",A1),FIND("]",CELL("filename",A1))+1,255),1)-1),RIGHT(MID(CELL("filename",A1),FIND("]",CELL("filename",A1))+1,255),1)-1)</f>
        <v>3</v>
      </c>
    </row>
    <row r="2" spans="1:34" ht="39.75" customHeight="1">
      <c r="A2" s="1520" t="s">
        <v>556</v>
      </c>
      <c r="B2" s="1520"/>
      <c r="C2" s="1520"/>
      <c r="D2" s="1520"/>
      <c r="E2" s="584"/>
      <c r="F2" s="584"/>
      <c r="G2" s="584"/>
    </row>
    <row r="3" spans="1:34" ht="39.75" customHeight="1">
      <c r="A3" s="579" t="s">
        <v>551</v>
      </c>
      <c r="B3" s="583">
        <f ca="1">OFFSET(입력!$B$3,B4-1+$S$1*20,2)</f>
        <v>2026</v>
      </c>
      <c r="C3" s="582" t="str">
        <f ca="1">OFFSET(입력!$B$3,B4-1+$S$1*20,3)</f>
        <v>05.26-06.04</v>
      </c>
      <c r="D3" s="579" t="s">
        <v>550</v>
      </c>
      <c r="E3" s="1505" t="str">
        <f ca="1">OFFSET(입력!$B$3,B4-1+$S$1*20,1)</f>
        <v>양구군 국토정중앙면 야촌리 산50번지</v>
      </c>
      <c r="F3" s="1506"/>
      <c r="G3" s="1507"/>
      <c r="AC3" s="578" t="s">
        <v>342</v>
      </c>
      <c r="AD3">
        <f>COUNTIF(입력!$J$3:$J$142,AC3)</f>
        <v>26</v>
      </c>
      <c r="AH3" s="578">
        <f>COUNTIF(입력!$J$3:$J$142,AC3)</f>
        <v>26</v>
      </c>
    </row>
    <row r="4" spans="1:34" ht="39.75" customHeight="1">
      <c r="A4" s="579" t="s">
        <v>547</v>
      </c>
      <c r="B4" s="1504">
        <f>ROUNDDOWN(ROW()/17,0)+1</f>
        <v>1</v>
      </c>
      <c r="C4" s="1504"/>
      <c r="D4" s="579" t="s">
        <v>546</v>
      </c>
      <c r="E4" s="579" t="s">
        <v>545</v>
      </c>
      <c r="F4" s="579" t="s">
        <v>544</v>
      </c>
      <c r="G4" s="585">
        <f ca="1">OFFSET(입력!$B$3,B4-1+$S$1*20,4)</f>
        <v>0.02</v>
      </c>
      <c r="AC4" s="578"/>
      <c r="AD4">
        <f>COUNTIF(입력!$J$3:$J$142,AC4)</f>
        <v>95</v>
      </c>
      <c r="AH4" s="578"/>
    </row>
    <row r="5" spans="1:34" ht="39.75" customHeight="1">
      <c r="A5" s="579" t="s">
        <v>571</v>
      </c>
      <c r="B5" s="580" t="s">
        <v>542</v>
      </c>
      <c r="C5" s="581">
        <f ca="1">ROUND(OFFSET(입력!$B$3,B4-1+$S$1*20,10),0)</f>
        <v>291076</v>
      </c>
      <c r="D5" s="581" t="s">
        <v>541</v>
      </c>
      <c r="E5" s="581">
        <f ca="1">ROUND(OFFSET(입력!$B$3,B4-1+$S$1*20,11),0)</f>
        <v>614961</v>
      </c>
      <c r="F5" s="579" t="s">
        <v>540</v>
      </c>
      <c r="G5" s="579" t="s">
        <v>572</v>
      </c>
      <c r="AC5" s="578"/>
      <c r="AD5">
        <f>COUNTIF(입력!$J$3:$J$142,AC5)</f>
        <v>95</v>
      </c>
      <c r="AH5" s="578"/>
    </row>
    <row r="6" spans="1:34" ht="39.75" customHeight="1">
      <c r="A6" s="579" t="s">
        <v>408</v>
      </c>
      <c r="B6" s="1504" t="str">
        <f ca="1">OFFSET(입력!$B$3,B4-1+$S$1*20,8)</f>
        <v>두릅나무</v>
      </c>
      <c r="C6" s="1504"/>
      <c r="D6" s="579" t="s">
        <v>536</v>
      </c>
      <c r="E6" s="586" t="str">
        <f ca="1">OFFSET(입력!$B$3,B4-1+$S$1*20,7)</f>
        <v>2025년</v>
      </c>
      <c r="F6" s="579" t="s">
        <v>535</v>
      </c>
      <c r="G6" s="579" t="str">
        <f ca="1">OFFSET(입력!$B$3,B4-1+$S$1*20,9)</f>
        <v>소묘</v>
      </c>
      <c r="AC6" s="578"/>
      <c r="AD6">
        <f>COUNTIF(입력!$J$3:$J$142,AC6)</f>
        <v>95</v>
      </c>
    </row>
    <row r="7" spans="1:34" ht="39.75" customHeight="1">
      <c r="A7" s="1504" t="s">
        <v>509</v>
      </c>
      <c r="B7" s="1504"/>
      <c r="C7" s="1504" t="s">
        <v>533</v>
      </c>
      <c r="D7" s="1504"/>
      <c r="E7" s="1504"/>
      <c r="F7" s="1504"/>
      <c r="G7" s="579" t="s">
        <v>6</v>
      </c>
      <c r="AD7">
        <f>COUNTIF(입력!$J$3:$J$142,AC7)</f>
        <v>95</v>
      </c>
    </row>
    <row r="8" spans="1:34" ht="80.099999999999994" customHeight="1">
      <c r="A8" s="1515" t="s">
        <v>307</v>
      </c>
      <c r="B8" s="579" t="s">
        <v>308</v>
      </c>
      <c r="C8" s="1505">
        <f ca="1">OFFSET(입력!$B$3,B4-1+$S$1*20,12)</f>
        <v>17</v>
      </c>
      <c r="D8" s="1506"/>
      <c r="E8" s="1506"/>
      <c r="F8" s="1507"/>
      <c r="G8" s="579"/>
      <c r="AD8">
        <f>COUNTIF(입력!$J$3:$J$142,AC8)</f>
        <v>95</v>
      </c>
    </row>
    <row r="9" spans="1:34" ht="80.099999999999994" customHeight="1">
      <c r="A9" s="1516"/>
      <c r="B9" s="579" t="s">
        <v>309</v>
      </c>
      <c r="C9" s="1505">
        <f ca="1">OFFSET(입력!$B$3,B4-1+$S$1*20,13)</f>
        <v>13</v>
      </c>
      <c r="D9" s="1506"/>
      <c r="E9" s="1506"/>
      <c r="F9" s="1507"/>
      <c r="G9" s="579"/>
      <c r="AD9">
        <f>COUNTIF(입력!$J$3:$J$142,AC9)</f>
        <v>95</v>
      </c>
    </row>
    <row r="10" spans="1:34" ht="35.1" customHeight="1">
      <c r="A10" s="1509" t="s">
        <v>525</v>
      </c>
      <c r="B10" s="1510"/>
      <c r="C10" s="1505" t="s">
        <v>524</v>
      </c>
      <c r="D10" s="1506"/>
      <c r="E10" s="1506"/>
      <c r="F10" s="1507"/>
      <c r="G10" s="579" t="str">
        <f ca="1">IF(OFFSET(입력!$B$3,B4-1+$S$1*20,14)="제거대상의 대부분이 목본류","(○)","")</f>
        <v/>
      </c>
      <c r="AD10">
        <f>COUNTIF(입력!$J$3:$J$142,AC10)</f>
        <v>95</v>
      </c>
    </row>
    <row r="11" spans="1:34" ht="35.1" customHeight="1">
      <c r="A11" s="1511"/>
      <c r="B11" s="1512"/>
      <c r="C11" s="1505" t="s">
        <v>523</v>
      </c>
      <c r="D11" s="1506"/>
      <c r="E11" s="1506"/>
      <c r="F11" s="1507"/>
      <c r="G11" s="579" t="str">
        <f ca="1">IF(OFFSET(입력!$B$3,B4-1+$S$1*20,14)="제거대상의 대부분이 초본류","(○)","")</f>
        <v/>
      </c>
      <c r="AD11">
        <f>COUNTIF(입력!$J$3:$J$142,AC11)</f>
        <v>95</v>
      </c>
    </row>
    <row r="12" spans="1:34" ht="35.1" customHeight="1">
      <c r="A12" s="1513"/>
      <c r="B12" s="1514"/>
      <c r="C12" s="1505" t="s">
        <v>521</v>
      </c>
      <c r="D12" s="1506"/>
      <c r="E12" s="1506"/>
      <c r="F12" s="1507"/>
      <c r="G12" s="579" t="str">
        <f ca="1">IF(OFFSET(입력!$B$3,B4-1+$S$1*20,14)="제거대상은 목본류+초본류 혼합","(○)","")</f>
        <v>(○)</v>
      </c>
      <c r="AD12">
        <f>COUNTIF(입력!$J$3:$J$142,AC12)</f>
        <v>95</v>
      </c>
    </row>
    <row r="13" spans="1:34" ht="35.1" customHeight="1">
      <c r="A13" s="1509" t="s">
        <v>555</v>
      </c>
      <c r="B13" s="1510"/>
      <c r="C13" s="1505" t="s">
        <v>520</v>
      </c>
      <c r="D13" s="1506"/>
      <c r="E13" s="1506"/>
      <c r="F13" s="1507"/>
      <c r="G13" s="579" t="str">
        <f ca="1">IF(OFFSET(입력!$B$3,B4-1+$S$1*20,15)="조림 당해 연도","(○)","")</f>
        <v/>
      </c>
      <c r="AD13">
        <f>COUNTIF(입력!$J$3:$J$142,AC13)</f>
        <v>95</v>
      </c>
    </row>
    <row r="14" spans="1:34" ht="35.1" customHeight="1">
      <c r="A14" s="1511"/>
      <c r="B14" s="1512"/>
      <c r="C14" s="1505" t="s">
        <v>518</v>
      </c>
      <c r="D14" s="1506"/>
      <c r="E14" s="1506"/>
      <c r="F14" s="1507"/>
      <c r="G14" s="579" t="str">
        <f ca="1">IF(OFFSET(입력!$B$3,B4-1+$S$1*20,15)="조림 2년 차","(○)","")</f>
        <v>(○)</v>
      </c>
      <c r="AD14">
        <f>COUNTIF(입력!$J$3:$J$142,AC14)</f>
        <v>95</v>
      </c>
    </row>
    <row r="15" spans="1:34" ht="35.1" customHeight="1">
      <c r="A15" s="1513"/>
      <c r="B15" s="1514"/>
      <c r="C15" s="1505" t="s">
        <v>516</v>
      </c>
      <c r="D15" s="1506"/>
      <c r="E15" s="1506"/>
      <c r="F15" s="1507"/>
      <c r="G15" s="579" t="str">
        <f ca="1">IF(OFFSET(입력!$B$3,B4-1+$S$1*20,15)="조림 3년 차 이상","(○)","")</f>
        <v/>
      </c>
      <c r="AD15">
        <f>COUNTIF(입력!$J$3:$J$142,AC15)</f>
        <v>95</v>
      </c>
    </row>
    <row r="16" spans="1:34" ht="105.75" customHeight="1">
      <c r="A16" s="1504" t="s">
        <v>297</v>
      </c>
      <c r="B16" s="1504"/>
      <c r="C16" s="1505"/>
      <c r="D16" s="1506"/>
      <c r="E16" s="1506"/>
      <c r="F16" s="1506"/>
      <c r="G16" s="1507"/>
      <c r="AD16">
        <f>COUNTIF(입력!$J$3:$J$142,AC16)</f>
        <v>95</v>
      </c>
    </row>
    <row r="17" spans="1:34" ht="39.75" customHeight="1">
      <c r="A17" s="1508" t="s">
        <v>558</v>
      </c>
      <c r="B17" s="1508"/>
      <c r="C17" s="1508"/>
      <c r="D17" s="1508"/>
      <c r="AD17">
        <f>COUNTIF(입력!$J$3:$J$142,AC17)</f>
        <v>95</v>
      </c>
    </row>
    <row r="18" spans="1:34" ht="39.75" customHeight="1">
      <c r="A18" s="1517" t="str">
        <f ca="1">"풀베기 표준지 조사야장 ("&amp;OFFSET(입력!$A$3,B21-1+$S$1*20,0)&amp;")"</f>
        <v>풀베기 표준지 조사야장 (0)</v>
      </c>
      <c r="B18" s="1518"/>
      <c r="C18" s="1518"/>
      <c r="D18" s="1518"/>
      <c r="E18" s="1518"/>
      <c r="F18" s="1518"/>
      <c r="G18" s="1519"/>
      <c r="S18" s="3">
        <f ca="1">IFERROR(IF(RIGHT(MID(CELL("filename",A18),FIND("]",CELL("filename",A18))+1,255),2)&gt;=10,RIGHT(MID(CELL("filename",A18),FIND("]",CELL("filename",A18))+1,255),2)-1,RIGHT(MID(CELL("filename",A18),FIND("]",CELL("filename",A18))+1,255),1)-1),RIGHT(MID(CELL("filename",A18),FIND("]",CELL("filename",A18))+1,255),1)-1)</f>
        <v>3</v>
      </c>
    </row>
    <row r="19" spans="1:34" ht="39.75" customHeight="1">
      <c r="A19" s="1520" t="s">
        <v>556</v>
      </c>
      <c r="B19" s="1520"/>
      <c r="C19" s="1520"/>
      <c r="D19" s="1520"/>
      <c r="E19" s="584"/>
      <c r="F19" s="584"/>
      <c r="G19" s="584"/>
    </row>
    <row r="20" spans="1:34" ht="39.75" customHeight="1">
      <c r="A20" s="579" t="s">
        <v>551</v>
      </c>
      <c r="B20" s="583">
        <f ca="1">OFFSET(입력!$B$3,B21-1+$S$1*20,2)</f>
        <v>0</v>
      </c>
      <c r="C20" s="582">
        <f ca="1">OFFSET(입력!$B$3,B21-1+$S$1*20,3)</f>
        <v>0</v>
      </c>
      <c r="D20" s="579" t="s">
        <v>550</v>
      </c>
      <c r="E20" s="1505">
        <f ca="1">OFFSET(입력!$B$3,B21-1+$S$1*20,1)</f>
        <v>0</v>
      </c>
      <c r="F20" s="1506"/>
      <c r="G20" s="1507"/>
      <c r="AC20" s="578" t="s">
        <v>342</v>
      </c>
      <c r="AD20">
        <f>COUNTIF(입력!$J$3:$J$142,AC20)</f>
        <v>26</v>
      </c>
      <c r="AH20" s="578">
        <f>COUNTIF(입력!$J$3:$J$142,AC20)</f>
        <v>26</v>
      </c>
    </row>
    <row r="21" spans="1:34" ht="39.75" customHeight="1">
      <c r="A21" s="579" t="s">
        <v>547</v>
      </c>
      <c r="B21" s="1504">
        <f>ROUNDDOWN(ROW()/17,0)+1</f>
        <v>2</v>
      </c>
      <c r="C21" s="1504"/>
      <c r="D21" s="579" t="s">
        <v>546</v>
      </c>
      <c r="E21" s="579" t="s">
        <v>545</v>
      </c>
      <c r="F21" s="579" t="s">
        <v>544</v>
      </c>
      <c r="G21" s="585">
        <f ca="1">OFFSET(입력!$B$3,B21-1+$S$1*20,4)</f>
        <v>0</v>
      </c>
      <c r="AC21" s="578"/>
      <c r="AD21">
        <f>COUNTIF(입력!$J$3:$J$142,AC21)</f>
        <v>95</v>
      </c>
      <c r="AH21" s="578"/>
    </row>
    <row r="22" spans="1:34" ht="39.75" customHeight="1">
      <c r="A22" s="579" t="s">
        <v>571</v>
      </c>
      <c r="B22" s="580" t="s">
        <v>542</v>
      </c>
      <c r="C22" s="581">
        <f ca="1">ROUND(OFFSET(입력!$B$3,B21-1+$S$1*20,10),0)</f>
        <v>0</v>
      </c>
      <c r="D22" s="581" t="s">
        <v>541</v>
      </c>
      <c r="E22" s="581">
        <f ca="1">ROUND(OFFSET(입력!$B$3,B21-1+$S$1*20,11),0)</f>
        <v>0</v>
      </c>
      <c r="F22" s="579" t="s">
        <v>540</v>
      </c>
      <c r="G22" s="579" t="s">
        <v>572</v>
      </c>
      <c r="AC22" s="578"/>
      <c r="AD22">
        <f>COUNTIF(입력!$J$3:$J$142,AC22)</f>
        <v>95</v>
      </c>
      <c r="AH22" s="578"/>
    </row>
    <row r="23" spans="1:34" ht="39.75" customHeight="1">
      <c r="A23" s="579" t="s">
        <v>408</v>
      </c>
      <c r="B23" s="1504" t="e">
        <f ca="1">OFFSET(입력!$B$3,B21-1+$S$1*20,8)</f>
        <v>#N/A</v>
      </c>
      <c r="C23" s="1504"/>
      <c r="D23" s="579" t="s">
        <v>536</v>
      </c>
      <c r="E23" s="586">
        <f ca="1">OFFSET(입력!$B$3,B21-1+$S$1*20,7)</f>
        <v>0</v>
      </c>
      <c r="F23" s="579" t="s">
        <v>535</v>
      </c>
      <c r="G23" s="579">
        <f ca="1">OFFSET(입력!$B$3,B21-1+$S$1*20,9)</f>
        <v>0</v>
      </c>
      <c r="AC23" s="578"/>
      <c r="AD23">
        <f>COUNTIF(입력!$J$3:$J$142,AC23)</f>
        <v>95</v>
      </c>
    </row>
    <row r="24" spans="1:34" ht="39.75" customHeight="1">
      <c r="A24" s="1504" t="s">
        <v>509</v>
      </c>
      <c r="B24" s="1504"/>
      <c r="C24" s="1504" t="s">
        <v>533</v>
      </c>
      <c r="D24" s="1504"/>
      <c r="E24" s="1504"/>
      <c r="F24" s="1504"/>
      <c r="G24" s="579" t="s">
        <v>6</v>
      </c>
      <c r="AD24">
        <f>COUNTIF(입력!$J$3:$J$142,AC24)</f>
        <v>95</v>
      </c>
    </row>
    <row r="25" spans="1:34" ht="80.099999999999994" customHeight="1">
      <c r="A25" s="1515" t="s">
        <v>307</v>
      </c>
      <c r="B25" s="579" t="s">
        <v>308</v>
      </c>
      <c r="C25" s="1505">
        <f ca="1">OFFSET(입력!$B$3,B21-1+$S$1*20,12)</f>
        <v>0</v>
      </c>
      <c r="D25" s="1506"/>
      <c r="E25" s="1506"/>
      <c r="F25" s="1507"/>
      <c r="G25" s="579"/>
      <c r="AD25">
        <f>COUNTIF(입력!$J$3:$J$142,AC25)</f>
        <v>95</v>
      </c>
    </row>
    <row r="26" spans="1:34" ht="80.099999999999994" customHeight="1">
      <c r="A26" s="1516"/>
      <c r="B26" s="579" t="s">
        <v>309</v>
      </c>
      <c r="C26" s="1505">
        <f ca="1">OFFSET(입력!$B$3,B21-1+$S$1*20,13)</f>
        <v>0</v>
      </c>
      <c r="D26" s="1506"/>
      <c r="E26" s="1506"/>
      <c r="F26" s="1507"/>
      <c r="G26" s="579"/>
      <c r="AD26">
        <f>COUNTIF(입력!$J$3:$J$142,AC26)</f>
        <v>95</v>
      </c>
    </row>
    <row r="27" spans="1:34" ht="35.1" customHeight="1">
      <c r="A27" s="1509" t="s">
        <v>525</v>
      </c>
      <c r="B27" s="1510"/>
      <c r="C27" s="1505" t="s">
        <v>524</v>
      </c>
      <c r="D27" s="1506"/>
      <c r="E27" s="1506"/>
      <c r="F27" s="1507"/>
      <c r="G27" s="579" t="str">
        <f ca="1">IF(OFFSET(입력!$B$3,B21-1+$S$1*20,14)="제거대상의 대부분이 목본류","(○)","")</f>
        <v/>
      </c>
      <c r="AD27">
        <f>COUNTIF(입력!$J$3:$J$142,AC27)</f>
        <v>95</v>
      </c>
    </row>
    <row r="28" spans="1:34" ht="35.1" customHeight="1">
      <c r="A28" s="1511"/>
      <c r="B28" s="1512"/>
      <c r="C28" s="1505" t="s">
        <v>523</v>
      </c>
      <c r="D28" s="1506"/>
      <c r="E28" s="1506"/>
      <c r="F28" s="1507"/>
      <c r="G28" s="579" t="str">
        <f ca="1">IF(OFFSET(입력!$B$3,B21-1+$S$1*20,14)="제거대상의 대부분이 초본류","(○)","")</f>
        <v/>
      </c>
      <c r="AD28">
        <f>COUNTIF(입력!$J$3:$J$142,AC28)</f>
        <v>95</v>
      </c>
    </row>
    <row r="29" spans="1:34" ht="35.1" customHeight="1">
      <c r="A29" s="1513"/>
      <c r="B29" s="1514"/>
      <c r="C29" s="1505" t="s">
        <v>521</v>
      </c>
      <c r="D29" s="1506"/>
      <c r="E29" s="1506"/>
      <c r="F29" s="1507"/>
      <c r="G29" s="579" t="str">
        <f ca="1">IF(OFFSET(입력!$B$3,B21-1+$S$1*20,14)="제거대상은 목본류+초본류 혼합","(○)","")</f>
        <v/>
      </c>
      <c r="AD29">
        <f>COUNTIF(입력!$J$3:$J$142,AC29)</f>
        <v>95</v>
      </c>
    </row>
    <row r="30" spans="1:34" ht="35.1" customHeight="1">
      <c r="A30" s="1509" t="s">
        <v>555</v>
      </c>
      <c r="B30" s="1510"/>
      <c r="C30" s="1505" t="s">
        <v>520</v>
      </c>
      <c r="D30" s="1506"/>
      <c r="E30" s="1506"/>
      <c r="F30" s="1507"/>
      <c r="G30" s="579" t="str">
        <f ca="1">IF(OFFSET(입력!$B$3,B21-1+$S$1*20,15)="조림 당해 연도","(○)","")</f>
        <v/>
      </c>
      <c r="AD30">
        <f>COUNTIF(입력!$J$3:$J$142,AC30)</f>
        <v>95</v>
      </c>
    </row>
    <row r="31" spans="1:34" ht="35.1" customHeight="1">
      <c r="A31" s="1511"/>
      <c r="B31" s="1512"/>
      <c r="C31" s="1505" t="s">
        <v>518</v>
      </c>
      <c r="D31" s="1506"/>
      <c r="E31" s="1506"/>
      <c r="F31" s="1507"/>
      <c r="G31" s="579" t="str">
        <f ca="1">IF(OFFSET(입력!$B$3,B21-1+$S$1*20,15)="조림 2년 차","(○)","")</f>
        <v/>
      </c>
      <c r="AD31">
        <f>COUNTIF(입력!$J$3:$J$142,AC31)</f>
        <v>95</v>
      </c>
    </row>
    <row r="32" spans="1:34" ht="35.1" customHeight="1">
      <c r="A32" s="1513"/>
      <c r="B32" s="1514"/>
      <c r="C32" s="1505" t="s">
        <v>516</v>
      </c>
      <c r="D32" s="1506"/>
      <c r="E32" s="1506"/>
      <c r="F32" s="1507"/>
      <c r="G32" s="579" t="str">
        <f ca="1">IF(OFFSET(입력!$B$3,B21-1+$S$1*20,15)="조림 3년 차 이상","(○)","")</f>
        <v/>
      </c>
      <c r="AD32">
        <f>COUNTIF(입력!$J$3:$J$142,AC32)</f>
        <v>95</v>
      </c>
    </row>
    <row r="33" spans="1:34" ht="105.75" customHeight="1">
      <c r="A33" s="1504" t="s">
        <v>297</v>
      </c>
      <c r="B33" s="1504"/>
      <c r="C33" s="1505"/>
      <c r="D33" s="1506"/>
      <c r="E33" s="1506"/>
      <c r="F33" s="1506"/>
      <c r="G33" s="1507"/>
      <c r="AD33">
        <f>COUNTIF(입력!$J$3:$J$142,AC33)</f>
        <v>95</v>
      </c>
    </row>
    <row r="34" spans="1:34" ht="39.75" customHeight="1">
      <c r="A34" s="1508" t="s">
        <v>558</v>
      </c>
      <c r="B34" s="1508"/>
      <c r="C34" s="1508"/>
      <c r="D34" s="1508"/>
      <c r="AD34">
        <f>COUNTIF(입력!$J$3:$J$142,AC34)</f>
        <v>95</v>
      </c>
    </row>
    <row r="35" spans="1:34" ht="39.75" customHeight="1">
      <c r="A35" s="1517" t="str">
        <f ca="1">"풀베기 표준지 조사야장 ("&amp;OFFSET(입력!$A$3,B38-1+$S$1*20,0)&amp;")"</f>
        <v>풀베기 표준지 조사야장 (0)</v>
      </c>
      <c r="B35" s="1518"/>
      <c r="C35" s="1518"/>
      <c r="D35" s="1518"/>
      <c r="E35" s="1518"/>
      <c r="F35" s="1518"/>
      <c r="G35" s="1519"/>
      <c r="S35" s="3">
        <f ca="1">IFERROR(IF(RIGHT(MID(CELL("filename",A35),FIND("]",CELL("filename",A35))+1,255),2)&gt;=10,RIGHT(MID(CELL("filename",A35),FIND("]",CELL("filename",A35))+1,255),2)-1,RIGHT(MID(CELL("filename",A35),FIND("]",CELL("filename",A35))+1,255),1)-1),RIGHT(MID(CELL("filename",A35),FIND("]",CELL("filename",A35))+1,255),1)-1)</f>
        <v>3</v>
      </c>
    </row>
    <row r="36" spans="1:34" ht="39.75" customHeight="1">
      <c r="A36" s="1520" t="s">
        <v>556</v>
      </c>
      <c r="B36" s="1520"/>
      <c r="C36" s="1520"/>
      <c r="D36" s="1520"/>
      <c r="E36" s="584"/>
      <c r="F36" s="584"/>
      <c r="G36" s="584"/>
    </row>
    <row r="37" spans="1:34" ht="39.75" customHeight="1">
      <c r="A37" s="579" t="s">
        <v>551</v>
      </c>
      <c r="B37" s="583">
        <f ca="1">OFFSET(입력!$B$3,B38-1+$S$1*20,2)</f>
        <v>0</v>
      </c>
      <c r="C37" s="582">
        <f ca="1">OFFSET(입력!$B$3,B38-1+$S$1*20,3)</f>
        <v>0</v>
      </c>
      <c r="D37" s="579" t="s">
        <v>550</v>
      </c>
      <c r="E37" s="1505">
        <f ca="1">OFFSET(입력!$B$3,B38-1+$S$1*20,1)</f>
        <v>0</v>
      </c>
      <c r="F37" s="1506"/>
      <c r="G37" s="1507"/>
      <c r="AC37" s="578" t="s">
        <v>342</v>
      </c>
      <c r="AD37">
        <f>COUNTIF(입력!$J$3:$J$142,AC37)</f>
        <v>26</v>
      </c>
      <c r="AH37" s="578">
        <f>COUNTIF(입력!$J$3:$J$142,AC37)</f>
        <v>26</v>
      </c>
    </row>
    <row r="38" spans="1:34" ht="39.75" customHeight="1">
      <c r="A38" s="579" t="s">
        <v>547</v>
      </c>
      <c r="B38" s="1504">
        <f>ROUNDDOWN(ROW()/17,0)+1</f>
        <v>3</v>
      </c>
      <c r="C38" s="1504"/>
      <c r="D38" s="579" t="s">
        <v>546</v>
      </c>
      <c r="E38" s="579" t="s">
        <v>545</v>
      </c>
      <c r="F38" s="579" t="s">
        <v>544</v>
      </c>
      <c r="G38" s="585">
        <f ca="1">OFFSET(입력!$B$3,B38-1+$S$1*20,4)</f>
        <v>0</v>
      </c>
      <c r="AC38" s="578"/>
      <c r="AD38">
        <f>COUNTIF(입력!$J$3:$J$142,AC38)</f>
        <v>95</v>
      </c>
      <c r="AH38" s="578"/>
    </row>
    <row r="39" spans="1:34" ht="39.75" customHeight="1">
      <c r="A39" s="579" t="s">
        <v>571</v>
      </c>
      <c r="B39" s="580" t="s">
        <v>542</v>
      </c>
      <c r="C39" s="581">
        <f ca="1">ROUND(OFFSET(입력!$B$3,B38-1+$S$1*20,10),0)</f>
        <v>0</v>
      </c>
      <c r="D39" s="581" t="s">
        <v>541</v>
      </c>
      <c r="E39" s="581">
        <f ca="1">ROUND(OFFSET(입력!$B$3,B38-1+$S$1*20,11),0)</f>
        <v>0</v>
      </c>
      <c r="F39" s="579" t="s">
        <v>540</v>
      </c>
      <c r="G39" s="579" t="s">
        <v>572</v>
      </c>
      <c r="AC39" s="578"/>
      <c r="AD39">
        <f>COUNTIF(입력!$J$3:$J$142,AC39)</f>
        <v>95</v>
      </c>
      <c r="AH39" s="578"/>
    </row>
    <row r="40" spans="1:34" ht="39.75" customHeight="1">
      <c r="A40" s="579" t="s">
        <v>408</v>
      </c>
      <c r="B40" s="1504">
        <f ca="1">OFFSET(입력!$B$3,B38-1+$S$1*20,8)</f>
        <v>0</v>
      </c>
      <c r="C40" s="1504"/>
      <c r="D40" s="579" t="s">
        <v>536</v>
      </c>
      <c r="E40" s="586">
        <f ca="1">OFFSET(입력!$B$3,B38-1+$S$1*20,7)</f>
        <v>0</v>
      </c>
      <c r="F40" s="579" t="s">
        <v>535</v>
      </c>
      <c r="G40" s="579">
        <f ca="1">OFFSET(입력!$B$3,B38-1+$S$1*20,9)</f>
        <v>0</v>
      </c>
      <c r="AC40" s="578"/>
      <c r="AD40">
        <f>COUNTIF(입력!$J$3:$J$142,AC40)</f>
        <v>95</v>
      </c>
    </row>
    <row r="41" spans="1:34" ht="39.75" customHeight="1">
      <c r="A41" s="1504" t="s">
        <v>509</v>
      </c>
      <c r="B41" s="1504"/>
      <c r="C41" s="1504" t="s">
        <v>533</v>
      </c>
      <c r="D41" s="1504"/>
      <c r="E41" s="1504"/>
      <c r="F41" s="1504"/>
      <c r="G41" s="579" t="s">
        <v>6</v>
      </c>
      <c r="AD41">
        <f>COUNTIF(입력!$J$3:$J$142,AC41)</f>
        <v>95</v>
      </c>
    </row>
    <row r="42" spans="1:34" ht="80.099999999999994" customHeight="1">
      <c r="A42" s="1515" t="s">
        <v>307</v>
      </c>
      <c r="B42" s="579" t="s">
        <v>308</v>
      </c>
      <c r="C42" s="1505">
        <f ca="1">OFFSET(입력!$B$3,B38-1+$S$1*20,12)</f>
        <v>0</v>
      </c>
      <c r="D42" s="1506"/>
      <c r="E42" s="1506"/>
      <c r="F42" s="1507"/>
      <c r="G42" s="579"/>
      <c r="AD42">
        <f>COUNTIF(입력!$J$3:$J$142,AC42)</f>
        <v>95</v>
      </c>
    </row>
    <row r="43" spans="1:34" ht="80.099999999999994" customHeight="1">
      <c r="A43" s="1516"/>
      <c r="B43" s="579" t="s">
        <v>309</v>
      </c>
      <c r="C43" s="1505">
        <f ca="1">OFFSET(입력!$B$3,B38-1+$S$1*20,13)</f>
        <v>0</v>
      </c>
      <c r="D43" s="1506"/>
      <c r="E43" s="1506"/>
      <c r="F43" s="1507"/>
      <c r="G43" s="579"/>
      <c r="AD43">
        <f>COUNTIF(입력!$J$3:$J$142,AC43)</f>
        <v>95</v>
      </c>
    </row>
    <row r="44" spans="1:34" ht="35.1" customHeight="1">
      <c r="A44" s="1509" t="s">
        <v>525</v>
      </c>
      <c r="B44" s="1510"/>
      <c r="C44" s="1505" t="s">
        <v>524</v>
      </c>
      <c r="D44" s="1506"/>
      <c r="E44" s="1506"/>
      <c r="F44" s="1507"/>
      <c r="G44" s="579" t="str">
        <f ca="1">IF(OFFSET(입력!$B$3,B38-1+$S$1*20,14)="제거대상의 대부분이 목본류","(○)","")</f>
        <v/>
      </c>
      <c r="AD44">
        <f>COUNTIF(입력!$J$3:$J$142,AC44)</f>
        <v>95</v>
      </c>
    </row>
    <row r="45" spans="1:34" ht="35.1" customHeight="1">
      <c r="A45" s="1511"/>
      <c r="B45" s="1512"/>
      <c r="C45" s="1505" t="s">
        <v>523</v>
      </c>
      <c r="D45" s="1506"/>
      <c r="E45" s="1506"/>
      <c r="F45" s="1507"/>
      <c r="G45" s="579" t="str">
        <f ca="1">IF(OFFSET(입력!$B$3,B38-1+$S$1*20,14)="제거대상의 대부분이 초본류","(○)","")</f>
        <v/>
      </c>
      <c r="AD45">
        <f>COUNTIF(입력!$J$3:$J$142,AC45)</f>
        <v>95</v>
      </c>
    </row>
    <row r="46" spans="1:34" ht="35.1" customHeight="1">
      <c r="A46" s="1513"/>
      <c r="B46" s="1514"/>
      <c r="C46" s="1505" t="s">
        <v>521</v>
      </c>
      <c r="D46" s="1506"/>
      <c r="E46" s="1506"/>
      <c r="F46" s="1507"/>
      <c r="G46" s="579" t="str">
        <f ca="1">IF(OFFSET(입력!$B$3,B38-1+$S$1*20,14)="제거대상은 목본류+초본류 혼합","(○)","")</f>
        <v/>
      </c>
      <c r="AD46">
        <f>COUNTIF(입력!$J$3:$J$142,AC46)</f>
        <v>95</v>
      </c>
    </row>
    <row r="47" spans="1:34" ht="35.1" customHeight="1">
      <c r="A47" s="1509" t="s">
        <v>555</v>
      </c>
      <c r="B47" s="1510"/>
      <c r="C47" s="1505" t="s">
        <v>520</v>
      </c>
      <c r="D47" s="1506"/>
      <c r="E47" s="1506"/>
      <c r="F47" s="1507"/>
      <c r="G47" s="579" t="str">
        <f ca="1">IF(OFFSET(입력!$B$3,B38-1+$S$1*20,15)="조림 당해 연도","(○)","")</f>
        <v/>
      </c>
      <c r="AD47">
        <f>COUNTIF(입력!$J$3:$J$142,AC47)</f>
        <v>95</v>
      </c>
    </row>
    <row r="48" spans="1:34" ht="35.1" customHeight="1">
      <c r="A48" s="1511"/>
      <c r="B48" s="1512"/>
      <c r="C48" s="1505" t="s">
        <v>518</v>
      </c>
      <c r="D48" s="1506"/>
      <c r="E48" s="1506"/>
      <c r="F48" s="1507"/>
      <c r="G48" s="579" t="str">
        <f ca="1">IF(OFFSET(입력!$B$3,B38-1+$S$1*20,15)="조림 2년 차","(○)","")</f>
        <v/>
      </c>
      <c r="AD48">
        <f>COUNTIF(입력!$J$3:$J$142,AC48)</f>
        <v>95</v>
      </c>
    </row>
    <row r="49" spans="1:34" ht="35.1" customHeight="1">
      <c r="A49" s="1513"/>
      <c r="B49" s="1514"/>
      <c r="C49" s="1505" t="s">
        <v>516</v>
      </c>
      <c r="D49" s="1506"/>
      <c r="E49" s="1506"/>
      <c r="F49" s="1507"/>
      <c r="G49" s="579" t="str">
        <f ca="1">IF(OFFSET(입력!$B$3,B38-1+$S$1*20,15)="조림 3년 차 이상","(○)","")</f>
        <v/>
      </c>
      <c r="AD49">
        <f>COUNTIF(입력!$J$3:$J$142,AC49)</f>
        <v>95</v>
      </c>
    </row>
    <row r="50" spans="1:34" ht="105.75" customHeight="1">
      <c r="A50" s="1504" t="s">
        <v>297</v>
      </c>
      <c r="B50" s="1504"/>
      <c r="C50" s="1505"/>
      <c r="D50" s="1506"/>
      <c r="E50" s="1506"/>
      <c r="F50" s="1506"/>
      <c r="G50" s="1507"/>
      <c r="AD50">
        <f>COUNTIF(입력!$J$3:$J$142,AC50)</f>
        <v>95</v>
      </c>
    </row>
    <row r="51" spans="1:34" ht="39.75" customHeight="1">
      <c r="A51" s="1508" t="s">
        <v>558</v>
      </c>
      <c r="B51" s="1508"/>
      <c r="C51" s="1508"/>
      <c r="D51" s="1508"/>
      <c r="AD51">
        <f>COUNTIF(입력!$J$3:$J$142,AC51)</f>
        <v>95</v>
      </c>
    </row>
    <row r="52" spans="1:34" ht="39.75" customHeight="1">
      <c r="A52" s="1517" t="str">
        <f ca="1">"풀베기 표준지 조사야장 ("&amp;OFFSET(입력!$A$3,B55-1+$S$1*20,0)&amp;")"</f>
        <v>풀베기 표준지 조사야장 (0)</v>
      </c>
      <c r="B52" s="1518"/>
      <c r="C52" s="1518"/>
      <c r="D52" s="1518"/>
      <c r="E52" s="1518"/>
      <c r="F52" s="1518"/>
      <c r="G52" s="1519"/>
      <c r="S52" s="3">
        <f ca="1">IFERROR(IF(RIGHT(MID(CELL("filename",A52),FIND("]",CELL("filename",A52))+1,255),2)&gt;=10,RIGHT(MID(CELL("filename",A52),FIND("]",CELL("filename",A52))+1,255),2)-1,RIGHT(MID(CELL("filename",A52),FIND("]",CELL("filename",A52))+1,255),1)-1),RIGHT(MID(CELL("filename",A52),FIND("]",CELL("filename",A52))+1,255),1)-1)</f>
        <v>3</v>
      </c>
    </row>
    <row r="53" spans="1:34" ht="39.75" customHeight="1">
      <c r="A53" s="1520" t="s">
        <v>556</v>
      </c>
      <c r="B53" s="1520"/>
      <c r="C53" s="1520"/>
      <c r="D53" s="1520"/>
      <c r="E53" s="584"/>
      <c r="F53" s="584"/>
      <c r="G53" s="584"/>
    </row>
    <row r="54" spans="1:34" ht="39.75" customHeight="1">
      <c r="A54" s="579" t="s">
        <v>551</v>
      </c>
      <c r="B54" s="583">
        <f ca="1">OFFSET(입력!$B$3,B55-1+$S$1*20,2)</f>
        <v>0</v>
      </c>
      <c r="C54" s="582">
        <f ca="1">OFFSET(입력!$B$3,B55-1+$S$1*20,3)</f>
        <v>0</v>
      </c>
      <c r="D54" s="579" t="s">
        <v>550</v>
      </c>
      <c r="E54" s="1505">
        <f ca="1">OFFSET(입력!$B$3,B55-1+$S$1*20,1)</f>
        <v>0</v>
      </c>
      <c r="F54" s="1506"/>
      <c r="G54" s="1507"/>
      <c r="AC54" s="578" t="s">
        <v>342</v>
      </c>
      <c r="AD54">
        <f>COUNTIF(입력!$J$3:$J$142,AC54)</f>
        <v>26</v>
      </c>
      <c r="AH54" s="578">
        <f>COUNTIF(입력!$J$3:$J$142,AC54)</f>
        <v>26</v>
      </c>
    </row>
    <row r="55" spans="1:34" ht="39.75" customHeight="1">
      <c r="A55" s="579" t="s">
        <v>547</v>
      </c>
      <c r="B55" s="1504">
        <f>ROUNDDOWN(ROW()/17,0)+1</f>
        <v>4</v>
      </c>
      <c r="C55" s="1504"/>
      <c r="D55" s="579" t="s">
        <v>546</v>
      </c>
      <c r="E55" s="579" t="s">
        <v>545</v>
      </c>
      <c r="F55" s="579" t="s">
        <v>544</v>
      </c>
      <c r="G55" s="585">
        <f ca="1">OFFSET(입력!$B$3,B55-1+$S$1*20,4)</f>
        <v>0</v>
      </c>
      <c r="AC55" s="578"/>
      <c r="AD55">
        <f>COUNTIF(입력!$J$3:$J$142,AC55)</f>
        <v>95</v>
      </c>
      <c r="AH55" s="578"/>
    </row>
    <row r="56" spans="1:34" ht="39.75" customHeight="1">
      <c r="A56" s="579" t="s">
        <v>571</v>
      </c>
      <c r="B56" s="580" t="s">
        <v>542</v>
      </c>
      <c r="C56" s="581">
        <f ca="1">ROUND(OFFSET(입력!$B$3,B55-1+$S$1*20,10),0)</f>
        <v>0</v>
      </c>
      <c r="D56" s="581" t="s">
        <v>541</v>
      </c>
      <c r="E56" s="581">
        <f ca="1">ROUND(OFFSET(입력!$B$3,B55-1+$S$1*20,11),0)</f>
        <v>0</v>
      </c>
      <c r="F56" s="579" t="s">
        <v>540</v>
      </c>
      <c r="G56" s="579" t="s">
        <v>572</v>
      </c>
      <c r="AC56" s="578"/>
      <c r="AD56">
        <f>COUNTIF(입력!$J$3:$J$142,AC56)</f>
        <v>95</v>
      </c>
      <c r="AH56" s="578"/>
    </row>
    <row r="57" spans="1:34" ht="39.75" customHeight="1">
      <c r="A57" s="579" t="s">
        <v>408</v>
      </c>
      <c r="B57" s="1504">
        <f ca="1">OFFSET(입력!$B$3,B55-1+$S$1*20,8)</f>
        <v>0</v>
      </c>
      <c r="C57" s="1504"/>
      <c r="D57" s="579" t="s">
        <v>536</v>
      </c>
      <c r="E57" s="586">
        <f ca="1">OFFSET(입력!$B$3,B55-1+$S$1*20,7)</f>
        <v>0</v>
      </c>
      <c r="F57" s="579" t="s">
        <v>535</v>
      </c>
      <c r="G57" s="579">
        <f ca="1">OFFSET(입력!$B$3,B55-1+$S$1*20,9)</f>
        <v>0</v>
      </c>
      <c r="AC57" s="578"/>
      <c r="AD57">
        <f>COUNTIF(입력!$J$3:$J$142,AC57)</f>
        <v>95</v>
      </c>
    </row>
    <row r="58" spans="1:34" ht="39.75" customHeight="1">
      <c r="A58" s="1504" t="s">
        <v>509</v>
      </c>
      <c r="B58" s="1504"/>
      <c r="C58" s="1504" t="s">
        <v>533</v>
      </c>
      <c r="D58" s="1504"/>
      <c r="E58" s="1504"/>
      <c r="F58" s="1504"/>
      <c r="G58" s="579" t="s">
        <v>6</v>
      </c>
      <c r="AD58">
        <f>COUNTIF(입력!$J$3:$J$142,AC58)</f>
        <v>95</v>
      </c>
    </row>
    <row r="59" spans="1:34" ht="80.099999999999994" customHeight="1">
      <c r="A59" s="1515" t="s">
        <v>307</v>
      </c>
      <c r="B59" s="579" t="s">
        <v>308</v>
      </c>
      <c r="C59" s="1505">
        <f ca="1">OFFSET(입력!$B$3,B55-1+$S$1*20,12)</f>
        <v>0</v>
      </c>
      <c r="D59" s="1506"/>
      <c r="E59" s="1506"/>
      <c r="F59" s="1507"/>
      <c r="G59" s="579"/>
      <c r="AD59">
        <f>COUNTIF(입력!$J$3:$J$142,AC59)</f>
        <v>95</v>
      </c>
    </row>
    <row r="60" spans="1:34" ht="80.099999999999994" customHeight="1">
      <c r="A60" s="1516"/>
      <c r="B60" s="579" t="s">
        <v>309</v>
      </c>
      <c r="C60" s="1505">
        <f ca="1">OFFSET(입력!$B$3,B55-1+$S$1*20,13)</f>
        <v>0</v>
      </c>
      <c r="D60" s="1506"/>
      <c r="E60" s="1506"/>
      <c r="F60" s="1507"/>
      <c r="G60" s="579"/>
      <c r="AD60">
        <f>COUNTIF(입력!$J$3:$J$142,AC60)</f>
        <v>95</v>
      </c>
    </row>
    <row r="61" spans="1:34" ht="35.1" customHeight="1">
      <c r="A61" s="1509" t="s">
        <v>525</v>
      </c>
      <c r="B61" s="1510"/>
      <c r="C61" s="1505" t="s">
        <v>524</v>
      </c>
      <c r="D61" s="1506"/>
      <c r="E61" s="1506"/>
      <c r="F61" s="1507"/>
      <c r="G61" s="579" t="str">
        <f ca="1">IF(OFFSET(입력!$B$3,B55-1+$S$1*20,14)="제거대상의 대부분이 목본류","(○)","")</f>
        <v/>
      </c>
      <c r="AD61">
        <f>COUNTIF(입력!$J$3:$J$142,AC61)</f>
        <v>95</v>
      </c>
    </row>
    <row r="62" spans="1:34" ht="35.1" customHeight="1">
      <c r="A62" s="1511"/>
      <c r="B62" s="1512"/>
      <c r="C62" s="1505" t="s">
        <v>523</v>
      </c>
      <c r="D62" s="1506"/>
      <c r="E62" s="1506"/>
      <c r="F62" s="1507"/>
      <c r="G62" s="579" t="str">
        <f ca="1">IF(OFFSET(입력!$B$3,B55-1+$S$1*20,14)="제거대상의 대부분이 초본류","(○)","")</f>
        <v/>
      </c>
      <c r="AD62">
        <f>COUNTIF(입력!$J$3:$J$142,AC62)</f>
        <v>95</v>
      </c>
    </row>
    <row r="63" spans="1:34" ht="35.1" customHeight="1">
      <c r="A63" s="1513"/>
      <c r="B63" s="1514"/>
      <c r="C63" s="1505" t="s">
        <v>521</v>
      </c>
      <c r="D63" s="1506"/>
      <c r="E63" s="1506"/>
      <c r="F63" s="1507"/>
      <c r="G63" s="579" t="str">
        <f ca="1">IF(OFFSET(입력!$B$3,B55-1+$S$1*20,14)="제거대상은 목본류+초본류 혼합","(○)","")</f>
        <v/>
      </c>
      <c r="AD63">
        <f>COUNTIF(입력!$J$3:$J$142,AC63)</f>
        <v>95</v>
      </c>
    </row>
    <row r="64" spans="1:34" ht="35.1" customHeight="1">
      <c r="A64" s="1509" t="s">
        <v>555</v>
      </c>
      <c r="B64" s="1510"/>
      <c r="C64" s="1505" t="s">
        <v>520</v>
      </c>
      <c r="D64" s="1506"/>
      <c r="E64" s="1506"/>
      <c r="F64" s="1507"/>
      <c r="G64" s="579" t="str">
        <f ca="1">IF(OFFSET(입력!$B$3,B55-1+$S$1*20,15)="조림 당해 연도","(○)","")</f>
        <v/>
      </c>
      <c r="AD64">
        <f>COUNTIF(입력!$J$3:$J$142,AC64)</f>
        <v>95</v>
      </c>
    </row>
    <row r="65" spans="1:34" ht="35.1" customHeight="1">
      <c r="A65" s="1511"/>
      <c r="B65" s="1512"/>
      <c r="C65" s="1505" t="s">
        <v>518</v>
      </c>
      <c r="D65" s="1506"/>
      <c r="E65" s="1506"/>
      <c r="F65" s="1507"/>
      <c r="G65" s="579" t="str">
        <f ca="1">IF(OFFSET(입력!$B$3,B55-1+$S$1*20,15)="조림 2년 차","(○)","")</f>
        <v/>
      </c>
      <c r="AD65">
        <f>COUNTIF(입력!$J$3:$J$142,AC65)</f>
        <v>95</v>
      </c>
    </row>
    <row r="66" spans="1:34" ht="35.1" customHeight="1">
      <c r="A66" s="1513"/>
      <c r="B66" s="1514"/>
      <c r="C66" s="1505" t="s">
        <v>516</v>
      </c>
      <c r="D66" s="1506"/>
      <c r="E66" s="1506"/>
      <c r="F66" s="1507"/>
      <c r="G66" s="579" t="str">
        <f ca="1">IF(OFFSET(입력!$B$3,B55-1+$S$1*20,15)="조림 3년 차 이상","(○)","")</f>
        <v/>
      </c>
      <c r="AD66">
        <f>COUNTIF(입력!$J$3:$J$142,AC66)</f>
        <v>95</v>
      </c>
    </row>
    <row r="67" spans="1:34" ht="105.75" customHeight="1">
      <c r="A67" s="1504" t="s">
        <v>297</v>
      </c>
      <c r="B67" s="1504"/>
      <c r="C67" s="1505"/>
      <c r="D67" s="1506"/>
      <c r="E67" s="1506"/>
      <c r="F67" s="1506"/>
      <c r="G67" s="1507"/>
      <c r="AD67">
        <f>COUNTIF(입력!$J$3:$J$142,AC67)</f>
        <v>95</v>
      </c>
    </row>
    <row r="68" spans="1:34" ht="39.75" customHeight="1">
      <c r="A68" s="1508" t="s">
        <v>558</v>
      </c>
      <c r="B68" s="1508"/>
      <c r="C68" s="1508"/>
      <c r="D68" s="1508"/>
      <c r="AD68">
        <f>COUNTIF(입력!$J$3:$J$142,AC68)</f>
        <v>95</v>
      </c>
    </row>
    <row r="69" spans="1:34" ht="39.75" customHeight="1">
      <c r="A69" s="1517" t="str">
        <f ca="1">"풀베기 표준지 조사야장 ("&amp;OFFSET(입력!$A$3,B72-1+$S$1*20,0)&amp;")"</f>
        <v>풀베기 표준지 조사야장 (0)</v>
      </c>
      <c r="B69" s="1518"/>
      <c r="C69" s="1518"/>
      <c r="D69" s="1518"/>
      <c r="E69" s="1518"/>
      <c r="F69" s="1518"/>
      <c r="G69" s="1519"/>
      <c r="S69" s="3">
        <f ca="1">IFERROR(IF(RIGHT(MID(CELL("filename",A69),FIND("]",CELL("filename",A69))+1,255),2)&gt;=10,RIGHT(MID(CELL("filename",A69),FIND("]",CELL("filename",A69))+1,255),2)-1,RIGHT(MID(CELL("filename",A69),FIND("]",CELL("filename",A69))+1,255),1)-1),RIGHT(MID(CELL("filename",A69),FIND("]",CELL("filename",A69))+1,255),1)-1)</f>
        <v>3</v>
      </c>
    </row>
    <row r="70" spans="1:34" ht="39.75" customHeight="1">
      <c r="A70" s="1520" t="s">
        <v>556</v>
      </c>
      <c r="B70" s="1520"/>
      <c r="C70" s="1520"/>
      <c r="D70" s="1520"/>
      <c r="E70" s="584"/>
      <c r="F70" s="584"/>
      <c r="G70" s="584"/>
    </row>
    <row r="71" spans="1:34" ht="39.75" customHeight="1">
      <c r="A71" s="579" t="s">
        <v>551</v>
      </c>
      <c r="B71" s="583">
        <f ca="1">OFFSET(입력!$B$3,B72-1+$S$1*20,2)</f>
        <v>0</v>
      </c>
      <c r="C71" s="582">
        <f ca="1">OFFSET(입력!$B$3,B72-1+$S$1*20,3)</f>
        <v>0</v>
      </c>
      <c r="D71" s="579" t="s">
        <v>550</v>
      </c>
      <c r="E71" s="1505">
        <f ca="1">OFFSET(입력!$B$3,B72-1+$S$1*20,1)</f>
        <v>0</v>
      </c>
      <c r="F71" s="1506"/>
      <c r="G71" s="1507"/>
      <c r="AC71" s="578" t="s">
        <v>342</v>
      </c>
      <c r="AD71">
        <f>COUNTIF(입력!$J$3:$J$142,AC71)</f>
        <v>26</v>
      </c>
      <c r="AH71" s="578">
        <f>COUNTIF(입력!$J$3:$J$142,AC71)</f>
        <v>26</v>
      </c>
    </row>
    <row r="72" spans="1:34" ht="39.75" customHeight="1">
      <c r="A72" s="579" t="s">
        <v>547</v>
      </c>
      <c r="B72" s="1504">
        <f>ROUNDDOWN(ROW()/17,0)+1</f>
        <v>5</v>
      </c>
      <c r="C72" s="1504"/>
      <c r="D72" s="579" t="s">
        <v>546</v>
      </c>
      <c r="E72" s="579" t="s">
        <v>545</v>
      </c>
      <c r="F72" s="579" t="s">
        <v>544</v>
      </c>
      <c r="G72" s="585">
        <f ca="1">OFFSET(입력!$B$3,B72-1+$S$1*20,4)</f>
        <v>0</v>
      </c>
      <c r="AC72" s="578"/>
      <c r="AD72">
        <f>COUNTIF(입력!$J$3:$J$142,AC72)</f>
        <v>95</v>
      </c>
      <c r="AH72" s="578"/>
    </row>
    <row r="73" spans="1:34" ht="39.75" customHeight="1">
      <c r="A73" s="579" t="s">
        <v>571</v>
      </c>
      <c r="B73" s="580" t="s">
        <v>542</v>
      </c>
      <c r="C73" s="581">
        <f ca="1">ROUND(OFFSET(입력!$B$3,B72-1+$S$1*20,10),0)</f>
        <v>0</v>
      </c>
      <c r="D73" s="581" t="s">
        <v>541</v>
      </c>
      <c r="E73" s="581">
        <f ca="1">ROUND(OFFSET(입력!$B$3,B72-1+$S$1*20,11),0)</f>
        <v>0</v>
      </c>
      <c r="F73" s="579" t="s">
        <v>540</v>
      </c>
      <c r="G73" s="579" t="s">
        <v>572</v>
      </c>
      <c r="AC73" s="578"/>
      <c r="AD73">
        <f>COUNTIF(입력!$J$3:$J$142,AC73)</f>
        <v>95</v>
      </c>
      <c r="AH73" s="578"/>
    </row>
    <row r="74" spans="1:34" ht="39.75" customHeight="1">
      <c r="A74" s="579" t="s">
        <v>408</v>
      </c>
      <c r="B74" s="1504">
        <f ca="1">OFFSET(입력!$B$3,B72-1+$S$1*20,8)</f>
        <v>0</v>
      </c>
      <c r="C74" s="1504"/>
      <c r="D74" s="579" t="s">
        <v>536</v>
      </c>
      <c r="E74" s="586">
        <f ca="1">OFFSET(입력!$B$3,B72-1+$S$1*20,7)</f>
        <v>0</v>
      </c>
      <c r="F74" s="579" t="s">
        <v>535</v>
      </c>
      <c r="G74" s="579">
        <f ca="1">OFFSET(입력!$B$3,B72-1+$S$1*20,9)</f>
        <v>0</v>
      </c>
      <c r="AC74" s="578"/>
      <c r="AD74">
        <f>COUNTIF(입력!$J$3:$J$142,AC74)</f>
        <v>95</v>
      </c>
    </row>
    <row r="75" spans="1:34" ht="39.75" customHeight="1">
      <c r="A75" s="1504" t="s">
        <v>509</v>
      </c>
      <c r="B75" s="1504"/>
      <c r="C75" s="1504" t="s">
        <v>533</v>
      </c>
      <c r="D75" s="1504"/>
      <c r="E75" s="1504"/>
      <c r="F75" s="1504"/>
      <c r="G75" s="579" t="s">
        <v>6</v>
      </c>
      <c r="AD75">
        <f>COUNTIF(입력!$J$3:$J$142,AC75)</f>
        <v>95</v>
      </c>
    </row>
    <row r="76" spans="1:34" ht="80.099999999999994" customHeight="1">
      <c r="A76" s="1515" t="s">
        <v>307</v>
      </c>
      <c r="B76" s="579" t="s">
        <v>308</v>
      </c>
      <c r="C76" s="1505">
        <f ca="1">OFFSET(입력!$B$3,B72-1+$S$1*20,12)</f>
        <v>0</v>
      </c>
      <c r="D76" s="1506"/>
      <c r="E76" s="1506"/>
      <c r="F76" s="1507"/>
      <c r="G76" s="579"/>
      <c r="AD76">
        <f>COUNTIF(입력!$J$3:$J$142,AC76)</f>
        <v>95</v>
      </c>
    </row>
    <row r="77" spans="1:34" ht="80.099999999999994" customHeight="1">
      <c r="A77" s="1516"/>
      <c r="B77" s="579" t="s">
        <v>309</v>
      </c>
      <c r="C77" s="1505">
        <f ca="1">OFFSET(입력!$B$3,B72-1+$S$1*20,13)</f>
        <v>0</v>
      </c>
      <c r="D77" s="1506"/>
      <c r="E77" s="1506"/>
      <c r="F77" s="1507"/>
      <c r="G77" s="579"/>
      <c r="AD77">
        <f>COUNTIF(입력!$J$3:$J$142,AC77)</f>
        <v>95</v>
      </c>
    </row>
    <row r="78" spans="1:34" ht="35.1" customHeight="1">
      <c r="A78" s="1509" t="s">
        <v>525</v>
      </c>
      <c r="B78" s="1510"/>
      <c r="C78" s="1505" t="s">
        <v>524</v>
      </c>
      <c r="D78" s="1506"/>
      <c r="E78" s="1506"/>
      <c r="F78" s="1507"/>
      <c r="G78" s="579" t="str">
        <f ca="1">IF(OFFSET(입력!$B$3,B72-1+$S$1*20,14)="제거대상의 대부분이 목본류","(○)","")</f>
        <v/>
      </c>
      <c r="AD78">
        <f>COUNTIF(입력!$J$3:$J$142,AC78)</f>
        <v>95</v>
      </c>
    </row>
    <row r="79" spans="1:34" ht="35.1" customHeight="1">
      <c r="A79" s="1511"/>
      <c r="B79" s="1512"/>
      <c r="C79" s="1505" t="s">
        <v>523</v>
      </c>
      <c r="D79" s="1506"/>
      <c r="E79" s="1506"/>
      <c r="F79" s="1507"/>
      <c r="G79" s="579" t="str">
        <f ca="1">IF(OFFSET(입력!$B$3,B72-1+$S$1*20,14)="제거대상의 대부분이 초본류","(○)","")</f>
        <v/>
      </c>
      <c r="AD79">
        <f>COUNTIF(입력!$J$3:$J$142,AC79)</f>
        <v>95</v>
      </c>
    </row>
    <row r="80" spans="1:34" ht="35.1" customHeight="1">
      <c r="A80" s="1513"/>
      <c r="B80" s="1514"/>
      <c r="C80" s="1505" t="s">
        <v>521</v>
      </c>
      <c r="D80" s="1506"/>
      <c r="E80" s="1506"/>
      <c r="F80" s="1507"/>
      <c r="G80" s="579" t="str">
        <f ca="1">IF(OFFSET(입력!$B$3,B72-1+$S$1*20,14)="제거대상은 목본류+초본류 혼합","(○)","")</f>
        <v/>
      </c>
      <c r="AD80">
        <f>COUNTIF(입력!$J$3:$J$142,AC80)</f>
        <v>95</v>
      </c>
    </row>
    <row r="81" spans="1:34" ht="35.1" customHeight="1">
      <c r="A81" s="1509" t="s">
        <v>555</v>
      </c>
      <c r="B81" s="1510"/>
      <c r="C81" s="1505" t="s">
        <v>520</v>
      </c>
      <c r="D81" s="1506"/>
      <c r="E81" s="1506"/>
      <c r="F81" s="1507"/>
      <c r="G81" s="579" t="str">
        <f ca="1">IF(OFFSET(입력!$B$3,B72-1+$S$1*20,15)="조림 당해 연도","(○)","")</f>
        <v/>
      </c>
      <c r="AD81">
        <f>COUNTIF(입력!$J$3:$J$142,AC81)</f>
        <v>95</v>
      </c>
    </row>
    <row r="82" spans="1:34" ht="35.1" customHeight="1">
      <c r="A82" s="1511"/>
      <c r="B82" s="1512"/>
      <c r="C82" s="1505" t="s">
        <v>518</v>
      </c>
      <c r="D82" s="1506"/>
      <c r="E82" s="1506"/>
      <c r="F82" s="1507"/>
      <c r="G82" s="579" t="str">
        <f ca="1">IF(OFFSET(입력!$B$3,B72-1+$S$1*20,15)="조림 2년 차","(○)","")</f>
        <v/>
      </c>
      <c r="AD82">
        <f>COUNTIF(입력!$J$3:$J$142,AC82)</f>
        <v>95</v>
      </c>
    </row>
    <row r="83" spans="1:34" ht="35.1" customHeight="1">
      <c r="A83" s="1513"/>
      <c r="B83" s="1514"/>
      <c r="C83" s="1505" t="s">
        <v>516</v>
      </c>
      <c r="D83" s="1506"/>
      <c r="E83" s="1506"/>
      <c r="F83" s="1507"/>
      <c r="G83" s="579" t="str">
        <f ca="1">IF(OFFSET(입력!$B$3,B72-1+$S$1*20,15)="조림 3년 차 이상","(○)","")</f>
        <v/>
      </c>
      <c r="AD83">
        <f>COUNTIF(입력!$J$3:$J$142,AC83)</f>
        <v>95</v>
      </c>
    </row>
    <row r="84" spans="1:34" ht="105.75" customHeight="1">
      <c r="A84" s="1504" t="s">
        <v>297</v>
      </c>
      <c r="B84" s="1504"/>
      <c r="C84" s="1505"/>
      <c r="D84" s="1506"/>
      <c r="E84" s="1506"/>
      <c r="F84" s="1506"/>
      <c r="G84" s="1507"/>
      <c r="AD84">
        <f>COUNTIF(입력!$J$3:$J$142,AC84)</f>
        <v>95</v>
      </c>
    </row>
    <row r="85" spans="1:34" ht="39.75" customHeight="1">
      <c r="A85" s="1508" t="s">
        <v>558</v>
      </c>
      <c r="B85" s="1508"/>
      <c r="C85" s="1508"/>
      <c r="D85" s="1508"/>
      <c r="AD85">
        <f>COUNTIF(입력!$J$3:$J$142,AC85)</f>
        <v>95</v>
      </c>
    </row>
    <row r="86" spans="1:34" ht="39.75" customHeight="1">
      <c r="A86" s="1517" t="str">
        <f ca="1">"풀베기 표준지 조사야장 ("&amp;OFFSET(입력!$A$3,B89-1+$S$1*20,0)&amp;")"</f>
        <v>풀베기 표준지 조사야장 (0)</v>
      </c>
      <c r="B86" s="1518"/>
      <c r="C86" s="1518"/>
      <c r="D86" s="1518"/>
      <c r="E86" s="1518"/>
      <c r="F86" s="1518"/>
      <c r="G86" s="1519"/>
      <c r="S86" s="3">
        <f ca="1">IFERROR(IF(RIGHT(MID(CELL("filename",A86),FIND("]",CELL("filename",A86))+1,255),2)&gt;=10,RIGHT(MID(CELL("filename",A86),FIND("]",CELL("filename",A86))+1,255),2)-1,RIGHT(MID(CELL("filename",A86),FIND("]",CELL("filename",A86))+1,255),1)-1),RIGHT(MID(CELL("filename",A86),FIND("]",CELL("filename",A86))+1,255),1)-1)</f>
        <v>3</v>
      </c>
    </row>
    <row r="87" spans="1:34" ht="39.75" customHeight="1">
      <c r="A87" s="1520" t="s">
        <v>556</v>
      </c>
      <c r="B87" s="1520"/>
      <c r="C87" s="1520"/>
      <c r="D87" s="1520"/>
      <c r="E87" s="584"/>
      <c r="F87" s="584"/>
      <c r="G87" s="584"/>
    </row>
    <row r="88" spans="1:34" ht="39.75" customHeight="1">
      <c r="A88" s="579" t="s">
        <v>551</v>
      </c>
      <c r="B88" s="583">
        <f ca="1">OFFSET(입력!$B$3,B89-1+$S$1*20,2)</f>
        <v>0</v>
      </c>
      <c r="C88" s="582">
        <f ca="1">OFFSET(입력!$B$3,B89-1+$S$1*20,3)</f>
        <v>0</v>
      </c>
      <c r="D88" s="579" t="s">
        <v>550</v>
      </c>
      <c r="E88" s="1505">
        <f ca="1">OFFSET(입력!$B$3,B89-1+$S$1*20,1)</f>
        <v>0</v>
      </c>
      <c r="F88" s="1506"/>
      <c r="G88" s="1507"/>
      <c r="AC88" s="578" t="s">
        <v>342</v>
      </c>
      <c r="AD88">
        <f>COUNTIF(입력!$J$3:$J$142,AC88)</f>
        <v>26</v>
      </c>
      <c r="AH88" s="578">
        <f>COUNTIF(입력!$J$3:$J$142,AC88)</f>
        <v>26</v>
      </c>
    </row>
    <row r="89" spans="1:34" ht="39.75" customHeight="1">
      <c r="A89" s="579" t="s">
        <v>547</v>
      </c>
      <c r="B89" s="1504">
        <f>ROUNDDOWN(ROW()/17,0)+1</f>
        <v>6</v>
      </c>
      <c r="C89" s="1504"/>
      <c r="D89" s="579" t="s">
        <v>546</v>
      </c>
      <c r="E89" s="579" t="s">
        <v>545</v>
      </c>
      <c r="F89" s="579" t="s">
        <v>544</v>
      </c>
      <c r="G89" s="585">
        <f ca="1">OFFSET(입력!$B$3,B89-1+$S$1*20,4)</f>
        <v>0</v>
      </c>
      <c r="AC89" s="578"/>
      <c r="AD89">
        <f>COUNTIF(입력!$J$3:$J$142,AC89)</f>
        <v>95</v>
      </c>
      <c r="AH89" s="578"/>
    </row>
    <row r="90" spans="1:34" ht="39.75" customHeight="1">
      <c r="A90" s="579" t="s">
        <v>571</v>
      </c>
      <c r="B90" s="580" t="s">
        <v>542</v>
      </c>
      <c r="C90" s="581">
        <f ca="1">ROUND(OFFSET(입력!$B$3,B89-1+$S$1*20,10),0)</f>
        <v>0</v>
      </c>
      <c r="D90" s="581" t="s">
        <v>541</v>
      </c>
      <c r="E90" s="581">
        <f ca="1">ROUND(OFFSET(입력!$B$3,B89-1+$S$1*20,11),0)</f>
        <v>0</v>
      </c>
      <c r="F90" s="579" t="s">
        <v>540</v>
      </c>
      <c r="G90" s="579" t="s">
        <v>572</v>
      </c>
      <c r="AC90" s="578"/>
      <c r="AD90">
        <f>COUNTIF(입력!$J$3:$J$142,AC90)</f>
        <v>95</v>
      </c>
      <c r="AH90" s="578"/>
    </row>
    <row r="91" spans="1:34" ht="39.75" customHeight="1">
      <c r="A91" s="579" t="s">
        <v>408</v>
      </c>
      <c r="B91" s="1504">
        <f ca="1">OFFSET(입력!$B$3,B89-1+$S$1*20,8)</f>
        <v>0</v>
      </c>
      <c r="C91" s="1504"/>
      <c r="D91" s="579" t="s">
        <v>536</v>
      </c>
      <c r="E91" s="586">
        <f ca="1">OFFSET(입력!$B$3,B89-1+$S$1*20,7)</f>
        <v>0</v>
      </c>
      <c r="F91" s="579" t="s">
        <v>535</v>
      </c>
      <c r="G91" s="579">
        <f ca="1">OFFSET(입력!$B$3,B89-1+$S$1*20,9)</f>
        <v>0</v>
      </c>
      <c r="AC91" s="578"/>
      <c r="AD91">
        <f>COUNTIF(입력!$J$3:$J$142,AC91)</f>
        <v>95</v>
      </c>
    </row>
    <row r="92" spans="1:34" ht="39.75" customHeight="1">
      <c r="A92" s="1504" t="s">
        <v>509</v>
      </c>
      <c r="B92" s="1504"/>
      <c r="C92" s="1504" t="s">
        <v>533</v>
      </c>
      <c r="D92" s="1504"/>
      <c r="E92" s="1504"/>
      <c r="F92" s="1504"/>
      <c r="G92" s="579" t="s">
        <v>6</v>
      </c>
      <c r="AD92">
        <f>COUNTIF(입력!$J$3:$J$142,AC92)</f>
        <v>95</v>
      </c>
    </row>
    <row r="93" spans="1:34" ht="80.099999999999994" customHeight="1">
      <c r="A93" s="1515" t="s">
        <v>307</v>
      </c>
      <c r="B93" s="579" t="s">
        <v>308</v>
      </c>
      <c r="C93" s="1505">
        <f ca="1">OFFSET(입력!$B$3,B89-1+$S$1*20,12)</f>
        <v>0</v>
      </c>
      <c r="D93" s="1506"/>
      <c r="E93" s="1506"/>
      <c r="F93" s="1507"/>
      <c r="G93" s="579"/>
      <c r="AD93">
        <f>COUNTIF(입력!$J$3:$J$142,AC93)</f>
        <v>95</v>
      </c>
    </row>
    <row r="94" spans="1:34" ht="80.099999999999994" customHeight="1">
      <c r="A94" s="1516"/>
      <c r="B94" s="579" t="s">
        <v>309</v>
      </c>
      <c r="C94" s="1505">
        <f ca="1">OFFSET(입력!$B$3,B89-1+$S$1*20,13)</f>
        <v>0</v>
      </c>
      <c r="D94" s="1506"/>
      <c r="E94" s="1506"/>
      <c r="F94" s="1507"/>
      <c r="G94" s="579"/>
      <c r="AD94">
        <f>COUNTIF(입력!$J$3:$J$142,AC94)</f>
        <v>95</v>
      </c>
    </row>
    <row r="95" spans="1:34" ht="35.1" customHeight="1">
      <c r="A95" s="1509" t="s">
        <v>525</v>
      </c>
      <c r="B95" s="1510"/>
      <c r="C95" s="1505" t="s">
        <v>524</v>
      </c>
      <c r="D95" s="1506"/>
      <c r="E95" s="1506"/>
      <c r="F95" s="1507"/>
      <c r="G95" s="579" t="str">
        <f ca="1">IF(OFFSET(입력!$B$3,B89-1+$S$1*20,14)="제거대상의 대부분이 목본류","(○)","")</f>
        <v/>
      </c>
      <c r="AD95">
        <f>COUNTIF(입력!$J$3:$J$142,AC95)</f>
        <v>95</v>
      </c>
    </row>
    <row r="96" spans="1:34" ht="35.1" customHeight="1">
      <c r="A96" s="1511"/>
      <c r="B96" s="1512"/>
      <c r="C96" s="1505" t="s">
        <v>523</v>
      </c>
      <c r="D96" s="1506"/>
      <c r="E96" s="1506"/>
      <c r="F96" s="1507"/>
      <c r="G96" s="579" t="str">
        <f ca="1">IF(OFFSET(입력!$B$3,B89-1+$S$1*20,14)="제거대상의 대부분이 초본류","(○)","")</f>
        <v/>
      </c>
      <c r="AD96">
        <f>COUNTIF(입력!$J$3:$J$142,AC96)</f>
        <v>95</v>
      </c>
    </row>
    <row r="97" spans="1:30" ht="35.1" customHeight="1">
      <c r="A97" s="1513"/>
      <c r="B97" s="1514"/>
      <c r="C97" s="1505" t="s">
        <v>521</v>
      </c>
      <c r="D97" s="1506"/>
      <c r="E97" s="1506"/>
      <c r="F97" s="1507"/>
      <c r="G97" s="579" t="str">
        <f ca="1">IF(OFFSET(입력!$B$3,B89-1+$S$1*20,14)="제거대상은 목본류+초본류 혼합","(○)","")</f>
        <v/>
      </c>
      <c r="AD97">
        <f>COUNTIF(입력!$J$3:$J$142,AC97)</f>
        <v>95</v>
      </c>
    </row>
    <row r="98" spans="1:30" ht="35.1" customHeight="1">
      <c r="A98" s="1509" t="s">
        <v>555</v>
      </c>
      <c r="B98" s="1510"/>
      <c r="C98" s="1505" t="s">
        <v>520</v>
      </c>
      <c r="D98" s="1506"/>
      <c r="E98" s="1506"/>
      <c r="F98" s="1507"/>
      <c r="G98" s="579" t="str">
        <f ca="1">IF(OFFSET(입력!$B$3,B89-1+$S$1*20,15)="조림 당해 연도","(○)","")</f>
        <v/>
      </c>
      <c r="AD98">
        <f>COUNTIF(입력!$J$3:$J$142,AC98)</f>
        <v>95</v>
      </c>
    </row>
    <row r="99" spans="1:30" ht="35.1" customHeight="1">
      <c r="A99" s="1511"/>
      <c r="B99" s="1512"/>
      <c r="C99" s="1505" t="s">
        <v>518</v>
      </c>
      <c r="D99" s="1506"/>
      <c r="E99" s="1506"/>
      <c r="F99" s="1507"/>
      <c r="G99" s="579" t="str">
        <f ca="1">IF(OFFSET(입력!$B$3,B89-1+$S$1*20,15)="조림 2년 차","(○)","")</f>
        <v/>
      </c>
      <c r="AD99">
        <f>COUNTIF(입력!$J$3:$J$142,AC99)</f>
        <v>95</v>
      </c>
    </row>
    <row r="100" spans="1:30" ht="35.1" customHeight="1">
      <c r="A100" s="1513"/>
      <c r="B100" s="1514"/>
      <c r="C100" s="1505" t="s">
        <v>516</v>
      </c>
      <c r="D100" s="1506"/>
      <c r="E100" s="1506"/>
      <c r="F100" s="1507"/>
      <c r="G100" s="579" t="str">
        <f ca="1">IF(OFFSET(입력!$B$3,B89-1+$S$1*20,15)="조림 3년 차 이상","(○)","")</f>
        <v/>
      </c>
      <c r="AD100">
        <f>COUNTIF(입력!$J$3:$J$142,AC100)</f>
        <v>95</v>
      </c>
    </row>
    <row r="101" spans="1:30" ht="105.75" customHeight="1">
      <c r="A101" s="1504" t="s">
        <v>297</v>
      </c>
      <c r="B101" s="1504"/>
      <c r="C101" s="1505"/>
      <c r="D101" s="1506"/>
      <c r="E101" s="1506"/>
      <c r="F101" s="1506"/>
      <c r="G101" s="1507"/>
      <c r="AD101">
        <f>COUNTIF(입력!$J$3:$J$142,AC101)</f>
        <v>95</v>
      </c>
    </row>
    <row r="102" spans="1:30" ht="39.75" customHeight="1">
      <c r="A102" s="1508" t="s">
        <v>558</v>
      </c>
      <c r="B102" s="1508"/>
      <c r="C102" s="1508"/>
      <c r="D102" s="1508"/>
      <c r="AD102">
        <f>COUNTIF(입력!$J$3:$J$142,AC102)</f>
        <v>95</v>
      </c>
    </row>
  </sheetData>
  <mergeCells count="126">
    <mergeCell ref="A8:A9"/>
    <mergeCell ref="C8:F8"/>
    <mergeCell ref="C9:F9"/>
    <mergeCell ref="A10:B12"/>
    <mergeCell ref="C10:F10"/>
    <mergeCell ref="C11:F11"/>
    <mergeCell ref="C12:F12"/>
    <mergeCell ref="A1:G1"/>
    <mergeCell ref="A2:D2"/>
    <mergeCell ref="E3:G3"/>
    <mergeCell ref="B4:C4"/>
    <mergeCell ref="B6:C6"/>
    <mergeCell ref="A7:B7"/>
    <mergeCell ref="C7:F7"/>
    <mergeCell ref="A17:D17"/>
    <mergeCell ref="A18:G18"/>
    <mergeCell ref="A19:D19"/>
    <mergeCell ref="E20:G20"/>
    <mergeCell ref="B21:C21"/>
    <mergeCell ref="B23:C23"/>
    <mergeCell ref="A13:B15"/>
    <mergeCell ref="C13:F13"/>
    <mergeCell ref="C14:F14"/>
    <mergeCell ref="C15:F15"/>
    <mergeCell ref="A16:B16"/>
    <mergeCell ref="C16:G16"/>
    <mergeCell ref="A24:B24"/>
    <mergeCell ref="C24:F24"/>
    <mergeCell ref="A25:A26"/>
    <mergeCell ref="C25:F25"/>
    <mergeCell ref="C26:F26"/>
    <mergeCell ref="A27:B29"/>
    <mergeCell ref="C27:F27"/>
    <mergeCell ref="C28:F28"/>
    <mergeCell ref="C29:F29"/>
    <mergeCell ref="A34:D34"/>
    <mergeCell ref="A35:G35"/>
    <mergeCell ref="A36:D36"/>
    <mergeCell ref="E37:G37"/>
    <mergeCell ref="B38:C38"/>
    <mergeCell ref="B40:C40"/>
    <mergeCell ref="A30:B32"/>
    <mergeCell ref="C30:F30"/>
    <mergeCell ref="C31:F31"/>
    <mergeCell ref="C32:F32"/>
    <mergeCell ref="A33:B33"/>
    <mergeCell ref="C33:G33"/>
    <mergeCell ref="A41:B41"/>
    <mergeCell ref="C41:F41"/>
    <mergeCell ref="A42:A43"/>
    <mergeCell ref="C42:F42"/>
    <mergeCell ref="C43:F43"/>
    <mergeCell ref="A44:B46"/>
    <mergeCell ref="C44:F44"/>
    <mergeCell ref="C45:F45"/>
    <mergeCell ref="C46:F46"/>
    <mergeCell ref="A51:D51"/>
    <mergeCell ref="A52:G52"/>
    <mergeCell ref="A53:D53"/>
    <mergeCell ref="E54:G54"/>
    <mergeCell ref="B55:C55"/>
    <mergeCell ref="B57:C57"/>
    <mergeCell ref="A47:B49"/>
    <mergeCell ref="C47:F47"/>
    <mergeCell ref="C48:F48"/>
    <mergeCell ref="C49:F49"/>
    <mergeCell ref="A50:B50"/>
    <mergeCell ref="C50:G50"/>
    <mergeCell ref="A58:B58"/>
    <mergeCell ref="C58:F58"/>
    <mergeCell ref="A59:A60"/>
    <mergeCell ref="C59:F59"/>
    <mergeCell ref="C60:F60"/>
    <mergeCell ref="A61:B63"/>
    <mergeCell ref="C61:F61"/>
    <mergeCell ref="C62:F62"/>
    <mergeCell ref="C63:F63"/>
    <mergeCell ref="A68:D68"/>
    <mergeCell ref="A69:G69"/>
    <mergeCell ref="A70:D70"/>
    <mergeCell ref="E71:G71"/>
    <mergeCell ref="B72:C72"/>
    <mergeCell ref="B74:C74"/>
    <mergeCell ref="A64:B66"/>
    <mergeCell ref="C64:F64"/>
    <mergeCell ref="C65:F65"/>
    <mergeCell ref="C66:F66"/>
    <mergeCell ref="A67:B67"/>
    <mergeCell ref="C67:G67"/>
    <mergeCell ref="A75:B75"/>
    <mergeCell ref="C75:F75"/>
    <mergeCell ref="A76:A77"/>
    <mergeCell ref="C76:F76"/>
    <mergeCell ref="C77:F77"/>
    <mergeCell ref="A78:B80"/>
    <mergeCell ref="C78:F78"/>
    <mergeCell ref="C79:F79"/>
    <mergeCell ref="C80:F80"/>
    <mergeCell ref="A85:D85"/>
    <mergeCell ref="A86:G86"/>
    <mergeCell ref="A87:D87"/>
    <mergeCell ref="E88:G88"/>
    <mergeCell ref="B89:C89"/>
    <mergeCell ref="B91:C91"/>
    <mergeCell ref="A81:B83"/>
    <mergeCell ref="C81:F81"/>
    <mergeCell ref="C82:F82"/>
    <mergeCell ref="C83:F83"/>
    <mergeCell ref="A84:B84"/>
    <mergeCell ref="C84:G84"/>
    <mergeCell ref="A102:D102"/>
    <mergeCell ref="A98:B100"/>
    <mergeCell ref="C98:F98"/>
    <mergeCell ref="C99:F99"/>
    <mergeCell ref="C100:F100"/>
    <mergeCell ref="A101:B101"/>
    <mergeCell ref="C101:G101"/>
    <mergeCell ref="A92:B92"/>
    <mergeCell ref="C92:F92"/>
    <mergeCell ref="A93:A94"/>
    <mergeCell ref="C93:F93"/>
    <mergeCell ref="C94:F94"/>
    <mergeCell ref="A95:B97"/>
    <mergeCell ref="C95:F95"/>
    <mergeCell ref="C96:F96"/>
    <mergeCell ref="C97:F97"/>
  </mergeCells>
  <phoneticPr fontId="4" type="noConversion"/>
  <pageMargins left="0.7" right="0.7" top="0.75" bottom="0.75" header="0.3" footer="0.3"/>
  <pageSetup paperSize="9" scale="89" orientation="portrait" r:id="rId1"/>
  <legacyDrawing r:id="rId2"/>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AH102"/>
  <sheetViews>
    <sheetView view="pageBreakPreview" topLeftCell="A9" zoomScale="90" zoomScaleNormal="100" zoomScaleSheetLayoutView="90" workbookViewId="0">
      <selection activeCell="C92" sqref="C92:F92"/>
    </sheetView>
  </sheetViews>
  <sheetFormatPr defaultRowHeight="13.5"/>
  <cols>
    <col min="2" max="2" width="11.88671875" customWidth="1"/>
    <col min="3" max="3" width="13.5546875" customWidth="1"/>
    <col min="5" max="5" width="14.44140625" customWidth="1"/>
    <col min="6" max="6" width="10.77734375" customWidth="1"/>
    <col min="7" max="7" width="16.5546875" customWidth="1"/>
  </cols>
  <sheetData>
    <row r="1" spans="1:34" ht="39.75" customHeight="1">
      <c r="A1" s="1517" t="str">
        <f ca="1">"풀베기 표준지 조사야장 ("&amp;OFFSET(입력!$A$3,B4-1+$S$1*20,0)&amp;")"</f>
        <v>풀베기 표준지 조사야장 (1-0-5-0)</v>
      </c>
      <c r="B1" s="1518"/>
      <c r="C1" s="1518"/>
      <c r="D1" s="1518"/>
      <c r="E1" s="1518"/>
      <c r="F1" s="1518"/>
      <c r="G1" s="1519"/>
      <c r="S1" s="3">
        <f ca="1">IFERROR(IF(RIGHT(MID(CELL("filename",A1),FIND("]",CELL("filename",A1))+1,255),2)&gt;=10,RIGHT(MID(CELL("filename",A1),FIND("]",CELL("filename",A1))+1,255),2)-1,RIGHT(MID(CELL("filename",A1),FIND("]",CELL("filename",A1))+1,255),1)-1),RIGHT(MID(CELL("filename",A1),FIND("]",CELL("filename",A1))+1,255),1)-1)</f>
        <v>4</v>
      </c>
    </row>
    <row r="2" spans="1:34" ht="39.75" customHeight="1">
      <c r="A2" s="1520" t="s">
        <v>556</v>
      </c>
      <c r="B2" s="1520"/>
      <c r="C2" s="1520"/>
      <c r="D2" s="1520"/>
      <c r="E2" s="584"/>
      <c r="F2" s="584"/>
      <c r="G2" s="584"/>
    </row>
    <row r="3" spans="1:34" ht="39.75" customHeight="1">
      <c r="A3" s="579" t="s">
        <v>551</v>
      </c>
      <c r="B3" s="583">
        <f ca="1">OFFSET(입력!$B$3,B4-1+$S$1*20,2)</f>
        <v>2026</v>
      </c>
      <c r="C3" s="582" t="str">
        <f ca="1">OFFSET(입력!$B$3,B4-1+$S$1*20,3)</f>
        <v>05.26-06.04</v>
      </c>
      <c r="D3" s="579" t="s">
        <v>550</v>
      </c>
      <c r="E3" s="1505" t="str">
        <f ca="1">OFFSET(입력!$B$3,B4-1+$S$1*20,1)</f>
        <v>양구군 국토정중앙면 야촌리 산50번지</v>
      </c>
      <c r="F3" s="1506"/>
      <c r="G3" s="1507"/>
      <c r="AC3" s="578" t="s">
        <v>342</v>
      </c>
      <c r="AD3">
        <f>COUNTIF(입력!$J$3:$J$142,AC3)</f>
        <v>26</v>
      </c>
      <c r="AH3" s="578">
        <f>COUNTIF(입력!$J$3:$J$142,AC3)</f>
        <v>26</v>
      </c>
    </row>
    <row r="4" spans="1:34" ht="39.75" customHeight="1">
      <c r="A4" s="579" t="s">
        <v>547</v>
      </c>
      <c r="B4" s="1504">
        <f>ROUNDDOWN(ROW()/17,0)+1</f>
        <v>1</v>
      </c>
      <c r="C4" s="1504"/>
      <c r="D4" s="579" t="s">
        <v>546</v>
      </c>
      <c r="E4" s="579" t="s">
        <v>545</v>
      </c>
      <c r="F4" s="579" t="s">
        <v>544</v>
      </c>
      <c r="G4" s="585">
        <f ca="1">OFFSET(입력!$B$3,B4-1+$S$1*20,4)</f>
        <v>0.02</v>
      </c>
      <c r="AC4" s="578"/>
      <c r="AD4">
        <f>COUNTIF(입력!$J$3:$J$142,AC4)</f>
        <v>95</v>
      </c>
      <c r="AH4" s="578"/>
    </row>
    <row r="5" spans="1:34" ht="39.75" customHeight="1">
      <c r="A5" s="579" t="s">
        <v>571</v>
      </c>
      <c r="B5" s="580" t="s">
        <v>542</v>
      </c>
      <c r="C5" s="581">
        <f ca="1">ROUND(OFFSET(입력!$B$3,B4-1+$S$1*20,10),0)</f>
        <v>291076</v>
      </c>
      <c r="D5" s="581" t="s">
        <v>541</v>
      </c>
      <c r="E5" s="581">
        <f ca="1">ROUND(OFFSET(입력!$B$3,B4-1+$S$1*20,11),0)</f>
        <v>615000</v>
      </c>
      <c r="F5" s="579" t="s">
        <v>540</v>
      </c>
      <c r="G5" s="579" t="s">
        <v>572</v>
      </c>
      <c r="AC5" s="578"/>
      <c r="AD5">
        <f>COUNTIF(입력!$J$3:$J$142,AC5)</f>
        <v>95</v>
      </c>
      <c r="AH5" s="578"/>
    </row>
    <row r="6" spans="1:34" ht="39.75" customHeight="1">
      <c r="A6" s="579" t="s">
        <v>408</v>
      </c>
      <c r="B6" s="1504" t="str">
        <f ca="1">OFFSET(입력!$B$3,B4-1+$S$1*20,8)</f>
        <v>음나무</v>
      </c>
      <c r="C6" s="1504"/>
      <c r="D6" s="579" t="s">
        <v>536</v>
      </c>
      <c r="E6" s="586" t="str">
        <f ca="1">OFFSET(입력!$B$3,B4-1+$S$1*20,7)</f>
        <v>2025년</v>
      </c>
      <c r="F6" s="579" t="s">
        <v>535</v>
      </c>
      <c r="G6" s="579" t="str">
        <f ca="1">OFFSET(입력!$B$3,B4-1+$S$1*20,9)</f>
        <v>중묘</v>
      </c>
      <c r="AC6" s="578"/>
      <c r="AD6">
        <f>COUNTIF(입력!$J$3:$J$142,AC6)</f>
        <v>95</v>
      </c>
    </row>
    <row r="7" spans="1:34" ht="39.75" customHeight="1">
      <c r="A7" s="1504" t="s">
        <v>509</v>
      </c>
      <c r="B7" s="1504"/>
      <c r="C7" s="1504" t="s">
        <v>533</v>
      </c>
      <c r="D7" s="1504"/>
      <c r="E7" s="1504"/>
      <c r="F7" s="1504"/>
      <c r="G7" s="579" t="s">
        <v>6</v>
      </c>
      <c r="AD7">
        <f>COUNTIF(입력!$J$3:$J$142,AC7)</f>
        <v>95</v>
      </c>
    </row>
    <row r="8" spans="1:34" ht="80.099999999999994" customHeight="1">
      <c r="A8" s="1515" t="s">
        <v>307</v>
      </c>
      <c r="B8" s="579" t="s">
        <v>308</v>
      </c>
      <c r="C8" s="1505">
        <f ca="1">OFFSET(입력!$B$3,B4-1+$S$1*20,12)</f>
        <v>7</v>
      </c>
      <c r="D8" s="1506"/>
      <c r="E8" s="1506"/>
      <c r="F8" s="1507"/>
      <c r="G8" s="579"/>
      <c r="AD8">
        <f>COUNTIF(입력!$J$3:$J$142,AC8)</f>
        <v>95</v>
      </c>
    </row>
    <row r="9" spans="1:34" ht="80.099999999999994" customHeight="1">
      <c r="A9" s="1516"/>
      <c r="B9" s="579" t="s">
        <v>309</v>
      </c>
      <c r="C9" s="1505">
        <f ca="1">OFFSET(입력!$B$3,B4-1+$S$1*20,13)</f>
        <v>23</v>
      </c>
      <c r="D9" s="1506"/>
      <c r="E9" s="1506"/>
      <c r="F9" s="1507"/>
      <c r="G9" s="579"/>
      <c r="AD9">
        <f>COUNTIF(입력!$J$3:$J$142,AC9)</f>
        <v>95</v>
      </c>
    </row>
    <row r="10" spans="1:34" ht="35.1" customHeight="1">
      <c r="A10" s="1509" t="s">
        <v>525</v>
      </c>
      <c r="B10" s="1510"/>
      <c r="C10" s="1505" t="s">
        <v>524</v>
      </c>
      <c r="D10" s="1506"/>
      <c r="E10" s="1506"/>
      <c r="F10" s="1507"/>
      <c r="G10" s="579" t="str">
        <f ca="1">IF(OFFSET(입력!$B$3,B4-1+$S$1*20,14)="제거대상의 대부분이 목본류","(○)","")</f>
        <v/>
      </c>
      <c r="AD10">
        <f>COUNTIF(입력!$J$3:$J$142,AC10)</f>
        <v>95</v>
      </c>
    </row>
    <row r="11" spans="1:34" ht="35.1" customHeight="1">
      <c r="A11" s="1511"/>
      <c r="B11" s="1512"/>
      <c r="C11" s="1505" t="s">
        <v>523</v>
      </c>
      <c r="D11" s="1506"/>
      <c r="E11" s="1506"/>
      <c r="F11" s="1507"/>
      <c r="G11" s="579" t="str">
        <f ca="1">IF(OFFSET(입력!$B$3,B4-1+$S$1*20,14)="제거대상의 대부분이 초본류","(○)","")</f>
        <v/>
      </c>
      <c r="AD11">
        <f>COUNTIF(입력!$J$3:$J$142,AC11)</f>
        <v>95</v>
      </c>
    </row>
    <row r="12" spans="1:34" ht="35.1" customHeight="1">
      <c r="A12" s="1513"/>
      <c r="B12" s="1514"/>
      <c r="C12" s="1505" t="s">
        <v>521</v>
      </c>
      <c r="D12" s="1506"/>
      <c r="E12" s="1506"/>
      <c r="F12" s="1507"/>
      <c r="G12" s="579" t="str">
        <f ca="1">IF(OFFSET(입력!$B$3,B4-1+$S$1*20,14)="제거대상은 목본류+초본류 혼합","(○)","")</f>
        <v>(○)</v>
      </c>
      <c r="AD12">
        <f>COUNTIF(입력!$J$3:$J$142,AC12)</f>
        <v>95</v>
      </c>
    </row>
    <row r="13" spans="1:34" ht="35.1" customHeight="1">
      <c r="A13" s="1509" t="s">
        <v>555</v>
      </c>
      <c r="B13" s="1510"/>
      <c r="C13" s="1505" t="s">
        <v>520</v>
      </c>
      <c r="D13" s="1506"/>
      <c r="E13" s="1506"/>
      <c r="F13" s="1507"/>
      <c r="G13" s="579" t="str">
        <f ca="1">IF(OFFSET(입력!$B$3,B4-1+$S$1*20,15)="조림 당해 연도","(○)","")</f>
        <v/>
      </c>
      <c r="AD13">
        <f>COUNTIF(입력!$J$3:$J$142,AC13)</f>
        <v>95</v>
      </c>
    </row>
    <row r="14" spans="1:34" ht="35.1" customHeight="1">
      <c r="A14" s="1511"/>
      <c r="B14" s="1512"/>
      <c r="C14" s="1505" t="s">
        <v>518</v>
      </c>
      <c r="D14" s="1506"/>
      <c r="E14" s="1506"/>
      <c r="F14" s="1507"/>
      <c r="G14" s="579" t="str">
        <f ca="1">IF(OFFSET(입력!$B$3,B4-1+$S$1*20,15)="조림 2년 차","(○)","")</f>
        <v>(○)</v>
      </c>
      <c r="AD14">
        <f>COUNTIF(입력!$J$3:$J$142,AC14)</f>
        <v>95</v>
      </c>
    </row>
    <row r="15" spans="1:34" ht="35.1" customHeight="1">
      <c r="A15" s="1513"/>
      <c r="B15" s="1514"/>
      <c r="C15" s="1505" t="s">
        <v>516</v>
      </c>
      <c r="D15" s="1506"/>
      <c r="E15" s="1506"/>
      <c r="F15" s="1507"/>
      <c r="G15" s="579" t="str">
        <f ca="1">IF(OFFSET(입력!$B$3,B4-1+$S$1*20,15)="조림 3년 차 이상","(○)","")</f>
        <v/>
      </c>
      <c r="AD15">
        <f>COUNTIF(입력!$J$3:$J$142,AC15)</f>
        <v>95</v>
      </c>
    </row>
    <row r="16" spans="1:34" ht="105.75" customHeight="1">
      <c r="A16" s="1504" t="s">
        <v>297</v>
      </c>
      <c r="B16" s="1504"/>
      <c r="C16" s="1505"/>
      <c r="D16" s="1506"/>
      <c r="E16" s="1506"/>
      <c r="F16" s="1506"/>
      <c r="G16" s="1507"/>
      <c r="AD16">
        <f>COUNTIF(입력!$J$3:$J$142,AC16)</f>
        <v>95</v>
      </c>
    </row>
    <row r="17" spans="1:34" ht="39.75" customHeight="1">
      <c r="A17" s="1508" t="s">
        <v>558</v>
      </c>
      <c r="B17" s="1508"/>
      <c r="C17" s="1508"/>
      <c r="D17" s="1508"/>
      <c r="AD17">
        <f>COUNTIF(입력!$J$3:$J$142,AC17)</f>
        <v>95</v>
      </c>
    </row>
    <row r="18" spans="1:34" ht="39.75" customHeight="1">
      <c r="A18" s="1517" t="str">
        <f ca="1">"풀베기 표준지 조사야장 ("&amp;OFFSET(입력!$A$3,B21-1+$S$1*20,0)&amp;")"</f>
        <v>풀베기 표준지 조사야장 (0)</v>
      </c>
      <c r="B18" s="1518"/>
      <c r="C18" s="1518"/>
      <c r="D18" s="1518"/>
      <c r="E18" s="1518"/>
      <c r="F18" s="1518"/>
      <c r="G18" s="1519"/>
      <c r="S18" s="3">
        <f ca="1">IFERROR(IF(RIGHT(MID(CELL("filename",A18),FIND("]",CELL("filename",A18))+1,255),2)&gt;=10,RIGHT(MID(CELL("filename",A18),FIND("]",CELL("filename",A18))+1,255),2)-1,RIGHT(MID(CELL("filename",A18),FIND("]",CELL("filename",A18))+1,255),1)-1),RIGHT(MID(CELL("filename",A18),FIND("]",CELL("filename",A18))+1,255),1)-1)</f>
        <v>4</v>
      </c>
    </row>
    <row r="19" spans="1:34" ht="39.75" customHeight="1">
      <c r="A19" s="1520" t="s">
        <v>556</v>
      </c>
      <c r="B19" s="1520"/>
      <c r="C19" s="1520"/>
      <c r="D19" s="1520"/>
      <c r="E19" s="584"/>
      <c r="F19" s="584"/>
      <c r="G19" s="584"/>
    </row>
    <row r="20" spans="1:34" ht="39.75" customHeight="1">
      <c r="A20" s="579" t="s">
        <v>551</v>
      </c>
      <c r="B20" s="583">
        <f ca="1">OFFSET(입력!$B$3,B21-1+$S$1*20,2)</f>
        <v>0</v>
      </c>
      <c r="C20" s="582">
        <f ca="1">OFFSET(입력!$B$3,B21-1+$S$1*20,3)</f>
        <v>0</v>
      </c>
      <c r="D20" s="579" t="s">
        <v>550</v>
      </c>
      <c r="E20" s="1505">
        <f ca="1">OFFSET(입력!$B$3,B21-1+$S$1*20,1)</f>
        <v>0</v>
      </c>
      <c r="F20" s="1506"/>
      <c r="G20" s="1507"/>
      <c r="AC20" s="578" t="s">
        <v>342</v>
      </c>
      <c r="AD20">
        <f>COUNTIF(입력!$J$3:$J$142,AC20)</f>
        <v>26</v>
      </c>
      <c r="AH20" s="578">
        <f>COUNTIF(입력!$J$3:$J$142,AC20)</f>
        <v>26</v>
      </c>
    </row>
    <row r="21" spans="1:34" ht="39.75" customHeight="1">
      <c r="A21" s="579" t="s">
        <v>547</v>
      </c>
      <c r="B21" s="1504">
        <f>ROUNDDOWN(ROW()/17,0)+1</f>
        <v>2</v>
      </c>
      <c r="C21" s="1504"/>
      <c r="D21" s="579" t="s">
        <v>546</v>
      </c>
      <c r="E21" s="579" t="s">
        <v>545</v>
      </c>
      <c r="F21" s="579" t="s">
        <v>544</v>
      </c>
      <c r="G21" s="585">
        <f ca="1">OFFSET(입력!$B$3,B21-1+$S$1*20,4)</f>
        <v>0</v>
      </c>
      <c r="AC21" s="578"/>
      <c r="AD21">
        <f>COUNTIF(입력!$J$3:$J$142,AC21)</f>
        <v>95</v>
      </c>
      <c r="AH21" s="578"/>
    </row>
    <row r="22" spans="1:34" ht="39.75" customHeight="1">
      <c r="A22" s="579" t="s">
        <v>571</v>
      </c>
      <c r="B22" s="580" t="s">
        <v>542</v>
      </c>
      <c r="C22" s="581">
        <f ca="1">ROUND(OFFSET(입력!$B$3,B21-1+$S$1*20,10),0)</f>
        <v>0</v>
      </c>
      <c r="D22" s="581" t="s">
        <v>541</v>
      </c>
      <c r="E22" s="581">
        <f ca="1">ROUND(OFFSET(입력!$B$3,B21-1+$S$1*20,11),0)</f>
        <v>0</v>
      </c>
      <c r="F22" s="579" t="s">
        <v>540</v>
      </c>
      <c r="G22" s="579" t="s">
        <v>572</v>
      </c>
      <c r="AC22" s="578"/>
      <c r="AD22">
        <f>COUNTIF(입력!$J$3:$J$142,AC22)</f>
        <v>95</v>
      </c>
      <c r="AH22" s="578"/>
    </row>
    <row r="23" spans="1:34" ht="39.75" customHeight="1">
      <c r="A23" s="579" t="s">
        <v>408</v>
      </c>
      <c r="B23" s="1504">
        <f ca="1">OFFSET(입력!$B$3,B21-1+$S$1*20,8)</f>
        <v>0</v>
      </c>
      <c r="C23" s="1504"/>
      <c r="D23" s="579" t="s">
        <v>536</v>
      </c>
      <c r="E23" s="586">
        <f ca="1">OFFSET(입력!$B$3,B21-1+$S$1*20,7)</f>
        <v>0</v>
      </c>
      <c r="F23" s="579" t="s">
        <v>535</v>
      </c>
      <c r="G23" s="579">
        <f ca="1">OFFSET(입력!$B$3,B21-1+$S$1*20,9)</f>
        <v>0</v>
      </c>
      <c r="AC23" s="578"/>
      <c r="AD23">
        <f>COUNTIF(입력!$J$3:$J$142,AC23)</f>
        <v>95</v>
      </c>
    </row>
    <row r="24" spans="1:34" ht="39.75" customHeight="1">
      <c r="A24" s="1504" t="s">
        <v>509</v>
      </c>
      <c r="B24" s="1504"/>
      <c r="C24" s="1504" t="s">
        <v>533</v>
      </c>
      <c r="D24" s="1504"/>
      <c r="E24" s="1504"/>
      <c r="F24" s="1504"/>
      <c r="G24" s="579" t="s">
        <v>6</v>
      </c>
      <c r="AD24">
        <f>COUNTIF(입력!$J$3:$J$142,AC24)</f>
        <v>95</v>
      </c>
    </row>
    <row r="25" spans="1:34" ht="80.099999999999994" customHeight="1">
      <c r="A25" s="1515" t="s">
        <v>307</v>
      </c>
      <c r="B25" s="579" t="s">
        <v>308</v>
      </c>
      <c r="C25" s="1505">
        <f ca="1">OFFSET(입력!$B$3,B21-1+$S$1*20,12)</f>
        <v>0</v>
      </c>
      <c r="D25" s="1506"/>
      <c r="E25" s="1506"/>
      <c r="F25" s="1507"/>
      <c r="G25" s="579"/>
      <c r="AD25">
        <f>COUNTIF(입력!$J$3:$J$142,AC25)</f>
        <v>95</v>
      </c>
    </row>
    <row r="26" spans="1:34" ht="80.099999999999994" customHeight="1">
      <c r="A26" s="1516"/>
      <c r="B26" s="579" t="s">
        <v>309</v>
      </c>
      <c r="C26" s="1505">
        <f ca="1">OFFSET(입력!$B$3,B21-1+$S$1*20,13)</f>
        <v>0</v>
      </c>
      <c r="D26" s="1506"/>
      <c r="E26" s="1506"/>
      <c r="F26" s="1507"/>
      <c r="G26" s="579"/>
      <c r="AD26">
        <f>COUNTIF(입력!$J$3:$J$142,AC26)</f>
        <v>95</v>
      </c>
    </row>
    <row r="27" spans="1:34" ht="35.1" customHeight="1">
      <c r="A27" s="1509" t="s">
        <v>525</v>
      </c>
      <c r="B27" s="1510"/>
      <c r="C27" s="1505" t="s">
        <v>524</v>
      </c>
      <c r="D27" s="1506"/>
      <c r="E27" s="1506"/>
      <c r="F27" s="1507"/>
      <c r="G27" s="579" t="str">
        <f ca="1">IF(OFFSET(입력!$B$3,B21-1+$S$1*20,14)="제거대상의 대부분이 목본류","(○)","")</f>
        <v/>
      </c>
      <c r="AD27">
        <f>COUNTIF(입력!$J$3:$J$142,AC27)</f>
        <v>95</v>
      </c>
    </row>
    <row r="28" spans="1:34" ht="35.1" customHeight="1">
      <c r="A28" s="1511"/>
      <c r="B28" s="1512"/>
      <c r="C28" s="1505" t="s">
        <v>523</v>
      </c>
      <c r="D28" s="1506"/>
      <c r="E28" s="1506"/>
      <c r="F28" s="1507"/>
      <c r="G28" s="579" t="str">
        <f ca="1">IF(OFFSET(입력!$B$3,B21-1+$S$1*20,14)="제거대상의 대부분이 초본류","(○)","")</f>
        <v/>
      </c>
      <c r="AD28">
        <f>COUNTIF(입력!$J$3:$J$142,AC28)</f>
        <v>95</v>
      </c>
    </row>
    <row r="29" spans="1:34" ht="35.1" customHeight="1">
      <c r="A29" s="1513"/>
      <c r="B29" s="1514"/>
      <c r="C29" s="1505" t="s">
        <v>521</v>
      </c>
      <c r="D29" s="1506"/>
      <c r="E29" s="1506"/>
      <c r="F29" s="1507"/>
      <c r="G29" s="579" t="str">
        <f ca="1">IF(OFFSET(입력!$B$3,B21-1+$S$1*20,14)="제거대상은 목본류+초본류 혼합","(○)","")</f>
        <v/>
      </c>
      <c r="AD29">
        <f>COUNTIF(입력!$J$3:$J$142,AC29)</f>
        <v>95</v>
      </c>
    </row>
    <row r="30" spans="1:34" ht="35.1" customHeight="1">
      <c r="A30" s="1509" t="s">
        <v>555</v>
      </c>
      <c r="B30" s="1510"/>
      <c r="C30" s="1505" t="s">
        <v>520</v>
      </c>
      <c r="D30" s="1506"/>
      <c r="E30" s="1506"/>
      <c r="F30" s="1507"/>
      <c r="G30" s="579" t="str">
        <f ca="1">IF(OFFSET(입력!$B$3,B21-1+$S$1*20,15)="조림 당해 연도","(○)","")</f>
        <v/>
      </c>
      <c r="AD30">
        <f>COUNTIF(입력!$J$3:$J$142,AC30)</f>
        <v>95</v>
      </c>
    </row>
    <row r="31" spans="1:34" ht="35.1" customHeight="1">
      <c r="A31" s="1511"/>
      <c r="B31" s="1512"/>
      <c r="C31" s="1505" t="s">
        <v>518</v>
      </c>
      <c r="D31" s="1506"/>
      <c r="E31" s="1506"/>
      <c r="F31" s="1507"/>
      <c r="G31" s="579" t="str">
        <f ca="1">IF(OFFSET(입력!$B$3,B21-1+$S$1*20,15)="조림 2년 차","(○)","")</f>
        <v/>
      </c>
      <c r="AD31">
        <f>COUNTIF(입력!$J$3:$J$142,AC31)</f>
        <v>95</v>
      </c>
    </row>
    <row r="32" spans="1:34" ht="35.1" customHeight="1">
      <c r="A32" s="1513"/>
      <c r="B32" s="1514"/>
      <c r="C32" s="1505" t="s">
        <v>516</v>
      </c>
      <c r="D32" s="1506"/>
      <c r="E32" s="1506"/>
      <c r="F32" s="1507"/>
      <c r="G32" s="579" t="str">
        <f ca="1">IF(OFFSET(입력!$B$3,B21-1+$S$1*20,15)="조림 3년 차 이상","(○)","")</f>
        <v/>
      </c>
      <c r="AD32">
        <f>COUNTIF(입력!$J$3:$J$142,AC32)</f>
        <v>95</v>
      </c>
    </row>
    <row r="33" spans="1:34" ht="105.75" customHeight="1">
      <c r="A33" s="1504" t="s">
        <v>297</v>
      </c>
      <c r="B33" s="1504"/>
      <c r="C33" s="1505"/>
      <c r="D33" s="1506"/>
      <c r="E33" s="1506"/>
      <c r="F33" s="1506"/>
      <c r="G33" s="1507"/>
      <c r="AD33">
        <f>COUNTIF(입력!$J$3:$J$142,AC33)</f>
        <v>95</v>
      </c>
    </row>
    <row r="34" spans="1:34" ht="39.75" customHeight="1">
      <c r="A34" s="1508" t="s">
        <v>558</v>
      </c>
      <c r="B34" s="1508"/>
      <c r="C34" s="1508"/>
      <c r="D34" s="1508"/>
      <c r="AD34">
        <f>COUNTIF(입력!$J$3:$J$142,AC34)</f>
        <v>95</v>
      </c>
    </row>
    <row r="35" spans="1:34" ht="39.75" customHeight="1">
      <c r="A35" s="1517" t="str">
        <f ca="1">"풀베기 표준지 조사야장 ("&amp;OFFSET(입력!$A$3,B38-1+$S$1*20,0)&amp;")"</f>
        <v>풀베기 표준지 조사야장 (0)</v>
      </c>
      <c r="B35" s="1518"/>
      <c r="C35" s="1518"/>
      <c r="D35" s="1518"/>
      <c r="E35" s="1518"/>
      <c r="F35" s="1518"/>
      <c r="G35" s="1519"/>
      <c r="S35" s="3">
        <f ca="1">IFERROR(IF(RIGHT(MID(CELL("filename",A35),FIND("]",CELL("filename",A35))+1,255),2)&gt;=10,RIGHT(MID(CELL("filename",A35),FIND("]",CELL("filename",A35))+1,255),2)-1,RIGHT(MID(CELL("filename",A35),FIND("]",CELL("filename",A35))+1,255),1)-1),RIGHT(MID(CELL("filename",A35),FIND("]",CELL("filename",A35))+1,255),1)-1)</f>
        <v>4</v>
      </c>
    </row>
    <row r="36" spans="1:34" ht="39.75" customHeight="1">
      <c r="A36" s="1520" t="s">
        <v>556</v>
      </c>
      <c r="B36" s="1520"/>
      <c r="C36" s="1520"/>
      <c r="D36" s="1520"/>
      <c r="E36" s="584"/>
      <c r="F36" s="584"/>
      <c r="G36" s="584"/>
    </row>
    <row r="37" spans="1:34" ht="39.75" customHeight="1">
      <c r="A37" s="579" t="s">
        <v>551</v>
      </c>
      <c r="B37" s="583">
        <f ca="1">OFFSET(입력!$B$3,B38-1+$S$1*20,2)</f>
        <v>0</v>
      </c>
      <c r="C37" s="582">
        <f ca="1">OFFSET(입력!$B$3,B38-1+$S$1*20,3)</f>
        <v>0</v>
      </c>
      <c r="D37" s="579" t="s">
        <v>550</v>
      </c>
      <c r="E37" s="1505">
        <f ca="1">OFFSET(입력!$B$3,B38-1+$S$1*20,1)</f>
        <v>0</v>
      </c>
      <c r="F37" s="1506"/>
      <c r="G37" s="1507"/>
      <c r="AC37" s="578" t="s">
        <v>342</v>
      </c>
      <c r="AD37">
        <f>COUNTIF(입력!$J$3:$J$142,AC37)</f>
        <v>26</v>
      </c>
      <c r="AH37" s="578">
        <f>COUNTIF(입력!$J$3:$J$142,AC37)</f>
        <v>26</v>
      </c>
    </row>
    <row r="38" spans="1:34" ht="39.75" customHeight="1">
      <c r="A38" s="579" t="s">
        <v>547</v>
      </c>
      <c r="B38" s="1504">
        <f>ROUNDDOWN(ROW()/17,0)+1</f>
        <v>3</v>
      </c>
      <c r="C38" s="1504"/>
      <c r="D38" s="579" t="s">
        <v>546</v>
      </c>
      <c r="E38" s="579" t="s">
        <v>545</v>
      </c>
      <c r="F38" s="579" t="s">
        <v>544</v>
      </c>
      <c r="G38" s="585">
        <f ca="1">OFFSET(입력!$B$3,B38-1+$S$1*20,4)</f>
        <v>0</v>
      </c>
      <c r="AC38" s="578"/>
      <c r="AD38">
        <f>COUNTIF(입력!$J$3:$J$142,AC38)</f>
        <v>95</v>
      </c>
      <c r="AH38" s="578"/>
    </row>
    <row r="39" spans="1:34" ht="39.75" customHeight="1">
      <c r="A39" s="579" t="s">
        <v>571</v>
      </c>
      <c r="B39" s="580" t="s">
        <v>542</v>
      </c>
      <c r="C39" s="581">
        <f ca="1">ROUND(OFFSET(입력!$B$3,B38-1+$S$1*20,10),0)</f>
        <v>0</v>
      </c>
      <c r="D39" s="581" t="s">
        <v>541</v>
      </c>
      <c r="E39" s="581">
        <f ca="1">ROUND(OFFSET(입력!$B$3,B38-1+$S$1*20,11),0)</f>
        <v>0</v>
      </c>
      <c r="F39" s="579" t="s">
        <v>540</v>
      </c>
      <c r="G39" s="579" t="s">
        <v>572</v>
      </c>
      <c r="AC39" s="578"/>
      <c r="AD39">
        <f>COUNTIF(입력!$J$3:$J$142,AC39)</f>
        <v>95</v>
      </c>
      <c r="AH39" s="578"/>
    </row>
    <row r="40" spans="1:34" ht="39.75" customHeight="1">
      <c r="A40" s="579" t="s">
        <v>408</v>
      </c>
      <c r="B40" s="1504">
        <f ca="1">OFFSET(입력!$B$3,B38-1+$S$1*20,8)</f>
        <v>0</v>
      </c>
      <c r="C40" s="1504"/>
      <c r="D40" s="579" t="s">
        <v>536</v>
      </c>
      <c r="E40" s="586">
        <f ca="1">OFFSET(입력!$B$3,B38-1+$S$1*20,7)</f>
        <v>0</v>
      </c>
      <c r="F40" s="579" t="s">
        <v>535</v>
      </c>
      <c r="G40" s="579">
        <f ca="1">OFFSET(입력!$B$3,B38-1+$S$1*20,9)</f>
        <v>0</v>
      </c>
      <c r="AC40" s="578"/>
      <c r="AD40">
        <f>COUNTIF(입력!$J$3:$J$142,AC40)</f>
        <v>95</v>
      </c>
    </row>
    <row r="41" spans="1:34" ht="39.75" customHeight="1">
      <c r="A41" s="1504" t="s">
        <v>509</v>
      </c>
      <c r="B41" s="1504"/>
      <c r="C41" s="1504" t="s">
        <v>533</v>
      </c>
      <c r="D41" s="1504"/>
      <c r="E41" s="1504"/>
      <c r="F41" s="1504"/>
      <c r="G41" s="579" t="s">
        <v>6</v>
      </c>
      <c r="AD41">
        <f>COUNTIF(입력!$J$3:$J$142,AC41)</f>
        <v>95</v>
      </c>
    </row>
    <row r="42" spans="1:34" ht="80.099999999999994" customHeight="1">
      <c r="A42" s="1515" t="s">
        <v>307</v>
      </c>
      <c r="B42" s="579" t="s">
        <v>308</v>
      </c>
      <c r="C42" s="1505">
        <f ca="1">OFFSET(입력!$B$3,B38-1+$S$1*20,12)</f>
        <v>0</v>
      </c>
      <c r="D42" s="1506"/>
      <c r="E42" s="1506"/>
      <c r="F42" s="1507"/>
      <c r="G42" s="579"/>
      <c r="AD42">
        <f>COUNTIF(입력!$J$3:$J$142,AC42)</f>
        <v>95</v>
      </c>
    </row>
    <row r="43" spans="1:34" ht="80.099999999999994" customHeight="1">
      <c r="A43" s="1516"/>
      <c r="B43" s="579" t="s">
        <v>309</v>
      </c>
      <c r="C43" s="1505">
        <f ca="1">OFFSET(입력!$B$3,B38-1+$S$1*20,13)</f>
        <v>0</v>
      </c>
      <c r="D43" s="1506"/>
      <c r="E43" s="1506"/>
      <c r="F43" s="1507"/>
      <c r="G43" s="579"/>
      <c r="AD43">
        <f>COUNTIF(입력!$J$3:$J$142,AC43)</f>
        <v>95</v>
      </c>
    </row>
    <row r="44" spans="1:34" ht="35.1" customHeight="1">
      <c r="A44" s="1509" t="s">
        <v>525</v>
      </c>
      <c r="B44" s="1510"/>
      <c r="C44" s="1505" t="s">
        <v>524</v>
      </c>
      <c r="D44" s="1506"/>
      <c r="E44" s="1506"/>
      <c r="F44" s="1507"/>
      <c r="G44" s="579" t="str">
        <f ca="1">IF(OFFSET(입력!$B$3,B38-1+$S$1*20,14)="제거대상의 대부분이 목본류","(○)","")</f>
        <v/>
      </c>
      <c r="AD44">
        <f>COUNTIF(입력!$J$3:$J$142,AC44)</f>
        <v>95</v>
      </c>
    </row>
    <row r="45" spans="1:34" ht="35.1" customHeight="1">
      <c r="A45" s="1511"/>
      <c r="B45" s="1512"/>
      <c r="C45" s="1505" t="s">
        <v>523</v>
      </c>
      <c r="D45" s="1506"/>
      <c r="E45" s="1506"/>
      <c r="F45" s="1507"/>
      <c r="G45" s="579" t="str">
        <f ca="1">IF(OFFSET(입력!$B$3,B38-1+$S$1*20,14)="제거대상의 대부분이 초본류","(○)","")</f>
        <v/>
      </c>
      <c r="AD45">
        <f>COUNTIF(입력!$J$3:$J$142,AC45)</f>
        <v>95</v>
      </c>
    </row>
    <row r="46" spans="1:34" ht="35.1" customHeight="1">
      <c r="A46" s="1513"/>
      <c r="B46" s="1514"/>
      <c r="C46" s="1505" t="s">
        <v>521</v>
      </c>
      <c r="D46" s="1506"/>
      <c r="E46" s="1506"/>
      <c r="F46" s="1507"/>
      <c r="G46" s="579" t="str">
        <f ca="1">IF(OFFSET(입력!$B$3,B38-1+$S$1*20,14)="제거대상은 목본류+초본류 혼합","(○)","")</f>
        <v/>
      </c>
      <c r="AD46">
        <f>COUNTIF(입력!$J$3:$J$142,AC46)</f>
        <v>95</v>
      </c>
    </row>
    <row r="47" spans="1:34" ht="35.1" customHeight="1">
      <c r="A47" s="1509" t="s">
        <v>555</v>
      </c>
      <c r="B47" s="1510"/>
      <c r="C47" s="1505" t="s">
        <v>520</v>
      </c>
      <c r="D47" s="1506"/>
      <c r="E47" s="1506"/>
      <c r="F47" s="1507"/>
      <c r="G47" s="579" t="str">
        <f ca="1">IF(OFFSET(입력!$B$3,B38-1+$S$1*20,15)="조림 당해 연도","(○)","")</f>
        <v/>
      </c>
      <c r="AD47">
        <f>COUNTIF(입력!$J$3:$J$142,AC47)</f>
        <v>95</v>
      </c>
    </row>
    <row r="48" spans="1:34" ht="35.1" customHeight="1">
      <c r="A48" s="1511"/>
      <c r="B48" s="1512"/>
      <c r="C48" s="1505" t="s">
        <v>518</v>
      </c>
      <c r="D48" s="1506"/>
      <c r="E48" s="1506"/>
      <c r="F48" s="1507"/>
      <c r="G48" s="579" t="str">
        <f ca="1">IF(OFFSET(입력!$B$3,B38-1+$S$1*20,15)="조림 2년 차","(○)","")</f>
        <v/>
      </c>
      <c r="AD48">
        <f>COUNTIF(입력!$J$3:$J$142,AC48)</f>
        <v>95</v>
      </c>
    </row>
    <row r="49" spans="1:34" ht="35.1" customHeight="1">
      <c r="A49" s="1513"/>
      <c r="B49" s="1514"/>
      <c r="C49" s="1505" t="s">
        <v>516</v>
      </c>
      <c r="D49" s="1506"/>
      <c r="E49" s="1506"/>
      <c r="F49" s="1507"/>
      <c r="G49" s="579" t="str">
        <f ca="1">IF(OFFSET(입력!$B$3,B38-1+$S$1*20,15)="조림 3년 차 이상","(○)","")</f>
        <v/>
      </c>
      <c r="AD49">
        <f>COUNTIF(입력!$J$3:$J$142,AC49)</f>
        <v>95</v>
      </c>
    </row>
    <row r="50" spans="1:34" ht="105.75" customHeight="1">
      <c r="A50" s="1504" t="s">
        <v>297</v>
      </c>
      <c r="B50" s="1504"/>
      <c r="C50" s="1505"/>
      <c r="D50" s="1506"/>
      <c r="E50" s="1506"/>
      <c r="F50" s="1506"/>
      <c r="G50" s="1507"/>
      <c r="AD50">
        <f>COUNTIF(입력!$J$3:$J$142,AC50)</f>
        <v>95</v>
      </c>
    </row>
    <row r="51" spans="1:34" ht="39.75" customHeight="1">
      <c r="A51" s="1508" t="s">
        <v>558</v>
      </c>
      <c r="B51" s="1508"/>
      <c r="C51" s="1508"/>
      <c r="D51" s="1508"/>
      <c r="AD51">
        <f>COUNTIF(입력!$J$3:$J$142,AC51)</f>
        <v>95</v>
      </c>
    </row>
    <row r="52" spans="1:34" ht="39.75" customHeight="1">
      <c r="A52" s="1517" t="str">
        <f ca="1">"풀베기 표준지 조사야장 ("&amp;OFFSET(입력!$A$3,B55-1+$S$1*20,0)&amp;")"</f>
        <v>풀베기 표준지 조사야장 (0)</v>
      </c>
      <c r="B52" s="1518"/>
      <c r="C52" s="1518"/>
      <c r="D52" s="1518"/>
      <c r="E52" s="1518"/>
      <c r="F52" s="1518"/>
      <c r="G52" s="1519"/>
      <c r="S52" s="3">
        <f ca="1">IFERROR(IF(RIGHT(MID(CELL("filename",A52),FIND("]",CELL("filename",A52))+1,255),2)&gt;=10,RIGHT(MID(CELL("filename",A52),FIND("]",CELL("filename",A52))+1,255),2)-1,RIGHT(MID(CELL("filename",A52),FIND("]",CELL("filename",A52))+1,255),1)-1),RIGHT(MID(CELL("filename",A52),FIND("]",CELL("filename",A52))+1,255),1)-1)</f>
        <v>4</v>
      </c>
    </row>
    <row r="53" spans="1:34" ht="39.75" customHeight="1">
      <c r="A53" s="1520" t="s">
        <v>556</v>
      </c>
      <c r="B53" s="1520"/>
      <c r="C53" s="1520"/>
      <c r="D53" s="1520"/>
      <c r="E53" s="584"/>
      <c r="F53" s="584"/>
      <c r="G53" s="584"/>
    </row>
    <row r="54" spans="1:34" ht="39.75" customHeight="1">
      <c r="A54" s="579" t="s">
        <v>551</v>
      </c>
      <c r="B54" s="583">
        <f ca="1">OFFSET(입력!$B$3,B55-1+$S$1*20,2)</f>
        <v>0</v>
      </c>
      <c r="C54" s="582">
        <f ca="1">OFFSET(입력!$B$3,B55-1+$S$1*20,3)</f>
        <v>0</v>
      </c>
      <c r="D54" s="579" t="s">
        <v>550</v>
      </c>
      <c r="E54" s="1505">
        <f ca="1">OFFSET(입력!$B$3,B55-1+$S$1*20,1)</f>
        <v>0</v>
      </c>
      <c r="F54" s="1506"/>
      <c r="G54" s="1507"/>
      <c r="AC54" s="578" t="s">
        <v>342</v>
      </c>
      <c r="AD54">
        <f>COUNTIF(입력!$J$3:$J$142,AC54)</f>
        <v>26</v>
      </c>
      <c r="AH54" s="578">
        <f>COUNTIF(입력!$J$3:$J$142,AC54)</f>
        <v>26</v>
      </c>
    </row>
    <row r="55" spans="1:34" ht="39.75" customHeight="1">
      <c r="A55" s="579" t="s">
        <v>547</v>
      </c>
      <c r="B55" s="1504">
        <f>ROUNDDOWN(ROW()/17,0)+1</f>
        <v>4</v>
      </c>
      <c r="C55" s="1504"/>
      <c r="D55" s="579" t="s">
        <v>546</v>
      </c>
      <c r="E55" s="579" t="s">
        <v>545</v>
      </c>
      <c r="F55" s="579" t="s">
        <v>544</v>
      </c>
      <c r="G55" s="585">
        <f ca="1">OFFSET(입력!$B$3,B55-1+$S$1*20,4)</f>
        <v>0</v>
      </c>
      <c r="AC55" s="578"/>
      <c r="AD55">
        <f>COUNTIF(입력!$J$3:$J$142,AC55)</f>
        <v>95</v>
      </c>
      <c r="AH55" s="578"/>
    </row>
    <row r="56" spans="1:34" ht="39.75" customHeight="1">
      <c r="A56" s="579" t="s">
        <v>571</v>
      </c>
      <c r="B56" s="580" t="s">
        <v>542</v>
      </c>
      <c r="C56" s="581">
        <f ca="1">ROUND(OFFSET(입력!$B$3,B55-1+$S$1*20,10),0)</f>
        <v>0</v>
      </c>
      <c r="D56" s="581" t="s">
        <v>541</v>
      </c>
      <c r="E56" s="581">
        <f ca="1">ROUND(OFFSET(입력!$B$3,B55-1+$S$1*20,11),0)</f>
        <v>0</v>
      </c>
      <c r="F56" s="579" t="s">
        <v>540</v>
      </c>
      <c r="G56" s="579" t="s">
        <v>572</v>
      </c>
      <c r="AC56" s="578"/>
      <c r="AD56">
        <f>COUNTIF(입력!$J$3:$J$142,AC56)</f>
        <v>95</v>
      </c>
      <c r="AH56" s="578"/>
    </row>
    <row r="57" spans="1:34" ht="39.75" customHeight="1">
      <c r="A57" s="579" t="s">
        <v>408</v>
      </c>
      <c r="B57" s="1504">
        <f ca="1">OFFSET(입력!$B$3,B55-1+$S$1*20,8)</f>
        <v>0</v>
      </c>
      <c r="C57" s="1504"/>
      <c r="D57" s="579" t="s">
        <v>536</v>
      </c>
      <c r="E57" s="586">
        <f ca="1">OFFSET(입력!$B$3,B55-1+$S$1*20,7)</f>
        <v>0</v>
      </c>
      <c r="F57" s="579" t="s">
        <v>535</v>
      </c>
      <c r="G57" s="579">
        <f ca="1">OFFSET(입력!$B$3,B55-1+$S$1*20,9)</f>
        <v>0</v>
      </c>
      <c r="AC57" s="578"/>
      <c r="AD57">
        <f>COUNTIF(입력!$J$3:$J$142,AC57)</f>
        <v>95</v>
      </c>
    </row>
    <row r="58" spans="1:34" ht="39.75" customHeight="1">
      <c r="A58" s="1504" t="s">
        <v>509</v>
      </c>
      <c r="B58" s="1504"/>
      <c r="C58" s="1504" t="s">
        <v>533</v>
      </c>
      <c r="D58" s="1504"/>
      <c r="E58" s="1504"/>
      <c r="F58" s="1504"/>
      <c r="G58" s="579" t="s">
        <v>6</v>
      </c>
      <c r="AD58">
        <f>COUNTIF(입력!$J$3:$J$142,AC58)</f>
        <v>95</v>
      </c>
    </row>
    <row r="59" spans="1:34" ht="80.099999999999994" customHeight="1">
      <c r="A59" s="1515" t="s">
        <v>307</v>
      </c>
      <c r="B59" s="579" t="s">
        <v>308</v>
      </c>
      <c r="C59" s="1505">
        <f ca="1">OFFSET(입력!$B$3,B55-1+$S$1*20,12)</f>
        <v>0</v>
      </c>
      <c r="D59" s="1506"/>
      <c r="E59" s="1506"/>
      <c r="F59" s="1507"/>
      <c r="G59" s="579"/>
      <c r="AD59">
        <f>COUNTIF(입력!$J$3:$J$142,AC59)</f>
        <v>95</v>
      </c>
    </row>
    <row r="60" spans="1:34" ht="80.099999999999994" customHeight="1">
      <c r="A60" s="1516"/>
      <c r="B60" s="579" t="s">
        <v>309</v>
      </c>
      <c r="C60" s="1505">
        <f ca="1">OFFSET(입력!$B$3,B55-1+$S$1*20,13)</f>
        <v>0</v>
      </c>
      <c r="D60" s="1506"/>
      <c r="E60" s="1506"/>
      <c r="F60" s="1507"/>
      <c r="G60" s="579"/>
      <c r="AD60">
        <f>COUNTIF(입력!$J$3:$J$142,AC60)</f>
        <v>95</v>
      </c>
    </row>
    <row r="61" spans="1:34" ht="35.1" customHeight="1">
      <c r="A61" s="1509" t="s">
        <v>525</v>
      </c>
      <c r="B61" s="1510"/>
      <c r="C61" s="1505" t="s">
        <v>524</v>
      </c>
      <c r="D61" s="1506"/>
      <c r="E61" s="1506"/>
      <c r="F61" s="1507"/>
      <c r="G61" s="579" t="str">
        <f ca="1">IF(OFFSET(입력!$B$3,B55-1+$S$1*20,14)="제거대상의 대부분이 목본류","(○)","")</f>
        <v/>
      </c>
      <c r="AD61">
        <f>COUNTIF(입력!$J$3:$J$142,AC61)</f>
        <v>95</v>
      </c>
    </row>
    <row r="62" spans="1:34" ht="35.1" customHeight="1">
      <c r="A62" s="1511"/>
      <c r="B62" s="1512"/>
      <c r="C62" s="1505" t="s">
        <v>523</v>
      </c>
      <c r="D62" s="1506"/>
      <c r="E62" s="1506"/>
      <c r="F62" s="1507"/>
      <c r="G62" s="579" t="str">
        <f ca="1">IF(OFFSET(입력!$B$3,B55-1+$S$1*20,14)="제거대상의 대부분이 초본류","(○)","")</f>
        <v/>
      </c>
      <c r="AD62">
        <f>COUNTIF(입력!$J$3:$J$142,AC62)</f>
        <v>95</v>
      </c>
    </row>
    <row r="63" spans="1:34" ht="35.1" customHeight="1">
      <c r="A63" s="1513"/>
      <c r="B63" s="1514"/>
      <c r="C63" s="1505" t="s">
        <v>521</v>
      </c>
      <c r="D63" s="1506"/>
      <c r="E63" s="1506"/>
      <c r="F63" s="1507"/>
      <c r="G63" s="579" t="str">
        <f ca="1">IF(OFFSET(입력!$B$3,B55-1+$S$1*20,14)="제거대상은 목본류+초본류 혼합","(○)","")</f>
        <v/>
      </c>
      <c r="AD63">
        <f>COUNTIF(입력!$J$3:$J$142,AC63)</f>
        <v>95</v>
      </c>
    </row>
    <row r="64" spans="1:34" ht="35.1" customHeight="1">
      <c r="A64" s="1509" t="s">
        <v>555</v>
      </c>
      <c r="B64" s="1510"/>
      <c r="C64" s="1505" t="s">
        <v>520</v>
      </c>
      <c r="D64" s="1506"/>
      <c r="E64" s="1506"/>
      <c r="F64" s="1507"/>
      <c r="G64" s="579" t="str">
        <f ca="1">IF(OFFSET(입력!$B$3,B55-1+$S$1*20,15)="조림 당해 연도","(○)","")</f>
        <v/>
      </c>
      <c r="AD64">
        <f>COUNTIF(입력!$J$3:$J$142,AC64)</f>
        <v>95</v>
      </c>
    </row>
    <row r="65" spans="1:34" ht="35.1" customHeight="1">
      <c r="A65" s="1511"/>
      <c r="B65" s="1512"/>
      <c r="C65" s="1505" t="s">
        <v>518</v>
      </c>
      <c r="D65" s="1506"/>
      <c r="E65" s="1506"/>
      <c r="F65" s="1507"/>
      <c r="G65" s="579" t="str">
        <f ca="1">IF(OFFSET(입력!$B$3,B55-1+$S$1*20,15)="조림 2년 차","(○)","")</f>
        <v/>
      </c>
      <c r="AD65">
        <f>COUNTIF(입력!$J$3:$J$142,AC65)</f>
        <v>95</v>
      </c>
    </row>
    <row r="66" spans="1:34" ht="35.1" customHeight="1">
      <c r="A66" s="1513"/>
      <c r="B66" s="1514"/>
      <c r="C66" s="1505" t="s">
        <v>516</v>
      </c>
      <c r="D66" s="1506"/>
      <c r="E66" s="1506"/>
      <c r="F66" s="1507"/>
      <c r="G66" s="579" t="str">
        <f ca="1">IF(OFFSET(입력!$B$3,B55-1+$S$1*20,15)="조림 3년 차 이상","(○)","")</f>
        <v/>
      </c>
      <c r="AD66">
        <f>COUNTIF(입력!$J$3:$J$142,AC66)</f>
        <v>95</v>
      </c>
    </row>
    <row r="67" spans="1:34" ht="105.75" customHeight="1">
      <c r="A67" s="1504" t="s">
        <v>297</v>
      </c>
      <c r="B67" s="1504"/>
      <c r="C67" s="1505"/>
      <c r="D67" s="1506"/>
      <c r="E67" s="1506"/>
      <c r="F67" s="1506"/>
      <c r="G67" s="1507"/>
      <c r="AD67">
        <f>COUNTIF(입력!$J$3:$J$142,AC67)</f>
        <v>95</v>
      </c>
    </row>
    <row r="68" spans="1:34" ht="39.75" customHeight="1">
      <c r="A68" s="1508" t="s">
        <v>558</v>
      </c>
      <c r="B68" s="1508"/>
      <c r="C68" s="1508"/>
      <c r="D68" s="1508"/>
      <c r="AD68">
        <f>COUNTIF(입력!$J$3:$J$142,AC68)</f>
        <v>95</v>
      </c>
    </row>
    <row r="69" spans="1:34" ht="39.75" customHeight="1">
      <c r="A69" s="1517" t="str">
        <f ca="1">"풀베기 표준지 조사야장 ("&amp;OFFSET(입력!$A$3,B72-1+$S$1*20,0)&amp;")"</f>
        <v>풀베기 표준지 조사야장 (0)</v>
      </c>
      <c r="B69" s="1518"/>
      <c r="C69" s="1518"/>
      <c r="D69" s="1518"/>
      <c r="E69" s="1518"/>
      <c r="F69" s="1518"/>
      <c r="G69" s="1519"/>
      <c r="S69" s="3">
        <f ca="1">IFERROR(IF(RIGHT(MID(CELL("filename",A69),FIND("]",CELL("filename",A69))+1,255),2)&gt;=10,RIGHT(MID(CELL("filename",A69),FIND("]",CELL("filename",A69))+1,255),2)-1,RIGHT(MID(CELL("filename",A69),FIND("]",CELL("filename",A69))+1,255),1)-1),RIGHT(MID(CELL("filename",A69),FIND("]",CELL("filename",A69))+1,255),1)-1)</f>
        <v>4</v>
      </c>
    </row>
    <row r="70" spans="1:34" ht="39.75" customHeight="1">
      <c r="A70" s="1520" t="s">
        <v>556</v>
      </c>
      <c r="B70" s="1520"/>
      <c r="C70" s="1520"/>
      <c r="D70" s="1520"/>
      <c r="E70" s="584"/>
      <c r="F70" s="584"/>
      <c r="G70" s="584"/>
    </row>
    <row r="71" spans="1:34" ht="39.75" customHeight="1">
      <c r="A71" s="579" t="s">
        <v>551</v>
      </c>
      <c r="B71" s="583">
        <f ca="1">OFFSET(입력!$B$3,B72-1+$S$1*20,2)</f>
        <v>0</v>
      </c>
      <c r="C71" s="582">
        <f ca="1">OFFSET(입력!$B$3,B72-1+$S$1*20,3)</f>
        <v>0</v>
      </c>
      <c r="D71" s="579" t="s">
        <v>550</v>
      </c>
      <c r="E71" s="1505">
        <f ca="1">OFFSET(입력!$B$3,B72-1+$S$1*20,1)</f>
        <v>0</v>
      </c>
      <c r="F71" s="1506"/>
      <c r="G71" s="1507"/>
      <c r="AC71" s="578" t="s">
        <v>342</v>
      </c>
      <c r="AD71">
        <f>COUNTIF(입력!$J$3:$J$142,AC71)</f>
        <v>26</v>
      </c>
      <c r="AH71" s="578">
        <f>COUNTIF(입력!$J$3:$J$142,AC71)</f>
        <v>26</v>
      </c>
    </row>
    <row r="72" spans="1:34" ht="39.75" customHeight="1">
      <c r="A72" s="579" t="s">
        <v>547</v>
      </c>
      <c r="B72" s="1504">
        <f>ROUNDDOWN(ROW()/17,0)+1</f>
        <v>5</v>
      </c>
      <c r="C72" s="1504"/>
      <c r="D72" s="579" t="s">
        <v>546</v>
      </c>
      <c r="E72" s="579" t="s">
        <v>545</v>
      </c>
      <c r="F72" s="579" t="s">
        <v>544</v>
      </c>
      <c r="G72" s="585">
        <f ca="1">OFFSET(입력!$B$3,B72-1+$S$1*20,4)</f>
        <v>0</v>
      </c>
      <c r="AC72" s="578"/>
      <c r="AD72">
        <f>COUNTIF(입력!$J$3:$J$142,AC72)</f>
        <v>95</v>
      </c>
      <c r="AH72" s="578"/>
    </row>
    <row r="73" spans="1:34" ht="39.75" customHeight="1">
      <c r="A73" s="579" t="s">
        <v>571</v>
      </c>
      <c r="B73" s="580" t="s">
        <v>542</v>
      </c>
      <c r="C73" s="581">
        <f ca="1">ROUND(OFFSET(입력!$B$3,B72-1+$S$1*20,10),0)</f>
        <v>0</v>
      </c>
      <c r="D73" s="581" t="s">
        <v>541</v>
      </c>
      <c r="E73" s="581">
        <f ca="1">ROUND(OFFSET(입력!$B$3,B72-1+$S$1*20,11),0)</f>
        <v>0</v>
      </c>
      <c r="F73" s="579" t="s">
        <v>540</v>
      </c>
      <c r="G73" s="579" t="s">
        <v>572</v>
      </c>
      <c r="AC73" s="578"/>
      <c r="AD73">
        <f>COUNTIF(입력!$J$3:$J$142,AC73)</f>
        <v>95</v>
      </c>
      <c r="AH73" s="578"/>
    </row>
    <row r="74" spans="1:34" ht="39.75" customHeight="1">
      <c r="A74" s="579" t="s">
        <v>408</v>
      </c>
      <c r="B74" s="1504">
        <f ca="1">OFFSET(입력!$B$3,B72-1+$S$1*20,8)</f>
        <v>0</v>
      </c>
      <c r="C74" s="1504"/>
      <c r="D74" s="579" t="s">
        <v>536</v>
      </c>
      <c r="E74" s="586">
        <f ca="1">OFFSET(입력!$B$3,B72-1+$S$1*20,7)</f>
        <v>0</v>
      </c>
      <c r="F74" s="579" t="s">
        <v>535</v>
      </c>
      <c r="G74" s="579">
        <f ca="1">OFFSET(입력!$B$3,B72-1+$S$1*20,9)</f>
        <v>0</v>
      </c>
      <c r="AC74" s="578"/>
      <c r="AD74">
        <f>COUNTIF(입력!$J$3:$J$142,AC74)</f>
        <v>95</v>
      </c>
    </row>
    <row r="75" spans="1:34" ht="39.75" customHeight="1">
      <c r="A75" s="1504" t="s">
        <v>509</v>
      </c>
      <c r="B75" s="1504"/>
      <c r="C75" s="1504" t="s">
        <v>533</v>
      </c>
      <c r="D75" s="1504"/>
      <c r="E75" s="1504"/>
      <c r="F75" s="1504"/>
      <c r="G75" s="579" t="s">
        <v>6</v>
      </c>
      <c r="AD75">
        <f>COUNTIF(입력!$J$3:$J$142,AC75)</f>
        <v>95</v>
      </c>
    </row>
    <row r="76" spans="1:34" ht="80.099999999999994" customHeight="1">
      <c r="A76" s="1515" t="s">
        <v>307</v>
      </c>
      <c r="B76" s="579" t="s">
        <v>308</v>
      </c>
      <c r="C76" s="1505">
        <f ca="1">OFFSET(입력!$B$3,B72-1+$S$1*20,12)</f>
        <v>0</v>
      </c>
      <c r="D76" s="1506"/>
      <c r="E76" s="1506"/>
      <c r="F76" s="1507"/>
      <c r="G76" s="579"/>
      <c r="AD76">
        <f>COUNTIF(입력!$J$3:$J$142,AC76)</f>
        <v>95</v>
      </c>
    </row>
    <row r="77" spans="1:34" ht="80.099999999999994" customHeight="1">
      <c r="A77" s="1516"/>
      <c r="B77" s="579" t="s">
        <v>309</v>
      </c>
      <c r="C77" s="1505">
        <f ca="1">OFFSET(입력!$B$3,B72-1+$S$1*20,13)</f>
        <v>0</v>
      </c>
      <c r="D77" s="1506"/>
      <c r="E77" s="1506"/>
      <c r="F77" s="1507"/>
      <c r="G77" s="579"/>
      <c r="AD77">
        <f>COUNTIF(입력!$J$3:$J$142,AC77)</f>
        <v>95</v>
      </c>
    </row>
    <row r="78" spans="1:34" ht="35.1" customHeight="1">
      <c r="A78" s="1509" t="s">
        <v>525</v>
      </c>
      <c r="B78" s="1510"/>
      <c r="C78" s="1505" t="s">
        <v>524</v>
      </c>
      <c r="D78" s="1506"/>
      <c r="E78" s="1506"/>
      <c r="F78" s="1507"/>
      <c r="G78" s="579" t="str">
        <f ca="1">IF(OFFSET(입력!$B$3,B72-1+$S$1*20,14)="제거대상의 대부분이 목본류","(○)","")</f>
        <v/>
      </c>
      <c r="AD78">
        <f>COUNTIF(입력!$J$3:$J$142,AC78)</f>
        <v>95</v>
      </c>
    </row>
    <row r="79" spans="1:34" ht="35.1" customHeight="1">
      <c r="A79" s="1511"/>
      <c r="B79" s="1512"/>
      <c r="C79" s="1505" t="s">
        <v>523</v>
      </c>
      <c r="D79" s="1506"/>
      <c r="E79" s="1506"/>
      <c r="F79" s="1507"/>
      <c r="G79" s="579" t="str">
        <f ca="1">IF(OFFSET(입력!$B$3,B72-1+$S$1*20,14)="제거대상의 대부분이 초본류","(○)","")</f>
        <v/>
      </c>
      <c r="AD79">
        <f>COUNTIF(입력!$J$3:$J$142,AC79)</f>
        <v>95</v>
      </c>
    </row>
    <row r="80" spans="1:34" ht="35.1" customHeight="1">
      <c r="A80" s="1513"/>
      <c r="B80" s="1514"/>
      <c r="C80" s="1505" t="s">
        <v>521</v>
      </c>
      <c r="D80" s="1506"/>
      <c r="E80" s="1506"/>
      <c r="F80" s="1507"/>
      <c r="G80" s="579" t="str">
        <f ca="1">IF(OFFSET(입력!$B$3,B72-1+$S$1*20,14)="제거대상은 목본류+초본류 혼합","(○)","")</f>
        <v/>
      </c>
      <c r="AD80">
        <f>COUNTIF(입력!$J$3:$J$142,AC80)</f>
        <v>95</v>
      </c>
    </row>
    <row r="81" spans="1:34" ht="35.1" customHeight="1">
      <c r="A81" s="1509" t="s">
        <v>555</v>
      </c>
      <c r="B81" s="1510"/>
      <c r="C81" s="1505" t="s">
        <v>520</v>
      </c>
      <c r="D81" s="1506"/>
      <c r="E81" s="1506"/>
      <c r="F81" s="1507"/>
      <c r="G81" s="579" t="str">
        <f ca="1">IF(OFFSET(입력!$B$3,B72-1+$S$1*20,15)="조림 당해 연도","(○)","")</f>
        <v/>
      </c>
      <c r="AD81">
        <f>COUNTIF(입력!$J$3:$J$142,AC81)</f>
        <v>95</v>
      </c>
    </row>
    <row r="82" spans="1:34" ht="35.1" customHeight="1">
      <c r="A82" s="1511"/>
      <c r="B82" s="1512"/>
      <c r="C82" s="1505" t="s">
        <v>518</v>
      </c>
      <c r="D82" s="1506"/>
      <c r="E82" s="1506"/>
      <c r="F82" s="1507"/>
      <c r="G82" s="579" t="str">
        <f ca="1">IF(OFFSET(입력!$B$3,B72-1+$S$1*20,15)="조림 2년 차","(○)","")</f>
        <v/>
      </c>
      <c r="AD82">
        <f>COUNTIF(입력!$J$3:$J$142,AC82)</f>
        <v>95</v>
      </c>
    </row>
    <row r="83" spans="1:34" ht="35.1" customHeight="1">
      <c r="A83" s="1513"/>
      <c r="B83" s="1514"/>
      <c r="C83" s="1505" t="s">
        <v>516</v>
      </c>
      <c r="D83" s="1506"/>
      <c r="E83" s="1506"/>
      <c r="F83" s="1507"/>
      <c r="G83" s="579" t="str">
        <f ca="1">IF(OFFSET(입력!$B$3,B72-1+$S$1*20,15)="조림 3년 차 이상","(○)","")</f>
        <v/>
      </c>
      <c r="AD83">
        <f>COUNTIF(입력!$J$3:$J$142,AC83)</f>
        <v>95</v>
      </c>
    </row>
    <row r="84" spans="1:34" ht="105.75" customHeight="1">
      <c r="A84" s="1504" t="s">
        <v>297</v>
      </c>
      <c r="B84" s="1504"/>
      <c r="C84" s="1505"/>
      <c r="D84" s="1506"/>
      <c r="E84" s="1506"/>
      <c r="F84" s="1506"/>
      <c r="G84" s="1507"/>
      <c r="AD84">
        <f>COUNTIF(입력!$J$3:$J$142,AC84)</f>
        <v>95</v>
      </c>
    </row>
    <row r="85" spans="1:34" ht="39.75" customHeight="1">
      <c r="A85" s="1508" t="s">
        <v>558</v>
      </c>
      <c r="B85" s="1508"/>
      <c r="C85" s="1508"/>
      <c r="D85" s="1508"/>
      <c r="AD85">
        <f>COUNTIF(입력!$J$3:$J$142,AC85)</f>
        <v>95</v>
      </c>
    </row>
    <row r="86" spans="1:34" ht="39.75" customHeight="1">
      <c r="A86" s="1517" t="str">
        <f ca="1">"풀베기 표준지 조사야장 ("&amp;OFFSET(입력!$A$3,B89-1+$S$1*20,0)&amp;")"</f>
        <v>풀베기 표준지 조사야장 (0)</v>
      </c>
      <c r="B86" s="1518"/>
      <c r="C86" s="1518"/>
      <c r="D86" s="1518"/>
      <c r="E86" s="1518"/>
      <c r="F86" s="1518"/>
      <c r="G86" s="1519"/>
      <c r="S86" s="3">
        <f ca="1">IFERROR(IF(RIGHT(MID(CELL("filename",A86),FIND("]",CELL("filename",A86))+1,255),2)&gt;=10,RIGHT(MID(CELL("filename",A86),FIND("]",CELL("filename",A86))+1,255),2)-1,RIGHT(MID(CELL("filename",A86),FIND("]",CELL("filename",A86))+1,255),1)-1),RIGHT(MID(CELL("filename",A86),FIND("]",CELL("filename",A86))+1,255),1)-1)</f>
        <v>4</v>
      </c>
    </row>
    <row r="87" spans="1:34" ht="39.75" customHeight="1">
      <c r="A87" s="1520" t="s">
        <v>556</v>
      </c>
      <c r="B87" s="1520"/>
      <c r="C87" s="1520"/>
      <c r="D87" s="1520"/>
      <c r="E87" s="584"/>
      <c r="F87" s="584"/>
      <c r="G87" s="584"/>
    </row>
    <row r="88" spans="1:34" ht="39.75" customHeight="1">
      <c r="A88" s="579" t="s">
        <v>551</v>
      </c>
      <c r="B88" s="583">
        <f ca="1">OFFSET(입력!$B$3,B89-1+$S$1*20,2)</f>
        <v>0</v>
      </c>
      <c r="C88" s="582">
        <f ca="1">OFFSET(입력!$B$3,B89-1+$S$1*20,3)</f>
        <v>0</v>
      </c>
      <c r="D88" s="579" t="s">
        <v>550</v>
      </c>
      <c r="E88" s="1505">
        <f ca="1">OFFSET(입력!$B$3,B89-1+$S$1*20,1)</f>
        <v>0</v>
      </c>
      <c r="F88" s="1506"/>
      <c r="G88" s="1507"/>
      <c r="AC88" s="578" t="s">
        <v>342</v>
      </c>
      <c r="AD88">
        <f>COUNTIF(입력!$J$3:$J$142,AC88)</f>
        <v>26</v>
      </c>
      <c r="AH88" s="578">
        <f>COUNTIF(입력!$J$3:$J$142,AC88)</f>
        <v>26</v>
      </c>
    </row>
    <row r="89" spans="1:34" ht="39.75" customHeight="1">
      <c r="A89" s="579" t="s">
        <v>547</v>
      </c>
      <c r="B89" s="1504">
        <f>ROUNDDOWN(ROW()/17,0)+1</f>
        <v>6</v>
      </c>
      <c r="C89" s="1504"/>
      <c r="D89" s="579" t="s">
        <v>546</v>
      </c>
      <c r="E89" s="579" t="s">
        <v>545</v>
      </c>
      <c r="F89" s="579" t="s">
        <v>544</v>
      </c>
      <c r="G89" s="585">
        <f ca="1">OFFSET(입력!$B$3,B89-1+$S$1*20,4)</f>
        <v>0</v>
      </c>
      <c r="AC89" s="578"/>
      <c r="AD89">
        <f>COUNTIF(입력!$J$3:$J$142,AC89)</f>
        <v>95</v>
      </c>
      <c r="AH89" s="578"/>
    </row>
    <row r="90" spans="1:34" ht="39.75" customHeight="1">
      <c r="A90" s="579" t="s">
        <v>571</v>
      </c>
      <c r="B90" s="580" t="s">
        <v>542</v>
      </c>
      <c r="C90" s="581">
        <f ca="1">ROUND(OFFSET(입력!$B$3,B89-1+$S$1*20,10),0)</f>
        <v>0</v>
      </c>
      <c r="D90" s="581" t="s">
        <v>541</v>
      </c>
      <c r="E90" s="581">
        <f ca="1">ROUND(OFFSET(입력!$B$3,B89-1+$S$1*20,11),0)</f>
        <v>0</v>
      </c>
      <c r="F90" s="579" t="s">
        <v>540</v>
      </c>
      <c r="G90" s="579" t="s">
        <v>572</v>
      </c>
      <c r="AC90" s="578"/>
      <c r="AD90">
        <f>COUNTIF(입력!$J$3:$J$142,AC90)</f>
        <v>95</v>
      </c>
      <c r="AH90" s="578"/>
    </row>
    <row r="91" spans="1:34" ht="39.75" customHeight="1">
      <c r="A91" s="579" t="s">
        <v>408</v>
      </c>
      <c r="B91" s="1504">
        <f ca="1">OFFSET(입력!$B$3,B89-1+$S$1*20,8)</f>
        <v>0</v>
      </c>
      <c r="C91" s="1504"/>
      <c r="D91" s="579" t="s">
        <v>536</v>
      </c>
      <c r="E91" s="586">
        <f ca="1">OFFSET(입력!$B$3,B89-1+$S$1*20,7)</f>
        <v>0</v>
      </c>
      <c r="F91" s="579" t="s">
        <v>535</v>
      </c>
      <c r="G91" s="579">
        <f ca="1">OFFSET(입력!$B$3,B89-1+$S$1*20,9)</f>
        <v>0</v>
      </c>
      <c r="AC91" s="578"/>
      <c r="AD91">
        <f>COUNTIF(입력!$J$3:$J$142,AC91)</f>
        <v>95</v>
      </c>
    </row>
    <row r="92" spans="1:34" ht="39.75" customHeight="1">
      <c r="A92" s="1504" t="s">
        <v>509</v>
      </c>
      <c r="B92" s="1504"/>
      <c r="C92" s="1504" t="s">
        <v>533</v>
      </c>
      <c r="D92" s="1504"/>
      <c r="E92" s="1504"/>
      <c r="F92" s="1504"/>
      <c r="G92" s="579" t="s">
        <v>6</v>
      </c>
      <c r="AD92">
        <f>COUNTIF(입력!$J$3:$J$142,AC92)</f>
        <v>95</v>
      </c>
    </row>
    <row r="93" spans="1:34" ht="80.099999999999994" customHeight="1">
      <c r="A93" s="1515" t="s">
        <v>307</v>
      </c>
      <c r="B93" s="579" t="s">
        <v>308</v>
      </c>
      <c r="C93" s="1505">
        <f ca="1">OFFSET(입력!$B$3,B89-1+$S$1*20,12)</f>
        <v>0</v>
      </c>
      <c r="D93" s="1506"/>
      <c r="E93" s="1506"/>
      <c r="F93" s="1507"/>
      <c r="G93" s="579"/>
      <c r="AD93">
        <f>COUNTIF(입력!$J$3:$J$142,AC93)</f>
        <v>95</v>
      </c>
    </row>
    <row r="94" spans="1:34" ht="80.099999999999994" customHeight="1">
      <c r="A94" s="1516"/>
      <c r="B94" s="579" t="s">
        <v>309</v>
      </c>
      <c r="C94" s="1505">
        <f ca="1">OFFSET(입력!$B$3,B89-1+$S$1*20,13)</f>
        <v>0</v>
      </c>
      <c r="D94" s="1506"/>
      <c r="E94" s="1506"/>
      <c r="F94" s="1507"/>
      <c r="G94" s="579"/>
      <c r="AD94">
        <f>COUNTIF(입력!$J$3:$J$142,AC94)</f>
        <v>95</v>
      </c>
    </row>
    <row r="95" spans="1:34" ht="35.1" customHeight="1">
      <c r="A95" s="1509" t="s">
        <v>525</v>
      </c>
      <c r="B95" s="1510"/>
      <c r="C95" s="1505" t="s">
        <v>524</v>
      </c>
      <c r="D95" s="1506"/>
      <c r="E95" s="1506"/>
      <c r="F95" s="1507"/>
      <c r="G95" s="579" t="str">
        <f ca="1">IF(OFFSET(입력!$B$3,B89-1+$S$1*20,14)="제거대상의 대부분이 목본류","(○)","")</f>
        <v/>
      </c>
      <c r="AD95">
        <f>COUNTIF(입력!$J$3:$J$142,AC95)</f>
        <v>95</v>
      </c>
    </row>
    <row r="96" spans="1:34" ht="35.1" customHeight="1">
      <c r="A96" s="1511"/>
      <c r="B96" s="1512"/>
      <c r="C96" s="1505" t="s">
        <v>523</v>
      </c>
      <c r="D96" s="1506"/>
      <c r="E96" s="1506"/>
      <c r="F96" s="1507"/>
      <c r="G96" s="579" t="str">
        <f ca="1">IF(OFFSET(입력!$B$3,B89-1+$S$1*20,14)="제거대상의 대부분이 초본류","(○)","")</f>
        <v/>
      </c>
      <c r="AD96">
        <f>COUNTIF(입력!$J$3:$J$142,AC96)</f>
        <v>95</v>
      </c>
    </row>
    <row r="97" spans="1:30" ht="35.1" customHeight="1">
      <c r="A97" s="1513"/>
      <c r="B97" s="1514"/>
      <c r="C97" s="1505" t="s">
        <v>521</v>
      </c>
      <c r="D97" s="1506"/>
      <c r="E97" s="1506"/>
      <c r="F97" s="1507"/>
      <c r="G97" s="579" t="str">
        <f ca="1">IF(OFFSET(입력!$B$3,B89-1+$S$1*20,14)="제거대상은 목본류+초본류 혼합","(○)","")</f>
        <v/>
      </c>
      <c r="AD97">
        <f>COUNTIF(입력!$J$3:$J$142,AC97)</f>
        <v>95</v>
      </c>
    </row>
    <row r="98" spans="1:30" ht="35.1" customHeight="1">
      <c r="A98" s="1509" t="s">
        <v>555</v>
      </c>
      <c r="B98" s="1510"/>
      <c r="C98" s="1505" t="s">
        <v>520</v>
      </c>
      <c r="D98" s="1506"/>
      <c r="E98" s="1506"/>
      <c r="F98" s="1507"/>
      <c r="G98" s="579" t="str">
        <f ca="1">IF(OFFSET(입력!$B$3,B89-1+$S$1*20,15)="조림 당해 연도","(○)","")</f>
        <v/>
      </c>
      <c r="AD98">
        <f>COUNTIF(입력!$J$3:$J$142,AC98)</f>
        <v>95</v>
      </c>
    </row>
    <row r="99" spans="1:30" ht="35.1" customHeight="1">
      <c r="A99" s="1511"/>
      <c r="B99" s="1512"/>
      <c r="C99" s="1505" t="s">
        <v>518</v>
      </c>
      <c r="D99" s="1506"/>
      <c r="E99" s="1506"/>
      <c r="F99" s="1507"/>
      <c r="G99" s="579" t="str">
        <f ca="1">IF(OFFSET(입력!$B$3,B89-1+$S$1*20,15)="조림 2년 차","(○)","")</f>
        <v/>
      </c>
      <c r="AD99">
        <f>COUNTIF(입력!$J$3:$J$142,AC99)</f>
        <v>95</v>
      </c>
    </row>
    <row r="100" spans="1:30" ht="35.1" customHeight="1">
      <c r="A100" s="1513"/>
      <c r="B100" s="1514"/>
      <c r="C100" s="1505" t="s">
        <v>516</v>
      </c>
      <c r="D100" s="1506"/>
      <c r="E100" s="1506"/>
      <c r="F100" s="1507"/>
      <c r="G100" s="579" t="str">
        <f ca="1">IF(OFFSET(입력!$B$3,B89-1+$S$1*20,15)="조림 3년 차 이상","(○)","")</f>
        <v/>
      </c>
      <c r="AD100">
        <f>COUNTIF(입력!$J$3:$J$142,AC100)</f>
        <v>95</v>
      </c>
    </row>
    <row r="101" spans="1:30" ht="105.75" customHeight="1">
      <c r="A101" s="1504" t="s">
        <v>297</v>
      </c>
      <c r="B101" s="1504"/>
      <c r="C101" s="1505"/>
      <c r="D101" s="1506"/>
      <c r="E101" s="1506"/>
      <c r="F101" s="1506"/>
      <c r="G101" s="1507"/>
      <c r="AD101">
        <f>COUNTIF(입력!$J$3:$J$142,AC101)</f>
        <v>95</v>
      </c>
    </row>
    <row r="102" spans="1:30" ht="39.75" customHeight="1">
      <c r="A102" s="1508" t="s">
        <v>558</v>
      </c>
      <c r="B102" s="1508"/>
      <c r="C102" s="1508"/>
      <c r="D102" s="1508"/>
      <c r="AD102">
        <f>COUNTIF(입력!$J$3:$J$142,AC102)</f>
        <v>95</v>
      </c>
    </row>
  </sheetData>
  <mergeCells count="126">
    <mergeCell ref="A8:A9"/>
    <mergeCell ref="C8:F8"/>
    <mergeCell ref="C9:F9"/>
    <mergeCell ref="A10:B12"/>
    <mergeCell ref="C10:F10"/>
    <mergeCell ref="C11:F11"/>
    <mergeCell ref="C12:F12"/>
    <mergeCell ref="A1:G1"/>
    <mergeCell ref="A2:D2"/>
    <mergeCell ref="E3:G3"/>
    <mergeCell ref="B4:C4"/>
    <mergeCell ref="B6:C6"/>
    <mergeCell ref="A7:B7"/>
    <mergeCell ref="C7:F7"/>
    <mergeCell ref="A17:D17"/>
    <mergeCell ref="A18:G18"/>
    <mergeCell ref="A19:D19"/>
    <mergeCell ref="E20:G20"/>
    <mergeCell ref="B21:C21"/>
    <mergeCell ref="B23:C23"/>
    <mergeCell ref="A13:B15"/>
    <mergeCell ref="C13:F13"/>
    <mergeCell ref="C14:F14"/>
    <mergeCell ref="C15:F15"/>
    <mergeCell ref="A16:B16"/>
    <mergeCell ref="C16:G16"/>
    <mergeCell ref="A24:B24"/>
    <mergeCell ref="C24:F24"/>
    <mergeCell ref="A25:A26"/>
    <mergeCell ref="C25:F25"/>
    <mergeCell ref="C26:F26"/>
    <mergeCell ref="A27:B29"/>
    <mergeCell ref="C27:F27"/>
    <mergeCell ref="C28:F28"/>
    <mergeCell ref="C29:F29"/>
    <mergeCell ref="A34:D34"/>
    <mergeCell ref="A35:G35"/>
    <mergeCell ref="A36:D36"/>
    <mergeCell ref="E37:G37"/>
    <mergeCell ref="B38:C38"/>
    <mergeCell ref="B40:C40"/>
    <mergeCell ref="A30:B32"/>
    <mergeCell ref="C30:F30"/>
    <mergeCell ref="C31:F31"/>
    <mergeCell ref="C32:F32"/>
    <mergeCell ref="A33:B33"/>
    <mergeCell ref="C33:G33"/>
    <mergeCell ref="A41:B41"/>
    <mergeCell ref="C41:F41"/>
    <mergeCell ref="A42:A43"/>
    <mergeCell ref="C42:F42"/>
    <mergeCell ref="C43:F43"/>
    <mergeCell ref="A44:B46"/>
    <mergeCell ref="C44:F44"/>
    <mergeCell ref="C45:F45"/>
    <mergeCell ref="C46:F46"/>
    <mergeCell ref="A51:D51"/>
    <mergeCell ref="A52:G52"/>
    <mergeCell ref="A53:D53"/>
    <mergeCell ref="E54:G54"/>
    <mergeCell ref="B55:C55"/>
    <mergeCell ref="B57:C57"/>
    <mergeCell ref="A47:B49"/>
    <mergeCell ref="C47:F47"/>
    <mergeCell ref="C48:F48"/>
    <mergeCell ref="C49:F49"/>
    <mergeCell ref="A50:B50"/>
    <mergeCell ref="C50:G50"/>
    <mergeCell ref="A58:B58"/>
    <mergeCell ref="C58:F58"/>
    <mergeCell ref="A59:A60"/>
    <mergeCell ref="C59:F59"/>
    <mergeCell ref="C60:F60"/>
    <mergeCell ref="A61:B63"/>
    <mergeCell ref="C61:F61"/>
    <mergeCell ref="C62:F62"/>
    <mergeCell ref="C63:F63"/>
    <mergeCell ref="A68:D68"/>
    <mergeCell ref="A69:G69"/>
    <mergeCell ref="A70:D70"/>
    <mergeCell ref="E71:G71"/>
    <mergeCell ref="B72:C72"/>
    <mergeCell ref="B74:C74"/>
    <mergeCell ref="A64:B66"/>
    <mergeCell ref="C64:F64"/>
    <mergeCell ref="C65:F65"/>
    <mergeCell ref="C66:F66"/>
    <mergeCell ref="A67:B67"/>
    <mergeCell ref="C67:G67"/>
    <mergeCell ref="A75:B75"/>
    <mergeCell ref="C75:F75"/>
    <mergeCell ref="A76:A77"/>
    <mergeCell ref="C76:F76"/>
    <mergeCell ref="C77:F77"/>
    <mergeCell ref="A78:B80"/>
    <mergeCell ref="C78:F78"/>
    <mergeCell ref="C79:F79"/>
    <mergeCell ref="C80:F80"/>
    <mergeCell ref="A85:D85"/>
    <mergeCell ref="A86:G86"/>
    <mergeCell ref="A87:D87"/>
    <mergeCell ref="E88:G88"/>
    <mergeCell ref="B89:C89"/>
    <mergeCell ref="B91:C91"/>
    <mergeCell ref="A81:B83"/>
    <mergeCell ref="C81:F81"/>
    <mergeCell ref="C82:F82"/>
    <mergeCell ref="C83:F83"/>
    <mergeCell ref="A84:B84"/>
    <mergeCell ref="C84:G84"/>
    <mergeCell ref="A102:D102"/>
    <mergeCell ref="A98:B100"/>
    <mergeCell ref="C98:F98"/>
    <mergeCell ref="C99:F99"/>
    <mergeCell ref="C100:F100"/>
    <mergeCell ref="A101:B101"/>
    <mergeCell ref="C101:G101"/>
    <mergeCell ref="A92:B92"/>
    <mergeCell ref="C92:F92"/>
    <mergeCell ref="A93:A94"/>
    <mergeCell ref="C93:F93"/>
    <mergeCell ref="C94:F94"/>
    <mergeCell ref="A95:B97"/>
    <mergeCell ref="C95:F95"/>
    <mergeCell ref="C96:F96"/>
    <mergeCell ref="C97:F97"/>
  </mergeCells>
  <phoneticPr fontId="4" type="noConversion"/>
  <pageMargins left="0.7" right="0.7" top="0.75" bottom="0.75" header="0.3" footer="0.3"/>
  <pageSetup paperSize="9" scale="89" orientation="portrait" r:id="rId1"/>
  <legacyDrawing r:id="rId2"/>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AH102"/>
  <sheetViews>
    <sheetView view="pageBreakPreview" zoomScale="90" zoomScaleNormal="100" zoomScaleSheetLayoutView="90" workbookViewId="0">
      <selection activeCell="G17" sqref="A1:G17"/>
    </sheetView>
  </sheetViews>
  <sheetFormatPr defaultRowHeight="13.5"/>
  <cols>
    <col min="2" max="2" width="11.88671875" customWidth="1"/>
    <col min="3" max="3" width="13.5546875" customWidth="1"/>
    <col min="5" max="5" width="14.44140625" customWidth="1"/>
    <col min="6" max="6" width="10.77734375" customWidth="1"/>
    <col min="7" max="7" width="16.5546875" customWidth="1"/>
  </cols>
  <sheetData>
    <row r="1" spans="1:34" ht="39.75" customHeight="1">
      <c r="A1" s="1517" t="str">
        <f ca="1">"풀베기 표준지 조사야장 ("&amp;OFFSET(입력!$A$3,B4-1+$S$1*20,0)&amp;")"</f>
        <v>풀베기 표준지 조사야장 (1-0-6-0)</v>
      </c>
      <c r="B1" s="1518"/>
      <c r="C1" s="1518"/>
      <c r="D1" s="1518"/>
      <c r="E1" s="1518"/>
      <c r="F1" s="1518"/>
      <c r="G1" s="1519"/>
      <c r="S1" s="3">
        <f ca="1">IFERROR(IF(RIGHT(MID(CELL("filename",A1),FIND("]",CELL("filename",A1))+1,255),2)&gt;=10,RIGHT(MID(CELL("filename",A1),FIND("]",CELL("filename",A1))+1,255),2)-1,RIGHT(MID(CELL("filename",A1),FIND("]",CELL("filename",A1))+1,255),1)-1),RIGHT(MID(CELL("filename",A1),FIND("]",CELL("filename",A1))+1,255),1)-1)</f>
        <v>5</v>
      </c>
    </row>
    <row r="2" spans="1:34" ht="39.75" customHeight="1">
      <c r="A2" s="1520" t="s">
        <v>556</v>
      </c>
      <c r="B2" s="1520"/>
      <c r="C2" s="1520"/>
      <c r="D2" s="1520"/>
      <c r="E2" s="584"/>
      <c r="F2" s="584"/>
      <c r="G2" s="584"/>
    </row>
    <row r="3" spans="1:34" ht="39.75" customHeight="1">
      <c r="A3" s="579" t="s">
        <v>551</v>
      </c>
      <c r="B3" s="583">
        <f ca="1">OFFSET(입력!$B$3,B4-1+$S$1*20,2)</f>
        <v>2026</v>
      </c>
      <c r="C3" s="582" t="str">
        <f ca="1">OFFSET(입력!$B$3,B4-1+$S$1*20,3)</f>
        <v>05.26-06.04</v>
      </c>
      <c r="D3" s="579" t="s">
        <v>550</v>
      </c>
      <c r="E3" s="1505">
        <f ca="1">OFFSET(입력!$B$3,B4-1+$S$1*20,1)</f>
        <v>0</v>
      </c>
      <c r="F3" s="1506"/>
      <c r="G3" s="1507"/>
      <c r="AC3" s="578" t="s">
        <v>342</v>
      </c>
      <c r="AD3">
        <f>COUNTIF(입력!$J$3:$J$142,AC3)</f>
        <v>26</v>
      </c>
      <c r="AH3" s="578">
        <f>COUNTIF(입력!$J$3:$J$142,AC3)</f>
        <v>26</v>
      </c>
    </row>
    <row r="4" spans="1:34" ht="39.75" customHeight="1">
      <c r="A4" s="579" t="s">
        <v>547</v>
      </c>
      <c r="B4" s="1504">
        <f>ROUNDDOWN(ROW()/17,0)+1</f>
        <v>1</v>
      </c>
      <c r="C4" s="1504"/>
      <c r="D4" s="579" t="s">
        <v>546</v>
      </c>
      <c r="E4" s="579" t="s">
        <v>545</v>
      </c>
      <c r="F4" s="579" t="s">
        <v>544</v>
      </c>
      <c r="G4" s="585">
        <f ca="1">OFFSET(입력!$B$3,B4-1+$S$1*20,4)</f>
        <v>0.02</v>
      </c>
      <c r="AC4" s="578"/>
      <c r="AD4">
        <f>COUNTIF(입력!$J$3:$J$142,AC4)</f>
        <v>95</v>
      </c>
      <c r="AH4" s="578"/>
    </row>
    <row r="5" spans="1:34" ht="39.75" customHeight="1">
      <c r="A5" s="579" t="s">
        <v>571</v>
      </c>
      <c r="B5" s="580" t="s">
        <v>542</v>
      </c>
      <c r="C5" s="581" t="e">
        <f ca="1">ROUND(OFFSET(입력!$B$3,B4-1+$S$1*20,10),0)</f>
        <v>#N/A</v>
      </c>
      <c r="D5" s="581" t="s">
        <v>541</v>
      </c>
      <c r="E5" s="581" t="e">
        <f ca="1">ROUND(OFFSET(입력!$B$3,B4-1+$S$1*20,11),0)</f>
        <v>#N/A</v>
      </c>
      <c r="F5" s="579" t="s">
        <v>540</v>
      </c>
      <c r="G5" s="579" t="s">
        <v>572</v>
      </c>
      <c r="AC5" s="578"/>
      <c r="AD5">
        <f>COUNTIF(입력!$J$3:$J$142,AC5)</f>
        <v>95</v>
      </c>
      <c r="AH5" s="578"/>
    </row>
    <row r="6" spans="1:34" ht="39.75" customHeight="1">
      <c r="A6" s="579" t="s">
        <v>408</v>
      </c>
      <c r="B6" s="1504">
        <f ca="1">OFFSET(입력!$B$3,B4-1+$S$1*20,8)</f>
        <v>0</v>
      </c>
      <c r="C6" s="1504"/>
      <c r="D6" s="579" t="s">
        <v>536</v>
      </c>
      <c r="E6" s="586">
        <f ca="1">OFFSET(입력!$B$3,B4-1+$S$1*20,7)</f>
        <v>0</v>
      </c>
      <c r="F6" s="586">
        <f ca="1">OFFSET(입력!$B$3,C4-1+$S$1*20,7)</f>
        <v>0</v>
      </c>
      <c r="G6" s="579" t="str">
        <f ca="1">OFFSET(입력!$B$3,B4-1+$S$1*20,9)</f>
        <v>중묘</v>
      </c>
      <c r="AC6" s="578"/>
      <c r="AD6">
        <f>COUNTIF(입력!$J$3:$J$142,AC6)</f>
        <v>95</v>
      </c>
    </row>
    <row r="7" spans="1:34" ht="39.75" customHeight="1">
      <c r="A7" s="1504" t="s">
        <v>509</v>
      </c>
      <c r="B7" s="1504"/>
      <c r="C7" s="1504" t="s">
        <v>533</v>
      </c>
      <c r="D7" s="1504"/>
      <c r="E7" s="1504"/>
      <c r="F7" s="1504"/>
      <c r="G7" s="579" t="s">
        <v>6</v>
      </c>
      <c r="AD7">
        <f>COUNTIF(입력!$J$3:$J$142,AC7)</f>
        <v>95</v>
      </c>
    </row>
    <row r="8" spans="1:34" ht="80.099999999999994" customHeight="1">
      <c r="A8" s="1515" t="s">
        <v>307</v>
      </c>
      <c r="B8" s="579" t="s">
        <v>308</v>
      </c>
      <c r="C8" s="1505">
        <f ca="1">OFFSET(입력!$B$3,B4-1+$S$1*20,12)</f>
        <v>0</v>
      </c>
      <c r="D8" s="1506"/>
      <c r="E8" s="1506"/>
      <c r="F8" s="1507"/>
      <c r="G8" s="579"/>
      <c r="AD8">
        <f>COUNTIF(입력!$J$3:$J$142,AC8)</f>
        <v>95</v>
      </c>
    </row>
    <row r="9" spans="1:34" ht="80.099999999999994" customHeight="1">
      <c r="A9" s="1516"/>
      <c r="B9" s="579" t="s">
        <v>309</v>
      </c>
      <c r="C9" s="1505">
        <f ca="1">OFFSET(입력!$B$3,B4-1+$S$1*20,13)</f>
        <v>0</v>
      </c>
      <c r="D9" s="1506"/>
      <c r="E9" s="1506"/>
      <c r="F9" s="1507"/>
      <c r="G9" s="579"/>
      <c r="AD9">
        <f>COUNTIF(입력!$J$3:$J$142,AC9)</f>
        <v>95</v>
      </c>
    </row>
    <row r="10" spans="1:34" ht="35.1" customHeight="1">
      <c r="A10" s="1509" t="s">
        <v>525</v>
      </c>
      <c r="B10" s="1510"/>
      <c r="C10" s="1505" t="s">
        <v>524</v>
      </c>
      <c r="D10" s="1506"/>
      <c r="E10" s="1506"/>
      <c r="F10" s="1507"/>
      <c r="G10" s="579" t="str">
        <f ca="1">IF(OFFSET(입력!$B$3,B4-1+$S$1*20,14)="제거대상의 대부분이 목본류","(○)","")</f>
        <v/>
      </c>
      <c r="AD10">
        <f>COUNTIF(입력!$J$3:$J$142,AC10)</f>
        <v>95</v>
      </c>
    </row>
    <row r="11" spans="1:34" ht="35.1" customHeight="1">
      <c r="A11" s="1511"/>
      <c r="B11" s="1512"/>
      <c r="C11" s="1505" t="s">
        <v>523</v>
      </c>
      <c r="D11" s="1506"/>
      <c r="E11" s="1506"/>
      <c r="F11" s="1507"/>
      <c r="G11" s="579" t="str">
        <f ca="1">IF(OFFSET(입력!$B$3,B4-1+$S$1*20,14)="제거대상의 대부분이 초본류","(○)","")</f>
        <v/>
      </c>
      <c r="AD11">
        <f>COUNTIF(입력!$J$3:$J$142,AC11)</f>
        <v>95</v>
      </c>
    </row>
    <row r="12" spans="1:34" ht="35.1" customHeight="1">
      <c r="A12" s="1513"/>
      <c r="B12" s="1514"/>
      <c r="C12" s="1505" t="s">
        <v>521</v>
      </c>
      <c r="D12" s="1506"/>
      <c r="E12" s="1506"/>
      <c r="F12" s="1507"/>
      <c r="G12" s="579" t="str">
        <f ca="1">IF(OFFSET(입력!$B$3,B4-1+$S$1*20,14)="제거대상은 목본류+초본류 혼합","(○)","")</f>
        <v>(○)</v>
      </c>
      <c r="AD12">
        <f>COUNTIF(입력!$J$3:$J$142,AC12)</f>
        <v>95</v>
      </c>
    </row>
    <row r="13" spans="1:34" ht="35.1" customHeight="1">
      <c r="A13" s="1509" t="s">
        <v>555</v>
      </c>
      <c r="B13" s="1510"/>
      <c r="C13" s="1505" t="s">
        <v>520</v>
      </c>
      <c r="D13" s="1506"/>
      <c r="E13" s="1506"/>
      <c r="F13" s="1507"/>
      <c r="G13" s="579" t="str">
        <f ca="1">IF(OFFSET(입력!$B$3,B4-1+$S$1*20,15)="조림 당해 연도","(○)","")</f>
        <v/>
      </c>
      <c r="AD13">
        <f>COUNTIF(입력!$J$3:$J$142,AC13)</f>
        <v>95</v>
      </c>
    </row>
    <row r="14" spans="1:34" ht="35.1" customHeight="1">
      <c r="A14" s="1511"/>
      <c r="B14" s="1512"/>
      <c r="C14" s="1505" t="s">
        <v>518</v>
      </c>
      <c r="D14" s="1506"/>
      <c r="E14" s="1506"/>
      <c r="F14" s="1507"/>
      <c r="G14" s="579" t="str">
        <f ca="1">IF(OFFSET(입력!$B$3,B4-1+$S$1*20,15)="조림 2년 차","(○)","")</f>
        <v/>
      </c>
      <c r="AD14">
        <f>COUNTIF(입력!$J$3:$J$142,AC14)</f>
        <v>95</v>
      </c>
    </row>
    <row r="15" spans="1:34" ht="35.1" customHeight="1">
      <c r="A15" s="1513"/>
      <c r="B15" s="1514"/>
      <c r="C15" s="1505" t="s">
        <v>516</v>
      </c>
      <c r="D15" s="1506"/>
      <c r="E15" s="1506"/>
      <c r="F15" s="1507"/>
      <c r="G15" s="579" t="str">
        <f ca="1">IF(OFFSET(입력!$B$3,B4-1+$S$1*20,15)="조림 3년 차 이상","(○)","")</f>
        <v>(○)</v>
      </c>
      <c r="AD15">
        <f>COUNTIF(입력!$J$3:$J$142,AC15)</f>
        <v>95</v>
      </c>
    </row>
    <row r="16" spans="1:34" ht="105.75" customHeight="1">
      <c r="A16" s="1504" t="s">
        <v>297</v>
      </c>
      <c r="B16" s="1504"/>
      <c r="C16" s="1505"/>
      <c r="D16" s="1506"/>
      <c r="E16" s="1506"/>
      <c r="F16" s="1506"/>
      <c r="G16" s="1507"/>
      <c r="AD16">
        <f>COUNTIF(입력!$J$3:$J$142,AC16)</f>
        <v>95</v>
      </c>
    </row>
    <row r="17" spans="1:34" ht="39.75" customHeight="1">
      <c r="A17" s="1508" t="s">
        <v>558</v>
      </c>
      <c r="B17" s="1508"/>
      <c r="C17" s="1508"/>
      <c r="D17" s="1508"/>
      <c r="AD17">
        <f>COUNTIF(입력!$J$3:$J$142,AC17)</f>
        <v>95</v>
      </c>
    </row>
    <row r="18" spans="1:34" ht="39.75" customHeight="1">
      <c r="A18" s="1517" t="str">
        <f ca="1">"풀베기 표준지 조사야장 ("&amp;OFFSET(입력!$A$3,B21-1+$S$1*20,0)&amp;")"</f>
        <v>풀베기 표준지 조사야장 (0)</v>
      </c>
      <c r="B18" s="1518"/>
      <c r="C18" s="1518"/>
      <c r="D18" s="1518"/>
      <c r="E18" s="1518"/>
      <c r="F18" s="1518"/>
      <c r="G18" s="1519"/>
      <c r="S18" s="3">
        <f ca="1">IFERROR(IF(RIGHT(MID(CELL("filename",A18),FIND("]",CELL("filename",A18))+1,255),2)&gt;=10,RIGHT(MID(CELL("filename",A18),FIND("]",CELL("filename",A18))+1,255),2)-1,RIGHT(MID(CELL("filename",A18),FIND("]",CELL("filename",A18))+1,255),1)-1),RIGHT(MID(CELL("filename",A18),FIND("]",CELL("filename",A18))+1,255),1)-1)</f>
        <v>5</v>
      </c>
    </row>
    <row r="19" spans="1:34" ht="39.75" customHeight="1">
      <c r="A19" s="1520" t="s">
        <v>556</v>
      </c>
      <c r="B19" s="1520"/>
      <c r="C19" s="1520"/>
      <c r="D19" s="1520"/>
      <c r="E19" s="584"/>
      <c r="F19" s="584"/>
      <c r="G19" s="584"/>
    </row>
    <row r="20" spans="1:34" ht="39.75" customHeight="1">
      <c r="A20" s="579" t="s">
        <v>551</v>
      </c>
      <c r="B20" s="583">
        <f ca="1">OFFSET(입력!$B$3,B21-1+$S$1*20,2)</f>
        <v>0</v>
      </c>
      <c r="C20" s="582">
        <f ca="1">OFFSET(입력!$B$3,B21-1+$S$1*20,3)</f>
        <v>0</v>
      </c>
      <c r="D20" s="579" t="s">
        <v>550</v>
      </c>
      <c r="E20" s="1505">
        <f ca="1">OFFSET(입력!$B$3,B21-1+$S$1*20,1)</f>
        <v>0</v>
      </c>
      <c r="F20" s="1506"/>
      <c r="G20" s="1507"/>
      <c r="AC20" s="578" t="s">
        <v>342</v>
      </c>
      <c r="AD20">
        <f>COUNTIF(입력!$J$3:$J$142,AC20)</f>
        <v>26</v>
      </c>
      <c r="AH20" s="578">
        <f>COUNTIF(입력!$J$3:$J$142,AC20)</f>
        <v>26</v>
      </c>
    </row>
    <row r="21" spans="1:34" ht="39.75" customHeight="1">
      <c r="A21" s="579" t="s">
        <v>547</v>
      </c>
      <c r="B21" s="1504">
        <f>ROUNDDOWN(ROW()/17,0)+1</f>
        <v>2</v>
      </c>
      <c r="C21" s="1504"/>
      <c r="D21" s="579" t="s">
        <v>546</v>
      </c>
      <c r="E21" s="579" t="s">
        <v>545</v>
      </c>
      <c r="F21" s="579" t="s">
        <v>544</v>
      </c>
      <c r="G21" s="585">
        <f ca="1">OFFSET(입력!$B$3,B21-1+$S$1*20,4)</f>
        <v>0</v>
      </c>
      <c r="AC21" s="578"/>
      <c r="AD21">
        <f>COUNTIF(입력!$J$3:$J$142,AC21)</f>
        <v>95</v>
      </c>
      <c r="AH21" s="578"/>
    </row>
    <row r="22" spans="1:34" ht="39.75" customHeight="1">
      <c r="A22" s="579" t="s">
        <v>571</v>
      </c>
      <c r="B22" s="580" t="s">
        <v>542</v>
      </c>
      <c r="C22" s="581">
        <f ca="1">ROUND(OFFSET(입력!$B$3,B21-1+$S$1*20,10),0)</f>
        <v>0</v>
      </c>
      <c r="D22" s="581" t="s">
        <v>541</v>
      </c>
      <c r="E22" s="581">
        <f ca="1">ROUND(OFFSET(입력!$B$3,B21-1+$S$1*20,11),0)</f>
        <v>0</v>
      </c>
      <c r="F22" s="579" t="s">
        <v>540</v>
      </c>
      <c r="G22" s="579" t="s">
        <v>572</v>
      </c>
      <c r="AC22" s="578"/>
      <c r="AD22">
        <f>COUNTIF(입력!$J$3:$J$142,AC22)</f>
        <v>95</v>
      </c>
      <c r="AH22" s="578"/>
    </row>
    <row r="23" spans="1:34" ht="39.75" customHeight="1">
      <c r="A23" s="579" t="s">
        <v>408</v>
      </c>
      <c r="B23" s="1504">
        <f ca="1">OFFSET(입력!$B$3,B21-1+$S$1*20,8)</f>
        <v>0</v>
      </c>
      <c r="C23" s="1504"/>
      <c r="D23" s="579" t="s">
        <v>536</v>
      </c>
      <c r="E23" s="586">
        <f ca="1">OFFSET(입력!$B$3,B21-1+$S$1*20,7)</f>
        <v>0</v>
      </c>
      <c r="F23" s="579" t="s">
        <v>535</v>
      </c>
      <c r="G23" s="579">
        <f ca="1">OFFSET(입력!$B$3,B21-1+$S$1*20,9)</f>
        <v>0</v>
      </c>
      <c r="AC23" s="578"/>
      <c r="AD23">
        <f>COUNTIF(입력!$J$3:$J$142,AC23)</f>
        <v>95</v>
      </c>
    </row>
    <row r="24" spans="1:34" ht="39.75" customHeight="1">
      <c r="A24" s="1504" t="s">
        <v>509</v>
      </c>
      <c r="B24" s="1504"/>
      <c r="C24" s="1504" t="s">
        <v>533</v>
      </c>
      <c r="D24" s="1504"/>
      <c r="E24" s="1504"/>
      <c r="F24" s="1504"/>
      <c r="G24" s="579" t="s">
        <v>6</v>
      </c>
      <c r="AD24">
        <f>COUNTIF(입력!$J$3:$J$142,AC24)</f>
        <v>95</v>
      </c>
    </row>
    <row r="25" spans="1:34" ht="80.099999999999994" customHeight="1">
      <c r="A25" s="1515" t="s">
        <v>307</v>
      </c>
      <c r="B25" s="579" t="s">
        <v>308</v>
      </c>
      <c r="C25" s="1505">
        <f ca="1">OFFSET(입력!$B$3,B21-1+$S$1*20,12)</f>
        <v>0</v>
      </c>
      <c r="D25" s="1506"/>
      <c r="E25" s="1506"/>
      <c r="F25" s="1507"/>
      <c r="G25" s="579"/>
      <c r="AD25">
        <f>COUNTIF(입력!$J$3:$J$142,AC25)</f>
        <v>95</v>
      </c>
    </row>
    <row r="26" spans="1:34" ht="80.099999999999994" customHeight="1">
      <c r="A26" s="1516"/>
      <c r="B26" s="579" t="s">
        <v>309</v>
      </c>
      <c r="C26" s="1505">
        <f ca="1">OFFSET(입력!$B$3,B21-1+$S$1*20,13)</f>
        <v>0</v>
      </c>
      <c r="D26" s="1506"/>
      <c r="E26" s="1506"/>
      <c r="F26" s="1507"/>
      <c r="G26" s="579"/>
      <c r="AD26">
        <f>COUNTIF(입력!$J$3:$J$142,AC26)</f>
        <v>95</v>
      </c>
    </row>
    <row r="27" spans="1:34" ht="35.1" customHeight="1">
      <c r="A27" s="1509" t="s">
        <v>525</v>
      </c>
      <c r="B27" s="1510"/>
      <c r="C27" s="1505" t="s">
        <v>524</v>
      </c>
      <c r="D27" s="1506"/>
      <c r="E27" s="1506"/>
      <c r="F27" s="1507"/>
      <c r="G27" s="579" t="str">
        <f ca="1">IF(OFFSET(입력!$B$3,B21-1+$S$1*20,14)="제거대상의 대부분이 목본류","(○)","")</f>
        <v/>
      </c>
      <c r="AD27">
        <f>COUNTIF(입력!$J$3:$J$142,AC27)</f>
        <v>95</v>
      </c>
    </row>
    <row r="28" spans="1:34" ht="35.1" customHeight="1">
      <c r="A28" s="1511"/>
      <c r="B28" s="1512"/>
      <c r="C28" s="1505" t="s">
        <v>523</v>
      </c>
      <c r="D28" s="1506"/>
      <c r="E28" s="1506"/>
      <c r="F28" s="1507"/>
      <c r="G28" s="579" t="str">
        <f ca="1">IF(OFFSET(입력!$B$3,B21-1+$S$1*20,14)="제거대상의 대부분이 초본류","(○)","")</f>
        <v/>
      </c>
      <c r="AD28">
        <f>COUNTIF(입력!$J$3:$J$142,AC28)</f>
        <v>95</v>
      </c>
    </row>
    <row r="29" spans="1:34" ht="35.1" customHeight="1">
      <c r="A29" s="1513"/>
      <c r="B29" s="1514"/>
      <c r="C29" s="1505" t="s">
        <v>521</v>
      </c>
      <c r="D29" s="1506"/>
      <c r="E29" s="1506"/>
      <c r="F29" s="1507"/>
      <c r="G29" s="579" t="str">
        <f ca="1">IF(OFFSET(입력!$B$3,B21-1+$S$1*20,14)="제거대상은 목본류+초본류 혼합","(○)","")</f>
        <v/>
      </c>
      <c r="AD29">
        <f>COUNTIF(입력!$J$3:$J$142,AC29)</f>
        <v>95</v>
      </c>
    </row>
    <row r="30" spans="1:34" ht="35.1" customHeight="1">
      <c r="A30" s="1509" t="s">
        <v>555</v>
      </c>
      <c r="B30" s="1510"/>
      <c r="C30" s="1505" t="s">
        <v>520</v>
      </c>
      <c r="D30" s="1506"/>
      <c r="E30" s="1506"/>
      <c r="F30" s="1507"/>
      <c r="G30" s="579" t="str">
        <f ca="1">IF(OFFSET(입력!$B$3,B21-1+$S$1*20,15)="조림 당해 연도","(○)","")</f>
        <v/>
      </c>
      <c r="AD30">
        <f>COUNTIF(입력!$J$3:$J$142,AC30)</f>
        <v>95</v>
      </c>
    </row>
    <row r="31" spans="1:34" ht="35.1" customHeight="1">
      <c r="A31" s="1511"/>
      <c r="B31" s="1512"/>
      <c r="C31" s="1505" t="s">
        <v>518</v>
      </c>
      <c r="D31" s="1506"/>
      <c r="E31" s="1506"/>
      <c r="F31" s="1507"/>
      <c r="G31" s="579" t="str">
        <f ca="1">IF(OFFSET(입력!$B$3,B21-1+$S$1*20,15)="조림 2년 차","(○)","")</f>
        <v/>
      </c>
      <c r="AD31">
        <f>COUNTIF(입력!$J$3:$J$142,AC31)</f>
        <v>95</v>
      </c>
    </row>
    <row r="32" spans="1:34" ht="35.1" customHeight="1">
      <c r="A32" s="1513"/>
      <c r="B32" s="1514"/>
      <c r="C32" s="1505" t="s">
        <v>516</v>
      </c>
      <c r="D32" s="1506"/>
      <c r="E32" s="1506"/>
      <c r="F32" s="1507"/>
      <c r="G32" s="579" t="str">
        <f ca="1">IF(OFFSET(입력!$B$3,B21-1+$S$1*20,15)="조림 3년 차 이상","(○)","")</f>
        <v/>
      </c>
      <c r="AD32">
        <f>COUNTIF(입력!$J$3:$J$142,AC32)</f>
        <v>95</v>
      </c>
    </row>
    <row r="33" spans="1:34" ht="105.75" customHeight="1">
      <c r="A33" s="1504" t="s">
        <v>297</v>
      </c>
      <c r="B33" s="1504"/>
      <c r="C33" s="1505"/>
      <c r="D33" s="1506"/>
      <c r="E33" s="1506"/>
      <c r="F33" s="1506"/>
      <c r="G33" s="1507"/>
      <c r="AD33">
        <f>COUNTIF(입력!$J$3:$J$142,AC33)</f>
        <v>95</v>
      </c>
    </row>
    <row r="34" spans="1:34" ht="39.75" customHeight="1">
      <c r="A34" s="1508" t="s">
        <v>558</v>
      </c>
      <c r="B34" s="1508"/>
      <c r="C34" s="1508"/>
      <c r="D34" s="1508"/>
      <c r="AD34">
        <f>COUNTIF(입력!$J$3:$J$142,AC34)</f>
        <v>95</v>
      </c>
    </row>
    <row r="35" spans="1:34" ht="39.75" customHeight="1">
      <c r="A35" s="1517" t="str">
        <f ca="1">"풀베기 표준지 조사야장 ("&amp;OFFSET(입력!$A$3,B38-1+$S$1*20,0)&amp;")"</f>
        <v>풀베기 표준지 조사야장 (0)</v>
      </c>
      <c r="B35" s="1518"/>
      <c r="C35" s="1518"/>
      <c r="D35" s="1518"/>
      <c r="E35" s="1518"/>
      <c r="F35" s="1518"/>
      <c r="G35" s="1519"/>
      <c r="S35" s="3">
        <f ca="1">IFERROR(IF(RIGHT(MID(CELL("filename",A35),FIND("]",CELL("filename",A35))+1,255),2)&gt;=10,RIGHT(MID(CELL("filename",A35),FIND("]",CELL("filename",A35))+1,255),2)-1,RIGHT(MID(CELL("filename",A35),FIND("]",CELL("filename",A35))+1,255),1)-1),RIGHT(MID(CELL("filename",A35),FIND("]",CELL("filename",A35))+1,255),1)-1)</f>
        <v>5</v>
      </c>
    </row>
    <row r="36" spans="1:34" ht="39.75" customHeight="1">
      <c r="A36" s="1520" t="s">
        <v>556</v>
      </c>
      <c r="B36" s="1520"/>
      <c r="C36" s="1520"/>
      <c r="D36" s="1520"/>
      <c r="E36" s="584"/>
      <c r="F36" s="584"/>
      <c r="G36" s="584"/>
    </row>
    <row r="37" spans="1:34" ht="39.75" customHeight="1">
      <c r="A37" s="579" t="s">
        <v>551</v>
      </c>
      <c r="B37" s="583">
        <f ca="1">OFFSET(입력!$B$3,B38-1+$S$1*20,2)</f>
        <v>0</v>
      </c>
      <c r="C37" s="582">
        <f ca="1">OFFSET(입력!$B$3,B38-1+$S$1*20,3)</f>
        <v>0</v>
      </c>
      <c r="D37" s="579" t="s">
        <v>550</v>
      </c>
      <c r="E37" s="1505">
        <f ca="1">OFFSET(입력!$B$3,B38-1+$S$1*20,1)</f>
        <v>0</v>
      </c>
      <c r="F37" s="1506"/>
      <c r="G37" s="1507"/>
      <c r="AC37" s="578" t="s">
        <v>342</v>
      </c>
      <c r="AD37">
        <f>COUNTIF(입력!$J$3:$J$142,AC37)</f>
        <v>26</v>
      </c>
      <c r="AH37" s="578">
        <f>COUNTIF(입력!$J$3:$J$142,AC37)</f>
        <v>26</v>
      </c>
    </row>
    <row r="38" spans="1:34" ht="39.75" customHeight="1">
      <c r="A38" s="579" t="s">
        <v>547</v>
      </c>
      <c r="B38" s="1504">
        <f>ROUNDDOWN(ROW()/17,0)+1</f>
        <v>3</v>
      </c>
      <c r="C38" s="1504"/>
      <c r="D38" s="579" t="s">
        <v>546</v>
      </c>
      <c r="E38" s="579" t="s">
        <v>545</v>
      </c>
      <c r="F38" s="579" t="s">
        <v>544</v>
      </c>
      <c r="G38" s="585">
        <f ca="1">OFFSET(입력!$B$3,B38-1+$S$1*20,4)</f>
        <v>0</v>
      </c>
      <c r="AC38" s="578"/>
      <c r="AD38">
        <f>COUNTIF(입력!$J$3:$J$142,AC38)</f>
        <v>95</v>
      </c>
      <c r="AH38" s="578"/>
    </row>
    <row r="39" spans="1:34" ht="39.75" customHeight="1">
      <c r="A39" s="579" t="s">
        <v>571</v>
      </c>
      <c r="B39" s="580" t="s">
        <v>542</v>
      </c>
      <c r="C39" s="581">
        <f ca="1">ROUND(OFFSET(입력!$B$3,B38-1+$S$1*20,10),0)</f>
        <v>0</v>
      </c>
      <c r="D39" s="581" t="s">
        <v>541</v>
      </c>
      <c r="E39" s="581">
        <f ca="1">ROUND(OFFSET(입력!$B$3,B38-1+$S$1*20,11),0)</f>
        <v>0</v>
      </c>
      <c r="F39" s="579" t="s">
        <v>540</v>
      </c>
      <c r="G39" s="579" t="s">
        <v>572</v>
      </c>
      <c r="AC39" s="578"/>
      <c r="AD39">
        <f>COUNTIF(입력!$J$3:$J$142,AC39)</f>
        <v>95</v>
      </c>
      <c r="AH39" s="578"/>
    </row>
    <row r="40" spans="1:34" ht="39.75" customHeight="1">
      <c r="A40" s="579" t="s">
        <v>408</v>
      </c>
      <c r="B40" s="1504">
        <f ca="1">OFFSET(입력!$B$3,B38-1+$S$1*20,8)</f>
        <v>0</v>
      </c>
      <c r="C40" s="1504"/>
      <c r="D40" s="579" t="s">
        <v>536</v>
      </c>
      <c r="E40" s="586">
        <f ca="1">OFFSET(입력!$B$3,B38-1+$S$1*20,7)</f>
        <v>0</v>
      </c>
      <c r="F40" s="579" t="s">
        <v>535</v>
      </c>
      <c r="G40" s="579">
        <f ca="1">OFFSET(입력!$B$3,B38-1+$S$1*20,9)</f>
        <v>0</v>
      </c>
      <c r="AC40" s="578"/>
      <c r="AD40">
        <f>COUNTIF(입력!$J$3:$J$142,AC40)</f>
        <v>95</v>
      </c>
    </row>
    <row r="41" spans="1:34" ht="39.75" customHeight="1">
      <c r="A41" s="1504" t="s">
        <v>509</v>
      </c>
      <c r="B41" s="1504"/>
      <c r="C41" s="1504" t="s">
        <v>533</v>
      </c>
      <c r="D41" s="1504"/>
      <c r="E41" s="1504"/>
      <c r="F41" s="1504"/>
      <c r="G41" s="579" t="s">
        <v>6</v>
      </c>
      <c r="AD41">
        <f>COUNTIF(입력!$J$3:$J$142,AC41)</f>
        <v>95</v>
      </c>
    </row>
    <row r="42" spans="1:34" ht="80.099999999999994" customHeight="1">
      <c r="A42" s="1515" t="s">
        <v>307</v>
      </c>
      <c r="B42" s="579" t="s">
        <v>308</v>
      </c>
      <c r="C42" s="1505">
        <f ca="1">OFFSET(입력!$B$3,B38-1+$S$1*20,12)</f>
        <v>0</v>
      </c>
      <c r="D42" s="1506"/>
      <c r="E42" s="1506"/>
      <c r="F42" s="1507"/>
      <c r="G42" s="579"/>
      <c r="AD42">
        <f>COUNTIF(입력!$J$3:$J$142,AC42)</f>
        <v>95</v>
      </c>
    </row>
    <row r="43" spans="1:34" ht="80.099999999999994" customHeight="1">
      <c r="A43" s="1516"/>
      <c r="B43" s="579" t="s">
        <v>309</v>
      </c>
      <c r="C43" s="1505">
        <f ca="1">OFFSET(입력!$B$3,B38-1+$S$1*20,13)</f>
        <v>0</v>
      </c>
      <c r="D43" s="1506"/>
      <c r="E43" s="1506"/>
      <c r="F43" s="1507"/>
      <c r="G43" s="579"/>
      <c r="AD43">
        <f>COUNTIF(입력!$J$3:$J$142,AC43)</f>
        <v>95</v>
      </c>
    </row>
    <row r="44" spans="1:34" ht="35.1" customHeight="1">
      <c r="A44" s="1509" t="s">
        <v>525</v>
      </c>
      <c r="B44" s="1510"/>
      <c r="C44" s="1505" t="s">
        <v>524</v>
      </c>
      <c r="D44" s="1506"/>
      <c r="E44" s="1506"/>
      <c r="F44" s="1507"/>
      <c r="G44" s="579" t="str">
        <f ca="1">IF(OFFSET(입력!$B$3,B38-1+$S$1*20,14)="제거대상의 대부분이 목본류","(○)","")</f>
        <v/>
      </c>
      <c r="AD44">
        <f>COUNTIF(입력!$J$3:$J$142,AC44)</f>
        <v>95</v>
      </c>
    </row>
    <row r="45" spans="1:34" ht="35.1" customHeight="1">
      <c r="A45" s="1511"/>
      <c r="B45" s="1512"/>
      <c r="C45" s="1505" t="s">
        <v>523</v>
      </c>
      <c r="D45" s="1506"/>
      <c r="E45" s="1506"/>
      <c r="F45" s="1507"/>
      <c r="G45" s="579" t="str">
        <f ca="1">IF(OFFSET(입력!$B$3,B38-1+$S$1*20,14)="제거대상의 대부분이 초본류","(○)","")</f>
        <v/>
      </c>
      <c r="AD45">
        <f>COUNTIF(입력!$J$3:$J$142,AC45)</f>
        <v>95</v>
      </c>
    </row>
    <row r="46" spans="1:34" ht="35.1" customHeight="1">
      <c r="A46" s="1513"/>
      <c r="B46" s="1514"/>
      <c r="C46" s="1505" t="s">
        <v>521</v>
      </c>
      <c r="D46" s="1506"/>
      <c r="E46" s="1506"/>
      <c r="F46" s="1507"/>
      <c r="G46" s="579" t="str">
        <f ca="1">IF(OFFSET(입력!$B$3,B38-1+$S$1*20,14)="제거대상은 목본류+초본류 혼합","(○)","")</f>
        <v/>
      </c>
      <c r="AD46">
        <f>COUNTIF(입력!$J$3:$J$142,AC46)</f>
        <v>95</v>
      </c>
    </row>
    <row r="47" spans="1:34" ht="35.1" customHeight="1">
      <c r="A47" s="1509" t="s">
        <v>555</v>
      </c>
      <c r="B47" s="1510"/>
      <c r="C47" s="1505" t="s">
        <v>520</v>
      </c>
      <c r="D47" s="1506"/>
      <c r="E47" s="1506"/>
      <c r="F47" s="1507"/>
      <c r="G47" s="579" t="str">
        <f ca="1">IF(OFFSET(입력!$B$3,B38-1+$S$1*20,15)="조림 당해 연도","(○)","")</f>
        <v/>
      </c>
      <c r="AD47">
        <f>COUNTIF(입력!$J$3:$J$142,AC47)</f>
        <v>95</v>
      </c>
    </row>
    <row r="48" spans="1:34" ht="35.1" customHeight="1">
      <c r="A48" s="1511"/>
      <c r="B48" s="1512"/>
      <c r="C48" s="1505" t="s">
        <v>518</v>
      </c>
      <c r="D48" s="1506"/>
      <c r="E48" s="1506"/>
      <c r="F48" s="1507"/>
      <c r="G48" s="579" t="str">
        <f ca="1">IF(OFFSET(입력!$B$3,B38-1+$S$1*20,15)="조림 2년 차","(○)","")</f>
        <v/>
      </c>
      <c r="AD48">
        <f>COUNTIF(입력!$J$3:$J$142,AC48)</f>
        <v>95</v>
      </c>
    </row>
    <row r="49" spans="1:34" ht="35.1" customHeight="1">
      <c r="A49" s="1513"/>
      <c r="B49" s="1514"/>
      <c r="C49" s="1505" t="s">
        <v>516</v>
      </c>
      <c r="D49" s="1506"/>
      <c r="E49" s="1506"/>
      <c r="F49" s="1507"/>
      <c r="G49" s="579" t="str">
        <f ca="1">IF(OFFSET(입력!$B$3,B38-1+$S$1*20,15)="조림 3년 차 이상","(○)","")</f>
        <v/>
      </c>
      <c r="AD49">
        <f>COUNTIF(입력!$J$3:$J$142,AC49)</f>
        <v>95</v>
      </c>
    </row>
    <row r="50" spans="1:34" ht="105.75" customHeight="1">
      <c r="A50" s="1504" t="s">
        <v>297</v>
      </c>
      <c r="B50" s="1504"/>
      <c r="C50" s="1505"/>
      <c r="D50" s="1506"/>
      <c r="E50" s="1506"/>
      <c r="F50" s="1506"/>
      <c r="G50" s="1507"/>
      <c r="AD50">
        <f>COUNTIF(입력!$J$3:$J$142,AC50)</f>
        <v>95</v>
      </c>
    </row>
    <row r="51" spans="1:34" ht="39.75" customHeight="1">
      <c r="A51" s="1508" t="s">
        <v>558</v>
      </c>
      <c r="B51" s="1508"/>
      <c r="C51" s="1508"/>
      <c r="D51" s="1508"/>
      <c r="AD51">
        <f>COUNTIF(입력!$J$3:$J$142,AC51)</f>
        <v>95</v>
      </c>
    </row>
    <row r="52" spans="1:34" ht="39.75" customHeight="1">
      <c r="A52" s="1517" t="str">
        <f ca="1">"풀베기 표준지 조사야장 ("&amp;OFFSET(입력!$A$3,B55-1+$S$1*20,0)&amp;")"</f>
        <v>풀베기 표준지 조사야장 (0)</v>
      </c>
      <c r="B52" s="1518"/>
      <c r="C52" s="1518"/>
      <c r="D52" s="1518"/>
      <c r="E52" s="1518"/>
      <c r="F52" s="1518"/>
      <c r="G52" s="1519"/>
      <c r="S52" s="3">
        <f ca="1">IFERROR(IF(RIGHT(MID(CELL("filename",A52),FIND("]",CELL("filename",A52))+1,255),2)&gt;=10,RIGHT(MID(CELL("filename",A52),FIND("]",CELL("filename",A52))+1,255),2)-1,RIGHT(MID(CELL("filename",A52),FIND("]",CELL("filename",A52))+1,255),1)-1),RIGHT(MID(CELL("filename",A52),FIND("]",CELL("filename",A52))+1,255),1)-1)</f>
        <v>5</v>
      </c>
    </row>
    <row r="53" spans="1:34" ht="39.75" customHeight="1">
      <c r="A53" s="1520" t="s">
        <v>556</v>
      </c>
      <c r="B53" s="1520"/>
      <c r="C53" s="1520"/>
      <c r="D53" s="1520"/>
      <c r="E53" s="584"/>
      <c r="F53" s="584"/>
      <c r="G53" s="584"/>
    </row>
    <row r="54" spans="1:34" ht="39.75" customHeight="1">
      <c r="A54" s="579" t="s">
        <v>551</v>
      </c>
      <c r="B54" s="583">
        <f ca="1">OFFSET(입력!$B$3,B55-1+$S$1*20,2)</f>
        <v>0</v>
      </c>
      <c r="C54" s="582">
        <f ca="1">OFFSET(입력!$B$3,B55-1+$S$1*20,3)</f>
        <v>0</v>
      </c>
      <c r="D54" s="579" t="s">
        <v>550</v>
      </c>
      <c r="E54" s="1505">
        <f ca="1">OFFSET(입력!$B$3,B55-1+$S$1*20,1)</f>
        <v>0</v>
      </c>
      <c r="F54" s="1506"/>
      <c r="G54" s="1507"/>
      <c r="AC54" s="578" t="s">
        <v>342</v>
      </c>
      <c r="AD54">
        <f>COUNTIF(입력!$J$3:$J$142,AC54)</f>
        <v>26</v>
      </c>
      <c r="AH54" s="578">
        <f>COUNTIF(입력!$J$3:$J$142,AC54)</f>
        <v>26</v>
      </c>
    </row>
    <row r="55" spans="1:34" ht="39.75" customHeight="1">
      <c r="A55" s="579" t="s">
        <v>547</v>
      </c>
      <c r="B55" s="1504">
        <f>ROUNDDOWN(ROW()/17,0)+1</f>
        <v>4</v>
      </c>
      <c r="C55" s="1504"/>
      <c r="D55" s="579" t="s">
        <v>546</v>
      </c>
      <c r="E55" s="579" t="s">
        <v>545</v>
      </c>
      <c r="F55" s="579" t="s">
        <v>544</v>
      </c>
      <c r="G55" s="585">
        <f ca="1">OFFSET(입력!$B$3,B55-1+$S$1*20,4)</f>
        <v>0</v>
      </c>
      <c r="AC55" s="578"/>
      <c r="AD55">
        <f>COUNTIF(입력!$J$3:$J$142,AC55)</f>
        <v>95</v>
      </c>
      <c r="AH55" s="578"/>
    </row>
    <row r="56" spans="1:34" ht="39.75" customHeight="1">
      <c r="A56" s="579" t="s">
        <v>571</v>
      </c>
      <c r="B56" s="580" t="s">
        <v>542</v>
      </c>
      <c r="C56" s="581">
        <f ca="1">ROUND(OFFSET(입력!$B$3,B55-1+$S$1*20,10),0)</f>
        <v>0</v>
      </c>
      <c r="D56" s="581" t="s">
        <v>541</v>
      </c>
      <c r="E56" s="581">
        <f ca="1">ROUND(OFFSET(입력!$B$3,B55-1+$S$1*20,11),0)</f>
        <v>0</v>
      </c>
      <c r="F56" s="579" t="s">
        <v>540</v>
      </c>
      <c r="G56" s="579" t="s">
        <v>572</v>
      </c>
      <c r="AC56" s="578"/>
      <c r="AD56">
        <f>COUNTIF(입력!$J$3:$J$142,AC56)</f>
        <v>95</v>
      </c>
      <c r="AH56" s="578"/>
    </row>
    <row r="57" spans="1:34" ht="39.75" customHeight="1">
      <c r="A57" s="579" t="s">
        <v>408</v>
      </c>
      <c r="B57" s="1504">
        <f ca="1">OFFSET(입력!$B$3,B55-1+$S$1*20,8)</f>
        <v>0</v>
      </c>
      <c r="C57" s="1504"/>
      <c r="D57" s="579" t="s">
        <v>536</v>
      </c>
      <c r="E57" s="586">
        <f ca="1">OFFSET(입력!$B$3,B55-1+$S$1*20,7)</f>
        <v>0</v>
      </c>
      <c r="F57" s="579" t="s">
        <v>535</v>
      </c>
      <c r="G57" s="579">
        <f ca="1">OFFSET(입력!$B$3,B55-1+$S$1*20,9)</f>
        <v>0</v>
      </c>
      <c r="AC57" s="578"/>
      <c r="AD57">
        <f>COUNTIF(입력!$J$3:$J$142,AC57)</f>
        <v>95</v>
      </c>
    </row>
    <row r="58" spans="1:34" ht="39.75" customHeight="1">
      <c r="A58" s="1504" t="s">
        <v>509</v>
      </c>
      <c r="B58" s="1504"/>
      <c r="C58" s="1504" t="s">
        <v>533</v>
      </c>
      <c r="D58" s="1504"/>
      <c r="E58" s="1504"/>
      <c r="F58" s="1504"/>
      <c r="G58" s="579" t="s">
        <v>6</v>
      </c>
      <c r="AD58">
        <f>COUNTIF(입력!$J$3:$J$142,AC58)</f>
        <v>95</v>
      </c>
    </row>
    <row r="59" spans="1:34" ht="80.099999999999994" customHeight="1">
      <c r="A59" s="1515" t="s">
        <v>307</v>
      </c>
      <c r="B59" s="579" t="s">
        <v>308</v>
      </c>
      <c r="C59" s="1505">
        <f ca="1">OFFSET(입력!$B$3,B55-1+$S$1*20,12)</f>
        <v>0</v>
      </c>
      <c r="D59" s="1506"/>
      <c r="E59" s="1506"/>
      <c r="F59" s="1507"/>
      <c r="G59" s="579"/>
      <c r="AD59">
        <f>COUNTIF(입력!$J$3:$J$142,AC59)</f>
        <v>95</v>
      </c>
    </row>
    <row r="60" spans="1:34" ht="80.099999999999994" customHeight="1">
      <c r="A60" s="1516"/>
      <c r="B60" s="579" t="s">
        <v>309</v>
      </c>
      <c r="C60" s="1505">
        <f ca="1">OFFSET(입력!$B$3,B55-1+$S$1*20,13)</f>
        <v>0</v>
      </c>
      <c r="D60" s="1506"/>
      <c r="E60" s="1506"/>
      <c r="F60" s="1507"/>
      <c r="G60" s="579"/>
      <c r="AD60">
        <f>COUNTIF(입력!$J$3:$J$142,AC60)</f>
        <v>95</v>
      </c>
    </row>
    <row r="61" spans="1:34" ht="35.1" customHeight="1">
      <c r="A61" s="1509" t="s">
        <v>525</v>
      </c>
      <c r="B61" s="1510"/>
      <c r="C61" s="1505" t="s">
        <v>524</v>
      </c>
      <c r="D61" s="1506"/>
      <c r="E61" s="1506"/>
      <c r="F61" s="1507"/>
      <c r="G61" s="579" t="str">
        <f ca="1">IF(OFFSET(입력!$B$3,B55-1+$S$1*20,14)="제거대상의 대부분이 목본류","(○)","")</f>
        <v/>
      </c>
      <c r="AD61">
        <f>COUNTIF(입력!$J$3:$J$142,AC61)</f>
        <v>95</v>
      </c>
    </row>
    <row r="62" spans="1:34" ht="35.1" customHeight="1">
      <c r="A62" s="1511"/>
      <c r="B62" s="1512"/>
      <c r="C62" s="1505" t="s">
        <v>523</v>
      </c>
      <c r="D62" s="1506"/>
      <c r="E62" s="1506"/>
      <c r="F62" s="1507"/>
      <c r="G62" s="579" t="str">
        <f ca="1">IF(OFFSET(입력!$B$3,B55-1+$S$1*20,14)="제거대상의 대부분이 초본류","(○)","")</f>
        <v/>
      </c>
      <c r="AD62">
        <f>COUNTIF(입력!$J$3:$J$142,AC62)</f>
        <v>95</v>
      </c>
    </row>
    <row r="63" spans="1:34" ht="35.1" customHeight="1">
      <c r="A63" s="1513"/>
      <c r="B63" s="1514"/>
      <c r="C63" s="1505" t="s">
        <v>521</v>
      </c>
      <c r="D63" s="1506"/>
      <c r="E63" s="1506"/>
      <c r="F63" s="1507"/>
      <c r="G63" s="579" t="str">
        <f ca="1">IF(OFFSET(입력!$B$3,B55-1+$S$1*20,14)="제거대상은 목본류+초본류 혼합","(○)","")</f>
        <v/>
      </c>
      <c r="AD63">
        <f>COUNTIF(입력!$J$3:$J$142,AC63)</f>
        <v>95</v>
      </c>
    </row>
    <row r="64" spans="1:34" ht="35.1" customHeight="1">
      <c r="A64" s="1509" t="s">
        <v>555</v>
      </c>
      <c r="B64" s="1510"/>
      <c r="C64" s="1505" t="s">
        <v>520</v>
      </c>
      <c r="D64" s="1506"/>
      <c r="E64" s="1506"/>
      <c r="F64" s="1507"/>
      <c r="G64" s="579" t="str">
        <f ca="1">IF(OFFSET(입력!$B$3,B55-1+$S$1*20,15)="조림 당해 연도","(○)","")</f>
        <v/>
      </c>
      <c r="AD64">
        <f>COUNTIF(입력!$J$3:$J$142,AC64)</f>
        <v>95</v>
      </c>
    </row>
    <row r="65" spans="1:34" ht="35.1" customHeight="1">
      <c r="A65" s="1511"/>
      <c r="B65" s="1512"/>
      <c r="C65" s="1505" t="s">
        <v>518</v>
      </c>
      <c r="D65" s="1506"/>
      <c r="E65" s="1506"/>
      <c r="F65" s="1507"/>
      <c r="G65" s="579" t="str">
        <f ca="1">IF(OFFSET(입력!$B$3,B55-1+$S$1*20,15)="조림 2년 차","(○)","")</f>
        <v/>
      </c>
      <c r="AD65">
        <f>COUNTIF(입력!$J$3:$J$142,AC65)</f>
        <v>95</v>
      </c>
    </row>
    <row r="66" spans="1:34" ht="35.1" customHeight="1">
      <c r="A66" s="1513"/>
      <c r="B66" s="1514"/>
      <c r="C66" s="1505" t="s">
        <v>516</v>
      </c>
      <c r="D66" s="1506"/>
      <c r="E66" s="1506"/>
      <c r="F66" s="1507"/>
      <c r="G66" s="579" t="str">
        <f ca="1">IF(OFFSET(입력!$B$3,B55-1+$S$1*20,15)="조림 3년 차 이상","(○)","")</f>
        <v/>
      </c>
      <c r="AD66">
        <f>COUNTIF(입력!$J$3:$J$142,AC66)</f>
        <v>95</v>
      </c>
    </row>
    <row r="67" spans="1:34" ht="105.75" customHeight="1">
      <c r="A67" s="1504" t="s">
        <v>297</v>
      </c>
      <c r="B67" s="1504"/>
      <c r="C67" s="1505"/>
      <c r="D67" s="1506"/>
      <c r="E67" s="1506"/>
      <c r="F67" s="1506"/>
      <c r="G67" s="1507"/>
      <c r="AD67">
        <f>COUNTIF(입력!$J$3:$J$142,AC67)</f>
        <v>95</v>
      </c>
    </row>
    <row r="68" spans="1:34" ht="39.75" customHeight="1">
      <c r="A68" s="1508" t="s">
        <v>558</v>
      </c>
      <c r="B68" s="1508"/>
      <c r="C68" s="1508"/>
      <c r="D68" s="1508"/>
      <c r="AD68">
        <f>COUNTIF(입력!$J$3:$J$142,AC68)</f>
        <v>95</v>
      </c>
    </row>
    <row r="69" spans="1:34" ht="39.75" customHeight="1">
      <c r="A69" s="1517" t="str">
        <f ca="1">"풀베기 표준지 조사야장 ("&amp;OFFSET(입력!$A$3,B72-1+$S$1*20,0)&amp;")"</f>
        <v>풀베기 표준지 조사야장 (0)</v>
      </c>
      <c r="B69" s="1518"/>
      <c r="C69" s="1518"/>
      <c r="D69" s="1518"/>
      <c r="E69" s="1518"/>
      <c r="F69" s="1518"/>
      <c r="G69" s="1519"/>
      <c r="S69" s="3">
        <f ca="1">IFERROR(IF(RIGHT(MID(CELL("filename",A69),FIND("]",CELL("filename",A69))+1,255),2)&gt;=10,RIGHT(MID(CELL("filename",A69),FIND("]",CELL("filename",A69))+1,255),2)-1,RIGHT(MID(CELL("filename",A69),FIND("]",CELL("filename",A69))+1,255),1)-1),RIGHT(MID(CELL("filename",A69),FIND("]",CELL("filename",A69))+1,255),1)-1)</f>
        <v>5</v>
      </c>
    </row>
    <row r="70" spans="1:34" ht="39.75" customHeight="1">
      <c r="A70" s="1520" t="s">
        <v>556</v>
      </c>
      <c r="B70" s="1520"/>
      <c r="C70" s="1520"/>
      <c r="D70" s="1520"/>
      <c r="E70" s="584"/>
      <c r="F70" s="584"/>
      <c r="G70" s="584"/>
    </row>
    <row r="71" spans="1:34" ht="39.75" customHeight="1">
      <c r="A71" s="579" t="s">
        <v>551</v>
      </c>
      <c r="B71" s="583">
        <f ca="1">OFFSET(입력!$B$3,B72-1+$S$1*20,2)</f>
        <v>0</v>
      </c>
      <c r="C71" s="582">
        <f ca="1">OFFSET(입력!$B$3,B72-1+$S$1*20,3)</f>
        <v>0</v>
      </c>
      <c r="D71" s="579" t="s">
        <v>550</v>
      </c>
      <c r="E71" s="1505">
        <f ca="1">OFFSET(입력!$B$3,B72-1+$S$1*20,1)</f>
        <v>0</v>
      </c>
      <c r="F71" s="1506"/>
      <c r="G71" s="1507"/>
      <c r="AC71" s="578" t="s">
        <v>342</v>
      </c>
      <c r="AD71">
        <f>COUNTIF(입력!$J$3:$J$142,AC71)</f>
        <v>26</v>
      </c>
      <c r="AH71" s="578">
        <f>COUNTIF(입력!$J$3:$J$142,AC71)</f>
        <v>26</v>
      </c>
    </row>
    <row r="72" spans="1:34" ht="39.75" customHeight="1">
      <c r="A72" s="579" t="s">
        <v>547</v>
      </c>
      <c r="B72" s="1504">
        <f>ROUNDDOWN(ROW()/17,0)+1</f>
        <v>5</v>
      </c>
      <c r="C72" s="1504"/>
      <c r="D72" s="579" t="s">
        <v>546</v>
      </c>
      <c r="E72" s="579" t="s">
        <v>545</v>
      </c>
      <c r="F72" s="579" t="s">
        <v>544</v>
      </c>
      <c r="G72" s="585">
        <f ca="1">OFFSET(입력!$B$3,B72-1+$S$1*20,4)</f>
        <v>0</v>
      </c>
      <c r="AC72" s="578"/>
      <c r="AD72">
        <f>COUNTIF(입력!$J$3:$J$142,AC72)</f>
        <v>95</v>
      </c>
      <c r="AH72" s="578"/>
    </row>
    <row r="73" spans="1:34" ht="39.75" customHeight="1">
      <c r="A73" s="579" t="s">
        <v>571</v>
      </c>
      <c r="B73" s="580" t="s">
        <v>542</v>
      </c>
      <c r="C73" s="581">
        <f ca="1">ROUND(OFFSET(입력!$B$3,B72-1+$S$1*20,10),0)</f>
        <v>0</v>
      </c>
      <c r="D73" s="581" t="s">
        <v>541</v>
      </c>
      <c r="E73" s="581">
        <f ca="1">ROUND(OFFSET(입력!$B$3,B72-1+$S$1*20,11),0)</f>
        <v>0</v>
      </c>
      <c r="F73" s="579" t="s">
        <v>540</v>
      </c>
      <c r="G73" s="579" t="s">
        <v>572</v>
      </c>
      <c r="AC73" s="578"/>
      <c r="AD73">
        <f>COUNTIF(입력!$J$3:$J$142,AC73)</f>
        <v>95</v>
      </c>
      <c r="AH73" s="578"/>
    </row>
    <row r="74" spans="1:34" ht="39.75" customHeight="1">
      <c r="A74" s="579" t="s">
        <v>408</v>
      </c>
      <c r="B74" s="1504">
        <f ca="1">OFFSET(입력!$B$3,B72-1+$S$1*20,8)</f>
        <v>0</v>
      </c>
      <c r="C74" s="1504"/>
      <c r="D74" s="579" t="s">
        <v>536</v>
      </c>
      <c r="E74" s="586">
        <f ca="1">OFFSET(입력!$B$3,B72-1+$S$1*20,7)</f>
        <v>0</v>
      </c>
      <c r="F74" s="579" t="s">
        <v>535</v>
      </c>
      <c r="G74" s="579">
        <f ca="1">OFFSET(입력!$B$3,B72-1+$S$1*20,9)</f>
        <v>0</v>
      </c>
      <c r="AC74" s="578"/>
      <c r="AD74">
        <f>COUNTIF(입력!$J$3:$J$142,AC74)</f>
        <v>95</v>
      </c>
    </row>
    <row r="75" spans="1:34" ht="39.75" customHeight="1">
      <c r="A75" s="1504" t="s">
        <v>509</v>
      </c>
      <c r="B75" s="1504"/>
      <c r="C75" s="1504" t="s">
        <v>533</v>
      </c>
      <c r="D75" s="1504"/>
      <c r="E75" s="1504"/>
      <c r="F75" s="1504"/>
      <c r="G75" s="579" t="s">
        <v>6</v>
      </c>
      <c r="AD75">
        <f>COUNTIF(입력!$J$3:$J$142,AC75)</f>
        <v>95</v>
      </c>
    </row>
    <row r="76" spans="1:34" ht="80.099999999999994" customHeight="1">
      <c r="A76" s="1515" t="s">
        <v>307</v>
      </c>
      <c r="B76" s="579" t="s">
        <v>308</v>
      </c>
      <c r="C76" s="1505">
        <f ca="1">OFFSET(입력!$B$3,B72-1+$S$1*20,12)</f>
        <v>0</v>
      </c>
      <c r="D76" s="1506"/>
      <c r="E76" s="1506"/>
      <c r="F76" s="1507"/>
      <c r="G76" s="579"/>
      <c r="AD76">
        <f>COUNTIF(입력!$J$3:$J$142,AC76)</f>
        <v>95</v>
      </c>
    </row>
    <row r="77" spans="1:34" ht="80.099999999999994" customHeight="1">
      <c r="A77" s="1516"/>
      <c r="B77" s="579" t="s">
        <v>309</v>
      </c>
      <c r="C77" s="1505">
        <f ca="1">OFFSET(입력!$B$3,B72-1+$S$1*20,13)</f>
        <v>0</v>
      </c>
      <c r="D77" s="1506"/>
      <c r="E77" s="1506"/>
      <c r="F77" s="1507"/>
      <c r="G77" s="579"/>
      <c r="AD77">
        <f>COUNTIF(입력!$J$3:$J$142,AC77)</f>
        <v>95</v>
      </c>
    </row>
    <row r="78" spans="1:34" ht="35.1" customHeight="1">
      <c r="A78" s="1509" t="s">
        <v>525</v>
      </c>
      <c r="B78" s="1510"/>
      <c r="C78" s="1505" t="s">
        <v>524</v>
      </c>
      <c r="D78" s="1506"/>
      <c r="E78" s="1506"/>
      <c r="F78" s="1507"/>
      <c r="G78" s="579" t="str">
        <f ca="1">IF(OFFSET(입력!$B$3,B72-1+$S$1*20,14)="제거대상의 대부분이 목본류","(○)","")</f>
        <v/>
      </c>
      <c r="AD78">
        <f>COUNTIF(입력!$J$3:$J$142,AC78)</f>
        <v>95</v>
      </c>
    </row>
    <row r="79" spans="1:34" ht="35.1" customHeight="1">
      <c r="A79" s="1511"/>
      <c r="B79" s="1512"/>
      <c r="C79" s="1505" t="s">
        <v>523</v>
      </c>
      <c r="D79" s="1506"/>
      <c r="E79" s="1506"/>
      <c r="F79" s="1507"/>
      <c r="G79" s="579" t="str">
        <f ca="1">IF(OFFSET(입력!$B$3,B72-1+$S$1*20,14)="제거대상의 대부분이 초본류","(○)","")</f>
        <v/>
      </c>
      <c r="AD79">
        <f>COUNTIF(입력!$J$3:$J$142,AC79)</f>
        <v>95</v>
      </c>
    </row>
    <row r="80" spans="1:34" ht="35.1" customHeight="1">
      <c r="A80" s="1513"/>
      <c r="B80" s="1514"/>
      <c r="C80" s="1505" t="s">
        <v>521</v>
      </c>
      <c r="D80" s="1506"/>
      <c r="E80" s="1506"/>
      <c r="F80" s="1507"/>
      <c r="G80" s="579" t="str">
        <f ca="1">IF(OFFSET(입력!$B$3,B72-1+$S$1*20,14)="제거대상은 목본류+초본류 혼합","(○)","")</f>
        <v/>
      </c>
      <c r="AD80">
        <f>COUNTIF(입력!$J$3:$J$142,AC80)</f>
        <v>95</v>
      </c>
    </row>
    <row r="81" spans="1:34" ht="35.1" customHeight="1">
      <c r="A81" s="1509" t="s">
        <v>555</v>
      </c>
      <c r="B81" s="1510"/>
      <c r="C81" s="1505" t="s">
        <v>520</v>
      </c>
      <c r="D81" s="1506"/>
      <c r="E81" s="1506"/>
      <c r="F81" s="1507"/>
      <c r="G81" s="579" t="str">
        <f ca="1">IF(OFFSET(입력!$B$3,B72-1+$S$1*20,15)="조림 당해 연도","(○)","")</f>
        <v/>
      </c>
      <c r="AD81">
        <f>COUNTIF(입력!$J$3:$J$142,AC81)</f>
        <v>95</v>
      </c>
    </row>
    <row r="82" spans="1:34" ht="35.1" customHeight="1">
      <c r="A82" s="1511"/>
      <c r="B82" s="1512"/>
      <c r="C82" s="1505" t="s">
        <v>518</v>
      </c>
      <c r="D82" s="1506"/>
      <c r="E82" s="1506"/>
      <c r="F82" s="1507"/>
      <c r="G82" s="579" t="str">
        <f ca="1">IF(OFFSET(입력!$B$3,B72-1+$S$1*20,15)="조림 2년 차","(○)","")</f>
        <v/>
      </c>
      <c r="AD82">
        <f>COUNTIF(입력!$J$3:$J$142,AC82)</f>
        <v>95</v>
      </c>
    </row>
    <row r="83" spans="1:34" ht="35.1" customHeight="1">
      <c r="A83" s="1513"/>
      <c r="B83" s="1514"/>
      <c r="C83" s="1505" t="s">
        <v>516</v>
      </c>
      <c r="D83" s="1506"/>
      <c r="E83" s="1506"/>
      <c r="F83" s="1507"/>
      <c r="G83" s="579" t="str">
        <f ca="1">IF(OFFSET(입력!$B$3,B72-1+$S$1*20,15)="조림 3년 차 이상","(○)","")</f>
        <v/>
      </c>
      <c r="AD83">
        <f>COUNTIF(입력!$J$3:$J$142,AC83)</f>
        <v>95</v>
      </c>
    </row>
    <row r="84" spans="1:34" ht="105.75" customHeight="1">
      <c r="A84" s="1504" t="s">
        <v>297</v>
      </c>
      <c r="B84" s="1504"/>
      <c r="C84" s="1505"/>
      <c r="D84" s="1506"/>
      <c r="E84" s="1506"/>
      <c r="F84" s="1506"/>
      <c r="G84" s="1507"/>
      <c r="AD84">
        <f>COUNTIF(입력!$J$3:$J$142,AC84)</f>
        <v>95</v>
      </c>
    </row>
    <row r="85" spans="1:34" ht="39.75" customHeight="1">
      <c r="A85" s="1508" t="s">
        <v>558</v>
      </c>
      <c r="B85" s="1508"/>
      <c r="C85" s="1508"/>
      <c r="D85" s="1508"/>
      <c r="AD85">
        <f>COUNTIF(입력!$J$3:$J$142,AC85)</f>
        <v>95</v>
      </c>
    </row>
    <row r="86" spans="1:34" ht="39.75" customHeight="1">
      <c r="A86" s="1517" t="str">
        <f ca="1">"풀베기 표준지 조사야장 ("&amp;OFFSET(입력!$A$3,B89-1+$S$1*20,0)&amp;")"</f>
        <v>풀베기 표준지 조사야장 (0)</v>
      </c>
      <c r="B86" s="1518"/>
      <c r="C86" s="1518"/>
      <c r="D86" s="1518"/>
      <c r="E86" s="1518"/>
      <c r="F86" s="1518"/>
      <c r="G86" s="1519"/>
      <c r="S86" s="3">
        <f ca="1">IFERROR(IF(RIGHT(MID(CELL("filename",A86),FIND("]",CELL("filename",A86))+1,255),2)&gt;=10,RIGHT(MID(CELL("filename",A86),FIND("]",CELL("filename",A86))+1,255),2)-1,RIGHT(MID(CELL("filename",A86),FIND("]",CELL("filename",A86))+1,255),1)-1),RIGHT(MID(CELL("filename",A86),FIND("]",CELL("filename",A86))+1,255),1)-1)</f>
        <v>5</v>
      </c>
    </row>
    <row r="87" spans="1:34" ht="39.75" customHeight="1">
      <c r="A87" s="1520" t="s">
        <v>556</v>
      </c>
      <c r="B87" s="1520"/>
      <c r="C87" s="1520"/>
      <c r="D87" s="1520"/>
      <c r="E87" s="584"/>
      <c r="F87" s="584"/>
      <c r="G87" s="584"/>
    </row>
    <row r="88" spans="1:34" ht="39.75" customHeight="1">
      <c r="A88" s="579" t="s">
        <v>551</v>
      </c>
      <c r="B88" s="583">
        <f ca="1">OFFSET(입력!$B$3,B89-1+$S$1*20,2)</f>
        <v>0</v>
      </c>
      <c r="C88" s="582">
        <f ca="1">OFFSET(입력!$B$3,B89-1+$S$1*20,3)</f>
        <v>0</v>
      </c>
      <c r="D88" s="579" t="s">
        <v>550</v>
      </c>
      <c r="E88" s="1505">
        <f ca="1">OFFSET(입력!$B$3,B89-1+$S$1*20,1)</f>
        <v>0</v>
      </c>
      <c r="F88" s="1506"/>
      <c r="G88" s="1507"/>
      <c r="AC88" s="578" t="s">
        <v>342</v>
      </c>
      <c r="AD88">
        <f>COUNTIF(입력!$J$3:$J$142,AC88)</f>
        <v>26</v>
      </c>
      <c r="AH88" s="578">
        <f>COUNTIF(입력!$J$3:$J$142,AC88)</f>
        <v>26</v>
      </c>
    </row>
    <row r="89" spans="1:34" ht="39.75" customHeight="1">
      <c r="A89" s="579" t="s">
        <v>547</v>
      </c>
      <c r="B89" s="1504">
        <f>ROUNDDOWN(ROW()/17,0)+1</f>
        <v>6</v>
      </c>
      <c r="C89" s="1504"/>
      <c r="D89" s="579" t="s">
        <v>546</v>
      </c>
      <c r="E89" s="579" t="s">
        <v>545</v>
      </c>
      <c r="F89" s="579" t="s">
        <v>544</v>
      </c>
      <c r="G89" s="585">
        <f ca="1">OFFSET(입력!$B$3,B89-1+$S$1*20,4)</f>
        <v>0</v>
      </c>
      <c r="AC89" s="578"/>
      <c r="AD89">
        <f>COUNTIF(입력!$J$3:$J$142,AC89)</f>
        <v>95</v>
      </c>
      <c r="AH89" s="578"/>
    </row>
    <row r="90" spans="1:34" ht="39.75" customHeight="1">
      <c r="A90" s="579" t="s">
        <v>571</v>
      </c>
      <c r="B90" s="580" t="s">
        <v>542</v>
      </c>
      <c r="C90" s="581">
        <f ca="1">ROUND(OFFSET(입력!$B$3,B89-1+$S$1*20,10),0)</f>
        <v>0</v>
      </c>
      <c r="D90" s="581" t="s">
        <v>541</v>
      </c>
      <c r="E90" s="581">
        <f ca="1">ROUND(OFFSET(입력!$B$3,B89-1+$S$1*20,11),0)</f>
        <v>0</v>
      </c>
      <c r="F90" s="579" t="s">
        <v>540</v>
      </c>
      <c r="G90" s="579" t="s">
        <v>572</v>
      </c>
      <c r="AC90" s="578"/>
      <c r="AD90">
        <f>COUNTIF(입력!$J$3:$J$142,AC90)</f>
        <v>95</v>
      </c>
      <c r="AH90" s="578"/>
    </row>
    <row r="91" spans="1:34" ht="39.75" customHeight="1">
      <c r="A91" s="579" t="s">
        <v>408</v>
      </c>
      <c r="B91" s="1504">
        <f ca="1">OFFSET(입력!$B$3,B89-1+$S$1*20,8)</f>
        <v>0</v>
      </c>
      <c r="C91" s="1504"/>
      <c r="D91" s="579" t="s">
        <v>536</v>
      </c>
      <c r="E91" s="586">
        <f ca="1">OFFSET(입력!$B$3,B89-1+$S$1*20,7)</f>
        <v>0</v>
      </c>
      <c r="F91" s="579" t="s">
        <v>535</v>
      </c>
      <c r="G91" s="579">
        <f ca="1">OFFSET(입력!$B$3,B89-1+$S$1*20,9)</f>
        <v>0</v>
      </c>
      <c r="AC91" s="578"/>
      <c r="AD91">
        <f>COUNTIF(입력!$J$3:$J$142,AC91)</f>
        <v>95</v>
      </c>
    </row>
    <row r="92" spans="1:34" ht="39.75" customHeight="1">
      <c r="A92" s="1504" t="s">
        <v>509</v>
      </c>
      <c r="B92" s="1504"/>
      <c r="C92" s="1504" t="s">
        <v>533</v>
      </c>
      <c r="D92" s="1504"/>
      <c r="E92" s="1504"/>
      <c r="F92" s="1504"/>
      <c r="G92" s="579" t="s">
        <v>6</v>
      </c>
      <c r="AD92">
        <f>COUNTIF(입력!$J$3:$J$142,AC92)</f>
        <v>95</v>
      </c>
    </row>
    <row r="93" spans="1:34" ht="80.099999999999994" customHeight="1">
      <c r="A93" s="1515" t="s">
        <v>307</v>
      </c>
      <c r="B93" s="579" t="s">
        <v>308</v>
      </c>
      <c r="C93" s="1505">
        <f ca="1">OFFSET(입력!$B$3,B89-1+$S$1*20,12)</f>
        <v>0</v>
      </c>
      <c r="D93" s="1506"/>
      <c r="E93" s="1506"/>
      <c r="F93" s="1507"/>
      <c r="G93" s="579"/>
      <c r="AD93">
        <f>COUNTIF(입력!$J$3:$J$142,AC93)</f>
        <v>95</v>
      </c>
    </row>
    <row r="94" spans="1:34" ht="80.099999999999994" customHeight="1">
      <c r="A94" s="1516"/>
      <c r="B94" s="579" t="s">
        <v>309</v>
      </c>
      <c r="C94" s="1505">
        <f ca="1">OFFSET(입력!$B$3,B89-1+$S$1*20,13)</f>
        <v>0</v>
      </c>
      <c r="D94" s="1506"/>
      <c r="E94" s="1506"/>
      <c r="F94" s="1507"/>
      <c r="G94" s="579"/>
      <c r="AD94">
        <f>COUNTIF(입력!$J$3:$J$142,AC94)</f>
        <v>95</v>
      </c>
    </row>
    <row r="95" spans="1:34" ht="35.1" customHeight="1">
      <c r="A95" s="1509" t="s">
        <v>525</v>
      </c>
      <c r="B95" s="1510"/>
      <c r="C95" s="1505" t="s">
        <v>524</v>
      </c>
      <c r="D95" s="1506"/>
      <c r="E95" s="1506"/>
      <c r="F95" s="1507"/>
      <c r="G95" s="579" t="str">
        <f ca="1">IF(OFFSET(입력!$B$3,B89-1+$S$1*20,14)="제거대상의 대부분이 목본류","(○)","")</f>
        <v/>
      </c>
      <c r="AD95">
        <f>COUNTIF(입력!$J$3:$J$142,AC95)</f>
        <v>95</v>
      </c>
    </row>
    <row r="96" spans="1:34" ht="35.1" customHeight="1">
      <c r="A96" s="1511"/>
      <c r="B96" s="1512"/>
      <c r="C96" s="1505" t="s">
        <v>523</v>
      </c>
      <c r="D96" s="1506"/>
      <c r="E96" s="1506"/>
      <c r="F96" s="1507"/>
      <c r="G96" s="579" t="str">
        <f ca="1">IF(OFFSET(입력!$B$3,B89-1+$S$1*20,14)="제거대상의 대부분이 초본류","(○)","")</f>
        <v/>
      </c>
      <c r="AD96">
        <f>COUNTIF(입력!$J$3:$J$142,AC96)</f>
        <v>95</v>
      </c>
    </row>
    <row r="97" spans="1:30" ht="35.1" customHeight="1">
      <c r="A97" s="1513"/>
      <c r="B97" s="1514"/>
      <c r="C97" s="1505" t="s">
        <v>521</v>
      </c>
      <c r="D97" s="1506"/>
      <c r="E97" s="1506"/>
      <c r="F97" s="1507"/>
      <c r="G97" s="579" t="str">
        <f ca="1">IF(OFFSET(입력!$B$3,B89-1+$S$1*20,14)="제거대상은 목본류+초본류 혼합","(○)","")</f>
        <v/>
      </c>
      <c r="AD97">
        <f>COUNTIF(입력!$J$3:$J$142,AC97)</f>
        <v>95</v>
      </c>
    </row>
    <row r="98" spans="1:30" ht="35.1" customHeight="1">
      <c r="A98" s="1509" t="s">
        <v>555</v>
      </c>
      <c r="B98" s="1510"/>
      <c r="C98" s="1505" t="s">
        <v>520</v>
      </c>
      <c r="D98" s="1506"/>
      <c r="E98" s="1506"/>
      <c r="F98" s="1507"/>
      <c r="G98" s="579" t="str">
        <f ca="1">IF(OFFSET(입력!$B$3,B89-1+$S$1*20,15)="조림 당해 연도","(○)","")</f>
        <v/>
      </c>
      <c r="AD98">
        <f>COUNTIF(입력!$J$3:$J$142,AC98)</f>
        <v>95</v>
      </c>
    </row>
    <row r="99" spans="1:30" ht="35.1" customHeight="1">
      <c r="A99" s="1511"/>
      <c r="B99" s="1512"/>
      <c r="C99" s="1505" t="s">
        <v>518</v>
      </c>
      <c r="D99" s="1506"/>
      <c r="E99" s="1506"/>
      <c r="F99" s="1507"/>
      <c r="G99" s="579" t="str">
        <f ca="1">IF(OFFSET(입력!$B$3,B89-1+$S$1*20,15)="조림 2년 차","(○)","")</f>
        <v/>
      </c>
      <c r="AD99">
        <f>COUNTIF(입력!$J$3:$J$142,AC99)</f>
        <v>95</v>
      </c>
    </row>
    <row r="100" spans="1:30" ht="35.1" customHeight="1">
      <c r="A100" s="1513"/>
      <c r="B100" s="1514"/>
      <c r="C100" s="1505" t="s">
        <v>516</v>
      </c>
      <c r="D100" s="1506"/>
      <c r="E100" s="1506"/>
      <c r="F100" s="1507"/>
      <c r="G100" s="579" t="str">
        <f ca="1">IF(OFFSET(입력!$B$3,B89-1+$S$1*20,15)="조림 3년 차 이상","(○)","")</f>
        <v/>
      </c>
      <c r="AD100">
        <f>COUNTIF(입력!$J$3:$J$142,AC100)</f>
        <v>95</v>
      </c>
    </row>
    <row r="101" spans="1:30" ht="105.75" customHeight="1">
      <c r="A101" s="1504" t="s">
        <v>297</v>
      </c>
      <c r="B101" s="1504"/>
      <c r="C101" s="1505"/>
      <c r="D101" s="1506"/>
      <c r="E101" s="1506"/>
      <c r="F101" s="1506"/>
      <c r="G101" s="1507"/>
      <c r="AD101">
        <f>COUNTIF(입력!$J$3:$J$142,AC101)</f>
        <v>95</v>
      </c>
    </row>
    <row r="102" spans="1:30" ht="39.75" customHeight="1">
      <c r="A102" s="1508" t="s">
        <v>558</v>
      </c>
      <c r="B102" s="1508"/>
      <c r="C102" s="1508"/>
      <c r="D102" s="1508"/>
      <c r="AD102">
        <f>COUNTIF(입력!$J$3:$J$142,AC102)</f>
        <v>95</v>
      </c>
    </row>
  </sheetData>
  <mergeCells count="126">
    <mergeCell ref="A8:A9"/>
    <mergeCell ref="C8:F8"/>
    <mergeCell ref="C9:F9"/>
    <mergeCell ref="A10:B12"/>
    <mergeCell ref="C10:F10"/>
    <mergeCell ref="C11:F11"/>
    <mergeCell ref="C12:F12"/>
    <mergeCell ref="A1:G1"/>
    <mergeCell ref="A2:D2"/>
    <mergeCell ref="E3:G3"/>
    <mergeCell ref="B4:C4"/>
    <mergeCell ref="B6:C6"/>
    <mergeCell ref="A7:B7"/>
    <mergeCell ref="C7:F7"/>
    <mergeCell ref="A17:D17"/>
    <mergeCell ref="A18:G18"/>
    <mergeCell ref="A19:D19"/>
    <mergeCell ref="E20:G20"/>
    <mergeCell ref="B21:C21"/>
    <mergeCell ref="B23:C23"/>
    <mergeCell ref="A13:B15"/>
    <mergeCell ref="C13:F13"/>
    <mergeCell ref="C14:F14"/>
    <mergeCell ref="C15:F15"/>
    <mergeCell ref="A16:B16"/>
    <mergeCell ref="C16:G16"/>
    <mergeCell ref="A24:B24"/>
    <mergeCell ref="C24:F24"/>
    <mergeCell ref="A25:A26"/>
    <mergeCell ref="C25:F25"/>
    <mergeCell ref="C26:F26"/>
    <mergeCell ref="A27:B29"/>
    <mergeCell ref="C27:F27"/>
    <mergeCell ref="C28:F28"/>
    <mergeCell ref="C29:F29"/>
    <mergeCell ref="A34:D34"/>
    <mergeCell ref="A35:G35"/>
    <mergeCell ref="A36:D36"/>
    <mergeCell ref="E37:G37"/>
    <mergeCell ref="B38:C38"/>
    <mergeCell ref="B40:C40"/>
    <mergeCell ref="A30:B32"/>
    <mergeCell ref="C30:F30"/>
    <mergeCell ref="C31:F31"/>
    <mergeCell ref="C32:F32"/>
    <mergeCell ref="A33:B33"/>
    <mergeCell ref="C33:G33"/>
    <mergeCell ref="A41:B41"/>
    <mergeCell ref="C41:F41"/>
    <mergeCell ref="A42:A43"/>
    <mergeCell ref="C42:F42"/>
    <mergeCell ref="C43:F43"/>
    <mergeCell ref="A44:B46"/>
    <mergeCell ref="C44:F44"/>
    <mergeCell ref="C45:F45"/>
    <mergeCell ref="C46:F46"/>
    <mergeCell ref="A51:D51"/>
    <mergeCell ref="A52:G52"/>
    <mergeCell ref="A53:D53"/>
    <mergeCell ref="E54:G54"/>
    <mergeCell ref="B55:C55"/>
    <mergeCell ref="B57:C57"/>
    <mergeCell ref="A47:B49"/>
    <mergeCell ref="C47:F47"/>
    <mergeCell ref="C48:F48"/>
    <mergeCell ref="C49:F49"/>
    <mergeCell ref="A50:B50"/>
    <mergeCell ref="C50:G50"/>
    <mergeCell ref="A58:B58"/>
    <mergeCell ref="C58:F58"/>
    <mergeCell ref="A59:A60"/>
    <mergeCell ref="C59:F59"/>
    <mergeCell ref="C60:F60"/>
    <mergeCell ref="A61:B63"/>
    <mergeCell ref="C61:F61"/>
    <mergeCell ref="C62:F62"/>
    <mergeCell ref="C63:F63"/>
    <mergeCell ref="A68:D68"/>
    <mergeCell ref="A69:G69"/>
    <mergeCell ref="A70:D70"/>
    <mergeCell ref="E71:G71"/>
    <mergeCell ref="B72:C72"/>
    <mergeCell ref="B74:C74"/>
    <mergeCell ref="A64:B66"/>
    <mergeCell ref="C64:F64"/>
    <mergeCell ref="C65:F65"/>
    <mergeCell ref="C66:F66"/>
    <mergeCell ref="A67:B67"/>
    <mergeCell ref="C67:G67"/>
    <mergeCell ref="A75:B75"/>
    <mergeCell ref="C75:F75"/>
    <mergeCell ref="A76:A77"/>
    <mergeCell ref="C76:F76"/>
    <mergeCell ref="C77:F77"/>
    <mergeCell ref="A78:B80"/>
    <mergeCell ref="C78:F78"/>
    <mergeCell ref="C79:F79"/>
    <mergeCell ref="C80:F80"/>
    <mergeCell ref="A85:D85"/>
    <mergeCell ref="A86:G86"/>
    <mergeCell ref="A87:D87"/>
    <mergeCell ref="E88:G88"/>
    <mergeCell ref="B89:C89"/>
    <mergeCell ref="B91:C91"/>
    <mergeCell ref="A81:B83"/>
    <mergeCell ref="C81:F81"/>
    <mergeCell ref="C82:F82"/>
    <mergeCell ref="C83:F83"/>
    <mergeCell ref="A84:B84"/>
    <mergeCell ref="C84:G84"/>
    <mergeCell ref="A102:D102"/>
    <mergeCell ref="A98:B100"/>
    <mergeCell ref="C98:F98"/>
    <mergeCell ref="C99:F99"/>
    <mergeCell ref="C100:F100"/>
    <mergeCell ref="A101:B101"/>
    <mergeCell ref="C101:G101"/>
    <mergeCell ref="A92:B92"/>
    <mergeCell ref="C92:F92"/>
    <mergeCell ref="A93:A94"/>
    <mergeCell ref="C93:F93"/>
    <mergeCell ref="C94:F94"/>
    <mergeCell ref="A95:B97"/>
    <mergeCell ref="C95:F95"/>
    <mergeCell ref="C96:F96"/>
    <mergeCell ref="C97:F97"/>
  </mergeCells>
  <phoneticPr fontId="4" type="noConversion"/>
  <pageMargins left="0.7" right="0.7" top="0.75" bottom="0.75" header="0.3" footer="0.3"/>
  <pageSetup paperSize="9" scale="89" orientation="portrait" r:id="rId1"/>
  <legacyDrawing r:id="rId2"/>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29149-B9EE-4EC7-8B62-5A58F892BCDA}">
  <dimension ref="A1:AH102"/>
  <sheetViews>
    <sheetView view="pageBreakPreview" topLeftCell="A48" zoomScale="90" zoomScaleNormal="100" zoomScaleSheetLayoutView="90" workbookViewId="0">
      <selection activeCell="C92" sqref="C92:F92"/>
    </sheetView>
  </sheetViews>
  <sheetFormatPr defaultRowHeight="13.5"/>
  <cols>
    <col min="2" max="2" width="11.88671875" customWidth="1"/>
    <col min="3" max="3" width="13.5546875" customWidth="1"/>
    <col min="5" max="5" width="14.44140625" customWidth="1"/>
    <col min="6" max="6" width="10.77734375" customWidth="1"/>
    <col min="7" max="7" width="16.5546875" customWidth="1"/>
  </cols>
  <sheetData>
    <row r="1" spans="1:34" ht="39.75" customHeight="1">
      <c r="A1" s="1517" t="str">
        <f ca="1">"풀베기 표준지 조사야장 ("&amp;OFFSET(입력!$A$3,B4-1+$S$1*20,0)&amp;")"</f>
        <v>풀베기 표준지 조사야장 (1-0-7-0)</v>
      </c>
      <c r="B1" s="1518"/>
      <c r="C1" s="1518"/>
      <c r="D1" s="1518"/>
      <c r="E1" s="1518"/>
      <c r="F1" s="1518"/>
      <c r="G1" s="1519"/>
      <c r="S1" s="3">
        <f ca="1">IFERROR(IF(RIGHT(MID(CELL("filename",A1),FIND("]",CELL("filename",A1))+1,255),2)&gt;=10,RIGHT(MID(CELL("filename",A1),FIND("]",CELL("filename",A1))+1,255),2)-1,RIGHT(MID(CELL("filename",A1),FIND("]",CELL("filename",A1))+1,255),1)-1),RIGHT(MID(CELL("filename",A1),FIND("]",CELL("filename",A1))+1,255),1)-1)</f>
        <v>6</v>
      </c>
    </row>
    <row r="2" spans="1:34" ht="39.75" customHeight="1">
      <c r="A2" s="1520" t="s">
        <v>556</v>
      </c>
      <c r="B2" s="1520"/>
      <c r="C2" s="1520"/>
      <c r="D2" s="1520"/>
      <c r="E2" s="584"/>
      <c r="F2" s="584"/>
      <c r="G2" s="584"/>
    </row>
    <row r="3" spans="1:34" ht="39.75" customHeight="1">
      <c r="A3" s="579" t="s">
        <v>551</v>
      </c>
      <c r="B3" s="583">
        <f ca="1">OFFSET(입력!$B$3,B4-1+$S$1*20,2)</f>
        <v>2026</v>
      </c>
      <c r="C3" s="582" t="str">
        <f ca="1">OFFSET(입력!$B$3,B4-1+$S$1*20,3)</f>
        <v>05.26-06.04</v>
      </c>
      <c r="D3" s="579" t="s">
        <v>550</v>
      </c>
      <c r="E3" s="1505">
        <f ca="1">OFFSET(입력!$B$3,B4-1+$S$1*20,1)</f>
        <v>0</v>
      </c>
      <c r="F3" s="1506"/>
      <c r="G3" s="1507"/>
      <c r="AC3" s="578" t="s">
        <v>342</v>
      </c>
      <c r="AD3">
        <f>COUNTIF(입력!$J$3:$J$142,AC3)</f>
        <v>26</v>
      </c>
      <c r="AH3" s="578">
        <f>COUNTIF(입력!$J$3:$J$142,AC3)</f>
        <v>26</v>
      </c>
    </row>
    <row r="4" spans="1:34" ht="39.75" customHeight="1">
      <c r="A4" s="579" t="s">
        <v>547</v>
      </c>
      <c r="B4" s="1504">
        <f>ROUNDDOWN(ROW()/17,0)+1</f>
        <v>1</v>
      </c>
      <c r="C4" s="1504"/>
      <c r="D4" s="579" t="s">
        <v>546</v>
      </c>
      <c r="E4" s="579" t="s">
        <v>545</v>
      </c>
      <c r="F4" s="579" t="s">
        <v>544</v>
      </c>
      <c r="G4" s="585">
        <f ca="1">OFFSET(입력!$B$3,B4-1+$S$1*20,4)</f>
        <v>0.02</v>
      </c>
      <c r="AC4" s="578"/>
      <c r="AD4">
        <f>COUNTIF(입력!$J$3:$J$142,AC4)</f>
        <v>95</v>
      </c>
      <c r="AH4" s="578"/>
    </row>
    <row r="5" spans="1:34" ht="39.75" customHeight="1">
      <c r="A5" s="579" t="s">
        <v>571</v>
      </c>
      <c r="B5" s="580" t="s">
        <v>542</v>
      </c>
      <c r="C5" s="581" t="e">
        <f ca="1">ROUND(OFFSET(입력!$B$3,B4-1+$S$1*20,10),0)</f>
        <v>#N/A</v>
      </c>
      <c r="D5" s="581" t="s">
        <v>541</v>
      </c>
      <c r="E5" s="581" t="e">
        <f ca="1">ROUND(OFFSET(입력!$B$3,B4-1+$S$1*20,11),0)</f>
        <v>#N/A</v>
      </c>
      <c r="F5" s="579" t="s">
        <v>540</v>
      </c>
      <c r="G5" s="579" t="s">
        <v>572</v>
      </c>
      <c r="AC5" s="578"/>
      <c r="AD5">
        <f>COUNTIF(입력!$J$3:$J$142,AC5)</f>
        <v>95</v>
      </c>
      <c r="AH5" s="578"/>
    </row>
    <row r="6" spans="1:34" ht="39.75" customHeight="1">
      <c r="A6" s="579" t="s">
        <v>408</v>
      </c>
      <c r="B6" s="1504">
        <f ca="1">OFFSET(입력!$B$3,B4-1+$S$1*20,8)</f>
        <v>0</v>
      </c>
      <c r="C6" s="1504"/>
      <c r="D6" s="579" t="s">
        <v>536</v>
      </c>
      <c r="E6" s="586">
        <f ca="1">OFFSET(입력!$B$3,B4-1+$S$1*20,7)</f>
        <v>0</v>
      </c>
      <c r="F6" s="579" t="s">
        <v>535</v>
      </c>
      <c r="G6" s="579" t="str">
        <f ca="1">OFFSET(입력!$B$3,B4-1+$S$1*20,9)</f>
        <v>중묘</v>
      </c>
      <c r="AC6" s="578"/>
      <c r="AD6">
        <f>COUNTIF(입력!$J$3:$J$142,AC6)</f>
        <v>95</v>
      </c>
    </row>
    <row r="7" spans="1:34" ht="39.75" customHeight="1">
      <c r="A7" s="1504" t="s">
        <v>509</v>
      </c>
      <c r="B7" s="1504"/>
      <c r="C7" s="1504" t="s">
        <v>533</v>
      </c>
      <c r="D7" s="1504"/>
      <c r="E7" s="1504"/>
      <c r="F7" s="1504"/>
      <c r="G7" s="579" t="s">
        <v>6</v>
      </c>
      <c r="AD7">
        <f>COUNTIF(입력!$J$3:$J$142,AC7)</f>
        <v>95</v>
      </c>
    </row>
    <row r="8" spans="1:34" ht="80.099999999999994" customHeight="1">
      <c r="A8" s="1515" t="s">
        <v>307</v>
      </c>
      <c r="B8" s="579" t="s">
        <v>308</v>
      </c>
      <c r="C8" s="1505">
        <f ca="1">OFFSET(입력!$B$3,B4-1+$S$1*20,12)</f>
        <v>0</v>
      </c>
      <c r="D8" s="1506"/>
      <c r="E8" s="1506"/>
      <c r="F8" s="1507"/>
      <c r="G8" s="579"/>
      <c r="AD8">
        <f>COUNTIF(입력!$J$3:$J$142,AC8)</f>
        <v>95</v>
      </c>
    </row>
    <row r="9" spans="1:34" ht="80.099999999999994" customHeight="1">
      <c r="A9" s="1516"/>
      <c r="B9" s="579" t="s">
        <v>309</v>
      </c>
      <c r="C9" s="1505">
        <f ca="1">OFFSET(입력!$B$3,B4-1+$S$1*20,13)</f>
        <v>0</v>
      </c>
      <c r="D9" s="1506"/>
      <c r="E9" s="1506"/>
      <c r="F9" s="1507"/>
      <c r="G9" s="579"/>
      <c r="AD9">
        <f>COUNTIF(입력!$J$3:$J$142,AC9)</f>
        <v>95</v>
      </c>
    </row>
    <row r="10" spans="1:34" ht="35.1" customHeight="1">
      <c r="A10" s="1509" t="s">
        <v>525</v>
      </c>
      <c r="B10" s="1510"/>
      <c r="C10" s="1505" t="s">
        <v>524</v>
      </c>
      <c r="D10" s="1506"/>
      <c r="E10" s="1506"/>
      <c r="F10" s="1507"/>
      <c r="G10" s="579" t="str">
        <f ca="1">IF(OFFSET(입력!$B$3,B4-1+$S$1*20,14)="제거대상의 대부분이 목본류","(○)","")</f>
        <v/>
      </c>
      <c r="AD10">
        <f>COUNTIF(입력!$J$3:$J$142,AC10)</f>
        <v>95</v>
      </c>
    </row>
    <row r="11" spans="1:34" ht="35.1" customHeight="1">
      <c r="A11" s="1511"/>
      <c r="B11" s="1512"/>
      <c r="C11" s="1505" t="s">
        <v>523</v>
      </c>
      <c r="D11" s="1506"/>
      <c r="E11" s="1506"/>
      <c r="F11" s="1507"/>
      <c r="G11" s="579" t="str">
        <f ca="1">IF(OFFSET(입력!$B$3,B4-1+$S$1*20,14)="제거대상의 대부분이 초본류","(○)","")</f>
        <v/>
      </c>
      <c r="AD11">
        <f>COUNTIF(입력!$J$3:$J$142,AC11)</f>
        <v>95</v>
      </c>
    </row>
    <row r="12" spans="1:34" ht="35.1" customHeight="1">
      <c r="A12" s="1513"/>
      <c r="B12" s="1514"/>
      <c r="C12" s="1505" t="s">
        <v>521</v>
      </c>
      <c r="D12" s="1506"/>
      <c r="E12" s="1506"/>
      <c r="F12" s="1507"/>
      <c r="G12" s="579" t="str">
        <f ca="1">IF(OFFSET(입력!$B$3,B4-1+$S$1*20,14)="제거대상은 목본류+초본류 혼합","(○)","")</f>
        <v>(○)</v>
      </c>
      <c r="AD12">
        <f>COUNTIF(입력!$J$3:$J$142,AC12)</f>
        <v>95</v>
      </c>
    </row>
    <row r="13" spans="1:34" ht="35.1" customHeight="1">
      <c r="A13" s="1509" t="s">
        <v>555</v>
      </c>
      <c r="B13" s="1510"/>
      <c r="C13" s="1505" t="s">
        <v>520</v>
      </c>
      <c r="D13" s="1506"/>
      <c r="E13" s="1506"/>
      <c r="F13" s="1507"/>
      <c r="G13" s="579" t="str">
        <f ca="1">IF(OFFSET(입력!$B$3,B4-1+$S$1*20,15)="조림 당해 연도","(○)","")</f>
        <v/>
      </c>
      <c r="AD13">
        <f>COUNTIF(입력!$J$3:$J$142,AC13)</f>
        <v>95</v>
      </c>
    </row>
    <row r="14" spans="1:34" ht="35.1" customHeight="1">
      <c r="A14" s="1511"/>
      <c r="B14" s="1512"/>
      <c r="C14" s="1505" t="s">
        <v>518</v>
      </c>
      <c r="D14" s="1506"/>
      <c r="E14" s="1506"/>
      <c r="F14" s="1507"/>
      <c r="G14" s="579" t="str">
        <f ca="1">IF(OFFSET(입력!$B$3,B4-1+$S$1*20,15)="조림 2년 차","(○)","")</f>
        <v>(○)</v>
      </c>
      <c r="AD14">
        <f>COUNTIF(입력!$J$3:$J$142,AC14)</f>
        <v>95</v>
      </c>
    </row>
    <row r="15" spans="1:34" ht="35.1" customHeight="1">
      <c r="A15" s="1513"/>
      <c r="B15" s="1514"/>
      <c r="C15" s="1505" t="s">
        <v>516</v>
      </c>
      <c r="D15" s="1506"/>
      <c r="E15" s="1506"/>
      <c r="F15" s="1507"/>
      <c r="G15" s="579" t="str">
        <f ca="1">IF(OFFSET(입력!$B$3,B4-1+$S$1*20,15)="조림 3년 차 이상","(○)","")</f>
        <v/>
      </c>
      <c r="AD15">
        <f>COUNTIF(입력!$J$3:$J$142,AC15)</f>
        <v>95</v>
      </c>
    </row>
    <row r="16" spans="1:34" ht="105.75" customHeight="1">
      <c r="A16" s="1504" t="s">
        <v>297</v>
      </c>
      <c r="B16" s="1504"/>
      <c r="C16" s="1505"/>
      <c r="D16" s="1506"/>
      <c r="E16" s="1506"/>
      <c r="F16" s="1506"/>
      <c r="G16" s="1507"/>
      <c r="AD16">
        <f>COUNTIF(입력!$J$3:$J$142,AC16)</f>
        <v>95</v>
      </c>
    </row>
    <row r="17" spans="1:34" ht="39.75" customHeight="1">
      <c r="A17" s="1508" t="s">
        <v>558</v>
      </c>
      <c r="B17" s="1508"/>
      <c r="C17" s="1508"/>
      <c r="D17" s="1508"/>
      <c r="AD17">
        <f>COUNTIF(입력!$J$3:$J$142,AC17)</f>
        <v>95</v>
      </c>
    </row>
    <row r="18" spans="1:34" ht="39.75" customHeight="1">
      <c r="A18" s="1517" t="str">
        <f ca="1">"풀베기 표준지 조사야장 ("&amp;OFFSET(입력!$A$3,B21-1+$S$1*20,0)&amp;")"</f>
        <v>풀베기 표준지 조사야장 (0)</v>
      </c>
      <c r="B18" s="1518"/>
      <c r="C18" s="1518"/>
      <c r="D18" s="1518"/>
      <c r="E18" s="1518"/>
      <c r="F18" s="1518"/>
      <c r="G18" s="1519"/>
      <c r="S18" s="3">
        <f ca="1">IFERROR(IF(RIGHT(MID(CELL("filename",A18),FIND("]",CELL("filename",A18))+1,255),2)&gt;=10,RIGHT(MID(CELL("filename",A18),FIND("]",CELL("filename",A18))+1,255),2)-1,RIGHT(MID(CELL("filename",A18),FIND("]",CELL("filename",A18))+1,255),1)-1),RIGHT(MID(CELL("filename",A18),FIND("]",CELL("filename",A18))+1,255),1)-1)</f>
        <v>6</v>
      </c>
    </row>
    <row r="19" spans="1:34" ht="39.75" customHeight="1">
      <c r="A19" s="1520" t="s">
        <v>556</v>
      </c>
      <c r="B19" s="1520"/>
      <c r="C19" s="1520"/>
      <c r="D19" s="1520"/>
      <c r="E19" s="584"/>
      <c r="F19" s="584"/>
      <c r="G19" s="584"/>
    </row>
    <row r="20" spans="1:34" ht="39.75" customHeight="1">
      <c r="A20" s="579" t="s">
        <v>551</v>
      </c>
      <c r="B20" s="583">
        <f ca="1">OFFSET(입력!$B$3,B21-1+$S$1*20,2)</f>
        <v>0</v>
      </c>
      <c r="C20" s="582">
        <f ca="1">OFFSET(입력!$B$3,B21-1+$S$1*20,3)</f>
        <v>0</v>
      </c>
      <c r="D20" s="579" t="s">
        <v>550</v>
      </c>
      <c r="E20" s="1505">
        <f ca="1">OFFSET(입력!$B$3,B21-1+$S$1*20,1)</f>
        <v>0</v>
      </c>
      <c r="F20" s="1506"/>
      <c r="G20" s="1507"/>
      <c r="AC20" s="578" t="s">
        <v>342</v>
      </c>
      <c r="AD20">
        <f>COUNTIF(입력!$J$3:$J$142,AC20)</f>
        <v>26</v>
      </c>
      <c r="AH20" s="578">
        <f>COUNTIF(입력!$J$3:$J$142,AC20)</f>
        <v>26</v>
      </c>
    </row>
    <row r="21" spans="1:34" ht="39.75" customHeight="1">
      <c r="A21" s="579" t="s">
        <v>547</v>
      </c>
      <c r="B21" s="1504">
        <f>ROUNDDOWN(ROW()/17,0)+1</f>
        <v>2</v>
      </c>
      <c r="C21" s="1504"/>
      <c r="D21" s="579" t="s">
        <v>546</v>
      </c>
      <c r="E21" s="579" t="s">
        <v>545</v>
      </c>
      <c r="F21" s="579" t="s">
        <v>544</v>
      </c>
      <c r="G21" s="585">
        <f ca="1">OFFSET(입력!$B$3,B21-1+$S$1*20,4)</f>
        <v>0</v>
      </c>
      <c r="AC21" s="578"/>
      <c r="AD21">
        <f>COUNTIF(입력!$J$3:$J$142,AC21)</f>
        <v>95</v>
      </c>
      <c r="AH21" s="578"/>
    </row>
    <row r="22" spans="1:34" ht="39.75" customHeight="1">
      <c r="A22" s="579" t="s">
        <v>571</v>
      </c>
      <c r="B22" s="580" t="s">
        <v>542</v>
      </c>
      <c r="C22" s="581">
        <f ca="1">ROUND(OFFSET(입력!$B$3,B21-1+$S$1*20,10),0)</f>
        <v>0</v>
      </c>
      <c r="D22" s="581" t="s">
        <v>541</v>
      </c>
      <c r="E22" s="581">
        <f ca="1">ROUND(OFFSET(입력!$B$3,B21-1+$S$1*20,11),0)</f>
        <v>0</v>
      </c>
      <c r="F22" s="579" t="s">
        <v>540</v>
      </c>
      <c r="G22" s="579" t="s">
        <v>572</v>
      </c>
      <c r="AC22" s="578"/>
      <c r="AD22">
        <f>COUNTIF(입력!$J$3:$J$142,AC22)</f>
        <v>95</v>
      </c>
      <c r="AH22" s="578"/>
    </row>
    <row r="23" spans="1:34" ht="39.75" customHeight="1">
      <c r="A23" s="579" t="s">
        <v>408</v>
      </c>
      <c r="B23" s="1504">
        <f ca="1">OFFSET(입력!$B$3,B21-1+$S$1*20,8)</f>
        <v>0</v>
      </c>
      <c r="C23" s="1504"/>
      <c r="D23" s="579" t="s">
        <v>536</v>
      </c>
      <c r="E23" s="586">
        <f ca="1">OFFSET(입력!$B$3,B21-1+$S$1*20,7)</f>
        <v>0</v>
      </c>
      <c r="F23" s="579" t="s">
        <v>535</v>
      </c>
      <c r="G23" s="579">
        <f ca="1">OFFSET(입력!$B$3,B21-1+$S$1*20,9)</f>
        <v>0</v>
      </c>
      <c r="AC23" s="578"/>
      <c r="AD23">
        <f>COUNTIF(입력!$J$3:$J$142,AC23)</f>
        <v>95</v>
      </c>
    </row>
    <row r="24" spans="1:34" ht="39.75" customHeight="1">
      <c r="A24" s="1504" t="s">
        <v>509</v>
      </c>
      <c r="B24" s="1504"/>
      <c r="C24" s="1504" t="s">
        <v>533</v>
      </c>
      <c r="D24" s="1504"/>
      <c r="E24" s="1504"/>
      <c r="F24" s="1504"/>
      <c r="G24" s="579" t="s">
        <v>6</v>
      </c>
      <c r="AD24">
        <f>COUNTIF(입력!$J$3:$J$142,AC24)</f>
        <v>95</v>
      </c>
    </row>
    <row r="25" spans="1:34" ht="80.099999999999994" customHeight="1">
      <c r="A25" s="1515" t="s">
        <v>307</v>
      </c>
      <c r="B25" s="579" t="s">
        <v>308</v>
      </c>
      <c r="C25" s="1505">
        <f ca="1">OFFSET(입력!$B$3,B21-1+$S$1*20,12)</f>
        <v>0</v>
      </c>
      <c r="D25" s="1506"/>
      <c r="E25" s="1506"/>
      <c r="F25" s="1507"/>
      <c r="G25" s="579"/>
      <c r="AD25">
        <f>COUNTIF(입력!$J$3:$J$142,AC25)</f>
        <v>95</v>
      </c>
    </row>
    <row r="26" spans="1:34" ht="80.099999999999994" customHeight="1">
      <c r="A26" s="1516"/>
      <c r="B26" s="579" t="s">
        <v>309</v>
      </c>
      <c r="C26" s="1505">
        <f ca="1">OFFSET(입력!$B$3,B21-1+$S$1*20,13)</f>
        <v>0</v>
      </c>
      <c r="D26" s="1506"/>
      <c r="E26" s="1506"/>
      <c r="F26" s="1507"/>
      <c r="G26" s="579"/>
      <c r="AD26">
        <f>COUNTIF(입력!$J$3:$J$142,AC26)</f>
        <v>95</v>
      </c>
    </row>
    <row r="27" spans="1:34" ht="35.1" customHeight="1">
      <c r="A27" s="1509" t="s">
        <v>525</v>
      </c>
      <c r="B27" s="1510"/>
      <c r="C27" s="1505" t="s">
        <v>524</v>
      </c>
      <c r="D27" s="1506"/>
      <c r="E27" s="1506"/>
      <c r="F27" s="1507"/>
      <c r="G27" s="579" t="str">
        <f ca="1">IF(OFFSET(입력!$B$3,B21-1+$S$1*20,14)="제거대상의 대부분이 목본류","(○)","")</f>
        <v/>
      </c>
      <c r="AD27">
        <f>COUNTIF(입력!$J$3:$J$142,AC27)</f>
        <v>95</v>
      </c>
    </row>
    <row r="28" spans="1:34" ht="35.1" customHeight="1">
      <c r="A28" s="1511"/>
      <c r="B28" s="1512"/>
      <c r="C28" s="1505" t="s">
        <v>523</v>
      </c>
      <c r="D28" s="1506"/>
      <c r="E28" s="1506"/>
      <c r="F28" s="1507"/>
      <c r="G28" s="579" t="str">
        <f ca="1">IF(OFFSET(입력!$B$3,B21-1+$S$1*20,14)="제거대상의 대부분이 초본류","(○)","")</f>
        <v/>
      </c>
      <c r="AD28">
        <f>COUNTIF(입력!$J$3:$J$142,AC28)</f>
        <v>95</v>
      </c>
    </row>
    <row r="29" spans="1:34" ht="35.1" customHeight="1">
      <c r="A29" s="1513"/>
      <c r="B29" s="1514"/>
      <c r="C29" s="1505" t="s">
        <v>521</v>
      </c>
      <c r="D29" s="1506"/>
      <c r="E29" s="1506"/>
      <c r="F29" s="1507"/>
      <c r="G29" s="579" t="str">
        <f ca="1">IF(OFFSET(입력!$B$3,B21-1+$S$1*20,14)="제거대상은 목본류+초본류 혼합","(○)","")</f>
        <v/>
      </c>
      <c r="AD29">
        <f>COUNTIF(입력!$J$3:$J$142,AC29)</f>
        <v>95</v>
      </c>
    </row>
    <row r="30" spans="1:34" ht="35.1" customHeight="1">
      <c r="A30" s="1509" t="s">
        <v>555</v>
      </c>
      <c r="B30" s="1510"/>
      <c r="C30" s="1505" t="s">
        <v>520</v>
      </c>
      <c r="D30" s="1506"/>
      <c r="E30" s="1506"/>
      <c r="F30" s="1507"/>
      <c r="G30" s="579" t="str">
        <f ca="1">IF(OFFSET(입력!$B$3,B21-1+$S$1*20,15)="조림 당해 연도","(○)","")</f>
        <v/>
      </c>
      <c r="AD30">
        <f>COUNTIF(입력!$J$3:$J$142,AC30)</f>
        <v>95</v>
      </c>
    </row>
    <row r="31" spans="1:34" ht="35.1" customHeight="1">
      <c r="A31" s="1511"/>
      <c r="B31" s="1512"/>
      <c r="C31" s="1505" t="s">
        <v>518</v>
      </c>
      <c r="D31" s="1506"/>
      <c r="E31" s="1506"/>
      <c r="F31" s="1507"/>
      <c r="G31" s="579" t="str">
        <f ca="1">IF(OFFSET(입력!$B$3,B21-1+$S$1*20,15)="조림 2년 차","(○)","")</f>
        <v/>
      </c>
      <c r="AD31">
        <f>COUNTIF(입력!$J$3:$J$142,AC31)</f>
        <v>95</v>
      </c>
    </row>
    <row r="32" spans="1:34" ht="35.1" customHeight="1">
      <c r="A32" s="1513"/>
      <c r="B32" s="1514"/>
      <c r="C32" s="1505" t="s">
        <v>516</v>
      </c>
      <c r="D32" s="1506"/>
      <c r="E32" s="1506"/>
      <c r="F32" s="1507"/>
      <c r="G32" s="579" t="str">
        <f ca="1">IF(OFFSET(입력!$B$3,B21-1+$S$1*20,15)="조림 3년 차 이상","(○)","")</f>
        <v/>
      </c>
      <c r="AD32">
        <f>COUNTIF(입력!$J$3:$J$142,AC32)</f>
        <v>95</v>
      </c>
    </row>
    <row r="33" spans="1:34" ht="105.75" customHeight="1">
      <c r="A33" s="1504" t="s">
        <v>297</v>
      </c>
      <c r="B33" s="1504"/>
      <c r="C33" s="1505"/>
      <c r="D33" s="1506"/>
      <c r="E33" s="1506"/>
      <c r="F33" s="1506"/>
      <c r="G33" s="1507"/>
      <c r="AD33">
        <f>COUNTIF(입력!$J$3:$J$142,AC33)</f>
        <v>95</v>
      </c>
    </row>
    <row r="34" spans="1:34" ht="39.75" customHeight="1">
      <c r="A34" s="1508" t="s">
        <v>558</v>
      </c>
      <c r="B34" s="1508"/>
      <c r="C34" s="1508"/>
      <c r="D34" s="1508"/>
      <c r="AD34">
        <f>COUNTIF(입력!$J$3:$J$142,AC34)</f>
        <v>95</v>
      </c>
    </row>
    <row r="35" spans="1:34" ht="39.75" customHeight="1">
      <c r="A35" s="1517" t="str">
        <f ca="1">"풀베기 표준지 조사야장 ("&amp;OFFSET(입력!$A$3,B38-1+$S$1*20,0)&amp;")"</f>
        <v>풀베기 표준지 조사야장 (0)</v>
      </c>
      <c r="B35" s="1518"/>
      <c r="C35" s="1518"/>
      <c r="D35" s="1518"/>
      <c r="E35" s="1518"/>
      <c r="F35" s="1518"/>
      <c r="G35" s="1519"/>
      <c r="S35" s="3">
        <f ca="1">IFERROR(IF(RIGHT(MID(CELL("filename",A35),FIND("]",CELL("filename",A35))+1,255),2)&gt;=10,RIGHT(MID(CELL("filename",A35),FIND("]",CELL("filename",A35))+1,255),2)-1,RIGHT(MID(CELL("filename",A35),FIND("]",CELL("filename",A35))+1,255),1)-1),RIGHT(MID(CELL("filename",A35),FIND("]",CELL("filename",A35))+1,255),1)-1)</f>
        <v>6</v>
      </c>
    </row>
    <row r="36" spans="1:34" ht="39.75" customHeight="1">
      <c r="A36" s="1520" t="s">
        <v>556</v>
      </c>
      <c r="B36" s="1520"/>
      <c r="C36" s="1520"/>
      <c r="D36" s="1520"/>
      <c r="E36" s="584"/>
      <c r="F36" s="584"/>
      <c r="G36" s="584"/>
    </row>
    <row r="37" spans="1:34" ht="39.75" customHeight="1">
      <c r="A37" s="579" t="s">
        <v>551</v>
      </c>
      <c r="B37" s="583">
        <f ca="1">OFFSET(입력!$B$3,B38-1+$S$1*20,2)</f>
        <v>0</v>
      </c>
      <c r="C37" s="582">
        <f ca="1">OFFSET(입력!$B$3,B38-1+$S$1*20,3)</f>
        <v>0</v>
      </c>
      <c r="D37" s="579" t="s">
        <v>550</v>
      </c>
      <c r="E37" s="1505">
        <f ca="1">OFFSET(입력!$B$3,B38-1+$S$1*20,1)</f>
        <v>0</v>
      </c>
      <c r="F37" s="1506"/>
      <c r="G37" s="1507"/>
      <c r="AC37" s="578" t="s">
        <v>342</v>
      </c>
      <c r="AD37">
        <f>COUNTIF(입력!$J$3:$J$142,AC37)</f>
        <v>26</v>
      </c>
      <c r="AH37" s="578">
        <f>COUNTIF(입력!$J$3:$J$142,AC37)</f>
        <v>26</v>
      </c>
    </row>
    <row r="38" spans="1:34" ht="39.75" customHeight="1">
      <c r="A38" s="579" t="s">
        <v>547</v>
      </c>
      <c r="B38" s="1504">
        <f>ROUNDDOWN(ROW()/17,0)+1</f>
        <v>3</v>
      </c>
      <c r="C38" s="1504"/>
      <c r="D38" s="579" t="s">
        <v>546</v>
      </c>
      <c r="E38" s="579" t="s">
        <v>545</v>
      </c>
      <c r="F38" s="579" t="s">
        <v>544</v>
      </c>
      <c r="G38" s="585">
        <f ca="1">OFFSET(입력!$B$3,B38-1+$S$1*20,4)</f>
        <v>0</v>
      </c>
      <c r="AC38" s="578"/>
      <c r="AD38">
        <f>COUNTIF(입력!$J$3:$J$142,AC38)</f>
        <v>95</v>
      </c>
      <c r="AH38" s="578"/>
    </row>
    <row r="39" spans="1:34" ht="39.75" customHeight="1">
      <c r="A39" s="579" t="s">
        <v>571</v>
      </c>
      <c r="B39" s="580" t="s">
        <v>542</v>
      </c>
      <c r="C39" s="581">
        <f ca="1">ROUND(OFFSET(입력!$B$3,B38-1+$S$1*20,10),0)</f>
        <v>0</v>
      </c>
      <c r="D39" s="581" t="s">
        <v>541</v>
      </c>
      <c r="E39" s="581">
        <f ca="1">ROUND(OFFSET(입력!$B$3,B38-1+$S$1*20,11),0)</f>
        <v>0</v>
      </c>
      <c r="F39" s="579" t="s">
        <v>540</v>
      </c>
      <c r="G39" s="579" t="s">
        <v>572</v>
      </c>
      <c r="AC39" s="578"/>
      <c r="AD39">
        <f>COUNTIF(입력!$J$3:$J$142,AC39)</f>
        <v>95</v>
      </c>
      <c r="AH39" s="578"/>
    </row>
    <row r="40" spans="1:34" ht="39.75" customHeight="1">
      <c r="A40" s="579" t="s">
        <v>408</v>
      </c>
      <c r="B40" s="1504">
        <f ca="1">OFFSET(입력!$B$3,B38-1+$S$1*20,8)</f>
        <v>0</v>
      </c>
      <c r="C40" s="1504"/>
      <c r="D40" s="579" t="s">
        <v>536</v>
      </c>
      <c r="E40" s="586">
        <f ca="1">OFFSET(입력!$B$3,B38-1+$S$1*20,7)</f>
        <v>0</v>
      </c>
      <c r="F40" s="579" t="s">
        <v>535</v>
      </c>
      <c r="G40" s="579">
        <f ca="1">OFFSET(입력!$B$3,B38-1+$S$1*20,9)</f>
        <v>0</v>
      </c>
      <c r="AC40" s="578"/>
      <c r="AD40">
        <f>COUNTIF(입력!$J$3:$J$142,AC40)</f>
        <v>95</v>
      </c>
    </row>
    <row r="41" spans="1:34" ht="39.75" customHeight="1">
      <c r="A41" s="1504" t="s">
        <v>509</v>
      </c>
      <c r="B41" s="1504"/>
      <c r="C41" s="1504" t="s">
        <v>533</v>
      </c>
      <c r="D41" s="1504"/>
      <c r="E41" s="1504"/>
      <c r="F41" s="1504"/>
      <c r="G41" s="579" t="s">
        <v>6</v>
      </c>
      <c r="AD41">
        <f>COUNTIF(입력!$J$3:$J$142,AC41)</f>
        <v>95</v>
      </c>
    </row>
    <row r="42" spans="1:34" ht="80.099999999999994" customHeight="1">
      <c r="A42" s="1515" t="s">
        <v>307</v>
      </c>
      <c r="B42" s="579" t="s">
        <v>308</v>
      </c>
      <c r="C42" s="1505">
        <f ca="1">OFFSET(입력!$B$3,B38-1+$S$1*20,12)</f>
        <v>0</v>
      </c>
      <c r="D42" s="1506"/>
      <c r="E42" s="1506"/>
      <c r="F42" s="1507"/>
      <c r="G42" s="579"/>
      <c r="AD42">
        <f>COUNTIF(입력!$J$3:$J$142,AC42)</f>
        <v>95</v>
      </c>
    </row>
    <row r="43" spans="1:34" ht="80.099999999999994" customHeight="1">
      <c r="A43" s="1516"/>
      <c r="B43" s="579" t="s">
        <v>309</v>
      </c>
      <c r="C43" s="1505">
        <f ca="1">OFFSET(입력!$B$3,B38-1+$S$1*20,13)</f>
        <v>0</v>
      </c>
      <c r="D43" s="1506"/>
      <c r="E43" s="1506"/>
      <c r="F43" s="1507"/>
      <c r="G43" s="579"/>
      <c r="AD43">
        <f>COUNTIF(입력!$J$3:$J$142,AC43)</f>
        <v>95</v>
      </c>
    </row>
    <row r="44" spans="1:34" ht="35.1" customHeight="1">
      <c r="A44" s="1509" t="s">
        <v>525</v>
      </c>
      <c r="B44" s="1510"/>
      <c r="C44" s="1505" t="s">
        <v>524</v>
      </c>
      <c r="D44" s="1506"/>
      <c r="E44" s="1506"/>
      <c r="F44" s="1507"/>
      <c r="G44" s="579" t="str">
        <f ca="1">IF(OFFSET(입력!$B$3,B38-1+$S$1*20,14)="제거대상의 대부분이 목본류","(○)","")</f>
        <v/>
      </c>
      <c r="AD44">
        <f>COUNTIF(입력!$J$3:$J$142,AC44)</f>
        <v>95</v>
      </c>
    </row>
    <row r="45" spans="1:34" ht="35.1" customHeight="1">
      <c r="A45" s="1511"/>
      <c r="B45" s="1512"/>
      <c r="C45" s="1505" t="s">
        <v>523</v>
      </c>
      <c r="D45" s="1506"/>
      <c r="E45" s="1506"/>
      <c r="F45" s="1507"/>
      <c r="G45" s="579" t="str">
        <f ca="1">IF(OFFSET(입력!$B$3,B38-1+$S$1*20,14)="제거대상의 대부분이 초본류","(○)","")</f>
        <v/>
      </c>
      <c r="AD45">
        <f>COUNTIF(입력!$J$3:$J$142,AC45)</f>
        <v>95</v>
      </c>
    </row>
    <row r="46" spans="1:34" ht="35.1" customHeight="1">
      <c r="A46" s="1513"/>
      <c r="B46" s="1514"/>
      <c r="C46" s="1505" t="s">
        <v>521</v>
      </c>
      <c r="D46" s="1506"/>
      <c r="E46" s="1506"/>
      <c r="F46" s="1507"/>
      <c r="G46" s="579" t="str">
        <f ca="1">IF(OFFSET(입력!$B$3,B38-1+$S$1*20,14)="제거대상은 목본류+초본류 혼합","(○)","")</f>
        <v/>
      </c>
      <c r="AD46">
        <f>COUNTIF(입력!$J$3:$J$142,AC46)</f>
        <v>95</v>
      </c>
    </row>
    <row r="47" spans="1:34" ht="35.1" customHeight="1">
      <c r="A47" s="1509" t="s">
        <v>555</v>
      </c>
      <c r="B47" s="1510"/>
      <c r="C47" s="1505" t="s">
        <v>520</v>
      </c>
      <c r="D47" s="1506"/>
      <c r="E47" s="1506"/>
      <c r="F47" s="1507"/>
      <c r="G47" s="579" t="str">
        <f ca="1">IF(OFFSET(입력!$B$3,B38-1+$S$1*20,15)="조림 당해 연도","(○)","")</f>
        <v/>
      </c>
      <c r="AD47">
        <f>COUNTIF(입력!$J$3:$J$142,AC47)</f>
        <v>95</v>
      </c>
    </row>
    <row r="48" spans="1:34" ht="35.1" customHeight="1">
      <c r="A48" s="1511"/>
      <c r="B48" s="1512"/>
      <c r="C48" s="1505" t="s">
        <v>518</v>
      </c>
      <c r="D48" s="1506"/>
      <c r="E48" s="1506"/>
      <c r="F48" s="1507"/>
      <c r="G48" s="579" t="str">
        <f ca="1">IF(OFFSET(입력!$B$3,B38-1+$S$1*20,15)="조림 2년 차","(○)","")</f>
        <v/>
      </c>
      <c r="AD48">
        <f>COUNTIF(입력!$J$3:$J$142,AC48)</f>
        <v>95</v>
      </c>
    </row>
    <row r="49" spans="1:34" ht="35.1" customHeight="1">
      <c r="A49" s="1513"/>
      <c r="B49" s="1514"/>
      <c r="C49" s="1505" t="s">
        <v>516</v>
      </c>
      <c r="D49" s="1506"/>
      <c r="E49" s="1506"/>
      <c r="F49" s="1507"/>
      <c r="G49" s="579" t="str">
        <f ca="1">IF(OFFSET(입력!$B$3,B38-1+$S$1*20,15)="조림 3년 차 이상","(○)","")</f>
        <v/>
      </c>
      <c r="AD49">
        <f>COUNTIF(입력!$J$3:$J$142,AC49)</f>
        <v>95</v>
      </c>
    </row>
    <row r="50" spans="1:34" ht="105.75" customHeight="1">
      <c r="A50" s="1504" t="s">
        <v>297</v>
      </c>
      <c r="B50" s="1504"/>
      <c r="C50" s="1505"/>
      <c r="D50" s="1506"/>
      <c r="E50" s="1506"/>
      <c r="F50" s="1506"/>
      <c r="G50" s="1507"/>
      <c r="AD50">
        <f>COUNTIF(입력!$J$3:$J$142,AC50)</f>
        <v>95</v>
      </c>
    </row>
    <row r="51" spans="1:34" ht="39.75" customHeight="1">
      <c r="A51" s="1508" t="s">
        <v>558</v>
      </c>
      <c r="B51" s="1508"/>
      <c r="C51" s="1508"/>
      <c r="D51" s="1508"/>
      <c r="AD51">
        <f>COUNTIF(입력!$J$3:$J$142,AC51)</f>
        <v>95</v>
      </c>
    </row>
    <row r="52" spans="1:34" ht="39.75" customHeight="1">
      <c r="A52" s="1517" t="str">
        <f ca="1">"풀베기 표준지 조사야장 ("&amp;OFFSET(입력!$A$3,B55-1+$S$1*20,0)&amp;")"</f>
        <v>풀베기 표준지 조사야장 (0)</v>
      </c>
      <c r="B52" s="1518"/>
      <c r="C52" s="1518"/>
      <c r="D52" s="1518"/>
      <c r="E52" s="1518"/>
      <c r="F52" s="1518"/>
      <c r="G52" s="1519"/>
      <c r="S52" s="3">
        <f ca="1">IFERROR(IF(RIGHT(MID(CELL("filename",A52),FIND("]",CELL("filename",A52))+1,255),2)&gt;=10,RIGHT(MID(CELL("filename",A52),FIND("]",CELL("filename",A52))+1,255),2)-1,RIGHT(MID(CELL("filename",A52),FIND("]",CELL("filename",A52))+1,255),1)-1),RIGHT(MID(CELL("filename",A52),FIND("]",CELL("filename",A52))+1,255),1)-1)</f>
        <v>6</v>
      </c>
    </row>
    <row r="53" spans="1:34" ht="39.75" customHeight="1">
      <c r="A53" s="1520" t="s">
        <v>556</v>
      </c>
      <c r="B53" s="1520"/>
      <c r="C53" s="1520"/>
      <c r="D53" s="1520"/>
      <c r="E53" s="584"/>
      <c r="F53" s="584"/>
      <c r="G53" s="584"/>
    </row>
    <row r="54" spans="1:34" ht="39.75" customHeight="1">
      <c r="A54" s="579" t="s">
        <v>551</v>
      </c>
      <c r="B54" s="583">
        <f ca="1">OFFSET(입력!$B$3,B55-1+$S$1*20,2)</f>
        <v>0</v>
      </c>
      <c r="C54" s="582">
        <f ca="1">OFFSET(입력!$B$3,B55-1+$S$1*20,3)</f>
        <v>0</v>
      </c>
      <c r="D54" s="579" t="s">
        <v>550</v>
      </c>
      <c r="E54" s="1505">
        <f ca="1">OFFSET(입력!$B$3,B55-1+$S$1*20,1)</f>
        <v>0</v>
      </c>
      <c r="F54" s="1506"/>
      <c r="G54" s="1507"/>
      <c r="AC54" s="578" t="s">
        <v>342</v>
      </c>
      <c r="AD54">
        <f>COUNTIF(입력!$J$3:$J$142,AC54)</f>
        <v>26</v>
      </c>
      <c r="AH54" s="578">
        <f>COUNTIF(입력!$J$3:$J$142,AC54)</f>
        <v>26</v>
      </c>
    </row>
    <row r="55" spans="1:34" ht="39.75" customHeight="1">
      <c r="A55" s="579" t="s">
        <v>547</v>
      </c>
      <c r="B55" s="1504">
        <f>ROUNDDOWN(ROW()/17,0)+1</f>
        <v>4</v>
      </c>
      <c r="C55" s="1504"/>
      <c r="D55" s="579" t="s">
        <v>546</v>
      </c>
      <c r="E55" s="579" t="s">
        <v>545</v>
      </c>
      <c r="F55" s="579" t="s">
        <v>544</v>
      </c>
      <c r="G55" s="585">
        <f ca="1">OFFSET(입력!$B$3,B55-1+$S$1*20,4)</f>
        <v>0</v>
      </c>
      <c r="AC55" s="578"/>
      <c r="AD55">
        <f>COUNTIF(입력!$J$3:$J$142,AC55)</f>
        <v>95</v>
      </c>
      <c r="AH55" s="578"/>
    </row>
    <row r="56" spans="1:34" ht="39.75" customHeight="1">
      <c r="A56" s="579" t="s">
        <v>571</v>
      </c>
      <c r="B56" s="580" t="s">
        <v>542</v>
      </c>
      <c r="C56" s="581">
        <f ca="1">ROUND(OFFSET(입력!$B$3,B55-1+$S$1*20,10),0)</f>
        <v>0</v>
      </c>
      <c r="D56" s="581" t="s">
        <v>541</v>
      </c>
      <c r="E56" s="581">
        <f ca="1">ROUND(OFFSET(입력!$B$3,B55-1+$S$1*20,11),0)</f>
        <v>0</v>
      </c>
      <c r="F56" s="579" t="s">
        <v>540</v>
      </c>
      <c r="G56" s="579" t="s">
        <v>572</v>
      </c>
      <c r="AC56" s="578"/>
      <c r="AD56">
        <f>COUNTIF(입력!$J$3:$J$142,AC56)</f>
        <v>95</v>
      </c>
      <c r="AH56" s="578"/>
    </row>
    <row r="57" spans="1:34" ht="39.75" customHeight="1">
      <c r="A57" s="579" t="s">
        <v>408</v>
      </c>
      <c r="B57" s="1504">
        <f ca="1">OFFSET(입력!$B$3,B55-1+$S$1*20,8)</f>
        <v>0</v>
      </c>
      <c r="C57" s="1504"/>
      <c r="D57" s="579" t="s">
        <v>536</v>
      </c>
      <c r="E57" s="586">
        <f ca="1">OFFSET(입력!$B$3,B55-1+$S$1*20,7)</f>
        <v>0</v>
      </c>
      <c r="F57" s="579" t="s">
        <v>535</v>
      </c>
      <c r="G57" s="579">
        <f ca="1">OFFSET(입력!$B$3,B55-1+$S$1*20,9)</f>
        <v>0</v>
      </c>
      <c r="AC57" s="578"/>
      <c r="AD57">
        <f>COUNTIF(입력!$J$3:$J$142,AC57)</f>
        <v>95</v>
      </c>
    </row>
    <row r="58" spans="1:34" ht="39.75" customHeight="1">
      <c r="A58" s="1504" t="s">
        <v>509</v>
      </c>
      <c r="B58" s="1504"/>
      <c r="C58" s="1504" t="s">
        <v>533</v>
      </c>
      <c r="D58" s="1504"/>
      <c r="E58" s="1504"/>
      <c r="F58" s="1504"/>
      <c r="G58" s="579" t="s">
        <v>6</v>
      </c>
      <c r="AD58">
        <f>COUNTIF(입력!$J$3:$J$142,AC58)</f>
        <v>95</v>
      </c>
    </row>
    <row r="59" spans="1:34" ht="80.099999999999994" customHeight="1">
      <c r="A59" s="1515" t="s">
        <v>307</v>
      </c>
      <c r="B59" s="579" t="s">
        <v>308</v>
      </c>
      <c r="C59" s="1505">
        <f ca="1">OFFSET(입력!$B$3,B55-1+$S$1*20,12)</f>
        <v>0</v>
      </c>
      <c r="D59" s="1506"/>
      <c r="E59" s="1506"/>
      <c r="F59" s="1507"/>
      <c r="G59" s="579"/>
      <c r="AD59">
        <f>COUNTIF(입력!$J$3:$J$142,AC59)</f>
        <v>95</v>
      </c>
    </row>
    <row r="60" spans="1:34" ht="80.099999999999994" customHeight="1">
      <c r="A60" s="1516"/>
      <c r="B60" s="579" t="s">
        <v>309</v>
      </c>
      <c r="C60" s="1505">
        <f ca="1">OFFSET(입력!$B$3,B55-1+$S$1*20,13)</f>
        <v>0</v>
      </c>
      <c r="D60" s="1506"/>
      <c r="E60" s="1506"/>
      <c r="F60" s="1507"/>
      <c r="G60" s="579"/>
      <c r="AD60">
        <f>COUNTIF(입력!$J$3:$J$142,AC60)</f>
        <v>95</v>
      </c>
    </row>
    <row r="61" spans="1:34" ht="35.1" customHeight="1">
      <c r="A61" s="1509" t="s">
        <v>525</v>
      </c>
      <c r="B61" s="1510"/>
      <c r="C61" s="1505" t="s">
        <v>524</v>
      </c>
      <c r="D61" s="1506"/>
      <c r="E61" s="1506"/>
      <c r="F61" s="1507"/>
      <c r="G61" s="579" t="str">
        <f ca="1">IF(OFFSET(입력!$B$3,B55-1+$S$1*20,14)="제거대상의 대부분이 목본류","(○)","")</f>
        <v/>
      </c>
      <c r="AD61">
        <f>COUNTIF(입력!$J$3:$J$142,AC61)</f>
        <v>95</v>
      </c>
    </row>
    <row r="62" spans="1:34" ht="35.1" customHeight="1">
      <c r="A62" s="1511"/>
      <c r="B62" s="1512"/>
      <c r="C62" s="1505" t="s">
        <v>523</v>
      </c>
      <c r="D62" s="1506"/>
      <c r="E62" s="1506"/>
      <c r="F62" s="1507"/>
      <c r="G62" s="579" t="str">
        <f ca="1">IF(OFFSET(입력!$B$3,B55-1+$S$1*20,14)="제거대상의 대부분이 초본류","(○)","")</f>
        <v/>
      </c>
      <c r="AD62">
        <f>COUNTIF(입력!$J$3:$J$142,AC62)</f>
        <v>95</v>
      </c>
    </row>
    <row r="63" spans="1:34" ht="35.1" customHeight="1">
      <c r="A63" s="1513"/>
      <c r="B63" s="1514"/>
      <c r="C63" s="1505" t="s">
        <v>521</v>
      </c>
      <c r="D63" s="1506"/>
      <c r="E63" s="1506"/>
      <c r="F63" s="1507"/>
      <c r="G63" s="579" t="str">
        <f ca="1">IF(OFFSET(입력!$B$3,B55-1+$S$1*20,14)="제거대상은 목본류+초본류 혼합","(○)","")</f>
        <v/>
      </c>
      <c r="AD63">
        <f>COUNTIF(입력!$J$3:$J$142,AC63)</f>
        <v>95</v>
      </c>
    </row>
    <row r="64" spans="1:34" ht="35.1" customHeight="1">
      <c r="A64" s="1509" t="s">
        <v>555</v>
      </c>
      <c r="B64" s="1510"/>
      <c r="C64" s="1505" t="s">
        <v>520</v>
      </c>
      <c r="D64" s="1506"/>
      <c r="E64" s="1506"/>
      <c r="F64" s="1507"/>
      <c r="G64" s="579" t="str">
        <f ca="1">IF(OFFSET(입력!$B$3,B55-1+$S$1*20,15)="조림 당해 연도","(○)","")</f>
        <v/>
      </c>
      <c r="AD64">
        <f>COUNTIF(입력!$J$3:$J$142,AC64)</f>
        <v>95</v>
      </c>
    </row>
    <row r="65" spans="1:34" ht="35.1" customHeight="1">
      <c r="A65" s="1511"/>
      <c r="B65" s="1512"/>
      <c r="C65" s="1505" t="s">
        <v>518</v>
      </c>
      <c r="D65" s="1506"/>
      <c r="E65" s="1506"/>
      <c r="F65" s="1507"/>
      <c r="G65" s="579" t="str">
        <f ca="1">IF(OFFSET(입력!$B$3,B55-1+$S$1*20,15)="조림 2년 차","(○)","")</f>
        <v/>
      </c>
      <c r="AD65">
        <f>COUNTIF(입력!$J$3:$J$142,AC65)</f>
        <v>95</v>
      </c>
    </row>
    <row r="66" spans="1:34" ht="35.1" customHeight="1">
      <c r="A66" s="1513"/>
      <c r="B66" s="1514"/>
      <c r="C66" s="1505" t="s">
        <v>516</v>
      </c>
      <c r="D66" s="1506"/>
      <c r="E66" s="1506"/>
      <c r="F66" s="1507"/>
      <c r="G66" s="579" t="str">
        <f ca="1">IF(OFFSET(입력!$B$3,B55-1+$S$1*20,15)="조림 3년 차 이상","(○)","")</f>
        <v/>
      </c>
      <c r="AD66">
        <f>COUNTIF(입력!$J$3:$J$142,AC66)</f>
        <v>95</v>
      </c>
    </row>
    <row r="67" spans="1:34" ht="105.75" customHeight="1">
      <c r="A67" s="1504" t="s">
        <v>297</v>
      </c>
      <c r="B67" s="1504"/>
      <c r="C67" s="1505"/>
      <c r="D67" s="1506"/>
      <c r="E67" s="1506"/>
      <c r="F67" s="1506"/>
      <c r="G67" s="1507"/>
      <c r="AD67">
        <f>COUNTIF(입력!$J$3:$J$142,AC67)</f>
        <v>95</v>
      </c>
    </row>
    <row r="68" spans="1:34" ht="39.75" customHeight="1">
      <c r="A68" s="1508" t="s">
        <v>558</v>
      </c>
      <c r="B68" s="1508"/>
      <c r="C68" s="1508"/>
      <c r="D68" s="1508"/>
      <c r="AD68">
        <f>COUNTIF(입력!$J$3:$J$142,AC68)</f>
        <v>95</v>
      </c>
    </row>
    <row r="69" spans="1:34" ht="39.75" customHeight="1">
      <c r="A69" s="1517" t="str">
        <f ca="1">"풀베기 표준지 조사야장 ("&amp;OFFSET(입력!$A$3,B72-1+$S$1*20,0)&amp;")"</f>
        <v>풀베기 표준지 조사야장 ()</v>
      </c>
      <c r="B69" s="1518"/>
      <c r="C69" s="1518"/>
      <c r="D69" s="1518"/>
      <c r="E69" s="1518"/>
      <c r="F69" s="1518"/>
      <c r="G69" s="1519"/>
      <c r="S69" s="3">
        <f ca="1">IFERROR(IF(RIGHT(MID(CELL("filename",A69),FIND("]",CELL("filename",A69))+1,255),2)&gt;=10,RIGHT(MID(CELL("filename",A69),FIND("]",CELL("filename",A69))+1,255),2)-1,RIGHT(MID(CELL("filename",A69),FIND("]",CELL("filename",A69))+1,255),1)-1),RIGHT(MID(CELL("filename",A69),FIND("]",CELL("filename",A69))+1,255),1)-1)</f>
        <v>6</v>
      </c>
    </row>
    <row r="70" spans="1:34" ht="39.75" customHeight="1">
      <c r="A70" s="1520" t="s">
        <v>556</v>
      </c>
      <c r="B70" s="1520"/>
      <c r="C70" s="1520"/>
      <c r="D70" s="1520"/>
      <c r="E70" s="584"/>
      <c r="F70" s="584"/>
      <c r="G70" s="584"/>
    </row>
    <row r="71" spans="1:34" ht="39.75" customHeight="1">
      <c r="A71" s="579" t="s">
        <v>551</v>
      </c>
      <c r="B71" s="583">
        <f ca="1">OFFSET(입력!$B$3,B72-1+$S$1*20,2)</f>
        <v>0</v>
      </c>
      <c r="C71" s="582">
        <f ca="1">OFFSET(입력!$B$3,B72-1+$S$1*20,3)</f>
        <v>0</v>
      </c>
      <c r="D71" s="579" t="s">
        <v>550</v>
      </c>
      <c r="E71" s="1505">
        <f ca="1">OFFSET(입력!$B$3,B72-1+$S$1*20,1)</f>
        <v>0</v>
      </c>
      <c r="F71" s="1506"/>
      <c r="G71" s="1507"/>
      <c r="AC71" s="578" t="s">
        <v>342</v>
      </c>
      <c r="AD71">
        <f>COUNTIF(입력!$J$3:$J$142,AC71)</f>
        <v>26</v>
      </c>
      <c r="AH71" s="578">
        <f>COUNTIF(입력!$J$3:$J$142,AC71)</f>
        <v>26</v>
      </c>
    </row>
    <row r="72" spans="1:34" ht="39.75" customHeight="1">
      <c r="A72" s="579" t="s">
        <v>547</v>
      </c>
      <c r="B72" s="1504">
        <f>ROUNDDOWN(ROW()/17,0)+1</f>
        <v>5</v>
      </c>
      <c r="C72" s="1504"/>
      <c r="D72" s="579" t="s">
        <v>546</v>
      </c>
      <c r="E72" s="579" t="s">
        <v>545</v>
      </c>
      <c r="F72" s="579" t="s">
        <v>544</v>
      </c>
      <c r="G72" s="585">
        <f ca="1">OFFSET(입력!$B$3,B72-1+$S$1*20,4)</f>
        <v>0</v>
      </c>
      <c r="AC72" s="578"/>
      <c r="AD72">
        <f>COUNTIF(입력!$J$3:$J$142,AC72)</f>
        <v>95</v>
      </c>
      <c r="AH72" s="578"/>
    </row>
    <row r="73" spans="1:34" ht="39.75" customHeight="1">
      <c r="A73" s="579" t="s">
        <v>571</v>
      </c>
      <c r="B73" s="580" t="s">
        <v>542</v>
      </c>
      <c r="C73" s="581">
        <f ca="1">ROUND(OFFSET(입력!$B$3,B72-1+$S$1*20,10),0)</f>
        <v>0</v>
      </c>
      <c r="D73" s="581" t="s">
        <v>541</v>
      </c>
      <c r="E73" s="581">
        <f ca="1">ROUND(OFFSET(입력!$B$3,B72-1+$S$1*20,11),0)</f>
        <v>0</v>
      </c>
      <c r="F73" s="579" t="s">
        <v>540</v>
      </c>
      <c r="G73" s="579" t="s">
        <v>572</v>
      </c>
      <c r="AC73" s="578"/>
      <c r="AD73">
        <f>COUNTIF(입력!$J$3:$J$142,AC73)</f>
        <v>95</v>
      </c>
      <c r="AH73" s="578"/>
    </row>
    <row r="74" spans="1:34" ht="39.75" customHeight="1">
      <c r="A74" s="579" t="s">
        <v>408</v>
      </c>
      <c r="B74" s="1504">
        <f ca="1">OFFSET(입력!$B$3,B72-1+$S$1*20,8)</f>
        <v>0</v>
      </c>
      <c r="C74" s="1504"/>
      <c r="D74" s="579" t="s">
        <v>536</v>
      </c>
      <c r="E74" s="586">
        <f ca="1">OFFSET(입력!$B$3,B72-1+$S$1*20,7)</f>
        <v>0</v>
      </c>
      <c r="F74" s="579" t="s">
        <v>535</v>
      </c>
      <c r="G74" s="579">
        <f ca="1">OFFSET(입력!$B$3,B72-1+$S$1*20,9)</f>
        <v>0</v>
      </c>
      <c r="AC74" s="578"/>
      <c r="AD74">
        <f>COUNTIF(입력!$J$3:$J$142,AC74)</f>
        <v>95</v>
      </c>
    </row>
    <row r="75" spans="1:34" ht="39.75" customHeight="1">
      <c r="A75" s="1504" t="s">
        <v>509</v>
      </c>
      <c r="B75" s="1504"/>
      <c r="C75" s="1504" t="s">
        <v>533</v>
      </c>
      <c r="D75" s="1504"/>
      <c r="E75" s="1504"/>
      <c r="F75" s="1504"/>
      <c r="G75" s="579" t="s">
        <v>6</v>
      </c>
      <c r="AD75">
        <f>COUNTIF(입력!$J$3:$J$142,AC75)</f>
        <v>95</v>
      </c>
    </row>
    <row r="76" spans="1:34" ht="80.099999999999994" customHeight="1">
      <c r="A76" s="1515" t="s">
        <v>307</v>
      </c>
      <c r="B76" s="579" t="s">
        <v>308</v>
      </c>
      <c r="C76" s="1505">
        <f ca="1">OFFSET(입력!$B$3,B72-1+$S$1*20,12)</f>
        <v>0</v>
      </c>
      <c r="D76" s="1506"/>
      <c r="E76" s="1506"/>
      <c r="F76" s="1507"/>
      <c r="G76" s="579"/>
      <c r="AD76">
        <f>COUNTIF(입력!$J$3:$J$142,AC76)</f>
        <v>95</v>
      </c>
    </row>
    <row r="77" spans="1:34" ht="80.099999999999994" customHeight="1">
      <c r="A77" s="1516"/>
      <c r="B77" s="579" t="s">
        <v>309</v>
      </c>
      <c r="C77" s="1505">
        <f ca="1">OFFSET(입력!$B$3,B72-1+$S$1*20,13)</f>
        <v>0</v>
      </c>
      <c r="D77" s="1506"/>
      <c r="E77" s="1506"/>
      <c r="F77" s="1507"/>
      <c r="G77" s="579"/>
      <c r="AD77">
        <f>COUNTIF(입력!$J$3:$J$142,AC77)</f>
        <v>95</v>
      </c>
    </row>
    <row r="78" spans="1:34" ht="35.1" customHeight="1">
      <c r="A78" s="1509" t="s">
        <v>525</v>
      </c>
      <c r="B78" s="1510"/>
      <c r="C78" s="1505" t="s">
        <v>524</v>
      </c>
      <c r="D78" s="1506"/>
      <c r="E78" s="1506"/>
      <c r="F78" s="1507"/>
      <c r="G78" s="579" t="str">
        <f ca="1">IF(OFFSET(입력!$B$3,B72-1+$S$1*20,14)="제거대상의 대부분이 목본류","(○)","")</f>
        <v/>
      </c>
      <c r="AD78">
        <f>COUNTIF(입력!$J$3:$J$142,AC78)</f>
        <v>95</v>
      </c>
    </row>
    <row r="79" spans="1:34" ht="35.1" customHeight="1">
      <c r="A79" s="1511"/>
      <c r="B79" s="1512"/>
      <c r="C79" s="1505" t="s">
        <v>523</v>
      </c>
      <c r="D79" s="1506"/>
      <c r="E79" s="1506"/>
      <c r="F79" s="1507"/>
      <c r="G79" s="579" t="str">
        <f ca="1">IF(OFFSET(입력!$B$3,B72-1+$S$1*20,14)="제거대상의 대부분이 초본류","(○)","")</f>
        <v/>
      </c>
      <c r="AD79">
        <f>COUNTIF(입력!$J$3:$J$142,AC79)</f>
        <v>95</v>
      </c>
    </row>
    <row r="80" spans="1:34" ht="35.1" customHeight="1">
      <c r="A80" s="1513"/>
      <c r="B80" s="1514"/>
      <c r="C80" s="1505" t="s">
        <v>521</v>
      </c>
      <c r="D80" s="1506"/>
      <c r="E80" s="1506"/>
      <c r="F80" s="1507"/>
      <c r="G80" s="579" t="str">
        <f ca="1">IF(OFFSET(입력!$B$3,B72-1+$S$1*20,14)="제거대상은 목본류+초본류 혼합","(○)","")</f>
        <v/>
      </c>
      <c r="AD80">
        <f>COUNTIF(입력!$J$3:$J$142,AC80)</f>
        <v>95</v>
      </c>
    </row>
    <row r="81" spans="1:34" ht="35.1" customHeight="1">
      <c r="A81" s="1509" t="s">
        <v>555</v>
      </c>
      <c r="B81" s="1510"/>
      <c r="C81" s="1505" t="s">
        <v>520</v>
      </c>
      <c r="D81" s="1506"/>
      <c r="E81" s="1506"/>
      <c r="F81" s="1507"/>
      <c r="G81" s="579" t="str">
        <f ca="1">IF(OFFSET(입력!$B$3,B72-1+$S$1*20,15)="조림 당해 연도","(○)","")</f>
        <v/>
      </c>
      <c r="AD81">
        <f>COUNTIF(입력!$J$3:$J$142,AC81)</f>
        <v>95</v>
      </c>
    </row>
    <row r="82" spans="1:34" ht="35.1" customHeight="1">
      <c r="A82" s="1511"/>
      <c r="B82" s="1512"/>
      <c r="C82" s="1505" t="s">
        <v>518</v>
      </c>
      <c r="D82" s="1506"/>
      <c r="E82" s="1506"/>
      <c r="F82" s="1507"/>
      <c r="G82" s="579" t="str">
        <f ca="1">IF(OFFSET(입력!$B$3,B72-1+$S$1*20,15)="조림 2년 차","(○)","")</f>
        <v/>
      </c>
      <c r="AD82">
        <f>COUNTIF(입력!$J$3:$J$142,AC82)</f>
        <v>95</v>
      </c>
    </row>
    <row r="83" spans="1:34" ht="35.1" customHeight="1">
      <c r="A83" s="1513"/>
      <c r="B83" s="1514"/>
      <c r="C83" s="1505" t="s">
        <v>516</v>
      </c>
      <c r="D83" s="1506"/>
      <c r="E83" s="1506"/>
      <c r="F83" s="1507"/>
      <c r="G83" s="579" t="str">
        <f ca="1">IF(OFFSET(입력!$B$3,B72-1+$S$1*20,15)="조림 3년 차 이상","(○)","")</f>
        <v/>
      </c>
      <c r="AD83">
        <f>COUNTIF(입력!$J$3:$J$142,AC83)</f>
        <v>95</v>
      </c>
    </row>
    <row r="84" spans="1:34" ht="105.75" customHeight="1">
      <c r="A84" s="1504" t="s">
        <v>297</v>
      </c>
      <c r="B84" s="1504"/>
      <c r="C84" s="1505"/>
      <c r="D84" s="1506"/>
      <c r="E84" s="1506"/>
      <c r="F84" s="1506"/>
      <c r="G84" s="1507"/>
      <c r="AD84">
        <f>COUNTIF(입력!$J$3:$J$142,AC84)</f>
        <v>95</v>
      </c>
    </row>
    <row r="85" spans="1:34" ht="39.75" customHeight="1">
      <c r="A85" s="1508" t="s">
        <v>558</v>
      </c>
      <c r="B85" s="1508"/>
      <c r="C85" s="1508"/>
      <c r="D85" s="1508"/>
      <c r="AD85">
        <f>COUNTIF(입력!$J$3:$J$142,AC85)</f>
        <v>95</v>
      </c>
    </row>
    <row r="86" spans="1:34" ht="39.75" customHeight="1">
      <c r="A86" s="1517" t="str">
        <f ca="1">"풀베기 표준지 조사야장 ("&amp;OFFSET(입력!$A$3,B89-1+$S$1*20,0)&amp;")"</f>
        <v>풀베기 표준지 조사야장 ()</v>
      </c>
      <c r="B86" s="1518"/>
      <c r="C86" s="1518"/>
      <c r="D86" s="1518"/>
      <c r="E86" s="1518"/>
      <c r="F86" s="1518"/>
      <c r="G86" s="1519"/>
      <c r="S86" s="3">
        <f ca="1">IFERROR(IF(RIGHT(MID(CELL("filename",A86),FIND("]",CELL("filename",A86))+1,255),2)&gt;=10,RIGHT(MID(CELL("filename",A86),FIND("]",CELL("filename",A86))+1,255),2)-1,RIGHT(MID(CELL("filename",A86),FIND("]",CELL("filename",A86))+1,255),1)-1),RIGHT(MID(CELL("filename",A86),FIND("]",CELL("filename",A86))+1,255),1)-1)</f>
        <v>6</v>
      </c>
    </row>
    <row r="87" spans="1:34" ht="39.75" customHeight="1">
      <c r="A87" s="1520" t="s">
        <v>556</v>
      </c>
      <c r="B87" s="1520"/>
      <c r="C87" s="1520"/>
      <c r="D87" s="1520"/>
      <c r="E87" s="584"/>
      <c r="F87" s="584"/>
      <c r="G87" s="584"/>
    </row>
    <row r="88" spans="1:34" ht="39.75" customHeight="1">
      <c r="A88" s="579" t="s">
        <v>551</v>
      </c>
      <c r="B88" s="583">
        <f ca="1">OFFSET(입력!$B$3,B89-1+$S$1*20,2)</f>
        <v>0</v>
      </c>
      <c r="C88" s="582">
        <f ca="1">OFFSET(입력!$B$3,B89-1+$S$1*20,3)</f>
        <v>0</v>
      </c>
      <c r="D88" s="579" t="s">
        <v>550</v>
      </c>
      <c r="E88" s="1505">
        <f ca="1">OFFSET(입력!$B$3,B89-1+$S$1*20,1)</f>
        <v>0</v>
      </c>
      <c r="F88" s="1506"/>
      <c r="G88" s="1507"/>
      <c r="AC88" s="578" t="s">
        <v>342</v>
      </c>
      <c r="AD88">
        <f>COUNTIF(입력!$J$3:$J$142,AC88)</f>
        <v>26</v>
      </c>
      <c r="AH88" s="578">
        <f>COUNTIF(입력!$J$3:$J$142,AC88)</f>
        <v>26</v>
      </c>
    </row>
    <row r="89" spans="1:34" ht="39.75" customHeight="1">
      <c r="A89" s="579" t="s">
        <v>547</v>
      </c>
      <c r="B89" s="1504">
        <f>ROUNDDOWN(ROW()/17,0)+1</f>
        <v>6</v>
      </c>
      <c r="C89" s="1504"/>
      <c r="D89" s="579" t="s">
        <v>546</v>
      </c>
      <c r="E89" s="579" t="s">
        <v>545</v>
      </c>
      <c r="F89" s="579" t="s">
        <v>544</v>
      </c>
      <c r="G89" s="585">
        <f ca="1">OFFSET(입력!$B$3,B89-1+$S$1*20,4)</f>
        <v>0</v>
      </c>
      <c r="AC89" s="578"/>
      <c r="AD89">
        <f>COUNTIF(입력!$J$3:$J$142,AC89)</f>
        <v>95</v>
      </c>
      <c r="AH89" s="578"/>
    </row>
    <row r="90" spans="1:34" ht="39.75" customHeight="1">
      <c r="A90" s="579" t="s">
        <v>571</v>
      </c>
      <c r="B90" s="580" t="s">
        <v>542</v>
      </c>
      <c r="C90" s="581">
        <f ca="1">ROUND(OFFSET(입력!$B$3,B89-1+$S$1*20,10),0)</f>
        <v>0</v>
      </c>
      <c r="D90" s="581" t="s">
        <v>541</v>
      </c>
      <c r="E90" s="581">
        <f ca="1">ROUND(OFFSET(입력!$B$3,B89-1+$S$1*20,11),0)</f>
        <v>0</v>
      </c>
      <c r="F90" s="579" t="s">
        <v>540</v>
      </c>
      <c r="G90" s="579" t="s">
        <v>572</v>
      </c>
      <c r="AC90" s="578"/>
      <c r="AD90">
        <f>COUNTIF(입력!$J$3:$J$142,AC90)</f>
        <v>95</v>
      </c>
      <c r="AH90" s="578"/>
    </row>
    <row r="91" spans="1:34" ht="39.75" customHeight="1">
      <c r="A91" s="579" t="s">
        <v>408</v>
      </c>
      <c r="B91" s="1504">
        <f ca="1">OFFSET(입력!$B$3,B89-1+$S$1*20,8)</f>
        <v>0</v>
      </c>
      <c r="C91" s="1504"/>
      <c r="D91" s="579" t="s">
        <v>536</v>
      </c>
      <c r="E91" s="586">
        <f ca="1">OFFSET(입력!$B$3,B89-1+$S$1*20,7)</f>
        <v>0</v>
      </c>
      <c r="F91" s="579" t="s">
        <v>535</v>
      </c>
      <c r="G91" s="579">
        <f ca="1">OFFSET(입력!$B$3,B89-1+$S$1*20,9)</f>
        <v>0</v>
      </c>
      <c r="AC91" s="578"/>
      <c r="AD91">
        <f>COUNTIF(입력!$J$3:$J$142,AC91)</f>
        <v>95</v>
      </c>
    </row>
    <row r="92" spans="1:34" ht="39.75" customHeight="1">
      <c r="A92" s="1504" t="s">
        <v>509</v>
      </c>
      <c r="B92" s="1504"/>
      <c r="C92" s="1504" t="s">
        <v>533</v>
      </c>
      <c r="D92" s="1504"/>
      <c r="E92" s="1504"/>
      <c r="F92" s="1504"/>
      <c r="G92" s="579" t="s">
        <v>6</v>
      </c>
      <c r="AD92">
        <f>COUNTIF(입력!$J$3:$J$142,AC92)</f>
        <v>95</v>
      </c>
    </row>
    <row r="93" spans="1:34" ht="80.099999999999994" customHeight="1">
      <c r="A93" s="1515" t="s">
        <v>307</v>
      </c>
      <c r="B93" s="579" t="s">
        <v>308</v>
      </c>
      <c r="C93" s="1505">
        <f ca="1">OFFSET(입력!$B$3,B89-1+$S$1*20,12)</f>
        <v>0</v>
      </c>
      <c r="D93" s="1506"/>
      <c r="E93" s="1506"/>
      <c r="F93" s="1507"/>
      <c r="G93" s="579"/>
      <c r="AD93">
        <f>COUNTIF(입력!$J$3:$J$142,AC93)</f>
        <v>95</v>
      </c>
    </row>
    <row r="94" spans="1:34" ht="80.099999999999994" customHeight="1">
      <c r="A94" s="1516"/>
      <c r="B94" s="579" t="s">
        <v>309</v>
      </c>
      <c r="C94" s="1505">
        <f ca="1">OFFSET(입력!$B$3,B89-1+$S$1*20,13)</f>
        <v>0</v>
      </c>
      <c r="D94" s="1506"/>
      <c r="E94" s="1506"/>
      <c r="F94" s="1507"/>
      <c r="G94" s="579"/>
      <c r="AD94">
        <f>COUNTIF(입력!$J$3:$J$142,AC94)</f>
        <v>95</v>
      </c>
    </row>
    <row r="95" spans="1:34" ht="35.1" customHeight="1">
      <c r="A95" s="1509" t="s">
        <v>525</v>
      </c>
      <c r="B95" s="1510"/>
      <c r="C95" s="1505" t="s">
        <v>524</v>
      </c>
      <c r="D95" s="1506"/>
      <c r="E95" s="1506"/>
      <c r="F95" s="1507"/>
      <c r="G95" s="579" t="str">
        <f ca="1">IF(OFFSET(입력!$B$3,B89-1+$S$1*20,14)="제거대상의 대부분이 목본류","(○)","")</f>
        <v/>
      </c>
      <c r="AD95">
        <f>COUNTIF(입력!$J$3:$J$142,AC95)</f>
        <v>95</v>
      </c>
    </row>
    <row r="96" spans="1:34" ht="35.1" customHeight="1">
      <c r="A96" s="1511"/>
      <c r="B96" s="1512"/>
      <c r="C96" s="1505" t="s">
        <v>523</v>
      </c>
      <c r="D96" s="1506"/>
      <c r="E96" s="1506"/>
      <c r="F96" s="1507"/>
      <c r="G96" s="579" t="str">
        <f ca="1">IF(OFFSET(입력!$B$3,B89-1+$S$1*20,14)="제거대상의 대부분이 초본류","(○)","")</f>
        <v/>
      </c>
      <c r="AD96">
        <f>COUNTIF(입력!$J$3:$J$142,AC96)</f>
        <v>95</v>
      </c>
    </row>
    <row r="97" spans="1:30" ht="35.1" customHeight="1">
      <c r="A97" s="1513"/>
      <c r="B97" s="1514"/>
      <c r="C97" s="1505" t="s">
        <v>521</v>
      </c>
      <c r="D97" s="1506"/>
      <c r="E97" s="1506"/>
      <c r="F97" s="1507"/>
      <c r="G97" s="579" t="str">
        <f ca="1">IF(OFFSET(입력!$B$3,B89-1+$S$1*20,14)="제거대상은 목본류+초본류 혼합","(○)","")</f>
        <v/>
      </c>
      <c r="AD97">
        <f>COUNTIF(입력!$J$3:$J$142,AC97)</f>
        <v>95</v>
      </c>
    </row>
    <row r="98" spans="1:30" ht="35.1" customHeight="1">
      <c r="A98" s="1509" t="s">
        <v>555</v>
      </c>
      <c r="B98" s="1510"/>
      <c r="C98" s="1505" t="s">
        <v>520</v>
      </c>
      <c r="D98" s="1506"/>
      <c r="E98" s="1506"/>
      <c r="F98" s="1507"/>
      <c r="G98" s="579" t="str">
        <f ca="1">IF(OFFSET(입력!$B$3,B89-1+$S$1*20,15)="조림 당해 연도","(○)","")</f>
        <v/>
      </c>
      <c r="AD98">
        <f>COUNTIF(입력!$J$3:$J$142,AC98)</f>
        <v>95</v>
      </c>
    </row>
    <row r="99" spans="1:30" ht="35.1" customHeight="1">
      <c r="A99" s="1511"/>
      <c r="B99" s="1512"/>
      <c r="C99" s="1505" t="s">
        <v>518</v>
      </c>
      <c r="D99" s="1506"/>
      <c r="E99" s="1506"/>
      <c r="F99" s="1507"/>
      <c r="G99" s="579" t="str">
        <f ca="1">IF(OFFSET(입력!$B$3,B89-1+$S$1*20,15)="조림 2년 차","(○)","")</f>
        <v/>
      </c>
      <c r="AD99">
        <f>COUNTIF(입력!$J$3:$J$142,AC99)</f>
        <v>95</v>
      </c>
    </row>
    <row r="100" spans="1:30" ht="35.1" customHeight="1">
      <c r="A100" s="1513"/>
      <c r="B100" s="1514"/>
      <c r="C100" s="1505" t="s">
        <v>516</v>
      </c>
      <c r="D100" s="1506"/>
      <c r="E100" s="1506"/>
      <c r="F100" s="1507"/>
      <c r="G100" s="579" t="str">
        <f ca="1">IF(OFFSET(입력!$B$3,B89-1+$S$1*20,15)="조림 3년 차 이상","(○)","")</f>
        <v/>
      </c>
      <c r="AD100">
        <f>COUNTIF(입력!$J$3:$J$142,AC100)</f>
        <v>95</v>
      </c>
    </row>
    <row r="101" spans="1:30" ht="105.75" customHeight="1">
      <c r="A101" s="1504" t="s">
        <v>297</v>
      </c>
      <c r="B101" s="1504"/>
      <c r="C101" s="1505"/>
      <c r="D101" s="1506"/>
      <c r="E101" s="1506"/>
      <c r="F101" s="1506"/>
      <c r="G101" s="1507"/>
      <c r="AD101">
        <f>COUNTIF(입력!$J$3:$J$142,AC101)</f>
        <v>95</v>
      </c>
    </row>
    <row r="102" spans="1:30" ht="39.75" customHeight="1">
      <c r="A102" s="1508" t="s">
        <v>558</v>
      </c>
      <c r="B102" s="1508"/>
      <c r="C102" s="1508"/>
      <c r="D102" s="1508"/>
      <c r="AD102">
        <f>COUNTIF(입력!$J$3:$J$142,AC102)</f>
        <v>95</v>
      </c>
    </row>
  </sheetData>
  <mergeCells count="126">
    <mergeCell ref="A8:A9"/>
    <mergeCell ref="C8:F8"/>
    <mergeCell ref="C9:F9"/>
    <mergeCell ref="A10:B12"/>
    <mergeCell ref="C10:F10"/>
    <mergeCell ref="C11:F11"/>
    <mergeCell ref="C12:F12"/>
    <mergeCell ref="A1:G1"/>
    <mergeCell ref="A2:D2"/>
    <mergeCell ref="E3:G3"/>
    <mergeCell ref="B4:C4"/>
    <mergeCell ref="B6:C6"/>
    <mergeCell ref="A7:B7"/>
    <mergeCell ref="C7:F7"/>
    <mergeCell ref="A17:D17"/>
    <mergeCell ref="A18:G18"/>
    <mergeCell ref="A19:D19"/>
    <mergeCell ref="E20:G20"/>
    <mergeCell ref="B21:C21"/>
    <mergeCell ref="B23:C23"/>
    <mergeCell ref="A13:B15"/>
    <mergeCell ref="C13:F13"/>
    <mergeCell ref="C14:F14"/>
    <mergeCell ref="C15:F15"/>
    <mergeCell ref="A16:B16"/>
    <mergeCell ref="C16:G16"/>
    <mergeCell ref="A24:B24"/>
    <mergeCell ref="C24:F24"/>
    <mergeCell ref="A25:A26"/>
    <mergeCell ref="C25:F25"/>
    <mergeCell ref="C26:F26"/>
    <mergeCell ref="A27:B29"/>
    <mergeCell ref="C27:F27"/>
    <mergeCell ref="C28:F28"/>
    <mergeCell ref="C29:F29"/>
    <mergeCell ref="A34:D34"/>
    <mergeCell ref="A35:G35"/>
    <mergeCell ref="A36:D36"/>
    <mergeCell ref="E37:G37"/>
    <mergeCell ref="B38:C38"/>
    <mergeCell ref="B40:C40"/>
    <mergeCell ref="A30:B32"/>
    <mergeCell ref="C30:F30"/>
    <mergeCell ref="C31:F31"/>
    <mergeCell ref="C32:F32"/>
    <mergeCell ref="A33:B33"/>
    <mergeCell ref="C33:G33"/>
    <mergeCell ref="A41:B41"/>
    <mergeCell ref="C41:F41"/>
    <mergeCell ref="A42:A43"/>
    <mergeCell ref="C42:F42"/>
    <mergeCell ref="C43:F43"/>
    <mergeCell ref="A44:B46"/>
    <mergeCell ref="C44:F44"/>
    <mergeCell ref="C45:F45"/>
    <mergeCell ref="C46:F46"/>
    <mergeCell ref="A51:D51"/>
    <mergeCell ref="A52:G52"/>
    <mergeCell ref="A53:D53"/>
    <mergeCell ref="E54:G54"/>
    <mergeCell ref="B55:C55"/>
    <mergeCell ref="B57:C57"/>
    <mergeCell ref="A47:B49"/>
    <mergeCell ref="C47:F47"/>
    <mergeCell ref="C48:F48"/>
    <mergeCell ref="C49:F49"/>
    <mergeCell ref="A50:B50"/>
    <mergeCell ref="C50:G50"/>
    <mergeCell ref="A58:B58"/>
    <mergeCell ref="C58:F58"/>
    <mergeCell ref="A59:A60"/>
    <mergeCell ref="C59:F59"/>
    <mergeCell ref="C60:F60"/>
    <mergeCell ref="A61:B63"/>
    <mergeCell ref="C61:F61"/>
    <mergeCell ref="C62:F62"/>
    <mergeCell ref="C63:F63"/>
    <mergeCell ref="A68:D68"/>
    <mergeCell ref="A69:G69"/>
    <mergeCell ref="A70:D70"/>
    <mergeCell ref="E71:G71"/>
    <mergeCell ref="B72:C72"/>
    <mergeCell ref="B74:C74"/>
    <mergeCell ref="A64:B66"/>
    <mergeCell ref="C64:F64"/>
    <mergeCell ref="C65:F65"/>
    <mergeCell ref="C66:F66"/>
    <mergeCell ref="A67:B67"/>
    <mergeCell ref="C67:G67"/>
    <mergeCell ref="A75:B75"/>
    <mergeCell ref="C75:F75"/>
    <mergeCell ref="A76:A77"/>
    <mergeCell ref="C76:F76"/>
    <mergeCell ref="C77:F77"/>
    <mergeCell ref="A78:B80"/>
    <mergeCell ref="C78:F78"/>
    <mergeCell ref="C79:F79"/>
    <mergeCell ref="C80:F80"/>
    <mergeCell ref="A85:D85"/>
    <mergeCell ref="A86:G86"/>
    <mergeCell ref="A87:D87"/>
    <mergeCell ref="E88:G88"/>
    <mergeCell ref="B89:C89"/>
    <mergeCell ref="B91:C91"/>
    <mergeCell ref="A81:B83"/>
    <mergeCell ref="C81:F81"/>
    <mergeCell ref="C82:F82"/>
    <mergeCell ref="C83:F83"/>
    <mergeCell ref="A84:B84"/>
    <mergeCell ref="C84:G84"/>
    <mergeCell ref="A102:D102"/>
    <mergeCell ref="A98:B100"/>
    <mergeCell ref="C98:F98"/>
    <mergeCell ref="C99:F99"/>
    <mergeCell ref="C100:F100"/>
    <mergeCell ref="A101:B101"/>
    <mergeCell ref="C101:G101"/>
    <mergeCell ref="A92:B92"/>
    <mergeCell ref="C92:F92"/>
    <mergeCell ref="A93:A94"/>
    <mergeCell ref="C93:F93"/>
    <mergeCell ref="C94:F94"/>
    <mergeCell ref="A95:B97"/>
    <mergeCell ref="C95:F95"/>
    <mergeCell ref="C96:F96"/>
    <mergeCell ref="C97:F97"/>
  </mergeCells>
  <phoneticPr fontId="4" type="noConversion"/>
  <pageMargins left="0.7" right="0.7" top="0.75" bottom="0.75" header="0.3" footer="0.3"/>
  <pageSetup paperSize="9" scale="89"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26DDA-3139-42D2-B07A-BE9949418FD8}">
  <sheetPr>
    <tabColor rgb="FFC00000"/>
  </sheetPr>
  <dimension ref="A1:T281"/>
  <sheetViews>
    <sheetView view="pageBreakPreview" zoomScaleNormal="100" zoomScaleSheetLayoutView="100" workbookViewId="0">
      <selection activeCell="I12" sqref="I12"/>
    </sheetView>
  </sheetViews>
  <sheetFormatPr defaultColWidth="8.88671875" defaultRowHeight="13.5"/>
  <cols>
    <col min="1" max="1" width="5.77734375" style="2" customWidth="1"/>
    <col min="2" max="14" width="8" style="2" customWidth="1"/>
    <col min="15" max="15" width="5.77734375" style="2" customWidth="1"/>
    <col min="16" max="16384" width="8.88671875" style="2"/>
  </cols>
  <sheetData>
    <row r="1" spans="1:18" ht="31.5">
      <c r="A1" s="1203" t="s">
        <v>57</v>
      </c>
      <c r="B1" s="1203"/>
      <c r="C1" s="1203"/>
      <c r="D1" s="1203"/>
      <c r="E1" s="1203"/>
      <c r="F1" s="1203"/>
      <c r="G1" s="1203"/>
      <c r="H1" s="1203"/>
      <c r="I1" s="1203"/>
      <c r="J1" s="1203"/>
      <c r="K1" s="1203"/>
      <c r="L1" s="1203"/>
      <c r="M1" s="1203"/>
      <c r="N1" s="1203"/>
      <c r="O1" s="1203"/>
    </row>
    <row r="2" spans="1:18" ht="9.9499999999999993" customHeight="1">
      <c r="A2" s="2" t="s">
        <v>58</v>
      </c>
      <c r="B2"/>
      <c r="C2"/>
      <c r="D2"/>
      <c r="E2"/>
      <c r="F2"/>
      <c r="G2"/>
      <c r="H2"/>
      <c r="I2"/>
      <c r="J2"/>
      <c r="K2" s="1204"/>
      <c r="L2" s="1204"/>
      <c r="M2" s="1204"/>
      <c r="N2" s="1204"/>
      <c r="O2" s="1204"/>
    </row>
    <row r="3" spans="1:18" ht="18.75">
      <c r="A3" s="3" t="s">
        <v>59</v>
      </c>
      <c r="B3" s="3"/>
      <c r="C3" s="109"/>
      <c r="D3" s="109"/>
      <c r="E3" s="109"/>
      <c r="F3" s="109"/>
      <c r="G3" s="109"/>
      <c r="H3" s="109"/>
      <c r="I3"/>
      <c r="J3"/>
      <c r="K3" s="21"/>
      <c r="L3" s="21"/>
      <c r="M3" s="21"/>
      <c r="N3" s="21"/>
      <c r="O3" s="21"/>
    </row>
    <row r="4" spans="1:18" ht="9.9499999999999993" customHeight="1" thickBot="1">
      <c r="A4"/>
      <c r="B4"/>
      <c r="C4" s="16"/>
      <c r="D4" s="16"/>
      <c r="E4" s="16"/>
      <c r="F4" s="16"/>
      <c r="G4" s="16"/>
      <c r="H4" s="16"/>
      <c r="I4" s="16"/>
      <c r="J4" s="16"/>
      <c r="K4" s="16"/>
      <c r="L4" s="16"/>
      <c r="M4" s="16"/>
      <c r="N4" s="16"/>
      <c r="O4" s="16"/>
    </row>
    <row r="5" spans="1:18" ht="14.25" thickTop="1">
      <c r="A5" s="4"/>
      <c r="B5" s="5"/>
      <c r="C5" s="5"/>
      <c r="D5" s="5"/>
      <c r="E5" s="5"/>
      <c r="F5" s="5"/>
      <c r="G5" s="5"/>
      <c r="H5" s="5"/>
      <c r="I5" s="5"/>
      <c r="J5" s="5"/>
      <c r="K5" s="5"/>
      <c r="L5" s="5"/>
      <c r="M5" s="5"/>
      <c r="N5" s="5"/>
      <c r="O5" s="6"/>
    </row>
    <row r="6" spans="1:18">
      <c r="A6" s="7"/>
      <c r="O6" s="8"/>
      <c r="R6" s="2" t="s">
        <v>355</v>
      </c>
    </row>
    <row r="7" spans="1:18">
      <c r="A7" s="7"/>
      <c r="O7" s="8"/>
    </row>
    <row r="8" spans="1:18">
      <c r="A8" s="7"/>
      <c r="C8" s="22"/>
      <c r="D8" s="22"/>
      <c r="E8" s="22"/>
      <c r="F8" s="22"/>
      <c r="G8" s="22"/>
      <c r="H8" s="22"/>
      <c r="I8" s="22"/>
      <c r="J8" s="22"/>
      <c r="K8" s="22"/>
      <c r="L8" s="22"/>
      <c r="M8" s="22"/>
      <c r="N8" s="22"/>
      <c r="O8" s="111"/>
    </row>
    <row r="9" spans="1:18">
      <c r="A9" s="7"/>
      <c r="O9" s="8"/>
    </row>
    <row r="10" spans="1:18" ht="14.25" thickBot="1">
      <c r="A10" s="7"/>
      <c r="O10" s="8"/>
    </row>
    <row r="11" spans="1:18" ht="14.25" thickTop="1">
      <c r="A11" s="7"/>
      <c r="B11" s="102"/>
      <c r="C11" s="103"/>
      <c r="D11" s="103"/>
      <c r="E11" s="103"/>
      <c r="F11" s="103"/>
      <c r="G11" s="104"/>
      <c r="I11" s="102"/>
      <c r="J11" s="103"/>
      <c r="K11" s="103"/>
      <c r="L11" s="103"/>
      <c r="M11" s="103"/>
      <c r="N11" s="104"/>
      <c r="O11" s="8"/>
    </row>
    <row r="12" spans="1:18">
      <c r="A12" s="7"/>
      <c r="B12" s="105"/>
      <c r="G12" s="106"/>
      <c r="I12" s="105"/>
      <c r="N12" s="106"/>
      <c r="O12" s="8"/>
    </row>
    <row r="13" spans="1:18">
      <c r="A13" s="7"/>
      <c r="B13" s="105"/>
      <c r="G13" s="106"/>
      <c r="I13" s="105"/>
      <c r="N13" s="106"/>
      <c r="O13" s="8"/>
    </row>
    <row r="14" spans="1:18">
      <c r="A14" s="7"/>
      <c r="B14" s="105"/>
      <c r="G14" s="106"/>
      <c r="I14" s="105"/>
      <c r="N14" s="106"/>
      <c r="O14" s="8"/>
    </row>
    <row r="15" spans="1:18">
      <c r="A15" s="7"/>
      <c r="B15" s="105"/>
      <c r="G15" s="106"/>
      <c r="I15" s="105"/>
      <c r="N15" s="106"/>
      <c r="O15" s="8"/>
    </row>
    <row r="16" spans="1:18">
      <c r="A16" s="7"/>
      <c r="B16" s="105"/>
      <c r="G16" s="106"/>
      <c r="I16" s="105"/>
      <c r="N16" s="106"/>
      <c r="O16" s="8"/>
    </row>
    <row r="17" spans="1:15">
      <c r="A17" s="7"/>
      <c r="B17" s="105"/>
      <c r="G17" s="106"/>
      <c r="I17" s="105"/>
      <c r="N17" s="106"/>
      <c r="O17" s="8"/>
    </row>
    <row r="18" spans="1:15">
      <c r="A18" s="7"/>
      <c r="B18" s="105"/>
      <c r="G18" s="106"/>
      <c r="I18" s="105"/>
      <c r="N18" s="106"/>
      <c r="O18" s="8"/>
    </row>
    <row r="19" spans="1:15">
      <c r="A19" s="7"/>
      <c r="B19" s="105"/>
      <c r="G19" s="106"/>
      <c r="I19" s="105"/>
      <c r="N19" s="106"/>
      <c r="O19" s="8"/>
    </row>
    <row r="20" spans="1:15" ht="3" customHeight="1">
      <c r="A20" s="7"/>
      <c r="B20" s="105"/>
      <c r="G20" s="106"/>
      <c r="I20" s="105"/>
      <c r="N20" s="106"/>
      <c r="O20" s="8"/>
    </row>
    <row r="21" spans="1:15">
      <c r="A21" s="7"/>
      <c r="B21" s="105"/>
      <c r="G21" s="106"/>
      <c r="I21" s="105"/>
      <c r="N21" s="106"/>
      <c r="O21" s="8"/>
    </row>
    <row r="22" spans="1:15">
      <c r="A22" s="7"/>
      <c r="B22" s="105"/>
      <c r="G22" s="106"/>
      <c r="I22" s="105"/>
      <c r="N22" s="106"/>
      <c r="O22" s="8"/>
    </row>
    <row r="23" spans="1:15">
      <c r="A23" s="7"/>
      <c r="B23" s="105"/>
      <c r="G23" s="106"/>
      <c r="I23" s="105"/>
      <c r="N23" s="106"/>
      <c r="O23" s="8"/>
    </row>
    <row r="24" spans="1:15">
      <c r="A24" s="7"/>
      <c r="B24" s="105"/>
      <c r="G24" s="106"/>
      <c r="I24" s="105"/>
      <c r="N24" s="106"/>
      <c r="O24" s="8"/>
    </row>
    <row r="25" spans="1:15">
      <c r="A25" s="7"/>
      <c r="B25" s="105"/>
      <c r="G25" s="106"/>
      <c r="I25" s="105"/>
      <c r="N25" s="106"/>
      <c r="O25" s="8"/>
    </row>
    <row r="26" spans="1:15">
      <c r="A26" s="7"/>
      <c r="B26" s="105"/>
      <c r="G26" s="106"/>
      <c r="I26" s="105"/>
      <c r="N26" s="106"/>
      <c r="O26" s="8"/>
    </row>
    <row r="27" spans="1:15">
      <c r="A27" s="7"/>
      <c r="B27" s="105"/>
      <c r="G27" s="106"/>
      <c r="I27" s="105"/>
      <c r="N27" s="106"/>
      <c r="O27" s="8"/>
    </row>
    <row r="28" spans="1:15">
      <c r="A28" s="7"/>
      <c r="B28" s="105"/>
      <c r="G28" s="106"/>
      <c r="I28" s="105"/>
      <c r="N28" s="106"/>
      <c r="O28" s="8"/>
    </row>
    <row r="29" spans="1:15">
      <c r="A29" s="7"/>
      <c r="B29" s="105"/>
      <c r="G29" s="106"/>
      <c r="I29" s="105"/>
      <c r="N29" s="106"/>
      <c r="O29" s="8"/>
    </row>
    <row r="30" spans="1:15" ht="14.25" thickBot="1">
      <c r="A30" s="7"/>
      <c r="B30" s="110"/>
      <c r="C30" s="107"/>
      <c r="D30" s="107"/>
      <c r="E30" s="107"/>
      <c r="F30" s="107"/>
      <c r="G30" s="108"/>
      <c r="I30" s="110"/>
      <c r="J30" s="107"/>
      <c r="K30" s="107"/>
      <c r="L30" s="107"/>
      <c r="M30" s="107"/>
      <c r="N30" s="108"/>
      <c r="O30" s="8"/>
    </row>
    <row r="31" spans="1:15" ht="14.25" thickTop="1">
      <c r="A31" s="7"/>
      <c r="O31" s="8"/>
    </row>
    <row r="32" spans="1:15">
      <c r="A32" s="7"/>
      <c r="C32" s="1207" t="s">
        <v>622</v>
      </c>
      <c r="D32" s="1207"/>
      <c r="E32" s="1207"/>
      <c r="F32" s="1207"/>
      <c r="J32" s="1207" t="s">
        <v>622</v>
      </c>
      <c r="K32" s="1207"/>
      <c r="L32" s="1207"/>
      <c r="M32" s="1207"/>
      <c r="O32" s="8"/>
    </row>
    <row r="33" spans="1:15">
      <c r="A33" s="7"/>
      <c r="O33" s="8"/>
    </row>
    <row r="34" spans="1:15">
      <c r="A34" s="7"/>
      <c r="O34" s="8"/>
    </row>
    <row r="35" spans="1:15" ht="14.25" thickBot="1">
      <c r="A35" s="11"/>
      <c r="B35" s="12"/>
      <c r="C35" s="12"/>
      <c r="D35" s="12"/>
      <c r="E35" s="12"/>
      <c r="F35" s="12"/>
      <c r="G35" s="12"/>
      <c r="H35" s="12"/>
      <c r="I35" s="12"/>
      <c r="J35" s="12"/>
      <c r="K35" s="12"/>
      <c r="L35" s="12"/>
      <c r="M35" s="12"/>
      <c r="N35" s="12"/>
      <c r="O35" s="13"/>
    </row>
    <row r="36" spans="1:15" ht="32.25" thickTop="1">
      <c r="A36" s="1203" t="s">
        <v>57</v>
      </c>
      <c r="B36" s="1203"/>
      <c r="C36" s="1203"/>
      <c r="D36" s="1203"/>
      <c r="E36" s="1203"/>
      <c r="F36" s="1203"/>
      <c r="G36" s="1203"/>
      <c r="H36" s="1203"/>
      <c r="I36" s="1203"/>
      <c r="J36" s="1203"/>
      <c r="K36" s="1203"/>
      <c r="L36" s="1203"/>
      <c r="M36" s="1203"/>
      <c r="N36" s="1203"/>
      <c r="O36" s="1203"/>
    </row>
    <row r="37" spans="1:15" ht="9.9499999999999993" customHeight="1">
      <c r="A37" s="2" t="s">
        <v>58</v>
      </c>
      <c r="B37"/>
      <c r="C37"/>
      <c r="D37"/>
      <c r="E37"/>
      <c r="F37"/>
      <c r="G37"/>
      <c r="H37"/>
      <c r="I37"/>
      <c r="J37"/>
      <c r="K37" s="1204"/>
      <c r="L37" s="1204"/>
      <c r="M37" s="1204"/>
      <c r="N37" s="1204"/>
      <c r="O37" s="1204"/>
    </row>
    <row r="38" spans="1:15" ht="18.75">
      <c r="A38" s="3" t="s">
        <v>263</v>
      </c>
      <c r="B38" s="3"/>
      <c r="C38" s="109"/>
      <c r="D38" s="109"/>
      <c r="E38" s="109"/>
      <c r="F38" s="109"/>
      <c r="G38" s="109"/>
      <c r="H38" s="109"/>
      <c r="I38"/>
      <c r="J38"/>
      <c r="K38" s="21"/>
      <c r="L38" s="21"/>
      <c r="M38" s="21"/>
      <c r="N38" s="21"/>
      <c r="O38" s="21"/>
    </row>
    <row r="39" spans="1:15" ht="9.9499999999999993" customHeight="1" thickBot="1">
      <c r="A39"/>
      <c r="B39"/>
      <c r="C39" s="16"/>
      <c r="D39" s="16"/>
      <c r="E39" s="16"/>
      <c r="F39" s="16"/>
      <c r="G39" s="16"/>
      <c r="H39" s="16"/>
      <c r="I39" s="16"/>
      <c r="J39" s="16"/>
      <c r="K39" s="16"/>
      <c r="L39" s="16"/>
      <c r="M39" s="16"/>
      <c r="N39" s="16"/>
      <c r="O39" s="16"/>
    </row>
    <row r="40" spans="1:15" ht="14.25" thickTop="1">
      <c r="A40" s="4"/>
      <c r="B40" s="5"/>
      <c r="C40" s="5"/>
      <c r="D40" s="5"/>
      <c r="E40" s="5"/>
      <c r="F40" s="5"/>
      <c r="G40" s="5"/>
      <c r="H40" s="5"/>
      <c r="I40" s="5"/>
      <c r="J40" s="5"/>
      <c r="K40" s="5"/>
      <c r="L40" s="5"/>
      <c r="M40" s="5"/>
      <c r="N40" s="5"/>
      <c r="O40" s="6"/>
    </row>
    <row r="41" spans="1:15">
      <c r="A41" s="7"/>
      <c r="O41" s="8"/>
    </row>
    <row r="42" spans="1:15">
      <c r="A42" s="7"/>
      <c r="O42" s="8"/>
    </row>
    <row r="43" spans="1:15">
      <c r="A43" s="7"/>
      <c r="C43" s="22"/>
      <c r="D43" s="22"/>
      <c r="E43" s="22"/>
      <c r="F43" s="22"/>
      <c r="G43" s="22"/>
      <c r="H43" s="22"/>
      <c r="I43" s="22"/>
      <c r="J43" s="22"/>
      <c r="K43" s="22"/>
      <c r="L43" s="22"/>
      <c r="M43" s="22"/>
      <c r="N43" s="22"/>
      <c r="O43" s="111"/>
    </row>
    <row r="44" spans="1:15">
      <c r="A44" s="7"/>
      <c r="O44" s="8"/>
    </row>
    <row r="45" spans="1:15" ht="14.25" thickBot="1">
      <c r="A45" s="7"/>
      <c r="O45" s="8"/>
    </row>
    <row r="46" spans="1:15" ht="14.25" thickTop="1">
      <c r="A46" s="7"/>
      <c r="B46" s="102"/>
      <c r="C46" s="103"/>
      <c r="D46" s="103"/>
      <c r="E46" s="103"/>
      <c r="F46" s="103"/>
      <c r="G46" s="104"/>
      <c r="I46" s="102"/>
      <c r="J46" s="103"/>
      <c r="K46" s="103"/>
      <c r="L46" s="103"/>
      <c r="M46" s="103"/>
      <c r="N46" s="104"/>
      <c r="O46" s="8"/>
    </row>
    <row r="47" spans="1:15">
      <c r="A47" s="7"/>
      <c r="B47" s="105"/>
      <c r="G47" s="106"/>
      <c r="I47" s="105"/>
      <c r="N47" s="106"/>
      <c r="O47" s="8"/>
    </row>
    <row r="48" spans="1:15">
      <c r="A48" s="7"/>
      <c r="B48" s="105"/>
      <c r="G48" s="106"/>
      <c r="I48" s="105"/>
      <c r="N48" s="106"/>
      <c r="O48" s="8"/>
    </row>
    <row r="49" spans="1:15">
      <c r="A49" s="7"/>
      <c r="B49" s="105"/>
      <c r="G49" s="106"/>
      <c r="I49" s="105"/>
      <c r="N49" s="106"/>
      <c r="O49" s="8"/>
    </row>
    <row r="50" spans="1:15">
      <c r="A50" s="7"/>
      <c r="B50" s="105"/>
      <c r="G50" s="106"/>
      <c r="I50" s="105"/>
      <c r="N50" s="106"/>
      <c r="O50" s="8"/>
    </row>
    <row r="51" spans="1:15">
      <c r="A51" s="7"/>
      <c r="B51" s="105"/>
      <c r="G51" s="106"/>
      <c r="I51" s="105"/>
      <c r="N51" s="106"/>
      <c r="O51" s="8"/>
    </row>
    <row r="52" spans="1:15">
      <c r="A52" s="7"/>
      <c r="B52" s="105"/>
      <c r="G52" s="106"/>
      <c r="I52" s="105"/>
      <c r="N52" s="106"/>
      <c r="O52" s="8"/>
    </row>
    <row r="53" spans="1:15">
      <c r="A53" s="7"/>
      <c r="B53" s="105"/>
      <c r="G53" s="106"/>
      <c r="I53" s="105"/>
      <c r="N53" s="106"/>
      <c r="O53" s="8"/>
    </row>
    <row r="54" spans="1:15">
      <c r="A54" s="7"/>
      <c r="B54" s="105"/>
      <c r="G54" s="106"/>
      <c r="I54" s="105"/>
      <c r="N54" s="106"/>
      <c r="O54" s="8"/>
    </row>
    <row r="55" spans="1:15" ht="3" customHeight="1">
      <c r="A55" s="7"/>
      <c r="B55" s="105"/>
      <c r="G55" s="106"/>
      <c r="I55" s="105"/>
      <c r="N55" s="106"/>
      <c r="O55" s="8"/>
    </row>
    <row r="56" spans="1:15">
      <c r="A56" s="7"/>
      <c r="B56" s="105"/>
      <c r="G56" s="106"/>
      <c r="I56" s="105"/>
      <c r="N56" s="106"/>
      <c r="O56" s="8"/>
    </row>
    <row r="57" spans="1:15">
      <c r="A57" s="7"/>
      <c r="B57" s="105"/>
      <c r="G57" s="106"/>
      <c r="I57" s="105"/>
      <c r="N57" s="106"/>
      <c r="O57" s="8"/>
    </row>
    <row r="58" spans="1:15">
      <c r="A58" s="7"/>
      <c r="B58" s="105"/>
      <c r="G58" s="106"/>
      <c r="I58" s="105"/>
      <c r="N58" s="106"/>
      <c r="O58" s="8"/>
    </row>
    <row r="59" spans="1:15">
      <c r="A59" s="7"/>
      <c r="B59" s="105"/>
      <c r="G59" s="106"/>
      <c r="I59" s="105"/>
      <c r="N59" s="106"/>
      <c r="O59" s="8"/>
    </row>
    <row r="60" spans="1:15">
      <c r="A60" s="7"/>
      <c r="B60" s="105"/>
      <c r="G60" s="106"/>
      <c r="I60" s="105"/>
      <c r="N60" s="106"/>
      <c r="O60" s="8"/>
    </row>
    <row r="61" spans="1:15">
      <c r="A61" s="7"/>
      <c r="B61" s="105"/>
      <c r="G61" s="106"/>
      <c r="I61" s="105"/>
      <c r="N61" s="106"/>
      <c r="O61" s="8"/>
    </row>
    <row r="62" spans="1:15">
      <c r="A62" s="7"/>
      <c r="B62" s="105"/>
      <c r="G62" s="106"/>
      <c r="I62" s="105"/>
      <c r="N62" s="106"/>
      <c r="O62" s="8"/>
    </row>
    <row r="63" spans="1:15">
      <c r="A63" s="7"/>
      <c r="B63" s="105"/>
      <c r="G63" s="106"/>
      <c r="I63" s="105"/>
      <c r="N63" s="106"/>
      <c r="O63" s="8"/>
    </row>
    <row r="64" spans="1:15">
      <c r="A64" s="7"/>
      <c r="B64" s="105"/>
      <c r="G64" s="106"/>
      <c r="I64" s="105"/>
      <c r="N64" s="106"/>
      <c r="O64" s="8"/>
    </row>
    <row r="65" spans="1:18" ht="14.25" thickBot="1">
      <c r="A65" s="7"/>
      <c r="B65" s="110"/>
      <c r="C65" s="107"/>
      <c r="D65" s="107"/>
      <c r="E65" s="107"/>
      <c r="F65" s="107"/>
      <c r="G65" s="108"/>
      <c r="I65" s="110"/>
      <c r="J65" s="107"/>
      <c r="K65" s="107"/>
      <c r="L65" s="107"/>
      <c r="M65" s="107"/>
      <c r="N65" s="108"/>
      <c r="O65" s="8"/>
    </row>
    <row r="66" spans="1:18" ht="14.25" thickTop="1">
      <c r="A66" s="7"/>
      <c r="O66" s="8"/>
    </row>
    <row r="67" spans="1:18">
      <c r="A67" s="7"/>
      <c r="C67" s="1207" t="s">
        <v>622</v>
      </c>
      <c r="D67" s="1207"/>
      <c r="E67" s="1207"/>
      <c r="F67" s="1207"/>
      <c r="J67" s="1207" t="s">
        <v>622</v>
      </c>
      <c r="K67" s="1207"/>
      <c r="L67" s="1207"/>
      <c r="M67" s="1207"/>
      <c r="O67" s="8"/>
    </row>
    <row r="68" spans="1:18">
      <c r="A68" s="7"/>
      <c r="O68" s="8"/>
      <c r="R68" s="281"/>
    </row>
    <row r="69" spans="1:18">
      <c r="A69" s="7"/>
      <c r="O69" s="8"/>
    </row>
    <row r="70" spans="1:18" ht="14.25" thickBot="1">
      <c r="A70" s="11"/>
      <c r="B70" s="12"/>
      <c r="C70" s="12"/>
      <c r="D70" s="12"/>
      <c r="E70" s="12"/>
      <c r="F70" s="12"/>
      <c r="G70" s="12"/>
      <c r="H70" s="12"/>
      <c r="I70" s="12"/>
      <c r="J70" s="12"/>
      <c r="K70" s="12"/>
      <c r="L70" s="12"/>
      <c r="M70" s="12"/>
      <c r="N70" s="12"/>
      <c r="O70" s="13"/>
    </row>
    <row r="71" spans="1:18" ht="32.25" hidden="1" thickTop="1">
      <c r="A71" s="1203" t="s">
        <v>57</v>
      </c>
      <c r="B71" s="1203"/>
      <c r="C71" s="1203"/>
      <c r="D71" s="1203"/>
      <c r="E71" s="1203"/>
      <c r="F71" s="1203"/>
      <c r="G71" s="1203"/>
      <c r="H71" s="1203"/>
      <c r="I71" s="1203"/>
      <c r="J71" s="1203"/>
      <c r="K71" s="1203"/>
      <c r="L71" s="1203"/>
      <c r="M71" s="1203"/>
      <c r="N71" s="1203"/>
      <c r="O71" s="1203"/>
    </row>
    <row r="72" spans="1:18" ht="9.9499999999999993" hidden="1" customHeight="1">
      <c r="A72" s="2" t="s">
        <v>58</v>
      </c>
      <c r="B72"/>
      <c r="C72"/>
      <c r="D72"/>
      <c r="E72"/>
      <c r="F72"/>
      <c r="G72"/>
      <c r="H72"/>
      <c r="I72"/>
      <c r="J72"/>
      <c r="K72" s="1204"/>
      <c r="L72" s="1204"/>
      <c r="M72" s="1204"/>
      <c r="N72" s="1204"/>
      <c r="O72" s="1204"/>
    </row>
    <row r="73" spans="1:18" ht="19.5" hidden="1" thickTop="1">
      <c r="A73" s="3" t="s">
        <v>238</v>
      </c>
      <c r="B73" s="3"/>
      <c r="C73" s="109"/>
      <c r="D73" s="109"/>
      <c r="E73" s="109"/>
      <c r="F73" s="109"/>
      <c r="G73" s="109"/>
      <c r="H73" s="109"/>
      <c r="I73"/>
      <c r="J73"/>
      <c r="K73" s="21"/>
      <c r="L73" s="21"/>
      <c r="M73" s="21"/>
      <c r="N73" s="21"/>
      <c r="O73" s="21"/>
    </row>
    <row r="74" spans="1:18" ht="9.9499999999999993" hidden="1" customHeight="1" thickBot="1">
      <c r="A74"/>
      <c r="B74"/>
      <c r="C74" s="16"/>
      <c r="D74" s="16"/>
      <c r="E74" s="16"/>
      <c r="F74" s="16"/>
      <c r="G74" s="16"/>
      <c r="H74" s="16"/>
      <c r="I74" s="16"/>
      <c r="J74" s="16"/>
      <c r="K74" s="16"/>
      <c r="L74" s="16"/>
      <c r="M74" s="16"/>
      <c r="N74" s="16"/>
      <c r="O74" s="16"/>
    </row>
    <row r="75" spans="1:18" ht="14.25" hidden="1" thickTop="1">
      <c r="A75" s="4"/>
      <c r="B75" s="5"/>
      <c r="C75" s="5"/>
      <c r="D75" s="5"/>
      <c r="E75" s="5"/>
      <c r="F75" s="5"/>
      <c r="G75" s="5"/>
      <c r="H75" s="5"/>
      <c r="I75" s="5"/>
      <c r="J75" s="5"/>
      <c r="K75" s="5"/>
      <c r="L75" s="5"/>
      <c r="M75" s="5"/>
      <c r="N75" s="5"/>
      <c r="O75" s="6"/>
    </row>
    <row r="76" spans="1:18" ht="14.25" hidden="1" thickTop="1">
      <c r="A76" s="7"/>
      <c r="O76" s="8"/>
    </row>
    <row r="77" spans="1:18" ht="14.25" hidden="1" thickTop="1">
      <c r="A77" s="7"/>
      <c r="O77" s="8"/>
    </row>
    <row r="78" spans="1:18" ht="14.25" hidden="1" thickTop="1">
      <c r="A78" s="7"/>
      <c r="C78" s="22"/>
      <c r="D78" s="22"/>
      <c r="E78" s="22"/>
      <c r="F78" s="22"/>
      <c r="G78" s="22"/>
      <c r="H78" s="22"/>
      <c r="I78" s="22"/>
      <c r="J78" s="22"/>
      <c r="K78" s="22"/>
      <c r="L78" s="22"/>
      <c r="M78" s="22"/>
      <c r="N78" s="22"/>
      <c r="O78" s="111"/>
    </row>
    <row r="79" spans="1:18" ht="14.25" hidden="1" thickTop="1">
      <c r="A79" s="7"/>
      <c r="O79" s="8"/>
    </row>
    <row r="80" spans="1:18" ht="14.25" hidden="1" thickTop="1">
      <c r="A80" s="7"/>
      <c r="O80" s="8"/>
    </row>
    <row r="81" spans="1:15" ht="14.25" hidden="1" thickTop="1">
      <c r="A81" s="7"/>
      <c r="B81" s="102"/>
      <c r="C81" s="103"/>
      <c r="D81" s="103"/>
      <c r="E81" s="103"/>
      <c r="F81" s="103"/>
      <c r="G81" s="104"/>
      <c r="I81" s="102"/>
      <c r="J81" s="103"/>
      <c r="K81" s="103"/>
      <c r="L81" s="103"/>
      <c r="M81" s="103"/>
      <c r="N81" s="104"/>
      <c r="O81" s="8"/>
    </row>
    <row r="82" spans="1:15" ht="14.25" hidden="1" thickTop="1">
      <c r="A82" s="7"/>
      <c r="B82" s="105"/>
      <c r="G82" s="106"/>
      <c r="I82" s="105"/>
      <c r="N82" s="106"/>
      <c r="O82" s="8"/>
    </row>
    <row r="83" spans="1:15" ht="14.25" hidden="1" thickTop="1">
      <c r="A83" s="7"/>
      <c r="B83" s="105"/>
      <c r="G83" s="106"/>
      <c r="I83" s="105"/>
      <c r="N83" s="106"/>
      <c r="O83" s="8"/>
    </row>
    <row r="84" spans="1:15" ht="14.25" hidden="1" thickTop="1">
      <c r="A84" s="7"/>
      <c r="B84" s="105"/>
      <c r="G84" s="106"/>
      <c r="I84" s="105"/>
      <c r="N84" s="106"/>
      <c r="O84" s="8"/>
    </row>
    <row r="85" spans="1:15" ht="14.25" hidden="1" thickTop="1">
      <c r="A85" s="7"/>
      <c r="B85" s="105"/>
      <c r="G85" s="106"/>
      <c r="I85" s="105"/>
      <c r="N85" s="106"/>
      <c r="O85" s="8"/>
    </row>
    <row r="86" spans="1:15" ht="14.25" hidden="1" thickTop="1">
      <c r="A86" s="7"/>
      <c r="B86" s="105"/>
      <c r="G86" s="106"/>
      <c r="I86" s="105"/>
      <c r="N86" s="106"/>
      <c r="O86" s="8"/>
    </row>
    <row r="87" spans="1:15" ht="14.25" hidden="1" thickTop="1">
      <c r="A87" s="7"/>
      <c r="B87" s="105"/>
      <c r="G87" s="106"/>
      <c r="I87" s="105"/>
      <c r="N87" s="106"/>
      <c r="O87" s="8"/>
    </row>
    <row r="88" spans="1:15" ht="14.25" hidden="1" thickTop="1">
      <c r="A88" s="7"/>
      <c r="B88" s="105"/>
      <c r="G88" s="106"/>
      <c r="I88" s="105"/>
      <c r="N88" s="106"/>
      <c r="O88" s="8"/>
    </row>
    <row r="89" spans="1:15" ht="14.25" hidden="1" thickTop="1">
      <c r="A89" s="7"/>
      <c r="B89" s="105"/>
      <c r="G89" s="106"/>
      <c r="I89" s="105"/>
      <c r="N89" s="106"/>
      <c r="O89" s="8"/>
    </row>
    <row r="90" spans="1:15" ht="3" hidden="1" customHeight="1">
      <c r="A90" s="7"/>
      <c r="B90" s="105"/>
      <c r="G90" s="106"/>
      <c r="I90" s="105"/>
      <c r="N90" s="106"/>
      <c r="O90" s="8"/>
    </row>
    <row r="91" spans="1:15" ht="14.25" hidden="1" thickTop="1">
      <c r="A91" s="7"/>
      <c r="B91" s="105"/>
      <c r="G91" s="106"/>
      <c r="I91" s="105"/>
      <c r="N91" s="106"/>
      <c r="O91" s="8"/>
    </row>
    <row r="92" spans="1:15" ht="14.25" hidden="1" thickTop="1">
      <c r="A92" s="7"/>
      <c r="B92" s="105"/>
      <c r="G92" s="106"/>
      <c r="I92" s="105"/>
      <c r="N92" s="106"/>
      <c r="O92" s="8"/>
    </row>
    <row r="93" spans="1:15" ht="14.25" hidden="1" thickTop="1">
      <c r="A93" s="7"/>
      <c r="B93" s="105"/>
      <c r="G93" s="106"/>
      <c r="I93" s="105"/>
      <c r="N93" s="106"/>
      <c r="O93" s="8"/>
    </row>
    <row r="94" spans="1:15" ht="14.25" hidden="1" thickTop="1">
      <c r="A94" s="7"/>
      <c r="B94" s="105"/>
      <c r="G94" s="106"/>
      <c r="I94" s="105"/>
      <c r="N94" s="106"/>
      <c r="O94" s="8"/>
    </row>
    <row r="95" spans="1:15" ht="14.25" hidden="1" thickTop="1">
      <c r="A95" s="7"/>
      <c r="B95" s="105"/>
      <c r="G95" s="106"/>
      <c r="I95" s="105"/>
      <c r="N95" s="106"/>
      <c r="O95" s="8"/>
    </row>
    <row r="96" spans="1:15" ht="14.25" hidden="1" thickTop="1">
      <c r="A96" s="7"/>
      <c r="B96" s="105"/>
      <c r="G96" s="106"/>
      <c r="I96" s="105"/>
      <c r="N96" s="106"/>
      <c r="O96" s="8"/>
    </row>
    <row r="97" spans="1:20" ht="14.25" hidden="1" thickTop="1">
      <c r="A97" s="7"/>
      <c r="B97" s="105"/>
      <c r="G97" s="106"/>
      <c r="I97" s="105"/>
      <c r="N97" s="106"/>
      <c r="O97" s="8"/>
    </row>
    <row r="98" spans="1:20" ht="14.25" hidden="1" thickTop="1">
      <c r="A98" s="7"/>
      <c r="B98" s="105"/>
      <c r="G98" s="106"/>
      <c r="I98" s="105"/>
      <c r="N98" s="106"/>
      <c r="O98" s="8"/>
    </row>
    <row r="99" spans="1:20" ht="14.25" hidden="1" thickTop="1">
      <c r="A99" s="7"/>
      <c r="B99" s="105"/>
      <c r="G99" s="106"/>
      <c r="I99" s="105"/>
      <c r="N99" s="106"/>
      <c r="O99" s="8"/>
    </row>
    <row r="100" spans="1:20" ht="15" hidden="1" thickTop="1" thickBot="1">
      <c r="A100" s="7"/>
      <c r="B100" s="110"/>
      <c r="C100" s="107"/>
      <c r="D100" s="107"/>
      <c r="E100" s="107"/>
      <c r="F100" s="107"/>
      <c r="G100" s="108"/>
      <c r="I100" s="110"/>
      <c r="J100" s="107"/>
      <c r="K100" s="107"/>
      <c r="L100" s="107"/>
      <c r="M100" s="107"/>
      <c r="N100" s="108"/>
      <c r="O100" s="8"/>
    </row>
    <row r="101" spans="1:20" ht="14.25" hidden="1" thickTop="1">
      <c r="A101" s="7"/>
      <c r="O101" s="8"/>
      <c r="Q101" s="2" t="s">
        <v>234</v>
      </c>
      <c r="R101" s="2" t="s">
        <v>235</v>
      </c>
      <c r="S101" s="2" t="s">
        <v>236</v>
      </c>
      <c r="T101" s="2" t="s">
        <v>237</v>
      </c>
    </row>
    <row r="102" spans="1:20" ht="14.25" hidden="1" thickTop="1">
      <c r="A102" s="7"/>
      <c r="C102" s="2" t="str">
        <f>""&amp;Q102&amp;" 임반 "&amp;R102&amp;" 소반, 표준지번호 "&amp;S102&amp;"(표찰번호 "&amp;T102&amp;")"</f>
        <v>11-0 임반 2-0 소반, 표준지번호 1(표찰번호 19)</v>
      </c>
      <c r="J102" s="2" t="str">
        <f>""&amp;Q103&amp;" 임반 "&amp;R103&amp;" 소반, 표준지번호 "&amp;S103&amp;"(표찰번호 "&amp;T103&amp;")"</f>
        <v>11-0 임반 3-0 소반, 표준지번호 2(표찰번호 30)</v>
      </c>
      <c r="O102" s="8"/>
      <c r="Q102" s="2" t="s">
        <v>233</v>
      </c>
      <c r="R102" s="281" t="s">
        <v>210</v>
      </c>
      <c r="S102" s="2">
        <v>1</v>
      </c>
      <c r="T102" s="2">
        <v>19</v>
      </c>
    </row>
    <row r="103" spans="1:20" ht="14.25" hidden="1" thickTop="1">
      <c r="A103" s="7"/>
      <c r="O103" s="8"/>
      <c r="Q103" s="2" t="s">
        <v>233</v>
      </c>
      <c r="R103" s="281" t="s">
        <v>213</v>
      </c>
      <c r="S103" s="2">
        <v>2</v>
      </c>
      <c r="T103" s="2">
        <v>30</v>
      </c>
    </row>
    <row r="104" spans="1:20" ht="14.25" hidden="1" thickTop="1">
      <c r="A104" s="7"/>
      <c r="O104" s="8"/>
    </row>
    <row r="105" spans="1:20" ht="15" hidden="1" thickTop="1" thickBot="1">
      <c r="A105" s="11"/>
      <c r="B105" s="12"/>
      <c r="C105" s="12"/>
      <c r="D105" s="12"/>
      <c r="E105" s="12"/>
      <c r="F105" s="12"/>
      <c r="G105" s="12"/>
      <c r="H105" s="12"/>
      <c r="I105" s="12"/>
      <c r="J105" s="12"/>
      <c r="K105" s="12"/>
      <c r="L105" s="12"/>
      <c r="M105" s="12"/>
      <c r="N105" s="12"/>
      <c r="O105" s="13"/>
    </row>
    <row r="106" spans="1:20" ht="32.25" hidden="1" thickTop="1">
      <c r="A106" s="1203" t="s">
        <v>57</v>
      </c>
      <c r="B106" s="1203"/>
      <c r="C106" s="1203"/>
      <c r="D106" s="1203"/>
      <c r="E106" s="1203"/>
      <c r="F106" s="1203"/>
      <c r="G106" s="1203"/>
      <c r="H106" s="1203"/>
      <c r="I106" s="1203"/>
      <c r="J106" s="1203"/>
      <c r="K106" s="1203"/>
      <c r="L106" s="1203"/>
      <c r="M106" s="1203"/>
      <c r="N106" s="1203"/>
      <c r="O106" s="1203"/>
    </row>
    <row r="107" spans="1:20" ht="9.9499999999999993" hidden="1" customHeight="1">
      <c r="A107" s="2" t="s">
        <v>58</v>
      </c>
      <c r="B107"/>
      <c r="C107"/>
      <c r="D107"/>
      <c r="E107"/>
      <c r="F107"/>
      <c r="G107"/>
      <c r="H107"/>
      <c r="I107"/>
      <c r="J107"/>
      <c r="K107" s="1204"/>
      <c r="L107" s="1204"/>
      <c r="M107" s="1204"/>
      <c r="N107" s="1204"/>
      <c r="O107" s="1204"/>
    </row>
    <row r="108" spans="1:20" ht="19.5" hidden="1" thickTop="1">
      <c r="A108" s="3" t="s">
        <v>238</v>
      </c>
      <c r="B108" s="3"/>
      <c r="C108" s="109"/>
      <c r="D108" s="109"/>
      <c r="E108" s="109"/>
      <c r="F108" s="109"/>
      <c r="G108" s="109"/>
      <c r="H108" s="109"/>
      <c r="I108"/>
      <c r="J108"/>
      <c r="K108" s="21"/>
      <c r="L108" s="21"/>
      <c r="M108" s="21"/>
      <c r="N108" s="21"/>
      <c r="O108" s="21"/>
    </row>
    <row r="109" spans="1:20" ht="9.9499999999999993" hidden="1" customHeight="1" thickBot="1">
      <c r="A109"/>
      <c r="B109"/>
      <c r="C109" s="16"/>
      <c r="D109" s="16"/>
      <c r="E109" s="16"/>
      <c r="F109" s="16"/>
      <c r="G109" s="16"/>
      <c r="H109" s="16"/>
      <c r="I109" s="16"/>
      <c r="J109" s="16"/>
      <c r="K109" s="16"/>
      <c r="L109" s="16"/>
      <c r="M109" s="16"/>
      <c r="N109" s="16"/>
      <c r="O109" s="16"/>
    </row>
    <row r="110" spans="1:20" ht="14.25" hidden="1" thickTop="1">
      <c r="A110" s="4"/>
      <c r="B110" s="5"/>
      <c r="C110" s="5"/>
      <c r="D110" s="5"/>
      <c r="E110" s="5"/>
      <c r="F110" s="5"/>
      <c r="G110" s="5"/>
      <c r="H110" s="5"/>
      <c r="I110" s="5"/>
      <c r="J110" s="5"/>
      <c r="K110" s="5"/>
      <c r="L110" s="5"/>
      <c r="M110" s="5"/>
      <c r="N110" s="5"/>
      <c r="O110" s="6"/>
    </row>
    <row r="111" spans="1:20" ht="14.25" hidden="1" thickTop="1">
      <c r="A111" s="7"/>
      <c r="O111" s="8"/>
    </row>
    <row r="112" spans="1:20" ht="14.25" hidden="1" thickTop="1">
      <c r="A112" s="7"/>
      <c r="O112" s="8"/>
    </row>
    <row r="113" spans="1:15" ht="14.25" hidden="1" thickTop="1">
      <c r="A113" s="7"/>
      <c r="C113" s="22"/>
      <c r="D113" s="22"/>
      <c r="E113" s="22"/>
      <c r="F113" s="22"/>
      <c r="G113" s="22"/>
      <c r="H113" s="22"/>
      <c r="I113" s="22"/>
      <c r="J113" s="22"/>
      <c r="K113" s="22"/>
      <c r="L113" s="22"/>
      <c r="M113" s="22"/>
      <c r="N113" s="22"/>
      <c r="O113" s="111"/>
    </row>
    <row r="114" spans="1:15" ht="14.25" hidden="1" thickTop="1">
      <c r="A114" s="7"/>
      <c r="O114" s="8"/>
    </row>
    <row r="115" spans="1:15" ht="14.25" hidden="1" thickTop="1">
      <c r="A115" s="7"/>
      <c r="O115" s="8"/>
    </row>
    <row r="116" spans="1:15" ht="14.25" hidden="1" thickTop="1">
      <c r="A116" s="7"/>
      <c r="B116" s="102"/>
      <c r="C116" s="103"/>
      <c r="D116" s="103"/>
      <c r="E116" s="103"/>
      <c r="F116" s="103"/>
      <c r="G116" s="104"/>
      <c r="I116" s="102"/>
      <c r="J116" s="103"/>
      <c r="K116" s="103"/>
      <c r="L116" s="103"/>
      <c r="M116" s="103"/>
      <c r="N116" s="104"/>
      <c r="O116" s="8"/>
    </row>
    <row r="117" spans="1:15" ht="14.25" hidden="1" thickTop="1">
      <c r="A117" s="7"/>
      <c r="B117" s="105"/>
      <c r="G117" s="106"/>
      <c r="I117" s="105"/>
      <c r="N117" s="106"/>
      <c r="O117" s="8"/>
    </row>
    <row r="118" spans="1:15" ht="14.25" hidden="1" thickTop="1">
      <c r="A118" s="7"/>
      <c r="B118" s="105"/>
      <c r="G118" s="106"/>
      <c r="I118" s="105"/>
      <c r="N118" s="106"/>
      <c r="O118" s="8"/>
    </row>
    <row r="119" spans="1:15" ht="14.25" hidden="1" thickTop="1">
      <c r="A119" s="7"/>
      <c r="B119" s="105"/>
      <c r="G119" s="106"/>
      <c r="I119" s="105"/>
      <c r="N119" s="106"/>
      <c r="O119" s="8"/>
    </row>
    <row r="120" spans="1:15" ht="14.25" hidden="1" thickTop="1">
      <c r="A120" s="7"/>
      <c r="B120" s="105"/>
      <c r="G120" s="106"/>
      <c r="I120" s="105"/>
      <c r="N120" s="106"/>
      <c r="O120" s="8"/>
    </row>
    <row r="121" spans="1:15" ht="14.25" hidden="1" thickTop="1">
      <c r="A121" s="7"/>
      <c r="B121" s="105"/>
      <c r="G121" s="106"/>
      <c r="I121" s="105"/>
      <c r="N121" s="106"/>
      <c r="O121" s="8"/>
    </row>
    <row r="122" spans="1:15" ht="14.25" hidden="1" thickTop="1">
      <c r="A122" s="7"/>
      <c r="B122" s="105"/>
      <c r="G122" s="106"/>
      <c r="I122" s="105"/>
      <c r="N122" s="106"/>
      <c r="O122" s="8"/>
    </row>
    <row r="123" spans="1:15" ht="14.25" hidden="1" thickTop="1">
      <c r="A123" s="7"/>
      <c r="B123" s="105"/>
      <c r="G123" s="106"/>
      <c r="I123" s="105"/>
      <c r="N123" s="106"/>
      <c r="O123" s="8"/>
    </row>
    <row r="124" spans="1:15" ht="14.25" hidden="1" thickTop="1">
      <c r="A124" s="7"/>
      <c r="B124" s="105"/>
      <c r="G124" s="106"/>
      <c r="I124" s="105"/>
      <c r="N124" s="106"/>
      <c r="O124" s="8"/>
    </row>
    <row r="125" spans="1:15" ht="3" hidden="1" customHeight="1">
      <c r="A125" s="7"/>
      <c r="B125" s="105"/>
      <c r="G125" s="106"/>
      <c r="I125" s="105"/>
      <c r="N125" s="106"/>
      <c r="O125" s="8"/>
    </row>
    <row r="126" spans="1:15" ht="14.25" hidden="1" thickTop="1">
      <c r="A126" s="7"/>
      <c r="B126" s="105"/>
      <c r="G126" s="106"/>
      <c r="I126" s="105"/>
      <c r="N126" s="106"/>
      <c r="O126" s="8"/>
    </row>
    <row r="127" spans="1:15" ht="14.25" hidden="1" thickTop="1">
      <c r="A127" s="7"/>
      <c r="B127" s="105"/>
      <c r="G127" s="106"/>
      <c r="I127" s="105"/>
      <c r="N127" s="106"/>
      <c r="O127" s="8"/>
    </row>
    <row r="128" spans="1:15" ht="14.25" hidden="1" thickTop="1">
      <c r="A128" s="7"/>
      <c r="B128" s="105"/>
      <c r="G128" s="106"/>
      <c r="I128" s="105"/>
      <c r="N128" s="106"/>
      <c r="O128" s="8"/>
    </row>
    <row r="129" spans="1:20" ht="14.25" hidden="1" thickTop="1">
      <c r="A129" s="7"/>
      <c r="B129" s="105"/>
      <c r="G129" s="106"/>
      <c r="I129" s="105"/>
      <c r="N129" s="106"/>
      <c r="O129" s="8"/>
    </row>
    <row r="130" spans="1:20" ht="14.25" hidden="1" thickTop="1">
      <c r="A130" s="7"/>
      <c r="B130" s="105"/>
      <c r="G130" s="106"/>
      <c r="I130" s="105"/>
      <c r="N130" s="106"/>
      <c r="O130" s="8"/>
    </row>
    <row r="131" spans="1:20" ht="14.25" hidden="1" thickTop="1">
      <c r="A131" s="7"/>
      <c r="B131" s="105"/>
      <c r="G131" s="106"/>
      <c r="I131" s="105"/>
      <c r="N131" s="106"/>
      <c r="O131" s="8"/>
    </row>
    <row r="132" spans="1:20" ht="14.25" hidden="1" thickTop="1">
      <c r="A132" s="7"/>
      <c r="B132" s="105"/>
      <c r="G132" s="106"/>
      <c r="I132" s="105"/>
      <c r="N132" s="106"/>
      <c r="O132" s="8"/>
    </row>
    <row r="133" spans="1:20" ht="14.25" hidden="1" thickTop="1">
      <c r="A133" s="7"/>
      <c r="B133" s="105"/>
      <c r="G133" s="106"/>
      <c r="I133" s="105"/>
      <c r="N133" s="106"/>
      <c r="O133" s="8"/>
    </row>
    <row r="134" spans="1:20" ht="14.25" hidden="1" thickTop="1">
      <c r="A134" s="7"/>
      <c r="B134" s="105"/>
      <c r="G134" s="106"/>
      <c r="I134" s="105"/>
      <c r="N134" s="106"/>
      <c r="O134" s="8"/>
    </row>
    <row r="135" spans="1:20" ht="15" hidden="1" thickTop="1" thickBot="1">
      <c r="A135" s="7"/>
      <c r="B135" s="110"/>
      <c r="C135" s="107"/>
      <c r="D135" s="107"/>
      <c r="E135" s="107"/>
      <c r="F135" s="107"/>
      <c r="G135" s="108"/>
      <c r="I135" s="110"/>
      <c r="J135" s="107"/>
      <c r="K135" s="107"/>
      <c r="L135" s="107"/>
      <c r="M135" s="107"/>
      <c r="N135" s="108"/>
      <c r="O135" s="8"/>
    </row>
    <row r="136" spans="1:20" ht="14.25" hidden="1" thickTop="1">
      <c r="A136" s="7"/>
      <c r="O136" s="8"/>
      <c r="Q136" s="2" t="s">
        <v>234</v>
      </c>
      <c r="R136" s="2" t="s">
        <v>235</v>
      </c>
      <c r="S136" s="2" t="s">
        <v>236</v>
      </c>
      <c r="T136" s="2" t="s">
        <v>237</v>
      </c>
    </row>
    <row r="137" spans="1:20" ht="14.25" hidden="1" thickTop="1">
      <c r="A137" s="7"/>
      <c r="C137" s="2" t="str">
        <f>""&amp;Q137&amp;" 임반 "&amp;R137&amp;" 소반, 표준지번호 "&amp;S137&amp;"(표찰번호 "&amp;T137&amp;")"</f>
        <v>11-0 임반 3-1 소반, 표준지번호 1(표찰번호 36)</v>
      </c>
      <c r="J137" s="2" t="str">
        <f>""&amp;Q138&amp;" 임반 "&amp;R138&amp;" 소반, 표준지번호 "&amp;S138&amp;"(표찰번호 "&amp;T138&amp;")"</f>
        <v>11-0 임반 4-0 소반, 표준지번호 2(표찰번호 14)</v>
      </c>
      <c r="O137" s="8"/>
      <c r="Q137" s="2" t="s">
        <v>233</v>
      </c>
      <c r="R137" s="281" t="s">
        <v>201</v>
      </c>
      <c r="S137" s="2">
        <v>1</v>
      </c>
      <c r="T137" s="2">
        <v>36</v>
      </c>
    </row>
    <row r="138" spans="1:20" ht="14.25" hidden="1" thickTop="1">
      <c r="A138" s="7"/>
      <c r="O138" s="8"/>
      <c r="Q138" s="2" t="s">
        <v>233</v>
      </c>
      <c r="R138" s="281" t="s">
        <v>200</v>
      </c>
      <c r="S138" s="2">
        <v>2</v>
      </c>
      <c r="T138" s="2">
        <v>14</v>
      </c>
    </row>
    <row r="139" spans="1:20" ht="14.25" hidden="1" thickTop="1">
      <c r="A139" s="7"/>
      <c r="O139" s="8"/>
    </row>
    <row r="140" spans="1:20" ht="15" hidden="1" thickTop="1" thickBot="1">
      <c r="A140" s="11"/>
      <c r="B140" s="12"/>
      <c r="C140" s="12"/>
      <c r="D140" s="12"/>
      <c r="E140" s="12"/>
      <c r="F140" s="12"/>
      <c r="G140" s="12"/>
      <c r="H140" s="12"/>
      <c r="I140" s="12"/>
      <c r="J140" s="12"/>
      <c r="K140" s="12"/>
      <c r="L140" s="12"/>
      <c r="M140" s="12"/>
      <c r="N140" s="12"/>
      <c r="O140" s="13"/>
    </row>
    <row r="141" spans="1:20" ht="32.25" hidden="1" thickTop="1">
      <c r="A141" s="1203" t="s">
        <v>57</v>
      </c>
      <c r="B141" s="1203"/>
      <c r="C141" s="1203"/>
      <c r="D141" s="1203"/>
      <c r="E141" s="1203"/>
      <c r="F141" s="1203"/>
      <c r="G141" s="1203"/>
      <c r="H141" s="1203"/>
      <c r="I141" s="1203"/>
      <c r="J141" s="1203"/>
      <c r="K141" s="1203"/>
      <c r="L141" s="1203"/>
      <c r="M141" s="1203"/>
      <c r="N141" s="1203"/>
      <c r="O141" s="1203"/>
    </row>
    <row r="142" spans="1:20" ht="9.9499999999999993" hidden="1" customHeight="1">
      <c r="A142" s="2" t="s">
        <v>58</v>
      </c>
      <c r="B142"/>
      <c r="C142"/>
      <c r="D142"/>
      <c r="E142"/>
      <c r="F142"/>
      <c r="G142"/>
      <c r="H142"/>
      <c r="I142"/>
      <c r="J142"/>
      <c r="K142" s="1204"/>
      <c r="L142" s="1204"/>
      <c r="M142" s="1204"/>
      <c r="N142" s="1204"/>
      <c r="O142" s="1204"/>
    </row>
    <row r="143" spans="1:20" ht="19.5" hidden="1" thickTop="1">
      <c r="A143" s="3" t="s">
        <v>240</v>
      </c>
      <c r="B143" s="3"/>
      <c r="C143" s="109"/>
      <c r="D143" s="109"/>
      <c r="E143" s="109"/>
      <c r="F143" s="109"/>
      <c r="G143" s="109"/>
      <c r="H143" s="109"/>
      <c r="I143"/>
      <c r="J143"/>
      <c r="K143" s="21"/>
      <c r="L143" s="21"/>
      <c r="M143" s="21"/>
      <c r="N143" s="21"/>
      <c r="O143" s="21"/>
    </row>
    <row r="144" spans="1:20" ht="9.9499999999999993" hidden="1" customHeight="1" thickBot="1">
      <c r="A144"/>
      <c r="B144"/>
      <c r="C144" s="16"/>
      <c r="D144" s="16"/>
      <c r="E144" s="16"/>
      <c r="F144" s="16"/>
      <c r="G144" s="16"/>
      <c r="H144" s="16"/>
      <c r="I144" s="16"/>
      <c r="J144" s="16"/>
      <c r="K144" s="16"/>
      <c r="L144" s="16"/>
      <c r="M144" s="16"/>
      <c r="N144" s="16"/>
      <c r="O144" s="16"/>
    </row>
    <row r="145" spans="1:15" ht="14.25" hidden="1" thickTop="1">
      <c r="A145" s="4"/>
      <c r="B145" s="5"/>
      <c r="C145" s="5"/>
      <c r="D145" s="5"/>
      <c r="E145" s="5"/>
      <c r="F145" s="5"/>
      <c r="G145" s="5"/>
      <c r="H145" s="5"/>
      <c r="I145" s="5"/>
      <c r="J145" s="5"/>
      <c r="K145" s="5"/>
      <c r="L145" s="5"/>
      <c r="M145" s="5"/>
      <c r="N145" s="5"/>
      <c r="O145" s="6"/>
    </row>
    <row r="146" spans="1:15" ht="14.25" hidden="1" thickTop="1">
      <c r="A146" s="7"/>
      <c r="O146" s="8"/>
    </row>
    <row r="147" spans="1:15" ht="14.25" hidden="1" thickTop="1">
      <c r="A147" s="7"/>
      <c r="O147" s="8"/>
    </row>
    <row r="148" spans="1:15" ht="14.25" hidden="1" thickTop="1">
      <c r="A148" s="7"/>
      <c r="C148" s="22"/>
      <c r="D148" s="22"/>
      <c r="E148" s="22"/>
      <c r="F148" s="22"/>
      <c r="G148" s="22"/>
      <c r="H148" s="22"/>
      <c r="I148" s="22"/>
      <c r="J148" s="22"/>
      <c r="K148" s="22"/>
      <c r="L148" s="22"/>
      <c r="M148" s="22"/>
      <c r="N148" s="22"/>
      <c r="O148" s="111"/>
    </row>
    <row r="149" spans="1:15" ht="14.25" hidden="1" thickTop="1">
      <c r="A149" s="7"/>
      <c r="O149" s="8"/>
    </row>
    <row r="150" spans="1:15" ht="14.25" hidden="1" thickTop="1">
      <c r="A150" s="7"/>
      <c r="O150" s="8"/>
    </row>
    <row r="151" spans="1:15" ht="14.25" hidden="1" thickTop="1">
      <c r="A151" s="7"/>
      <c r="B151" s="102"/>
      <c r="C151" s="103"/>
      <c r="D151" s="103"/>
      <c r="E151" s="103"/>
      <c r="F151" s="103"/>
      <c r="G151" s="104"/>
      <c r="I151" s="102"/>
      <c r="J151" s="103"/>
      <c r="K151" s="103"/>
      <c r="L151" s="103"/>
      <c r="M151" s="103"/>
      <c r="N151" s="104"/>
      <c r="O151" s="8"/>
    </row>
    <row r="152" spans="1:15" ht="14.25" hidden="1" thickTop="1">
      <c r="A152" s="7"/>
      <c r="B152" s="105"/>
      <c r="G152" s="106"/>
      <c r="I152" s="105"/>
      <c r="N152" s="106"/>
      <c r="O152" s="8"/>
    </row>
    <row r="153" spans="1:15" ht="14.25" hidden="1" thickTop="1">
      <c r="A153" s="7"/>
      <c r="B153" s="105"/>
      <c r="G153" s="106"/>
      <c r="I153" s="105"/>
      <c r="N153" s="106"/>
      <c r="O153" s="8"/>
    </row>
    <row r="154" spans="1:15" ht="14.25" hidden="1" thickTop="1">
      <c r="A154" s="7"/>
      <c r="B154" s="105"/>
      <c r="G154" s="106"/>
      <c r="I154" s="105"/>
      <c r="N154" s="106"/>
      <c r="O154" s="8"/>
    </row>
    <row r="155" spans="1:15" ht="14.25" hidden="1" thickTop="1">
      <c r="A155" s="7"/>
      <c r="B155" s="105"/>
      <c r="G155" s="106"/>
      <c r="I155" s="105"/>
      <c r="N155" s="106"/>
      <c r="O155" s="8"/>
    </row>
    <row r="156" spans="1:15" ht="14.25" hidden="1" thickTop="1">
      <c r="A156" s="7"/>
      <c r="B156" s="105"/>
      <c r="G156" s="106"/>
      <c r="I156" s="105"/>
      <c r="N156" s="106"/>
      <c r="O156" s="8"/>
    </row>
    <row r="157" spans="1:15" ht="14.25" hidden="1" thickTop="1">
      <c r="A157" s="7"/>
      <c r="B157" s="105"/>
      <c r="G157" s="106"/>
      <c r="I157" s="105"/>
      <c r="N157" s="106"/>
      <c r="O157" s="8"/>
    </row>
    <row r="158" spans="1:15" ht="14.25" hidden="1" thickTop="1">
      <c r="A158" s="7"/>
      <c r="B158" s="105"/>
      <c r="G158" s="106"/>
      <c r="I158" s="105"/>
      <c r="N158" s="106"/>
      <c r="O158" s="8"/>
    </row>
    <row r="159" spans="1:15" ht="14.25" hidden="1" thickTop="1">
      <c r="A159" s="7"/>
      <c r="B159" s="105"/>
      <c r="G159" s="106"/>
      <c r="I159" s="105"/>
      <c r="N159" s="106"/>
      <c r="O159" s="8"/>
    </row>
    <row r="160" spans="1:15" ht="3" hidden="1" customHeight="1">
      <c r="A160" s="7"/>
      <c r="B160" s="105"/>
      <c r="G160" s="106"/>
      <c r="I160" s="105"/>
      <c r="N160" s="106"/>
      <c r="O160" s="8"/>
    </row>
    <row r="161" spans="1:18" ht="14.25" hidden="1" thickTop="1">
      <c r="A161" s="7"/>
      <c r="B161" s="105"/>
      <c r="G161" s="106"/>
      <c r="I161" s="105"/>
      <c r="N161" s="106"/>
      <c r="O161" s="8"/>
    </row>
    <row r="162" spans="1:18" ht="14.25" hidden="1" thickTop="1">
      <c r="A162" s="7"/>
      <c r="B162" s="105"/>
      <c r="G162" s="106"/>
      <c r="I162" s="105"/>
      <c r="N162" s="106"/>
      <c r="O162" s="8"/>
    </row>
    <row r="163" spans="1:18" ht="14.25" hidden="1" thickTop="1">
      <c r="A163" s="7"/>
      <c r="B163" s="105"/>
      <c r="G163" s="106"/>
      <c r="I163" s="105"/>
      <c r="N163" s="106"/>
      <c r="O163" s="8"/>
    </row>
    <row r="164" spans="1:18" ht="14.25" hidden="1" thickTop="1">
      <c r="A164" s="7"/>
      <c r="B164" s="105"/>
      <c r="G164" s="106"/>
      <c r="I164" s="105"/>
      <c r="N164" s="106"/>
      <c r="O164" s="8"/>
    </row>
    <row r="165" spans="1:18" ht="14.25" hidden="1" thickTop="1">
      <c r="A165" s="7"/>
      <c r="B165" s="105"/>
      <c r="G165" s="106"/>
      <c r="I165" s="105"/>
      <c r="N165" s="106"/>
      <c r="O165" s="8"/>
    </row>
    <row r="166" spans="1:18" ht="14.25" hidden="1" thickTop="1">
      <c r="A166" s="7"/>
      <c r="B166" s="105"/>
      <c r="G166" s="106"/>
      <c r="I166" s="105"/>
      <c r="N166" s="106"/>
      <c r="O166" s="8"/>
    </row>
    <row r="167" spans="1:18" ht="14.25" hidden="1" thickTop="1">
      <c r="A167" s="7"/>
      <c r="B167" s="105"/>
      <c r="G167" s="106"/>
      <c r="I167" s="105"/>
      <c r="N167" s="106"/>
      <c r="O167" s="8"/>
    </row>
    <row r="168" spans="1:18" ht="14.25" hidden="1" thickTop="1">
      <c r="A168" s="7"/>
      <c r="B168" s="105"/>
      <c r="G168" s="106"/>
      <c r="I168" s="105"/>
      <c r="N168" s="106"/>
      <c r="O168" s="8"/>
    </row>
    <row r="169" spans="1:18" ht="14.25" hidden="1" thickTop="1">
      <c r="A169" s="7"/>
      <c r="B169" s="105"/>
      <c r="G169" s="106"/>
      <c r="I169" s="105"/>
      <c r="N169" s="106"/>
      <c r="O169" s="8"/>
    </row>
    <row r="170" spans="1:18" ht="15" hidden="1" thickTop="1" thickBot="1">
      <c r="A170" s="7"/>
      <c r="B170" s="110"/>
      <c r="C170" s="107"/>
      <c r="D170" s="107"/>
      <c r="E170" s="107"/>
      <c r="F170" s="107"/>
      <c r="G170" s="108"/>
      <c r="I170" s="110"/>
      <c r="J170" s="107"/>
      <c r="K170" s="107"/>
      <c r="L170" s="107"/>
      <c r="M170" s="107"/>
      <c r="N170" s="108"/>
      <c r="O170" s="8"/>
    </row>
    <row r="171" spans="1:18" ht="14.25" hidden="1" thickTop="1">
      <c r="A171" s="7"/>
      <c r="O171" s="8"/>
    </row>
    <row r="172" spans="1:18" ht="14.25" hidden="1" thickTop="1">
      <c r="A172" s="7"/>
      <c r="C172" s="1207" t="s">
        <v>239</v>
      </c>
      <c r="D172" s="1207"/>
      <c r="E172" s="1207"/>
      <c r="F172" s="1207"/>
      <c r="J172" s="1207" t="s">
        <v>241</v>
      </c>
      <c r="K172" s="1207"/>
      <c r="L172" s="1207"/>
      <c r="M172" s="1207"/>
      <c r="O172" s="8"/>
    </row>
    <row r="173" spans="1:18" ht="14.25" hidden="1" thickTop="1">
      <c r="A173" s="7"/>
      <c r="O173" s="8"/>
      <c r="R173" s="281"/>
    </row>
    <row r="174" spans="1:18" ht="14.25" hidden="1" thickTop="1">
      <c r="A174" s="7"/>
      <c r="O174" s="8"/>
    </row>
    <row r="175" spans="1:18" ht="15" hidden="1" thickTop="1" thickBot="1">
      <c r="A175" s="11"/>
      <c r="B175" s="12"/>
      <c r="C175" s="12"/>
      <c r="D175" s="12"/>
      <c r="E175" s="12"/>
      <c r="F175" s="12"/>
      <c r="G175" s="12"/>
      <c r="H175" s="12"/>
      <c r="I175" s="12"/>
      <c r="J175" s="12"/>
      <c r="K175" s="12"/>
      <c r="L175" s="12"/>
      <c r="M175" s="12"/>
      <c r="N175" s="12"/>
      <c r="O175" s="13"/>
    </row>
    <row r="176" spans="1:18" ht="32.25" hidden="1" thickTop="1">
      <c r="A176" s="1203" t="s">
        <v>57</v>
      </c>
      <c r="B176" s="1203"/>
      <c r="C176" s="1203"/>
      <c r="D176" s="1203"/>
      <c r="E176" s="1203"/>
      <c r="F176" s="1203"/>
      <c r="G176" s="1203"/>
      <c r="H176" s="1203"/>
      <c r="I176" s="1203"/>
      <c r="J176" s="1203"/>
      <c r="K176" s="1203"/>
      <c r="L176" s="1203"/>
      <c r="M176" s="1203"/>
      <c r="N176" s="1203"/>
      <c r="O176" s="1203"/>
    </row>
    <row r="177" spans="1:15" ht="9.9499999999999993" hidden="1" customHeight="1">
      <c r="A177" s="2" t="s">
        <v>58</v>
      </c>
      <c r="B177"/>
      <c r="C177"/>
      <c r="D177"/>
      <c r="E177"/>
      <c r="F177"/>
      <c r="G177"/>
      <c r="H177"/>
      <c r="I177"/>
      <c r="J177"/>
      <c r="K177" s="1204"/>
      <c r="L177" s="1204"/>
      <c r="M177" s="1204"/>
      <c r="N177" s="1204"/>
      <c r="O177" s="1204"/>
    </row>
    <row r="178" spans="1:15" ht="19.5" hidden="1" thickTop="1">
      <c r="A178" s="3" t="s">
        <v>238</v>
      </c>
      <c r="B178" s="3"/>
      <c r="C178" s="109"/>
      <c r="D178" s="109"/>
      <c r="E178" s="109"/>
      <c r="F178" s="109"/>
      <c r="G178" s="109"/>
      <c r="H178" s="109"/>
      <c r="I178"/>
      <c r="J178"/>
      <c r="K178" s="21"/>
      <c r="L178" s="21"/>
      <c r="M178" s="21"/>
      <c r="N178" s="21"/>
      <c r="O178" s="21"/>
    </row>
    <row r="179" spans="1:15" ht="9.9499999999999993" hidden="1" customHeight="1" thickBot="1">
      <c r="A179"/>
      <c r="B179"/>
      <c r="C179" s="16"/>
      <c r="D179" s="16"/>
      <c r="E179" s="16"/>
      <c r="F179" s="16"/>
      <c r="G179" s="16"/>
      <c r="H179" s="16"/>
      <c r="I179" s="16"/>
      <c r="J179" s="16"/>
      <c r="K179" s="16"/>
      <c r="L179" s="16"/>
      <c r="M179" s="16"/>
      <c r="N179" s="16"/>
      <c r="O179" s="16"/>
    </row>
    <row r="180" spans="1:15" ht="14.25" hidden="1" thickTop="1">
      <c r="A180" s="4"/>
      <c r="B180" s="5"/>
      <c r="C180" s="5"/>
      <c r="D180" s="5"/>
      <c r="E180" s="5"/>
      <c r="F180" s="5"/>
      <c r="G180" s="5"/>
      <c r="H180" s="5"/>
      <c r="I180" s="5"/>
      <c r="J180" s="5"/>
      <c r="K180" s="5"/>
      <c r="L180" s="5"/>
      <c r="M180" s="5"/>
      <c r="N180" s="5"/>
      <c r="O180" s="6"/>
    </row>
    <row r="181" spans="1:15" ht="14.25" hidden="1" thickTop="1">
      <c r="A181" s="7"/>
      <c r="O181" s="8"/>
    </row>
    <row r="182" spans="1:15" ht="14.25" hidden="1" thickTop="1">
      <c r="A182" s="7"/>
      <c r="O182" s="8"/>
    </row>
    <row r="183" spans="1:15" ht="14.25" hidden="1" thickTop="1">
      <c r="A183" s="7"/>
      <c r="C183" s="22"/>
      <c r="D183" s="22"/>
      <c r="E183" s="22"/>
      <c r="F183" s="22"/>
      <c r="G183" s="22"/>
      <c r="H183" s="22"/>
      <c r="I183" s="22"/>
      <c r="J183" s="22"/>
      <c r="K183" s="22"/>
      <c r="L183" s="22"/>
      <c r="M183" s="22"/>
      <c r="N183" s="22"/>
      <c r="O183" s="111"/>
    </row>
    <row r="184" spans="1:15" ht="14.25" hidden="1" thickTop="1">
      <c r="A184" s="7"/>
      <c r="O184" s="8"/>
    </row>
    <row r="185" spans="1:15" ht="14.25" hidden="1" thickTop="1">
      <c r="A185" s="7"/>
      <c r="O185" s="8"/>
    </row>
    <row r="186" spans="1:15" ht="14.25" hidden="1" thickTop="1">
      <c r="A186" s="7"/>
      <c r="B186" s="102"/>
      <c r="C186" s="103"/>
      <c r="D186" s="103"/>
      <c r="E186" s="103"/>
      <c r="F186" s="103"/>
      <c r="G186" s="104"/>
      <c r="I186" s="102"/>
      <c r="J186" s="103"/>
      <c r="K186" s="103"/>
      <c r="L186" s="103"/>
      <c r="M186" s="103"/>
      <c r="N186" s="104"/>
      <c r="O186" s="8"/>
    </row>
    <row r="187" spans="1:15" ht="14.25" hidden="1" thickTop="1">
      <c r="A187" s="7"/>
      <c r="B187" s="105"/>
      <c r="G187" s="106"/>
      <c r="I187" s="105"/>
      <c r="N187" s="106"/>
      <c r="O187" s="8"/>
    </row>
    <row r="188" spans="1:15" ht="14.25" hidden="1" thickTop="1">
      <c r="A188" s="7"/>
      <c r="B188" s="105"/>
      <c r="G188" s="106"/>
      <c r="I188" s="105"/>
      <c r="N188" s="106"/>
      <c r="O188" s="8"/>
    </row>
    <row r="189" spans="1:15" ht="14.25" hidden="1" thickTop="1">
      <c r="A189" s="7"/>
      <c r="B189" s="105"/>
      <c r="G189" s="106"/>
      <c r="I189" s="105"/>
      <c r="N189" s="106"/>
      <c r="O189" s="8"/>
    </row>
    <row r="190" spans="1:15" ht="14.25" hidden="1" thickTop="1">
      <c r="A190" s="7"/>
      <c r="B190" s="105"/>
      <c r="G190" s="106"/>
      <c r="I190" s="105"/>
      <c r="N190" s="106"/>
      <c r="O190" s="8"/>
    </row>
    <row r="191" spans="1:15" ht="14.25" hidden="1" thickTop="1">
      <c r="A191" s="7"/>
      <c r="B191" s="105"/>
      <c r="G191" s="106"/>
      <c r="I191" s="105"/>
      <c r="N191" s="106"/>
      <c r="O191" s="8"/>
    </row>
    <row r="192" spans="1:15" ht="14.25" hidden="1" thickTop="1">
      <c r="A192" s="7"/>
      <c r="B192" s="105"/>
      <c r="G192" s="106"/>
      <c r="I192" s="105"/>
      <c r="N192" s="106"/>
      <c r="O192" s="8"/>
    </row>
    <row r="193" spans="1:20" ht="14.25" hidden="1" thickTop="1">
      <c r="A193" s="7"/>
      <c r="B193" s="105"/>
      <c r="G193" s="106"/>
      <c r="I193" s="105"/>
      <c r="N193" s="106"/>
      <c r="O193" s="8"/>
    </row>
    <row r="194" spans="1:20" ht="14.25" hidden="1" thickTop="1">
      <c r="A194" s="7"/>
      <c r="B194" s="105"/>
      <c r="G194" s="106"/>
      <c r="I194" s="105"/>
      <c r="N194" s="106"/>
      <c r="O194" s="8"/>
    </row>
    <row r="195" spans="1:20" ht="3" hidden="1" customHeight="1">
      <c r="A195" s="7"/>
      <c r="B195" s="105"/>
      <c r="G195" s="106"/>
      <c r="I195" s="105"/>
      <c r="N195" s="106"/>
      <c r="O195" s="8"/>
    </row>
    <row r="196" spans="1:20" ht="14.25" hidden="1" thickTop="1">
      <c r="A196" s="7"/>
      <c r="B196" s="105"/>
      <c r="G196" s="106"/>
      <c r="I196" s="105"/>
      <c r="N196" s="106"/>
      <c r="O196" s="8"/>
    </row>
    <row r="197" spans="1:20" ht="14.25" hidden="1" thickTop="1">
      <c r="A197" s="7"/>
      <c r="B197" s="105"/>
      <c r="G197" s="106"/>
      <c r="I197" s="105"/>
      <c r="N197" s="106"/>
      <c r="O197" s="8"/>
    </row>
    <row r="198" spans="1:20" ht="14.25" hidden="1" thickTop="1">
      <c r="A198" s="7"/>
      <c r="B198" s="105"/>
      <c r="G198" s="106"/>
      <c r="I198" s="105"/>
      <c r="N198" s="106"/>
      <c r="O198" s="8"/>
    </row>
    <row r="199" spans="1:20" ht="14.25" hidden="1" thickTop="1">
      <c r="A199" s="7"/>
      <c r="B199" s="105"/>
      <c r="G199" s="106"/>
      <c r="I199" s="105"/>
      <c r="N199" s="106"/>
      <c r="O199" s="8"/>
    </row>
    <row r="200" spans="1:20" ht="14.25" hidden="1" thickTop="1">
      <c r="A200" s="7"/>
      <c r="B200" s="105"/>
      <c r="G200" s="106"/>
      <c r="I200" s="105"/>
      <c r="N200" s="106"/>
      <c r="O200" s="8"/>
    </row>
    <row r="201" spans="1:20" ht="14.25" hidden="1" thickTop="1">
      <c r="A201" s="7"/>
      <c r="B201" s="105"/>
      <c r="G201" s="106"/>
      <c r="I201" s="105"/>
      <c r="N201" s="106"/>
      <c r="O201" s="8"/>
    </row>
    <row r="202" spans="1:20" ht="14.25" hidden="1" thickTop="1">
      <c r="A202" s="7"/>
      <c r="B202" s="105"/>
      <c r="G202" s="106"/>
      <c r="I202" s="105"/>
      <c r="N202" s="106"/>
      <c r="O202" s="8"/>
    </row>
    <row r="203" spans="1:20" ht="14.25" hidden="1" thickTop="1">
      <c r="A203" s="7"/>
      <c r="B203" s="105"/>
      <c r="G203" s="106"/>
      <c r="I203" s="105"/>
      <c r="N203" s="106"/>
      <c r="O203" s="8"/>
    </row>
    <row r="204" spans="1:20" ht="14.25" hidden="1" thickTop="1">
      <c r="A204" s="7"/>
      <c r="B204" s="105"/>
      <c r="G204" s="106"/>
      <c r="I204" s="105"/>
      <c r="N204" s="106"/>
      <c r="O204" s="8"/>
    </row>
    <row r="205" spans="1:20" ht="15" hidden="1" thickTop="1" thickBot="1">
      <c r="A205" s="7"/>
      <c r="B205" s="110"/>
      <c r="C205" s="107"/>
      <c r="D205" s="107"/>
      <c r="E205" s="107"/>
      <c r="F205" s="107"/>
      <c r="G205" s="108"/>
      <c r="I205" s="110"/>
      <c r="J205" s="107"/>
      <c r="K205" s="107"/>
      <c r="L205" s="107"/>
      <c r="M205" s="107"/>
      <c r="N205" s="108"/>
      <c r="O205" s="8"/>
    </row>
    <row r="206" spans="1:20" ht="14.25" hidden="1" thickTop="1">
      <c r="A206" s="7"/>
      <c r="O206" s="8"/>
      <c r="Q206" s="2" t="s">
        <v>234</v>
      </c>
      <c r="R206" s="2" t="s">
        <v>235</v>
      </c>
      <c r="S206" s="2" t="s">
        <v>236</v>
      </c>
      <c r="T206" s="2" t="s">
        <v>237</v>
      </c>
    </row>
    <row r="207" spans="1:20" ht="14.25" hidden="1" thickTop="1">
      <c r="A207" s="7"/>
      <c r="C207" s="2" t="str">
        <f>""&amp;Q207&amp;" 임반 "&amp;R207&amp;" 소반, 표준지번호 "&amp;S207&amp;"(표찰번호 "&amp;T207&amp;")"</f>
        <v>11-0 임반 4-1 소반, 표준지번호 1(표찰번호 16)</v>
      </c>
      <c r="J207" s="2" t="str">
        <f>""&amp;Q208&amp;" 임반 "&amp;R208&amp;" 소반, 표준지번호 "&amp;S208&amp;"(표찰번호 "&amp;T208&amp;")"</f>
        <v>11-0 임반 4-2 소반, 표준지번호 2(표찰번호 8)</v>
      </c>
      <c r="O207" s="8"/>
      <c r="Q207" s="2" t="s">
        <v>233</v>
      </c>
      <c r="R207" s="281" t="s">
        <v>202</v>
      </c>
      <c r="S207" s="2">
        <v>1</v>
      </c>
      <c r="T207" s="2">
        <v>16</v>
      </c>
    </row>
    <row r="208" spans="1:20" ht="14.25" hidden="1" thickTop="1">
      <c r="A208" s="7"/>
      <c r="O208" s="8"/>
      <c r="Q208" s="2" t="s">
        <v>233</v>
      </c>
      <c r="R208" s="281" t="s">
        <v>203</v>
      </c>
      <c r="S208" s="2">
        <v>2</v>
      </c>
      <c r="T208" s="2">
        <v>8</v>
      </c>
    </row>
    <row r="209" spans="1:18" ht="14.25" hidden="1" thickTop="1">
      <c r="A209" s="7"/>
      <c r="O209" s="8"/>
    </row>
    <row r="210" spans="1:18" ht="15" hidden="1" thickTop="1" thickBot="1">
      <c r="A210" s="11"/>
      <c r="B210" s="12"/>
      <c r="C210" s="12"/>
      <c r="D210" s="12"/>
      <c r="E210" s="12"/>
      <c r="F210" s="12"/>
      <c r="G210" s="12"/>
      <c r="H210" s="12"/>
      <c r="I210" s="12"/>
      <c r="J210" s="12"/>
      <c r="K210" s="12"/>
      <c r="L210" s="12"/>
      <c r="M210" s="12"/>
      <c r="N210" s="12"/>
      <c r="O210" s="13"/>
    </row>
    <row r="211" spans="1:18" ht="32.25" thickTop="1">
      <c r="A211" s="1203" t="s">
        <v>57</v>
      </c>
      <c r="B211" s="1203"/>
      <c r="C211" s="1203"/>
      <c r="D211" s="1203"/>
      <c r="E211" s="1203"/>
      <c r="F211" s="1203"/>
      <c r="G211" s="1203"/>
      <c r="H211" s="1203"/>
      <c r="I211" s="1203"/>
      <c r="J211" s="1203"/>
      <c r="K211" s="1203"/>
      <c r="L211" s="1203"/>
      <c r="M211" s="1203"/>
      <c r="N211" s="1203"/>
      <c r="O211" s="1203"/>
    </row>
    <row r="212" spans="1:18" ht="9.9499999999999993" customHeight="1">
      <c r="A212" s="2" t="s">
        <v>58</v>
      </c>
      <c r="B212"/>
      <c r="C212"/>
      <c r="D212"/>
      <c r="E212"/>
      <c r="F212"/>
      <c r="G212"/>
      <c r="H212"/>
      <c r="I212"/>
      <c r="J212"/>
      <c r="K212" s="1204"/>
      <c r="L212" s="1204"/>
      <c r="M212" s="1204"/>
      <c r="N212" s="1204"/>
      <c r="O212" s="1204"/>
    </row>
    <row r="213" spans="1:18" ht="18.75">
      <c r="A213" s="3" t="s">
        <v>59</v>
      </c>
      <c r="B213" s="3"/>
      <c r="C213" s="109"/>
      <c r="D213" s="109"/>
      <c r="E213" s="109"/>
      <c r="F213" s="109"/>
      <c r="G213" s="109"/>
      <c r="H213" s="109"/>
      <c r="I213"/>
      <c r="J213"/>
      <c r="K213" s="21"/>
      <c r="L213" s="21"/>
      <c r="M213" s="21"/>
      <c r="N213" s="21"/>
      <c r="O213" s="21"/>
    </row>
    <row r="214" spans="1:18" ht="9.9499999999999993" customHeight="1" thickBot="1">
      <c r="A214"/>
      <c r="B214"/>
      <c r="C214" s="16"/>
      <c r="D214" s="16"/>
      <c r="E214" s="16"/>
      <c r="F214" s="16"/>
      <c r="G214" s="16"/>
      <c r="H214" s="16"/>
      <c r="I214" s="16"/>
      <c r="J214" s="16"/>
      <c r="K214" s="16"/>
      <c r="L214" s="16"/>
      <c r="M214" s="16"/>
      <c r="N214" s="16"/>
      <c r="O214" s="16"/>
    </row>
    <row r="215" spans="1:18" ht="14.25" thickTop="1">
      <c r="A215" s="4"/>
      <c r="B215" s="5"/>
      <c r="C215" s="5"/>
      <c r="D215" s="5"/>
      <c r="E215" s="5"/>
      <c r="F215" s="5"/>
      <c r="G215" s="5"/>
      <c r="H215" s="5"/>
      <c r="I215" s="5"/>
      <c r="J215" s="5"/>
      <c r="K215" s="5"/>
      <c r="L215" s="5"/>
      <c r="M215" s="5"/>
      <c r="N215" s="5"/>
      <c r="O215" s="6"/>
    </row>
    <row r="216" spans="1:18">
      <c r="A216" s="7"/>
      <c r="O216" s="8"/>
      <c r="R216" s="2" t="s">
        <v>355</v>
      </c>
    </row>
    <row r="217" spans="1:18">
      <c r="A217" s="7"/>
      <c r="O217" s="8"/>
      <c r="R217" s="2" t="s">
        <v>356</v>
      </c>
    </row>
    <row r="218" spans="1:18">
      <c r="A218" s="7"/>
      <c r="C218" s="22"/>
      <c r="D218" s="22"/>
      <c r="E218" s="22"/>
      <c r="F218" s="22"/>
      <c r="G218" s="22"/>
      <c r="H218" s="22"/>
      <c r="I218" s="22"/>
      <c r="J218" s="22"/>
      <c r="K218" s="22"/>
      <c r="L218" s="22"/>
      <c r="M218" s="22"/>
      <c r="N218" s="22"/>
      <c r="O218" s="111"/>
    </row>
    <row r="219" spans="1:18">
      <c r="A219" s="7"/>
      <c r="O219" s="8"/>
    </row>
    <row r="220" spans="1:18" ht="14.25" thickBot="1">
      <c r="A220" s="7"/>
      <c r="O220" s="8"/>
    </row>
    <row r="221" spans="1:18" ht="14.25" thickTop="1">
      <c r="A221" s="7"/>
      <c r="B221" s="102"/>
      <c r="C221" s="103"/>
      <c r="D221" s="103"/>
      <c r="E221" s="103"/>
      <c r="F221" s="103"/>
      <c r="G221" s="104"/>
      <c r="I221" s="102"/>
      <c r="J221" s="103"/>
      <c r="K221" s="103"/>
      <c r="L221" s="103"/>
      <c r="M221" s="103"/>
      <c r="N221" s="104"/>
      <c r="O221" s="8"/>
    </row>
    <row r="222" spans="1:18">
      <c r="A222" s="7"/>
      <c r="B222" s="105"/>
      <c r="G222" s="106"/>
      <c r="I222" s="105"/>
      <c r="N222" s="106"/>
      <c r="O222" s="8"/>
    </row>
    <row r="223" spans="1:18">
      <c r="A223" s="7"/>
      <c r="B223" s="105"/>
      <c r="G223" s="106"/>
      <c r="I223" s="105"/>
      <c r="N223" s="106"/>
      <c r="O223" s="8"/>
    </row>
    <row r="224" spans="1:18">
      <c r="A224" s="7"/>
      <c r="B224" s="105"/>
      <c r="G224" s="106"/>
      <c r="I224" s="105"/>
      <c r="N224" s="106"/>
      <c r="O224" s="8"/>
    </row>
    <row r="225" spans="1:15">
      <c r="A225" s="7"/>
      <c r="B225" s="105"/>
      <c r="G225" s="106"/>
      <c r="I225" s="105"/>
      <c r="N225" s="106"/>
      <c r="O225" s="8"/>
    </row>
    <row r="226" spans="1:15">
      <c r="A226" s="7"/>
      <c r="B226" s="105"/>
      <c r="G226" s="106"/>
      <c r="I226" s="105"/>
      <c r="N226" s="106"/>
      <c r="O226" s="8"/>
    </row>
    <row r="227" spans="1:15">
      <c r="A227" s="7"/>
      <c r="B227" s="105"/>
      <c r="G227" s="106"/>
      <c r="I227" s="105"/>
      <c r="N227" s="106"/>
      <c r="O227" s="8"/>
    </row>
    <row r="228" spans="1:15">
      <c r="A228" s="7"/>
      <c r="B228" s="105"/>
      <c r="G228" s="106"/>
      <c r="I228" s="105"/>
      <c r="N228" s="106"/>
      <c r="O228" s="8"/>
    </row>
    <row r="229" spans="1:15">
      <c r="A229" s="7"/>
      <c r="B229" s="105"/>
      <c r="G229" s="106"/>
      <c r="I229" s="105"/>
      <c r="N229" s="106"/>
      <c r="O229" s="8"/>
    </row>
    <row r="230" spans="1:15" ht="3" customHeight="1">
      <c r="A230" s="7"/>
      <c r="B230" s="105"/>
      <c r="G230" s="106"/>
      <c r="I230" s="105"/>
      <c r="N230" s="106"/>
      <c r="O230" s="8"/>
    </row>
    <row r="231" spans="1:15">
      <c r="A231" s="7"/>
      <c r="B231" s="105"/>
      <c r="G231" s="106"/>
      <c r="I231" s="105"/>
      <c r="N231" s="106"/>
      <c r="O231" s="8"/>
    </row>
    <row r="232" spans="1:15">
      <c r="A232" s="7"/>
      <c r="B232" s="105"/>
      <c r="G232" s="106"/>
      <c r="I232" s="105"/>
      <c r="N232" s="106"/>
      <c r="O232" s="8"/>
    </row>
    <row r="233" spans="1:15">
      <c r="A233" s="7"/>
      <c r="B233" s="105"/>
      <c r="G233" s="106"/>
      <c r="I233" s="105"/>
      <c r="N233" s="106"/>
      <c r="O233" s="8"/>
    </row>
    <row r="234" spans="1:15">
      <c r="A234" s="7"/>
      <c r="B234" s="105"/>
      <c r="G234" s="106"/>
      <c r="I234" s="105"/>
      <c r="N234" s="106"/>
      <c r="O234" s="8"/>
    </row>
    <row r="235" spans="1:15">
      <c r="A235" s="7"/>
      <c r="B235" s="105"/>
      <c r="G235" s="106"/>
      <c r="I235" s="105"/>
      <c r="N235" s="106"/>
      <c r="O235" s="8"/>
    </row>
    <row r="236" spans="1:15">
      <c r="A236" s="7"/>
      <c r="B236" s="105"/>
      <c r="G236" s="106"/>
      <c r="I236" s="105"/>
      <c r="N236" s="106"/>
      <c r="O236" s="8"/>
    </row>
    <row r="237" spans="1:15">
      <c r="A237" s="7"/>
      <c r="B237" s="105"/>
      <c r="G237" s="106"/>
      <c r="I237" s="105"/>
      <c r="N237" s="106"/>
      <c r="O237" s="8"/>
    </row>
    <row r="238" spans="1:15">
      <c r="A238" s="7"/>
      <c r="B238" s="105"/>
      <c r="G238" s="106"/>
      <c r="I238" s="105"/>
      <c r="N238" s="106"/>
      <c r="O238" s="8"/>
    </row>
    <row r="239" spans="1:15">
      <c r="A239" s="7"/>
      <c r="B239" s="105"/>
      <c r="G239" s="106"/>
      <c r="I239" s="105"/>
      <c r="N239" s="106"/>
      <c r="O239" s="8"/>
    </row>
    <row r="240" spans="1:15" ht="14.25" thickBot="1">
      <c r="A240" s="7"/>
      <c r="B240" s="110"/>
      <c r="C240" s="107"/>
      <c r="D240" s="107"/>
      <c r="E240" s="107"/>
      <c r="F240" s="107"/>
      <c r="G240" s="108"/>
      <c r="I240" s="110"/>
      <c r="J240" s="107"/>
      <c r="K240" s="107"/>
      <c r="L240" s="107"/>
      <c r="M240" s="107"/>
      <c r="N240" s="108"/>
      <c r="O240" s="8"/>
    </row>
    <row r="241" spans="1:15" ht="14.25" thickTop="1">
      <c r="A241" s="7"/>
      <c r="O241" s="8"/>
    </row>
    <row r="242" spans="1:15">
      <c r="A242" s="7"/>
      <c r="C242" s="1207" t="s">
        <v>622</v>
      </c>
      <c r="D242" s="1207"/>
      <c r="E242" s="1207"/>
      <c r="F242" s="1207"/>
      <c r="J242" s="1207" t="s">
        <v>622</v>
      </c>
      <c r="K242" s="1207"/>
      <c r="L242" s="1207"/>
      <c r="M242" s="1207"/>
      <c r="O242" s="8"/>
    </row>
    <row r="243" spans="1:15">
      <c r="A243" s="7"/>
      <c r="O243" s="8"/>
    </row>
    <row r="244" spans="1:15">
      <c r="A244" s="7"/>
      <c r="O244" s="8"/>
    </row>
    <row r="245" spans="1:15" ht="14.25" thickBot="1">
      <c r="A245" s="11"/>
      <c r="B245" s="12"/>
      <c r="C245" s="12"/>
      <c r="D245" s="12"/>
      <c r="E245" s="12"/>
      <c r="F245" s="12"/>
      <c r="G245" s="12"/>
      <c r="H245" s="12"/>
      <c r="I245" s="12"/>
      <c r="J245" s="12"/>
      <c r="K245" s="12"/>
      <c r="L245" s="12"/>
      <c r="M245" s="12"/>
      <c r="N245" s="12"/>
      <c r="O245" s="13"/>
    </row>
    <row r="246" spans="1:15" ht="32.25" thickTop="1">
      <c r="A246" s="1203" t="s">
        <v>57</v>
      </c>
      <c r="B246" s="1203"/>
      <c r="C246" s="1203"/>
      <c r="D246" s="1203"/>
      <c r="E246" s="1203"/>
      <c r="F246" s="1203"/>
      <c r="G246" s="1203"/>
      <c r="H246" s="1203"/>
      <c r="I246" s="1203"/>
      <c r="J246" s="1203"/>
      <c r="K246" s="1203"/>
      <c r="L246" s="1203"/>
      <c r="M246" s="1203"/>
      <c r="N246" s="1203"/>
      <c r="O246" s="1203"/>
    </row>
    <row r="247" spans="1:15" ht="9.9499999999999993" customHeight="1">
      <c r="A247" s="2" t="s">
        <v>58</v>
      </c>
      <c r="B247"/>
      <c r="C247"/>
      <c r="D247"/>
      <c r="E247"/>
      <c r="F247"/>
      <c r="G247"/>
      <c r="H247"/>
      <c r="I247"/>
      <c r="J247"/>
      <c r="K247" s="1204"/>
      <c r="L247" s="1204"/>
      <c r="M247" s="1204"/>
      <c r="N247" s="1204"/>
      <c r="O247" s="1204"/>
    </row>
    <row r="248" spans="1:15" ht="18.75">
      <c r="A248" s="3" t="s">
        <v>263</v>
      </c>
      <c r="B248" s="3"/>
      <c r="C248" s="109"/>
      <c r="D248" s="109"/>
      <c r="E248" s="109"/>
      <c r="F248" s="109"/>
      <c r="G248" s="109"/>
      <c r="H248" s="109"/>
      <c r="I248"/>
      <c r="J248"/>
      <c r="K248" s="21"/>
      <c r="L248" s="21"/>
      <c r="M248" s="21"/>
      <c r="N248" s="21"/>
      <c r="O248" s="21"/>
    </row>
    <row r="249" spans="1:15" ht="9.9499999999999993" customHeight="1" thickBot="1">
      <c r="A249"/>
      <c r="B249"/>
      <c r="C249" s="16"/>
      <c r="D249" s="16"/>
      <c r="E249" s="16"/>
      <c r="F249" s="16"/>
      <c r="G249" s="16"/>
      <c r="H249" s="16"/>
      <c r="I249" s="16"/>
      <c r="J249" s="16"/>
      <c r="K249" s="16"/>
      <c r="L249" s="16"/>
      <c r="M249" s="16"/>
      <c r="N249" s="16"/>
      <c r="O249" s="16"/>
    </row>
    <row r="250" spans="1:15" ht="14.25" thickTop="1">
      <c r="A250" s="4"/>
      <c r="B250" s="5"/>
      <c r="C250" s="5"/>
      <c r="D250" s="5"/>
      <c r="E250" s="5"/>
      <c r="F250" s="5"/>
      <c r="G250" s="5"/>
      <c r="H250" s="5"/>
      <c r="I250" s="5"/>
      <c r="J250" s="5"/>
      <c r="K250" s="5"/>
      <c r="L250" s="5"/>
      <c r="M250" s="5"/>
      <c r="N250" s="5"/>
      <c r="O250" s="6"/>
    </row>
    <row r="251" spans="1:15">
      <c r="A251" s="7"/>
      <c r="O251" s="8"/>
    </row>
    <row r="252" spans="1:15">
      <c r="A252" s="7"/>
      <c r="O252" s="8"/>
    </row>
    <row r="253" spans="1:15">
      <c r="A253" s="7"/>
      <c r="C253" s="22"/>
      <c r="D253" s="22"/>
      <c r="E253" s="22"/>
      <c r="F253" s="22"/>
      <c r="G253" s="22"/>
      <c r="H253" s="22"/>
      <c r="I253" s="22"/>
      <c r="J253" s="22"/>
      <c r="K253" s="22"/>
      <c r="L253" s="22"/>
      <c r="M253" s="22"/>
      <c r="N253" s="22"/>
      <c r="O253" s="111"/>
    </row>
    <row r="254" spans="1:15">
      <c r="A254" s="7"/>
      <c r="O254" s="8"/>
    </row>
    <row r="255" spans="1:15" ht="14.25" thickBot="1">
      <c r="A255" s="7"/>
      <c r="O255" s="8"/>
    </row>
    <row r="256" spans="1:15" ht="14.25" thickTop="1">
      <c r="A256" s="7"/>
      <c r="B256" s="102"/>
      <c r="C256" s="103"/>
      <c r="D256" s="103"/>
      <c r="E256" s="103"/>
      <c r="F256" s="103"/>
      <c r="G256" s="104"/>
      <c r="I256" s="102"/>
      <c r="J256" s="103"/>
      <c r="K256" s="103"/>
      <c r="L256" s="103"/>
      <c r="M256" s="103"/>
      <c r="N256" s="104"/>
      <c r="O256" s="8"/>
    </row>
    <row r="257" spans="1:15">
      <c r="A257" s="7"/>
      <c r="B257" s="105"/>
      <c r="G257" s="106"/>
      <c r="I257" s="105"/>
      <c r="N257" s="106"/>
      <c r="O257" s="8"/>
    </row>
    <row r="258" spans="1:15">
      <c r="A258" s="7"/>
      <c r="B258" s="105"/>
      <c r="G258" s="106"/>
      <c r="I258" s="105"/>
      <c r="N258" s="106"/>
      <c r="O258" s="8"/>
    </row>
    <row r="259" spans="1:15">
      <c r="A259" s="7"/>
      <c r="B259" s="105"/>
      <c r="G259" s="106"/>
      <c r="I259" s="105"/>
      <c r="N259" s="106"/>
      <c r="O259" s="8"/>
    </row>
    <row r="260" spans="1:15">
      <c r="A260" s="7"/>
      <c r="B260" s="105"/>
      <c r="G260" s="106"/>
      <c r="I260" s="105"/>
      <c r="N260" s="106"/>
      <c r="O260" s="8"/>
    </row>
    <row r="261" spans="1:15">
      <c r="A261" s="7"/>
      <c r="B261" s="105"/>
      <c r="G261" s="106"/>
      <c r="I261" s="105"/>
      <c r="N261" s="106"/>
      <c r="O261" s="8"/>
    </row>
    <row r="262" spans="1:15">
      <c r="A262" s="7"/>
      <c r="B262" s="105"/>
      <c r="G262" s="106"/>
      <c r="I262" s="105"/>
      <c r="N262" s="106"/>
      <c r="O262" s="8"/>
    </row>
    <row r="263" spans="1:15">
      <c r="A263" s="7"/>
      <c r="B263" s="105"/>
      <c r="G263" s="106"/>
      <c r="I263" s="105"/>
      <c r="N263" s="106"/>
      <c r="O263" s="8"/>
    </row>
    <row r="264" spans="1:15">
      <c r="A264" s="7"/>
      <c r="B264" s="105"/>
      <c r="G264" s="106"/>
      <c r="I264" s="105"/>
      <c r="N264" s="106"/>
      <c r="O264" s="8"/>
    </row>
    <row r="265" spans="1:15" ht="3" customHeight="1">
      <c r="A265" s="7"/>
      <c r="B265" s="105"/>
      <c r="G265" s="106"/>
      <c r="I265" s="105"/>
      <c r="N265" s="106"/>
      <c r="O265" s="8"/>
    </row>
    <row r="266" spans="1:15">
      <c r="A266" s="7"/>
      <c r="B266" s="105"/>
      <c r="G266" s="106"/>
      <c r="I266" s="105"/>
      <c r="N266" s="106"/>
      <c r="O266" s="8"/>
    </row>
    <row r="267" spans="1:15">
      <c r="A267" s="7"/>
      <c r="B267" s="105"/>
      <c r="G267" s="106"/>
      <c r="I267" s="105"/>
      <c r="N267" s="106"/>
      <c r="O267" s="8"/>
    </row>
    <row r="268" spans="1:15">
      <c r="A268" s="7"/>
      <c r="B268" s="105"/>
      <c r="G268" s="106"/>
      <c r="I268" s="105"/>
      <c r="N268" s="106"/>
      <c r="O268" s="8"/>
    </row>
    <row r="269" spans="1:15">
      <c r="A269" s="7"/>
      <c r="B269" s="105"/>
      <c r="G269" s="106"/>
      <c r="I269" s="105"/>
      <c r="N269" s="106"/>
      <c r="O269" s="8"/>
    </row>
    <row r="270" spans="1:15">
      <c r="A270" s="7"/>
      <c r="B270" s="105"/>
      <c r="G270" s="106"/>
      <c r="I270" s="105"/>
      <c r="N270" s="106"/>
      <c r="O270" s="8"/>
    </row>
    <row r="271" spans="1:15">
      <c r="A271" s="7"/>
      <c r="B271" s="105"/>
      <c r="G271" s="106"/>
      <c r="I271" s="105"/>
      <c r="N271" s="106"/>
      <c r="O271" s="8"/>
    </row>
    <row r="272" spans="1:15">
      <c r="A272" s="7"/>
      <c r="B272" s="105"/>
      <c r="G272" s="106"/>
      <c r="I272" s="105"/>
      <c r="N272" s="106"/>
      <c r="O272" s="8"/>
    </row>
    <row r="273" spans="1:18">
      <c r="A273" s="7"/>
      <c r="B273" s="105"/>
      <c r="G273" s="106"/>
      <c r="I273" s="105"/>
      <c r="N273" s="106"/>
      <c r="O273" s="8"/>
    </row>
    <row r="274" spans="1:18">
      <c r="A274" s="7"/>
      <c r="B274" s="105"/>
      <c r="G274" s="106"/>
      <c r="I274" s="105"/>
      <c r="N274" s="106"/>
      <c r="O274" s="8"/>
    </row>
    <row r="275" spans="1:18" ht="14.25" thickBot="1">
      <c r="A275" s="7"/>
      <c r="B275" s="110"/>
      <c r="C275" s="107"/>
      <c r="D275" s="107"/>
      <c r="E275" s="107"/>
      <c r="F275" s="107"/>
      <c r="G275" s="108"/>
      <c r="I275" s="110"/>
      <c r="J275" s="107"/>
      <c r="K275" s="107"/>
      <c r="L275" s="107"/>
      <c r="M275" s="107"/>
      <c r="N275" s="108"/>
      <c r="O275" s="8"/>
    </row>
    <row r="276" spans="1:18" ht="14.25" thickTop="1">
      <c r="A276" s="7"/>
      <c r="O276" s="8"/>
    </row>
    <row r="277" spans="1:18">
      <c r="A277" s="7"/>
      <c r="C277" s="1207" t="s">
        <v>60</v>
      </c>
      <c r="D277" s="1207"/>
      <c r="E277" s="1207"/>
      <c r="F277" s="1207"/>
      <c r="J277" s="1207" t="s">
        <v>60</v>
      </c>
      <c r="K277" s="1207"/>
      <c r="L277" s="1207"/>
      <c r="M277" s="1207"/>
      <c r="O277" s="8"/>
    </row>
    <row r="278" spans="1:18">
      <c r="A278" s="7"/>
      <c r="O278" s="8"/>
      <c r="R278" s="281"/>
    </row>
    <row r="279" spans="1:18">
      <c r="A279" s="7"/>
      <c r="O279" s="8"/>
    </row>
    <row r="280" spans="1:18" ht="14.25" thickBot="1">
      <c r="A280" s="11"/>
      <c r="B280" s="12"/>
      <c r="C280" s="12"/>
      <c r="D280" s="12"/>
      <c r="E280" s="12"/>
      <c r="F280" s="12"/>
      <c r="G280" s="12"/>
      <c r="H280" s="12"/>
      <c r="I280" s="12"/>
      <c r="J280" s="12"/>
      <c r="K280" s="12"/>
      <c r="L280" s="12"/>
      <c r="M280" s="12"/>
      <c r="N280" s="12"/>
      <c r="O280" s="13"/>
    </row>
    <row r="281" spans="1:18" ht="14.25" thickTop="1"/>
  </sheetData>
  <mergeCells count="26">
    <mergeCell ref="K37:O37"/>
    <mergeCell ref="A1:O1"/>
    <mergeCell ref="K2:O2"/>
    <mergeCell ref="C32:F32"/>
    <mergeCell ref="J32:M32"/>
    <mergeCell ref="A36:O36"/>
    <mergeCell ref="K177:O177"/>
    <mergeCell ref="C67:F67"/>
    <mergeCell ref="J67:M67"/>
    <mergeCell ref="A71:O71"/>
    <mergeCell ref="K72:O72"/>
    <mergeCell ref="A106:O106"/>
    <mergeCell ref="K107:O107"/>
    <mergeCell ref="A141:O141"/>
    <mergeCell ref="K142:O142"/>
    <mergeCell ref="C172:F172"/>
    <mergeCell ref="J172:M172"/>
    <mergeCell ref="A176:O176"/>
    <mergeCell ref="C277:F277"/>
    <mergeCell ref="J277:M277"/>
    <mergeCell ref="A211:O211"/>
    <mergeCell ref="K212:O212"/>
    <mergeCell ref="C242:F242"/>
    <mergeCell ref="J242:M242"/>
    <mergeCell ref="A246:O246"/>
    <mergeCell ref="K247:O247"/>
  </mergeCells>
  <phoneticPr fontId="4" type="noConversion"/>
  <printOptions horizontalCentered="1"/>
  <pageMargins left="0.74803149606299213" right="0.55118110236220474" top="0.78740157480314965" bottom="0.59055118110236227" header="0.51181102362204722" footer="0.51181102362204722"/>
  <pageSetup paperSize="9" scale="99" firstPageNumber="5" orientation="landscape" useFirstPageNumber="1" horizontalDpi="4294967293" r:id="rId1"/>
  <headerFooter alignWithMargins="0"/>
  <rowBreaks count="1" manualBreakCount="1">
    <brk id="35" max="16383" man="1"/>
  </rowBreaks>
  <drawing r:id="rId2"/>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0CA1D-33B5-41FF-9453-48F946251822}">
  <dimension ref="A1:AH102"/>
  <sheetViews>
    <sheetView view="pageBreakPreview" topLeftCell="A11" zoomScale="90" zoomScaleNormal="100" zoomScaleSheetLayoutView="90" workbookViewId="0">
      <selection activeCell="G17" sqref="A1:G17"/>
    </sheetView>
  </sheetViews>
  <sheetFormatPr defaultRowHeight="13.5"/>
  <cols>
    <col min="2" max="2" width="11.88671875" customWidth="1"/>
    <col min="3" max="3" width="13.5546875" customWidth="1"/>
    <col min="5" max="5" width="14.44140625" customWidth="1"/>
    <col min="6" max="6" width="10.77734375" customWidth="1"/>
    <col min="7" max="7" width="16.5546875" customWidth="1"/>
  </cols>
  <sheetData>
    <row r="1" spans="1:34" ht="39.75" customHeight="1">
      <c r="A1" s="1517" t="str">
        <f ca="1">"풀베기 표준지 조사야장 ("&amp;OFFSET(입력!$A$3,B4-1+$S$1*20,0)&amp;")"</f>
        <v>풀베기 표준지 조사야장 (1-0-8-0)</v>
      </c>
      <c r="B1" s="1518"/>
      <c r="C1" s="1518"/>
      <c r="D1" s="1518"/>
      <c r="E1" s="1518"/>
      <c r="F1" s="1518"/>
      <c r="G1" s="1519"/>
      <c r="S1" s="3">
        <f ca="1">IFERROR(IF(RIGHT(MID(CELL("filename",A1),FIND("]",CELL("filename",A1))+1,255),2)&gt;=10,RIGHT(MID(CELL("filename",A1),FIND("]",CELL("filename",A1))+1,255),2)-1,RIGHT(MID(CELL("filename",A1),FIND("]",CELL("filename",A1))+1,255),1)-1),RIGHT(MID(CELL("filename",A1),FIND("]",CELL("filename",A1))+1,255),1)-1)</f>
        <v>7</v>
      </c>
    </row>
    <row r="2" spans="1:34" ht="39.75" customHeight="1">
      <c r="A2" s="1520" t="s">
        <v>556</v>
      </c>
      <c r="B2" s="1520"/>
      <c r="C2" s="1520"/>
      <c r="D2" s="1520"/>
      <c r="E2" s="584"/>
      <c r="F2" s="584"/>
      <c r="G2" s="584"/>
    </row>
    <row r="3" spans="1:34" ht="39.75" customHeight="1">
      <c r="A3" s="579" t="s">
        <v>551</v>
      </c>
      <c r="B3" s="583">
        <f ca="1">OFFSET(입력!$B$3,B4-1+$S$1*20,2)</f>
        <v>2026</v>
      </c>
      <c r="C3" s="582" t="str">
        <f ca="1">OFFSET(입력!$B$3,B4-1+$S$1*20,3)</f>
        <v>05.26-06.04</v>
      </c>
      <c r="D3" s="579" t="s">
        <v>550</v>
      </c>
      <c r="E3" s="1505">
        <f ca="1">OFFSET(입력!$B$3,B4-1+$S$1*20,1)</f>
        <v>0</v>
      </c>
      <c r="F3" s="1506"/>
      <c r="G3" s="1507"/>
      <c r="AC3" s="578" t="s">
        <v>342</v>
      </c>
      <c r="AD3">
        <f>COUNTIF(입력!$J$3:$J$142,AC3)</f>
        <v>26</v>
      </c>
      <c r="AH3" s="578">
        <f>COUNTIF(입력!$J$3:$J$142,AC3)</f>
        <v>26</v>
      </c>
    </row>
    <row r="4" spans="1:34" ht="39.75" customHeight="1">
      <c r="A4" s="579" t="s">
        <v>547</v>
      </c>
      <c r="B4" s="1504">
        <f>ROUNDDOWN(ROW()/17,0)+1</f>
        <v>1</v>
      </c>
      <c r="C4" s="1504"/>
      <c r="D4" s="579" t="s">
        <v>546</v>
      </c>
      <c r="E4" s="579" t="s">
        <v>545</v>
      </c>
      <c r="F4" s="579" t="s">
        <v>544</v>
      </c>
      <c r="G4" s="585">
        <f ca="1">OFFSET(입력!$B$3,B4-1+$S$1*20,4)</f>
        <v>0.02</v>
      </c>
      <c r="AC4" s="578"/>
      <c r="AD4">
        <f>COUNTIF(입력!$J$3:$J$142,AC4)</f>
        <v>95</v>
      </c>
      <c r="AH4" s="578"/>
    </row>
    <row r="5" spans="1:34" ht="39.75" customHeight="1">
      <c r="A5" s="579" t="s">
        <v>571</v>
      </c>
      <c r="B5" s="580" t="s">
        <v>542</v>
      </c>
      <c r="C5" s="581" t="e">
        <f ca="1">ROUND(OFFSET(입력!$B$3,B4-1+$S$1*20,10),0)</f>
        <v>#N/A</v>
      </c>
      <c r="D5" s="581" t="s">
        <v>541</v>
      </c>
      <c r="E5" s="581" t="e">
        <f ca="1">ROUND(OFFSET(입력!$B$3,B4-1+$S$1*20,11),0)</f>
        <v>#N/A</v>
      </c>
      <c r="F5" s="579" t="s">
        <v>540</v>
      </c>
      <c r="G5" s="579" t="s">
        <v>572</v>
      </c>
      <c r="AC5" s="578"/>
      <c r="AD5">
        <f>COUNTIF(입력!$J$3:$J$142,AC5)</f>
        <v>95</v>
      </c>
      <c r="AH5" s="578"/>
    </row>
    <row r="6" spans="1:34" ht="39.75" customHeight="1">
      <c r="A6" s="579" t="s">
        <v>408</v>
      </c>
      <c r="B6" s="1504">
        <f ca="1">OFFSET(입력!$B$3,B4-1+$S$1*20,8)</f>
        <v>0</v>
      </c>
      <c r="C6" s="1504"/>
      <c r="D6" s="579" t="s">
        <v>536</v>
      </c>
      <c r="E6" s="586">
        <f ca="1">OFFSET(입력!$B$3,B4-1+$S$1*20,7)</f>
        <v>0</v>
      </c>
      <c r="F6" s="579" t="s">
        <v>535</v>
      </c>
      <c r="G6" s="579" t="str">
        <f ca="1">OFFSET(입력!$B$3,B4-1+$S$1*20,9)</f>
        <v>중묘</v>
      </c>
      <c r="AC6" s="578"/>
      <c r="AD6">
        <f>COUNTIF(입력!$J$3:$J$142,AC6)</f>
        <v>95</v>
      </c>
    </row>
    <row r="7" spans="1:34" ht="39.75" customHeight="1">
      <c r="A7" s="1504" t="s">
        <v>509</v>
      </c>
      <c r="B7" s="1504"/>
      <c r="C7" s="1504" t="s">
        <v>533</v>
      </c>
      <c r="D7" s="1504"/>
      <c r="E7" s="1504"/>
      <c r="F7" s="1504"/>
      <c r="G7" s="579" t="s">
        <v>6</v>
      </c>
      <c r="AD7">
        <f>COUNTIF(입력!$J$3:$J$142,AC7)</f>
        <v>95</v>
      </c>
    </row>
    <row r="8" spans="1:34" ht="80.099999999999994" customHeight="1">
      <c r="A8" s="1515" t="s">
        <v>307</v>
      </c>
      <c r="B8" s="579" t="s">
        <v>308</v>
      </c>
      <c r="C8" s="1505">
        <f ca="1">OFFSET(입력!$B$3,B4-1+$S$1*20,12)</f>
        <v>0</v>
      </c>
      <c r="D8" s="1506"/>
      <c r="E8" s="1506"/>
      <c r="F8" s="1507"/>
      <c r="G8" s="579"/>
      <c r="AD8">
        <f>COUNTIF(입력!$J$3:$J$142,AC8)</f>
        <v>95</v>
      </c>
    </row>
    <row r="9" spans="1:34" ht="80.099999999999994" customHeight="1">
      <c r="A9" s="1516"/>
      <c r="B9" s="579" t="s">
        <v>309</v>
      </c>
      <c r="C9" s="1505">
        <f ca="1">OFFSET(입력!$B$3,B4-1+$S$1*20,13)</f>
        <v>0</v>
      </c>
      <c r="D9" s="1506"/>
      <c r="E9" s="1506"/>
      <c r="F9" s="1507"/>
      <c r="G9" s="579"/>
      <c r="AD9">
        <f>COUNTIF(입력!$J$3:$J$142,AC9)</f>
        <v>95</v>
      </c>
    </row>
    <row r="10" spans="1:34" ht="35.1" customHeight="1">
      <c r="A10" s="1509" t="s">
        <v>525</v>
      </c>
      <c r="B10" s="1510"/>
      <c r="C10" s="1505" t="s">
        <v>524</v>
      </c>
      <c r="D10" s="1506"/>
      <c r="E10" s="1506"/>
      <c r="F10" s="1507"/>
      <c r="G10" s="579" t="str">
        <f ca="1">IF(OFFSET(입력!$B$3,B4-1+$S$1*20,14)="제거대상의 대부분이 목본류","(○)","")</f>
        <v/>
      </c>
      <c r="AD10">
        <f>COUNTIF(입력!$J$3:$J$142,AC10)</f>
        <v>95</v>
      </c>
    </row>
    <row r="11" spans="1:34" ht="35.1" customHeight="1">
      <c r="A11" s="1511"/>
      <c r="B11" s="1512"/>
      <c r="C11" s="1505" t="s">
        <v>523</v>
      </c>
      <c r="D11" s="1506"/>
      <c r="E11" s="1506"/>
      <c r="F11" s="1507"/>
      <c r="G11" s="579" t="str">
        <f ca="1">IF(OFFSET(입력!$B$3,B4-1+$S$1*20,14)="제거대상의 대부분이 초본류","(○)","")</f>
        <v/>
      </c>
      <c r="AD11">
        <f>COUNTIF(입력!$J$3:$J$142,AC11)</f>
        <v>95</v>
      </c>
    </row>
    <row r="12" spans="1:34" ht="35.1" customHeight="1">
      <c r="A12" s="1513"/>
      <c r="B12" s="1514"/>
      <c r="C12" s="1505" t="s">
        <v>521</v>
      </c>
      <c r="D12" s="1506"/>
      <c r="E12" s="1506"/>
      <c r="F12" s="1507"/>
      <c r="G12" s="579" t="str">
        <f ca="1">IF(OFFSET(입력!$B$3,B4-1+$S$1*20,14)="제거대상은 목본류+초본류 혼합","(○)","")</f>
        <v>(○)</v>
      </c>
      <c r="AD12">
        <f>COUNTIF(입력!$J$3:$J$142,AC12)</f>
        <v>95</v>
      </c>
    </row>
    <row r="13" spans="1:34" ht="35.1" customHeight="1">
      <c r="A13" s="1509" t="s">
        <v>555</v>
      </c>
      <c r="B13" s="1510"/>
      <c r="C13" s="1505" t="s">
        <v>520</v>
      </c>
      <c r="D13" s="1506"/>
      <c r="E13" s="1506"/>
      <c r="F13" s="1507"/>
      <c r="G13" s="579" t="str">
        <f ca="1">IF(OFFSET(입력!$B$3,B4-1+$S$1*20,15)="조림 당해 연도","(○)","")</f>
        <v/>
      </c>
      <c r="AD13">
        <f>COUNTIF(입력!$J$3:$J$142,AC13)</f>
        <v>95</v>
      </c>
    </row>
    <row r="14" spans="1:34" ht="35.1" customHeight="1">
      <c r="A14" s="1511"/>
      <c r="B14" s="1512"/>
      <c r="C14" s="1505" t="s">
        <v>518</v>
      </c>
      <c r="D14" s="1506"/>
      <c r="E14" s="1506"/>
      <c r="F14" s="1507"/>
      <c r="G14" s="579" t="str">
        <f ca="1">IF(OFFSET(입력!$B$3,B4-1+$S$1*20,15)="조림 2년 차","(○)","")</f>
        <v>(○)</v>
      </c>
      <c r="AD14">
        <f>COUNTIF(입력!$J$3:$J$142,AC14)</f>
        <v>95</v>
      </c>
    </row>
    <row r="15" spans="1:34" ht="35.1" customHeight="1">
      <c r="A15" s="1513"/>
      <c r="B15" s="1514"/>
      <c r="C15" s="1505" t="s">
        <v>516</v>
      </c>
      <c r="D15" s="1506"/>
      <c r="E15" s="1506"/>
      <c r="F15" s="1507"/>
      <c r="G15" s="579" t="str">
        <f ca="1">IF(OFFSET(입력!$B$3,B4-1+$S$1*20,15)="조림 3년 차 이상","(○)","")</f>
        <v/>
      </c>
      <c r="AD15">
        <f>COUNTIF(입력!$J$3:$J$142,AC15)</f>
        <v>95</v>
      </c>
    </row>
    <row r="16" spans="1:34" ht="105.75" customHeight="1">
      <c r="A16" s="1504" t="s">
        <v>297</v>
      </c>
      <c r="B16" s="1504"/>
      <c r="C16" s="1505"/>
      <c r="D16" s="1506"/>
      <c r="E16" s="1506"/>
      <c r="F16" s="1506"/>
      <c r="G16" s="1507"/>
      <c r="AD16">
        <f>COUNTIF(입력!$J$3:$J$142,AC16)</f>
        <v>95</v>
      </c>
    </row>
    <row r="17" spans="1:34" ht="39.75" customHeight="1">
      <c r="A17" s="1508" t="s">
        <v>558</v>
      </c>
      <c r="B17" s="1508"/>
      <c r="C17" s="1508"/>
      <c r="D17" s="1508"/>
      <c r="AD17">
        <f>COUNTIF(입력!$J$3:$J$142,AC17)</f>
        <v>95</v>
      </c>
    </row>
    <row r="18" spans="1:34" ht="39.75" customHeight="1">
      <c r="A18" s="1517" t="str">
        <f ca="1">"풀베기 표준지 조사야장 ("&amp;OFFSET(입력!$A$3,B21-1+$S$1*20,0)&amp;")"</f>
        <v>풀베기 표준지 조사야장 (0)</v>
      </c>
      <c r="B18" s="1518"/>
      <c r="C18" s="1518"/>
      <c r="D18" s="1518"/>
      <c r="E18" s="1518"/>
      <c r="F18" s="1518"/>
      <c r="G18" s="1519"/>
      <c r="S18" s="3">
        <f ca="1">IFERROR(IF(RIGHT(MID(CELL("filename",A18),FIND("]",CELL("filename",A18))+1,255),2)&gt;=10,RIGHT(MID(CELL("filename",A18),FIND("]",CELL("filename",A18))+1,255),2)-1,RIGHT(MID(CELL("filename",A18),FIND("]",CELL("filename",A18))+1,255),1)-1),RIGHT(MID(CELL("filename",A18),FIND("]",CELL("filename",A18))+1,255),1)-1)</f>
        <v>7</v>
      </c>
    </row>
    <row r="19" spans="1:34" ht="39.75" customHeight="1">
      <c r="A19" s="1520" t="s">
        <v>556</v>
      </c>
      <c r="B19" s="1520"/>
      <c r="C19" s="1520"/>
      <c r="D19" s="1520"/>
      <c r="E19" s="584"/>
      <c r="F19" s="584"/>
      <c r="G19" s="584"/>
    </row>
    <row r="20" spans="1:34" ht="39.75" customHeight="1">
      <c r="A20" s="579" t="s">
        <v>551</v>
      </c>
      <c r="B20" s="583">
        <f ca="1">OFFSET(입력!$B$3,B21-1+$S$1*20,2)</f>
        <v>0</v>
      </c>
      <c r="C20" s="582">
        <f ca="1">OFFSET(입력!$B$3,B21-1+$S$1*20,3)</f>
        <v>0</v>
      </c>
      <c r="D20" s="579" t="s">
        <v>550</v>
      </c>
      <c r="E20" s="1505">
        <f ca="1">OFFSET(입력!$B$3,B21-1+$S$1*20,1)</f>
        <v>0</v>
      </c>
      <c r="F20" s="1506"/>
      <c r="G20" s="1507"/>
      <c r="AC20" s="578" t="s">
        <v>342</v>
      </c>
      <c r="AD20">
        <f>COUNTIF(입력!$J$3:$J$142,AC20)</f>
        <v>26</v>
      </c>
      <c r="AH20" s="578">
        <f>COUNTIF(입력!$J$3:$J$142,AC20)</f>
        <v>26</v>
      </c>
    </row>
    <row r="21" spans="1:34" ht="39.75" customHeight="1">
      <c r="A21" s="579" t="s">
        <v>547</v>
      </c>
      <c r="B21" s="1504">
        <f>ROUNDDOWN(ROW()/17,0)+1</f>
        <v>2</v>
      </c>
      <c r="C21" s="1504"/>
      <c r="D21" s="579" t="s">
        <v>546</v>
      </c>
      <c r="E21" s="579" t="s">
        <v>545</v>
      </c>
      <c r="F21" s="579" t="s">
        <v>544</v>
      </c>
      <c r="G21" s="585">
        <f ca="1">OFFSET(입력!$B$3,B21-1+$S$1*20,4)</f>
        <v>0</v>
      </c>
      <c r="AC21" s="578"/>
      <c r="AD21">
        <f>COUNTIF(입력!$J$3:$J$142,AC21)</f>
        <v>95</v>
      </c>
      <c r="AH21" s="578"/>
    </row>
    <row r="22" spans="1:34" ht="39.75" customHeight="1">
      <c r="A22" s="579" t="s">
        <v>571</v>
      </c>
      <c r="B22" s="580" t="s">
        <v>542</v>
      </c>
      <c r="C22" s="581">
        <f ca="1">ROUND(OFFSET(입력!$B$3,B21-1+$S$1*20,10),0)</f>
        <v>0</v>
      </c>
      <c r="D22" s="581" t="s">
        <v>541</v>
      </c>
      <c r="E22" s="581">
        <f ca="1">ROUND(OFFSET(입력!$B$3,B21-1+$S$1*20,11),0)</f>
        <v>0</v>
      </c>
      <c r="F22" s="579" t="s">
        <v>540</v>
      </c>
      <c r="G22" s="579" t="s">
        <v>572</v>
      </c>
      <c r="AC22" s="578"/>
      <c r="AD22">
        <f>COUNTIF(입력!$J$3:$J$142,AC22)</f>
        <v>95</v>
      </c>
      <c r="AH22" s="578"/>
    </row>
    <row r="23" spans="1:34" ht="39.75" customHeight="1">
      <c r="A23" s="579" t="s">
        <v>408</v>
      </c>
      <c r="B23" s="1504">
        <f ca="1">OFFSET(입력!$B$3,B21-1+$S$1*20,8)</f>
        <v>0</v>
      </c>
      <c r="C23" s="1504"/>
      <c r="D23" s="579" t="s">
        <v>536</v>
      </c>
      <c r="E23" s="586">
        <f ca="1">OFFSET(입력!$B$3,B21-1+$S$1*20,7)</f>
        <v>0</v>
      </c>
      <c r="F23" s="579" t="s">
        <v>535</v>
      </c>
      <c r="G23" s="579">
        <f ca="1">OFFSET(입력!$B$3,B21-1+$S$1*20,9)</f>
        <v>0</v>
      </c>
      <c r="AC23" s="578"/>
      <c r="AD23">
        <f>COUNTIF(입력!$J$3:$J$142,AC23)</f>
        <v>95</v>
      </c>
    </row>
    <row r="24" spans="1:34" ht="39.75" customHeight="1">
      <c r="A24" s="1504" t="s">
        <v>509</v>
      </c>
      <c r="B24" s="1504"/>
      <c r="C24" s="1504" t="s">
        <v>533</v>
      </c>
      <c r="D24" s="1504"/>
      <c r="E24" s="1504"/>
      <c r="F24" s="1504"/>
      <c r="G24" s="579" t="s">
        <v>6</v>
      </c>
      <c r="AD24">
        <f>COUNTIF(입력!$J$3:$J$142,AC24)</f>
        <v>95</v>
      </c>
    </row>
    <row r="25" spans="1:34" ht="80.099999999999994" customHeight="1">
      <c r="A25" s="1515" t="s">
        <v>307</v>
      </c>
      <c r="B25" s="579" t="s">
        <v>308</v>
      </c>
      <c r="C25" s="1505">
        <f ca="1">OFFSET(입력!$B$3,B21-1+$S$1*20,12)</f>
        <v>0</v>
      </c>
      <c r="D25" s="1506"/>
      <c r="E25" s="1506"/>
      <c r="F25" s="1507"/>
      <c r="G25" s="579"/>
      <c r="AD25">
        <f>COUNTIF(입력!$J$3:$J$142,AC25)</f>
        <v>95</v>
      </c>
    </row>
    <row r="26" spans="1:34" ht="80.099999999999994" customHeight="1">
      <c r="A26" s="1516"/>
      <c r="B26" s="579" t="s">
        <v>309</v>
      </c>
      <c r="C26" s="1505">
        <f ca="1">OFFSET(입력!$B$3,B21-1+$S$1*20,13)</f>
        <v>0</v>
      </c>
      <c r="D26" s="1506"/>
      <c r="E26" s="1506"/>
      <c r="F26" s="1507"/>
      <c r="G26" s="579"/>
      <c r="AD26">
        <f>COUNTIF(입력!$J$3:$J$142,AC26)</f>
        <v>95</v>
      </c>
    </row>
    <row r="27" spans="1:34" ht="35.1" customHeight="1">
      <c r="A27" s="1509" t="s">
        <v>525</v>
      </c>
      <c r="B27" s="1510"/>
      <c r="C27" s="1505" t="s">
        <v>524</v>
      </c>
      <c r="D27" s="1506"/>
      <c r="E27" s="1506"/>
      <c r="F27" s="1507"/>
      <c r="G27" s="579" t="str">
        <f ca="1">IF(OFFSET(입력!$B$3,B21-1+$S$1*20,14)="제거대상의 대부분이 목본류","(○)","")</f>
        <v/>
      </c>
      <c r="AD27">
        <f>COUNTIF(입력!$J$3:$J$142,AC27)</f>
        <v>95</v>
      </c>
    </row>
    <row r="28" spans="1:34" ht="35.1" customHeight="1">
      <c r="A28" s="1511"/>
      <c r="B28" s="1512"/>
      <c r="C28" s="1505" t="s">
        <v>523</v>
      </c>
      <c r="D28" s="1506"/>
      <c r="E28" s="1506"/>
      <c r="F28" s="1507"/>
      <c r="G28" s="579" t="str">
        <f ca="1">IF(OFFSET(입력!$B$3,B21-1+$S$1*20,14)="제거대상의 대부분이 초본류","(○)","")</f>
        <v/>
      </c>
      <c r="AD28">
        <f>COUNTIF(입력!$J$3:$J$142,AC28)</f>
        <v>95</v>
      </c>
    </row>
    <row r="29" spans="1:34" ht="35.1" customHeight="1">
      <c r="A29" s="1513"/>
      <c r="B29" s="1514"/>
      <c r="C29" s="1505" t="s">
        <v>521</v>
      </c>
      <c r="D29" s="1506"/>
      <c r="E29" s="1506"/>
      <c r="F29" s="1507"/>
      <c r="G29" s="579" t="str">
        <f ca="1">IF(OFFSET(입력!$B$3,B21-1+$S$1*20,14)="제거대상은 목본류+초본류 혼합","(○)","")</f>
        <v/>
      </c>
      <c r="AD29">
        <f>COUNTIF(입력!$J$3:$J$142,AC29)</f>
        <v>95</v>
      </c>
    </row>
    <row r="30" spans="1:34" ht="35.1" customHeight="1">
      <c r="A30" s="1509" t="s">
        <v>555</v>
      </c>
      <c r="B30" s="1510"/>
      <c r="C30" s="1505" t="s">
        <v>520</v>
      </c>
      <c r="D30" s="1506"/>
      <c r="E30" s="1506"/>
      <c r="F30" s="1507"/>
      <c r="G30" s="579" t="str">
        <f ca="1">IF(OFFSET(입력!$B$3,B21-1+$S$1*20,15)="조림 당해 연도","(○)","")</f>
        <v/>
      </c>
      <c r="AD30">
        <f>COUNTIF(입력!$J$3:$J$142,AC30)</f>
        <v>95</v>
      </c>
    </row>
    <row r="31" spans="1:34" ht="35.1" customHeight="1">
      <c r="A31" s="1511"/>
      <c r="B31" s="1512"/>
      <c r="C31" s="1505" t="s">
        <v>518</v>
      </c>
      <c r="D31" s="1506"/>
      <c r="E31" s="1506"/>
      <c r="F31" s="1507"/>
      <c r="G31" s="579" t="str">
        <f ca="1">IF(OFFSET(입력!$B$3,B21-1+$S$1*20,15)="조림 2년 차","(○)","")</f>
        <v/>
      </c>
      <c r="AD31">
        <f>COUNTIF(입력!$J$3:$J$142,AC31)</f>
        <v>95</v>
      </c>
    </row>
    <row r="32" spans="1:34" ht="35.1" customHeight="1">
      <c r="A32" s="1513"/>
      <c r="B32" s="1514"/>
      <c r="C32" s="1505" t="s">
        <v>516</v>
      </c>
      <c r="D32" s="1506"/>
      <c r="E32" s="1506"/>
      <c r="F32" s="1507"/>
      <c r="G32" s="579" t="str">
        <f ca="1">IF(OFFSET(입력!$B$3,B21-1+$S$1*20,15)="조림 3년 차 이상","(○)","")</f>
        <v/>
      </c>
      <c r="AD32">
        <f>COUNTIF(입력!$J$3:$J$142,AC32)</f>
        <v>95</v>
      </c>
    </row>
    <row r="33" spans="1:34" ht="105.75" customHeight="1">
      <c r="A33" s="1504" t="s">
        <v>297</v>
      </c>
      <c r="B33" s="1504"/>
      <c r="C33" s="1505"/>
      <c r="D33" s="1506"/>
      <c r="E33" s="1506"/>
      <c r="F33" s="1506"/>
      <c r="G33" s="1507"/>
      <c r="AD33">
        <f>COUNTIF(입력!$J$3:$J$142,AC33)</f>
        <v>95</v>
      </c>
    </row>
    <row r="34" spans="1:34" ht="39.75" customHeight="1">
      <c r="A34" s="1508" t="s">
        <v>558</v>
      </c>
      <c r="B34" s="1508"/>
      <c r="C34" s="1508"/>
      <c r="D34" s="1508"/>
      <c r="AD34">
        <f>COUNTIF(입력!$J$3:$J$142,AC34)</f>
        <v>95</v>
      </c>
    </row>
    <row r="35" spans="1:34" ht="39.75" customHeight="1">
      <c r="A35" s="1517" t="str">
        <f ca="1">"풀베기 표준지 조사야장 ("&amp;OFFSET(입력!$A$3,B38-1+$S$1*20,0)&amp;")"</f>
        <v>풀베기 표준지 조사야장 (0)</v>
      </c>
      <c r="B35" s="1518"/>
      <c r="C35" s="1518"/>
      <c r="D35" s="1518"/>
      <c r="E35" s="1518"/>
      <c r="F35" s="1518"/>
      <c r="G35" s="1519"/>
      <c r="S35" s="3">
        <f ca="1">IFERROR(IF(RIGHT(MID(CELL("filename",A35),FIND("]",CELL("filename",A35))+1,255),2)&gt;=10,RIGHT(MID(CELL("filename",A35),FIND("]",CELL("filename",A35))+1,255),2)-1,RIGHT(MID(CELL("filename",A35),FIND("]",CELL("filename",A35))+1,255),1)-1),RIGHT(MID(CELL("filename",A35),FIND("]",CELL("filename",A35))+1,255),1)-1)</f>
        <v>7</v>
      </c>
    </row>
    <row r="36" spans="1:34" ht="39.75" customHeight="1">
      <c r="A36" s="1520" t="s">
        <v>556</v>
      </c>
      <c r="B36" s="1520"/>
      <c r="C36" s="1520"/>
      <c r="D36" s="1520"/>
      <c r="E36" s="584"/>
      <c r="F36" s="584"/>
      <c r="G36" s="584"/>
    </row>
    <row r="37" spans="1:34" ht="39.75" customHeight="1">
      <c r="A37" s="579" t="s">
        <v>551</v>
      </c>
      <c r="B37" s="583">
        <f ca="1">OFFSET(입력!$B$3,B38-1+$S$1*20,2)</f>
        <v>0</v>
      </c>
      <c r="C37" s="582">
        <f ca="1">OFFSET(입력!$B$3,B38-1+$S$1*20,3)</f>
        <v>0</v>
      </c>
      <c r="D37" s="579" t="s">
        <v>550</v>
      </c>
      <c r="E37" s="1505">
        <f ca="1">OFFSET(입력!$B$3,B38-1+$S$1*20,1)</f>
        <v>0</v>
      </c>
      <c r="F37" s="1506"/>
      <c r="G37" s="1507"/>
      <c r="AC37" s="578" t="s">
        <v>342</v>
      </c>
      <c r="AD37">
        <f>COUNTIF(입력!$J$3:$J$142,AC37)</f>
        <v>26</v>
      </c>
      <c r="AH37" s="578">
        <f>COUNTIF(입력!$J$3:$J$142,AC37)</f>
        <v>26</v>
      </c>
    </row>
    <row r="38" spans="1:34" ht="39.75" customHeight="1">
      <c r="A38" s="579" t="s">
        <v>547</v>
      </c>
      <c r="B38" s="1504">
        <f>ROUNDDOWN(ROW()/17,0)+1</f>
        <v>3</v>
      </c>
      <c r="C38" s="1504"/>
      <c r="D38" s="579" t="s">
        <v>546</v>
      </c>
      <c r="E38" s="579" t="s">
        <v>545</v>
      </c>
      <c r="F38" s="579" t="s">
        <v>544</v>
      </c>
      <c r="G38" s="585">
        <f ca="1">OFFSET(입력!$B$3,B38-1+$S$1*20,4)</f>
        <v>0</v>
      </c>
      <c r="AC38" s="578"/>
      <c r="AD38">
        <f>COUNTIF(입력!$J$3:$J$142,AC38)</f>
        <v>95</v>
      </c>
      <c r="AH38" s="578"/>
    </row>
    <row r="39" spans="1:34" ht="39.75" customHeight="1">
      <c r="A39" s="579" t="s">
        <v>571</v>
      </c>
      <c r="B39" s="580" t="s">
        <v>542</v>
      </c>
      <c r="C39" s="581">
        <f ca="1">ROUND(OFFSET(입력!$B$3,B38-1+$S$1*20,10),0)</f>
        <v>0</v>
      </c>
      <c r="D39" s="581" t="s">
        <v>541</v>
      </c>
      <c r="E39" s="581">
        <f ca="1">ROUND(OFFSET(입력!$B$3,B38-1+$S$1*20,11),0)</f>
        <v>0</v>
      </c>
      <c r="F39" s="579" t="s">
        <v>540</v>
      </c>
      <c r="G39" s="579" t="s">
        <v>572</v>
      </c>
      <c r="AC39" s="578"/>
      <c r="AD39">
        <f>COUNTIF(입력!$J$3:$J$142,AC39)</f>
        <v>95</v>
      </c>
      <c r="AH39" s="578"/>
    </row>
    <row r="40" spans="1:34" ht="39.75" customHeight="1">
      <c r="A40" s="579" t="s">
        <v>408</v>
      </c>
      <c r="B40" s="1504">
        <f ca="1">OFFSET(입력!$B$3,B38-1+$S$1*20,8)</f>
        <v>0</v>
      </c>
      <c r="C40" s="1504"/>
      <c r="D40" s="579" t="s">
        <v>536</v>
      </c>
      <c r="E40" s="586">
        <f ca="1">OFFSET(입력!$B$3,B38-1+$S$1*20,7)</f>
        <v>0</v>
      </c>
      <c r="F40" s="579" t="s">
        <v>535</v>
      </c>
      <c r="G40" s="579">
        <f ca="1">OFFSET(입력!$B$3,B38-1+$S$1*20,9)</f>
        <v>0</v>
      </c>
      <c r="AC40" s="578"/>
      <c r="AD40">
        <f>COUNTIF(입력!$J$3:$J$142,AC40)</f>
        <v>95</v>
      </c>
    </row>
    <row r="41" spans="1:34" ht="39.75" customHeight="1">
      <c r="A41" s="1504" t="s">
        <v>509</v>
      </c>
      <c r="B41" s="1504"/>
      <c r="C41" s="1504" t="s">
        <v>533</v>
      </c>
      <c r="D41" s="1504"/>
      <c r="E41" s="1504"/>
      <c r="F41" s="1504"/>
      <c r="G41" s="579" t="s">
        <v>6</v>
      </c>
      <c r="AD41">
        <f>COUNTIF(입력!$J$3:$J$142,AC41)</f>
        <v>95</v>
      </c>
    </row>
    <row r="42" spans="1:34" ht="80.099999999999994" customHeight="1">
      <c r="A42" s="1515" t="s">
        <v>307</v>
      </c>
      <c r="B42" s="579" t="s">
        <v>308</v>
      </c>
      <c r="C42" s="1505">
        <f ca="1">OFFSET(입력!$B$3,B38-1+$S$1*20,12)</f>
        <v>0</v>
      </c>
      <c r="D42" s="1506"/>
      <c r="E42" s="1506"/>
      <c r="F42" s="1507"/>
      <c r="G42" s="579"/>
      <c r="AD42">
        <f>COUNTIF(입력!$J$3:$J$142,AC42)</f>
        <v>95</v>
      </c>
    </row>
    <row r="43" spans="1:34" ht="80.099999999999994" customHeight="1">
      <c r="A43" s="1516"/>
      <c r="B43" s="579" t="s">
        <v>309</v>
      </c>
      <c r="C43" s="1505">
        <f ca="1">OFFSET(입력!$B$3,B38-1+$S$1*20,13)</f>
        <v>0</v>
      </c>
      <c r="D43" s="1506"/>
      <c r="E43" s="1506"/>
      <c r="F43" s="1507"/>
      <c r="G43" s="579"/>
      <c r="AD43">
        <f>COUNTIF(입력!$J$3:$J$142,AC43)</f>
        <v>95</v>
      </c>
    </row>
    <row r="44" spans="1:34" ht="35.1" customHeight="1">
      <c r="A44" s="1509" t="s">
        <v>525</v>
      </c>
      <c r="B44" s="1510"/>
      <c r="C44" s="1505" t="s">
        <v>524</v>
      </c>
      <c r="D44" s="1506"/>
      <c r="E44" s="1506"/>
      <c r="F44" s="1507"/>
      <c r="G44" s="579" t="str">
        <f ca="1">IF(OFFSET(입력!$B$3,B38-1+$S$1*20,14)="제거대상의 대부분이 목본류","(○)","")</f>
        <v/>
      </c>
      <c r="AD44">
        <f>COUNTIF(입력!$J$3:$J$142,AC44)</f>
        <v>95</v>
      </c>
    </row>
    <row r="45" spans="1:34" ht="35.1" customHeight="1">
      <c r="A45" s="1511"/>
      <c r="B45" s="1512"/>
      <c r="C45" s="1505" t="s">
        <v>523</v>
      </c>
      <c r="D45" s="1506"/>
      <c r="E45" s="1506"/>
      <c r="F45" s="1507"/>
      <c r="G45" s="579" t="str">
        <f ca="1">IF(OFFSET(입력!$B$3,B38-1+$S$1*20,14)="제거대상의 대부분이 초본류","(○)","")</f>
        <v/>
      </c>
      <c r="AD45">
        <f>COUNTIF(입력!$J$3:$J$142,AC45)</f>
        <v>95</v>
      </c>
    </row>
    <row r="46" spans="1:34" ht="35.1" customHeight="1">
      <c r="A46" s="1513"/>
      <c r="B46" s="1514"/>
      <c r="C46" s="1505" t="s">
        <v>521</v>
      </c>
      <c r="D46" s="1506"/>
      <c r="E46" s="1506"/>
      <c r="F46" s="1507"/>
      <c r="G46" s="579" t="str">
        <f ca="1">IF(OFFSET(입력!$B$3,B38-1+$S$1*20,14)="제거대상은 목본류+초본류 혼합","(○)","")</f>
        <v/>
      </c>
      <c r="AD46">
        <f>COUNTIF(입력!$J$3:$J$142,AC46)</f>
        <v>95</v>
      </c>
    </row>
    <row r="47" spans="1:34" ht="35.1" customHeight="1">
      <c r="A47" s="1509" t="s">
        <v>555</v>
      </c>
      <c r="B47" s="1510"/>
      <c r="C47" s="1505" t="s">
        <v>520</v>
      </c>
      <c r="D47" s="1506"/>
      <c r="E47" s="1506"/>
      <c r="F47" s="1507"/>
      <c r="G47" s="579" t="str">
        <f ca="1">IF(OFFSET(입력!$B$3,B38-1+$S$1*20,15)="조림 당해 연도","(○)","")</f>
        <v/>
      </c>
      <c r="AD47">
        <f>COUNTIF(입력!$J$3:$J$142,AC47)</f>
        <v>95</v>
      </c>
    </row>
    <row r="48" spans="1:34" ht="35.1" customHeight="1">
      <c r="A48" s="1511"/>
      <c r="B48" s="1512"/>
      <c r="C48" s="1505" t="s">
        <v>518</v>
      </c>
      <c r="D48" s="1506"/>
      <c r="E48" s="1506"/>
      <c r="F48" s="1507"/>
      <c r="G48" s="579" t="str">
        <f ca="1">IF(OFFSET(입력!$B$3,B38-1+$S$1*20,15)="조림 2년 차","(○)","")</f>
        <v/>
      </c>
      <c r="AD48">
        <f>COUNTIF(입력!$J$3:$J$142,AC48)</f>
        <v>95</v>
      </c>
    </row>
    <row r="49" spans="1:34" ht="35.1" customHeight="1">
      <c r="A49" s="1513"/>
      <c r="B49" s="1514"/>
      <c r="C49" s="1505" t="s">
        <v>516</v>
      </c>
      <c r="D49" s="1506"/>
      <c r="E49" s="1506"/>
      <c r="F49" s="1507"/>
      <c r="G49" s="579" t="str">
        <f ca="1">IF(OFFSET(입력!$B$3,B38-1+$S$1*20,15)="조림 3년 차 이상","(○)","")</f>
        <v/>
      </c>
      <c r="AD49">
        <f>COUNTIF(입력!$J$3:$J$142,AC49)</f>
        <v>95</v>
      </c>
    </row>
    <row r="50" spans="1:34" ht="105.75" customHeight="1">
      <c r="A50" s="1504" t="s">
        <v>297</v>
      </c>
      <c r="B50" s="1504"/>
      <c r="C50" s="1505"/>
      <c r="D50" s="1506"/>
      <c r="E50" s="1506"/>
      <c r="F50" s="1506"/>
      <c r="G50" s="1507"/>
      <c r="AD50">
        <f>COUNTIF(입력!$J$3:$J$142,AC50)</f>
        <v>95</v>
      </c>
    </row>
    <row r="51" spans="1:34" ht="39.75" customHeight="1">
      <c r="A51" s="1508" t="s">
        <v>558</v>
      </c>
      <c r="B51" s="1508"/>
      <c r="C51" s="1508"/>
      <c r="D51" s="1508"/>
      <c r="AD51">
        <f>COUNTIF(입력!$J$3:$J$142,AC51)</f>
        <v>95</v>
      </c>
    </row>
    <row r="52" spans="1:34" ht="39.75" customHeight="1">
      <c r="A52" s="1517" t="str">
        <f ca="1">"풀베기 표준지 조사야장 ("&amp;OFFSET(입력!$A$3,B55-1+$S$1*20,0)&amp;")"</f>
        <v>풀베기 표준지 조사야장 (0)</v>
      </c>
      <c r="B52" s="1518"/>
      <c r="C52" s="1518"/>
      <c r="D52" s="1518"/>
      <c r="E52" s="1518"/>
      <c r="F52" s="1518"/>
      <c r="G52" s="1519"/>
      <c r="S52" s="3">
        <f ca="1">IFERROR(IF(RIGHT(MID(CELL("filename",A52),FIND("]",CELL("filename",A52))+1,255),2)&gt;=10,RIGHT(MID(CELL("filename",A52),FIND("]",CELL("filename",A52))+1,255),2)-1,RIGHT(MID(CELL("filename",A52),FIND("]",CELL("filename",A52))+1,255),1)-1),RIGHT(MID(CELL("filename",A52),FIND("]",CELL("filename",A52))+1,255),1)-1)</f>
        <v>7</v>
      </c>
    </row>
    <row r="53" spans="1:34" ht="39.75" customHeight="1">
      <c r="A53" s="1520" t="s">
        <v>556</v>
      </c>
      <c r="B53" s="1520"/>
      <c r="C53" s="1520"/>
      <c r="D53" s="1520"/>
      <c r="E53" s="584"/>
      <c r="F53" s="584"/>
      <c r="G53" s="584"/>
    </row>
    <row r="54" spans="1:34" ht="39.75" customHeight="1">
      <c r="A54" s="579" t="s">
        <v>551</v>
      </c>
      <c r="B54" s="583">
        <f ca="1">OFFSET(입력!$B$3,B55-1+$S$1*20,2)</f>
        <v>0</v>
      </c>
      <c r="C54" s="582">
        <f ca="1">OFFSET(입력!$B$3,B55-1+$S$1*20,3)</f>
        <v>0</v>
      </c>
      <c r="D54" s="579" t="s">
        <v>550</v>
      </c>
      <c r="E54" s="1505">
        <f ca="1">OFFSET(입력!$B$3,B55-1+$S$1*20,1)</f>
        <v>0</v>
      </c>
      <c r="F54" s="1506"/>
      <c r="G54" s="1507"/>
      <c r="AC54" s="578" t="s">
        <v>342</v>
      </c>
      <c r="AD54">
        <f>COUNTIF(입력!$J$3:$J$142,AC54)</f>
        <v>26</v>
      </c>
      <c r="AH54" s="578">
        <f>COUNTIF(입력!$J$3:$J$142,AC54)</f>
        <v>26</v>
      </c>
    </row>
    <row r="55" spans="1:34" ht="39.75" customHeight="1">
      <c r="A55" s="579" t="s">
        <v>547</v>
      </c>
      <c r="B55" s="1504">
        <f>ROUNDDOWN(ROW()/17,0)+1</f>
        <v>4</v>
      </c>
      <c r="C55" s="1504"/>
      <c r="D55" s="579" t="s">
        <v>546</v>
      </c>
      <c r="E55" s="579" t="s">
        <v>545</v>
      </c>
      <c r="F55" s="579" t="s">
        <v>544</v>
      </c>
      <c r="G55" s="585">
        <f ca="1">OFFSET(입력!$B$3,B55-1+$S$1*20,4)</f>
        <v>0</v>
      </c>
      <c r="AC55" s="578"/>
      <c r="AD55">
        <f>COUNTIF(입력!$J$3:$J$142,AC55)</f>
        <v>95</v>
      </c>
      <c r="AH55" s="578"/>
    </row>
    <row r="56" spans="1:34" ht="39.75" customHeight="1">
      <c r="A56" s="579" t="s">
        <v>571</v>
      </c>
      <c r="B56" s="580" t="s">
        <v>542</v>
      </c>
      <c r="C56" s="581">
        <f ca="1">ROUND(OFFSET(입력!$B$3,B55-1+$S$1*20,10),0)</f>
        <v>0</v>
      </c>
      <c r="D56" s="581" t="s">
        <v>541</v>
      </c>
      <c r="E56" s="581">
        <f ca="1">ROUND(OFFSET(입력!$B$3,B55-1+$S$1*20,11),0)</f>
        <v>0</v>
      </c>
      <c r="F56" s="579" t="s">
        <v>540</v>
      </c>
      <c r="G56" s="579" t="s">
        <v>572</v>
      </c>
      <c r="AC56" s="578"/>
      <c r="AD56">
        <f>COUNTIF(입력!$J$3:$J$142,AC56)</f>
        <v>95</v>
      </c>
      <c r="AH56" s="578"/>
    </row>
    <row r="57" spans="1:34" ht="39.75" customHeight="1">
      <c r="A57" s="579" t="s">
        <v>408</v>
      </c>
      <c r="B57" s="1504">
        <f ca="1">OFFSET(입력!$B$3,B55-1+$S$1*20,8)</f>
        <v>0</v>
      </c>
      <c r="C57" s="1504"/>
      <c r="D57" s="579" t="s">
        <v>536</v>
      </c>
      <c r="E57" s="586">
        <f ca="1">OFFSET(입력!$B$3,B55-1+$S$1*20,7)</f>
        <v>0</v>
      </c>
      <c r="F57" s="579" t="s">
        <v>535</v>
      </c>
      <c r="G57" s="579">
        <f ca="1">OFFSET(입력!$B$3,B55-1+$S$1*20,9)</f>
        <v>0</v>
      </c>
      <c r="AC57" s="578"/>
      <c r="AD57">
        <f>COUNTIF(입력!$J$3:$J$142,AC57)</f>
        <v>95</v>
      </c>
    </row>
    <row r="58" spans="1:34" ht="39.75" customHeight="1">
      <c r="A58" s="1504" t="s">
        <v>509</v>
      </c>
      <c r="B58" s="1504"/>
      <c r="C58" s="1504" t="s">
        <v>533</v>
      </c>
      <c r="D58" s="1504"/>
      <c r="E58" s="1504"/>
      <c r="F58" s="1504"/>
      <c r="G58" s="579" t="s">
        <v>6</v>
      </c>
      <c r="AD58">
        <f>COUNTIF(입력!$J$3:$J$142,AC58)</f>
        <v>95</v>
      </c>
    </row>
    <row r="59" spans="1:34" ht="80.099999999999994" customHeight="1">
      <c r="A59" s="1515" t="s">
        <v>307</v>
      </c>
      <c r="B59" s="579" t="s">
        <v>308</v>
      </c>
      <c r="C59" s="1505">
        <f ca="1">OFFSET(입력!$B$3,B55-1+$S$1*20,12)</f>
        <v>0</v>
      </c>
      <c r="D59" s="1506"/>
      <c r="E59" s="1506"/>
      <c r="F59" s="1507"/>
      <c r="G59" s="579"/>
      <c r="AD59">
        <f>COUNTIF(입력!$J$3:$J$142,AC59)</f>
        <v>95</v>
      </c>
    </row>
    <row r="60" spans="1:34" ht="80.099999999999994" customHeight="1">
      <c r="A60" s="1516"/>
      <c r="B60" s="579" t="s">
        <v>309</v>
      </c>
      <c r="C60" s="1505">
        <f ca="1">OFFSET(입력!$B$3,B55-1+$S$1*20,13)</f>
        <v>0</v>
      </c>
      <c r="D60" s="1506"/>
      <c r="E60" s="1506"/>
      <c r="F60" s="1507"/>
      <c r="G60" s="579"/>
      <c r="AD60">
        <f>COUNTIF(입력!$J$3:$J$142,AC60)</f>
        <v>95</v>
      </c>
    </row>
    <row r="61" spans="1:34" ht="35.1" customHeight="1">
      <c r="A61" s="1509" t="s">
        <v>525</v>
      </c>
      <c r="B61" s="1510"/>
      <c r="C61" s="1505" t="s">
        <v>524</v>
      </c>
      <c r="D61" s="1506"/>
      <c r="E61" s="1506"/>
      <c r="F61" s="1507"/>
      <c r="G61" s="579" t="str">
        <f ca="1">IF(OFFSET(입력!$B$3,B55-1+$S$1*20,14)="제거대상의 대부분이 목본류","(○)","")</f>
        <v/>
      </c>
      <c r="AD61">
        <f>COUNTIF(입력!$J$3:$J$142,AC61)</f>
        <v>95</v>
      </c>
    </row>
    <row r="62" spans="1:34" ht="35.1" customHeight="1">
      <c r="A62" s="1511"/>
      <c r="B62" s="1512"/>
      <c r="C62" s="1505" t="s">
        <v>523</v>
      </c>
      <c r="D62" s="1506"/>
      <c r="E62" s="1506"/>
      <c r="F62" s="1507"/>
      <c r="G62" s="579" t="str">
        <f ca="1">IF(OFFSET(입력!$B$3,B55-1+$S$1*20,14)="제거대상의 대부분이 초본류","(○)","")</f>
        <v/>
      </c>
      <c r="AD62">
        <f>COUNTIF(입력!$J$3:$J$142,AC62)</f>
        <v>95</v>
      </c>
    </row>
    <row r="63" spans="1:34" ht="35.1" customHeight="1">
      <c r="A63" s="1513"/>
      <c r="B63" s="1514"/>
      <c r="C63" s="1505" t="s">
        <v>521</v>
      </c>
      <c r="D63" s="1506"/>
      <c r="E63" s="1506"/>
      <c r="F63" s="1507"/>
      <c r="G63" s="579" t="str">
        <f ca="1">IF(OFFSET(입력!$B$3,B55-1+$S$1*20,14)="제거대상은 목본류+초본류 혼합","(○)","")</f>
        <v/>
      </c>
      <c r="AD63">
        <f>COUNTIF(입력!$J$3:$J$142,AC63)</f>
        <v>95</v>
      </c>
    </row>
    <row r="64" spans="1:34" ht="35.1" customHeight="1">
      <c r="A64" s="1509" t="s">
        <v>555</v>
      </c>
      <c r="B64" s="1510"/>
      <c r="C64" s="1505" t="s">
        <v>520</v>
      </c>
      <c r="D64" s="1506"/>
      <c r="E64" s="1506"/>
      <c r="F64" s="1507"/>
      <c r="G64" s="579" t="str">
        <f ca="1">IF(OFFSET(입력!$B$3,B55-1+$S$1*20,15)="조림 당해 연도","(○)","")</f>
        <v/>
      </c>
      <c r="AD64">
        <f>COUNTIF(입력!$J$3:$J$142,AC64)</f>
        <v>95</v>
      </c>
    </row>
    <row r="65" spans="1:34" ht="35.1" customHeight="1">
      <c r="A65" s="1511"/>
      <c r="B65" s="1512"/>
      <c r="C65" s="1505" t="s">
        <v>518</v>
      </c>
      <c r="D65" s="1506"/>
      <c r="E65" s="1506"/>
      <c r="F65" s="1507"/>
      <c r="G65" s="579" t="str">
        <f ca="1">IF(OFFSET(입력!$B$3,B55-1+$S$1*20,15)="조림 2년 차","(○)","")</f>
        <v/>
      </c>
      <c r="AD65">
        <f>COUNTIF(입력!$J$3:$J$142,AC65)</f>
        <v>95</v>
      </c>
    </row>
    <row r="66" spans="1:34" ht="35.1" customHeight="1">
      <c r="A66" s="1513"/>
      <c r="B66" s="1514"/>
      <c r="C66" s="1505" t="s">
        <v>516</v>
      </c>
      <c r="D66" s="1506"/>
      <c r="E66" s="1506"/>
      <c r="F66" s="1507"/>
      <c r="G66" s="579" t="str">
        <f ca="1">IF(OFFSET(입력!$B$3,B55-1+$S$1*20,15)="조림 3년 차 이상","(○)","")</f>
        <v/>
      </c>
      <c r="AD66">
        <f>COUNTIF(입력!$J$3:$J$142,AC66)</f>
        <v>95</v>
      </c>
    </row>
    <row r="67" spans="1:34" ht="105.75" customHeight="1">
      <c r="A67" s="1504" t="s">
        <v>297</v>
      </c>
      <c r="B67" s="1504"/>
      <c r="C67" s="1505"/>
      <c r="D67" s="1506"/>
      <c r="E67" s="1506"/>
      <c r="F67" s="1506"/>
      <c r="G67" s="1507"/>
      <c r="AD67">
        <f>COUNTIF(입력!$J$3:$J$142,AC67)</f>
        <v>95</v>
      </c>
    </row>
    <row r="68" spans="1:34" ht="39.75" customHeight="1">
      <c r="A68" s="1508" t="s">
        <v>558</v>
      </c>
      <c r="B68" s="1508"/>
      <c r="C68" s="1508"/>
      <c r="D68" s="1508"/>
      <c r="AD68">
        <f>COUNTIF(입력!$J$3:$J$142,AC68)</f>
        <v>95</v>
      </c>
    </row>
    <row r="69" spans="1:34" ht="39.75" customHeight="1">
      <c r="A69" s="1517" t="str">
        <f ca="1">"풀베기 표준지 조사야장 ("&amp;OFFSET(입력!$A$3,B72-1+$S$1*20,0)&amp;")"</f>
        <v>풀베기 표준지 조사야장 (0)</v>
      </c>
      <c r="B69" s="1518"/>
      <c r="C69" s="1518"/>
      <c r="D69" s="1518"/>
      <c r="E69" s="1518"/>
      <c r="F69" s="1518"/>
      <c r="G69" s="1519"/>
      <c r="S69" s="3">
        <f ca="1">IFERROR(IF(RIGHT(MID(CELL("filename",A69),FIND("]",CELL("filename",A69))+1,255),2)&gt;=10,RIGHT(MID(CELL("filename",A69),FIND("]",CELL("filename",A69))+1,255),2)-1,RIGHT(MID(CELL("filename",A69),FIND("]",CELL("filename",A69))+1,255),1)-1),RIGHT(MID(CELL("filename",A69),FIND("]",CELL("filename",A69))+1,255),1)-1)</f>
        <v>7</v>
      </c>
    </row>
    <row r="70" spans="1:34" ht="39.75" customHeight="1">
      <c r="A70" s="1520" t="s">
        <v>556</v>
      </c>
      <c r="B70" s="1520"/>
      <c r="C70" s="1520"/>
      <c r="D70" s="1520"/>
      <c r="E70" s="584"/>
      <c r="F70" s="584"/>
      <c r="G70" s="584"/>
    </row>
    <row r="71" spans="1:34" ht="39.75" customHeight="1">
      <c r="A71" s="579" t="s">
        <v>551</v>
      </c>
      <c r="B71" s="583">
        <f ca="1">OFFSET(입력!$B$3,B72-1+$S$1*20,2)</f>
        <v>0</v>
      </c>
      <c r="C71" s="582">
        <f ca="1">OFFSET(입력!$B$3,B72-1+$S$1*20,3)</f>
        <v>0</v>
      </c>
      <c r="D71" s="579" t="s">
        <v>550</v>
      </c>
      <c r="E71" s="1505">
        <f ca="1">OFFSET(입력!$B$3,B72-1+$S$1*20,1)</f>
        <v>0</v>
      </c>
      <c r="F71" s="1506"/>
      <c r="G71" s="1507"/>
      <c r="AC71" s="578" t="s">
        <v>342</v>
      </c>
      <c r="AD71">
        <f>COUNTIF(입력!$J$3:$J$142,AC71)</f>
        <v>26</v>
      </c>
      <c r="AH71" s="578">
        <f>COUNTIF(입력!$J$3:$J$142,AC71)</f>
        <v>26</v>
      </c>
    </row>
    <row r="72" spans="1:34" ht="39.75" customHeight="1">
      <c r="A72" s="579" t="s">
        <v>547</v>
      </c>
      <c r="B72" s="1504">
        <f>ROUNDDOWN(ROW()/17,0)+1</f>
        <v>5</v>
      </c>
      <c r="C72" s="1504"/>
      <c r="D72" s="579" t="s">
        <v>546</v>
      </c>
      <c r="E72" s="579" t="s">
        <v>545</v>
      </c>
      <c r="F72" s="579" t="s">
        <v>544</v>
      </c>
      <c r="G72" s="585">
        <f ca="1">OFFSET(입력!$B$3,B72-1+$S$1*20,4)</f>
        <v>0</v>
      </c>
      <c r="AC72" s="578"/>
      <c r="AD72">
        <f>COUNTIF(입력!$J$3:$J$142,AC72)</f>
        <v>95</v>
      </c>
      <c r="AH72" s="578"/>
    </row>
    <row r="73" spans="1:34" ht="39.75" customHeight="1">
      <c r="A73" s="579" t="s">
        <v>571</v>
      </c>
      <c r="B73" s="580" t="s">
        <v>542</v>
      </c>
      <c r="C73" s="581">
        <f ca="1">ROUND(OFFSET(입력!$B$3,B72-1+$S$1*20,10),0)</f>
        <v>0</v>
      </c>
      <c r="D73" s="581" t="s">
        <v>541</v>
      </c>
      <c r="E73" s="581">
        <f ca="1">ROUND(OFFSET(입력!$B$3,B72-1+$S$1*20,11),0)</f>
        <v>0</v>
      </c>
      <c r="F73" s="579" t="s">
        <v>540</v>
      </c>
      <c r="G73" s="579" t="s">
        <v>572</v>
      </c>
      <c r="AC73" s="578"/>
      <c r="AD73">
        <f>COUNTIF(입력!$J$3:$J$142,AC73)</f>
        <v>95</v>
      </c>
      <c r="AH73" s="578"/>
    </row>
    <row r="74" spans="1:34" ht="39.75" customHeight="1">
      <c r="A74" s="579" t="s">
        <v>408</v>
      </c>
      <c r="B74" s="1504">
        <f ca="1">OFFSET(입력!$B$3,B72-1+$S$1*20,8)</f>
        <v>0</v>
      </c>
      <c r="C74" s="1504"/>
      <c r="D74" s="579" t="s">
        <v>536</v>
      </c>
      <c r="E74" s="586">
        <f ca="1">OFFSET(입력!$B$3,B72-1+$S$1*20,7)</f>
        <v>0</v>
      </c>
      <c r="F74" s="579" t="s">
        <v>535</v>
      </c>
      <c r="G74" s="579">
        <f ca="1">OFFSET(입력!$B$3,B72-1+$S$1*20,9)</f>
        <v>0</v>
      </c>
      <c r="AC74" s="578"/>
      <c r="AD74">
        <f>COUNTIF(입력!$J$3:$J$142,AC74)</f>
        <v>95</v>
      </c>
    </row>
    <row r="75" spans="1:34" ht="39.75" customHeight="1">
      <c r="A75" s="1504" t="s">
        <v>509</v>
      </c>
      <c r="B75" s="1504"/>
      <c r="C75" s="1504" t="s">
        <v>533</v>
      </c>
      <c r="D75" s="1504"/>
      <c r="E75" s="1504"/>
      <c r="F75" s="1504"/>
      <c r="G75" s="579" t="s">
        <v>6</v>
      </c>
      <c r="AD75">
        <f>COUNTIF(입력!$J$3:$J$142,AC75)</f>
        <v>95</v>
      </c>
    </row>
    <row r="76" spans="1:34" ht="80.099999999999994" customHeight="1">
      <c r="A76" s="1515" t="s">
        <v>307</v>
      </c>
      <c r="B76" s="579" t="s">
        <v>308</v>
      </c>
      <c r="C76" s="1505">
        <f ca="1">OFFSET(입력!$B$3,B72-1+$S$1*20,12)</f>
        <v>0</v>
      </c>
      <c r="D76" s="1506"/>
      <c r="E76" s="1506"/>
      <c r="F76" s="1507"/>
      <c r="G76" s="579"/>
      <c r="AD76">
        <f>COUNTIF(입력!$J$3:$J$142,AC76)</f>
        <v>95</v>
      </c>
    </row>
    <row r="77" spans="1:34" ht="80.099999999999994" customHeight="1">
      <c r="A77" s="1516"/>
      <c r="B77" s="579" t="s">
        <v>309</v>
      </c>
      <c r="C77" s="1505">
        <f ca="1">OFFSET(입력!$B$3,B72-1+$S$1*20,13)</f>
        <v>0</v>
      </c>
      <c r="D77" s="1506"/>
      <c r="E77" s="1506"/>
      <c r="F77" s="1507"/>
      <c r="G77" s="579"/>
      <c r="AD77">
        <f>COUNTIF(입력!$J$3:$J$142,AC77)</f>
        <v>95</v>
      </c>
    </row>
    <row r="78" spans="1:34" ht="35.1" customHeight="1">
      <c r="A78" s="1509" t="s">
        <v>525</v>
      </c>
      <c r="B78" s="1510"/>
      <c r="C78" s="1505" t="s">
        <v>524</v>
      </c>
      <c r="D78" s="1506"/>
      <c r="E78" s="1506"/>
      <c r="F78" s="1507"/>
      <c r="G78" s="579" t="str">
        <f ca="1">IF(OFFSET(입력!$B$3,B72-1+$S$1*20,14)="제거대상의 대부분이 목본류","(○)","")</f>
        <v/>
      </c>
      <c r="AD78">
        <f>COUNTIF(입력!$J$3:$J$142,AC78)</f>
        <v>95</v>
      </c>
    </row>
    <row r="79" spans="1:34" ht="35.1" customHeight="1">
      <c r="A79" s="1511"/>
      <c r="B79" s="1512"/>
      <c r="C79" s="1505" t="s">
        <v>523</v>
      </c>
      <c r="D79" s="1506"/>
      <c r="E79" s="1506"/>
      <c r="F79" s="1507"/>
      <c r="G79" s="579" t="str">
        <f ca="1">IF(OFFSET(입력!$B$3,B72-1+$S$1*20,14)="제거대상의 대부분이 초본류","(○)","")</f>
        <v/>
      </c>
      <c r="AD79">
        <f>COUNTIF(입력!$J$3:$J$142,AC79)</f>
        <v>95</v>
      </c>
    </row>
    <row r="80" spans="1:34" ht="35.1" customHeight="1">
      <c r="A80" s="1513"/>
      <c r="B80" s="1514"/>
      <c r="C80" s="1505" t="s">
        <v>521</v>
      </c>
      <c r="D80" s="1506"/>
      <c r="E80" s="1506"/>
      <c r="F80" s="1507"/>
      <c r="G80" s="579" t="str">
        <f ca="1">IF(OFFSET(입력!$B$3,B72-1+$S$1*20,14)="제거대상은 목본류+초본류 혼합","(○)","")</f>
        <v/>
      </c>
      <c r="AD80">
        <f>COUNTIF(입력!$J$3:$J$142,AC80)</f>
        <v>95</v>
      </c>
    </row>
    <row r="81" spans="1:34" ht="35.1" customHeight="1">
      <c r="A81" s="1509" t="s">
        <v>555</v>
      </c>
      <c r="B81" s="1510"/>
      <c r="C81" s="1505" t="s">
        <v>520</v>
      </c>
      <c r="D81" s="1506"/>
      <c r="E81" s="1506"/>
      <c r="F81" s="1507"/>
      <c r="G81" s="579" t="str">
        <f ca="1">IF(OFFSET(입력!$B$3,B72-1+$S$1*20,15)="조림 당해 연도","(○)","")</f>
        <v/>
      </c>
      <c r="AD81">
        <f>COUNTIF(입력!$J$3:$J$142,AC81)</f>
        <v>95</v>
      </c>
    </row>
    <row r="82" spans="1:34" ht="35.1" customHeight="1">
      <c r="A82" s="1511"/>
      <c r="B82" s="1512"/>
      <c r="C82" s="1505" t="s">
        <v>518</v>
      </c>
      <c r="D82" s="1506"/>
      <c r="E82" s="1506"/>
      <c r="F82" s="1507"/>
      <c r="G82" s="579" t="str">
        <f ca="1">IF(OFFSET(입력!$B$3,B72-1+$S$1*20,15)="조림 2년 차","(○)","")</f>
        <v/>
      </c>
      <c r="AD82">
        <f>COUNTIF(입력!$J$3:$J$142,AC82)</f>
        <v>95</v>
      </c>
    </row>
    <row r="83" spans="1:34" ht="35.1" customHeight="1">
      <c r="A83" s="1513"/>
      <c r="B83" s="1514"/>
      <c r="C83" s="1505" t="s">
        <v>516</v>
      </c>
      <c r="D83" s="1506"/>
      <c r="E83" s="1506"/>
      <c r="F83" s="1507"/>
      <c r="G83" s="579" t="str">
        <f ca="1">IF(OFFSET(입력!$B$3,B72-1+$S$1*20,15)="조림 3년 차 이상","(○)","")</f>
        <v/>
      </c>
      <c r="AD83">
        <f>COUNTIF(입력!$J$3:$J$142,AC83)</f>
        <v>95</v>
      </c>
    </row>
    <row r="84" spans="1:34" ht="105.75" customHeight="1">
      <c r="A84" s="1504" t="s">
        <v>297</v>
      </c>
      <c r="B84" s="1504"/>
      <c r="C84" s="1505"/>
      <c r="D84" s="1506"/>
      <c r="E84" s="1506"/>
      <c r="F84" s="1506"/>
      <c r="G84" s="1507"/>
      <c r="AD84">
        <f>COUNTIF(입력!$J$3:$J$142,AC84)</f>
        <v>95</v>
      </c>
    </row>
    <row r="85" spans="1:34" ht="39.75" customHeight="1">
      <c r="A85" s="1508" t="s">
        <v>558</v>
      </c>
      <c r="B85" s="1508"/>
      <c r="C85" s="1508"/>
      <c r="D85" s="1508"/>
      <c r="AD85">
        <f>COUNTIF(입력!$J$3:$J$142,AC85)</f>
        <v>95</v>
      </c>
    </row>
    <row r="86" spans="1:34" ht="39.75" customHeight="1">
      <c r="A86" s="1517" t="str">
        <f ca="1">"풀베기 표준지 조사야장 ("&amp;OFFSET(입력!$A$3,B89-1+$S$1*20,0)&amp;")"</f>
        <v>풀베기 표준지 조사야장 (0)</v>
      </c>
      <c r="B86" s="1518"/>
      <c r="C86" s="1518"/>
      <c r="D86" s="1518"/>
      <c r="E86" s="1518"/>
      <c r="F86" s="1518"/>
      <c r="G86" s="1519"/>
      <c r="S86" s="3">
        <f ca="1">IFERROR(IF(RIGHT(MID(CELL("filename",A86),FIND("]",CELL("filename",A86))+1,255),2)&gt;=10,RIGHT(MID(CELL("filename",A86),FIND("]",CELL("filename",A86))+1,255),2)-1,RIGHT(MID(CELL("filename",A86),FIND("]",CELL("filename",A86))+1,255),1)-1),RIGHT(MID(CELL("filename",A86),FIND("]",CELL("filename",A86))+1,255),1)-1)</f>
        <v>7</v>
      </c>
    </row>
    <row r="87" spans="1:34" ht="39.75" customHeight="1">
      <c r="A87" s="1520" t="s">
        <v>556</v>
      </c>
      <c r="B87" s="1520"/>
      <c r="C87" s="1520"/>
      <c r="D87" s="1520"/>
      <c r="E87" s="584"/>
      <c r="F87" s="584"/>
      <c r="G87" s="584"/>
    </row>
    <row r="88" spans="1:34" ht="39.75" customHeight="1">
      <c r="A88" s="579" t="s">
        <v>551</v>
      </c>
      <c r="B88" s="583">
        <f ca="1">OFFSET(입력!$B$3,B89-1+$S$1*20,2)</f>
        <v>0</v>
      </c>
      <c r="C88" s="582">
        <f ca="1">OFFSET(입력!$B$3,B89-1+$S$1*20,3)</f>
        <v>0</v>
      </c>
      <c r="D88" s="579" t="s">
        <v>550</v>
      </c>
      <c r="E88" s="1505">
        <f ca="1">OFFSET(입력!$B$3,B89-1+$S$1*20,1)</f>
        <v>0</v>
      </c>
      <c r="F88" s="1506"/>
      <c r="G88" s="1507"/>
      <c r="AC88" s="578" t="s">
        <v>342</v>
      </c>
      <c r="AD88">
        <f>COUNTIF(입력!$J$3:$J$142,AC88)</f>
        <v>26</v>
      </c>
      <c r="AH88" s="578">
        <f>COUNTIF(입력!$J$3:$J$142,AC88)</f>
        <v>26</v>
      </c>
    </row>
    <row r="89" spans="1:34" ht="39.75" customHeight="1">
      <c r="A89" s="579" t="s">
        <v>547</v>
      </c>
      <c r="B89" s="1504">
        <f>ROUNDDOWN(ROW()/17,0)+1</f>
        <v>6</v>
      </c>
      <c r="C89" s="1504"/>
      <c r="D89" s="579" t="s">
        <v>546</v>
      </c>
      <c r="E89" s="579" t="s">
        <v>545</v>
      </c>
      <c r="F89" s="579" t="s">
        <v>544</v>
      </c>
      <c r="G89" s="585">
        <f ca="1">OFFSET(입력!$B$3,B89-1+$S$1*20,4)</f>
        <v>0</v>
      </c>
      <c r="AC89" s="578"/>
      <c r="AD89">
        <f>COUNTIF(입력!$J$3:$J$142,AC89)</f>
        <v>95</v>
      </c>
      <c r="AH89" s="578"/>
    </row>
    <row r="90" spans="1:34" ht="39.75" customHeight="1">
      <c r="A90" s="579" t="s">
        <v>571</v>
      </c>
      <c r="B90" s="580" t="s">
        <v>542</v>
      </c>
      <c r="C90" s="581">
        <f ca="1">ROUND(OFFSET(입력!$B$3,B89-1+$S$1*20,10),0)</f>
        <v>0</v>
      </c>
      <c r="D90" s="581" t="s">
        <v>541</v>
      </c>
      <c r="E90" s="581">
        <f ca="1">ROUND(OFFSET(입력!$B$3,B89-1+$S$1*20,11),0)</f>
        <v>0</v>
      </c>
      <c r="F90" s="579" t="s">
        <v>540</v>
      </c>
      <c r="G90" s="579" t="s">
        <v>572</v>
      </c>
      <c r="AC90" s="578"/>
      <c r="AD90">
        <f>COUNTIF(입력!$J$3:$J$142,AC90)</f>
        <v>95</v>
      </c>
      <c r="AH90" s="578"/>
    </row>
    <row r="91" spans="1:34" ht="39.75" customHeight="1">
      <c r="A91" s="579" t="s">
        <v>408</v>
      </c>
      <c r="B91" s="1504">
        <f ca="1">OFFSET(입력!$B$3,B89-1+$S$1*20,8)</f>
        <v>0</v>
      </c>
      <c r="C91" s="1504"/>
      <c r="D91" s="579" t="s">
        <v>536</v>
      </c>
      <c r="E91" s="586">
        <f ca="1">OFFSET(입력!$B$3,B89-1+$S$1*20,7)</f>
        <v>0</v>
      </c>
      <c r="F91" s="579" t="s">
        <v>535</v>
      </c>
      <c r="G91" s="579">
        <f ca="1">OFFSET(입력!$B$3,B89-1+$S$1*20,9)</f>
        <v>0</v>
      </c>
      <c r="AC91" s="578"/>
      <c r="AD91">
        <f>COUNTIF(입력!$J$3:$J$142,AC91)</f>
        <v>95</v>
      </c>
    </row>
    <row r="92" spans="1:34" ht="39.75" customHeight="1">
      <c r="A92" s="1504" t="s">
        <v>509</v>
      </c>
      <c r="B92" s="1504"/>
      <c r="C92" s="1504" t="s">
        <v>533</v>
      </c>
      <c r="D92" s="1504"/>
      <c r="E92" s="1504"/>
      <c r="F92" s="1504"/>
      <c r="G92" s="579" t="s">
        <v>6</v>
      </c>
      <c r="AD92">
        <f>COUNTIF(입력!$J$3:$J$142,AC92)</f>
        <v>95</v>
      </c>
    </row>
    <row r="93" spans="1:34" ht="80.099999999999994" customHeight="1">
      <c r="A93" s="1515" t="s">
        <v>307</v>
      </c>
      <c r="B93" s="579" t="s">
        <v>308</v>
      </c>
      <c r="C93" s="1505">
        <f ca="1">OFFSET(입력!$B$3,B89-1+$S$1*20,12)</f>
        <v>0</v>
      </c>
      <c r="D93" s="1506"/>
      <c r="E93" s="1506"/>
      <c r="F93" s="1507"/>
      <c r="G93" s="579"/>
      <c r="AD93">
        <f>COUNTIF(입력!$J$3:$J$142,AC93)</f>
        <v>95</v>
      </c>
    </row>
    <row r="94" spans="1:34" ht="80.099999999999994" customHeight="1">
      <c r="A94" s="1516"/>
      <c r="B94" s="579" t="s">
        <v>309</v>
      </c>
      <c r="C94" s="1505">
        <f ca="1">OFFSET(입력!$B$3,B89-1+$S$1*20,13)</f>
        <v>0</v>
      </c>
      <c r="D94" s="1506"/>
      <c r="E94" s="1506"/>
      <c r="F94" s="1507"/>
      <c r="G94" s="579"/>
      <c r="AD94">
        <f>COUNTIF(입력!$J$3:$J$142,AC94)</f>
        <v>95</v>
      </c>
    </row>
    <row r="95" spans="1:34" ht="35.1" customHeight="1">
      <c r="A95" s="1509" t="s">
        <v>525</v>
      </c>
      <c r="B95" s="1510"/>
      <c r="C95" s="1505" t="s">
        <v>524</v>
      </c>
      <c r="D95" s="1506"/>
      <c r="E95" s="1506"/>
      <c r="F95" s="1507"/>
      <c r="G95" s="579" t="str">
        <f ca="1">IF(OFFSET(입력!$B$3,B89-1+$S$1*20,14)="제거대상의 대부분이 목본류","(○)","")</f>
        <v/>
      </c>
      <c r="AD95">
        <f>COUNTIF(입력!$J$3:$J$142,AC95)</f>
        <v>95</v>
      </c>
    </row>
    <row r="96" spans="1:34" ht="35.1" customHeight="1">
      <c r="A96" s="1511"/>
      <c r="B96" s="1512"/>
      <c r="C96" s="1505" t="s">
        <v>523</v>
      </c>
      <c r="D96" s="1506"/>
      <c r="E96" s="1506"/>
      <c r="F96" s="1507"/>
      <c r="G96" s="579" t="str">
        <f ca="1">IF(OFFSET(입력!$B$3,B89-1+$S$1*20,14)="제거대상의 대부분이 초본류","(○)","")</f>
        <v/>
      </c>
      <c r="AD96">
        <f>COUNTIF(입력!$J$3:$J$142,AC96)</f>
        <v>95</v>
      </c>
    </row>
    <row r="97" spans="1:30" ht="35.1" customHeight="1">
      <c r="A97" s="1513"/>
      <c r="B97" s="1514"/>
      <c r="C97" s="1505" t="s">
        <v>521</v>
      </c>
      <c r="D97" s="1506"/>
      <c r="E97" s="1506"/>
      <c r="F97" s="1507"/>
      <c r="G97" s="579" t="str">
        <f ca="1">IF(OFFSET(입력!$B$3,B89-1+$S$1*20,14)="제거대상은 목본류+초본류 혼합","(○)","")</f>
        <v/>
      </c>
      <c r="AD97">
        <f>COUNTIF(입력!$J$3:$J$142,AC97)</f>
        <v>95</v>
      </c>
    </row>
    <row r="98" spans="1:30" ht="35.1" customHeight="1">
      <c r="A98" s="1509" t="s">
        <v>555</v>
      </c>
      <c r="B98" s="1510"/>
      <c r="C98" s="1505" t="s">
        <v>520</v>
      </c>
      <c r="D98" s="1506"/>
      <c r="E98" s="1506"/>
      <c r="F98" s="1507"/>
      <c r="G98" s="579" t="str">
        <f ca="1">IF(OFFSET(입력!$B$3,B89-1+$S$1*20,15)="조림 당해 연도","(○)","")</f>
        <v/>
      </c>
      <c r="AD98">
        <f>COUNTIF(입력!$J$3:$J$142,AC98)</f>
        <v>95</v>
      </c>
    </row>
    <row r="99" spans="1:30" ht="35.1" customHeight="1">
      <c r="A99" s="1511"/>
      <c r="B99" s="1512"/>
      <c r="C99" s="1505" t="s">
        <v>518</v>
      </c>
      <c r="D99" s="1506"/>
      <c r="E99" s="1506"/>
      <c r="F99" s="1507"/>
      <c r="G99" s="579" t="str">
        <f ca="1">IF(OFFSET(입력!$B$3,B89-1+$S$1*20,15)="조림 2년 차","(○)","")</f>
        <v/>
      </c>
      <c r="AD99">
        <f>COUNTIF(입력!$J$3:$J$142,AC99)</f>
        <v>95</v>
      </c>
    </row>
    <row r="100" spans="1:30" ht="35.1" customHeight="1">
      <c r="A100" s="1513"/>
      <c r="B100" s="1514"/>
      <c r="C100" s="1505" t="s">
        <v>516</v>
      </c>
      <c r="D100" s="1506"/>
      <c r="E100" s="1506"/>
      <c r="F100" s="1507"/>
      <c r="G100" s="579" t="str">
        <f ca="1">IF(OFFSET(입력!$B$3,B89-1+$S$1*20,15)="조림 3년 차 이상","(○)","")</f>
        <v/>
      </c>
      <c r="AD100">
        <f>COUNTIF(입력!$J$3:$J$142,AC100)</f>
        <v>95</v>
      </c>
    </row>
    <row r="101" spans="1:30" ht="105.75" customHeight="1">
      <c r="A101" s="1504" t="s">
        <v>297</v>
      </c>
      <c r="B101" s="1504"/>
      <c r="C101" s="1505"/>
      <c r="D101" s="1506"/>
      <c r="E101" s="1506"/>
      <c r="F101" s="1506"/>
      <c r="G101" s="1507"/>
      <c r="AD101">
        <f>COUNTIF(입력!$J$3:$J$142,AC101)</f>
        <v>95</v>
      </c>
    </row>
    <row r="102" spans="1:30" ht="39.75" customHeight="1">
      <c r="A102" s="1508" t="s">
        <v>558</v>
      </c>
      <c r="B102" s="1508"/>
      <c r="C102" s="1508"/>
      <c r="D102" s="1508"/>
      <c r="AD102">
        <f>COUNTIF(입력!$J$3:$J$142,AC102)</f>
        <v>95</v>
      </c>
    </row>
  </sheetData>
  <mergeCells count="126">
    <mergeCell ref="A8:A9"/>
    <mergeCell ref="C8:F8"/>
    <mergeCell ref="C9:F9"/>
    <mergeCell ref="A10:B12"/>
    <mergeCell ref="C10:F10"/>
    <mergeCell ref="C11:F11"/>
    <mergeCell ref="C12:F12"/>
    <mergeCell ref="A1:G1"/>
    <mergeCell ref="A2:D2"/>
    <mergeCell ref="E3:G3"/>
    <mergeCell ref="B4:C4"/>
    <mergeCell ref="B6:C6"/>
    <mergeCell ref="A7:B7"/>
    <mergeCell ref="C7:F7"/>
    <mergeCell ref="A17:D17"/>
    <mergeCell ref="A18:G18"/>
    <mergeCell ref="A19:D19"/>
    <mergeCell ref="E20:G20"/>
    <mergeCell ref="B21:C21"/>
    <mergeCell ref="B23:C23"/>
    <mergeCell ref="A13:B15"/>
    <mergeCell ref="C13:F13"/>
    <mergeCell ref="C14:F14"/>
    <mergeCell ref="C15:F15"/>
    <mergeCell ref="A16:B16"/>
    <mergeCell ref="C16:G16"/>
    <mergeCell ref="A24:B24"/>
    <mergeCell ref="C24:F24"/>
    <mergeCell ref="A25:A26"/>
    <mergeCell ref="C25:F25"/>
    <mergeCell ref="C26:F26"/>
    <mergeCell ref="A27:B29"/>
    <mergeCell ref="C27:F27"/>
    <mergeCell ref="C28:F28"/>
    <mergeCell ref="C29:F29"/>
    <mergeCell ref="A34:D34"/>
    <mergeCell ref="A35:G35"/>
    <mergeCell ref="A36:D36"/>
    <mergeCell ref="E37:G37"/>
    <mergeCell ref="B38:C38"/>
    <mergeCell ref="B40:C40"/>
    <mergeCell ref="A30:B32"/>
    <mergeCell ref="C30:F30"/>
    <mergeCell ref="C31:F31"/>
    <mergeCell ref="C32:F32"/>
    <mergeCell ref="A33:B33"/>
    <mergeCell ref="C33:G33"/>
    <mergeCell ref="A41:B41"/>
    <mergeCell ref="C41:F41"/>
    <mergeCell ref="A42:A43"/>
    <mergeCell ref="C42:F42"/>
    <mergeCell ref="C43:F43"/>
    <mergeCell ref="A44:B46"/>
    <mergeCell ref="C44:F44"/>
    <mergeCell ref="C45:F45"/>
    <mergeCell ref="C46:F46"/>
    <mergeCell ref="A51:D51"/>
    <mergeCell ref="A52:G52"/>
    <mergeCell ref="A53:D53"/>
    <mergeCell ref="E54:G54"/>
    <mergeCell ref="B55:C55"/>
    <mergeCell ref="B57:C57"/>
    <mergeCell ref="A47:B49"/>
    <mergeCell ref="C47:F47"/>
    <mergeCell ref="C48:F48"/>
    <mergeCell ref="C49:F49"/>
    <mergeCell ref="A50:B50"/>
    <mergeCell ref="C50:G50"/>
    <mergeCell ref="A58:B58"/>
    <mergeCell ref="C58:F58"/>
    <mergeCell ref="A59:A60"/>
    <mergeCell ref="C59:F59"/>
    <mergeCell ref="C60:F60"/>
    <mergeCell ref="A61:B63"/>
    <mergeCell ref="C61:F61"/>
    <mergeCell ref="C62:F62"/>
    <mergeCell ref="C63:F63"/>
    <mergeCell ref="A68:D68"/>
    <mergeCell ref="A69:G69"/>
    <mergeCell ref="A70:D70"/>
    <mergeCell ref="E71:G71"/>
    <mergeCell ref="B72:C72"/>
    <mergeCell ref="B74:C74"/>
    <mergeCell ref="A64:B66"/>
    <mergeCell ref="C64:F64"/>
    <mergeCell ref="C65:F65"/>
    <mergeCell ref="C66:F66"/>
    <mergeCell ref="A67:B67"/>
    <mergeCell ref="C67:G67"/>
    <mergeCell ref="A75:B75"/>
    <mergeCell ref="C75:F75"/>
    <mergeCell ref="A76:A77"/>
    <mergeCell ref="C76:F76"/>
    <mergeCell ref="C77:F77"/>
    <mergeCell ref="A78:B80"/>
    <mergeCell ref="C78:F78"/>
    <mergeCell ref="C79:F79"/>
    <mergeCell ref="C80:F80"/>
    <mergeCell ref="A85:D85"/>
    <mergeCell ref="A86:G86"/>
    <mergeCell ref="A87:D87"/>
    <mergeCell ref="E88:G88"/>
    <mergeCell ref="B89:C89"/>
    <mergeCell ref="B91:C91"/>
    <mergeCell ref="A81:B83"/>
    <mergeCell ref="C81:F81"/>
    <mergeCell ref="C82:F82"/>
    <mergeCell ref="C83:F83"/>
    <mergeCell ref="A84:B84"/>
    <mergeCell ref="C84:G84"/>
    <mergeCell ref="A102:D102"/>
    <mergeCell ref="A98:B100"/>
    <mergeCell ref="C98:F98"/>
    <mergeCell ref="C99:F99"/>
    <mergeCell ref="C100:F100"/>
    <mergeCell ref="A101:B101"/>
    <mergeCell ref="C101:G101"/>
    <mergeCell ref="A92:B92"/>
    <mergeCell ref="C92:F92"/>
    <mergeCell ref="A93:A94"/>
    <mergeCell ref="C93:F93"/>
    <mergeCell ref="C94:F94"/>
    <mergeCell ref="A95:B97"/>
    <mergeCell ref="C95:F95"/>
    <mergeCell ref="C96:F96"/>
    <mergeCell ref="C97:F97"/>
  </mergeCells>
  <phoneticPr fontId="4" type="noConversion"/>
  <pageMargins left="0.7" right="0.7" top="0.75" bottom="0.75" header="0.3" footer="0.3"/>
  <pageSetup paperSize="9" scale="89" orientation="portrait" r:id="rId1"/>
  <legacyDrawing r:id="rId2"/>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F1335-9FAC-49B6-AC6B-99D42398E341}">
  <dimension ref="A1:AH119"/>
  <sheetViews>
    <sheetView view="pageBreakPreview" topLeftCell="A46" zoomScale="90" zoomScaleNormal="100" zoomScaleSheetLayoutView="90" workbookViewId="0">
      <selection activeCell="Q55" sqref="Q55"/>
    </sheetView>
  </sheetViews>
  <sheetFormatPr defaultRowHeight="13.5"/>
  <cols>
    <col min="2" max="2" width="11.88671875" customWidth="1"/>
    <col min="3" max="3" width="13.5546875" customWidth="1"/>
    <col min="5" max="5" width="14.44140625" customWidth="1"/>
    <col min="6" max="6" width="10.77734375" customWidth="1"/>
    <col min="7" max="7" width="16.5546875" customWidth="1"/>
  </cols>
  <sheetData>
    <row r="1" spans="1:34" ht="39.75" customHeight="1">
      <c r="A1" s="1517" t="str">
        <f ca="1">"풀베기 표준지 조사야장 ("&amp;OFFSET(입력!$A$3,B4-1+$S$1*20,0)&amp;")"</f>
        <v>풀베기 표준지 조사야장 (1-0-9-0)</v>
      </c>
      <c r="B1" s="1518"/>
      <c r="C1" s="1518"/>
      <c r="D1" s="1518"/>
      <c r="E1" s="1518"/>
      <c r="F1" s="1518"/>
      <c r="G1" s="1519"/>
      <c r="S1" s="3">
        <f ca="1">IFERROR(IF(RIGHT(MID(CELL("filename",A1),FIND("]",CELL("filename",A1))+1,255),2)&gt;=10,RIGHT(MID(CELL("filename",A1),FIND("]",CELL("filename",A1))+1,255),2)-1,RIGHT(MID(CELL("filename",A1),FIND("]",CELL("filename",A1))+1,255),1)-1),RIGHT(MID(CELL("filename",A1),FIND("]",CELL("filename",A1))+1,255),1)-1)</f>
        <v>8</v>
      </c>
    </row>
    <row r="2" spans="1:34" ht="39.75" customHeight="1">
      <c r="A2" s="1520" t="s">
        <v>556</v>
      </c>
      <c r="B2" s="1520"/>
      <c r="C2" s="1520"/>
      <c r="D2" s="1520"/>
      <c r="E2" s="584"/>
      <c r="F2" s="584"/>
      <c r="G2" s="584"/>
    </row>
    <row r="3" spans="1:34" ht="39.75" customHeight="1">
      <c r="A3" s="579" t="s">
        <v>551</v>
      </c>
      <c r="B3" s="583">
        <f ca="1">OFFSET(입력!$B$3,B4-1+$S$1*20,2)</f>
        <v>2026</v>
      </c>
      <c r="C3" s="582" t="str">
        <f ca="1">OFFSET(입력!$B$3,B4-1+$S$1*20,3)</f>
        <v>05.26-06.04</v>
      </c>
      <c r="D3" s="579" t="s">
        <v>550</v>
      </c>
      <c r="E3" s="1505">
        <f ca="1">OFFSET(입력!$B$3,B4-1+$S$1*20,1)</f>
        <v>0</v>
      </c>
      <c r="F3" s="1506"/>
      <c r="G3" s="1507"/>
      <c r="AC3" s="578" t="s">
        <v>342</v>
      </c>
      <c r="AD3">
        <f>COUNTIF(입력!$J$3:$J$142,AC3)</f>
        <v>26</v>
      </c>
      <c r="AH3" s="578">
        <f>COUNTIF(입력!$J$3:$J$142,AC3)</f>
        <v>26</v>
      </c>
    </row>
    <row r="4" spans="1:34" ht="39.75" customHeight="1">
      <c r="A4" s="579" t="s">
        <v>547</v>
      </c>
      <c r="B4" s="1504">
        <f>ROUNDDOWN(ROW()/17,0)+1</f>
        <v>1</v>
      </c>
      <c r="C4" s="1504"/>
      <c r="D4" s="579" t="s">
        <v>546</v>
      </c>
      <c r="E4" s="579" t="s">
        <v>545</v>
      </c>
      <c r="F4" s="579" t="s">
        <v>544</v>
      </c>
      <c r="G4" s="585">
        <f ca="1">OFFSET(입력!$B$3,B4-1+$S$1*20,4)</f>
        <v>0.02</v>
      </c>
      <c r="AC4" s="578"/>
      <c r="AD4">
        <f>COUNTIF(입력!$J$3:$J$142,AC4)</f>
        <v>95</v>
      </c>
      <c r="AH4" s="578"/>
    </row>
    <row r="5" spans="1:34" ht="39.75" customHeight="1">
      <c r="A5" s="579" t="s">
        <v>571</v>
      </c>
      <c r="B5" s="580" t="s">
        <v>542</v>
      </c>
      <c r="C5" s="581" t="e">
        <f ca="1">ROUND(OFFSET(입력!$B$3,B4-1+$S$1*20,10),0)</f>
        <v>#N/A</v>
      </c>
      <c r="D5" s="581" t="s">
        <v>541</v>
      </c>
      <c r="E5" s="581" t="e">
        <f ca="1">ROUND(OFFSET(입력!$B$3,B4-1+$S$1*20,11),0)</f>
        <v>#N/A</v>
      </c>
      <c r="F5" s="579" t="s">
        <v>540</v>
      </c>
      <c r="G5" s="579" t="s">
        <v>572</v>
      </c>
      <c r="AC5" s="578"/>
      <c r="AD5">
        <f>COUNTIF(입력!$J$3:$J$142,AC5)</f>
        <v>95</v>
      </c>
      <c r="AH5" s="578"/>
    </row>
    <row r="6" spans="1:34" ht="39.75" customHeight="1">
      <c r="A6" s="579" t="s">
        <v>408</v>
      </c>
      <c r="B6" s="1504">
        <f ca="1">OFFSET(입력!$B$3,B4-1+$S$1*20,8)</f>
        <v>0</v>
      </c>
      <c r="C6" s="1504"/>
      <c r="D6" s="579" t="s">
        <v>536</v>
      </c>
      <c r="E6" s="586">
        <f ca="1">OFFSET(입력!$B$3,B4-1+$S$1*20,7)</f>
        <v>0</v>
      </c>
      <c r="F6" s="579" t="s">
        <v>535</v>
      </c>
      <c r="G6" s="579" t="str">
        <f ca="1">OFFSET(입력!$B$3,B4-1+$S$1*20,9)</f>
        <v>중묘</v>
      </c>
      <c r="AC6" s="578"/>
      <c r="AD6">
        <f>COUNTIF(입력!$J$3:$J$142,AC6)</f>
        <v>95</v>
      </c>
    </row>
    <row r="7" spans="1:34" ht="39.75" customHeight="1">
      <c r="A7" s="1504" t="s">
        <v>509</v>
      </c>
      <c r="B7" s="1504"/>
      <c r="C7" s="1504" t="s">
        <v>533</v>
      </c>
      <c r="D7" s="1504"/>
      <c r="E7" s="1504"/>
      <c r="F7" s="1504"/>
      <c r="G7" s="579" t="s">
        <v>6</v>
      </c>
      <c r="AD7">
        <f>COUNTIF(입력!$J$3:$J$142,AC7)</f>
        <v>95</v>
      </c>
    </row>
    <row r="8" spans="1:34" ht="80.099999999999994" customHeight="1">
      <c r="A8" s="1515" t="s">
        <v>307</v>
      </c>
      <c r="B8" s="579" t="s">
        <v>308</v>
      </c>
      <c r="C8" s="1505">
        <f ca="1">OFFSET(입력!$B$3,B4-1+$S$1*20,12)</f>
        <v>0</v>
      </c>
      <c r="D8" s="1506"/>
      <c r="E8" s="1506"/>
      <c r="F8" s="1507"/>
      <c r="G8" s="579"/>
      <c r="AD8">
        <f>COUNTIF(입력!$J$3:$J$142,AC8)</f>
        <v>95</v>
      </c>
    </row>
    <row r="9" spans="1:34" ht="80.099999999999994" customHeight="1">
      <c r="A9" s="1516"/>
      <c r="B9" s="579" t="s">
        <v>309</v>
      </c>
      <c r="C9" s="1505">
        <f ca="1">OFFSET(입력!$B$3,B4-1+$S$1*20,13)</f>
        <v>0</v>
      </c>
      <c r="D9" s="1506"/>
      <c r="E9" s="1506"/>
      <c r="F9" s="1507"/>
      <c r="G9" s="579"/>
      <c r="AD9">
        <f>COUNTIF(입력!$J$3:$J$142,AC9)</f>
        <v>95</v>
      </c>
    </row>
    <row r="10" spans="1:34" ht="35.1" customHeight="1">
      <c r="A10" s="1509" t="s">
        <v>525</v>
      </c>
      <c r="B10" s="1510"/>
      <c r="C10" s="1505" t="s">
        <v>524</v>
      </c>
      <c r="D10" s="1506"/>
      <c r="E10" s="1506"/>
      <c r="F10" s="1507"/>
      <c r="G10" s="579" t="str">
        <f ca="1">IF(OFFSET(입력!$B$3,B4-1+$S$1*20,14)="제거대상의 대부분이 목본류","(○)","")</f>
        <v/>
      </c>
      <c r="AD10">
        <f>COUNTIF(입력!$J$3:$J$142,AC10)</f>
        <v>95</v>
      </c>
    </row>
    <row r="11" spans="1:34" ht="35.1" customHeight="1">
      <c r="A11" s="1511"/>
      <c r="B11" s="1512"/>
      <c r="C11" s="1505" t="s">
        <v>523</v>
      </c>
      <c r="D11" s="1506"/>
      <c r="E11" s="1506"/>
      <c r="F11" s="1507"/>
      <c r="G11" s="579" t="str">
        <f ca="1">IF(OFFSET(입력!$B$3,B4-1+$S$1*20,14)="제거대상의 대부분이 초본류","(○)","")</f>
        <v/>
      </c>
      <c r="AD11">
        <f>COUNTIF(입력!$J$3:$J$142,AC11)</f>
        <v>95</v>
      </c>
    </row>
    <row r="12" spans="1:34" ht="35.1" customHeight="1">
      <c r="A12" s="1513"/>
      <c r="B12" s="1514"/>
      <c r="C12" s="1505" t="s">
        <v>521</v>
      </c>
      <c r="D12" s="1506"/>
      <c r="E12" s="1506"/>
      <c r="F12" s="1507"/>
      <c r="G12" s="579" t="str">
        <f ca="1">IF(OFFSET(입력!$B$3,B4-1+$S$1*20,14)="제거대상은 목본류+초본류 혼합","(○)","")</f>
        <v>(○)</v>
      </c>
      <c r="AD12">
        <f>COUNTIF(입력!$J$3:$J$142,AC12)</f>
        <v>95</v>
      </c>
    </row>
    <row r="13" spans="1:34" ht="35.1" customHeight="1">
      <c r="A13" s="1509" t="s">
        <v>555</v>
      </c>
      <c r="B13" s="1510"/>
      <c r="C13" s="1505" t="s">
        <v>520</v>
      </c>
      <c r="D13" s="1506"/>
      <c r="E13" s="1506"/>
      <c r="F13" s="1507"/>
      <c r="G13" s="579" t="str">
        <f ca="1">IF(OFFSET(입력!$B$3,B4-1+$S$1*20,15)="조림 당해 연도","(○)","")</f>
        <v/>
      </c>
      <c r="AD13">
        <f>COUNTIF(입력!$J$3:$J$142,AC13)</f>
        <v>95</v>
      </c>
    </row>
    <row r="14" spans="1:34" ht="35.1" customHeight="1">
      <c r="A14" s="1511"/>
      <c r="B14" s="1512"/>
      <c r="C14" s="1505" t="s">
        <v>518</v>
      </c>
      <c r="D14" s="1506"/>
      <c r="E14" s="1506"/>
      <c r="F14" s="1507"/>
      <c r="G14" s="579" t="str">
        <f ca="1">IF(OFFSET(입력!$B$3,B4-1+$S$1*20,15)="조림 2년 차","(○)","")</f>
        <v>(○)</v>
      </c>
      <c r="AD14">
        <f>COUNTIF(입력!$J$3:$J$142,AC14)</f>
        <v>95</v>
      </c>
    </row>
    <row r="15" spans="1:34" ht="35.1" customHeight="1">
      <c r="A15" s="1513"/>
      <c r="B15" s="1514"/>
      <c r="C15" s="1505" t="s">
        <v>516</v>
      </c>
      <c r="D15" s="1506"/>
      <c r="E15" s="1506"/>
      <c r="F15" s="1507"/>
      <c r="G15" s="579" t="str">
        <f ca="1">IF(OFFSET(입력!$B$3,B4-1+$S$1*20,15)="조림 3년 차 이상","(○)","")</f>
        <v/>
      </c>
      <c r="AD15">
        <f>COUNTIF(입력!$J$3:$J$142,AC15)</f>
        <v>95</v>
      </c>
    </row>
    <row r="16" spans="1:34" ht="105.75" customHeight="1">
      <c r="A16" s="1504" t="s">
        <v>297</v>
      </c>
      <c r="B16" s="1504"/>
      <c r="C16" s="1505"/>
      <c r="D16" s="1506"/>
      <c r="E16" s="1506"/>
      <c r="F16" s="1506"/>
      <c r="G16" s="1507"/>
      <c r="AD16">
        <f>COUNTIF(입력!$J$3:$J$142,AC16)</f>
        <v>95</v>
      </c>
    </row>
    <row r="17" spans="1:34" ht="39.75" customHeight="1">
      <c r="A17" s="1508" t="s">
        <v>558</v>
      </c>
      <c r="B17" s="1508"/>
      <c r="C17" s="1508"/>
      <c r="D17" s="1508"/>
      <c r="AD17">
        <f>COUNTIF(입력!$J$3:$J$142,AC17)</f>
        <v>95</v>
      </c>
    </row>
    <row r="18" spans="1:34" ht="39.75" customHeight="1">
      <c r="A18" s="1517" t="str">
        <f ca="1">"풀베기 표준지 조사야장 ("&amp;OFFSET(입력!$A$3,B21-1+$S$1*20,0)&amp;")"</f>
        <v>풀베기 표준지 조사야장 (0)</v>
      </c>
      <c r="B18" s="1518"/>
      <c r="C18" s="1518"/>
      <c r="D18" s="1518"/>
      <c r="E18" s="1518"/>
      <c r="F18" s="1518"/>
      <c r="G18" s="1519"/>
      <c r="S18" s="3">
        <f ca="1">IFERROR(IF(RIGHT(MID(CELL("filename",A18),FIND("]",CELL("filename",A18))+1,255),2)&gt;=10,RIGHT(MID(CELL("filename",A18),FIND("]",CELL("filename",A18))+1,255),2)-1,RIGHT(MID(CELL("filename",A18),FIND("]",CELL("filename",A18))+1,255),1)-1),RIGHT(MID(CELL("filename",A18),FIND("]",CELL("filename",A18))+1,255),1)-1)</f>
        <v>8</v>
      </c>
    </row>
    <row r="19" spans="1:34" ht="39.75" customHeight="1">
      <c r="A19" s="1520" t="s">
        <v>556</v>
      </c>
      <c r="B19" s="1520"/>
      <c r="C19" s="1520"/>
      <c r="D19" s="1520"/>
      <c r="E19" s="584"/>
      <c r="F19" s="584"/>
      <c r="G19" s="584"/>
    </row>
    <row r="20" spans="1:34" ht="39.75" customHeight="1">
      <c r="A20" s="579" t="s">
        <v>551</v>
      </c>
      <c r="B20" s="583">
        <f ca="1">OFFSET(입력!$B$3,B21-1+$S$1*20,2)</f>
        <v>0</v>
      </c>
      <c r="C20" s="582">
        <f ca="1">OFFSET(입력!$B$3,B21-1+$S$1*20,3)</f>
        <v>0</v>
      </c>
      <c r="D20" s="579" t="s">
        <v>550</v>
      </c>
      <c r="E20" s="1505">
        <f ca="1">OFFSET(입력!$B$3,B21-1+$S$1*20,1)</f>
        <v>0</v>
      </c>
      <c r="F20" s="1506"/>
      <c r="G20" s="1507"/>
      <c r="AC20" s="578" t="s">
        <v>342</v>
      </c>
      <c r="AD20">
        <f>COUNTIF(입력!$J$3:$J$142,AC20)</f>
        <v>26</v>
      </c>
      <c r="AH20" s="578">
        <f>COUNTIF(입력!$J$3:$J$142,AC20)</f>
        <v>26</v>
      </c>
    </row>
    <row r="21" spans="1:34" ht="39.75" customHeight="1">
      <c r="A21" s="579" t="s">
        <v>547</v>
      </c>
      <c r="B21" s="1504">
        <f>ROUNDDOWN(ROW()/17,0)+1</f>
        <v>2</v>
      </c>
      <c r="C21" s="1504"/>
      <c r="D21" s="579" t="s">
        <v>546</v>
      </c>
      <c r="E21" s="579" t="s">
        <v>545</v>
      </c>
      <c r="F21" s="579" t="s">
        <v>544</v>
      </c>
      <c r="G21" s="585">
        <f ca="1">OFFSET(입력!$B$3,B21-1+$S$1*20,4)</f>
        <v>0</v>
      </c>
      <c r="AC21" s="578"/>
      <c r="AD21">
        <f>COUNTIF(입력!$J$3:$J$142,AC21)</f>
        <v>95</v>
      </c>
      <c r="AH21" s="578"/>
    </row>
    <row r="22" spans="1:34" ht="39.75" customHeight="1">
      <c r="A22" s="579" t="s">
        <v>571</v>
      </c>
      <c r="B22" s="580" t="s">
        <v>542</v>
      </c>
      <c r="C22" s="581">
        <f ca="1">ROUND(OFFSET(입력!$B$3,B21-1+$S$1*20,10),0)</f>
        <v>0</v>
      </c>
      <c r="D22" s="581" t="s">
        <v>541</v>
      </c>
      <c r="E22" s="581">
        <f ca="1">ROUND(OFFSET(입력!$B$3,B21-1+$S$1*20,11),0)</f>
        <v>0</v>
      </c>
      <c r="F22" s="579" t="s">
        <v>540</v>
      </c>
      <c r="G22" s="579" t="s">
        <v>572</v>
      </c>
      <c r="AC22" s="578"/>
      <c r="AD22">
        <f>COUNTIF(입력!$J$3:$J$142,AC22)</f>
        <v>95</v>
      </c>
      <c r="AH22" s="578"/>
    </row>
    <row r="23" spans="1:34" ht="39.75" customHeight="1">
      <c r="A23" s="579" t="s">
        <v>408</v>
      </c>
      <c r="B23" s="1504">
        <f ca="1">OFFSET(입력!$B$3,B21-1+$S$1*20,8)</f>
        <v>0</v>
      </c>
      <c r="C23" s="1504"/>
      <c r="D23" s="579" t="s">
        <v>536</v>
      </c>
      <c r="E23" s="586">
        <f ca="1">OFFSET(입력!$B$3,B21-1+$S$1*20,7)</f>
        <v>0</v>
      </c>
      <c r="F23" s="579" t="s">
        <v>535</v>
      </c>
      <c r="G23" s="579">
        <f ca="1">OFFSET(입력!$B$3,B21-1+$S$1*20,9)</f>
        <v>0</v>
      </c>
      <c r="AC23" s="578"/>
      <c r="AD23">
        <f>COUNTIF(입력!$J$3:$J$142,AC23)</f>
        <v>95</v>
      </c>
    </row>
    <row r="24" spans="1:34" ht="39.75" customHeight="1">
      <c r="A24" s="1504" t="s">
        <v>509</v>
      </c>
      <c r="B24" s="1504"/>
      <c r="C24" s="1504" t="s">
        <v>533</v>
      </c>
      <c r="D24" s="1504"/>
      <c r="E24" s="1504"/>
      <c r="F24" s="1504"/>
      <c r="G24" s="579" t="s">
        <v>6</v>
      </c>
      <c r="AD24">
        <f>COUNTIF(입력!$J$3:$J$142,AC24)</f>
        <v>95</v>
      </c>
    </row>
    <row r="25" spans="1:34" ht="80.099999999999994" customHeight="1">
      <c r="A25" s="1515" t="s">
        <v>307</v>
      </c>
      <c r="B25" s="579" t="s">
        <v>308</v>
      </c>
      <c r="C25" s="1505">
        <f ca="1">OFFSET(입력!$B$3,B21-1+$S$1*20,12)</f>
        <v>0</v>
      </c>
      <c r="D25" s="1506"/>
      <c r="E25" s="1506"/>
      <c r="F25" s="1507"/>
      <c r="G25" s="579"/>
      <c r="AD25">
        <f>COUNTIF(입력!$J$3:$J$142,AC25)</f>
        <v>95</v>
      </c>
    </row>
    <row r="26" spans="1:34" ht="80.099999999999994" customHeight="1">
      <c r="A26" s="1516"/>
      <c r="B26" s="579" t="s">
        <v>309</v>
      </c>
      <c r="C26" s="1505">
        <f ca="1">OFFSET(입력!$B$3,B21-1+$S$1*20,13)</f>
        <v>0</v>
      </c>
      <c r="D26" s="1506"/>
      <c r="E26" s="1506"/>
      <c r="F26" s="1507"/>
      <c r="G26" s="579"/>
      <c r="AD26">
        <f>COUNTIF(입력!$J$3:$J$142,AC26)</f>
        <v>95</v>
      </c>
    </row>
    <row r="27" spans="1:34" ht="35.1" customHeight="1">
      <c r="A27" s="1509" t="s">
        <v>525</v>
      </c>
      <c r="B27" s="1510"/>
      <c r="C27" s="1505" t="s">
        <v>524</v>
      </c>
      <c r="D27" s="1506"/>
      <c r="E27" s="1506"/>
      <c r="F27" s="1507"/>
      <c r="G27" s="579" t="str">
        <f ca="1">IF(OFFSET(입력!$B$3,B21-1+$S$1*20,14)="제거대상의 대부분이 목본류","(○)","")</f>
        <v/>
      </c>
      <c r="AD27">
        <f>COUNTIF(입력!$J$3:$J$142,AC27)</f>
        <v>95</v>
      </c>
    </row>
    <row r="28" spans="1:34" ht="35.1" customHeight="1">
      <c r="A28" s="1511"/>
      <c r="B28" s="1512"/>
      <c r="C28" s="1505" t="s">
        <v>523</v>
      </c>
      <c r="D28" s="1506"/>
      <c r="E28" s="1506"/>
      <c r="F28" s="1507"/>
      <c r="G28" s="579" t="str">
        <f ca="1">IF(OFFSET(입력!$B$3,B21-1+$S$1*20,14)="제거대상의 대부분이 초본류","(○)","")</f>
        <v/>
      </c>
      <c r="AD28">
        <f>COUNTIF(입력!$J$3:$J$142,AC28)</f>
        <v>95</v>
      </c>
    </row>
    <row r="29" spans="1:34" ht="35.1" customHeight="1">
      <c r="A29" s="1513"/>
      <c r="B29" s="1514"/>
      <c r="C29" s="1505" t="s">
        <v>521</v>
      </c>
      <c r="D29" s="1506"/>
      <c r="E29" s="1506"/>
      <c r="F29" s="1507"/>
      <c r="G29" s="579" t="str">
        <f ca="1">IF(OFFSET(입력!$B$3,B21-1+$S$1*20,14)="제거대상은 목본류+초본류 혼합","(○)","")</f>
        <v/>
      </c>
      <c r="AD29">
        <f>COUNTIF(입력!$J$3:$J$142,AC29)</f>
        <v>95</v>
      </c>
    </row>
    <row r="30" spans="1:34" ht="35.1" customHeight="1">
      <c r="A30" s="1509" t="s">
        <v>555</v>
      </c>
      <c r="B30" s="1510"/>
      <c r="C30" s="1505" t="s">
        <v>520</v>
      </c>
      <c r="D30" s="1506"/>
      <c r="E30" s="1506"/>
      <c r="F30" s="1507"/>
      <c r="G30" s="579" t="str">
        <f ca="1">IF(OFFSET(입력!$B$3,B21-1+$S$1*20,15)="조림 당해 연도","(○)","")</f>
        <v/>
      </c>
      <c r="AD30">
        <f>COUNTIF(입력!$J$3:$J$142,AC30)</f>
        <v>95</v>
      </c>
    </row>
    <row r="31" spans="1:34" ht="35.1" customHeight="1">
      <c r="A31" s="1511"/>
      <c r="B31" s="1512"/>
      <c r="C31" s="1505" t="s">
        <v>518</v>
      </c>
      <c r="D31" s="1506"/>
      <c r="E31" s="1506"/>
      <c r="F31" s="1507"/>
      <c r="G31" s="579" t="str">
        <f ca="1">IF(OFFSET(입력!$B$3,B21-1+$S$1*20,15)="조림 2년 차","(○)","")</f>
        <v/>
      </c>
      <c r="AD31">
        <f>COUNTIF(입력!$J$3:$J$142,AC31)</f>
        <v>95</v>
      </c>
    </row>
    <row r="32" spans="1:34" ht="35.1" customHeight="1">
      <c r="A32" s="1513"/>
      <c r="B32" s="1514"/>
      <c r="C32" s="1505" t="s">
        <v>516</v>
      </c>
      <c r="D32" s="1506"/>
      <c r="E32" s="1506"/>
      <c r="F32" s="1507"/>
      <c r="G32" s="579" t="str">
        <f ca="1">IF(OFFSET(입력!$B$3,B21-1+$S$1*20,15)="조림 3년 차 이상","(○)","")</f>
        <v/>
      </c>
      <c r="AD32">
        <f>COUNTIF(입력!$J$3:$J$142,AC32)</f>
        <v>95</v>
      </c>
    </row>
    <row r="33" spans="1:34" ht="105.75" customHeight="1">
      <c r="A33" s="1504" t="s">
        <v>297</v>
      </c>
      <c r="B33" s="1504"/>
      <c r="C33" s="1505"/>
      <c r="D33" s="1506"/>
      <c r="E33" s="1506"/>
      <c r="F33" s="1506"/>
      <c r="G33" s="1507"/>
      <c r="AD33">
        <f>COUNTIF(입력!$J$3:$J$142,AC33)</f>
        <v>95</v>
      </c>
    </row>
    <row r="34" spans="1:34" ht="39.75" customHeight="1">
      <c r="A34" s="1508" t="s">
        <v>558</v>
      </c>
      <c r="B34" s="1508"/>
      <c r="C34" s="1508"/>
      <c r="D34" s="1508"/>
      <c r="AD34">
        <f>COUNTIF(입력!$J$3:$J$142,AC34)</f>
        <v>95</v>
      </c>
    </row>
    <row r="35" spans="1:34" ht="39.75" customHeight="1">
      <c r="A35" s="1517" t="str">
        <f ca="1">"풀베기 표준지 조사야장 ("&amp;OFFSET(입력!$A$3,B38-1+$S$1*20,0)&amp;")"</f>
        <v>풀베기 표준지 조사야장 (0)</v>
      </c>
      <c r="B35" s="1518"/>
      <c r="C35" s="1518"/>
      <c r="D35" s="1518"/>
      <c r="E35" s="1518"/>
      <c r="F35" s="1518"/>
      <c r="G35" s="1519"/>
      <c r="S35" s="3">
        <f ca="1">IFERROR(IF(RIGHT(MID(CELL("filename",A35),FIND("]",CELL("filename",A35))+1,255),2)&gt;=10,RIGHT(MID(CELL("filename",A35),FIND("]",CELL("filename",A35))+1,255),2)-1,RIGHT(MID(CELL("filename",A35),FIND("]",CELL("filename",A35))+1,255),1)-1),RIGHT(MID(CELL("filename",A35),FIND("]",CELL("filename",A35))+1,255),1)-1)</f>
        <v>8</v>
      </c>
    </row>
    <row r="36" spans="1:34" ht="39.75" customHeight="1">
      <c r="A36" s="1520" t="s">
        <v>556</v>
      </c>
      <c r="B36" s="1520"/>
      <c r="C36" s="1520"/>
      <c r="D36" s="1520"/>
      <c r="E36" s="584"/>
      <c r="F36" s="584"/>
      <c r="G36" s="584"/>
    </row>
    <row r="37" spans="1:34" ht="39.75" customHeight="1">
      <c r="A37" s="579" t="s">
        <v>551</v>
      </c>
      <c r="B37" s="583">
        <f ca="1">OFFSET(입력!$B$3,B38-1+$S$1*20,2)</f>
        <v>0</v>
      </c>
      <c r="C37" s="582">
        <f ca="1">OFFSET(입력!$B$3,B38-1+$S$1*20,3)</f>
        <v>0</v>
      </c>
      <c r="D37" s="579" t="s">
        <v>550</v>
      </c>
      <c r="E37" s="1505">
        <f ca="1">OFFSET(입력!$B$3,B38-1+$S$1*20,1)</f>
        <v>0</v>
      </c>
      <c r="F37" s="1506"/>
      <c r="G37" s="1507"/>
      <c r="AC37" s="578" t="s">
        <v>342</v>
      </c>
      <c r="AD37">
        <f>COUNTIF(입력!$J$3:$J$142,AC37)</f>
        <v>26</v>
      </c>
      <c r="AH37" s="578">
        <f>COUNTIF(입력!$J$3:$J$142,AC37)</f>
        <v>26</v>
      </c>
    </row>
    <row r="38" spans="1:34" ht="39.75" customHeight="1">
      <c r="A38" s="579" t="s">
        <v>547</v>
      </c>
      <c r="B38" s="1504">
        <f>ROUNDDOWN(ROW()/17,0)+1</f>
        <v>3</v>
      </c>
      <c r="C38" s="1504"/>
      <c r="D38" s="579" t="s">
        <v>546</v>
      </c>
      <c r="E38" s="579" t="s">
        <v>545</v>
      </c>
      <c r="F38" s="579" t="s">
        <v>544</v>
      </c>
      <c r="G38" s="585">
        <f ca="1">OFFSET(입력!$B$3,B38-1+$S$1*20,4)</f>
        <v>0</v>
      </c>
      <c r="AC38" s="578"/>
      <c r="AD38">
        <f>COUNTIF(입력!$J$3:$J$142,AC38)</f>
        <v>95</v>
      </c>
      <c r="AH38" s="578"/>
    </row>
    <row r="39" spans="1:34" ht="39.75" customHeight="1">
      <c r="A39" s="579" t="s">
        <v>571</v>
      </c>
      <c r="B39" s="580" t="s">
        <v>542</v>
      </c>
      <c r="C39" s="581">
        <f ca="1">ROUND(OFFSET(입력!$B$3,B38-1+$S$1*20,10),0)</f>
        <v>0</v>
      </c>
      <c r="D39" s="581" t="s">
        <v>541</v>
      </c>
      <c r="E39" s="581">
        <f ca="1">ROUND(OFFSET(입력!$B$3,B38-1+$S$1*20,11),0)</f>
        <v>0</v>
      </c>
      <c r="F39" s="579" t="s">
        <v>540</v>
      </c>
      <c r="G39" s="579" t="s">
        <v>572</v>
      </c>
      <c r="AC39" s="578"/>
      <c r="AD39">
        <f>COUNTIF(입력!$J$3:$J$142,AC39)</f>
        <v>95</v>
      </c>
      <c r="AH39" s="578"/>
    </row>
    <row r="40" spans="1:34" ht="39.75" customHeight="1">
      <c r="A40" s="579" t="s">
        <v>408</v>
      </c>
      <c r="B40" s="1504">
        <f ca="1">OFFSET(입력!$B$3,B38-1+$S$1*20,8)</f>
        <v>0</v>
      </c>
      <c r="C40" s="1504"/>
      <c r="D40" s="579" t="s">
        <v>536</v>
      </c>
      <c r="E40" s="586">
        <f ca="1">OFFSET(입력!$B$3,B38-1+$S$1*20,7)</f>
        <v>0</v>
      </c>
      <c r="F40" s="579" t="s">
        <v>535</v>
      </c>
      <c r="G40" s="579">
        <f ca="1">OFFSET(입력!$B$3,B38-1+$S$1*20,9)</f>
        <v>0</v>
      </c>
      <c r="AC40" s="578"/>
      <c r="AD40">
        <f>COUNTIF(입력!$J$3:$J$142,AC40)</f>
        <v>95</v>
      </c>
    </row>
    <row r="41" spans="1:34" ht="39.75" customHeight="1">
      <c r="A41" s="1504" t="s">
        <v>509</v>
      </c>
      <c r="B41" s="1504"/>
      <c r="C41" s="1504" t="s">
        <v>533</v>
      </c>
      <c r="D41" s="1504"/>
      <c r="E41" s="1504"/>
      <c r="F41" s="1504"/>
      <c r="G41" s="579" t="s">
        <v>6</v>
      </c>
      <c r="AD41">
        <f>COUNTIF(입력!$J$3:$J$142,AC41)</f>
        <v>95</v>
      </c>
    </row>
    <row r="42" spans="1:34" ht="80.099999999999994" customHeight="1">
      <c r="A42" s="1515" t="s">
        <v>307</v>
      </c>
      <c r="B42" s="579" t="s">
        <v>308</v>
      </c>
      <c r="C42" s="1505">
        <f ca="1">OFFSET(입력!$B$3,B38-1+$S$1*20,12)</f>
        <v>0</v>
      </c>
      <c r="D42" s="1506"/>
      <c r="E42" s="1506"/>
      <c r="F42" s="1507"/>
      <c r="G42" s="579"/>
      <c r="AD42">
        <f>COUNTIF(입력!$J$3:$J$142,AC42)</f>
        <v>95</v>
      </c>
    </row>
    <row r="43" spans="1:34" ht="80.099999999999994" customHeight="1">
      <c r="A43" s="1516"/>
      <c r="B43" s="579" t="s">
        <v>309</v>
      </c>
      <c r="C43" s="1505">
        <f ca="1">OFFSET(입력!$B$3,B38-1+$S$1*20,13)</f>
        <v>0</v>
      </c>
      <c r="D43" s="1506"/>
      <c r="E43" s="1506"/>
      <c r="F43" s="1507"/>
      <c r="G43" s="579"/>
      <c r="AD43">
        <f>COUNTIF(입력!$J$3:$J$142,AC43)</f>
        <v>95</v>
      </c>
    </row>
    <row r="44" spans="1:34" ht="35.1" customHeight="1">
      <c r="A44" s="1509" t="s">
        <v>525</v>
      </c>
      <c r="B44" s="1510"/>
      <c r="C44" s="1505" t="s">
        <v>524</v>
      </c>
      <c r="D44" s="1506"/>
      <c r="E44" s="1506"/>
      <c r="F44" s="1507"/>
      <c r="G44" s="579" t="str">
        <f ca="1">IF(OFFSET(입력!$B$3,B38-1+$S$1*20,14)="제거대상의 대부분이 목본류","(○)","")</f>
        <v/>
      </c>
      <c r="AD44">
        <f>COUNTIF(입력!$J$3:$J$142,AC44)</f>
        <v>95</v>
      </c>
    </row>
    <row r="45" spans="1:34" ht="35.1" customHeight="1">
      <c r="A45" s="1511"/>
      <c r="B45" s="1512"/>
      <c r="C45" s="1505" t="s">
        <v>523</v>
      </c>
      <c r="D45" s="1506"/>
      <c r="E45" s="1506"/>
      <c r="F45" s="1507"/>
      <c r="G45" s="579" t="str">
        <f ca="1">IF(OFFSET(입력!$B$3,B38-1+$S$1*20,14)="제거대상의 대부분이 초본류","(○)","")</f>
        <v/>
      </c>
      <c r="AD45">
        <f>COUNTIF(입력!$J$3:$J$142,AC45)</f>
        <v>95</v>
      </c>
    </row>
    <row r="46" spans="1:34" ht="35.1" customHeight="1">
      <c r="A46" s="1513"/>
      <c r="B46" s="1514"/>
      <c r="C46" s="1505" t="s">
        <v>521</v>
      </c>
      <c r="D46" s="1506"/>
      <c r="E46" s="1506"/>
      <c r="F46" s="1507"/>
      <c r="G46" s="579" t="str">
        <f ca="1">IF(OFFSET(입력!$B$3,B38-1+$S$1*20,14)="제거대상은 목본류+초본류 혼합","(○)","")</f>
        <v/>
      </c>
      <c r="AD46">
        <f>COUNTIF(입력!$J$3:$J$142,AC46)</f>
        <v>95</v>
      </c>
    </row>
    <row r="47" spans="1:34" ht="35.1" customHeight="1">
      <c r="A47" s="1509" t="s">
        <v>555</v>
      </c>
      <c r="B47" s="1510"/>
      <c r="C47" s="1505" t="s">
        <v>520</v>
      </c>
      <c r="D47" s="1506"/>
      <c r="E47" s="1506"/>
      <c r="F47" s="1507"/>
      <c r="G47" s="579" t="str">
        <f ca="1">IF(OFFSET(입력!$B$3,B38-1+$S$1*20,15)="조림 당해 연도","(○)","")</f>
        <v/>
      </c>
      <c r="AD47">
        <f>COUNTIF(입력!$J$3:$J$142,AC47)</f>
        <v>95</v>
      </c>
    </row>
    <row r="48" spans="1:34" ht="35.1" customHeight="1">
      <c r="A48" s="1511"/>
      <c r="B48" s="1512"/>
      <c r="C48" s="1505" t="s">
        <v>518</v>
      </c>
      <c r="D48" s="1506"/>
      <c r="E48" s="1506"/>
      <c r="F48" s="1507"/>
      <c r="G48" s="579" t="str">
        <f ca="1">IF(OFFSET(입력!$B$3,B38-1+$S$1*20,15)="조림 2년 차","(○)","")</f>
        <v/>
      </c>
      <c r="AD48">
        <f>COUNTIF(입력!$J$3:$J$142,AC48)</f>
        <v>95</v>
      </c>
    </row>
    <row r="49" spans="1:34" ht="35.1" customHeight="1">
      <c r="A49" s="1513"/>
      <c r="B49" s="1514"/>
      <c r="C49" s="1505" t="s">
        <v>516</v>
      </c>
      <c r="D49" s="1506"/>
      <c r="E49" s="1506"/>
      <c r="F49" s="1507"/>
      <c r="G49" s="579" t="str">
        <f ca="1">IF(OFFSET(입력!$B$3,B38-1+$S$1*20,15)="조림 3년 차 이상","(○)","")</f>
        <v/>
      </c>
      <c r="AD49">
        <f>COUNTIF(입력!$J$3:$J$142,AC49)</f>
        <v>95</v>
      </c>
    </row>
    <row r="50" spans="1:34" ht="105.75" customHeight="1">
      <c r="A50" s="1504" t="s">
        <v>297</v>
      </c>
      <c r="B50" s="1504"/>
      <c r="C50" s="1505"/>
      <c r="D50" s="1506"/>
      <c r="E50" s="1506"/>
      <c r="F50" s="1506"/>
      <c r="G50" s="1507"/>
      <c r="AD50">
        <f>COUNTIF(입력!$J$3:$J$142,AC50)</f>
        <v>95</v>
      </c>
    </row>
    <row r="51" spans="1:34" ht="39.75" customHeight="1">
      <c r="A51" s="1508" t="s">
        <v>558</v>
      </c>
      <c r="B51" s="1508"/>
      <c r="C51" s="1508"/>
      <c r="D51" s="1508"/>
      <c r="AD51">
        <f>COUNTIF(입력!$J$3:$J$142,AC51)</f>
        <v>95</v>
      </c>
    </row>
    <row r="52" spans="1:34" ht="39.75" customHeight="1">
      <c r="A52" s="1517" t="str">
        <f ca="1">"풀베기 표준지 조사야장 ("&amp;OFFSET(입력!$A$3,B55-1+$S$1*20,0)&amp;")"</f>
        <v>풀베기 표준지 조사야장 (0)</v>
      </c>
      <c r="B52" s="1518"/>
      <c r="C52" s="1518"/>
      <c r="D52" s="1518"/>
      <c r="E52" s="1518"/>
      <c r="F52" s="1518"/>
      <c r="G52" s="1519"/>
      <c r="S52" s="3">
        <f ca="1">IFERROR(IF(RIGHT(MID(CELL("filename",A52),FIND("]",CELL("filename",A52))+1,255),2)&gt;=10,RIGHT(MID(CELL("filename",A52),FIND("]",CELL("filename",A52))+1,255),2)-1,RIGHT(MID(CELL("filename",A52),FIND("]",CELL("filename",A52))+1,255),1)-1),RIGHT(MID(CELL("filename",A52),FIND("]",CELL("filename",A52))+1,255),1)-1)</f>
        <v>8</v>
      </c>
    </row>
    <row r="53" spans="1:34" ht="39.75" customHeight="1">
      <c r="A53" s="1520" t="s">
        <v>556</v>
      </c>
      <c r="B53" s="1520"/>
      <c r="C53" s="1520"/>
      <c r="D53" s="1520"/>
      <c r="E53" s="584"/>
      <c r="F53" s="584"/>
      <c r="G53" s="584"/>
    </row>
    <row r="54" spans="1:34" ht="39.75" customHeight="1">
      <c r="A54" s="579" t="s">
        <v>551</v>
      </c>
      <c r="B54" s="583">
        <f ca="1">OFFSET(입력!$B$3,B55-1+$S$1*20,2)</f>
        <v>0</v>
      </c>
      <c r="C54" s="582">
        <f ca="1">OFFSET(입력!$B$3,B55-1+$S$1*20,3)</f>
        <v>0</v>
      </c>
      <c r="D54" s="579" t="s">
        <v>550</v>
      </c>
      <c r="E54" s="1505">
        <f ca="1">OFFSET(입력!$B$3,B55-1+$S$1*20,1)</f>
        <v>0</v>
      </c>
      <c r="F54" s="1506"/>
      <c r="G54" s="1507"/>
      <c r="AC54" s="578" t="s">
        <v>342</v>
      </c>
      <c r="AD54">
        <f>COUNTIF(입력!$J$3:$J$142,AC54)</f>
        <v>26</v>
      </c>
      <c r="AH54" s="578">
        <f>COUNTIF(입력!$J$3:$J$142,AC54)</f>
        <v>26</v>
      </c>
    </row>
    <row r="55" spans="1:34" ht="39.75" customHeight="1">
      <c r="A55" s="579" t="s">
        <v>547</v>
      </c>
      <c r="B55" s="1504">
        <f>ROUNDDOWN(ROW()/17,0)+1</f>
        <v>4</v>
      </c>
      <c r="C55" s="1504"/>
      <c r="D55" s="579" t="s">
        <v>546</v>
      </c>
      <c r="E55" s="579" t="s">
        <v>545</v>
      </c>
      <c r="F55" s="579" t="s">
        <v>544</v>
      </c>
      <c r="G55" s="585">
        <f ca="1">OFFSET(입력!$B$3,B55-1+$S$1*20,4)</f>
        <v>0</v>
      </c>
      <c r="AC55" s="578"/>
      <c r="AD55">
        <f>COUNTIF(입력!$J$3:$J$142,AC55)</f>
        <v>95</v>
      </c>
      <c r="AH55" s="578"/>
    </row>
    <row r="56" spans="1:34" ht="39.75" customHeight="1">
      <c r="A56" s="579" t="s">
        <v>571</v>
      </c>
      <c r="B56" s="580" t="s">
        <v>542</v>
      </c>
      <c r="C56" s="581">
        <f ca="1">ROUND(OFFSET(입력!$B$3,B55-1+$S$1*20,10),0)</f>
        <v>0</v>
      </c>
      <c r="D56" s="581" t="s">
        <v>541</v>
      </c>
      <c r="E56" s="581">
        <f ca="1">ROUND(OFFSET(입력!$B$3,B55-1+$S$1*20,11),0)</f>
        <v>0</v>
      </c>
      <c r="F56" s="579" t="s">
        <v>540</v>
      </c>
      <c r="G56" s="579" t="s">
        <v>572</v>
      </c>
      <c r="AC56" s="578"/>
      <c r="AD56">
        <f>COUNTIF(입력!$J$3:$J$142,AC56)</f>
        <v>95</v>
      </c>
      <c r="AH56" s="578"/>
    </row>
    <row r="57" spans="1:34" ht="39.75" customHeight="1">
      <c r="A57" s="579" t="s">
        <v>408</v>
      </c>
      <c r="B57" s="1504">
        <f ca="1">OFFSET(입력!$B$3,B55-1+$S$1*20,8)</f>
        <v>0</v>
      </c>
      <c r="C57" s="1504"/>
      <c r="D57" s="579" t="s">
        <v>536</v>
      </c>
      <c r="E57" s="586">
        <f ca="1">OFFSET(입력!$B$3,B55-1+$S$1*20,7)</f>
        <v>0</v>
      </c>
      <c r="F57" s="579" t="s">
        <v>535</v>
      </c>
      <c r="G57" s="579">
        <f ca="1">OFFSET(입력!$B$3,B55-1+$S$1*20,9)</f>
        <v>0</v>
      </c>
      <c r="AC57" s="578"/>
      <c r="AD57">
        <f>COUNTIF(입력!$J$3:$J$142,AC57)</f>
        <v>95</v>
      </c>
    </row>
    <row r="58" spans="1:34" ht="39.75" customHeight="1">
      <c r="A58" s="1504" t="s">
        <v>509</v>
      </c>
      <c r="B58" s="1504"/>
      <c r="C58" s="1504" t="s">
        <v>533</v>
      </c>
      <c r="D58" s="1504"/>
      <c r="E58" s="1504"/>
      <c r="F58" s="1504"/>
      <c r="G58" s="579" t="s">
        <v>6</v>
      </c>
      <c r="AD58">
        <f>COUNTIF(입력!$J$3:$J$142,AC58)</f>
        <v>95</v>
      </c>
    </row>
    <row r="59" spans="1:34" ht="80.099999999999994" customHeight="1">
      <c r="A59" s="1515" t="s">
        <v>307</v>
      </c>
      <c r="B59" s="579" t="s">
        <v>308</v>
      </c>
      <c r="C59" s="1505">
        <f ca="1">OFFSET(입력!$B$3,B55-1+$S$1*20,12)</f>
        <v>0</v>
      </c>
      <c r="D59" s="1506"/>
      <c r="E59" s="1506"/>
      <c r="F59" s="1507"/>
      <c r="G59" s="579"/>
      <c r="AD59">
        <f>COUNTIF(입력!$J$3:$J$142,AC59)</f>
        <v>95</v>
      </c>
    </row>
    <row r="60" spans="1:34" ht="80.099999999999994" customHeight="1">
      <c r="A60" s="1516"/>
      <c r="B60" s="579" t="s">
        <v>309</v>
      </c>
      <c r="C60" s="1505">
        <f ca="1">OFFSET(입력!$B$3,B55-1+$S$1*20,13)</f>
        <v>0</v>
      </c>
      <c r="D60" s="1506"/>
      <c r="E60" s="1506"/>
      <c r="F60" s="1507"/>
      <c r="G60" s="579"/>
      <c r="AD60">
        <f>COUNTIF(입력!$J$3:$J$142,AC60)</f>
        <v>95</v>
      </c>
    </row>
    <row r="61" spans="1:34" ht="35.1" customHeight="1">
      <c r="A61" s="1509" t="s">
        <v>525</v>
      </c>
      <c r="B61" s="1510"/>
      <c r="C61" s="1505" t="s">
        <v>524</v>
      </c>
      <c r="D61" s="1506"/>
      <c r="E61" s="1506"/>
      <c r="F61" s="1507"/>
      <c r="G61" s="579" t="str">
        <f ca="1">IF(OFFSET(입력!$B$3,B55-1+$S$1*20,14)="제거대상의 대부분이 목본류","(○)","")</f>
        <v/>
      </c>
      <c r="AD61">
        <f>COUNTIF(입력!$J$3:$J$142,AC61)</f>
        <v>95</v>
      </c>
    </row>
    <row r="62" spans="1:34" ht="35.1" customHeight="1">
      <c r="A62" s="1511"/>
      <c r="B62" s="1512"/>
      <c r="C62" s="1505" t="s">
        <v>523</v>
      </c>
      <c r="D62" s="1506"/>
      <c r="E62" s="1506"/>
      <c r="F62" s="1507"/>
      <c r="G62" s="579" t="str">
        <f ca="1">IF(OFFSET(입력!$B$3,B55-1+$S$1*20,14)="제거대상의 대부분이 초본류","(○)","")</f>
        <v/>
      </c>
      <c r="AD62">
        <f>COUNTIF(입력!$J$3:$J$142,AC62)</f>
        <v>95</v>
      </c>
    </row>
    <row r="63" spans="1:34" ht="35.1" customHeight="1">
      <c r="A63" s="1513"/>
      <c r="B63" s="1514"/>
      <c r="C63" s="1505" t="s">
        <v>521</v>
      </c>
      <c r="D63" s="1506"/>
      <c r="E63" s="1506"/>
      <c r="F63" s="1507"/>
      <c r="G63" s="579" t="str">
        <f ca="1">IF(OFFSET(입력!$B$3,B55-1+$S$1*20,14)="제거대상은 목본류+초본류 혼합","(○)","")</f>
        <v/>
      </c>
      <c r="AD63">
        <f>COUNTIF(입력!$J$3:$J$142,AC63)</f>
        <v>95</v>
      </c>
    </row>
    <row r="64" spans="1:34" ht="35.1" customHeight="1">
      <c r="A64" s="1509" t="s">
        <v>555</v>
      </c>
      <c r="B64" s="1510"/>
      <c r="C64" s="1505" t="s">
        <v>520</v>
      </c>
      <c r="D64" s="1506"/>
      <c r="E64" s="1506"/>
      <c r="F64" s="1507"/>
      <c r="G64" s="579" t="str">
        <f ca="1">IF(OFFSET(입력!$B$3,B55-1+$S$1*20,15)="조림 당해 연도","(○)","")</f>
        <v/>
      </c>
      <c r="AD64">
        <f>COUNTIF(입력!$J$3:$J$142,AC64)</f>
        <v>95</v>
      </c>
    </row>
    <row r="65" spans="1:34" ht="35.1" customHeight="1">
      <c r="A65" s="1511"/>
      <c r="B65" s="1512"/>
      <c r="C65" s="1505" t="s">
        <v>518</v>
      </c>
      <c r="D65" s="1506"/>
      <c r="E65" s="1506"/>
      <c r="F65" s="1507"/>
      <c r="G65" s="579" t="str">
        <f ca="1">IF(OFFSET(입력!$B$3,B55-1+$S$1*20,15)="조림 2년 차","(○)","")</f>
        <v/>
      </c>
      <c r="AD65">
        <f>COUNTIF(입력!$J$3:$J$142,AC65)</f>
        <v>95</v>
      </c>
    </row>
    <row r="66" spans="1:34" ht="35.1" customHeight="1">
      <c r="A66" s="1513"/>
      <c r="B66" s="1514"/>
      <c r="C66" s="1505" t="s">
        <v>516</v>
      </c>
      <c r="D66" s="1506"/>
      <c r="E66" s="1506"/>
      <c r="F66" s="1507"/>
      <c r="G66" s="579" t="str">
        <f ca="1">IF(OFFSET(입력!$B$3,B55-1+$S$1*20,15)="조림 3년 차 이상","(○)","")</f>
        <v/>
      </c>
      <c r="AD66">
        <f>COUNTIF(입력!$J$3:$J$142,AC66)</f>
        <v>95</v>
      </c>
    </row>
    <row r="67" spans="1:34" ht="105.75" customHeight="1">
      <c r="A67" s="1504" t="s">
        <v>297</v>
      </c>
      <c r="B67" s="1504"/>
      <c r="C67" s="1505"/>
      <c r="D67" s="1506"/>
      <c r="E67" s="1506"/>
      <c r="F67" s="1506"/>
      <c r="G67" s="1507"/>
      <c r="AD67">
        <f>COUNTIF(입력!$J$3:$J$142,AC67)</f>
        <v>95</v>
      </c>
    </row>
    <row r="68" spans="1:34" ht="39.75" customHeight="1">
      <c r="A68" s="1508" t="s">
        <v>558</v>
      </c>
      <c r="B68" s="1508"/>
      <c r="C68" s="1508"/>
      <c r="D68" s="1508"/>
      <c r="AD68">
        <f>COUNTIF(입력!$J$3:$J$142,AC68)</f>
        <v>95</v>
      </c>
    </row>
    <row r="69" spans="1:34" ht="39.75" customHeight="1">
      <c r="A69" s="1517" t="str">
        <f ca="1">"풀베기 표준지 조사야장 ("&amp;OFFSET(입력!$A$3,B72-1+$S$1*20,0)&amp;")"</f>
        <v>풀베기 표준지 조사야장 (0)</v>
      </c>
      <c r="B69" s="1518"/>
      <c r="C69" s="1518"/>
      <c r="D69" s="1518"/>
      <c r="E69" s="1518"/>
      <c r="F69" s="1518"/>
      <c r="G69" s="1519"/>
      <c r="S69" s="3">
        <f ca="1">IFERROR(IF(RIGHT(MID(CELL("filename",A69),FIND("]",CELL("filename",A69))+1,255),2)&gt;=10,RIGHT(MID(CELL("filename",A69),FIND("]",CELL("filename",A69))+1,255),2)-1,RIGHT(MID(CELL("filename",A69),FIND("]",CELL("filename",A69))+1,255),1)-1),RIGHT(MID(CELL("filename",A69),FIND("]",CELL("filename",A69))+1,255),1)-1)</f>
        <v>8</v>
      </c>
    </row>
    <row r="70" spans="1:34" ht="39.75" customHeight="1">
      <c r="A70" s="1520" t="s">
        <v>556</v>
      </c>
      <c r="B70" s="1520"/>
      <c r="C70" s="1520"/>
      <c r="D70" s="1520"/>
      <c r="E70" s="584"/>
      <c r="F70" s="584"/>
      <c r="G70" s="584"/>
    </row>
    <row r="71" spans="1:34" ht="39.75" customHeight="1">
      <c r="A71" s="579" t="s">
        <v>551</v>
      </c>
      <c r="B71" s="583">
        <f ca="1">OFFSET(입력!$B$3,B72-1+$S$1*20,2)</f>
        <v>0</v>
      </c>
      <c r="C71" s="582">
        <f ca="1">OFFSET(입력!$B$3,B72-1+$S$1*20,3)</f>
        <v>0</v>
      </c>
      <c r="D71" s="579" t="s">
        <v>550</v>
      </c>
      <c r="E71" s="1505">
        <f ca="1">OFFSET(입력!$B$3,B72-1+$S$1*20,1)</f>
        <v>0</v>
      </c>
      <c r="F71" s="1506"/>
      <c r="G71" s="1507"/>
      <c r="AC71" s="578" t="s">
        <v>342</v>
      </c>
      <c r="AD71">
        <f>COUNTIF(입력!$J$3:$J$142,AC71)</f>
        <v>26</v>
      </c>
      <c r="AH71" s="578">
        <f>COUNTIF(입력!$J$3:$J$142,AC71)</f>
        <v>26</v>
      </c>
    </row>
    <row r="72" spans="1:34" ht="39.75" customHeight="1">
      <c r="A72" s="579" t="s">
        <v>547</v>
      </c>
      <c r="B72" s="1504">
        <f>ROUNDDOWN(ROW()/17,0)+1</f>
        <v>5</v>
      </c>
      <c r="C72" s="1504"/>
      <c r="D72" s="579" t="s">
        <v>546</v>
      </c>
      <c r="E72" s="579" t="s">
        <v>545</v>
      </c>
      <c r="F72" s="579" t="s">
        <v>544</v>
      </c>
      <c r="G72" s="585">
        <f ca="1">OFFSET(입력!$B$3,B72-1+$S$1*20,4)</f>
        <v>0</v>
      </c>
      <c r="AC72" s="578"/>
      <c r="AD72">
        <f>COUNTIF(입력!$J$3:$J$142,AC72)</f>
        <v>95</v>
      </c>
      <c r="AH72" s="578"/>
    </row>
    <row r="73" spans="1:34" ht="39.75" customHeight="1">
      <c r="A73" s="579" t="s">
        <v>571</v>
      </c>
      <c r="B73" s="580" t="s">
        <v>542</v>
      </c>
      <c r="C73" s="581">
        <f ca="1">ROUND(OFFSET(입력!$B$3,B72-1+$S$1*20,10),0)</f>
        <v>0</v>
      </c>
      <c r="D73" s="581" t="s">
        <v>541</v>
      </c>
      <c r="E73" s="581">
        <f ca="1">ROUND(OFFSET(입력!$B$3,B72-1+$S$1*20,11),0)</f>
        <v>0</v>
      </c>
      <c r="F73" s="579" t="s">
        <v>540</v>
      </c>
      <c r="G73" s="579" t="s">
        <v>572</v>
      </c>
      <c r="AC73" s="578"/>
      <c r="AD73">
        <f>COUNTIF(입력!$J$3:$J$142,AC73)</f>
        <v>95</v>
      </c>
      <c r="AH73" s="578"/>
    </row>
    <row r="74" spans="1:34" ht="39.75" customHeight="1">
      <c r="A74" s="579" t="s">
        <v>408</v>
      </c>
      <c r="B74" s="1504">
        <f ca="1">OFFSET(입력!$B$3,B72-1+$S$1*20,8)</f>
        <v>0</v>
      </c>
      <c r="C74" s="1504"/>
      <c r="D74" s="579" t="s">
        <v>536</v>
      </c>
      <c r="E74" s="586">
        <f ca="1">OFFSET(입력!$B$3,B72-1+$S$1*20,7)</f>
        <v>0</v>
      </c>
      <c r="F74" s="579" t="s">
        <v>535</v>
      </c>
      <c r="G74" s="579">
        <f ca="1">OFFSET(입력!$B$3,B72-1+$S$1*20,9)</f>
        <v>0</v>
      </c>
      <c r="AC74" s="578"/>
      <c r="AD74">
        <f>COUNTIF(입력!$J$3:$J$142,AC74)</f>
        <v>95</v>
      </c>
    </row>
    <row r="75" spans="1:34" ht="39.75" customHeight="1">
      <c r="A75" s="1504" t="s">
        <v>509</v>
      </c>
      <c r="B75" s="1504"/>
      <c r="C75" s="1504" t="s">
        <v>533</v>
      </c>
      <c r="D75" s="1504"/>
      <c r="E75" s="1504"/>
      <c r="F75" s="1504"/>
      <c r="G75" s="579" t="s">
        <v>6</v>
      </c>
      <c r="AD75">
        <f>COUNTIF(입력!$J$3:$J$142,AC75)</f>
        <v>95</v>
      </c>
    </row>
    <row r="76" spans="1:34" ht="80.099999999999994" customHeight="1">
      <c r="A76" s="1515" t="s">
        <v>307</v>
      </c>
      <c r="B76" s="579" t="s">
        <v>308</v>
      </c>
      <c r="C76" s="1505">
        <f ca="1">OFFSET(입력!$B$3,B72-1+$S$1*20,12)</f>
        <v>0</v>
      </c>
      <c r="D76" s="1506"/>
      <c r="E76" s="1506"/>
      <c r="F76" s="1507"/>
      <c r="G76" s="579"/>
      <c r="AD76">
        <f>COUNTIF(입력!$J$3:$J$142,AC76)</f>
        <v>95</v>
      </c>
    </row>
    <row r="77" spans="1:34" ht="80.099999999999994" customHeight="1">
      <c r="A77" s="1516"/>
      <c r="B77" s="579" t="s">
        <v>309</v>
      </c>
      <c r="C77" s="1505">
        <f ca="1">OFFSET(입력!$B$3,B72-1+$S$1*20,13)</f>
        <v>0</v>
      </c>
      <c r="D77" s="1506"/>
      <c r="E77" s="1506"/>
      <c r="F77" s="1507"/>
      <c r="G77" s="579"/>
      <c r="AD77">
        <f>COUNTIF(입력!$J$3:$J$142,AC77)</f>
        <v>95</v>
      </c>
    </row>
    <row r="78" spans="1:34" ht="35.1" customHeight="1">
      <c r="A78" s="1509" t="s">
        <v>525</v>
      </c>
      <c r="B78" s="1510"/>
      <c r="C78" s="1505" t="s">
        <v>524</v>
      </c>
      <c r="D78" s="1506"/>
      <c r="E78" s="1506"/>
      <c r="F78" s="1507"/>
      <c r="G78" s="579" t="str">
        <f ca="1">IF(OFFSET(입력!$B$3,B72-1+$S$1*20,14)="제거대상의 대부분이 목본류","(○)","")</f>
        <v/>
      </c>
      <c r="AD78">
        <f>COUNTIF(입력!$J$3:$J$142,AC78)</f>
        <v>95</v>
      </c>
    </row>
    <row r="79" spans="1:34" ht="35.1" customHeight="1">
      <c r="A79" s="1511"/>
      <c r="B79" s="1512"/>
      <c r="C79" s="1505" t="s">
        <v>523</v>
      </c>
      <c r="D79" s="1506"/>
      <c r="E79" s="1506"/>
      <c r="F79" s="1507"/>
      <c r="G79" s="579" t="str">
        <f ca="1">IF(OFFSET(입력!$B$3,B72-1+$S$1*20,14)="제거대상의 대부분이 초본류","(○)","")</f>
        <v/>
      </c>
      <c r="AD79">
        <f>COUNTIF(입력!$J$3:$J$142,AC79)</f>
        <v>95</v>
      </c>
    </row>
    <row r="80" spans="1:34" ht="35.1" customHeight="1">
      <c r="A80" s="1513"/>
      <c r="B80" s="1514"/>
      <c r="C80" s="1505" t="s">
        <v>521</v>
      </c>
      <c r="D80" s="1506"/>
      <c r="E80" s="1506"/>
      <c r="F80" s="1507"/>
      <c r="G80" s="579" t="str">
        <f ca="1">IF(OFFSET(입력!$B$3,B72-1+$S$1*20,14)="제거대상은 목본류+초본류 혼합","(○)","")</f>
        <v/>
      </c>
      <c r="AD80">
        <f>COUNTIF(입력!$J$3:$J$142,AC80)</f>
        <v>95</v>
      </c>
    </row>
    <row r="81" spans="1:34" ht="35.1" customHeight="1">
      <c r="A81" s="1509" t="s">
        <v>555</v>
      </c>
      <c r="B81" s="1510"/>
      <c r="C81" s="1505" t="s">
        <v>520</v>
      </c>
      <c r="D81" s="1506"/>
      <c r="E81" s="1506"/>
      <c r="F81" s="1507"/>
      <c r="G81" s="579" t="str">
        <f ca="1">IF(OFFSET(입력!$B$3,B72-1+$S$1*20,15)="조림 당해 연도","(○)","")</f>
        <v/>
      </c>
      <c r="AD81">
        <f>COUNTIF(입력!$J$3:$J$142,AC81)</f>
        <v>95</v>
      </c>
    </row>
    <row r="82" spans="1:34" ht="35.1" customHeight="1">
      <c r="A82" s="1511"/>
      <c r="B82" s="1512"/>
      <c r="C82" s="1505" t="s">
        <v>518</v>
      </c>
      <c r="D82" s="1506"/>
      <c r="E82" s="1506"/>
      <c r="F82" s="1507"/>
      <c r="G82" s="579" t="str">
        <f ca="1">IF(OFFSET(입력!$B$3,B72-1+$S$1*20,15)="조림 2년 차","(○)","")</f>
        <v/>
      </c>
      <c r="AD82">
        <f>COUNTIF(입력!$J$3:$J$142,AC82)</f>
        <v>95</v>
      </c>
    </row>
    <row r="83" spans="1:34" ht="35.1" customHeight="1">
      <c r="A83" s="1513"/>
      <c r="B83" s="1514"/>
      <c r="C83" s="1505" t="s">
        <v>516</v>
      </c>
      <c r="D83" s="1506"/>
      <c r="E83" s="1506"/>
      <c r="F83" s="1507"/>
      <c r="G83" s="579" t="str">
        <f ca="1">IF(OFFSET(입력!$B$3,B72-1+$S$1*20,15)="조림 3년 차 이상","(○)","")</f>
        <v/>
      </c>
      <c r="AD83">
        <f>COUNTIF(입력!$J$3:$J$142,AC83)</f>
        <v>95</v>
      </c>
    </row>
    <row r="84" spans="1:34" ht="105.75" customHeight="1">
      <c r="A84" s="1504" t="s">
        <v>297</v>
      </c>
      <c r="B84" s="1504"/>
      <c r="C84" s="1505"/>
      <c r="D84" s="1506"/>
      <c r="E84" s="1506"/>
      <c r="F84" s="1506"/>
      <c r="G84" s="1507"/>
      <c r="AD84">
        <f>COUNTIF(입력!$J$3:$J$142,AC84)</f>
        <v>95</v>
      </c>
    </row>
    <row r="85" spans="1:34" ht="39.75" customHeight="1">
      <c r="A85" s="1508" t="s">
        <v>558</v>
      </c>
      <c r="B85" s="1508"/>
      <c r="C85" s="1508"/>
      <c r="D85" s="1508"/>
      <c r="AD85">
        <f>COUNTIF(입력!$J$3:$J$142,AC85)</f>
        <v>95</v>
      </c>
    </row>
    <row r="86" spans="1:34" ht="39.75" customHeight="1">
      <c r="A86" s="1517" t="str">
        <f ca="1">"풀베기 표준지 조사야장 ("&amp;OFFSET(입력!$A$3,B89-1+$S$1*20,0)&amp;")"</f>
        <v>풀베기 표준지 조사야장 (0)</v>
      </c>
      <c r="B86" s="1518"/>
      <c r="C86" s="1518"/>
      <c r="D86" s="1518"/>
      <c r="E86" s="1518"/>
      <c r="F86" s="1518"/>
      <c r="G86" s="1519"/>
      <c r="S86" s="3">
        <f ca="1">IFERROR(IF(RIGHT(MID(CELL("filename",A86),FIND("]",CELL("filename",A86))+1,255),2)&gt;=10,RIGHT(MID(CELL("filename",A86),FIND("]",CELL("filename",A86))+1,255),2)-1,RIGHT(MID(CELL("filename",A86),FIND("]",CELL("filename",A86))+1,255),1)-1),RIGHT(MID(CELL("filename",A86),FIND("]",CELL("filename",A86))+1,255),1)-1)</f>
        <v>8</v>
      </c>
    </row>
    <row r="87" spans="1:34" ht="39.75" customHeight="1">
      <c r="A87" s="1520" t="s">
        <v>556</v>
      </c>
      <c r="B87" s="1520"/>
      <c r="C87" s="1520"/>
      <c r="D87" s="1520"/>
      <c r="E87" s="584"/>
      <c r="F87" s="584"/>
      <c r="G87" s="584"/>
    </row>
    <row r="88" spans="1:34" ht="39.75" customHeight="1">
      <c r="A88" s="579" t="s">
        <v>551</v>
      </c>
      <c r="B88" s="583">
        <f ca="1">OFFSET(입력!$B$3,B89-1+$S$1*20,2)</f>
        <v>0</v>
      </c>
      <c r="C88" s="582">
        <f ca="1">OFFSET(입력!$B$3,B89-1+$S$1*20,3)</f>
        <v>0</v>
      </c>
      <c r="D88" s="579" t="s">
        <v>550</v>
      </c>
      <c r="E88" s="1505">
        <f ca="1">OFFSET(입력!$B$3,B89-1+$S$1*20,1)</f>
        <v>0</v>
      </c>
      <c r="F88" s="1506"/>
      <c r="G88" s="1507"/>
      <c r="AC88" s="578" t="s">
        <v>342</v>
      </c>
      <c r="AD88">
        <f>COUNTIF(입력!$J$3:$J$142,AC88)</f>
        <v>26</v>
      </c>
      <c r="AH88" s="578">
        <f>COUNTIF(입력!$J$3:$J$142,AC88)</f>
        <v>26</v>
      </c>
    </row>
    <row r="89" spans="1:34" ht="39.75" customHeight="1">
      <c r="A89" s="579" t="s">
        <v>547</v>
      </c>
      <c r="B89" s="1504">
        <f>ROUNDDOWN(ROW()/17,0)+1</f>
        <v>6</v>
      </c>
      <c r="C89" s="1504"/>
      <c r="D89" s="579" t="s">
        <v>546</v>
      </c>
      <c r="E89" s="579" t="s">
        <v>545</v>
      </c>
      <c r="F89" s="579" t="s">
        <v>544</v>
      </c>
      <c r="G89" s="585">
        <f ca="1">OFFSET(입력!$B$3,B89-1+$S$1*20,4)</f>
        <v>0</v>
      </c>
      <c r="AC89" s="578"/>
      <c r="AD89">
        <f>COUNTIF(입력!$J$3:$J$142,AC89)</f>
        <v>95</v>
      </c>
      <c r="AH89" s="578"/>
    </row>
    <row r="90" spans="1:34" ht="39.75" customHeight="1">
      <c r="A90" s="579" t="s">
        <v>571</v>
      </c>
      <c r="B90" s="580" t="s">
        <v>542</v>
      </c>
      <c r="C90" s="581">
        <f ca="1">ROUND(OFFSET(입력!$B$3,B89-1+$S$1*20,10),0)</f>
        <v>0</v>
      </c>
      <c r="D90" s="581" t="s">
        <v>541</v>
      </c>
      <c r="E90" s="581">
        <f ca="1">ROUND(OFFSET(입력!$B$3,B89-1+$S$1*20,11),0)</f>
        <v>0</v>
      </c>
      <c r="F90" s="579" t="s">
        <v>540</v>
      </c>
      <c r="G90" s="579" t="s">
        <v>572</v>
      </c>
      <c r="AC90" s="578"/>
      <c r="AD90">
        <f>COUNTIF(입력!$J$3:$J$142,AC90)</f>
        <v>95</v>
      </c>
      <c r="AH90" s="578"/>
    </row>
    <row r="91" spans="1:34" ht="39.75" customHeight="1">
      <c r="A91" s="579" t="s">
        <v>408</v>
      </c>
      <c r="B91" s="1504">
        <f ca="1">OFFSET(입력!$B$3,B89-1+$S$1*20,8)</f>
        <v>0</v>
      </c>
      <c r="C91" s="1504"/>
      <c r="D91" s="579" t="s">
        <v>536</v>
      </c>
      <c r="E91" s="586">
        <f ca="1">OFFSET(입력!$B$3,B89-1+$S$1*20,7)</f>
        <v>0</v>
      </c>
      <c r="F91" s="579" t="s">
        <v>535</v>
      </c>
      <c r="G91" s="579">
        <f ca="1">OFFSET(입력!$B$3,B89-1+$S$1*20,9)</f>
        <v>0</v>
      </c>
      <c r="AC91" s="578"/>
      <c r="AD91">
        <f>COUNTIF(입력!$J$3:$J$142,AC91)</f>
        <v>95</v>
      </c>
    </row>
    <row r="92" spans="1:34" ht="39.75" customHeight="1">
      <c r="A92" s="1504" t="s">
        <v>509</v>
      </c>
      <c r="B92" s="1504"/>
      <c r="C92" s="1504" t="s">
        <v>533</v>
      </c>
      <c r="D92" s="1504"/>
      <c r="E92" s="1504"/>
      <c r="F92" s="1504"/>
      <c r="G92" s="579" t="s">
        <v>6</v>
      </c>
      <c r="AD92">
        <f>COUNTIF(입력!$J$3:$J$142,AC92)</f>
        <v>95</v>
      </c>
    </row>
    <row r="93" spans="1:34" ht="80.099999999999994" customHeight="1">
      <c r="A93" s="1515" t="s">
        <v>307</v>
      </c>
      <c r="B93" s="579" t="s">
        <v>308</v>
      </c>
      <c r="C93" s="1505">
        <f ca="1">OFFSET(입력!$B$3,B89-1+$S$1*20,12)</f>
        <v>0</v>
      </c>
      <c r="D93" s="1506"/>
      <c r="E93" s="1506"/>
      <c r="F93" s="1507"/>
      <c r="G93" s="579"/>
      <c r="AD93">
        <f>COUNTIF(입력!$J$3:$J$142,AC93)</f>
        <v>95</v>
      </c>
    </row>
    <row r="94" spans="1:34" ht="80.099999999999994" customHeight="1">
      <c r="A94" s="1516"/>
      <c r="B94" s="579" t="s">
        <v>309</v>
      </c>
      <c r="C94" s="1505">
        <f ca="1">OFFSET(입력!$B$3,B89-1+$S$1*20,13)</f>
        <v>0</v>
      </c>
      <c r="D94" s="1506"/>
      <c r="E94" s="1506"/>
      <c r="F94" s="1507"/>
      <c r="G94" s="579"/>
      <c r="AD94">
        <f>COUNTIF(입력!$J$3:$J$142,AC94)</f>
        <v>95</v>
      </c>
    </row>
    <row r="95" spans="1:34" ht="35.1" customHeight="1">
      <c r="A95" s="1509" t="s">
        <v>525</v>
      </c>
      <c r="B95" s="1510"/>
      <c r="C95" s="1505" t="s">
        <v>524</v>
      </c>
      <c r="D95" s="1506"/>
      <c r="E95" s="1506"/>
      <c r="F95" s="1507"/>
      <c r="G95" s="579" t="str">
        <f ca="1">IF(OFFSET(입력!$B$3,B89-1+$S$1*20,14)="제거대상의 대부분이 목본류","(○)","")</f>
        <v/>
      </c>
      <c r="AD95">
        <f>COUNTIF(입력!$J$3:$J$142,AC95)</f>
        <v>95</v>
      </c>
    </row>
    <row r="96" spans="1:34" ht="35.1" customHeight="1">
      <c r="A96" s="1511"/>
      <c r="B96" s="1512"/>
      <c r="C96" s="1505" t="s">
        <v>523</v>
      </c>
      <c r="D96" s="1506"/>
      <c r="E96" s="1506"/>
      <c r="F96" s="1507"/>
      <c r="G96" s="579" t="str">
        <f ca="1">IF(OFFSET(입력!$B$3,B89-1+$S$1*20,14)="제거대상의 대부분이 초본류","(○)","")</f>
        <v/>
      </c>
      <c r="AD96">
        <f>COUNTIF(입력!$J$3:$J$142,AC96)</f>
        <v>95</v>
      </c>
    </row>
    <row r="97" spans="1:34" ht="35.1" customHeight="1">
      <c r="A97" s="1513"/>
      <c r="B97" s="1514"/>
      <c r="C97" s="1505" t="s">
        <v>521</v>
      </c>
      <c r="D97" s="1506"/>
      <c r="E97" s="1506"/>
      <c r="F97" s="1507"/>
      <c r="G97" s="579" t="str">
        <f ca="1">IF(OFFSET(입력!$B$3,B89-1+$S$1*20,14)="제거대상은 목본류+초본류 혼합","(○)","")</f>
        <v/>
      </c>
      <c r="AD97">
        <f>COUNTIF(입력!$J$3:$J$142,AC97)</f>
        <v>95</v>
      </c>
    </row>
    <row r="98" spans="1:34" ht="35.1" customHeight="1">
      <c r="A98" s="1509" t="s">
        <v>555</v>
      </c>
      <c r="B98" s="1510"/>
      <c r="C98" s="1505" t="s">
        <v>520</v>
      </c>
      <c r="D98" s="1506"/>
      <c r="E98" s="1506"/>
      <c r="F98" s="1507"/>
      <c r="G98" s="579" t="str">
        <f ca="1">IF(OFFSET(입력!$B$3,B89-1+$S$1*20,15)="조림 당해 연도","(○)","")</f>
        <v/>
      </c>
      <c r="AD98">
        <f>COUNTIF(입력!$J$3:$J$142,AC98)</f>
        <v>95</v>
      </c>
    </row>
    <row r="99" spans="1:34" ht="35.1" customHeight="1">
      <c r="A99" s="1511"/>
      <c r="B99" s="1512"/>
      <c r="C99" s="1505" t="s">
        <v>518</v>
      </c>
      <c r="D99" s="1506"/>
      <c r="E99" s="1506"/>
      <c r="F99" s="1507"/>
      <c r="G99" s="579" t="str">
        <f ca="1">IF(OFFSET(입력!$B$3,B89-1+$S$1*20,15)="조림 2년 차","(○)","")</f>
        <v/>
      </c>
      <c r="AD99">
        <f>COUNTIF(입력!$J$3:$J$142,AC99)</f>
        <v>95</v>
      </c>
    </row>
    <row r="100" spans="1:34" ht="35.1" customHeight="1">
      <c r="A100" s="1513"/>
      <c r="B100" s="1514"/>
      <c r="C100" s="1505" t="s">
        <v>516</v>
      </c>
      <c r="D100" s="1506"/>
      <c r="E100" s="1506"/>
      <c r="F100" s="1507"/>
      <c r="G100" s="579" t="str">
        <f ca="1">IF(OFFSET(입력!$B$3,B89-1+$S$1*20,15)="조림 3년 차 이상","(○)","")</f>
        <v/>
      </c>
      <c r="AD100">
        <f>COUNTIF(입력!$J$3:$J$142,AC100)</f>
        <v>95</v>
      </c>
    </row>
    <row r="101" spans="1:34" ht="105.75" customHeight="1">
      <c r="A101" s="1504" t="s">
        <v>297</v>
      </c>
      <c r="B101" s="1504"/>
      <c r="C101" s="1505"/>
      <c r="D101" s="1506"/>
      <c r="E101" s="1506"/>
      <c r="F101" s="1506"/>
      <c r="G101" s="1507"/>
      <c r="AD101">
        <f>COUNTIF(입력!$J$3:$J$142,AC101)</f>
        <v>95</v>
      </c>
    </row>
    <row r="102" spans="1:34" ht="39.75" customHeight="1">
      <c r="A102" s="1508" t="s">
        <v>558</v>
      </c>
      <c r="B102" s="1508"/>
      <c r="C102" s="1508"/>
      <c r="D102" s="1508"/>
      <c r="AD102">
        <f>COUNTIF(입력!$J$3:$J$142,AC102)</f>
        <v>95</v>
      </c>
    </row>
    <row r="103" spans="1:34" ht="39.75" customHeight="1">
      <c r="A103" s="1517" t="str">
        <f ca="1">"풀베기 표준지 조사야장 ("&amp;OFFSET(입력!$A$3,B106-1+$S$1*20,0)&amp;")"</f>
        <v>풀베기 표준지 조사야장 (0)</v>
      </c>
      <c r="B103" s="1518"/>
      <c r="C103" s="1518"/>
      <c r="D103" s="1518"/>
      <c r="E103" s="1518"/>
      <c r="F103" s="1518"/>
      <c r="G103" s="1519"/>
      <c r="S103" s="3">
        <f ca="1">IFERROR(IF(RIGHT(MID(CELL("filename",A103),FIND("]",CELL("filename",A103))+1,255),2)&gt;=10,RIGHT(MID(CELL("filename",A103),FIND("]",CELL("filename",A103))+1,255),2)-1,RIGHT(MID(CELL("filename",A103),FIND("]",CELL("filename",A103))+1,255),1)-1),RIGHT(MID(CELL("filename",A103),FIND("]",CELL("filename",A103))+1,255),1)-1)</f>
        <v>8</v>
      </c>
    </row>
    <row r="104" spans="1:34" ht="39.75" customHeight="1">
      <c r="A104" s="1520" t="s">
        <v>556</v>
      </c>
      <c r="B104" s="1520"/>
      <c r="C104" s="1520"/>
      <c r="D104" s="1520"/>
      <c r="E104" s="584"/>
      <c r="F104" s="584"/>
      <c r="G104" s="584"/>
    </row>
    <row r="105" spans="1:34" ht="39.75" customHeight="1">
      <c r="A105" s="579" t="s">
        <v>551</v>
      </c>
      <c r="B105" s="583">
        <f ca="1">OFFSET(입력!$B$3,B106-1+$S$1*20,2)</f>
        <v>0</v>
      </c>
      <c r="C105" s="582">
        <f ca="1">OFFSET(입력!$B$3,B106-1+$S$1*20,3)</f>
        <v>0</v>
      </c>
      <c r="D105" s="579" t="s">
        <v>550</v>
      </c>
      <c r="E105" s="1505">
        <f ca="1">OFFSET(입력!$B$3,B106-1+$S$1*20,1)</f>
        <v>0</v>
      </c>
      <c r="F105" s="1506"/>
      <c r="G105" s="1507"/>
      <c r="AC105" s="578" t="s">
        <v>342</v>
      </c>
      <c r="AD105">
        <f>COUNTIF(입력!$J$3:$J$142,AC105)</f>
        <v>26</v>
      </c>
      <c r="AH105" s="578">
        <f>COUNTIF(입력!$J$3:$J$142,AC105)</f>
        <v>26</v>
      </c>
    </row>
    <row r="106" spans="1:34" ht="39.75" customHeight="1">
      <c r="A106" s="579" t="s">
        <v>547</v>
      </c>
      <c r="B106" s="1504">
        <f>ROUNDDOWN(ROW()/17,0)+1</f>
        <v>7</v>
      </c>
      <c r="C106" s="1504"/>
      <c r="D106" s="579" t="s">
        <v>546</v>
      </c>
      <c r="E106" s="579" t="s">
        <v>545</v>
      </c>
      <c r="F106" s="579" t="s">
        <v>544</v>
      </c>
      <c r="G106" s="585">
        <f ca="1">OFFSET(입력!$B$3,B106-1+$S$1*20,4)</f>
        <v>0</v>
      </c>
      <c r="AC106" s="578"/>
      <c r="AD106">
        <f>COUNTIF(입력!$J$3:$J$142,AC106)</f>
        <v>95</v>
      </c>
      <c r="AH106" s="578"/>
    </row>
    <row r="107" spans="1:34" ht="39.75" customHeight="1">
      <c r="A107" s="579" t="s">
        <v>571</v>
      </c>
      <c r="B107" s="580" t="s">
        <v>542</v>
      </c>
      <c r="C107" s="581">
        <f ca="1">ROUND(OFFSET(입력!$B$3,B106-1+$S$1*20,10),0)</f>
        <v>0</v>
      </c>
      <c r="D107" s="581" t="s">
        <v>541</v>
      </c>
      <c r="E107" s="581">
        <f ca="1">ROUND(OFFSET(입력!$B$3,B106-1+$S$1*20,11),0)</f>
        <v>0</v>
      </c>
      <c r="F107" s="579" t="s">
        <v>540</v>
      </c>
      <c r="G107" s="579" t="s">
        <v>572</v>
      </c>
      <c r="AC107" s="578"/>
      <c r="AD107">
        <f>COUNTIF(입력!$J$3:$J$142,AC107)</f>
        <v>95</v>
      </c>
      <c r="AH107" s="578"/>
    </row>
    <row r="108" spans="1:34" ht="39.75" customHeight="1">
      <c r="A108" s="579" t="s">
        <v>408</v>
      </c>
      <c r="B108" s="1504">
        <f ca="1">OFFSET(입력!$B$3,B106-1+$S$1*20,8)</f>
        <v>0</v>
      </c>
      <c r="C108" s="1504"/>
      <c r="D108" s="579" t="s">
        <v>536</v>
      </c>
      <c r="E108" s="586">
        <f ca="1">OFFSET(입력!$B$3,B106-1+$S$1*20,7)</f>
        <v>0</v>
      </c>
      <c r="F108" s="579" t="s">
        <v>535</v>
      </c>
      <c r="G108" s="579">
        <f ca="1">OFFSET(입력!$B$3,B106-1+$S$1*20,9)</f>
        <v>0</v>
      </c>
      <c r="AC108" s="578"/>
      <c r="AD108">
        <f>COUNTIF(입력!$J$3:$J$142,AC108)</f>
        <v>95</v>
      </c>
    </row>
    <row r="109" spans="1:34" ht="39.75" customHeight="1">
      <c r="A109" s="1504" t="s">
        <v>509</v>
      </c>
      <c r="B109" s="1504"/>
      <c r="C109" s="1504" t="s">
        <v>533</v>
      </c>
      <c r="D109" s="1504"/>
      <c r="E109" s="1504"/>
      <c r="F109" s="1504"/>
      <c r="G109" s="579" t="s">
        <v>6</v>
      </c>
      <c r="AD109">
        <f>COUNTIF(입력!$J$3:$J$142,AC109)</f>
        <v>95</v>
      </c>
    </row>
    <row r="110" spans="1:34" ht="80.099999999999994" customHeight="1">
      <c r="A110" s="1515" t="s">
        <v>307</v>
      </c>
      <c r="B110" s="579" t="s">
        <v>308</v>
      </c>
      <c r="C110" s="1505">
        <f ca="1">OFFSET(입력!$B$3,B106-1+$S$1*20,12)</f>
        <v>0</v>
      </c>
      <c r="D110" s="1506"/>
      <c r="E110" s="1506"/>
      <c r="F110" s="1507"/>
      <c r="G110" s="579"/>
      <c r="AD110">
        <f>COUNTIF(입력!$J$3:$J$142,AC110)</f>
        <v>95</v>
      </c>
    </row>
    <row r="111" spans="1:34" ht="80.099999999999994" customHeight="1">
      <c r="A111" s="1516"/>
      <c r="B111" s="579" t="s">
        <v>309</v>
      </c>
      <c r="C111" s="1505">
        <f ca="1">OFFSET(입력!$B$3,B106-1+$S$1*20,13)</f>
        <v>0</v>
      </c>
      <c r="D111" s="1506"/>
      <c r="E111" s="1506"/>
      <c r="F111" s="1507"/>
      <c r="G111" s="579"/>
      <c r="AD111">
        <f>COUNTIF(입력!$J$3:$J$142,AC111)</f>
        <v>95</v>
      </c>
    </row>
    <row r="112" spans="1:34" ht="35.1" customHeight="1">
      <c r="A112" s="1509" t="s">
        <v>525</v>
      </c>
      <c r="B112" s="1510"/>
      <c r="C112" s="1505" t="s">
        <v>524</v>
      </c>
      <c r="D112" s="1506"/>
      <c r="E112" s="1506"/>
      <c r="F112" s="1507"/>
      <c r="G112" s="579" t="str">
        <f ca="1">IF(OFFSET(입력!$B$3,B106-1+$S$1*20,14)="제거대상의 대부분이 목본류","(○)","")</f>
        <v/>
      </c>
      <c r="AD112">
        <f>COUNTIF(입력!$J$3:$J$142,AC112)</f>
        <v>95</v>
      </c>
    </row>
    <row r="113" spans="1:30" ht="35.1" customHeight="1">
      <c r="A113" s="1511"/>
      <c r="B113" s="1512"/>
      <c r="C113" s="1505" t="s">
        <v>523</v>
      </c>
      <c r="D113" s="1506"/>
      <c r="E113" s="1506"/>
      <c r="F113" s="1507"/>
      <c r="G113" s="579" t="str">
        <f ca="1">IF(OFFSET(입력!$B$3,B106-1+$S$1*20,14)="제거대상의 대부분이 초본류","(○)","")</f>
        <v/>
      </c>
      <c r="AD113">
        <f>COUNTIF(입력!$J$3:$J$142,AC113)</f>
        <v>95</v>
      </c>
    </row>
    <row r="114" spans="1:30" ht="35.1" customHeight="1">
      <c r="A114" s="1513"/>
      <c r="B114" s="1514"/>
      <c r="C114" s="1505" t="s">
        <v>521</v>
      </c>
      <c r="D114" s="1506"/>
      <c r="E114" s="1506"/>
      <c r="F114" s="1507"/>
      <c r="G114" s="579" t="str">
        <f ca="1">IF(OFFSET(입력!$B$3,B106-1+$S$1*20,14)="제거대상은 목본류+초본류 혼합","(○)","")</f>
        <v/>
      </c>
      <c r="AD114">
        <f>COUNTIF(입력!$J$3:$J$142,AC114)</f>
        <v>95</v>
      </c>
    </row>
    <row r="115" spans="1:30" ht="35.1" customHeight="1">
      <c r="A115" s="1509" t="s">
        <v>555</v>
      </c>
      <c r="B115" s="1510"/>
      <c r="C115" s="1505" t="s">
        <v>520</v>
      </c>
      <c r="D115" s="1506"/>
      <c r="E115" s="1506"/>
      <c r="F115" s="1507"/>
      <c r="G115" s="579" t="str">
        <f ca="1">IF(OFFSET(입력!$B$3,B106-1+$S$1*20,15)="조림 당해 연도","(○)","")</f>
        <v/>
      </c>
      <c r="AD115">
        <f>COUNTIF(입력!$J$3:$J$142,AC115)</f>
        <v>95</v>
      </c>
    </row>
    <row r="116" spans="1:30" ht="35.1" customHeight="1">
      <c r="A116" s="1511"/>
      <c r="B116" s="1512"/>
      <c r="C116" s="1505" t="s">
        <v>518</v>
      </c>
      <c r="D116" s="1506"/>
      <c r="E116" s="1506"/>
      <c r="F116" s="1507"/>
      <c r="G116" s="579" t="str">
        <f ca="1">IF(OFFSET(입력!$B$3,B106-1+$S$1*20,15)="조림 2년 차","(○)","")</f>
        <v/>
      </c>
      <c r="AD116">
        <f>COUNTIF(입력!$J$3:$J$142,AC116)</f>
        <v>95</v>
      </c>
    </row>
    <row r="117" spans="1:30" ht="35.1" customHeight="1">
      <c r="A117" s="1513"/>
      <c r="B117" s="1514"/>
      <c r="C117" s="1505" t="s">
        <v>516</v>
      </c>
      <c r="D117" s="1506"/>
      <c r="E117" s="1506"/>
      <c r="F117" s="1507"/>
      <c r="G117" s="579" t="str">
        <f ca="1">IF(OFFSET(입력!$B$3,B106-1+$S$1*20,15)="조림 3년 차 이상","(○)","")</f>
        <v/>
      </c>
      <c r="AD117">
        <f>COUNTIF(입력!$J$3:$J$142,AC117)</f>
        <v>95</v>
      </c>
    </row>
    <row r="118" spans="1:30" ht="105.75" customHeight="1">
      <c r="A118" s="1504" t="s">
        <v>297</v>
      </c>
      <c r="B118" s="1504"/>
      <c r="C118" s="1505"/>
      <c r="D118" s="1506"/>
      <c r="E118" s="1506"/>
      <c r="F118" s="1506"/>
      <c r="G118" s="1507"/>
      <c r="AD118">
        <f>COUNTIF(입력!$J$3:$J$142,AC118)</f>
        <v>95</v>
      </c>
    </row>
    <row r="119" spans="1:30" ht="39.75" customHeight="1">
      <c r="A119" s="1508" t="s">
        <v>558</v>
      </c>
      <c r="B119" s="1508"/>
      <c r="C119" s="1508"/>
      <c r="D119" s="1508"/>
      <c r="AD119">
        <f>COUNTIF(입력!$J$3:$J$142,AC119)</f>
        <v>95</v>
      </c>
    </row>
  </sheetData>
  <mergeCells count="147">
    <mergeCell ref="A119:D119"/>
    <mergeCell ref="A112:B114"/>
    <mergeCell ref="C112:F112"/>
    <mergeCell ref="C113:F113"/>
    <mergeCell ref="C114:F114"/>
    <mergeCell ref="A115:B117"/>
    <mergeCell ref="C115:F115"/>
    <mergeCell ref="C116:F116"/>
    <mergeCell ref="C117:F117"/>
    <mergeCell ref="A118:B118"/>
    <mergeCell ref="C118:G118"/>
    <mergeCell ref="A103:G103"/>
    <mergeCell ref="A104:D104"/>
    <mergeCell ref="E105:G105"/>
    <mergeCell ref="B106:C106"/>
    <mergeCell ref="B108:C108"/>
    <mergeCell ref="A109:B109"/>
    <mergeCell ref="C109:F109"/>
    <mergeCell ref="A110:A111"/>
    <mergeCell ref="C110:F110"/>
    <mergeCell ref="C111:F111"/>
    <mergeCell ref="A8:A9"/>
    <mergeCell ref="C8:F8"/>
    <mergeCell ref="C9:F9"/>
    <mergeCell ref="A10:B12"/>
    <mergeCell ref="C10:F10"/>
    <mergeCell ref="C11:F11"/>
    <mergeCell ref="C12:F12"/>
    <mergeCell ref="A1:G1"/>
    <mergeCell ref="A2:D2"/>
    <mergeCell ref="E3:G3"/>
    <mergeCell ref="B4:C4"/>
    <mergeCell ref="B6:C6"/>
    <mergeCell ref="A7:B7"/>
    <mergeCell ref="C7:F7"/>
    <mergeCell ref="A17:D17"/>
    <mergeCell ref="A18:G18"/>
    <mergeCell ref="A19:D19"/>
    <mergeCell ref="E20:G20"/>
    <mergeCell ref="B21:C21"/>
    <mergeCell ref="B23:C23"/>
    <mergeCell ref="A13:B15"/>
    <mergeCell ref="C13:F13"/>
    <mergeCell ref="C14:F14"/>
    <mergeCell ref="C15:F15"/>
    <mergeCell ref="A16:B16"/>
    <mergeCell ref="C16:G16"/>
    <mergeCell ref="A24:B24"/>
    <mergeCell ref="C24:F24"/>
    <mergeCell ref="A25:A26"/>
    <mergeCell ref="C25:F25"/>
    <mergeCell ref="C26:F26"/>
    <mergeCell ref="A27:B29"/>
    <mergeCell ref="C27:F27"/>
    <mergeCell ref="C28:F28"/>
    <mergeCell ref="C29:F29"/>
    <mergeCell ref="A34:D34"/>
    <mergeCell ref="A35:G35"/>
    <mergeCell ref="A36:D36"/>
    <mergeCell ref="E37:G37"/>
    <mergeCell ref="B38:C38"/>
    <mergeCell ref="B40:C40"/>
    <mergeCell ref="A30:B32"/>
    <mergeCell ref="C30:F30"/>
    <mergeCell ref="C31:F31"/>
    <mergeCell ref="C32:F32"/>
    <mergeCell ref="A33:B33"/>
    <mergeCell ref="C33:G33"/>
    <mergeCell ref="A41:B41"/>
    <mergeCell ref="C41:F41"/>
    <mergeCell ref="A42:A43"/>
    <mergeCell ref="C42:F42"/>
    <mergeCell ref="C43:F43"/>
    <mergeCell ref="A44:B46"/>
    <mergeCell ref="C44:F44"/>
    <mergeCell ref="C45:F45"/>
    <mergeCell ref="C46:F46"/>
    <mergeCell ref="A51:D51"/>
    <mergeCell ref="A52:G52"/>
    <mergeCell ref="A53:D53"/>
    <mergeCell ref="E54:G54"/>
    <mergeCell ref="B55:C55"/>
    <mergeCell ref="B57:C57"/>
    <mergeCell ref="A47:B49"/>
    <mergeCell ref="C47:F47"/>
    <mergeCell ref="C48:F48"/>
    <mergeCell ref="C49:F49"/>
    <mergeCell ref="A50:B50"/>
    <mergeCell ref="C50:G50"/>
    <mergeCell ref="A58:B58"/>
    <mergeCell ref="C58:F58"/>
    <mergeCell ref="A59:A60"/>
    <mergeCell ref="C59:F59"/>
    <mergeCell ref="C60:F60"/>
    <mergeCell ref="A61:B63"/>
    <mergeCell ref="C61:F61"/>
    <mergeCell ref="C62:F62"/>
    <mergeCell ref="C63:F63"/>
    <mergeCell ref="A68:D68"/>
    <mergeCell ref="A69:G69"/>
    <mergeCell ref="A70:D70"/>
    <mergeCell ref="E71:G71"/>
    <mergeCell ref="B72:C72"/>
    <mergeCell ref="B74:C74"/>
    <mergeCell ref="A64:B66"/>
    <mergeCell ref="C64:F64"/>
    <mergeCell ref="C65:F65"/>
    <mergeCell ref="C66:F66"/>
    <mergeCell ref="A67:B67"/>
    <mergeCell ref="C67:G67"/>
    <mergeCell ref="A75:B75"/>
    <mergeCell ref="C75:F75"/>
    <mergeCell ref="A76:A77"/>
    <mergeCell ref="C76:F76"/>
    <mergeCell ref="C77:F77"/>
    <mergeCell ref="A78:B80"/>
    <mergeCell ref="C78:F78"/>
    <mergeCell ref="C79:F79"/>
    <mergeCell ref="C80:F80"/>
    <mergeCell ref="A85:D85"/>
    <mergeCell ref="A86:G86"/>
    <mergeCell ref="A87:D87"/>
    <mergeCell ref="E88:G88"/>
    <mergeCell ref="B89:C89"/>
    <mergeCell ref="B91:C91"/>
    <mergeCell ref="A81:B83"/>
    <mergeCell ref="C81:F81"/>
    <mergeCell ref="C82:F82"/>
    <mergeCell ref="C83:F83"/>
    <mergeCell ref="A84:B84"/>
    <mergeCell ref="C84:G84"/>
    <mergeCell ref="A102:D102"/>
    <mergeCell ref="A98:B100"/>
    <mergeCell ref="C98:F98"/>
    <mergeCell ref="C99:F99"/>
    <mergeCell ref="C100:F100"/>
    <mergeCell ref="A101:B101"/>
    <mergeCell ref="C101:G101"/>
    <mergeCell ref="A92:B92"/>
    <mergeCell ref="C92:F92"/>
    <mergeCell ref="A93:A94"/>
    <mergeCell ref="C93:F93"/>
    <mergeCell ref="C94:F94"/>
    <mergeCell ref="A95:B97"/>
    <mergeCell ref="C95:F95"/>
    <mergeCell ref="C96:F96"/>
    <mergeCell ref="C97:F97"/>
  </mergeCells>
  <phoneticPr fontId="4" type="noConversion"/>
  <pageMargins left="0.7" right="0.7" top="0.75" bottom="0.75" header="0.3" footer="0.3"/>
  <pageSetup paperSize="9" scale="89" orientation="portrait" r:id="rId1"/>
  <legacy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F0A6B-1FD3-4019-9044-155F31EF4167}">
  <dimension ref="A1"/>
  <sheetViews>
    <sheetView workbookViewId="0"/>
  </sheetViews>
  <sheetFormatPr defaultRowHeight="13.5"/>
  <sheetData/>
  <phoneticPr fontId="4" type="noConversion"/>
  <pageMargins left="0.7" right="0.7" top="0.75" bottom="0.75" header="0.3" footer="0.3"/>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0F0A1-F455-438E-B2AC-A7F7B7CA357A}">
  <dimension ref="A1:AH102"/>
  <sheetViews>
    <sheetView view="pageBreakPreview" zoomScale="90" zoomScaleNormal="100" zoomScaleSheetLayoutView="90" workbookViewId="0">
      <selection activeCell="C16" sqref="C16:G16"/>
    </sheetView>
  </sheetViews>
  <sheetFormatPr defaultRowHeight="13.5"/>
  <cols>
    <col min="2" max="2" width="11.88671875" customWidth="1"/>
    <col min="3" max="3" width="13.5546875" customWidth="1"/>
    <col min="5" max="5" width="14.44140625" customWidth="1"/>
    <col min="6" max="6" width="10.77734375" customWidth="1"/>
    <col min="7" max="7" width="16.5546875" customWidth="1"/>
  </cols>
  <sheetData>
    <row r="1" spans="1:34" ht="39.75" customHeight="1">
      <c r="A1" s="1517" t="str">
        <f ca="1">"풀베기 표준지 조사야장 ("&amp;OFFSET(입력!$A$3,B4-1+$S$1*20,0)&amp;")"</f>
        <v>풀베기 표준지 조사야장 (1-0-10-0)</v>
      </c>
      <c r="B1" s="1518"/>
      <c r="C1" s="1518"/>
      <c r="D1" s="1518"/>
      <c r="E1" s="1518"/>
      <c r="F1" s="1518"/>
      <c r="G1" s="1519"/>
      <c r="S1" s="3">
        <f ca="1">IFERROR(IF(RIGHT(MID(CELL("filename",A1),FIND("]",CELL("filename",A1))+1,255),2)&gt;=10,RIGHT(MID(CELL("filename",A1),FIND("]",CELL("filename",A1))+1,255),2)-1,RIGHT(MID(CELL("filename",A1),FIND("]",CELL("filename",A1))+1,255),1)-1),RIGHT(MID(CELL("filename",A1),FIND("]",CELL("filename",A1))+1,255),1)-1)</f>
        <v>9</v>
      </c>
    </row>
    <row r="2" spans="1:34" ht="39.75" customHeight="1">
      <c r="A2" s="1520" t="s">
        <v>556</v>
      </c>
      <c r="B2" s="1520"/>
      <c r="C2" s="1520"/>
      <c r="D2" s="1520"/>
      <c r="E2" s="584"/>
      <c r="F2" s="584"/>
      <c r="G2" s="584"/>
    </row>
    <row r="3" spans="1:34" ht="39.75" customHeight="1">
      <c r="A3" s="579" t="s">
        <v>551</v>
      </c>
      <c r="B3" s="583">
        <f ca="1">OFFSET(입력!$B$3,B4-1+$S$1*20,2)</f>
        <v>2026</v>
      </c>
      <c r="C3" s="582" t="str">
        <f ca="1">OFFSET(입력!$B$3,B4-1+$S$1*20,3)</f>
        <v>05.26-06.04</v>
      </c>
      <c r="D3" s="579" t="s">
        <v>550</v>
      </c>
      <c r="E3" s="1505">
        <f ca="1">OFFSET(입력!$B$3,B4-1+$S$1*20,1)</f>
        <v>0</v>
      </c>
      <c r="F3" s="1506"/>
      <c r="G3" s="1507"/>
      <c r="AC3" s="578" t="s">
        <v>342</v>
      </c>
      <c r="AD3">
        <f>COUNTIF(입력!$J$3:$J$142,AC3)</f>
        <v>26</v>
      </c>
      <c r="AH3" s="578">
        <f>COUNTIF(입력!$J$3:$J$142,AC3)</f>
        <v>26</v>
      </c>
    </row>
    <row r="4" spans="1:34" ht="39.75" customHeight="1">
      <c r="A4" s="579" t="s">
        <v>547</v>
      </c>
      <c r="B4" s="1504">
        <f>ROUNDDOWN(ROW()/17,0)+1</f>
        <v>1</v>
      </c>
      <c r="C4" s="1504"/>
      <c r="D4" s="579" t="s">
        <v>546</v>
      </c>
      <c r="E4" s="579" t="s">
        <v>545</v>
      </c>
      <c r="F4" s="579" t="s">
        <v>544</v>
      </c>
      <c r="G4" s="585">
        <f ca="1">OFFSET(입력!$B$3,B4-1+$S$1*20,4)</f>
        <v>0.02</v>
      </c>
      <c r="AC4" s="578"/>
      <c r="AD4">
        <f>COUNTIF(입력!$J$3:$J$142,AC4)</f>
        <v>95</v>
      </c>
      <c r="AH4" s="578"/>
    </row>
    <row r="5" spans="1:34" ht="39.75" customHeight="1">
      <c r="A5" s="579" t="s">
        <v>571</v>
      </c>
      <c r="B5" s="580" t="s">
        <v>542</v>
      </c>
      <c r="C5" s="581" t="e">
        <f ca="1">ROUND(OFFSET(입력!$B$3,B4-1+$S$1*20,10),0)</f>
        <v>#N/A</v>
      </c>
      <c r="D5" s="581" t="s">
        <v>541</v>
      </c>
      <c r="E5" s="581" t="e">
        <f ca="1">ROUND(OFFSET(입력!$B$3,B4-1+$S$1*20,11),0)</f>
        <v>#N/A</v>
      </c>
      <c r="F5" s="579" t="s">
        <v>540</v>
      </c>
      <c r="G5" s="579" t="s">
        <v>572</v>
      </c>
      <c r="AC5" s="578"/>
      <c r="AD5">
        <f>COUNTIF(입력!$J$3:$J$142,AC5)</f>
        <v>95</v>
      </c>
      <c r="AH5" s="578"/>
    </row>
    <row r="6" spans="1:34" ht="39.75" customHeight="1">
      <c r="A6" s="579" t="s">
        <v>408</v>
      </c>
      <c r="B6" s="1504">
        <f ca="1">OFFSET(입력!$B$3,B4-1+$S$1*20,8)</f>
        <v>0</v>
      </c>
      <c r="C6" s="1504"/>
      <c r="D6" s="579" t="s">
        <v>536</v>
      </c>
      <c r="E6" s="586">
        <f ca="1">OFFSET(입력!$B$3,B4-1+$S$1,7)</f>
        <v>0</v>
      </c>
      <c r="F6" s="579" t="s">
        <v>535</v>
      </c>
      <c r="G6" s="579">
        <f ca="1">OFFSET(입력!$B$3,B4-1+$S$1*20,9)</f>
        <v>0</v>
      </c>
      <c r="AC6" s="578"/>
      <c r="AD6">
        <f>COUNTIF(입력!$J$3:$J$142,AC6)</f>
        <v>95</v>
      </c>
    </row>
    <row r="7" spans="1:34" ht="39.75" customHeight="1">
      <c r="A7" s="1504" t="s">
        <v>509</v>
      </c>
      <c r="B7" s="1504"/>
      <c r="C7" s="1504" t="s">
        <v>533</v>
      </c>
      <c r="D7" s="1504"/>
      <c r="E7" s="1504"/>
      <c r="F7" s="1504"/>
      <c r="G7" s="579" t="s">
        <v>6</v>
      </c>
      <c r="AD7">
        <f>COUNTIF(입력!$J$3:$J$142,AC7)</f>
        <v>95</v>
      </c>
    </row>
    <row r="8" spans="1:34" ht="80.099999999999994" customHeight="1">
      <c r="A8" s="1515" t="s">
        <v>307</v>
      </c>
      <c r="B8" s="579" t="s">
        <v>308</v>
      </c>
      <c r="C8" s="1505">
        <f ca="1">OFFSET(입력!$B$3,B4-1+$S$1*20,12)</f>
        <v>0</v>
      </c>
      <c r="D8" s="1506"/>
      <c r="E8" s="1506"/>
      <c r="F8" s="1507"/>
      <c r="G8" s="579"/>
      <c r="AD8">
        <f>COUNTIF(입력!$J$3:$J$142,AC8)</f>
        <v>95</v>
      </c>
    </row>
    <row r="9" spans="1:34" ht="80.099999999999994" customHeight="1">
      <c r="A9" s="1516"/>
      <c r="B9" s="579" t="s">
        <v>309</v>
      </c>
      <c r="C9" s="1505">
        <f ca="1">OFFSET(입력!$B$3,B4-1+$S$1*20,13)</f>
        <v>0</v>
      </c>
      <c r="D9" s="1506"/>
      <c r="E9" s="1506"/>
      <c r="F9" s="1507"/>
      <c r="G9" s="579"/>
      <c r="AD9">
        <f>COUNTIF(입력!$J$3:$J$142,AC9)</f>
        <v>95</v>
      </c>
    </row>
    <row r="10" spans="1:34" ht="35.1" customHeight="1">
      <c r="A10" s="1509" t="s">
        <v>525</v>
      </c>
      <c r="B10" s="1510"/>
      <c r="C10" s="1505" t="s">
        <v>524</v>
      </c>
      <c r="D10" s="1506"/>
      <c r="E10" s="1506"/>
      <c r="F10" s="1507"/>
      <c r="G10" s="579" t="str">
        <f ca="1">IF(OFFSET(입력!$B$3,B4-1+$S$1*20,14)="제거대상의 대부분이 목본류","(○)","")</f>
        <v/>
      </c>
      <c r="AD10">
        <f>COUNTIF(입력!$J$3:$J$142,AC10)</f>
        <v>95</v>
      </c>
    </row>
    <row r="11" spans="1:34" ht="35.1" customHeight="1">
      <c r="A11" s="1511"/>
      <c r="B11" s="1512"/>
      <c r="C11" s="1505" t="s">
        <v>523</v>
      </c>
      <c r="D11" s="1506"/>
      <c r="E11" s="1506"/>
      <c r="F11" s="1507"/>
      <c r="G11" s="579" t="str">
        <f ca="1">IF(OFFSET(입력!$B$3,B4-1+$S$1*20,14)="제거대상의 대부분이 초본류","(○)","")</f>
        <v/>
      </c>
      <c r="AD11">
        <f>COUNTIF(입력!$J$3:$J$142,AC11)</f>
        <v>95</v>
      </c>
    </row>
    <row r="12" spans="1:34" ht="35.1" customHeight="1">
      <c r="A12" s="1513"/>
      <c r="B12" s="1514"/>
      <c r="C12" s="1505" t="s">
        <v>521</v>
      </c>
      <c r="D12" s="1506"/>
      <c r="E12" s="1506"/>
      <c r="F12" s="1507"/>
      <c r="G12" s="579" t="str">
        <f ca="1">IF(OFFSET(입력!$B$3,B4-1+$S$1*20,14)="제거대상은 목본류+초본류 혼합","(○)","")</f>
        <v>(○)</v>
      </c>
      <c r="AD12">
        <f>COUNTIF(입력!$J$3:$J$142,AC12)</f>
        <v>95</v>
      </c>
    </row>
    <row r="13" spans="1:34" ht="35.1" customHeight="1">
      <c r="A13" s="1509" t="s">
        <v>555</v>
      </c>
      <c r="B13" s="1510"/>
      <c r="C13" s="1505" t="s">
        <v>520</v>
      </c>
      <c r="D13" s="1506"/>
      <c r="E13" s="1506"/>
      <c r="F13" s="1507"/>
      <c r="G13" s="579" t="str">
        <f ca="1">IF(OFFSET(입력!$B$3,B4-1+$S$1*20,15)="조림 당해 연도","(○)","")</f>
        <v/>
      </c>
      <c r="AD13">
        <f>COUNTIF(입력!$J$3:$J$142,AC13)</f>
        <v>95</v>
      </c>
    </row>
    <row r="14" spans="1:34" ht="35.1" customHeight="1">
      <c r="A14" s="1511"/>
      <c r="B14" s="1512"/>
      <c r="C14" s="1505" t="s">
        <v>518</v>
      </c>
      <c r="D14" s="1506"/>
      <c r="E14" s="1506"/>
      <c r="F14" s="1507"/>
      <c r="G14" s="579" t="str">
        <f ca="1">IF(OFFSET(입력!$B$3,B4-1+$S$1*20,15)="조림 2년 차","(○)","")</f>
        <v>(○)</v>
      </c>
      <c r="AD14">
        <f>COUNTIF(입력!$J$3:$J$142,AC14)</f>
        <v>95</v>
      </c>
    </row>
    <row r="15" spans="1:34" ht="35.1" customHeight="1">
      <c r="A15" s="1513"/>
      <c r="B15" s="1514"/>
      <c r="C15" s="1505" t="s">
        <v>516</v>
      </c>
      <c r="D15" s="1506"/>
      <c r="E15" s="1506"/>
      <c r="F15" s="1507"/>
      <c r="G15" s="579" t="str">
        <f ca="1">IF(OFFSET(입력!$B$3,B4-1+$S$1*20,15)="조림 3년 차 이상","(○)","")</f>
        <v/>
      </c>
      <c r="AD15">
        <f>COUNTIF(입력!$J$3:$J$142,AC15)</f>
        <v>95</v>
      </c>
    </row>
    <row r="16" spans="1:34" ht="105.75" customHeight="1">
      <c r="A16" s="1504" t="s">
        <v>297</v>
      </c>
      <c r="B16" s="1504"/>
      <c r="C16" s="1505"/>
      <c r="D16" s="1506"/>
      <c r="E16" s="1506"/>
      <c r="F16" s="1506"/>
      <c r="G16" s="1507"/>
      <c r="AD16">
        <f>COUNTIF(입력!$J$3:$J$142,AC16)</f>
        <v>95</v>
      </c>
    </row>
    <row r="17" spans="1:34" ht="39.75" customHeight="1">
      <c r="A17" s="1508" t="s">
        <v>558</v>
      </c>
      <c r="B17" s="1508"/>
      <c r="C17" s="1508"/>
      <c r="D17" s="1508"/>
      <c r="AD17">
        <f>COUNTIF(입력!$J$3:$J$142,AC17)</f>
        <v>95</v>
      </c>
    </row>
    <row r="18" spans="1:34" ht="39.75" customHeight="1">
      <c r="A18" s="1517" t="str">
        <f ca="1">"풀베기 표준지 조사야장 ("&amp;OFFSET(입력!$A$3,B21-1+$S$1*20,0)&amp;")"</f>
        <v>풀베기 표준지 조사야장 (0)</v>
      </c>
      <c r="B18" s="1518"/>
      <c r="C18" s="1518"/>
      <c r="D18" s="1518"/>
      <c r="E18" s="1518"/>
      <c r="F18" s="1518"/>
      <c r="G18" s="1519"/>
      <c r="S18" s="3">
        <f ca="1">IFERROR(IF(RIGHT(MID(CELL("filename",A18),FIND("]",CELL("filename",A18))+1,255),2)&gt;=10,RIGHT(MID(CELL("filename",A18),FIND("]",CELL("filename",A18))+1,255),2)-1,RIGHT(MID(CELL("filename",A18),FIND("]",CELL("filename",A18))+1,255),1)-1),RIGHT(MID(CELL("filename",A18),FIND("]",CELL("filename",A18))+1,255),1)-1)</f>
        <v>9</v>
      </c>
    </row>
    <row r="19" spans="1:34" ht="39.75" customHeight="1">
      <c r="A19" s="1520" t="s">
        <v>556</v>
      </c>
      <c r="B19" s="1520"/>
      <c r="C19" s="1520"/>
      <c r="D19" s="1520"/>
      <c r="E19" s="584"/>
      <c r="F19" s="584"/>
      <c r="G19" s="584"/>
    </row>
    <row r="20" spans="1:34" ht="39.75" customHeight="1">
      <c r="A20" s="579" t="s">
        <v>551</v>
      </c>
      <c r="B20" s="583">
        <f ca="1">OFFSET(입력!$B$3,B21-1+$S$1*20,2)</f>
        <v>0</v>
      </c>
      <c r="C20" s="582">
        <f ca="1">OFFSET(입력!$B$3,B21-1+$S$1*20,3)</f>
        <v>0</v>
      </c>
      <c r="D20" s="579" t="s">
        <v>550</v>
      </c>
      <c r="E20" s="1505">
        <f ca="1">OFFSET(입력!$B$3,B21-1+$S$1*20,1)</f>
        <v>0</v>
      </c>
      <c r="F20" s="1506"/>
      <c r="G20" s="1507"/>
      <c r="AC20" s="578" t="s">
        <v>342</v>
      </c>
      <c r="AD20">
        <f>COUNTIF(입력!$J$3:$J$142,AC20)</f>
        <v>26</v>
      </c>
      <c r="AH20" s="578">
        <f>COUNTIF(입력!$J$3:$J$142,AC20)</f>
        <v>26</v>
      </c>
    </row>
    <row r="21" spans="1:34" ht="39.75" customHeight="1">
      <c r="A21" s="579" t="s">
        <v>547</v>
      </c>
      <c r="B21" s="1504">
        <f>ROUNDDOWN(ROW()/17,0)+1</f>
        <v>2</v>
      </c>
      <c r="C21" s="1504"/>
      <c r="D21" s="579" t="s">
        <v>546</v>
      </c>
      <c r="E21" s="579" t="s">
        <v>545</v>
      </c>
      <c r="F21" s="579" t="s">
        <v>544</v>
      </c>
      <c r="G21" s="585">
        <f ca="1">OFFSET(입력!$B$3,B21-1+$S$1*20,4)</f>
        <v>0</v>
      </c>
      <c r="AC21" s="578"/>
      <c r="AD21">
        <f>COUNTIF(입력!$J$3:$J$142,AC21)</f>
        <v>95</v>
      </c>
      <c r="AH21" s="578"/>
    </row>
    <row r="22" spans="1:34" ht="39.75" customHeight="1">
      <c r="A22" s="579" t="s">
        <v>571</v>
      </c>
      <c r="B22" s="580" t="s">
        <v>542</v>
      </c>
      <c r="C22" s="581">
        <f ca="1">ROUND(OFFSET(입력!$B$3,B21-1+$S$1*20,10),0)</f>
        <v>0</v>
      </c>
      <c r="D22" s="581" t="s">
        <v>541</v>
      </c>
      <c r="E22" s="581">
        <f ca="1">ROUND(OFFSET(입력!$B$3,B21-1+$S$1*20,11),0)</f>
        <v>0</v>
      </c>
      <c r="F22" s="579" t="s">
        <v>540</v>
      </c>
      <c r="G22" s="579" t="s">
        <v>572</v>
      </c>
      <c r="AC22" s="578"/>
      <c r="AD22">
        <f>COUNTIF(입력!$J$3:$J$142,AC22)</f>
        <v>95</v>
      </c>
      <c r="AH22" s="578"/>
    </row>
    <row r="23" spans="1:34" ht="39.75" customHeight="1">
      <c r="A23" s="579" t="s">
        <v>408</v>
      </c>
      <c r="B23" s="1504">
        <f ca="1">OFFSET(입력!$B$3,B21-1+$S$1*20,8)</f>
        <v>0</v>
      </c>
      <c r="C23" s="1504"/>
      <c r="D23" s="579" t="s">
        <v>536</v>
      </c>
      <c r="E23" s="586">
        <f ca="1">OFFSET(입력!$B$3,B21-1+$S$1,7)</f>
        <v>0</v>
      </c>
      <c r="F23" s="579" t="s">
        <v>535</v>
      </c>
      <c r="G23" s="579">
        <f ca="1">OFFSET(입력!$B$3,B21-1+$S$1*20,9)</f>
        <v>0</v>
      </c>
      <c r="AC23" s="578"/>
      <c r="AD23">
        <f>COUNTIF(입력!$J$3:$J$142,AC23)</f>
        <v>95</v>
      </c>
    </row>
    <row r="24" spans="1:34" ht="39.75" customHeight="1">
      <c r="A24" s="1504" t="s">
        <v>509</v>
      </c>
      <c r="B24" s="1504"/>
      <c r="C24" s="1504" t="s">
        <v>533</v>
      </c>
      <c r="D24" s="1504"/>
      <c r="E24" s="1504"/>
      <c r="F24" s="1504"/>
      <c r="G24" s="579" t="s">
        <v>6</v>
      </c>
      <c r="AD24">
        <f>COUNTIF(입력!$J$3:$J$142,AC24)</f>
        <v>95</v>
      </c>
    </row>
    <row r="25" spans="1:34" ht="80.099999999999994" customHeight="1">
      <c r="A25" s="1515" t="s">
        <v>307</v>
      </c>
      <c r="B25" s="579" t="s">
        <v>308</v>
      </c>
      <c r="C25" s="1505">
        <f ca="1">OFFSET(입력!$B$3,B21-1+$S$1*20,12)</f>
        <v>0</v>
      </c>
      <c r="D25" s="1506"/>
      <c r="E25" s="1506"/>
      <c r="F25" s="1507"/>
      <c r="G25" s="579"/>
      <c r="AD25">
        <f>COUNTIF(입력!$J$3:$J$142,AC25)</f>
        <v>95</v>
      </c>
    </row>
    <row r="26" spans="1:34" ht="80.099999999999994" customHeight="1">
      <c r="A26" s="1516"/>
      <c r="B26" s="579" t="s">
        <v>309</v>
      </c>
      <c r="C26" s="1505">
        <f ca="1">OFFSET(입력!$B$3,B21-1+$S$1*20,13)</f>
        <v>0</v>
      </c>
      <c r="D26" s="1506"/>
      <c r="E26" s="1506"/>
      <c r="F26" s="1507"/>
      <c r="G26" s="579"/>
      <c r="AD26">
        <f>COUNTIF(입력!$J$3:$J$142,AC26)</f>
        <v>95</v>
      </c>
    </row>
    <row r="27" spans="1:34" ht="35.1" customHeight="1">
      <c r="A27" s="1509" t="s">
        <v>525</v>
      </c>
      <c r="B27" s="1510"/>
      <c r="C27" s="1505" t="s">
        <v>524</v>
      </c>
      <c r="D27" s="1506"/>
      <c r="E27" s="1506"/>
      <c r="F27" s="1507"/>
      <c r="G27" s="579" t="str">
        <f ca="1">IF(OFFSET(입력!$B$3,B21-1+$S$1*20,14)="제거대상의 대부분이 목본류","(○)","")</f>
        <v/>
      </c>
      <c r="AD27">
        <f>COUNTIF(입력!$J$3:$J$142,AC27)</f>
        <v>95</v>
      </c>
    </row>
    <row r="28" spans="1:34" ht="35.1" customHeight="1">
      <c r="A28" s="1511"/>
      <c r="B28" s="1512"/>
      <c r="C28" s="1505" t="s">
        <v>523</v>
      </c>
      <c r="D28" s="1506"/>
      <c r="E28" s="1506"/>
      <c r="F28" s="1507"/>
      <c r="G28" s="579" t="str">
        <f ca="1">IF(OFFSET(입력!$B$3,B21-1+$S$1*20,14)="제거대상의 대부분이 초본류","(○)","")</f>
        <v/>
      </c>
      <c r="AD28">
        <f>COUNTIF(입력!$J$3:$J$142,AC28)</f>
        <v>95</v>
      </c>
    </row>
    <row r="29" spans="1:34" ht="35.1" customHeight="1">
      <c r="A29" s="1513"/>
      <c r="B29" s="1514"/>
      <c r="C29" s="1505" t="s">
        <v>521</v>
      </c>
      <c r="D29" s="1506"/>
      <c r="E29" s="1506"/>
      <c r="F29" s="1507"/>
      <c r="G29" s="579" t="str">
        <f ca="1">IF(OFFSET(입력!$B$3,B21-1+$S$1*20,14)="제거대상은 목본류+초본류 혼합","(○)","")</f>
        <v/>
      </c>
      <c r="AD29">
        <f>COUNTIF(입력!$J$3:$J$142,AC29)</f>
        <v>95</v>
      </c>
    </row>
    <row r="30" spans="1:34" ht="35.1" customHeight="1">
      <c r="A30" s="1509" t="s">
        <v>555</v>
      </c>
      <c r="B30" s="1510"/>
      <c r="C30" s="1505" t="s">
        <v>520</v>
      </c>
      <c r="D30" s="1506"/>
      <c r="E30" s="1506"/>
      <c r="F30" s="1507"/>
      <c r="G30" s="579" t="str">
        <f ca="1">IF(OFFSET(입력!$B$3,B21-1+$S$1*20,15)="조림 당해 연도","(○)","")</f>
        <v/>
      </c>
      <c r="AD30">
        <f>COUNTIF(입력!$J$3:$J$142,AC30)</f>
        <v>95</v>
      </c>
    </row>
    <row r="31" spans="1:34" ht="35.1" customHeight="1">
      <c r="A31" s="1511"/>
      <c r="B31" s="1512"/>
      <c r="C31" s="1505" t="s">
        <v>518</v>
      </c>
      <c r="D31" s="1506"/>
      <c r="E31" s="1506"/>
      <c r="F31" s="1507"/>
      <c r="G31" s="579" t="str">
        <f ca="1">IF(OFFSET(입력!$B$3,B21-1+$S$1*20,15)="조림 2년 차","(○)","")</f>
        <v/>
      </c>
      <c r="AD31">
        <f>COUNTIF(입력!$J$3:$J$142,AC31)</f>
        <v>95</v>
      </c>
    </row>
    <row r="32" spans="1:34" ht="35.1" customHeight="1">
      <c r="A32" s="1513"/>
      <c r="B32" s="1514"/>
      <c r="C32" s="1505" t="s">
        <v>516</v>
      </c>
      <c r="D32" s="1506"/>
      <c r="E32" s="1506"/>
      <c r="F32" s="1507"/>
      <c r="G32" s="579" t="str">
        <f ca="1">IF(OFFSET(입력!$B$3,B21-1+$S$1*20,15)="조림 3년 차 이상","(○)","")</f>
        <v/>
      </c>
      <c r="AD32">
        <f>COUNTIF(입력!$J$3:$J$142,AC32)</f>
        <v>95</v>
      </c>
    </row>
    <row r="33" spans="1:34" ht="105.75" customHeight="1">
      <c r="A33" s="1504" t="s">
        <v>297</v>
      </c>
      <c r="B33" s="1504"/>
      <c r="C33" s="1505"/>
      <c r="D33" s="1506"/>
      <c r="E33" s="1506"/>
      <c r="F33" s="1506"/>
      <c r="G33" s="1507"/>
      <c r="AD33">
        <f>COUNTIF(입력!$J$3:$J$142,AC33)</f>
        <v>95</v>
      </c>
    </row>
    <row r="34" spans="1:34" ht="39.75" customHeight="1">
      <c r="A34" s="1508" t="s">
        <v>558</v>
      </c>
      <c r="B34" s="1508"/>
      <c r="C34" s="1508"/>
      <c r="D34" s="1508"/>
      <c r="AD34">
        <f>COUNTIF(입력!$J$3:$J$142,AC34)</f>
        <v>95</v>
      </c>
    </row>
    <row r="35" spans="1:34" ht="39.75" customHeight="1">
      <c r="A35" s="1517" t="str">
        <f ca="1">"풀베기 표준지 조사야장 ("&amp;OFFSET(입력!$A$3,B38-1+$S$1*20,0)&amp;")"</f>
        <v>풀베기 표준지 조사야장 (0)</v>
      </c>
      <c r="B35" s="1518"/>
      <c r="C35" s="1518"/>
      <c r="D35" s="1518"/>
      <c r="E35" s="1518"/>
      <c r="F35" s="1518"/>
      <c r="G35" s="1519"/>
      <c r="S35" s="3">
        <f ca="1">IFERROR(IF(RIGHT(MID(CELL("filename",A35),FIND("]",CELL("filename",A35))+1,255),2)&gt;=10,RIGHT(MID(CELL("filename",A35),FIND("]",CELL("filename",A35))+1,255),2)-1,RIGHT(MID(CELL("filename",A35),FIND("]",CELL("filename",A35))+1,255),1)-1),RIGHT(MID(CELL("filename",A35),FIND("]",CELL("filename",A35))+1,255),1)-1)</f>
        <v>9</v>
      </c>
    </row>
    <row r="36" spans="1:34" ht="39.75" customHeight="1">
      <c r="A36" s="1520" t="s">
        <v>556</v>
      </c>
      <c r="B36" s="1520"/>
      <c r="C36" s="1520"/>
      <c r="D36" s="1520"/>
      <c r="E36" s="584"/>
      <c r="F36" s="584"/>
      <c r="G36" s="584"/>
    </row>
    <row r="37" spans="1:34" ht="39.75" customHeight="1">
      <c r="A37" s="579" t="s">
        <v>551</v>
      </c>
      <c r="B37" s="583">
        <f ca="1">OFFSET(입력!$B$3,B38-1+$S$1*20,2)</f>
        <v>0</v>
      </c>
      <c r="C37" s="582">
        <f ca="1">OFFSET(입력!$B$3,B38-1+$S$1*20,3)</f>
        <v>0</v>
      </c>
      <c r="D37" s="579" t="s">
        <v>550</v>
      </c>
      <c r="E37" s="1505">
        <f ca="1">OFFSET(입력!$B$3,B38-1+$S$1*20,1)</f>
        <v>0</v>
      </c>
      <c r="F37" s="1506"/>
      <c r="G37" s="1507"/>
      <c r="AC37" s="578" t="s">
        <v>342</v>
      </c>
      <c r="AD37">
        <f>COUNTIF(입력!$J$3:$J$142,AC37)</f>
        <v>26</v>
      </c>
      <c r="AH37" s="578">
        <f>COUNTIF(입력!$J$3:$J$142,AC37)</f>
        <v>26</v>
      </c>
    </row>
    <row r="38" spans="1:34" ht="39.75" customHeight="1">
      <c r="A38" s="579" t="s">
        <v>547</v>
      </c>
      <c r="B38" s="1504">
        <f>ROUNDDOWN(ROW()/17,0)+1</f>
        <v>3</v>
      </c>
      <c r="C38" s="1504"/>
      <c r="D38" s="579" t="s">
        <v>546</v>
      </c>
      <c r="E38" s="579" t="s">
        <v>545</v>
      </c>
      <c r="F38" s="579" t="s">
        <v>544</v>
      </c>
      <c r="G38" s="585">
        <f ca="1">OFFSET(입력!$B$3,B38-1+$S$1*20,4)</f>
        <v>0</v>
      </c>
      <c r="AC38" s="578"/>
      <c r="AD38">
        <f>COUNTIF(입력!$J$3:$J$142,AC38)</f>
        <v>95</v>
      </c>
      <c r="AH38" s="578"/>
    </row>
    <row r="39" spans="1:34" ht="39.75" customHeight="1">
      <c r="A39" s="579" t="s">
        <v>571</v>
      </c>
      <c r="B39" s="580" t="s">
        <v>542</v>
      </c>
      <c r="C39" s="581">
        <f ca="1">ROUND(OFFSET(입력!$B$3,B38-1+$S$1*20,10),0)</f>
        <v>0</v>
      </c>
      <c r="D39" s="581" t="s">
        <v>541</v>
      </c>
      <c r="E39" s="581">
        <f ca="1">ROUND(OFFSET(입력!$B$3,B38-1+$S$1*20,11),0)</f>
        <v>0</v>
      </c>
      <c r="F39" s="579" t="s">
        <v>540</v>
      </c>
      <c r="G39" s="579" t="s">
        <v>572</v>
      </c>
      <c r="AC39" s="578"/>
      <c r="AD39">
        <f>COUNTIF(입력!$J$3:$J$142,AC39)</f>
        <v>95</v>
      </c>
      <c r="AH39" s="578"/>
    </row>
    <row r="40" spans="1:34" ht="39.75" customHeight="1">
      <c r="A40" s="579" t="s">
        <v>408</v>
      </c>
      <c r="B40" s="1504">
        <f ca="1">OFFSET(입력!$B$3,B38-1+$S$1*20,8)</f>
        <v>0</v>
      </c>
      <c r="C40" s="1504"/>
      <c r="D40" s="579" t="s">
        <v>536</v>
      </c>
      <c r="E40" s="586">
        <f ca="1">OFFSET(입력!$B$3,B38-1+$S$1,7)</f>
        <v>0</v>
      </c>
      <c r="F40" s="579" t="s">
        <v>535</v>
      </c>
      <c r="G40" s="579">
        <f ca="1">OFFSET(입력!$B$3,B38-1+$S$1*20,9)</f>
        <v>0</v>
      </c>
      <c r="AC40" s="578"/>
      <c r="AD40">
        <f>COUNTIF(입력!$J$3:$J$142,AC40)</f>
        <v>95</v>
      </c>
    </row>
    <row r="41" spans="1:34" ht="39.75" customHeight="1">
      <c r="A41" s="1504" t="s">
        <v>509</v>
      </c>
      <c r="B41" s="1504"/>
      <c r="C41" s="1504" t="s">
        <v>533</v>
      </c>
      <c r="D41" s="1504"/>
      <c r="E41" s="1504"/>
      <c r="F41" s="1504"/>
      <c r="G41" s="579" t="s">
        <v>6</v>
      </c>
      <c r="AD41">
        <f>COUNTIF(입력!$J$3:$J$142,AC41)</f>
        <v>95</v>
      </c>
    </row>
    <row r="42" spans="1:34" ht="80.099999999999994" customHeight="1">
      <c r="A42" s="1515" t="s">
        <v>307</v>
      </c>
      <c r="B42" s="579" t="s">
        <v>308</v>
      </c>
      <c r="C42" s="1505">
        <f ca="1">OFFSET(입력!$B$3,B38-1+$S$1*20,12)</f>
        <v>0</v>
      </c>
      <c r="D42" s="1506"/>
      <c r="E42" s="1506"/>
      <c r="F42" s="1507"/>
      <c r="G42" s="579"/>
      <c r="AD42">
        <f>COUNTIF(입력!$J$3:$J$142,AC42)</f>
        <v>95</v>
      </c>
    </row>
    <row r="43" spans="1:34" ht="80.099999999999994" customHeight="1">
      <c r="A43" s="1516"/>
      <c r="B43" s="579" t="s">
        <v>309</v>
      </c>
      <c r="C43" s="1505">
        <f ca="1">OFFSET(입력!$B$3,B38-1+$S$1*20,13)</f>
        <v>0</v>
      </c>
      <c r="D43" s="1506"/>
      <c r="E43" s="1506"/>
      <c r="F43" s="1507"/>
      <c r="G43" s="579"/>
      <c r="AD43">
        <f>COUNTIF(입력!$J$3:$J$142,AC43)</f>
        <v>95</v>
      </c>
    </row>
    <row r="44" spans="1:34" ht="35.1" customHeight="1">
      <c r="A44" s="1509" t="s">
        <v>525</v>
      </c>
      <c r="B44" s="1510"/>
      <c r="C44" s="1505" t="s">
        <v>524</v>
      </c>
      <c r="D44" s="1506"/>
      <c r="E44" s="1506"/>
      <c r="F44" s="1507"/>
      <c r="G44" s="579" t="str">
        <f ca="1">IF(OFFSET(입력!$B$3,B38-1+$S$1*20,14)="제거대상의 대부분이 목본류","(○)","")</f>
        <v/>
      </c>
      <c r="AD44">
        <f>COUNTIF(입력!$J$3:$J$142,AC44)</f>
        <v>95</v>
      </c>
    </row>
    <row r="45" spans="1:34" ht="35.1" customHeight="1">
      <c r="A45" s="1511"/>
      <c r="B45" s="1512"/>
      <c r="C45" s="1505" t="s">
        <v>523</v>
      </c>
      <c r="D45" s="1506"/>
      <c r="E45" s="1506"/>
      <c r="F45" s="1507"/>
      <c r="G45" s="579" t="str">
        <f ca="1">IF(OFFSET(입력!$B$3,B38-1+$S$1*20,14)="제거대상의 대부분이 초본류","(○)","")</f>
        <v/>
      </c>
      <c r="AD45">
        <f>COUNTIF(입력!$J$3:$J$142,AC45)</f>
        <v>95</v>
      </c>
    </row>
    <row r="46" spans="1:34" ht="35.1" customHeight="1">
      <c r="A46" s="1513"/>
      <c r="B46" s="1514"/>
      <c r="C46" s="1505" t="s">
        <v>521</v>
      </c>
      <c r="D46" s="1506"/>
      <c r="E46" s="1506"/>
      <c r="F46" s="1507"/>
      <c r="G46" s="579" t="str">
        <f ca="1">IF(OFFSET(입력!$B$3,B38-1+$S$1*20,14)="제거대상은 목본류+초본류 혼합","(○)","")</f>
        <v/>
      </c>
      <c r="AD46">
        <f>COUNTIF(입력!$J$3:$J$142,AC46)</f>
        <v>95</v>
      </c>
    </row>
    <row r="47" spans="1:34" ht="35.1" customHeight="1">
      <c r="A47" s="1509" t="s">
        <v>555</v>
      </c>
      <c r="B47" s="1510"/>
      <c r="C47" s="1505" t="s">
        <v>520</v>
      </c>
      <c r="D47" s="1506"/>
      <c r="E47" s="1506"/>
      <c r="F47" s="1507"/>
      <c r="G47" s="579" t="str">
        <f ca="1">IF(OFFSET(입력!$B$3,B38-1+$S$1*20,15)="조림 당해 연도","(○)","")</f>
        <v/>
      </c>
      <c r="AD47">
        <f>COUNTIF(입력!$J$3:$J$142,AC47)</f>
        <v>95</v>
      </c>
    </row>
    <row r="48" spans="1:34" ht="35.1" customHeight="1">
      <c r="A48" s="1511"/>
      <c r="B48" s="1512"/>
      <c r="C48" s="1505" t="s">
        <v>518</v>
      </c>
      <c r="D48" s="1506"/>
      <c r="E48" s="1506"/>
      <c r="F48" s="1507"/>
      <c r="G48" s="579" t="str">
        <f ca="1">IF(OFFSET(입력!$B$3,B38-1+$S$1*20,15)="조림 2년 차","(○)","")</f>
        <v/>
      </c>
      <c r="AD48">
        <f>COUNTIF(입력!$J$3:$J$142,AC48)</f>
        <v>95</v>
      </c>
    </row>
    <row r="49" spans="1:34" ht="35.1" customHeight="1">
      <c r="A49" s="1513"/>
      <c r="B49" s="1514"/>
      <c r="C49" s="1505" t="s">
        <v>516</v>
      </c>
      <c r="D49" s="1506"/>
      <c r="E49" s="1506"/>
      <c r="F49" s="1507"/>
      <c r="G49" s="579" t="str">
        <f ca="1">IF(OFFSET(입력!$B$3,B38-1+$S$1*20,15)="조림 3년 차 이상","(○)","")</f>
        <v/>
      </c>
      <c r="AD49">
        <f>COUNTIF(입력!$J$3:$J$142,AC49)</f>
        <v>95</v>
      </c>
    </row>
    <row r="50" spans="1:34" ht="105.75" customHeight="1">
      <c r="A50" s="1504" t="s">
        <v>297</v>
      </c>
      <c r="B50" s="1504"/>
      <c r="C50" s="1505"/>
      <c r="D50" s="1506"/>
      <c r="E50" s="1506"/>
      <c r="F50" s="1506"/>
      <c r="G50" s="1507"/>
      <c r="AD50">
        <f>COUNTIF(입력!$J$3:$J$142,AC50)</f>
        <v>95</v>
      </c>
    </row>
    <row r="51" spans="1:34" ht="39.75" customHeight="1">
      <c r="A51" s="1508" t="s">
        <v>558</v>
      </c>
      <c r="B51" s="1508"/>
      <c r="C51" s="1508"/>
      <c r="D51" s="1508"/>
      <c r="AD51">
        <f>COUNTIF(입력!$J$3:$J$142,AC51)</f>
        <v>95</v>
      </c>
    </row>
    <row r="52" spans="1:34" ht="39.75" customHeight="1">
      <c r="A52" s="1517" t="str">
        <f ca="1">"풀베기 표준지 조사야장 ("&amp;OFFSET(입력!$A$3,B55-1+$S$1*20,0)&amp;")"</f>
        <v>풀베기 표준지 조사야장 (0)</v>
      </c>
      <c r="B52" s="1518"/>
      <c r="C52" s="1518"/>
      <c r="D52" s="1518"/>
      <c r="E52" s="1518"/>
      <c r="F52" s="1518"/>
      <c r="G52" s="1519"/>
      <c r="S52" s="3">
        <f ca="1">IFERROR(IF(RIGHT(MID(CELL("filename",A52),FIND("]",CELL("filename",A52))+1,255),2)&gt;=10,RIGHT(MID(CELL("filename",A52),FIND("]",CELL("filename",A52))+1,255),2)-1,RIGHT(MID(CELL("filename",A52),FIND("]",CELL("filename",A52))+1,255),1)-1),RIGHT(MID(CELL("filename",A52),FIND("]",CELL("filename",A52))+1,255),1)-1)</f>
        <v>9</v>
      </c>
    </row>
    <row r="53" spans="1:34" ht="39.75" customHeight="1">
      <c r="A53" s="1520" t="s">
        <v>556</v>
      </c>
      <c r="B53" s="1520"/>
      <c r="C53" s="1520"/>
      <c r="D53" s="1520"/>
      <c r="E53" s="584"/>
      <c r="F53" s="584"/>
      <c r="G53" s="584"/>
    </row>
    <row r="54" spans="1:34" ht="39.75" customHeight="1">
      <c r="A54" s="579" t="s">
        <v>551</v>
      </c>
      <c r="B54" s="583">
        <f ca="1">OFFSET(입력!$B$3,B55-1+$S$1*20,2)</f>
        <v>0</v>
      </c>
      <c r="C54" s="582">
        <f ca="1">OFFSET(입력!$B$3,B55-1+$S$1*20,3)</f>
        <v>0</v>
      </c>
      <c r="D54" s="579" t="s">
        <v>550</v>
      </c>
      <c r="E54" s="1505">
        <f ca="1">OFFSET(입력!$B$3,B55-1+$S$1*20,1)</f>
        <v>0</v>
      </c>
      <c r="F54" s="1506"/>
      <c r="G54" s="1507"/>
      <c r="AC54" s="578" t="s">
        <v>342</v>
      </c>
      <c r="AD54">
        <f>COUNTIF(입력!$J$3:$J$142,AC54)</f>
        <v>26</v>
      </c>
      <c r="AH54" s="578">
        <f>COUNTIF(입력!$J$3:$J$142,AC54)</f>
        <v>26</v>
      </c>
    </row>
    <row r="55" spans="1:34" ht="39.75" customHeight="1">
      <c r="A55" s="579" t="s">
        <v>547</v>
      </c>
      <c r="B55" s="1504">
        <f>ROUNDDOWN(ROW()/17,0)+1</f>
        <v>4</v>
      </c>
      <c r="C55" s="1504"/>
      <c r="D55" s="579" t="s">
        <v>546</v>
      </c>
      <c r="E55" s="579" t="s">
        <v>545</v>
      </c>
      <c r="F55" s="579" t="s">
        <v>544</v>
      </c>
      <c r="G55" s="585">
        <f ca="1">OFFSET(입력!$B$3,B55-1+$S$1*20,4)</f>
        <v>0</v>
      </c>
      <c r="AC55" s="578"/>
      <c r="AD55">
        <f>COUNTIF(입력!$J$3:$J$142,AC55)</f>
        <v>95</v>
      </c>
      <c r="AH55" s="578"/>
    </row>
    <row r="56" spans="1:34" ht="39.75" customHeight="1">
      <c r="A56" s="579" t="s">
        <v>571</v>
      </c>
      <c r="B56" s="580" t="s">
        <v>542</v>
      </c>
      <c r="C56" s="581">
        <f ca="1">ROUND(OFFSET(입력!$B$3,B55-1+$S$1*20,10),0)</f>
        <v>0</v>
      </c>
      <c r="D56" s="581" t="s">
        <v>541</v>
      </c>
      <c r="E56" s="581">
        <f ca="1">ROUND(OFFSET(입력!$B$3,B55-1+$S$1*20,11),0)</f>
        <v>0</v>
      </c>
      <c r="F56" s="579" t="s">
        <v>540</v>
      </c>
      <c r="G56" s="579" t="s">
        <v>572</v>
      </c>
      <c r="AC56" s="578"/>
      <c r="AD56">
        <f>COUNTIF(입력!$J$3:$J$142,AC56)</f>
        <v>95</v>
      </c>
      <c r="AH56" s="578"/>
    </row>
    <row r="57" spans="1:34" ht="39.75" customHeight="1">
      <c r="A57" s="579" t="s">
        <v>408</v>
      </c>
      <c r="B57" s="1504">
        <f ca="1">OFFSET(입력!$B$3,B55-1+$S$1*20,8)</f>
        <v>0</v>
      </c>
      <c r="C57" s="1504"/>
      <c r="D57" s="579" t="s">
        <v>536</v>
      </c>
      <c r="E57" s="586">
        <f ca="1">OFFSET(입력!$B$3,B55-1+$S$1,7)</f>
        <v>0</v>
      </c>
      <c r="F57" s="579" t="s">
        <v>535</v>
      </c>
      <c r="G57" s="579">
        <f ca="1">OFFSET(입력!$B$3,B55-1+$S$1*20,9)</f>
        <v>0</v>
      </c>
      <c r="AC57" s="578"/>
      <c r="AD57">
        <f>COUNTIF(입력!$J$3:$J$142,AC57)</f>
        <v>95</v>
      </c>
    </row>
    <row r="58" spans="1:34" ht="39.75" customHeight="1">
      <c r="A58" s="1504" t="s">
        <v>509</v>
      </c>
      <c r="B58" s="1504"/>
      <c r="C58" s="1504" t="s">
        <v>533</v>
      </c>
      <c r="D58" s="1504"/>
      <c r="E58" s="1504"/>
      <c r="F58" s="1504"/>
      <c r="G58" s="579" t="s">
        <v>6</v>
      </c>
      <c r="AD58">
        <f>COUNTIF(입력!$J$3:$J$142,AC58)</f>
        <v>95</v>
      </c>
    </row>
    <row r="59" spans="1:34" ht="80.099999999999994" customHeight="1">
      <c r="A59" s="1515" t="s">
        <v>307</v>
      </c>
      <c r="B59" s="579" t="s">
        <v>308</v>
      </c>
      <c r="C59" s="1505">
        <f ca="1">OFFSET(입력!$B$3,B55-1+$S$1*20,12)</f>
        <v>0</v>
      </c>
      <c r="D59" s="1506"/>
      <c r="E59" s="1506"/>
      <c r="F59" s="1507"/>
      <c r="G59" s="579"/>
      <c r="AD59">
        <f>COUNTIF(입력!$J$3:$J$142,AC59)</f>
        <v>95</v>
      </c>
    </row>
    <row r="60" spans="1:34" ht="80.099999999999994" customHeight="1">
      <c r="A60" s="1516"/>
      <c r="B60" s="579" t="s">
        <v>309</v>
      </c>
      <c r="C60" s="1505">
        <f ca="1">OFFSET(입력!$B$3,B55-1+$S$1*20,13)</f>
        <v>0</v>
      </c>
      <c r="D60" s="1506"/>
      <c r="E60" s="1506"/>
      <c r="F60" s="1507"/>
      <c r="G60" s="579"/>
      <c r="AD60">
        <f>COUNTIF(입력!$J$3:$J$142,AC60)</f>
        <v>95</v>
      </c>
    </row>
    <row r="61" spans="1:34" ht="35.1" customHeight="1">
      <c r="A61" s="1509" t="s">
        <v>525</v>
      </c>
      <c r="B61" s="1510"/>
      <c r="C61" s="1505" t="s">
        <v>524</v>
      </c>
      <c r="D61" s="1506"/>
      <c r="E61" s="1506"/>
      <c r="F61" s="1507"/>
      <c r="G61" s="579" t="str">
        <f ca="1">IF(OFFSET(입력!$B$3,B55-1+$S$1*20,14)="제거대상의 대부분이 목본류","(○)","")</f>
        <v/>
      </c>
      <c r="AD61">
        <f>COUNTIF(입력!$J$3:$J$142,AC61)</f>
        <v>95</v>
      </c>
    </row>
    <row r="62" spans="1:34" ht="35.1" customHeight="1">
      <c r="A62" s="1511"/>
      <c r="B62" s="1512"/>
      <c r="C62" s="1505" t="s">
        <v>523</v>
      </c>
      <c r="D62" s="1506"/>
      <c r="E62" s="1506"/>
      <c r="F62" s="1507"/>
      <c r="G62" s="579" t="str">
        <f ca="1">IF(OFFSET(입력!$B$3,B55-1+$S$1*20,14)="제거대상의 대부분이 초본류","(○)","")</f>
        <v/>
      </c>
      <c r="AD62">
        <f>COUNTIF(입력!$J$3:$J$142,AC62)</f>
        <v>95</v>
      </c>
    </row>
    <row r="63" spans="1:34" ht="35.1" customHeight="1">
      <c r="A63" s="1513"/>
      <c r="B63" s="1514"/>
      <c r="C63" s="1505" t="s">
        <v>521</v>
      </c>
      <c r="D63" s="1506"/>
      <c r="E63" s="1506"/>
      <c r="F63" s="1507"/>
      <c r="G63" s="579" t="str">
        <f ca="1">IF(OFFSET(입력!$B$3,B55-1+$S$1*20,14)="제거대상은 목본류+초본류 혼합","(○)","")</f>
        <v/>
      </c>
      <c r="AD63">
        <f>COUNTIF(입력!$J$3:$J$142,AC63)</f>
        <v>95</v>
      </c>
    </row>
    <row r="64" spans="1:34" ht="35.1" customHeight="1">
      <c r="A64" s="1509" t="s">
        <v>555</v>
      </c>
      <c r="B64" s="1510"/>
      <c r="C64" s="1505" t="s">
        <v>520</v>
      </c>
      <c r="D64" s="1506"/>
      <c r="E64" s="1506"/>
      <c r="F64" s="1507"/>
      <c r="G64" s="579" t="str">
        <f ca="1">IF(OFFSET(입력!$B$3,B55-1+$S$1*20,15)="조림 당해 연도","(○)","")</f>
        <v/>
      </c>
      <c r="AD64">
        <f>COUNTIF(입력!$J$3:$J$142,AC64)</f>
        <v>95</v>
      </c>
    </row>
    <row r="65" spans="1:34" ht="35.1" customHeight="1">
      <c r="A65" s="1511"/>
      <c r="B65" s="1512"/>
      <c r="C65" s="1505" t="s">
        <v>518</v>
      </c>
      <c r="D65" s="1506"/>
      <c r="E65" s="1506"/>
      <c r="F65" s="1507"/>
      <c r="G65" s="579" t="str">
        <f ca="1">IF(OFFSET(입력!$B$3,B55-1+$S$1*20,15)="조림 2년 차","(○)","")</f>
        <v/>
      </c>
      <c r="AD65">
        <f>COUNTIF(입력!$J$3:$J$142,AC65)</f>
        <v>95</v>
      </c>
    </row>
    <row r="66" spans="1:34" ht="35.1" customHeight="1">
      <c r="A66" s="1513"/>
      <c r="B66" s="1514"/>
      <c r="C66" s="1505" t="s">
        <v>516</v>
      </c>
      <c r="D66" s="1506"/>
      <c r="E66" s="1506"/>
      <c r="F66" s="1507"/>
      <c r="G66" s="579" t="str">
        <f ca="1">IF(OFFSET(입력!$B$3,B55-1+$S$1*20,15)="조림 3년 차 이상","(○)","")</f>
        <v/>
      </c>
      <c r="AD66">
        <f>COUNTIF(입력!$J$3:$J$142,AC66)</f>
        <v>95</v>
      </c>
    </row>
    <row r="67" spans="1:34" ht="105.75" customHeight="1">
      <c r="A67" s="1504" t="s">
        <v>297</v>
      </c>
      <c r="B67" s="1504"/>
      <c r="C67" s="1505"/>
      <c r="D67" s="1506"/>
      <c r="E67" s="1506"/>
      <c r="F67" s="1506"/>
      <c r="G67" s="1507"/>
      <c r="AD67">
        <f>COUNTIF(입력!$J$3:$J$142,AC67)</f>
        <v>95</v>
      </c>
    </row>
    <row r="68" spans="1:34" ht="39.75" customHeight="1">
      <c r="A68" s="1508" t="s">
        <v>558</v>
      </c>
      <c r="B68" s="1508"/>
      <c r="C68" s="1508"/>
      <c r="D68" s="1508"/>
      <c r="AD68">
        <f>COUNTIF(입력!$J$3:$J$142,AC68)</f>
        <v>95</v>
      </c>
    </row>
    <row r="69" spans="1:34" ht="39.75" customHeight="1">
      <c r="A69" s="1517" t="str">
        <f ca="1">"풀베기 표준지 조사야장 ("&amp;OFFSET(입력!$A$3,B72-1+$S$1*20,0)&amp;")"</f>
        <v>풀베기 표준지 조사야장 (0)</v>
      </c>
      <c r="B69" s="1518"/>
      <c r="C69" s="1518"/>
      <c r="D69" s="1518"/>
      <c r="E69" s="1518"/>
      <c r="F69" s="1518"/>
      <c r="G69" s="1519"/>
      <c r="S69" s="3">
        <f ca="1">IFERROR(IF(RIGHT(MID(CELL("filename",A69),FIND("]",CELL("filename",A69))+1,255),2)&gt;=10,RIGHT(MID(CELL("filename",A69),FIND("]",CELL("filename",A69))+1,255),2)-1,RIGHT(MID(CELL("filename",A69),FIND("]",CELL("filename",A69))+1,255),1)-1),RIGHT(MID(CELL("filename",A69),FIND("]",CELL("filename",A69))+1,255),1)-1)</f>
        <v>9</v>
      </c>
    </row>
    <row r="70" spans="1:34" ht="39.75" customHeight="1">
      <c r="A70" s="1520" t="s">
        <v>556</v>
      </c>
      <c r="B70" s="1520"/>
      <c r="C70" s="1520"/>
      <c r="D70" s="1520"/>
      <c r="E70" s="584"/>
      <c r="F70" s="584"/>
      <c r="G70" s="584"/>
    </row>
    <row r="71" spans="1:34" ht="39.75" customHeight="1">
      <c r="A71" s="579" t="s">
        <v>551</v>
      </c>
      <c r="B71" s="583">
        <f ca="1">OFFSET(입력!$B$3,B72-1+$S$1*20,2)</f>
        <v>0</v>
      </c>
      <c r="C71" s="582">
        <f ca="1">OFFSET(입력!$B$3,B72-1+$S$1*20,3)</f>
        <v>0</v>
      </c>
      <c r="D71" s="579" t="s">
        <v>550</v>
      </c>
      <c r="E71" s="1505">
        <f ca="1">OFFSET(입력!$B$3,B72-1+$S$1*20,1)</f>
        <v>0</v>
      </c>
      <c r="F71" s="1506"/>
      <c r="G71" s="1507"/>
      <c r="AC71" s="578" t="s">
        <v>342</v>
      </c>
      <c r="AD71">
        <f>COUNTIF(입력!$J$3:$J$142,AC71)</f>
        <v>26</v>
      </c>
      <c r="AH71" s="578">
        <f>COUNTIF(입력!$J$3:$J$142,AC71)</f>
        <v>26</v>
      </c>
    </row>
    <row r="72" spans="1:34" ht="39.75" customHeight="1">
      <c r="A72" s="579" t="s">
        <v>547</v>
      </c>
      <c r="B72" s="1504">
        <f>ROUNDDOWN(ROW()/17,0)+1</f>
        <v>5</v>
      </c>
      <c r="C72" s="1504"/>
      <c r="D72" s="579" t="s">
        <v>546</v>
      </c>
      <c r="E72" s="579" t="s">
        <v>545</v>
      </c>
      <c r="F72" s="579" t="s">
        <v>544</v>
      </c>
      <c r="G72" s="585">
        <f ca="1">OFFSET(입력!$B$3,B72-1+$S$1*20,4)</f>
        <v>0</v>
      </c>
      <c r="AC72" s="578"/>
      <c r="AD72">
        <f>COUNTIF(입력!$J$3:$J$142,AC72)</f>
        <v>95</v>
      </c>
      <c r="AH72" s="578"/>
    </row>
    <row r="73" spans="1:34" ht="39.75" customHeight="1">
      <c r="A73" s="579" t="s">
        <v>571</v>
      </c>
      <c r="B73" s="580" t="s">
        <v>542</v>
      </c>
      <c r="C73" s="581">
        <f ca="1">ROUND(OFFSET(입력!$B$3,B72-1+$S$1*20,10),0)</f>
        <v>0</v>
      </c>
      <c r="D73" s="581" t="s">
        <v>541</v>
      </c>
      <c r="E73" s="581">
        <f ca="1">ROUND(OFFSET(입력!$B$3,B72-1+$S$1*20,11),0)</f>
        <v>0</v>
      </c>
      <c r="F73" s="579" t="s">
        <v>540</v>
      </c>
      <c r="G73" s="579" t="s">
        <v>572</v>
      </c>
      <c r="AC73" s="578"/>
      <c r="AD73">
        <f>COUNTIF(입력!$J$3:$J$142,AC73)</f>
        <v>95</v>
      </c>
      <c r="AH73" s="578"/>
    </row>
    <row r="74" spans="1:34" ht="39.75" customHeight="1">
      <c r="A74" s="579" t="s">
        <v>408</v>
      </c>
      <c r="B74" s="1504">
        <f ca="1">OFFSET(입력!$B$3,B72-1+$S$1*20,8)</f>
        <v>0</v>
      </c>
      <c r="C74" s="1504"/>
      <c r="D74" s="579" t="s">
        <v>536</v>
      </c>
      <c r="E74" s="586">
        <f ca="1">OFFSET(입력!$B$3,B72-1+$S$1,7)</f>
        <v>0</v>
      </c>
      <c r="F74" s="579" t="s">
        <v>535</v>
      </c>
      <c r="G74" s="579">
        <f ca="1">OFFSET(입력!$B$3,B72-1+$S$1*20,9)</f>
        <v>0</v>
      </c>
      <c r="AC74" s="578"/>
      <c r="AD74">
        <f>COUNTIF(입력!$J$3:$J$142,AC74)</f>
        <v>95</v>
      </c>
    </row>
    <row r="75" spans="1:34" ht="39.75" customHeight="1">
      <c r="A75" s="1504" t="s">
        <v>509</v>
      </c>
      <c r="B75" s="1504"/>
      <c r="C75" s="1504" t="s">
        <v>533</v>
      </c>
      <c r="D75" s="1504"/>
      <c r="E75" s="1504"/>
      <c r="F75" s="1504"/>
      <c r="G75" s="579" t="s">
        <v>6</v>
      </c>
      <c r="AD75">
        <f>COUNTIF(입력!$J$3:$J$142,AC75)</f>
        <v>95</v>
      </c>
    </row>
    <row r="76" spans="1:34" ht="80.099999999999994" customHeight="1">
      <c r="A76" s="1515" t="s">
        <v>307</v>
      </c>
      <c r="B76" s="579" t="s">
        <v>308</v>
      </c>
      <c r="C76" s="1505">
        <f ca="1">OFFSET(입력!$B$3,B72-1+$S$1*20,12)</f>
        <v>0</v>
      </c>
      <c r="D76" s="1506"/>
      <c r="E76" s="1506"/>
      <c r="F76" s="1507"/>
      <c r="G76" s="579"/>
      <c r="AD76">
        <f>COUNTIF(입력!$J$3:$J$142,AC76)</f>
        <v>95</v>
      </c>
    </row>
    <row r="77" spans="1:34" ht="80.099999999999994" customHeight="1">
      <c r="A77" s="1516"/>
      <c r="B77" s="579" t="s">
        <v>309</v>
      </c>
      <c r="C77" s="1505">
        <f ca="1">OFFSET(입력!$B$3,B72-1+$S$1*20,13)</f>
        <v>0</v>
      </c>
      <c r="D77" s="1506"/>
      <c r="E77" s="1506"/>
      <c r="F77" s="1507"/>
      <c r="G77" s="579"/>
      <c r="AD77">
        <f>COUNTIF(입력!$J$3:$J$142,AC77)</f>
        <v>95</v>
      </c>
    </row>
    <row r="78" spans="1:34" ht="35.1" customHeight="1">
      <c r="A78" s="1509" t="s">
        <v>525</v>
      </c>
      <c r="B78" s="1510"/>
      <c r="C78" s="1505" t="s">
        <v>524</v>
      </c>
      <c r="D78" s="1506"/>
      <c r="E78" s="1506"/>
      <c r="F78" s="1507"/>
      <c r="G78" s="579" t="str">
        <f ca="1">IF(OFFSET(입력!$B$3,B72-1+$S$1*20,14)="제거대상의 대부분이 목본류","(○)","")</f>
        <v/>
      </c>
      <c r="AD78">
        <f>COUNTIF(입력!$J$3:$J$142,AC78)</f>
        <v>95</v>
      </c>
    </row>
    <row r="79" spans="1:34" ht="35.1" customHeight="1">
      <c r="A79" s="1511"/>
      <c r="B79" s="1512"/>
      <c r="C79" s="1505" t="s">
        <v>523</v>
      </c>
      <c r="D79" s="1506"/>
      <c r="E79" s="1506"/>
      <c r="F79" s="1507"/>
      <c r="G79" s="579" t="str">
        <f ca="1">IF(OFFSET(입력!$B$3,B72-1+$S$1*20,14)="제거대상의 대부분이 초본류","(○)","")</f>
        <v/>
      </c>
      <c r="AD79">
        <f>COUNTIF(입력!$J$3:$J$142,AC79)</f>
        <v>95</v>
      </c>
    </row>
    <row r="80" spans="1:34" ht="35.1" customHeight="1">
      <c r="A80" s="1513"/>
      <c r="B80" s="1514"/>
      <c r="C80" s="1505" t="s">
        <v>521</v>
      </c>
      <c r="D80" s="1506"/>
      <c r="E80" s="1506"/>
      <c r="F80" s="1507"/>
      <c r="G80" s="579" t="str">
        <f ca="1">IF(OFFSET(입력!$B$3,B72-1+$S$1*20,14)="제거대상은 목본류+초본류 혼합","(○)","")</f>
        <v/>
      </c>
      <c r="AD80">
        <f>COUNTIF(입력!$J$3:$J$142,AC80)</f>
        <v>95</v>
      </c>
    </row>
    <row r="81" spans="1:34" ht="35.1" customHeight="1">
      <c r="A81" s="1509" t="s">
        <v>555</v>
      </c>
      <c r="B81" s="1510"/>
      <c r="C81" s="1505" t="s">
        <v>520</v>
      </c>
      <c r="D81" s="1506"/>
      <c r="E81" s="1506"/>
      <c r="F81" s="1507"/>
      <c r="G81" s="579" t="str">
        <f ca="1">IF(OFFSET(입력!$B$3,B72-1+$S$1*20,15)="조림 당해 연도","(○)","")</f>
        <v/>
      </c>
      <c r="AD81">
        <f>COUNTIF(입력!$J$3:$J$142,AC81)</f>
        <v>95</v>
      </c>
    </row>
    <row r="82" spans="1:34" ht="35.1" customHeight="1">
      <c r="A82" s="1511"/>
      <c r="B82" s="1512"/>
      <c r="C82" s="1505" t="s">
        <v>518</v>
      </c>
      <c r="D82" s="1506"/>
      <c r="E82" s="1506"/>
      <c r="F82" s="1507"/>
      <c r="G82" s="579" t="str">
        <f ca="1">IF(OFFSET(입력!$B$3,B72-1+$S$1*20,15)="조림 2년 차","(○)","")</f>
        <v/>
      </c>
      <c r="AD82">
        <f>COUNTIF(입력!$J$3:$J$142,AC82)</f>
        <v>95</v>
      </c>
    </row>
    <row r="83" spans="1:34" ht="35.1" customHeight="1">
      <c r="A83" s="1513"/>
      <c r="B83" s="1514"/>
      <c r="C83" s="1505" t="s">
        <v>516</v>
      </c>
      <c r="D83" s="1506"/>
      <c r="E83" s="1506"/>
      <c r="F83" s="1507"/>
      <c r="G83" s="579" t="str">
        <f ca="1">IF(OFFSET(입력!$B$3,B72-1+$S$1*20,15)="조림 3년 차 이상","(○)","")</f>
        <v/>
      </c>
      <c r="AD83">
        <f>COUNTIF(입력!$J$3:$J$142,AC83)</f>
        <v>95</v>
      </c>
    </row>
    <row r="84" spans="1:34" ht="105.75" customHeight="1">
      <c r="A84" s="1504" t="s">
        <v>297</v>
      </c>
      <c r="B84" s="1504"/>
      <c r="C84" s="1505"/>
      <c r="D84" s="1506"/>
      <c r="E84" s="1506"/>
      <c r="F84" s="1506"/>
      <c r="G84" s="1507"/>
      <c r="AD84">
        <f>COUNTIF(입력!$J$3:$J$142,AC84)</f>
        <v>95</v>
      </c>
    </row>
    <row r="85" spans="1:34" ht="39.75" customHeight="1">
      <c r="A85" s="1508" t="s">
        <v>558</v>
      </c>
      <c r="B85" s="1508"/>
      <c r="C85" s="1508"/>
      <c r="D85" s="1508"/>
      <c r="AD85">
        <f>COUNTIF(입력!$J$3:$J$142,AC85)</f>
        <v>95</v>
      </c>
    </row>
    <row r="86" spans="1:34" ht="39.75" customHeight="1">
      <c r="A86" s="1517" t="str">
        <f ca="1">"풀베기 표준지 조사야장 ("&amp;OFFSET(입력!$A$3,B89-1+$S$1*20,0)&amp;")"</f>
        <v>풀베기 표준지 조사야장 (0)</v>
      </c>
      <c r="B86" s="1518"/>
      <c r="C86" s="1518"/>
      <c r="D86" s="1518"/>
      <c r="E86" s="1518"/>
      <c r="F86" s="1518"/>
      <c r="G86" s="1519"/>
      <c r="S86" s="3">
        <f ca="1">IFERROR(IF(RIGHT(MID(CELL("filename",A86),FIND("]",CELL("filename",A86))+1,255),2)&gt;=10,RIGHT(MID(CELL("filename",A86),FIND("]",CELL("filename",A86))+1,255),2)-1,RIGHT(MID(CELL("filename",A86),FIND("]",CELL("filename",A86))+1,255),1)-1),RIGHT(MID(CELL("filename",A86),FIND("]",CELL("filename",A86))+1,255),1)-1)</f>
        <v>9</v>
      </c>
    </row>
    <row r="87" spans="1:34" ht="39.75" customHeight="1">
      <c r="A87" s="1520" t="s">
        <v>556</v>
      </c>
      <c r="B87" s="1520"/>
      <c r="C87" s="1520"/>
      <c r="D87" s="1520"/>
      <c r="E87" s="584"/>
      <c r="F87" s="584"/>
      <c r="G87" s="584"/>
    </row>
    <row r="88" spans="1:34" ht="39.75" customHeight="1">
      <c r="A88" s="579" t="s">
        <v>551</v>
      </c>
      <c r="B88" s="583">
        <f ca="1">OFFSET(입력!$B$3,B89-1+$S$1*20,2)</f>
        <v>0</v>
      </c>
      <c r="C88" s="582">
        <f ca="1">OFFSET(입력!$B$3,B89-1+$S$1*20,3)</f>
        <v>0</v>
      </c>
      <c r="D88" s="579" t="s">
        <v>550</v>
      </c>
      <c r="E88" s="1505">
        <f ca="1">OFFSET(입력!$B$3,B89-1+$S$1*20,1)</f>
        <v>0</v>
      </c>
      <c r="F88" s="1506"/>
      <c r="G88" s="1507"/>
      <c r="AC88" s="578" t="s">
        <v>342</v>
      </c>
      <c r="AD88">
        <f>COUNTIF(입력!$J$3:$J$142,AC88)</f>
        <v>26</v>
      </c>
      <c r="AH88" s="578">
        <f>COUNTIF(입력!$J$3:$J$142,AC88)</f>
        <v>26</v>
      </c>
    </row>
    <row r="89" spans="1:34" ht="39.75" customHeight="1">
      <c r="A89" s="579" t="s">
        <v>547</v>
      </c>
      <c r="B89" s="1504">
        <f>ROUNDDOWN(ROW()/17,0)+1</f>
        <v>6</v>
      </c>
      <c r="C89" s="1504"/>
      <c r="D89" s="579" t="s">
        <v>546</v>
      </c>
      <c r="E89" s="579" t="s">
        <v>545</v>
      </c>
      <c r="F89" s="579" t="s">
        <v>544</v>
      </c>
      <c r="G89" s="585">
        <f ca="1">OFFSET(입력!$B$3,B89-1+$S$1*20,4)</f>
        <v>0</v>
      </c>
      <c r="AC89" s="578"/>
      <c r="AD89">
        <f>COUNTIF(입력!$J$3:$J$142,AC89)</f>
        <v>95</v>
      </c>
      <c r="AH89" s="578"/>
    </row>
    <row r="90" spans="1:34" ht="39.75" customHeight="1">
      <c r="A90" s="579" t="s">
        <v>571</v>
      </c>
      <c r="B90" s="580" t="s">
        <v>542</v>
      </c>
      <c r="C90" s="581">
        <f ca="1">ROUND(OFFSET(입력!$B$3,B89-1+$S$1*20,10),0)</f>
        <v>0</v>
      </c>
      <c r="D90" s="581" t="s">
        <v>541</v>
      </c>
      <c r="E90" s="581">
        <f ca="1">ROUND(OFFSET(입력!$B$3,B89-1+$S$1*20,11),0)</f>
        <v>0</v>
      </c>
      <c r="F90" s="579" t="s">
        <v>540</v>
      </c>
      <c r="G90" s="579" t="s">
        <v>572</v>
      </c>
      <c r="AC90" s="578"/>
      <c r="AD90">
        <f>COUNTIF(입력!$J$3:$J$142,AC90)</f>
        <v>95</v>
      </c>
      <c r="AH90" s="578"/>
    </row>
    <row r="91" spans="1:34" ht="39.75" customHeight="1">
      <c r="A91" s="579" t="s">
        <v>408</v>
      </c>
      <c r="B91" s="1504">
        <f ca="1">OFFSET(입력!$B$3,B89-1+$S$1*20,8)</f>
        <v>0</v>
      </c>
      <c r="C91" s="1504"/>
      <c r="D91" s="579" t="s">
        <v>536</v>
      </c>
      <c r="E91" s="586">
        <f ca="1">OFFSET(입력!$B$3,B89-1+$S$1,7)</f>
        <v>0</v>
      </c>
      <c r="F91" s="579" t="s">
        <v>535</v>
      </c>
      <c r="G91" s="579">
        <f ca="1">OFFSET(입력!$B$3,B89-1+$S$1*20,9)</f>
        <v>0</v>
      </c>
      <c r="AC91" s="578"/>
      <c r="AD91">
        <f>COUNTIF(입력!$J$3:$J$142,AC91)</f>
        <v>95</v>
      </c>
    </row>
    <row r="92" spans="1:34" ht="39.75" customHeight="1">
      <c r="A92" s="1504" t="s">
        <v>509</v>
      </c>
      <c r="B92" s="1504"/>
      <c r="C92" s="1504" t="s">
        <v>533</v>
      </c>
      <c r="D92" s="1504"/>
      <c r="E92" s="1504"/>
      <c r="F92" s="1504"/>
      <c r="G92" s="579" t="s">
        <v>6</v>
      </c>
      <c r="AD92">
        <f>COUNTIF(입력!$J$3:$J$142,AC92)</f>
        <v>95</v>
      </c>
    </row>
    <row r="93" spans="1:34" ht="80.099999999999994" customHeight="1">
      <c r="A93" s="1515" t="s">
        <v>307</v>
      </c>
      <c r="B93" s="579" t="s">
        <v>308</v>
      </c>
      <c r="C93" s="1505">
        <f ca="1">OFFSET(입력!$B$3,B89-1+$S$1*20,12)</f>
        <v>0</v>
      </c>
      <c r="D93" s="1506"/>
      <c r="E93" s="1506"/>
      <c r="F93" s="1507"/>
      <c r="G93" s="579"/>
      <c r="AD93">
        <f>COUNTIF(입력!$J$3:$J$142,AC93)</f>
        <v>95</v>
      </c>
    </row>
    <row r="94" spans="1:34" ht="80.099999999999994" customHeight="1">
      <c r="A94" s="1516"/>
      <c r="B94" s="579" t="s">
        <v>309</v>
      </c>
      <c r="C94" s="1505">
        <f ca="1">OFFSET(입력!$B$3,B89-1+$S$1*20,13)</f>
        <v>0</v>
      </c>
      <c r="D94" s="1506"/>
      <c r="E94" s="1506"/>
      <c r="F94" s="1507"/>
      <c r="G94" s="579"/>
      <c r="AD94">
        <f>COUNTIF(입력!$J$3:$J$142,AC94)</f>
        <v>95</v>
      </c>
    </row>
    <row r="95" spans="1:34" ht="35.1" customHeight="1">
      <c r="A95" s="1509" t="s">
        <v>525</v>
      </c>
      <c r="B95" s="1510"/>
      <c r="C95" s="1505" t="s">
        <v>524</v>
      </c>
      <c r="D95" s="1506"/>
      <c r="E95" s="1506"/>
      <c r="F95" s="1507"/>
      <c r="G95" s="579" t="str">
        <f ca="1">IF(OFFSET(입력!$B$3,B89-1+$S$1*20,14)="제거대상의 대부분이 목본류","(○)","")</f>
        <v/>
      </c>
      <c r="AD95">
        <f>COUNTIF(입력!$J$3:$J$142,AC95)</f>
        <v>95</v>
      </c>
    </row>
    <row r="96" spans="1:34" ht="35.1" customHeight="1">
      <c r="A96" s="1511"/>
      <c r="B96" s="1512"/>
      <c r="C96" s="1505" t="s">
        <v>523</v>
      </c>
      <c r="D96" s="1506"/>
      <c r="E96" s="1506"/>
      <c r="F96" s="1507"/>
      <c r="G96" s="579" t="str">
        <f ca="1">IF(OFFSET(입력!$B$3,B89-1+$S$1*20,14)="제거대상의 대부분이 초본류","(○)","")</f>
        <v/>
      </c>
      <c r="AD96">
        <f>COUNTIF(입력!$J$3:$J$142,AC96)</f>
        <v>95</v>
      </c>
    </row>
    <row r="97" spans="1:30" ht="35.1" customHeight="1">
      <c r="A97" s="1513"/>
      <c r="B97" s="1514"/>
      <c r="C97" s="1505" t="s">
        <v>521</v>
      </c>
      <c r="D97" s="1506"/>
      <c r="E97" s="1506"/>
      <c r="F97" s="1507"/>
      <c r="G97" s="579" t="str">
        <f ca="1">IF(OFFSET(입력!$B$3,B89-1+$S$1*20,14)="제거대상은 목본류+초본류 혼합","(○)","")</f>
        <v/>
      </c>
      <c r="AD97">
        <f>COUNTIF(입력!$J$3:$J$142,AC97)</f>
        <v>95</v>
      </c>
    </row>
    <row r="98" spans="1:30" ht="35.1" customHeight="1">
      <c r="A98" s="1509" t="s">
        <v>555</v>
      </c>
      <c r="B98" s="1510"/>
      <c r="C98" s="1505" t="s">
        <v>520</v>
      </c>
      <c r="D98" s="1506"/>
      <c r="E98" s="1506"/>
      <c r="F98" s="1507"/>
      <c r="G98" s="579" t="str">
        <f ca="1">IF(OFFSET(입력!$B$3,B89-1+$S$1*20,15)="조림 당해 연도","(○)","")</f>
        <v/>
      </c>
      <c r="AD98">
        <f>COUNTIF(입력!$J$3:$J$142,AC98)</f>
        <v>95</v>
      </c>
    </row>
    <row r="99" spans="1:30" ht="35.1" customHeight="1">
      <c r="A99" s="1511"/>
      <c r="B99" s="1512"/>
      <c r="C99" s="1505" t="s">
        <v>518</v>
      </c>
      <c r="D99" s="1506"/>
      <c r="E99" s="1506"/>
      <c r="F99" s="1507"/>
      <c r="G99" s="579" t="str">
        <f ca="1">IF(OFFSET(입력!$B$3,B89-1+$S$1*20,15)="조림 2년 차","(○)","")</f>
        <v/>
      </c>
      <c r="AD99">
        <f>COUNTIF(입력!$J$3:$J$142,AC99)</f>
        <v>95</v>
      </c>
    </row>
    <row r="100" spans="1:30" ht="35.1" customHeight="1">
      <c r="A100" s="1513"/>
      <c r="B100" s="1514"/>
      <c r="C100" s="1505" t="s">
        <v>516</v>
      </c>
      <c r="D100" s="1506"/>
      <c r="E100" s="1506"/>
      <c r="F100" s="1507"/>
      <c r="G100" s="579" t="str">
        <f ca="1">IF(OFFSET(입력!$B$3,B89-1+$S$1*20,15)="조림 3년 차 이상","(○)","")</f>
        <v/>
      </c>
      <c r="AD100">
        <f>COUNTIF(입력!$J$3:$J$142,AC100)</f>
        <v>95</v>
      </c>
    </row>
    <row r="101" spans="1:30" ht="105.75" customHeight="1">
      <c r="A101" s="1504" t="s">
        <v>297</v>
      </c>
      <c r="B101" s="1504"/>
      <c r="C101" s="1505"/>
      <c r="D101" s="1506"/>
      <c r="E101" s="1506"/>
      <c r="F101" s="1506"/>
      <c r="G101" s="1507"/>
      <c r="AD101">
        <f>COUNTIF(입력!$J$3:$J$142,AC101)</f>
        <v>95</v>
      </c>
    </row>
    <row r="102" spans="1:30" ht="39.75" customHeight="1">
      <c r="A102" s="1508" t="s">
        <v>558</v>
      </c>
      <c r="B102" s="1508"/>
      <c r="C102" s="1508"/>
      <c r="D102" s="1508"/>
      <c r="AD102">
        <f>COUNTIF(입력!$J$3:$J$142,AC102)</f>
        <v>95</v>
      </c>
    </row>
  </sheetData>
  <mergeCells count="126">
    <mergeCell ref="A8:A9"/>
    <mergeCell ref="C8:F8"/>
    <mergeCell ref="C9:F9"/>
    <mergeCell ref="A10:B12"/>
    <mergeCell ref="C10:F10"/>
    <mergeCell ref="C11:F11"/>
    <mergeCell ref="C12:F12"/>
    <mergeCell ref="A1:G1"/>
    <mergeCell ref="A2:D2"/>
    <mergeCell ref="E3:G3"/>
    <mergeCell ref="B4:C4"/>
    <mergeCell ref="B6:C6"/>
    <mergeCell ref="A7:B7"/>
    <mergeCell ref="C7:F7"/>
    <mergeCell ref="A17:D17"/>
    <mergeCell ref="A18:G18"/>
    <mergeCell ref="A19:D19"/>
    <mergeCell ref="E20:G20"/>
    <mergeCell ref="B21:C21"/>
    <mergeCell ref="B23:C23"/>
    <mergeCell ref="A13:B15"/>
    <mergeCell ref="C13:F13"/>
    <mergeCell ref="C14:F14"/>
    <mergeCell ref="C15:F15"/>
    <mergeCell ref="A16:B16"/>
    <mergeCell ref="C16:G16"/>
    <mergeCell ref="A24:B24"/>
    <mergeCell ref="C24:F24"/>
    <mergeCell ref="A25:A26"/>
    <mergeCell ref="C25:F25"/>
    <mergeCell ref="C26:F26"/>
    <mergeCell ref="A27:B29"/>
    <mergeCell ref="C27:F27"/>
    <mergeCell ref="C28:F28"/>
    <mergeCell ref="C29:F29"/>
    <mergeCell ref="A34:D34"/>
    <mergeCell ref="A35:G35"/>
    <mergeCell ref="A36:D36"/>
    <mergeCell ref="E37:G37"/>
    <mergeCell ref="B38:C38"/>
    <mergeCell ref="B40:C40"/>
    <mergeCell ref="A30:B32"/>
    <mergeCell ref="C30:F30"/>
    <mergeCell ref="C31:F31"/>
    <mergeCell ref="C32:F32"/>
    <mergeCell ref="A33:B33"/>
    <mergeCell ref="C33:G33"/>
    <mergeCell ref="A41:B41"/>
    <mergeCell ref="C41:F41"/>
    <mergeCell ref="A42:A43"/>
    <mergeCell ref="C42:F42"/>
    <mergeCell ref="C43:F43"/>
    <mergeCell ref="A44:B46"/>
    <mergeCell ref="C44:F44"/>
    <mergeCell ref="C45:F45"/>
    <mergeCell ref="C46:F46"/>
    <mergeCell ref="A51:D51"/>
    <mergeCell ref="A52:G52"/>
    <mergeCell ref="A53:D53"/>
    <mergeCell ref="E54:G54"/>
    <mergeCell ref="B55:C55"/>
    <mergeCell ref="B57:C57"/>
    <mergeCell ref="A47:B49"/>
    <mergeCell ref="C47:F47"/>
    <mergeCell ref="C48:F48"/>
    <mergeCell ref="C49:F49"/>
    <mergeCell ref="A50:B50"/>
    <mergeCell ref="C50:G50"/>
    <mergeCell ref="A58:B58"/>
    <mergeCell ref="C58:F58"/>
    <mergeCell ref="A59:A60"/>
    <mergeCell ref="C59:F59"/>
    <mergeCell ref="C60:F60"/>
    <mergeCell ref="A61:B63"/>
    <mergeCell ref="C61:F61"/>
    <mergeCell ref="C62:F62"/>
    <mergeCell ref="C63:F63"/>
    <mergeCell ref="A68:D68"/>
    <mergeCell ref="A69:G69"/>
    <mergeCell ref="A70:D70"/>
    <mergeCell ref="E71:G71"/>
    <mergeCell ref="B72:C72"/>
    <mergeCell ref="B74:C74"/>
    <mergeCell ref="A64:B66"/>
    <mergeCell ref="C64:F64"/>
    <mergeCell ref="C65:F65"/>
    <mergeCell ref="C66:F66"/>
    <mergeCell ref="A67:B67"/>
    <mergeCell ref="C67:G67"/>
    <mergeCell ref="A75:B75"/>
    <mergeCell ref="C75:F75"/>
    <mergeCell ref="A76:A77"/>
    <mergeCell ref="C76:F76"/>
    <mergeCell ref="C77:F77"/>
    <mergeCell ref="A78:B80"/>
    <mergeCell ref="C78:F78"/>
    <mergeCell ref="C79:F79"/>
    <mergeCell ref="C80:F80"/>
    <mergeCell ref="A85:D85"/>
    <mergeCell ref="A86:G86"/>
    <mergeCell ref="A87:D87"/>
    <mergeCell ref="E88:G88"/>
    <mergeCell ref="B89:C89"/>
    <mergeCell ref="B91:C91"/>
    <mergeCell ref="A81:B83"/>
    <mergeCell ref="C81:F81"/>
    <mergeCell ref="C82:F82"/>
    <mergeCell ref="C83:F83"/>
    <mergeCell ref="A84:B84"/>
    <mergeCell ref="C84:G84"/>
    <mergeCell ref="A102:D102"/>
    <mergeCell ref="A98:B100"/>
    <mergeCell ref="C98:F98"/>
    <mergeCell ref="C99:F99"/>
    <mergeCell ref="C100:F100"/>
    <mergeCell ref="A101:B101"/>
    <mergeCell ref="C101:G101"/>
    <mergeCell ref="A92:B92"/>
    <mergeCell ref="C92:F92"/>
    <mergeCell ref="A93:A94"/>
    <mergeCell ref="C93:F93"/>
    <mergeCell ref="C94:F94"/>
    <mergeCell ref="A95:B97"/>
    <mergeCell ref="C95:F95"/>
    <mergeCell ref="C96:F96"/>
    <mergeCell ref="C97:F97"/>
  </mergeCells>
  <phoneticPr fontId="4" type="noConversion"/>
  <pageMargins left="0.7" right="0.7" top="0.75" bottom="0.75" header="0.3" footer="0.3"/>
  <pageSetup paperSize="9" scale="89" orientation="portrait" r:id="rId1"/>
  <legacyDrawing r:id="rId2"/>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18CBE-AB98-4E27-B7B7-9F3CB4EE6825}">
  <dimension ref="A1:AH102"/>
  <sheetViews>
    <sheetView view="pageBreakPreview" topLeftCell="A53" zoomScale="90" zoomScaleNormal="100" zoomScaleSheetLayoutView="90" workbookViewId="0">
      <selection activeCell="C16" sqref="C16:G16"/>
    </sheetView>
  </sheetViews>
  <sheetFormatPr defaultRowHeight="13.5"/>
  <cols>
    <col min="2" max="2" width="11.88671875" customWidth="1"/>
    <col min="3" max="3" width="13.5546875" customWidth="1"/>
    <col min="5" max="5" width="14.44140625" customWidth="1"/>
    <col min="6" max="6" width="10.77734375" customWidth="1"/>
    <col min="7" max="7" width="16.5546875" customWidth="1"/>
  </cols>
  <sheetData>
    <row r="1" spans="1:34" ht="39.75" customHeight="1">
      <c r="A1" s="1517" t="str">
        <f ca="1">"풀베기 표준지 조사야장 ("&amp;OFFSET(입력!$A$3,B4-1+$S$1*20,0)&amp;")"</f>
        <v>풀베기 표준지 조사야장 (1-0-11-0)</v>
      </c>
      <c r="B1" s="1518"/>
      <c r="C1" s="1518"/>
      <c r="D1" s="1518"/>
      <c r="E1" s="1518"/>
      <c r="F1" s="1518"/>
      <c r="G1" s="1519"/>
      <c r="S1" s="3">
        <f ca="1">IFERROR(IF(RIGHT(MID(CELL("filename",A1),FIND("]",CELL("filename",A1))+1,255),2)&gt;=10,RIGHT(MID(CELL("filename",A1),FIND("]",CELL("filename",A1))+1,255),2)-1,RIGHT(MID(CELL("filename",A1),FIND("]",CELL("filename",A1))+1,255),1)-1),RIGHT(MID(CELL("filename",A1),FIND("]",CELL("filename",A1))+1,255),1)-1)</f>
        <v>10</v>
      </c>
    </row>
    <row r="2" spans="1:34" ht="39.75" customHeight="1">
      <c r="A2" s="1520" t="s">
        <v>556</v>
      </c>
      <c r="B2" s="1520"/>
      <c r="C2" s="1520"/>
      <c r="D2" s="1520"/>
      <c r="E2" s="584"/>
      <c r="F2" s="584"/>
      <c r="G2" s="584"/>
    </row>
    <row r="3" spans="1:34" ht="39.75" customHeight="1">
      <c r="A3" s="579" t="s">
        <v>551</v>
      </c>
      <c r="B3" s="583">
        <f ca="1">OFFSET(입력!$B$3,B4-1+$S$1*20,2)</f>
        <v>2026</v>
      </c>
      <c r="C3" s="582" t="str">
        <f ca="1">OFFSET(입력!$B$3,B4-1+$S$1*20,3)</f>
        <v>05.26-06.04</v>
      </c>
      <c r="D3" s="579" t="s">
        <v>550</v>
      </c>
      <c r="E3" s="1505">
        <f ca="1">OFFSET(입력!$B$3,B4-1+$S$1*20,1)</f>
        <v>0</v>
      </c>
      <c r="F3" s="1506"/>
      <c r="G3" s="1507"/>
      <c r="AC3" s="578" t="s">
        <v>342</v>
      </c>
      <c r="AD3">
        <f>COUNTIF(입력!$J$3:$J$142,AC3)</f>
        <v>26</v>
      </c>
      <c r="AH3" s="578">
        <f>COUNTIF(입력!$J$3:$J$142,AC3)</f>
        <v>26</v>
      </c>
    </row>
    <row r="4" spans="1:34" ht="39.75" customHeight="1">
      <c r="A4" s="579" t="s">
        <v>547</v>
      </c>
      <c r="B4" s="1504">
        <f>ROUNDDOWN(ROW()/17,0)+1</f>
        <v>1</v>
      </c>
      <c r="C4" s="1504"/>
      <c r="D4" s="579" t="s">
        <v>546</v>
      </c>
      <c r="E4" s="579" t="s">
        <v>545</v>
      </c>
      <c r="F4" s="579" t="s">
        <v>544</v>
      </c>
      <c r="G4" s="585">
        <f ca="1">OFFSET(입력!$B$3,B4-1+$S$1*20,4)</f>
        <v>0.02</v>
      </c>
      <c r="AC4" s="578"/>
      <c r="AD4">
        <f>COUNTIF(입력!$J$3:$J$142,AC4)</f>
        <v>95</v>
      </c>
      <c r="AH4" s="578"/>
    </row>
    <row r="5" spans="1:34" ht="39.75" customHeight="1">
      <c r="A5" s="579" t="s">
        <v>571</v>
      </c>
      <c r="B5" s="580" t="s">
        <v>542</v>
      </c>
      <c r="C5" s="581" t="e">
        <f ca="1">ROUND(OFFSET(입력!$B$3,B4-1+$S$1*20,10),0)</f>
        <v>#N/A</v>
      </c>
      <c r="D5" s="581" t="s">
        <v>541</v>
      </c>
      <c r="E5" s="581" t="e">
        <f ca="1">ROUND(OFFSET(입력!$B$3,B4-1+$S$1*20,11),0)</f>
        <v>#N/A</v>
      </c>
      <c r="F5" s="579" t="s">
        <v>540</v>
      </c>
      <c r="G5" s="579" t="s">
        <v>572</v>
      </c>
      <c r="AC5" s="578"/>
      <c r="AD5">
        <f>COUNTIF(입력!$J$3:$J$142,AC5)</f>
        <v>95</v>
      </c>
      <c r="AH5" s="578"/>
    </row>
    <row r="6" spans="1:34" ht="39.75" customHeight="1">
      <c r="A6" s="579" t="s">
        <v>408</v>
      </c>
      <c r="B6" s="1504">
        <f ca="1">OFFSET(입력!$B$3,B4-1+$S$1*20,8)</f>
        <v>0</v>
      </c>
      <c r="C6" s="1504"/>
      <c r="D6" s="579" t="s">
        <v>536</v>
      </c>
      <c r="E6" s="586">
        <f ca="1">OFFSET(입력!$B$3,B4-1+$S$1,7)</f>
        <v>0</v>
      </c>
      <c r="F6" s="579" t="s">
        <v>535</v>
      </c>
      <c r="G6" s="579">
        <f ca="1">OFFSET(입력!$B$3,B4-1+$S$1*20,9)</f>
        <v>0</v>
      </c>
      <c r="AC6" s="578"/>
      <c r="AD6">
        <f>COUNTIF(입력!$J$3:$J$142,AC6)</f>
        <v>95</v>
      </c>
    </row>
    <row r="7" spans="1:34" ht="39.75" customHeight="1">
      <c r="A7" s="1504" t="s">
        <v>509</v>
      </c>
      <c r="B7" s="1504"/>
      <c r="C7" s="1504" t="s">
        <v>533</v>
      </c>
      <c r="D7" s="1504"/>
      <c r="E7" s="1504"/>
      <c r="F7" s="1504"/>
      <c r="G7" s="579" t="s">
        <v>6</v>
      </c>
      <c r="AD7">
        <f>COUNTIF(입력!$J$3:$J$142,AC7)</f>
        <v>95</v>
      </c>
    </row>
    <row r="8" spans="1:34" ht="80.099999999999994" customHeight="1">
      <c r="A8" s="1515" t="s">
        <v>307</v>
      </c>
      <c r="B8" s="579" t="s">
        <v>308</v>
      </c>
      <c r="C8" s="1505">
        <f ca="1">OFFSET(입력!$B$3,B4-1+$S$1*20,12)</f>
        <v>0</v>
      </c>
      <c r="D8" s="1506"/>
      <c r="E8" s="1506"/>
      <c r="F8" s="1507"/>
      <c r="G8" s="579"/>
      <c r="AD8">
        <f>COUNTIF(입력!$J$3:$J$142,AC8)</f>
        <v>95</v>
      </c>
    </row>
    <row r="9" spans="1:34" ht="80.099999999999994" customHeight="1">
      <c r="A9" s="1516"/>
      <c r="B9" s="579" t="s">
        <v>309</v>
      </c>
      <c r="C9" s="1505">
        <f ca="1">OFFSET(입력!$B$3,B4-1+$S$1*20,13)</f>
        <v>0</v>
      </c>
      <c r="D9" s="1506"/>
      <c r="E9" s="1506"/>
      <c r="F9" s="1507"/>
      <c r="G9" s="579"/>
      <c r="AD9">
        <f>COUNTIF(입력!$J$3:$J$142,AC9)</f>
        <v>95</v>
      </c>
    </row>
    <row r="10" spans="1:34" ht="35.1" customHeight="1">
      <c r="A10" s="1509" t="s">
        <v>525</v>
      </c>
      <c r="B10" s="1510"/>
      <c r="C10" s="1505" t="s">
        <v>524</v>
      </c>
      <c r="D10" s="1506"/>
      <c r="E10" s="1506"/>
      <c r="F10" s="1507"/>
      <c r="G10" s="579" t="str">
        <f ca="1">IF(OFFSET(입력!$B$3,B4-1+$S$1*20,14)="제거대상의 대부분이 목본류","(○)","")</f>
        <v/>
      </c>
      <c r="AD10">
        <f>COUNTIF(입력!$J$3:$J$142,AC10)</f>
        <v>95</v>
      </c>
    </row>
    <row r="11" spans="1:34" ht="35.1" customHeight="1">
      <c r="A11" s="1511"/>
      <c r="B11" s="1512"/>
      <c r="C11" s="1505" t="s">
        <v>523</v>
      </c>
      <c r="D11" s="1506"/>
      <c r="E11" s="1506"/>
      <c r="F11" s="1507"/>
      <c r="G11" s="579" t="str">
        <f ca="1">IF(OFFSET(입력!$B$3,B4-1+$S$1*20,14)="제거대상의 대부분이 초본류","(○)","")</f>
        <v>(○)</v>
      </c>
      <c r="AD11">
        <f>COUNTIF(입력!$J$3:$J$142,AC11)</f>
        <v>95</v>
      </c>
    </row>
    <row r="12" spans="1:34" ht="35.1" customHeight="1">
      <c r="A12" s="1513"/>
      <c r="B12" s="1514"/>
      <c r="C12" s="1505" t="s">
        <v>521</v>
      </c>
      <c r="D12" s="1506"/>
      <c r="E12" s="1506"/>
      <c r="F12" s="1507"/>
      <c r="G12" s="579" t="str">
        <f ca="1">IF(OFFSET(입력!$B$3,B4-1+$S$1*20,14)="제거대상은 목본류+초본류 혼합","(○)","")</f>
        <v/>
      </c>
      <c r="AD12">
        <f>COUNTIF(입력!$J$3:$J$142,AC12)</f>
        <v>95</v>
      </c>
    </row>
    <row r="13" spans="1:34" ht="35.1" customHeight="1">
      <c r="A13" s="1509" t="s">
        <v>555</v>
      </c>
      <c r="B13" s="1510"/>
      <c r="C13" s="1505" t="s">
        <v>520</v>
      </c>
      <c r="D13" s="1506"/>
      <c r="E13" s="1506"/>
      <c r="F13" s="1507"/>
      <c r="G13" s="579" t="str">
        <f ca="1">IF(OFFSET(입력!$B$3,B4-1+$S$1*20,15)="조림 당해 연도","(○)","")</f>
        <v>(○)</v>
      </c>
      <c r="AD13">
        <f>COUNTIF(입력!$J$3:$J$142,AC13)</f>
        <v>95</v>
      </c>
    </row>
    <row r="14" spans="1:34" ht="35.1" customHeight="1">
      <c r="A14" s="1511"/>
      <c r="B14" s="1512"/>
      <c r="C14" s="1505" t="s">
        <v>518</v>
      </c>
      <c r="D14" s="1506"/>
      <c r="E14" s="1506"/>
      <c r="F14" s="1507"/>
      <c r="G14" s="579" t="str">
        <f ca="1">IF(OFFSET(입력!$B$3,B4-1+$S$1*20,15)="조림 2년 차","(○)","")</f>
        <v/>
      </c>
      <c r="AD14">
        <f>COUNTIF(입력!$J$3:$J$142,AC14)</f>
        <v>95</v>
      </c>
    </row>
    <row r="15" spans="1:34" ht="35.1" customHeight="1">
      <c r="A15" s="1513"/>
      <c r="B15" s="1514"/>
      <c r="C15" s="1505" t="s">
        <v>516</v>
      </c>
      <c r="D15" s="1506"/>
      <c r="E15" s="1506"/>
      <c r="F15" s="1507"/>
      <c r="G15" s="579" t="str">
        <f ca="1">IF(OFFSET(입력!$B$3,B4-1+$S$1*20,15)="조림 3년 차 이상","(○)","")</f>
        <v/>
      </c>
      <c r="AD15">
        <f>COUNTIF(입력!$J$3:$J$142,AC15)</f>
        <v>95</v>
      </c>
    </row>
    <row r="16" spans="1:34" ht="105.75" customHeight="1">
      <c r="A16" s="1504" t="s">
        <v>297</v>
      </c>
      <c r="B16" s="1504"/>
      <c r="C16" s="1505"/>
      <c r="D16" s="1506"/>
      <c r="E16" s="1506"/>
      <c r="F16" s="1506"/>
      <c r="G16" s="1507"/>
      <c r="AD16">
        <f>COUNTIF(입력!$J$3:$J$142,AC16)</f>
        <v>95</v>
      </c>
    </row>
    <row r="17" spans="1:34" ht="39.75" customHeight="1">
      <c r="A17" s="1508" t="s">
        <v>558</v>
      </c>
      <c r="B17" s="1508"/>
      <c r="C17" s="1508"/>
      <c r="D17" s="1508"/>
      <c r="AD17">
        <f>COUNTIF(입력!$J$3:$J$142,AC17)</f>
        <v>95</v>
      </c>
    </row>
    <row r="18" spans="1:34" ht="39.75" customHeight="1">
      <c r="A18" s="1517" t="str">
        <f ca="1">"풀베기 표준지 조사야장 ("&amp;OFFSET(입력!$A$3,B21-1+$S$1*20,0)&amp;")"</f>
        <v>풀베기 표준지 조사야장 (0)</v>
      </c>
      <c r="B18" s="1518"/>
      <c r="C18" s="1518"/>
      <c r="D18" s="1518"/>
      <c r="E18" s="1518"/>
      <c r="F18" s="1518"/>
      <c r="G18" s="1519"/>
      <c r="S18" s="3">
        <f ca="1">IFERROR(IF(RIGHT(MID(CELL("filename",A18),FIND("]",CELL("filename",A18))+1,255),2)&gt;=10,RIGHT(MID(CELL("filename",A18),FIND("]",CELL("filename",A18))+1,255),2)-1,RIGHT(MID(CELL("filename",A18),FIND("]",CELL("filename",A18))+1,255),1)-1),RIGHT(MID(CELL("filename",A18),FIND("]",CELL("filename",A18))+1,255),1)-1)</f>
        <v>10</v>
      </c>
    </row>
    <row r="19" spans="1:34" ht="39.75" customHeight="1">
      <c r="A19" s="1520" t="s">
        <v>556</v>
      </c>
      <c r="B19" s="1520"/>
      <c r="C19" s="1520"/>
      <c r="D19" s="1520"/>
      <c r="E19" s="584"/>
      <c r="F19" s="584"/>
      <c r="G19" s="584"/>
    </row>
    <row r="20" spans="1:34" ht="39.75" customHeight="1">
      <c r="A20" s="579" t="s">
        <v>551</v>
      </c>
      <c r="B20" s="583">
        <f ca="1">OFFSET(입력!$B$3,B21-1+$S$1*20,2)</f>
        <v>0</v>
      </c>
      <c r="C20" s="582">
        <f ca="1">OFFSET(입력!$B$3,B21-1+$S$1*20,3)</f>
        <v>0</v>
      </c>
      <c r="D20" s="579" t="s">
        <v>550</v>
      </c>
      <c r="E20" s="1505">
        <f ca="1">OFFSET(입력!$B$3,B21-1+$S$1*20,1)</f>
        <v>0</v>
      </c>
      <c r="F20" s="1506"/>
      <c r="G20" s="1507"/>
      <c r="AC20" s="578" t="s">
        <v>342</v>
      </c>
      <c r="AD20">
        <f>COUNTIF(입력!$J$3:$J$142,AC20)</f>
        <v>26</v>
      </c>
      <c r="AH20" s="578">
        <f>COUNTIF(입력!$J$3:$J$142,AC20)</f>
        <v>26</v>
      </c>
    </row>
    <row r="21" spans="1:34" ht="39.75" customHeight="1">
      <c r="A21" s="579" t="s">
        <v>547</v>
      </c>
      <c r="B21" s="1504">
        <f>ROUNDDOWN(ROW()/17,0)+1</f>
        <v>2</v>
      </c>
      <c r="C21" s="1504"/>
      <c r="D21" s="579" t="s">
        <v>546</v>
      </c>
      <c r="E21" s="579" t="s">
        <v>545</v>
      </c>
      <c r="F21" s="579" t="s">
        <v>544</v>
      </c>
      <c r="G21" s="585">
        <f ca="1">OFFSET(입력!$B$3,B21-1+$S$1*20,4)</f>
        <v>0</v>
      </c>
      <c r="AC21" s="578"/>
      <c r="AD21">
        <f>COUNTIF(입력!$J$3:$J$142,AC21)</f>
        <v>95</v>
      </c>
      <c r="AH21" s="578"/>
    </row>
    <row r="22" spans="1:34" ht="39.75" customHeight="1">
      <c r="A22" s="579" t="s">
        <v>571</v>
      </c>
      <c r="B22" s="580" t="s">
        <v>542</v>
      </c>
      <c r="C22" s="581">
        <f ca="1">ROUND(OFFSET(입력!$B$3,B21-1+$S$1*20,10),0)</f>
        <v>0</v>
      </c>
      <c r="D22" s="581" t="s">
        <v>541</v>
      </c>
      <c r="E22" s="581">
        <f ca="1">ROUND(OFFSET(입력!$B$3,B21-1+$S$1*20,11),0)</f>
        <v>0</v>
      </c>
      <c r="F22" s="579" t="s">
        <v>540</v>
      </c>
      <c r="G22" s="579" t="s">
        <v>572</v>
      </c>
      <c r="AC22" s="578"/>
      <c r="AD22">
        <f>COUNTIF(입력!$J$3:$J$142,AC22)</f>
        <v>95</v>
      </c>
      <c r="AH22" s="578"/>
    </row>
    <row r="23" spans="1:34" ht="39.75" customHeight="1">
      <c r="A23" s="579" t="s">
        <v>408</v>
      </c>
      <c r="B23" s="1504">
        <f ca="1">OFFSET(입력!$B$3,B21-1+$S$1*20,8)</f>
        <v>0</v>
      </c>
      <c r="C23" s="1504"/>
      <c r="D23" s="579" t="s">
        <v>536</v>
      </c>
      <c r="E23" s="586">
        <f ca="1">OFFSET(입력!$B$3,B21-1+$S$1,7)</f>
        <v>0</v>
      </c>
      <c r="F23" s="579" t="s">
        <v>535</v>
      </c>
      <c r="G23" s="579">
        <f ca="1">OFFSET(입력!$B$3,B21-1+$S$1*20,9)</f>
        <v>0</v>
      </c>
      <c r="AC23" s="578"/>
      <c r="AD23">
        <f>COUNTIF(입력!$J$3:$J$142,AC23)</f>
        <v>95</v>
      </c>
    </row>
    <row r="24" spans="1:34" ht="39.75" customHeight="1">
      <c r="A24" s="1504" t="s">
        <v>509</v>
      </c>
      <c r="B24" s="1504"/>
      <c r="C24" s="1504" t="s">
        <v>533</v>
      </c>
      <c r="D24" s="1504"/>
      <c r="E24" s="1504"/>
      <c r="F24" s="1504"/>
      <c r="G24" s="579" t="s">
        <v>6</v>
      </c>
      <c r="AD24">
        <f>COUNTIF(입력!$J$3:$J$142,AC24)</f>
        <v>95</v>
      </c>
    </row>
    <row r="25" spans="1:34" ht="80.099999999999994" customHeight="1">
      <c r="A25" s="1515" t="s">
        <v>307</v>
      </c>
      <c r="B25" s="579" t="s">
        <v>308</v>
      </c>
      <c r="C25" s="1505">
        <f ca="1">OFFSET(입력!$B$3,B21-1+$S$1*20,12)</f>
        <v>0</v>
      </c>
      <c r="D25" s="1506"/>
      <c r="E25" s="1506"/>
      <c r="F25" s="1507"/>
      <c r="G25" s="579"/>
      <c r="AD25">
        <f>COUNTIF(입력!$J$3:$J$142,AC25)</f>
        <v>95</v>
      </c>
    </row>
    <row r="26" spans="1:34" ht="80.099999999999994" customHeight="1">
      <c r="A26" s="1516"/>
      <c r="B26" s="579" t="s">
        <v>309</v>
      </c>
      <c r="C26" s="1505">
        <f ca="1">OFFSET(입력!$B$3,B21-1+$S$1*20,13)</f>
        <v>0</v>
      </c>
      <c r="D26" s="1506"/>
      <c r="E26" s="1506"/>
      <c r="F26" s="1507"/>
      <c r="G26" s="579"/>
      <c r="AD26">
        <f>COUNTIF(입력!$J$3:$J$142,AC26)</f>
        <v>95</v>
      </c>
    </row>
    <row r="27" spans="1:34" ht="35.1" customHeight="1">
      <c r="A27" s="1509" t="s">
        <v>525</v>
      </c>
      <c r="B27" s="1510"/>
      <c r="C27" s="1505" t="s">
        <v>524</v>
      </c>
      <c r="D27" s="1506"/>
      <c r="E27" s="1506"/>
      <c r="F27" s="1507"/>
      <c r="G27" s="579" t="str">
        <f ca="1">IF(OFFSET(입력!$B$3,B21-1+$S$1*20,14)="제거대상의 대부분이 목본류","(○)","")</f>
        <v/>
      </c>
      <c r="AD27">
        <f>COUNTIF(입력!$J$3:$J$142,AC27)</f>
        <v>95</v>
      </c>
    </row>
    <row r="28" spans="1:34" ht="35.1" customHeight="1">
      <c r="A28" s="1511"/>
      <c r="B28" s="1512"/>
      <c r="C28" s="1505" t="s">
        <v>523</v>
      </c>
      <c r="D28" s="1506"/>
      <c r="E28" s="1506"/>
      <c r="F28" s="1507"/>
      <c r="G28" s="579" t="str">
        <f ca="1">IF(OFFSET(입력!$B$3,B21-1+$S$1*20,14)="제거대상의 대부분이 초본류","(○)","")</f>
        <v/>
      </c>
      <c r="AD28">
        <f>COUNTIF(입력!$J$3:$J$142,AC28)</f>
        <v>95</v>
      </c>
    </row>
    <row r="29" spans="1:34" ht="35.1" customHeight="1">
      <c r="A29" s="1513"/>
      <c r="B29" s="1514"/>
      <c r="C29" s="1505" t="s">
        <v>521</v>
      </c>
      <c r="D29" s="1506"/>
      <c r="E29" s="1506"/>
      <c r="F29" s="1507"/>
      <c r="G29" s="579" t="str">
        <f ca="1">IF(OFFSET(입력!$B$3,B21-1+$S$1*20,14)="제거대상은 목본류+초본류 혼합","(○)","")</f>
        <v/>
      </c>
      <c r="AD29">
        <f>COUNTIF(입력!$J$3:$J$142,AC29)</f>
        <v>95</v>
      </c>
    </row>
    <row r="30" spans="1:34" ht="35.1" customHeight="1">
      <c r="A30" s="1509" t="s">
        <v>555</v>
      </c>
      <c r="B30" s="1510"/>
      <c r="C30" s="1505" t="s">
        <v>520</v>
      </c>
      <c r="D30" s="1506"/>
      <c r="E30" s="1506"/>
      <c r="F30" s="1507"/>
      <c r="G30" s="579" t="str">
        <f ca="1">IF(OFFSET(입력!$B$3,B21-1+$S$1*20,15)="조림 당해 연도","(○)","")</f>
        <v/>
      </c>
      <c r="AD30">
        <f>COUNTIF(입력!$J$3:$J$142,AC30)</f>
        <v>95</v>
      </c>
    </row>
    <row r="31" spans="1:34" ht="35.1" customHeight="1">
      <c r="A31" s="1511"/>
      <c r="B31" s="1512"/>
      <c r="C31" s="1505" t="s">
        <v>518</v>
      </c>
      <c r="D31" s="1506"/>
      <c r="E31" s="1506"/>
      <c r="F31" s="1507"/>
      <c r="G31" s="579" t="str">
        <f ca="1">IF(OFFSET(입력!$B$3,B21-1+$S$1*20,15)="조림 2년 차","(○)","")</f>
        <v/>
      </c>
      <c r="AD31">
        <f>COUNTIF(입력!$J$3:$J$142,AC31)</f>
        <v>95</v>
      </c>
    </row>
    <row r="32" spans="1:34" ht="35.1" customHeight="1">
      <c r="A32" s="1513"/>
      <c r="B32" s="1514"/>
      <c r="C32" s="1505" t="s">
        <v>516</v>
      </c>
      <c r="D32" s="1506"/>
      <c r="E32" s="1506"/>
      <c r="F32" s="1507"/>
      <c r="G32" s="579" t="str">
        <f ca="1">IF(OFFSET(입력!$B$3,B21-1+$S$1*20,15)="조림 3년 차 이상","(○)","")</f>
        <v/>
      </c>
      <c r="AD32">
        <f>COUNTIF(입력!$J$3:$J$142,AC32)</f>
        <v>95</v>
      </c>
    </row>
    <row r="33" spans="1:34" ht="105.75" customHeight="1">
      <c r="A33" s="1504" t="s">
        <v>297</v>
      </c>
      <c r="B33" s="1504"/>
      <c r="C33" s="1505"/>
      <c r="D33" s="1506"/>
      <c r="E33" s="1506"/>
      <c r="F33" s="1506"/>
      <c r="G33" s="1507"/>
      <c r="AD33">
        <f>COUNTIF(입력!$J$3:$J$142,AC33)</f>
        <v>95</v>
      </c>
    </row>
    <row r="34" spans="1:34" ht="39.75" customHeight="1">
      <c r="A34" s="1508" t="s">
        <v>558</v>
      </c>
      <c r="B34" s="1508"/>
      <c r="C34" s="1508"/>
      <c r="D34" s="1508"/>
      <c r="AD34">
        <f>COUNTIF(입력!$J$3:$J$142,AC34)</f>
        <v>95</v>
      </c>
    </row>
    <row r="35" spans="1:34" ht="39.75" customHeight="1">
      <c r="A35" s="1517" t="str">
        <f ca="1">"풀베기 표준지 조사야장 ("&amp;OFFSET(입력!$A$3,B38-1+$S$1*20,0)&amp;")"</f>
        <v>풀베기 표준지 조사야장 (0)</v>
      </c>
      <c r="B35" s="1518"/>
      <c r="C35" s="1518"/>
      <c r="D35" s="1518"/>
      <c r="E35" s="1518"/>
      <c r="F35" s="1518"/>
      <c r="G35" s="1519"/>
      <c r="S35" s="3">
        <f ca="1">IFERROR(IF(RIGHT(MID(CELL("filename",A35),FIND("]",CELL("filename",A35))+1,255),2)&gt;=10,RIGHT(MID(CELL("filename",A35),FIND("]",CELL("filename",A35))+1,255),2)-1,RIGHT(MID(CELL("filename",A35),FIND("]",CELL("filename",A35))+1,255),1)-1),RIGHT(MID(CELL("filename",A35),FIND("]",CELL("filename",A35))+1,255),1)-1)</f>
        <v>10</v>
      </c>
    </row>
    <row r="36" spans="1:34" ht="39.75" customHeight="1">
      <c r="A36" s="1520" t="s">
        <v>556</v>
      </c>
      <c r="B36" s="1520"/>
      <c r="C36" s="1520"/>
      <c r="D36" s="1520"/>
      <c r="E36" s="584"/>
      <c r="F36" s="584"/>
      <c r="G36" s="584"/>
    </row>
    <row r="37" spans="1:34" ht="39.75" customHeight="1">
      <c r="A37" s="579" t="s">
        <v>551</v>
      </c>
      <c r="B37" s="583">
        <f ca="1">OFFSET(입력!$B$3,B38-1+$S$1*20,2)</f>
        <v>0</v>
      </c>
      <c r="C37" s="582">
        <f ca="1">OFFSET(입력!$B$3,B38-1+$S$1*20,3)</f>
        <v>0</v>
      </c>
      <c r="D37" s="579" t="s">
        <v>550</v>
      </c>
      <c r="E37" s="1505">
        <f ca="1">OFFSET(입력!$B$3,B38-1+$S$1*20,1)</f>
        <v>0</v>
      </c>
      <c r="F37" s="1506"/>
      <c r="G37" s="1507"/>
      <c r="AC37" s="578" t="s">
        <v>342</v>
      </c>
      <c r="AD37">
        <f>COUNTIF(입력!$J$3:$J$142,AC37)</f>
        <v>26</v>
      </c>
      <c r="AH37" s="578">
        <f>COUNTIF(입력!$J$3:$J$142,AC37)</f>
        <v>26</v>
      </c>
    </row>
    <row r="38" spans="1:34" ht="39.75" customHeight="1">
      <c r="A38" s="579" t="s">
        <v>547</v>
      </c>
      <c r="B38" s="1504">
        <f>ROUNDDOWN(ROW()/17,0)+1</f>
        <v>3</v>
      </c>
      <c r="C38" s="1504"/>
      <c r="D38" s="579" t="s">
        <v>546</v>
      </c>
      <c r="E38" s="579" t="s">
        <v>545</v>
      </c>
      <c r="F38" s="579" t="s">
        <v>544</v>
      </c>
      <c r="G38" s="585">
        <f ca="1">OFFSET(입력!$B$3,B38-1+$S$1*20,4)</f>
        <v>0</v>
      </c>
      <c r="AC38" s="578"/>
      <c r="AD38">
        <f>COUNTIF(입력!$J$3:$J$142,AC38)</f>
        <v>95</v>
      </c>
      <c r="AH38" s="578"/>
    </row>
    <row r="39" spans="1:34" ht="39.75" customHeight="1">
      <c r="A39" s="579" t="s">
        <v>571</v>
      </c>
      <c r="B39" s="580" t="s">
        <v>542</v>
      </c>
      <c r="C39" s="581">
        <f ca="1">ROUND(OFFSET(입력!$B$3,B38-1+$S$1*20,10),0)</f>
        <v>0</v>
      </c>
      <c r="D39" s="581" t="s">
        <v>541</v>
      </c>
      <c r="E39" s="581">
        <f ca="1">ROUND(OFFSET(입력!$B$3,B38-1+$S$1*20,11),0)</f>
        <v>0</v>
      </c>
      <c r="F39" s="579" t="s">
        <v>540</v>
      </c>
      <c r="G39" s="579" t="s">
        <v>572</v>
      </c>
      <c r="AC39" s="578"/>
      <c r="AD39">
        <f>COUNTIF(입력!$J$3:$J$142,AC39)</f>
        <v>95</v>
      </c>
      <c r="AH39" s="578"/>
    </row>
    <row r="40" spans="1:34" ht="39.75" customHeight="1">
      <c r="A40" s="579" t="s">
        <v>408</v>
      </c>
      <c r="B40" s="1504">
        <f ca="1">OFFSET(입력!$B$3,B38-1+$S$1*20,8)</f>
        <v>0</v>
      </c>
      <c r="C40" s="1504"/>
      <c r="D40" s="579" t="s">
        <v>536</v>
      </c>
      <c r="E40" s="586">
        <f ca="1">OFFSET(입력!$B$3,B38-1+$S$1,7)</f>
        <v>0</v>
      </c>
      <c r="F40" s="579" t="s">
        <v>535</v>
      </c>
      <c r="G40" s="579">
        <f ca="1">OFFSET(입력!$B$3,B38-1+$S$1*20,9)</f>
        <v>0</v>
      </c>
      <c r="AC40" s="578"/>
      <c r="AD40">
        <f>COUNTIF(입력!$J$3:$J$142,AC40)</f>
        <v>95</v>
      </c>
    </row>
    <row r="41" spans="1:34" ht="39.75" customHeight="1">
      <c r="A41" s="1504" t="s">
        <v>509</v>
      </c>
      <c r="B41" s="1504"/>
      <c r="C41" s="1504" t="s">
        <v>533</v>
      </c>
      <c r="D41" s="1504"/>
      <c r="E41" s="1504"/>
      <c r="F41" s="1504"/>
      <c r="G41" s="579" t="s">
        <v>6</v>
      </c>
      <c r="AD41">
        <f>COUNTIF(입력!$J$3:$J$142,AC41)</f>
        <v>95</v>
      </c>
    </row>
    <row r="42" spans="1:34" ht="80.099999999999994" customHeight="1">
      <c r="A42" s="1515" t="s">
        <v>307</v>
      </c>
      <c r="B42" s="579" t="s">
        <v>308</v>
      </c>
      <c r="C42" s="1505">
        <f ca="1">OFFSET(입력!$B$3,B38-1+$S$1*20,12)</f>
        <v>0</v>
      </c>
      <c r="D42" s="1506"/>
      <c r="E42" s="1506"/>
      <c r="F42" s="1507"/>
      <c r="G42" s="579"/>
      <c r="AD42">
        <f>COUNTIF(입력!$J$3:$J$142,AC42)</f>
        <v>95</v>
      </c>
    </row>
    <row r="43" spans="1:34" ht="80.099999999999994" customHeight="1">
      <c r="A43" s="1516"/>
      <c r="B43" s="579" t="s">
        <v>309</v>
      </c>
      <c r="C43" s="1505">
        <f ca="1">OFFSET(입력!$B$3,B38-1+$S$1*20,13)</f>
        <v>0</v>
      </c>
      <c r="D43" s="1506"/>
      <c r="E43" s="1506"/>
      <c r="F43" s="1507"/>
      <c r="G43" s="579"/>
      <c r="AD43">
        <f>COUNTIF(입력!$J$3:$J$142,AC43)</f>
        <v>95</v>
      </c>
    </row>
    <row r="44" spans="1:34" ht="35.1" customHeight="1">
      <c r="A44" s="1509" t="s">
        <v>525</v>
      </c>
      <c r="B44" s="1510"/>
      <c r="C44" s="1505" t="s">
        <v>524</v>
      </c>
      <c r="D44" s="1506"/>
      <c r="E44" s="1506"/>
      <c r="F44" s="1507"/>
      <c r="G44" s="579" t="str">
        <f ca="1">IF(OFFSET(입력!$B$3,B38-1+$S$1*20,14)="제거대상의 대부분이 목본류","(○)","")</f>
        <v/>
      </c>
      <c r="AD44">
        <f>COUNTIF(입력!$J$3:$J$142,AC44)</f>
        <v>95</v>
      </c>
    </row>
    <row r="45" spans="1:34" ht="35.1" customHeight="1">
      <c r="A45" s="1511"/>
      <c r="B45" s="1512"/>
      <c r="C45" s="1505" t="s">
        <v>523</v>
      </c>
      <c r="D45" s="1506"/>
      <c r="E45" s="1506"/>
      <c r="F45" s="1507"/>
      <c r="G45" s="579" t="str">
        <f ca="1">IF(OFFSET(입력!$B$3,B38-1+$S$1*20,14)="제거대상의 대부분이 초본류","(○)","")</f>
        <v/>
      </c>
      <c r="AD45">
        <f>COUNTIF(입력!$J$3:$J$142,AC45)</f>
        <v>95</v>
      </c>
    </row>
    <row r="46" spans="1:34" ht="35.1" customHeight="1">
      <c r="A46" s="1513"/>
      <c r="B46" s="1514"/>
      <c r="C46" s="1505" t="s">
        <v>521</v>
      </c>
      <c r="D46" s="1506"/>
      <c r="E46" s="1506"/>
      <c r="F46" s="1507"/>
      <c r="G46" s="579" t="str">
        <f ca="1">IF(OFFSET(입력!$B$3,B38-1+$S$1*20,14)="제거대상은 목본류+초본류 혼합","(○)","")</f>
        <v/>
      </c>
      <c r="AD46">
        <f>COUNTIF(입력!$J$3:$J$142,AC46)</f>
        <v>95</v>
      </c>
    </row>
    <row r="47" spans="1:34" ht="35.1" customHeight="1">
      <c r="A47" s="1509" t="s">
        <v>555</v>
      </c>
      <c r="B47" s="1510"/>
      <c r="C47" s="1505" t="s">
        <v>520</v>
      </c>
      <c r="D47" s="1506"/>
      <c r="E47" s="1506"/>
      <c r="F47" s="1507"/>
      <c r="G47" s="579" t="str">
        <f ca="1">IF(OFFSET(입력!$B$3,B38-1+$S$1*20,15)="조림 당해 연도","(○)","")</f>
        <v/>
      </c>
      <c r="AD47">
        <f>COUNTIF(입력!$J$3:$J$142,AC47)</f>
        <v>95</v>
      </c>
    </row>
    <row r="48" spans="1:34" ht="35.1" customHeight="1">
      <c r="A48" s="1511"/>
      <c r="B48" s="1512"/>
      <c r="C48" s="1505" t="s">
        <v>518</v>
      </c>
      <c r="D48" s="1506"/>
      <c r="E48" s="1506"/>
      <c r="F48" s="1507"/>
      <c r="G48" s="579" t="str">
        <f ca="1">IF(OFFSET(입력!$B$3,B38-1+$S$1*20,15)="조림 2년 차","(○)","")</f>
        <v/>
      </c>
      <c r="AD48">
        <f>COUNTIF(입력!$J$3:$J$142,AC48)</f>
        <v>95</v>
      </c>
    </row>
    <row r="49" spans="1:34" ht="35.1" customHeight="1">
      <c r="A49" s="1513"/>
      <c r="B49" s="1514"/>
      <c r="C49" s="1505" t="s">
        <v>516</v>
      </c>
      <c r="D49" s="1506"/>
      <c r="E49" s="1506"/>
      <c r="F49" s="1507"/>
      <c r="G49" s="579" t="str">
        <f ca="1">IF(OFFSET(입력!$B$3,B38-1+$S$1*20,15)="조림 3년 차 이상","(○)","")</f>
        <v/>
      </c>
      <c r="AD49">
        <f>COUNTIF(입력!$J$3:$J$142,AC49)</f>
        <v>95</v>
      </c>
    </row>
    <row r="50" spans="1:34" ht="105.75" customHeight="1">
      <c r="A50" s="1504" t="s">
        <v>297</v>
      </c>
      <c r="B50" s="1504"/>
      <c r="C50" s="1505"/>
      <c r="D50" s="1506"/>
      <c r="E50" s="1506"/>
      <c r="F50" s="1506"/>
      <c r="G50" s="1507"/>
      <c r="AD50">
        <f>COUNTIF(입력!$J$3:$J$142,AC50)</f>
        <v>95</v>
      </c>
    </row>
    <row r="51" spans="1:34" ht="39.75" customHeight="1">
      <c r="A51" s="1508" t="s">
        <v>558</v>
      </c>
      <c r="B51" s="1508"/>
      <c r="C51" s="1508"/>
      <c r="D51" s="1508"/>
      <c r="AD51">
        <f>COUNTIF(입력!$J$3:$J$142,AC51)</f>
        <v>95</v>
      </c>
    </row>
    <row r="52" spans="1:34" ht="39.75" customHeight="1">
      <c r="A52" s="1517" t="str">
        <f ca="1">"풀베기 표준지 조사야장 ("&amp;OFFSET(입력!$A$3,B55-1+$S$1*20,0)&amp;")"</f>
        <v>풀베기 표준지 조사야장 (0)</v>
      </c>
      <c r="B52" s="1518"/>
      <c r="C52" s="1518"/>
      <c r="D52" s="1518"/>
      <c r="E52" s="1518"/>
      <c r="F52" s="1518"/>
      <c r="G52" s="1519"/>
      <c r="S52" s="3">
        <f ca="1">IFERROR(IF(RIGHT(MID(CELL("filename",A52),FIND("]",CELL("filename",A52))+1,255),2)&gt;=10,RIGHT(MID(CELL("filename",A52),FIND("]",CELL("filename",A52))+1,255),2)-1,RIGHT(MID(CELL("filename",A52),FIND("]",CELL("filename",A52))+1,255),1)-1),RIGHT(MID(CELL("filename",A52),FIND("]",CELL("filename",A52))+1,255),1)-1)</f>
        <v>10</v>
      </c>
    </row>
    <row r="53" spans="1:34" ht="39.75" customHeight="1">
      <c r="A53" s="1520" t="s">
        <v>556</v>
      </c>
      <c r="B53" s="1520"/>
      <c r="C53" s="1520"/>
      <c r="D53" s="1520"/>
      <c r="E53" s="584"/>
      <c r="F53" s="584"/>
      <c r="G53" s="584"/>
    </row>
    <row r="54" spans="1:34" ht="39.75" customHeight="1">
      <c r="A54" s="579" t="s">
        <v>551</v>
      </c>
      <c r="B54" s="583">
        <f ca="1">OFFSET(입력!$B$3,B55-1+$S$1*20,2)</f>
        <v>0</v>
      </c>
      <c r="C54" s="582">
        <f ca="1">OFFSET(입력!$B$3,B55-1+$S$1*20,3)</f>
        <v>0</v>
      </c>
      <c r="D54" s="579" t="s">
        <v>550</v>
      </c>
      <c r="E54" s="1505">
        <f ca="1">OFFSET(입력!$B$3,B55-1+$S$1*20,1)</f>
        <v>0</v>
      </c>
      <c r="F54" s="1506"/>
      <c r="G54" s="1507"/>
      <c r="AC54" s="578" t="s">
        <v>342</v>
      </c>
      <c r="AD54">
        <f>COUNTIF(입력!$J$3:$J$142,AC54)</f>
        <v>26</v>
      </c>
      <c r="AH54" s="578">
        <f>COUNTIF(입력!$J$3:$J$142,AC54)</f>
        <v>26</v>
      </c>
    </row>
    <row r="55" spans="1:34" ht="39.75" customHeight="1">
      <c r="A55" s="579" t="s">
        <v>547</v>
      </c>
      <c r="B55" s="1504">
        <f>ROUNDDOWN(ROW()/17,0)+1</f>
        <v>4</v>
      </c>
      <c r="C55" s="1504"/>
      <c r="D55" s="579" t="s">
        <v>546</v>
      </c>
      <c r="E55" s="579" t="s">
        <v>545</v>
      </c>
      <c r="F55" s="579" t="s">
        <v>544</v>
      </c>
      <c r="G55" s="585">
        <f ca="1">OFFSET(입력!$B$3,B55-1+$S$1*20,4)</f>
        <v>0</v>
      </c>
      <c r="AC55" s="578"/>
      <c r="AD55">
        <f>COUNTIF(입력!$J$3:$J$142,AC55)</f>
        <v>95</v>
      </c>
      <c r="AH55" s="578"/>
    </row>
    <row r="56" spans="1:34" ht="39.75" customHeight="1">
      <c r="A56" s="579" t="s">
        <v>571</v>
      </c>
      <c r="B56" s="580" t="s">
        <v>542</v>
      </c>
      <c r="C56" s="581">
        <f ca="1">ROUND(OFFSET(입력!$B$3,B55-1+$S$1*20,10),0)</f>
        <v>0</v>
      </c>
      <c r="D56" s="581" t="s">
        <v>541</v>
      </c>
      <c r="E56" s="581">
        <f ca="1">ROUND(OFFSET(입력!$B$3,B55-1+$S$1*20,11),0)</f>
        <v>0</v>
      </c>
      <c r="F56" s="579" t="s">
        <v>540</v>
      </c>
      <c r="G56" s="579" t="s">
        <v>572</v>
      </c>
      <c r="AC56" s="578"/>
      <c r="AD56">
        <f>COUNTIF(입력!$J$3:$J$142,AC56)</f>
        <v>95</v>
      </c>
      <c r="AH56" s="578"/>
    </row>
    <row r="57" spans="1:34" ht="39.75" customHeight="1">
      <c r="A57" s="579" t="s">
        <v>408</v>
      </c>
      <c r="B57" s="1504">
        <f ca="1">OFFSET(입력!$B$3,B55-1+$S$1*20,8)</f>
        <v>0</v>
      </c>
      <c r="C57" s="1504"/>
      <c r="D57" s="579" t="s">
        <v>536</v>
      </c>
      <c r="E57" s="586">
        <f ca="1">OFFSET(입력!$B$3,B55-1+$S$1,7)</f>
        <v>0</v>
      </c>
      <c r="F57" s="579" t="s">
        <v>535</v>
      </c>
      <c r="G57" s="579">
        <f ca="1">OFFSET(입력!$B$3,B55-1+$S$1*20,9)</f>
        <v>0</v>
      </c>
      <c r="AC57" s="578"/>
      <c r="AD57">
        <f>COUNTIF(입력!$J$3:$J$142,AC57)</f>
        <v>95</v>
      </c>
    </row>
    <row r="58" spans="1:34" ht="39.75" customHeight="1">
      <c r="A58" s="1504" t="s">
        <v>509</v>
      </c>
      <c r="B58" s="1504"/>
      <c r="C58" s="1504" t="s">
        <v>533</v>
      </c>
      <c r="D58" s="1504"/>
      <c r="E58" s="1504"/>
      <c r="F58" s="1504"/>
      <c r="G58" s="579" t="s">
        <v>6</v>
      </c>
      <c r="AD58">
        <f>COUNTIF(입력!$J$3:$J$142,AC58)</f>
        <v>95</v>
      </c>
    </row>
    <row r="59" spans="1:34" ht="80.099999999999994" customHeight="1">
      <c r="A59" s="1515" t="s">
        <v>307</v>
      </c>
      <c r="B59" s="579" t="s">
        <v>308</v>
      </c>
      <c r="C59" s="1505">
        <f ca="1">OFFSET(입력!$B$3,B55-1+$S$1*20,12)</f>
        <v>0</v>
      </c>
      <c r="D59" s="1506"/>
      <c r="E59" s="1506"/>
      <c r="F59" s="1507"/>
      <c r="G59" s="579"/>
      <c r="AD59">
        <f>COUNTIF(입력!$J$3:$J$142,AC59)</f>
        <v>95</v>
      </c>
    </row>
    <row r="60" spans="1:34" ht="80.099999999999994" customHeight="1">
      <c r="A60" s="1516"/>
      <c r="B60" s="579" t="s">
        <v>309</v>
      </c>
      <c r="C60" s="1505">
        <f ca="1">OFFSET(입력!$B$3,B55-1+$S$1*20,13)</f>
        <v>0</v>
      </c>
      <c r="D60" s="1506"/>
      <c r="E60" s="1506"/>
      <c r="F60" s="1507"/>
      <c r="G60" s="579"/>
      <c r="AD60">
        <f>COUNTIF(입력!$J$3:$J$142,AC60)</f>
        <v>95</v>
      </c>
    </row>
    <row r="61" spans="1:34" ht="35.1" customHeight="1">
      <c r="A61" s="1509" t="s">
        <v>525</v>
      </c>
      <c r="B61" s="1510"/>
      <c r="C61" s="1505" t="s">
        <v>524</v>
      </c>
      <c r="D61" s="1506"/>
      <c r="E61" s="1506"/>
      <c r="F61" s="1507"/>
      <c r="G61" s="579" t="str">
        <f ca="1">IF(OFFSET(입력!$B$3,B55-1+$S$1*20,14)="제거대상의 대부분이 목본류","(○)","")</f>
        <v/>
      </c>
      <c r="AD61">
        <f>COUNTIF(입력!$J$3:$J$142,AC61)</f>
        <v>95</v>
      </c>
    </row>
    <row r="62" spans="1:34" ht="35.1" customHeight="1">
      <c r="A62" s="1511"/>
      <c r="B62" s="1512"/>
      <c r="C62" s="1505" t="s">
        <v>523</v>
      </c>
      <c r="D62" s="1506"/>
      <c r="E62" s="1506"/>
      <c r="F62" s="1507"/>
      <c r="G62" s="579" t="str">
        <f ca="1">IF(OFFSET(입력!$B$3,B55-1+$S$1*20,14)="제거대상의 대부분이 초본류","(○)","")</f>
        <v/>
      </c>
      <c r="AD62">
        <f>COUNTIF(입력!$J$3:$J$142,AC62)</f>
        <v>95</v>
      </c>
    </row>
    <row r="63" spans="1:34" ht="35.1" customHeight="1">
      <c r="A63" s="1513"/>
      <c r="B63" s="1514"/>
      <c r="C63" s="1505" t="s">
        <v>521</v>
      </c>
      <c r="D63" s="1506"/>
      <c r="E63" s="1506"/>
      <c r="F63" s="1507"/>
      <c r="G63" s="579" t="str">
        <f ca="1">IF(OFFSET(입력!$B$3,B55-1+$S$1*20,14)="제거대상은 목본류+초본류 혼합","(○)","")</f>
        <v/>
      </c>
      <c r="AD63">
        <f>COUNTIF(입력!$J$3:$J$142,AC63)</f>
        <v>95</v>
      </c>
    </row>
    <row r="64" spans="1:34" ht="35.1" customHeight="1">
      <c r="A64" s="1509" t="s">
        <v>555</v>
      </c>
      <c r="B64" s="1510"/>
      <c r="C64" s="1505" t="s">
        <v>520</v>
      </c>
      <c r="D64" s="1506"/>
      <c r="E64" s="1506"/>
      <c r="F64" s="1507"/>
      <c r="G64" s="579" t="str">
        <f ca="1">IF(OFFSET(입력!$B$3,B55-1+$S$1*20,15)="조림 당해 연도","(○)","")</f>
        <v/>
      </c>
      <c r="AD64">
        <f>COUNTIF(입력!$J$3:$J$142,AC64)</f>
        <v>95</v>
      </c>
    </row>
    <row r="65" spans="1:34" ht="35.1" customHeight="1">
      <c r="A65" s="1511"/>
      <c r="B65" s="1512"/>
      <c r="C65" s="1505" t="s">
        <v>518</v>
      </c>
      <c r="D65" s="1506"/>
      <c r="E65" s="1506"/>
      <c r="F65" s="1507"/>
      <c r="G65" s="579" t="str">
        <f ca="1">IF(OFFSET(입력!$B$3,B55-1+$S$1*20,15)="조림 2년 차","(○)","")</f>
        <v/>
      </c>
      <c r="AD65">
        <f>COUNTIF(입력!$J$3:$J$142,AC65)</f>
        <v>95</v>
      </c>
    </row>
    <row r="66" spans="1:34" ht="35.1" customHeight="1">
      <c r="A66" s="1513"/>
      <c r="B66" s="1514"/>
      <c r="C66" s="1505" t="s">
        <v>516</v>
      </c>
      <c r="D66" s="1506"/>
      <c r="E66" s="1506"/>
      <c r="F66" s="1507"/>
      <c r="G66" s="579" t="str">
        <f ca="1">IF(OFFSET(입력!$B$3,B55-1+$S$1*20,15)="조림 3년 차 이상","(○)","")</f>
        <v/>
      </c>
      <c r="AD66">
        <f>COUNTIF(입력!$J$3:$J$142,AC66)</f>
        <v>95</v>
      </c>
    </row>
    <row r="67" spans="1:34" ht="105.75" customHeight="1">
      <c r="A67" s="1504" t="s">
        <v>297</v>
      </c>
      <c r="B67" s="1504"/>
      <c r="C67" s="1505"/>
      <c r="D67" s="1506"/>
      <c r="E67" s="1506"/>
      <c r="F67" s="1506"/>
      <c r="G67" s="1507"/>
      <c r="AD67">
        <f>COUNTIF(입력!$J$3:$J$142,AC67)</f>
        <v>95</v>
      </c>
    </row>
    <row r="68" spans="1:34" ht="39.75" customHeight="1">
      <c r="A68" s="1508" t="s">
        <v>558</v>
      </c>
      <c r="B68" s="1508"/>
      <c r="C68" s="1508"/>
      <c r="D68" s="1508"/>
      <c r="AD68">
        <f>COUNTIF(입력!$J$3:$J$142,AC68)</f>
        <v>95</v>
      </c>
    </row>
    <row r="69" spans="1:34" ht="39.75" customHeight="1">
      <c r="A69" s="1517" t="str">
        <f ca="1">"풀베기 표준지 조사야장 ("&amp;OFFSET(입력!$A$3,B72-1+$S$1*20,0)&amp;")"</f>
        <v>풀베기 표준지 조사야장 (0)</v>
      </c>
      <c r="B69" s="1518"/>
      <c r="C69" s="1518"/>
      <c r="D69" s="1518"/>
      <c r="E69" s="1518"/>
      <c r="F69" s="1518"/>
      <c r="G69" s="1519"/>
      <c r="S69" s="3">
        <f ca="1">IFERROR(IF(RIGHT(MID(CELL("filename",A69),FIND("]",CELL("filename",A69))+1,255),2)&gt;=10,RIGHT(MID(CELL("filename",A69),FIND("]",CELL("filename",A69))+1,255),2)-1,RIGHT(MID(CELL("filename",A69),FIND("]",CELL("filename",A69))+1,255),1)-1),RIGHT(MID(CELL("filename",A69),FIND("]",CELL("filename",A69))+1,255),1)-1)</f>
        <v>10</v>
      </c>
    </row>
    <row r="70" spans="1:34" ht="39.75" customHeight="1">
      <c r="A70" s="1520" t="s">
        <v>556</v>
      </c>
      <c r="B70" s="1520"/>
      <c r="C70" s="1520"/>
      <c r="D70" s="1520"/>
      <c r="E70" s="584"/>
      <c r="F70" s="584"/>
      <c r="G70" s="584"/>
    </row>
    <row r="71" spans="1:34" ht="39.75" customHeight="1">
      <c r="A71" s="579" t="s">
        <v>551</v>
      </c>
      <c r="B71" s="583">
        <f ca="1">OFFSET(입력!$B$3,B72-1+$S$1*20,2)</f>
        <v>0</v>
      </c>
      <c r="C71" s="582">
        <f ca="1">OFFSET(입력!$B$3,B72-1+$S$1*20,3)</f>
        <v>0</v>
      </c>
      <c r="D71" s="579" t="s">
        <v>550</v>
      </c>
      <c r="E71" s="1505">
        <f ca="1">OFFSET(입력!$B$3,B72-1+$S$1*20,1)</f>
        <v>0</v>
      </c>
      <c r="F71" s="1506"/>
      <c r="G71" s="1507"/>
      <c r="AC71" s="578" t="s">
        <v>342</v>
      </c>
      <c r="AD71">
        <f>COUNTIF(입력!$J$3:$J$142,AC71)</f>
        <v>26</v>
      </c>
      <c r="AH71" s="578">
        <f>COUNTIF(입력!$J$3:$J$142,AC71)</f>
        <v>26</v>
      </c>
    </row>
    <row r="72" spans="1:34" ht="39.75" customHeight="1">
      <c r="A72" s="579" t="s">
        <v>547</v>
      </c>
      <c r="B72" s="1504">
        <f>ROUNDDOWN(ROW()/17,0)+1</f>
        <v>5</v>
      </c>
      <c r="C72" s="1504"/>
      <c r="D72" s="579" t="s">
        <v>546</v>
      </c>
      <c r="E72" s="579" t="s">
        <v>545</v>
      </c>
      <c r="F72" s="579" t="s">
        <v>544</v>
      </c>
      <c r="G72" s="585">
        <f ca="1">OFFSET(입력!$B$3,B72-1+$S$1*20,4)</f>
        <v>0</v>
      </c>
      <c r="AC72" s="578"/>
      <c r="AD72">
        <f>COUNTIF(입력!$J$3:$J$142,AC72)</f>
        <v>95</v>
      </c>
      <c r="AH72" s="578"/>
    </row>
    <row r="73" spans="1:34" ht="39.75" customHeight="1">
      <c r="A73" s="579" t="s">
        <v>571</v>
      </c>
      <c r="B73" s="580" t="s">
        <v>542</v>
      </c>
      <c r="C73" s="581">
        <f ca="1">ROUND(OFFSET(입력!$B$3,B72-1+$S$1*20,10),0)</f>
        <v>0</v>
      </c>
      <c r="D73" s="581" t="s">
        <v>541</v>
      </c>
      <c r="E73" s="581">
        <f ca="1">ROUND(OFFSET(입력!$B$3,B72-1+$S$1*20,11),0)</f>
        <v>0</v>
      </c>
      <c r="F73" s="579" t="s">
        <v>540</v>
      </c>
      <c r="G73" s="579" t="s">
        <v>572</v>
      </c>
      <c r="AC73" s="578"/>
      <c r="AD73">
        <f>COUNTIF(입력!$J$3:$J$142,AC73)</f>
        <v>95</v>
      </c>
      <c r="AH73" s="578"/>
    </row>
    <row r="74" spans="1:34" ht="39.75" customHeight="1">
      <c r="A74" s="579" t="s">
        <v>408</v>
      </c>
      <c r="B74" s="1504">
        <f ca="1">OFFSET(입력!$B$3,B72-1+$S$1*20,8)</f>
        <v>0</v>
      </c>
      <c r="C74" s="1504"/>
      <c r="D74" s="579" t="s">
        <v>536</v>
      </c>
      <c r="E74" s="586">
        <f ca="1">OFFSET(입력!$B$3,B72-1+$S$1,7)</f>
        <v>0</v>
      </c>
      <c r="F74" s="579" t="s">
        <v>535</v>
      </c>
      <c r="G74" s="579">
        <f ca="1">OFFSET(입력!$B$3,B72-1+$S$1*20,9)</f>
        <v>0</v>
      </c>
      <c r="AC74" s="578"/>
      <c r="AD74">
        <f>COUNTIF(입력!$J$3:$J$142,AC74)</f>
        <v>95</v>
      </c>
    </row>
    <row r="75" spans="1:34" ht="39.75" customHeight="1">
      <c r="A75" s="1504" t="s">
        <v>509</v>
      </c>
      <c r="B75" s="1504"/>
      <c r="C75" s="1504" t="s">
        <v>533</v>
      </c>
      <c r="D75" s="1504"/>
      <c r="E75" s="1504"/>
      <c r="F75" s="1504"/>
      <c r="G75" s="579" t="s">
        <v>6</v>
      </c>
      <c r="AD75">
        <f>COUNTIF(입력!$J$3:$J$142,AC75)</f>
        <v>95</v>
      </c>
    </row>
    <row r="76" spans="1:34" ht="80.099999999999994" customHeight="1">
      <c r="A76" s="1515" t="s">
        <v>307</v>
      </c>
      <c r="B76" s="579" t="s">
        <v>308</v>
      </c>
      <c r="C76" s="1505">
        <f ca="1">OFFSET(입력!$B$3,B72-1+$S$1*20,12)</f>
        <v>0</v>
      </c>
      <c r="D76" s="1506"/>
      <c r="E76" s="1506"/>
      <c r="F76" s="1507"/>
      <c r="G76" s="579"/>
      <c r="AD76">
        <f>COUNTIF(입력!$J$3:$J$142,AC76)</f>
        <v>95</v>
      </c>
    </row>
    <row r="77" spans="1:34" ht="80.099999999999994" customHeight="1">
      <c r="A77" s="1516"/>
      <c r="B77" s="579" t="s">
        <v>309</v>
      </c>
      <c r="C77" s="1505">
        <f ca="1">OFFSET(입력!$B$3,B72-1+$S$1*20,13)</f>
        <v>0</v>
      </c>
      <c r="D77" s="1506"/>
      <c r="E77" s="1506"/>
      <c r="F77" s="1507"/>
      <c r="G77" s="579"/>
      <c r="AD77">
        <f>COUNTIF(입력!$J$3:$J$142,AC77)</f>
        <v>95</v>
      </c>
    </row>
    <row r="78" spans="1:34" ht="35.1" customHeight="1">
      <c r="A78" s="1509" t="s">
        <v>525</v>
      </c>
      <c r="B78" s="1510"/>
      <c r="C78" s="1505" t="s">
        <v>524</v>
      </c>
      <c r="D78" s="1506"/>
      <c r="E78" s="1506"/>
      <c r="F78" s="1507"/>
      <c r="G78" s="579" t="str">
        <f ca="1">IF(OFFSET(입력!$B$3,B72-1+$S$1*20,14)="제거대상의 대부분이 목본류","(○)","")</f>
        <v/>
      </c>
      <c r="AD78">
        <f>COUNTIF(입력!$J$3:$J$142,AC78)</f>
        <v>95</v>
      </c>
    </row>
    <row r="79" spans="1:34" ht="35.1" customHeight="1">
      <c r="A79" s="1511"/>
      <c r="B79" s="1512"/>
      <c r="C79" s="1505" t="s">
        <v>523</v>
      </c>
      <c r="D79" s="1506"/>
      <c r="E79" s="1506"/>
      <c r="F79" s="1507"/>
      <c r="G79" s="579" t="str">
        <f ca="1">IF(OFFSET(입력!$B$3,B72-1+$S$1*20,14)="제거대상의 대부분이 초본류","(○)","")</f>
        <v/>
      </c>
      <c r="AD79">
        <f>COUNTIF(입력!$J$3:$J$142,AC79)</f>
        <v>95</v>
      </c>
    </row>
    <row r="80" spans="1:34" ht="35.1" customHeight="1">
      <c r="A80" s="1513"/>
      <c r="B80" s="1514"/>
      <c r="C80" s="1505" t="s">
        <v>521</v>
      </c>
      <c r="D80" s="1506"/>
      <c r="E80" s="1506"/>
      <c r="F80" s="1507"/>
      <c r="G80" s="579" t="str">
        <f ca="1">IF(OFFSET(입력!$B$3,B72-1+$S$1*20,14)="제거대상은 목본류+초본류 혼합","(○)","")</f>
        <v/>
      </c>
      <c r="AD80">
        <f>COUNTIF(입력!$J$3:$J$142,AC80)</f>
        <v>95</v>
      </c>
    </row>
    <row r="81" spans="1:34" ht="35.1" customHeight="1">
      <c r="A81" s="1509" t="s">
        <v>555</v>
      </c>
      <c r="B81" s="1510"/>
      <c r="C81" s="1505" t="s">
        <v>520</v>
      </c>
      <c r="D81" s="1506"/>
      <c r="E81" s="1506"/>
      <c r="F81" s="1507"/>
      <c r="G81" s="579" t="str">
        <f ca="1">IF(OFFSET(입력!$B$3,B72-1+$S$1*20,15)="조림 당해 연도","(○)","")</f>
        <v/>
      </c>
      <c r="AD81">
        <f>COUNTIF(입력!$J$3:$J$142,AC81)</f>
        <v>95</v>
      </c>
    </row>
    <row r="82" spans="1:34" ht="35.1" customHeight="1">
      <c r="A82" s="1511"/>
      <c r="B82" s="1512"/>
      <c r="C82" s="1505" t="s">
        <v>518</v>
      </c>
      <c r="D82" s="1506"/>
      <c r="E82" s="1506"/>
      <c r="F82" s="1507"/>
      <c r="G82" s="579" t="str">
        <f ca="1">IF(OFFSET(입력!$B$3,B72-1+$S$1*20,15)="조림 2년 차","(○)","")</f>
        <v/>
      </c>
      <c r="AD82">
        <f>COUNTIF(입력!$J$3:$J$142,AC82)</f>
        <v>95</v>
      </c>
    </row>
    <row r="83" spans="1:34" ht="35.1" customHeight="1">
      <c r="A83" s="1513"/>
      <c r="B83" s="1514"/>
      <c r="C83" s="1505" t="s">
        <v>516</v>
      </c>
      <c r="D83" s="1506"/>
      <c r="E83" s="1506"/>
      <c r="F83" s="1507"/>
      <c r="G83" s="579" t="str">
        <f ca="1">IF(OFFSET(입력!$B$3,B72-1+$S$1*20,15)="조림 3년 차 이상","(○)","")</f>
        <v/>
      </c>
      <c r="AD83">
        <f>COUNTIF(입력!$J$3:$J$142,AC83)</f>
        <v>95</v>
      </c>
    </row>
    <row r="84" spans="1:34" ht="105.75" customHeight="1">
      <c r="A84" s="1504" t="s">
        <v>297</v>
      </c>
      <c r="B84" s="1504"/>
      <c r="C84" s="1505"/>
      <c r="D84" s="1506"/>
      <c r="E84" s="1506"/>
      <c r="F84" s="1506"/>
      <c r="G84" s="1507"/>
      <c r="AD84">
        <f>COUNTIF(입력!$J$3:$J$142,AC84)</f>
        <v>95</v>
      </c>
    </row>
    <row r="85" spans="1:34" ht="39.75" customHeight="1">
      <c r="A85" s="1508" t="s">
        <v>558</v>
      </c>
      <c r="B85" s="1508"/>
      <c r="C85" s="1508"/>
      <c r="D85" s="1508"/>
      <c r="AD85">
        <f>COUNTIF(입력!$J$3:$J$142,AC85)</f>
        <v>95</v>
      </c>
    </row>
    <row r="86" spans="1:34" ht="39.75" customHeight="1">
      <c r="A86" s="1517" t="str">
        <f ca="1">"풀베기 표준지 조사야장 ("&amp;OFFSET(입력!$A$3,B89-1+$S$1*20,0)&amp;")"</f>
        <v>풀베기 표준지 조사야장 (0)</v>
      </c>
      <c r="B86" s="1518"/>
      <c r="C86" s="1518"/>
      <c r="D86" s="1518"/>
      <c r="E86" s="1518"/>
      <c r="F86" s="1518"/>
      <c r="G86" s="1519"/>
      <c r="S86" s="3">
        <f ca="1">IFERROR(IF(RIGHT(MID(CELL("filename",A86),FIND("]",CELL("filename",A86))+1,255),2)&gt;=10,RIGHT(MID(CELL("filename",A86),FIND("]",CELL("filename",A86))+1,255),2)-1,RIGHT(MID(CELL("filename",A86),FIND("]",CELL("filename",A86))+1,255),1)-1),RIGHT(MID(CELL("filename",A86),FIND("]",CELL("filename",A86))+1,255),1)-1)</f>
        <v>10</v>
      </c>
    </row>
    <row r="87" spans="1:34" ht="39.75" customHeight="1">
      <c r="A87" s="1520" t="s">
        <v>556</v>
      </c>
      <c r="B87" s="1520"/>
      <c r="C87" s="1520"/>
      <c r="D87" s="1520"/>
      <c r="E87" s="584"/>
      <c r="F87" s="584"/>
      <c r="G87" s="584"/>
    </row>
    <row r="88" spans="1:34" ht="39.75" customHeight="1">
      <c r="A88" s="579" t="s">
        <v>551</v>
      </c>
      <c r="B88" s="583">
        <f ca="1">OFFSET(입력!$B$3,B89-1+$S$1*20,2)</f>
        <v>0</v>
      </c>
      <c r="C88" s="582">
        <f ca="1">OFFSET(입력!$B$3,B89-1+$S$1*20,3)</f>
        <v>0</v>
      </c>
      <c r="D88" s="579" t="s">
        <v>550</v>
      </c>
      <c r="E88" s="1505">
        <f ca="1">OFFSET(입력!$B$3,B89-1+$S$1*20,1)</f>
        <v>0</v>
      </c>
      <c r="F88" s="1506"/>
      <c r="G88" s="1507"/>
      <c r="AC88" s="578" t="s">
        <v>342</v>
      </c>
      <c r="AD88">
        <f>COUNTIF(입력!$J$3:$J$142,AC88)</f>
        <v>26</v>
      </c>
      <c r="AH88" s="578">
        <f>COUNTIF(입력!$J$3:$J$142,AC88)</f>
        <v>26</v>
      </c>
    </row>
    <row r="89" spans="1:34" ht="39.75" customHeight="1">
      <c r="A89" s="579" t="s">
        <v>547</v>
      </c>
      <c r="B89" s="1504">
        <f>ROUNDDOWN(ROW()/17,0)+1</f>
        <v>6</v>
      </c>
      <c r="C89" s="1504"/>
      <c r="D89" s="579" t="s">
        <v>546</v>
      </c>
      <c r="E89" s="579" t="s">
        <v>545</v>
      </c>
      <c r="F89" s="579" t="s">
        <v>544</v>
      </c>
      <c r="G89" s="585">
        <f ca="1">OFFSET(입력!$B$3,B89-1+$S$1*20,4)</f>
        <v>0</v>
      </c>
      <c r="AC89" s="578"/>
      <c r="AD89">
        <f>COUNTIF(입력!$J$3:$J$142,AC89)</f>
        <v>95</v>
      </c>
      <c r="AH89" s="578"/>
    </row>
    <row r="90" spans="1:34" ht="39.75" customHeight="1">
      <c r="A90" s="579" t="s">
        <v>571</v>
      </c>
      <c r="B90" s="580" t="s">
        <v>542</v>
      </c>
      <c r="C90" s="581">
        <f ca="1">ROUND(OFFSET(입력!$B$3,B89-1+$S$1*20,10),0)</f>
        <v>0</v>
      </c>
      <c r="D90" s="581" t="s">
        <v>541</v>
      </c>
      <c r="E90" s="581">
        <f ca="1">ROUND(OFFSET(입력!$B$3,B89-1+$S$1*20,11),0)</f>
        <v>0</v>
      </c>
      <c r="F90" s="579" t="s">
        <v>540</v>
      </c>
      <c r="G90" s="579" t="s">
        <v>572</v>
      </c>
      <c r="AC90" s="578"/>
      <c r="AD90">
        <f>COUNTIF(입력!$J$3:$J$142,AC90)</f>
        <v>95</v>
      </c>
      <c r="AH90" s="578"/>
    </row>
    <row r="91" spans="1:34" ht="39.75" customHeight="1">
      <c r="A91" s="579" t="s">
        <v>408</v>
      </c>
      <c r="B91" s="1504">
        <f ca="1">OFFSET(입력!$B$3,B89-1+$S$1*20,8)</f>
        <v>0</v>
      </c>
      <c r="C91" s="1504"/>
      <c r="D91" s="579" t="s">
        <v>536</v>
      </c>
      <c r="E91" s="586">
        <f ca="1">OFFSET(입력!$B$3,B89-1+$S$1,7)</f>
        <v>0</v>
      </c>
      <c r="F91" s="579" t="s">
        <v>535</v>
      </c>
      <c r="G91" s="579">
        <f ca="1">OFFSET(입력!$B$3,B89-1+$S$1*20,9)</f>
        <v>0</v>
      </c>
      <c r="AC91" s="578"/>
      <c r="AD91">
        <f>COUNTIF(입력!$J$3:$J$142,AC91)</f>
        <v>95</v>
      </c>
    </row>
    <row r="92" spans="1:34" ht="39.75" customHeight="1">
      <c r="A92" s="1504" t="s">
        <v>509</v>
      </c>
      <c r="B92" s="1504"/>
      <c r="C92" s="1504" t="s">
        <v>533</v>
      </c>
      <c r="D92" s="1504"/>
      <c r="E92" s="1504"/>
      <c r="F92" s="1504"/>
      <c r="G92" s="579" t="s">
        <v>6</v>
      </c>
      <c r="AD92">
        <f>COUNTIF(입력!$J$3:$J$142,AC92)</f>
        <v>95</v>
      </c>
    </row>
    <row r="93" spans="1:34" ht="80.099999999999994" customHeight="1">
      <c r="A93" s="1515" t="s">
        <v>307</v>
      </c>
      <c r="B93" s="579" t="s">
        <v>308</v>
      </c>
      <c r="C93" s="1505">
        <f ca="1">OFFSET(입력!$B$3,B89-1+$S$1*20,12)</f>
        <v>0</v>
      </c>
      <c r="D93" s="1506"/>
      <c r="E93" s="1506"/>
      <c r="F93" s="1507"/>
      <c r="G93" s="579"/>
      <c r="AD93">
        <f>COUNTIF(입력!$J$3:$J$142,AC93)</f>
        <v>95</v>
      </c>
    </row>
    <row r="94" spans="1:34" ht="80.099999999999994" customHeight="1">
      <c r="A94" s="1516"/>
      <c r="B94" s="579" t="s">
        <v>309</v>
      </c>
      <c r="C94" s="1505">
        <f ca="1">OFFSET(입력!$B$3,B89-1+$S$1*20,13)</f>
        <v>0</v>
      </c>
      <c r="D94" s="1506"/>
      <c r="E94" s="1506"/>
      <c r="F94" s="1507"/>
      <c r="G94" s="579"/>
      <c r="AD94">
        <f>COUNTIF(입력!$J$3:$J$142,AC94)</f>
        <v>95</v>
      </c>
    </row>
    <row r="95" spans="1:34" ht="35.1" customHeight="1">
      <c r="A95" s="1509" t="s">
        <v>525</v>
      </c>
      <c r="B95" s="1510"/>
      <c r="C95" s="1505" t="s">
        <v>524</v>
      </c>
      <c r="D95" s="1506"/>
      <c r="E95" s="1506"/>
      <c r="F95" s="1507"/>
      <c r="G95" s="579" t="str">
        <f ca="1">IF(OFFSET(입력!$B$3,B89-1+$S$1*20,14)="제거대상의 대부분이 목본류","(○)","")</f>
        <v/>
      </c>
      <c r="AD95">
        <f>COUNTIF(입력!$J$3:$J$142,AC95)</f>
        <v>95</v>
      </c>
    </row>
    <row r="96" spans="1:34" ht="35.1" customHeight="1">
      <c r="A96" s="1511"/>
      <c r="B96" s="1512"/>
      <c r="C96" s="1505" t="s">
        <v>523</v>
      </c>
      <c r="D96" s="1506"/>
      <c r="E96" s="1506"/>
      <c r="F96" s="1507"/>
      <c r="G96" s="579" t="str">
        <f ca="1">IF(OFFSET(입력!$B$3,B89-1+$S$1*20,14)="제거대상의 대부분이 초본류","(○)","")</f>
        <v/>
      </c>
      <c r="AD96">
        <f>COUNTIF(입력!$J$3:$J$142,AC96)</f>
        <v>95</v>
      </c>
    </row>
    <row r="97" spans="1:30" ht="35.1" customHeight="1">
      <c r="A97" s="1513"/>
      <c r="B97" s="1514"/>
      <c r="C97" s="1505" t="s">
        <v>521</v>
      </c>
      <c r="D97" s="1506"/>
      <c r="E97" s="1506"/>
      <c r="F97" s="1507"/>
      <c r="G97" s="579" t="str">
        <f ca="1">IF(OFFSET(입력!$B$3,B89-1+$S$1*20,14)="제거대상은 목본류+초본류 혼합","(○)","")</f>
        <v/>
      </c>
      <c r="AD97">
        <f>COUNTIF(입력!$J$3:$J$142,AC97)</f>
        <v>95</v>
      </c>
    </row>
    <row r="98" spans="1:30" ht="35.1" customHeight="1">
      <c r="A98" s="1509" t="s">
        <v>555</v>
      </c>
      <c r="B98" s="1510"/>
      <c r="C98" s="1505" t="s">
        <v>520</v>
      </c>
      <c r="D98" s="1506"/>
      <c r="E98" s="1506"/>
      <c r="F98" s="1507"/>
      <c r="G98" s="579" t="str">
        <f ca="1">IF(OFFSET(입력!$B$3,B89-1+$S$1*20,15)="조림 당해 연도","(○)","")</f>
        <v/>
      </c>
      <c r="AD98">
        <f>COUNTIF(입력!$J$3:$J$142,AC98)</f>
        <v>95</v>
      </c>
    </row>
    <row r="99" spans="1:30" ht="35.1" customHeight="1">
      <c r="A99" s="1511"/>
      <c r="B99" s="1512"/>
      <c r="C99" s="1505" t="s">
        <v>518</v>
      </c>
      <c r="D99" s="1506"/>
      <c r="E99" s="1506"/>
      <c r="F99" s="1507"/>
      <c r="G99" s="579" t="str">
        <f ca="1">IF(OFFSET(입력!$B$3,B89-1+$S$1*20,15)="조림 2년 차","(○)","")</f>
        <v/>
      </c>
      <c r="AD99">
        <f>COUNTIF(입력!$J$3:$J$142,AC99)</f>
        <v>95</v>
      </c>
    </row>
    <row r="100" spans="1:30" ht="35.1" customHeight="1">
      <c r="A100" s="1513"/>
      <c r="B100" s="1514"/>
      <c r="C100" s="1505" t="s">
        <v>516</v>
      </c>
      <c r="D100" s="1506"/>
      <c r="E100" s="1506"/>
      <c r="F100" s="1507"/>
      <c r="G100" s="579" t="str">
        <f ca="1">IF(OFFSET(입력!$B$3,B89-1+$S$1*20,15)="조림 3년 차 이상","(○)","")</f>
        <v/>
      </c>
      <c r="AD100">
        <f>COUNTIF(입력!$J$3:$J$142,AC100)</f>
        <v>95</v>
      </c>
    </row>
    <row r="101" spans="1:30" ht="105.75" customHeight="1">
      <c r="A101" s="1504" t="s">
        <v>297</v>
      </c>
      <c r="B101" s="1504"/>
      <c r="C101" s="1505"/>
      <c r="D101" s="1506"/>
      <c r="E101" s="1506"/>
      <c r="F101" s="1506"/>
      <c r="G101" s="1507"/>
      <c r="AD101">
        <f>COUNTIF(입력!$J$3:$J$142,AC101)</f>
        <v>95</v>
      </c>
    </row>
    <row r="102" spans="1:30" ht="39.75" customHeight="1">
      <c r="A102" s="1508" t="s">
        <v>558</v>
      </c>
      <c r="B102" s="1508"/>
      <c r="C102" s="1508"/>
      <c r="D102" s="1508"/>
      <c r="AD102">
        <f>COUNTIF(입력!$J$3:$J$142,AC102)</f>
        <v>95</v>
      </c>
    </row>
  </sheetData>
  <mergeCells count="126">
    <mergeCell ref="A8:A9"/>
    <mergeCell ref="C8:F8"/>
    <mergeCell ref="C9:F9"/>
    <mergeCell ref="A10:B12"/>
    <mergeCell ref="C10:F10"/>
    <mergeCell ref="C11:F11"/>
    <mergeCell ref="C12:F12"/>
    <mergeCell ref="A1:G1"/>
    <mergeCell ref="A2:D2"/>
    <mergeCell ref="E3:G3"/>
    <mergeCell ref="B4:C4"/>
    <mergeCell ref="B6:C6"/>
    <mergeCell ref="A7:B7"/>
    <mergeCell ref="C7:F7"/>
    <mergeCell ref="A17:D17"/>
    <mergeCell ref="A18:G18"/>
    <mergeCell ref="A19:D19"/>
    <mergeCell ref="E20:G20"/>
    <mergeCell ref="B21:C21"/>
    <mergeCell ref="B23:C23"/>
    <mergeCell ref="A13:B15"/>
    <mergeCell ref="C13:F13"/>
    <mergeCell ref="C14:F14"/>
    <mergeCell ref="C15:F15"/>
    <mergeCell ref="A16:B16"/>
    <mergeCell ref="C16:G16"/>
    <mergeCell ref="A24:B24"/>
    <mergeCell ref="C24:F24"/>
    <mergeCell ref="A25:A26"/>
    <mergeCell ref="C25:F25"/>
    <mergeCell ref="C26:F26"/>
    <mergeCell ref="A27:B29"/>
    <mergeCell ref="C27:F27"/>
    <mergeCell ref="C28:F28"/>
    <mergeCell ref="C29:F29"/>
    <mergeCell ref="A34:D34"/>
    <mergeCell ref="A35:G35"/>
    <mergeCell ref="A36:D36"/>
    <mergeCell ref="E37:G37"/>
    <mergeCell ref="B38:C38"/>
    <mergeCell ref="B40:C40"/>
    <mergeCell ref="A30:B32"/>
    <mergeCell ref="C30:F30"/>
    <mergeCell ref="C31:F31"/>
    <mergeCell ref="C32:F32"/>
    <mergeCell ref="A33:B33"/>
    <mergeCell ref="C33:G33"/>
    <mergeCell ref="A41:B41"/>
    <mergeCell ref="C41:F41"/>
    <mergeCell ref="A42:A43"/>
    <mergeCell ref="C42:F42"/>
    <mergeCell ref="C43:F43"/>
    <mergeCell ref="A44:B46"/>
    <mergeCell ref="C44:F44"/>
    <mergeCell ref="C45:F45"/>
    <mergeCell ref="C46:F46"/>
    <mergeCell ref="A51:D51"/>
    <mergeCell ref="A52:G52"/>
    <mergeCell ref="A53:D53"/>
    <mergeCell ref="E54:G54"/>
    <mergeCell ref="B55:C55"/>
    <mergeCell ref="B57:C57"/>
    <mergeCell ref="A47:B49"/>
    <mergeCell ref="C47:F47"/>
    <mergeCell ref="C48:F48"/>
    <mergeCell ref="C49:F49"/>
    <mergeCell ref="A50:B50"/>
    <mergeCell ref="C50:G50"/>
    <mergeCell ref="A58:B58"/>
    <mergeCell ref="C58:F58"/>
    <mergeCell ref="A59:A60"/>
    <mergeCell ref="C59:F59"/>
    <mergeCell ref="C60:F60"/>
    <mergeCell ref="A61:B63"/>
    <mergeCell ref="C61:F61"/>
    <mergeCell ref="C62:F62"/>
    <mergeCell ref="C63:F63"/>
    <mergeCell ref="A68:D68"/>
    <mergeCell ref="A69:G69"/>
    <mergeCell ref="A70:D70"/>
    <mergeCell ref="E71:G71"/>
    <mergeCell ref="B72:C72"/>
    <mergeCell ref="B74:C74"/>
    <mergeCell ref="A64:B66"/>
    <mergeCell ref="C64:F64"/>
    <mergeCell ref="C65:F65"/>
    <mergeCell ref="C66:F66"/>
    <mergeCell ref="A67:B67"/>
    <mergeCell ref="C67:G67"/>
    <mergeCell ref="A75:B75"/>
    <mergeCell ref="C75:F75"/>
    <mergeCell ref="A76:A77"/>
    <mergeCell ref="C76:F76"/>
    <mergeCell ref="C77:F77"/>
    <mergeCell ref="A78:B80"/>
    <mergeCell ref="C78:F78"/>
    <mergeCell ref="C79:F79"/>
    <mergeCell ref="C80:F80"/>
    <mergeCell ref="A85:D85"/>
    <mergeCell ref="A86:G86"/>
    <mergeCell ref="A87:D87"/>
    <mergeCell ref="E88:G88"/>
    <mergeCell ref="B89:C89"/>
    <mergeCell ref="B91:C91"/>
    <mergeCell ref="A81:B83"/>
    <mergeCell ref="C81:F81"/>
    <mergeCell ref="C82:F82"/>
    <mergeCell ref="C83:F83"/>
    <mergeCell ref="A84:B84"/>
    <mergeCell ref="C84:G84"/>
    <mergeCell ref="A102:D102"/>
    <mergeCell ref="A98:B100"/>
    <mergeCell ref="C98:F98"/>
    <mergeCell ref="C99:F99"/>
    <mergeCell ref="C100:F100"/>
    <mergeCell ref="A101:B101"/>
    <mergeCell ref="C101:G101"/>
    <mergeCell ref="A92:B92"/>
    <mergeCell ref="C92:F92"/>
    <mergeCell ref="A93:A94"/>
    <mergeCell ref="C93:F93"/>
    <mergeCell ref="C94:F94"/>
    <mergeCell ref="A95:B97"/>
    <mergeCell ref="C95:F95"/>
    <mergeCell ref="C96:F96"/>
    <mergeCell ref="C97:F97"/>
  </mergeCells>
  <phoneticPr fontId="4" type="noConversion"/>
  <pageMargins left="0.7" right="0.7" top="0.75" bottom="0.75" header="0.3" footer="0.3"/>
  <pageSetup paperSize="9" scale="89" orientation="portrait" r:id="rId1"/>
  <legacy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B56B1-FC2D-4109-B1A8-695AB78F0DF2}">
  <sheetPr>
    <tabColor rgb="FFFFC000"/>
  </sheetPr>
  <dimension ref="A1:AQ448"/>
  <sheetViews>
    <sheetView view="pageBreakPreview" topLeftCell="A7" zoomScale="115" zoomScaleNormal="100" zoomScaleSheetLayoutView="115" workbookViewId="0">
      <selection activeCell="R36" sqref="R36"/>
    </sheetView>
  </sheetViews>
  <sheetFormatPr defaultRowHeight="13.5"/>
  <cols>
    <col min="1" max="2" width="4.44140625" style="1" customWidth="1"/>
    <col min="3" max="31" width="4.109375" style="1" customWidth="1"/>
    <col min="32" max="32" width="12.5546875" style="1" customWidth="1"/>
    <col min="33" max="33" width="11.33203125" style="1" customWidth="1"/>
    <col min="34" max="34" width="10" style="1" customWidth="1"/>
    <col min="35" max="35" width="9.44140625" style="1" customWidth="1"/>
    <col min="36" max="36" width="9.33203125" style="1" customWidth="1"/>
    <col min="37" max="37" width="7.21875" style="1" bestFit="1" customWidth="1"/>
    <col min="38" max="39" width="8.88671875" style="1" customWidth="1"/>
    <col min="40" max="40" width="4.21875" style="113" customWidth="1"/>
    <col min="41" max="41" width="14.44140625" style="1" bestFit="1" customWidth="1"/>
    <col min="42" max="42" width="15.33203125" style="1" bestFit="1" customWidth="1"/>
    <col min="43" max="256" width="8.88671875" style="1"/>
    <col min="257" max="258" width="4.44140625" style="1" customWidth="1"/>
    <col min="259" max="287" width="4.109375" style="1" customWidth="1"/>
    <col min="288" max="288" width="12.5546875" style="1" customWidth="1"/>
    <col min="289" max="289" width="11.33203125" style="1" customWidth="1"/>
    <col min="290" max="290" width="10" style="1" customWidth="1"/>
    <col min="291" max="291" width="9.44140625" style="1" customWidth="1"/>
    <col min="292" max="292" width="9.33203125" style="1" customWidth="1"/>
    <col min="293" max="293" width="7.21875" style="1" bestFit="1" customWidth="1"/>
    <col min="294" max="295" width="8.88671875" style="1"/>
    <col min="296" max="296" width="4.21875" style="1" customWidth="1"/>
    <col min="297" max="297" width="14.44140625" style="1" bestFit="1" customWidth="1"/>
    <col min="298" max="298" width="15.33203125" style="1" bestFit="1" customWidth="1"/>
    <col min="299" max="512" width="8.88671875" style="1"/>
    <col min="513" max="514" width="4.44140625" style="1" customWidth="1"/>
    <col min="515" max="543" width="4.109375" style="1" customWidth="1"/>
    <col min="544" max="544" width="12.5546875" style="1" customWidth="1"/>
    <col min="545" max="545" width="11.33203125" style="1" customWidth="1"/>
    <col min="546" max="546" width="10" style="1" customWidth="1"/>
    <col min="547" max="547" width="9.44140625" style="1" customWidth="1"/>
    <col min="548" max="548" width="9.33203125" style="1" customWidth="1"/>
    <col min="549" max="549" width="7.21875" style="1" bestFit="1" customWidth="1"/>
    <col min="550" max="551" width="8.88671875" style="1"/>
    <col min="552" max="552" width="4.21875" style="1" customWidth="1"/>
    <col min="553" max="553" width="14.44140625" style="1" bestFit="1" customWidth="1"/>
    <col min="554" max="554" width="15.33203125" style="1" bestFit="1" customWidth="1"/>
    <col min="555" max="768" width="8.88671875" style="1"/>
    <col min="769" max="770" width="4.44140625" style="1" customWidth="1"/>
    <col min="771" max="799" width="4.109375" style="1" customWidth="1"/>
    <col min="800" max="800" width="12.5546875" style="1" customWidth="1"/>
    <col min="801" max="801" width="11.33203125" style="1" customWidth="1"/>
    <col min="802" max="802" width="10" style="1" customWidth="1"/>
    <col min="803" max="803" width="9.44140625" style="1" customWidth="1"/>
    <col min="804" max="804" width="9.33203125" style="1" customWidth="1"/>
    <col min="805" max="805" width="7.21875" style="1" bestFit="1" customWidth="1"/>
    <col min="806" max="807" width="8.88671875" style="1"/>
    <col min="808" max="808" width="4.21875" style="1" customWidth="1"/>
    <col min="809" max="809" width="14.44140625" style="1" bestFit="1" customWidth="1"/>
    <col min="810" max="810" width="15.33203125" style="1" bestFit="1" customWidth="1"/>
    <col min="811" max="1024" width="8.88671875" style="1"/>
    <col min="1025" max="1026" width="4.44140625" style="1" customWidth="1"/>
    <col min="1027" max="1055" width="4.109375" style="1" customWidth="1"/>
    <col min="1056" max="1056" width="12.5546875" style="1" customWidth="1"/>
    <col min="1057" max="1057" width="11.33203125" style="1" customWidth="1"/>
    <col min="1058" max="1058" width="10" style="1" customWidth="1"/>
    <col min="1059" max="1059" width="9.44140625" style="1" customWidth="1"/>
    <col min="1060" max="1060" width="9.33203125" style="1" customWidth="1"/>
    <col min="1061" max="1061" width="7.21875" style="1" bestFit="1" customWidth="1"/>
    <col min="1062" max="1063" width="8.88671875" style="1"/>
    <col min="1064" max="1064" width="4.21875" style="1" customWidth="1"/>
    <col min="1065" max="1065" width="14.44140625" style="1" bestFit="1" customWidth="1"/>
    <col min="1066" max="1066" width="15.33203125" style="1" bestFit="1" customWidth="1"/>
    <col min="1067" max="1280" width="8.88671875" style="1"/>
    <col min="1281" max="1282" width="4.44140625" style="1" customWidth="1"/>
    <col min="1283" max="1311" width="4.109375" style="1" customWidth="1"/>
    <col min="1312" max="1312" width="12.5546875" style="1" customWidth="1"/>
    <col min="1313" max="1313" width="11.33203125" style="1" customWidth="1"/>
    <col min="1314" max="1314" width="10" style="1" customWidth="1"/>
    <col min="1315" max="1315" width="9.44140625" style="1" customWidth="1"/>
    <col min="1316" max="1316" width="9.33203125" style="1" customWidth="1"/>
    <col min="1317" max="1317" width="7.21875" style="1" bestFit="1" customWidth="1"/>
    <col min="1318" max="1319" width="8.88671875" style="1"/>
    <col min="1320" max="1320" width="4.21875" style="1" customWidth="1"/>
    <col min="1321" max="1321" width="14.44140625" style="1" bestFit="1" customWidth="1"/>
    <col min="1322" max="1322" width="15.33203125" style="1" bestFit="1" customWidth="1"/>
    <col min="1323" max="1536" width="8.88671875" style="1"/>
    <col min="1537" max="1538" width="4.44140625" style="1" customWidth="1"/>
    <col min="1539" max="1567" width="4.109375" style="1" customWidth="1"/>
    <col min="1568" max="1568" width="12.5546875" style="1" customWidth="1"/>
    <col min="1569" max="1569" width="11.33203125" style="1" customWidth="1"/>
    <col min="1570" max="1570" width="10" style="1" customWidth="1"/>
    <col min="1571" max="1571" width="9.44140625" style="1" customWidth="1"/>
    <col min="1572" max="1572" width="9.33203125" style="1" customWidth="1"/>
    <col min="1573" max="1573" width="7.21875" style="1" bestFit="1" customWidth="1"/>
    <col min="1574" max="1575" width="8.88671875" style="1"/>
    <col min="1576" max="1576" width="4.21875" style="1" customWidth="1"/>
    <col min="1577" max="1577" width="14.44140625" style="1" bestFit="1" customWidth="1"/>
    <col min="1578" max="1578" width="15.33203125" style="1" bestFit="1" customWidth="1"/>
    <col min="1579" max="1792" width="8.88671875" style="1"/>
    <col min="1793" max="1794" width="4.44140625" style="1" customWidth="1"/>
    <col min="1795" max="1823" width="4.109375" style="1" customWidth="1"/>
    <col min="1824" max="1824" width="12.5546875" style="1" customWidth="1"/>
    <col min="1825" max="1825" width="11.33203125" style="1" customWidth="1"/>
    <col min="1826" max="1826" width="10" style="1" customWidth="1"/>
    <col min="1827" max="1827" width="9.44140625" style="1" customWidth="1"/>
    <col min="1828" max="1828" width="9.33203125" style="1" customWidth="1"/>
    <col min="1829" max="1829" width="7.21875" style="1" bestFit="1" customWidth="1"/>
    <col min="1830" max="1831" width="8.88671875" style="1"/>
    <col min="1832" max="1832" width="4.21875" style="1" customWidth="1"/>
    <col min="1833" max="1833" width="14.44140625" style="1" bestFit="1" customWidth="1"/>
    <col min="1834" max="1834" width="15.33203125" style="1" bestFit="1" customWidth="1"/>
    <col min="1835" max="2048" width="8.88671875" style="1"/>
    <col min="2049" max="2050" width="4.44140625" style="1" customWidth="1"/>
    <col min="2051" max="2079" width="4.109375" style="1" customWidth="1"/>
    <col min="2080" max="2080" width="12.5546875" style="1" customWidth="1"/>
    <col min="2081" max="2081" width="11.33203125" style="1" customWidth="1"/>
    <col min="2082" max="2082" width="10" style="1" customWidth="1"/>
    <col min="2083" max="2083" width="9.44140625" style="1" customWidth="1"/>
    <col min="2084" max="2084" width="9.33203125" style="1" customWidth="1"/>
    <col min="2085" max="2085" width="7.21875" style="1" bestFit="1" customWidth="1"/>
    <col min="2086" max="2087" width="8.88671875" style="1"/>
    <col min="2088" max="2088" width="4.21875" style="1" customWidth="1"/>
    <col min="2089" max="2089" width="14.44140625" style="1" bestFit="1" customWidth="1"/>
    <col min="2090" max="2090" width="15.33203125" style="1" bestFit="1" customWidth="1"/>
    <col min="2091" max="2304" width="8.88671875" style="1"/>
    <col min="2305" max="2306" width="4.44140625" style="1" customWidth="1"/>
    <col min="2307" max="2335" width="4.109375" style="1" customWidth="1"/>
    <col min="2336" max="2336" width="12.5546875" style="1" customWidth="1"/>
    <col min="2337" max="2337" width="11.33203125" style="1" customWidth="1"/>
    <col min="2338" max="2338" width="10" style="1" customWidth="1"/>
    <col min="2339" max="2339" width="9.44140625" style="1" customWidth="1"/>
    <col min="2340" max="2340" width="9.33203125" style="1" customWidth="1"/>
    <col min="2341" max="2341" width="7.21875" style="1" bestFit="1" customWidth="1"/>
    <col min="2342" max="2343" width="8.88671875" style="1"/>
    <col min="2344" max="2344" width="4.21875" style="1" customWidth="1"/>
    <col min="2345" max="2345" width="14.44140625" style="1" bestFit="1" customWidth="1"/>
    <col min="2346" max="2346" width="15.33203125" style="1" bestFit="1" customWidth="1"/>
    <col min="2347" max="2560" width="8.88671875" style="1"/>
    <col min="2561" max="2562" width="4.44140625" style="1" customWidth="1"/>
    <col min="2563" max="2591" width="4.109375" style="1" customWidth="1"/>
    <col min="2592" max="2592" width="12.5546875" style="1" customWidth="1"/>
    <col min="2593" max="2593" width="11.33203125" style="1" customWidth="1"/>
    <col min="2594" max="2594" width="10" style="1" customWidth="1"/>
    <col min="2595" max="2595" width="9.44140625" style="1" customWidth="1"/>
    <col min="2596" max="2596" width="9.33203125" style="1" customWidth="1"/>
    <col min="2597" max="2597" width="7.21875" style="1" bestFit="1" customWidth="1"/>
    <col min="2598" max="2599" width="8.88671875" style="1"/>
    <col min="2600" max="2600" width="4.21875" style="1" customWidth="1"/>
    <col min="2601" max="2601" width="14.44140625" style="1" bestFit="1" customWidth="1"/>
    <col min="2602" max="2602" width="15.33203125" style="1" bestFit="1" customWidth="1"/>
    <col min="2603" max="2816" width="8.88671875" style="1"/>
    <col min="2817" max="2818" width="4.44140625" style="1" customWidth="1"/>
    <col min="2819" max="2847" width="4.109375" style="1" customWidth="1"/>
    <col min="2848" max="2848" width="12.5546875" style="1" customWidth="1"/>
    <col min="2849" max="2849" width="11.33203125" style="1" customWidth="1"/>
    <col min="2850" max="2850" width="10" style="1" customWidth="1"/>
    <col min="2851" max="2851" width="9.44140625" style="1" customWidth="1"/>
    <col min="2852" max="2852" width="9.33203125" style="1" customWidth="1"/>
    <col min="2853" max="2853" width="7.21875" style="1" bestFit="1" customWidth="1"/>
    <col min="2854" max="2855" width="8.88671875" style="1"/>
    <col min="2856" max="2856" width="4.21875" style="1" customWidth="1"/>
    <col min="2857" max="2857" width="14.44140625" style="1" bestFit="1" customWidth="1"/>
    <col min="2858" max="2858" width="15.33203125" style="1" bestFit="1" customWidth="1"/>
    <col min="2859" max="3072" width="8.88671875" style="1"/>
    <col min="3073" max="3074" width="4.44140625" style="1" customWidth="1"/>
    <col min="3075" max="3103" width="4.109375" style="1" customWidth="1"/>
    <col min="3104" max="3104" width="12.5546875" style="1" customWidth="1"/>
    <col min="3105" max="3105" width="11.33203125" style="1" customWidth="1"/>
    <col min="3106" max="3106" width="10" style="1" customWidth="1"/>
    <col min="3107" max="3107" width="9.44140625" style="1" customWidth="1"/>
    <col min="3108" max="3108" width="9.33203125" style="1" customWidth="1"/>
    <col min="3109" max="3109" width="7.21875" style="1" bestFit="1" customWidth="1"/>
    <col min="3110" max="3111" width="8.88671875" style="1"/>
    <col min="3112" max="3112" width="4.21875" style="1" customWidth="1"/>
    <col min="3113" max="3113" width="14.44140625" style="1" bestFit="1" customWidth="1"/>
    <col min="3114" max="3114" width="15.33203125" style="1" bestFit="1" customWidth="1"/>
    <col min="3115" max="3328" width="8.88671875" style="1"/>
    <col min="3329" max="3330" width="4.44140625" style="1" customWidth="1"/>
    <col min="3331" max="3359" width="4.109375" style="1" customWidth="1"/>
    <col min="3360" max="3360" width="12.5546875" style="1" customWidth="1"/>
    <col min="3361" max="3361" width="11.33203125" style="1" customWidth="1"/>
    <col min="3362" max="3362" width="10" style="1" customWidth="1"/>
    <col min="3363" max="3363" width="9.44140625" style="1" customWidth="1"/>
    <col min="3364" max="3364" width="9.33203125" style="1" customWidth="1"/>
    <col min="3365" max="3365" width="7.21875" style="1" bestFit="1" customWidth="1"/>
    <col min="3366" max="3367" width="8.88671875" style="1"/>
    <col min="3368" max="3368" width="4.21875" style="1" customWidth="1"/>
    <col min="3369" max="3369" width="14.44140625" style="1" bestFit="1" customWidth="1"/>
    <col min="3370" max="3370" width="15.33203125" style="1" bestFit="1" customWidth="1"/>
    <col min="3371" max="3584" width="8.88671875" style="1"/>
    <col min="3585" max="3586" width="4.44140625" style="1" customWidth="1"/>
    <col min="3587" max="3615" width="4.109375" style="1" customWidth="1"/>
    <col min="3616" max="3616" width="12.5546875" style="1" customWidth="1"/>
    <col min="3617" max="3617" width="11.33203125" style="1" customWidth="1"/>
    <col min="3618" max="3618" width="10" style="1" customWidth="1"/>
    <col min="3619" max="3619" width="9.44140625" style="1" customWidth="1"/>
    <col min="3620" max="3620" width="9.33203125" style="1" customWidth="1"/>
    <col min="3621" max="3621" width="7.21875" style="1" bestFit="1" customWidth="1"/>
    <col min="3622" max="3623" width="8.88671875" style="1"/>
    <col min="3624" max="3624" width="4.21875" style="1" customWidth="1"/>
    <col min="3625" max="3625" width="14.44140625" style="1" bestFit="1" customWidth="1"/>
    <col min="3626" max="3626" width="15.33203125" style="1" bestFit="1" customWidth="1"/>
    <col min="3627" max="3840" width="8.88671875" style="1"/>
    <col min="3841" max="3842" width="4.44140625" style="1" customWidth="1"/>
    <col min="3843" max="3871" width="4.109375" style="1" customWidth="1"/>
    <col min="3872" max="3872" width="12.5546875" style="1" customWidth="1"/>
    <col min="3873" max="3873" width="11.33203125" style="1" customWidth="1"/>
    <col min="3874" max="3874" width="10" style="1" customWidth="1"/>
    <col min="3875" max="3875" width="9.44140625" style="1" customWidth="1"/>
    <col min="3876" max="3876" width="9.33203125" style="1" customWidth="1"/>
    <col min="3877" max="3877" width="7.21875" style="1" bestFit="1" customWidth="1"/>
    <col min="3878" max="3879" width="8.88671875" style="1"/>
    <col min="3880" max="3880" width="4.21875" style="1" customWidth="1"/>
    <col min="3881" max="3881" width="14.44140625" style="1" bestFit="1" customWidth="1"/>
    <col min="3882" max="3882" width="15.33203125" style="1" bestFit="1" customWidth="1"/>
    <col min="3883" max="4096" width="8.88671875" style="1"/>
    <col min="4097" max="4098" width="4.44140625" style="1" customWidth="1"/>
    <col min="4099" max="4127" width="4.109375" style="1" customWidth="1"/>
    <col min="4128" max="4128" width="12.5546875" style="1" customWidth="1"/>
    <col min="4129" max="4129" width="11.33203125" style="1" customWidth="1"/>
    <col min="4130" max="4130" width="10" style="1" customWidth="1"/>
    <col min="4131" max="4131" width="9.44140625" style="1" customWidth="1"/>
    <col min="4132" max="4132" width="9.33203125" style="1" customWidth="1"/>
    <col min="4133" max="4133" width="7.21875" style="1" bestFit="1" customWidth="1"/>
    <col min="4134" max="4135" width="8.88671875" style="1"/>
    <col min="4136" max="4136" width="4.21875" style="1" customWidth="1"/>
    <col min="4137" max="4137" width="14.44140625" style="1" bestFit="1" customWidth="1"/>
    <col min="4138" max="4138" width="15.33203125" style="1" bestFit="1" customWidth="1"/>
    <col min="4139" max="4352" width="8.88671875" style="1"/>
    <col min="4353" max="4354" width="4.44140625" style="1" customWidth="1"/>
    <col min="4355" max="4383" width="4.109375" style="1" customWidth="1"/>
    <col min="4384" max="4384" width="12.5546875" style="1" customWidth="1"/>
    <col min="4385" max="4385" width="11.33203125" style="1" customWidth="1"/>
    <col min="4386" max="4386" width="10" style="1" customWidth="1"/>
    <col min="4387" max="4387" width="9.44140625" style="1" customWidth="1"/>
    <col min="4388" max="4388" width="9.33203125" style="1" customWidth="1"/>
    <col min="4389" max="4389" width="7.21875" style="1" bestFit="1" customWidth="1"/>
    <col min="4390" max="4391" width="8.88671875" style="1"/>
    <col min="4392" max="4392" width="4.21875" style="1" customWidth="1"/>
    <col min="4393" max="4393" width="14.44140625" style="1" bestFit="1" customWidth="1"/>
    <col min="4394" max="4394" width="15.33203125" style="1" bestFit="1" customWidth="1"/>
    <col min="4395" max="4608" width="8.88671875" style="1"/>
    <col min="4609" max="4610" width="4.44140625" style="1" customWidth="1"/>
    <col min="4611" max="4639" width="4.109375" style="1" customWidth="1"/>
    <col min="4640" max="4640" width="12.5546875" style="1" customWidth="1"/>
    <col min="4641" max="4641" width="11.33203125" style="1" customWidth="1"/>
    <col min="4642" max="4642" width="10" style="1" customWidth="1"/>
    <col min="4643" max="4643" width="9.44140625" style="1" customWidth="1"/>
    <col min="4644" max="4644" width="9.33203125" style="1" customWidth="1"/>
    <col min="4645" max="4645" width="7.21875" style="1" bestFit="1" customWidth="1"/>
    <col min="4646" max="4647" width="8.88671875" style="1"/>
    <col min="4648" max="4648" width="4.21875" style="1" customWidth="1"/>
    <col min="4649" max="4649" width="14.44140625" style="1" bestFit="1" customWidth="1"/>
    <col min="4650" max="4650" width="15.33203125" style="1" bestFit="1" customWidth="1"/>
    <col min="4651" max="4864" width="8.88671875" style="1"/>
    <col min="4865" max="4866" width="4.44140625" style="1" customWidth="1"/>
    <col min="4867" max="4895" width="4.109375" style="1" customWidth="1"/>
    <col min="4896" max="4896" width="12.5546875" style="1" customWidth="1"/>
    <col min="4897" max="4897" width="11.33203125" style="1" customWidth="1"/>
    <col min="4898" max="4898" width="10" style="1" customWidth="1"/>
    <col min="4899" max="4899" width="9.44140625" style="1" customWidth="1"/>
    <col min="4900" max="4900" width="9.33203125" style="1" customWidth="1"/>
    <col min="4901" max="4901" width="7.21875" style="1" bestFit="1" customWidth="1"/>
    <col min="4902" max="4903" width="8.88671875" style="1"/>
    <col min="4904" max="4904" width="4.21875" style="1" customWidth="1"/>
    <col min="4905" max="4905" width="14.44140625" style="1" bestFit="1" customWidth="1"/>
    <col min="4906" max="4906" width="15.33203125" style="1" bestFit="1" customWidth="1"/>
    <col min="4907" max="5120" width="8.88671875" style="1"/>
    <col min="5121" max="5122" width="4.44140625" style="1" customWidth="1"/>
    <col min="5123" max="5151" width="4.109375" style="1" customWidth="1"/>
    <col min="5152" max="5152" width="12.5546875" style="1" customWidth="1"/>
    <col min="5153" max="5153" width="11.33203125" style="1" customWidth="1"/>
    <col min="5154" max="5154" width="10" style="1" customWidth="1"/>
    <col min="5155" max="5155" width="9.44140625" style="1" customWidth="1"/>
    <col min="5156" max="5156" width="9.33203125" style="1" customWidth="1"/>
    <col min="5157" max="5157" width="7.21875" style="1" bestFit="1" customWidth="1"/>
    <col min="5158" max="5159" width="8.88671875" style="1"/>
    <col min="5160" max="5160" width="4.21875" style="1" customWidth="1"/>
    <col min="5161" max="5161" width="14.44140625" style="1" bestFit="1" customWidth="1"/>
    <col min="5162" max="5162" width="15.33203125" style="1" bestFit="1" customWidth="1"/>
    <col min="5163" max="5376" width="8.88671875" style="1"/>
    <col min="5377" max="5378" width="4.44140625" style="1" customWidth="1"/>
    <col min="5379" max="5407" width="4.109375" style="1" customWidth="1"/>
    <col min="5408" max="5408" width="12.5546875" style="1" customWidth="1"/>
    <col min="5409" max="5409" width="11.33203125" style="1" customWidth="1"/>
    <col min="5410" max="5410" width="10" style="1" customWidth="1"/>
    <col min="5411" max="5411" width="9.44140625" style="1" customWidth="1"/>
    <col min="5412" max="5412" width="9.33203125" style="1" customWidth="1"/>
    <col min="5413" max="5413" width="7.21875" style="1" bestFit="1" customWidth="1"/>
    <col min="5414" max="5415" width="8.88671875" style="1"/>
    <col min="5416" max="5416" width="4.21875" style="1" customWidth="1"/>
    <col min="5417" max="5417" width="14.44140625" style="1" bestFit="1" customWidth="1"/>
    <col min="5418" max="5418" width="15.33203125" style="1" bestFit="1" customWidth="1"/>
    <col min="5419" max="5632" width="8.88671875" style="1"/>
    <col min="5633" max="5634" width="4.44140625" style="1" customWidth="1"/>
    <col min="5635" max="5663" width="4.109375" style="1" customWidth="1"/>
    <col min="5664" max="5664" width="12.5546875" style="1" customWidth="1"/>
    <col min="5665" max="5665" width="11.33203125" style="1" customWidth="1"/>
    <col min="5666" max="5666" width="10" style="1" customWidth="1"/>
    <col min="5667" max="5667" width="9.44140625" style="1" customWidth="1"/>
    <col min="5668" max="5668" width="9.33203125" style="1" customWidth="1"/>
    <col min="5669" max="5669" width="7.21875" style="1" bestFit="1" customWidth="1"/>
    <col min="5670" max="5671" width="8.88671875" style="1"/>
    <col min="5672" max="5672" width="4.21875" style="1" customWidth="1"/>
    <col min="5673" max="5673" width="14.44140625" style="1" bestFit="1" customWidth="1"/>
    <col min="5674" max="5674" width="15.33203125" style="1" bestFit="1" customWidth="1"/>
    <col min="5675" max="5888" width="8.88671875" style="1"/>
    <col min="5889" max="5890" width="4.44140625" style="1" customWidth="1"/>
    <col min="5891" max="5919" width="4.109375" style="1" customWidth="1"/>
    <col min="5920" max="5920" width="12.5546875" style="1" customWidth="1"/>
    <col min="5921" max="5921" width="11.33203125" style="1" customWidth="1"/>
    <col min="5922" max="5922" width="10" style="1" customWidth="1"/>
    <col min="5923" max="5923" width="9.44140625" style="1" customWidth="1"/>
    <col min="5924" max="5924" width="9.33203125" style="1" customWidth="1"/>
    <col min="5925" max="5925" width="7.21875" style="1" bestFit="1" customWidth="1"/>
    <col min="5926" max="5927" width="8.88671875" style="1"/>
    <col min="5928" max="5928" width="4.21875" style="1" customWidth="1"/>
    <col min="5929" max="5929" width="14.44140625" style="1" bestFit="1" customWidth="1"/>
    <col min="5930" max="5930" width="15.33203125" style="1" bestFit="1" customWidth="1"/>
    <col min="5931" max="6144" width="8.88671875" style="1"/>
    <col min="6145" max="6146" width="4.44140625" style="1" customWidth="1"/>
    <col min="6147" max="6175" width="4.109375" style="1" customWidth="1"/>
    <col min="6176" max="6176" width="12.5546875" style="1" customWidth="1"/>
    <col min="6177" max="6177" width="11.33203125" style="1" customWidth="1"/>
    <col min="6178" max="6178" width="10" style="1" customWidth="1"/>
    <col min="6179" max="6179" width="9.44140625" style="1" customWidth="1"/>
    <col min="6180" max="6180" width="9.33203125" style="1" customWidth="1"/>
    <col min="6181" max="6181" width="7.21875" style="1" bestFit="1" customWidth="1"/>
    <col min="6182" max="6183" width="8.88671875" style="1"/>
    <col min="6184" max="6184" width="4.21875" style="1" customWidth="1"/>
    <col min="6185" max="6185" width="14.44140625" style="1" bestFit="1" customWidth="1"/>
    <col min="6186" max="6186" width="15.33203125" style="1" bestFit="1" customWidth="1"/>
    <col min="6187" max="6400" width="8.88671875" style="1"/>
    <col min="6401" max="6402" width="4.44140625" style="1" customWidth="1"/>
    <col min="6403" max="6431" width="4.109375" style="1" customWidth="1"/>
    <col min="6432" max="6432" width="12.5546875" style="1" customWidth="1"/>
    <col min="6433" max="6433" width="11.33203125" style="1" customWidth="1"/>
    <col min="6434" max="6434" width="10" style="1" customWidth="1"/>
    <col min="6435" max="6435" width="9.44140625" style="1" customWidth="1"/>
    <col min="6436" max="6436" width="9.33203125" style="1" customWidth="1"/>
    <col min="6437" max="6437" width="7.21875" style="1" bestFit="1" customWidth="1"/>
    <col min="6438" max="6439" width="8.88671875" style="1"/>
    <col min="6440" max="6440" width="4.21875" style="1" customWidth="1"/>
    <col min="6441" max="6441" width="14.44140625" style="1" bestFit="1" customWidth="1"/>
    <col min="6442" max="6442" width="15.33203125" style="1" bestFit="1" customWidth="1"/>
    <col min="6443" max="6656" width="8.88671875" style="1"/>
    <col min="6657" max="6658" width="4.44140625" style="1" customWidth="1"/>
    <col min="6659" max="6687" width="4.109375" style="1" customWidth="1"/>
    <col min="6688" max="6688" width="12.5546875" style="1" customWidth="1"/>
    <col min="6689" max="6689" width="11.33203125" style="1" customWidth="1"/>
    <col min="6690" max="6690" width="10" style="1" customWidth="1"/>
    <col min="6691" max="6691" width="9.44140625" style="1" customWidth="1"/>
    <col min="6692" max="6692" width="9.33203125" style="1" customWidth="1"/>
    <col min="6693" max="6693" width="7.21875" style="1" bestFit="1" customWidth="1"/>
    <col min="6694" max="6695" width="8.88671875" style="1"/>
    <col min="6696" max="6696" width="4.21875" style="1" customWidth="1"/>
    <col min="6697" max="6697" width="14.44140625" style="1" bestFit="1" customWidth="1"/>
    <col min="6698" max="6698" width="15.33203125" style="1" bestFit="1" customWidth="1"/>
    <col min="6699" max="6912" width="8.88671875" style="1"/>
    <col min="6913" max="6914" width="4.44140625" style="1" customWidth="1"/>
    <col min="6915" max="6943" width="4.109375" style="1" customWidth="1"/>
    <col min="6944" max="6944" width="12.5546875" style="1" customWidth="1"/>
    <col min="6945" max="6945" width="11.33203125" style="1" customWidth="1"/>
    <col min="6946" max="6946" width="10" style="1" customWidth="1"/>
    <col min="6947" max="6947" width="9.44140625" style="1" customWidth="1"/>
    <col min="6948" max="6948" width="9.33203125" style="1" customWidth="1"/>
    <col min="6949" max="6949" width="7.21875" style="1" bestFit="1" customWidth="1"/>
    <col min="6950" max="6951" width="8.88671875" style="1"/>
    <col min="6952" max="6952" width="4.21875" style="1" customWidth="1"/>
    <col min="6953" max="6953" width="14.44140625" style="1" bestFit="1" customWidth="1"/>
    <col min="6954" max="6954" width="15.33203125" style="1" bestFit="1" customWidth="1"/>
    <col min="6955" max="7168" width="8.88671875" style="1"/>
    <col min="7169" max="7170" width="4.44140625" style="1" customWidth="1"/>
    <col min="7171" max="7199" width="4.109375" style="1" customWidth="1"/>
    <col min="7200" max="7200" width="12.5546875" style="1" customWidth="1"/>
    <col min="7201" max="7201" width="11.33203125" style="1" customWidth="1"/>
    <col min="7202" max="7202" width="10" style="1" customWidth="1"/>
    <col min="7203" max="7203" width="9.44140625" style="1" customWidth="1"/>
    <col min="7204" max="7204" width="9.33203125" style="1" customWidth="1"/>
    <col min="7205" max="7205" width="7.21875" style="1" bestFit="1" customWidth="1"/>
    <col min="7206" max="7207" width="8.88671875" style="1"/>
    <col min="7208" max="7208" width="4.21875" style="1" customWidth="1"/>
    <col min="7209" max="7209" width="14.44140625" style="1" bestFit="1" customWidth="1"/>
    <col min="7210" max="7210" width="15.33203125" style="1" bestFit="1" customWidth="1"/>
    <col min="7211" max="7424" width="8.88671875" style="1"/>
    <col min="7425" max="7426" width="4.44140625" style="1" customWidth="1"/>
    <col min="7427" max="7455" width="4.109375" style="1" customWidth="1"/>
    <col min="7456" max="7456" width="12.5546875" style="1" customWidth="1"/>
    <col min="7457" max="7457" width="11.33203125" style="1" customWidth="1"/>
    <col min="7458" max="7458" width="10" style="1" customWidth="1"/>
    <col min="7459" max="7459" width="9.44140625" style="1" customWidth="1"/>
    <col min="7460" max="7460" width="9.33203125" style="1" customWidth="1"/>
    <col min="7461" max="7461" width="7.21875" style="1" bestFit="1" customWidth="1"/>
    <col min="7462" max="7463" width="8.88671875" style="1"/>
    <col min="7464" max="7464" width="4.21875" style="1" customWidth="1"/>
    <col min="7465" max="7465" width="14.44140625" style="1" bestFit="1" customWidth="1"/>
    <col min="7466" max="7466" width="15.33203125" style="1" bestFit="1" customWidth="1"/>
    <col min="7467" max="7680" width="8.88671875" style="1"/>
    <col min="7681" max="7682" width="4.44140625" style="1" customWidth="1"/>
    <col min="7683" max="7711" width="4.109375" style="1" customWidth="1"/>
    <col min="7712" max="7712" width="12.5546875" style="1" customWidth="1"/>
    <col min="7713" max="7713" width="11.33203125" style="1" customWidth="1"/>
    <col min="7714" max="7714" width="10" style="1" customWidth="1"/>
    <col min="7715" max="7715" width="9.44140625" style="1" customWidth="1"/>
    <col min="7716" max="7716" width="9.33203125" style="1" customWidth="1"/>
    <col min="7717" max="7717" width="7.21875" style="1" bestFit="1" customWidth="1"/>
    <col min="7718" max="7719" width="8.88671875" style="1"/>
    <col min="7720" max="7720" width="4.21875" style="1" customWidth="1"/>
    <col min="7721" max="7721" width="14.44140625" style="1" bestFit="1" customWidth="1"/>
    <col min="7722" max="7722" width="15.33203125" style="1" bestFit="1" customWidth="1"/>
    <col min="7723" max="7936" width="8.88671875" style="1"/>
    <col min="7937" max="7938" width="4.44140625" style="1" customWidth="1"/>
    <col min="7939" max="7967" width="4.109375" style="1" customWidth="1"/>
    <col min="7968" max="7968" width="12.5546875" style="1" customWidth="1"/>
    <col min="7969" max="7969" width="11.33203125" style="1" customWidth="1"/>
    <col min="7970" max="7970" width="10" style="1" customWidth="1"/>
    <col min="7971" max="7971" width="9.44140625" style="1" customWidth="1"/>
    <col min="7972" max="7972" width="9.33203125" style="1" customWidth="1"/>
    <col min="7973" max="7973" width="7.21875" style="1" bestFit="1" customWidth="1"/>
    <col min="7974" max="7975" width="8.88671875" style="1"/>
    <col min="7976" max="7976" width="4.21875" style="1" customWidth="1"/>
    <col min="7977" max="7977" width="14.44140625" style="1" bestFit="1" customWidth="1"/>
    <col min="7978" max="7978" width="15.33203125" style="1" bestFit="1" customWidth="1"/>
    <col min="7979" max="8192" width="8.88671875" style="1"/>
    <col min="8193" max="8194" width="4.44140625" style="1" customWidth="1"/>
    <col min="8195" max="8223" width="4.109375" style="1" customWidth="1"/>
    <col min="8224" max="8224" width="12.5546875" style="1" customWidth="1"/>
    <col min="8225" max="8225" width="11.33203125" style="1" customWidth="1"/>
    <col min="8226" max="8226" width="10" style="1" customWidth="1"/>
    <col min="8227" max="8227" width="9.44140625" style="1" customWidth="1"/>
    <col min="8228" max="8228" width="9.33203125" style="1" customWidth="1"/>
    <col min="8229" max="8229" width="7.21875" style="1" bestFit="1" customWidth="1"/>
    <col min="8230" max="8231" width="8.88671875" style="1"/>
    <col min="8232" max="8232" width="4.21875" style="1" customWidth="1"/>
    <col min="8233" max="8233" width="14.44140625" style="1" bestFit="1" customWidth="1"/>
    <col min="8234" max="8234" width="15.33203125" style="1" bestFit="1" customWidth="1"/>
    <col min="8235" max="8448" width="8.88671875" style="1"/>
    <col min="8449" max="8450" width="4.44140625" style="1" customWidth="1"/>
    <col min="8451" max="8479" width="4.109375" style="1" customWidth="1"/>
    <col min="8480" max="8480" width="12.5546875" style="1" customWidth="1"/>
    <col min="8481" max="8481" width="11.33203125" style="1" customWidth="1"/>
    <col min="8482" max="8482" width="10" style="1" customWidth="1"/>
    <col min="8483" max="8483" width="9.44140625" style="1" customWidth="1"/>
    <col min="8484" max="8484" width="9.33203125" style="1" customWidth="1"/>
    <col min="8485" max="8485" width="7.21875" style="1" bestFit="1" customWidth="1"/>
    <col min="8486" max="8487" width="8.88671875" style="1"/>
    <col min="8488" max="8488" width="4.21875" style="1" customWidth="1"/>
    <col min="8489" max="8489" width="14.44140625" style="1" bestFit="1" customWidth="1"/>
    <col min="8490" max="8490" width="15.33203125" style="1" bestFit="1" customWidth="1"/>
    <col min="8491" max="8704" width="8.88671875" style="1"/>
    <col min="8705" max="8706" width="4.44140625" style="1" customWidth="1"/>
    <col min="8707" max="8735" width="4.109375" style="1" customWidth="1"/>
    <col min="8736" max="8736" width="12.5546875" style="1" customWidth="1"/>
    <col min="8737" max="8737" width="11.33203125" style="1" customWidth="1"/>
    <col min="8738" max="8738" width="10" style="1" customWidth="1"/>
    <col min="8739" max="8739" width="9.44140625" style="1" customWidth="1"/>
    <col min="8740" max="8740" width="9.33203125" style="1" customWidth="1"/>
    <col min="8741" max="8741" width="7.21875" style="1" bestFit="1" customWidth="1"/>
    <col min="8742" max="8743" width="8.88671875" style="1"/>
    <col min="8744" max="8744" width="4.21875" style="1" customWidth="1"/>
    <col min="8745" max="8745" width="14.44140625" style="1" bestFit="1" customWidth="1"/>
    <col min="8746" max="8746" width="15.33203125" style="1" bestFit="1" customWidth="1"/>
    <col min="8747" max="8960" width="8.88671875" style="1"/>
    <col min="8961" max="8962" width="4.44140625" style="1" customWidth="1"/>
    <col min="8963" max="8991" width="4.109375" style="1" customWidth="1"/>
    <col min="8992" max="8992" width="12.5546875" style="1" customWidth="1"/>
    <col min="8993" max="8993" width="11.33203125" style="1" customWidth="1"/>
    <col min="8994" max="8994" width="10" style="1" customWidth="1"/>
    <col min="8995" max="8995" width="9.44140625" style="1" customWidth="1"/>
    <col min="8996" max="8996" width="9.33203125" style="1" customWidth="1"/>
    <col min="8997" max="8997" width="7.21875" style="1" bestFit="1" customWidth="1"/>
    <col min="8998" max="8999" width="8.88671875" style="1"/>
    <col min="9000" max="9000" width="4.21875" style="1" customWidth="1"/>
    <col min="9001" max="9001" width="14.44140625" style="1" bestFit="1" customWidth="1"/>
    <col min="9002" max="9002" width="15.33203125" style="1" bestFit="1" customWidth="1"/>
    <col min="9003" max="9216" width="8.88671875" style="1"/>
    <col min="9217" max="9218" width="4.44140625" style="1" customWidth="1"/>
    <col min="9219" max="9247" width="4.109375" style="1" customWidth="1"/>
    <col min="9248" max="9248" width="12.5546875" style="1" customWidth="1"/>
    <col min="9249" max="9249" width="11.33203125" style="1" customWidth="1"/>
    <col min="9250" max="9250" width="10" style="1" customWidth="1"/>
    <col min="9251" max="9251" width="9.44140625" style="1" customWidth="1"/>
    <col min="9252" max="9252" width="9.33203125" style="1" customWidth="1"/>
    <col min="9253" max="9253" width="7.21875" style="1" bestFit="1" customWidth="1"/>
    <col min="9254" max="9255" width="8.88671875" style="1"/>
    <col min="9256" max="9256" width="4.21875" style="1" customWidth="1"/>
    <col min="9257" max="9257" width="14.44140625" style="1" bestFit="1" customWidth="1"/>
    <col min="9258" max="9258" width="15.33203125" style="1" bestFit="1" customWidth="1"/>
    <col min="9259" max="9472" width="8.88671875" style="1"/>
    <col min="9473" max="9474" width="4.44140625" style="1" customWidth="1"/>
    <col min="9475" max="9503" width="4.109375" style="1" customWidth="1"/>
    <col min="9504" max="9504" width="12.5546875" style="1" customWidth="1"/>
    <col min="9505" max="9505" width="11.33203125" style="1" customWidth="1"/>
    <col min="9506" max="9506" width="10" style="1" customWidth="1"/>
    <col min="9507" max="9507" width="9.44140625" style="1" customWidth="1"/>
    <col min="9508" max="9508" width="9.33203125" style="1" customWidth="1"/>
    <col min="9509" max="9509" width="7.21875" style="1" bestFit="1" customWidth="1"/>
    <col min="9510" max="9511" width="8.88671875" style="1"/>
    <col min="9512" max="9512" width="4.21875" style="1" customWidth="1"/>
    <col min="9513" max="9513" width="14.44140625" style="1" bestFit="1" customWidth="1"/>
    <col min="9514" max="9514" width="15.33203125" style="1" bestFit="1" customWidth="1"/>
    <col min="9515" max="9728" width="8.88671875" style="1"/>
    <col min="9729" max="9730" width="4.44140625" style="1" customWidth="1"/>
    <col min="9731" max="9759" width="4.109375" style="1" customWidth="1"/>
    <col min="9760" max="9760" width="12.5546875" style="1" customWidth="1"/>
    <col min="9761" max="9761" width="11.33203125" style="1" customWidth="1"/>
    <col min="9762" max="9762" width="10" style="1" customWidth="1"/>
    <col min="9763" max="9763" width="9.44140625" style="1" customWidth="1"/>
    <col min="9764" max="9764" width="9.33203125" style="1" customWidth="1"/>
    <col min="9765" max="9765" width="7.21875" style="1" bestFit="1" customWidth="1"/>
    <col min="9766" max="9767" width="8.88671875" style="1"/>
    <col min="9768" max="9768" width="4.21875" style="1" customWidth="1"/>
    <col min="9769" max="9769" width="14.44140625" style="1" bestFit="1" customWidth="1"/>
    <col min="9770" max="9770" width="15.33203125" style="1" bestFit="1" customWidth="1"/>
    <col min="9771" max="9984" width="8.88671875" style="1"/>
    <col min="9985" max="9986" width="4.44140625" style="1" customWidth="1"/>
    <col min="9987" max="10015" width="4.109375" style="1" customWidth="1"/>
    <col min="10016" max="10016" width="12.5546875" style="1" customWidth="1"/>
    <col min="10017" max="10017" width="11.33203125" style="1" customWidth="1"/>
    <col min="10018" max="10018" width="10" style="1" customWidth="1"/>
    <col min="10019" max="10019" width="9.44140625" style="1" customWidth="1"/>
    <col min="10020" max="10020" width="9.33203125" style="1" customWidth="1"/>
    <col min="10021" max="10021" width="7.21875" style="1" bestFit="1" customWidth="1"/>
    <col min="10022" max="10023" width="8.88671875" style="1"/>
    <col min="10024" max="10024" width="4.21875" style="1" customWidth="1"/>
    <col min="10025" max="10025" width="14.44140625" style="1" bestFit="1" customWidth="1"/>
    <col min="10026" max="10026" width="15.33203125" style="1" bestFit="1" customWidth="1"/>
    <col min="10027" max="10240" width="8.88671875" style="1"/>
    <col min="10241" max="10242" width="4.44140625" style="1" customWidth="1"/>
    <col min="10243" max="10271" width="4.109375" style="1" customWidth="1"/>
    <col min="10272" max="10272" width="12.5546875" style="1" customWidth="1"/>
    <col min="10273" max="10273" width="11.33203125" style="1" customWidth="1"/>
    <col min="10274" max="10274" width="10" style="1" customWidth="1"/>
    <col min="10275" max="10275" width="9.44140625" style="1" customWidth="1"/>
    <col min="10276" max="10276" width="9.33203125" style="1" customWidth="1"/>
    <col min="10277" max="10277" width="7.21875" style="1" bestFit="1" customWidth="1"/>
    <col min="10278" max="10279" width="8.88671875" style="1"/>
    <col min="10280" max="10280" width="4.21875" style="1" customWidth="1"/>
    <col min="10281" max="10281" width="14.44140625" style="1" bestFit="1" customWidth="1"/>
    <col min="10282" max="10282" width="15.33203125" style="1" bestFit="1" customWidth="1"/>
    <col min="10283" max="10496" width="8.88671875" style="1"/>
    <col min="10497" max="10498" width="4.44140625" style="1" customWidth="1"/>
    <col min="10499" max="10527" width="4.109375" style="1" customWidth="1"/>
    <col min="10528" max="10528" width="12.5546875" style="1" customWidth="1"/>
    <col min="10529" max="10529" width="11.33203125" style="1" customWidth="1"/>
    <col min="10530" max="10530" width="10" style="1" customWidth="1"/>
    <col min="10531" max="10531" width="9.44140625" style="1" customWidth="1"/>
    <col min="10532" max="10532" width="9.33203125" style="1" customWidth="1"/>
    <col min="10533" max="10533" width="7.21875" style="1" bestFit="1" customWidth="1"/>
    <col min="10534" max="10535" width="8.88671875" style="1"/>
    <col min="10536" max="10536" width="4.21875" style="1" customWidth="1"/>
    <col min="10537" max="10537" width="14.44140625" style="1" bestFit="1" customWidth="1"/>
    <col min="10538" max="10538" width="15.33203125" style="1" bestFit="1" customWidth="1"/>
    <col min="10539" max="10752" width="8.88671875" style="1"/>
    <col min="10753" max="10754" width="4.44140625" style="1" customWidth="1"/>
    <col min="10755" max="10783" width="4.109375" style="1" customWidth="1"/>
    <col min="10784" max="10784" width="12.5546875" style="1" customWidth="1"/>
    <col min="10785" max="10785" width="11.33203125" style="1" customWidth="1"/>
    <col min="10786" max="10786" width="10" style="1" customWidth="1"/>
    <col min="10787" max="10787" width="9.44140625" style="1" customWidth="1"/>
    <col min="10788" max="10788" width="9.33203125" style="1" customWidth="1"/>
    <col min="10789" max="10789" width="7.21875" style="1" bestFit="1" customWidth="1"/>
    <col min="10790" max="10791" width="8.88671875" style="1"/>
    <col min="10792" max="10792" width="4.21875" style="1" customWidth="1"/>
    <col min="10793" max="10793" width="14.44140625" style="1" bestFit="1" customWidth="1"/>
    <col min="10794" max="10794" width="15.33203125" style="1" bestFit="1" customWidth="1"/>
    <col min="10795" max="11008" width="8.88671875" style="1"/>
    <col min="11009" max="11010" width="4.44140625" style="1" customWidth="1"/>
    <col min="11011" max="11039" width="4.109375" style="1" customWidth="1"/>
    <col min="11040" max="11040" width="12.5546875" style="1" customWidth="1"/>
    <col min="11041" max="11041" width="11.33203125" style="1" customWidth="1"/>
    <col min="11042" max="11042" width="10" style="1" customWidth="1"/>
    <col min="11043" max="11043" width="9.44140625" style="1" customWidth="1"/>
    <col min="11044" max="11044" width="9.33203125" style="1" customWidth="1"/>
    <col min="11045" max="11045" width="7.21875" style="1" bestFit="1" customWidth="1"/>
    <col min="11046" max="11047" width="8.88671875" style="1"/>
    <col min="11048" max="11048" width="4.21875" style="1" customWidth="1"/>
    <col min="11049" max="11049" width="14.44140625" style="1" bestFit="1" customWidth="1"/>
    <col min="11050" max="11050" width="15.33203125" style="1" bestFit="1" customWidth="1"/>
    <col min="11051" max="11264" width="8.88671875" style="1"/>
    <col min="11265" max="11266" width="4.44140625" style="1" customWidth="1"/>
    <col min="11267" max="11295" width="4.109375" style="1" customWidth="1"/>
    <col min="11296" max="11296" width="12.5546875" style="1" customWidth="1"/>
    <col min="11297" max="11297" width="11.33203125" style="1" customWidth="1"/>
    <col min="11298" max="11298" width="10" style="1" customWidth="1"/>
    <col min="11299" max="11299" width="9.44140625" style="1" customWidth="1"/>
    <col min="11300" max="11300" width="9.33203125" style="1" customWidth="1"/>
    <col min="11301" max="11301" width="7.21875" style="1" bestFit="1" customWidth="1"/>
    <col min="11302" max="11303" width="8.88671875" style="1"/>
    <col min="11304" max="11304" width="4.21875" style="1" customWidth="1"/>
    <col min="11305" max="11305" width="14.44140625" style="1" bestFit="1" customWidth="1"/>
    <col min="11306" max="11306" width="15.33203125" style="1" bestFit="1" customWidth="1"/>
    <col min="11307" max="11520" width="8.88671875" style="1"/>
    <col min="11521" max="11522" width="4.44140625" style="1" customWidth="1"/>
    <col min="11523" max="11551" width="4.109375" style="1" customWidth="1"/>
    <col min="11552" max="11552" width="12.5546875" style="1" customWidth="1"/>
    <col min="11553" max="11553" width="11.33203125" style="1" customWidth="1"/>
    <col min="11554" max="11554" width="10" style="1" customWidth="1"/>
    <col min="11555" max="11555" width="9.44140625" style="1" customWidth="1"/>
    <col min="11556" max="11556" width="9.33203125" style="1" customWidth="1"/>
    <col min="11557" max="11557" width="7.21875" style="1" bestFit="1" customWidth="1"/>
    <col min="11558" max="11559" width="8.88671875" style="1"/>
    <col min="11560" max="11560" width="4.21875" style="1" customWidth="1"/>
    <col min="11561" max="11561" width="14.44140625" style="1" bestFit="1" customWidth="1"/>
    <col min="11562" max="11562" width="15.33203125" style="1" bestFit="1" customWidth="1"/>
    <col min="11563" max="11776" width="8.88671875" style="1"/>
    <col min="11777" max="11778" width="4.44140625" style="1" customWidth="1"/>
    <col min="11779" max="11807" width="4.109375" style="1" customWidth="1"/>
    <col min="11808" max="11808" width="12.5546875" style="1" customWidth="1"/>
    <col min="11809" max="11809" width="11.33203125" style="1" customWidth="1"/>
    <col min="11810" max="11810" width="10" style="1" customWidth="1"/>
    <col min="11811" max="11811" width="9.44140625" style="1" customWidth="1"/>
    <col min="11812" max="11812" width="9.33203125" style="1" customWidth="1"/>
    <col min="11813" max="11813" width="7.21875" style="1" bestFit="1" customWidth="1"/>
    <col min="11814" max="11815" width="8.88671875" style="1"/>
    <col min="11816" max="11816" width="4.21875" style="1" customWidth="1"/>
    <col min="11817" max="11817" width="14.44140625" style="1" bestFit="1" customWidth="1"/>
    <col min="11818" max="11818" width="15.33203125" style="1" bestFit="1" customWidth="1"/>
    <col min="11819" max="12032" width="8.88671875" style="1"/>
    <col min="12033" max="12034" width="4.44140625" style="1" customWidth="1"/>
    <col min="12035" max="12063" width="4.109375" style="1" customWidth="1"/>
    <col min="12064" max="12064" width="12.5546875" style="1" customWidth="1"/>
    <col min="12065" max="12065" width="11.33203125" style="1" customWidth="1"/>
    <col min="12066" max="12066" width="10" style="1" customWidth="1"/>
    <col min="12067" max="12067" width="9.44140625" style="1" customWidth="1"/>
    <col min="12068" max="12068" width="9.33203125" style="1" customWidth="1"/>
    <col min="12069" max="12069" width="7.21875" style="1" bestFit="1" customWidth="1"/>
    <col min="12070" max="12071" width="8.88671875" style="1"/>
    <col min="12072" max="12072" width="4.21875" style="1" customWidth="1"/>
    <col min="12073" max="12073" width="14.44140625" style="1" bestFit="1" customWidth="1"/>
    <col min="12074" max="12074" width="15.33203125" style="1" bestFit="1" customWidth="1"/>
    <col min="12075" max="12288" width="8.88671875" style="1"/>
    <col min="12289" max="12290" width="4.44140625" style="1" customWidth="1"/>
    <col min="12291" max="12319" width="4.109375" style="1" customWidth="1"/>
    <col min="12320" max="12320" width="12.5546875" style="1" customWidth="1"/>
    <col min="12321" max="12321" width="11.33203125" style="1" customWidth="1"/>
    <col min="12322" max="12322" width="10" style="1" customWidth="1"/>
    <col min="12323" max="12323" width="9.44140625" style="1" customWidth="1"/>
    <col min="12324" max="12324" width="9.33203125" style="1" customWidth="1"/>
    <col min="12325" max="12325" width="7.21875" style="1" bestFit="1" customWidth="1"/>
    <col min="12326" max="12327" width="8.88671875" style="1"/>
    <col min="12328" max="12328" width="4.21875" style="1" customWidth="1"/>
    <col min="12329" max="12329" width="14.44140625" style="1" bestFit="1" customWidth="1"/>
    <col min="12330" max="12330" width="15.33203125" style="1" bestFit="1" customWidth="1"/>
    <col min="12331" max="12544" width="8.88671875" style="1"/>
    <col min="12545" max="12546" width="4.44140625" style="1" customWidth="1"/>
    <col min="12547" max="12575" width="4.109375" style="1" customWidth="1"/>
    <col min="12576" max="12576" width="12.5546875" style="1" customWidth="1"/>
    <col min="12577" max="12577" width="11.33203125" style="1" customWidth="1"/>
    <col min="12578" max="12578" width="10" style="1" customWidth="1"/>
    <col min="12579" max="12579" width="9.44140625" style="1" customWidth="1"/>
    <col min="12580" max="12580" width="9.33203125" style="1" customWidth="1"/>
    <col min="12581" max="12581" width="7.21875" style="1" bestFit="1" customWidth="1"/>
    <col min="12582" max="12583" width="8.88671875" style="1"/>
    <col min="12584" max="12584" width="4.21875" style="1" customWidth="1"/>
    <col min="12585" max="12585" width="14.44140625" style="1" bestFit="1" customWidth="1"/>
    <col min="12586" max="12586" width="15.33203125" style="1" bestFit="1" customWidth="1"/>
    <col min="12587" max="12800" width="8.88671875" style="1"/>
    <col min="12801" max="12802" width="4.44140625" style="1" customWidth="1"/>
    <col min="12803" max="12831" width="4.109375" style="1" customWidth="1"/>
    <col min="12832" max="12832" width="12.5546875" style="1" customWidth="1"/>
    <col min="12833" max="12833" width="11.33203125" style="1" customWidth="1"/>
    <col min="12834" max="12834" width="10" style="1" customWidth="1"/>
    <col min="12835" max="12835" width="9.44140625" style="1" customWidth="1"/>
    <col min="12836" max="12836" width="9.33203125" style="1" customWidth="1"/>
    <col min="12837" max="12837" width="7.21875" style="1" bestFit="1" customWidth="1"/>
    <col min="12838" max="12839" width="8.88671875" style="1"/>
    <col min="12840" max="12840" width="4.21875" style="1" customWidth="1"/>
    <col min="12841" max="12841" width="14.44140625" style="1" bestFit="1" customWidth="1"/>
    <col min="12842" max="12842" width="15.33203125" style="1" bestFit="1" customWidth="1"/>
    <col min="12843" max="13056" width="8.88671875" style="1"/>
    <col min="13057" max="13058" width="4.44140625" style="1" customWidth="1"/>
    <col min="13059" max="13087" width="4.109375" style="1" customWidth="1"/>
    <col min="13088" max="13088" width="12.5546875" style="1" customWidth="1"/>
    <col min="13089" max="13089" width="11.33203125" style="1" customWidth="1"/>
    <col min="13090" max="13090" width="10" style="1" customWidth="1"/>
    <col min="13091" max="13091" width="9.44140625" style="1" customWidth="1"/>
    <col min="13092" max="13092" width="9.33203125" style="1" customWidth="1"/>
    <col min="13093" max="13093" width="7.21875" style="1" bestFit="1" customWidth="1"/>
    <col min="13094" max="13095" width="8.88671875" style="1"/>
    <col min="13096" max="13096" width="4.21875" style="1" customWidth="1"/>
    <col min="13097" max="13097" width="14.44140625" style="1" bestFit="1" customWidth="1"/>
    <col min="13098" max="13098" width="15.33203125" style="1" bestFit="1" customWidth="1"/>
    <col min="13099" max="13312" width="8.88671875" style="1"/>
    <col min="13313" max="13314" width="4.44140625" style="1" customWidth="1"/>
    <col min="13315" max="13343" width="4.109375" style="1" customWidth="1"/>
    <col min="13344" max="13344" width="12.5546875" style="1" customWidth="1"/>
    <col min="13345" max="13345" width="11.33203125" style="1" customWidth="1"/>
    <col min="13346" max="13346" width="10" style="1" customWidth="1"/>
    <col min="13347" max="13347" width="9.44140625" style="1" customWidth="1"/>
    <col min="13348" max="13348" width="9.33203125" style="1" customWidth="1"/>
    <col min="13349" max="13349" width="7.21875" style="1" bestFit="1" customWidth="1"/>
    <col min="13350" max="13351" width="8.88671875" style="1"/>
    <col min="13352" max="13352" width="4.21875" style="1" customWidth="1"/>
    <col min="13353" max="13353" width="14.44140625" style="1" bestFit="1" customWidth="1"/>
    <col min="13354" max="13354" width="15.33203125" style="1" bestFit="1" customWidth="1"/>
    <col min="13355" max="13568" width="8.88671875" style="1"/>
    <col min="13569" max="13570" width="4.44140625" style="1" customWidth="1"/>
    <col min="13571" max="13599" width="4.109375" style="1" customWidth="1"/>
    <col min="13600" max="13600" width="12.5546875" style="1" customWidth="1"/>
    <col min="13601" max="13601" width="11.33203125" style="1" customWidth="1"/>
    <col min="13602" max="13602" width="10" style="1" customWidth="1"/>
    <col min="13603" max="13603" width="9.44140625" style="1" customWidth="1"/>
    <col min="13604" max="13604" width="9.33203125" style="1" customWidth="1"/>
    <col min="13605" max="13605" width="7.21875" style="1" bestFit="1" customWidth="1"/>
    <col min="13606" max="13607" width="8.88671875" style="1"/>
    <col min="13608" max="13608" width="4.21875" style="1" customWidth="1"/>
    <col min="13609" max="13609" width="14.44140625" style="1" bestFit="1" customWidth="1"/>
    <col min="13610" max="13610" width="15.33203125" style="1" bestFit="1" customWidth="1"/>
    <col min="13611" max="13824" width="8.88671875" style="1"/>
    <col min="13825" max="13826" width="4.44140625" style="1" customWidth="1"/>
    <col min="13827" max="13855" width="4.109375" style="1" customWidth="1"/>
    <col min="13856" max="13856" width="12.5546875" style="1" customWidth="1"/>
    <col min="13857" max="13857" width="11.33203125" style="1" customWidth="1"/>
    <col min="13858" max="13858" width="10" style="1" customWidth="1"/>
    <col min="13859" max="13859" width="9.44140625" style="1" customWidth="1"/>
    <col min="13860" max="13860" width="9.33203125" style="1" customWidth="1"/>
    <col min="13861" max="13861" width="7.21875" style="1" bestFit="1" customWidth="1"/>
    <col min="13862" max="13863" width="8.88671875" style="1"/>
    <col min="13864" max="13864" width="4.21875" style="1" customWidth="1"/>
    <col min="13865" max="13865" width="14.44140625" style="1" bestFit="1" customWidth="1"/>
    <col min="13866" max="13866" width="15.33203125" style="1" bestFit="1" customWidth="1"/>
    <col min="13867" max="14080" width="8.88671875" style="1"/>
    <col min="14081" max="14082" width="4.44140625" style="1" customWidth="1"/>
    <col min="14083" max="14111" width="4.109375" style="1" customWidth="1"/>
    <col min="14112" max="14112" width="12.5546875" style="1" customWidth="1"/>
    <col min="14113" max="14113" width="11.33203125" style="1" customWidth="1"/>
    <col min="14114" max="14114" width="10" style="1" customWidth="1"/>
    <col min="14115" max="14115" width="9.44140625" style="1" customWidth="1"/>
    <col min="14116" max="14116" width="9.33203125" style="1" customWidth="1"/>
    <col min="14117" max="14117" width="7.21875" style="1" bestFit="1" customWidth="1"/>
    <col min="14118" max="14119" width="8.88671875" style="1"/>
    <col min="14120" max="14120" width="4.21875" style="1" customWidth="1"/>
    <col min="14121" max="14121" width="14.44140625" style="1" bestFit="1" customWidth="1"/>
    <col min="14122" max="14122" width="15.33203125" style="1" bestFit="1" customWidth="1"/>
    <col min="14123" max="14336" width="8.88671875" style="1"/>
    <col min="14337" max="14338" width="4.44140625" style="1" customWidth="1"/>
    <col min="14339" max="14367" width="4.109375" style="1" customWidth="1"/>
    <col min="14368" max="14368" width="12.5546875" style="1" customWidth="1"/>
    <col min="14369" max="14369" width="11.33203125" style="1" customWidth="1"/>
    <col min="14370" max="14370" width="10" style="1" customWidth="1"/>
    <col min="14371" max="14371" width="9.44140625" style="1" customWidth="1"/>
    <col min="14372" max="14372" width="9.33203125" style="1" customWidth="1"/>
    <col min="14373" max="14373" width="7.21875" style="1" bestFit="1" customWidth="1"/>
    <col min="14374" max="14375" width="8.88671875" style="1"/>
    <col min="14376" max="14376" width="4.21875" style="1" customWidth="1"/>
    <col min="14377" max="14377" width="14.44140625" style="1" bestFit="1" customWidth="1"/>
    <col min="14378" max="14378" width="15.33203125" style="1" bestFit="1" customWidth="1"/>
    <col min="14379" max="14592" width="8.88671875" style="1"/>
    <col min="14593" max="14594" width="4.44140625" style="1" customWidth="1"/>
    <col min="14595" max="14623" width="4.109375" style="1" customWidth="1"/>
    <col min="14624" max="14624" width="12.5546875" style="1" customWidth="1"/>
    <col min="14625" max="14625" width="11.33203125" style="1" customWidth="1"/>
    <col min="14626" max="14626" width="10" style="1" customWidth="1"/>
    <col min="14627" max="14627" width="9.44140625" style="1" customWidth="1"/>
    <col min="14628" max="14628" width="9.33203125" style="1" customWidth="1"/>
    <col min="14629" max="14629" width="7.21875" style="1" bestFit="1" customWidth="1"/>
    <col min="14630" max="14631" width="8.88671875" style="1"/>
    <col min="14632" max="14632" width="4.21875" style="1" customWidth="1"/>
    <col min="14633" max="14633" width="14.44140625" style="1" bestFit="1" customWidth="1"/>
    <col min="14634" max="14634" width="15.33203125" style="1" bestFit="1" customWidth="1"/>
    <col min="14635" max="14848" width="8.88671875" style="1"/>
    <col min="14849" max="14850" width="4.44140625" style="1" customWidth="1"/>
    <col min="14851" max="14879" width="4.109375" style="1" customWidth="1"/>
    <col min="14880" max="14880" width="12.5546875" style="1" customWidth="1"/>
    <col min="14881" max="14881" width="11.33203125" style="1" customWidth="1"/>
    <col min="14882" max="14882" width="10" style="1" customWidth="1"/>
    <col min="14883" max="14883" width="9.44140625" style="1" customWidth="1"/>
    <col min="14884" max="14884" width="9.33203125" style="1" customWidth="1"/>
    <col min="14885" max="14885" width="7.21875" style="1" bestFit="1" customWidth="1"/>
    <col min="14886" max="14887" width="8.88671875" style="1"/>
    <col min="14888" max="14888" width="4.21875" style="1" customWidth="1"/>
    <col min="14889" max="14889" width="14.44140625" style="1" bestFit="1" customWidth="1"/>
    <col min="14890" max="14890" width="15.33203125" style="1" bestFit="1" customWidth="1"/>
    <col min="14891" max="15104" width="8.88671875" style="1"/>
    <col min="15105" max="15106" width="4.44140625" style="1" customWidth="1"/>
    <col min="15107" max="15135" width="4.109375" style="1" customWidth="1"/>
    <col min="15136" max="15136" width="12.5546875" style="1" customWidth="1"/>
    <col min="15137" max="15137" width="11.33203125" style="1" customWidth="1"/>
    <col min="15138" max="15138" width="10" style="1" customWidth="1"/>
    <col min="15139" max="15139" width="9.44140625" style="1" customWidth="1"/>
    <col min="15140" max="15140" width="9.33203125" style="1" customWidth="1"/>
    <col min="15141" max="15141" width="7.21875" style="1" bestFit="1" customWidth="1"/>
    <col min="15142" max="15143" width="8.88671875" style="1"/>
    <col min="15144" max="15144" width="4.21875" style="1" customWidth="1"/>
    <col min="15145" max="15145" width="14.44140625" style="1" bestFit="1" customWidth="1"/>
    <col min="15146" max="15146" width="15.33203125" style="1" bestFit="1" customWidth="1"/>
    <col min="15147" max="15360" width="8.88671875" style="1"/>
    <col min="15361" max="15362" width="4.44140625" style="1" customWidth="1"/>
    <col min="15363" max="15391" width="4.109375" style="1" customWidth="1"/>
    <col min="15392" max="15392" width="12.5546875" style="1" customWidth="1"/>
    <col min="15393" max="15393" width="11.33203125" style="1" customWidth="1"/>
    <col min="15394" max="15394" width="10" style="1" customWidth="1"/>
    <col min="15395" max="15395" width="9.44140625" style="1" customWidth="1"/>
    <col min="15396" max="15396" width="9.33203125" style="1" customWidth="1"/>
    <col min="15397" max="15397" width="7.21875" style="1" bestFit="1" customWidth="1"/>
    <col min="15398" max="15399" width="8.88671875" style="1"/>
    <col min="15400" max="15400" width="4.21875" style="1" customWidth="1"/>
    <col min="15401" max="15401" width="14.44140625" style="1" bestFit="1" customWidth="1"/>
    <col min="15402" max="15402" width="15.33203125" style="1" bestFit="1" customWidth="1"/>
    <col min="15403" max="15616" width="8.88671875" style="1"/>
    <col min="15617" max="15618" width="4.44140625" style="1" customWidth="1"/>
    <col min="15619" max="15647" width="4.109375" style="1" customWidth="1"/>
    <col min="15648" max="15648" width="12.5546875" style="1" customWidth="1"/>
    <col min="15649" max="15649" width="11.33203125" style="1" customWidth="1"/>
    <col min="15650" max="15650" width="10" style="1" customWidth="1"/>
    <col min="15651" max="15651" width="9.44140625" style="1" customWidth="1"/>
    <col min="15652" max="15652" width="9.33203125" style="1" customWidth="1"/>
    <col min="15653" max="15653" width="7.21875" style="1" bestFit="1" customWidth="1"/>
    <col min="15654" max="15655" width="8.88671875" style="1"/>
    <col min="15656" max="15656" width="4.21875" style="1" customWidth="1"/>
    <col min="15657" max="15657" width="14.44140625" style="1" bestFit="1" customWidth="1"/>
    <col min="15658" max="15658" width="15.33203125" style="1" bestFit="1" customWidth="1"/>
    <col min="15659" max="15872" width="8.88671875" style="1"/>
    <col min="15873" max="15874" width="4.44140625" style="1" customWidth="1"/>
    <col min="15875" max="15903" width="4.109375" style="1" customWidth="1"/>
    <col min="15904" max="15904" width="12.5546875" style="1" customWidth="1"/>
    <col min="15905" max="15905" width="11.33203125" style="1" customWidth="1"/>
    <col min="15906" max="15906" width="10" style="1" customWidth="1"/>
    <col min="15907" max="15907" width="9.44140625" style="1" customWidth="1"/>
    <col min="15908" max="15908" width="9.33203125" style="1" customWidth="1"/>
    <col min="15909" max="15909" width="7.21875" style="1" bestFit="1" customWidth="1"/>
    <col min="15910" max="15911" width="8.88671875" style="1"/>
    <col min="15912" max="15912" width="4.21875" style="1" customWidth="1"/>
    <col min="15913" max="15913" width="14.44140625" style="1" bestFit="1" customWidth="1"/>
    <col min="15914" max="15914" width="15.33203125" style="1" bestFit="1" customWidth="1"/>
    <col min="15915" max="16128" width="8.88671875" style="1"/>
    <col min="16129" max="16130" width="4.44140625" style="1" customWidth="1"/>
    <col min="16131" max="16159" width="4.109375" style="1" customWidth="1"/>
    <col min="16160" max="16160" width="12.5546875" style="1" customWidth="1"/>
    <col min="16161" max="16161" width="11.33203125" style="1" customWidth="1"/>
    <col min="16162" max="16162" width="10" style="1" customWidth="1"/>
    <col min="16163" max="16163" width="9.44140625" style="1" customWidth="1"/>
    <col min="16164" max="16164" width="9.33203125" style="1" customWidth="1"/>
    <col min="16165" max="16165" width="7.21875" style="1" bestFit="1" customWidth="1"/>
    <col min="16166" max="16167" width="8.88671875" style="1"/>
    <col min="16168" max="16168" width="4.21875" style="1" customWidth="1"/>
    <col min="16169" max="16169" width="14.44140625" style="1" bestFit="1" customWidth="1"/>
    <col min="16170" max="16170" width="15.33203125" style="1" bestFit="1" customWidth="1"/>
    <col min="16171" max="16384" width="8.88671875" style="1"/>
  </cols>
  <sheetData>
    <row r="1" spans="1:42" ht="27.75" customHeight="1">
      <c r="A1" s="1627" t="s">
        <v>1490</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074"/>
      <c r="AF1" s="1074"/>
      <c r="AG1" s="1074"/>
      <c r="AH1" s="1074"/>
      <c r="AI1" s="1074"/>
      <c r="AJ1" s="1074"/>
      <c r="AK1" s="1074"/>
    </row>
    <row r="2" spans="1:42" ht="6" customHeight="1"/>
    <row r="3" spans="1:42" ht="19.5" customHeight="1">
      <c r="A3" s="1541" t="s">
        <v>1491</v>
      </c>
      <c r="B3" s="1541"/>
      <c r="C3" s="1541"/>
      <c r="D3" s="1541"/>
      <c r="E3" s="1541"/>
      <c r="F3" s="1153" t="str">
        <f ca="1">덩굴단1!C3</f>
        <v>양구군 양구읍 죽곡리 산102번지외 11필지</v>
      </c>
      <c r="G3" s="1153"/>
      <c r="H3" s="1153"/>
      <c r="I3" s="1153"/>
      <c r="J3" s="1153"/>
      <c r="K3" s="1153"/>
      <c r="L3" s="1153"/>
      <c r="M3" s="1153"/>
      <c r="N3" s="1153"/>
      <c r="O3" s="1153"/>
      <c r="P3" s="1153"/>
      <c r="Q3" s="113"/>
      <c r="R3" s="113"/>
      <c r="S3" s="1541" t="s">
        <v>1492</v>
      </c>
      <c r="T3" s="1541"/>
      <c r="U3" s="1541"/>
      <c r="V3" s="1075" t="s">
        <v>1493</v>
      </c>
      <c r="W3" s="1628" t="s">
        <v>1494</v>
      </c>
      <c r="X3" s="1628"/>
      <c r="AD3" s="113"/>
      <c r="AE3" s="113"/>
      <c r="AF3" s="1076" t="s">
        <v>1495</v>
      </c>
      <c r="AG3" s="1077">
        <f ca="1">F5</f>
        <v>15.8</v>
      </c>
      <c r="AH3" s="113"/>
      <c r="AI3" s="113"/>
    </row>
    <row r="4" spans="1:42" ht="19.5" customHeight="1">
      <c r="A4" s="1541" t="s">
        <v>1496</v>
      </c>
      <c r="B4" s="1541"/>
      <c r="C4" s="1541"/>
      <c r="D4" s="1541"/>
      <c r="E4" s="1541"/>
      <c r="F4" s="1629" t="str">
        <f ca="1">덩굴단1!D1</f>
        <v>1-0-1-0</v>
      </c>
      <c r="G4" s="1629"/>
      <c r="H4" s="1629"/>
      <c r="I4" s="1629"/>
      <c r="J4" s="1629"/>
      <c r="K4" s="1541" t="s">
        <v>1497</v>
      </c>
      <c r="L4" s="1541"/>
      <c r="M4" s="1541"/>
      <c r="N4" s="1630" t="s">
        <v>1498</v>
      </c>
      <c r="O4" s="1630"/>
      <c r="P4" s="1630"/>
      <c r="R4" s="113"/>
      <c r="S4" s="1541" t="s">
        <v>1499</v>
      </c>
      <c r="T4" s="1541"/>
      <c r="U4" s="1541"/>
      <c r="V4" s="1075" t="s">
        <v>1493</v>
      </c>
      <c r="W4" s="1541">
        <f>AI6</f>
        <v>16</v>
      </c>
      <c r="X4" s="1541"/>
      <c r="AF4" s="1078" t="s">
        <v>482</v>
      </c>
      <c r="AG4" s="1079">
        <f>SUM(D24,G24,J24,M24,P24,S24,V24,Y24,AB24,D36,G36,J36,M36,P36,S36,V36,Y36,AB36)</f>
        <v>0.08</v>
      </c>
      <c r="AH4" s="1075"/>
    </row>
    <row r="5" spans="1:42" ht="19.5" customHeight="1">
      <c r="A5" s="1541" t="s">
        <v>1500</v>
      </c>
      <c r="B5" s="1541"/>
      <c r="C5" s="1541"/>
      <c r="D5" s="1541"/>
      <c r="E5" s="1541"/>
      <c r="F5" s="1625">
        <f ca="1">덩굴단1!K3</f>
        <v>15.8</v>
      </c>
      <c r="G5" s="1625"/>
      <c r="H5" s="113" t="s">
        <v>4</v>
      </c>
      <c r="J5" s="1626"/>
      <c r="K5" s="1626"/>
      <c r="L5" s="1626"/>
      <c r="M5" s="1626"/>
      <c r="N5" s="1625"/>
      <c r="O5" s="1625"/>
      <c r="P5" s="113"/>
      <c r="S5" s="1541"/>
      <c r="T5" s="1541"/>
      <c r="U5" s="1541"/>
      <c r="V5" s="1075"/>
      <c r="W5" s="1075"/>
      <c r="X5" s="1541"/>
      <c r="Y5" s="1541"/>
      <c r="Z5" s="1541"/>
      <c r="AA5" s="1541"/>
      <c r="AD5" s="113"/>
      <c r="AE5" s="113"/>
      <c r="AF5" s="1076" t="s">
        <v>1501</v>
      </c>
      <c r="AG5" s="1080">
        <f ca="1">AG6*AG3</f>
        <v>3160</v>
      </c>
      <c r="AH5" s="1075"/>
      <c r="AI5" s="1541"/>
      <c r="AJ5" s="1541"/>
      <c r="AK5" s="1541"/>
    </row>
    <row r="6" spans="1:42" ht="19.5" customHeight="1">
      <c r="A6" s="113"/>
      <c r="B6" s="113"/>
      <c r="C6" s="113"/>
      <c r="D6" s="113"/>
      <c r="E6" s="113"/>
      <c r="J6" s="113"/>
      <c r="K6" s="113"/>
      <c r="L6" s="113"/>
      <c r="M6" s="113"/>
      <c r="T6" s="1075"/>
      <c r="U6" s="1075"/>
      <c r="V6" s="1075"/>
      <c r="W6" s="1075"/>
      <c r="X6" s="1541"/>
      <c r="Y6" s="1541"/>
      <c r="Z6" s="1541"/>
      <c r="AA6" s="1541"/>
      <c r="AF6" s="1078" t="s">
        <v>477</v>
      </c>
      <c r="AG6" s="1081">
        <f>V10</f>
        <v>200</v>
      </c>
      <c r="AH6" s="1075" t="s">
        <v>1502</v>
      </c>
      <c r="AI6" s="1075">
        <f>COUNT(D24,G24,J24,M24,P24,S24,V24,Y24,AB24,D36,G36,J36,M36,P36,S36,V36,Y36,AB36)</f>
        <v>16</v>
      </c>
      <c r="AJ6" s="1075"/>
      <c r="AK6" s="1082" t="e">
        <f ca="1">ROUD(AJ6/$AG$4,0)</f>
        <v>#NAME?</v>
      </c>
    </row>
    <row r="7" spans="1:42" ht="5.0999999999999996" customHeight="1" thickBot="1">
      <c r="AF7" s="1082"/>
      <c r="AI7" s="1075"/>
    </row>
    <row r="8" spans="1:42" s="1087" customFormat="1" ht="22.5" customHeight="1">
      <c r="A8" s="1596" t="s">
        <v>509</v>
      </c>
      <c r="B8" s="1597"/>
      <c r="C8" s="1598"/>
      <c r="D8" s="1598"/>
      <c r="E8" s="1598"/>
      <c r="F8" s="1600" t="s">
        <v>1503</v>
      </c>
      <c r="G8" s="1600"/>
      <c r="H8" s="1600"/>
      <c r="I8" s="1600"/>
      <c r="J8" s="1600"/>
      <c r="K8" s="1600"/>
      <c r="L8" s="1600"/>
      <c r="M8" s="1600"/>
      <c r="N8" s="1602" t="s">
        <v>1504</v>
      </c>
      <c r="O8" s="1602"/>
      <c r="P8" s="1602"/>
      <c r="Q8" s="1602"/>
      <c r="R8" s="1602"/>
      <c r="S8" s="1602"/>
      <c r="T8" s="1602"/>
      <c r="U8" s="1602"/>
      <c r="V8" s="1600" t="s">
        <v>1505</v>
      </c>
      <c r="W8" s="1600"/>
      <c r="X8" s="1600"/>
      <c r="Y8" s="1600"/>
      <c r="Z8" s="1600"/>
      <c r="AA8" s="1600"/>
      <c r="AB8" s="1600"/>
      <c r="AC8" s="1604"/>
      <c r="AD8" s="1605"/>
      <c r="AE8" s="1083"/>
      <c r="AF8" s="1084" t="s">
        <v>1506</v>
      </c>
      <c r="AG8" s="1085">
        <f>AI8/AJ8</f>
        <v>24.5</v>
      </c>
      <c r="AH8" s="1083" t="s">
        <v>1507</v>
      </c>
      <c r="AI8" s="1086">
        <f>SUM(D25,G25,J25,M25,P25,S25,V25,Y25,AB25,D37,G37,J37,M37,P37,S37,V37,Y37,AB37)</f>
        <v>49</v>
      </c>
      <c r="AJ8" s="1083">
        <f>COUNTA(D25,G25,J25,M25,P25,S25,V25,Y25,AB25,D37,G37,J37,M37,P37,S37,V37,Y37,AB37)</f>
        <v>2</v>
      </c>
      <c r="AK8" s="1083"/>
      <c r="AN8" s="1088">
        <v>1</v>
      </c>
      <c r="AO8" s="1089">
        <f>D27</f>
        <v>290691</v>
      </c>
      <c r="AP8" s="1089">
        <f>G27</f>
        <v>290713</v>
      </c>
    </row>
    <row r="9" spans="1:42" s="1087" customFormat="1" ht="27" customHeight="1">
      <c r="A9" s="1588"/>
      <c r="B9" s="1536"/>
      <c r="C9" s="1599"/>
      <c r="D9" s="1599"/>
      <c r="E9" s="1599"/>
      <c r="F9" s="1601"/>
      <c r="G9" s="1601"/>
      <c r="H9" s="1601"/>
      <c r="I9" s="1601"/>
      <c r="J9" s="1601"/>
      <c r="K9" s="1601"/>
      <c r="L9" s="1601"/>
      <c r="M9" s="1601"/>
      <c r="N9" s="1603"/>
      <c r="O9" s="1603"/>
      <c r="P9" s="1603"/>
      <c r="Q9" s="1603"/>
      <c r="R9" s="1603"/>
      <c r="S9" s="1603"/>
      <c r="T9" s="1603"/>
      <c r="U9" s="1603"/>
      <c r="V9" s="1601"/>
      <c r="W9" s="1601"/>
      <c r="X9" s="1601"/>
      <c r="Y9" s="1601"/>
      <c r="Z9" s="1601"/>
      <c r="AA9" s="1601"/>
      <c r="AB9" s="1601"/>
      <c r="AC9" s="1606"/>
      <c r="AD9" s="1607"/>
      <c r="AE9" s="113"/>
      <c r="AF9" s="1076" t="s">
        <v>1508</v>
      </c>
      <c r="AG9" s="1076">
        <v>0</v>
      </c>
      <c r="AH9" s="1608" t="s">
        <v>1509</v>
      </c>
      <c r="AI9" s="1609"/>
      <c r="AJ9" s="1609"/>
      <c r="AK9" s="1609"/>
      <c r="AL9" s="1609"/>
      <c r="AM9" s="1609"/>
      <c r="AN9" s="1088">
        <v>2</v>
      </c>
      <c r="AO9" s="1089">
        <f>G27</f>
        <v>290713</v>
      </c>
      <c r="AP9" s="1089">
        <f>G28</f>
        <v>615351</v>
      </c>
    </row>
    <row r="10" spans="1:42" s="1087" customFormat="1" ht="20.100000000000001" customHeight="1">
      <c r="A10" s="1610" t="s">
        <v>1510</v>
      </c>
      <c r="B10" s="1611"/>
      <c r="C10" s="1535" t="s">
        <v>1511</v>
      </c>
      <c r="D10" s="1574"/>
      <c r="E10" s="1536"/>
      <c r="F10" s="1535">
        <f>SUM(D29,G29,J29,M29,P29,S29,V29,Y29,AB29,D41,G41,J41,M41,P41,S41,V41,Y41,AB41)</f>
        <v>16</v>
      </c>
      <c r="G10" s="1574"/>
      <c r="H10" s="1574"/>
      <c r="I10" s="1574"/>
      <c r="J10" s="1574"/>
      <c r="K10" s="1574"/>
      <c r="L10" s="1574"/>
      <c r="M10" s="1536"/>
      <c r="N10" s="1616">
        <f>AG4</f>
        <v>0.08</v>
      </c>
      <c r="O10" s="1617"/>
      <c r="P10" s="1617"/>
      <c r="Q10" s="1617"/>
      <c r="R10" s="1617"/>
      <c r="S10" s="1617"/>
      <c r="T10" s="1617"/>
      <c r="U10" s="1618"/>
      <c r="V10" s="1535">
        <f>INT(F10/N10)</f>
        <v>200</v>
      </c>
      <c r="W10" s="1574"/>
      <c r="X10" s="1574"/>
      <c r="Y10" s="1574"/>
      <c r="Z10" s="1574"/>
      <c r="AA10" s="1574"/>
      <c r="AB10" s="1574"/>
      <c r="AC10" s="1574"/>
      <c r="AD10" s="1575"/>
      <c r="AE10" s="1090"/>
      <c r="AF10" s="1091"/>
      <c r="AG10" s="1090"/>
      <c r="AH10" s="1090"/>
      <c r="AI10" s="1090"/>
      <c r="AJ10" s="1091"/>
      <c r="AK10" s="1090"/>
      <c r="AN10" s="1088">
        <v>3</v>
      </c>
      <c r="AO10" s="1089">
        <f>J27</f>
        <v>290673</v>
      </c>
      <c r="AP10" s="1089">
        <f>J28</f>
        <v>615237</v>
      </c>
    </row>
    <row r="11" spans="1:42" s="1087" customFormat="1" ht="20.100000000000001" customHeight="1">
      <c r="A11" s="1612"/>
      <c r="B11" s="1613"/>
      <c r="C11" s="1535" t="s">
        <v>1512</v>
      </c>
      <c r="D11" s="1574"/>
      <c r="E11" s="1536"/>
      <c r="F11" s="1535">
        <f>SUM(D30,G30,J30,M30,P30,S30,V30,Y30,AB30,D42,G42,J42,M42,P42,S42,V42,Y42,AB42)</f>
        <v>7</v>
      </c>
      <c r="G11" s="1574"/>
      <c r="H11" s="1574"/>
      <c r="I11" s="1574"/>
      <c r="J11" s="1574"/>
      <c r="K11" s="1574"/>
      <c r="L11" s="1574"/>
      <c r="M11" s="1536"/>
      <c r="N11" s="1619"/>
      <c r="O11" s="1620"/>
      <c r="P11" s="1620"/>
      <c r="Q11" s="1620"/>
      <c r="R11" s="1620"/>
      <c r="S11" s="1620"/>
      <c r="T11" s="1620"/>
      <c r="U11" s="1621"/>
      <c r="V11" s="1535">
        <f>INT(F11/N10)</f>
        <v>87</v>
      </c>
      <c r="W11" s="1574"/>
      <c r="X11" s="1574"/>
      <c r="Y11" s="1574"/>
      <c r="Z11" s="1574"/>
      <c r="AA11" s="1574"/>
      <c r="AB11" s="1574"/>
      <c r="AC11" s="1574"/>
      <c r="AD11" s="1575"/>
      <c r="AE11" s="1092"/>
      <c r="AF11" s="1092"/>
      <c r="AG11" s="1092"/>
      <c r="AH11" s="1092"/>
      <c r="AI11" s="1092"/>
      <c r="AJ11" s="1092" t="str">
        <f t="shared" ref="AJ11:AJ19" si="0">IF(SUM(C11,G11,K11,O11,S11,W11,AA11,AF11)=0,"",SUM(C11,G11,K11,O11,S11,W11,AA11,AF11))</f>
        <v/>
      </c>
      <c r="AK11" s="1092" t="str">
        <f t="shared" ref="AK11:AK19" si="1">IF(SUM(E11,I11,M11,Q11,U11,O11,AD11,AH11)=0,"",SUM(E11,I11,M11,Q11,U11,O11,AD11,AH11))</f>
        <v/>
      </c>
      <c r="AN11" s="1088">
        <v>4</v>
      </c>
      <c r="AO11" s="1089">
        <f>M27</f>
        <v>290789</v>
      </c>
      <c r="AP11" s="1089">
        <f>M28</f>
        <v>615250</v>
      </c>
    </row>
    <row r="12" spans="1:42" s="1087" customFormat="1" ht="20.100000000000001" customHeight="1">
      <c r="A12" s="1612"/>
      <c r="B12" s="1613"/>
      <c r="C12" s="1535" t="s">
        <v>1513</v>
      </c>
      <c r="D12" s="1574"/>
      <c r="E12" s="1536"/>
      <c r="F12" s="1535">
        <f>SUM(D31,G31,J31,M31,P31,S31,V31,Y31,AB31,D43,G43,J43,M43,P43,S43,V43,Y43,AB43)</f>
        <v>0</v>
      </c>
      <c r="G12" s="1574"/>
      <c r="H12" s="1574"/>
      <c r="I12" s="1574"/>
      <c r="J12" s="1574"/>
      <c r="K12" s="1574"/>
      <c r="L12" s="1574"/>
      <c r="M12" s="1536"/>
      <c r="N12" s="1619"/>
      <c r="O12" s="1620"/>
      <c r="P12" s="1620"/>
      <c r="Q12" s="1620"/>
      <c r="R12" s="1620"/>
      <c r="S12" s="1620"/>
      <c r="T12" s="1620"/>
      <c r="U12" s="1621"/>
      <c r="V12" s="1535">
        <f>INT(F12/N10)</f>
        <v>0</v>
      </c>
      <c r="W12" s="1574"/>
      <c r="X12" s="1574"/>
      <c r="Y12" s="1574"/>
      <c r="Z12" s="1574"/>
      <c r="AA12" s="1574"/>
      <c r="AB12" s="1574"/>
      <c r="AC12" s="1574"/>
      <c r="AD12" s="1575"/>
      <c r="AE12" s="1092"/>
      <c r="AF12" s="1092"/>
      <c r="AG12" s="1092"/>
      <c r="AH12" s="1092"/>
      <c r="AI12" s="1092"/>
      <c r="AJ12" s="1092"/>
      <c r="AK12" s="1092"/>
      <c r="AN12" s="1088"/>
      <c r="AO12" s="1089"/>
      <c r="AP12" s="1089"/>
    </row>
    <row r="13" spans="1:42" s="1087" customFormat="1" ht="20.100000000000001" customHeight="1">
      <c r="A13" s="1614"/>
      <c r="B13" s="1615"/>
      <c r="C13" s="1535" t="s">
        <v>155</v>
      </c>
      <c r="D13" s="1574"/>
      <c r="E13" s="1536"/>
      <c r="F13" s="1535">
        <f>SUM(F10:M12)</f>
        <v>23</v>
      </c>
      <c r="G13" s="1574"/>
      <c r="H13" s="1574"/>
      <c r="I13" s="1574"/>
      <c r="J13" s="1574"/>
      <c r="K13" s="1574"/>
      <c r="L13" s="1574"/>
      <c r="M13" s="1536"/>
      <c r="N13" s="1622"/>
      <c r="O13" s="1623"/>
      <c r="P13" s="1623"/>
      <c r="Q13" s="1623"/>
      <c r="R13" s="1623"/>
      <c r="S13" s="1623"/>
      <c r="T13" s="1623"/>
      <c r="U13" s="1624"/>
      <c r="V13" s="1535">
        <f>SUM(V10:AD12)</f>
        <v>287</v>
      </c>
      <c r="W13" s="1574"/>
      <c r="X13" s="1574"/>
      <c r="Y13" s="1574"/>
      <c r="Z13" s="1574"/>
      <c r="AA13" s="1574"/>
      <c r="AB13" s="1574"/>
      <c r="AC13" s="1574"/>
      <c r="AD13" s="1575"/>
      <c r="AE13" s="1092"/>
      <c r="AF13" s="1092"/>
      <c r="AG13" s="1092"/>
      <c r="AH13" s="1092"/>
      <c r="AI13" s="1092"/>
      <c r="AJ13" s="1092" t="str">
        <f t="shared" si="0"/>
        <v/>
      </c>
      <c r="AK13" s="1092" t="str">
        <f t="shared" si="1"/>
        <v/>
      </c>
      <c r="AN13" s="1088">
        <v>5</v>
      </c>
      <c r="AO13" s="1089">
        <f>P27</f>
        <v>290784</v>
      </c>
      <c r="AP13" s="1089">
        <f>P28</f>
        <v>615372</v>
      </c>
    </row>
    <row r="14" spans="1:42" s="1087" customFormat="1" ht="20.100000000000001" customHeight="1">
      <c r="A14" s="1588" t="s">
        <v>1508</v>
      </c>
      <c r="B14" s="1536"/>
      <c r="C14" s="1589"/>
      <c r="D14" s="1589"/>
      <c r="E14" s="1589"/>
      <c r="F14" s="1571" t="s">
        <v>1514</v>
      </c>
      <c r="G14" s="1572"/>
      <c r="H14" s="1572"/>
      <c r="I14" s="1572"/>
      <c r="J14" s="1572"/>
      <c r="K14" s="1572"/>
      <c r="L14" s="1572"/>
      <c r="M14" s="1572"/>
      <c r="N14" s="1572"/>
      <c r="O14" s="1572"/>
      <c r="P14" s="1572"/>
      <c r="Q14" s="1572"/>
      <c r="R14" s="1572"/>
      <c r="S14" s="1572"/>
      <c r="T14" s="1572"/>
      <c r="U14" s="1572"/>
      <c r="V14" s="1572"/>
      <c r="W14" s="1572"/>
      <c r="X14" s="1572"/>
      <c r="Y14" s="1572"/>
      <c r="Z14" s="1572"/>
      <c r="AA14" s="1572"/>
      <c r="AB14" s="1572"/>
      <c r="AC14" s="1572"/>
      <c r="AD14" s="1595"/>
      <c r="AE14" s="1092"/>
      <c r="AF14" s="1092"/>
      <c r="AG14" s="1092">
        <v>4</v>
      </c>
      <c r="AH14" s="1092"/>
      <c r="AI14" s="1092"/>
      <c r="AJ14" s="1092" t="str">
        <f t="shared" si="0"/>
        <v/>
      </c>
      <c r="AK14" s="1092" t="str">
        <f t="shared" si="1"/>
        <v/>
      </c>
      <c r="AN14" s="1088">
        <v>6</v>
      </c>
      <c r="AO14" s="1089">
        <f>S27</f>
        <v>290889</v>
      </c>
      <c r="AP14" s="1089">
        <f>S28</f>
        <v>615376</v>
      </c>
    </row>
    <row r="15" spans="1:42" s="1087" customFormat="1" ht="20.100000000000001" customHeight="1">
      <c r="A15" s="1590"/>
      <c r="B15" s="1591"/>
      <c r="C15" s="1589"/>
      <c r="D15" s="1589"/>
      <c r="E15" s="1589"/>
      <c r="F15" s="1568" t="s">
        <v>178</v>
      </c>
      <c r="G15" s="1569"/>
      <c r="H15" s="1569"/>
      <c r="I15" s="1569"/>
      <c r="J15" s="1569"/>
      <c r="K15" s="1569"/>
      <c r="L15" s="1569"/>
      <c r="M15" s="1570"/>
      <c r="N15" s="1571" t="str">
        <f>덩굴단1!C107</f>
        <v>중(15-30도이하)</v>
      </c>
      <c r="O15" s="1572"/>
      <c r="P15" s="1572"/>
      <c r="Q15" s="1572"/>
      <c r="R15" s="1572"/>
      <c r="S15" s="1572"/>
      <c r="T15" s="1572"/>
      <c r="U15" s="1573"/>
      <c r="V15" s="1565">
        <f>덩굴단1!I107</f>
        <v>5</v>
      </c>
      <c r="W15" s="1566"/>
      <c r="X15" s="1566"/>
      <c r="Y15" s="1566"/>
      <c r="Z15" s="1566"/>
      <c r="AA15" s="1566"/>
      <c r="AB15" s="1566"/>
      <c r="AC15" s="1566"/>
      <c r="AD15" s="1567"/>
      <c r="AE15" s="1092"/>
      <c r="AF15" s="1092"/>
      <c r="AG15" s="1092">
        <v>1</v>
      </c>
      <c r="AH15" s="1092"/>
      <c r="AI15" s="1092"/>
      <c r="AJ15" s="1092" t="str">
        <f t="shared" si="0"/>
        <v/>
      </c>
      <c r="AK15" s="1092" t="str">
        <f t="shared" si="1"/>
        <v/>
      </c>
      <c r="AN15" s="1088">
        <v>7</v>
      </c>
      <c r="AO15" s="1089">
        <f>V27</f>
        <v>290947</v>
      </c>
      <c r="AP15" s="1089">
        <f>V28</f>
        <v>615393</v>
      </c>
    </row>
    <row r="16" spans="1:42" s="1087" customFormat="1" ht="20.100000000000001" customHeight="1">
      <c r="A16" s="1590"/>
      <c r="B16" s="1591"/>
      <c r="C16" s="1589"/>
      <c r="D16" s="1589"/>
      <c r="E16" s="1589"/>
      <c r="F16" s="1568" t="s">
        <v>1435</v>
      </c>
      <c r="G16" s="1569"/>
      <c r="H16" s="1569"/>
      <c r="I16" s="1569"/>
      <c r="J16" s="1569"/>
      <c r="K16" s="1569"/>
      <c r="L16" s="1569"/>
      <c r="M16" s="1570"/>
      <c r="N16" s="1571" t="str">
        <f>덩굴단1!C110</f>
        <v>6월-9월</v>
      </c>
      <c r="O16" s="1572"/>
      <c r="P16" s="1572"/>
      <c r="Q16" s="1572"/>
      <c r="R16" s="1572"/>
      <c r="S16" s="1572"/>
      <c r="T16" s="1572"/>
      <c r="U16" s="1573"/>
      <c r="V16" s="1565">
        <f>덩굴단1!I110</f>
        <v>10</v>
      </c>
      <c r="W16" s="1566"/>
      <c r="X16" s="1566"/>
      <c r="Y16" s="1566"/>
      <c r="Z16" s="1566"/>
      <c r="AA16" s="1566"/>
      <c r="AB16" s="1566"/>
      <c r="AC16" s="1566"/>
      <c r="AD16" s="1567"/>
      <c r="AE16" s="1092"/>
      <c r="AF16" s="1092"/>
      <c r="AG16" s="1092">
        <v>1</v>
      </c>
      <c r="AH16" s="1092"/>
      <c r="AI16" s="1092"/>
      <c r="AJ16" s="1092"/>
      <c r="AK16" s="1092"/>
      <c r="AN16" s="1088">
        <v>8</v>
      </c>
      <c r="AO16" s="1089">
        <f>Y27</f>
        <v>290876</v>
      </c>
      <c r="AP16" s="1089">
        <f>Y28</f>
        <v>615278</v>
      </c>
    </row>
    <row r="17" spans="1:43" s="1087" customFormat="1" ht="20.100000000000001" customHeight="1">
      <c r="A17" s="1590"/>
      <c r="B17" s="1591"/>
      <c r="C17" s="1589"/>
      <c r="D17" s="1589"/>
      <c r="E17" s="1589"/>
      <c r="F17" s="1568" t="s">
        <v>1445</v>
      </c>
      <c r="G17" s="1569"/>
      <c r="H17" s="1569"/>
      <c r="I17" s="1569"/>
      <c r="J17" s="1569"/>
      <c r="K17" s="1569"/>
      <c r="L17" s="1569"/>
      <c r="M17" s="1570"/>
      <c r="N17" s="1571" t="str">
        <f>덩굴단1!C113</f>
        <v>평균면적 3ha이상</v>
      </c>
      <c r="O17" s="1572"/>
      <c r="P17" s="1572"/>
      <c r="Q17" s="1572"/>
      <c r="R17" s="1572"/>
      <c r="S17" s="1572"/>
      <c r="T17" s="1572"/>
      <c r="U17" s="1573"/>
      <c r="V17" s="1565">
        <f>덩굴단1!I113</f>
        <v>0</v>
      </c>
      <c r="W17" s="1566"/>
      <c r="X17" s="1566"/>
      <c r="Y17" s="1566"/>
      <c r="Z17" s="1566"/>
      <c r="AA17" s="1566"/>
      <c r="AB17" s="1566"/>
      <c r="AC17" s="1566"/>
      <c r="AD17" s="1567"/>
      <c r="AE17" s="1092"/>
      <c r="AF17" s="1092"/>
      <c r="AG17" s="1092">
        <v>1</v>
      </c>
      <c r="AH17" s="1092"/>
      <c r="AI17" s="1092"/>
      <c r="AJ17" s="1092" t="str">
        <f t="shared" si="0"/>
        <v/>
      </c>
      <c r="AK17" s="1092" t="str">
        <f t="shared" si="1"/>
        <v/>
      </c>
      <c r="AN17" s="1088">
        <v>9</v>
      </c>
      <c r="AO17" s="1089">
        <f>AB27</f>
        <v>291069</v>
      </c>
      <c r="AP17" s="1089">
        <f>AB28</f>
        <v>615354</v>
      </c>
    </row>
    <row r="18" spans="1:43" s="1087" customFormat="1" ht="20.100000000000001" customHeight="1">
      <c r="A18" s="1590"/>
      <c r="B18" s="1591"/>
      <c r="C18" s="1589"/>
      <c r="D18" s="1589"/>
      <c r="E18" s="1589"/>
      <c r="F18" s="1568" t="s">
        <v>1442</v>
      </c>
      <c r="G18" s="1569"/>
      <c r="H18" s="1569"/>
      <c r="I18" s="1569"/>
      <c r="J18" s="1569"/>
      <c r="K18" s="1569"/>
      <c r="L18" s="1569"/>
      <c r="M18" s="1570"/>
      <c r="N18" s="1571" t="str">
        <f>덩굴단1!C115</f>
        <v>보행이 용이하다</v>
      </c>
      <c r="O18" s="1572"/>
      <c r="P18" s="1572"/>
      <c r="Q18" s="1572"/>
      <c r="R18" s="1572"/>
      <c r="S18" s="1572"/>
      <c r="T18" s="1572"/>
      <c r="U18" s="1573"/>
      <c r="V18" s="1565">
        <f>덩굴단1!I115</f>
        <v>0</v>
      </c>
      <c r="W18" s="1566"/>
      <c r="X18" s="1566"/>
      <c r="Y18" s="1566"/>
      <c r="Z18" s="1566"/>
      <c r="AA18" s="1566"/>
      <c r="AB18" s="1566"/>
      <c r="AC18" s="1566"/>
      <c r="AD18" s="1567"/>
      <c r="AE18" s="1092"/>
      <c r="AF18" s="1092"/>
      <c r="AG18" s="1092">
        <v>4</v>
      </c>
      <c r="AH18" s="1092"/>
      <c r="AI18" s="1092"/>
      <c r="AJ18" s="1092" t="str">
        <f t="shared" si="0"/>
        <v/>
      </c>
      <c r="AK18" s="1092" t="str">
        <f t="shared" si="1"/>
        <v/>
      </c>
      <c r="AN18" s="1088">
        <v>10</v>
      </c>
      <c r="AO18" s="1089">
        <f>D39</f>
        <v>291153</v>
      </c>
      <c r="AP18" s="1089">
        <f>D40</f>
        <v>615303</v>
      </c>
    </row>
    <row r="19" spans="1:43" s="1087" customFormat="1" ht="20.100000000000001" customHeight="1" thickBot="1">
      <c r="A19" s="1592"/>
      <c r="B19" s="1593"/>
      <c r="C19" s="1594"/>
      <c r="D19" s="1594"/>
      <c r="E19" s="1594"/>
      <c r="F19" s="1576" t="s">
        <v>1453</v>
      </c>
      <c r="G19" s="1577"/>
      <c r="H19" s="1577"/>
      <c r="I19" s="1577"/>
      <c r="J19" s="1577"/>
      <c r="K19" s="1577"/>
      <c r="L19" s="1577"/>
      <c r="M19" s="1578"/>
      <c r="N19" s="1579" t="str">
        <f>덩굴단1!C116</f>
        <v>장애물이 거의 없음</v>
      </c>
      <c r="O19" s="1580"/>
      <c r="P19" s="1580"/>
      <c r="Q19" s="1580"/>
      <c r="R19" s="1580"/>
      <c r="S19" s="1580"/>
      <c r="T19" s="1580"/>
      <c r="U19" s="1581"/>
      <c r="V19" s="1582">
        <f>덩굴단1!I116</f>
        <v>0</v>
      </c>
      <c r="W19" s="1583"/>
      <c r="X19" s="1583"/>
      <c r="Y19" s="1583"/>
      <c r="Z19" s="1583"/>
      <c r="AA19" s="1583"/>
      <c r="AB19" s="1583"/>
      <c r="AC19" s="1583"/>
      <c r="AD19" s="1584"/>
      <c r="AE19" s="1092"/>
      <c r="AF19" s="1092"/>
      <c r="AG19" s="1092"/>
      <c r="AH19" s="1092"/>
      <c r="AI19" s="1092"/>
      <c r="AJ19" s="1092" t="str">
        <f t="shared" si="0"/>
        <v/>
      </c>
      <c r="AK19" s="1092" t="str">
        <f t="shared" si="1"/>
        <v/>
      </c>
      <c r="AN19" s="1088">
        <v>11</v>
      </c>
      <c r="AO19" s="1089">
        <f>G39</f>
        <v>291187</v>
      </c>
      <c r="AP19" s="1089">
        <f>G40</f>
        <v>615248</v>
      </c>
    </row>
    <row r="20" spans="1:43" ht="27.75" customHeight="1">
      <c r="A20" s="1585" t="s">
        <v>1515</v>
      </c>
      <c r="B20" s="1586"/>
      <c r="C20" s="1586"/>
      <c r="D20" s="1586"/>
      <c r="E20" s="1586"/>
      <c r="F20" s="1586"/>
      <c r="G20" s="1586"/>
      <c r="H20" s="1586"/>
      <c r="I20" s="1586"/>
      <c r="J20" s="1586"/>
      <c r="K20" s="1586"/>
      <c r="L20" s="1586"/>
      <c r="M20" s="1586"/>
      <c r="N20" s="1586"/>
      <c r="O20" s="1586"/>
      <c r="P20" s="1586"/>
      <c r="Q20" s="1586"/>
      <c r="R20" s="1586"/>
      <c r="S20" s="1586"/>
      <c r="T20" s="1586"/>
      <c r="U20" s="1586"/>
      <c r="V20" s="1586"/>
      <c r="W20" s="1586"/>
      <c r="X20" s="1586"/>
      <c r="Y20" s="1586"/>
      <c r="Z20" s="1586"/>
      <c r="AA20" s="1586"/>
      <c r="AB20" s="1586"/>
      <c r="AC20" s="1586"/>
      <c r="AD20" s="1587"/>
      <c r="AE20" s="1074"/>
      <c r="AF20" s="1074"/>
      <c r="AG20" s="1074"/>
      <c r="AH20" s="1074"/>
      <c r="AI20" s="1074"/>
      <c r="AJ20" s="1074"/>
      <c r="AK20" s="1074"/>
      <c r="AN20" s="1088">
        <v>12</v>
      </c>
      <c r="AO20" s="1089">
        <f>J39</f>
        <v>291220</v>
      </c>
      <c r="AP20" s="1089">
        <f>J40</f>
        <v>615190</v>
      </c>
      <c r="AQ20" s="1087"/>
    </row>
    <row r="21" spans="1:43" ht="6" customHeight="1">
      <c r="A21" s="1093"/>
      <c r="AD21" s="1094"/>
      <c r="AN21" s="1088">
        <v>13</v>
      </c>
      <c r="AO21" s="1089">
        <f>M39</f>
        <v>291134</v>
      </c>
      <c r="AP21" s="1089">
        <f>M40</f>
        <v>615138</v>
      </c>
      <c r="AQ21" s="1087"/>
    </row>
    <row r="22" spans="1:43" ht="21" customHeight="1">
      <c r="A22" s="1559" t="s">
        <v>1516</v>
      </c>
      <c r="B22" s="1560"/>
      <c r="C22" s="1560"/>
      <c r="D22" s="1545">
        <v>1</v>
      </c>
      <c r="E22" s="1545"/>
      <c r="F22" s="1545"/>
      <c r="G22" s="1545">
        <v>2</v>
      </c>
      <c r="H22" s="1545"/>
      <c r="I22" s="1545"/>
      <c r="J22" s="1545">
        <v>3</v>
      </c>
      <c r="K22" s="1545"/>
      <c r="L22" s="1545"/>
      <c r="M22" s="1545">
        <v>4</v>
      </c>
      <c r="N22" s="1545"/>
      <c r="O22" s="1545"/>
      <c r="P22" s="1545">
        <v>5</v>
      </c>
      <c r="Q22" s="1545"/>
      <c r="R22" s="1545"/>
      <c r="S22" s="1545">
        <v>6</v>
      </c>
      <c r="T22" s="1545"/>
      <c r="U22" s="1545"/>
      <c r="V22" s="1545">
        <v>7</v>
      </c>
      <c r="W22" s="1545"/>
      <c r="X22" s="1545"/>
      <c r="Y22" s="1545">
        <v>8</v>
      </c>
      <c r="Z22" s="1545"/>
      <c r="AA22" s="1545"/>
      <c r="AB22" s="1545">
        <v>9</v>
      </c>
      <c r="AC22" s="1545"/>
      <c r="AD22" s="1552"/>
      <c r="AE22" s="113"/>
      <c r="AF22" s="113"/>
      <c r="AG22" s="113"/>
      <c r="AH22" s="1541"/>
      <c r="AI22" s="1541"/>
      <c r="AN22" s="1088">
        <v>14</v>
      </c>
      <c r="AO22" s="1089">
        <f>P39</f>
        <v>291103</v>
      </c>
      <c r="AP22" s="1089">
        <f>P40</f>
        <v>615062</v>
      </c>
      <c r="AQ22" s="1087"/>
    </row>
    <row r="23" spans="1:43" ht="21" customHeight="1" thickBot="1">
      <c r="A23" s="1561"/>
      <c r="B23" s="1562"/>
      <c r="C23" s="1562"/>
      <c r="D23" s="1553"/>
      <c r="E23" s="1553"/>
      <c r="F23" s="1553"/>
      <c r="G23" s="1553"/>
      <c r="H23" s="1553"/>
      <c r="I23" s="1553"/>
      <c r="J23" s="1553"/>
      <c r="K23" s="1553"/>
      <c r="L23" s="1553"/>
      <c r="M23" s="1553"/>
      <c r="N23" s="1553"/>
      <c r="O23" s="1553"/>
      <c r="P23" s="1553"/>
      <c r="Q23" s="1553"/>
      <c r="R23" s="1553"/>
      <c r="S23" s="1553"/>
      <c r="T23" s="1553"/>
      <c r="U23" s="1553"/>
      <c r="V23" s="1553"/>
      <c r="W23" s="1553"/>
      <c r="X23" s="1553"/>
      <c r="Y23" s="1553"/>
      <c r="Z23" s="1553"/>
      <c r="AA23" s="1553"/>
      <c r="AB23" s="1553"/>
      <c r="AC23" s="1553"/>
      <c r="AD23" s="1554"/>
      <c r="AF23" s="1075"/>
      <c r="AG23" s="1075"/>
      <c r="AH23" s="1075"/>
      <c r="AN23" s="1088">
        <v>15</v>
      </c>
      <c r="AO23" s="1089">
        <f>S39</f>
        <v>291273</v>
      </c>
      <c r="AP23" s="1089">
        <f>S40</f>
        <v>614916</v>
      </c>
      <c r="AQ23" s="1087"/>
    </row>
    <row r="24" spans="1:43" ht="21" customHeight="1" thickTop="1">
      <c r="A24" s="1548" t="s">
        <v>482</v>
      </c>
      <c r="B24" s="1549"/>
      <c r="C24" s="1549"/>
      <c r="D24" s="1550">
        <f>IF(D27="","",0.005)</f>
        <v>5.0000000000000001E-3</v>
      </c>
      <c r="E24" s="1551"/>
      <c r="F24" s="1095" t="s">
        <v>4</v>
      </c>
      <c r="G24" s="1550">
        <f>IF(G27="","",0.005)</f>
        <v>5.0000000000000001E-3</v>
      </c>
      <c r="H24" s="1551"/>
      <c r="I24" s="1095" t="s">
        <v>4</v>
      </c>
      <c r="J24" s="1550">
        <f>IF(J27="","",0.005)</f>
        <v>5.0000000000000001E-3</v>
      </c>
      <c r="K24" s="1551"/>
      <c r="L24" s="1095" t="s">
        <v>4</v>
      </c>
      <c r="M24" s="1550">
        <f>IF(M27="","",0.005)</f>
        <v>5.0000000000000001E-3</v>
      </c>
      <c r="N24" s="1551"/>
      <c r="O24" s="1095" t="s">
        <v>4</v>
      </c>
      <c r="P24" s="1550">
        <f>IF(P27="","",0.005)</f>
        <v>5.0000000000000001E-3</v>
      </c>
      <c r="Q24" s="1551"/>
      <c r="R24" s="1095" t="s">
        <v>4</v>
      </c>
      <c r="S24" s="1550">
        <f>IF(S27="","",0.005)</f>
        <v>5.0000000000000001E-3</v>
      </c>
      <c r="T24" s="1551"/>
      <c r="U24" s="1095" t="s">
        <v>4</v>
      </c>
      <c r="V24" s="1550">
        <f>IF(V27="","",0.005)</f>
        <v>5.0000000000000001E-3</v>
      </c>
      <c r="W24" s="1551"/>
      <c r="X24" s="1095" t="s">
        <v>4</v>
      </c>
      <c r="Y24" s="1550">
        <f>IF(Y27="","",0.005)</f>
        <v>5.0000000000000001E-3</v>
      </c>
      <c r="Z24" s="1551"/>
      <c r="AA24" s="1095" t="s">
        <v>4</v>
      </c>
      <c r="AB24" s="1550">
        <f>IF(AB27="","",0.005)</f>
        <v>5.0000000000000001E-3</v>
      </c>
      <c r="AC24" s="1551"/>
      <c r="AD24" s="1096" t="s">
        <v>4</v>
      </c>
      <c r="AE24" s="251"/>
      <c r="AF24" s="1097" t="s">
        <v>1517</v>
      </c>
      <c r="AG24" s="1075"/>
      <c r="AH24" s="1075"/>
      <c r="AI24" s="1082"/>
      <c r="AJ24" s="1082"/>
      <c r="AK24" s="1082"/>
      <c r="AN24" s="1088">
        <v>16</v>
      </c>
      <c r="AO24" s="1089">
        <f>V39</f>
        <v>291400</v>
      </c>
      <c r="AP24" s="1089">
        <f>V40</f>
        <v>614872</v>
      </c>
    </row>
    <row r="25" spans="1:43" ht="21" hidden="1" customHeight="1">
      <c r="A25" s="1544" t="s">
        <v>178</v>
      </c>
      <c r="B25" s="1545"/>
      <c r="C25" s="1545"/>
      <c r="D25" s="1539">
        <v>22</v>
      </c>
      <c r="E25" s="1539"/>
      <c r="F25" s="1539"/>
      <c r="G25" s="1564">
        <v>27</v>
      </c>
      <c r="H25" s="1564"/>
      <c r="I25" s="1564"/>
      <c r="J25" s="1539"/>
      <c r="K25" s="1539"/>
      <c r="L25" s="1539"/>
      <c r="M25" s="1539"/>
      <c r="N25" s="1539"/>
      <c r="O25" s="1539"/>
      <c r="P25" s="1539"/>
      <c r="Q25" s="1539"/>
      <c r="R25" s="1539"/>
      <c r="S25" s="1539"/>
      <c r="T25" s="1539"/>
      <c r="U25" s="1539"/>
      <c r="V25" s="1539"/>
      <c r="W25" s="1539"/>
      <c r="X25" s="1539"/>
      <c r="Y25" s="1539"/>
      <c r="Z25" s="1539"/>
      <c r="AA25" s="1539"/>
      <c r="AB25" s="1539"/>
      <c r="AC25" s="1539"/>
      <c r="AD25" s="1540"/>
      <c r="AF25" s="1075"/>
      <c r="AG25" s="1075"/>
      <c r="AH25" s="1075"/>
      <c r="AI25" s="1082"/>
      <c r="AJ25" s="1082"/>
      <c r="AK25" s="1082"/>
      <c r="AN25" s="1088">
        <v>17</v>
      </c>
      <c r="AO25" s="1089">
        <f>Y39</f>
        <v>0</v>
      </c>
      <c r="AP25" s="1089">
        <f>Y40</f>
        <v>0</v>
      </c>
    </row>
    <row r="26" spans="1:43" ht="21" hidden="1" customHeight="1">
      <c r="A26" s="1544"/>
      <c r="B26" s="1545"/>
      <c r="C26" s="1545"/>
      <c r="D26" s="1539"/>
      <c r="E26" s="1539"/>
      <c r="F26" s="1539"/>
      <c r="G26" s="1564"/>
      <c r="H26" s="1564"/>
      <c r="I26" s="1564"/>
      <c r="J26" s="1539"/>
      <c r="K26" s="1539"/>
      <c r="L26" s="1539"/>
      <c r="M26" s="1539"/>
      <c r="N26" s="1539"/>
      <c r="O26" s="1539"/>
      <c r="P26" s="1539"/>
      <c r="Q26" s="1539"/>
      <c r="R26" s="1539"/>
      <c r="S26" s="1539"/>
      <c r="T26" s="1539"/>
      <c r="U26" s="1539"/>
      <c r="V26" s="1539"/>
      <c r="W26" s="1539"/>
      <c r="X26" s="1539"/>
      <c r="Y26" s="1539"/>
      <c r="Z26" s="1539"/>
      <c r="AA26" s="1539"/>
      <c r="AB26" s="1539"/>
      <c r="AC26" s="1539"/>
      <c r="AD26" s="1540"/>
      <c r="AF26" s="1075"/>
      <c r="AG26" s="1075"/>
      <c r="AH26" s="1075"/>
      <c r="AI26" s="1082"/>
      <c r="AJ26" s="1082"/>
      <c r="AK26" s="1082"/>
      <c r="AN26" s="1088">
        <v>18</v>
      </c>
      <c r="AO26" s="1089">
        <f>AB39</f>
        <v>0</v>
      </c>
      <c r="AP26" s="1089">
        <f>AB40</f>
        <v>0</v>
      </c>
    </row>
    <row r="27" spans="1:43" ht="21" customHeight="1">
      <c r="A27" s="1544" t="s">
        <v>1518</v>
      </c>
      <c r="B27" s="1545"/>
      <c r="C27" s="1081" t="s">
        <v>1530</v>
      </c>
      <c r="D27" s="1546">
        <v>290691</v>
      </c>
      <c r="E27" s="1546"/>
      <c r="F27" s="1546"/>
      <c r="G27" s="1546">
        <v>290713</v>
      </c>
      <c r="H27" s="1546"/>
      <c r="I27" s="1546"/>
      <c r="J27" s="1546">
        <v>290673</v>
      </c>
      <c r="K27" s="1546"/>
      <c r="L27" s="1546"/>
      <c r="M27" s="1546">
        <v>290789</v>
      </c>
      <c r="N27" s="1546"/>
      <c r="O27" s="1546"/>
      <c r="P27" s="1546">
        <v>290784</v>
      </c>
      <c r="Q27" s="1546"/>
      <c r="R27" s="1546"/>
      <c r="S27" s="1546">
        <v>290889</v>
      </c>
      <c r="T27" s="1546"/>
      <c r="U27" s="1546"/>
      <c r="V27" s="1546">
        <v>290947</v>
      </c>
      <c r="W27" s="1546"/>
      <c r="X27" s="1546"/>
      <c r="Y27" s="1546">
        <v>290876</v>
      </c>
      <c r="Z27" s="1546"/>
      <c r="AA27" s="1546"/>
      <c r="AB27" s="1546">
        <v>291069</v>
      </c>
      <c r="AC27" s="1546"/>
      <c r="AD27" s="1546"/>
      <c r="AO27" s="1087"/>
      <c r="AP27" s="1087"/>
    </row>
    <row r="28" spans="1:43" s="1087" customFormat="1" ht="21" customHeight="1">
      <c r="A28" s="1544"/>
      <c r="B28" s="1545"/>
      <c r="C28" s="1081" t="s">
        <v>1531</v>
      </c>
      <c r="D28" s="1546">
        <v>615408</v>
      </c>
      <c r="E28" s="1546"/>
      <c r="F28" s="1546"/>
      <c r="G28" s="1546">
        <v>615351</v>
      </c>
      <c r="H28" s="1546"/>
      <c r="I28" s="1546"/>
      <c r="J28" s="1546">
        <v>615237</v>
      </c>
      <c r="K28" s="1546"/>
      <c r="L28" s="1546"/>
      <c r="M28" s="1546">
        <v>615250</v>
      </c>
      <c r="N28" s="1546"/>
      <c r="O28" s="1546"/>
      <c r="P28" s="1546">
        <v>615372</v>
      </c>
      <c r="Q28" s="1546"/>
      <c r="R28" s="1546"/>
      <c r="S28" s="1546">
        <v>615376</v>
      </c>
      <c r="T28" s="1546"/>
      <c r="U28" s="1546"/>
      <c r="V28" s="1546">
        <v>615393</v>
      </c>
      <c r="W28" s="1546"/>
      <c r="X28" s="1546"/>
      <c r="Y28" s="1546">
        <v>615278</v>
      </c>
      <c r="Z28" s="1546"/>
      <c r="AA28" s="1546"/>
      <c r="AB28" s="1546">
        <v>615354</v>
      </c>
      <c r="AC28" s="1546"/>
      <c r="AD28" s="1546"/>
      <c r="AE28" s="1083"/>
      <c r="AF28" s="1083"/>
      <c r="AG28" s="1083"/>
      <c r="AH28" s="1083"/>
      <c r="AI28" s="1083"/>
      <c r="AJ28" s="1083"/>
      <c r="AK28" s="1083"/>
      <c r="AN28" s="1088"/>
    </row>
    <row r="29" spans="1:43" s="1087" customFormat="1" ht="21" customHeight="1">
      <c r="A29" s="1532" t="s">
        <v>1521</v>
      </c>
      <c r="B29" s="1535" t="s">
        <v>1511</v>
      </c>
      <c r="C29" s="1536"/>
      <c r="D29" s="1527"/>
      <c r="E29" s="1528"/>
      <c r="F29" s="1529"/>
      <c r="G29" s="1527">
        <v>2</v>
      </c>
      <c r="H29" s="1528"/>
      <c r="I29" s="1529"/>
      <c r="J29" s="1527">
        <v>1</v>
      </c>
      <c r="K29" s="1528"/>
      <c r="L29" s="1529"/>
      <c r="M29" s="1527">
        <v>1</v>
      </c>
      <c r="N29" s="1528"/>
      <c r="O29" s="1529"/>
      <c r="P29" s="1527">
        <v>1</v>
      </c>
      <c r="Q29" s="1528"/>
      <c r="R29" s="1529"/>
      <c r="S29" s="1527">
        <v>1</v>
      </c>
      <c r="T29" s="1528"/>
      <c r="U29" s="1529"/>
      <c r="V29" s="1527"/>
      <c r="W29" s="1528"/>
      <c r="X29" s="1529"/>
      <c r="Y29" s="1527">
        <v>2</v>
      </c>
      <c r="Z29" s="1528"/>
      <c r="AA29" s="1529"/>
      <c r="AB29" s="1527">
        <v>1</v>
      </c>
      <c r="AC29" s="1528"/>
      <c r="AD29" s="1530"/>
      <c r="AE29" s="113"/>
      <c r="AF29" s="113"/>
      <c r="AG29" s="113"/>
      <c r="AH29" s="113"/>
      <c r="AI29" s="113"/>
      <c r="AJ29" s="113"/>
      <c r="AK29" s="113"/>
      <c r="AN29" s="1088"/>
    </row>
    <row r="30" spans="1:43" s="1087" customFormat="1" ht="21" customHeight="1">
      <c r="A30" s="1533"/>
      <c r="B30" s="1535" t="s">
        <v>1522</v>
      </c>
      <c r="C30" s="1536"/>
      <c r="D30" s="1527">
        <v>1</v>
      </c>
      <c r="E30" s="1528"/>
      <c r="F30" s="1529"/>
      <c r="G30" s="1527">
        <v>1</v>
      </c>
      <c r="H30" s="1528"/>
      <c r="I30" s="1529"/>
      <c r="J30" s="1527">
        <v>1</v>
      </c>
      <c r="K30" s="1528"/>
      <c r="L30" s="1529"/>
      <c r="M30" s="1527"/>
      <c r="N30" s="1528"/>
      <c r="O30" s="1529"/>
      <c r="P30" s="1527"/>
      <c r="Q30" s="1528"/>
      <c r="R30" s="1529"/>
      <c r="S30" s="1527">
        <v>1</v>
      </c>
      <c r="T30" s="1528"/>
      <c r="U30" s="1529"/>
      <c r="V30" s="1527">
        <v>1</v>
      </c>
      <c r="W30" s="1528"/>
      <c r="X30" s="1529"/>
      <c r="Y30" s="1527"/>
      <c r="Z30" s="1528"/>
      <c r="AA30" s="1529"/>
      <c r="AB30" s="1527"/>
      <c r="AC30" s="1528"/>
      <c r="AD30" s="1530"/>
      <c r="AE30" s="113"/>
      <c r="AF30" s="113"/>
      <c r="AG30" s="113"/>
      <c r="AH30" s="113"/>
      <c r="AI30" s="113"/>
      <c r="AJ30" s="113"/>
      <c r="AK30" s="113"/>
      <c r="AN30" s="1088"/>
    </row>
    <row r="31" spans="1:43" s="1087" customFormat="1" ht="21" customHeight="1">
      <c r="A31" s="1533"/>
      <c r="B31" s="1535" t="s">
        <v>1513</v>
      </c>
      <c r="C31" s="1536"/>
      <c r="D31" s="1527"/>
      <c r="E31" s="1528"/>
      <c r="F31" s="1529"/>
      <c r="G31" s="1527"/>
      <c r="H31" s="1528"/>
      <c r="I31" s="1529"/>
      <c r="J31" s="1527"/>
      <c r="K31" s="1528"/>
      <c r="L31" s="1529"/>
      <c r="M31" s="1527"/>
      <c r="N31" s="1528"/>
      <c r="O31" s="1529"/>
      <c r="P31" s="1527"/>
      <c r="Q31" s="1528"/>
      <c r="R31" s="1529"/>
      <c r="S31" s="1527"/>
      <c r="T31" s="1528"/>
      <c r="U31" s="1529"/>
      <c r="V31" s="1527"/>
      <c r="W31" s="1528"/>
      <c r="X31" s="1529"/>
      <c r="Y31" s="1527"/>
      <c r="Z31" s="1528"/>
      <c r="AA31" s="1529"/>
      <c r="AB31" s="1527"/>
      <c r="AC31" s="1528"/>
      <c r="AD31" s="1530"/>
      <c r="AE31" s="113"/>
      <c r="AF31" s="113"/>
      <c r="AG31" s="113"/>
      <c r="AH31" s="113"/>
      <c r="AI31" s="113"/>
      <c r="AJ31" s="113"/>
      <c r="AK31" s="113"/>
      <c r="AN31" s="1088"/>
    </row>
    <row r="32" spans="1:43" s="1087" customFormat="1" ht="21" customHeight="1">
      <c r="A32" s="1563"/>
      <c r="B32" s="1535" t="s">
        <v>1463</v>
      </c>
      <c r="C32" s="1536"/>
      <c r="D32" s="1555">
        <f>SUM(D29:F31)</f>
        <v>1</v>
      </c>
      <c r="E32" s="1556"/>
      <c r="F32" s="1557"/>
      <c r="G32" s="1555">
        <f>SUM(G29:I31)</f>
        <v>3</v>
      </c>
      <c r="H32" s="1556"/>
      <c r="I32" s="1557"/>
      <c r="J32" s="1555">
        <f>SUM(J29:L31)</f>
        <v>2</v>
      </c>
      <c r="K32" s="1556"/>
      <c r="L32" s="1557"/>
      <c r="M32" s="1555">
        <f>SUM(M29:O31)</f>
        <v>1</v>
      </c>
      <c r="N32" s="1556"/>
      <c r="O32" s="1557"/>
      <c r="P32" s="1555">
        <f>SUM(P29:R31)</f>
        <v>1</v>
      </c>
      <c r="Q32" s="1556"/>
      <c r="R32" s="1557"/>
      <c r="S32" s="1555">
        <f>SUM(S29:U31)</f>
        <v>2</v>
      </c>
      <c r="T32" s="1556"/>
      <c r="U32" s="1557"/>
      <c r="V32" s="1555">
        <f>SUM(V29:X31)</f>
        <v>1</v>
      </c>
      <c r="W32" s="1556"/>
      <c r="X32" s="1557"/>
      <c r="Y32" s="1555">
        <f>SUM(Y29:AA31)</f>
        <v>2</v>
      </c>
      <c r="Z32" s="1556"/>
      <c r="AA32" s="1557"/>
      <c r="AB32" s="1555">
        <f>SUM(AB29:AD31)</f>
        <v>1</v>
      </c>
      <c r="AC32" s="1556"/>
      <c r="AD32" s="1558"/>
      <c r="AE32" s="1090"/>
      <c r="AF32" s="1091"/>
      <c r="AG32" s="1090"/>
      <c r="AH32" s="1090"/>
      <c r="AI32" s="1090"/>
      <c r="AJ32" s="1091"/>
      <c r="AK32" s="1090"/>
      <c r="AN32" s="1088"/>
    </row>
    <row r="33" spans="1:43" s="1087" customFormat="1" ht="21" customHeight="1">
      <c r="A33" s="1098"/>
      <c r="B33" s="1090"/>
      <c r="C33" s="1090"/>
      <c r="D33" s="1090"/>
      <c r="E33" s="1090"/>
      <c r="F33" s="1090"/>
      <c r="G33" s="1090"/>
      <c r="H33" s="1090"/>
      <c r="I33" s="1090"/>
      <c r="J33" s="1090"/>
      <c r="K33" s="1090"/>
      <c r="L33" s="1090"/>
      <c r="M33" s="1090"/>
      <c r="N33" s="1090"/>
      <c r="O33" s="1090"/>
      <c r="P33" s="1090"/>
      <c r="Q33" s="1090"/>
      <c r="R33" s="1090"/>
      <c r="S33" s="1090"/>
      <c r="T33" s="1090"/>
      <c r="U33" s="1090"/>
      <c r="V33" s="1090"/>
      <c r="W33" s="1090"/>
      <c r="X33" s="1090"/>
      <c r="Y33" s="1090"/>
      <c r="Z33" s="1090"/>
      <c r="AA33" s="1090"/>
      <c r="AB33" s="1090"/>
      <c r="AC33" s="1090"/>
      <c r="AD33" s="1099"/>
      <c r="AE33" s="1092"/>
      <c r="AF33" s="1092"/>
      <c r="AG33" s="1092"/>
      <c r="AH33" s="1092"/>
      <c r="AI33" s="1092"/>
      <c r="AJ33" s="1092" t="str">
        <f>IF(SUM(C33,G33,K33,O33,S33,W33,AA33,AF33)=0,"",SUM(C33,G33,K33,O33,S33,W33,AA33,AF33))</f>
        <v/>
      </c>
      <c r="AK33" s="1092" t="str">
        <f>IF(SUM(E33,I33,M33,Q33,U33,O33,AD33,AH33)=0,"",SUM(E33,I33,M33,Q33,U33,O33,AD33,AH33))</f>
        <v/>
      </c>
      <c r="AN33" s="1088"/>
    </row>
    <row r="34" spans="1:43" ht="21" customHeight="1">
      <c r="A34" s="1559" t="s">
        <v>1516</v>
      </c>
      <c r="B34" s="1560"/>
      <c r="C34" s="1560"/>
      <c r="D34" s="1545">
        <v>10</v>
      </c>
      <c r="E34" s="1545"/>
      <c r="F34" s="1545"/>
      <c r="G34" s="1545">
        <v>11</v>
      </c>
      <c r="H34" s="1545"/>
      <c r="I34" s="1545"/>
      <c r="J34" s="1545">
        <v>12</v>
      </c>
      <c r="K34" s="1545"/>
      <c r="L34" s="1545"/>
      <c r="M34" s="1545">
        <v>13</v>
      </c>
      <c r="N34" s="1545"/>
      <c r="O34" s="1545"/>
      <c r="P34" s="1545">
        <v>14</v>
      </c>
      <c r="Q34" s="1545"/>
      <c r="R34" s="1545"/>
      <c r="S34" s="1545">
        <v>15</v>
      </c>
      <c r="T34" s="1545"/>
      <c r="U34" s="1545"/>
      <c r="V34" s="1545">
        <v>16</v>
      </c>
      <c r="W34" s="1545"/>
      <c r="X34" s="1545"/>
      <c r="Y34" s="1545">
        <v>17</v>
      </c>
      <c r="Z34" s="1545"/>
      <c r="AA34" s="1545"/>
      <c r="AB34" s="1545">
        <v>18</v>
      </c>
      <c r="AC34" s="1545"/>
      <c r="AD34" s="1552"/>
      <c r="AE34" s="113"/>
      <c r="AF34" s="113"/>
      <c r="AG34" s="113"/>
      <c r="AH34" s="1541"/>
      <c r="AI34" s="1541"/>
      <c r="AQ34" s="1087"/>
    </row>
    <row r="35" spans="1:43" ht="21" customHeight="1" thickBot="1">
      <c r="A35" s="1561"/>
      <c r="B35" s="1562"/>
      <c r="C35" s="1562"/>
      <c r="D35" s="1553"/>
      <c r="E35" s="1553"/>
      <c r="F35" s="1553"/>
      <c r="G35" s="1553"/>
      <c r="H35" s="1553"/>
      <c r="I35" s="1553"/>
      <c r="J35" s="1553"/>
      <c r="K35" s="1553"/>
      <c r="L35" s="1553"/>
      <c r="M35" s="1553"/>
      <c r="N35" s="1553"/>
      <c r="O35" s="1553"/>
      <c r="P35" s="1553"/>
      <c r="Q35" s="1553"/>
      <c r="R35" s="1553"/>
      <c r="S35" s="1553"/>
      <c r="T35" s="1553"/>
      <c r="U35" s="1553"/>
      <c r="V35" s="1553"/>
      <c r="W35" s="1553"/>
      <c r="X35" s="1553"/>
      <c r="Y35" s="1553"/>
      <c r="Z35" s="1553"/>
      <c r="AA35" s="1553"/>
      <c r="AB35" s="1553"/>
      <c r="AC35" s="1553"/>
      <c r="AD35" s="1554"/>
      <c r="AF35" s="1075"/>
      <c r="AG35" s="1075"/>
      <c r="AH35" s="1075"/>
      <c r="AQ35" s="1087"/>
    </row>
    <row r="36" spans="1:43" ht="21" customHeight="1" thickTop="1">
      <c r="A36" s="1548" t="s">
        <v>482</v>
      </c>
      <c r="B36" s="1549"/>
      <c r="C36" s="1549"/>
      <c r="D36" s="1550">
        <f>IF(D39="","",0.005)</f>
        <v>5.0000000000000001E-3</v>
      </c>
      <c r="E36" s="1551"/>
      <c r="F36" s="1095" t="s">
        <v>4</v>
      </c>
      <c r="G36" s="1550">
        <f>IF(G39="","",0.005)</f>
        <v>5.0000000000000001E-3</v>
      </c>
      <c r="H36" s="1551"/>
      <c r="I36" s="1095" t="s">
        <v>4</v>
      </c>
      <c r="J36" s="1550">
        <f>IF(J39="","",0.005)</f>
        <v>5.0000000000000001E-3</v>
      </c>
      <c r="K36" s="1551"/>
      <c r="L36" s="1095" t="s">
        <v>4</v>
      </c>
      <c r="M36" s="1550">
        <f>IF(M39="","",0.005)</f>
        <v>5.0000000000000001E-3</v>
      </c>
      <c r="N36" s="1551"/>
      <c r="O36" s="1095" t="s">
        <v>4</v>
      </c>
      <c r="P36" s="1550">
        <f>IF(P39="","",0.005)</f>
        <v>5.0000000000000001E-3</v>
      </c>
      <c r="Q36" s="1551"/>
      <c r="R36" s="1095" t="s">
        <v>4</v>
      </c>
      <c r="S36" s="1550">
        <f>IF(S39="","",0.005)</f>
        <v>5.0000000000000001E-3</v>
      </c>
      <c r="T36" s="1551"/>
      <c r="U36" s="1095" t="s">
        <v>4</v>
      </c>
      <c r="V36" s="1550">
        <f>IF(V39="","",0.005)</f>
        <v>5.0000000000000001E-3</v>
      </c>
      <c r="W36" s="1551"/>
      <c r="X36" s="1095" t="s">
        <v>4</v>
      </c>
      <c r="Y36" s="1550" t="str">
        <f>IF(Y39="","",0.005)</f>
        <v/>
      </c>
      <c r="Z36" s="1551"/>
      <c r="AA36" s="1095" t="s">
        <v>4</v>
      </c>
      <c r="AB36" s="1550" t="str">
        <f>IF(AB39="","",0.005)</f>
        <v/>
      </c>
      <c r="AC36" s="1551"/>
      <c r="AD36" s="1096" t="s">
        <v>4</v>
      </c>
      <c r="AF36" s="1075"/>
      <c r="AG36" s="1075"/>
      <c r="AH36" s="1075"/>
      <c r="AQ36" s="1087"/>
    </row>
    <row r="37" spans="1:43" ht="21" hidden="1" customHeight="1">
      <c r="A37" s="1544" t="s">
        <v>178</v>
      </c>
      <c r="B37" s="1545"/>
      <c r="C37" s="1545"/>
      <c r="D37" s="1539"/>
      <c r="E37" s="1539"/>
      <c r="F37" s="1539"/>
      <c r="G37" s="1547"/>
      <c r="H37" s="1547"/>
      <c r="I37" s="1547"/>
      <c r="J37" s="1539"/>
      <c r="K37" s="1539"/>
      <c r="L37" s="1539"/>
      <c r="M37" s="1539"/>
      <c r="N37" s="1539"/>
      <c r="O37" s="1539"/>
      <c r="P37" s="1539"/>
      <c r="Q37" s="1539"/>
      <c r="R37" s="1539"/>
      <c r="S37" s="1539"/>
      <c r="T37" s="1539"/>
      <c r="U37" s="1539"/>
      <c r="V37" s="1539"/>
      <c r="W37" s="1539"/>
      <c r="X37" s="1539"/>
      <c r="Y37" s="1539"/>
      <c r="Z37" s="1539"/>
      <c r="AA37" s="1539"/>
      <c r="AB37" s="1539"/>
      <c r="AC37" s="1539"/>
      <c r="AD37" s="1540"/>
      <c r="AE37" s="113"/>
      <c r="AF37" s="113"/>
      <c r="AG37" s="113"/>
      <c r="AH37" s="1075"/>
      <c r="AI37" s="1541"/>
      <c r="AJ37" s="1541"/>
      <c r="AK37" s="1541"/>
      <c r="AQ37" s="1087"/>
    </row>
    <row r="38" spans="1:43" ht="21" hidden="1" customHeight="1">
      <c r="A38" s="1544"/>
      <c r="B38" s="1545"/>
      <c r="C38" s="1545"/>
      <c r="D38" s="1539"/>
      <c r="E38" s="1539"/>
      <c r="F38" s="1539"/>
      <c r="G38" s="1547"/>
      <c r="H38" s="1547"/>
      <c r="I38" s="1547"/>
      <c r="J38" s="1539"/>
      <c r="K38" s="1539"/>
      <c r="L38" s="1539"/>
      <c r="M38" s="1539"/>
      <c r="N38" s="1539"/>
      <c r="O38" s="1539"/>
      <c r="P38" s="1539"/>
      <c r="Q38" s="1539"/>
      <c r="R38" s="1539"/>
      <c r="S38" s="1539"/>
      <c r="T38" s="1539"/>
      <c r="U38" s="1539"/>
      <c r="V38" s="1539"/>
      <c r="W38" s="1539"/>
      <c r="X38" s="1539"/>
      <c r="Y38" s="1539"/>
      <c r="Z38" s="1539"/>
      <c r="AA38" s="1539"/>
      <c r="AB38" s="1539"/>
      <c r="AC38" s="1539"/>
      <c r="AD38" s="1540"/>
      <c r="AF38" s="1075"/>
      <c r="AG38" s="1075"/>
      <c r="AH38" s="1075"/>
      <c r="AI38" s="1082"/>
      <c r="AJ38" s="1082"/>
      <c r="AK38" s="1082"/>
      <c r="AO38" s="1087"/>
    </row>
    <row r="39" spans="1:43" ht="21" customHeight="1">
      <c r="A39" s="1544" t="s">
        <v>1518</v>
      </c>
      <c r="B39" s="1545"/>
      <c r="C39" s="1081" t="s">
        <v>1530</v>
      </c>
      <c r="D39" s="1546">
        <v>291153</v>
      </c>
      <c r="E39" s="1546"/>
      <c r="F39" s="1546"/>
      <c r="G39" s="1546">
        <v>291187</v>
      </c>
      <c r="H39" s="1546"/>
      <c r="I39" s="1546"/>
      <c r="J39" s="1546">
        <v>291220</v>
      </c>
      <c r="K39" s="1546"/>
      <c r="L39" s="1546"/>
      <c r="M39" s="1546">
        <v>291134</v>
      </c>
      <c r="N39" s="1546"/>
      <c r="O39" s="1546"/>
      <c r="P39" s="1546">
        <v>291103</v>
      </c>
      <c r="Q39" s="1546"/>
      <c r="R39" s="1546"/>
      <c r="S39" s="1546">
        <v>291273</v>
      </c>
      <c r="T39" s="1546"/>
      <c r="U39" s="1546"/>
      <c r="V39" s="1546">
        <v>291400</v>
      </c>
      <c r="W39" s="1546"/>
      <c r="X39" s="1546"/>
      <c r="Y39" s="1542"/>
      <c r="Z39" s="1542"/>
      <c r="AA39" s="1542"/>
      <c r="AB39" s="1542"/>
      <c r="AC39" s="1542"/>
      <c r="AD39" s="1543"/>
      <c r="AO39" s="1087"/>
    </row>
    <row r="40" spans="1:43" s="1087" customFormat="1" ht="21" customHeight="1">
      <c r="A40" s="1544"/>
      <c r="B40" s="1545"/>
      <c r="C40" s="1081" t="s">
        <v>1531</v>
      </c>
      <c r="D40" s="1546">
        <v>615303</v>
      </c>
      <c r="E40" s="1546"/>
      <c r="F40" s="1546"/>
      <c r="G40" s="1546">
        <v>615248</v>
      </c>
      <c r="H40" s="1546"/>
      <c r="I40" s="1546"/>
      <c r="J40" s="1546">
        <v>615190</v>
      </c>
      <c r="K40" s="1546"/>
      <c r="L40" s="1546"/>
      <c r="M40" s="1546">
        <v>615138</v>
      </c>
      <c r="N40" s="1546"/>
      <c r="O40" s="1546"/>
      <c r="P40" s="1546">
        <v>615062</v>
      </c>
      <c r="Q40" s="1546"/>
      <c r="R40" s="1546"/>
      <c r="S40" s="1546">
        <v>614916</v>
      </c>
      <c r="T40" s="1546"/>
      <c r="U40" s="1546"/>
      <c r="V40" s="1546">
        <v>614872</v>
      </c>
      <c r="W40" s="1546"/>
      <c r="X40" s="1546"/>
      <c r="Y40" s="1542"/>
      <c r="Z40" s="1542"/>
      <c r="AA40" s="1542"/>
      <c r="AB40" s="1542"/>
      <c r="AC40" s="1542"/>
      <c r="AD40" s="1543"/>
      <c r="AE40" s="1083"/>
      <c r="AF40" s="1083"/>
      <c r="AG40" s="1083"/>
      <c r="AH40" s="1083"/>
      <c r="AI40" s="1083"/>
      <c r="AJ40" s="1083"/>
      <c r="AK40" s="1083"/>
      <c r="AN40" s="1088"/>
    </row>
    <row r="41" spans="1:43" s="1087" customFormat="1" ht="21" customHeight="1">
      <c r="A41" s="1532" t="s">
        <v>1521</v>
      </c>
      <c r="B41" s="1535" t="s">
        <v>1511</v>
      </c>
      <c r="C41" s="1536"/>
      <c r="D41" s="1527">
        <v>2</v>
      </c>
      <c r="E41" s="1528"/>
      <c r="F41" s="1529"/>
      <c r="G41" s="1527"/>
      <c r="H41" s="1528"/>
      <c r="I41" s="1529"/>
      <c r="J41" s="1527">
        <v>1</v>
      </c>
      <c r="K41" s="1528"/>
      <c r="L41" s="1529"/>
      <c r="M41" s="1527">
        <v>1</v>
      </c>
      <c r="N41" s="1528"/>
      <c r="O41" s="1529"/>
      <c r="P41" s="1527">
        <v>1</v>
      </c>
      <c r="Q41" s="1528"/>
      <c r="R41" s="1529"/>
      <c r="S41" s="1527">
        <v>1</v>
      </c>
      <c r="T41" s="1528"/>
      <c r="U41" s="1529"/>
      <c r="V41" s="1527">
        <v>1</v>
      </c>
      <c r="W41" s="1528"/>
      <c r="X41" s="1529"/>
      <c r="Y41" s="1527"/>
      <c r="Z41" s="1528"/>
      <c r="AA41" s="1529"/>
      <c r="AB41" s="1527"/>
      <c r="AC41" s="1528"/>
      <c r="AD41" s="1530"/>
      <c r="AE41" s="113"/>
      <c r="AF41" s="113"/>
      <c r="AG41" s="113"/>
      <c r="AH41" s="113"/>
      <c r="AI41" s="113"/>
      <c r="AJ41" s="113"/>
      <c r="AK41" s="113"/>
      <c r="AN41" s="1088"/>
    </row>
    <row r="42" spans="1:43" s="1087" customFormat="1" ht="21" customHeight="1">
      <c r="A42" s="1533"/>
      <c r="B42" s="1535" t="s">
        <v>1522</v>
      </c>
      <c r="C42" s="1536"/>
      <c r="D42" s="1527"/>
      <c r="E42" s="1528"/>
      <c r="F42" s="1529"/>
      <c r="G42" s="1527">
        <v>1</v>
      </c>
      <c r="H42" s="1528"/>
      <c r="I42" s="1529"/>
      <c r="J42" s="1527"/>
      <c r="K42" s="1528"/>
      <c r="L42" s="1529"/>
      <c r="M42" s="1527">
        <v>1</v>
      </c>
      <c r="N42" s="1528"/>
      <c r="O42" s="1529"/>
      <c r="P42" s="1527"/>
      <c r="Q42" s="1528"/>
      <c r="R42" s="1529"/>
      <c r="S42" s="1527"/>
      <c r="T42" s="1528"/>
      <c r="U42" s="1529"/>
      <c r="V42" s="1527"/>
      <c r="W42" s="1528"/>
      <c r="X42" s="1529"/>
      <c r="Y42" s="1527"/>
      <c r="Z42" s="1528"/>
      <c r="AA42" s="1529"/>
      <c r="AB42" s="1527"/>
      <c r="AC42" s="1528"/>
      <c r="AD42" s="1530"/>
      <c r="AE42" s="113"/>
      <c r="AF42" s="113"/>
      <c r="AG42" s="113"/>
      <c r="AH42" s="113"/>
      <c r="AI42" s="113"/>
      <c r="AJ42" s="113"/>
      <c r="AK42" s="113"/>
      <c r="AN42" s="1088"/>
    </row>
    <row r="43" spans="1:43" s="1087" customFormat="1" ht="21" customHeight="1">
      <c r="A43" s="1533"/>
      <c r="B43" s="1535" t="s">
        <v>1513</v>
      </c>
      <c r="C43" s="1536"/>
      <c r="D43" s="1527"/>
      <c r="E43" s="1528"/>
      <c r="F43" s="1529"/>
      <c r="G43" s="1527"/>
      <c r="H43" s="1528"/>
      <c r="I43" s="1529"/>
      <c r="J43" s="1527"/>
      <c r="K43" s="1528"/>
      <c r="L43" s="1529"/>
      <c r="M43" s="1527"/>
      <c r="N43" s="1528"/>
      <c r="O43" s="1529"/>
      <c r="P43" s="1527"/>
      <c r="Q43" s="1528"/>
      <c r="R43" s="1529"/>
      <c r="S43" s="1527"/>
      <c r="T43" s="1528"/>
      <c r="U43" s="1529"/>
      <c r="V43" s="1527"/>
      <c r="W43" s="1528"/>
      <c r="X43" s="1529"/>
      <c r="Y43" s="1527"/>
      <c r="Z43" s="1528"/>
      <c r="AA43" s="1529"/>
      <c r="AB43" s="1527"/>
      <c r="AC43" s="1528"/>
      <c r="AD43" s="1530"/>
      <c r="AE43" s="113"/>
      <c r="AF43" s="113"/>
      <c r="AG43" s="113"/>
      <c r="AH43" s="113"/>
      <c r="AI43" s="113"/>
      <c r="AJ43" s="113"/>
      <c r="AK43" s="113"/>
      <c r="AN43" s="1088"/>
    </row>
    <row r="44" spans="1:43" s="1087" customFormat="1" ht="21" customHeight="1" thickBot="1">
      <c r="A44" s="1534"/>
      <c r="B44" s="1537" t="s">
        <v>1463</v>
      </c>
      <c r="C44" s="1538"/>
      <c r="D44" s="1524">
        <f>SUM(D41:F43)</f>
        <v>2</v>
      </c>
      <c r="E44" s="1525"/>
      <c r="F44" s="1531"/>
      <c r="G44" s="1524">
        <f>SUM(G41:I43)</f>
        <v>1</v>
      </c>
      <c r="H44" s="1525"/>
      <c r="I44" s="1531"/>
      <c r="J44" s="1524">
        <f>SUM(J41:L43)</f>
        <v>1</v>
      </c>
      <c r="K44" s="1525"/>
      <c r="L44" s="1531"/>
      <c r="M44" s="1524">
        <f>SUM(M41:O43)</f>
        <v>2</v>
      </c>
      <c r="N44" s="1525"/>
      <c r="O44" s="1531"/>
      <c r="P44" s="1524">
        <f>SUM(P41:R43)</f>
        <v>1</v>
      </c>
      <c r="Q44" s="1525"/>
      <c r="R44" s="1531"/>
      <c r="S44" s="1524">
        <f>SUM(S41:U43)</f>
        <v>1</v>
      </c>
      <c r="T44" s="1525"/>
      <c r="U44" s="1531"/>
      <c r="V44" s="1524">
        <f>SUM(V41:X43)</f>
        <v>1</v>
      </c>
      <c r="W44" s="1525"/>
      <c r="X44" s="1531"/>
      <c r="Y44" s="1524">
        <f>SUM(Y41:AA43)</f>
        <v>0</v>
      </c>
      <c r="Z44" s="1525"/>
      <c r="AA44" s="1531"/>
      <c r="AB44" s="1524">
        <f>SUM(AB41:AD43)</f>
        <v>0</v>
      </c>
      <c r="AC44" s="1525"/>
      <c r="AD44" s="1526"/>
      <c r="AE44" s="1090"/>
      <c r="AF44" s="1091"/>
      <c r="AG44" s="1090"/>
      <c r="AH44" s="1090"/>
      <c r="AI44" s="1090"/>
      <c r="AJ44" s="1091"/>
      <c r="AK44" s="1090"/>
      <c r="AN44" s="1088"/>
    </row>
    <row r="45" spans="1:43" s="1087" customFormat="1" ht="18" customHeight="1">
      <c r="AN45" s="1088"/>
    </row>
    <row r="46" spans="1:43" s="1087" customFormat="1" ht="18" customHeight="1">
      <c r="AN46" s="1088"/>
    </row>
    <row r="47" spans="1:43" s="1087" customFormat="1" ht="18" customHeight="1">
      <c r="AN47" s="1088"/>
    </row>
    <row r="48" spans="1:43" s="1087" customFormat="1" ht="18" customHeight="1">
      <c r="AN48" s="1088"/>
    </row>
    <row r="49" spans="40:40" s="1087" customFormat="1" ht="18" customHeight="1">
      <c r="AN49" s="1088"/>
    </row>
    <row r="50" spans="40:40" s="1087" customFormat="1" ht="18" customHeight="1">
      <c r="AN50" s="1088"/>
    </row>
    <row r="51" spans="40:40" s="1087" customFormat="1" ht="18" customHeight="1">
      <c r="AN51" s="1088"/>
    </row>
    <row r="52" spans="40:40" s="1087" customFormat="1" ht="18" customHeight="1">
      <c r="AN52" s="1088"/>
    </row>
    <row r="53" spans="40:40" s="1087" customFormat="1" ht="18" customHeight="1">
      <c r="AN53" s="1088"/>
    </row>
    <row r="54" spans="40:40" s="1087" customFormat="1" ht="18" customHeight="1">
      <c r="AN54" s="1088"/>
    </row>
    <row r="55" spans="40:40" s="1087" customFormat="1" ht="18" customHeight="1">
      <c r="AN55" s="1088"/>
    </row>
    <row r="56" spans="40:40" s="1087" customFormat="1" ht="18" customHeight="1">
      <c r="AN56" s="1088"/>
    </row>
    <row r="57" spans="40:40" s="1087" customFormat="1" ht="18" customHeight="1">
      <c r="AN57" s="1088"/>
    </row>
    <row r="58" spans="40:40" s="1087" customFormat="1" ht="18" customHeight="1">
      <c r="AN58" s="1088"/>
    </row>
    <row r="59" spans="40:40" s="1087" customFormat="1" ht="18" customHeight="1">
      <c r="AN59" s="1088"/>
    </row>
    <row r="60" spans="40:40" s="1087" customFormat="1" ht="18" customHeight="1">
      <c r="AN60" s="1088"/>
    </row>
    <row r="61" spans="40:40" s="1087" customFormat="1" ht="18" customHeight="1">
      <c r="AN61" s="1088"/>
    </row>
    <row r="62" spans="40:40" s="1087" customFormat="1" ht="18" customHeight="1">
      <c r="AN62" s="1088"/>
    </row>
    <row r="63" spans="40:40" s="1087" customFormat="1" ht="18" customHeight="1">
      <c r="AN63" s="1088"/>
    </row>
    <row r="64" spans="40:40" s="1087" customFormat="1" ht="18" customHeight="1">
      <c r="AN64" s="1088"/>
    </row>
    <row r="65" spans="40:40" s="1087" customFormat="1" ht="18" customHeight="1">
      <c r="AN65" s="1088"/>
    </row>
    <row r="66" spans="40:40" s="1087" customFormat="1" ht="18" customHeight="1">
      <c r="AN66" s="1088"/>
    </row>
    <row r="67" spans="40:40" s="1087" customFormat="1" ht="18" customHeight="1">
      <c r="AN67" s="1088"/>
    </row>
    <row r="68" spans="40:40" s="1087" customFormat="1" ht="18" customHeight="1">
      <c r="AN68" s="1088"/>
    </row>
    <row r="69" spans="40:40" s="1087" customFormat="1" ht="18" customHeight="1">
      <c r="AN69" s="1088"/>
    </row>
    <row r="70" spans="40:40" s="1087" customFormat="1" ht="18" customHeight="1">
      <c r="AN70" s="1088"/>
    </row>
    <row r="71" spans="40:40" s="1087" customFormat="1" ht="18" customHeight="1">
      <c r="AN71" s="1088"/>
    </row>
    <row r="72" spans="40:40" s="1087" customFormat="1" ht="18" customHeight="1">
      <c r="AN72" s="1088"/>
    </row>
    <row r="73" spans="40:40" s="1087" customFormat="1" ht="18" customHeight="1">
      <c r="AN73" s="1088"/>
    </row>
    <row r="74" spans="40:40" s="1087" customFormat="1" ht="18" customHeight="1">
      <c r="AN74" s="1088"/>
    </row>
    <row r="75" spans="40:40" s="1087" customFormat="1" ht="18" customHeight="1">
      <c r="AN75" s="1088"/>
    </row>
    <row r="76" spans="40:40" s="1087" customFormat="1" ht="18" customHeight="1">
      <c r="AN76" s="1088"/>
    </row>
    <row r="77" spans="40:40" s="1087" customFormat="1" ht="18" customHeight="1">
      <c r="AN77" s="1088"/>
    </row>
    <row r="78" spans="40:40" s="1087" customFormat="1" ht="18" customHeight="1">
      <c r="AN78" s="1088"/>
    </row>
    <row r="79" spans="40:40" s="1087" customFormat="1" ht="18" customHeight="1">
      <c r="AN79" s="1088"/>
    </row>
    <row r="80" spans="40:40" s="1087" customFormat="1" ht="18" customHeight="1">
      <c r="AN80" s="1088"/>
    </row>
    <row r="81" spans="40:40" s="1087" customFormat="1" ht="18" customHeight="1">
      <c r="AN81" s="1088"/>
    </row>
    <row r="82" spans="40:40" s="1087" customFormat="1" ht="18" customHeight="1">
      <c r="AN82" s="1088"/>
    </row>
    <row r="83" spans="40:40" s="1087" customFormat="1" ht="18" customHeight="1">
      <c r="AN83" s="1088"/>
    </row>
    <row r="84" spans="40:40" s="1087" customFormat="1" ht="18" customHeight="1">
      <c r="AN84" s="1088"/>
    </row>
    <row r="85" spans="40:40" s="1087" customFormat="1" ht="18" customHeight="1">
      <c r="AN85" s="1088"/>
    </row>
    <row r="86" spans="40:40" s="1087" customFormat="1" ht="18" customHeight="1">
      <c r="AN86" s="1088"/>
    </row>
    <row r="87" spans="40:40" s="1087" customFormat="1" ht="18" customHeight="1">
      <c r="AN87" s="1088"/>
    </row>
    <row r="88" spans="40:40" s="1087" customFormat="1" ht="18" customHeight="1">
      <c r="AN88" s="1088"/>
    </row>
    <row r="89" spans="40:40" s="1087" customFormat="1" ht="18" customHeight="1">
      <c r="AN89" s="1088"/>
    </row>
    <row r="90" spans="40:40" s="1087" customFormat="1" ht="18" customHeight="1">
      <c r="AN90" s="1088"/>
    </row>
    <row r="91" spans="40:40" s="1087" customFormat="1" ht="18" customHeight="1">
      <c r="AN91" s="1088"/>
    </row>
    <row r="92" spans="40:40" s="1087" customFormat="1" ht="18" customHeight="1">
      <c r="AN92" s="1088"/>
    </row>
    <row r="93" spans="40:40" s="1087" customFormat="1" ht="18" customHeight="1">
      <c r="AN93" s="1088"/>
    </row>
    <row r="94" spans="40:40" s="1087" customFormat="1" ht="18" customHeight="1">
      <c r="AN94" s="1088"/>
    </row>
    <row r="95" spans="40:40" s="1087" customFormat="1" ht="18" customHeight="1">
      <c r="AN95" s="1088"/>
    </row>
    <row r="96" spans="40:40" s="1087" customFormat="1" ht="18" customHeight="1">
      <c r="AN96" s="1088"/>
    </row>
    <row r="97" spans="40:40" s="1087" customFormat="1" ht="18" customHeight="1">
      <c r="AN97" s="1088"/>
    </row>
    <row r="98" spans="40:40" s="1087" customFormat="1" ht="18" customHeight="1">
      <c r="AN98" s="1088"/>
    </row>
    <row r="99" spans="40:40" s="1087" customFormat="1" ht="18" customHeight="1">
      <c r="AN99" s="1088"/>
    </row>
    <row r="100" spans="40:40" s="1087" customFormat="1" ht="18" customHeight="1">
      <c r="AN100" s="1088"/>
    </row>
    <row r="101" spans="40:40" s="1087" customFormat="1" ht="18" customHeight="1">
      <c r="AN101" s="1088"/>
    </row>
    <row r="102" spans="40:40" s="1087" customFormat="1" ht="18" customHeight="1">
      <c r="AN102" s="1088"/>
    </row>
    <row r="103" spans="40:40" s="1087" customFormat="1" ht="18" customHeight="1">
      <c r="AN103" s="1088"/>
    </row>
    <row r="104" spans="40:40" s="1087" customFormat="1" ht="18" customHeight="1">
      <c r="AN104" s="1088"/>
    </row>
    <row r="105" spans="40:40" s="1087" customFormat="1" ht="18" customHeight="1">
      <c r="AN105" s="1088"/>
    </row>
    <row r="106" spans="40:40" s="1087" customFormat="1" ht="18" customHeight="1">
      <c r="AN106" s="1088"/>
    </row>
    <row r="107" spans="40:40" s="1087" customFormat="1" ht="18" customHeight="1">
      <c r="AN107" s="1088"/>
    </row>
    <row r="108" spans="40:40" s="1087" customFormat="1" ht="18" customHeight="1">
      <c r="AN108" s="1088"/>
    </row>
    <row r="109" spans="40:40" s="1087" customFormat="1" ht="18" customHeight="1">
      <c r="AN109" s="1088"/>
    </row>
    <row r="110" spans="40:40" s="1087" customFormat="1" ht="18" customHeight="1">
      <c r="AN110" s="1088"/>
    </row>
    <row r="111" spans="40:40" s="1087" customFormat="1" ht="18" customHeight="1">
      <c r="AN111" s="1088"/>
    </row>
    <row r="112" spans="40:40" s="1087" customFormat="1" ht="18" customHeight="1">
      <c r="AN112" s="1088"/>
    </row>
    <row r="113" spans="40:40" s="1087" customFormat="1" ht="18" customHeight="1">
      <c r="AN113" s="1088"/>
    </row>
    <row r="114" spans="40:40" s="1087" customFormat="1" ht="18" customHeight="1">
      <c r="AN114" s="1088"/>
    </row>
    <row r="115" spans="40:40" s="1087" customFormat="1" ht="18" customHeight="1">
      <c r="AN115" s="1088"/>
    </row>
    <row r="116" spans="40:40" s="1087" customFormat="1" ht="18" customHeight="1">
      <c r="AN116" s="1088"/>
    </row>
    <row r="117" spans="40:40" s="1087" customFormat="1" ht="18" customHeight="1">
      <c r="AN117" s="1088"/>
    </row>
    <row r="118" spans="40:40" s="1087" customFormat="1" ht="18" customHeight="1">
      <c r="AN118" s="1088"/>
    </row>
    <row r="119" spans="40:40" s="1087" customFormat="1" ht="18" customHeight="1">
      <c r="AN119" s="1088"/>
    </row>
    <row r="120" spans="40:40" s="1087" customFormat="1" ht="18" customHeight="1">
      <c r="AN120" s="1088"/>
    </row>
    <row r="121" spans="40:40" s="1087" customFormat="1" ht="18" customHeight="1">
      <c r="AN121" s="1088"/>
    </row>
    <row r="122" spans="40:40" s="1087" customFormat="1" ht="18" customHeight="1">
      <c r="AN122" s="1088"/>
    </row>
    <row r="123" spans="40:40" s="1087" customFormat="1" ht="18" customHeight="1">
      <c r="AN123" s="1088"/>
    </row>
    <row r="124" spans="40:40" s="1087" customFormat="1" ht="18" customHeight="1">
      <c r="AN124" s="1088"/>
    </row>
    <row r="125" spans="40:40" s="1087" customFormat="1" ht="18" customHeight="1">
      <c r="AN125" s="1088"/>
    </row>
    <row r="126" spans="40:40" s="1087" customFormat="1" ht="18" customHeight="1">
      <c r="AN126" s="1088"/>
    </row>
    <row r="127" spans="40:40" s="1087" customFormat="1" ht="18" customHeight="1">
      <c r="AN127" s="1088"/>
    </row>
    <row r="128" spans="40:40" s="1087" customFormat="1" ht="18" customHeight="1">
      <c r="AN128" s="1088"/>
    </row>
    <row r="129" spans="40:40" s="1087" customFormat="1" ht="18" customHeight="1">
      <c r="AN129" s="1088"/>
    </row>
    <row r="130" spans="40:40" s="1087" customFormat="1" ht="18" customHeight="1">
      <c r="AN130" s="1088"/>
    </row>
    <row r="131" spans="40:40" s="1087" customFormat="1" ht="18" customHeight="1">
      <c r="AN131" s="1088"/>
    </row>
    <row r="132" spans="40:40" s="1087" customFormat="1" ht="18" customHeight="1">
      <c r="AN132" s="1088"/>
    </row>
    <row r="133" spans="40:40" s="1087" customFormat="1" ht="18" customHeight="1">
      <c r="AN133" s="1088"/>
    </row>
    <row r="134" spans="40:40" s="1087" customFormat="1" ht="18" customHeight="1">
      <c r="AN134" s="1088"/>
    </row>
    <row r="135" spans="40:40" s="1087" customFormat="1" ht="18" customHeight="1">
      <c r="AN135" s="1088"/>
    </row>
    <row r="136" spans="40:40" s="1087" customFormat="1" ht="18" customHeight="1">
      <c r="AN136" s="1088"/>
    </row>
    <row r="137" spans="40:40" s="1087" customFormat="1" ht="18" customHeight="1">
      <c r="AN137" s="1088"/>
    </row>
    <row r="138" spans="40:40" s="1087" customFormat="1" ht="18" customHeight="1">
      <c r="AN138" s="1088"/>
    </row>
    <row r="139" spans="40:40" s="1087" customFormat="1" ht="18" customHeight="1">
      <c r="AN139" s="1088"/>
    </row>
    <row r="140" spans="40:40" s="1087" customFormat="1" ht="18" customHeight="1">
      <c r="AN140" s="1088"/>
    </row>
    <row r="141" spans="40:40" s="1087" customFormat="1" ht="18" customHeight="1">
      <c r="AN141" s="1088"/>
    </row>
    <row r="142" spans="40:40" s="1087" customFormat="1" ht="18" customHeight="1">
      <c r="AN142" s="1088"/>
    </row>
    <row r="143" spans="40:40" s="1087" customFormat="1" ht="18" customHeight="1">
      <c r="AN143" s="1088"/>
    </row>
    <row r="144" spans="40:40" s="1087" customFormat="1" ht="18" customHeight="1">
      <c r="AN144" s="1088"/>
    </row>
    <row r="145" spans="40:40" s="1087" customFormat="1" ht="18" customHeight="1">
      <c r="AN145" s="1088"/>
    </row>
    <row r="146" spans="40:40" s="1087" customFormat="1" ht="18" customHeight="1">
      <c r="AN146" s="1088"/>
    </row>
    <row r="147" spans="40:40" s="1087" customFormat="1" ht="18" customHeight="1">
      <c r="AN147" s="1088"/>
    </row>
    <row r="148" spans="40:40" s="1087" customFormat="1" ht="18" customHeight="1">
      <c r="AN148" s="1088"/>
    </row>
    <row r="149" spans="40:40" s="1087" customFormat="1" ht="18" customHeight="1">
      <c r="AN149" s="1088"/>
    </row>
    <row r="150" spans="40:40" s="1087" customFormat="1" ht="18" customHeight="1">
      <c r="AN150" s="1088"/>
    </row>
    <row r="151" spans="40:40" s="1087" customFormat="1" ht="18" customHeight="1">
      <c r="AN151" s="1088"/>
    </row>
    <row r="152" spans="40:40" s="1087" customFormat="1" ht="18" customHeight="1">
      <c r="AN152" s="1088"/>
    </row>
    <row r="153" spans="40:40" s="1087" customFormat="1" ht="18" customHeight="1">
      <c r="AN153" s="1088"/>
    </row>
    <row r="154" spans="40:40" s="1087" customFormat="1" ht="18" customHeight="1">
      <c r="AN154" s="1088"/>
    </row>
    <row r="155" spans="40:40" s="1087" customFormat="1" ht="18" customHeight="1">
      <c r="AN155" s="1088"/>
    </row>
    <row r="156" spans="40:40" s="1087" customFormat="1" ht="18" customHeight="1">
      <c r="AN156" s="1088"/>
    </row>
    <row r="157" spans="40:40" s="1087" customFormat="1" ht="18" customHeight="1">
      <c r="AN157" s="1088"/>
    </row>
    <row r="158" spans="40:40" s="1087" customFormat="1" ht="18" customHeight="1">
      <c r="AN158" s="1088"/>
    </row>
    <row r="159" spans="40:40" s="1087" customFormat="1" ht="18" customHeight="1">
      <c r="AN159" s="1088"/>
    </row>
    <row r="160" spans="40:40" s="1087" customFormat="1" ht="18" customHeight="1">
      <c r="AN160" s="1088"/>
    </row>
    <row r="161" spans="40:40" s="1087" customFormat="1" ht="18" customHeight="1">
      <c r="AN161" s="1088"/>
    </row>
    <row r="162" spans="40:40" s="1087" customFormat="1" ht="18" customHeight="1">
      <c r="AN162" s="1088"/>
    </row>
    <row r="163" spans="40:40" s="1087" customFormat="1" ht="18" customHeight="1">
      <c r="AN163" s="1088"/>
    </row>
    <row r="164" spans="40:40" s="1087" customFormat="1" ht="18" customHeight="1">
      <c r="AN164" s="1088"/>
    </row>
    <row r="165" spans="40:40" s="1087" customFormat="1" ht="18" customHeight="1">
      <c r="AN165" s="1088"/>
    </row>
    <row r="166" spans="40:40" s="1087" customFormat="1" ht="18" customHeight="1">
      <c r="AN166" s="1088"/>
    </row>
    <row r="167" spans="40:40" s="1087" customFormat="1" ht="18" customHeight="1">
      <c r="AN167" s="1088"/>
    </row>
    <row r="168" spans="40:40" s="1087" customFormat="1" ht="18" customHeight="1">
      <c r="AN168" s="1088"/>
    </row>
    <row r="169" spans="40:40" s="1087" customFormat="1" ht="18" customHeight="1">
      <c r="AN169" s="1088"/>
    </row>
    <row r="170" spans="40:40" s="1087" customFormat="1" ht="18" customHeight="1">
      <c r="AN170" s="1088"/>
    </row>
    <row r="171" spans="40:40" s="1087" customFormat="1" ht="18" customHeight="1">
      <c r="AN171" s="1088"/>
    </row>
    <row r="172" spans="40:40" s="1087" customFormat="1" ht="18" customHeight="1">
      <c r="AN172" s="1088"/>
    </row>
    <row r="173" spans="40:40" s="1087" customFormat="1" ht="18" customHeight="1">
      <c r="AN173" s="1088"/>
    </row>
    <row r="174" spans="40:40" s="1087" customFormat="1" ht="18" customHeight="1">
      <c r="AN174" s="1088"/>
    </row>
    <row r="175" spans="40:40" s="1087" customFormat="1" ht="18" customHeight="1">
      <c r="AN175" s="1088"/>
    </row>
    <row r="176" spans="40:40" s="1087" customFormat="1" ht="18" customHeight="1">
      <c r="AN176" s="1088"/>
    </row>
    <row r="177" spans="40:40" s="1087" customFormat="1" ht="18" customHeight="1">
      <c r="AN177" s="1088"/>
    </row>
    <row r="178" spans="40:40" s="1087" customFormat="1" ht="18" customHeight="1">
      <c r="AN178" s="1088"/>
    </row>
    <row r="179" spans="40:40" s="1087" customFormat="1" ht="18" customHeight="1">
      <c r="AN179" s="1088"/>
    </row>
    <row r="180" spans="40:40" s="1087" customFormat="1" ht="18" customHeight="1">
      <c r="AN180" s="1088"/>
    </row>
    <row r="181" spans="40:40" s="1087" customFormat="1" ht="18" customHeight="1">
      <c r="AN181" s="1088"/>
    </row>
    <row r="182" spans="40:40" s="1087" customFormat="1" ht="18" customHeight="1">
      <c r="AN182" s="1088"/>
    </row>
    <row r="183" spans="40:40" s="1087" customFormat="1" ht="18" customHeight="1">
      <c r="AN183" s="1088"/>
    </row>
    <row r="184" spans="40:40" s="1087" customFormat="1" ht="18" customHeight="1">
      <c r="AN184" s="1088"/>
    </row>
    <row r="185" spans="40:40" s="1087" customFormat="1" ht="18" customHeight="1">
      <c r="AN185" s="1088"/>
    </row>
    <row r="186" spans="40:40" s="1087" customFormat="1" ht="18" customHeight="1">
      <c r="AN186" s="1088"/>
    </row>
    <row r="187" spans="40:40" s="1087" customFormat="1" ht="18" customHeight="1">
      <c r="AN187" s="1088"/>
    </row>
    <row r="188" spans="40:40" s="1087" customFormat="1" ht="18" customHeight="1">
      <c r="AN188" s="1088"/>
    </row>
    <row r="189" spans="40:40" s="1087" customFormat="1" ht="18" customHeight="1">
      <c r="AN189" s="1088"/>
    </row>
    <row r="190" spans="40:40" s="1087" customFormat="1" ht="18" customHeight="1">
      <c r="AN190" s="1088"/>
    </row>
    <row r="191" spans="40:40" s="1087" customFormat="1" ht="18" customHeight="1">
      <c r="AN191" s="1088"/>
    </row>
    <row r="192" spans="40:40" s="1087" customFormat="1" ht="18" customHeight="1">
      <c r="AN192" s="1088"/>
    </row>
    <row r="193" spans="40:40" s="1087" customFormat="1" ht="18" customHeight="1">
      <c r="AN193" s="1088"/>
    </row>
    <row r="194" spans="40:40" s="1087" customFormat="1" ht="18" customHeight="1">
      <c r="AN194" s="1088"/>
    </row>
    <row r="195" spans="40:40" s="1087" customFormat="1" ht="18" customHeight="1">
      <c r="AN195" s="1088"/>
    </row>
    <row r="196" spans="40:40" s="1087" customFormat="1" ht="18" customHeight="1">
      <c r="AN196" s="1088"/>
    </row>
    <row r="197" spans="40:40" s="1087" customFormat="1" ht="18" customHeight="1">
      <c r="AN197" s="1088"/>
    </row>
    <row r="198" spans="40:40" s="1087" customFormat="1" ht="18" customHeight="1">
      <c r="AN198" s="1088"/>
    </row>
    <row r="199" spans="40:40" s="1087" customFormat="1" ht="18" customHeight="1">
      <c r="AN199" s="1088"/>
    </row>
    <row r="200" spans="40:40" s="1087" customFormat="1" ht="18" customHeight="1">
      <c r="AN200" s="1088"/>
    </row>
    <row r="201" spans="40:40" s="1087" customFormat="1" ht="18" customHeight="1">
      <c r="AN201" s="1088"/>
    </row>
    <row r="202" spans="40:40" s="1087" customFormat="1" ht="18" customHeight="1">
      <c r="AN202" s="1088"/>
    </row>
    <row r="203" spans="40:40" s="1087" customFormat="1" ht="18" customHeight="1">
      <c r="AN203" s="1088"/>
    </row>
    <row r="204" spans="40:40" s="1087" customFormat="1" ht="18" customHeight="1">
      <c r="AN204" s="1088"/>
    </row>
    <row r="205" spans="40:40" s="1087" customFormat="1" ht="18" customHeight="1">
      <c r="AN205" s="1088"/>
    </row>
    <row r="206" spans="40:40" s="1087" customFormat="1" ht="18" customHeight="1">
      <c r="AN206" s="1088"/>
    </row>
    <row r="207" spans="40:40" s="1087" customFormat="1" ht="18" customHeight="1">
      <c r="AN207" s="1088"/>
    </row>
    <row r="208" spans="40:40" s="1087" customFormat="1" ht="18" customHeight="1">
      <c r="AN208" s="1088"/>
    </row>
    <row r="209" spans="40:40" s="1087" customFormat="1" ht="18" customHeight="1">
      <c r="AN209" s="1088"/>
    </row>
    <row r="210" spans="40:40" s="1087" customFormat="1" ht="18" customHeight="1">
      <c r="AN210" s="1088"/>
    </row>
    <row r="211" spans="40:40" s="1087" customFormat="1" ht="18" customHeight="1">
      <c r="AN211" s="1088"/>
    </row>
    <row r="212" spans="40:40" s="1087" customFormat="1" ht="18" customHeight="1">
      <c r="AN212" s="1088"/>
    </row>
    <row r="213" spans="40:40" s="1087" customFormat="1" ht="18" customHeight="1">
      <c r="AN213" s="1088"/>
    </row>
    <row r="214" spans="40:40" s="1087" customFormat="1" ht="12">
      <c r="AN214" s="1088"/>
    </row>
    <row r="215" spans="40:40" s="1087" customFormat="1" ht="12">
      <c r="AN215" s="1088"/>
    </row>
    <row r="216" spans="40:40" s="1087" customFormat="1" ht="12">
      <c r="AN216" s="1088"/>
    </row>
    <row r="217" spans="40:40" s="1087" customFormat="1" ht="12">
      <c r="AN217" s="1088"/>
    </row>
    <row r="218" spans="40:40" s="1087" customFormat="1" ht="12">
      <c r="AN218" s="1088"/>
    </row>
    <row r="219" spans="40:40" s="1087" customFormat="1" ht="12">
      <c r="AN219" s="1088"/>
    </row>
    <row r="220" spans="40:40" s="1087" customFormat="1" ht="12">
      <c r="AN220" s="1088"/>
    </row>
    <row r="221" spans="40:40" s="1087" customFormat="1" ht="12">
      <c r="AN221" s="1088"/>
    </row>
    <row r="222" spans="40:40" s="1087" customFormat="1" ht="12">
      <c r="AN222" s="1088"/>
    </row>
    <row r="223" spans="40:40" s="1087" customFormat="1" ht="12">
      <c r="AN223" s="1088"/>
    </row>
    <row r="224" spans="40:40" s="1087" customFormat="1" ht="12">
      <c r="AN224" s="1088"/>
    </row>
    <row r="225" spans="40:40" s="1087" customFormat="1" ht="12">
      <c r="AN225" s="1088"/>
    </row>
    <row r="226" spans="40:40" s="1087" customFormat="1" ht="12">
      <c r="AN226" s="1088"/>
    </row>
    <row r="227" spans="40:40" s="1087" customFormat="1" ht="12">
      <c r="AN227" s="1088"/>
    </row>
    <row r="228" spans="40:40" s="1087" customFormat="1" ht="12">
      <c r="AN228" s="1088"/>
    </row>
    <row r="229" spans="40:40" s="1087" customFormat="1" ht="12">
      <c r="AN229" s="1088"/>
    </row>
    <row r="230" spans="40:40" s="1087" customFormat="1" ht="12">
      <c r="AN230" s="1088"/>
    </row>
    <row r="231" spans="40:40" s="1087" customFormat="1" ht="12">
      <c r="AN231" s="1088"/>
    </row>
    <row r="232" spans="40:40" s="1087" customFormat="1" ht="12">
      <c r="AN232" s="1088"/>
    </row>
    <row r="233" spans="40:40" s="1087" customFormat="1" ht="12">
      <c r="AN233" s="1088"/>
    </row>
    <row r="234" spans="40:40" s="1087" customFormat="1" ht="12">
      <c r="AN234" s="1088"/>
    </row>
    <row r="235" spans="40:40" s="1087" customFormat="1" ht="12">
      <c r="AN235" s="1088"/>
    </row>
    <row r="236" spans="40:40" s="1087" customFormat="1" ht="12">
      <c r="AN236" s="1088"/>
    </row>
    <row r="237" spans="40:40" s="1087" customFormat="1" ht="12">
      <c r="AN237" s="1088"/>
    </row>
    <row r="238" spans="40:40" s="1087" customFormat="1" ht="12">
      <c r="AN238" s="1088"/>
    </row>
    <row r="239" spans="40:40" s="1087" customFormat="1" ht="12">
      <c r="AN239" s="1088"/>
    </row>
    <row r="240" spans="40:40" s="1087" customFormat="1" ht="12">
      <c r="AN240" s="1088"/>
    </row>
    <row r="241" spans="40:40" s="1087" customFormat="1" ht="12">
      <c r="AN241" s="1088"/>
    </row>
    <row r="242" spans="40:40" s="1087" customFormat="1" ht="12">
      <c r="AN242" s="1088"/>
    </row>
    <row r="243" spans="40:40" s="1087" customFormat="1" ht="12">
      <c r="AN243" s="1088"/>
    </row>
    <row r="244" spans="40:40" s="1087" customFormat="1" ht="12">
      <c r="AN244" s="1088"/>
    </row>
    <row r="245" spans="40:40" s="1087" customFormat="1" ht="12">
      <c r="AN245" s="1088"/>
    </row>
    <row r="246" spans="40:40" s="1087" customFormat="1" ht="12">
      <c r="AN246" s="1088"/>
    </row>
    <row r="247" spans="40:40" s="1087" customFormat="1" ht="12">
      <c r="AN247" s="1088"/>
    </row>
    <row r="248" spans="40:40" s="1087" customFormat="1" ht="12">
      <c r="AN248" s="1088"/>
    </row>
    <row r="249" spans="40:40" s="1087" customFormat="1" ht="12">
      <c r="AN249" s="1088"/>
    </row>
    <row r="250" spans="40:40" s="1087" customFormat="1" ht="12">
      <c r="AN250" s="1088"/>
    </row>
    <row r="251" spans="40:40" s="1087" customFormat="1" ht="12">
      <c r="AN251" s="1088"/>
    </row>
    <row r="252" spans="40:40" s="1087" customFormat="1" ht="12">
      <c r="AN252" s="1088"/>
    </row>
    <row r="253" spans="40:40" s="1087" customFormat="1" ht="12">
      <c r="AN253" s="1088"/>
    </row>
    <row r="254" spans="40:40" s="1087" customFormat="1" ht="12">
      <c r="AN254" s="1088"/>
    </row>
    <row r="255" spans="40:40" s="1087" customFormat="1" ht="12">
      <c r="AN255" s="1088"/>
    </row>
    <row r="256" spans="40:40" s="1087" customFormat="1" ht="12">
      <c r="AN256" s="1088"/>
    </row>
    <row r="257" spans="40:40" s="1087" customFormat="1" ht="12">
      <c r="AN257" s="1088"/>
    </row>
    <row r="258" spans="40:40" s="1087" customFormat="1" ht="12">
      <c r="AN258" s="1088"/>
    </row>
    <row r="259" spans="40:40" s="1087" customFormat="1" ht="12">
      <c r="AN259" s="1088"/>
    </row>
    <row r="260" spans="40:40" s="1087" customFormat="1" ht="12">
      <c r="AN260" s="1088"/>
    </row>
    <row r="261" spans="40:40" s="1087" customFormat="1" ht="12">
      <c r="AN261" s="1088"/>
    </row>
    <row r="262" spans="40:40" s="1087" customFormat="1" ht="12">
      <c r="AN262" s="1088"/>
    </row>
    <row r="263" spans="40:40" s="1087" customFormat="1" ht="12">
      <c r="AN263" s="1088"/>
    </row>
    <row r="264" spans="40:40" s="1087" customFormat="1" ht="12">
      <c r="AN264" s="1088"/>
    </row>
    <row r="265" spans="40:40" s="1087" customFormat="1" ht="12">
      <c r="AN265" s="1088"/>
    </row>
    <row r="266" spans="40:40" s="1087" customFormat="1" ht="12">
      <c r="AN266" s="1088"/>
    </row>
    <row r="267" spans="40:40" s="1087" customFormat="1" ht="12">
      <c r="AN267" s="1088"/>
    </row>
    <row r="268" spans="40:40" s="1087" customFormat="1" ht="12">
      <c r="AN268" s="1088"/>
    </row>
    <row r="269" spans="40:40" s="1087" customFormat="1" ht="12">
      <c r="AN269" s="1088"/>
    </row>
    <row r="270" spans="40:40" s="1087" customFormat="1" ht="12">
      <c r="AN270" s="1088"/>
    </row>
    <row r="271" spans="40:40" s="1087" customFormat="1" ht="12">
      <c r="AN271" s="1088"/>
    </row>
    <row r="272" spans="40:40" s="1087" customFormat="1" ht="12">
      <c r="AN272" s="1088"/>
    </row>
    <row r="273" spans="40:40" s="1087" customFormat="1" ht="12">
      <c r="AN273" s="1088"/>
    </row>
    <row r="274" spans="40:40" s="1087" customFormat="1" ht="12">
      <c r="AN274" s="1088"/>
    </row>
    <row r="275" spans="40:40" s="1087" customFormat="1" ht="12">
      <c r="AN275" s="1088"/>
    </row>
    <row r="276" spans="40:40" s="1087" customFormat="1" ht="12">
      <c r="AN276" s="1088"/>
    </row>
    <row r="277" spans="40:40" s="1087" customFormat="1" ht="12">
      <c r="AN277" s="1088"/>
    </row>
    <row r="278" spans="40:40" s="1087" customFormat="1" ht="12">
      <c r="AN278" s="1088"/>
    </row>
    <row r="279" spans="40:40" s="1087" customFormat="1" ht="12">
      <c r="AN279" s="1088"/>
    </row>
    <row r="280" spans="40:40" s="1087" customFormat="1" ht="12">
      <c r="AN280" s="1088"/>
    </row>
    <row r="281" spans="40:40" s="1087" customFormat="1" ht="12">
      <c r="AN281" s="1088"/>
    </row>
    <row r="282" spans="40:40" s="1087" customFormat="1" ht="12">
      <c r="AN282" s="1088"/>
    </row>
    <row r="283" spans="40:40" s="1087" customFormat="1" ht="12">
      <c r="AN283" s="1088"/>
    </row>
    <row r="284" spans="40:40" s="1087" customFormat="1" ht="12">
      <c r="AN284" s="1088"/>
    </row>
    <row r="285" spans="40:40" s="1087" customFormat="1" ht="12">
      <c r="AN285" s="1088"/>
    </row>
    <row r="286" spans="40:40" s="1087" customFormat="1" ht="12">
      <c r="AN286" s="1088"/>
    </row>
    <row r="287" spans="40:40" s="1087" customFormat="1" ht="12">
      <c r="AN287" s="1088"/>
    </row>
    <row r="288" spans="40:40" s="1087" customFormat="1" ht="12">
      <c r="AN288" s="1088"/>
    </row>
    <row r="289" spans="40:40" s="1087" customFormat="1" ht="12">
      <c r="AN289" s="1088"/>
    </row>
    <row r="290" spans="40:40" s="1087" customFormat="1" ht="12">
      <c r="AN290" s="1088"/>
    </row>
    <row r="291" spans="40:40" s="1087" customFormat="1" ht="12">
      <c r="AN291" s="1088"/>
    </row>
    <row r="292" spans="40:40" s="1087" customFormat="1" ht="12">
      <c r="AN292" s="1088"/>
    </row>
    <row r="293" spans="40:40" s="1087" customFormat="1" ht="12">
      <c r="AN293" s="1088"/>
    </row>
    <row r="294" spans="40:40" s="1087" customFormat="1" ht="12">
      <c r="AN294" s="1088"/>
    </row>
    <row r="295" spans="40:40" s="1087" customFormat="1" ht="12">
      <c r="AN295" s="1088"/>
    </row>
    <row r="296" spans="40:40" s="1087" customFormat="1" ht="12">
      <c r="AN296" s="1088"/>
    </row>
    <row r="297" spans="40:40" s="1087" customFormat="1" ht="12">
      <c r="AN297" s="1088"/>
    </row>
    <row r="298" spans="40:40" s="1087" customFormat="1" ht="12">
      <c r="AN298" s="1088"/>
    </row>
    <row r="299" spans="40:40" s="1087" customFormat="1" ht="12">
      <c r="AN299" s="1088"/>
    </row>
    <row r="300" spans="40:40" s="1087" customFormat="1" ht="12">
      <c r="AN300" s="1088"/>
    </row>
    <row r="301" spans="40:40" s="1087" customFormat="1" ht="12">
      <c r="AN301" s="1088"/>
    </row>
    <row r="302" spans="40:40" s="1087" customFormat="1" ht="12">
      <c r="AN302" s="1088"/>
    </row>
    <row r="303" spans="40:40" s="1087" customFormat="1" ht="12">
      <c r="AN303" s="1088"/>
    </row>
    <row r="304" spans="40:40" s="1087" customFormat="1" ht="12">
      <c r="AN304" s="1088"/>
    </row>
    <row r="305" spans="40:40" s="1087" customFormat="1" ht="12">
      <c r="AN305" s="1088"/>
    </row>
    <row r="306" spans="40:40" s="1087" customFormat="1" ht="12">
      <c r="AN306" s="1088"/>
    </row>
    <row r="307" spans="40:40" s="1087" customFormat="1" ht="12">
      <c r="AN307" s="1088"/>
    </row>
    <row r="308" spans="40:40" s="1087" customFormat="1" ht="12">
      <c r="AN308" s="1088"/>
    </row>
    <row r="309" spans="40:40" s="1087" customFormat="1" ht="12">
      <c r="AN309" s="1088"/>
    </row>
    <row r="310" spans="40:40" s="1087" customFormat="1" ht="12">
      <c r="AN310" s="1088"/>
    </row>
    <row r="311" spans="40:40" s="1087" customFormat="1" ht="12">
      <c r="AN311" s="1088"/>
    </row>
    <row r="312" spans="40:40" s="1087" customFormat="1" ht="12">
      <c r="AN312" s="1088"/>
    </row>
    <row r="313" spans="40:40" s="1087" customFormat="1" ht="12">
      <c r="AN313" s="1088"/>
    </row>
    <row r="314" spans="40:40" s="1087" customFormat="1" ht="12">
      <c r="AN314" s="1088"/>
    </row>
    <row r="315" spans="40:40" s="1087" customFormat="1" ht="12">
      <c r="AN315" s="1088"/>
    </row>
    <row r="316" spans="40:40" s="1087" customFormat="1" ht="12">
      <c r="AN316" s="1088"/>
    </row>
    <row r="317" spans="40:40" s="1087" customFormat="1" ht="12">
      <c r="AN317" s="1088"/>
    </row>
    <row r="318" spans="40:40" s="1087" customFormat="1" ht="12">
      <c r="AN318" s="1088"/>
    </row>
    <row r="319" spans="40:40" s="1087" customFormat="1" ht="12">
      <c r="AN319" s="1088"/>
    </row>
    <row r="320" spans="40:40" s="1087" customFormat="1" ht="12">
      <c r="AN320" s="1088"/>
    </row>
    <row r="321" spans="40:40" s="1087" customFormat="1" ht="12">
      <c r="AN321" s="1088"/>
    </row>
    <row r="322" spans="40:40" s="1087" customFormat="1" ht="12">
      <c r="AN322" s="1088"/>
    </row>
    <row r="323" spans="40:40" s="1087" customFormat="1" ht="12">
      <c r="AN323" s="1088"/>
    </row>
    <row r="324" spans="40:40" s="1087" customFormat="1" ht="12">
      <c r="AN324" s="1088"/>
    </row>
    <row r="325" spans="40:40" s="1087" customFormat="1" ht="12">
      <c r="AN325" s="1088"/>
    </row>
    <row r="326" spans="40:40" s="1087" customFormat="1" ht="12">
      <c r="AN326" s="1088"/>
    </row>
    <row r="327" spans="40:40" s="1087" customFormat="1" ht="12">
      <c r="AN327" s="1088"/>
    </row>
    <row r="328" spans="40:40" s="1087" customFormat="1" ht="12">
      <c r="AN328" s="1088"/>
    </row>
    <row r="329" spans="40:40" s="1087" customFormat="1" ht="12">
      <c r="AN329" s="1088"/>
    </row>
    <row r="330" spans="40:40" s="1087" customFormat="1" ht="12">
      <c r="AN330" s="1088"/>
    </row>
    <row r="331" spans="40:40" s="1087" customFormat="1" ht="12">
      <c r="AN331" s="1088"/>
    </row>
    <row r="332" spans="40:40" s="1087" customFormat="1" ht="12">
      <c r="AN332" s="1088"/>
    </row>
    <row r="333" spans="40:40" s="1087" customFormat="1" ht="12">
      <c r="AN333" s="1088"/>
    </row>
    <row r="334" spans="40:40" s="1087" customFormat="1" ht="12">
      <c r="AN334" s="1088"/>
    </row>
    <row r="335" spans="40:40" s="1087" customFormat="1" ht="12">
      <c r="AN335" s="1088"/>
    </row>
    <row r="336" spans="40:40" s="1087" customFormat="1" ht="12">
      <c r="AN336" s="1088"/>
    </row>
    <row r="337" spans="40:40" s="1087" customFormat="1" ht="12">
      <c r="AN337" s="1088"/>
    </row>
    <row r="338" spans="40:40" s="1087" customFormat="1" ht="12">
      <c r="AN338" s="1088"/>
    </row>
    <row r="339" spans="40:40" s="1087" customFormat="1" ht="12">
      <c r="AN339" s="1088"/>
    </row>
    <row r="340" spans="40:40" s="1087" customFormat="1" ht="12">
      <c r="AN340" s="1088"/>
    </row>
    <row r="341" spans="40:40" s="1087" customFormat="1" ht="12">
      <c r="AN341" s="1088"/>
    </row>
    <row r="342" spans="40:40" s="1087" customFormat="1" ht="12">
      <c r="AN342" s="1088"/>
    </row>
    <row r="343" spans="40:40" s="1087" customFormat="1" ht="12">
      <c r="AN343" s="1088"/>
    </row>
    <row r="344" spans="40:40" s="1087" customFormat="1" ht="12">
      <c r="AN344" s="1088"/>
    </row>
    <row r="345" spans="40:40" s="1087" customFormat="1" ht="12">
      <c r="AN345" s="1088"/>
    </row>
    <row r="346" spans="40:40" s="1087" customFormat="1" ht="12">
      <c r="AN346" s="1088"/>
    </row>
    <row r="347" spans="40:40" s="1087" customFormat="1" ht="12">
      <c r="AN347" s="1088"/>
    </row>
    <row r="348" spans="40:40" s="1087" customFormat="1" ht="12">
      <c r="AN348" s="1088"/>
    </row>
    <row r="349" spans="40:40" s="1087" customFormat="1" ht="12">
      <c r="AN349" s="1088"/>
    </row>
    <row r="350" spans="40:40" s="1087" customFormat="1" ht="12">
      <c r="AN350" s="1088"/>
    </row>
    <row r="351" spans="40:40" s="1087" customFormat="1" ht="12">
      <c r="AN351" s="1088"/>
    </row>
    <row r="352" spans="40:40" s="1087" customFormat="1" ht="12">
      <c r="AN352" s="1088"/>
    </row>
    <row r="353" spans="40:40" s="1087" customFormat="1" ht="12">
      <c r="AN353" s="1088"/>
    </row>
    <row r="354" spans="40:40" s="1087" customFormat="1" ht="12">
      <c r="AN354" s="1088"/>
    </row>
    <row r="355" spans="40:40" s="1087" customFormat="1" ht="12">
      <c r="AN355" s="1088"/>
    </row>
    <row r="356" spans="40:40" s="1087" customFormat="1" ht="12">
      <c r="AN356" s="1088"/>
    </row>
    <row r="357" spans="40:40" s="1087" customFormat="1" ht="12">
      <c r="AN357" s="1088"/>
    </row>
    <row r="358" spans="40:40" s="1087" customFormat="1" ht="12">
      <c r="AN358" s="1088"/>
    </row>
    <row r="359" spans="40:40" s="1087" customFormat="1" ht="12">
      <c r="AN359" s="1088"/>
    </row>
    <row r="360" spans="40:40" s="1087" customFormat="1" ht="12">
      <c r="AN360" s="1088"/>
    </row>
    <row r="361" spans="40:40" s="1087" customFormat="1" ht="12">
      <c r="AN361" s="1088"/>
    </row>
    <row r="362" spans="40:40" s="1087" customFormat="1" ht="12">
      <c r="AN362" s="1088"/>
    </row>
    <row r="363" spans="40:40" s="1087" customFormat="1" ht="12">
      <c r="AN363" s="1088"/>
    </row>
    <row r="364" spans="40:40" s="1087" customFormat="1" ht="12">
      <c r="AN364" s="1088"/>
    </row>
    <row r="365" spans="40:40" s="1087" customFormat="1" ht="12">
      <c r="AN365" s="1088"/>
    </row>
    <row r="366" spans="40:40" s="1087" customFormat="1" ht="12">
      <c r="AN366" s="1088"/>
    </row>
    <row r="367" spans="40:40" s="1087" customFormat="1" ht="12">
      <c r="AN367" s="1088"/>
    </row>
    <row r="368" spans="40:40" s="1087" customFormat="1" ht="12">
      <c r="AN368" s="1088"/>
    </row>
    <row r="369" spans="40:40" s="1087" customFormat="1" ht="12">
      <c r="AN369" s="1088"/>
    </row>
    <row r="370" spans="40:40" s="1087" customFormat="1" ht="12">
      <c r="AN370" s="1088"/>
    </row>
    <row r="371" spans="40:40" s="1087" customFormat="1" ht="12">
      <c r="AN371" s="1088"/>
    </row>
    <row r="372" spans="40:40" s="1087" customFormat="1" ht="12">
      <c r="AN372" s="1088"/>
    </row>
    <row r="373" spans="40:40" s="1087" customFormat="1" ht="12">
      <c r="AN373" s="1088"/>
    </row>
    <row r="374" spans="40:40" s="1087" customFormat="1" ht="12">
      <c r="AN374" s="1088"/>
    </row>
    <row r="375" spans="40:40" s="1087" customFormat="1" ht="12">
      <c r="AN375" s="1088"/>
    </row>
    <row r="376" spans="40:40" s="1087" customFormat="1" ht="12">
      <c r="AN376" s="1088"/>
    </row>
    <row r="377" spans="40:40" s="1087" customFormat="1" ht="12">
      <c r="AN377" s="1088"/>
    </row>
    <row r="378" spans="40:40" s="1087" customFormat="1" ht="12">
      <c r="AN378" s="1088"/>
    </row>
    <row r="379" spans="40:40" s="1087" customFormat="1" ht="12">
      <c r="AN379" s="1088"/>
    </row>
    <row r="380" spans="40:40" s="1087" customFormat="1" ht="12">
      <c r="AN380" s="1088"/>
    </row>
    <row r="381" spans="40:40" s="1087" customFormat="1" ht="12">
      <c r="AN381" s="1088"/>
    </row>
    <row r="382" spans="40:40" s="1087" customFormat="1" ht="12">
      <c r="AN382" s="1088"/>
    </row>
    <row r="383" spans="40:40" s="1087" customFormat="1" ht="12">
      <c r="AN383" s="1088"/>
    </row>
    <row r="384" spans="40:40" s="1087" customFormat="1" ht="12">
      <c r="AN384" s="1088"/>
    </row>
    <row r="385" spans="40:40" s="1087" customFormat="1" ht="12">
      <c r="AN385" s="1088"/>
    </row>
    <row r="386" spans="40:40" s="1087" customFormat="1" ht="12">
      <c r="AN386" s="1088"/>
    </row>
    <row r="387" spans="40:40" s="1087" customFormat="1" ht="12">
      <c r="AN387" s="1088"/>
    </row>
    <row r="388" spans="40:40" s="1087" customFormat="1" ht="12">
      <c r="AN388" s="1088"/>
    </row>
    <row r="389" spans="40:40" s="1087" customFormat="1" ht="12">
      <c r="AN389" s="1088"/>
    </row>
    <row r="390" spans="40:40" s="1087" customFormat="1" ht="12">
      <c r="AN390" s="1088"/>
    </row>
    <row r="391" spans="40:40" s="1087" customFormat="1" ht="12">
      <c r="AN391" s="1088"/>
    </row>
    <row r="392" spans="40:40" s="1087" customFormat="1" ht="12">
      <c r="AN392" s="1088"/>
    </row>
    <row r="393" spans="40:40" s="1087" customFormat="1" ht="12">
      <c r="AN393" s="1088"/>
    </row>
    <row r="394" spans="40:40" s="1087" customFormat="1" ht="12">
      <c r="AN394" s="1088"/>
    </row>
    <row r="395" spans="40:40" s="1087" customFormat="1" ht="12">
      <c r="AN395" s="1088"/>
    </row>
    <row r="396" spans="40:40" s="1087" customFormat="1" ht="12">
      <c r="AN396" s="1088"/>
    </row>
    <row r="397" spans="40:40" s="1087" customFormat="1" ht="12">
      <c r="AN397" s="1088"/>
    </row>
    <row r="398" spans="40:40" s="1087" customFormat="1" ht="12">
      <c r="AN398" s="1088"/>
    </row>
    <row r="399" spans="40:40" s="1087" customFormat="1" ht="12">
      <c r="AN399" s="1088"/>
    </row>
    <row r="400" spans="40:40" s="1087" customFormat="1" ht="12">
      <c r="AN400" s="1088"/>
    </row>
    <row r="401" spans="40:40" s="1087" customFormat="1" ht="12">
      <c r="AN401" s="1088"/>
    </row>
    <row r="402" spans="40:40" s="1087" customFormat="1" ht="12">
      <c r="AN402" s="1088"/>
    </row>
    <row r="403" spans="40:40" s="1087" customFormat="1" ht="12">
      <c r="AN403" s="1088"/>
    </row>
    <row r="404" spans="40:40" s="1087" customFormat="1" ht="12">
      <c r="AN404" s="1088"/>
    </row>
    <row r="405" spans="40:40" s="1087" customFormat="1" ht="12">
      <c r="AN405" s="1088"/>
    </row>
    <row r="406" spans="40:40" s="1087" customFormat="1" ht="12">
      <c r="AN406" s="1088"/>
    </row>
    <row r="407" spans="40:40" s="1087" customFormat="1" ht="12">
      <c r="AN407" s="1088"/>
    </row>
    <row r="408" spans="40:40" s="1087" customFormat="1" ht="12">
      <c r="AN408" s="1088"/>
    </row>
    <row r="409" spans="40:40" s="1087" customFormat="1" ht="12">
      <c r="AN409" s="1088"/>
    </row>
    <row r="410" spans="40:40" s="1087" customFormat="1" ht="12">
      <c r="AN410" s="1088"/>
    </row>
    <row r="411" spans="40:40" s="1087" customFormat="1" ht="12">
      <c r="AN411" s="1088"/>
    </row>
    <row r="412" spans="40:40" s="1087" customFormat="1" ht="12">
      <c r="AN412" s="1088"/>
    </row>
    <row r="413" spans="40:40" s="1087" customFormat="1" ht="12">
      <c r="AN413" s="1088"/>
    </row>
    <row r="414" spans="40:40" s="1087" customFormat="1" ht="12">
      <c r="AN414" s="1088"/>
    </row>
    <row r="415" spans="40:40" s="1087" customFormat="1" ht="12">
      <c r="AN415" s="1088"/>
    </row>
    <row r="416" spans="40:40" s="1087" customFormat="1" ht="12">
      <c r="AN416" s="1088"/>
    </row>
    <row r="417" spans="40:40" s="1087" customFormat="1" ht="12">
      <c r="AN417" s="1088"/>
    </row>
    <row r="418" spans="40:40" s="1087" customFormat="1" ht="12">
      <c r="AN418" s="1088"/>
    </row>
    <row r="419" spans="40:40" s="1087" customFormat="1" ht="12">
      <c r="AN419" s="1088"/>
    </row>
    <row r="420" spans="40:40" s="1087" customFormat="1" ht="12">
      <c r="AN420" s="1088"/>
    </row>
    <row r="421" spans="40:40" s="1087" customFormat="1" ht="12">
      <c r="AN421" s="1088"/>
    </row>
    <row r="422" spans="40:40" s="1087" customFormat="1" ht="12">
      <c r="AN422" s="1088"/>
    </row>
    <row r="423" spans="40:40" s="1087" customFormat="1" ht="12">
      <c r="AN423" s="1088"/>
    </row>
    <row r="424" spans="40:40" s="1087" customFormat="1" ht="12">
      <c r="AN424" s="1088"/>
    </row>
    <row r="425" spans="40:40" s="1087" customFormat="1" ht="12">
      <c r="AN425" s="1088"/>
    </row>
    <row r="426" spans="40:40" s="1087" customFormat="1" ht="12">
      <c r="AN426" s="1088"/>
    </row>
    <row r="427" spans="40:40" s="1087" customFormat="1" ht="12">
      <c r="AN427" s="1088"/>
    </row>
    <row r="428" spans="40:40" s="1087" customFormat="1" ht="12">
      <c r="AN428" s="1088"/>
    </row>
    <row r="429" spans="40:40" s="1087" customFormat="1" ht="12">
      <c r="AN429" s="1088"/>
    </row>
    <row r="430" spans="40:40" s="1087" customFormat="1" ht="12">
      <c r="AN430" s="1088"/>
    </row>
    <row r="431" spans="40:40" s="1087" customFormat="1" ht="12">
      <c r="AN431" s="1088"/>
    </row>
    <row r="432" spans="40:40" s="1087" customFormat="1" ht="12">
      <c r="AN432" s="1088"/>
    </row>
    <row r="433" spans="40:40" s="1087" customFormat="1" ht="12">
      <c r="AN433" s="1088"/>
    </row>
    <row r="434" spans="40:40" s="1087" customFormat="1" ht="12">
      <c r="AN434" s="1088"/>
    </row>
    <row r="435" spans="40:40" s="1087" customFormat="1" ht="12">
      <c r="AN435" s="1088"/>
    </row>
    <row r="436" spans="40:40" s="1087" customFormat="1" ht="12">
      <c r="AN436" s="1088"/>
    </row>
    <row r="437" spans="40:40" s="1087" customFormat="1" ht="12">
      <c r="AN437" s="1088"/>
    </row>
    <row r="438" spans="40:40" s="1087" customFormat="1" ht="12">
      <c r="AN438" s="1088"/>
    </row>
    <row r="439" spans="40:40" s="1087" customFormat="1" ht="12">
      <c r="AN439" s="1088"/>
    </row>
    <row r="440" spans="40:40" s="1087" customFormat="1" ht="12">
      <c r="AN440" s="1088"/>
    </row>
    <row r="441" spans="40:40" s="1087" customFormat="1" ht="12">
      <c r="AN441" s="1088"/>
    </row>
    <row r="442" spans="40:40" s="1087" customFormat="1" ht="12">
      <c r="AN442" s="1088"/>
    </row>
    <row r="443" spans="40:40" s="1087" customFormat="1" ht="12">
      <c r="AN443" s="1088"/>
    </row>
    <row r="444" spans="40:40" s="1087" customFormat="1" ht="12">
      <c r="AN444" s="1088"/>
    </row>
    <row r="445" spans="40:40" s="1087" customFormat="1" ht="12">
      <c r="AN445" s="1088"/>
    </row>
    <row r="446" spans="40:40" s="1087" customFormat="1" ht="12">
      <c r="AN446" s="1088"/>
    </row>
    <row r="447" spans="40:40" s="1087" customFormat="1" ht="12">
      <c r="AN447" s="1088"/>
    </row>
    <row r="448" spans="40:40" s="1087" customFormat="1" ht="12">
      <c r="AN448" s="1088"/>
    </row>
  </sheetData>
  <mergeCells count="239">
    <mergeCell ref="W4:X4"/>
    <mergeCell ref="A5:E5"/>
    <mergeCell ref="F5:G5"/>
    <mergeCell ref="J5:M5"/>
    <mergeCell ref="N5:O5"/>
    <mergeCell ref="S5:U5"/>
    <mergeCell ref="X5:AA5"/>
    <mergeCell ref="A1:AD1"/>
    <mergeCell ref="A3:E3"/>
    <mergeCell ref="F3:P3"/>
    <mergeCell ref="S3:U3"/>
    <mergeCell ref="W3:X3"/>
    <mergeCell ref="A4:E4"/>
    <mergeCell ref="F4:J4"/>
    <mergeCell ref="K4:M4"/>
    <mergeCell ref="N4:P4"/>
    <mergeCell ref="S4:U4"/>
    <mergeCell ref="AI5:AK5"/>
    <mergeCell ref="X6:AA6"/>
    <mergeCell ref="A8:E9"/>
    <mergeCell ref="F8:M9"/>
    <mergeCell ref="N8:U9"/>
    <mergeCell ref="V8:AD9"/>
    <mergeCell ref="AH9:AM9"/>
    <mergeCell ref="N15:U15"/>
    <mergeCell ref="V15:AD15"/>
    <mergeCell ref="A10:B13"/>
    <mergeCell ref="C10:E10"/>
    <mergeCell ref="F10:M10"/>
    <mergeCell ref="N10:U13"/>
    <mergeCell ref="V10:AD10"/>
    <mergeCell ref="C11:E11"/>
    <mergeCell ref="F11:M11"/>
    <mergeCell ref="V11:AD11"/>
    <mergeCell ref="C12:E12"/>
    <mergeCell ref="F12:M12"/>
    <mergeCell ref="V16:AD16"/>
    <mergeCell ref="F18:M18"/>
    <mergeCell ref="N18:U18"/>
    <mergeCell ref="V18:AD18"/>
    <mergeCell ref="V12:AD12"/>
    <mergeCell ref="F19:M19"/>
    <mergeCell ref="N19:U19"/>
    <mergeCell ref="V19:AD19"/>
    <mergeCell ref="A20:AD20"/>
    <mergeCell ref="F17:M17"/>
    <mergeCell ref="N17:U17"/>
    <mergeCell ref="V17:AD17"/>
    <mergeCell ref="F16:M16"/>
    <mergeCell ref="N16:U16"/>
    <mergeCell ref="C13:E13"/>
    <mergeCell ref="F13:M13"/>
    <mergeCell ref="V13:AD13"/>
    <mergeCell ref="A14:E19"/>
    <mergeCell ref="F14:AD14"/>
    <mergeCell ref="F15:M15"/>
    <mergeCell ref="AH22:AI22"/>
    <mergeCell ref="M25:O26"/>
    <mergeCell ref="P25:R26"/>
    <mergeCell ref="S25:U26"/>
    <mergeCell ref="V25:X26"/>
    <mergeCell ref="Y25:AA26"/>
    <mergeCell ref="AB25:AD26"/>
    <mergeCell ref="A25:C26"/>
    <mergeCell ref="D25:F26"/>
    <mergeCell ref="G25:I26"/>
    <mergeCell ref="J25:L26"/>
    <mergeCell ref="G24:H24"/>
    <mergeCell ref="J24:K24"/>
    <mergeCell ref="M24:N24"/>
    <mergeCell ref="P24:Q24"/>
    <mergeCell ref="S24:T24"/>
    <mergeCell ref="V24:W24"/>
    <mergeCell ref="Y24:Z24"/>
    <mergeCell ref="A22:C23"/>
    <mergeCell ref="D22:F23"/>
    <mergeCell ref="G22:I23"/>
    <mergeCell ref="J22:L23"/>
    <mergeCell ref="M22:O23"/>
    <mergeCell ref="P22:R23"/>
    <mergeCell ref="S22:U23"/>
    <mergeCell ref="V22:X23"/>
    <mergeCell ref="AB24:AC24"/>
    <mergeCell ref="AB22:AD23"/>
    <mergeCell ref="Y22:AA23"/>
    <mergeCell ref="A27:B28"/>
    <mergeCell ref="D27:F27"/>
    <mergeCell ref="G27:I27"/>
    <mergeCell ref="J27:L27"/>
    <mergeCell ref="M27:O27"/>
    <mergeCell ref="P27:R27"/>
    <mergeCell ref="S27:U27"/>
    <mergeCell ref="V27:X27"/>
    <mergeCell ref="Y27:AA27"/>
    <mergeCell ref="AB27:AD27"/>
    <mergeCell ref="D28:F28"/>
    <mergeCell ref="G28:I28"/>
    <mergeCell ref="J28:L28"/>
    <mergeCell ref="M28:O28"/>
    <mergeCell ref="P28:R28"/>
    <mergeCell ref="S28:U28"/>
    <mergeCell ref="V28:X28"/>
    <mergeCell ref="Y28:AA28"/>
    <mergeCell ref="AB28:AD28"/>
    <mergeCell ref="A24:C24"/>
    <mergeCell ref="D24:E24"/>
    <mergeCell ref="AB29:AD29"/>
    <mergeCell ref="B30:C30"/>
    <mergeCell ref="D30:F30"/>
    <mergeCell ref="G30:I30"/>
    <mergeCell ref="J30:L30"/>
    <mergeCell ref="M30:O30"/>
    <mergeCell ref="AB31:AD31"/>
    <mergeCell ref="AB30:AD30"/>
    <mergeCell ref="B29:C29"/>
    <mergeCell ref="G32:I32"/>
    <mergeCell ref="J32:L32"/>
    <mergeCell ref="M32:O32"/>
    <mergeCell ref="P30:R30"/>
    <mergeCell ref="S30:U30"/>
    <mergeCell ref="V30:X30"/>
    <mergeCell ref="Y30:AA30"/>
    <mergeCell ref="B31:C31"/>
    <mergeCell ref="D31:F31"/>
    <mergeCell ref="G31:I31"/>
    <mergeCell ref="J31:L31"/>
    <mergeCell ref="M31:O31"/>
    <mergeCell ref="A34:C35"/>
    <mergeCell ref="D34:F35"/>
    <mergeCell ref="G34:I35"/>
    <mergeCell ref="J34:L35"/>
    <mergeCell ref="M34:O35"/>
    <mergeCell ref="P31:R31"/>
    <mergeCell ref="S31:U31"/>
    <mergeCell ref="V31:X31"/>
    <mergeCell ref="Y31:AA31"/>
    <mergeCell ref="P34:R35"/>
    <mergeCell ref="S34:U35"/>
    <mergeCell ref="V34:X35"/>
    <mergeCell ref="Y34:AA35"/>
    <mergeCell ref="A29:A32"/>
    <mergeCell ref="D29:F29"/>
    <mergeCell ref="G29:I29"/>
    <mergeCell ref="J29:L29"/>
    <mergeCell ref="M29:O29"/>
    <mergeCell ref="P29:R29"/>
    <mergeCell ref="S29:U29"/>
    <mergeCell ref="V29:X29"/>
    <mergeCell ref="Y29:AA29"/>
    <mergeCell ref="B32:C32"/>
    <mergeCell ref="D32:F32"/>
    <mergeCell ref="AB34:AD35"/>
    <mergeCell ref="AH34:AI34"/>
    <mergeCell ref="P32:R32"/>
    <mergeCell ref="S32:U32"/>
    <mergeCell ref="V32:X32"/>
    <mergeCell ref="Y32:AA32"/>
    <mergeCell ref="AB32:AD32"/>
    <mergeCell ref="S36:T36"/>
    <mergeCell ref="V36:W36"/>
    <mergeCell ref="Y36:Z36"/>
    <mergeCell ref="AB36:AC36"/>
    <mergeCell ref="A37:C38"/>
    <mergeCell ref="D37:F38"/>
    <mergeCell ref="G37:I38"/>
    <mergeCell ref="J37:L38"/>
    <mergeCell ref="M37:O38"/>
    <mergeCell ref="P37:R38"/>
    <mergeCell ref="A36:C36"/>
    <mergeCell ref="D36:E36"/>
    <mergeCell ref="G36:H36"/>
    <mergeCell ref="J36:K36"/>
    <mergeCell ref="M36:N36"/>
    <mergeCell ref="P36:Q36"/>
    <mergeCell ref="A39:B40"/>
    <mergeCell ref="D39:F39"/>
    <mergeCell ref="G39:I39"/>
    <mergeCell ref="J39:L39"/>
    <mergeCell ref="M39:O39"/>
    <mergeCell ref="P39:R39"/>
    <mergeCell ref="S39:U39"/>
    <mergeCell ref="V39:X39"/>
    <mergeCell ref="Y39:AA39"/>
    <mergeCell ref="D40:F40"/>
    <mergeCell ref="G40:I40"/>
    <mergeCell ref="J40:L40"/>
    <mergeCell ref="M40:O40"/>
    <mergeCell ref="P40:R40"/>
    <mergeCell ref="S40:U40"/>
    <mergeCell ref="V40:X40"/>
    <mergeCell ref="Y40:AA40"/>
    <mergeCell ref="P42:R42"/>
    <mergeCell ref="S42:U42"/>
    <mergeCell ref="V42:X42"/>
    <mergeCell ref="Y42:AA42"/>
    <mergeCell ref="S37:U38"/>
    <mergeCell ref="V37:X38"/>
    <mergeCell ref="Y37:AA38"/>
    <mergeCell ref="AB37:AD38"/>
    <mergeCell ref="AI37:AK37"/>
    <mergeCell ref="AB39:AD39"/>
    <mergeCell ref="AB40:AD40"/>
    <mergeCell ref="A41:A44"/>
    <mergeCell ref="B41:C41"/>
    <mergeCell ref="D41:F41"/>
    <mergeCell ref="G41:I41"/>
    <mergeCell ref="J41:L41"/>
    <mergeCell ref="M41:O41"/>
    <mergeCell ref="B44:C44"/>
    <mergeCell ref="D44:F44"/>
    <mergeCell ref="AB42:AD42"/>
    <mergeCell ref="B43:C43"/>
    <mergeCell ref="D43:F43"/>
    <mergeCell ref="G43:I43"/>
    <mergeCell ref="J43:L43"/>
    <mergeCell ref="M43:O43"/>
    <mergeCell ref="P41:R41"/>
    <mergeCell ref="S41:U41"/>
    <mergeCell ref="V41:X41"/>
    <mergeCell ref="Y41:AA41"/>
    <mergeCell ref="AB41:AD41"/>
    <mergeCell ref="B42:C42"/>
    <mergeCell ref="D42:F42"/>
    <mergeCell ref="G42:I42"/>
    <mergeCell ref="J42:L42"/>
    <mergeCell ref="M42:O42"/>
    <mergeCell ref="AB44:AD44"/>
    <mergeCell ref="P43:R43"/>
    <mergeCell ref="S43:U43"/>
    <mergeCell ref="V43:X43"/>
    <mergeCell ref="Y43:AA43"/>
    <mergeCell ref="AB43:AD43"/>
    <mergeCell ref="G44:I44"/>
    <mergeCell ref="J44:L44"/>
    <mergeCell ref="M44:O44"/>
    <mergeCell ref="P44:R44"/>
    <mergeCell ref="S44:U44"/>
    <mergeCell ref="V44:X44"/>
    <mergeCell ref="Y44:AA44"/>
  </mergeCells>
  <phoneticPr fontId="4" type="noConversion"/>
  <printOptions horizontalCentered="1"/>
  <pageMargins left="0.78740157480314965" right="0.39370078740157483" top="1.1811023622047245" bottom="0.39370078740157483" header="0.51181102362204722" footer="0.51181102362204722"/>
  <pageSetup paperSize="9" scale="91" orientation="landscape" r:id="rId1"/>
  <headerFooter alignWithMargins="0"/>
  <rowBreaks count="1" manualBreakCount="1">
    <brk id="19" max="27"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E4CA9-2190-4B1F-992C-CA8B78035CB6}">
  <sheetPr>
    <tabColor rgb="FFFFC000"/>
  </sheetPr>
  <dimension ref="A1:AQ448"/>
  <sheetViews>
    <sheetView view="pageBreakPreview" topLeftCell="A7" zoomScale="115" zoomScaleNormal="100" zoomScaleSheetLayoutView="115" workbookViewId="0">
      <selection activeCell="S31" sqref="S31:U31"/>
    </sheetView>
  </sheetViews>
  <sheetFormatPr defaultRowHeight="13.5"/>
  <cols>
    <col min="1" max="2" width="4.44140625" style="1" customWidth="1"/>
    <col min="3" max="31" width="4.109375" style="1" customWidth="1"/>
    <col min="32" max="32" width="12.5546875" style="1" customWidth="1"/>
    <col min="33" max="33" width="11.33203125" style="1" customWidth="1"/>
    <col min="34" max="34" width="10" style="1" customWidth="1"/>
    <col min="35" max="35" width="9.44140625" style="1" customWidth="1"/>
    <col min="36" max="36" width="9.33203125" style="1" customWidth="1"/>
    <col min="37" max="37" width="7.21875" style="1" bestFit="1" customWidth="1"/>
    <col min="38" max="39" width="8.88671875" style="1" customWidth="1"/>
    <col min="40" max="40" width="4.21875" style="113" customWidth="1"/>
    <col min="41" max="41" width="14.44140625" style="1" bestFit="1" customWidth="1"/>
    <col min="42" max="42" width="15.33203125" style="1" bestFit="1" customWidth="1"/>
    <col min="43" max="256" width="8.88671875" style="1"/>
    <col min="257" max="258" width="4.44140625" style="1" customWidth="1"/>
    <col min="259" max="287" width="4.109375" style="1" customWidth="1"/>
    <col min="288" max="288" width="12.5546875" style="1" customWidth="1"/>
    <col min="289" max="289" width="11.33203125" style="1" customWidth="1"/>
    <col min="290" max="290" width="10" style="1" customWidth="1"/>
    <col min="291" max="291" width="9.44140625" style="1" customWidth="1"/>
    <col min="292" max="292" width="9.33203125" style="1" customWidth="1"/>
    <col min="293" max="293" width="7.21875" style="1" bestFit="1" customWidth="1"/>
    <col min="294" max="295" width="8.88671875" style="1"/>
    <col min="296" max="296" width="4.21875" style="1" customWidth="1"/>
    <col min="297" max="297" width="14.44140625" style="1" bestFit="1" customWidth="1"/>
    <col min="298" max="298" width="15.33203125" style="1" bestFit="1" customWidth="1"/>
    <col min="299" max="512" width="8.88671875" style="1"/>
    <col min="513" max="514" width="4.44140625" style="1" customWidth="1"/>
    <col min="515" max="543" width="4.109375" style="1" customWidth="1"/>
    <col min="544" max="544" width="12.5546875" style="1" customWidth="1"/>
    <col min="545" max="545" width="11.33203125" style="1" customWidth="1"/>
    <col min="546" max="546" width="10" style="1" customWidth="1"/>
    <col min="547" max="547" width="9.44140625" style="1" customWidth="1"/>
    <col min="548" max="548" width="9.33203125" style="1" customWidth="1"/>
    <col min="549" max="549" width="7.21875" style="1" bestFit="1" customWidth="1"/>
    <col min="550" max="551" width="8.88671875" style="1"/>
    <col min="552" max="552" width="4.21875" style="1" customWidth="1"/>
    <col min="553" max="553" width="14.44140625" style="1" bestFit="1" customWidth="1"/>
    <col min="554" max="554" width="15.33203125" style="1" bestFit="1" customWidth="1"/>
    <col min="555" max="768" width="8.88671875" style="1"/>
    <col min="769" max="770" width="4.44140625" style="1" customWidth="1"/>
    <col min="771" max="799" width="4.109375" style="1" customWidth="1"/>
    <col min="800" max="800" width="12.5546875" style="1" customWidth="1"/>
    <col min="801" max="801" width="11.33203125" style="1" customWidth="1"/>
    <col min="802" max="802" width="10" style="1" customWidth="1"/>
    <col min="803" max="803" width="9.44140625" style="1" customWidth="1"/>
    <col min="804" max="804" width="9.33203125" style="1" customWidth="1"/>
    <col min="805" max="805" width="7.21875" style="1" bestFit="1" customWidth="1"/>
    <col min="806" max="807" width="8.88671875" style="1"/>
    <col min="808" max="808" width="4.21875" style="1" customWidth="1"/>
    <col min="809" max="809" width="14.44140625" style="1" bestFit="1" customWidth="1"/>
    <col min="810" max="810" width="15.33203125" style="1" bestFit="1" customWidth="1"/>
    <col min="811" max="1024" width="8.88671875" style="1"/>
    <col min="1025" max="1026" width="4.44140625" style="1" customWidth="1"/>
    <col min="1027" max="1055" width="4.109375" style="1" customWidth="1"/>
    <col min="1056" max="1056" width="12.5546875" style="1" customWidth="1"/>
    <col min="1057" max="1057" width="11.33203125" style="1" customWidth="1"/>
    <col min="1058" max="1058" width="10" style="1" customWidth="1"/>
    <col min="1059" max="1059" width="9.44140625" style="1" customWidth="1"/>
    <col min="1060" max="1060" width="9.33203125" style="1" customWidth="1"/>
    <col min="1061" max="1061" width="7.21875" style="1" bestFit="1" customWidth="1"/>
    <col min="1062" max="1063" width="8.88671875" style="1"/>
    <col min="1064" max="1064" width="4.21875" style="1" customWidth="1"/>
    <col min="1065" max="1065" width="14.44140625" style="1" bestFit="1" customWidth="1"/>
    <col min="1066" max="1066" width="15.33203125" style="1" bestFit="1" customWidth="1"/>
    <col min="1067" max="1280" width="8.88671875" style="1"/>
    <col min="1281" max="1282" width="4.44140625" style="1" customWidth="1"/>
    <col min="1283" max="1311" width="4.109375" style="1" customWidth="1"/>
    <col min="1312" max="1312" width="12.5546875" style="1" customWidth="1"/>
    <col min="1313" max="1313" width="11.33203125" style="1" customWidth="1"/>
    <col min="1314" max="1314" width="10" style="1" customWidth="1"/>
    <col min="1315" max="1315" width="9.44140625" style="1" customWidth="1"/>
    <col min="1316" max="1316" width="9.33203125" style="1" customWidth="1"/>
    <col min="1317" max="1317" width="7.21875" style="1" bestFit="1" customWidth="1"/>
    <col min="1318" max="1319" width="8.88671875" style="1"/>
    <col min="1320" max="1320" width="4.21875" style="1" customWidth="1"/>
    <col min="1321" max="1321" width="14.44140625" style="1" bestFit="1" customWidth="1"/>
    <col min="1322" max="1322" width="15.33203125" style="1" bestFit="1" customWidth="1"/>
    <col min="1323" max="1536" width="8.88671875" style="1"/>
    <col min="1537" max="1538" width="4.44140625" style="1" customWidth="1"/>
    <col min="1539" max="1567" width="4.109375" style="1" customWidth="1"/>
    <col min="1568" max="1568" width="12.5546875" style="1" customWidth="1"/>
    <col min="1569" max="1569" width="11.33203125" style="1" customWidth="1"/>
    <col min="1570" max="1570" width="10" style="1" customWidth="1"/>
    <col min="1571" max="1571" width="9.44140625" style="1" customWidth="1"/>
    <col min="1572" max="1572" width="9.33203125" style="1" customWidth="1"/>
    <col min="1573" max="1573" width="7.21875" style="1" bestFit="1" customWidth="1"/>
    <col min="1574" max="1575" width="8.88671875" style="1"/>
    <col min="1576" max="1576" width="4.21875" style="1" customWidth="1"/>
    <col min="1577" max="1577" width="14.44140625" style="1" bestFit="1" customWidth="1"/>
    <col min="1578" max="1578" width="15.33203125" style="1" bestFit="1" customWidth="1"/>
    <col min="1579" max="1792" width="8.88671875" style="1"/>
    <col min="1793" max="1794" width="4.44140625" style="1" customWidth="1"/>
    <col min="1795" max="1823" width="4.109375" style="1" customWidth="1"/>
    <col min="1824" max="1824" width="12.5546875" style="1" customWidth="1"/>
    <col min="1825" max="1825" width="11.33203125" style="1" customWidth="1"/>
    <col min="1826" max="1826" width="10" style="1" customWidth="1"/>
    <col min="1827" max="1827" width="9.44140625" style="1" customWidth="1"/>
    <col min="1828" max="1828" width="9.33203125" style="1" customWidth="1"/>
    <col min="1829" max="1829" width="7.21875" style="1" bestFit="1" customWidth="1"/>
    <col min="1830" max="1831" width="8.88671875" style="1"/>
    <col min="1832" max="1832" width="4.21875" style="1" customWidth="1"/>
    <col min="1833" max="1833" width="14.44140625" style="1" bestFit="1" customWidth="1"/>
    <col min="1834" max="1834" width="15.33203125" style="1" bestFit="1" customWidth="1"/>
    <col min="1835" max="2048" width="8.88671875" style="1"/>
    <col min="2049" max="2050" width="4.44140625" style="1" customWidth="1"/>
    <col min="2051" max="2079" width="4.109375" style="1" customWidth="1"/>
    <col min="2080" max="2080" width="12.5546875" style="1" customWidth="1"/>
    <col min="2081" max="2081" width="11.33203125" style="1" customWidth="1"/>
    <col min="2082" max="2082" width="10" style="1" customWidth="1"/>
    <col min="2083" max="2083" width="9.44140625" style="1" customWidth="1"/>
    <col min="2084" max="2084" width="9.33203125" style="1" customWidth="1"/>
    <col min="2085" max="2085" width="7.21875" style="1" bestFit="1" customWidth="1"/>
    <col min="2086" max="2087" width="8.88671875" style="1"/>
    <col min="2088" max="2088" width="4.21875" style="1" customWidth="1"/>
    <col min="2089" max="2089" width="14.44140625" style="1" bestFit="1" customWidth="1"/>
    <col min="2090" max="2090" width="15.33203125" style="1" bestFit="1" customWidth="1"/>
    <col min="2091" max="2304" width="8.88671875" style="1"/>
    <col min="2305" max="2306" width="4.44140625" style="1" customWidth="1"/>
    <col min="2307" max="2335" width="4.109375" style="1" customWidth="1"/>
    <col min="2336" max="2336" width="12.5546875" style="1" customWidth="1"/>
    <col min="2337" max="2337" width="11.33203125" style="1" customWidth="1"/>
    <col min="2338" max="2338" width="10" style="1" customWidth="1"/>
    <col min="2339" max="2339" width="9.44140625" style="1" customWidth="1"/>
    <col min="2340" max="2340" width="9.33203125" style="1" customWidth="1"/>
    <col min="2341" max="2341" width="7.21875" style="1" bestFit="1" customWidth="1"/>
    <col min="2342" max="2343" width="8.88671875" style="1"/>
    <col min="2344" max="2344" width="4.21875" style="1" customWidth="1"/>
    <col min="2345" max="2345" width="14.44140625" style="1" bestFit="1" customWidth="1"/>
    <col min="2346" max="2346" width="15.33203125" style="1" bestFit="1" customWidth="1"/>
    <col min="2347" max="2560" width="8.88671875" style="1"/>
    <col min="2561" max="2562" width="4.44140625" style="1" customWidth="1"/>
    <col min="2563" max="2591" width="4.109375" style="1" customWidth="1"/>
    <col min="2592" max="2592" width="12.5546875" style="1" customWidth="1"/>
    <col min="2593" max="2593" width="11.33203125" style="1" customWidth="1"/>
    <col min="2594" max="2594" width="10" style="1" customWidth="1"/>
    <col min="2595" max="2595" width="9.44140625" style="1" customWidth="1"/>
    <col min="2596" max="2596" width="9.33203125" style="1" customWidth="1"/>
    <col min="2597" max="2597" width="7.21875" style="1" bestFit="1" customWidth="1"/>
    <col min="2598" max="2599" width="8.88671875" style="1"/>
    <col min="2600" max="2600" width="4.21875" style="1" customWidth="1"/>
    <col min="2601" max="2601" width="14.44140625" style="1" bestFit="1" customWidth="1"/>
    <col min="2602" max="2602" width="15.33203125" style="1" bestFit="1" customWidth="1"/>
    <col min="2603" max="2816" width="8.88671875" style="1"/>
    <col min="2817" max="2818" width="4.44140625" style="1" customWidth="1"/>
    <col min="2819" max="2847" width="4.109375" style="1" customWidth="1"/>
    <col min="2848" max="2848" width="12.5546875" style="1" customWidth="1"/>
    <col min="2849" max="2849" width="11.33203125" style="1" customWidth="1"/>
    <col min="2850" max="2850" width="10" style="1" customWidth="1"/>
    <col min="2851" max="2851" width="9.44140625" style="1" customWidth="1"/>
    <col min="2852" max="2852" width="9.33203125" style="1" customWidth="1"/>
    <col min="2853" max="2853" width="7.21875" style="1" bestFit="1" customWidth="1"/>
    <col min="2854" max="2855" width="8.88671875" style="1"/>
    <col min="2856" max="2856" width="4.21875" style="1" customWidth="1"/>
    <col min="2857" max="2857" width="14.44140625" style="1" bestFit="1" customWidth="1"/>
    <col min="2858" max="2858" width="15.33203125" style="1" bestFit="1" customWidth="1"/>
    <col min="2859" max="3072" width="8.88671875" style="1"/>
    <col min="3073" max="3074" width="4.44140625" style="1" customWidth="1"/>
    <col min="3075" max="3103" width="4.109375" style="1" customWidth="1"/>
    <col min="3104" max="3104" width="12.5546875" style="1" customWidth="1"/>
    <col min="3105" max="3105" width="11.33203125" style="1" customWidth="1"/>
    <col min="3106" max="3106" width="10" style="1" customWidth="1"/>
    <col min="3107" max="3107" width="9.44140625" style="1" customWidth="1"/>
    <col min="3108" max="3108" width="9.33203125" style="1" customWidth="1"/>
    <col min="3109" max="3109" width="7.21875" style="1" bestFit="1" customWidth="1"/>
    <col min="3110" max="3111" width="8.88671875" style="1"/>
    <col min="3112" max="3112" width="4.21875" style="1" customWidth="1"/>
    <col min="3113" max="3113" width="14.44140625" style="1" bestFit="1" customWidth="1"/>
    <col min="3114" max="3114" width="15.33203125" style="1" bestFit="1" customWidth="1"/>
    <col min="3115" max="3328" width="8.88671875" style="1"/>
    <col min="3329" max="3330" width="4.44140625" style="1" customWidth="1"/>
    <col min="3331" max="3359" width="4.109375" style="1" customWidth="1"/>
    <col min="3360" max="3360" width="12.5546875" style="1" customWidth="1"/>
    <col min="3361" max="3361" width="11.33203125" style="1" customWidth="1"/>
    <col min="3362" max="3362" width="10" style="1" customWidth="1"/>
    <col min="3363" max="3363" width="9.44140625" style="1" customWidth="1"/>
    <col min="3364" max="3364" width="9.33203125" style="1" customWidth="1"/>
    <col min="3365" max="3365" width="7.21875" style="1" bestFit="1" customWidth="1"/>
    <col min="3366" max="3367" width="8.88671875" style="1"/>
    <col min="3368" max="3368" width="4.21875" style="1" customWidth="1"/>
    <col min="3369" max="3369" width="14.44140625" style="1" bestFit="1" customWidth="1"/>
    <col min="3370" max="3370" width="15.33203125" style="1" bestFit="1" customWidth="1"/>
    <col min="3371" max="3584" width="8.88671875" style="1"/>
    <col min="3585" max="3586" width="4.44140625" style="1" customWidth="1"/>
    <col min="3587" max="3615" width="4.109375" style="1" customWidth="1"/>
    <col min="3616" max="3616" width="12.5546875" style="1" customWidth="1"/>
    <col min="3617" max="3617" width="11.33203125" style="1" customWidth="1"/>
    <col min="3618" max="3618" width="10" style="1" customWidth="1"/>
    <col min="3619" max="3619" width="9.44140625" style="1" customWidth="1"/>
    <col min="3620" max="3620" width="9.33203125" style="1" customWidth="1"/>
    <col min="3621" max="3621" width="7.21875" style="1" bestFit="1" customWidth="1"/>
    <col min="3622" max="3623" width="8.88671875" style="1"/>
    <col min="3624" max="3624" width="4.21875" style="1" customWidth="1"/>
    <col min="3625" max="3625" width="14.44140625" style="1" bestFit="1" customWidth="1"/>
    <col min="3626" max="3626" width="15.33203125" style="1" bestFit="1" customWidth="1"/>
    <col min="3627" max="3840" width="8.88671875" style="1"/>
    <col min="3841" max="3842" width="4.44140625" style="1" customWidth="1"/>
    <col min="3843" max="3871" width="4.109375" style="1" customWidth="1"/>
    <col min="3872" max="3872" width="12.5546875" style="1" customWidth="1"/>
    <col min="3873" max="3873" width="11.33203125" style="1" customWidth="1"/>
    <col min="3874" max="3874" width="10" style="1" customWidth="1"/>
    <col min="3875" max="3875" width="9.44140625" style="1" customWidth="1"/>
    <col min="3876" max="3876" width="9.33203125" style="1" customWidth="1"/>
    <col min="3877" max="3877" width="7.21875" style="1" bestFit="1" customWidth="1"/>
    <col min="3878" max="3879" width="8.88671875" style="1"/>
    <col min="3880" max="3880" width="4.21875" style="1" customWidth="1"/>
    <col min="3881" max="3881" width="14.44140625" style="1" bestFit="1" customWidth="1"/>
    <col min="3882" max="3882" width="15.33203125" style="1" bestFit="1" customWidth="1"/>
    <col min="3883" max="4096" width="8.88671875" style="1"/>
    <col min="4097" max="4098" width="4.44140625" style="1" customWidth="1"/>
    <col min="4099" max="4127" width="4.109375" style="1" customWidth="1"/>
    <col min="4128" max="4128" width="12.5546875" style="1" customWidth="1"/>
    <col min="4129" max="4129" width="11.33203125" style="1" customWidth="1"/>
    <col min="4130" max="4130" width="10" style="1" customWidth="1"/>
    <col min="4131" max="4131" width="9.44140625" style="1" customWidth="1"/>
    <col min="4132" max="4132" width="9.33203125" style="1" customWidth="1"/>
    <col min="4133" max="4133" width="7.21875" style="1" bestFit="1" customWidth="1"/>
    <col min="4134" max="4135" width="8.88671875" style="1"/>
    <col min="4136" max="4136" width="4.21875" style="1" customWidth="1"/>
    <col min="4137" max="4137" width="14.44140625" style="1" bestFit="1" customWidth="1"/>
    <col min="4138" max="4138" width="15.33203125" style="1" bestFit="1" customWidth="1"/>
    <col min="4139" max="4352" width="8.88671875" style="1"/>
    <col min="4353" max="4354" width="4.44140625" style="1" customWidth="1"/>
    <col min="4355" max="4383" width="4.109375" style="1" customWidth="1"/>
    <col min="4384" max="4384" width="12.5546875" style="1" customWidth="1"/>
    <col min="4385" max="4385" width="11.33203125" style="1" customWidth="1"/>
    <col min="4386" max="4386" width="10" style="1" customWidth="1"/>
    <col min="4387" max="4387" width="9.44140625" style="1" customWidth="1"/>
    <col min="4388" max="4388" width="9.33203125" style="1" customWidth="1"/>
    <col min="4389" max="4389" width="7.21875" style="1" bestFit="1" customWidth="1"/>
    <col min="4390" max="4391" width="8.88671875" style="1"/>
    <col min="4392" max="4392" width="4.21875" style="1" customWidth="1"/>
    <col min="4393" max="4393" width="14.44140625" style="1" bestFit="1" customWidth="1"/>
    <col min="4394" max="4394" width="15.33203125" style="1" bestFit="1" customWidth="1"/>
    <col min="4395" max="4608" width="8.88671875" style="1"/>
    <col min="4609" max="4610" width="4.44140625" style="1" customWidth="1"/>
    <col min="4611" max="4639" width="4.109375" style="1" customWidth="1"/>
    <col min="4640" max="4640" width="12.5546875" style="1" customWidth="1"/>
    <col min="4641" max="4641" width="11.33203125" style="1" customWidth="1"/>
    <col min="4642" max="4642" width="10" style="1" customWidth="1"/>
    <col min="4643" max="4643" width="9.44140625" style="1" customWidth="1"/>
    <col min="4644" max="4644" width="9.33203125" style="1" customWidth="1"/>
    <col min="4645" max="4645" width="7.21875" style="1" bestFit="1" customWidth="1"/>
    <col min="4646" max="4647" width="8.88671875" style="1"/>
    <col min="4648" max="4648" width="4.21875" style="1" customWidth="1"/>
    <col min="4649" max="4649" width="14.44140625" style="1" bestFit="1" customWidth="1"/>
    <col min="4650" max="4650" width="15.33203125" style="1" bestFit="1" customWidth="1"/>
    <col min="4651" max="4864" width="8.88671875" style="1"/>
    <col min="4865" max="4866" width="4.44140625" style="1" customWidth="1"/>
    <col min="4867" max="4895" width="4.109375" style="1" customWidth="1"/>
    <col min="4896" max="4896" width="12.5546875" style="1" customWidth="1"/>
    <col min="4897" max="4897" width="11.33203125" style="1" customWidth="1"/>
    <col min="4898" max="4898" width="10" style="1" customWidth="1"/>
    <col min="4899" max="4899" width="9.44140625" style="1" customWidth="1"/>
    <col min="4900" max="4900" width="9.33203125" style="1" customWidth="1"/>
    <col min="4901" max="4901" width="7.21875" style="1" bestFit="1" customWidth="1"/>
    <col min="4902" max="4903" width="8.88671875" style="1"/>
    <col min="4904" max="4904" width="4.21875" style="1" customWidth="1"/>
    <col min="4905" max="4905" width="14.44140625" style="1" bestFit="1" customWidth="1"/>
    <col min="4906" max="4906" width="15.33203125" style="1" bestFit="1" customWidth="1"/>
    <col min="4907" max="5120" width="8.88671875" style="1"/>
    <col min="5121" max="5122" width="4.44140625" style="1" customWidth="1"/>
    <col min="5123" max="5151" width="4.109375" style="1" customWidth="1"/>
    <col min="5152" max="5152" width="12.5546875" style="1" customWidth="1"/>
    <col min="5153" max="5153" width="11.33203125" style="1" customWidth="1"/>
    <col min="5154" max="5154" width="10" style="1" customWidth="1"/>
    <col min="5155" max="5155" width="9.44140625" style="1" customWidth="1"/>
    <col min="5156" max="5156" width="9.33203125" style="1" customWidth="1"/>
    <col min="5157" max="5157" width="7.21875" style="1" bestFit="1" customWidth="1"/>
    <col min="5158" max="5159" width="8.88671875" style="1"/>
    <col min="5160" max="5160" width="4.21875" style="1" customWidth="1"/>
    <col min="5161" max="5161" width="14.44140625" style="1" bestFit="1" customWidth="1"/>
    <col min="5162" max="5162" width="15.33203125" style="1" bestFit="1" customWidth="1"/>
    <col min="5163" max="5376" width="8.88671875" style="1"/>
    <col min="5377" max="5378" width="4.44140625" style="1" customWidth="1"/>
    <col min="5379" max="5407" width="4.109375" style="1" customWidth="1"/>
    <col min="5408" max="5408" width="12.5546875" style="1" customWidth="1"/>
    <col min="5409" max="5409" width="11.33203125" style="1" customWidth="1"/>
    <col min="5410" max="5410" width="10" style="1" customWidth="1"/>
    <col min="5411" max="5411" width="9.44140625" style="1" customWidth="1"/>
    <col min="5412" max="5412" width="9.33203125" style="1" customWidth="1"/>
    <col min="5413" max="5413" width="7.21875" style="1" bestFit="1" customWidth="1"/>
    <col min="5414" max="5415" width="8.88671875" style="1"/>
    <col min="5416" max="5416" width="4.21875" style="1" customWidth="1"/>
    <col min="5417" max="5417" width="14.44140625" style="1" bestFit="1" customWidth="1"/>
    <col min="5418" max="5418" width="15.33203125" style="1" bestFit="1" customWidth="1"/>
    <col min="5419" max="5632" width="8.88671875" style="1"/>
    <col min="5633" max="5634" width="4.44140625" style="1" customWidth="1"/>
    <col min="5635" max="5663" width="4.109375" style="1" customWidth="1"/>
    <col min="5664" max="5664" width="12.5546875" style="1" customWidth="1"/>
    <col min="5665" max="5665" width="11.33203125" style="1" customWidth="1"/>
    <col min="5666" max="5666" width="10" style="1" customWidth="1"/>
    <col min="5667" max="5667" width="9.44140625" style="1" customWidth="1"/>
    <col min="5668" max="5668" width="9.33203125" style="1" customWidth="1"/>
    <col min="5669" max="5669" width="7.21875" style="1" bestFit="1" customWidth="1"/>
    <col min="5670" max="5671" width="8.88671875" style="1"/>
    <col min="5672" max="5672" width="4.21875" style="1" customWidth="1"/>
    <col min="5673" max="5673" width="14.44140625" style="1" bestFit="1" customWidth="1"/>
    <col min="5674" max="5674" width="15.33203125" style="1" bestFit="1" customWidth="1"/>
    <col min="5675" max="5888" width="8.88671875" style="1"/>
    <col min="5889" max="5890" width="4.44140625" style="1" customWidth="1"/>
    <col min="5891" max="5919" width="4.109375" style="1" customWidth="1"/>
    <col min="5920" max="5920" width="12.5546875" style="1" customWidth="1"/>
    <col min="5921" max="5921" width="11.33203125" style="1" customWidth="1"/>
    <col min="5922" max="5922" width="10" style="1" customWidth="1"/>
    <col min="5923" max="5923" width="9.44140625" style="1" customWidth="1"/>
    <col min="5924" max="5924" width="9.33203125" style="1" customWidth="1"/>
    <col min="5925" max="5925" width="7.21875" style="1" bestFit="1" customWidth="1"/>
    <col min="5926" max="5927" width="8.88671875" style="1"/>
    <col min="5928" max="5928" width="4.21875" style="1" customWidth="1"/>
    <col min="5929" max="5929" width="14.44140625" style="1" bestFit="1" customWidth="1"/>
    <col min="5930" max="5930" width="15.33203125" style="1" bestFit="1" customWidth="1"/>
    <col min="5931" max="6144" width="8.88671875" style="1"/>
    <col min="6145" max="6146" width="4.44140625" style="1" customWidth="1"/>
    <col min="6147" max="6175" width="4.109375" style="1" customWidth="1"/>
    <col min="6176" max="6176" width="12.5546875" style="1" customWidth="1"/>
    <col min="6177" max="6177" width="11.33203125" style="1" customWidth="1"/>
    <col min="6178" max="6178" width="10" style="1" customWidth="1"/>
    <col min="6179" max="6179" width="9.44140625" style="1" customWidth="1"/>
    <col min="6180" max="6180" width="9.33203125" style="1" customWidth="1"/>
    <col min="6181" max="6181" width="7.21875" style="1" bestFit="1" customWidth="1"/>
    <col min="6182" max="6183" width="8.88671875" style="1"/>
    <col min="6184" max="6184" width="4.21875" style="1" customWidth="1"/>
    <col min="6185" max="6185" width="14.44140625" style="1" bestFit="1" customWidth="1"/>
    <col min="6186" max="6186" width="15.33203125" style="1" bestFit="1" customWidth="1"/>
    <col min="6187" max="6400" width="8.88671875" style="1"/>
    <col min="6401" max="6402" width="4.44140625" style="1" customWidth="1"/>
    <col min="6403" max="6431" width="4.109375" style="1" customWidth="1"/>
    <col min="6432" max="6432" width="12.5546875" style="1" customWidth="1"/>
    <col min="6433" max="6433" width="11.33203125" style="1" customWidth="1"/>
    <col min="6434" max="6434" width="10" style="1" customWidth="1"/>
    <col min="6435" max="6435" width="9.44140625" style="1" customWidth="1"/>
    <col min="6436" max="6436" width="9.33203125" style="1" customWidth="1"/>
    <col min="6437" max="6437" width="7.21875" style="1" bestFit="1" customWidth="1"/>
    <col min="6438" max="6439" width="8.88671875" style="1"/>
    <col min="6440" max="6440" width="4.21875" style="1" customWidth="1"/>
    <col min="6441" max="6441" width="14.44140625" style="1" bestFit="1" customWidth="1"/>
    <col min="6442" max="6442" width="15.33203125" style="1" bestFit="1" customWidth="1"/>
    <col min="6443" max="6656" width="8.88671875" style="1"/>
    <col min="6657" max="6658" width="4.44140625" style="1" customWidth="1"/>
    <col min="6659" max="6687" width="4.109375" style="1" customWidth="1"/>
    <col min="6688" max="6688" width="12.5546875" style="1" customWidth="1"/>
    <col min="6689" max="6689" width="11.33203125" style="1" customWidth="1"/>
    <col min="6690" max="6690" width="10" style="1" customWidth="1"/>
    <col min="6691" max="6691" width="9.44140625" style="1" customWidth="1"/>
    <col min="6692" max="6692" width="9.33203125" style="1" customWidth="1"/>
    <col min="6693" max="6693" width="7.21875" style="1" bestFit="1" customWidth="1"/>
    <col min="6694" max="6695" width="8.88671875" style="1"/>
    <col min="6696" max="6696" width="4.21875" style="1" customWidth="1"/>
    <col min="6697" max="6697" width="14.44140625" style="1" bestFit="1" customWidth="1"/>
    <col min="6698" max="6698" width="15.33203125" style="1" bestFit="1" customWidth="1"/>
    <col min="6699" max="6912" width="8.88671875" style="1"/>
    <col min="6913" max="6914" width="4.44140625" style="1" customWidth="1"/>
    <col min="6915" max="6943" width="4.109375" style="1" customWidth="1"/>
    <col min="6944" max="6944" width="12.5546875" style="1" customWidth="1"/>
    <col min="6945" max="6945" width="11.33203125" style="1" customWidth="1"/>
    <col min="6946" max="6946" width="10" style="1" customWidth="1"/>
    <col min="6947" max="6947" width="9.44140625" style="1" customWidth="1"/>
    <col min="6948" max="6948" width="9.33203125" style="1" customWidth="1"/>
    <col min="6949" max="6949" width="7.21875" style="1" bestFit="1" customWidth="1"/>
    <col min="6950" max="6951" width="8.88671875" style="1"/>
    <col min="6952" max="6952" width="4.21875" style="1" customWidth="1"/>
    <col min="6953" max="6953" width="14.44140625" style="1" bestFit="1" customWidth="1"/>
    <col min="6954" max="6954" width="15.33203125" style="1" bestFit="1" customWidth="1"/>
    <col min="6955" max="7168" width="8.88671875" style="1"/>
    <col min="7169" max="7170" width="4.44140625" style="1" customWidth="1"/>
    <col min="7171" max="7199" width="4.109375" style="1" customWidth="1"/>
    <col min="7200" max="7200" width="12.5546875" style="1" customWidth="1"/>
    <col min="7201" max="7201" width="11.33203125" style="1" customWidth="1"/>
    <col min="7202" max="7202" width="10" style="1" customWidth="1"/>
    <col min="7203" max="7203" width="9.44140625" style="1" customWidth="1"/>
    <col min="7204" max="7204" width="9.33203125" style="1" customWidth="1"/>
    <col min="7205" max="7205" width="7.21875" style="1" bestFit="1" customWidth="1"/>
    <col min="7206" max="7207" width="8.88671875" style="1"/>
    <col min="7208" max="7208" width="4.21875" style="1" customWidth="1"/>
    <col min="7209" max="7209" width="14.44140625" style="1" bestFit="1" customWidth="1"/>
    <col min="7210" max="7210" width="15.33203125" style="1" bestFit="1" customWidth="1"/>
    <col min="7211" max="7424" width="8.88671875" style="1"/>
    <col min="7425" max="7426" width="4.44140625" style="1" customWidth="1"/>
    <col min="7427" max="7455" width="4.109375" style="1" customWidth="1"/>
    <col min="7456" max="7456" width="12.5546875" style="1" customWidth="1"/>
    <col min="7457" max="7457" width="11.33203125" style="1" customWidth="1"/>
    <col min="7458" max="7458" width="10" style="1" customWidth="1"/>
    <col min="7459" max="7459" width="9.44140625" style="1" customWidth="1"/>
    <col min="7460" max="7460" width="9.33203125" style="1" customWidth="1"/>
    <col min="7461" max="7461" width="7.21875" style="1" bestFit="1" customWidth="1"/>
    <col min="7462" max="7463" width="8.88671875" style="1"/>
    <col min="7464" max="7464" width="4.21875" style="1" customWidth="1"/>
    <col min="7465" max="7465" width="14.44140625" style="1" bestFit="1" customWidth="1"/>
    <col min="7466" max="7466" width="15.33203125" style="1" bestFit="1" customWidth="1"/>
    <col min="7467" max="7680" width="8.88671875" style="1"/>
    <col min="7681" max="7682" width="4.44140625" style="1" customWidth="1"/>
    <col min="7683" max="7711" width="4.109375" style="1" customWidth="1"/>
    <col min="7712" max="7712" width="12.5546875" style="1" customWidth="1"/>
    <col min="7713" max="7713" width="11.33203125" style="1" customWidth="1"/>
    <col min="7714" max="7714" width="10" style="1" customWidth="1"/>
    <col min="7715" max="7715" width="9.44140625" style="1" customWidth="1"/>
    <col min="7716" max="7716" width="9.33203125" style="1" customWidth="1"/>
    <col min="7717" max="7717" width="7.21875" style="1" bestFit="1" customWidth="1"/>
    <col min="7718" max="7719" width="8.88671875" style="1"/>
    <col min="7720" max="7720" width="4.21875" style="1" customWidth="1"/>
    <col min="7721" max="7721" width="14.44140625" style="1" bestFit="1" customWidth="1"/>
    <col min="7722" max="7722" width="15.33203125" style="1" bestFit="1" customWidth="1"/>
    <col min="7723" max="7936" width="8.88671875" style="1"/>
    <col min="7937" max="7938" width="4.44140625" style="1" customWidth="1"/>
    <col min="7939" max="7967" width="4.109375" style="1" customWidth="1"/>
    <col min="7968" max="7968" width="12.5546875" style="1" customWidth="1"/>
    <col min="7969" max="7969" width="11.33203125" style="1" customWidth="1"/>
    <col min="7970" max="7970" width="10" style="1" customWidth="1"/>
    <col min="7971" max="7971" width="9.44140625" style="1" customWidth="1"/>
    <col min="7972" max="7972" width="9.33203125" style="1" customWidth="1"/>
    <col min="7973" max="7973" width="7.21875" style="1" bestFit="1" customWidth="1"/>
    <col min="7974" max="7975" width="8.88671875" style="1"/>
    <col min="7976" max="7976" width="4.21875" style="1" customWidth="1"/>
    <col min="7977" max="7977" width="14.44140625" style="1" bestFit="1" customWidth="1"/>
    <col min="7978" max="7978" width="15.33203125" style="1" bestFit="1" customWidth="1"/>
    <col min="7979" max="8192" width="8.88671875" style="1"/>
    <col min="8193" max="8194" width="4.44140625" style="1" customWidth="1"/>
    <col min="8195" max="8223" width="4.109375" style="1" customWidth="1"/>
    <col min="8224" max="8224" width="12.5546875" style="1" customWidth="1"/>
    <col min="8225" max="8225" width="11.33203125" style="1" customWidth="1"/>
    <col min="8226" max="8226" width="10" style="1" customWidth="1"/>
    <col min="8227" max="8227" width="9.44140625" style="1" customWidth="1"/>
    <col min="8228" max="8228" width="9.33203125" style="1" customWidth="1"/>
    <col min="8229" max="8229" width="7.21875" style="1" bestFit="1" customWidth="1"/>
    <col min="8230" max="8231" width="8.88671875" style="1"/>
    <col min="8232" max="8232" width="4.21875" style="1" customWidth="1"/>
    <col min="8233" max="8233" width="14.44140625" style="1" bestFit="1" customWidth="1"/>
    <col min="8234" max="8234" width="15.33203125" style="1" bestFit="1" customWidth="1"/>
    <col min="8235" max="8448" width="8.88671875" style="1"/>
    <col min="8449" max="8450" width="4.44140625" style="1" customWidth="1"/>
    <col min="8451" max="8479" width="4.109375" style="1" customWidth="1"/>
    <col min="8480" max="8480" width="12.5546875" style="1" customWidth="1"/>
    <col min="8481" max="8481" width="11.33203125" style="1" customWidth="1"/>
    <col min="8482" max="8482" width="10" style="1" customWidth="1"/>
    <col min="8483" max="8483" width="9.44140625" style="1" customWidth="1"/>
    <col min="8484" max="8484" width="9.33203125" style="1" customWidth="1"/>
    <col min="8485" max="8485" width="7.21875" style="1" bestFit="1" customWidth="1"/>
    <col min="8486" max="8487" width="8.88671875" style="1"/>
    <col min="8488" max="8488" width="4.21875" style="1" customWidth="1"/>
    <col min="8489" max="8489" width="14.44140625" style="1" bestFit="1" customWidth="1"/>
    <col min="8490" max="8490" width="15.33203125" style="1" bestFit="1" customWidth="1"/>
    <col min="8491" max="8704" width="8.88671875" style="1"/>
    <col min="8705" max="8706" width="4.44140625" style="1" customWidth="1"/>
    <col min="8707" max="8735" width="4.109375" style="1" customWidth="1"/>
    <col min="8736" max="8736" width="12.5546875" style="1" customWidth="1"/>
    <col min="8737" max="8737" width="11.33203125" style="1" customWidth="1"/>
    <col min="8738" max="8738" width="10" style="1" customWidth="1"/>
    <col min="8739" max="8739" width="9.44140625" style="1" customWidth="1"/>
    <col min="8740" max="8740" width="9.33203125" style="1" customWidth="1"/>
    <col min="8741" max="8741" width="7.21875" style="1" bestFit="1" customWidth="1"/>
    <col min="8742" max="8743" width="8.88671875" style="1"/>
    <col min="8744" max="8744" width="4.21875" style="1" customWidth="1"/>
    <col min="8745" max="8745" width="14.44140625" style="1" bestFit="1" customWidth="1"/>
    <col min="8746" max="8746" width="15.33203125" style="1" bestFit="1" customWidth="1"/>
    <col min="8747" max="8960" width="8.88671875" style="1"/>
    <col min="8961" max="8962" width="4.44140625" style="1" customWidth="1"/>
    <col min="8963" max="8991" width="4.109375" style="1" customWidth="1"/>
    <col min="8992" max="8992" width="12.5546875" style="1" customWidth="1"/>
    <col min="8993" max="8993" width="11.33203125" style="1" customWidth="1"/>
    <col min="8994" max="8994" width="10" style="1" customWidth="1"/>
    <col min="8995" max="8995" width="9.44140625" style="1" customWidth="1"/>
    <col min="8996" max="8996" width="9.33203125" style="1" customWidth="1"/>
    <col min="8997" max="8997" width="7.21875" style="1" bestFit="1" customWidth="1"/>
    <col min="8998" max="8999" width="8.88671875" style="1"/>
    <col min="9000" max="9000" width="4.21875" style="1" customWidth="1"/>
    <col min="9001" max="9001" width="14.44140625" style="1" bestFit="1" customWidth="1"/>
    <col min="9002" max="9002" width="15.33203125" style="1" bestFit="1" customWidth="1"/>
    <col min="9003" max="9216" width="8.88671875" style="1"/>
    <col min="9217" max="9218" width="4.44140625" style="1" customWidth="1"/>
    <col min="9219" max="9247" width="4.109375" style="1" customWidth="1"/>
    <col min="9248" max="9248" width="12.5546875" style="1" customWidth="1"/>
    <col min="9249" max="9249" width="11.33203125" style="1" customWidth="1"/>
    <col min="9250" max="9250" width="10" style="1" customWidth="1"/>
    <col min="9251" max="9251" width="9.44140625" style="1" customWidth="1"/>
    <col min="9252" max="9252" width="9.33203125" style="1" customWidth="1"/>
    <col min="9253" max="9253" width="7.21875" style="1" bestFit="1" customWidth="1"/>
    <col min="9254" max="9255" width="8.88671875" style="1"/>
    <col min="9256" max="9256" width="4.21875" style="1" customWidth="1"/>
    <col min="9257" max="9257" width="14.44140625" style="1" bestFit="1" customWidth="1"/>
    <col min="9258" max="9258" width="15.33203125" style="1" bestFit="1" customWidth="1"/>
    <col min="9259" max="9472" width="8.88671875" style="1"/>
    <col min="9473" max="9474" width="4.44140625" style="1" customWidth="1"/>
    <col min="9475" max="9503" width="4.109375" style="1" customWidth="1"/>
    <col min="9504" max="9504" width="12.5546875" style="1" customWidth="1"/>
    <col min="9505" max="9505" width="11.33203125" style="1" customWidth="1"/>
    <col min="9506" max="9506" width="10" style="1" customWidth="1"/>
    <col min="9507" max="9507" width="9.44140625" style="1" customWidth="1"/>
    <col min="9508" max="9508" width="9.33203125" style="1" customWidth="1"/>
    <col min="9509" max="9509" width="7.21875" style="1" bestFit="1" customWidth="1"/>
    <col min="9510" max="9511" width="8.88671875" style="1"/>
    <col min="9512" max="9512" width="4.21875" style="1" customWidth="1"/>
    <col min="9513" max="9513" width="14.44140625" style="1" bestFit="1" customWidth="1"/>
    <col min="9514" max="9514" width="15.33203125" style="1" bestFit="1" customWidth="1"/>
    <col min="9515" max="9728" width="8.88671875" style="1"/>
    <col min="9729" max="9730" width="4.44140625" style="1" customWidth="1"/>
    <col min="9731" max="9759" width="4.109375" style="1" customWidth="1"/>
    <col min="9760" max="9760" width="12.5546875" style="1" customWidth="1"/>
    <col min="9761" max="9761" width="11.33203125" style="1" customWidth="1"/>
    <col min="9762" max="9762" width="10" style="1" customWidth="1"/>
    <col min="9763" max="9763" width="9.44140625" style="1" customWidth="1"/>
    <col min="9764" max="9764" width="9.33203125" style="1" customWidth="1"/>
    <col min="9765" max="9765" width="7.21875" style="1" bestFit="1" customWidth="1"/>
    <col min="9766" max="9767" width="8.88671875" style="1"/>
    <col min="9768" max="9768" width="4.21875" style="1" customWidth="1"/>
    <col min="9769" max="9769" width="14.44140625" style="1" bestFit="1" customWidth="1"/>
    <col min="9770" max="9770" width="15.33203125" style="1" bestFit="1" customWidth="1"/>
    <col min="9771" max="9984" width="8.88671875" style="1"/>
    <col min="9985" max="9986" width="4.44140625" style="1" customWidth="1"/>
    <col min="9987" max="10015" width="4.109375" style="1" customWidth="1"/>
    <col min="10016" max="10016" width="12.5546875" style="1" customWidth="1"/>
    <col min="10017" max="10017" width="11.33203125" style="1" customWidth="1"/>
    <col min="10018" max="10018" width="10" style="1" customWidth="1"/>
    <col min="10019" max="10019" width="9.44140625" style="1" customWidth="1"/>
    <col min="10020" max="10020" width="9.33203125" style="1" customWidth="1"/>
    <col min="10021" max="10021" width="7.21875" style="1" bestFit="1" customWidth="1"/>
    <col min="10022" max="10023" width="8.88671875" style="1"/>
    <col min="10024" max="10024" width="4.21875" style="1" customWidth="1"/>
    <col min="10025" max="10025" width="14.44140625" style="1" bestFit="1" customWidth="1"/>
    <col min="10026" max="10026" width="15.33203125" style="1" bestFit="1" customWidth="1"/>
    <col min="10027" max="10240" width="8.88671875" style="1"/>
    <col min="10241" max="10242" width="4.44140625" style="1" customWidth="1"/>
    <col min="10243" max="10271" width="4.109375" style="1" customWidth="1"/>
    <col min="10272" max="10272" width="12.5546875" style="1" customWidth="1"/>
    <col min="10273" max="10273" width="11.33203125" style="1" customWidth="1"/>
    <col min="10274" max="10274" width="10" style="1" customWidth="1"/>
    <col min="10275" max="10275" width="9.44140625" style="1" customWidth="1"/>
    <col min="10276" max="10276" width="9.33203125" style="1" customWidth="1"/>
    <col min="10277" max="10277" width="7.21875" style="1" bestFit="1" customWidth="1"/>
    <col min="10278" max="10279" width="8.88671875" style="1"/>
    <col min="10280" max="10280" width="4.21875" style="1" customWidth="1"/>
    <col min="10281" max="10281" width="14.44140625" style="1" bestFit="1" customWidth="1"/>
    <col min="10282" max="10282" width="15.33203125" style="1" bestFit="1" customWidth="1"/>
    <col min="10283" max="10496" width="8.88671875" style="1"/>
    <col min="10497" max="10498" width="4.44140625" style="1" customWidth="1"/>
    <col min="10499" max="10527" width="4.109375" style="1" customWidth="1"/>
    <col min="10528" max="10528" width="12.5546875" style="1" customWidth="1"/>
    <col min="10529" max="10529" width="11.33203125" style="1" customWidth="1"/>
    <col min="10530" max="10530" width="10" style="1" customWidth="1"/>
    <col min="10531" max="10531" width="9.44140625" style="1" customWidth="1"/>
    <col min="10532" max="10532" width="9.33203125" style="1" customWidth="1"/>
    <col min="10533" max="10533" width="7.21875" style="1" bestFit="1" customWidth="1"/>
    <col min="10534" max="10535" width="8.88671875" style="1"/>
    <col min="10536" max="10536" width="4.21875" style="1" customWidth="1"/>
    <col min="10537" max="10537" width="14.44140625" style="1" bestFit="1" customWidth="1"/>
    <col min="10538" max="10538" width="15.33203125" style="1" bestFit="1" customWidth="1"/>
    <col min="10539" max="10752" width="8.88671875" style="1"/>
    <col min="10753" max="10754" width="4.44140625" style="1" customWidth="1"/>
    <col min="10755" max="10783" width="4.109375" style="1" customWidth="1"/>
    <col min="10784" max="10784" width="12.5546875" style="1" customWidth="1"/>
    <col min="10785" max="10785" width="11.33203125" style="1" customWidth="1"/>
    <col min="10786" max="10786" width="10" style="1" customWidth="1"/>
    <col min="10787" max="10787" width="9.44140625" style="1" customWidth="1"/>
    <col min="10788" max="10788" width="9.33203125" style="1" customWidth="1"/>
    <col min="10789" max="10789" width="7.21875" style="1" bestFit="1" customWidth="1"/>
    <col min="10790" max="10791" width="8.88671875" style="1"/>
    <col min="10792" max="10792" width="4.21875" style="1" customWidth="1"/>
    <col min="10793" max="10793" width="14.44140625" style="1" bestFit="1" customWidth="1"/>
    <col min="10794" max="10794" width="15.33203125" style="1" bestFit="1" customWidth="1"/>
    <col min="10795" max="11008" width="8.88671875" style="1"/>
    <col min="11009" max="11010" width="4.44140625" style="1" customWidth="1"/>
    <col min="11011" max="11039" width="4.109375" style="1" customWidth="1"/>
    <col min="11040" max="11040" width="12.5546875" style="1" customWidth="1"/>
    <col min="11041" max="11041" width="11.33203125" style="1" customWidth="1"/>
    <col min="11042" max="11042" width="10" style="1" customWidth="1"/>
    <col min="11043" max="11043" width="9.44140625" style="1" customWidth="1"/>
    <col min="11044" max="11044" width="9.33203125" style="1" customWidth="1"/>
    <col min="11045" max="11045" width="7.21875" style="1" bestFit="1" customWidth="1"/>
    <col min="11046" max="11047" width="8.88671875" style="1"/>
    <col min="11048" max="11048" width="4.21875" style="1" customWidth="1"/>
    <col min="11049" max="11049" width="14.44140625" style="1" bestFit="1" customWidth="1"/>
    <col min="11050" max="11050" width="15.33203125" style="1" bestFit="1" customWidth="1"/>
    <col min="11051" max="11264" width="8.88671875" style="1"/>
    <col min="11265" max="11266" width="4.44140625" style="1" customWidth="1"/>
    <col min="11267" max="11295" width="4.109375" style="1" customWidth="1"/>
    <col min="11296" max="11296" width="12.5546875" style="1" customWidth="1"/>
    <col min="11297" max="11297" width="11.33203125" style="1" customWidth="1"/>
    <col min="11298" max="11298" width="10" style="1" customWidth="1"/>
    <col min="11299" max="11299" width="9.44140625" style="1" customWidth="1"/>
    <col min="11300" max="11300" width="9.33203125" style="1" customWidth="1"/>
    <col min="11301" max="11301" width="7.21875" style="1" bestFit="1" customWidth="1"/>
    <col min="11302" max="11303" width="8.88671875" style="1"/>
    <col min="11304" max="11304" width="4.21875" style="1" customWidth="1"/>
    <col min="11305" max="11305" width="14.44140625" style="1" bestFit="1" customWidth="1"/>
    <col min="11306" max="11306" width="15.33203125" style="1" bestFit="1" customWidth="1"/>
    <col min="11307" max="11520" width="8.88671875" style="1"/>
    <col min="11521" max="11522" width="4.44140625" style="1" customWidth="1"/>
    <col min="11523" max="11551" width="4.109375" style="1" customWidth="1"/>
    <col min="11552" max="11552" width="12.5546875" style="1" customWidth="1"/>
    <col min="11553" max="11553" width="11.33203125" style="1" customWidth="1"/>
    <col min="11554" max="11554" width="10" style="1" customWidth="1"/>
    <col min="11555" max="11555" width="9.44140625" style="1" customWidth="1"/>
    <col min="11556" max="11556" width="9.33203125" style="1" customWidth="1"/>
    <col min="11557" max="11557" width="7.21875" style="1" bestFit="1" customWidth="1"/>
    <col min="11558" max="11559" width="8.88671875" style="1"/>
    <col min="11560" max="11560" width="4.21875" style="1" customWidth="1"/>
    <col min="11561" max="11561" width="14.44140625" style="1" bestFit="1" customWidth="1"/>
    <col min="11562" max="11562" width="15.33203125" style="1" bestFit="1" customWidth="1"/>
    <col min="11563" max="11776" width="8.88671875" style="1"/>
    <col min="11777" max="11778" width="4.44140625" style="1" customWidth="1"/>
    <col min="11779" max="11807" width="4.109375" style="1" customWidth="1"/>
    <col min="11808" max="11808" width="12.5546875" style="1" customWidth="1"/>
    <col min="11809" max="11809" width="11.33203125" style="1" customWidth="1"/>
    <col min="11810" max="11810" width="10" style="1" customWidth="1"/>
    <col min="11811" max="11811" width="9.44140625" style="1" customWidth="1"/>
    <col min="11812" max="11812" width="9.33203125" style="1" customWidth="1"/>
    <col min="11813" max="11813" width="7.21875" style="1" bestFit="1" customWidth="1"/>
    <col min="11814" max="11815" width="8.88671875" style="1"/>
    <col min="11816" max="11816" width="4.21875" style="1" customWidth="1"/>
    <col min="11817" max="11817" width="14.44140625" style="1" bestFit="1" customWidth="1"/>
    <col min="11818" max="11818" width="15.33203125" style="1" bestFit="1" customWidth="1"/>
    <col min="11819" max="12032" width="8.88671875" style="1"/>
    <col min="12033" max="12034" width="4.44140625" style="1" customWidth="1"/>
    <col min="12035" max="12063" width="4.109375" style="1" customWidth="1"/>
    <col min="12064" max="12064" width="12.5546875" style="1" customWidth="1"/>
    <col min="12065" max="12065" width="11.33203125" style="1" customWidth="1"/>
    <col min="12066" max="12066" width="10" style="1" customWidth="1"/>
    <col min="12067" max="12067" width="9.44140625" style="1" customWidth="1"/>
    <col min="12068" max="12068" width="9.33203125" style="1" customWidth="1"/>
    <col min="12069" max="12069" width="7.21875" style="1" bestFit="1" customWidth="1"/>
    <col min="12070" max="12071" width="8.88671875" style="1"/>
    <col min="12072" max="12072" width="4.21875" style="1" customWidth="1"/>
    <col min="12073" max="12073" width="14.44140625" style="1" bestFit="1" customWidth="1"/>
    <col min="12074" max="12074" width="15.33203125" style="1" bestFit="1" customWidth="1"/>
    <col min="12075" max="12288" width="8.88671875" style="1"/>
    <col min="12289" max="12290" width="4.44140625" style="1" customWidth="1"/>
    <col min="12291" max="12319" width="4.109375" style="1" customWidth="1"/>
    <col min="12320" max="12320" width="12.5546875" style="1" customWidth="1"/>
    <col min="12321" max="12321" width="11.33203125" style="1" customWidth="1"/>
    <col min="12322" max="12322" width="10" style="1" customWidth="1"/>
    <col min="12323" max="12323" width="9.44140625" style="1" customWidth="1"/>
    <col min="12324" max="12324" width="9.33203125" style="1" customWidth="1"/>
    <col min="12325" max="12325" width="7.21875" style="1" bestFit="1" customWidth="1"/>
    <col min="12326" max="12327" width="8.88671875" style="1"/>
    <col min="12328" max="12328" width="4.21875" style="1" customWidth="1"/>
    <col min="12329" max="12329" width="14.44140625" style="1" bestFit="1" customWidth="1"/>
    <col min="12330" max="12330" width="15.33203125" style="1" bestFit="1" customWidth="1"/>
    <col min="12331" max="12544" width="8.88671875" style="1"/>
    <col min="12545" max="12546" width="4.44140625" style="1" customWidth="1"/>
    <col min="12547" max="12575" width="4.109375" style="1" customWidth="1"/>
    <col min="12576" max="12576" width="12.5546875" style="1" customWidth="1"/>
    <col min="12577" max="12577" width="11.33203125" style="1" customWidth="1"/>
    <col min="12578" max="12578" width="10" style="1" customWidth="1"/>
    <col min="12579" max="12579" width="9.44140625" style="1" customWidth="1"/>
    <col min="12580" max="12580" width="9.33203125" style="1" customWidth="1"/>
    <col min="12581" max="12581" width="7.21875" style="1" bestFit="1" customWidth="1"/>
    <col min="12582" max="12583" width="8.88671875" style="1"/>
    <col min="12584" max="12584" width="4.21875" style="1" customWidth="1"/>
    <col min="12585" max="12585" width="14.44140625" style="1" bestFit="1" customWidth="1"/>
    <col min="12586" max="12586" width="15.33203125" style="1" bestFit="1" customWidth="1"/>
    <col min="12587" max="12800" width="8.88671875" style="1"/>
    <col min="12801" max="12802" width="4.44140625" style="1" customWidth="1"/>
    <col min="12803" max="12831" width="4.109375" style="1" customWidth="1"/>
    <col min="12832" max="12832" width="12.5546875" style="1" customWidth="1"/>
    <col min="12833" max="12833" width="11.33203125" style="1" customWidth="1"/>
    <col min="12834" max="12834" width="10" style="1" customWidth="1"/>
    <col min="12835" max="12835" width="9.44140625" style="1" customWidth="1"/>
    <col min="12836" max="12836" width="9.33203125" style="1" customWidth="1"/>
    <col min="12837" max="12837" width="7.21875" style="1" bestFit="1" customWidth="1"/>
    <col min="12838" max="12839" width="8.88671875" style="1"/>
    <col min="12840" max="12840" width="4.21875" style="1" customWidth="1"/>
    <col min="12841" max="12841" width="14.44140625" style="1" bestFit="1" customWidth="1"/>
    <col min="12842" max="12842" width="15.33203125" style="1" bestFit="1" customWidth="1"/>
    <col min="12843" max="13056" width="8.88671875" style="1"/>
    <col min="13057" max="13058" width="4.44140625" style="1" customWidth="1"/>
    <col min="13059" max="13087" width="4.109375" style="1" customWidth="1"/>
    <col min="13088" max="13088" width="12.5546875" style="1" customWidth="1"/>
    <col min="13089" max="13089" width="11.33203125" style="1" customWidth="1"/>
    <col min="13090" max="13090" width="10" style="1" customWidth="1"/>
    <col min="13091" max="13091" width="9.44140625" style="1" customWidth="1"/>
    <col min="13092" max="13092" width="9.33203125" style="1" customWidth="1"/>
    <col min="13093" max="13093" width="7.21875" style="1" bestFit="1" customWidth="1"/>
    <col min="13094" max="13095" width="8.88671875" style="1"/>
    <col min="13096" max="13096" width="4.21875" style="1" customWidth="1"/>
    <col min="13097" max="13097" width="14.44140625" style="1" bestFit="1" customWidth="1"/>
    <col min="13098" max="13098" width="15.33203125" style="1" bestFit="1" customWidth="1"/>
    <col min="13099" max="13312" width="8.88671875" style="1"/>
    <col min="13313" max="13314" width="4.44140625" style="1" customWidth="1"/>
    <col min="13315" max="13343" width="4.109375" style="1" customWidth="1"/>
    <col min="13344" max="13344" width="12.5546875" style="1" customWidth="1"/>
    <col min="13345" max="13345" width="11.33203125" style="1" customWidth="1"/>
    <col min="13346" max="13346" width="10" style="1" customWidth="1"/>
    <col min="13347" max="13347" width="9.44140625" style="1" customWidth="1"/>
    <col min="13348" max="13348" width="9.33203125" style="1" customWidth="1"/>
    <col min="13349" max="13349" width="7.21875" style="1" bestFit="1" customWidth="1"/>
    <col min="13350" max="13351" width="8.88671875" style="1"/>
    <col min="13352" max="13352" width="4.21875" style="1" customWidth="1"/>
    <col min="13353" max="13353" width="14.44140625" style="1" bestFit="1" customWidth="1"/>
    <col min="13354" max="13354" width="15.33203125" style="1" bestFit="1" customWidth="1"/>
    <col min="13355" max="13568" width="8.88671875" style="1"/>
    <col min="13569" max="13570" width="4.44140625" style="1" customWidth="1"/>
    <col min="13571" max="13599" width="4.109375" style="1" customWidth="1"/>
    <col min="13600" max="13600" width="12.5546875" style="1" customWidth="1"/>
    <col min="13601" max="13601" width="11.33203125" style="1" customWidth="1"/>
    <col min="13602" max="13602" width="10" style="1" customWidth="1"/>
    <col min="13603" max="13603" width="9.44140625" style="1" customWidth="1"/>
    <col min="13604" max="13604" width="9.33203125" style="1" customWidth="1"/>
    <col min="13605" max="13605" width="7.21875" style="1" bestFit="1" customWidth="1"/>
    <col min="13606" max="13607" width="8.88671875" style="1"/>
    <col min="13608" max="13608" width="4.21875" style="1" customWidth="1"/>
    <col min="13609" max="13609" width="14.44140625" style="1" bestFit="1" customWidth="1"/>
    <col min="13610" max="13610" width="15.33203125" style="1" bestFit="1" customWidth="1"/>
    <col min="13611" max="13824" width="8.88671875" style="1"/>
    <col min="13825" max="13826" width="4.44140625" style="1" customWidth="1"/>
    <col min="13827" max="13855" width="4.109375" style="1" customWidth="1"/>
    <col min="13856" max="13856" width="12.5546875" style="1" customWidth="1"/>
    <col min="13857" max="13857" width="11.33203125" style="1" customWidth="1"/>
    <col min="13858" max="13858" width="10" style="1" customWidth="1"/>
    <col min="13859" max="13859" width="9.44140625" style="1" customWidth="1"/>
    <col min="13860" max="13860" width="9.33203125" style="1" customWidth="1"/>
    <col min="13861" max="13861" width="7.21875" style="1" bestFit="1" customWidth="1"/>
    <col min="13862" max="13863" width="8.88671875" style="1"/>
    <col min="13864" max="13864" width="4.21875" style="1" customWidth="1"/>
    <col min="13865" max="13865" width="14.44140625" style="1" bestFit="1" customWidth="1"/>
    <col min="13866" max="13866" width="15.33203125" style="1" bestFit="1" customWidth="1"/>
    <col min="13867" max="14080" width="8.88671875" style="1"/>
    <col min="14081" max="14082" width="4.44140625" style="1" customWidth="1"/>
    <col min="14083" max="14111" width="4.109375" style="1" customWidth="1"/>
    <col min="14112" max="14112" width="12.5546875" style="1" customWidth="1"/>
    <col min="14113" max="14113" width="11.33203125" style="1" customWidth="1"/>
    <col min="14114" max="14114" width="10" style="1" customWidth="1"/>
    <col min="14115" max="14115" width="9.44140625" style="1" customWidth="1"/>
    <col min="14116" max="14116" width="9.33203125" style="1" customWidth="1"/>
    <col min="14117" max="14117" width="7.21875" style="1" bestFit="1" customWidth="1"/>
    <col min="14118" max="14119" width="8.88671875" style="1"/>
    <col min="14120" max="14120" width="4.21875" style="1" customWidth="1"/>
    <col min="14121" max="14121" width="14.44140625" style="1" bestFit="1" customWidth="1"/>
    <col min="14122" max="14122" width="15.33203125" style="1" bestFit="1" customWidth="1"/>
    <col min="14123" max="14336" width="8.88671875" style="1"/>
    <col min="14337" max="14338" width="4.44140625" style="1" customWidth="1"/>
    <col min="14339" max="14367" width="4.109375" style="1" customWidth="1"/>
    <col min="14368" max="14368" width="12.5546875" style="1" customWidth="1"/>
    <col min="14369" max="14369" width="11.33203125" style="1" customWidth="1"/>
    <col min="14370" max="14370" width="10" style="1" customWidth="1"/>
    <col min="14371" max="14371" width="9.44140625" style="1" customWidth="1"/>
    <col min="14372" max="14372" width="9.33203125" style="1" customWidth="1"/>
    <col min="14373" max="14373" width="7.21875" style="1" bestFit="1" customWidth="1"/>
    <col min="14374" max="14375" width="8.88671875" style="1"/>
    <col min="14376" max="14376" width="4.21875" style="1" customWidth="1"/>
    <col min="14377" max="14377" width="14.44140625" style="1" bestFit="1" customWidth="1"/>
    <col min="14378" max="14378" width="15.33203125" style="1" bestFit="1" customWidth="1"/>
    <col min="14379" max="14592" width="8.88671875" style="1"/>
    <col min="14593" max="14594" width="4.44140625" style="1" customWidth="1"/>
    <col min="14595" max="14623" width="4.109375" style="1" customWidth="1"/>
    <col min="14624" max="14624" width="12.5546875" style="1" customWidth="1"/>
    <col min="14625" max="14625" width="11.33203125" style="1" customWidth="1"/>
    <col min="14626" max="14626" width="10" style="1" customWidth="1"/>
    <col min="14627" max="14627" width="9.44140625" style="1" customWidth="1"/>
    <col min="14628" max="14628" width="9.33203125" style="1" customWidth="1"/>
    <col min="14629" max="14629" width="7.21875" style="1" bestFit="1" customWidth="1"/>
    <col min="14630" max="14631" width="8.88671875" style="1"/>
    <col min="14632" max="14632" width="4.21875" style="1" customWidth="1"/>
    <col min="14633" max="14633" width="14.44140625" style="1" bestFit="1" customWidth="1"/>
    <col min="14634" max="14634" width="15.33203125" style="1" bestFit="1" customWidth="1"/>
    <col min="14635" max="14848" width="8.88671875" style="1"/>
    <col min="14849" max="14850" width="4.44140625" style="1" customWidth="1"/>
    <col min="14851" max="14879" width="4.109375" style="1" customWidth="1"/>
    <col min="14880" max="14880" width="12.5546875" style="1" customWidth="1"/>
    <col min="14881" max="14881" width="11.33203125" style="1" customWidth="1"/>
    <col min="14882" max="14882" width="10" style="1" customWidth="1"/>
    <col min="14883" max="14883" width="9.44140625" style="1" customWidth="1"/>
    <col min="14884" max="14884" width="9.33203125" style="1" customWidth="1"/>
    <col min="14885" max="14885" width="7.21875" style="1" bestFit="1" customWidth="1"/>
    <col min="14886" max="14887" width="8.88671875" style="1"/>
    <col min="14888" max="14888" width="4.21875" style="1" customWidth="1"/>
    <col min="14889" max="14889" width="14.44140625" style="1" bestFit="1" customWidth="1"/>
    <col min="14890" max="14890" width="15.33203125" style="1" bestFit="1" customWidth="1"/>
    <col min="14891" max="15104" width="8.88671875" style="1"/>
    <col min="15105" max="15106" width="4.44140625" style="1" customWidth="1"/>
    <col min="15107" max="15135" width="4.109375" style="1" customWidth="1"/>
    <col min="15136" max="15136" width="12.5546875" style="1" customWidth="1"/>
    <col min="15137" max="15137" width="11.33203125" style="1" customWidth="1"/>
    <col min="15138" max="15138" width="10" style="1" customWidth="1"/>
    <col min="15139" max="15139" width="9.44140625" style="1" customWidth="1"/>
    <col min="15140" max="15140" width="9.33203125" style="1" customWidth="1"/>
    <col min="15141" max="15141" width="7.21875" style="1" bestFit="1" customWidth="1"/>
    <col min="15142" max="15143" width="8.88671875" style="1"/>
    <col min="15144" max="15144" width="4.21875" style="1" customWidth="1"/>
    <col min="15145" max="15145" width="14.44140625" style="1" bestFit="1" customWidth="1"/>
    <col min="15146" max="15146" width="15.33203125" style="1" bestFit="1" customWidth="1"/>
    <col min="15147" max="15360" width="8.88671875" style="1"/>
    <col min="15361" max="15362" width="4.44140625" style="1" customWidth="1"/>
    <col min="15363" max="15391" width="4.109375" style="1" customWidth="1"/>
    <col min="15392" max="15392" width="12.5546875" style="1" customWidth="1"/>
    <col min="15393" max="15393" width="11.33203125" style="1" customWidth="1"/>
    <col min="15394" max="15394" width="10" style="1" customWidth="1"/>
    <col min="15395" max="15395" width="9.44140625" style="1" customWidth="1"/>
    <col min="15396" max="15396" width="9.33203125" style="1" customWidth="1"/>
    <col min="15397" max="15397" width="7.21875" style="1" bestFit="1" customWidth="1"/>
    <col min="15398" max="15399" width="8.88671875" style="1"/>
    <col min="15400" max="15400" width="4.21875" style="1" customWidth="1"/>
    <col min="15401" max="15401" width="14.44140625" style="1" bestFit="1" customWidth="1"/>
    <col min="15402" max="15402" width="15.33203125" style="1" bestFit="1" customWidth="1"/>
    <col min="15403" max="15616" width="8.88671875" style="1"/>
    <col min="15617" max="15618" width="4.44140625" style="1" customWidth="1"/>
    <col min="15619" max="15647" width="4.109375" style="1" customWidth="1"/>
    <col min="15648" max="15648" width="12.5546875" style="1" customWidth="1"/>
    <col min="15649" max="15649" width="11.33203125" style="1" customWidth="1"/>
    <col min="15650" max="15650" width="10" style="1" customWidth="1"/>
    <col min="15651" max="15651" width="9.44140625" style="1" customWidth="1"/>
    <col min="15652" max="15652" width="9.33203125" style="1" customWidth="1"/>
    <col min="15653" max="15653" width="7.21875" style="1" bestFit="1" customWidth="1"/>
    <col min="15654" max="15655" width="8.88671875" style="1"/>
    <col min="15656" max="15656" width="4.21875" style="1" customWidth="1"/>
    <col min="15657" max="15657" width="14.44140625" style="1" bestFit="1" customWidth="1"/>
    <col min="15658" max="15658" width="15.33203125" style="1" bestFit="1" customWidth="1"/>
    <col min="15659" max="15872" width="8.88671875" style="1"/>
    <col min="15873" max="15874" width="4.44140625" style="1" customWidth="1"/>
    <col min="15875" max="15903" width="4.109375" style="1" customWidth="1"/>
    <col min="15904" max="15904" width="12.5546875" style="1" customWidth="1"/>
    <col min="15905" max="15905" width="11.33203125" style="1" customWidth="1"/>
    <col min="15906" max="15906" width="10" style="1" customWidth="1"/>
    <col min="15907" max="15907" width="9.44140625" style="1" customWidth="1"/>
    <col min="15908" max="15908" width="9.33203125" style="1" customWidth="1"/>
    <col min="15909" max="15909" width="7.21875" style="1" bestFit="1" customWidth="1"/>
    <col min="15910" max="15911" width="8.88671875" style="1"/>
    <col min="15912" max="15912" width="4.21875" style="1" customWidth="1"/>
    <col min="15913" max="15913" width="14.44140625" style="1" bestFit="1" customWidth="1"/>
    <col min="15914" max="15914" width="15.33203125" style="1" bestFit="1" customWidth="1"/>
    <col min="15915" max="16128" width="8.88671875" style="1"/>
    <col min="16129" max="16130" width="4.44140625" style="1" customWidth="1"/>
    <col min="16131" max="16159" width="4.109375" style="1" customWidth="1"/>
    <col min="16160" max="16160" width="12.5546875" style="1" customWidth="1"/>
    <col min="16161" max="16161" width="11.33203125" style="1" customWidth="1"/>
    <col min="16162" max="16162" width="10" style="1" customWidth="1"/>
    <col min="16163" max="16163" width="9.44140625" style="1" customWidth="1"/>
    <col min="16164" max="16164" width="9.33203125" style="1" customWidth="1"/>
    <col min="16165" max="16165" width="7.21875" style="1" bestFit="1" customWidth="1"/>
    <col min="16166" max="16167" width="8.88671875" style="1"/>
    <col min="16168" max="16168" width="4.21875" style="1" customWidth="1"/>
    <col min="16169" max="16169" width="14.44140625" style="1" bestFit="1" customWidth="1"/>
    <col min="16170" max="16170" width="15.33203125" style="1" bestFit="1" customWidth="1"/>
    <col min="16171" max="16384" width="8.88671875" style="1"/>
  </cols>
  <sheetData>
    <row r="1" spans="1:42" ht="27.75" customHeight="1">
      <c r="A1" s="1627" t="s">
        <v>1490</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074"/>
      <c r="AF1" s="1074"/>
      <c r="AG1" s="1074"/>
      <c r="AH1" s="1074"/>
      <c r="AI1" s="1074"/>
      <c r="AJ1" s="1074"/>
      <c r="AK1" s="1074"/>
    </row>
    <row r="2" spans="1:42" ht="6" customHeight="1"/>
    <row r="3" spans="1:42" ht="19.5" customHeight="1">
      <c r="A3" s="1541" t="s">
        <v>1491</v>
      </c>
      <c r="B3" s="1541"/>
      <c r="C3" s="1541"/>
      <c r="D3" s="1541"/>
      <c r="E3" s="1541"/>
      <c r="F3" s="1153" t="str">
        <f ca="1">덩굴단2!C3</f>
        <v>양구군 국토정중앙면 야촌리 산1번지외 3필지</v>
      </c>
      <c r="G3" s="1153"/>
      <c r="H3" s="1153"/>
      <c r="I3" s="1153"/>
      <c r="J3" s="1153"/>
      <c r="K3" s="1153"/>
      <c r="L3" s="1153"/>
      <c r="M3" s="1153"/>
      <c r="N3" s="1153"/>
      <c r="O3" s="1153"/>
      <c r="P3" s="1153"/>
      <c r="Q3" s="113"/>
      <c r="R3" s="113"/>
      <c r="S3" s="1541" t="s">
        <v>1492</v>
      </c>
      <c r="T3" s="1541"/>
      <c r="U3" s="1541"/>
      <c r="V3" s="1075" t="s">
        <v>1493</v>
      </c>
      <c r="W3" s="1628" t="s">
        <v>1494</v>
      </c>
      <c r="X3" s="1628"/>
      <c r="AD3" s="113"/>
      <c r="AE3" s="113"/>
      <c r="AF3" s="1076" t="s">
        <v>1495</v>
      </c>
      <c r="AG3" s="1077">
        <f ca="1">F5</f>
        <v>3.85</v>
      </c>
      <c r="AH3" s="113"/>
      <c r="AI3" s="113"/>
    </row>
    <row r="4" spans="1:42" ht="19.5" customHeight="1">
      <c r="A4" s="1541" t="s">
        <v>1496</v>
      </c>
      <c r="B4" s="1541"/>
      <c r="C4" s="1541"/>
      <c r="D4" s="1541"/>
      <c r="E4" s="1541"/>
      <c r="F4" s="1629" t="str">
        <f ca="1">덩굴단2!D1</f>
        <v>1-0-2-0</v>
      </c>
      <c r="G4" s="1629"/>
      <c r="H4" s="1629"/>
      <c r="I4" s="1629"/>
      <c r="J4" s="1629"/>
      <c r="K4" s="1541" t="s">
        <v>1497</v>
      </c>
      <c r="L4" s="1541"/>
      <c r="M4" s="1541"/>
      <c r="N4" s="1630" t="s">
        <v>1498</v>
      </c>
      <c r="O4" s="1630"/>
      <c r="P4" s="1630"/>
      <c r="R4" s="113"/>
      <c r="S4" s="1541" t="s">
        <v>1499</v>
      </c>
      <c r="T4" s="1541"/>
      <c r="U4" s="1541"/>
      <c r="V4" s="1075" t="s">
        <v>1493</v>
      </c>
      <c r="W4" s="1541">
        <f>AI6</f>
        <v>4</v>
      </c>
      <c r="X4" s="1541"/>
      <c r="AF4" s="1078" t="s">
        <v>482</v>
      </c>
      <c r="AG4" s="1079">
        <f>SUM(D24,G24,J24,M24,P24,S24,V24,Y24,AB24,D36,G36,J36,M36,P36,S36,V36,Y36,AB36)</f>
        <v>0.02</v>
      </c>
      <c r="AH4" s="1075"/>
    </row>
    <row r="5" spans="1:42" ht="19.5" customHeight="1">
      <c r="A5" s="1541" t="s">
        <v>1500</v>
      </c>
      <c r="B5" s="1541"/>
      <c r="C5" s="1541"/>
      <c r="D5" s="1541"/>
      <c r="E5" s="1541"/>
      <c r="F5" s="1625">
        <f ca="1">덩굴단2!K3</f>
        <v>3.85</v>
      </c>
      <c r="G5" s="1625"/>
      <c r="H5" s="113" t="s">
        <v>4</v>
      </c>
      <c r="J5" s="1626"/>
      <c r="K5" s="1626"/>
      <c r="L5" s="1626"/>
      <c r="M5" s="1626"/>
      <c r="N5" s="1625"/>
      <c r="O5" s="1625"/>
      <c r="P5" s="113"/>
      <c r="S5" s="1541"/>
      <c r="T5" s="1541"/>
      <c r="U5" s="1541"/>
      <c r="V5" s="1075"/>
      <c r="W5" s="1075"/>
      <c r="X5" s="1541"/>
      <c r="Y5" s="1541"/>
      <c r="Z5" s="1541"/>
      <c r="AA5" s="1541"/>
      <c r="AD5" s="113"/>
      <c r="AE5" s="113"/>
      <c r="AF5" s="1076" t="s">
        <v>1501</v>
      </c>
      <c r="AG5" s="1080">
        <f ca="1">AG6*AG3</f>
        <v>962.5</v>
      </c>
      <c r="AH5" s="1075"/>
      <c r="AI5" s="1541"/>
      <c r="AJ5" s="1541"/>
      <c r="AK5" s="1541"/>
    </row>
    <row r="6" spans="1:42" ht="19.5" customHeight="1">
      <c r="A6" s="113"/>
      <c r="B6" s="113"/>
      <c r="C6" s="113"/>
      <c r="D6" s="113"/>
      <c r="E6" s="113"/>
      <c r="J6" s="113"/>
      <c r="K6" s="113"/>
      <c r="L6" s="113"/>
      <c r="M6" s="113"/>
      <c r="T6" s="1075"/>
      <c r="U6" s="1075"/>
      <c r="V6" s="1075"/>
      <c r="W6" s="1075"/>
      <c r="X6" s="1541"/>
      <c r="Y6" s="1541"/>
      <c r="Z6" s="1541"/>
      <c r="AA6" s="1541"/>
      <c r="AF6" s="1078" t="s">
        <v>477</v>
      </c>
      <c r="AG6" s="1081">
        <f>V10</f>
        <v>250</v>
      </c>
      <c r="AH6" s="1075" t="s">
        <v>1502</v>
      </c>
      <c r="AI6" s="1075">
        <f>COUNT(D24,G24,J24,M24,P24,S24,V24,Y24,AB24,D36,G36,J36,M36,P36,S36,V36,Y36,AB36)</f>
        <v>4</v>
      </c>
      <c r="AJ6" s="1075"/>
      <c r="AK6" s="1082" t="e">
        <f ca="1">ROUD(AJ6/$AG$4,0)</f>
        <v>#NAME?</v>
      </c>
    </row>
    <row r="7" spans="1:42" ht="5.0999999999999996" customHeight="1" thickBot="1">
      <c r="AF7" s="1082"/>
      <c r="AI7" s="1075"/>
    </row>
    <row r="8" spans="1:42" s="1087" customFormat="1" ht="22.5" customHeight="1">
      <c r="A8" s="1596" t="s">
        <v>509</v>
      </c>
      <c r="B8" s="1597"/>
      <c r="C8" s="1598"/>
      <c r="D8" s="1598"/>
      <c r="E8" s="1598"/>
      <c r="F8" s="1600" t="s">
        <v>1503</v>
      </c>
      <c r="G8" s="1600"/>
      <c r="H8" s="1600"/>
      <c r="I8" s="1600"/>
      <c r="J8" s="1600"/>
      <c r="K8" s="1600"/>
      <c r="L8" s="1600"/>
      <c r="M8" s="1600"/>
      <c r="N8" s="1602" t="s">
        <v>1504</v>
      </c>
      <c r="O8" s="1602"/>
      <c r="P8" s="1602"/>
      <c r="Q8" s="1602"/>
      <c r="R8" s="1602"/>
      <c r="S8" s="1602"/>
      <c r="T8" s="1602"/>
      <c r="U8" s="1602"/>
      <c r="V8" s="1600" t="s">
        <v>1505</v>
      </c>
      <c r="W8" s="1600"/>
      <c r="X8" s="1600"/>
      <c r="Y8" s="1600"/>
      <c r="Z8" s="1600"/>
      <c r="AA8" s="1600"/>
      <c r="AB8" s="1600"/>
      <c r="AC8" s="1604"/>
      <c r="AD8" s="1605"/>
      <c r="AE8" s="1083"/>
      <c r="AF8" s="1084" t="s">
        <v>1506</v>
      </c>
      <c r="AG8" s="1085">
        <f>AI8/AJ8</f>
        <v>24.5</v>
      </c>
      <c r="AH8" s="1083" t="s">
        <v>1507</v>
      </c>
      <c r="AI8" s="1086">
        <f>SUM(D25,G25,J25,M25,P25,S25,V25,Y25,AB25,D37,G37,J37,M37,P37,S37,V37,Y37,AB37)</f>
        <v>49</v>
      </c>
      <c r="AJ8" s="1083">
        <f>COUNTA(D25,G25,J25,M25,P25,S25,V25,Y25,AB25,D37,G37,J37,M37,P37,S37,V37,Y37,AB37)</f>
        <v>2</v>
      </c>
      <c r="AK8" s="1083"/>
      <c r="AN8" s="1088">
        <v>1</v>
      </c>
      <c r="AO8" s="1089">
        <f>D27</f>
        <v>290494</v>
      </c>
      <c r="AP8" s="1089">
        <f>G27</f>
        <v>290392</v>
      </c>
    </row>
    <row r="9" spans="1:42" s="1087" customFormat="1" ht="27" customHeight="1">
      <c r="A9" s="1588"/>
      <c r="B9" s="1536"/>
      <c r="C9" s="1599"/>
      <c r="D9" s="1599"/>
      <c r="E9" s="1599"/>
      <c r="F9" s="1601"/>
      <c r="G9" s="1601"/>
      <c r="H9" s="1601"/>
      <c r="I9" s="1601"/>
      <c r="J9" s="1601"/>
      <c r="K9" s="1601"/>
      <c r="L9" s="1601"/>
      <c r="M9" s="1601"/>
      <c r="N9" s="1603"/>
      <c r="O9" s="1603"/>
      <c r="P9" s="1603"/>
      <c r="Q9" s="1603"/>
      <c r="R9" s="1603"/>
      <c r="S9" s="1603"/>
      <c r="T9" s="1603"/>
      <c r="U9" s="1603"/>
      <c r="V9" s="1601"/>
      <c r="W9" s="1601"/>
      <c r="X9" s="1601"/>
      <c r="Y9" s="1601"/>
      <c r="Z9" s="1601"/>
      <c r="AA9" s="1601"/>
      <c r="AB9" s="1601"/>
      <c r="AC9" s="1606"/>
      <c r="AD9" s="1607"/>
      <c r="AE9" s="113"/>
      <c r="AF9" s="1076" t="s">
        <v>1508</v>
      </c>
      <c r="AG9" s="1076">
        <v>0</v>
      </c>
      <c r="AH9" s="1608" t="s">
        <v>1509</v>
      </c>
      <c r="AI9" s="1609"/>
      <c r="AJ9" s="1609"/>
      <c r="AK9" s="1609"/>
      <c r="AL9" s="1609"/>
      <c r="AM9" s="1609"/>
      <c r="AN9" s="1088">
        <v>2</v>
      </c>
      <c r="AO9" s="1089">
        <f>G27</f>
        <v>290392</v>
      </c>
      <c r="AP9" s="1089">
        <f>G28</f>
        <v>613781</v>
      </c>
    </row>
    <row r="10" spans="1:42" s="1087" customFormat="1" ht="20.100000000000001" customHeight="1">
      <c r="A10" s="1610" t="s">
        <v>1510</v>
      </c>
      <c r="B10" s="1611"/>
      <c r="C10" s="1535" t="s">
        <v>1511</v>
      </c>
      <c r="D10" s="1574"/>
      <c r="E10" s="1536"/>
      <c r="F10" s="1535">
        <f>SUM(D29,G29,J29,M29,P29,S29,V29,Y29,AB29,D41,G41,J41,M41,P41,S41,V41,Y41,AB41)</f>
        <v>5</v>
      </c>
      <c r="G10" s="1574"/>
      <c r="H10" s="1574"/>
      <c r="I10" s="1574"/>
      <c r="J10" s="1574"/>
      <c r="K10" s="1574"/>
      <c r="L10" s="1574"/>
      <c r="M10" s="1536"/>
      <c r="N10" s="1616">
        <f>AG4</f>
        <v>0.02</v>
      </c>
      <c r="O10" s="1617"/>
      <c r="P10" s="1617"/>
      <c r="Q10" s="1617"/>
      <c r="R10" s="1617"/>
      <c r="S10" s="1617"/>
      <c r="T10" s="1617"/>
      <c r="U10" s="1618"/>
      <c r="V10" s="1535">
        <f>INT(F10/N10)</f>
        <v>250</v>
      </c>
      <c r="W10" s="1574"/>
      <c r="X10" s="1574"/>
      <c r="Y10" s="1574"/>
      <c r="Z10" s="1574"/>
      <c r="AA10" s="1574"/>
      <c r="AB10" s="1574"/>
      <c r="AC10" s="1574"/>
      <c r="AD10" s="1575"/>
      <c r="AE10" s="1090"/>
      <c r="AF10" s="1091"/>
      <c r="AG10" s="1090"/>
      <c r="AH10" s="1090"/>
      <c r="AI10" s="1090"/>
      <c r="AJ10" s="1091"/>
      <c r="AK10" s="1090"/>
      <c r="AN10" s="1088">
        <v>3</v>
      </c>
      <c r="AO10" s="1089">
        <f>J27</f>
        <v>290407</v>
      </c>
      <c r="AP10" s="1089">
        <f>J28</f>
        <v>613856</v>
      </c>
    </row>
    <row r="11" spans="1:42" s="1087" customFormat="1" ht="20.100000000000001" customHeight="1">
      <c r="A11" s="1612"/>
      <c r="B11" s="1613"/>
      <c r="C11" s="1535" t="s">
        <v>1512</v>
      </c>
      <c r="D11" s="1574"/>
      <c r="E11" s="1536"/>
      <c r="F11" s="1535">
        <f>SUM(D30,G30,J30,M30,P30,S30,V30,Y30,AB30,D42,G42,J42,M42,P42,S42,V42,Y42,AB42)</f>
        <v>2</v>
      </c>
      <c r="G11" s="1574"/>
      <c r="H11" s="1574"/>
      <c r="I11" s="1574"/>
      <c r="J11" s="1574"/>
      <c r="K11" s="1574"/>
      <c r="L11" s="1574"/>
      <c r="M11" s="1536"/>
      <c r="N11" s="1619"/>
      <c r="O11" s="1620"/>
      <c r="P11" s="1620"/>
      <c r="Q11" s="1620"/>
      <c r="R11" s="1620"/>
      <c r="S11" s="1620"/>
      <c r="T11" s="1620"/>
      <c r="U11" s="1621"/>
      <c r="V11" s="1535">
        <f>INT(F11/N10)</f>
        <v>100</v>
      </c>
      <c r="W11" s="1574"/>
      <c r="X11" s="1574"/>
      <c r="Y11" s="1574"/>
      <c r="Z11" s="1574"/>
      <c r="AA11" s="1574"/>
      <c r="AB11" s="1574"/>
      <c r="AC11" s="1574"/>
      <c r="AD11" s="1575"/>
      <c r="AE11" s="1092"/>
      <c r="AF11" s="1092"/>
      <c r="AG11" s="1092"/>
      <c r="AH11" s="1092"/>
      <c r="AI11" s="1092"/>
      <c r="AJ11" s="1092" t="str">
        <f t="shared" ref="AJ11:AJ19" si="0">IF(SUM(C11,G11,K11,O11,S11,W11,AA11,AF11)=0,"",SUM(C11,G11,K11,O11,S11,W11,AA11,AF11))</f>
        <v/>
      </c>
      <c r="AK11" s="1092" t="str">
        <f t="shared" ref="AK11:AK19" si="1">IF(SUM(E11,I11,M11,Q11,U11,O11,AD11,AH11)=0,"",SUM(E11,I11,M11,Q11,U11,O11,AD11,AH11))</f>
        <v/>
      </c>
      <c r="AN11" s="1088">
        <v>4</v>
      </c>
      <c r="AO11" s="1089">
        <f>M27</f>
        <v>290502</v>
      </c>
      <c r="AP11" s="1089">
        <f>M28</f>
        <v>613873</v>
      </c>
    </row>
    <row r="12" spans="1:42" s="1087" customFormat="1" ht="20.100000000000001" customHeight="1">
      <c r="A12" s="1612"/>
      <c r="B12" s="1613"/>
      <c r="C12" s="1535" t="s">
        <v>1513</v>
      </c>
      <c r="D12" s="1574"/>
      <c r="E12" s="1536"/>
      <c r="F12" s="1535">
        <f>SUM(D31,G31,J31,M31,P31,S31,V31,Y31,AB31,D43,G43,J43,M43,P43,S43,V43,Y43,AB43)</f>
        <v>0</v>
      </c>
      <c r="G12" s="1574"/>
      <c r="H12" s="1574"/>
      <c r="I12" s="1574"/>
      <c r="J12" s="1574"/>
      <c r="K12" s="1574"/>
      <c r="L12" s="1574"/>
      <c r="M12" s="1536"/>
      <c r="N12" s="1619"/>
      <c r="O12" s="1620"/>
      <c r="P12" s="1620"/>
      <c r="Q12" s="1620"/>
      <c r="R12" s="1620"/>
      <c r="S12" s="1620"/>
      <c r="T12" s="1620"/>
      <c r="U12" s="1621"/>
      <c r="V12" s="1535">
        <f>INT(F12/N10)</f>
        <v>0</v>
      </c>
      <c r="W12" s="1574"/>
      <c r="X12" s="1574"/>
      <c r="Y12" s="1574"/>
      <c r="Z12" s="1574"/>
      <c r="AA12" s="1574"/>
      <c r="AB12" s="1574"/>
      <c r="AC12" s="1574"/>
      <c r="AD12" s="1575"/>
      <c r="AE12" s="1092"/>
      <c r="AF12" s="1092"/>
      <c r="AG12" s="1092"/>
      <c r="AH12" s="1092"/>
      <c r="AI12" s="1092"/>
      <c r="AJ12" s="1092"/>
      <c r="AK12" s="1092"/>
      <c r="AN12" s="1088"/>
      <c r="AO12" s="1089"/>
      <c r="AP12" s="1089"/>
    </row>
    <row r="13" spans="1:42" s="1087" customFormat="1" ht="20.100000000000001" customHeight="1">
      <c r="A13" s="1614"/>
      <c r="B13" s="1615"/>
      <c r="C13" s="1535" t="s">
        <v>155</v>
      </c>
      <c r="D13" s="1574"/>
      <c r="E13" s="1536"/>
      <c r="F13" s="1535">
        <f>SUM(F10:M12)</f>
        <v>7</v>
      </c>
      <c r="G13" s="1574"/>
      <c r="H13" s="1574"/>
      <c r="I13" s="1574"/>
      <c r="J13" s="1574"/>
      <c r="K13" s="1574"/>
      <c r="L13" s="1574"/>
      <c r="M13" s="1536"/>
      <c r="N13" s="1622"/>
      <c r="O13" s="1623"/>
      <c r="P13" s="1623"/>
      <c r="Q13" s="1623"/>
      <c r="R13" s="1623"/>
      <c r="S13" s="1623"/>
      <c r="T13" s="1623"/>
      <c r="U13" s="1624"/>
      <c r="V13" s="1535">
        <f>SUM(V10:AD12)</f>
        <v>350</v>
      </c>
      <c r="W13" s="1574"/>
      <c r="X13" s="1574"/>
      <c r="Y13" s="1574"/>
      <c r="Z13" s="1574"/>
      <c r="AA13" s="1574"/>
      <c r="AB13" s="1574"/>
      <c r="AC13" s="1574"/>
      <c r="AD13" s="1575"/>
      <c r="AE13" s="1092"/>
      <c r="AF13" s="1092"/>
      <c r="AG13" s="1092"/>
      <c r="AH13" s="1092"/>
      <c r="AI13" s="1092"/>
      <c r="AJ13" s="1092" t="str">
        <f t="shared" si="0"/>
        <v/>
      </c>
      <c r="AK13" s="1092" t="str">
        <f t="shared" si="1"/>
        <v/>
      </c>
      <c r="AN13" s="1088">
        <v>5</v>
      </c>
      <c r="AO13" s="1089">
        <f>P27</f>
        <v>0</v>
      </c>
      <c r="AP13" s="1089">
        <f>P28</f>
        <v>0</v>
      </c>
    </row>
    <row r="14" spans="1:42" s="1087" customFormat="1" ht="20.100000000000001" customHeight="1">
      <c r="A14" s="1588" t="s">
        <v>1508</v>
      </c>
      <c r="B14" s="1536"/>
      <c r="C14" s="1589"/>
      <c r="D14" s="1589"/>
      <c r="E14" s="1589"/>
      <c r="F14" s="1571" t="s">
        <v>1514</v>
      </c>
      <c r="G14" s="1572"/>
      <c r="H14" s="1572"/>
      <c r="I14" s="1572"/>
      <c r="J14" s="1572"/>
      <c r="K14" s="1572"/>
      <c r="L14" s="1572"/>
      <c r="M14" s="1572"/>
      <c r="N14" s="1572"/>
      <c r="O14" s="1572"/>
      <c r="P14" s="1572"/>
      <c r="Q14" s="1572"/>
      <c r="R14" s="1572"/>
      <c r="S14" s="1572"/>
      <c r="T14" s="1572"/>
      <c r="U14" s="1572"/>
      <c r="V14" s="1572"/>
      <c r="W14" s="1572"/>
      <c r="X14" s="1572"/>
      <c r="Y14" s="1572"/>
      <c r="Z14" s="1572"/>
      <c r="AA14" s="1572"/>
      <c r="AB14" s="1572"/>
      <c r="AC14" s="1572"/>
      <c r="AD14" s="1595"/>
      <c r="AE14" s="1092"/>
      <c r="AF14" s="1092"/>
      <c r="AG14" s="1092">
        <v>4</v>
      </c>
      <c r="AH14" s="1092"/>
      <c r="AI14" s="1092"/>
      <c r="AJ14" s="1092" t="str">
        <f t="shared" si="0"/>
        <v/>
      </c>
      <c r="AK14" s="1092" t="str">
        <f t="shared" si="1"/>
        <v/>
      </c>
      <c r="AN14" s="1088">
        <v>6</v>
      </c>
      <c r="AO14" s="1089">
        <f>S27</f>
        <v>0</v>
      </c>
      <c r="AP14" s="1089">
        <f>S28</f>
        <v>0</v>
      </c>
    </row>
    <row r="15" spans="1:42" s="1087" customFormat="1" ht="20.100000000000001" customHeight="1">
      <c r="A15" s="1590"/>
      <c r="B15" s="1591"/>
      <c r="C15" s="1589"/>
      <c r="D15" s="1589"/>
      <c r="E15" s="1589"/>
      <c r="F15" s="1568" t="s">
        <v>178</v>
      </c>
      <c r="G15" s="1569"/>
      <c r="H15" s="1569"/>
      <c r="I15" s="1569"/>
      <c r="J15" s="1569"/>
      <c r="K15" s="1569"/>
      <c r="L15" s="1569"/>
      <c r="M15" s="1570"/>
      <c r="N15" s="1571" t="str">
        <f>덩굴단2!C107</f>
        <v>중(15-30도이하)</v>
      </c>
      <c r="O15" s="1572"/>
      <c r="P15" s="1572"/>
      <c r="Q15" s="1572"/>
      <c r="R15" s="1572"/>
      <c r="S15" s="1572"/>
      <c r="T15" s="1572"/>
      <c r="U15" s="1573"/>
      <c r="V15" s="1565">
        <f>덩굴단2!I107</f>
        <v>5</v>
      </c>
      <c r="W15" s="1566"/>
      <c r="X15" s="1566"/>
      <c r="Y15" s="1566"/>
      <c r="Z15" s="1566"/>
      <c r="AA15" s="1566"/>
      <c r="AB15" s="1566"/>
      <c r="AC15" s="1566"/>
      <c r="AD15" s="1567"/>
      <c r="AE15" s="1092"/>
      <c r="AF15" s="1092"/>
      <c r="AG15" s="1092">
        <v>1</v>
      </c>
      <c r="AH15" s="1092"/>
      <c r="AI15" s="1092"/>
      <c r="AJ15" s="1092" t="str">
        <f t="shared" si="0"/>
        <v/>
      </c>
      <c r="AK15" s="1092" t="str">
        <f t="shared" si="1"/>
        <v/>
      </c>
      <c r="AN15" s="1088">
        <v>7</v>
      </c>
      <c r="AO15" s="1089">
        <f>V27</f>
        <v>0</v>
      </c>
      <c r="AP15" s="1089">
        <f>V28</f>
        <v>0</v>
      </c>
    </row>
    <row r="16" spans="1:42" s="1087" customFormat="1" ht="20.100000000000001" customHeight="1">
      <c r="A16" s="1590"/>
      <c r="B16" s="1591"/>
      <c r="C16" s="1589"/>
      <c r="D16" s="1589"/>
      <c r="E16" s="1589"/>
      <c r="F16" s="1568" t="s">
        <v>1435</v>
      </c>
      <c r="G16" s="1569"/>
      <c r="H16" s="1569"/>
      <c r="I16" s="1569"/>
      <c r="J16" s="1569"/>
      <c r="K16" s="1569"/>
      <c r="L16" s="1569"/>
      <c r="M16" s="1570"/>
      <c r="N16" s="1571" t="str">
        <f>덩굴단2!C110</f>
        <v>6월-9월</v>
      </c>
      <c r="O16" s="1572"/>
      <c r="P16" s="1572"/>
      <c r="Q16" s="1572"/>
      <c r="R16" s="1572"/>
      <c r="S16" s="1572"/>
      <c r="T16" s="1572"/>
      <c r="U16" s="1573"/>
      <c r="V16" s="1565">
        <f>덩굴단2!I110</f>
        <v>10</v>
      </c>
      <c r="W16" s="1566"/>
      <c r="X16" s="1566"/>
      <c r="Y16" s="1566"/>
      <c r="Z16" s="1566"/>
      <c r="AA16" s="1566"/>
      <c r="AB16" s="1566"/>
      <c r="AC16" s="1566"/>
      <c r="AD16" s="1567"/>
      <c r="AE16" s="1092"/>
      <c r="AF16" s="1092"/>
      <c r="AG16" s="1092">
        <v>1</v>
      </c>
      <c r="AH16" s="1092"/>
      <c r="AI16" s="1092"/>
      <c r="AJ16" s="1092"/>
      <c r="AK16" s="1092"/>
      <c r="AN16" s="1088">
        <v>8</v>
      </c>
      <c r="AO16" s="1089">
        <f>Y27</f>
        <v>0</v>
      </c>
      <c r="AP16" s="1089">
        <f>Y28</f>
        <v>0</v>
      </c>
    </row>
    <row r="17" spans="1:43" s="1087" customFormat="1" ht="20.100000000000001" customHeight="1">
      <c r="A17" s="1590"/>
      <c r="B17" s="1591"/>
      <c r="C17" s="1589"/>
      <c r="D17" s="1589"/>
      <c r="E17" s="1589"/>
      <c r="F17" s="1568" t="s">
        <v>1445</v>
      </c>
      <c r="G17" s="1569"/>
      <c r="H17" s="1569"/>
      <c r="I17" s="1569"/>
      <c r="J17" s="1569"/>
      <c r="K17" s="1569"/>
      <c r="L17" s="1569"/>
      <c r="M17" s="1570"/>
      <c r="N17" s="1571" t="str">
        <f>덩굴단2!C113</f>
        <v>평균면적 3ha이상</v>
      </c>
      <c r="O17" s="1572"/>
      <c r="P17" s="1572"/>
      <c r="Q17" s="1572"/>
      <c r="R17" s="1572"/>
      <c r="S17" s="1572"/>
      <c r="T17" s="1572"/>
      <c r="U17" s="1573"/>
      <c r="V17" s="1565">
        <f>덩굴단2!I113</f>
        <v>0</v>
      </c>
      <c r="W17" s="1566"/>
      <c r="X17" s="1566"/>
      <c r="Y17" s="1566"/>
      <c r="Z17" s="1566"/>
      <c r="AA17" s="1566"/>
      <c r="AB17" s="1566"/>
      <c r="AC17" s="1566"/>
      <c r="AD17" s="1567"/>
      <c r="AE17" s="1092"/>
      <c r="AF17" s="1092"/>
      <c r="AG17" s="1092">
        <v>1</v>
      </c>
      <c r="AH17" s="1092"/>
      <c r="AI17" s="1092"/>
      <c r="AJ17" s="1092" t="str">
        <f t="shared" si="0"/>
        <v/>
      </c>
      <c r="AK17" s="1092" t="str">
        <f t="shared" si="1"/>
        <v/>
      </c>
      <c r="AN17" s="1088">
        <v>9</v>
      </c>
      <c r="AO17" s="1089">
        <f>AB27</f>
        <v>0</v>
      </c>
      <c r="AP17" s="1089">
        <f>AB28</f>
        <v>0</v>
      </c>
    </row>
    <row r="18" spans="1:43" s="1087" customFormat="1" ht="20.100000000000001" customHeight="1">
      <c r="A18" s="1590"/>
      <c r="B18" s="1591"/>
      <c r="C18" s="1589"/>
      <c r="D18" s="1589"/>
      <c r="E18" s="1589"/>
      <c r="F18" s="1568" t="s">
        <v>1442</v>
      </c>
      <c r="G18" s="1569"/>
      <c r="H18" s="1569"/>
      <c r="I18" s="1569"/>
      <c r="J18" s="1569"/>
      <c r="K18" s="1569"/>
      <c r="L18" s="1569"/>
      <c r="M18" s="1570"/>
      <c r="N18" s="1571" t="str">
        <f>덩굴단2!C115</f>
        <v>보행이 용이하다</v>
      </c>
      <c r="O18" s="1572"/>
      <c r="P18" s="1572"/>
      <c r="Q18" s="1572"/>
      <c r="R18" s="1572"/>
      <c r="S18" s="1572"/>
      <c r="T18" s="1572"/>
      <c r="U18" s="1573"/>
      <c r="V18" s="1565">
        <f>덩굴단2!I115</f>
        <v>0</v>
      </c>
      <c r="W18" s="1566"/>
      <c r="X18" s="1566"/>
      <c r="Y18" s="1566"/>
      <c r="Z18" s="1566"/>
      <c r="AA18" s="1566"/>
      <c r="AB18" s="1566"/>
      <c r="AC18" s="1566"/>
      <c r="AD18" s="1567"/>
      <c r="AE18" s="1092"/>
      <c r="AF18" s="1092"/>
      <c r="AG18" s="1092">
        <v>4</v>
      </c>
      <c r="AH18" s="1092"/>
      <c r="AI18" s="1092"/>
      <c r="AJ18" s="1092" t="str">
        <f t="shared" si="0"/>
        <v/>
      </c>
      <c r="AK18" s="1092" t="str">
        <f t="shared" si="1"/>
        <v/>
      </c>
      <c r="AN18" s="1088">
        <v>10</v>
      </c>
      <c r="AO18" s="1089">
        <f>D39</f>
        <v>0</v>
      </c>
      <c r="AP18" s="1089">
        <f>D40</f>
        <v>0</v>
      </c>
    </row>
    <row r="19" spans="1:43" s="1087" customFormat="1" ht="20.100000000000001" customHeight="1" thickBot="1">
      <c r="A19" s="1592"/>
      <c r="B19" s="1593"/>
      <c r="C19" s="1594"/>
      <c r="D19" s="1594"/>
      <c r="E19" s="1594"/>
      <c r="F19" s="1576" t="s">
        <v>1453</v>
      </c>
      <c r="G19" s="1577"/>
      <c r="H19" s="1577"/>
      <c r="I19" s="1577"/>
      <c r="J19" s="1577"/>
      <c r="K19" s="1577"/>
      <c r="L19" s="1577"/>
      <c r="M19" s="1578"/>
      <c r="N19" s="1579" t="str">
        <f>덩굴단2!C116</f>
        <v>장애물이 거의 없음</v>
      </c>
      <c r="O19" s="1580"/>
      <c r="P19" s="1580"/>
      <c r="Q19" s="1580"/>
      <c r="R19" s="1580"/>
      <c r="S19" s="1580"/>
      <c r="T19" s="1580"/>
      <c r="U19" s="1581"/>
      <c r="V19" s="1582">
        <f>덩굴단2!I116</f>
        <v>0</v>
      </c>
      <c r="W19" s="1583"/>
      <c r="X19" s="1583"/>
      <c r="Y19" s="1583"/>
      <c r="Z19" s="1583"/>
      <c r="AA19" s="1583"/>
      <c r="AB19" s="1583"/>
      <c r="AC19" s="1583"/>
      <c r="AD19" s="1584"/>
      <c r="AE19" s="1092"/>
      <c r="AF19" s="1092"/>
      <c r="AG19" s="1092"/>
      <c r="AH19" s="1092"/>
      <c r="AI19" s="1092"/>
      <c r="AJ19" s="1092" t="str">
        <f t="shared" si="0"/>
        <v/>
      </c>
      <c r="AK19" s="1092" t="str">
        <f t="shared" si="1"/>
        <v/>
      </c>
      <c r="AN19" s="1088">
        <v>11</v>
      </c>
      <c r="AO19" s="1089">
        <f>G39</f>
        <v>0</v>
      </c>
      <c r="AP19" s="1089">
        <f>G40</f>
        <v>0</v>
      </c>
    </row>
    <row r="20" spans="1:43" ht="27.75" customHeight="1">
      <c r="A20" s="1585" t="s">
        <v>1515</v>
      </c>
      <c r="B20" s="1586"/>
      <c r="C20" s="1586"/>
      <c r="D20" s="1586"/>
      <c r="E20" s="1586"/>
      <c r="F20" s="1586"/>
      <c r="G20" s="1586"/>
      <c r="H20" s="1586"/>
      <c r="I20" s="1586"/>
      <c r="J20" s="1586"/>
      <c r="K20" s="1586"/>
      <c r="L20" s="1586"/>
      <c r="M20" s="1586"/>
      <c r="N20" s="1586"/>
      <c r="O20" s="1586"/>
      <c r="P20" s="1586"/>
      <c r="Q20" s="1586"/>
      <c r="R20" s="1586"/>
      <c r="S20" s="1586"/>
      <c r="T20" s="1586"/>
      <c r="U20" s="1586"/>
      <c r="V20" s="1586"/>
      <c r="W20" s="1586"/>
      <c r="X20" s="1586"/>
      <c r="Y20" s="1586"/>
      <c r="Z20" s="1586"/>
      <c r="AA20" s="1586"/>
      <c r="AB20" s="1586"/>
      <c r="AC20" s="1586"/>
      <c r="AD20" s="1587"/>
      <c r="AE20" s="1074"/>
      <c r="AF20" s="1074"/>
      <c r="AG20" s="1074"/>
      <c r="AH20" s="1074"/>
      <c r="AI20" s="1074"/>
      <c r="AJ20" s="1074"/>
      <c r="AK20" s="1074"/>
      <c r="AN20" s="1088">
        <v>12</v>
      </c>
      <c r="AO20" s="1089">
        <f>J39</f>
        <v>0</v>
      </c>
      <c r="AP20" s="1089">
        <f>J40</f>
        <v>0</v>
      </c>
      <c r="AQ20" s="1087"/>
    </row>
    <row r="21" spans="1:43" ht="6" customHeight="1">
      <c r="A21" s="1093"/>
      <c r="AD21" s="1094"/>
      <c r="AN21" s="1088">
        <v>13</v>
      </c>
      <c r="AO21" s="1089">
        <f>M39</f>
        <v>0</v>
      </c>
      <c r="AP21" s="1089">
        <f>M40</f>
        <v>0</v>
      </c>
      <c r="AQ21" s="1087"/>
    </row>
    <row r="22" spans="1:43" ht="21" customHeight="1">
      <c r="A22" s="1559" t="s">
        <v>1516</v>
      </c>
      <c r="B22" s="1560"/>
      <c r="C22" s="1560"/>
      <c r="D22" s="1545">
        <v>1</v>
      </c>
      <c r="E22" s="1545"/>
      <c r="F22" s="1545"/>
      <c r="G22" s="1545">
        <v>2</v>
      </c>
      <c r="H22" s="1545"/>
      <c r="I22" s="1545"/>
      <c r="J22" s="1545">
        <v>3</v>
      </c>
      <c r="K22" s="1545"/>
      <c r="L22" s="1545"/>
      <c r="M22" s="1545">
        <v>4</v>
      </c>
      <c r="N22" s="1545"/>
      <c r="O22" s="1545"/>
      <c r="P22" s="1545">
        <v>5</v>
      </c>
      <c r="Q22" s="1545"/>
      <c r="R22" s="1545"/>
      <c r="S22" s="1545">
        <v>6</v>
      </c>
      <c r="T22" s="1545"/>
      <c r="U22" s="1545"/>
      <c r="V22" s="1545">
        <v>7</v>
      </c>
      <c r="W22" s="1545"/>
      <c r="X22" s="1545"/>
      <c r="Y22" s="1545">
        <v>8</v>
      </c>
      <c r="Z22" s="1545"/>
      <c r="AA22" s="1545"/>
      <c r="AB22" s="1545">
        <v>9</v>
      </c>
      <c r="AC22" s="1545"/>
      <c r="AD22" s="1552"/>
      <c r="AE22" s="113"/>
      <c r="AF22" s="113"/>
      <c r="AG22" s="113"/>
      <c r="AH22" s="1541"/>
      <c r="AI22" s="1541"/>
      <c r="AN22" s="1088">
        <v>14</v>
      </c>
      <c r="AO22" s="1089">
        <f>P39</f>
        <v>0</v>
      </c>
      <c r="AP22" s="1089">
        <f>P40</f>
        <v>0</v>
      </c>
      <c r="AQ22" s="1087"/>
    </row>
    <row r="23" spans="1:43" ht="21" customHeight="1" thickBot="1">
      <c r="A23" s="1561"/>
      <c r="B23" s="1562"/>
      <c r="C23" s="1562"/>
      <c r="D23" s="1553"/>
      <c r="E23" s="1553"/>
      <c r="F23" s="1553"/>
      <c r="G23" s="1553"/>
      <c r="H23" s="1553"/>
      <c r="I23" s="1553"/>
      <c r="J23" s="1553"/>
      <c r="K23" s="1553"/>
      <c r="L23" s="1553"/>
      <c r="M23" s="1553"/>
      <c r="N23" s="1553"/>
      <c r="O23" s="1553"/>
      <c r="P23" s="1553"/>
      <c r="Q23" s="1553"/>
      <c r="R23" s="1553"/>
      <c r="S23" s="1553"/>
      <c r="T23" s="1553"/>
      <c r="U23" s="1553"/>
      <c r="V23" s="1553"/>
      <c r="W23" s="1553"/>
      <c r="X23" s="1553"/>
      <c r="Y23" s="1553"/>
      <c r="Z23" s="1553"/>
      <c r="AA23" s="1553"/>
      <c r="AB23" s="1553"/>
      <c r="AC23" s="1553"/>
      <c r="AD23" s="1554"/>
      <c r="AF23" s="1075"/>
      <c r="AG23" s="1075"/>
      <c r="AH23" s="1075"/>
      <c r="AN23" s="1088">
        <v>15</v>
      </c>
      <c r="AO23" s="1089">
        <f>S39</f>
        <v>0</v>
      </c>
      <c r="AP23" s="1089">
        <f>S40</f>
        <v>0</v>
      </c>
      <c r="AQ23" s="1087"/>
    </row>
    <row r="24" spans="1:43" ht="21" customHeight="1" thickTop="1">
      <c r="A24" s="1548" t="s">
        <v>482</v>
      </c>
      <c r="B24" s="1549"/>
      <c r="C24" s="1549"/>
      <c r="D24" s="1550">
        <f>IF(D27="","",0.005)</f>
        <v>5.0000000000000001E-3</v>
      </c>
      <c r="E24" s="1551"/>
      <c r="F24" s="1095" t="s">
        <v>4</v>
      </c>
      <c r="G24" s="1550">
        <f>IF(G27="","",0.005)</f>
        <v>5.0000000000000001E-3</v>
      </c>
      <c r="H24" s="1551"/>
      <c r="I24" s="1095" t="s">
        <v>4</v>
      </c>
      <c r="J24" s="1550">
        <f>IF(J27="","",0.005)</f>
        <v>5.0000000000000001E-3</v>
      </c>
      <c r="K24" s="1551"/>
      <c r="L24" s="1095" t="s">
        <v>4</v>
      </c>
      <c r="M24" s="1550">
        <f>IF(M27="","",0.005)</f>
        <v>5.0000000000000001E-3</v>
      </c>
      <c r="N24" s="1551"/>
      <c r="O24" s="1095" t="s">
        <v>4</v>
      </c>
      <c r="P24" s="1550" t="str">
        <f>IF(P27="","",0.005)</f>
        <v/>
      </c>
      <c r="Q24" s="1551"/>
      <c r="R24" s="1095" t="s">
        <v>4</v>
      </c>
      <c r="S24" s="1550" t="str">
        <f>IF(S27="","",0.005)</f>
        <v/>
      </c>
      <c r="T24" s="1551"/>
      <c r="U24" s="1095" t="s">
        <v>4</v>
      </c>
      <c r="V24" s="1550" t="str">
        <f>IF(V27="","",0.005)</f>
        <v/>
      </c>
      <c r="W24" s="1551"/>
      <c r="X24" s="1095" t="s">
        <v>4</v>
      </c>
      <c r="Y24" s="1550" t="str">
        <f>IF(Y27="","",0.005)</f>
        <v/>
      </c>
      <c r="Z24" s="1551"/>
      <c r="AA24" s="1095" t="s">
        <v>4</v>
      </c>
      <c r="AB24" s="1550" t="str">
        <f>IF(AB27="","",0.005)</f>
        <v/>
      </c>
      <c r="AC24" s="1551"/>
      <c r="AD24" s="1096" t="s">
        <v>4</v>
      </c>
      <c r="AE24" s="251"/>
      <c r="AF24" s="1097" t="s">
        <v>1517</v>
      </c>
      <c r="AG24" s="1075"/>
      <c r="AH24" s="1075"/>
      <c r="AI24" s="1082"/>
      <c r="AJ24" s="1082"/>
      <c r="AK24" s="1082"/>
      <c r="AN24" s="1088">
        <v>16</v>
      </c>
      <c r="AO24" s="1089">
        <f>V39</f>
        <v>0</v>
      </c>
      <c r="AP24" s="1089">
        <f>V40</f>
        <v>0</v>
      </c>
    </row>
    <row r="25" spans="1:43" ht="21" hidden="1" customHeight="1">
      <c r="A25" s="1544" t="s">
        <v>178</v>
      </c>
      <c r="B25" s="1545"/>
      <c r="C25" s="1545"/>
      <c r="D25" s="1539">
        <v>22</v>
      </c>
      <c r="E25" s="1539"/>
      <c r="F25" s="1539"/>
      <c r="G25" s="1564">
        <v>27</v>
      </c>
      <c r="H25" s="1564"/>
      <c r="I25" s="1564"/>
      <c r="J25" s="1539"/>
      <c r="K25" s="1539"/>
      <c r="L25" s="1539"/>
      <c r="M25" s="1539"/>
      <c r="N25" s="1539"/>
      <c r="O25" s="1539"/>
      <c r="P25" s="1539"/>
      <c r="Q25" s="1539"/>
      <c r="R25" s="1539"/>
      <c r="S25" s="1539"/>
      <c r="T25" s="1539"/>
      <c r="U25" s="1539"/>
      <c r="V25" s="1539"/>
      <c r="W25" s="1539"/>
      <c r="X25" s="1539"/>
      <c r="Y25" s="1539"/>
      <c r="Z25" s="1539"/>
      <c r="AA25" s="1539"/>
      <c r="AB25" s="1539"/>
      <c r="AC25" s="1539"/>
      <c r="AD25" s="1540"/>
      <c r="AF25" s="1075"/>
      <c r="AG25" s="1075"/>
      <c r="AH25" s="1075"/>
      <c r="AI25" s="1082"/>
      <c r="AJ25" s="1082"/>
      <c r="AK25" s="1082"/>
      <c r="AN25" s="1088">
        <v>17</v>
      </c>
      <c r="AO25" s="1089">
        <f>Y39</f>
        <v>0</v>
      </c>
      <c r="AP25" s="1089">
        <f>Y40</f>
        <v>0</v>
      </c>
    </row>
    <row r="26" spans="1:43" ht="21" hidden="1" customHeight="1">
      <c r="A26" s="1544"/>
      <c r="B26" s="1545"/>
      <c r="C26" s="1545"/>
      <c r="D26" s="1539"/>
      <c r="E26" s="1539"/>
      <c r="F26" s="1539"/>
      <c r="G26" s="1564"/>
      <c r="H26" s="1564"/>
      <c r="I26" s="1564"/>
      <c r="J26" s="1539"/>
      <c r="K26" s="1539"/>
      <c r="L26" s="1539"/>
      <c r="M26" s="1539"/>
      <c r="N26" s="1539"/>
      <c r="O26" s="1539"/>
      <c r="P26" s="1539"/>
      <c r="Q26" s="1539"/>
      <c r="R26" s="1539"/>
      <c r="S26" s="1539"/>
      <c r="T26" s="1539"/>
      <c r="U26" s="1539"/>
      <c r="V26" s="1539"/>
      <c r="W26" s="1539"/>
      <c r="X26" s="1539"/>
      <c r="Y26" s="1539"/>
      <c r="Z26" s="1539"/>
      <c r="AA26" s="1539"/>
      <c r="AB26" s="1539"/>
      <c r="AC26" s="1539"/>
      <c r="AD26" s="1540"/>
      <c r="AF26" s="1075"/>
      <c r="AG26" s="1075"/>
      <c r="AH26" s="1075"/>
      <c r="AI26" s="1082"/>
      <c r="AJ26" s="1082"/>
      <c r="AK26" s="1082"/>
      <c r="AN26" s="1088">
        <v>18</v>
      </c>
      <c r="AO26" s="1089">
        <f>AB39</f>
        <v>0</v>
      </c>
      <c r="AP26" s="1089">
        <f>AB40</f>
        <v>0</v>
      </c>
    </row>
    <row r="27" spans="1:43" ht="21" customHeight="1">
      <c r="A27" s="1544" t="s">
        <v>1518</v>
      </c>
      <c r="B27" s="1545"/>
      <c r="C27" s="1081" t="s">
        <v>1530</v>
      </c>
      <c r="D27" s="1546">
        <v>290494</v>
      </c>
      <c r="E27" s="1546"/>
      <c r="F27" s="1546"/>
      <c r="G27" s="1631">
        <v>290392</v>
      </c>
      <c r="H27" s="1632"/>
      <c r="I27" s="1633"/>
      <c r="J27" s="1546">
        <v>290407</v>
      </c>
      <c r="K27" s="1546"/>
      <c r="L27" s="1546"/>
      <c r="M27" s="1546">
        <v>290502</v>
      </c>
      <c r="N27" s="1546"/>
      <c r="O27" s="1546"/>
      <c r="P27" s="1542"/>
      <c r="Q27" s="1542"/>
      <c r="R27" s="1542"/>
      <c r="S27" s="1542"/>
      <c r="T27" s="1542"/>
      <c r="U27" s="1542"/>
      <c r="V27" s="1542"/>
      <c r="W27" s="1542"/>
      <c r="X27" s="1542"/>
      <c r="Y27" s="1634"/>
      <c r="Z27" s="1634"/>
      <c r="AA27" s="1634"/>
      <c r="AB27" s="1634"/>
      <c r="AC27" s="1634"/>
      <c r="AD27" s="1635"/>
      <c r="AO27" s="1087"/>
      <c r="AP27" s="1087"/>
    </row>
    <row r="28" spans="1:43" s="1087" customFormat="1" ht="21" customHeight="1">
      <c r="A28" s="1544"/>
      <c r="B28" s="1545"/>
      <c r="C28" s="1081" t="s">
        <v>1531</v>
      </c>
      <c r="D28" s="1546">
        <v>613758</v>
      </c>
      <c r="E28" s="1546"/>
      <c r="F28" s="1546"/>
      <c r="G28" s="1631">
        <v>613781</v>
      </c>
      <c r="H28" s="1632"/>
      <c r="I28" s="1633"/>
      <c r="J28" s="1546">
        <v>613856</v>
      </c>
      <c r="K28" s="1546"/>
      <c r="L28" s="1546"/>
      <c r="M28" s="1546">
        <v>613873</v>
      </c>
      <c r="N28" s="1546"/>
      <c r="O28" s="1546"/>
      <c r="P28" s="1542"/>
      <c r="Q28" s="1542"/>
      <c r="R28" s="1542"/>
      <c r="S28" s="1542"/>
      <c r="T28" s="1542"/>
      <c r="U28" s="1542"/>
      <c r="V28" s="1542"/>
      <c r="W28" s="1542"/>
      <c r="X28" s="1542"/>
      <c r="Y28" s="1634"/>
      <c r="Z28" s="1634"/>
      <c r="AA28" s="1634"/>
      <c r="AB28" s="1634"/>
      <c r="AC28" s="1634"/>
      <c r="AD28" s="1635"/>
      <c r="AE28" s="1083"/>
      <c r="AF28" s="1083"/>
      <c r="AG28" s="1083"/>
      <c r="AH28" s="1083"/>
      <c r="AI28" s="1083"/>
      <c r="AJ28" s="1083"/>
      <c r="AK28" s="1083"/>
      <c r="AN28" s="1088"/>
    </row>
    <row r="29" spans="1:43" s="1087" customFormat="1" ht="21" customHeight="1">
      <c r="A29" s="1532" t="s">
        <v>1521</v>
      </c>
      <c r="B29" s="1535" t="s">
        <v>1511</v>
      </c>
      <c r="C29" s="1536"/>
      <c r="D29" s="1527">
        <v>2</v>
      </c>
      <c r="E29" s="1528"/>
      <c r="F29" s="1529"/>
      <c r="G29" s="1527">
        <v>1</v>
      </c>
      <c r="H29" s="1528"/>
      <c r="I29" s="1529"/>
      <c r="J29" s="1527">
        <v>1</v>
      </c>
      <c r="K29" s="1528"/>
      <c r="L29" s="1529"/>
      <c r="M29" s="1527">
        <v>1</v>
      </c>
      <c r="N29" s="1528"/>
      <c r="O29" s="1529"/>
      <c r="P29" s="1527"/>
      <c r="Q29" s="1528"/>
      <c r="R29" s="1529"/>
      <c r="S29" s="1527"/>
      <c r="T29" s="1528"/>
      <c r="U29" s="1529"/>
      <c r="V29" s="1527"/>
      <c r="W29" s="1528"/>
      <c r="X29" s="1529"/>
      <c r="Y29" s="1527"/>
      <c r="Z29" s="1528"/>
      <c r="AA29" s="1529"/>
      <c r="AB29" s="1527"/>
      <c r="AC29" s="1528"/>
      <c r="AD29" s="1530"/>
      <c r="AE29" s="113"/>
      <c r="AF29" s="113"/>
      <c r="AG29" s="113"/>
      <c r="AH29" s="113"/>
      <c r="AI29" s="113"/>
      <c r="AJ29" s="113"/>
      <c r="AK29" s="113"/>
      <c r="AN29" s="1088"/>
    </row>
    <row r="30" spans="1:43" s="1087" customFormat="1" ht="21" customHeight="1">
      <c r="A30" s="1533"/>
      <c r="B30" s="1535" t="s">
        <v>1522</v>
      </c>
      <c r="C30" s="1536"/>
      <c r="D30" s="1527"/>
      <c r="E30" s="1528"/>
      <c r="F30" s="1529"/>
      <c r="G30" s="1527">
        <v>1</v>
      </c>
      <c r="H30" s="1528"/>
      <c r="I30" s="1529"/>
      <c r="J30" s="1527"/>
      <c r="K30" s="1528"/>
      <c r="L30" s="1529"/>
      <c r="M30" s="1527">
        <v>1</v>
      </c>
      <c r="N30" s="1528"/>
      <c r="O30" s="1529"/>
      <c r="P30" s="1527"/>
      <c r="Q30" s="1528"/>
      <c r="R30" s="1529"/>
      <c r="S30" s="1527"/>
      <c r="T30" s="1528"/>
      <c r="U30" s="1529"/>
      <c r="V30" s="1527"/>
      <c r="W30" s="1528"/>
      <c r="X30" s="1529"/>
      <c r="Y30" s="1527"/>
      <c r="Z30" s="1528"/>
      <c r="AA30" s="1529"/>
      <c r="AB30" s="1527"/>
      <c r="AC30" s="1528"/>
      <c r="AD30" s="1530"/>
      <c r="AE30" s="113"/>
      <c r="AF30" s="113"/>
      <c r="AG30" s="113"/>
      <c r="AH30" s="113"/>
      <c r="AI30" s="113"/>
      <c r="AJ30" s="113"/>
      <c r="AK30" s="113"/>
      <c r="AN30" s="1088"/>
    </row>
    <row r="31" spans="1:43" s="1087" customFormat="1" ht="21" customHeight="1">
      <c r="A31" s="1533"/>
      <c r="B31" s="1535" t="s">
        <v>1513</v>
      </c>
      <c r="C31" s="1536"/>
      <c r="D31" s="1527"/>
      <c r="E31" s="1528"/>
      <c r="F31" s="1529"/>
      <c r="G31" s="1527"/>
      <c r="H31" s="1528"/>
      <c r="I31" s="1529"/>
      <c r="J31" s="1527"/>
      <c r="K31" s="1528"/>
      <c r="L31" s="1529"/>
      <c r="M31" s="1527"/>
      <c r="N31" s="1528"/>
      <c r="O31" s="1529"/>
      <c r="P31" s="1527"/>
      <c r="Q31" s="1528"/>
      <c r="R31" s="1529"/>
      <c r="S31" s="1527"/>
      <c r="T31" s="1528"/>
      <c r="U31" s="1529"/>
      <c r="V31" s="1527"/>
      <c r="W31" s="1528"/>
      <c r="X31" s="1529"/>
      <c r="Y31" s="1527"/>
      <c r="Z31" s="1528"/>
      <c r="AA31" s="1529"/>
      <c r="AB31" s="1527"/>
      <c r="AC31" s="1528"/>
      <c r="AD31" s="1530"/>
      <c r="AE31" s="113"/>
      <c r="AF31" s="113"/>
      <c r="AG31" s="113"/>
      <c r="AH31" s="113"/>
      <c r="AI31" s="113"/>
      <c r="AJ31" s="113"/>
      <c r="AK31" s="113"/>
      <c r="AN31" s="1088"/>
    </row>
    <row r="32" spans="1:43" s="1087" customFormat="1" ht="21" customHeight="1">
      <c r="A32" s="1563"/>
      <c r="B32" s="1535" t="s">
        <v>1463</v>
      </c>
      <c r="C32" s="1536"/>
      <c r="D32" s="1555">
        <f>SUM(D29:F31)</f>
        <v>2</v>
      </c>
      <c r="E32" s="1556"/>
      <c r="F32" s="1557"/>
      <c r="G32" s="1555">
        <f>SUM(G29:I31)</f>
        <v>2</v>
      </c>
      <c r="H32" s="1556"/>
      <c r="I32" s="1557"/>
      <c r="J32" s="1555">
        <f>SUM(J29:L31)</f>
        <v>1</v>
      </c>
      <c r="K32" s="1556"/>
      <c r="L32" s="1557"/>
      <c r="M32" s="1555">
        <f>SUM(M29:O31)</f>
        <v>2</v>
      </c>
      <c r="N32" s="1556"/>
      <c r="O32" s="1557"/>
      <c r="P32" s="1555">
        <f>SUM(P29:R31)</f>
        <v>0</v>
      </c>
      <c r="Q32" s="1556"/>
      <c r="R32" s="1557"/>
      <c r="S32" s="1555">
        <f>SUM(S29:U31)</f>
        <v>0</v>
      </c>
      <c r="T32" s="1556"/>
      <c r="U32" s="1557"/>
      <c r="V32" s="1555">
        <f>SUM(V29:X31)</f>
        <v>0</v>
      </c>
      <c r="W32" s="1556"/>
      <c r="X32" s="1557"/>
      <c r="Y32" s="1555">
        <f>SUM(Y29:AA31)</f>
        <v>0</v>
      </c>
      <c r="Z32" s="1556"/>
      <c r="AA32" s="1557"/>
      <c r="AB32" s="1555">
        <f>SUM(AB29:AD31)</f>
        <v>0</v>
      </c>
      <c r="AC32" s="1556"/>
      <c r="AD32" s="1558"/>
      <c r="AE32" s="1090"/>
      <c r="AF32" s="1091"/>
      <c r="AG32" s="1090"/>
      <c r="AH32" s="1090"/>
      <c r="AI32" s="1090"/>
      <c r="AJ32" s="1091"/>
      <c r="AK32" s="1090"/>
      <c r="AN32" s="1088"/>
    </row>
    <row r="33" spans="1:43" s="1087" customFormat="1" ht="21" customHeight="1">
      <c r="A33" s="1098"/>
      <c r="B33" s="1090"/>
      <c r="C33" s="1090"/>
      <c r="D33" s="1090"/>
      <c r="E33" s="1090"/>
      <c r="F33" s="1090"/>
      <c r="G33" s="1090"/>
      <c r="H33" s="1090"/>
      <c r="I33" s="1090"/>
      <c r="J33" s="1090"/>
      <c r="K33" s="1090"/>
      <c r="L33" s="1090"/>
      <c r="M33" s="1090"/>
      <c r="N33" s="1090"/>
      <c r="O33" s="1090"/>
      <c r="P33" s="1090"/>
      <c r="Q33" s="1090"/>
      <c r="R33" s="1090"/>
      <c r="S33" s="1090"/>
      <c r="T33" s="1090"/>
      <c r="U33" s="1090"/>
      <c r="V33" s="1090"/>
      <c r="W33" s="1090"/>
      <c r="X33" s="1090"/>
      <c r="Y33" s="1090"/>
      <c r="Z33" s="1090"/>
      <c r="AA33" s="1090"/>
      <c r="AB33" s="1090"/>
      <c r="AC33" s="1090"/>
      <c r="AD33" s="1099"/>
      <c r="AE33" s="1092"/>
      <c r="AF33" s="1092"/>
      <c r="AG33" s="1092"/>
      <c r="AH33" s="1092"/>
      <c r="AI33" s="1092"/>
      <c r="AJ33" s="1092" t="str">
        <f>IF(SUM(C33,G33,K33,O33,S33,W33,AA33,AF33)=0,"",SUM(C33,G33,K33,O33,S33,W33,AA33,AF33))</f>
        <v/>
      </c>
      <c r="AK33" s="1092" t="str">
        <f>IF(SUM(E33,I33,M33,Q33,U33,O33,AD33,AH33)=0,"",SUM(E33,I33,M33,Q33,U33,O33,AD33,AH33))</f>
        <v/>
      </c>
      <c r="AN33" s="1088"/>
    </row>
    <row r="34" spans="1:43" ht="21" customHeight="1">
      <c r="A34" s="1559" t="s">
        <v>1516</v>
      </c>
      <c r="B34" s="1560"/>
      <c r="C34" s="1560"/>
      <c r="D34" s="1545">
        <v>10</v>
      </c>
      <c r="E34" s="1545"/>
      <c r="F34" s="1545"/>
      <c r="G34" s="1545">
        <v>11</v>
      </c>
      <c r="H34" s="1545"/>
      <c r="I34" s="1545"/>
      <c r="J34" s="1545">
        <v>12</v>
      </c>
      <c r="K34" s="1545"/>
      <c r="L34" s="1545"/>
      <c r="M34" s="1545">
        <v>13</v>
      </c>
      <c r="N34" s="1545"/>
      <c r="O34" s="1545"/>
      <c r="P34" s="1545">
        <v>14</v>
      </c>
      <c r="Q34" s="1545"/>
      <c r="R34" s="1545"/>
      <c r="S34" s="1545">
        <v>15</v>
      </c>
      <c r="T34" s="1545"/>
      <c r="U34" s="1545"/>
      <c r="V34" s="1545">
        <v>16</v>
      </c>
      <c r="W34" s="1545"/>
      <c r="X34" s="1545"/>
      <c r="Y34" s="1545">
        <v>17</v>
      </c>
      <c r="Z34" s="1545"/>
      <c r="AA34" s="1545"/>
      <c r="AB34" s="1545">
        <v>18</v>
      </c>
      <c r="AC34" s="1545"/>
      <c r="AD34" s="1552"/>
      <c r="AE34" s="113"/>
      <c r="AF34" s="113"/>
      <c r="AG34" s="113"/>
      <c r="AH34" s="1541"/>
      <c r="AI34" s="1541"/>
      <c r="AQ34" s="1087"/>
    </row>
    <row r="35" spans="1:43" ht="21" customHeight="1" thickBot="1">
      <c r="A35" s="1561"/>
      <c r="B35" s="1562"/>
      <c r="C35" s="1562"/>
      <c r="D35" s="1553"/>
      <c r="E35" s="1553"/>
      <c r="F35" s="1553"/>
      <c r="G35" s="1553"/>
      <c r="H35" s="1553"/>
      <c r="I35" s="1553"/>
      <c r="J35" s="1553"/>
      <c r="K35" s="1553"/>
      <c r="L35" s="1553"/>
      <c r="M35" s="1553"/>
      <c r="N35" s="1553"/>
      <c r="O35" s="1553"/>
      <c r="P35" s="1553"/>
      <c r="Q35" s="1553"/>
      <c r="R35" s="1553"/>
      <c r="S35" s="1553"/>
      <c r="T35" s="1553"/>
      <c r="U35" s="1553"/>
      <c r="V35" s="1553"/>
      <c r="W35" s="1553"/>
      <c r="X35" s="1553"/>
      <c r="Y35" s="1553"/>
      <c r="Z35" s="1553"/>
      <c r="AA35" s="1553"/>
      <c r="AB35" s="1553"/>
      <c r="AC35" s="1553"/>
      <c r="AD35" s="1554"/>
      <c r="AF35" s="1075"/>
      <c r="AG35" s="1075"/>
      <c r="AH35" s="1075"/>
      <c r="AQ35" s="1087"/>
    </row>
    <row r="36" spans="1:43" ht="21" customHeight="1" thickTop="1">
      <c r="A36" s="1548" t="s">
        <v>482</v>
      </c>
      <c r="B36" s="1549"/>
      <c r="C36" s="1549"/>
      <c r="D36" s="1550" t="str">
        <f>IF(D39="","",0.005)</f>
        <v/>
      </c>
      <c r="E36" s="1551"/>
      <c r="F36" s="1095" t="s">
        <v>4</v>
      </c>
      <c r="G36" s="1550" t="str">
        <f>IF(G39="","",0.005)</f>
        <v/>
      </c>
      <c r="H36" s="1551"/>
      <c r="I36" s="1095" t="s">
        <v>4</v>
      </c>
      <c r="J36" s="1550" t="str">
        <f>IF(J39="","",0.005)</f>
        <v/>
      </c>
      <c r="K36" s="1551"/>
      <c r="L36" s="1095" t="s">
        <v>4</v>
      </c>
      <c r="M36" s="1550" t="str">
        <f>IF(M39="","",0.005)</f>
        <v/>
      </c>
      <c r="N36" s="1551"/>
      <c r="O36" s="1095" t="s">
        <v>4</v>
      </c>
      <c r="P36" s="1550" t="str">
        <f>IF(P39="","",0.005)</f>
        <v/>
      </c>
      <c r="Q36" s="1551"/>
      <c r="R36" s="1095" t="s">
        <v>4</v>
      </c>
      <c r="S36" s="1550" t="str">
        <f>IF(S39="","",0.005)</f>
        <v/>
      </c>
      <c r="T36" s="1551"/>
      <c r="U36" s="1095" t="s">
        <v>4</v>
      </c>
      <c r="V36" s="1550" t="str">
        <f>IF(V39="","",0.005)</f>
        <v/>
      </c>
      <c r="W36" s="1551"/>
      <c r="X36" s="1095" t="s">
        <v>4</v>
      </c>
      <c r="Y36" s="1550" t="str">
        <f>IF(Y39="","",0.005)</f>
        <v/>
      </c>
      <c r="Z36" s="1551"/>
      <c r="AA36" s="1095" t="s">
        <v>4</v>
      </c>
      <c r="AB36" s="1550" t="str">
        <f>IF(AB39="","",0.005)</f>
        <v/>
      </c>
      <c r="AC36" s="1551"/>
      <c r="AD36" s="1096" t="s">
        <v>4</v>
      </c>
      <c r="AF36" s="1075"/>
      <c r="AG36" s="1075"/>
      <c r="AH36" s="1075"/>
      <c r="AQ36" s="1087"/>
    </row>
    <row r="37" spans="1:43" ht="21" hidden="1" customHeight="1">
      <c r="A37" s="1544" t="s">
        <v>178</v>
      </c>
      <c r="B37" s="1545"/>
      <c r="C37" s="1545"/>
      <c r="D37" s="1539"/>
      <c r="E37" s="1539"/>
      <c r="F37" s="1539"/>
      <c r="G37" s="1547"/>
      <c r="H37" s="1547"/>
      <c r="I37" s="1547"/>
      <c r="J37" s="1539"/>
      <c r="K37" s="1539"/>
      <c r="L37" s="1539"/>
      <c r="M37" s="1539"/>
      <c r="N37" s="1539"/>
      <c r="O37" s="1539"/>
      <c r="P37" s="1539"/>
      <c r="Q37" s="1539"/>
      <c r="R37" s="1539"/>
      <c r="S37" s="1539"/>
      <c r="T37" s="1539"/>
      <c r="U37" s="1539"/>
      <c r="V37" s="1539"/>
      <c r="W37" s="1539"/>
      <c r="X37" s="1539"/>
      <c r="Y37" s="1539"/>
      <c r="Z37" s="1539"/>
      <c r="AA37" s="1539"/>
      <c r="AB37" s="1539"/>
      <c r="AC37" s="1539"/>
      <c r="AD37" s="1540"/>
      <c r="AE37" s="113"/>
      <c r="AF37" s="113"/>
      <c r="AG37" s="113"/>
      <c r="AH37" s="1075"/>
      <c r="AI37" s="1541"/>
      <c r="AJ37" s="1541"/>
      <c r="AK37" s="1541"/>
      <c r="AQ37" s="1087"/>
    </row>
    <row r="38" spans="1:43" ht="21" hidden="1" customHeight="1">
      <c r="A38" s="1544"/>
      <c r="B38" s="1545"/>
      <c r="C38" s="1545"/>
      <c r="D38" s="1539"/>
      <c r="E38" s="1539"/>
      <c r="F38" s="1539"/>
      <c r="G38" s="1547"/>
      <c r="H38" s="1547"/>
      <c r="I38" s="1547"/>
      <c r="J38" s="1539"/>
      <c r="K38" s="1539"/>
      <c r="L38" s="1539"/>
      <c r="M38" s="1539"/>
      <c r="N38" s="1539"/>
      <c r="O38" s="1539"/>
      <c r="P38" s="1539"/>
      <c r="Q38" s="1539"/>
      <c r="R38" s="1539"/>
      <c r="S38" s="1539"/>
      <c r="T38" s="1539"/>
      <c r="U38" s="1539"/>
      <c r="V38" s="1539"/>
      <c r="W38" s="1539"/>
      <c r="X38" s="1539"/>
      <c r="Y38" s="1539"/>
      <c r="Z38" s="1539"/>
      <c r="AA38" s="1539"/>
      <c r="AB38" s="1539"/>
      <c r="AC38" s="1539"/>
      <c r="AD38" s="1540"/>
      <c r="AF38" s="1075"/>
      <c r="AG38" s="1075"/>
      <c r="AH38" s="1075"/>
      <c r="AI38" s="1082"/>
      <c r="AJ38" s="1082"/>
      <c r="AK38" s="1082"/>
      <c r="AO38" s="1087"/>
    </row>
    <row r="39" spans="1:43" ht="21" customHeight="1">
      <c r="A39" s="1544" t="s">
        <v>1518</v>
      </c>
      <c r="B39" s="1545"/>
      <c r="C39" s="1081" t="s">
        <v>1530</v>
      </c>
      <c r="D39" s="1542"/>
      <c r="E39" s="1542"/>
      <c r="F39" s="1542"/>
      <c r="G39" s="1542"/>
      <c r="H39" s="1542"/>
      <c r="I39" s="1542"/>
      <c r="J39" s="1542"/>
      <c r="K39" s="1542"/>
      <c r="L39" s="1542"/>
      <c r="M39" s="1542"/>
      <c r="N39" s="1542"/>
      <c r="O39" s="1542"/>
      <c r="P39" s="1542"/>
      <c r="Q39" s="1542"/>
      <c r="R39" s="1542"/>
      <c r="S39" s="1542"/>
      <c r="T39" s="1542"/>
      <c r="U39" s="1542"/>
      <c r="V39" s="1542"/>
      <c r="W39" s="1542"/>
      <c r="X39" s="1542"/>
      <c r="Y39" s="1542"/>
      <c r="Z39" s="1542"/>
      <c r="AA39" s="1542"/>
      <c r="AB39" s="1542"/>
      <c r="AC39" s="1542"/>
      <c r="AD39" s="1543"/>
      <c r="AO39" s="1087"/>
    </row>
    <row r="40" spans="1:43" s="1087" customFormat="1" ht="21" customHeight="1">
      <c r="A40" s="1544"/>
      <c r="B40" s="1545"/>
      <c r="C40" s="1081" t="s">
        <v>1531</v>
      </c>
      <c r="D40" s="1542"/>
      <c r="E40" s="1542"/>
      <c r="F40" s="1542"/>
      <c r="G40" s="1542"/>
      <c r="H40" s="1542"/>
      <c r="I40" s="1542"/>
      <c r="J40" s="1542"/>
      <c r="K40" s="1542"/>
      <c r="L40" s="1542"/>
      <c r="M40" s="1542"/>
      <c r="N40" s="1542"/>
      <c r="O40" s="1542"/>
      <c r="P40" s="1542"/>
      <c r="Q40" s="1542"/>
      <c r="R40" s="1542"/>
      <c r="S40" s="1542"/>
      <c r="T40" s="1542"/>
      <c r="U40" s="1542"/>
      <c r="V40" s="1542"/>
      <c r="W40" s="1542"/>
      <c r="X40" s="1542"/>
      <c r="Y40" s="1542"/>
      <c r="Z40" s="1542"/>
      <c r="AA40" s="1542"/>
      <c r="AB40" s="1542"/>
      <c r="AC40" s="1542"/>
      <c r="AD40" s="1543"/>
      <c r="AE40" s="1083"/>
      <c r="AF40" s="1083"/>
      <c r="AG40" s="1083"/>
      <c r="AH40" s="1083"/>
      <c r="AI40" s="1083"/>
      <c r="AJ40" s="1083"/>
      <c r="AK40" s="1083"/>
      <c r="AN40" s="1088"/>
    </row>
    <row r="41" spans="1:43" s="1087" customFormat="1" ht="21" customHeight="1">
      <c r="A41" s="1532" t="s">
        <v>1521</v>
      </c>
      <c r="B41" s="1535" t="s">
        <v>1511</v>
      </c>
      <c r="C41" s="1536"/>
      <c r="D41" s="1527"/>
      <c r="E41" s="1528"/>
      <c r="F41" s="1529"/>
      <c r="G41" s="1527"/>
      <c r="H41" s="1528"/>
      <c r="I41" s="1529"/>
      <c r="J41" s="1527"/>
      <c r="K41" s="1528"/>
      <c r="L41" s="1529"/>
      <c r="M41" s="1527"/>
      <c r="N41" s="1528"/>
      <c r="O41" s="1529"/>
      <c r="P41" s="1527"/>
      <c r="Q41" s="1528"/>
      <c r="R41" s="1529"/>
      <c r="S41" s="1527"/>
      <c r="T41" s="1528"/>
      <c r="U41" s="1529"/>
      <c r="V41" s="1527"/>
      <c r="W41" s="1528"/>
      <c r="X41" s="1529"/>
      <c r="Y41" s="1527"/>
      <c r="Z41" s="1528"/>
      <c r="AA41" s="1529"/>
      <c r="AB41" s="1527"/>
      <c r="AC41" s="1528"/>
      <c r="AD41" s="1530"/>
      <c r="AE41" s="113"/>
      <c r="AF41" s="113"/>
      <c r="AG41" s="113"/>
      <c r="AH41" s="113"/>
      <c r="AI41" s="113"/>
      <c r="AJ41" s="113"/>
      <c r="AK41" s="113"/>
      <c r="AN41" s="1088"/>
    </row>
    <row r="42" spans="1:43" s="1087" customFormat="1" ht="21" customHeight="1">
      <c r="A42" s="1533"/>
      <c r="B42" s="1535" t="s">
        <v>1522</v>
      </c>
      <c r="C42" s="1536"/>
      <c r="D42" s="1527"/>
      <c r="E42" s="1528"/>
      <c r="F42" s="1529"/>
      <c r="G42" s="1527"/>
      <c r="H42" s="1528"/>
      <c r="I42" s="1529"/>
      <c r="J42" s="1527"/>
      <c r="K42" s="1528"/>
      <c r="L42" s="1529"/>
      <c r="M42" s="1527"/>
      <c r="N42" s="1528"/>
      <c r="O42" s="1529"/>
      <c r="P42" s="1527"/>
      <c r="Q42" s="1528"/>
      <c r="R42" s="1529"/>
      <c r="S42" s="1527"/>
      <c r="T42" s="1528"/>
      <c r="U42" s="1529"/>
      <c r="V42" s="1527"/>
      <c r="W42" s="1528"/>
      <c r="X42" s="1529"/>
      <c r="Y42" s="1527"/>
      <c r="Z42" s="1528"/>
      <c r="AA42" s="1529"/>
      <c r="AB42" s="1527"/>
      <c r="AC42" s="1528"/>
      <c r="AD42" s="1530"/>
      <c r="AE42" s="113"/>
      <c r="AF42" s="113"/>
      <c r="AG42" s="113"/>
      <c r="AH42" s="113"/>
      <c r="AI42" s="113"/>
      <c r="AJ42" s="113"/>
      <c r="AK42" s="113"/>
      <c r="AN42" s="1088"/>
    </row>
    <row r="43" spans="1:43" s="1087" customFormat="1" ht="21" customHeight="1">
      <c r="A43" s="1533"/>
      <c r="B43" s="1535" t="s">
        <v>1513</v>
      </c>
      <c r="C43" s="1536"/>
      <c r="D43" s="1527"/>
      <c r="E43" s="1528"/>
      <c r="F43" s="1529"/>
      <c r="G43" s="1527"/>
      <c r="H43" s="1528"/>
      <c r="I43" s="1529"/>
      <c r="J43" s="1527"/>
      <c r="K43" s="1528"/>
      <c r="L43" s="1529"/>
      <c r="M43" s="1527"/>
      <c r="N43" s="1528"/>
      <c r="O43" s="1529"/>
      <c r="P43" s="1527"/>
      <c r="Q43" s="1528"/>
      <c r="R43" s="1529"/>
      <c r="S43" s="1527"/>
      <c r="T43" s="1528"/>
      <c r="U43" s="1529"/>
      <c r="V43" s="1527"/>
      <c r="W43" s="1528"/>
      <c r="X43" s="1529"/>
      <c r="Y43" s="1527"/>
      <c r="Z43" s="1528"/>
      <c r="AA43" s="1529"/>
      <c r="AB43" s="1527"/>
      <c r="AC43" s="1528"/>
      <c r="AD43" s="1530"/>
      <c r="AE43" s="113"/>
      <c r="AF43" s="113"/>
      <c r="AG43" s="113"/>
      <c r="AH43" s="113"/>
      <c r="AI43" s="113"/>
      <c r="AJ43" s="113"/>
      <c r="AK43" s="113"/>
      <c r="AN43" s="1088"/>
    </row>
    <row r="44" spans="1:43" s="1087" customFormat="1" ht="21" customHeight="1" thickBot="1">
      <c r="A44" s="1534"/>
      <c r="B44" s="1537" t="s">
        <v>1463</v>
      </c>
      <c r="C44" s="1538"/>
      <c r="D44" s="1524">
        <f>SUM(D41:F43)</f>
        <v>0</v>
      </c>
      <c r="E44" s="1525"/>
      <c r="F44" s="1531"/>
      <c r="G44" s="1524">
        <f>SUM(G41:I43)</f>
        <v>0</v>
      </c>
      <c r="H44" s="1525"/>
      <c r="I44" s="1531"/>
      <c r="J44" s="1524">
        <f>SUM(J41:L43)</f>
        <v>0</v>
      </c>
      <c r="K44" s="1525"/>
      <c r="L44" s="1531"/>
      <c r="M44" s="1524">
        <f>SUM(M41:O43)</f>
        <v>0</v>
      </c>
      <c r="N44" s="1525"/>
      <c r="O44" s="1531"/>
      <c r="P44" s="1524">
        <f>SUM(P41:R43)</f>
        <v>0</v>
      </c>
      <c r="Q44" s="1525"/>
      <c r="R44" s="1531"/>
      <c r="S44" s="1524">
        <f>SUM(S41:U43)</f>
        <v>0</v>
      </c>
      <c r="T44" s="1525"/>
      <c r="U44" s="1531"/>
      <c r="V44" s="1524">
        <f>SUM(V41:X43)</f>
        <v>0</v>
      </c>
      <c r="W44" s="1525"/>
      <c r="X44" s="1531"/>
      <c r="Y44" s="1524">
        <f>SUM(Y41:AA43)</f>
        <v>0</v>
      </c>
      <c r="Z44" s="1525"/>
      <c r="AA44" s="1531"/>
      <c r="AB44" s="1524">
        <f>SUM(AB41:AD43)</f>
        <v>0</v>
      </c>
      <c r="AC44" s="1525"/>
      <c r="AD44" s="1526"/>
      <c r="AE44" s="1090"/>
      <c r="AF44" s="1091"/>
      <c r="AG44" s="1090"/>
      <c r="AH44" s="1090"/>
      <c r="AI44" s="1090"/>
      <c r="AJ44" s="1091"/>
      <c r="AK44" s="1090"/>
      <c r="AN44" s="1088"/>
    </row>
    <row r="45" spans="1:43" s="1087" customFormat="1" ht="18" customHeight="1">
      <c r="AN45" s="1088"/>
    </row>
    <row r="46" spans="1:43" s="1087" customFormat="1" ht="18" customHeight="1">
      <c r="AN46" s="1088"/>
    </row>
    <row r="47" spans="1:43" s="1087" customFormat="1" ht="18" customHeight="1">
      <c r="AN47" s="1088"/>
    </row>
    <row r="48" spans="1:43" s="1087" customFormat="1" ht="18" customHeight="1">
      <c r="AN48" s="1088"/>
    </row>
    <row r="49" spans="40:40" s="1087" customFormat="1" ht="18" customHeight="1">
      <c r="AN49" s="1088"/>
    </row>
    <row r="50" spans="40:40" s="1087" customFormat="1" ht="18" customHeight="1">
      <c r="AN50" s="1088"/>
    </row>
    <row r="51" spans="40:40" s="1087" customFormat="1" ht="18" customHeight="1">
      <c r="AN51" s="1088"/>
    </row>
    <row r="52" spans="40:40" s="1087" customFormat="1" ht="18" customHeight="1">
      <c r="AN52" s="1088"/>
    </row>
    <row r="53" spans="40:40" s="1087" customFormat="1" ht="18" customHeight="1">
      <c r="AN53" s="1088"/>
    </row>
    <row r="54" spans="40:40" s="1087" customFormat="1" ht="18" customHeight="1">
      <c r="AN54" s="1088"/>
    </row>
    <row r="55" spans="40:40" s="1087" customFormat="1" ht="18" customHeight="1">
      <c r="AN55" s="1088"/>
    </row>
    <row r="56" spans="40:40" s="1087" customFormat="1" ht="18" customHeight="1">
      <c r="AN56" s="1088"/>
    </row>
    <row r="57" spans="40:40" s="1087" customFormat="1" ht="18" customHeight="1">
      <c r="AN57" s="1088"/>
    </row>
    <row r="58" spans="40:40" s="1087" customFormat="1" ht="18" customHeight="1">
      <c r="AN58" s="1088"/>
    </row>
    <row r="59" spans="40:40" s="1087" customFormat="1" ht="18" customHeight="1">
      <c r="AN59" s="1088"/>
    </row>
    <row r="60" spans="40:40" s="1087" customFormat="1" ht="18" customHeight="1">
      <c r="AN60" s="1088"/>
    </row>
    <row r="61" spans="40:40" s="1087" customFormat="1" ht="18" customHeight="1">
      <c r="AN61" s="1088"/>
    </row>
    <row r="62" spans="40:40" s="1087" customFormat="1" ht="18" customHeight="1">
      <c r="AN62" s="1088"/>
    </row>
    <row r="63" spans="40:40" s="1087" customFormat="1" ht="18" customHeight="1">
      <c r="AN63" s="1088"/>
    </row>
    <row r="64" spans="40:40" s="1087" customFormat="1" ht="18" customHeight="1">
      <c r="AN64" s="1088"/>
    </row>
    <row r="65" spans="40:40" s="1087" customFormat="1" ht="18" customHeight="1">
      <c r="AN65" s="1088"/>
    </row>
    <row r="66" spans="40:40" s="1087" customFormat="1" ht="18" customHeight="1">
      <c r="AN66" s="1088"/>
    </row>
    <row r="67" spans="40:40" s="1087" customFormat="1" ht="18" customHeight="1">
      <c r="AN67" s="1088"/>
    </row>
    <row r="68" spans="40:40" s="1087" customFormat="1" ht="18" customHeight="1">
      <c r="AN68" s="1088"/>
    </row>
    <row r="69" spans="40:40" s="1087" customFormat="1" ht="18" customHeight="1">
      <c r="AN69" s="1088"/>
    </row>
    <row r="70" spans="40:40" s="1087" customFormat="1" ht="18" customHeight="1">
      <c r="AN70" s="1088"/>
    </row>
    <row r="71" spans="40:40" s="1087" customFormat="1" ht="18" customHeight="1">
      <c r="AN71" s="1088"/>
    </row>
    <row r="72" spans="40:40" s="1087" customFormat="1" ht="18" customHeight="1">
      <c r="AN72" s="1088"/>
    </row>
    <row r="73" spans="40:40" s="1087" customFormat="1" ht="18" customHeight="1">
      <c r="AN73" s="1088"/>
    </row>
    <row r="74" spans="40:40" s="1087" customFormat="1" ht="18" customHeight="1">
      <c r="AN74" s="1088"/>
    </row>
    <row r="75" spans="40:40" s="1087" customFormat="1" ht="18" customHeight="1">
      <c r="AN75" s="1088"/>
    </row>
    <row r="76" spans="40:40" s="1087" customFormat="1" ht="18" customHeight="1">
      <c r="AN76" s="1088"/>
    </row>
    <row r="77" spans="40:40" s="1087" customFormat="1" ht="18" customHeight="1">
      <c r="AN77" s="1088"/>
    </row>
    <row r="78" spans="40:40" s="1087" customFormat="1" ht="18" customHeight="1">
      <c r="AN78" s="1088"/>
    </row>
    <row r="79" spans="40:40" s="1087" customFormat="1" ht="18" customHeight="1">
      <c r="AN79" s="1088"/>
    </row>
    <row r="80" spans="40:40" s="1087" customFormat="1" ht="18" customHeight="1">
      <c r="AN80" s="1088"/>
    </row>
    <row r="81" spans="40:40" s="1087" customFormat="1" ht="18" customHeight="1">
      <c r="AN81" s="1088"/>
    </row>
    <row r="82" spans="40:40" s="1087" customFormat="1" ht="18" customHeight="1">
      <c r="AN82" s="1088"/>
    </row>
    <row r="83" spans="40:40" s="1087" customFormat="1" ht="18" customHeight="1">
      <c r="AN83" s="1088"/>
    </row>
    <row r="84" spans="40:40" s="1087" customFormat="1" ht="18" customHeight="1">
      <c r="AN84" s="1088"/>
    </row>
    <row r="85" spans="40:40" s="1087" customFormat="1" ht="18" customHeight="1">
      <c r="AN85" s="1088"/>
    </row>
    <row r="86" spans="40:40" s="1087" customFormat="1" ht="18" customHeight="1">
      <c r="AN86" s="1088"/>
    </row>
    <row r="87" spans="40:40" s="1087" customFormat="1" ht="18" customHeight="1">
      <c r="AN87" s="1088"/>
    </row>
    <row r="88" spans="40:40" s="1087" customFormat="1" ht="18" customHeight="1">
      <c r="AN88" s="1088"/>
    </row>
    <row r="89" spans="40:40" s="1087" customFormat="1" ht="18" customHeight="1">
      <c r="AN89" s="1088"/>
    </row>
    <row r="90" spans="40:40" s="1087" customFormat="1" ht="18" customHeight="1">
      <c r="AN90" s="1088"/>
    </row>
    <row r="91" spans="40:40" s="1087" customFormat="1" ht="18" customHeight="1">
      <c r="AN91" s="1088"/>
    </row>
    <row r="92" spans="40:40" s="1087" customFormat="1" ht="18" customHeight="1">
      <c r="AN92" s="1088"/>
    </row>
    <row r="93" spans="40:40" s="1087" customFormat="1" ht="18" customHeight="1">
      <c r="AN93" s="1088"/>
    </row>
    <row r="94" spans="40:40" s="1087" customFormat="1" ht="18" customHeight="1">
      <c r="AN94" s="1088"/>
    </row>
    <row r="95" spans="40:40" s="1087" customFormat="1" ht="18" customHeight="1">
      <c r="AN95" s="1088"/>
    </row>
    <row r="96" spans="40:40" s="1087" customFormat="1" ht="18" customHeight="1">
      <c r="AN96" s="1088"/>
    </row>
    <row r="97" spans="40:40" s="1087" customFormat="1" ht="18" customHeight="1">
      <c r="AN97" s="1088"/>
    </row>
    <row r="98" spans="40:40" s="1087" customFormat="1" ht="18" customHeight="1">
      <c r="AN98" s="1088"/>
    </row>
    <row r="99" spans="40:40" s="1087" customFormat="1" ht="18" customHeight="1">
      <c r="AN99" s="1088"/>
    </row>
    <row r="100" spans="40:40" s="1087" customFormat="1" ht="18" customHeight="1">
      <c r="AN100" s="1088"/>
    </row>
    <row r="101" spans="40:40" s="1087" customFormat="1" ht="18" customHeight="1">
      <c r="AN101" s="1088"/>
    </row>
    <row r="102" spans="40:40" s="1087" customFormat="1" ht="18" customHeight="1">
      <c r="AN102" s="1088"/>
    </row>
    <row r="103" spans="40:40" s="1087" customFormat="1" ht="18" customHeight="1">
      <c r="AN103" s="1088"/>
    </row>
    <row r="104" spans="40:40" s="1087" customFormat="1" ht="18" customHeight="1">
      <c r="AN104" s="1088"/>
    </row>
    <row r="105" spans="40:40" s="1087" customFormat="1" ht="18" customHeight="1">
      <c r="AN105" s="1088"/>
    </row>
    <row r="106" spans="40:40" s="1087" customFormat="1" ht="18" customHeight="1">
      <c r="AN106" s="1088"/>
    </row>
    <row r="107" spans="40:40" s="1087" customFormat="1" ht="18" customHeight="1">
      <c r="AN107" s="1088"/>
    </row>
    <row r="108" spans="40:40" s="1087" customFormat="1" ht="18" customHeight="1">
      <c r="AN108" s="1088"/>
    </row>
    <row r="109" spans="40:40" s="1087" customFormat="1" ht="18" customHeight="1">
      <c r="AN109" s="1088"/>
    </row>
    <row r="110" spans="40:40" s="1087" customFormat="1" ht="18" customHeight="1">
      <c r="AN110" s="1088"/>
    </row>
    <row r="111" spans="40:40" s="1087" customFormat="1" ht="18" customHeight="1">
      <c r="AN111" s="1088"/>
    </row>
    <row r="112" spans="40:40" s="1087" customFormat="1" ht="18" customHeight="1">
      <c r="AN112" s="1088"/>
    </row>
    <row r="113" spans="40:40" s="1087" customFormat="1" ht="18" customHeight="1">
      <c r="AN113" s="1088"/>
    </row>
    <row r="114" spans="40:40" s="1087" customFormat="1" ht="18" customHeight="1">
      <c r="AN114" s="1088"/>
    </row>
    <row r="115" spans="40:40" s="1087" customFormat="1" ht="18" customHeight="1">
      <c r="AN115" s="1088"/>
    </row>
    <row r="116" spans="40:40" s="1087" customFormat="1" ht="18" customHeight="1">
      <c r="AN116" s="1088"/>
    </row>
    <row r="117" spans="40:40" s="1087" customFormat="1" ht="18" customHeight="1">
      <c r="AN117" s="1088"/>
    </row>
    <row r="118" spans="40:40" s="1087" customFormat="1" ht="18" customHeight="1">
      <c r="AN118" s="1088"/>
    </row>
    <row r="119" spans="40:40" s="1087" customFormat="1" ht="18" customHeight="1">
      <c r="AN119" s="1088"/>
    </row>
    <row r="120" spans="40:40" s="1087" customFormat="1" ht="18" customHeight="1">
      <c r="AN120" s="1088"/>
    </row>
    <row r="121" spans="40:40" s="1087" customFormat="1" ht="18" customHeight="1">
      <c r="AN121" s="1088"/>
    </row>
    <row r="122" spans="40:40" s="1087" customFormat="1" ht="18" customHeight="1">
      <c r="AN122" s="1088"/>
    </row>
    <row r="123" spans="40:40" s="1087" customFormat="1" ht="18" customHeight="1">
      <c r="AN123" s="1088"/>
    </row>
    <row r="124" spans="40:40" s="1087" customFormat="1" ht="18" customHeight="1">
      <c r="AN124" s="1088"/>
    </row>
    <row r="125" spans="40:40" s="1087" customFormat="1" ht="18" customHeight="1">
      <c r="AN125" s="1088"/>
    </row>
    <row r="126" spans="40:40" s="1087" customFormat="1" ht="18" customHeight="1">
      <c r="AN126" s="1088"/>
    </row>
    <row r="127" spans="40:40" s="1087" customFormat="1" ht="18" customHeight="1">
      <c r="AN127" s="1088"/>
    </row>
    <row r="128" spans="40:40" s="1087" customFormat="1" ht="18" customHeight="1">
      <c r="AN128" s="1088"/>
    </row>
    <row r="129" spans="40:40" s="1087" customFormat="1" ht="18" customHeight="1">
      <c r="AN129" s="1088"/>
    </row>
    <row r="130" spans="40:40" s="1087" customFormat="1" ht="18" customHeight="1">
      <c r="AN130" s="1088"/>
    </row>
    <row r="131" spans="40:40" s="1087" customFormat="1" ht="18" customHeight="1">
      <c r="AN131" s="1088"/>
    </row>
    <row r="132" spans="40:40" s="1087" customFormat="1" ht="18" customHeight="1">
      <c r="AN132" s="1088"/>
    </row>
    <row r="133" spans="40:40" s="1087" customFormat="1" ht="18" customHeight="1">
      <c r="AN133" s="1088"/>
    </row>
    <row r="134" spans="40:40" s="1087" customFormat="1" ht="18" customHeight="1">
      <c r="AN134" s="1088"/>
    </row>
    <row r="135" spans="40:40" s="1087" customFormat="1" ht="18" customHeight="1">
      <c r="AN135" s="1088"/>
    </row>
    <row r="136" spans="40:40" s="1087" customFormat="1" ht="18" customHeight="1">
      <c r="AN136" s="1088"/>
    </row>
    <row r="137" spans="40:40" s="1087" customFormat="1" ht="18" customHeight="1">
      <c r="AN137" s="1088"/>
    </row>
    <row r="138" spans="40:40" s="1087" customFormat="1" ht="18" customHeight="1">
      <c r="AN138" s="1088"/>
    </row>
    <row r="139" spans="40:40" s="1087" customFormat="1" ht="18" customHeight="1">
      <c r="AN139" s="1088"/>
    </row>
    <row r="140" spans="40:40" s="1087" customFormat="1" ht="18" customHeight="1">
      <c r="AN140" s="1088"/>
    </row>
    <row r="141" spans="40:40" s="1087" customFormat="1" ht="18" customHeight="1">
      <c r="AN141" s="1088"/>
    </row>
    <row r="142" spans="40:40" s="1087" customFormat="1" ht="18" customHeight="1">
      <c r="AN142" s="1088"/>
    </row>
    <row r="143" spans="40:40" s="1087" customFormat="1" ht="18" customHeight="1">
      <c r="AN143" s="1088"/>
    </row>
    <row r="144" spans="40:40" s="1087" customFormat="1" ht="18" customHeight="1">
      <c r="AN144" s="1088"/>
    </row>
    <row r="145" spans="40:40" s="1087" customFormat="1" ht="18" customHeight="1">
      <c r="AN145" s="1088"/>
    </row>
    <row r="146" spans="40:40" s="1087" customFormat="1" ht="18" customHeight="1">
      <c r="AN146" s="1088"/>
    </row>
    <row r="147" spans="40:40" s="1087" customFormat="1" ht="18" customHeight="1">
      <c r="AN147" s="1088"/>
    </row>
    <row r="148" spans="40:40" s="1087" customFormat="1" ht="18" customHeight="1">
      <c r="AN148" s="1088"/>
    </row>
    <row r="149" spans="40:40" s="1087" customFormat="1" ht="18" customHeight="1">
      <c r="AN149" s="1088"/>
    </row>
    <row r="150" spans="40:40" s="1087" customFormat="1" ht="18" customHeight="1">
      <c r="AN150" s="1088"/>
    </row>
    <row r="151" spans="40:40" s="1087" customFormat="1" ht="18" customHeight="1">
      <c r="AN151" s="1088"/>
    </row>
    <row r="152" spans="40:40" s="1087" customFormat="1" ht="18" customHeight="1">
      <c r="AN152" s="1088"/>
    </row>
    <row r="153" spans="40:40" s="1087" customFormat="1" ht="18" customHeight="1">
      <c r="AN153" s="1088"/>
    </row>
    <row r="154" spans="40:40" s="1087" customFormat="1" ht="18" customHeight="1">
      <c r="AN154" s="1088"/>
    </row>
    <row r="155" spans="40:40" s="1087" customFormat="1" ht="18" customHeight="1">
      <c r="AN155" s="1088"/>
    </row>
    <row r="156" spans="40:40" s="1087" customFormat="1" ht="18" customHeight="1">
      <c r="AN156" s="1088"/>
    </row>
    <row r="157" spans="40:40" s="1087" customFormat="1" ht="18" customHeight="1">
      <c r="AN157" s="1088"/>
    </row>
    <row r="158" spans="40:40" s="1087" customFormat="1" ht="18" customHeight="1">
      <c r="AN158" s="1088"/>
    </row>
    <row r="159" spans="40:40" s="1087" customFormat="1" ht="18" customHeight="1">
      <c r="AN159" s="1088"/>
    </row>
    <row r="160" spans="40:40" s="1087" customFormat="1" ht="18" customHeight="1">
      <c r="AN160" s="1088"/>
    </row>
    <row r="161" spans="40:40" s="1087" customFormat="1" ht="18" customHeight="1">
      <c r="AN161" s="1088"/>
    </row>
    <row r="162" spans="40:40" s="1087" customFormat="1" ht="18" customHeight="1">
      <c r="AN162" s="1088"/>
    </row>
    <row r="163" spans="40:40" s="1087" customFormat="1" ht="18" customHeight="1">
      <c r="AN163" s="1088"/>
    </row>
    <row r="164" spans="40:40" s="1087" customFormat="1" ht="18" customHeight="1">
      <c r="AN164" s="1088"/>
    </row>
    <row r="165" spans="40:40" s="1087" customFormat="1" ht="18" customHeight="1">
      <c r="AN165" s="1088"/>
    </row>
    <row r="166" spans="40:40" s="1087" customFormat="1" ht="18" customHeight="1">
      <c r="AN166" s="1088"/>
    </row>
    <row r="167" spans="40:40" s="1087" customFormat="1" ht="18" customHeight="1">
      <c r="AN167" s="1088"/>
    </row>
    <row r="168" spans="40:40" s="1087" customFormat="1" ht="18" customHeight="1">
      <c r="AN168" s="1088"/>
    </row>
    <row r="169" spans="40:40" s="1087" customFormat="1" ht="18" customHeight="1">
      <c r="AN169" s="1088"/>
    </row>
    <row r="170" spans="40:40" s="1087" customFormat="1" ht="18" customHeight="1">
      <c r="AN170" s="1088"/>
    </row>
    <row r="171" spans="40:40" s="1087" customFormat="1" ht="18" customHeight="1">
      <c r="AN171" s="1088"/>
    </row>
    <row r="172" spans="40:40" s="1087" customFormat="1" ht="18" customHeight="1">
      <c r="AN172" s="1088"/>
    </row>
    <row r="173" spans="40:40" s="1087" customFormat="1" ht="18" customHeight="1">
      <c r="AN173" s="1088"/>
    </row>
    <row r="174" spans="40:40" s="1087" customFormat="1" ht="18" customHeight="1">
      <c r="AN174" s="1088"/>
    </row>
    <row r="175" spans="40:40" s="1087" customFormat="1" ht="18" customHeight="1">
      <c r="AN175" s="1088"/>
    </row>
    <row r="176" spans="40:40" s="1087" customFormat="1" ht="18" customHeight="1">
      <c r="AN176" s="1088"/>
    </row>
    <row r="177" spans="40:40" s="1087" customFormat="1" ht="18" customHeight="1">
      <c r="AN177" s="1088"/>
    </row>
    <row r="178" spans="40:40" s="1087" customFormat="1" ht="18" customHeight="1">
      <c r="AN178" s="1088"/>
    </row>
    <row r="179" spans="40:40" s="1087" customFormat="1" ht="18" customHeight="1">
      <c r="AN179" s="1088"/>
    </row>
    <row r="180" spans="40:40" s="1087" customFormat="1" ht="18" customHeight="1">
      <c r="AN180" s="1088"/>
    </row>
    <row r="181" spans="40:40" s="1087" customFormat="1" ht="18" customHeight="1">
      <c r="AN181" s="1088"/>
    </row>
    <row r="182" spans="40:40" s="1087" customFormat="1" ht="18" customHeight="1">
      <c r="AN182" s="1088"/>
    </row>
    <row r="183" spans="40:40" s="1087" customFormat="1" ht="18" customHeight="1">
      <c r="AN183" s="1088"/>
    </row>
    <row r="184" spans="40:40" s="1087" customFormat="1" ht="18" customHeight="1">
      <c r="AN184" s="1088"/>
    </row>
    <row r="185" spans="40:40" s="1087" customFormat="1" ht="18" customHeight="1">
      <c r="AN185" s="1088"/>
    </row>
    <row r="186" spans="40:40" s="1087" customFormat="1" ht="18" customHeight="1">
      <c r="AN186" s="1088"/>
    </row>
    <row r="187" spans="40:40" s="1087" customFormat="1" ht="18" customHeight="1">
      <c r="AN187" s="1088"/>
    </row>
    <row r="188" spans="40:40" s="1087" customFormat="1" ht="18" customHeight="1">
      <c r="AN188" s="1088"/>
    </row>
    <row r="189" spans="40:40" s="1087" customFormat="1" ht="18" customHeight="1">
      <c r="AN189" s="1088"/>
    </row>
    <row r="190" spans="40:40" s="1087" customFormat="1" ht="18" customHeight="1">
      <c r="AN190" s="1088"/>
    </row>
    <row r="191" spans="40:40" s="1087" customFormat="1" ht="18" customHeight="1">
      <c r="AN191" s="1088"/>
    </row>
    <row r="192" spans="40:40" s="1087" customFormat="1" ht="18" customHeight="1">
      <c r="AN192" s="1088"/>
    </row>
    <row r="193" spans="40:40" s="1087" customFormat="1" ht="18" customHeight="1">
      <c r="AN193" s="1088"/>
    </row>
    <row r="194" spans="40:40" s="1087" customFormat="1" ht="18" customHeight="1">
      <c r="AN194" s="1088"/>
    </row>
    <row r="195" spans="40:40" s="1087" customFormat="1" ht="18" customHeight="1">
      <c r="AN195" s="1088"/>
    </row>
    <row r="196" spans="40:40" s="1087" customFormat="1" ht="18" customHeight="1">
      <c r="AN196" s="1088"/>
    </row>
    <row r="197" spans="40:40" s="1087" customFormat="1" ht="18" customHeight="1">
      <c r="AN197" s="1088"/>
    </row>
    <row r="198" spans="40:40" s="1087" customFormat="1" ht="18" customHeight="1">
      <c r="AN198" s="1088"/>
    </row>
    <row r="199" spans="40:40" s="1087" customFormat="1" ht="18" customHeight="1">
      <c r="AN199" s="1088"/>
    </row>
    <row r="200" spans="40:40" s="1087" customFormat="1" ht="18" customHeight="1">
      <c r="AN200" s="1088"/>
    </row>
    <row r="201" spans="40:40" s="1087" customFormat="1" ht="18" customHeight="1">
      <c r="AN201" s="1088"/>
    </row>
    <row r="202" spans="40:40" s="1087" customFormat="1" ht="18" customHeight="1">
      <c r="AN202" s="1088"/>
    </row>
    <row r="203" spans="40:40" s="1087" customFormat="1" ht="18" customHeight="1">
      <c r="AN203" s="1088"/>
    </row>
    <row r="204" spans="40:40" s="1087" customFormat="1" ht="18" customHeight="1">
      <c r="AN204" s="1088"/>
    </row>
    <row r="205" spans="40:40" s="1087" customFormat="1" ht="18" customHeight="1">
      <c r="AN205" s="1088"/>
    </row>
    <row r="206" spans="40:40" s="1087" customFormat="1" ht="18" customHeight="1">
      <c r="AN206" s="1088"/>
    </row>
    <row r="207" spans="40:40" s="1087" customFormat="1" ht="18" customHeight="1">
      <c r="AN207" s="1088"/>
    </row>
    <row r="208" spans="40:40" s="1087" customFormat="1" ht="18" customHeight="1">
      <c r="AN208" s="1088"/>
    </row>
    <row r="209" spans="40:40" s="1087" customFormat="1" ht="18" customHeight="1">
      <c r="AN209" s="1088"/>
    </row>
    <row r="210" spans="40:40" s="1087" customFormat="1" ht="18" customHeight="1">
      <c r="AN210" s="1088"/>
    </row>
    <row r="211" spans="40:40" s="1087" customFormat="1" ht="18" customHeight="1">
      <c r="AN211" s="1088"/>
    </row>
    <row r="212" spans="40:40" s="1087" customFormat="1" ht="18" customHeight="1">
      <c r="AN212" s="1088"/>
    </row>
    <row r="213" spans="40:40" s="1087" customFormat="1" ht="18" customHeight="1">
      <c r="AN213" s="1088"/>
    </row>
    <row r="214" spans="40:40" s="1087" customFormat="1" ht="12">
      <c r="AN214" s="1088"/>
    </row>
    <row r="215" spans="40:40" s="1087" customFormat="1" ht="12">
      <c r="AN215" s="1088"/>
    </row>
    <row r="216" spans="40:40" s="1087" customFormat="1" ht="12">
      <c r="AN216" s="1088"/>
    </row>
    <row r="217" spans="40:40" s="1087" customFormat="1" ht="12">
      <c r="AN217" s="1088"/>
    </row>
    <row r="218" spans="40:40" s="1087" customFormat="1" ht="12">
      <c r="AN218" s="1088"/>
    </row>
    <row r="219" spans="40:40" s="1087" customFormat="1" ht="12">
      <c r="AN219" s="1088"/>
    </row>
    <row r="220" spans="40:40" s="1087" customFormat="1" ht="12">
      <c r="AN220" s="1088"/>
    </row>
    <row r="221" spans="40:40" s="1087" customFormat="1" ht="12">
      <c r="AN221" s="1088"/>
    </row>
    <row r="222" spans="40:40" s="1087" customFormat="1" ht="12">
      <c r="AN222" s="1088"/>
    </row>
    <row r="223" spans="40:40" s="1087" customFormat="1" ht="12">
      <c r="AN223" s="1088"/>
    </row>
    <row r="224" spans="40:40" s="1087" customFormat="1" ht="12">
      <c r="AN224" s="1088"/>
    </row>
    <row r="225" spans="40:40" s="1087" customFormat="1" ht="12">
      <c r="AN225" s="1088"/>
    </row>
    <row r="226" spans="40:40" s="1087" customFormat="1" ht="12">
      <c r="AN226" s="1088"/>
    </row>
    <row r="227" spans="40:40" s="1087" customFormat="1" ht="12">
      <c r="AN227" s="1088"/>
    </row>
    <row r="228" spans="40:40" s="1087" customFormat="1" ht="12">
      <c r="AN228" s="1088"/>
    </row>
    <row r="229" spans="40:40" s="1087" customFormat="1" ht="12">
      <c r="AN229" s="1088"/>
    </row>
    <row r="230" spans="40:40" s="1087" customFormat="1" ht="12">
      <c r="AN230" s="1088"/>
    </row>
    <row r="231" spans="40:40" s="1087" customFormat="1" ht="12">
      <c r="AN231" s="1088"/>
    </row>
    <row r="232" spans="40:40" s="1087" customFormat="1" ht="12">
      <c r="AN232" s="1088"/>
    </row>
    <row r="233" spans="40:40" s="1087" customFormat="1" ht="12">
      <c r="AN233" s="1088"/>
    </row>
    <row r="234" spans="40:40" s="1087" customFormat="1" ht="12">
      <c r="AN234" s="1088"/>
    </row>
    <row r="235" spans="40:40" s="1087" customFormat="1" ht="12">
      <c r="AN235" s="1088"/>
    </row>
    <row r="236" spans="40:40" s="1087" customFormat="1" ht="12">
      <c r="AN236" s="1088"/>
    </row>
    <row r="237" spans="40:40" s="1087" customFormat="1" ht="12">
      <c r="AN237" s="1088"/>
    </row>
    <row r="238" spans="40:40" s="1087" customFormat="1" ht="12">
      <c r="AN238" s="1088"/>
    </row>
    <row r="239" spans="40:40" s="1087" customFormat="1" ht="12">
      <c r="AN239" s="1088"/>
    </row>
    <row r="240" spans="40:40" s="1087" customFormat="1" ht="12">
      <c r="AN240" s="1088"/>
    </row>
    <row r="241" spans="40:40" s="1087" customFormat="1" ht="12">
      <c r="AN241" s="1088"/>
    </row>
    <row r="242" spans="40:40" s="1087" customFormat="1" ht="12">
      <c r="AN242" s="1088"/>
    </row>
    <row r="243" spans="40:40" s="1087" customFormat="1" ht="12">
      <c r="AN243" s="1088"/>
    </row>
    <row r="244" spans="40:40" s="1087" customFormat="1" ht="12">
      <c r="AN244" s="1088"/>
    </row>
    <row r="245" spans="40:40" s="1087" customFormat="1" ht="12">
      <c r="AN245" s="1088"/>
    </row>
    <row r="246" spans="40:40" s="1087" customFormat="1" ht="12">
      <c r="AN246" s="1088"/>
    </row>
    <row r="247" spans="40:40" s="1087" customFormat="1" ht="12">
      <c r="AN247" s="1088"/>
    </row>
    <row r="248" spans="40:40" s="1087" customFormat="1" ht="12">
      <c r="AN248" s="1088"/>
    </row>
    <row r="249" spans="40:40" s="1087" customFormat="1" ht="12">
      <c r="AN249" s="1088"/>
    </row>
    <row r="250" spans="40:40" s="1087" customFormat="1" ht="12">
      <c r="AN250" s="1088"/>
    </row>
    <row r="251" spans="40:40" s="1087" customFormat="1" ht="12">
      <c r="AN251" s="1088"/>
    </row>
    <row r="252" spans="40:40" s="1087" customFormat="1" ht="12">
      <c r="AN252" s="1088"/>
    </row>
    <row r="253" spans="40:40" s="1087" customFormat="1" ht="12">
      <c r="AN253" s="1088"/>
    </row>
    <row r="254" spans="40:40" s="1087" customFormat="1" ht="12">
      <c r="AN254" s="1088"/>
    </row>
    <row r="255" spans="40:40" s="1087" customFormat="1" ht="12">
      <c r="AN255" s="1088"/>
    </row>
    <row r="256" spans="40:40" s="1087" customFormat="1" ht="12">
      <c r="AN256" s="1088"/>
    </row>
    <row r="257" spans="40:40" s="1087" customFormat="1" ht="12">
      <c r="AN257" s="1088"/>
    </row>
    <row r="258" spans="40:40" s="1087" customFormat="1" ht="12">
      <c r="AN258" s="1088"/>
    </row>
    <row r="259" spans="40:40" s="1087" customFormat="1" ht="12">
      <c r="AN259" s="1088"/>
    </row>
    <row r="260" spans="40:40" s="1087" customFormat="1" ht="12">
      <c r="AN260" s="1088"/>
    </row>
    <row r="261" spans="40:40" s="1087" customFormat="1" ht="12">
      <c r="AN261" s="1088"/>
    </row>
    <row r="262" spans="40:40" s="1087" customFormat="1" ht="12">
      <c r="AN262" s="1088"/>
    </row>
    <row r="263" spans="40:40" s="1087" customFormat="1" ht="12">
      <c r="AN263" s="1088"/>
    </row>
    <row r="264" spans="40:40" s="1087" customFormat="1" ht="12">
      <c r="AN264" s="1088"/>
    </row>
    <row r="265" spans="40:40" s="1087" customFormat="1" ht="12">
      <c r="AN265" s="1088"/>
    </row>
    <row r="266" spans="40:40" s="1087" customFormat="1" ht="12">
      <c r="AN266" s="1088"/>
    </row>
    <row r="267" spans="40:40" s="1087" customFormat="1" ht="12">
      <c r="AN267" s="1088"/>
    </row>
    <row r="268" spans="40:40" s="1087" customFormat="1" ht="12">
      <c r="AN268" s="1088"/>
    </row>
    <row r="269" spans="40:40" s="1087" customFormat="1" ht="12">
      <c r="AN269" s="1088"/>
    </row>
    <row r="270" spans="40:40" s="1087" customFormat="1" ht="12">
      <c r="AN270" s="1088"/>
    </row>
    <row r="271" spans="40:40" s="1087" customFormat="1" ht="12">
      <c r="AN271" s="1088"/>
    </row>
    <row r="272" spans="40:40" s="1087" customFormat="1" ht="12">
      <c r="AN272" s="1088"/>
    </row>
    <row r="273" spans="40:40" s="1087" customFormat="1" ht="12">
      <c r="AN273" s="1088"/>
    </row>
    <row r="274" spans="40:40" s="1087" customFormat="1" ht="12">
      <c r="AN274" s="1088"/>
    </row>
    <row r="275" spans="40:40" s="1087" customFormat="1" ht="12">
      <c r="AN275" s="1088"/>
    </row>
    <row r="276" spans="40:40" s="1087" customFormat="1" ht="12">
      <c r="AN276" s="1088"/>
    </row>
    <row r="277" spans="40:40" s="1087" customFormat="1" ht="12">
      <c r="AN277" s="1088"/>
    </row>
    <row r="278" spans="40:40" s="1087" customFormat="1" ht="12">
      <c r="AN278" s="1088"/>
    </row>
    <row r="279" spans="40:40" s="1087" customFormat="1" ht="12">
      <c r="AN279" s="1088"/>
    </row>
    <row r="280" spans="40:40" s="1087" customFormat="1" ht="12">
      <c r="AN280" s="1088"/>
    </row>
    <row r="281" spans="40:40" s="1087" customFormat="1" ht="12">
      <c r="AN281" s="1088"/>
    </row>
    <row r="282" spans="40:40" s="1087" customFormat="1" ht="12">
      <c r="AN282" s="1088"/>
    </row>
    <row r="283" spans="40:40" s="1087" customFormat="1" ht="12">
      <c r="AN283" s="1088"/>
    </row>
    <row r="284" spans="40:40" s="1087" customFormat="1" ht="12">
      <c r="AN284" s="1088"/>
    </row>
    <row r="285" spans="40:40" s="1087" customFormat="1" ht="12">
      <c r="AN285" s="1088"/>
    </row>
    <row r="286" spans="40:40" s="1087" customFormat="1" ht="12">
      <c r="AN286" s="1088"/>
    </row>
    <row r="287" spans="40:40" s="1087" customFormat="1" ht="12">
      <c r="AN287" s="1088"/>
    </row>
    <row r="288" spans="40:40" s="1087" customFormat="1" ht="12">
      <c r="AN288" s="1088"/>
    </row>
    <row r="289" spans="40:40" s="1087" customFormat="1" ht="12">
      <c r="AN289" s="1088"/>
    </row>
    <row r="290" spans="40:40" s="1087" customFormat="1" ht="12">
      <c r="AN290" s="1088"/>
    </row>
    <row r="291" spans="40:40" s="1087" customFormat="1" ht="12">
      <c r="AN291" s="1088"/>
    </row>
    <row r="292" spans="40:40" s="1087" customFormat="1" ht="12">
      <c r="AN292" s="1088"/>
    </row>
    <row r="293" spans="40:40" s="1087" customFormat="1" ht="12">
      <c r="AN293" s="1088"/>
    </row>
    <row r="294" spans="40:40" s="1087" customFormat="1" ht="12">
      <c r="AN294" s="1088"/>
    </row>
    <row r="295" spans="40:40" s="1087" customFormat="1" ht="12">
      <c r="AN295" s="1088"/>
    </row>
    <row r="296" spans="40:40" s="1087" customFormat="1" ht="12">
      <c r="AN296" s="1088"/>
    </row>
    <row r="297" spans="40:40" s="1087" customFormat="1" ht="12">
      <c r="AN297" s="1088"/>
    </row>
    <row r="298" spans="40:40" s="1087" customFormat="1" ht="12">
      <c r="AN298" s="1088"/>
    </row>
    <row r="299" spans="40:40" s="1087" customFormat="1" ht="12">
      <c r="AN299" s="1088"/>
    </row>
    <row r="300" spans="40:40" s="1087" customFormat="1" ht="12">
      <c r="AN300" s="1088"/>
    </row>
    <row r="301" spans="40:40" s="1087" customFormat="1" ht="12">
      <c r="AN301" s="1088"/>
    </row>
    <row r="302" spans="40:40" s="1087" customFormat="1" ht="12">
      <c r="AN302" s="1088"/>
    </row>
    <row r="303" spans="40:40" s="1087" customFormat="1" ht="12">
      <c r="AN303" s="1088"/>
    </row>
    <row r="304" spans="40:40" s="1087" customFormat="1" ht="12">
      <c r="AN304" s="1088"/>
    </row>
    <row r="305" spans="40:40" s="1087" customFormat="1" ht="12">
      <c r="AN305" s="1088"/>
    </row>
    <row r="306" spans="40:40" s="1087" customFormat="1" ht="12">
      <c r="AN306" s="1088"/>
    </row>
    <row r="307" spans="40:40" s="1087" customFormat="1" ht="12">
      <c r="AN307" s="1088"/>
    </row>
    <row r="308" spans="40:40" s="1087" customFormat="1" ht="12">
      <c r="AN308" s="1088"/>
    </row>
    <row r="309" spans="40:40" s="1087" customFormat="1" ht="12">
      <c r="AN309" s="1088"/>
    </row>
    <row r="310" spans="40:40" s="1087" customFormat="1" ht="12">
      <c r="AN310" s="1088"/>
    </row>
    <row r="311" spans="40:40" s="1087" customFormat="1" ht="12">
      <c r="AN311" s="1088"/>
    </row>
    <row r="312" spans="40:40" s="1087" customFormat="1" ht="12">
      <c r="AN312" s="1088"/>
    </row>
    <row r="313" spans="40:40" s="1087" customFormat="1" ht="12">
      <c r="AN313" s="1088"/>
    </row>
    <row r="314" spans="40:40" s="1087" customFormat="1" ht="12">
      <c r="AN314" s="1088"/>
    </row>
    <row r="315" spans="40:40" s="1087" customFormat="1" ht="12">
      <c r="AN315" s="1088"/>
    </row>
    <row r="316" spans="40:40" s="1087" customFormat="1" ht="12">
      <c r="AN316" s="1088"/>
    </row>
    <row r="317" spans="40:40" s="1087" customFormat="1" ht="12">
      <c r="AN317" s="1088"/>
    </row>
    <row r="318" spans="40:40" s="1087" customFormat="1" ht="12">
      <c r="AN318" s="1088"/>
    </row>
    <row r="319" spans="40:40" s="1087" customFormat="1" ht="12">
      <c r="AN319" s="1088"/>
    </row>
    <row r="320" spans="40:40" s="1087" customFormat="1" ht="12">
      <c r="AN320" s="1088"/>
    </row>
    <row r="321" spans="40:40" s="1087" customFormat="1" ht="12">
      <c r="AN321" s="1088"/>
    </row>
    <row r="322" spans="40:40" s="1087" customFormat="1" ht="12">
      <c r="AN322" s="1088"/>
    </row>
    <row r="323" spans="40:40" s="1087" customFormat="1" ht="12">
      <c r="AN323" s="1088"/>
    </row>
    <row r="324" spans="40:40" s="1087" customFormat="1" ht="12">
      <c r="AN324" s="1088"/>
    </row>
    <row r="325" spans="40:40" s="1087" customFormat="1" ht="12">
      <c r="AN325" s="1088"/>
    </row>
    <row r="326" spans="40:40" s="1087" customFormat="1" ht="12">
      <c r="AN326" s="1088"/>
    </row>
    <row r="327" spans="40:40" s="1087" customFormat="1" ht="12">
      <c r="AN327" s="1088"/>
    </row>
    <row r="328" spans="40:40" s="1087" customFormat="1" ht="12">
      <c r="AN328" s="1088"/>
    </row>
    <row r="329" spans="40:40" s="1087" customFormat="1" ht="12">
      <c r="AN329" s="1088"/>
    </row>
    <row r="330" spans="40:40" s="1087" customFormat="1" ht="12">
      <c r="AN330" s="1088"/>
    </row>
    <row r="331" spans="40:40" s="1087" customFormat="1" ht="12">
      <c r="AN331" s="1088"/>
    </row>
    <row r="332" spans="40:40" s="1087" customFormat="1" ht="12">
      <c r="AN332" s="1088"/>
    </row>
    <row r="333" spans="40:40" s="1087" customFormat="1" ht="12">
      <c r="AN333" s="1088"/>
    </row>
    <row r="334" spans="40:40" s="1087" customFormat="1" ht="12">
      <c r="AN334" s="1088"/>
    </row>
    <row r="335" spans="40:40" s="1087" customFormat="1" ht="12">
      <c r="AN335" s="1088"/>
    </row>
    <row r="336" spans="40:40" s="1087" customFormat="1" ht="12">
      <c r="AN336" s="1088"/>
    </row>
    <row r="337" spans="40:40" s="1087" customFormat="1" ht="12">
      <c r="AN337" s="1088"/>
    </row>
    <row r="338" spans="40:40" s="1087" customFormat="1" ht="12">
      <c r="AN338" s="1088"/>
    </row>
    <row r="339" spans="40:40" s="1087" customFormat="1" ht="12">
      <c r="AN339" s="1088"/>
    </row>
    <row r="340" spans="40:40" s="1087" customFormat="1" ht="12">
      <c r="AN340" s="1088"/>
    </row>
    <row r="341" spans="40:40" s="1087" customFormat="1" ht="12">
      <c r="AN341" s="1088"/>
    </row>
    <row r="342" spans="40:40" s="1087" customFormat="1" ht="12">
      <c r="AN342" s="1088"/>
    </row>
    <row r="343" spans="40:40" s="1087" customFormat="1" ht="12">
      <c r="AN343" s="1088"/>
    </row>
    <row r="344" spans="40:40" s="1087" customFormat="1" ht="12">
      <c r="AN344" s="1088"/>
    </row>
    <row r="345" spans="40:40" s="1087" customFormat="1" ht="12">
      <c r="AN345" s="1088"/>
    </row>
    <row r="346" spans="40:40" s="1087" customFormat="1" ht="12">
      <c r="AN346" s="1088"/>
    </row>
    <row r="347" spans="40:40" s="1087" customFormat="1" ht="12">
      <c r="AN347" s="1088"/>
    </row>
    <row r="348" spans="40:40" s="1087" customFormat="1" ht="12">
      <c r="AN348" s="1088"/>
    </row>
    <row r="349" spans="40:40" s="1087" customFormat="1" ht="12">
      <c r="AN349" s="1088"/>
    </row>
    <row r="350" spans="40:40" s="1087" customFormat="1" ht="12">
      <c r="AN350" s="1088"/>
    </row>
    <row r="351" spans="40:40" s="1087" customFormat="1" ht="12">
      <c r="AN351" s="1088"/>
    </row>
    <row r="352" spans="40:40" s="1087" customFormat="1" ht="12">
      <c r="AN352" s="1088"/>
    </row>
    <row r="353" spans="40:40" s="1087" customFormat="1" ht="12">
      <c r="AN353" s="1088"/>
    </row>
    <row r="354" spans="40:40" s="1087" customFormat="1" ht="12">
      <c r="AN354" s="1088"/>
    </row>
    <row r="355" spans="40:40" s="1087" customFormat="1" ht="12">
      <c r="AN355" s="1088"/>
    </row>
    <row r="356" spans="40:40" s="1087" customFormat="1" ht="12">
      <c r="AN356" s="1088"/>
    </row>
    <row r="357" spans="40:40" s="1087" customFormat="1" ht="12">
      <c r="AN357" s="1088"/>
    </row>
    <row r="358" spans="40:40" s="1087" customFormat="1" ht="12">
      <c r="AN358" s="1088"/>
    </row>
    <row r="359" spans="40:40" s="1087" customFormat="1" ht="12">
      <c r="AN359" s="1088"/>
    </row>
    <row r="360" spans="40:40" s="1087" customFormat="1" ht="12">
      <c r="AN360" s="1088"/>
    </row>
    <row r="361" spans="40:40" s="1087" customFormat="1" ht="12">
      <c r="AN361" s="1088"/>
    </row>
    <row r="362" spans="40:40" s="1087" customFormat="1" ht="12">
      <c r="AN362" s="1088"/>
    </row>
    <row r="363" spans="40:40" s="1087" customFormat="1" ht="12">
      <c r="AN363" s="1088"/>
    </row>
    <row r="364" spans="40:40" s="1087" customFormat="1" ht="12">
      <c r="AN364" s="1088"/>
    </row>
    <row r="365" spans="40:40" s="1087" customFormat="1" ht="12">
      <c r="AN365" s="1088"/>
    </row>
    <row r="366" spans="40:40" s="1087" customFormat="1" ht="12">
      <c r="AN366" s="1088"/>
    </row>
    <row r="367" spans="40:40" s="1087" customFormat="1" ht="12">
      <c r="AN367" s="1088"/>
    </row>
    <row r="368" spans="40:40" s="1087" customFormat="1" ht="12">
      <c r="AN368" s="1088"/>
    </row>
    <row r="369" spans="40:40" s="1087" customFormat="1" ht="12">
      <c r="AN369" s="1088"/>
    </row>
    <row r="370" spans="40:40" s="1087" customFormat="1" ht="12">
      <c r="AN370" s="1088"/>
    </row>
    <row r="371" spans="40:40" s="1087" customFormat="1" ht="12">
      <c r="AN371" s="1088"/>
    </row>
    <row r="372" spans="40:40" s="1087" customFormat="1" ht="12">
      <c r="AN372" s="1088"/>
    </row>
    <row r="373" spans="40:40" s="1087" customFormat="1" ht="12">
      <c r="AN373" s="1088"/>
    </row>
    <row r="374" spans="40:40" s="1087" customFormat="1" ht="12">
      <c r="AN374" s="1088"/>
    </row>
    <row r="375" spans="40:40" s="1087" customFormat="1" ht="12">
      <c r="AN375" s="1088"/>
    </row>
    <row r="376" spans="40:40" s="1087" customFormat="1" ht="12">
      <c r="AN376" s="1088"/>
    </row>
    <row r="377" spans="40:40" s="1087" customFormat="1" ht="12">
      <c r="AN377" s="1088"/>
    </row>
    <row r="378" spans="40:40" s="1087" customFormat="1" ht="12">
      <c r="AN378" s="1088"/>
    </row>
    <row r="379" spans="40:40" s="1087" customFormat="1" ht="12">
      <c r="AN379" s="1088"/>
    </row>
    <row r="380" spans="40:40" s="1087" customFormat="1" ht="12">
      <c r="AN380" s="1088"/>
    </row>
    <row r="381" spans="40:40" s="1087" customFormat="1" ht="12">
      <c r="AN381" s="1088"/>
    </row>
    <row r="382" spans="40:40" s="1087" customFormat="1" ht="12">
      <c r="AN382" s="1088"/>
    </row>
    <row r="383" spans="40:40" s="1087" customFormat="1" ht="12">
      <c r="AN383" s="1088"/>
    </row>
    <row r="384" spans="40:40" s="1087" customFormat="1" ht="12">
      <c r="AN384" s="1088"/>
    </row>
    <row r="385" spans="40:40" s="1087" customFormat="1" ht="12">
      <c r="AN385" s="1088"/>
    </row>
    <row r="386" spans="40:40" s="1087" customFormat="1" ht="12">
      <c r="AN386" s="1088"/>
    </row>
    <row r="387" spans="40:40" s="1087" customFormat="1" ht="12">
      <c r="AN387" s="1088"/>
    </row>
    <row r="388" spans="40:40" s="1087" customFormat="1" ht="12">
      <c r="AN388" s="1088"/>
    </row>
    <row r="389" spans="40:40" s="1087" customFormat="1" ht="12">
      <c r="AN389" s="1088"/>
    </row>
    <row r="390" spans="40:40" s="1087" customFormat="1" ht="12">
      <c r="AN390" s="1088"/>
    </row>
    <row r="391" spans="40:40" s="1087" customFormat="1" ht="12">
      <c r="AN391" s="1088"/>
    </row>
    <row r="392" spans="40:40" s="1087" customFormat="1" ht="12">
      <c r="AN392" s="1088"/>
    </row>
    <row r="393" spans="40:40" s="1087" customFormat="1" ht="12">
      <c r="AN393" s="1088"/>
    </row>
    <row r="394" spans="40:40" s="1087" customFormat="1" ht="12">
      <c r="AN394" s="1088"/>
    </row>
    <row r="395" spans="40:40" s="1087" customFormat="1" ht="12">
      <c r="AN395" s="1088"/>
    </row>
    <row r="396" spans="40:40" s="1087" customFormat="1" ht="12">
      <c r="AN396" s="1088"/>
    </row>
    <row r="397" spans="40:40" s="1087" customFormat="1" ht="12">
      <c r="AN397" s="1088"/>
    </row>
    <row r="398" spans="40:40" s="1087" customFormat="1" ht="12">
      <c r="AN398" s="1088"/>
    </row>
    <row r="399" spans="40:40" s="1087" customFormat="1" ht="12">
      <c r="AN399" s="1088"/>
    </row>
    <row r="400" spans="40:40" s="1087" customFormat="1" ht="12">
      <c r="AN400" s="1088"/>
    </row>
    <row r="401" spans="40:40" s="1087" customFormat="1" ht="12">
      <c r="AN401" s="1088"/>
    </row>
    <row r="402" spans="40:40" s="1087" customFormat="1" ht="12">
      <c r="AN402" s="1088"/>
    </row>
    <row r="403" spans="40:40" s="1087" customFormat="1" ht="12">
      <c r="AN403" s="1088"/>
    </row>
    <row r="404" spans="40:40" s="1087" customFormat="1" ht="12">
      <c r="AN404" s="1088"/>
    </row>
    <row r="405" spans="40:40" s="1087" customFormat="1" ht="12">
      <c r="AN405" s="1088"/>
    </row>
    <row r="406" spans="40:40" s="1087" customFormat="1" ht="12">
      <c r="AN406" s="1088"/>
    </row>
    <row r="407" spans="40:40" s="1087" customFormat="1" ht="12">
      <c r="AN407" s="1088"/>
    </row>
    <row r="408" spans="40:40" s="1087" customFormat="1" ht="12">
      <c r="AN408" s="1088"/>
    </row>
    <row r="409" spans="40:40" s="1087" customFormat="1" ht="12">
      <c r="AN409" s="1088"/>
    </row>
    <row r="410" spans="40:40" s="1087" customFormat="1" ht="12">
      <c r="AN410" s="1088"/>
    </row>
    <row r="411" spans="40:40" s="1087" customFormat="1" ht="12">
      <c r="AN411" s="1088"/>
    </row>
    <row r="412" spans="40:40" s="1087" customFormat="1" ht="12">
      <c r="AN412" s="1088"/>
    </row>
    <row r="413" spans="40:40" s="1087" customFormat="1" ht="12">
      <c r="AN413" s="1088"/>
    </row>
    <row r="414" spans="40:40" s="1087" customFormat="1" ht="12">
      <c r="AN414" s="1088"/>
    </row>
    <row r="415" spans="40:40" s="1087" customFormat="1" ht="12">
      <c r="AN415" s="1088"/>
    </row>
    <row r="416" spans="40:40" s="1087" customFormat="1" ht="12">
      <c r="AN416" s="1088"/>
    </row>
    <row r="417" spans="40:40" s="1087" customFormat="1" ht="12">
      <c r="AN417" s="1088"/>
    </row>
    <row r="418" spans="40:40" s="1087" customFormat="1" ht="12">
      <c r="AN418" s="1088"/>
    </row>
    <row r="419" spans="40:40" s="1087" customFormat="1" ht="12">
      <c r="AN419" s="1088"/>
    </row>
    <row r="420" spans="40:40" s="1087" customFormat="1" ht="12">
      <c r="AN420" s="1088"/>
    </row>
    <row r="421" spans="40:40" s="1087" customFormat="1" ht="12">
      <c r="AN421" s="1088"/>
    </row>
    <row r="422" spans="40:40" s="1087" customFormat="1" ht="12">
      <c r="AN422" s="1088"/>
    </row>
    <row r="423" spans="40:40" s="1087" customFormat="1" ht="12">
      <c r="AN423" s="1088"/>
    </row>
    <row r="424" spans="40:40" s="1087" customFormat="1" ht="12">
      <c r="AN424" s="1088"/>
    </row>
    <row r="425" spans="40:40" s="1087" customFormat="1" ht="12">
      <c r="AN425" s="1088"/>
    </row>
    <row r="426" spans="40:40" s="1087" customFormat="1" ht="12">
      <c r="AN426" s="1088"/>
    </row>
    <row r="427" spans="40:40" s="1087" customFormat="1" ht="12">
      <c r="AN427" s="1088"/>
    </row>
    <row r="428" spans="40:40" s="1087" customFormat="1" ht="12">
      <c r="AN428" s="1088"/>
    </row>
    <row r="429" spans="40:40" s="1087" customFormat="1" ht="12">
      <c r="AN429" s="1088"/>
    </row>
    <row r="430" spans="40:40" s="1087" customFormat="1" ht="12">
      <c r="AN430" s="1088"/>
    </row>
    <row r="431" spans="40:40" s="1087" customFormat="1" ht="12">
      <c r="AN431" s="1088"/>
    </row>
    <row r="432" spans="40:40" s="1087" customFormat="1" ht="12">
      <c r="AN432" s="1088"/>
    </row>
    <row r="433" spans="40:40" s="1087" customFormat="1" ht="12">
      <c r="AN433" s="1088"/>
    </row>
    <row r="434" spans="40:40" s="1087" customFormat="1" ht="12">
      <c r="AN434" s="1088"/>
    </row>
    <row r="435" spans="40:40" s="1087" customFormat="1" ht="12">
      <c r="AN435" s="1088"/>
    </row>
    <row r="436" spans="40:40" s="1087" customFormat="1" ht="12">
      <c r="AN436" s="1088"/>
    </row>
    <row r="437" spans="40:40" s="1087" customFormat="1" ht="12">
      <c r="AN437" s="1088"/>
    </row>
    <row r="438" spans="40:40" s="1087" customFormat="1" ht="12">
      <c r="AN438" s="1088"/>
    </row>
    <row r="439" spans="40:40" s="1087" customFormat="1" ht="12">
      <c r="AN439" s="1088"/>
    </row>
    <row r="440" spans="40:40" s="1087" customFormat="1" ht="12">
      <c r="AN440" s="1088"/>
    </row>
    <row r="441" spans="40:40" s="1087" customFormat="1" ht="12">
      <c r="AN441" s="1088"/>
    </row>
    <row r="442" spans="40:40" s="1087" customFormat="1" ht="12">
      <c r="AN442" s="1088"/>
    </row>
    <row r="443" spans="40:40" s="1087" customFormat="1" ht="12">
      <c r="AN443" s="1088"/>
    </row>
    <row r="444" spans="40:40" s="1087" customFormat="1" ht="12">
      <c r="AN444" s="1088"/>
    </row>
    <row r="445" spans="40:40" s="1087" customFormat="1" ht="12">
      <c r="AN445" s="1088"/>
    </row>
    <row r="446" spans="40:40" s="1087" customFormat="1" ht="12">
      <c r="AN446" s="1088"/>
    </row>
    <row r="447" spans="40:40" s="1087" customFormat="1" ht="12">
      <c r="AN447" s="1088"/>
    </row>
    <row r="448" spans="40:40" s="1087" customFormat="1" ht="12">
      <c r="AN448" s="1088"/>
    </row>
  </sheetData>
  <mergeCells count="239">
    <mergeCell ref="W4:X4"/>
    <mergeCell ref="A5:E5"/>
    <mergeCell ref="F5:G5"/>
    <mergeCell ref="J5:M5"/>
    <mergeCell ref="N5:O5"/>
    <mergeCell ref="S5:U5"/>
    <mergeCell ref="X5:AA5"/>
    <mergeCell ref="A1:AD1"/>
    <mergeCell ref="A3:E3"/>
    <mergeCell ref="F3:P3"/>
    <mergeCell ref="S3:U3"/>
    <mergeCell ref="W3:X3"/>
    <mergeCell ref="A4:E4"/>
    <mergeCell ref="F4:J4"/>
    <mergeCell ref="K4:M4"/>
    <mergeCell ref="N4:P4"/>
    <mergeCell ref="S4:U4"/>
    <mergeCell ref="AI5:AK5"/>
    <mergeCell ref="X6:AA6"/>
    <mergeCell ref="A8:E9"/>
    <mergeCell ref="F8:M9"/>
    <mergeCell ref="N8:U9"/>
    <mergeCell ref="V8:AD9"/>
    <mergeCell ref="AH9:AM9"/>
    <mergeCell ref="N15:U15"/>
    <mergeCell ref="V15:AD15"/>
    <mergeCell ref="A10:B13"/>
    <mergeCell ref="C10:E10"/>
    <mergeCell ref="F10:M10"/>
    <mergeCell ref="N10:U13"/>
    <mergeCell ref="V10:AD10"/>
    <mergeCell ref="C11:E11"/>
    <mergeCell ref="F11:M11"/>
    <mergeCell ref="V11:AD11"/>
    <mergeCell ref="C12:E12"/>
    <mergeCell ref="F12:M12"/>
    <mergeCell ref="V16:AD16"/>
    <mergeCell ref="F18:M18"/>
    <mergeCell ref="N18:U18"/>
    <mergeCell ref="V18:AD18"/>
    <mergeCell ref="V12:AD12"/>
    <mergeCell ref="F19:M19"/>
    <mergeCell ref="N19:U19"/>
    <mergeCell ref="V19:AD19"/>
    <mergeCell ref="A20:AD20"/>
    <mergeCell ref="F17:M17"/>
    <mergeCell ref="N17:U17"/>
    <mergeCell ref="V17:AD17"/>
    <mergeCell ref="F16:M16"/>
    <mergeCell ref="N16:U16"/>
    <mergeCell ref="C13:E13"/>
    <mergeCell ref="F13:M13"/>
    <mergeCell ref="V13:AD13"/>
    <mergeCell ref="A14:E19"/>
    <mergeCell ref="F14:AD14"/>
    <mergeCell ref="F15:M15"/>
    <mergeCell ref="AH22:AI22"/>
    <mergeCell ref="M25:O26"/>
    <mergeCell ref="P25:R26"/>
    <mergeCell ref="S25:U26"/>
    <mergeCell ref="V25:X26"/>
    <mergeCell ref="Y25:AA26"/>
    <mergeCell ref="AB25:AD26"/>
    <mergeCell ref="A25:C26"/>
    <mergeCell ref="D25:F26"/>
    <mergeCell ref="G25:I26"/>
    <mergeCell ref="J25:L26"/>
    <mergeCell ref="G24:H24"/>
    <mergeCell ref="J24:K24"/>
    <mergeCell ref="M24:N24"/>
    <mergeCell ref="P24:Q24"/>
    <mergeCell ref="S24:T24"/>
    <mergeCell ref="V24:W24"/>
    <mergeCell ref="Y24:Z24"/>
    <mergeCell ref="A22:C23"/>
    <mergeCell ref="D22:F23"/>
    <mergeCell ref="G22:I23"/>
    <mergeCell ref="J22:L23"/>
    <mergeCell ref="M22:O23"/>
    <mergeCell ref="P22:R23"/>
    <mergeCell ref="S22:U23"/>
    <mergeCell ref="V22:X23"/>
    <mergeCell ref="AB24:AC24"/>
    <mergeCell ref="AB22:AD23"/>
    <mergeCell ref="Y22:AA23"/>
    <mergeCell ref="A27:B28"/>
    <mergeCell ref="D27:F27"/>
    <mergeCell ref="G27:I27"/>
    <mergeCell ref="J27:L27"/>
    <mergeCell ref="M27:O27"/>
    <mergeCell ref="P27:R27"/>
    <mergeCell ref="S27:U27"/>
    <mergeCell ref="V27:X27"/>
    <mergeCell ref="Y27:AA27"/>
    <mergeCell ref="AB27:AD27"/>
    <mergeCell ref="D28:F28"/>
    <mergeCell ref="G28:I28"/>
    <mergeCell ref="J28:L28"/>
    <mergeCell ref="M28:O28"/>
    <mergeCell ref="P28:R28"/>
    <mergeCell ref="S28:U28"/>
    <mergeCell ref="V28:X28"/>
    <mergeCell ref="Y28:AA28"/>
    <mergeCell ref="AB28:AD28"/>
    <mergeCell ref="A24:C24"/>
    <mergeCell ref="D24:E24"/>
    <mergeCell ref="AB29:AD29"/>
    <mergeCell ref="B30:C30"/>
    <mergeCell ref="D30:F30"/>
    <mergeCell ref="G30:I30"/>
    <mergeCell ref="J30:L30"/>
    <mergeCell ref="M30:O30"/>
    <mergeCell ref="AB31:AD31"/>
    <mergeCell ref="AB30:AD30"/>
    <mergeCell ref="B29:C29"/>
    <mergeCell ref="G32:I32"/>
    <mergeCell ref="J32:L32"/>
    <mergeCell ref="M32:O32"/>
    <mergeCell ref="P30:R30"/>
    <mergeCell ref="S30:U30"/>
    <mergeCell ref="V30:X30"/>
    <mergeCell ref="Y30:AA30"/>
    <mergeCell ref="B31:C31"/>
    <mergeCell ref="D31:F31"/>
    <mergeCell ref="G31:I31"/>
    <mergeCell ref="J31:L31"/>
    <mergeCell ref="M31:O31"/>
    <mergeCell ref="A34:C35"/>
    <mergeCell ref="D34:F35"/>
    <mergeCell ref="G34:I35"/>
    <mergeCell ref="J34:L35"/>
    <mergeCell ref="M34:O35"/>
    <mergeCell ref="P31:R31"/>
    <mergeCell ref="S31:U31"/>
    <mergeCell ref="V31:X31"/>
    <mergeCell ref="Y31:AA31"/>
    <mergeCell ref="P34:R35"/>
    <mergeCell ref="S34:U35"/>
    <mergeCell ref="V34:X35"/>
    <mergeCell ref="Y34:AA35"/>
    <mergeCell ref="A29:A32"/>
    <mergeCell ref="D29:F29"/>
    <mergeCell ref="G29:I29"/>
    <mergeCell ref="J29:L29"/>
    <mergeCell ref="M29:O29"/>
    <mergeCell ref="P29:R29"/>
    <mergeCell ref="S29:U29"/>
    <mergeCell ref="V29:X29"/>
    <mergeCell ref="Y29:AA29"/>
    <mergeCell ref="B32:C32"/>
    <mergeCell ref="D32:F32"/>
    <mergeCell ref="AB34:AD35"/>
    <mergeCell ref="AH34:AI34"/>
    <mergeCell ref="P32:R32"/>
    <mergeCell ref="S32:U32"/>
    <mergeCell ref="V32:X32"/>
    <mergeCell ref="Y32:AA32"/>
    <mergeCell ref="AB32:AD32"/>
    <mergeCell ref="S36:T36"/>
    <mergeCell ref="V36:W36"/>
    <mergeCell ref="Y36:Z36"/>
    <mergeCell ref="AB36:AC36"/>
    <mergeCell ref="A37:C38"/>
    <mergeCell ref="D37:F38"/>
    <mergeCell ref="G37:I38"/>
    <mergeCell ref="J37:L38"/>
    <mergeCell ref="M37:O38"/>
    <mergeCell ref="P37:R38"/>
    <mergeCell ref="A36:C36"/>
    <mergeCell ref="D36:E36"/>
    <mergeCell ref="G36:H36"/>
    <mergeCell ref="J36:K36"/>
    <mergeCell ref="M36:N36"/>
    <mergeCell ref="P36:Q36"/>
    <mergeCell ref="A39:B40"/>
    <mergeCell ref="D39:F39"/>
    <mergeCell ref="G39:I39"/>
    <mergeCell ref="J39:L39"/>
    <mergeCell ref="M39:O39"/>
    <mergeCell ref="P39:R39"/>
    <mergeCell ref="S39:U39"/>
    <mergeCell ref="V39:X39"/>
    <mergeCell ref="Y39:AA39"/>
    <mergeCell ref="D40:F40"/>
    <mergeCell ref="G40:I40"/>
    <mergeCell ref="J40:L40"/>
    <mergeCell ref="M40:O40"/>
    <mergeCell ref="P40:R40"/>
    <mergeCell ref="S40:U40"/>
    <mergeCell ref="V40:X40"/>
    <mergeCell ref="Y40:AA40"/>
    <mergeCell ref="P42:R42"/>
    <mergeCell ref="S42:U42"/>
    <mergeCell ref="V42:X42"/>
    <mergeCell ref="Y42:AA42"/>
    <mergeCell ref="S37:U38"/>
    <mergeCell ref="V37:X38"/>
    <mergeCell ref="Y37:AA38"/>
    <mergeCell ref="AB37:AD38"/>
    <mergeCell ref="AI37:AK37"/>
    <mergeCell ref="AB39:AD39"/>
    <mergeCell ref="AB40:AD40"/>
    <mergeCell ref="A41:A44"/>
    <mergeCell ref="B41:C41"/>
    <mergeCell ref="D41:F41"/>
    <mergeCell ref="G41:I41"/>
    <mergeCell ref="J41:L41"/>
    <mergeCell ref="M41:O41"/>
    <mergeCell ref="B44:C44"/>
    <mergeCell ref="D44:F44"/>
    <mergeCell ref="AB42:AD42"/>
    <mergeCell ref="B43:C43"/>
    <mergeCell ref="D43:F43"/>
    <mergeCell ref="G43:I43"/>
    <mergeCell ref="J43:L43"/>
    <mergeCell ref="M43:O43"/>
    <mergeCell ref="P41:R41"/>
    <mergeCell ref="S41:U41"/>
    <mergeCell ref="V41:X41"/>
    <mergeCell ref="Y41:AA41"/>
    <mergeCell ref="AB41:AD41"/>
    <mergeCell ref="B42:C42"/>
    <mergeCell ref="D42:F42"/>
    <mergeCell ref="G42:I42"/>
    <mergeCell ref="J42:L42"/>
    <mergeCell ref="M42:O42"/>
    <mergeCell ref="AB44:AD44"/>
    <mergeCell ref="P43:R43"/>
    <mergeCell ref="S43:U43"/>
    <mergeCell ref="V43:X43"/>
    <mergeCell ref="Y43:AA43"/>
    <mergeCell ref="AB43:AD43"/>
    <mergeCell ref="G44:I44"/>
    <mergeCell ref="J44:L44"/>
    <mergeCell ref="M44:O44"/>
    <mergeCell ref="P44:R44"/>
    <mergeCell ref="S44:U44"/>
    <mergeCell ref="V44:X44"/>
    <mergeCell ref="Y44:AA44"/>
  </mergeCells>
  <phoneticPr fontId="4" type="noConversion"/>
  <printOptions horizontalCentered="1"/>
  <pageMargins left="0.78740157480314965" right="0.39370078740157483" top="1.1811023622047245" bottom="0.39370078740157483" header="0.51181102362204722" footer="0.51181102362204722"/>
  <pageSetup paperSize="9" scale="91" orientation="landscape" r:id="rId1"/>
  <headerFooter alignWithMargins="0"/>
  <rowBreaks count="1" manualBreakCount="1">
    <brk id="19" max="27"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D8716-220A-4AEE-8F78-E9766BAC1A9D}">
  <sheetPr>
    <tabColor rgb="FFFFC000"/>
  </sheetPr>
  <dimension ref="A1:AQ448"/>
  <sheetViews>
    <sheetView view="pageBreakPreview" topLeftCell="A13" zoomScale="115" zoomScaleNormal="100" zoomScaleSheetLayoutView="115" workbookViewId="0">
      <selection activeCell="P42" sqref="P42:R42"/>
    </sheetView>
  </sheetViews>
  <sheetFormatPr defaultRowHeight="13.5"/>
  <cols>
    <col min="1" max="2" width="4.44140625" style="1" customWidth="1"/>
    <col min="3" max="31" width="4.109375" style="1" customWidth="1"/>
    <col min="32" max="32" width="12.5546875" style="1" customWidth="1"/>
    <col min="33" max="33" width="11.33203125" style="1" customWidth="1"/>
    <col min="34" max="34" width="10" style="1" customWidth="1"/>
    <col min="35" max="35" width="9.44140625" style="1" customWidth="1"/>
    <col min="36" max="36" width="9.33203125" style="1" customWidth="1"/>
    <col min="37" max="37" width="7.21875" style="1" bestFit="1" customWidth="1"/>
    <col min="38" max="39" width="8.88671875" style="1" customWidth="1"/>
    <col min="40" max="40" width="4.21875" style="113" customWidth="1"/>
    <col min="41" max="41" width="14.44140625" style="1" bestFit="1" customWidth="1"/>
    <col min="42" max="42" width="15.33203125" style="1" bestFit="1" customWidth="1"/>
    <col min="43" max="256" width="8.88671875" style="1"/>
    <col min="257" max="258" width="4.44140625" style="1" customWidth="1"/>
    <col min="259" max="287" width="4.109375" style="1" customWidth="1"/>
    <col min="288" max="288" width="12.5546875" style="1" customWidth="1"/>
    <col min="289" max="289" width="11.33203125" style="1" customWidth="1"/>
    <col min="290" max="290" width="10" style="1" customWidth="1"/>
    <col min="291" max="291" width="9.44140625" style="1" customWidth="1"/>
    <col min="292" max="292" width="9.33203125" style="1" customWidth="1"/>
    <col min="293" max="293" width="7.21875" style="1" bestFit="1" customWidth="1"/>
    <col min="294" max="295" width="8.88671875" style="1"/>
    <col min="296" max="296" width="4.21875" style="1" customWidth="1"/>
    <col min="297" max="297" width="14.44140625" style="1" bestFit="1" customWidth="1"/>
    <col min="298" max="298" width="15.33203125" style="1" bestFit="1" customWidth="1"/>
    <col min="299" max="512" width="8.88671875" style="1"/>
    <col min="513" max="514" width="4.44140625" style="1" customWidth="1"/>
    <col min="515" max="543" width="4.109375" style="1" customWidth="1"/>
    <col min="544" max="544" width="12.5546875" style="1" customWidth="1"/>
    <col min="545" max="545" width="11.33203125" style="1" customWidth="1"/>
    <col min="546" max="546" width="10" style="1" customWidth="1"/>
    <col min="547" max="547" width="9.44140625" style="1" customWidth="1"/>
    <col min="548" max="548" width="9.33203125" style="1" customWidth="1"/>
    <col min="549" max="549" width="7.21875" style="1" bestFit="1" customWidth="1"/>
    <col min="550" max="551" width="8.88671875" style="1"/>
    <col min="552" max="552" width="4.21875" style="1" customWidth="1"/>
    <col min="553" max="553" width="14.44140625" style="1" bestFit="1" customWidth="1"/>
    <col min="554" max="554" width="15.33203125" style="1" bestFit="1" customWidth="1"/>
    <col min="555" max="768" width="8.88671875" style="1"/>
    <col min="769" max="770" width="4.44140625" style="1" customWidth="1"/>
    <col min="771" max="799" width="4.109375" style="1" customWidth="1"/>
    <col min="800" max="800" width="12.5546875" style="1" customWidth="1"/>
    <col min="801" max="801" width="11.33203125" style="1" customWidth="1"/>
    <col min="802" max="802" width="10" style="1" customWidth="1"/>
    <col min="803" max="803" width="9.44140625" style="1" customWidth="1"/>
    <col min="804" max="804" width="9.33203125" style="1" customWidth="1"/>
    <col min="805" max="805" width="7.21875" style="1" bestFit="1" customWidth="1"/>
    <col min="806" max="807" width="8.88671875" style="1"/>
    <col min="808" max="808" width="4.21875" style="1" customWidth="1"/>
    <col min="809" max="809" width="14.44140625" style="1" bestFit="1" customWidth="1"/>
    <col min="810" max="810" width="15.33203125" style="1" bestFit="1" customWidth="1"/>
    <col min="811" max="1024" width="8.88671875" style="1"/>
    <col min="1025" max="1026" width="4.44140625" style="1" customWidth="1"/>
    <col min="1027" max="1055" width="4.109375" style="1" customWidth="1"/>
    <col min="1056" max="1056" width="12.5546875" style="1" customWidth="1"/>
    <col min="1057" max="1057" width="11.33203125" style="1" customWidth="1"/>
    <col min="1058" max="1058" width="10" style="1" customWidth="1"/>
    <col min="1059" max="1059" width="9.44140625" style="1" customWidth="1"/>
    <col min="1060" max="1060" width="9.33203125" style="1" customWidth="1"/>
    <col min="1061" max="1061" width="7.21875" style="1" bestFit="1" customWidth="1"/>
    <col min="1062" max="1063" width="8.88671875" style="1"/>
    <col min="1064" max="1064" width="4.21875" style="1" customWidth="1"/>
    <col min="1065" max="1065" width="14.44140625" style="1" bestFit="1" customWidth="1"/>
    <col min="1066" max="1066" width="15.33203125" style="1" bestFit="1" customWidth="1"/>
    <col min="1067" max="1280" width="8.88671875" style="1"/>
    <col min="1281" max="1282" width="4.44140625" style="1" customWidth="1"/>
    <col min="1283" max="1311" width="4.109375" style="1" customWidth="1"/>
    <col min="1312" max="1312" width="12.5546875" style="1" customWidth="1"/>
    <col min="1313" max="1313" width="11.33203125" style="1" customWidth="1"/>
    <col min="1314" max="1314" width="10" style="1" customWidth="1"/>
    <col min="1315" max="1315" width="9.44140625" style="1" customWidth="1"/>
    <col min="1316" max="1316" width="9.33203125" style="1" customWidth="1"/>
    <col min="1317" max="1317" width="7.21875" style="1" bestFit="1" customWidth="1"/>
    <col min="1318" max="1319" width="8.88671875" style="1"/>
    <col min="1320" max="1320" width="4.21875" style="1" customWidth="1"/>
    <col min="1321" max="1321" width="14.44140625" style="1" bestFit="1" customWidth="1"/>
    <col min="1322" max="1322" width="15.33203125" style="1" bestFit="1" customWidth="1"/>
    <col min="1323" max="1536" width="8.88671875" style="1"/>
    <col min="1537" max="1538" width="4.44140625" style="1" customWidth="1"/>
    <col min="1539" max="1567" width="4.109375" style="1" customWidth="1"/>
    <col min="1568" max="1568" width="12.5546875" style="1" customWidth="1"/>
    <col min="1569" max="1569" width="11.33203125" style="1" customWidth="1"/>
    <col min="1570" max="1570" width="10" style="1" customWidth="1"/>
    <col min="1571" max="1571" width="9.44140625" style="1" customWidth="1"/>
    <col min="1572" max="1572" width="9.33203125" style="1" customWidth="1"/>
    <col min="1573" max="1573" width="7.21875" style="1" bestFit="1" customWidth="1"/>
    <col min="1574" max="1575" width="8.88671875" style="1"/>
    <col min="1576" max="1576" width="4.21875" style="1" customWidth="1"/>
    <col min="1577" max="1577" width="14.44140625" style="1" bestFit="1" customWidth="1"/>
    <col min="1578" max="1578" width="15.33203125" style="1" bestFit="1" customWidth="1"/>
    <col min="1579" max="1792" width="8.88671875" style="1"/>
    <col min="1793" max="1794" width="4.44140625" style="1" customWidth="1"/>
    <col min="1795" max="1823" width="4.109375" style="1" customWidth="1"/>
    <col min="1824" max="1824" width="12.5546875" style="1" customWidth="1"/>
    <col min="1825" max="1825" width="11.33203125" style="1" customWidth="1"/>
    <col min="1826" max="1826" width="10" style="1" customWidth="1"/>
    <col min="1827" max="1827" width="9.44140625" style="1" customWidth="1"/>
    <col min="1828" max="1828" width="9.33203125" style="1" customWidth="1"/>
    <col min="1829" max="1829" width="7.21875" style="1" bestFit="1" customWidth="1"/>
    <col min="1830" max="1831" width="8.88671875" style="1"/>
    <col min="1832" max="1832" width="4.21875" style="1" customWidth="1"/>
    <col min="1833" max="1833" width="14.44140625" style="1" bestFit="1" customWidth="1"/>
    <col min="1834" max="1834" width="15.33203125" style="1" bestFit="1" customWidth="1"/>
    <col min="1835" max="2048" width="8.88671875" style="1"/>
    <col min="2049" max="2050" width="4.44140625" style="1" customWidth="1"/>
    <col min="2051" max="2079" width="4.109375" style="1" customWidth="1"/>
    <col min="2080" max="2080" width="12.5546875" style="1" customWidth="1"/>
    <col min="2081" max="2081" width="11.33203125" style="1" customWidth="1"/>
    <col min="2082" max="2082" width="10" style="1" customWidth="1"/>
    <col min="2083" max="2083" width="9.44140625" style="1" customWidth="1"/>
    <col min="2084" max="2084" width="9.33203125" style="1" customWidth="1"/>
    <col min="2085" max="2085" width="7.21875" style="1" bestFit="1" customWidth="1"/>
    <col min="2086" max="2087" width="8.88671875" style="1"/>
    <col min="2088" max="2088" width="4.21875" style="1" customWidth="1"/>
    <col min="2089" max="2089" width="14.44140625" style="1" bestFit="1" customWidth="1"/>
    <col min="2090" max="2090" width="15.33203125" style="1" bestFit="1" customWidth="1"/>
    <col min="2091" max="2304" width="8.88671875" style="1"/>
    <col min="2305" max="2306" width="4.44140625" style="1" customWidth="1"/>
    <col min="2307" max="2335" width="4.109375" style="1" customWidth="1"/>
    <col min="2336" max="2336" width="12.5546875" style="1" customWidth="1"/>
    <col min="2337" max="2337" width="11.33203125" style="1" customWidth="1"/>
    <col min="2338" max="2338" width="10" style="1" customWidth="1"/>
    <col min="2339" max="2339" width="9.44140625" style="1" customWidth="1"/>
    <col min="2340" max="2340" width="9.33203125" style="1" customWidth="1"/>
    <col min="2341" max="2341" width="7.21875" style="1" bestFit="1" customWidth="1"/>
    <col min="2342" max="2343" width="8.88671875" style="1"/>
    <col min="2344" max="2344" width="4.21875" style="1" customWidth="1"/>
    <col min="2345" max="2345" width="14.44140625" style="1" bestFit="1" customWidth="1"/>
    <col min="2346" max="2346" width="15.33203125" style="1" bestFit="1" customWidth="1"/>
    <col min="2347" max="2560" width="8.88671875" style="1"/>
    <col min="2561" max="2562" width="4.44140625" style="1" customWidth="1"/>
    <col min="2563" max="2591" width="4.109375" style="1" customWidth="1"/>
    <col min="2592" max="2592" width="12.5546875" style="1" customWidth="1"/>
    <col min="2593" max="2593" width="11.33203125" style="1" customWidth="1"/>
    <col min="2594" max="2594" width="10" style="1" customWidth="1"/>
    <col min="2595" max="2595" width="9.44140625" style="1" customWidth="1"/>
    <col min="2596" max="2596" width="9.33203125" style="1" customWidth="1"/>
    <col min="2597" max="2597" width="7.21875" style="1" bestFit="1" customWidth="1"/>
    <col min="2598" max="2599" width="8.88671875" style="1"/>
    <col min="2600" max="2600" width="4.21875" style="1" customWidth="1"/>
    <col min="2601" max="2601" width="14.44140625" style="1" bestFit="1" customWidth="1"/>
    <col min="2602" max="2602" width="15.33203125" style="1" bestFit="1" customWidth="1"/>
    <col min="2603" max="2816" width="8.88671875" style="1"/>
    <col min="2817" max="2818" width="4.44140625" style="1" customWidth="1"/>
    <col min="2819" max="2847" width="4.109375" style="1" customWidth="1"/>
    <col min="2848" max="2848" width="12.5546875" style="1" customWidth="1"/>
    <col min="2849" max="2849" width="11.33203125" style="1" customWidth="1"/>
    <col min="2850" max="2850" width="10" style="1" customWidth="1"/>
    <col min="2851" max="2851" width="9.44140625" style="1" customWidth="1"/>
    <col min="2852" max="2852" width="9.33203125" style="1" customWidth="1"/>
    <col min="2853" max="2853" width="7.21875" style="1" bestFit="1" customWidth="1"/>
    <col min="2854" max="2855" width="8.88671875" style="1"/>
    <col min="2856" max="2856" width="4.21875" style="1" customWidth="1"/>
    <col min="2857" max="2857" width="14.44140625" style="1" bestFit="1" customWidth="1"/>
    <col min="2858" max="2858" width="15.33203125" style="1" bestFit="1" customWidth="1"/>
    <col min="2859" max="3072" width="8.88671875" style="1"/>
    <col min="3073" max="3074" width="4.44140625" style="1" customWidth="1"/>
    <col min="3075" max="3103" width="4.109375" style="1" customWidth="1"/>
    <col min="3104" max="3104" width="12.5546875" style="1" customWidth="1"/>
    <col min="3105" max="3105" width="11.33203125" style="1" customWidth="1"/>
    <col min="3106" max="3106" width="10" style="1" customWidth="1"/>
    <col min="3107" max="3107" width="9.44140625" style="1" customWidth="1"/>
    <col min="3108" max="3108" width="9.33203125" style="1" customWidth="1"/>
    <col min="3109" max="3109" width="7.21875" style="1" bestFit="1" customWidth="1"/>
    <col min="3110" max="3111" width="8.88671875" style="1"/>
    <col min="3112" max="3112" width="4.21875" style="1" customWidth="1"/>
    <col min="3113" max="3113" width="14.44140625" style="1" bestFit="1" customWidth="1"/>
    <col min="3114" max="3114" width="15.33203125" style="1" bestFit="1" customWidth="1"/>
    <col min="3115" max="3328" width="8.88671875" style="1"/>
    <col min="3329" max="3330" width="4.44140625" style="1" customWidth="1"/>
    <col min="3331" max="3359" width="4.109375" style="1" customWidth="1"/>
    <col min="3360" max="3360" width="12.5546875" style="1" customWidth="1"/>
    <col min="3361" max="3361" width="11.33203125" style="1" customWidth="1"/>
    <col min="3362" max="3362" width="10" style="1" customWidth="1"/>
    <col min="3363" max="3363" width="9.44140625" style="1" customWidth="1"/>
    <col min="3364" max="3364" width="9.33203125" style="1" customWidth="1"/>
    <col min="3365" max="3365" width="7.21875" style="1" bestFit="1" customWidth="1"/>
    <col min="3366" max="3367" width="8.88671875" style="1"/>
    <col min="3368" max="3368" width="4.21875" style="1" customWidth="1"/>
    <col min="3369" max="3369" width="14.44140625" style="1" bestFit="1" customWidth="1"/>
    <col min="3370" max="3370" width="15.33203125" style="1" bestFit="1" customWidth="1"/>
    <col min="3371" max="3584" width="8.88671875" style="1"/>
    <col min="3585" max="3586" width="4.44140625" style="1" customWidth="1"/>
    <col min="3587" max="3615" width="4.109375" style="1" customWidth="1"/>
    <col min="3616" max="3616" width="12.5546875" style="1" customWidth="1"/>
    <col min="3617" max="3617" width="11.33203125" style="1" customWidth="1"/>
    <col min="3618" max="3618" width="10" style="1" customWidth="1"/>
    <col min="3619" max="3619" width="9.44140625" style="1" customWidth="1"/>
    <col min="3620" max="3620" width="9.33203125" style="1" customWidth="1"/>
    <col min="3621" max="3621" width="7.21875" style="1" bestFit="1" customWidth="1"/>
    <col min="3622" max="3623" width="8.88671875" style="1"/>
    <col min="3624" max="3624" width="4.21875" style="1" customWidth="1"/>
    <col min="3625" max="3625" width="14.44140625" style="1" bestFit="1" customWidth="1"/>
    <col min="3626" max="3626" width="15.33203125" style="1" bestFit="1" customWidth="1"/>
    <col min="3627" max="3840" width="8.88671875" style="1"/>
    <col min="3841" max="3842" width="4.44140625" style="1" customWidth="1"/>
    <col min="3843" max="3871" width="4.109375" style="1" customWidth="1"/>
    <col min="3872" max="3872" width="12.5546875" style="1" customWidth="1"/>
    <col min="3873" max="3873" width="11.33203125" style="1" customWidth="1"/>
    <col min="3874" max="3874" width="10" style="1" customWidth="1"/>
    <col min="3875" max="3875" width="9.44140625" style="1" customWidth="1"/>
    <col min="3876" max="3876" width="9.33203125" style="1" customWidth="1"/>
    <col min="3877" max="3877" width="7.21875" style="1" bestFit="1" customWidth="1"/>
    <col min="3878" max="3879" width="8.88671875" style="1"/>
    <col min="3880" max="3880" width="4.21875" style="1" customWidth="1"/>
    <col min="3881" max="3881" width="14.44140625" style="1" bestFit="1" customWidth="1"/>
    <col min="3882" max="3882" width="15.33203125" style="1" bestFit="1" customWidth="1"/>
    <col min="3883" max="4096" width="8.88671875" style="1"/>
    <col min="4097" max="4098" width="4.44140625" style="1" customWidth="1"/>
    <col min="4099" max="4127" width="4.109375" style="1" customWidth="1"/>
    <col min="4128" max="4128" width="12.5546875" style="1" customWidth="1"/>
    <col min="4129" max="4129" width="11.33203125" style="1" customWidth="1"/>
    <col min="4130" max="4130" width="10" style="1" customWidth="1"/>
    <col min="4131" max="4131" width="9.44140625" style="1" customWidth="1"/>
    <col min="4132" max="4132" width="9.33203125" style="1" customWidth="1"/>
    <col min="4133" max="4133" width="7.21875" style="1" bestFit="1" customWidth="1"/>
    <col min="4134" max="4135" width="8.88671875" style="1"/>
    <col min="4136" max="4136" width="4.21875" style="1" customWidth="1"/>
    <col min="4137" max="4137" width="14.44140625" style="1" bestFit="1" customWidth="1"/>
    <col min="4138" max="4138" width="15.33203125" style="1" bestFit="1" customWidth="1"/>
    <col min="4139" max="4352" width="8.88671875" style="1"/>
    <col min="4353" max="4354" width="4.44140625" style="1" customWidth="1"/>
    <col min="4355" max="4383" width="4.109375" style="1" customWidth="1"/>
    <col min="4384" max="4384" width="12.5546875" style="1" customWidth="1"/>
    <col min="4385" max="4385" width="11.33203125" style="1" customWidth="1"/>
    <col min="4386" max="4386" width="10" style="1" customWidth="1"/>
    <col min="4387" max="4387" width="9.44140625" style="1" customWidth="1"/>
    <col min="4388" max="4388" width="9.33203125" style="1" customWidth="1"/>
    <col min="4389" max="4389" width="7.21875" style="1" bestFit="1" customWidth="1"/>
    <col min="4390" max="4391" width="8.88671875" style="1"/>
    <col min="4392" max="4392" width="4.21875" style="1" customWidth="1"/>
    <col min="4393" max="4393" width="14.44140625" style="1" bestFit="1" customWidth="1"/>
    <col min="4394" max="4394" width="15.33203125" style="1" bestFit="1" customWidth="1"/>
    <col min="4395" max="4608" width="8.88671875" style="1"/>
    <col min="4609" max="4610" width="4.44140625" style="1" customWidth="1"/>
    <col min="4611" max="4639" width="4.109375" style="1" customWidth="1"/>
    <col min="4640" max="4640" width="12.5546875" style="1" customWidth="1"/>
    <col min="4641" max="4641" width="11.33203125" style="1" customWidth="1"/>
    <col min="4642" max="4642" width="10" style="1" customWidth="1"/>
    <col min="4643" max="4643" width="9.44140625" style="1" customWidth="1"/>
    <col min="4644" max="4644" width="9.33203125" style="1" customWidth="1"/>
    <col min="4645" max="4645" width="7.21875" style="1" bestFit="1" customWidth="1"/>
    <col min="4646" max="4647" width="8.88671875" style="1"/>
    <col min="4648" max="4648" width="4.21875" style="1" customWidth="1"/>
    <col min="4649" max="4649" width="14.44140625" style="1" bestFit="1" customWidth="1"/>
    <col min="4650" max="4650" width="15.33203125" style="1" bestFit="1" customWidth="1"/>
    <col min="4651" max="4864" width="8.88671875" style="1"/>
    <col min="4865" max="4866" width="4.44140625" style="1" customWidth="1"/>
    <col min="4867" max="4895" width="4.109375" style="1" customWidth="1"/>
    <col min="4896" max="4896" width="12.5546875" style="1" customWidth="1"/>
    <col min="4897" max="4897" width="11.33203125" style="1" customWidth="1"/>
    <col min="4898" max="4898" width="10" style="1" customWidth="1"/>
    <col min="4899" max="4899" width="9.44140625" style="1" customWidth="1"/>
    <col min="4900" max="4900" width="9.33203125" style="1" customWidth="1"/>
    <col min="4901" max="4901" width="7.21875" style="1" bestFit="1" customWidth="1"/>
    <col min="4902" max="4903" width="8.88671875" style="1"/>
    <col min="4904" max="4904" width="4.21875" style="1" customWidth="1"/>
    <col min="4905" max="4905" width="14.44140625" style="1" bestFit="1" customWidth="1"/>
    <col min="4906" max="4906" width="15.33203125" style="1" bestFit="1" customWidth="1"/>
    <col min="4907" max="5120" width="8.88671875" style="1"/>
    <col min="5121" max="5122" width="4.44140625" style="1" customWidth="1"/>
    <col min="5123" max="5151" width="4.109375" style="1" customWidth="1"/>
    <col min="5152" max="5152" width="12.5546875" style="1" customWidth="1"/>
    <col min="5153" max="5153" width="11.33203125" style="1" customWidth="1"/>
    <col min="5154" max="5154" width="10" style="1" customWidth="1"/>
    <col min="5155" max="5155" width="9.44140625" style="1" customWidth="1"/>
    <col min="5156" max="5156" width="9.33203125" style="1" customWidth="1"/>
    <col min="5157" max="5157" width="7.21875" style="1" bestFit="1" customWidth="1"/>
    <col min="5158" max="5159" width="8.88671875" style="1"/>
    <col min="5160" max="5160" width="4.21875" style="1" customWidth="1"/>
    <col min="5161" max="5161" width="14.44140625" style="1" bestFit="1" customWidth="1"/>
    <col min="5162" max="5162" width="15.33203125" style="1" bestFit="1" customWidth="1"/>
    <col min="5163" max="5376" width="8.88671875" style="1"/>
    <col min="5377" max="5378" width="4.44140625" style="1" customWidth="1"/>
    <col min="5379" max="5407" width="4.109375" style="1" customWidth="1"/>
    <col min="5408" max="5408" width="12.5546875" style="1" customWidth="1"/>
    <col min="5409" max="5409" width="11.33203125" style="1" customWidth="1"/>
    <col min="5410" max="5410" width="10" style="1" customWidth="1"/>
    <col min="5411" max="5411" width="9.44140625" style="1" customWidth="1"/>
    <col min="5412" max="5412" width="9.33203125" style="1" customWidth="1"/>
    <col min="5413" max="5413" width="7.21875" style="1" bestFit="1" customWidth="1"/>
    <col min="5414" max="5415" width="8.88671875" style="1"/>
    <col min="5416" max="5416" width="4.21875" style="1" customWidth="1"/>
    <col min="5417" max="5417" width="14.44140625" style="1" bestFit="1" customWidth="1"/>
    <col min="5418" max="5418" width="15.33203125" style="1" bestFit="1" customWidth="1"/>
    <col min="5419" max="5632" width="8.88671875" style="1"/>
    <col min="5633" max="5634" width="4.44140625" style="1" customWidth="1"/>
    <col min="5635" max="5663" width="4.109375" style="1" customWidth="1"/>
    <col min="5664" max="5664" width="12.5546875" style="1" customWidth="1"/>
    <col min="5665" max="5665" width="11.33203125" style="1" customWidth="1"/>
    <col min="5666" max="5666" width="10" style="1" customWidth="1"/>
    <col min="5667" max="5667" width="9.44140625" style="1" customWidth="1"/>
    <col min="5668" max="5668" width="9.33203125" style="1" customWidth="1"/>
    <col min="5669" max="5669" width="7.21875" style="1" bestFit="1" customWidth="1"/>
    <col min="5670" max="5671" width="8.88671875" style="1"/>
    <col min="5672" max="5672" width="4.21875" style="1" customWidth="1"/>
    <col min="5673" max="5673" width="14.44140625" style="1" bestFit="1" customWidth="1"/>
    <col min="5674" max="5674" width="15.33203125" style="1" bestFit="1" customWidth="1"/>
    <col min="5675" max="5888" width="8.88671875" style="1"/>
    <col min="5889" max="5890" width="4.44140625" style="1" customWidth="1"/>
    <col min="5891" max="5919" width="4.109375" style="1" customWidth="1"/>
    <col min="5920" max="5920" width="12.5546875" style="1" customWidth="1"/>
    <col min="5921" max="5921" width="11.33203125" style="1" customWidth="1"/>
    <col min="5922" max="5922" width="10" style="1" customWidth="1"/>
    <col min="5923" max="5923" width="9.44140625" style="1" customWidth="1"/>
    <col min="5924" max="5924" width="9.33203125" style="1" customWidth="1"/>
    <col min="5925" max="5925" width="7.21875" style="1" bestFit="1" customWidth="1"/>
    <col min="5926" max="5927" width="8.88671875" style="1"/>
    <col min="5928" max="5928" width="4.21875" style="1" customWidth="1"/>
    <col min="5929" max="5929" width="14.44140625" style="1" bestFit="1" customWidth="1"/>
    <col min="5930" max="5930" width="15.33203125" style="1" bestFit="1" customWidth="1"/>
    <col min="5931" max="6144" width="8.88671875" style="1"/>
    <col min="6145" max="6146" width="4.44140625" style="1" customWidth="1"/>
    <col min="6147" max="6175" width="4.109375" style="1" customWidth="1"/>
    <col min="6176" max="6176" width="12.5546875" style="1" customWidth="1"/>
    <col min="6177" max="6177" width="11.33203125" style="1" customWidth="1"/>
    <col min="6178" max="6178" width="10" style="1" customWidth="1"/>
    <col min="6179" max="6179" width="9.44140625" style="1" customWidth="1"/>
    <col min="6180" max="6180" width="9.33203125" style="1" customWidth="1"/>
    <col min="6181" max="6181" width="7.21875" style="1" bestFit="1" customWidth="1"/>
    <col min="6182" max="6183" width="8.88671875" style="1"/>
    <col min="6184" max="6184" width="4.21875" style="1" customWidth="1"/>
    <col min="6185" max="6185" width="14.44140625" style="1" bestFit="1" customWidth="1"/>
    <col min="6186" max="6186" width="15.33203125" style="1" bestFit="1" customWidth="1"/>
    <col min="6187" max="6400" width="8.88671875" style="1"/>
    <col min="6401" max="6402" width="4.44140625" style="1" customWidth="1"/>
    <col min="6403" max="6431" width="4.109375" style="1" customWidth="1"/>
    <col min="6432" max="6432" width="12.5546875" style="1" customWidth="1"/>
    <col min="6433" max="6433" width="11.33203125" style="1" customWidth="1"/>
    <col min="6434" max="6434" width="10" style="1" customWidth="1"/>
    <col min="6435" max="6435" width="9.44140625" style="1" customWidth="1"/>
    <col min="6436" max="6436" width="9.33203125" style="1" customWidth="1"/>
    <col min="6437" max="6437" width="7.21875" style="1" bestFit="1" customWidth="1"/>
    <col min="6438" max="6439" width="8.88671875" style="1"/>
    <col min="6440" max="6440" width="4.21875" style="1" customWidth="1"/>
    <col min="6441" max="6441" width="14.44140625" style="1" bestFit="1" customWidth="1"/>
    <col min="6442" max="6442" width="15.33203125" style="1" bestFit="1" customWidth="1"/>
    <col min="6443" max="6656" width="8.88671875" style="1"/>
    <col min="6657" max="6658" width="4.44140625" style="1" customWidth="1"/>
    <col min="6659" max="6687" width="4.109375" style="1" customWidth="1"/>
    <col min="6688" max="6688" width="12.5546875" style="1" customWidth="1"/>
    <col min="6689" max="6689" width="11.33203125" style="1" customWidth="1"/>
    <col min="6690" max="6690" width="10" style="1" customWidth="1"/>
    <col min="6691" max="6691" width="9.44140625" style="1" customWidth="1"/>
    <col min="6692" max="6692" width="9.33203125" style="1" customWidth="1"/>
    <col min="6693" max="6693" width="7.21875" style="1" bestFit="1" customWidth="1"/>
    <col min="6694" max="6695" width="8.88671875" style="1"/>
    <col min="6696" max="6696" width="4.21875" style="1" customWidth="1"/>
    <col min="6697" max="6697" width="14.44140625" style="1" bestFit="1" customWidth="1"/>
    <col min="6698" max="6698" width="15.33203125" style="1" bestFit="1" customWidth="1"/>
    <col min="6699" max="6912" width="8.88671875" style="1"/>
    <col min="6913" max="6914" width="4.44140625" style="1" customWidth="1"/>
    <col min="6915" max="6943" width="4.109375" style="1" customWidth="1"/>
    <col min="6944" max="6944" width="12.5546875" style="1" customWidth="1"/>
    <col min="6945" max="6945" width="11.33203125" style="1" customWidth="1"/>
    <col min="6946" max="6946" width="10" style="1" customWidth="1"/>
    <col min="6947" max="6947" width="9.44140625" style="1" customWidth="1"/>
    <col min="6948" max="6948" width="9.33203125" style="1" customWidth="1"/>
    <col min="6949" max="6949" width="7.21875" style="1" bestFit="1" customWidth="1"/>
    <col min="6950" max="6951" width="8.88671875" style="1"/>
    <col min="6952" max="6952" width="4.21875" style="1" customWidth="1"/>
    <col min="6953" max="6953" width="14.44140625" style="1" bestFit="1" customWidth="1"/>
    <col min="6954" max="6954" width="15.33203125" style="1" bestFit="1" customWidth="1"/>
    <col min="6955" max="7168" width="8.88671875" style="1"/>
    <col min="7169" max="7170" width="4.44140625" style="1" customWidth="1"/>
    <col min="7171" max="7199" width="4.109375" style="1" customWidth="1"/>
    <col min="7200" max="7200" width="12.5546875" style="1" customWidth="1"/>
    <col min="7201" max="7201" width="11.33203125" style="1" customWidth="1"/>
    <col min="7202" max="7202" width="10" style="1" customWidth="1"/>
    <col min="7203" max="7203" width="9.44140625" style="1" customWidth="1"/>
    <col min="7204" max="7204" width="9.33203125" style="1" customWidth="1"/>
    <col min="7205" max="7205" width="7.21875" style="1" bestFit="1" customWidth="1"/>
    <col min="7206" max="7207" width="8.88671875" style="1"/>
    <col min="7208" max="7208" width="4.21875" style="1" customWidth="1"/>
    <col min="7209" max="7209" width="14.44140625" style="1" bestFit="1" customWidth="1"/>
    <col min="7210" max="7210" width="15.33203125" style="1" bestFit="1" customWidth="1"/>
    <col min="7211" max="7424" width="8.88671875" style="1"/>
    <col min="7425" max="7426" width="4.44140625" style="1" customWidth="1"/>
    <col min="7427" max="7455" width="4.109375" style="1" customWidth="1"/>
    <col min="7456" max="7456" width="12.5546875" style="1" customWidth="1"/>
    <col min="7457" max="7457" width="11.33203125" style="1" customWidth="1"/>
    <col min="7458" max="7458" width="10" style="1" customWidth="1"/>
    <col min="7459" max="7459" width="9.44140625" style="1" customWidth="1"/>
    <col min="7460" max="7460" width="9.33203125" style="1" customWidth="1"/>
    <col min="7461" max="7461" width="7.21875" style="1" bestFit="1" customWidth="1"/>
    <col min="7462" max="7463" width="8.88671875" style="1"/>
    <col min="7464" max="7464" width="4.21875" style="1" customWidth="1"/>
    <col min="7465" max="7465" width="14.44140625" style="1" bestFit="1" customWidth="1"/>
    <col min="7466" max="7466" width="15.33203125" style="1" bestFit="1" customWidth="1"/>
    <col min="7467" max="7680" width="8.88671875" style="1"/>
    <col min="7681" max="7682" width="4.44140625" style="1" customWidth="1"/>
    <col min="7683" max="7711" width="4.109375" style="1" customWidth="1"/>
    <col min="7712" max="7712" width="12.5546875" style="1" customWidth="1"/>
    <col min="7713" max="7713" width="11.33203125" style="1" customWidth="1"/>
    <col min="7714" max="7714" width="10" style="1" customWidth="1"/>
    <col min="7715" max="7715" width="9.44140625" style="1" customWidth="1"/>
    <col min="7716" max="7716" width="9.33203125" style="1" customWidth="1"/>
    <col min="7717" max="7717" width="7.21875" style="1" bestFit="1" customWidth="1"/>
    <col min="7718" max="7719" width="8.88671875" style="1"/>
    <col min="7720" max="7720" width="4.21875" style="1" customWidth="1"/>
    <col min="7721" max="7721" width="14.44140625" style="1" bestFit="1" customWidth="1"/>
    <col min="7722" max="7722" width="15.33203125" style="1" bestFit="1" customWidth="1"/>
    <col min="7723" max="7936" width="8.88671875" style="1"/>
    <col min="7937" max="7938" width="4.44140625" style="1" customWidth="1"/>
    <col min="7939" max="7967" width="4.109375" style="1" customWidth="1"/>
    <col min="7968" max="7968" width="12.5546875" style="1" customWidth="1"/>
    <col min="7969" max="7969" width="11.33203125" style="1" customWidth="1"/>
    <col min="7970" max="7970" width="10" style="1" customWidth="1"/>
    <col min="7971" max="7971" width="9.44140625" style="1" customWidth="1"/>
    <col min="7972" max="7972" width="9.33203125" style="1" customWidth="1"/>
    <col min="7973" max="7973" width="7.21875" style="1" bestFit="1" customWidth="1"/>
    <col min="7974" max="7975" width="8.88671875" style="1"/>
    <col min="7976" max="7976" width="4.21875" style="1" customWidth="1"/>
    <col min="7977" max="7977" width="14.44140625" style="1" bestFit="1" customWidth="1"/>
    <col min="7978" max="7978" width="15.33203125" style="1" bestFit="1" customWidth="1"/>
    <col min="7979" max="8192" width="8.88671875" style="1"/>
    <col min="8193" max="8194" width="4.44140625" style="1" customWidth="1"/>
    <col min="8195" max="8223" width="4.109375" style="1" customWidth="1"/>
    <col min="8224" max="8224" width="12.5546875" style="1" customWidth="1"/>
    <col min="8225" max="8225" width="11.33203125" style="1" customWidth="1"/>
    <col min="8226" max="8226" width="10" style="1" customWidth="1"/>
    <col min="8227" max="8227" width="9.44140625" style="1" customWidth="1"/>
    <col min="8228" max="8228" width="9.33203125" style="1" customWidth="1"/>
    <col min="8229" max="8229" width="7.21875" style="1" bestFit="1" customWidth="1"/>
    <col min="8230" max="8231" width="8.88671875" style="1"/>
    <col min="8232" max="8232" width="4.21875" style="1" customWidth="1"/>
    <col min="8233" max="8233" width="14.44140625" style="1" bestFit="1" customWidth="1"/>
    <col min="8234" max="8234" width="15.33203125" style="1" bestFit="1" customWidth="1"/>
    <col min="8235" max="8448" width="8.88671875" style="1"/>
    <col min="8449" max="8450" width="4.44140625" style="1" customWidth="1"/>
    <col min="8451" max="8479" width="4.109375" style="1" customWidth="1"/>
    <col min="8480" max="8480" width="12.5546875" style="1" customWidth="1"/>
    <col min="8481" max="8481" width="11.33203125" style="1" customWidth="1"/>
    <col min="8482" max="8482" width="10" style="1" customWidth="1"/>
    <col min="8483" max="8483" width="9.44140625" style="1" customWidth="1"/>
    <col min="8484" max="8484" width="9.33203125" style="1" customWidth="1"/>
    <col min="8485" max="8485" width="7.21875" style="1" bestFit="1" customWidth="1"/>
    <col min="8486" max="8487" width="8.88671875" style="1"/>
    <col min="8488" max="8488" width="4.21875" style="1" customWidth="1"/>
    <col min="8489" max="8489" width="14.44140625" style="1" bestFit="1" customWidth="1"/>
    <col min="8490" max="8490" width="15.33203125" style="1" bestFit="1" customWidth="1"/>
    <col min="8491" max="8704" width="8.88671875" style="1"/>
    <col min="8705" max="8706" width="4.44140625" style="1" customWidth="1"/>
    <col min="8707" max="8735" width="4.109375" style="1" customWidth="1"/>
    <col min="8736" max="8736" width="12.5546875" style="1" customWidth="1"/>
    <col min="8737" max="8737" width="11.33203125" style="1" customWidth="1"/>
    <col min="8738" max="8738" width="10" style="1" customWidth="1"/>
    <col min="8739" max="8739" width="9.44140625" style="1" customWidth="1"/>
    <col min="8740" max="8740" width="9.33203125" style="1" customWidth="1"/>
    <col min="8741" max="8741" width="7.21875" style="1" bestFit="1" customWidth="1"/>
    <col min="8742" max="8743" width="8.88671875" style="1"/>
    <col min="8744" max="8744" width="4.21875" style="1" customWidth="1"/>
    <col min="8745" max="8745" width="14.44140625" style="1" bestFit="1" customWidth="1"/>
    <col min="8746" max="8746" width="15.33203125" style="1" bestFit="1" customWidth="1"/>
    <col min="8747" max="8960" width="8.88671875" style="1"/>
    <col min="8961" max="8962" width="4.44140625" style="1" customWidth="1"/>
    <col min="8963" max="8991" width="4.109375" style="1" customWidth="1"/>
    <col min="8992" max="8992" width="12.5546875" style="1" customWidth="1"/>
    <col min="8993" max="8993" width="11.33203125" style="1" customWidth="1"/>
    <col min="8994" max="8994" width="10" style="1" customWidth="1"/>
    <col min="8995" max="8995" width="9.44140625" style="1" customWidth="1"/>
    <col min="8996" max="8996" width="9.33203125" style="1" customWidth="1"/>
    <col min="8997" max="8997" width="7.21875" style="1" bestFit="1" customWidth="1"/>
    <col min="8998" max="8999" width="8.88671875" style="1"/>
    <col min="9000" max="9000" width="4.21875" style="1" customWidth="1"/>
    <col min="9001" max="9001" width="14.44140625" style="1" bestFit="1" customWidth="1"/>
    <col min="9002" max="9002" width="15.33203125" style="1" bestFit="1" customWidth="1"/>
    <col min="9003" max="9216" width="8.88671875" style="1"/>
    <col min="9217" max="9218" width="4.44140625" style="1" customWidth="1"/>
    <col min="9219" max="9247" width="4.109375" style="1" customWidth="1"/>
    <col min="9248" max="9248" width="12.5546875" style="1" customWidth="1"/>
    <col min="9249" max="9249" width="11.33203125" style="1" customWidth="1"/>
    <col min="9250" max="9250" width="10" style="1" customWidth="1"/>
    <col min="9251" max="9251" width="9.44140625" style="1" customWidth="1"/>
    <col min="9252" max="9252" width="9.33203125" style="1" customWidth="1"/>
    <col min="9253" max="9253" width="7.21875" style="1" bestFit="1" customWidth="1"/>
    <col min="9254" max="9255" width="8.88671875" style="1"/>
    <col min="9256" max="9256" width="4.21875" style="1" customWidth="1"/>
    <col min="9257" max="9257" width="14.44140625" style="1" bestFit="1" customWidth="1"/>
    <col min="9258" max="9258" width="15.33203125" style="1" bestFit="1" customWidth="1"/>
    <col min="9259" max="9472" width="8.88671875" style="1"/>
    <col min="9473" max="9474" width="4.44140625" style="1" customWidth="1"/>
    <col min="9475" max="9503" width="4.109375" style="1" customWidth="1"/>
    <col min="9504" max="9504" width="12.5546875" style="1" customWidth="1"/>
    <col min="9505" max="9505" width="11.33203125" style="1" customWidth="1"/>
    <col min="9506" max="9506" width="10" style="1" customWidth="1"/>
    <col min="9507" max="9507" width="9.44140625" style="1" customWidth="1"/>
    <col min="9508" max="9508" width="9.33203125" style="1" customWidth="1"/>
    <col min="9509" max="9509" width="7.21875" style="1" bestFit="1" customWidth="1"/>
    <col min="9510" max="9511" width="8.88671875" style="1"/>
    <col min="9512" max="9512" width="4.21875" style="1" customWidth="1"/>
    <col min="9513" max="9513" width="14.44140625" style="1" bestFit="1" customWidth="1"/>
    <col min="9514" max="9514" width="15.33203125" style="1" bestFit="1" customWidth="1"/>
    <col min="9515" max="9728" width="8.88671875" style="1"/>
    <col min="9729" max="9730" width="4.44140625" style="1" customWidth="1"/>
    <col min="9731" max="9759" width="4.109375" style="1" customWidth="1"/>
    <col min="9760" max="9760" width="12.5546875" style="1" customWidth="1"/>
    <col min="9761" max="9761" width="11.33203125" style="1" customWidth="1"/>
    <col min="9762" max="9762" width="10" style="1" customWidth="1"/>
    <col min="9763" max="9763" width="9.44140625" style="1" customWidth="1"/>
    <col min="9764" max="9764" width="9.33203125" style="1" customWidth="1"/>
    <col min="9765" max="9765" width="7.21875" style="1" bestFit="1" customWidth="1"/>
    <col min="9766" max="9767" width="8.88671875" style="1"/>
    <col min="9768" max="9768" width="4.21875" style="1" customWidth="1"/>
    <col min="9769" max="9769" width="14.44140625" style="1" bestFit="1" customWidth="1"/>
    <col min="9770" max="9770" width="15.33203125" style="1" bestFit="1" customWidth="1"/>
    <col min="9771" max="9984" width="8.88671875" style="1"/>
    <col min="9985" max="9986" width="4.44140625" style="1" customWidth="1"/>
    <col min="9987" max="10015" width="4.109375" style="1" customWidth="1"/>
    <col min="10016" max="10016" width="12.5546875" style="1" customWidth="1"/>
    <col min="10017" max="10017" width="11.33203125" style="1" customWidth="1"/>
    <col min="10018" max="10018" width="10" style="1" customWidth="1"/>
    <col min="10019" max="10019" width="9.44140625" style="1" customWidth="1"/>
    <col min="10020" max="10020" width="9.33203125" style="1" customWidth="1"/>
    <col min="10021" max="10021" width="7.21875" style="1" bestFit="1" customWidth="1"/>
    <col min="10022" max="10023" width="8.88671875" style="1"/>
    <col min="10024" max="10024" width="4.21875" style="1" customWidth="1"/>
    <col min="10025" max="10025" width="14.44140625" style="1" bestFit="1" customWidth="1"/>
    <col min="10026" max="10026" width="15.33203125" style="1" bestFit="1" customWidth="1"/>
    <col min="10027" max="10240" width="8.88671875" style="1"/>
    <col min="10241" max="10242" width="4.44140625" style="1" customWidth="1"/>
    <col min="10243" max="10271" width="4.109375" style="1" customWidth="1"/>
    <col min="10272" max="10272" width="12.5546875" style="1" customWidth="1"/>
    <col min="10273" max="10273" width="11.33203125" style="1" customWidth="1"/>
    <col min="10274" max="10274" width="10" style="1" customWidth="1"/>
    <col min="10275" max="10275" width="9.44140625" style="1" customWidth="1"/>
    <col min="10276" max="10276" width="9.33203125" style="1" customWidth="1"/>
    <col min="10277" max="10277" width="7.21875" style="1" bestFit="1" customWidth="1"/>
    <col min="10278" max="10279" width="8.88671875" style="1"/>
    <col min="10280" max="10280" width="4.21875" style="1" customWidth="1"/>
    <col min="10281" max="10281" width="14.44140625" style="1" bestFit="1" customWidth="1"/>
    <col min="10282" max="10282" width="15.33203125" style="1" bestFit="1" customWidth="1"/>
    <col min="10283" max="10496" width="8.88671875" style="1"/>
    <col min="10497" max="10498" width="4.44140625" style="1" customWidth="1"/>
    <col min="10499" max="10527" width="4.109375" style="1" customWidth="1"/>
    <col min="10528" max="10528" width="12.5546875" style="1" customWidth="1"/>
    <col min="10529" max="10529" width="11.33203125" style="1" customWidth="1"/>
    <col min="10530" max="10530" width="10" style="1" customWidth="1"/>
    <col min="10531" max="10531" width="9.44140625" style="1" customWidth="1"/>
    <col min="10532" max="10532" width="9.33203125" style="1" customWidth="1"/>
    <col min="10533" max="10533" width="7.21875" style="1" bestFit="1" customWidth="1"/>
    <col min="10534" max="10535" width="8.88671875" style="1"/>
    <col min="10536" max="10536" width="4.21875" style="1" customWidth="1"/>
    <col min="10537" max="10537" width="14.44140625" style="1" bestFit="1" customWidth="1"/>
    <col min="10538" max="10538" width="15.33203125" style="1" bestFit="1" customWidth="1"/>
    <col min="10539" max="10752" width="8.88671875" style="1"/>
    <col min="10753" max="10754" width="4.44140625" style="1" customWidth="1"/>
    <col min="10755" max="10783" width="4.109375" style="1" customWidth="1"/>
    <col min="10784" max="10784" width="12.5546875" style="1" customWidth="1"/>
    <col min="10785" max="10785" width="11.33203125" style="1" customWidth="1"/>
    <col min="10786" max="10786" width="10" style="1" customWidth="1"/>
    <col min="10787" max="10787" width="9.44140625" style="1" customWidth="1"/>
    <col min="10788" max="10788" width="9.33203125" style="1" customWidth="1"/>
    <col min="10789" max="10789" width="7.21875" style="1" bestFit="1" customWidth="1"/>
    <col min="10790" max="10791" width="8.88671875" style="1"/>
    <col min="10792" max="10792" width="4.21875" style="1" customWidth="1"/>
    <col min="10793" max="10793" width="14.44140625" style="1" bestFit="1" customWidth="1"/>
    <col min="10794" max="10794" width="15.33203125" style="1" bestFit="1" customWidth="1"/>
    <col min="10795" max="11008" width="8.88671875" style="1"/>
    <col min="11009" max="11010" width="4.44140625" style="1" customWidth="1"/>
    <col min="11011" max="11039" width="4.109375" style="1" customWidth="1"/>
    <col min="11040" max="11040" width="12.5546875" style="1" customWidth="1"/>
    <col min="11041" max="11041" width="11.33203125" style="1" customWidth="1"/>
    <col min="11042" max="11042" width="10" style="1" customWidth="1"/>
    <col min="11043" max="11043" width="9.44140625" style="1" customWidth="1"/>
    <col min="11044" max="11044" width="9.33203125" style="1" customWidth="1"/>
    <col min="11045" max="11045" width="7.21875" style="1" bestFit="1" customWidth="1"/>
    <col min="11046" max="11047" width="8.88671875" style="1"/>
    <col min="11048" max="11048" width="4.21875" style="1" customWidth="1"/>
    <col min="11049" max="11049" width="14.44140625" style="1" bestFit="1" customWidth="1"/>
    <col min="11050" max="11050" width="15.33203125" style="1" bestFit="1" customWidth="1"/>
    <col min="11051" max="11264" width="8.88671875" style="1"/>
    <col min="11265" max="11266" width="4.44140625" style="1" customWidth="1"/>
    <col min="11267" max="11295" width="4.109375" style="1" customWidth="1"/>
    <col min="11296" max="11296" width="12.5546875" style="1" customWidth="1"/>
    <col min="11297" max="11297" width="11.33203125" style="1" customWidth="1"/>
    <col min="11298" max="11298" width="10" style="1" customWidth="1"/>
    <col min="11299" max="11299" width="9.44140625" style="1" customWidth="1"/>
    <col min="11300" max="11300" width="9.33203125" style="1" customWidth="1"/>
    <col min="11301" max="11301" width="7.21875" style="1" bestFit="1" customWidth="1"/>
    <col min="11302" max="11303" width="8.88671875" style="1"/>
    <col min="11304" max="11304" width="4.21875" style="1" customWidth="1"/>
    <col min="11305" max="11305" width="14.44140625" style="1" bestFit="1" customWidth="1"/>
    <col min="11306" max="11306" width="15.33203125" style="1" bestFit="1" customWidth="1"/>
    <col min="11307" max="11520" width="8.88671875" style="1"/>
    <col min="11521" max="11522" width="4.44140625" style="1" customWidth="1"/>
    <col min="11523" max="11551" width="4.109375" style="1" customWidth="1"/>
    <col min="11552" max="11552" width="12.5546875" style="1" customWidth="1"/>
    <col min="11553" max="11553" width="11.33203125" style="1" customWidth="1"/>
    <col min="11554" max="11554" width="10" style="1" customWidth="1"/>
    <col min="11555" max="11555" width="9.44140625" style="1" customWidth="1"/>
    <col min="11556" max="11556" width="9.33203125" style="1" customWidth="1"/>
    <col min="11557" max="11557" width="7.21875" style="1" bestFit="1" customWidth="1"/>
    <col min="11558" max="11559" width="8.88671875" style="1"/>
    <col min="11560" max="11560" width="4.21875" style="1" customWidth="1"/>
    <col min="11561" max="11561" width="14.44140625" style="1" bestFit="1" customWidth="1"/>
    <col min="11562" max="11562" width="15.33203125" style="1" bestFit="1" customWidth="1"/>
    <col min="11563" max="11776" width="8.88671875" style="1"/>
    <col min="11777" max="11778" width="4.44140625" style="1" customWidth="1"/>
    <col min="11779" max="11807" width="4.109375" style="1" customWidth="1"/>
    <col min="11808" max="11808" width="12.5546875" style="1" customWidth="1"/>
    <col min="11809" max="11809" width="11.33203125" style="1" customWidth="1"/>
    <col min="11810" max="11810" width="10" style="1" customWidth="1"/>
    <col min="11811" max="11811" width="9.44140625" style="1" customWidth="1"/>
    <col min="11812" max="11812" width="9.33203125" style="1" customWidth="1"/>
    <col min="11813" max="11813" width="7.21875" style="1" bestFit="1" customWidth="1"/>
    <col min="11814" max="11815" width="8.88671875" style="1"/>
    <col min="11816" max="11816" width="4.21875" style="1" customWidth="1"/>
    <col min="11817" max="11817" width="14.44140625" style="1" bestFit="1" customWidth="1"/>
    <col min="11818" max="11818" width="15.33203125" style="1" bestFit="1" customWidth="1"/>
    <col min="11819" max="12032" width="8.88671875" style="1"/>
    <col min="12033" max="12034" width="4.44140625" style="1" customWidth="1"/>
    <col min="12035" max="12063" width="4.109375" style="1" customWidth="1"/>
    <col min="12064" max="12064" width="12.5546875" style="1" customWidth="1"/>
    <col min="12065" max="12065" width="11.33203125" style="1" customWidth="1"/>
    <col min="12066" max="12066" width="10" style="1" customWidth="1"/>
    <col min="12067" max="12067" width="9.44140625" style="1" customWidth="1"/>
    <col min="12068" max="12068" width="9.33203125" style="1" customWidth="1"/>
    <col min="12069" max="12069" width="7.21875" style="1" bestFit="1" customWidth="1"/>
    <col min="12070" max="12071" width="8.88671875" style="1"/>
    <col min="12072" max="12072" width="4.21875" style="1" customWidth="1"/>
    <col min="12073" max="12073" width="14.44140625" style="1" bestFit="1" customWidth="1"/>
    <col min="12074" max="12074" width="15.33203125" style="1" bestFit="1" customWidth="1"/>
    <col min="12075" max="12288" width="8.88671875" style="1"/>
    <col min="12289" max="12290" width="4.44140625" style="1" customWidth="1"/>
    <col min="12291" max="12319" width="4.109375" style="1" customWidth="1"/>
    <col min="12320" max="12320" width="12.5546875" style="1" customWidth="1"/>
    <col min="12321" max="12321" width="11.33203125" style="1" customWidth="1"/>
    <col min="12322" max="12322" width="10" style="1" customWidth="1"/>
    <col min="12323" max="12323" width="9.44140625" style="1" customWidth="1"/>
    <col min="12324" max="12324" width="9.33203125" style="1" customWidth="1"/>
    <col min="12325" max="12325" width="7.21875" style="1" bestFit="1" customWidth="1"/>
    <col min="12326" max="12327" width="8.88671875" style="1"/>
    <col min="12328" max="12328" width="4.21875" style="1" customWidth="1"/>
    <col min="12329" max="12329" width="14.44140625" style="1" bestFit="1" customWidth="1"/>
    <col min="12330" max="12330" width="15.33203125" style="1" bestFit="1" customWidth="1"/>
    <col min="12331" max="12544" width="8.88671875" style="1"/>
    <col min="12545" max="12546" width="4.44140625" style="1" customWidth="1"/>
    <col min="12547" max="12575" width="4.109375" style="1" customWidth="1"/>
    <col min="12576" max="12576" width="12.5546875" style="1" customWidth="1"/>
    <col min="12577" max="12577" width="11.33203125" style="1" customWidth="1"/>
    <col min="12578" max="12578" width="10" style="1" customWidth="1"/>
    <col min="12579" max="12579" width="9.44140625" style="1" customWidth="1"/>
    <col min="12580" max="12580" width="9.33203125" style="1" customWidth="1"/>
    <col min="12581" max="12581" width="7.21875" style="1" bestFit="1" customWidth="1"/>
    <col min="12582" max="12583" width="8.88671875" style="1"/>
    <col min="12584" max="12584" width="4.21875" style="1" customWidth="1"/>
    <col min="12585" max="12585" width="14.44140625" style="1" bestFit="1" customWidth="1"/>
    <col min="12586" max="12586" width="15.33203125" style="1" bestFit="1" customWidth="1"/>
    <col min="12587" max="12800" width="8.88671875" style="1"/>
    <col min="12801" max="12802" width="4.44140625" style="1" customWidth="1"/>
    <col min="12803" max="12831" width="4.109375" style="1" customWidth="1"/>
    <col min="12832" max="12832" width="12.5546875" style="1" customWidth="1"/>
    <col min="12833" max="12833" width="11.33203125" style="1" customWidth="1"/>
    <col min="12834" max="12834" width="10" style="1" customWidth="1"/>
    <col min="12835" max="12835" width="9.44140625" style="1" customWidth="1"/>
    <col min="12836" max="12836" width="9.33203125" style="1" customWidth="1"/>
    <col min="12837" max="12837" width="7.21875" style="1" bestFit="1" customWidth="1"/>
    <col min="12838" max="12839" width="8.88671875" style="1"/>
    <col min="12840" max="12840" width="4.21875" style="1" customWidth="1"/>
    <col min="12841" max="12841" width="14.44140625" style="1" bestFit="1" customWidth="1"/>
    <col min="12842" max="12842" width="15.33203125" style="1" bestFit="1" customWidth="1"/>
    <col min="12843" max="13056" width="8.88671875" style="1"/>
    <col min="13057" max="13058" width="4.44140625" style="1" customWidth="1"/>
    <col min="13059" max="13087" width="4.109375" style="1" customWidth="1"/>
    <col min="13088" max="13088" width="12.5546875" style="1" customWidth="1"/>
    <col min="13089" max="13089" width="11.33203125" style="1" customWidth="1"/>
    <col min="13090" max="13090" width="10" style="1" customWidth="1"/>
    <col min="13091" max="13091" width="9.44140625" style="1" customWidth="1"/>
    <col min="13092" max="13092" width="9.33203125" style="1" customWidth="1"/>
    <col min="13093" max="13093" width="7.21875" style="1" bestFit="1" customWidth="1"/>
    <col min="13094" max="13095" width="8.88671875" style="1"/>
    <col min="13096" max="13096" width="4.21875" style="1" customWidth="1"/>
    <col min="13097" max="13097" width="14.44140625" style="1" bestFit="1" customWidth="1"/>
    <col min="13098" max="13098" width="15.33203125" style="1" bestFit="1" customWidth="1"/>
    <col min="13099" max="13312" width="8.88671875" style="1"/>
    <col min="13313" max="13314" width="4.44140625" style="1" customWidth="1"/>
    <col min="13315" max="13343" width="4.109375" style="1" customWidth="1"/>
    <col min="13344" max="13344" width="12.5546875" style="1" customWidth="1"/>
    <col min="13345" max="13345" width="11.33203125" style="1" customWidth="1"/>
    <col min="13346" max="13346" width="10" style="1" customWidth="1"/>
    <col min="13347" max="13347" width="9.44140625" style="1" customWidth="1"/>
    <col min="13348" max="13348" width="9.33203125" style="1" customWidth="1"/>
    <col min="13349" max="13349" width="7.21875" style="1" bestFit="1" customWidth="1"/>
    <col min="13350" max="13351" width="8.88671875" style="1"/>
    <col min="13352" max="13352" width="4.21875" style="1" customWidth="1"/>
    <col min="13353" max="13353" width="14.44140625" style="1" bestFit="1" customWidth="1"/>
    <col min="13354" max="13354" width="15.33203125" style="1" bestFit="1" customWidth="1"/>
    <col min="13355" max="13568" width="8.88671875" style="1"/>
    <col min="13569" max="13570" width="4.44140625" style="1" customWidth="1"/>
    <col min="13571" max="13599" width="4.109375" style="1" customWidth="1"/>
    <col min="13600" max="13600" width="12.5546875" style="1" customWidth="1"/>
    <col min="13601" max="13601" width="11.33203125" style="1" customWidth="1"/>
    <col min="13602" max="13602" width="10" style="1" customWidth="1"/>
    <col min="13603" max="13603" width="9.44140625" style="1" customWidth="1"/>
    <col min="13604" max="13604" width="9.33203125" style="1" customWidth="1"/>
    <col min="13605" max="13605" width="7.21875" style="1" bestFit="1" customWidth="1"/>
    <col min="13606" max="13607" width="8.88671875" style="1"/>
    <col min="13608" max="13608" width="4.21875" style="1" customWidth="1"/>
    <col min="13609" max="13609" width="14.44140625" style="1" bestFit="1" customWidth="1"/>
    <col min="13610" max="13610" width="15.33203125" style="1" bestFit="1" customWidth="1"/>
    <col min="13611" max="13824" width="8.88671875" style="1"/>
    <col min="13825" max="13826" width="4.44140625" style="1" customWidth="1"/>
    <col min="13827" max="13855" width="4.109375" style="1" customWidth="1"/>
    <col min="13856" max="13856" width="12.5546875" style="1" customWidth="1"/>
    <col min="13857" max="13857" width="11.33203125" style="1" customWidth="1"/>
    <col min="13858" max="13858" width="10" style="1" customWidth="1"/>
    <col min="13859" max="13859" width="9.44140625" style="1" customWidth="1"/>
    <col min="13860" max="13860" width="9.33203125" style="1" customWidth="1"/>
    <col min="13861" max="13861" width="7.21875" style="1" bestFit="1" customWidth="1"/>
    <col min="13862" max="13863" width="8.88671875" style="1"/>
    <col min="13864" max="13864" width="4.21875" style="1" customWidth="1"/>
    <col min="13865" max="13865" width="14.44140625" style="1" bestFit="1" customWidth="1"/>
    <col min="13866" max="13866" width="15.33203125" style="1" bestFit="1" customWidth="1"/>
    <col min="13867" max="14080" width="8.88671875" style="1"/>
    <col min="14081" max="14082" width="4.44140625" style="1" customWidth="1"/>
    <col min="14083" max="14111" width="4.109375" style="1" customWidth="1"/>
    <col min="14112" max="14112" width="12.5546875" style="1" customWidth="1"/>
    <col min="14113" max="14113" width="11.33203125" style="1" customWidth="1"/>
    <col min="14114" max="14114" width="10" style="1" customWidth="1"/>
    <col min="14115" max="14115" width="9.44140625" style="1" customWidth="1"/>
    <col min="14116" max="14116" width="9.33203125" style="1" customWidth="1"/>
    <col min="14117" max="14117" width="7.21875" style="1" bestFit="1" customWidth="1"/>
    <col min="14118" max="14119" width="8.88671875" style="1"/>
    <col min="14120" max="14120" width="4.21875" style="1" customWidth="1"/>
    <col min="14121" max="14121" width="14.44140625" style="1" bestFit="1" customWidth="1"/>
    <col min="14122" max="14122" width="15.33203125" style="1" bestFit="1" customWidth="1"/>
    <col min="14123" max="14336" width="8.88671875" style="1"/>
    <col min="14337" max="14338" width="4.44140625" style="1" customWidth="1"/>
    <col min="14339" max="14367" width="4.109375" style="1" customWidth="1"/>
    <col min="14368" max="14368" width="12.5546875" style="1" customWidth="1"/>
    <col min="14369" max="14369" width="11.33203125" style="1" customWidth="1"/>
    <col min="14370" max="14370" width="10" style="1" customWidth="1"/>
    <col min="14371" max="14371" width="9.44140625" style="1" customWidth="1"/>
    <col min="14372" max="14372" width="9.33203125" style="1" customWidth="1"/>
    <col min="14373" max="14373" width="7.21875" style="1" bestFit="1" customWidth="1"/>
    <col min="14374" max="14375" width="8.88671875" style="1"/>
    <col min="14376" max="14376" width="4.21875" style="1" customWidth="1"/>
    <col min="14377" max="14377" width="14.44140625" style="1" bestFit="1" customWidth="1"/>
    <col min="14378" max="14378" width="15.33203125" style="1" bestFit="1" customWidth="1"/>
    <col min="14379" max="14592" width="8.88671875" style="1"/>
    <col min="14593" max="14594" width="4.44140625" style="1" customWidth="1"/>
    <col min="14595" max="14623" width="4.109375" style="1" customWidth="1"/>
    <col min="14624" max="14624" width="12.5546875" style="1" customWidth="1"/>
    <col min="14625" max="14625" width="11.33203125" style="1" customWidth="1"/>
    <col min="14626" max="14626" width="10" style="1" customWidth="1"/>
    <col min="14627" max="14627" width="9.44140625" style="1" customWidth="1"/>
    <col min="14628" max="14628" width="9.33203125" style="1" customWidth="1"/>
    <col min="14629" max="14629" width="7.21875" style="1" bestFit="1" customWidth="1"/>
    <col min="14630" max="14631" width="8.88671875" style="1"/>
    <col min="14632" max="14632" width="4.21875" style="1" customWidth="1"/>
    <col min="14633" max="14633" width="14.44140625" style="1" bestFit="1" customWidth="1"/>
    <col min="14634" max="14634" width="15.33203125" style="1" bestFit="1" customWidth="1"/>
    <col min="14635" max="14848" width="8.88671875" style="1"/>
    <col min="14849" max="14850" width="4.44140625" style="1" customWidth="1"/>
    <col min="14851" max="14879" width="4.109375" style="1" customWidth="1"/>
    <col min="14880" max="14880" width="12.5546875" style="1" customWidth="1"/>
    <col min="14881" max="14881" width="11.33203125" style="1" customWidth="1"/>
    <col min="14882" max="14882" width="10" style="1" customWidth="1"/>
    <col min="14883" max="14883" width="9.44140625" style="1" customWidth="1"/>
    <col min="14884" max="14884" width="9.33203125" style="1" customWidth="1"/>
    <col min="14885" max="14885" width="7.21875" style="1" bestFit="1" customWidth="1"/>
    <col min="14886" max="14887" width="8.88671875" style="1"/>
    <col min="14888" max="14888" width="4.21875" style="1" customWidth="1"/>
    <col min="14889" max="14889" width="14.44140625" style="1" bestFit="1" customWidth="1"/>
    <col min="14890" max="14890" width="15.33203125" style="1" bestFit="1" customWidth="1"/>
    <col min="14891" max="15104" width="8.88671875" style="1"/>
    <col min="15105" max="15106" width="4.44140625" style="1" customWidth="1"/>
    <col min="15107" max="15135" width="4.109375" style="1" customWidth="1"/>
    <col min="15136" max="15136" width="12.5546875" style="1" customWidth="1"/>
    <col min="15137" max="15137" width="11.33203125" style="1" customWidth="1"/>
    <col min="15138" max="15138" width="10" style="1" customWidth="1"/>
    <col min="15139" max="15139" width="9.44140625" style="1" customWidth="1"/>
    <col min="15140" max="15140" width="9.33203125" style="1" customWidth="1"/>
    <col min="15141" max="15141" width="7.21875" style="1" bestFit="1" customWidth="1"/>
    <col min="15142" max="15143" width="8.88671875" style="1"/>
    <col min="15144" max="15144" width="4.21875" style="1" customWidth="1"/>
    <col min="15145" max="15145" width="14.44140625" style="1" bestFit="1" customWidth="1"/>
    <col min="15146" max="15146" width="15.33203125" style="1" bestFit="1" customWidth="1"/>
    <col min="15147" max="15360" width="8.88671875" style="1"/>
    <col min="15361" max="15362" width="4.44140625" style="1" customWidth="1"/>
    <col min="15363" max="15391" width="4.109375" style="1" customWidth="1"/>
    <col min="15392" max="15392" width="12.5546875" style="1" customWidth="1"/>
    <col min="15393" max="15393" width="11.33203125" style="1" customWidth="1"/>
    <col min="15394" max="15394" width="10" style="1" customWidth="1"/>
    <col min="15395" max="15395" width="9.44140625" style="1" customWidth="1"/>
    <col min="15396" max="15396" width="9.33203125" style="1" customWidth="1"/>
    <col min="15397" max="15397" width="7.21875" style="1" bestFit="1" customWidth="1"/>
    <col min="15398" max="15399" width="8.88671875" style="1"/>
    <col min="15400" max="15400" width="4.21875" style="1" customWidth="1"/>
    <col min="15401" max="15401" width="14.44140625" style="1" bestFit="1" customWidth="1"/>
    <col min="15402" max="15402" width="15.33203125" style="1" bestFit="1" customWidth="1"/>
    <col min="15403" max="15616" width="8.88671875" style="1"/>
    <col min="15617" max="15618" width="4.44140625" style="1" customWidth="1"/>
    <col min="15619" max="15647" width="4.109375" style="1" customWidth="1"/>
    <col min="15648" max="15648" width="12.5546875" style="1" customWidth="1"/>
    <col min="15649" max="15649" width="11.33203125" style="1" customWidth="1"/>
    <col min="15650" max="15650" width="10" style="1" customWidth="1"/>
    <col min="15651" max="15651" width="9.44140625" style="1" customWidth="1"/>
    <col min="15652" max="15652" width="9.33203125" style="1" customWidth="1"/>
    <col min="15653" max="15653" width="7.21875" style="1" bestFit="1" customWidth="1"/>
    <col min="15654" max="15655" width="8.88671875" style="1"/>
    <col min="15656" max="15656" width="4.21875" style="1" customWidth="1"/>
    <col min="15657" max="15657" width="14.44140625" style="1" bestFit="1" customWidth="1"/>
    <col min="15658" max="15658" width="15.33203125" style="1" bestFit="1" customWidth="1"/>
    <col min="15659" max="15872" width="8.88671875" style="1"/>
    <col min="15873" max="15874" width="4.44140625" style="1" customWidth="1"/>
    <col min="15875" max="15903" width="4.109375" style="1" customWidth="1"/>
    <col min="15904" max="15904" width="12.5546875" style="1" customWidth="1"/>
    <col min="15905" max="15905" width="11.33203125" style="1" customWidth="1"/>
    <col min="15906" max="15906" width="10" style="1" customWidth="1"/>
    <col min="15907" max="15907" width="9.44140625" style="1" customWidth="1"/>
    <col min="15908" max="15908" width="9.33203125" style="1" customWidth="1"/>
    <col min="15909" max="15909" width="7.21875" style="1" bestFit="1" customWidth="1"/>
    <col min="15910" max="15911" width="8.88671875" style="1"/>
    <col min="15912" max="15912" width="4.21875" style="1" customWidth="1"/>
    <col min="15913" max="15913" width="14.44140625" style="1" bestFit="1" customWidth="1"/>
    <col min="15914" max="15914" width="15.33203125" style="1" bestFit="1" customWidth="1"/>
    <col min="15915" max="16128" width="8.88671875" style="1"/>
    <col min="16129" max="16130" width="4.44140625" style="1" customWidth="1"/>
    <col min="16131" max="16159" width="4.109375" style="1" customWidth="1"/>
    <col min="16160" max="16160" width="12.5546875" style="1" customWidth="1"/>
    <col min="16161" max="16161" width="11.33203125" style="1" customWidth="1"/>
    <col min="16162" max="16162" width="10" style="1" customWidth="1"/>
    <col min="16163" max="16163" width="9.44140625" style="1" customWidth="1"/>
    <col min="16164" max="16164" width="9.33203125" style="1" customWidth="1"/>
    <col min="16165" max="16165" width="7.21875" style="1" bestFit="1" customWidth="1"/>
    <col min="16166" max="16167" width="8.88671875" style="1"/>
    <col min="16168" max="16168" width="4.21875" style="1" customWidth="1"/>
    <col min="16169" max="16169" width="14.44140625" style="1" bestFit="1" customWidth="1"/>
    <col min="16170" max="16170" width="15.33203125" style="1" bestFit="1" customWidth="1"/>
    <col min="16171" max="16384" width="8.88671875" style="1"/>
  </cols>
  <sheetData>
    <row r="1" spans="1:42" ht="27.75" customHeight="1">
      <c r="A1" s="1627" t="s">
        <v>1490</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074"/>
      <c r="AF1" s="1074"/>
      <c r="AG1" s="1074"/>
      <c r="AH1" s="1074"/>
      <c r="AI1" s="1074"/>
      <c r="AJ1" s="1074"/>
      <c r="AK1" s="1074"/>
    </row>
    <row r="2" spans="1:42" ht="6" customHeight="1"/>
    <row r="3" spans="1:42" ht="19.5" customHeight="1">
      <c r="A3" s="1541" t="s">
        <v>1491</v>
      </c>
      <c r="B3" s="1541"/>
      <c r="C3" s="1541"/>
      <c r="D3" s="1541"/>
      <c r="E3" s="1541"/>
      <c r="F3" s="1153" t="str">
        <f ca="1">덩굴단3!C3</f>
        <v>양구군 국토정중앙면 야촌리 산19번지외 13필지</v>
      </c>
      <c r="G3" s="1153"/>
      <c r="H3" s="1153"/>
      <c r="I3" s="1153"/>
      <c r="J3" s="1153"/>
      <c r="K3" s="1153"/>
      <c r="L3" s="1153"/>
      <c r="M3" s="1153"/>
      <c r="N3" s="1153"/>
      <c r="O3" s="1153"/>
      <c r="P3" s="1153"/>
      <c r="Q3" s="113"/>
      <c r="R3" s="113"/>
      <c r="S3" s="1541" t="s">
        <v>1492</v>
      </c>
      <c r="T3" s="1541"/>
      <c r="U3" s="1541"/>
      <c r="V3" s="1075" t="s">
        <v>1493</v>
      </c>
      <c r="W3" s="1628" t="s">
        <v>1494</v>
      </c>
      <c r="X3" s="1628"/>
      <c r="AD3" s="113"/>
      <c r="AE3" s="113"/>
      <c r="AF3" s="1076" t="s">
        <v>1495</v>
      </c>
      <c r="AG3" s="1077">
        <f ca="1">F5</f>
        <v>21.480000000000004</v>
      </c>
      <c r="AH3" s="113"/>
      <c r="AI3" s="113"/>
    </row>
    <row r="4" spans="1:42" ht="19.5" customHeight="1">
      <c r="A4" s="1541" t="s">
        <v>1496</v>
      </c>
      <c r="B4" s="1541"/>
      <c r="C4" s="1541"/>
      <c r="D4" s="1541"/>
      <c r="E4" s="1541"/>
      <c r="F4" s="1629" t="str">
        <f ca="1">덩굴단3!D1</f>
        <v>1-0-3-0</v>
      </c>
      <c r="G4" s="1629"/>
      <c r="H4" s="1629"/>
      <c r="I4" s="1629"/>
      <c r="J4" s="1629"/>
      <c r="K4" s="1541" t="s">
        <v>1497</v>
      </c>
      <c r="L4" s="1541"/>
      <c r="M4" s="1541"/>
      <c r="N4" s="1630" t="s">
        <v>1498</v>
      </c>
      <c r="O4" s="1630"/>
      <c r="P4" s="1630"/>
      <c r="R4" s="113"/>
      <c r="S4" s="1541" t="s">
        <v>1499</v>
      </c>
      <c r="T4" s="1541"/>
      <c r="U4" s="1541"/>
      <c r="V4" s="1075" t="s">
        <v>1493</v>
      </c>
      <c r="W4" s="1541">
        <f>AI6</f>
        <v>18</v>
      </c>
      <c r="X4" s="1541"/>
      <c r="AF4" s="1078" t="s">
        <v>482</v>
      </c>
      <c r="AG4" s="1079">
        <f>SUM(D24,G24,J24,M24,P24,S24,V24,Y24,AB24,D36,G36,J36,M36,P36,S36,V36,Y36,AB36,D49,G49,J49,M49,P49,S49,V49,Y49,AB49,D61,G61,J61,M61,P61,S61,V61,Y61,AB61)</f>
        <v>0.11000000000000003</v>
      </c>
      <c r="AH4" s="1075"/>
    </row>
    <row r="5" spans="1:42" ht="19.5" customHeight="1">
      <c r="A5" s="1541" t="s">
        <v>1500</v>
      </c>
      <c r="B5" s="1541"/>
      <c r="C5" s="1541"/>
      <c r="D5" s="1541"/>
      <c r="E5" s="1541"/>
      <c r="F5" s="1625">
        <f ca="1">덩굴단3!K3</f>
        <v>21.480000000000004</v>
      </c>
      <c r="G5" s="1625"/>
      <c r="H5" s="113" t="s">
        <v>4</v>
      </c>
      <c r="J5" s="1626"/>
      <c r="K5" s="1626"/>
      <c r="L5" s="1626"/>
      <c r="M5" s="1626"/>
      <c r="N5" s="1625"/>
      <c r="O5" s="1625"/>
      <c r="P5" s="113"/>
      <c r="S5" s="1541"/>
      <c r="T5" s="1541"/>
      <c r="U5" s="1541"/>
      <c r="V5" s="1075"/>
      <c r="W5" s="1075"/>
      <c r="X5" s="1541"/>
      <c r="Y5" s="1541"/>
      <c r="Z5" s="1541"/>
      <c r="AA5" s="1541"/>
      <c r="AD5" s="113"/>
      <c r="AE5" s="113"/>
      <c r="AF5" s="1076" t="s">
        <v>1501</v>
      </c>
      <c r="AG5" s="1080">
        <f ca="1">AG6*AG3</f>
        <v>5069.2800000000007</v>
      </c>
      <c r="AH5" s="1075"/>
      <c r="AI5" s="1541"/>
      <c r="AJ5" s="1541"/>
      <c r="AK5" s="1541"/>
    </row>
    <row r="6" spans="1:42" ht="19.5" customHeight="1">
      <c r="A6" s="113"/>
      <c r="B6" s="113"/>
      <c r="C6" s="113"/>
      <c r="D6" s="113"/>
      <c r="E6" s="113"/>
      <c r="J6" s="113"/>
      <c r="K6" s="113"/>
      <c r="L6" s="113"/>
      <c r="M6" s="113"/>
      <c r="T6" s="1075"/>
      <c r="U6" s="1075"/>
      <c r="V6" s="1075"/>
      <c r="W6" s="1075"/>
      <c r="X6" s="1541"/>
      <c r="Y6" s="1541"/>
      <c r="Z6" s="1541"/>
      <c r="AA6" s="1541"/>
      <c r="AF6" s="1078" t="s">
        <v>477</v>
      </c>
      <c r="AG6" s="1081">
        <f>V10</f>
        <v>236</v>
      </c>
      <c r="AH6" s="1075" t="s">
        <v>1502</v>
      </c>
      <c r="AI6" s="1075">
        <f>COUNT(D24,G24,J24,M24,P24,S24,V24,Y24,AB24,D36,G36,J36,M36,P36,S36,V36,Y36,AB36)</f>
        <v>18</v>
      </c>
      <c r="AJ6" s="1075"/>
      <c r="AK6" s="1082" t="e">
        <f ca="1">ROUD(AJ6/$AG$4,0)</f>
        <v>#NAME?</v>
      </c>
    </row>
    <row r="7" spans="1:42" ht="5.0999999999999996" customHeight="1" thickBot="1">
      <c r="AF7" s="1082"/>
      <c r="AI7" s="1075"/>
    </row>
    <row r="8" spans="1:42" s="1087" customFormat="1" ht="22.5" customHeight="1">
      <c r="A8" s="1596" t="s">
        <v>509</v>
      </c>
      <c r="B8" s="1597"/>
      <c r="C8" s="1598"/>
      <c r="D8" s="1598"/>
      <c r="E8" s="1598"/>
      <c r="F8" s="1600" t="s">
        <v>1503</v>
      </c>
      <c r="G8" s="1600"/>
      <c r="H8" s="1600"/>
      <c r="I8" s="1600"/>
      <c r="J8" s="1600"/>
      <c r="K8" s="1600"/>
      <c r="L8" s="1600"/>
      <c r="M8" s="1600"/>
      <c r="N8" s="1602" t="s">
        <v>1504</v>
      </c>
      <c r="O8" s="1602"/>
      <c r="P8" s="1602"/>
      <c r="Q8" s="1602"/>
      <c r="R8" s="1602"/>
      <c r="S8" s="1602"/>
      <c r="T8" s="1602"/>
      <c r="U8" s="1602"/>
      <c r="V8" s="1600" t="s">
        <v>1505</v>
      </c>
      <c r="W8" s="1600"/>
      <c r="X8" s="1600"/>
      <c r="Y8" s="1600"/>
      <c r="Z8" s="1600"/>
      <c r="AA8" s="1600"/>
      <c r="AB8" s="1600"/>
      <c r="AC8" s="1604"/>
      <c r="AD8" s="1605"/>
      <c r="AE8" s="1083"/>
      <c r="AF8" s="1084" t="s">
        <v>1506</v>
      </c>
      <c r="AG8" s="1085">
        <f>AI8/AJ8</f>
        <v>24.5</v>
      </c>
      <c r="AH8" s="1083" t="s">
        <v>1507</v>
      </c>
      <c r="AI8" s="1086">
        <f>SUM(D25,G25,J25,M25,P25,S25,V25,Y25,AB25,D37,G37,J37,M37,P37,S37,V37,Y37,AB37)</f>
        <v>49</v>
      </c>
      <c r="AJ8" s="1083">
        <f>COUNTA(D25,G25,J25,M25,P25,S25,V25,Y25,AB25,D37,G37,J37,M37,P37,S37,V37,Y37,AB37)</f>
        <v>2</v>
      </c>
      <c r="AK8" s="1083"/>
      <c r="AN8" s="1088">
        <v>1</v>
      </c>
      <c r="AO8" s="1089">
        <f>D27</f>
        <v>290470</v>
      </c>
      <c r="AP8" s="1089">
        <f>G27</f>
        <v>290305</v>
      </c>
    </row>
    <row r="9" spans="1:42" s="1087" customFormat="1" ht="27" customHeight="1">
      <c r="A9" s="1588"/>
      <c r="B9" s="1536"/>
      <c r="C9" s="1599"/>
      <c r="D9" s="1599"/>
      <c r="E9" s="1599"/>
      <c r="F9" s="1601"/>
      <c r="G9" s="1601"/>
      <c r="H9" s="1601"/>
      <c r="I9" s="1601"/>
      <c r="J9" s="1601"/>
      <c r="K9" s="1601"/>
      <c r="L9" s="1601"/>
      <c r="M9" s="1601"/>
      <c r="N9" s="1603"/>
      <c r="O9" s="1603"/>
      <c r="P9" s="1603"/>
      <c r="Q9" s="1603"/>
      <c r="R9" s="1603"/>
      <c r="S9" s="1603"/>
      <c r="T9" s="1603"/>
      <c r="U9" s="1603"/>
      <c r="V9" s="1601"/>
      <c r="W9" s="1601"/>
      <c r="X9" s="1601"/>
      <c r="Y9" s="1601"/>
      <c r="Z9" s="1601"/>
      <c r="AA9" s="1601"/>
      <c r="AB9" s="1601"/>
      <c r="AC9" s="1606"/>
      <c r="AD9" s="1607"/>
      <c r="AE9" s="113"/>
      <c r="AF9" s="1076" t="s">
        <v>1508</v>
      </c>
      <c r="AG9" s="1076">
        <v>0</v>
      </c>
      <c r="AH9" s="1608" t="s">
        <v>1509</v>
      </c>
      <c r="AI9" s="1609"/>
      <c r="AJ9" s="1609"/>
      <c r="AK9" s="1609"/>
      <c r="AL9" s="1609"/>
      <c r="AM9" s="1609"/>
      <c r="AN9" s="1088">
        <v>2</v>
      </c>
      <c r="AO9" s="1089">
        <f>G27</f>
        <v>290305</v>
      </c>
      <c r="AP9" s="1089">
        <f>G28</f>
        <v>614534</v>
      </c>
    </row>
    <row r="10" spans="1:42" s="1087" customFormat="1" ht="20.100000000000001" customHeight="1">
      <c r="A10" s="1610" t="s">
        <v>1510</v>
      </c>
      <c r="B10" s="1611"/>
      <c r="C10" s="1535" t="s">
        <v>1511</v>
      </c>
      <c r="D10" s="1574"/>
      <c r="E10" s="1536"/>
      <c r="F10" s="1535">
        <f>SUM(D29,G29,J29,M29,P29,S29,V29,Y29,AB29,D41,G41,J41,M41,P41,S41,V41,Y41,AB41,D54,G54,J54,M54,P54,S54,V54,Y54,AB54,D66,G66,J66,M66,P66,S66,V66,Y66,AB66)</f>
        <v>26</v>
      </c>
      <c r="G10" s="1574"/>
      <c r="H10" s="1574"/>
      <c r="I10" s="1574"/>
      <c r="J10" s="1574"/>
      <c r="K10" s="1574"/>
      <c r="L10" s="1574"/>
      <c r="M10" s="1536"/>
      <c r="N10" s="1616">
        <f>AG4</f>
        <v>0.11000000000000003</v>
      </c>
      <c r="O10" s="1617"/>
      <c r="P10" s="1617"/>
      <c r="Q10" s="1617"/>
      <c r="R10" s="1617"/>
      <c r="S10" s="1617"/>
      <c r="T10" s="1617"/>
      <c r="U10" s="1618"/>
      <c r="V10" s="1535">
        <f>INT(F10/N10)</f>
        <v>236</v>
      </c>
      <c r="W10" s="1574"/>
      <c r="X10" s="1574"/>
      <c r="Y10" s="1574"/>
      <c r="Z10" s="1574"/>
      <c r="AA10" s="1574"/>
      <c r="AB10" s="1574"/>
      <c r="AC10" s="1574"/>
      <c r="AD10" s="1575"/>
      <c r="AE10" s="1090"/>
      <c r="AF10" s="1091"/>
      <c r="AG10" s="1090"/>
      <c r="AH10" s="1090"/>
      <c r="AI10" s="1090"/>
      <c r="AJ10" s="1091"/>
      <c r="AK10" s="1090"/>
      <c r="AN10" s="1088">
        <v>3</v>
      </c>
      <c r="AO10" s="1089">
        <f>J27</f>
        <v>290398</v>
      </c>
      <c r="AP10" s="1089">
        <f>J28</f>
        <v>614578</v>
      </c>
    </row>
    <row r="11" spans="1:42" s="1087" customFormat="1" ht="20.100000000000001" customHeight="1">
      <c r="A11" s="1612"/>
      <c r="B11" s="1613"/>
      <c r="C11" s="1535" t="s">
        <v>1512</v>
      </c>
      <c r="D11" s="1574"/>
      <c r="E11" s="1536"/>
      <c r="F11" s="1535">
        <f>SUM(D30,G30,J30,M30,P30,S30,V30,Y30,AB30,D42,G42,J42,M42,P42,S42,V42,Y42,AB42,D55,G55,J55,M55,P55,S55,V55,Y55,AB55,D67,G67,J67,M67,P67,S67,V67,Y67,AB67)</f>
        <v>9</v>
      </c>
      <c r="G11" s="1574"/>
      <c r="H11" s="1574"/>
      <c r="I11" s="1574"/>
      <c r="J11" s="1574"/>
      <c r="K11" s="1574"/>
      <c r="L11" s="1574"/>
      <c r="M11" s="1536"/>
      <c r="N11" s="1619"/>
      <c r="O11" s="1620"/>
      <c r="P11" s="1620"/>
      <c r="Q11" s="1620"/>
      <c r="R11" s="1620"/>
      <c r="S11" s="1620"/>
      <c r="T11" s="1620"/>
      <c r="U11" s="1621"/>
      <c r="V11" s="1535">
        <f>INT(F11/N10)</f>
        <v>81</v>
      </c>
      <c r="W11" s="1574"/>
      <c r="X11" s="1574"/>
      <c r="Y11" s="1574"/>
      <c r="Z11" s="1574"/>
      <c r="AA11" s="1574"/>
      <c r="AB11" s="1574"/>
      <c r="AC11" s="1574"/>
      <c r="AD11" s="1575"/>
      <c r="AE11" s="1092"/>
      <c r="AF11" s="1092"/>
      <c r="AG11" s="1092"/>
      <c r="AH11" s="1092"/>
      <c r="AI11" s="1092"/>
      <c r="AJ11" s="1092" t="str">
        <f t="shared" ref="AJ11:AJ19" si="0">IF(SUM(C11,G11,K11,O11,S11,W11,AA11,AF11)=0,"",SUM(C11,G11,K11,O11,S11,W11,AA11,AF11))</f>
        <v/>
      </c>
      <c r="AK11" s="1092" t="str">
        <f t="shared" ref="AK11:AK19" si="1">IF(SUM(E11,I11,M11,Q11,U11,O11,AD11,AH11)=0,"",SUM(E11,I11,M11,Q11,U11,O11,AD11,AH11))</f>
        <v/>
      </c>
      <c r="AN11" s="1088">
        <v>4</v>
      </c>
      <c r="AO11" s="1089">
        <f>M27</f>
        <v>290333</v>
      </c>
      <c r="AP11" s="1089">
        <f>M28</f>
        <v>614656</v>
      </c>
    </row>
    <row r="12" spans="1:42" s="1087" customFormat="1" ht="20.100000000000001" customHeight="1">
      <c r="A12" s="1612"/>
      <c r="B12" s="1613"/>
      <c r="C12" s="1535" t="s">
        <v>1513</v>
      </c>
      <c r="D12" s="1574"/>
      <c r="E12" s="1536"/>
      <c r="F12" s="1535">
        <f>SUM(D31,G31,J31,M31,P31,S31,V31,Y31,AB31,D43,G43,J43,M43,P43,S43,V43,Y43,AB43,D56,G56,J56,M56,P56,S56,V56,Y56,AB56,D68,G68,J68,M68,P68,S68,V68,Y68,AB68)</f>
        <v>0</v>
      </c>
      <c r="G12" s="1574"/>
      <c r="H12" s="1574"/>
      <c r="I12" s="1574"/>
      <c r="J12" s="1574"/>
      <c r="K12" s="1574"/>
      <c r="L12" s="1574"/>
      <c r="M12" s="1536"/>
      <c r="N12" s="1619"/>
      <c r="O12" s="1620"/>
      <c r="P12" s="1620"/>
      <c r="Q12" s="1620"/>
      <c r="R12" s="1620"/>
      <c r="S12" s="1620"/>
      <c r="T12" s="1620"/>
      <c r="U12" s="1621"/>
      <c r="V12" s="1535">
        <f>INT(F12/N10)</f>
        <v>0</v>
      </c>
      <c r="W12" s="1574"/>
      <c r="X12" s="1574"/>
      <c r="Y12" s="1574"/>
      <c r="Z12" s="1574"/>
      <c r="AA12" s="1574"/>
      <c r="AB12" s="1574"/>
      <c r="AC12" s="1574"/>
      <c r="AD12" s="1575"/>
      <c r="AE12" s="1092"/>
      <c r="AF12" s="1092"/>
      <c r="AG12" s="1092"/>
      <c r="AH12" s="1092"/>
      <c r="AI12" s="1092"/>
      <c r="AJ12" s="1092"/>
      <c r="AK12" s="1092"/>
      <c r="AN12" s="1088"/>
      <c r="AO12" s="1089"/>
      <c r="AP12" s="1089"/>
    </row>
    <row r="13" spans="1:42" s="1087" customFormat="1" ht="20.100000000000001" customHeight="1">
      <c r="A13" s="1614"/>
      <c r="B13" s="1615"/>
      <c r="C13" s="1535" t="s">
        <v>155</v>
      </c>
      <c r="D13" s="1574"/>
      <c r="E13" s="1536"/>
      <c r="F13" s="1535">
        <f>SUM(F10:M12)</f>
        <v>35</v>
      </c>
      <c r="G13" s="1574"/>
      <c r="H13" s="1574"/>
      <c r="I13" s="1574"/>
      <c r="J13" s="1574"/>
      <c r="K13" s="1574"/>
      <c r="L13" s="1574"/>
      <c r="M13" s="1536"/>
      <c r="N13" s="1622"/>
      <c r="O13" s="1623"/>
      <c r="P13" s="1623"/>
      <c r="Q13" s="1623"/>
      <c r="R13" s="1623"/>
      <c r="S13" s="1623"/>
      <c r="T13" s="1623"/>
      <c r="U13" s="1624"/>
      <c r="V13" s="1535">
        <f>SUM(V10:AD12)</f>
        <v>317</v>
      </c>
      <c r="W13" s="1574"/>
      <c r="X13" s="1574"/>
      <c r="Y13" s="1574"/>
      <c r="Z13" s="1574"/>
      <c r="AA13" s="1574"/>
      <c r="AB13" s="1574"/>
      <c r="AC13" s="1574"/>
      <c r="AD13" s="1575"/>
      <c r="AE13" s="1092"/>
      <c r="AF13" s="1092"/>
      <c r="AG13" s="1092"/>
      <c r="AH13" s="1092"/>
      <c r="AI13" s="1092"/>
      <c r="AJ13" s="1092" t="str">
        <f t="shared" si="0"/>
        <v/>
      </c>
      <c r="AK13" s="1092" t="str">
        <f t="shared" si="1"/>
        <v/>
      </c>
      <c r="AN13" s="1088">
        <v>5</v>
      </c>
      <c r="AO13" s="1089">
        <f>P27</f>
        <v>290302</v>
      </c>
      <c r="AP13" s="1089">
        <f>P28</f>
        <v>614754</v>
      </c>
    </row>
    <row r="14" spans="1:42" s="1087" customFormat="1" ht="20.100000000000001" customHeight="1">
      <c r="A14" s="1588" t="s">
        <v>1508</v>
      </c>
      <c r="B14" s="1536"/>
      <c r="C14" s="1589"/>
      <c r="D14" s="1589"/>
      <c r="E14" s="1589"/>
      <c r="F14" s="1571" t="s">
        <v>1514</v>
      </c>
      <c r="G14" s="1572"/>
      <c r="H14" s="1572"/>
      <c r="I14" s="1572"/>
      <c r="J14" s="1572"/>
      <c r="K14" s="1572"/>
      <c r="L14" s="1572"/>
      <c r="M14" s="1572"/>
      <c r="N14" s="1572"/>
      <c r="O14" s="1572"/>
      <c r="P14" s="1572"/>
      <c r="Q14" s="1572"/>
      <c r="R14" s="1572"/>
      <c r="S14" s="1572"/>
      <c r="T14" s="1572"/>
      <c r="U14" s="1572"/>
      <c r="V14" s="1572"/>
      <c r="W14" s="1572"/>
      <c r="X14" s="1572"/>
      <c r="Y14" s="1572"/>
      <c r="Z14" s="1572"/>
      <c r="AA14" s="1572"/>
      <c r="AB14" s="1572"/>
      <c r="AC14" s="1572"/>
      <c r="AD14" s="1595"/>
      <c r="AE14" s="1092"/>
      <c r="AF14" s="1092"/>
      <c r="AG14" s="1092">
        <v>4</v>
      </c>
      <c r="AH14" s="1092"/>
      <c r="AI14" s="1092"/>
      <c r="AJ14" s="1092" t="str">
        <f t="shared" si="0"/>
        <v/>
      </c>
      <c r="AK14" s="1092" t="str">
        <f t="shared" si="1"/>
        <v/>
      </c>
      <c r="AN14" s="1088">
        <v>6</v>
      </c>
      <c r="AO14" s="1089">
        <f>S27</f>
        <v>290383</v>
      </c>
      <c r="AP14" s="1089">
        <f>S28</f>
        <v>614804</v>
      </c>
    </row>
    <row r="15" spans="1:42" s="1087" customFormat="1" ht="20.100000000000001" customHeight="1">
      <c r="A15" s="1590"/>
      <c r="B15" s="1591"/>
      <c r="C15" s="1589"/>
      <c r="D15" s="1589"/>
      <c r="E15" s="1589"/>
      <c r="F15" s="1568" t="s">
        <v>178</v>
      </c>
      <c r="G15" s="1569"/>
      <c r="H15" s="1569"/>
      <c r="I15" s="1569"/>
      <c r="J15" s="1569"/>
      <c r="K15" s="1569"/>
      <c r="L15" s="1569"/>
      <c r="M15" s="1570"/>
      <c r="N15" s="1571" t="str">
        <f>덩굴단3!C107</f>
        <v>중(15-30도이하)</v>
      </c>
      <c r="O15" s="1572"/>
      <c r="P15" s="1572"/>
      <c r="Q15" s="1572"/>
      <c r="R15" s="1572"/>
      <c r="S15" s="1572"/>
      <c r="T15" s="1572"/>
      <c r="U15" s="1573"/>
      <c r="V15" s="1565">
        <f>덩굴단3!I107</f>
        <v>5</v>
      </c>
      <c r="W15" s="1566"/>
      <c r="X15" s="1566"/>
      <c r="Y15" s="1566"/>
      <c r="Z15" s="1566"/>
      <c r="AA15" s="1566"/>
      <c r="AB15" s="1566"/>
      <c r="AC15" s="1566"/>
      <c r="AD15" s="1567"/>
      <c r="AE15" s="1092"/>
      <c r="AF15" s="1092"/>
      <c r="AG15" s="1092">
        <v>1</v>
      </c>
      <c r="AH15" s="1092"/>
      <c r="AI15" s="1092"/>
      <c r="AJ15" s="1092" t="str">
        <f t="shared" si="0"/>
        <v/>
      </c>
      <c r="AK15" s="1092" t="str">
        <f t="shared" si="1"/>
        <v/>
      </c>
      <c r="AN15" s="1088">
        <v>7</v>
      </c>
      <c r="AO15" s="1089">
        <f>V27</f>
        <v>290459</v>
      </c>
      <c r="AP15" s="1089">
        <f>V28</f>
        <v>614860</v>
      </c>
    </row>
    <row r="16" spans="1:42" s="1087" customFormat="1" ht="20.100000000000001" customHeight="1">
      <c r="A16" s="1590"/>
      <c r="B16" s="1591"/>
      <c r="C16" s="1589"/>
      <c r="D16" s="1589"/>
      <c r="E16" s="1589"/>
      <c r="F16" s="1568" t="s">
        <v>1435</v>
      </c>
      <c r="G16" s="1569"/>
      <c r="H16" s="1569"/>
      <c r="I16" s="1569"/>
      <c r="J16" s="1569"/>
      <c r="K16" s="1569"/>
      <c r="L16" s="1569"/>
      <c r="M16" s="1570"/>
      <c r="N16" s="1571" t="str">
        <f>덩굴단3!C110</f>
        <v>6월-9월</v>
      </c>
      <c r="O16" s="1572"/>
      <c r="P16" s="1572"/>
      <c r="Q16" s="1572"/>
      <c r="R16" s="1572"/>
      <c r="S16" s="1572"/>
      <c r="T16" s="1572"/>
      <c r="U16" s="1573"/>
      <c r="V16" s="1565">
        <f>덩굴단3!I110</f>
        <v>10</v>
      </c>
      <c r="W16" s="1566"/>
      <c r="X16" s="1566"/>
      <c r="Y16" s="1566"/>
      <c r="Z16" s="1566"/>
      <c r="AA16" s="1566"/>
      <c r="AB16" s="1566"/>
      <c r="AC16" s="1566"/>
      <c r="AD16" s="1567"/>
      <c r="AE16" s="1092"/>
      <c r="AF16" s="1092"/>
      <c r="AG16" s="1092">
        <v>1</v>
      </c>
      <c r="AH16" s="1092"/>
      <c r="AI16" s="1092"/>
      <c r="AJ16" s="1092"/>
      <c r="AK16" s="1092"/>
      <c r="AN16" s="1088">
        <v>8</v>
      </c>
      <c r="AO16" s="1089">
        <f>Y27</f>
        <v>290487</v>
      </c>
      <c r="AP16" s="1089">
        <f>Y28</f>
        <v>614956</v>
      </c>
    </row>
    <row r="17" spans="1:43" s="1087" customFormat="1" ht="20.100000000000001" customHeight="1">
      <c r="A17" s="1590"/>
      <c r="B17" s="1591"/>
      <c r="C17" s="1589"/>
      <c r="D17" s="1589"/>
      <c r="E17" s="1589"/>
      <c r="F17" s="1568" t="s">
        <v>1445</v>
      </c>
      <c r="G17" s="1569"/>
      <c r="H17" s="1569"/>
      <c r="I17" s="1569"/>
      <c r="J17" s="1569"/>
      <c r="K17" s="1569"/>
      <c r="L17" s="1569"/>
      <c r="M17" s="1570"/>
      <c r="N17" s="1571" t="str">
        <f>덩굴단3!C113</f>
        <v>평균면적 3ha이상</v>
      </c>
      <c r="O17" s="1572"/>
      <c r="P17" s="1572"/>
      <c r="Q17" s="1572"/>
      <c r="R17" s="1572"/>
      <c r="S17" s="1572"/>
      <c r="T17" s="1572"/>
      <c r="U17" s="1573"/>
      <c r="V17" s="1565">
        <f>덩굴단3!I113</f>
        <v>0</v>
      </c>
      <c r="W17" s="1566"/>
      <c r="X17" s="1566"/>
      <c r="Y17" s="1566"/>
      <c r="Z17" s="1566"/>
      <c r="AA17" s="1566"/>
      <c r="AB17" s="1566"/>
      <c r="AC17" s="1566"/>
      <c r="AD17" s="1567"/>
      <c r="AE17" s="1092"/>
      <c r="AF17" s="1092"/>
      <c r="AG17" s="1092">
        <v>1</v>
      </c>
      <c r="AH17" s="1092"/>
      <c r="AI17" s="1092"/>
      <c r="AJ17" s="1092" t="str">
        <f t="shared" si="0"/>
        <v/>
      </c>
      <c r="AK17" s="1092" t="str">
        <f t="shared" si="1"/>
        <v/>
      </c>
      <c r="AN17" s="1088">
        <v>9</v>
      </c>
      <c r="AO17" s="1089">
        <f>AB27</f>
        <v>290591</v>
      </c>
      <c r="AP17" s="1089">
        <f>AB28</f>
        <v>614938</v>
      </c>
    </row>
    <row r="18" spans="1:43" s="1087" customFormat="1" ht="20.100000000000001" customHeight="1">
      <c r="A18" s="1590"/>
      <c r="B18" s="1591"/>
      <c r="C18" s="1589"/>
      <c r="D18" s="1589"/>
      <c r="E18" s="1589"/>
      <c r="F18" s="1568" t="s">
        <v>1442</v>
      </c>
      <c r="G18" s="1569"/>
      <c r="H18" s="1569"/>
      <c r="I18" s="1569"/>
      <c r="J18" s="1569"/>
      <c r="K18" s="1569"/>
      <c r="L18" s="1569"/>
      <c r="M18" s="1570"/>
      <c r="N18" s="1571" t="str">
        <f>덩굴단3!C115</f>
        <v>보행이 용이하다</v>
      </c>
      <c r="O18" s="1572"/>
      <c r="P18" s="1572"/>
      <c r="Q18" s="1572"/>
      <c r="R18" s="1572"/>
      <c r="S18" s="1572"/>
      <c r="T18" s="1572"/>
      <c r="U18" s="1573"/>
      <c r="V18" s="1565">
        <f>덩굴단3!I115</f>
        <v>0</v>
      </c>
      <c r="W18" s="1566"/>
      <c r="X18" s="1566"/>
      <c r="Y18" s="1566"/>
      <c r="Z18" s="1566"/>
      <c r="AA18" s="1566"/>
      <c r="AB18" s="1566"/>
      <c r="AC18" s="1566"/>
      <c r="AD18" s="1567"/>
      <c r="AE18" s="1092"/>
      <c r="AF18" s="1092"/>
      <c r="AG18" s="1092">
        <v>4</v>
      </c>
      <c r="AH18" s="1092"/>
      <c r="AI18" s="1092"/>
      <c r="AJ18" s="1092" t="str">
        <f t="shared" si="0"/>
        <v/>
      </c>
      <c r="AK18" s="1092" t="str">
        <f t="shared" si="1"/>
        <v/>
      </c>
      <c r="AN18" s="1088">
        <v>10</v>
      </c>
      <c r="AO18" s="1089">
        <f>D39</f>
        <v>290605</v>
      </c>
      <c r="AP18" s="1089">
        <f>D40</f>
        <v>614878</v>
      </c>
    </row>
    <row r="19" spans="1:43" s="1087" customFormat="1" ht="20.100000000000001" customHeight="1" thickBot="1">
      <c r="A19" s="1592"/>
      <c r="B19" s="1593"/>
      <c r="C19" s="1594"/>
      <c r="D19" s="1594"/>
      <c r="E19" s="1594"/>
      <c r="F19" s="1576" t="s">
        <v>1453</v>
      </c>
      <c r="G19" s="1577"/>
      <c r="H19" s="1577"/>
      <c r="I19" s="1577"/>
      <c r="J19" s="1577"/>
      <c r="K19" s="1577"/>
      <c r="L19" s="1577"/>
      <c r="M19" s="1578"/>
      <c r="N19" s="1579" t="str">
        <f>덩굴단3!C116</f>
        <v>장애물이 거의 없음</v>
      </c>
      <c r="O19" s="1580"/>
      <c r="P19" s="1580"/>
      <c r="Q19" s="1580"/>
      <c r="R19" s="1580"/>
      <c r="S19" s="1580"/>
      <c r="T19" s="1580"/>
      <c r="U19" s="1581"/>
      <c r="V19" s="1582">
        <f>덩굴단3!I116</f>
        <v>0</v>
      </c>
      <c r="W19" s="1583"/>
      <c r="X19" s="1583"/>
      <c r="Y19" s="1583"/>
      <c r="Z19" s="1583"/>
      <c r="AA19" s="1583"/>
      <c r="AB19" s="1583"/>
      <c r="AC19" s="1583"/>
      <c r="AD19" s="1584"/>
      <c r="AE19" s="1092"/>
      <c r="AF19" s="1092"/>
      <c r="AG19" s="1092"/>
      <c r="AH19" s="1092"/>
      <c r="AI19" s="1092"/>
      <c r="AJ19" s="1092" t="str">
        <f t="shared" si="0"/>
        <v/>
      </c>
      <c r="AK19" s="1092" t="str">
        <f t="shared" si="1"/>
        <v/>
      </c>
      <c r="AN19" s="1088">
        <v>11</v>
      </c>
      <c r="AO19" s="1089">
        <f>G39</f>
        <v>290488</v>
      </c>
      <c r="AP19" s="1089">
        <f>G40</f>
        <v>614754</v>
      </c>
    </row>
    <row r="20" spans="1:43" ht="27.75" customHeight="1">
      <c r="A20" s="1585" t="s">
        <v>1515</v>
      </c>
      <c r="B20" s="1586"/>
      <c r="C20" s="1586"/>
      <c r="D20" s="1586"/>
      <c r="E20" s="1586"/>
      <c r="F20" s="1586"/>
      <c r="G20" s="1586"/>
      <c r="H20" s="1586"/>
      <c r="I20" s="1586"/>
      <c r="J20" s="1586"/>
      <c r="K20" s="1586"/>
      <c r="L20" s="1586"/>
      <c r="M20" s="1586"/>
      <c r="N20" s="1586"/>
      <c r="O20" s="1586"/>
      <c r="P20" s="1586"/>
      <c r="Q20" s="1586"/>
      <c r="R20" s="1586"/>
      <c r="S20" s="1586"/>
      <c r="T20" s="1586"/>
      <c r="U20" s="1586"/>
      <c r="V20" s="1586"/>
      <c r="W20" s="1586"/>
      <c r="X20" s="1586"/>
      <c r="Y20" s="1586"/>
      <c r="Z20" s="1586"/>
      <c r="AA20" s="1586"/>
      <c r="AB20" s="1586"/>
      <c r="AC20" s="1586"/>
      <c r="AD20" s="1587"/>
      <c r="AE20" s="1074"/>
      <c r="AF20" s="1074"/>
      <c r="AG20" s="1074"/>
      <c r="AH20" s="1074"/>
      <c r="AI20" s="1074"/>
      <c r="AJ20" s="1074"/>
      <c r="AK20" s="1074"/>
      <c r="AN20" s="1088">
        <v>12</v>
      </c>
      <c r="AO20" s="1089">
        <f>J39</f>
        <v>290483</v>
      </c>
      <c r="AP20" s="1089">
        <f>J40</f>
        <v>614660</v>
      </c>
      <c r="AQ20" s="1087"/>
    </row>
    <row r="21" spans="1:43" ht="6" customHeight="1">
      <c r="A21" s="1093"/>
      <c r="AD21" s="1094"/>
      <c r="AN21" s="1088">
        <v>13</v>
      </c>
      <c r="AO21" s="1089">
        <f>M39</f>
        <v>290590</v>
      </c>
      <c r="AP21" s="1089">
        <f>M40</f>
        <v>614657</v>
      </c>
      <c r="AQ21" s="1087"/>
    </row>
    <row r="22" spans="1:43" ht="21" customHeight="1">
      <c r="A22" s="1559" t="s">
        <v>1516</v>
      </c>
      <c r="B22" s="1560"/>
      <c r="C22" s="1560"/>
      <c r="D22" s="1545">
        <v>1</v>
      </c>
      <c r="E22" s="1545"/>
      <c r="F22" s="1545"/>
      <c r="G22" s="1545">
        <v>2</v>
      </c>
      <c r="H22" s="1545"/>
      <c r="I22" s="1545"/>
      <c r="J22" s="1545">
        <v>3</v>
      </c>
      <c r="K22" s="1545"/>
      <c r="L22" s="1545"/>
      <c r="M22" s="1545">
        <v>4</v>
      </c>
      <c r="N22" s="1545"/>
      <c r="O22" s="1545"/>
      <c r="P22" s="1545">
        <v>5</v>
      </c>
      <c r="Q22" s="1545"/>
      <c r="R22" s="1545"/>
      <c r="S22" s="1545">
        <v>6</v>
      </c>
      <c r="T22" s="1545"/>
      <c r="U22" s="1545"/>
      <c r="V22" s="1545">
        <v>7</v>
      </c>
      <c r="W22" s="1545"/>
      <c r="X22" s="1545"/>
      <c r="Y22" s="1545">
        <v>8</v>
      </c>
      <c r="Z22" s="1545"/>
      <c r="AA22" s="1545"/>
      <c r="AB22" s="1545">
        <v>9</v>
      </c>
      <c r="AC22" s="1545"/>
      <c r="AD22" s="1552"/>
      <c r="AE22" s="113"/>
      <c r="AF22" s="113"/>
      <c r="AG22" s="113"/>
      <c r="AH22" s="1541"/>
      <c r="AI22" s="1541"/>
      <c r="AN22" s="1088">
        <v>14</v>
      </c>
      <c r="AO22" s="1089">
        <f>P39</f>
        <v>290616</v>
      </c>
      <c r="AP22" s="1089">
        <f>P40</f>
        <v>614759</v>
      </c>
      <c r="AQ22" s="1087"/>
    </row>
    <row r="23" spans="1:43" ht="21" customHeight="1" thickBot="1">
      <c r="A23" s="1561"/>
      <c r="B23" s="1562"/>
      <c r="C23" s="1562"/>
      <c r="D23" s="1553"/>
      <c r="E23" s="1553"/>
      <c r="F23" s="1553"/>
      <c r="G23" s="1553"/>
      <c r="H23" s="1553"/>
      <c r="I23" s="1553"/>
      <c r="J23" s="1553"/>
      <c r="K23" s="1553"/>
      <c r="L23" s="1553"/>
      <c r="M23" s="1553"/>
      <c r="N23" s="1553"/>
      <c r="O23" s="1553"/>
      <c r="P23" s="1553"/>
      <c r="Q23" s="1553"/>
      <c r="R23" s="1553"/>
      <c r="S23" s="1553"/>
      <c r="T23" s="1553"/>
      <c r="U23" s="1553"/>
      <c r="V23" s="1553"/>
      <c r="W23" s="1553"/>
      <c r="X23" s="1553"/>
      <c r="Y23" s="1553"/>
      <c r="Z23" s="1553"/>
      <c r="AA23" s="1553"/>
      <c r="AB23" s="1553"/>
      <c r="AC23" s="1553"/>
      <c r="AD23" s="1554"/>
      <c r="AF23" s="1075"/>
      <c r="AG23" s="1075"/>
      <c r="AH23" s="1075"/>
      <c r="AN23" s="1088">
        <v>15</v>
      </c>
      <c r="AO23" s="1089">
        <f>S39</f>
        <v>290681</v>
      </c>
      <c r="AP23" s="1089">
        <f>S40</f>
        <v>614771</v>
      </c>
      <c r="AQ23" s="1087"/>
    </row>
    <row r="24" spans="1:43" ht="21" customHeight="1" thickTop="1">
      <c r="A24" s="1548" t="s">
        <v>482</v>
      </c>
      <c r="B24" s="1549"/>
      <c r="C24" s="1549"/>
      <c r="D24" s="1550">
        <f>IF(D27="","",0.005)</f>
        <v>5.0000000000000001E-3</v>
      </c>
      <c r="E24" s="1551"/>
      <c r="F24" s="1095" t="s">
        <v>4</v>
      </c>
      <c r="G24" s="1550">
        <f>IF(G27="","",0.005)</f>
        <v>5.0000000000000001E-3</v>
      </c>
      <c r="H24" s="1551"/>
      <c r="I24" s="1095" t="s">
        <v>4</v>
      </c>
      <c r="J24" s="1550">
        <f>IF(J27="","",0.005)</f>
        <v>5.0000000000000001E-3</v>
      </c>
      <c r="K24" s="1551"/>
      <c r="L24" s="1095" t="s">
        <v>4</v>
      </c>
      <c r="M24" s="1550">
        <f>IF(M27="","",0.005)</f>
        <v>5.0000000000000001E-3</v>
      </c>
      <c r="N24" s="1551"/>
      <c r="O24" s="1095" t="s">
        <v>4</v>
      </c>
      <c r="P24" s="1550">
        <f>IF(P27="","",0.005)</f>
        <v>5.0000000000000001E-3</v>
      </c>
      <c r="Q24" s="1551"/>
      <c r="R24" s="1095" t="s">
        <v>4</v>
      </c>
      <c r="S24" s="1550">
        <f>IF(S27="","",0.005)</f>
        <v>5.0000000000000001E-3</v>
      </c>
      <c r="T24" s="1551"/>
      <c r="U24" s="1095" t="s">
        <v>4</v>
      </c>
      <c r="V24" s="1550">
        <f>IF(V27="","",0.005)</f>
        <v>5.0000000000000001E-3</v>
      </c>
      <c r="W24" s="1551"/>
      <c r="X24" s="1095" t="s">
        <v>4</v>
      </c>
      <c r="Y24" s="1550">
        <f>IF(Y27="","",0.005)</f>
        <v>5.0000000000000001E-3</v>
      </c>
      <c r="Z24" s="1551"/>
      <c r="AA24" s="1095" t="s">
        <v>4</v>
      </c>
      <c r="AB24" s="1550">
        <f>IF(AB27="","",0.005)</f>
        <v>5.0000000000000001E-3</v>
      </c>
      <c r="AC24" s="1551"/>
      <c r="AD24" s="1096" t="s">
        <v>4</v>
      </c>
      <c r="AE24" s="251"/>
      <c r="AF24" s="1097" t="s">
        <v>1517</v>
      </c>
      <c r="AG24" s="1075"/>
      <c r="AH24" s="1075"/>
      <c r="AI24" s="1082"/>
      <c r="AJ24" s="1082"/>
      <c r="AK24" s="1082"/>
      <c r="AN24" s="1088">
        <v>16</v>
      </c>
      <c r="AO24" s="1089">
        <f>V39</f>
        <v>290719</v>
      </c>
      <c r="AP24" s="1089">
        <f>V40</f>
        <v>614854</v>
      </c>
    </row>
    <row r="25" spans="1:43" ht="21" hidden="1" customHeight="1">
      <c r="A25" s="1544" t="s">
        <v>178</v>
      </c>
      <c r="B25" s="1545"/>
      <c r="C25" s="1545"/>
      <c r="D25" s="1539">
        <v>22</v>
      </c>
      <c r="E25" s="1539"/>
      <c r="F25" s="1539"/>
      <c r="G25" s="1564">
        <v>27</v>
      </c>
      <c r="H25" s="1564"/>
      <c r="I25" s="1564"/>
      <c r="J25" s="1539"/>
      <c r="K25" s="1539"/>
      <c r="L25" s="1539"/>
      <c r="M25" s="1539"/>
      <c r="N25" s="1539"/>
      <c r="O25" s="1539"/>
      <c r="P25" s="1539"/>
      <c r="Q25" s="1539"/>
      <c r="R25" s="1539"/>
      <c r="S25" s="1539"/>
      <c r="T25" s="1539"/>
      <c r="U25" s="1539"/>
      <c r="V25" s="1539"/>
      <c r="W25" s="1539"/>
      <c r="X25" s="1539"/>
      <c r="Y25" s="1539"/>
      <c r="Z25" s="1539"/>
      <c r="AA25" s="1539"/>
      <c r="AB25" s="1539"/>
      <c r="AC25" s="1539"/>
      <c r="AD25" s="1540"/>
      <c r="AF25" s="1075"/>
      <c r="AG25" s="1075"/>
      <c r="AH25" s="1075"/>
      <c r="AI25" s="1082"/>
      <c r="AJ25" s="1082"/>
      <c r="AK25" s="1082"/>
      <c r="AN25" s="1088">
        <v>17</v>
      </c>
      <c r="AO25" s="1089">
        <f>Y39</f>
        <v>290750</v>
      </c>
      <c r="AP25" s="1089">
        <f>Y40</f>
        <v>614743</v>
      </c>
    </row>
    <row r="26" spans="1:43" ht="21" hidden="1" customHeight="1">
      <c r="A26" s="1544"/>
      <c r="B26" s="1545"/>
      <c r="C26" s="1545"/>
      <c r="D26" s="1539"/>
      <c r="E26" s="1539"/>
      <c r="F26" s="1539"/>
      <c r="G26" s="1564"/>
      <c r="H26" s="1564"/>
      <c r="I26" s="1564"/>
      <c r="J26" s="1539"/>
      <c r="K26" s="1539"/>
      <c r="L26" s="1539"/>
      <c r="M26" s="1539"/>
      <c r="N26" s="1539"/>
      <c r="O26" s="1539"/>
      <c r="P26" s="1539"/>
      <c r="Q26" s="1539"/>
      <c r="R26" s="1539"/>
      <c r="S26" s="1539"/>
      <c r="T26" s="1539"/>
      <c r="U26" s="1539"/>
      <c r="V26" s="1539"/>
      <c r="W26" s="1539"/>
      <c r="X26" s="1539"/>
      <c r="Y26" s="1539"/>
      <c r="Z26" s="1539"/>
      <c r="AA26" s="1539"/>
      <c r="AB26" s="1539"/>
      <c r="AC26" s="1539"/>
      <c r="AD26" s="1540"/>
      <c r="AF26" s="1075"/>
      <c r="AG26" s="1075"/>
      <c r="AH26" s="1075"/>
      <c r="AI26" s="1082"/>
      <c r="AJ26" s="1082"/>
      <c r="AK26" s="1082"/>
      <c r="AN26" s="1088">
        <v>18</v>
      </c>
      <c r="AO26" s="1089">
        <f>AB39</f>
        <v>290828</v>
      </c>
      <c r="AP26" s="1089">
        <f>AB40</f>
        <v>614709</v>
      </c>
    </row>
    <row r="27" spans="1:43" ht="21" customHeight="1">
      <c r="A27" s="1544" t="s">
        <v>1518</v>
      </c>
      <c r="B27" s="1545"/>
      <c r="C27" s="1081" t="s">
        <v>1530</v>
      </c>
      <c r="D27" s="1546">
        <v>290470</v>
      </c>
      <c r="E27" s="1546"/>
      <c r="F27" s="1546"/>
      <c r="G27" s="1546">
        <v>290305</v>
      </c>
      <c r="H27" s="1546"/>
      <c r="I27" s="1546"/>
      <c r="J27" s="1546">
        <v>290398</v>
      </c>
      <c r="K27" s="1546"/>
      <c r="L27" s="1546"/>
      <c r="M27" s="1546">
        <v>290333</v>
      </c>
      <c r="N27" s="1546"/>
      <c r="O27" s="1546"/>
      <c r="P27" s="1546">
        <v>290302</v>
      </c>
      <c r="Q27" s="1546"/>
      <c r="R27" s="1546"/>
      <c r="S27" s="1546">
        <v>290383</v>
      </c>
      <c r="T27" s="1546"/>
      <c r="U27" s="1546"/>
      <c r="V27" s="1546">
        <v>290459</v>
      </c>
      <c r="W27" s="1546"/>
      <c r="X27" s="1546"/>
      <c r="Y27" s="1546">
        <v>290487</v>
      </c>
      <c r="Z27" s="1546"/>
      <c r="AA27" s="1546"/>
      <c r="AB27" s="1546">
        <v>290591</v>
      </c>
      <c r="AC27" s="1546"/>
      <c r="AD27" s="1546"/>
      <c r="AO27" s="1087"/>
      <c r="AP27" s="1087"/>
    </row>
    <row r="28" spans="1:43" s="1087" customFormat="1" ht="21" customHeight="1">
      <c r="A28" s="1544"/>
      <c r="B28" s="1545"/>
      <c r="C28" s="1081" t="s">
        <v>1531</v>
      </c>
      <c r="D28" s="1546">
        <v>614510</v>
      </c>
      <c r="E28" s="1546"/>
      <c r="F28" s="1546"/>
      <c r="G28" s="1546">
        <v>614534</v>
      </c>
      <c r="H28" s="1546"/>
      <c r="I28" s="1546"/>
      <c r="J28" s="1546">
        <v>614578</v>
      </c>
      <c r="K28" s="1546"/>
      <c r="L28" s="1546"/>
      <c r="M28" s="1546">
        <v>614656</v>
      </c>
      <c r="N28" s="1546"/>
      <c r="O28" s="1546"/>
      <c r="P28" s="1546">
        <v>614754</v>
      </c>
      <c r="Q28" s="1546"/>
      <c r="R28" s="1546"/>
      <c r="S28" s="1546">
        <v>614804</v>
      </c>
      <c r="T28" s="1546"/>
      <c r="U28" s="1546"/>
      <c r="V28" s="1546">
        <v>614860</v>
      </c>
      <c r="W28" s="1546"/>
      <c r="X28" s="1546"/>
      <c r="Y28" s="1546">
        <v>614956</v>
      </c>
      <c r="Z28" s="1546"/>
      <c r="AA28" s="1546"/>
      <c r="AB28" s="1546">
        <v>614938</v>
      </c>
      <c r="AC28" s="1546"/>
      <c r="AD28" s="1546"/>
      <c r="AE28" s="1083"/>
      <c r="AF28" s="1083"/>
      <c r="AG28" s="1083"/>
      <c r="AH28" s="1083"/>
      <c r="AI28" s="1083"/>
      <c r="AJ28" s="1083"/>
      <c r="AK28" s="1083"/>
      <c r="AN28" s="1088"/>
    </row>
    <row r="29" spans="1:43" s="1087" customFormat="1" ht="21" customHeight="1">
      <c r="A29" s="1532" t="s">
        <v>1521</v>
      </c>
      <c r="B29" s="1535" t="s">
        <v>1511</v>
      </c>
      <c r="C29" s="1536"/>
      <c r="D29" s="1527">
        <v>1</v>
      </c>
      <c r="E29" s="1528"/>
      <c r="F29" s="1529"/>
      <c r="G29" s="1527">
        <v>1</v>
      </c>
      <c r="H29" s="1528"/>
      <c r="I29" s="1529"/>
      <c r="J29" s="1527">
        <v>1</v>
      </c>
      <c r="K29" s="1528"/>
      <c r="L29" s="1529"/>
      <c r="M29" s="1527">
        <v>2</v>
      </c>
      <c r="N29" s="1528"/>
      <c r="O29" s="1529"/>
      <c r="P29" s="1527">
        <v>1</v>
      </c>
      <c r="Q29" s="1528"/>
      <c r="R29" s="1529"/>
      <c r="S29" s="1527">
        <v>2</v>
      </c>
      <c r="T29" s="1528"/>
      <c r="U29" s="1529"/>
      <c r="V29" s="1527">
        <v>1</v>
      </c>
      <c r="W29" s="1528"/>
      <c r="X29" s="1529"/>
      <c r="Y29" s="1527">
        <v>1</v>
      </c>
      <c r="Z29" s="1528"/>
      <c r="AA29" s="1529"/>
      <c r="AB29" s="1527">
        <v>1</v>
      </c>
      <c r="AC29" s="1528"/>
      <c r="AD29" s="1530"/>
      <c r="AE29" s="113"/>
      <c r="AF29" s="113"/>
      <c r="AG29" s="113"/>
      <c r="AH29" s="113"/>
      <c r="AI29" s="113"/>
      <c r="AJ29" s="113"/>
      <c r="AK29" s="113"/>
      <c r="AN29" s="1088"/>
    </row>
    <row r="30" spans="1:43" s="1087" customFormat="1" ht="21" customHeight="1">
      <c r="A30" s="1533"/>
      <c r="B30" s="1535" t="s">
        <v>1522</v>
      </c>
      <c r="C30" s="1536"/>
      <c r="D30" s="1527"/>
      <c r="E30" s="1528"/>
      <c r="F30" s="1529"/>
      <c r="G30" s="1527">
        <v>1</v>
      </c>
      <c r="H30" s="1528"/>
      <c r="I30" s="1529"/>
      <c r="J30" s="1527"/>
      <c r="K30" s="1528"/>
      <c r="L30" s="1529"/>
      <c r="M30" s="1527"/>
      <c r="N30" s="1528"/>
      <c r="O30" s="1529"/>
      <c r="P30" s="1527">
        <v>1</v>
      </c>
      <c r="Q30" s="1528"/>
      <c r="R30" s="1529"/>
      <c r="S30" s="1527"/>
      <c r="T30" s="1528"/>
      <c r="U30" s="1529"/>
      <c r="V30" s="1527"/>
      <c r="W30" s="1528"/>
      <c r="X30" s="1529"/>
      <c r="Y30" s="1527">
        <v>1</v>
      </c>
      <c r="Z30" s="1528"/>
      <c r="AA30" s="1529"/>
      <c r="AB30" s="1527"/>
      <c r="AC30" s="1528"/>
      <c r="AD30" s="1530"/>
      <c r="AE30" s="113"/>
      <c r="AF30" s="113"/>
      <c r="AG30" s="113"/>
      <c r="AH30" s="113"/>
      <c r="AI30" s="113"/>
      <c r="AJ30" s="113"/>
      <c r="AK30" s="113"/>
      <c r="AN30" s="1088"/>
    </row>
    <row r="31" spans="1:43" s="1087" customFormat="1" ht="21" customHeight="1">
      <c r="A31" s="1533"/>
      <c r="B31" s="1535" t="s">
        <v>1513</v>
      </c>
      <c r="C31" s="1536"/>
      <c r="D31" s="1527"/>
      <c r="E31" s="1528"/>
      <c r="F31" s="1529"/>
      <c r="G31" s="1527"/>
      <c r="H31" s="1528"/>
      <c r="I31" s="1529"/>
      <c r="J31" s="1527"/>
      <c r="K31" s="1528"/>
      <c r="L31" s="1529"/>
      <c r="M31" s="1527"/>
      <c r="N31" s="1528"/>
      <c r="O31" s="1529"/>
      <c r="P31" s="1527"/>
      <c r="Q31" s="1528"/>
      <c r="R31" s="1529"/>
      <c r="S31" s="1527"/>
      <c r="T31" s="1528"/>
      <c r="U31" s="1529"/>
      <c r="V31" s="1527"/>
      <c r="W31" s="1528"/>
      <c r="X31" s="1529"/>
      <c r="Y31" s="1527"/>
      <c r="Z31" s="1528"/>
      <c r="AA31" s="1529"/>
      <c r="AB31" s="1527"/>
      <c r="AC31" s="1528"/>
      <c r="AD31" s="1530"/>
      <c r="AE31" s="113"/>
      <c r="AF31" s="113"/>
      <c r="AG31" s="113"/>
      <c r="AH31" s="113"/>
      <c r="AI31" s="113"/>
      <c r="AJ31" s="113"/>
      <c r="AK31" s="113"/>
      <c r="AN31" s="1088"/>
    </row>
    <row r="32" spans="1:43" s="1087" customFormat="1" ht="21" customHeight="1">
      <c r="A32" s="1563"/>
      <c r="B32" s="1535" t="s">
        <v>1463</v>
      </c>
      <c r="C32" s="1536"/>
      <c r="D32" s="1555">
        <f>SUM(D29:F31)</f>
        <v>1</v>
      </c>
      <c r="E32" s="1556"/>
      <c r="F32" s="1557"/>
      <c r="G32" s="1555">
        <f>SUM(G29:I31)</f>
        <v>2</v>
      </c>
      <c r="H32" s="1556"/>
      <c r="I32" s="1557"/>
      <c r="J32" s="1555">
        <f>SUM(J29:L31)</f>
        <v>1</v>
      </c>
      <c r="K32" s="1556"/>
      <c r="L32" s="1557"/>
      <c r="M32" s="1555">
        <f>SUM(M29:O31)</f>
        <v>2</v>
      </c>
      <c r="N32" s="1556"/>
      <c r="O32" s="1557"/>
      <c r="P32" s="1555">
        <f>SUM(P29:R31)</f>
        <v>2</v>
      </c>
      <c r="Q32" s="1556"/>
      <c r="R32" s="1557"/>
      <c r="S32" s="1555">
        <f>SUM(S29:U31)</f>
        <v>2</v>
      </c>
      <c r="T32" s="1556"/>
      <c r="U32" s="1557"/>
      <c r="V32" s="1555">
        <f>SUM(V29:X31)</f>
        <v>1</v>
      </c>
      <c r="W32" s="1556"/>
      <c r="X32" s="1557"/>
      <c r="Y32" s="1555">
        <f>SUM(Y29:AA31)</f>
        <v>2</v>
      </c>
      <c r="Z32" s="1556"/>
      <c r="AA32" s="1557"/>
      <c r="AB32" s="1555">
        <f>SUM(AB29:AD31)</f>
        <v>1</v>
      </c>
      <c r="AC32" s="1556"/>
      <c r="AD32" s="1558"/>
      <c r="AE32" s="1090"/>
      <c r="AF32" s="1091"/>
      <c r="AG32" s="1090"/>
      <c r="AH32" s="1090"/>
      <c r="AI32" s="1090"/>
      <c r="AJ32" s="1091"/>
      <c r="AK32" s="1090"/>
      <c r="AN32" s="1088"/>
    </row>
    <row r="33" spans="1:43" s="1087" customFormat="1" ht="21" customHeight="1">
      <c r="A33" s="1098"/>
      <c r="B33" s="1090"/>
      <c r="C33" s="1090"/>
      <c r="D33" s="1090"/>
      <c r="E33" s="1090"/>
      <c r="F33" s="1090"/>
      <c r="G33" s="1090"/>
      <c r="H33" s="1090"/>
      <c r="I33" s="1090"/>
      <c r="J33" s="1090"/>
      <c r="K33" s="1090"/>
      <c r="L33" s="1090"/>
      <c r="M33" s="1090"/>
      <c r="N33" s="1090"/>
      <c r="O33" s="1090"/>
      <c r="P33" s="1090"/>
      <c r="Q33" s="1090"/>
      <c r="R33" s="1090"/>
      <c r="S33" s="1090"/>
      <c r="T33" s="1090"/>
      <c r="U33" s="1090"/>
      <c r="V33" s="1090"/>
      <c r="W33" s="1090"/>
      <c r="X33" s="1090"/>
      <c r="Y33" s="1090"/>
      <c r="Z33" s="1090"/>
      <c r="AA33" s="1090"/>
      <c r="AB33" s="1090"/>
      <c r="AC33" s="1090"/>
      <c r="AD33" s="1099"/>
      <c r="AE33" s="1092"/>
      <c r="AF33" s="1092"/>
      <c r="AG33" s="1092"/>
      <c r="AH33" s="1092"/>
      <c r="AI33" s="1092"/>
      <c r="AJ33" s="1092" t="str">
        <f>IF(SUM(C33,G33,K33,O33,S33,W33,AA33,AF33)=0,"",SUM(C33,G33,K33,O33,S33,W33,AA33,AF33))</f>
        <v/>
      </c>
      <c r="AK33" s="1092" t="str">
        <f>IF(SUM(E33,I33,M33,Q33,U33,O33,AD33,AH33)=0,"",SUM(E33,I33,M33,Q33,U33,O33,AD33,AH33))</f>
        <v/>
      </c>
      <c r="AN33" s="1088"/>
    </row>
    <row r="34" spans="1:43" ht="21" customHeight="1">
      <c r="A34" s="1559" t="s">
        <v>1516</v>
      </c>
      <c r="B34" s="1560"/>
      <c r="C34" s="1560"/>
      <c r="D34" s="1545">
        <v>10</v>
      </c>
      <c r="E34" s="1545"/>
      <c r="F34" s="1545"/>
      <c r="G34" s="1545">
        <v>11</v>
      </c>
      <c r="H34" s="1545"/>
      <c r="I34" s="1545"/>
      <c r="J34" s="1545">
        <v>12</v>
      </c>
      <c r="K34" s="1545"/>
      <c r="L34" s="1545"/>
      <c r="M34" s="1545">
        <v>13</v>
      </c>
      <c r="N34" s="1545"/>
      <c r="O34" s="1545"/>
      <c r="P34" s="1545">
        <v>14</v>
      </c>
      <c r="Q34" s="1545"/>
      <c r="R34" s="1545"/>
      <c r="S34" s="1545">
        <v>15</v>
      </c>
      <c r="T34" s="1545"/>
      <c r="U34" s="1545"/>
      <c r="V34" s="1545">
        <v>16</v>
      </c>
      <c r="W34" s="1545"/>
      <c r="X34" s="1545"/>
      <c r="Y34" s="1545">
        <v>17</v>
      </c>
      <c r="Z34" s="1545"/>
      <c r="AA34" s="1545"/>
      <c r="AB34" s="1545">
        <v>18</v>
      </c>
      <c r="AC34" s="1545"/>
      <c r="AD34" s="1552"/>
      <c r="AE34" s="113"/>
      <c r="AF34" s="113"/>
      <c r="AG34" s="113"/>
      <c r="AH34" s="1541"/>
      <c r="AI34" s="1541"/>
      <c r="AQ34" s="1087"/>
    </row>
    <row r="35" spans="1:43" ht="21" customHeight="1" thickBot="1">
      <c r="A35" s="1561"/>
      <c r="B35" s="1562"/>
      <c r="C35" s="1562"/>
      <c r="D35" s="1553"/>
      <c r="E35" s="1553"/>
      <c r="F35" s="1553"/>
      <c r="G35" s="1553"/>
      <c r="H35" s="1553"/>
      <c r="I35" s="1553"/>
      <c r="J35" s="1553"/>
      <c r="K35" s="1553"/>
      <c r="L35" s="1553"/>
      <c r="M35" s="1553"/>
      <c r="N35" s="1553"/>
      <c r="O35" s="1553"/>
      <c r="P35" s="1553"/>
      <c r="Q35" s="1553"/>
      <c r="R35" s="1553"/>
      <c r="S35" s="1553"/>
      <c r="T35" s="1553"/>
      <c r="U35" s="1553"/>
      <c r="V35" s="1553"/>
      <c r="W35" s="1553"/>
      <c r="X35" s="1553"/>
      <c r="Y35" s="1553"/>
      <c r="Z35" s="1553"/>
      <c r="AA35" s="1553"/>
      <c r="AB35" s="1553"/>
      <c r="AC35" s="1553"/>
      <c r="AD35" s="1554"/>
      <c r="AF35" s="1075"/>
      <c r="AG35" s="1075"/>
      <c r="AH35" s="1075"/>
      <c r="AQ35" s="1087"/>
    </row>
    <row r="36" spans="1:43" ht="21" customHeight="1" thickTop="1">
      <c r="A36" s="1548" t="s">
        <v>482</v>
      </c>
      <c r="B36" s="1549"/>
      <c r="C36" s="1549"/>
      <c r="D36" s="1550">
        <f>IF(D39="","",0.005)</f>
        <v>5.0000000000000001E-3</v>
      </c>
      <c r="E36" s="1551"/>
      <c r="F36" s="1095" t="s">
        <v>4</v>
      </c>
      <c r="G36" s="1550">
        <f>IF(G39="","",0.005)</f>
        <v>5.0000000000000001E-3</v>
      </c>
      <c r="H36" s="1551"/>
      <c r="I36" s="1095" t="s">
        <v>4</v>
      </c>
      <c r="J36" s="1550">
        <f>IF(J39="","",0.005)</f>
        <v>5.0000000000000001E-3</v>
      </c>
      <c r="K36" s="1551"/>
      <c r="L36" s="1095" t="s">
        <v>4</v>
      </c>
      <c r="M36" s="1550">
        <f>IF(M39="","",0.005)</f>
        <v>5.0000000000000001E-3</v>
      </c>
      <c r="N36" s="1551"/>
      <c r="O36" s="1095" t="s">
        <v>4</v>
      </c>
      <c r="P36" s="1550">
        <f>IF(P39="","",0.005)</f>
        <v>5.0000000000000001E-3</v>
      </c>
      <c r="Q36" s="1551"/>
      <c r="R36" s="1095" t="s">
        <v>4</v>
      </c>
      <c r="S36" s="1550">
        <f>IF(S39="","",0.005)</f>
        <v>5.0000000000000001E-3</v>
      </c>
      <c r="T36" s="1551"/>
      <c r="U36" s="1095" t="s">
        <v>4</v>
      </c>
      <c r="V36" s="1550">
        <f>IF(V39="","",0.005)</f>
        <v>5.0000000000000001E-3</v>
      </c>
      <c r="W36" s="1551"/>
      <c r="X36" s="1095" t="s">
        <v>4</v>
      </c>
      <c r="Y36" s="1550">
        <f>IF(Y39="","",0.005)</f>
        <v>5.0000000000000001E-3</v>
      </c>
      <c r="Z36" s="1551"/>
      <c r="AA36" s="1095" t="s">
        <v>4</v>
      </c>
      <c r="AB36" s="1550">
        <f>IF(AB39="","",0.005)</f>
        <v>5.0000000000000001E-3</v>
      </c>
      <c r="AC36" s="1551"/>
      <c r="AD36" s="1096" t="s">
        <v>4</v>
      </c>
      <c r="AF36" s="1075"/>
      <c r="AG36" s="1075"/>
      <c r="AH36" s="1075"/>
      <c r="AQ36" s="1087"/>
    </row>
    <row r="37" spans="1:43" ht="21" hidden="1" customHeight="1">
      <c r="A37" s="1544" t="s">
        <v>178</v>
      </c>
      <c r="B37" s="1545"/>
      <c r="C37" s="1545"/>
      <c r="D37" s="1539"/>
      <c r="E37" s="1539"/>
      <c r="F37" s="1539"/>
      <c r="G37" s="1547"/>
      <c r="H37" s="1547"/>
      <c r="I37" s="1547"/>
      <c r="J37" s="1539"/>
      <c r="K37" s="1539"/>
      <c r="L37" s="1539"/>
      <c r="M37" s="1539"/>
      <c r="N37" s="1539"/>
      <c r="O37" s="1539"/>
      <c r="P37" s="1539"/>
      <c r="Q37" s="1539"/>
      <c r="R37" s="1539"/>
      <c r="S37" s="1539"/>
      <c r="T37" s="1539"/>
      <c r="U37" s="1539"/>
      <c r="V37" s="1539"/>
      <c r="W37" s="1539"/>
      <c r="X37" s="1539"/>
      <c r="Y37" s="1539"/>
      <c r="Z37" s="1539"/>
      <c r="AA37" s="1539"/>
      <c r="AB37" s="1539"/>
      <c r="AC37" s="1539"/>
      <c r="AD37" s="1540"/>
      <c r="AE37" s="113"/>
      <c r="AF37" s="113"/>
      <c r="AG37" s="113"/>
      <c r="AH37" s="1075"/>
      <c r="AI37" s="1541"/>
      <c r="AJ37" s="1541"/>
      <c r="AK37" s="1541"/>
      <c r="AQ37" s="1087"/>
    </row>
    <row r="38" spans="1:43" ht="21" hidden="1" customHeight="1">
      <c r="A38" s="1544"/>
      <c r="B38" s="1545"/>
      <c r="C38" s="1545"/>
      <c r="D38" s="1539"/>
      <c r="E38" s="1539"/>
      <c r="F38" s="1539"/>
      <c r="G38" s="1547"/>
      <c r="H38" s="1547"/>
      <c r="I38" s="1547"/>
      <c r="J38" s="1539"/>
      <c r="K38" s="1539"/>
      <c r="L38" s="1539"/>
      <c r="M38" s="1539"/>
      <c r="N38" s="1539"/>
      <c r="O38" s="1539"/>
      <c r="P38" s="1539"/>
      <c r="Q38" s="1539"/>
      <c r="R38" s="1539"/>
      <c r="S38" s="1539"/>
      <c r="T38" s="1539"/>
      <c r="U38" s="1539"/>
      <c r="V38" s="1539"/>
      <c r="W38" s="1539"/>
      <c r="X38" s="1539"/>
      <c r="Y38" s="1539"/>
      <c r="Z38" s="1539"/>
      <c r="AA38" s="1539"/>
      <c r="AB38" s="1539"/>
      <c r="AC38" s="1539"/>
      <c r="AD38" s="1540"/>
      <c r="AF38" s="1075"/>
      <c r="AG38" s="1075"/>
      <c r="AH38" s="1075"/>
      <c r="AI38" s="1082"/>
      <c r="AJ38" s="1082"/>
      <c r="AK38" s="1082"/>
      <c r="AO38" s="1087"/>
    </row>
    <row r="39" spans="1:43" ht="21" customHeight="1">
      <c r="A39" s="1544" t="s">
        <v>1518</v>
      </c>
      <c r="B39" s="1545"/>
      <c r="C39" s="1081" t="s">
        <v>1530</v>
      </c>
      <c r="D39" s="1546">
        <v>290605</v>
      </c>
      <c r="E39" s="1546"/>
      <c r="F39" s="1546"/>
      <c r="G39" s="1546">
        <v>290488</v>
      </c>
      <c r="H39" s="1546"/>
      <c r="I39" s="1546"/>
      <c r="J39" s="1546">
        <v>290483</v>
      </c>
      <c r="K39" s="1546"/>
      <c r="L39" s="1546"/>
      <c r="M39" s="1546">
        <v>290590</v>
      </c>
      <c r="N39" s="1546"/>
      <c r="O39" s="1546"/>
      <c r="P39" s="1546">
        <v>290616</v>
      </c>
      <c r="Q39" s="1546"/>
      <c r="R39" s="1546"/>
      <c r="S39" s="1546">
        <v>290681</v>
      </c>
      <c r="T39" s="1546"/>
      <c r="U39" s="1546"/>
      <c r="V39" s="1546">
        <v>290719</v>
      </c>
      <c r="W39" s="1546"/>
      <c r="X39" s="1546"/>
      <c r="Y39" s="1546">
        <v>290750</v>
      </c>
      <c r="Z39" s="1546"/>
      <c r="AA39" s="1546"/>
      <c r="AB39" s="1546">
        <v>290828</v>
      </c>
      <c r="AC39" s="1546"/>
      <c r="AD39" s="1546"/>
      <c r="AO39" s="1087"/>
    </row>
    <row r="40" spans="1:43" s="1087" customFormat="1" ht="21" customHeight="1">
      <c r="A40" s="1544"/>
      <c r="B40" s="1545"/>
      <c r="C40" s="1081" t="s">
        <v>1531</v>
      </c>
      <c r="D40" s="1546">
        <v>614878</v>
      </c>
      <c r="E40" s="1546"/>
      <c r="F40" s="1546"/>
      <c r="G40" s="1546">
        <v>614754</v>
      </c>
      <c r="H40" s="1546"/>
      <c r="I40" s="1546"/>
      <c r="J40" s="1546">
        <v>614660</v>
      </c>
      <c r="K40" s="1546"/>
      <c r="L40" s="1546"/>
      <c r="M40" s="1546">
        <v>614657</v>
      </c>
      <c r="N40" s="1546"/>
      <c r="O40" s="1546"/>
      <c r="P40" s="1546">
        <v>614759</v>
      </c>
      <c r="Q40" s="1546"/>
      <c r="R40" s="1546"/>
      <c r="S40" s="1546">
        <v>614771</v>
      </c>
      <c r="T40" s="1546"/>
      <c r="U40" s="1546"/>
      <c r="V40" s="1546">
        <v>614854</v>
      </c>
      <c r="W40" s="1546"/>
      <c r="X40" s="1546"/>
      <c r="Y40" s="1546">
        <v>614743</v>
      </c>
      <c r="Z40" s="1546"/>
      <c r="AA40" s="1546"/>
      <c r="AB40" s="1546">
        <v>614709</v>
      </c>
      <c r="AC40" s="1546"/>
      <c r="AD40" s="1546"/>
      <c r="AE40" s="1083"/>
      <c r="AF40" s="1083"/>
      <c r="AG40" s="1083"/>
      <c r="AH40" s="1083"/>
      <c r="AI40" s="1083"/>
      <c r="AJ40" s="1083"/>
      <c r="AK40" s="1083"/>
      <c r="AN40" s="1088"/>
    </row>
    <row r="41" spans="1:43" s="1087" customFormat="1" ht="21" customHeight="1">
      <c r="A41" s="1532" t="s">
        <v>1521</v>
      </c>
      <c r="B41" s="1535" t="s">
        <v>1511</v>
      </c>
      <c r="C41" s="1536"/>
      <c r="D41" s="1527">
        <v>1</v>
      </c>
      <c r="E41" s="1528"/>
      <c r="F41" s="1529"/>
      <c r="G41" s="1527">
        <v>1</v>
      </c>
      <c r="H41" s="1528"/>
      <c r="I41" s="1529"/>
      <c r="J41" s="1527">
        <v>2</v>
      </c>
      <c r="K41" s="1528"/>
      <c r="L41" s="1529"/>
      <c r="M41" s="1527"/>
      <c r="N41" s="1528"/>
      <c r="O41" s="1529"/>
      <c r="P41" s="1527">
        <v>1</v>
      </c>
      <c r="Q41" s="1528"/>
      <c r="R41" s="1529"/>
      <c r="S41" s="1527">
        <v>1</v>
      </c>
      <c r="T41" s="1528"/>
      <c r="U41" s="1529"/>
      <c r="V41" s="1527">
        <v>2</v>
      </c>
      <c r="W41" s="1528"/>
      <c r="X41" s="1529"/>
      <c r="Y41" s="1527">
        <v>1</v>
      </c>
      <c r="Z41" s="1528"/>
      <c r="AA41" s="1529"/>
      <c r="AB41" s="1527">
        <v>1</v>
      </c>
      <c r="AC41" s="1528"/>
      <c r="AD41" s="1530"/>
      <c r="AE41" s="113"/>
      <c r="AF41" s="113"/>
      <c r="AG41" s="113"/>
      <c r="AH41" s="113"/>
      <c r="AI41" s="113"/>
      <c r="AJ41" s="113"/>
      <c r="AK41" s="113"/>
      <c r="AN41" s="1088"/>
    </row>
    <row r="42" spans="1:43" s="1087" customFormat="1" ht="21" customHeight="1">
      <c r="A42" s="1533"/>
      <c r="B42" s="1535" t="s">
        <v>1522</v>
      </c>
      <c r="C42" s="1536"/>
      <c r="D42" s="1527"/>
      <c r="E42" s="1528"/>
      <c r="F42" s="1529"/>
      <c r="G42" s="1527">
        <v>1</v>
      </c>
      <c r="H42" s="1528"/>
      <c r="I42" s="1529"/>
      <c r="J42" s="1527"/>
      <c r="K42" s="1528"/>
      <c r="L42" s="1529"/>
      <c r="M42" s="1527">
        <v>2</v>
      </c>
      <c r="N42" s="1528"/>
      <c r="O42" s="1529"/>
      <c r="P42" s="1527"/>
      <c r="Q42" s="1528"/>
      <c r="R42" s="1529"/>
      <c r="S42" s="1527">
        <v>1</v>
      </c>
      <c r="T42" s="1528"/>
      <c r="U42" s="1529"/>
      <c r="V42" s="1527"/>
      <c r="W42" s="1528"/>
      <c r="X42" s="1529"/>
      <c r="Y42" s="1527"/>
      <c r="Z42" s="1528"/>
      <c r="AA42" s="1529"/>
      <c r="AB42" s="1527">
        <v>1</v>
      </c>
      <c r="AC42" s="1528"/>
      <c r="AD42" s="1530"/>
      <c r="AE42" s="113"/>
      <c r="AF42" s="113"/>
      <c r="AG42" s="113"/>
      <c r="AH42" s="113"/>
      <c r="AI42" s="113"/>
      <c r="AJ42" s="113"/>
      <c r="AK42" s="113"/>
      <c r="AN42" s="1088"/>
    </row>
    <row r="43" spans="1:43" s="1087" customFormat="1" ht="21" customHeight="1">
      <c r="A43" s="1533"/>
      <c r="B43" s="1535" t="s">
        <v>1513</v>
      </c>
      <c r="C43" s="1536"/>
      <c r="D43" s="1527"/>
      <c r="E43" s="1528"/>
      <c r="F43" s="1529"/>
      <c r="G43" s="1527"/>
      <c r="H43" s="1528"/>
      <c r="I43" s="1529"/>
      <c r="J43" s="1527"/>
      <c r="K43" s="1528"/>
      <c r="L43" s="1529"/>
      <c r="M43" s="1527"/>
      <c r="N43" s="1528"/>
      <c r="O43" s="1529"/>
      <c r="P43" s="1527"/>
      <c r="Q43" s="1528"/>
      <c r="R43" s="1529"/>
      <c r="S43" s="1527"/>
      <c r="T43" s="1528"/>
      <c r="U43" s="1529"/>
      <c r="V43" s="1527"/>
      <c r="W43" s="1528"/>
      <c r="X43" s="1529"/>
      <c r="Y43" s="1527"/>
      <c r="Z43" s="1528"/>
      <c r="AA43" s="1529"/>
      <c r="AB43" s="1527"/>
      <c r="AC43" s="1528"/>
      <c r="AD43" s="1530"/>
      <c r="AE43" s="113"/>
      <c r="AF43" s="113"/>
      <c r="AG43" s="113"/>
      <c r="AH43" s="113"/>
      <c r="AI43" s="113"/>
      <c r="AJ43" s="113"/>
      <c r="AK43" s="113"/>
      <c r="AN43" s="1088"/>
    </row>
    <row r="44" spans="1:43" s="1087" customFormat="1" ht="21" customHeight="1" thickBot="1">
      <c r="A44" s="1534"/>
      <c r="B44" s="1537" t="s">
        <v>1463</v>
      </c>
      <c r="C44" s="1538"/>
      <c r="D44" s="1524">
        <f>SUM(D41:F43)</f>
        <v>1</v>
      </c>
      <c r="E44" s="1525"/>
      <c r="F44" s="1531"/>
      <c r="G44" s="1524">
        <f>SUM(G41:I43)</f>
        <v>2</v>
      </c>
      <c r="H44" s="1525"/>
      <c r="I44" s="1531"/>
      <c r="J44" s="1524">
        <f>SUM(J41:L43)</f>
        <v>2</v>
      </c>
      <c r="K44" s="1525"/>
      <c r="L44" s="1531"/>
      <c r="M44" s="1524">
        <f>SUM(M41:O43)</f>
        <v>2</v>
      </c>
      <c r="N44" s="1525"/>
      <c r="O44" s="1531"/>
      <c r="P44" s="1524">
        <f>SUM(P41:R43)</f>
        <v>1</v>
      </c>
      <c r="Q44" s="1525"/>
      <c r="R44" s="1531"/>
      <c r="S44" s="1524">
        <f>SUM(S41:U43)</f>
        <v>2</v>
      </c>
      <c r="T44" s="1525"/>
      <c r="U44" s="1531"/>
      <c r="V44" s="1524">
        <f>SUM(V41:X43)</f>
        <v>2</v>
      </c>
      <c r="W44" s="1525"/>
      <c r="X44" s="1531"/>
      <c r="Y44" s="1524">
        <f>SUM(Y41:AA43)</f>
        <v>1</v>
      </c>
      <c r="Z44" s="1525"/>
      <c r="AA44" s="1531"/>
      <c r="AB44" s="1524">
        <f>SUM(AB41:AD43)</f>
        <v>2</v>
      </c>
      <c r="AC44" s="1525"/>
      <c r="AD44" s="1526"/>
      <c r="AE44" s="1090"/>
      <c r="AF44" s="1091"/>
      <c r="AG44" s="1090"/>
      <c r="AH44" s="1090"/>
      <c r="AI44" s="1090"/>
      <c r="AJ44" s="1091"/>
      <c r="AK44" s="1090"/>
      <c r="AN44" s="1088"/>
    </row>
    <row r="45" spans="1:43" ht="27.75" customHeight="1">
      <c r="A45" s="1585" t="s">
        <v>1515</v>
      </c>
      <c r="B45" s="1586"/>
      <c r="C45" s="1586"/>
      <c r="D45" s="1586"/>
      <c r="E45" s="1586"/>
      <c r="F45" s="1586"/>
      <c r="G45" s="1586"/>
      <c r="H45" s="1586"/>
      <c r="I45" s="1586"/>
      <c r="J45" s="1586"/>
      <c r="K45" s="1586"/>
      <c r="L45" s="1586"/>
      <c r="M45" s="1586"/>
      <c r="N45" s="1586"/>
      <c r="O45" s="1586"/>
      <c r="P45" s="1586"/>
      <c r="Q45" s="1586"/>
      <c r="R45" s="1586"/>
      <c r="S45" s="1586"/>
      <c r="T45" s="1586"/>
      <c r="U45" s="1586"/>
      <c r="V45" s="1586"/>
      <c r="W45" s="1586"/>
      <c r="X45" s="1586"/>
      <c r="Y45" s="1586"/>
      <c r="Z45" s="1586"/>
      <c r="AA45" s="1586"/>
      <c r="AB45" s="1586"/>
      <c r="AC45" s="1586"/>
      <c r="AD45" s="1587"/>
      <c r="AE45" s="1074"/>
      <c r="AF45" s="1074"/>
      <c r="AG45" s="1074"/>
      <c r="AH45" s="1074"/>
      <c r="AI45" s="1074"/>
      <c r="AJ45" s="1074"/>
      <c r="AK45" s="1074"/>
      <c r="AN45" s="1088">
        <v>12</v>
      </c>
      <c r="AO45" s="1089">
        <f>J64</f>
        <v>0</v>
      </c>
      <c r="AP45" s="1089">
        <f>J65</f>
        <v>0</v>
      </c>
      <c r="AQ45" s="1087"/>
    </row>
    <row r="46" spans="1:43" ht="6" customHeight="1">
      <c r="A46" s="1093"/>
      <c r="AD46" s="1094"/>
      <c r="AN46" s="1088">
        <v>13</v>
      </c>
      <c r="AO46" s="1089">
        <f>M64</f>
        <v>0</v>
      </c>
      <c r="AP46" s="1089">
        <f>M65</f>
        <v>0</v>
      </c>
      <c r="AQ46" s="1087"/>
    </row>
    <row r="47" spans="1:43" ht="21" customHeight="1">
      <c r="A47" s="1559" t="s">
        <v>1516</v>
      </c>
      <c r="B47" s="1560"/>
      <c r="C47" s="1560"/>
      <c r="D47" s="1545">
        <v>19</v>
      </c>
      <c r="E47" s="1545"/>
      <c r="F47" s="1545"/>
      <c r="G47" s="1545">
        <v>20</v>
      </c>
      <c r="H47" s="1545"/>
      <c r="I47" s="1545"/>
      <c r="J47" s="1545">
        <v>21</v>
      </c>
      <c r="K47" s="1545"/>
      <c r="L47" s="1545"/>
      <c r="M47" s="1545">
        <v>22</v>
      </c>
      <c r="N47" s="1545"/>
      <c r="O47" s="1545"/>
      <c r="P47" s="1545">
        <v>23</v>
      </c>
      <c r="Q47" s="1545"/>
      <c r="R47" s="1545"/>
      <c r="S47" s="1545">
        <v>24</v>
      </c>
      <c r="T47" s="1545"/>
      <c r="U47" s="1545"/>
      <c r="V47" s="1545">
        <v>25</v>
      </c>
      <c r="W47" s="1545"/>
      <c r="X47" s="1545"/>
      <c r="Y47" s="1545">
        <v>26</v>
      </c>
      <c r="Z47" s="1545"/>
      <c r="AA47" s="1545"/>
      <c r="AB47" s="1545">
        <v>27</v>
      </c>
      <c r="AC47" s="1545"/>
      <c r="AD47" s="1552"/>
      <c r="AE47" s="113"/>
      <c r="AF47" s="113"/>
      <c r="AG47" s="113"/>
      <c r="AH47" s="1541"/>
      <c r="AI47" s="1541"/>
      <c r="AN47" s="1088">
        <v>14</v>
      </c>
      <c r="AO47" s="1089">
        <f>P64</f>
        <v>0</v>
      </c>
      <c r="AP47" s="1089">
        <f>P65</f>
        <v>0</v>
      </c>
      <c r="AQ47" s="1087"/>
    </row>
    <row r="48" spans="1:43" ht="21" customHeight="1" thickBot="1">
      <c r="A48" s="1561"/>
      <c r="B48" s="1562"/>
      <c r="C48" s="1562"/>
      <c r="D48" s="1553"/>
      <c r="E48" s="1553"/>
      <c r="F48" s="1553"/>
      <c r="G48" s="1553"/>
      <c r="H48" s="1553"/>
      <c r="I48" s="1553"/>
      <c r="J48" s="1553"/>
      <c r="K48" s="1553"/>
      <c r="L48" s="1553"/>
      <c r="M48" s="1553"/>
      <c r="N48" s="1553"/>
      <c r="O48" s="1553"/>
      <c r="P48" s="1553"/>
      <c r="Q48" s="1553"/>
      <c r="R48" s="1553"/>
      <c r="S48" s="1553"/>
      <c r="T48" s="1553"/>
      <c r="U48" s="1553"/>
      <c r="V48" s="1553"/>
      <c r="W48" s="1553"/>
      <c r="X48" s="1553"/>
      <c r="Y48" s="1553"/>
      <c r="Z48" s="1553"/>
      <c r="AA48" s="1553"/>
      <c r="AB48" s="1553"/>
      <c r="AC48" s="1553"/>
      <c r="AD48" s="1554"/>
      <c r="AF48" s="1075"/>
      <c r="AG48" s="1075"/>
      <c r="AH48" s="1075"/>
      <c r="AN48" s="1088">
        <v>15</v>
      </c>
      <c r="AO48" s="1089">
        <f>S64</f>
        <v>0</v>
      </c>
      <c r="AP48" s="1089">
        <f>S65</f>
        <v>0</v>
      </c>
      <c r="AQ48" s="1087"/>
    </row>
    <row r="49" spans="1:43" ht="21" customHeight="1" thickTop="1">
      <c r="A49" s="1548" t="s">
        <v>482</v>
      </c>
      <c r="B49" s="1549"/>
      <c r="C49" s="1549"/>
      <c r="D49" s="1550">
        <f>IF(D52="","",0.005)</f>
        <v>5.0000000000000001E-3</v>
      </c>
      <c r="E49" s="1551"/>
      <c r="F49" s="1095" t="s">
        <v>4</v>
      </c>
      <c r="G49" s="1550">
        <f>IF(G52="","",0.005)</f>
        <v>5.0000000000000001E-3</v>
      </c>
      <c r="H49" s="1551"/>
      <c r="I49" s="1095" t="s">
        <v>4</v>
      </c>
      <c r="J49" s="1550">
        <f>IF(J52="","",0.005)</f>
        <v>5.0000000000000001E-3</v>
      </c>
      <c r="K49" s="1551"/>
      <c r="L49" s="1095" t="s">
        <v>4</v>
      </c>
      <c r="M49" s="1550">
        <f>IF(M52="","",0.005)</f>
        <v>5.0000000000000001E-3</v>
      </c>
      <c r="N49" s="1551"/>
      <c r="O49" s="1095" t="s">
        <v>4</v>
      </c>
      <c r="P49" s="1550" t="str">
        <f>IF(P52="","",0.005)</f>
        <v/>
      </c>
      <c r="Q49" s="1551"/>
      <c r="R49" s="1095" t="s">
        <v>4</v>
      </c>
      <c r="S49" s="1550" t="str">
        <f>IF(S52="","",0.005)</f>
        <v/>
      </c>
      <c r="T49" s="1551"/>
      <c r="U49" s="1095" t="s">
        <v>4</v>
      </c>
      <c r="V49" s="1550" t="str">
        <f>IF(V52="","",0.005)</f>
        <v/>
      </c>
      <c r="W49" s="1551"/>
      <c r="X49" s="1095" t="s">
        <v>4</v>
      </c>
      <c r="Y49" s="1550" t="str">
        <f>IF(Y52="","",0.005)</f>
        <v/>
      </c>
      <c r="Z49" s="1551"/>
      <c r="AA49" s="1095" t="s">
        <v>4</v>
      </c>
      <c r="AB49" s="1550" t="str">
        <f>IF(AB52="","",0.005)</f>
        <v/>
      </c>
      <c r="AC49" s="1551"/>
      <c r="AD49" s="1096" t="s">
        <v>4</v>
      </c>
      <c r="AE49" s="251"/>
      <c r="AF49" s="1097" t="s">
        <v>1517</v>
      </c>
      <c r="AG49" s="1075"/>
      <c r="AH49" s="1075"/>
      <c r="AI49" s="1082"/>
      <c r="AJ49" s="1082"/>
      <c r="AK49" s="1082"/>
      <c r="AN49" s="1088">
        <v>16</v>
      </c>
      <c r="AO49" s="1089">
        <f>V64</f>
        <v>0</v>
      </c>
      <c r="AP49" s="1089">
        <f>V65</f>
        <v>0</v>
      </c>
    </row>
    <row r="50" spans="1:43" ht="21" hidden="1" customHeight="1">
      <c r="A50" s="1544" t="s">
        <v>178</v>
      </c>
      <c r="B50" s="1545"/>
      <c r="C50" s="1545"/>
      <c r="D50" s="1539">
        <v>22</v>
      </c>
      <c r="E50" s="1539"/>
      <c r="F50" s="1539"/>
      <c r="G50" s="1564">
        <v>27</v>
      </c>
      <c r="H50" s="1564"/>
      <c r="I50" s="1564"/>
      <c r="J50" s="1539"/>
      <c r="K50" s="1539"/>
      <c r="L50" s="1539"/>
      <c r="M50" s="1539"/>
      <c r="N50" s="1539"/>
      <c r="O50" s="1539"/>
      <c r="P50" s="1539"/>
      <c r="Q50" s="1539"/>
      <c r="R50" s="1539"/>
      <c r="S50" s="1539"/>
      <c r="T50" s="1539"/>
      <c r="U50" s="1539"/>
      <c r="V50" s="1539"/>
      <c r="W50" s="1539"/>
      <c r="X50" s="1539"/>
      <c r="Y50" s="1539"/>
      <c r="Z50" s="1539"/>
      <c r="AA50" s="1539"/>
      <c r="AB50" s="1539"/>
      <c r="AC50" s="1539"/>
      <c r="AD50" s="1540"/>
      <c r="AF50" s="1075"/>
      <c r="AG50" s="1075"/>
      <c r="AH50" s="1075"/>
      <c r="AI50" s="1082"/>
      <c r="AJ50" s="1082"/>
      <c r="AK50" s="1082"/>
      <c r="AN50" s="1088">
        <v>17</v>
      </c>
      <c r="AO50" s="1089">
        <f>Y64</f>
        <v>0</v>
      </c>
      <c r="AP50" s="1089">
        <f>Y65</f>
        <v>0</v>
      </c>
    </row>
    <row r="51" spans="1:43" ht="21" hidden="1" customHeight="1">
      <c r="A51" s="1544"/>
      <c r="B51" s="1545"/>
      <c r="C51" s="1545"/>
      <c r="D51" s="1539"/>
      <c r="E51" s="1539"/>
      <c r="F51" s="1539"/>
      <c r="G51" s="1564"/>
      <c r="H51" s="1564"/>
      <c r="I51" s="1564"/>
      <c r="J51" s="1539"/>
      <c r="K51" s="1539"/>
      <c r="L51" s="1539"/>
      <c r="M51" s="1539"/>
      <c r="N51" s="1539"/>
      <c r="O51" s="1539"/>
      <c r="P51" s="1539"/>
      <c r="Q51" s="1539"/>
      <c r="R51" s="1539"/>
      <c r="S51" s="1539"/>
      <c r="T51" s="1539"/>
      <c r="U51" s="1539"/>
      <c r="V51" s="1539"/>
      <c r="W51" s="1539"/>
      <c r="X51" s="1539"/>
      <c r="Y51" s="1539"/>
      <c r="Z51" s="1539"/>
      <c r="AA51" s="1539"/>
      <c r="AB51" s="1539"/>
      <c r="AC51" s="1539"/>
      <c r="AD51" s="1540"/>
      <c r="AF51" s="1075"/>
      <c r="AG51" s="1075"/>
      <c r="AH51" s="1075"/>
      <c r="AI51" s="1082"/>
      <c r="AJ51" s="1082"/>
      <c r="AK51" s="1082"/>
      <c r="AN51" s="1088">
        <v>18</v>
      </c>
      <c r="AO51" s="1089">
        <f>AB64</f>
        <v>0</v>
      </c>
      <c r="AP51" s="1089">
        <f>AB65</f>
        <v>0</v>
      </c>
    </row>
    <row r="52" spans="1:43" ht="21" customHeight="1">
      <c r="A52" s="1544" t="s">
        <v>1518</v>
      </c>
      <c r="B52" s="1545"/>
      <c r="C52" s="1081" t="s">
        <v>1530</v>
      </c>
      <c r="D52" s="1546">
        <v>290833</v>
      </c>
      <c r="E52" s="1546"/>
      <c r="F52" s="1546"/>
      <c r="G52" s="1546">
        <v>290925</v>
      </c>
      <c r="H52" s="1546"/>
      <c r="I52" s="1546"/>
      <c r="J52" s="1546">
        <v>290826</v>
      </c>
      <c r="K52" s="1546"/>
      <c r="L52" s="1546"/>
      <c r="M52" s="1546">
        <v>290673</v>
      </c>
      <c r="N52" s="1546"/>
      <c r="O52" s="1546"/>
      <c r="P52" s="1542"/>
      <c r="Q52" s="1542"/>
      <c r="R52" s="1542"/>
      <c r="S52" s="1542"/>
      <c r="T52" s="1542"/>
      <c r="U52" s="1542"/>
      <c r="V52" s="1542"/>
      <c r="W52" s="1542"/>
      <c r="X52" s="1542"/>
      <c r="Y52" s="1542"/>
      <c r="Z52" s="1542"/>
      <c r="AA52" s="1542"/>
      <c r="AB52" s="1542"/>
      <c r="AC52" s="1542"/>
      <c r="AD52" s="1542"/>
      <c r="AO52" s="1087"/>
      <c r="AP52" s="1087"/>
    </row>
    <row r="53" spans="1:43" s="1087" customFormat="1" ht="21" customHeight="1">
      <c r="A53" s="1544"/>
      <c r="B53" s="1545"/>
      <c r="C53" s="1081" t="s">
        <v>1531</v>
      </c>
      <c r="D53" s="1546">
        <v>614792</v>
      </c>
      <c r="E53" s="1546"/>
      <c r="F53" s="1546"/>
      <c r="G53" s="1546">
        <v>614752</v>
      </c>
      <c r="H53" s="1546"/>
      <c r="I53" s="1546"/>
      <c r="J53" s="1546">
        <v>614974</v>
      </c>
      <c r="K53" s="1546"/>
      <c r="L53" s="1546"/>
      <c r="M53" s="1546">
        <v>615039</v>
      </c>
      <c r="N53" s="1546"/>
      <c r="O53" s="1546"/>
      <c r="P53" s="1542"/>
      <c r="Q53" s="1542"/>
      <c r="R53" s="1542"/>
      <c r="S53" s="1542"/>
      <c r="T53" s="1542"/>
      <c r="U53" s="1542"/>
      <c r="V53" s="1542"/>
      <c r="W53" s="1542"/>
      <c r="X53" s="1542"/>
      <c r="Y53" s="1542"/>
      <c r="Z53" s="1542"/>
      <c r="AA53" s="1542"/>
      <c r="AB53" s="1542"/>
      <c r="AC53" s="1542"/>
      <c r="AD53" s="1542"/>
      <c r="AE53" s="1083"/>
      <c r="AF53" s="1083"/>
      <c r="AG53" s="1083"/>
      <c r="AH53" s="1083"/>
      <c r="AI53" s="1083"/>
      <c r="AJ53" s="1083"/>
      <c r="AK53" s="1083"/>
      <c r="AN53" s="1088"/>
    </row>
    <row r="54" spans="1:43" s="1087" customFormat="1" ht="21" customHeight="1">
      <c r="A54" s="1532" t="s">
        <v>1521</v>
      </c>
      <c r="B54" s="1535" t="s">
        <v>1511</v>
      </c>
      <c r="C54" s="1536"/>
      <c r="D54" s="1527">
        <v>1</v>
      </c>
      <c r="E54" s="1528"/>
      <c r="F54" s="1529"/>
      <c r="G54" s="1527">
        <v>1</v>
      </c>
      <c r="H54" s="1528"/>
      <c r="I54" s="1529"/>
      <c r="J54" s="1527">
        <v>1</v>
      </c>
      <c r="K54" s="1528"/>
      <c r="L54" s="1529"/>
      <c r="M54" s="1527">
        <v>2</v>
      </c>
      <c r="N54" s="1528"/>
      <c r="O54" s="1529"/>
      <c r="P54" s="1527"/>
      <c r="Q54" s="1528"/>
      <c r="R54" s="1529"/>
      <c r="S54" s="1527"/>
      <c r="T54" s="1528"/>
      <c r="U54" s="1529"/>
      <c r="V54" s="1527"/>
      <c r="W54" s="1528"/>
      <c r="X54" s="1529"/>
      <c r="Y54" s="1527"/>
      <c r="Z54" s="1528"/>
      <c r="AA54" s="1529"/>
      <c r="AB54" s="1527"/>
      <c r="AC54" s="1528"/>
      <c r="AD54" s="1530"/>
      <c r="AE54" s="113"/>
      <c r="AF54" s="113"/>
      <c r="AG54" s="113"/>
      <c r="AH54" s="113"/>
      <c r="AI54" s="113"/>
      <c r="AJ54" s="113"/>
      <c r="AK54" s="113"/>
      <c r="AN54" s="1088"/>
    </row>
    <row r="55" spans="1:43" s="1087" customFormat="1" ht="21" customHeight="1">
      <c r="A55" s="1533"/>
      <c r="B55" s="1535" t="s">
        <v>1522</v>
      </c>
      <c r="C55" s="1536"/>
      <c r="D55" s="1527"/>
      <c r="E55" s="1528"/>
      <c r="F55" s="1529"/>
      <c r="G55" s="1527">
        <v>1</v>
      </c>
      <c r="H55" s="1528"/>
      <c r="I55" s="1529"/>
      <c r="J55" s="1527"/>
      <c r="K55" s="1528"/>
      <c r="L55" s="1529"/>
      <c r="M55" s="1527"/>
      <c r="N55" s="1528"/>
      <c r="O55" s="1529"/>
      <c r="P55" s="1527"/>
      <c r="Q55" s="1528"/>
      <c r="R55" s="1529"/>
      <c r="S55" s="1527"/>
      <c r="T55" s="1528"/>
      <c r="U55" s="1529"/>
      <c r="V55" s="1527"/>
      <c r="W55" s="1528"/>
      <c r="X55" s="1529"/>
      <c r="Y55" s="1527"/>
      <c r="Z55" s="1528"/>
      <c r="AA55" s="1529"/>
      <c r="AB55" s="1527"/>
      <c r="AC55" s="1528"/>
      <c r="AD55" s="1530"/>
      <c r="AE55" s="113"/>
      <c r="AF55" s="113"/>
      <c r="AG55" s="113"/>
      <c r="AH55" s="113"/>
      <c r="AI55" s="113"/>
      <c r="AJ55" s="113"/>
      <c r="AK55" s="113"/>
      <c r="AN55" s="1088"/>
    </row>
    <row r="56" spans="1:43" s="1087" customFormat="1" ht="21" customHeight="1">
      <c r="A56" s="1533"/>
      <c r="B56" s="1535" t="s">
        <v>1513</v>
      </c>
      <c r="C56" s="1536"/>
      <c r="D56" s="1527"/>
      <c r="E56" s="1528"/>
      <c r="F56" s="1529"/>
      <c r="G56" s="1527"/>
      <c r="H56" s="1528"/>
      <c r="I56" s="1529"/>
      <c r="J56" s="1527"/>
      <c r="K56" s="1528"/>
      <c r="L56" s="1529"/>
      <c r="M56" s="1527"/>
      <c r="N56" s="1528"/>
      <c r="O56" s="1529"/>
      <c r="P56" s="1527"/>
      <c r="Q56" s="1528"/>
      <c r="R56" s="1529"/>
      <c r="S56" s="1527"/>
      <c r="T56" s="1528"/>
      <c r="U56" s="1529"/>
      <c r="V56" s="1527"/>
      <c r="W56" s="1528"/>
      <c r="X56" s="1529"/>
      <c r="Y56" s="1527"/>
      <c r="Z56" s="1528"/>
      <c r="AA56" s="1529"/>
      <c r="AB56" s="1527"/>
      <c r="AC56" s="1528"/>
      <c r="AD56" s="1530"/>
      <c r="AE56" s="113"/>
      <c r="AF56" s="113"/>
      <c r="AG56" s="113"/>
      <c r="AH56" s="113"/>
      <c r="AI56" s="113"/>
      <c r="AJ56" s="113"/>
      <c r="AK56" s="113"/>
      <c r="AN56" s="1088"/>
    </row>
    <row r="57" spans="1:43" s="1087" customFormat="1" ht="21" customHeight="1">
      <c r="A57" s="1563"/>
      <c r="B57" s="1535" t="s">
        <v>1463</v>
      </c>
      <c r="C57" s="1536"/>
      <c r="D57" s="1555">
        <f>SUM(D54:F56)</f>
        <v>1</v>
      </c>
      <c r="E57" s="1556"/>
      <c r="F57" s="1557"/>
      <c r="G57" s="1555">
        <f>SUM(G54:I56)</f>
        <v>2</v>
      </c>
      <c r="H57" s="1556"/>
      <c r="I57" s="1557"/>
      <c r="J57" s="1555">
        <f>SUM(J54:L56)</f>
        <v>1</v>
      </c>
      <c r="K57" s="1556"/>
      <c r="L57" s="1557"/>
      <c r="M57" s="1555">
        <f>SUM(M54:O56)</f>
        <v>2</v>
      </c>
      <c r="N57" s="1556"/>
      <c r="O57" s="1557"/>
      <c r="P57" s="1555">
        <f>SUM(P54:R56)</f>
        <v>0</v>
      </c>
      <c r="Q57" s="1556"/>
      <c r="R57" s="1557"/>
      <c r="S57" s="1555">
        <f>SUM(S54:U56)</f>
        <v>0</v>
      </c>
      <c r="T57" s="1556"/>
      <c r="U57" s="1557"/>
      <c r="V57" s="1555">
        <f>SUM(V54:X56)</f>
        <v>0</v>
      </c>
      <c r="W57" s="1556"/>
      <c r="X57" s="1557"/>
      <c r="Y57" s="1555">
        <f>SUM(Y54:AA56)</f>
        <v>0</v>
      </c>
      <c r="Z57" s="1556"/>
      <c r="AA57" s="1557"/>
      <c r="AB57" s="1555">
        <f>SUM(AB54:AD56)</f>
        <v>0</v>
      </c>
      <c r="AC57" s="1556"/>
      <c r="AD57" s="1558"/>
      <c r="AE57" s="1090"/>
      <c r="AF57" s="1091"/>
      <c r="AG57" s="1090"/>
      <c r="AH57" s="1090"/>
      <c r="AI57" s="1090"/>
      <c r="AJ57" s="1091"/>
      <c r="AK57" s="1090"/>
      <c r="AN57" s="1088"/>
    </row>
    <row r="58" spans="1:43" s="1087" customFormat="1" ht="21" customHeight="1">
      <c r="A58" s="1098"/>
      <c r="B58" s="1090"/>
      <c r="C58" s="1090"/>
      <c r="D58" s="1090"/>
      <c r="E58" s="1090"/>
      <c r="F58" s="1090"/>
      <c r="G58" s="1090"/>
      <c r="H58" s="1090"/>
      <c r="I58" s="1090"/>
      <c r="J58" s="1090"/>
      <c r="K58" s="1090"/>
      <c r="L58" s="1090"/>
      <c r="M58" s="1090"/>
      <c r="N58" s="1090"/>
      <c r="O58" s="1090"/>
      <c r="P58" s="1090"/>
      <c r="Q58" s="1090"/>
      <c r="R58" s="1090"/>
      <c r="S58" s="1090"/>
      <c r="T58" s="1090"/>
      <c r="U58" s="1090"/>
      <c r="V58" s="1090"/>
      <c r="W58" s="1090"/>
      <c r="X58" s="1090"/>
      <c r="Y58" s="1090"/>
      <c r="Z58" s="1090"/>
      <c r="AA58" s="1090"/>
      <c r="AB58" s="1090"/>
      <c r="AC58" s="1090"/>
      <c r="AD58" s="1099"/>
      <c r="AE58" s="1092"/>
      <c r="AF58" s="1092"/>
      <c r="AG58" s="1092"/>
      <c r="AH58" s="1092"/>
      <c r="AI58" s="1092"/>
      <c r="AJ58" s="1092" t="str">
        <f>IF(SUM(C58,G58,K58,O58,S58,W58,AA58,AF58)=0,"",SUM(C58,G58,K58,O58,S58,W58,AA58,AF58))</f>
        <v/>
      </c>
      <c r="AK58" s="1092" t="str">
        <f>IF(SUM(E58,I58,M58,Q58,U58,O58,AD58,AH58)=0,"",SUM(E58,I58,M58,Q58,U58,O58,AD58,AH58))</f>
        <v/>
      </c>
      <c r="AN58" s="1088"/>
    </row>
    <row r="59" spans="1:43" ht="21" customHeight="1">
      <c r="A59" s="1559" t="s">
        <v>1516</v>
      </c>
      <c r="B59" s="1560"/>
      <c r="C59" s="1560"/>
      <c r="D59" s="1545">
        <v>28</v>
      </c>
      <c r="E59" s="1545"/>
      <c r="F59" s="1545"/>
      <c r="G59" s="1545">
        <v>29</v>
      </c>
      <c r="H59" s="1545"/>
      <c r="I59" s="1545"/>
      <c r="J59" s="1545">
        <v>30</v>
      </c>
      <c r="K59" s="1545"/>
      <c r="L59" s="1545"/>
      <c r="M59" s="1545">
        <v>31</v>
      </c>
      <c r="N59" s="1545"/>
      <c r="O59" s="1545"/>
      <c r="P59" s="1545">
        <v>32</v>
      </c>
      <c r="Q59" s="1545"/>
      <c r="R59" s="1545"/>
      <c r="S59" s="1545">
        <v>33</v>
      </c>
      <c r="T59" s="1545"/>
      <c r="U59" s="1545"/>
      <c r="V59" s="1545">
        <v>34</v>
      </c>
      <c r="W59" s="1545"/>
      <c r="X59" s="1545"/>
      <c r="Y59" s="1545">
        <v>35</v>
      </c>
      <c r="Z59" s="1545"/>
      <c r="AA59" s="1545"/>
      <c r="AB59" s="1545">
        <v>36</v>
      </c>
      <c r="AC59" s="1545"/>
      <c r="AD59" s="1552"/>
      <c r="AE59" s="113"/>
      <c r="AF59" s="113"/>
      <c r="AG59" s="113"/>
      <c r="AH59" s="1541"/>
      <c r="AI59" s="1541"/>
      <c r="AQ59" s="1087"/>
    </row>
    <row r="60" spans="1:43" ht="21" customHeight="1" thickBot="1">
      <c r="A60" s="1561"/>
      <c r="B60" s="1562"/>
      <c r="C60" s="1562"/>
      <c r="D60" s="1553"/>
      <c r="E60" s="1553"/>
      <c r="F60" s="1553"/>
      <c r="G60" s="1553"/>
      <c r="H60" s="1553"/>
      <c r="I60" s="1553"/>
      <c r="J60" s="1553"/>
      <c r="K60" s="1553"/>
      <c r="L60" s="1553"/>
      <c r="M60" s="1553"/>
      <c r="N60" s="1553"/>
      <c r="O60" s="1553"/>
      <c r="P60" s="1553"/>
      <c r="Q60" s="1553"/>
      <c r="R60" s="1553"/>
      <c r="S60" s="1553"/>
      <c r="T60" s="1553"/>
      <c r="U60" s="1553"/>
      <c r="V60" s="1553"/>
      <c r="W60" s="1553"/>
      <c r="X60" s="1553"/>
      <c r="Y60" s="1553"/>
      <c r="Z60" s="1553"/>
      <c r="AA60" s="1553"/>
      <c r="AB60" s="1553"/>
      <c r="AC60" s="1553"/>
      <c r="AD60" s="1554"/>
      <c r="AF60" s="1075"/>
      <c r="AG60" s="1075"/>
      <c r="AH60" s="1075"/>
      <c r="AQ60" s="1087"/>
    </row>
    <row r="61" spans="1:43" ht="21" customHeight="1" thickTop="1">
      <c r="A61" s="1548" t="s">
        <v>482</v>
      </c>
      <c r="B61" s="1549"/>
      <c r="C61" s="1549"/>
      <c r="D61" s="1550" t="str">
        <f>IF(D64="","",0.005)</f>
        <v/>
      </c>
      <c r="E61" s="1551"/>
      <c r="F61" s="1095" t="s">
        <v>4</v>
      </c>
      <c r="G61" s="1550" t="str">
        <f>IF(G64="","",0.005)</f>
        <v/>
      </c>
      <c r="H61" s="1551"/>
      <c r="I61" s="1095" t="s">
        <v>4</v>
      </c>
      <c r="J61" s="1550" t="str">
        <f>IF(J64="","",0.005)</f>
        <v/>
      </c>
      <c r="K61" s="1551"/>
      <c r="L61" s="1095" t="s">
        <v>4</v>
      </c>
      <c r="M61" s="1550" t="str">
        <f>IF(M64="","",0.005)</f>
        <v/>
      </c>
      <c r="N61" s="1551"/>
      <c r="O61" s="1095" t="s">
        <v>4</v>
      </c>
      <c r="P61" s="1550" t="str">
        <f>IF(P64="","",0.005)</f>
        <v/>
      </c>
      <c r="Q61" s="1551"/>
      <c r="R61" s="1095" t="s">
        <v>4</v>
      </c>
      <c r="S61" s="1550" t="str">
        <f>IF(S64="","",0.005)</f>
        <v/>
      </c>
      <c r="T61" s="1551"/>
      <c r="U61" s="1095" t="s">
        <v>4</v>
      </c>
      <c r="V61" s="1550" t="str">
        <f>IF(V64="","",0.005)</f>
        <v/>
      </c>
      <c r="W61" s="1551"/>
      <c r="X61" s="1095" t="s">
        <v>4</v>
      </c>
      <c r="Y61" s="1550" t="str">
        <f>IF(Y64="","",0.005)</f>
        <v/>
      </c>
      <c r="Z61" s="1551"/>
      <c r="AA61" s="1095" t="s">
        <v>4</v>
      </c>
      <c r="AB61" s="1550" t="str">
        <f>IF(AB64="","",0.005)</f>
        <v/>
      </c>
      <c r="AC61" s="1551"/>
      <c r="AD61" s="1096" t="s">
        <v>4</v>
      </c>
      <c r="AF61" s="1075"/>
      <c r="AG61" s="1075"/>
      <c r="AH61" s="1075"/>
      <c r="AQ61" s="1087"/>
    </row>
    <row r="62" spans="1:43" ht="21" hidden="1" customHeight="1">
      <c r="A62" s="1544" t="s">
        <v>178</v>
      </c>
      <c r="B62" s="1545"/>
      <c r="C62" s="1545"/>
      <c r="D62" s="1539"/>
      <c r="E62" s="1539"/>
      <c r="F62" s="1539"/>
      <c r="G62" s="1547"/>
      <c r="H62" s="1547"/>
      <c r="I62" s="1547"/>
      <c r="J62" s="1539"/>
      <c r="K62" s="1539"/>
      <c r="L62" s="1539"/>
      <c r="M62" s="1539"/>
      <c r="N62" s="1539"/>
      <c r="O62" s="1539"/>
      <c r="P62" s="1539"/>
      <c r="Q62" s="1539"/>
      <c r="R62" s="1539"/>
      <c r="S62" s="1539"/>
      <c r="T62" s="1539"/>
      <c r="U62" s="1539"/>
      <c r="V62" s="1539"/>
      <c r="W62" s="1539"/>
      <c r="X62" s="1539"/>
      <c r="Y62" s="1539"/>
      <c r="Z62" s="1539"/>
      <c r="AA62" s="1539"/>
      <c r="AB62" s="1539"/>
      <c r="AC62" s="1539"/>
      <c r="AD62" s="1540"/>
      <c r="AE62" s="113"/>
      <c r="AF62" s="113"/>
      <c r="AG62" s="113"/>
      <c r="AH62" s="1075"/>
      <c r="AI62" s="1541"/>
      <c r="AJ62" s="1541"/>
      <c r="AK62" s="1541"/>
      <c r="AQ62" s="1087"/>
    </row>
    <row r="63" spans="1:43" ht="21" hidden="1" customHeight="1">
      <c r="A63" s="1544"/>
      <c r="B63" s="1545"/>
      <c r="C63" s="1545"/>
      <c r="D63" s="1539"/>
      <c r="E63" s="1539"/>
      <c r="F63" s="1539"/>
      <c r="G63" s="1547"/>
      <c r="H63" s="1547"/>
      <c r="I63" s="1547"/>
      <c r="J63" s="1539"/>
      <c r="K63" s="1539"/>
      <c r="L63" s="1539"/>
      <c r="M63" s="1539"/>
      <c r="N63" s="1539"/>
      <c r="O63" s="1539"/>
      <c r="P63" s="1539"/>
      <c r="Q63" s="1539"/>
      <c r="R63" s="1539"/>
      <c r="S63" s="1539"/>
      <c r="T63" s="1539"/>
      <c r="U63" s="1539"/>
      <c r="V63" s="1539"/>
      <c r="W63" s="1539"/>
      <c r="X63" s="1539"/>
      <c r="Y63" s="1539"/>
      <c r="Z63" s="1539"/>
      <c r="AA63" s="1539"/>
      <c r="AB63" s="1539"/>
      <c r="AC63" s="1539"/>
      <c r="AD63" s="1540"/>
      <c r="AF63" s="1075"/>
      <c r="AG63" s="1075"/>
      <c r="AH63" s="1075"/>
      <c r="AI63" s="1082"/>
      <c r="AJ63" s="1082"/>
      <c r="AK63" s="1082"/>
      <c r="AO63" s="1087"/>
    </row>
    <row r="64" spans="1:43" ht="21" customHeight="1">
      <c r="A64" s="1544" t="s">
        <v>1518</v>
      </c>
      <c r="B64" s="1545"/>
      <c r="C64" s="1081" t="s">
        <v>1519</v>
      </c>
      <c r="D64" s="1542"/>
      <c r="E64" s="1542"/>
      <c r="F64" s="1542"/>
      <c r="G64" s="1542"/>
      <c r="H64" s="1542"/>
      <c r="I64" s="1542"/>
      <c r="J64" s="1542"/>
      <c r="K64" s="1542"/>
      <c r="L64" s="1542"/>
      <c r="M64" s="1542"/>
      <c r="N64" s="1542"/>
      <c r="O64" s="1542"/>
      <c r="P64" s="1542"/>
      <c r="Q64" s="1542"/>
      <c r="R64" s="1542"/>
      <c r="S64" s="1542"/>
      <c r="T64" s="1542"/>
      <c r="U64" s="1542"/>
      <c r="V64" s="1542"/>
      <c r="W64" s="1542"/>
      <c r="X64" s="1542"/>
      <c r="Y64" s="1542"/>
      <c r="Z64" s="1542"/>
      <c r="AA64" s="1542"/>
      <c r="AB64" s="1542"/>
      <c r="AC64" s="1542"/>
      <c r="AD64" s="1543"/>
      <c r="AO64" s="1087"/>
    </row>
    <row r="65" spans="1:40" s="1087" customFormat="1" ht="21" customHeight="1">
      <c r="A65" s="1544"/>
      <c r="B65" s="1545"/>
      <c r="C65" s="1081" t="s">
        <v>1520</v>
      </c>
      <c r="D65" s="1542"/>
      <c r="E65" s="1542"/>
      <c r="F65" s="1542"/>
      <c r="G65" s="1542"/>
      <c r="H65" s="1542"/>
      <c r="I65" s="1542"/>
      <c r="J65" s="1542"/>
      <c r="K65" s="1542"/>
      <c r="L65" s="1542"/>
      <c r="M65" s="1542"/>
      <c r="N65" s="1542"/>
      <c r="O65" s="1542"/>
      <c r="P65" s="1542"/>
      <c r="Q65" s="1542"/>
      <c r="R65" s="1542"/>
      <c r="S65" s="1542"/>
      <c r="T65" s="1542"/>
      <c r="U65" s="1542"/>
      <c r="V65" s="1542"/>
      <c r="W65" s="1542"/>
      <c r="X65" s="1542"/>
      <c r="Y65" s="1542"/>
      <c r="Z65" s="1542"/>
      <c r="AA65" s="1542"/>
      <c r="AB65" s="1542"/>
      <c r="AC65" s="1542"/>
      <c r="AD65" s="1543"/>
      <c r="AE65" s="1083"/>
      <c r="AF65" s="1083"/>
      <c r="AG65" s="1083"/>
      <c r="AH65" s="1083"/>
      <c r="AI65" s="1083"/>
      <c r="AJ65" s="1083"/>
      <c r="AK65" s="1083"/>
      <c r="AN65" s="1088"/>
    </row>
    <row r="66" spans="1:40" s="1087" customFormat="1" ht="21" customHeight="1">
      <c r="A66" s="1532" t="s">
        <v>1521</v>
      </c>
      <c r="B66" s="1535" t="s">
        <v>1511</v>
      </c>
      <c r="C66" s="1536"/>
      <c r="D66" s="1527"/>
      <c r="E66" s="1528"/>
      <c r="F66" s="1529"/>
      <c r="G66" s="1527"/>
      <c r="H66" s="1528"/>
      <c r="I66" s="1529"/>
      <c r="J66" s="1527"/>
      <c r="K66" s="1528"/>
      <c r="L66" s="1529"/>
      <c r="M66" s="1527"/>
      <c r="N66" s="1528"/>
      <c r="O66" s="1529"/>
      <c r="P66" s="1527"/>
      <c r="Q66" s="1528"/>
      <c r="R66" s="1529"/>
      <c r="S66" s="1527"/>
      <c r="T66" s="1528"/>
      <c r="U66" s="1529"/>
      <c r="V66" s="1527"/>
      <c r="W66" s="1528"/>
      <c r="X66" s="1529"/>
      <c r="Y66" s="1527"/>
      <c r="Z66" s="1528"/>
      <c r="AA66" s="1529"/>
      <c r="AB66" s="1527"/>
      <c r="AC66" s="1528"/>
      <c r="AD66" s="1530"/>
      <c r="AE66" s="113"/>
      <c r="AF66" s="113"/>
      <c r="AG66" s="113"/>
      <c r="AH66" s="113"/>
      <c r="AI66" s="113"/>
      <c r="AJ66" s="113"/>
      <c r="AK66" s="113"/>
      <c r="AN66" s="1088"/>
    </row>
    <row r="67" spans="1:40" s="1087" customFormat="1" ht="21" customHeight="1">
      <c r="A67" s="1533"/>
      <c r="B67" s="1535" t="s">
        <v>1522</v>
      </c>
      <c r="C67" s="1536"/>
      <c r="D67" s="1527"/>
      <c r="E67" s="1528"/>
      <c r="F67" s="1529"/>
      <c r="G67" s="1527"/>
      <c r="H67" s="1528"/>
      <c r="I67" s="1529"/>
      <c r="J67" s="1527"/>
      <c r="K67" s="1528"/>
      <c r="L67" s="1529"/>
      <c r="M67" s="1527"/>
      <c r="N67" s="1528"/>
      <c r="O67" s="1529"/>
      <c r="P67" s="1527"/>
      <c r="Q67" s="1528"/>
      <c r="R67" s="1529"/>
      <c r="S67" s="1527"/>
      <c r="T67" s="1528"/>
      <c r="U67" s="1529"/>
      <c r="V67" s="1527"/>
      <c r="W67" s="1528"/>
      <c r="X67" s="1529"/>
      <c r="Y67" s="1527"/>
      <c r="Z67" s="1528"/>
      <c r="AA67" s="1529"/>
      <c r="AB67" s="1527"/>
      <c r="AC67" s="1528"/>
      <c r="AD67" s="1530"/>
      <c r="AE67" s="113"/>
      <c r="AF67" s="113"/>
      <c r="AG67" s="113"/>
      <c r="AH67" s="113"/>
      <c r="AI67" s="113"/>
      <c r="AJ67" s="113"/>
      <c r="AK67" s="113"/>
      <c r="AN67" s="1088"/>
    </row>
    <row r="68" spans="1:40" s="1087" customFormat="1" ht="21" customHeight="1">
      <c r="A68" s="1533"/>
      <c r="B68" s="1535" t="s">
        <v>1513</v>
      </c>
      <c r="C68" s="1536"/>
      <c r="D68" s="1527"/>
      <c r="E68" s="1528"/>
      <c r="F68" s="1529"/>
      <c r="G68" s="1527"/>
      <c r="H68" s="1528"/>
      <c r="I68" s="1529"/>
      <c r="J68" s="1527"/>
      <c r="K68" s="1528"/>
      <c r="L68" s="1529"/>
      <c r="M68" s="1527"/>
      <c r="N68" s="1528"/>
      <c r="O68" s="1529"/>
      <c r="P68" s="1527"/>
      <c r="Q68" s="1528"/>
      <c r="R68" s="1529"/>
      <c r="S68" s="1527"/>
      <c r="T68" s="1528"/>
      <c r="U68" s="1529"/>
      <c r="V68" s="1527"/>
      <c r="W68" s="1528"/>
      <c r="X68" s="1529"/>
      <c r="Y68" s="1527"/>
      <c r="Z68" s="1528"/>
      <c r="AA68" s="1529"/>
      <c r="AB68" s="1527"/>
      <c r="AC68" s="1528"/>
      <c r="AD68" s="1530"/>
      <c r="AE68" s="113"/>
      <c r="AF68" s="113"/>
      <c r="AG68" s="113"/>
      <c r="AH68" s="113"/>
      <c r="AI68" s="113"/>
      <c r="AJ68" s="113"/>
      <c r="AK68" s="113"/>
      <c r="AN68" s="1088"/>
    </row>
    <row r="69" spans="1:40" s="1087" customFormat="1" ht="21" customHeight="1" thickBot="1">
      <c r="A69" s="1534"/>
      <c r="B69" s="1537" t="s">
        <v>1463</v>
      </c>
      <c r="C69" s="1538"/>
      <c r="D69" s="1524">
        <f>SUM(D66:F68)</f>
        <v>0</v>
      </c>
      <c r="E69" s="1525"/>
      <c r="F69" s="1531"/>
      <c r="G69" s="1524">
        <f>SUM(G66:I68)</f>
        <v>0</v>
      </c>
      <c r="H69" s="1525"/>
      <c r="I69" s="1531"/>
      <c r="J69" s="1524">
        <f>SUM(J66:L68)</f>
        <v>0</v>
      </c>
      <c r="K69" s="1525"/>
      <c r="L69" s="1531"/>
      <c r="M69" s="1524">
        <f>SUM(M66:O68)</f>
        <v>0</v>
      </c>
      <c r="N69" s="1525"/>
      <c r="O69" s="1531"/>
      <c r="P69" s="1524">
        <f>SUM(P66:R68)</f>
        <v>0</v>
      </c>
      <c r="Q69" s="1525"/>
      <c r="R69" s="1531"/>
      <c r="S69" s="1524">
        <f>SUM(S66:U68)</f>
        <v>0</v>
      </c>
      <c r="T69" s="1525"/>
      <c r="U69" s="1531"/>
      <c r="V69" s="1524">
        <f>SUM(V66:X68)</f>
        <v>0</v>
      </c>
      <c r="W69" s="1525"/>
      <c r="X69" s="1531"/>
      <c r="Y69" s="1524">
        <f>SUM(Y66:AA68)</f>
        <v>0</v>
      </c>
      <c r="Z69" s="1525"/>
      <c r="AA69" s="1531"/>
      <c r="AB69" s="1524">
        <f>SUM(AB66:AD68)</f>
        <v>0</v>
      </c>
      <c r="AC69" s="1525"/>
      <c r="AD69" s="1526"/>
      <c r="AE69" s="1090"/>
      <c r="AF69" s="1091"/>
      <c r="AG69" s="1090"/>
      <c r="AH69" s="1090"/>
      <c r="AI69" s="1090"/>
      <c r="AJ69" s="1091"/>
      <c r="AK69" s="1090"/>
      <c r="AN69" s="1088"/>
    </row>
    <row r="70" spans="1:40" s="1087" customFormat="1" ht="18" customHeight="1">
      <c r="AN70" s="1088"/>
    </row>
    <row r="71" spans="1:40" s="1087" customFormat="1" ht="18" customHeight="1">
      <c r="AN71" s="1088"/>
    </row>
    <row r="72" spans="1:40" s="1087" customFormat="1" ht="18" customHeight="1">
      <c r="AN72" s="1088"/>
    </row>
    <row r="73" spans="1:40" s="1087" customFormat="1" ht="18" customHeight="1">
      <c r="AN73" s="1088"/>
    </row>
    <row r="74" spans="1:40" s="1087" customFormat="1" ht="18" customHeight="1">
      <c r="AN74" s="1088"/>
    </row>
    <row r="75" spans="1:40" s="1087" customFormat="1" ht="18" customHeight="1">
      <c r="AN75" s="1088"/>
    </row>
    <row r="76" spans="1:40" s="1087" customFormat="1" ht="18" customHeight="1">
      <c r="AN76" s="1088"/>
    </row>
    <row r="77" spans="1:40" s="1087" customFormat="1" ht="18" customHeight="1">
      <c r="AN77" s="1088"/>
    </row>
    <row r="78" spans="1:40" s="1087" customFormat="1" ht="18" customHeight="1">
      <c r="AN78" s="1088"/>
    </row>
    <row r="79" spans="1:40" s="1087" customFormat="1" ht="18" customHeight="1">
      <c r="AN79" s="1088"/>
    </row>
    <row r="80" spans="1:40" s="1087" customFormat="1" ht="18" customHeight="1">
      <c r="AN80" s="1088"/>
    </row>
    <row r="81" spans="40:40" s="1087" customFormat="1" ht="18" customHeight="1">
      <c r="AN81" s="1088"/>
    </row>
    <row r="82" spans="40:40" s="1087" customFormat="1" ht="18" customHeight="1">
      <c r="AN82" s="1088"/>
    </row>
    <row r="83" spans="40:40" s="1087" customFormat="1" ht="18" customHeight="1">
      <c r="AN83" s="1088"/>
    </row>
    <row r="84" spans="40:40" s="1087" customFormat="1" ht="18" customHeight="1">
      <c r="AN84" s="1088"/>
    </row>
    <row r="85" spans="40:40" s="1087" customFormat="1" ht="18" customHeight="1">
      <c r="AN85" s="1088"/>
    </row>
    <row r="86" spans="40:40" s="1087" customFormat="1" ht="18" customHeight="1">
      <c r="AN86" s="1088"/>
    </row>
    <row r="87" spans="40:40" s="1087" customFormat="1" ht="18" customHeight="1">
      <c r="AN87" s="1088"/>
    </row>
    <row r="88" spans="40:40" s="1087" customFormat="1" ht="18" customHeight="1">
      <c r="AN88" s="1088"/>
    </row>
    <row r="89" spans="40:40" s="1087" customFormat="1" ht="18" customHeight="1">
      <c r="AN89" s="1088"/>
    </row>
    <row r="90" spans="40:40" s="1087" customFormat="1" ht="18" customHeight="1">
      <c r="AN90" s="1088"/>
    </row>
    <row r="91" spans="40:40" s="1087" customFormat="1" ht="18" customHeight="1">
      <c r="AN91" s="1088"/>
    </row>
    <row r="92" spans="40:40" s="1087" customFormat="1" ht="18" customHeight="1">
      <c r="AN92" s="1088"/>
    </row>
    <row r="93" spans="40:40" s="1087" customFormat="1" ht="18" customHeight="1">
      <c r="AN93" s="1088"/>
    </row>
    <row r="94" spans="40:40" s="1087" customFormat="1" ht="18" customHeight="1">
      <c r="AN94" s="1088"/>
    </row>
    <row r="95" spans="40:40" s="1087" customFormat="1" ht="18" customHeight="1">
      <c r="AN95" s="1088"/>
    </row>
    <row r="96" spans="40:40" s="1087" customFormat="1" ht="18" customHeight="1">
      <c r="AN96" s="1088"/>
    </row>
    <row r="97" spans="40:40" s="1087" customFormat="1" ht="18" customHeight="1">
      <c r="AN97" s="1088"/>
    </row>
    <row r="98" spans="40:40" s="1087" customFormat="1" ht="18" customHeight="1">
      <c r="AN98" s="1088"/>
    </row>
    <row r="99" spans="40:40" s="1087" customFormat="1" ht="18" customHeight="1">
      <c r="AN99" s="1088"/>
    </row>
    <row r="100" spans="40:40" s="1087" customFormat="1" ht="18" customHeight="1">
      <c r="AN100" s="1088"/>
    </row>
    <row r="101" spans="40:40" s="1087" customFormat="1" ht="18" customHeight="1">
      <c r="AN101" s="1088"/>
    </row>
    <row r="102" spans="40:40" s="1087" customFormat="1" ht="18" customHeight="1">
      <c r="AN102" s="1088"/>
    </row>
    <row r="103" spans="40:40" s="1087" customFormat="1" ht="18" customHeight="1">
      <c r="AN103" s="1088"/>
    </row>
    <row r="104" spans="40:40" s="1087" customFormat="1" ht="18" customHeight="1">
      <c r="AN104" s="1088"/>
    </row>
    <row r="105" spans="40:40" s="1087" customFormat="1" ht="18" customHeight="1">
      <c r="AN105" s="1088"/>
    </row>
    <row r="106" spans="40:40" s="1087" customFormat="1" ht="18" customHeight="1">
      <c r="AN106" s="1088"/>
    </row>
    <row r="107" spans="40:40" s="1087" customFormat="1" ht="18" customHeight="1">
      <c r="AN107" s="1088"/>
    </row>
    <row r="108" spans="40:40" s="1087" customFormat="1" ht="18" customHeight="1">
      <c r="AN108" s="1088"/>
    </row>
    <row r="109" spans="40:40" s="1087" customFormat="1" ht="18" customHeight="1">
      <c r="AN109" s="1088"/>
    </row>
    <row r="110" spans="40:40" s="1087" customFormat="1" ht="18" customHeight="1">
      <c r="AN110" s="1088"/>
    </row>
    <row r="111" spans="40:40" s="1087" customFormat="1" ht="18" customHeight="1">
      <c r="AN111" s="1088"/>
    </row>
    <row r="112" spans="40:40" s="1087" customFormat="1" ht="18" customHeight="1">
      <c r="AN112" s="1088"/>
    </row>
    <row r="113" spans="40:40" s="1087" customFormat="1" ht="18" customHeight="1">
      <c r="AN113" s="1088"/>
    </row>
    <row r="114" spans="40:40" s="1087" customFormat="1" ht="18" customHeight="1">
      <c r="AN114" s="1088"/>
    </row>
    <row r="115" spans="40:40" s="1087" customFormat="1" ht="18" customHeight="1">
      <c r="AN115" s="1088"/>
    </row>
    <row r="116" spans="40:40" s="1087" customFormat="1" ht="18" customHeight="1">
      <c r="AN116" s="1088"/>
    </row>
    <row r="117" spans="40:40" s="1087" customFormat="1" ht="18" customHeight="1">
      <c r="AN117" s="1088"/>
    </row>
    <row r="118" spans="40:40" s="1087" customFormat="1" ht="18" customHeight="1">
      <c r="AN118" s="1088"/>
    </row>
    <row r="119" spans="40:40" s="1087" customFormat="1" ht="18" customHeight="1">
      <c r="AN119" s="1088"/>
    </row>
    <row r="120" spans="40:40" s="1087" customFormat="1" ht="18" customHeight="1">
      <c r="AN120" s="1088"/>
    </row>
    <row r="121" spans="40:40" s="1087" customFormat="1" ht="18" customHeight="1">
      <c r="AN121" s="1088"/>
    </row>
    <row r="122" spans="40:40" s="1087" customFormat="1" ht="18" customHeight="1">
      <c r="AN122" s="1088"/>
    </row>
    <row r="123" spans="40:40" s="1087" customFormat="1" ht="18" customHeight="1">
      <c r="AN123" s="1088"/>
    </row>
    <row r="124" spans="40:40" s="1087" customFormat="1" ht="18" customHeight="1">
      <c r="AN124" s="1088"/>
    </row>
    <row r="125" spans="40:40" s="1087" customFormat="1" ht="18" customHeight="1">
      <c r="AN125" s="1088"/>
    </row>
    <row r="126" spans="40:40" s="1087" customFormat="1" ht="18" customHeight="1">
      <c r="AN126" s="1088"/>
    </row>
    <row r="127" spans="40:40" s="1087" customFormat="1" ht="18" customHeight="1">
      <c r="AN127" s="1088"/>
    </row>
    <row r="128" spans="40:40" s="1087" customFormat="1" ht="18" customHeight="1">
      <c r="AN128" s="1088"/>
    </row>
    <row r="129" spans="40:40" s="1087" customFormat="1" ht="18" customHeight="1">
      <c r="AN129" s="1088"/>
    </row>
    <row r="130" spans="40:40" s="1087" customFormat="1" ht="18" customHeight="1">
      <c r="AN130" s="1088"/>
    </row>
    <row r="131" spans="40:40" s="1087" customFormat="1" ht="18" customHeight="1">
      <c r="AN131" s="1088"/>
    </row>
    <row r="132" spans="40:40" s="1087" customFormat="1" ht="18" customHeight="1">
      <c r="AN132" s="1088"/>
    </row>
    <row r="133" spans="40:40" s="1087" customFormat="1" ht="18" customHeight="1">
      <c r="AN133" s="1088"/>
    </row>
    <row r="134" spans="40:40" s="1087" customFormat="1" ht="18" customHeight="1">
      <c r="AN134" s="1088"/>
    </row>
    <row r="135" spans="40:40" s="1087" customFormat="1" ht="18" customHeight="1">
      <c r="AN135" s="1088"/>
    </row>
    <row r="136" spans="40:40" s="1087" customFormat="1" ht="18" customHeight="1">
      <c r="AN136" s="1088"/>
    </row>
    <row r="137" spans="40:40" s="1087" customFormat="1" ht="18" customHeight="1">
      <c r="AN137" s="1088"/>
    </row>
    <row r="138" spans="40:40" s="1087" customFormat="1" ht="18" customHeight="1">
      <c r="AN138" s="1088"/>
    </row>
    <row r="139" spans="40:40" s="1087" customFormat="1" ht="18" customHeight="1">
      <c r="AN139" s="1088"/>
    </row>
    <row r="140" spans="40:40" s="1087" customFormat="1" ht="18" customHeight="1">
      <c r="AN140" s="1088"/>
    </row>
    <row r="141" spans="40:40" s="1087" customFormat="1" ht="18" customHeight="1">
      <c r="AN141" s="1088"/>
    </row>
    <row r="142" spans="40:40" s="1087" customFormat="1" ht="18" customHeight="1">
      <c r="AN142" s="1088"/>
    </row>
    <row r="143" spans="40:40" s="1087" customFormat="1" ht="18" customHeight="1">
      <c r="AN143" s="1088"/>
    </row>
    <row r="144" spans="40:40" s="1087" customFormat="1" ht="18" customHeight="1">
      <c r="AN144" s="1088"/>
    </row>
    <row r="145" spans="40:40" s="1087" customFormat="1" ht="18" customHeight="1">
      <c r="AN145" s="1088"/>
    </row>
    <row r="146" spans="40:40" s="1087" customFormat="1" ht="18" customHeight="1">
      <c r="AN146" s="1088"/>
    </row>
    <row r="147" spans="40:40" s="1087" customFormat="1" ht="18" customHeight="1">
      <c r="AN147" s="1088"/>
    </row>
    <row r="148" spans="40:40" s="1087" customFormat="1" ht="18" customHeight="1">
      <c r="AN148" s="1088"/>
    </row>
    <row r="149" spans="40:40" s="1087" customFormat="1" ht="18" customHeight="1">
      <c r="AN149" s="1088"/>
    </row>
    <row r="150" spans="40:40" s="1087" customFormat="1" ht="18" customHeight="1">
      <c r="AN150" s="1088"/>
    </row>
    <row r="151" spans="40:40" s="1087" customFormat="1" ht="18" customHeight="1">
      <c r="AN151" s="1088"/>
    </row>
    <row r="152" spans="40:40" s="1087" customFormat="1" ht="18" customHeight="1">
      <c r="AN152" s="1088"/>
    </row>
    <row r="153" spans="40:40" s="1087" customFormat="1" ht="18" customHeight="1">
      <c r="AN153" s="1088"/>
    </row>
    <row r="154" spans="40:40" s="1087" customFormat="1" ht="18" customHeight="1">
      <c r="AN154" s="1088"/>
    </row>
    <row r="155" spans="40:40" s="1087" customFormat="1" ht="18" customHeight="1">
      <c r="AN155" s="1088"/>
    </row>
    <row r="156" spans="40:40" s="1087" customFormat="1" ht="18" customHeight="1">
      <c r="AN156" s="1088"/>
    </row>
    <row r="157" spans="40:40" s="1087" customFormat="1" ht="18" customHeight="1">
      <c r="AN157" s="1088"/>
    </row>
    <row r="158" spans="40:40" s="1087" customFormat="1" ht="18" customHeight="1">
      <c r="AN158" s="1088"/>
    </row>
    <row r="159" spans="40:40" s="1087" customFormat="1" ht="18" customHeight="1">
      <c r="AN159" s="1088"/>
    </row>
    <row r="160" spans="40:40" s="1087" customFormat="1" ht="18" customHeight="1">
      <c r="AN160" s="1088"/>
    </row>
    <row r="161" spans="40:40" s="1087" customFormat="1" ht="18" customHeight="1">
      <c r="AN161" s="1088"/>
    </row>
    <row r="162" spans="40:40" s="1087" customFormat="1" ht="18" customHeight="1">
      <c r="AN162" s="1088"/>
    </row>
    <row r="163" spans="40:40" s="1087" customFormat="1" ht="18" customHeight="1">
      <c r="AN163" s="1088"/>
    </row>
    <row r="164" spans="40:40" s="1087" customFormat="1" ht="18" customHeight="1">
      <c r="AN164" s="1088"/>
    </row>
    <row r="165" spans="40:40" s="1087" customFormat="1" ht="18" customHeight="1">
      <c r="AN165" s="1088"/>
    </row>
    <row r="166" spans="40:40" s="1087" customFormat="1" ht="18" customHeight="1">
      <c r="AN166" s="1088"/>
    </row>
    <row r="167" spans="40:40" s="1087" customFormat="1" ht="18" customHeight="1">
      <c r="AN167" s="1088"/>
    </row>
    <row r="168" spans="40:40" s="1087" customFormat="1" ht="18" customHeight="1">
      <c r="AN168" s="1088"/>
    </row>
    <row r="169" spans="40:40" s="1087" customFormat="1" ht="18" customHeight="1">
      <c r="AN169" s="1088"/>
    </row>
    <row r="170" spans="40:40" s="1087" customFormat="1" ht="18" customHeight="1">
      <c r="AN170" s="1088"/>
    </row>
    <row r="171" spans="40:40" s="1087" customFormat="1" ht="18" customHeight="1">
      <c r="AN171" s="1088"/>
    </row>
    <row r="172" spans="40:40" s="1087" customFormat="1" ht="18" customHeight="1">
      <c r="AN172" s="1088"/>
    </row>
    <row r="173" spans="40:40" s="1087" customFormat="1" ht="18" customHeight="1">
      <c r="AN173" s="1088"/>
    </row>
    <row r="174" spans="40:40" s="1087" customFormat="1" ht="18" customHeight="1">
      <c r="AN174" s="1088"/>
    </row>
    <row r="175" spans="40:40" s="1087" customFormat="1" ht="18" customHeight="1">
      <c r="AN175" s="1088"/>
    </row>
    <row r="176" spans="40:40" s="1087" customFormat="1" ht="18" customHeight="1">
      <c r="AN176" s="1088"/>
    </row>
    <row r="177" spans="40:40" s="1087" customFormat="1" ht="18" customHeight="1">
      <c r="AN177" s="1088"/>
    </row>
    <row r="178" spans="40:40" s="1087" customFormat="1" ht="18" customHeight="1">
      <c r="AN178" s="1088"/>
    </row>
    <row r="179" spans="40:40" s="1087" customFormat="1" ht="18" customHeight="1">
      <c r="AN179" s="1088"/>
    </row>
    <row r="180" spans="40:40" s="1087" customFormat="1" ht="18" customHeight="1">
      <c r="AN180" s="1088"/>
    </row>
    <row r="181" spans="40:40" s="1087" customFormat="1" ht="18" customHeight="1">
      <c r="AN181" s="1088"/>
    </row>
    <row r="182" spans="40:40" s="1087" customFormat="1" ht="18" customHeight="1">
      <c r="AN182" s="1088"/>
    </row>
    <row r="183" spans="40:40" s="1087" customFormat="1" ht="18" customHeight="1">
      <c r="AN183" s="1088"/>
    </row>
    <row r="184" spans="40:40" s="1087" customFormat="1" ht="18" customHeight="1">
      <c r="AN184" s="1088"/>
    </row>
    <row r="185" spans="40:40" s="1087" customFormat="1" ht="18" customHeight="1">
      <c r="AN185" s="1088"/>
    </row>
    <row r="186" spans="40:40" s="1087" customFormat="1" ht="18" customHeight="1">
      <c r="AN186" s="1088"/>
    </row>
    <row r="187" spans="40:40" s="1087" customFormat="1" ht="18" customHeight="1">
      <c r="AN187" s="1088"/>
    </row>
    <row r="188" spans="40:40" s="1087" customFormat="1" ht="18" customHeight="1">
      <c r="AN188" s="1088"/>
    </row>
    <row r="189" spans="40:40" s="1087" customFormat="1" ht="18" customHeight="1">
      <c r="AN189" s="1088"/>
    </row>
    <row r="190" spans="40:40" s="1087" customFormat="1" ht="18" customHeight="1">
      <c r="AN190" s="1088"/>
    </row>
    <row r="191" spans="40:40" s="1087" customFormat="1" ht="18" customHeight="1">
      <c r="AN191" s="1088"/>
    </row>
    <row r="192" spans="40:40" s="1087" customFormat="1" ht="18" customHeight="1">
      <c r="AN192" s="1088"/>
    </row>
    <row r="193" spans="40:40" s="1087" customFormat="1" ht="18" customHeight="1">
      <c r="AN193" s="1088"/>
    </row>
    <row r="194" spans="40:40" s="1087" customFormat="1" ht="18" customHeight="1">
      <c r="AN194" s="1088"/>
    </row>
    <row r="195" spans="40:40" s="1087" customFormat="1" ht="18" customHeight="1">
      <c r="AN195" s="1088"/>
    </row>
    <row r="196" spans="40:40" s="1087" customFormat="1" ht="18" customHeight="1">
      <c r="AN196" s="1088"/>
    </row>
    <row r="197" spans="40:40" s="1087" customFormat="1" ht="18" customHeight="1">
      <c r="AN197" s="1088"/>
    </row>
    <row r="198" spans="40:40" s="1087" customFormat="1" ht="18" customHeight="1">
      <c r="AN198" s="1088"/>
    </row>
    <row r="199" spans="40:40" s="1087" customFormat="1" ht="18" customHeight="1">
      <c r="AN199" s="1088"/>
    </row>
    <row r="200" spans="40:40" s="1087" customFormat="1" ht="18" customHeight="1">
      <c r="AN200" s="1088"/>
    </row>
    <row r="201" spans="40:40" s="1087" customFormat="1" ht="18" customHeight="1">
      <c r="AN201" s="1088"/>
    </row>
    <row r="202" spans="40:40" s="1087" customFormat="1" ht="18" customHeight="1">
      <c r="AN202" s="1088"/>
    </row>
    <row r="203" spans="40:40" s="1087" customFormat="1" ht="18" customHeight="1">
      <c r="AN203" s="1088"/>
    </row>
    <row r="204" spans="40:40" s="1087" customFormat="1" ht="18" customHeight="1">
      <c r="AN204" s="1088"/>
    </row>
    <row r="205" spans="40:40" s="1087" customFormat="1" ht="18" customHeight="1">
      <c r="AN205" s="1088"/>
    </row>
    <row r="206" spans="40:40" s="1087" customFormat="1" ht="18" customHeight="1">
      <c r="AN206" s="1088"/>
    </row>
    <row r="207" spans="40:40" s="1087" customFormat="1" ht="18" customHeight="1">
      <c r="AN207" s="1088"/>
    </row>
    <row r="208" spans="40:40" s="1087" customFormat="1" ht="18" customHeight="1">
      <c r="AN208" s="1088"/>
    </row>
    <row r="209" spans="40:40" s="1087" customFormat="1" ht="18" customHeight="1">
      <c r="AN209" s="1088"/>
    </row>
    <row r="210" spans="40:40" s="1087" customFormat="1" ht="18" customHeight="1">
      <c r="AN210" s="1088"/>
    </row>
    <row r="211" spans="40:40" s="1087" customFormat="1" ht="18" customHeight="1">
      <c r="AN211" s="1088"/>
    </row>
    <row r="212" spans="40:40" s="1087" customFormat="1" ht="18" customHeight="1">
      <c r="AN212" s="1088"/>
    </row>
    <row r="213" spans="40:40" s="1087" customFormat="1" ht="18" customHeight="1">
      <c r="AN213" s="1088"/>
    </row>
    <row r="214" spans="40:40" s="1087" customFormat="1" ht="12">
      <c r="AN214" s="1088"/>
    </row>
    <row r="215" spans="40:40" s="1087" customFormat="1" ht="12">
      <c r="AN215" s="1088"/>
    </row>
    <row r="216" spans="40:40" s="1087" customFormat="1" ht="12">
      <c r="AN216" s="1088"/>
    </row>
    <row r="217" spans="40:40" s="1087" customFormat="1" ht="12">
      <c r="AN217" s="1088"/>
    </row>
    <row r="218" spans="40:40" s="1087" customFormat="1" ht="12">
      <c r="AN218" s="1088"/>
    </row>
    <row r="219" spans="40:40" s="1087" customFormat="1" ht="12">
      <c r="AN219" s="1088"/>
    </row>
    <row r="220" spans="40:40" s="1087" customFormat="1" ht="12">
      <c r="AN220" s="1088"/>
    </row>
    <row r="221" spans="40:40" s="1087" customFormat="1" ht="12">
      <c r="AN221" s="1088"/>
    </row>
    <row r="222" spans="40:40" s="1087" customFormat="1" ht="12">
      <c r="AN222" s="1088"/>
    </row>
    <row r="223" spans="40:40" s="1087" customFormat="1" ht="12">
      <c r="AN223" s="1088"/>
    </row>
    <row r="224" spans="40:40" s="1087" customFormat="1" ht="12">
      <c r="AN224" s="1088"/>
    </row>
    <row r="225" spans="40:40" s="1087" customFormat="1" ht="12">
      <c r="AN225" s="1088"/>
    </row>
    <row r="226" spans="40:40" s="1087" customFormat="1" ht="12">
      <c r="AN226" s="1088"/>
    </row>
    <row r="227" spans="40:40" s="1087" customFormat="1" ht="12">
      <c r="AN227" s="1088"/>
    </row>
    <row r="228" spans="40:40" s="1087" customFormat="1" ht="12">
      <c r="AN228" s="1088"/>
    </row>
    <row r="229" spans="40:40" s="1087" customFormat="1" ht="12">
      <c r="AN229" s="1088"/>
    </row>
    <row r="230" spans="40:40" s="1087" customFormat="1" ht="12">
      <c r="AN230" s="1088"/>
    </row>
    <row r="231" spans="40:40" s="1087" customFormat="1" ht="12">
      <c r="AN231" s="1088"/>
    </row>
    <row r="232" spans="40:40" s="1087" customFormat="1" ht="12">
      <c r="AN232" s="1088"/>
    </row>
    <row r="233" spans="40:40" s="1087" customFormat="1" ht="12">
      <c r="AN233" s="1088"/>
    </row>
    <row r="234" spans="40:40" s="1087" customFormat="1" ht="12">
      <c r="AN234" s="1088"/>
    </row>
    <row r="235" spans="40:40" s="1087" customFormat="1" ht="12">
      <c r="AN235" s="1088"/>
    </row>
    <row r="236" spans="40:40" s="1087" customFormat="1" ht="12">
      <c r="AN236" s="1088"/>
    </row>
    <row r="237" spans="40:40" s="1087" customFormat="1" ht="12">
      <c r="AN237" s="1088"/>
    </row>
    <row r="238" spans="40:40" s="1087" customFormat="1" ht="12">
      <c r="AN238" s="1088"/>
    </row>
    <row r="239" spans="40:40" s="1087" customFormat="1" ht="12">
      <c r="AN239" s="1088"/>
    </row>
    <row r="240" spans="40:40" s="1087" customFormat="1" ht="12">
      <c r="AN240" s="1088"/>
    </row>
    <row r="241" spans="40:40" s="1087" customFormat="1" ht="12">
      <c r="AN241" s="1088"/>
    </row>
    <row r="242" spans="40:40" s="1087" customFormat="1" ht="12">
      <c r="AN242" s="1088"/>
    </row>
    <row r="243" spans="40:40" s="1087" customFormat="1" ht="12">
      <c r="AN243" s="1088"/>
    </row>
    <row r="244" spans="40:40" s="1087" customFormat="1" ht="12">
      <c r="AN244" s="1088"/>
    </row>
    <row r="245" spans="40:40" s="1087" customFormat="1" ht="12">
      <c r="AN245" s="1088"/>
    </row>
    <row r="246" spans="40:40" s="1087" customFormat="1" ht="12">
      <c r="AN246" s="1088"/>
    </row>
    <row r="247" spans="40:40" s="1087" customFormat="1" ht="12">
      <c r="AN247" s="1088"/>
    </row>
    <row r="248" spans="40:40" s="1087" customFormat="1" ht="12">
      <c r="AN248" s="1088"/>
    </row>
    <row r="249" spans="40:40" s="1087" customFormat="1" ht="12">
      <c r="AN249" s="1088"/>
    </row>
    <row r="250" spans="40:40" s="1087" customFormat="1" ht="12">
      <c r="AN250" s="1088"/>
    </row>
    <row r="251" spans="40:40" s="1087" customFormat="1" ht="12">
      <c r="AN251" s="1088"/>
    </row>
    <row r="252" spans="40:40" s="1087" customFormat="1" ht="12">
      <c r="AN252" s="1088"/>
    </row>
    <row r="253" spans="40:40" s="1087" customFormat="1" ht="12">
      <c r="AN253" s="1088"/>
    </row>
    <row r="254" spans="40:40" s="1087" customFormat="1" ht="12">
      <c r="AN254" s="1088"/>
    </row>
    <row r="255" spans="40:40" s="1087" customFormat="1" ht="12">
      <c r="AN255" s="1088"/>
    </row>
    <row r="256" spans="40:40" s="1087" customFormat="1" ht="12">
      <c r="AN256" s="1088"/>
    </row>
    <row r="257" spans="40:40" s="1087" customFormat="1" ht="12">
      <c r="AN257" s="1088"/>
    </row>
    <row r="258" spans="40:40" s="1087" customFormat="1" ht="12">
      <c r="AN258" s="1088"/>
    </row>
    <row r="259" spans="40:40" s="1087" customFormat="1" ht="12">
      <c r="AN259" s="1088"/>
    </row>
    <row r="260" spans="40:40" s="1087" customFormat="1" ht="12">
      <c r="AN260" s="1088"/>
    </row>
    <row r="261" spans="40:40" s="1087" customFormat="1" ht="12">
      <c r="AN261" s="1088"/>
    </row>
    <row r="262" spans="40:40" s="1087" customFormat="1" ht="12">
      <c r="AN262" s="1088"/>
    </row>
    <row r="263" spans="40:40" s="1087" customFormat="1" ht="12">
      <c r="AN263" s="1088"/>
    </row>
    <row r="264" spans="40:40" s="1087" customFormat="1" ht="12">
      <c r="AN264" s="1088"/>
    </row>
    <row r="265" spans="40:40" s="1087" customFormat="1" ht="12">
      <c r="AN265" s="1088"/>
    </row>
    <row r="266" spans="40:40" s="1087" customFormat="1" ht="12">
      <c r="AN266" s="1088"/>
    </row>
    <row r="267" spans="40:40" s="1087" customFormat="1" ht="12">
      <c r="AN267" s="1088"/>
    </row>
    <row r="268" spans="40:40" s="1087" customFormat="1" ht="12">
      <c r="AN268" s="1088"/>
    </row>
    <row r="269" spans="40:40" s="1087" customFormat="1" ht="12">
      <c r="AN269" s="1088"/>
    </row>
    <row r="270" spans="40:40" s="1087" customFormat="1" ht="12">
      <c r="AN270" s="1088"/>
    </row>
    <row r="271" spans="40:40" s="1087" customFormat="1" ht="12">
      <c r="AN271" s="1088"/>
    </row>
    <row r="272" spans="40:40" s="1087" customFormat="1" ht="12">
      <c r="AN272" s="1088"/>
    </row>
    <row r="273" spans="40:40" s="1087" customFormat="1" ht="12">
      <c r="AN273" s="1088"/>
    </row>
    <row r="274" spans="40:40" s="1087" customFormat="1" ht="12">
      <c r="AN274" s="1088"/>
    </row>
    <row r="275" spans="40:40" s="1087" customFormat="1" ht="12">
      <c r="AN275" s="1088"/>
    </row>
    <row r="276" spans="40:40" s="1087" customFormat="1" ht="12">
      <c r="AN276" s="1088"/>
    </row>
    <row r="277" spans="40:40" s="1087" customFormat="1" ht="12">
      <c r="AN277" s="1088"/>
    </row>
    <row r="278" spans="40:40" s="1087" customFormat="1" ht="12">
      <c r="AN278" s="1088"/>
    </row>
    <row r="279" spans="40:40" s="1087" customFormat="1" ht="12">
      <c r="AN279" s="1088"/>
    </row>
    <row r="280" spans="40:40" s="1087" customFormat="1" ht="12">
      <c r="AN280" s="1088"/>
    </row>
    <row r="281" spans="40:40" s="1087" customFormat="1" ht="12">
      <c r="AN281" s="1088"/>
    </row>
    <row r="282" spans="40:40" s="1087" customFormat="1" ht="12">
      <c r="AN282" s="1088"/>
    </row>
    <row r="283" spans="40:40" s="1087" customFormat="1" ht="12">
      <c r="AN283" s="1088"/>
    </row>
    <row r="284" spans="40:40" s="1087" customFormat="1" ht="12">
      <c r="AN284" s="1088"/>
    </row>
    <row r="285" spans="40:40" s="1087" customFormat="1" ht="12">
      <c r="AN285" s="1088"/>
    </row>
    <row r="286" spans="40:40" s="1087" customFormat="1" ht="12">
      <c r="AN286" s="1088"/>
    </row>
    <row r="287" spans="40:40" s="1087" customFormat="1" ht="12">
      <c r="AN287" s="1088"/>
    </row>
    <row r="288" spans="40:40" s="1087" customFormat="1" ht="12">
      <c r="AN288" s="1088"/>
    </row>
    <row r="289" spans="40:40" s="1087" customFormat="1" ht="12">
      <c r="AN289" s="1088"/>
    </row>
    <row r="290" spans="40:40" s="1087" customFormat="1" ht="12">
      <c r="AN290" s="1088"/>
    </row>
    <row r="291" spans="40:40" s="1087" customFormat="1" ht="12">
      <c r="AN291" s="1088"/>
    </row>
    <row r="292" spans="40:40" s="1087" customFormat="1" ht="12">
      <c r="AN292" s="1088"/>
    </row>
    <row r="293" spans="40:40" s="1087" customFormat="1" ht="12">
      <c r="AN293" s="1088"/>
    </row>
    <row r="294" spans="40:40" s="1087" customFormat="1" ht="12">
      <c r="AN294" s="1088"/>
    </row>
    <row r="295" spans="40:40" s="1087" customFormat="1" ht="12">
      <c r="AN295" s="1088"/>
    </row>
    <row r="296" spans="40:40" s="1087" customFormat="1" ht="12">
      <c r="AN296" s="1088"/>
    </row>
    <row r="297" spans="40:40" s="1087" customFormat="1" ht="12">
      <c r="AN297" s="1088"/>
    </row>
    <row r="298" spans="40:40" s="1087" customFormat="1" ht="12">
      <c r="AN298" s="1088"/>
    </row>
    <row r="299" spans="40:40" s="1087" customFormat="1" ht="12">
      <c r="AN299" s="1088"/>
    </row>
    <row r="300" spans="40:40" s="1087" customFormat="1" ht="12">
      <c r="AN300" s="1088"/>
    </row>
    <row r="301" spans="40:40" s="1087" customFormat="1" ht="12">
      <c r="AN301" s="1088"/>
    </row>
    <row r="302" spans="40:40" s="1087" customFormat="1" ht="12">
      <c r="AN302" s="1088"/>
    </row>
    <row r="303" spans="40:40" s="1087" customFormat="1" ht="12">
      <c r="AN303" s="1088"/>
    </row>
    <row r="304" spans="40:40" s="1087" customFormat="1" ht="12">
      <c r="AN304" s="1088"/>
    </row>
    <row r="305" spans="40:40" s="1087" customFormat="1" ht="12">
      <c r="AN305" s="1088"/>
    </row>
    <row r="306" spans="40:40" s="1087" customFormat="1" ht="12">
      <c r="AN306" s="1088"/>
    </row>
    <row r="307" spans="40:40" s="1087" customFormat="1" ht="12">
      <c r="AN307" s="1088"/>
    </row>
    <row r="308" spans="40:40" s="1087" customFormat="1" ht="12">
      <c r="AN308" s="1088"/>
    </row>
    <row r="309" spans="40:40" s="1087" customFormat="1" ht="12">
      <c r="AN309" s="1088"/>
    </row>
    <row r="310" spans="40:40" s="1087" customFormat="1" ht="12">
      <c r="AN310" s="1088"/>
    </row>
    <row r="311" spans="40:40" s="1087" customFormat="1" ht="12">
      <c r="AN311" s="1088"/>
    </row>
    <row r="312" spans="40:40" s="1087" customFormat="1" ht="12">
      <c r="AN312" s="1088"/>
    </row>
    <row r="313" spans="40:40" s="1087" customFormat="1" ht="12">
      <c r="AN313" s="1088"/>
    </row>
    <row r="314" spans="40:40" s="1087" customFormat="1" ht="12">
      <c r="AN314" s="1088"/>
    </row>
    <row r="315" spans="40:40" s="1087" customFormat="1" ht="12">
      <c r="AN315" s="1088"/>
    </row>
    <row r="316" spans="40:40" s="1087" customFormat="1" ht="12">
      <c r="AN316" s="1088"/>
    </row>
    <row r="317" spans="40:40" s="1087" customFormat="1" ht="12">
      <c r="AN317" s="1088"/>
    </row>
    <row r="318" spans="40:40" s="1087" customFormat="1" ht="12">
      <c r="AN318" s="1088"/>
    </row>
    <row r="319" spans="40:40" s="1087" customFormat="1" ht="12">
      <c r="AN319" s="1088"/>
    </row>
    <row r="320" spans="40:40" s="1087" customFormat="1" ht="12">
      <c r="AN320" s="1088"/>
    </row>
    <row r="321" spans="40:40" s="1087" customFormat="1" ht="12">
      <c r="AN321" s="1088"/>
    </row>
    <row r="322" spans="40:40" s="1087" customFormat="1" ht="12">
      <c r="AN322" s="1088"/>
    </row>
    <row r="323" spans="40:40" s="1087" customFormat="1" ht="12">
      <c r="AN323" s="1088"/>
    </row>
    <row r="324" spans="40:40" s="1087" customFormat="1" ht="12">
      <c r="AN324" s="1088"/>
    </row>
    <row r="325" spans="40:40" s="1087" customFormat="1" ht="12">
      <c r="AN325" s="1088"/>
    </row>
    <row r="326" spans="40:40" s="1087" customFormat="1" ht="12">
      <c r="AN326" s="1088"/>
    </row>
    <row r="327" spans="40:40" s="1087" customFormat="1" ht="12">
      <c r="AN327" s="1088"/>
    </row>
    <row r="328" spans="40:40" s="1087" customFormat="1" ht="12">
      <c r="AN328" s="1088"/>
    </row>
    <row r="329" spans="40:40" s="1087" customFormat="1" ht="12">
      <c r="AN329" s="1088"/>
    </row>
    <row r="330" spans="40:40" s="1087" customFormat="1" ht="12">
      <c r="AN330" s="1088"/>
    </row>
    <row r="331" spans="40:40" s="1087" customFormat="1" ht="12">
      <c r="AN331" s="1088"/>
    </row>
    <row r="332" spans="40:40" s="1087" customFormat="1" ht="12">
      <c r="AN332" s="1088"/>
    </row>
    <row r="333" spans="40:40" s="1087" customFormat="1" ht="12">
      <c r="AN333" s="1088"/>
    </row>
    <row r="334" spans="40:40" s="1087" customFormat="1" ht="12">
      <c r="AN334" s="1088"/>
    </row>
    <row r="335" spans="40:40" s="1087" customFormat="1" ht="12">
      <c r="AN335" s="1088"/>
    </row>
    <row r="336" spans="40:40" s="1087" customFormat="1" ht="12">
      <c r="AN336" s="1088"/>
    </row>
    <row r="337" spans="40:40" s="1087" customFormat="1" ht="12">
      <c r="AN337" s="1088"/>
    </row>
    <row r="338" spans="40:40" s="1087" customFormat="1" ht="12">
      <c r="AN338" s="1088"/>
    </row>
    <row r="339" spans="40:40" s="1087" customFormat="1" ht="12">
      <c r="AN339" s="1088"/>
    </row>
    <row r="340" spans="40:40" s="1087" customFormat="1" ht="12">
      <c r="AN340" s="1088"/>
    </row>
    <row r="341" spans="40:40" s="1087" customFormat="1" ht="12">
      <c r="AN341" s="1088"/>
    </row>
    <row r="342" spans="40:40" s="1087" customFormat="1" ht="12">
      <c r="AN342" s="1088"/>
    </row>
    <row r="343" spans="40:40" s="1087" customFormat="1" ht="12">
      <c r="AN343" s="1088"/>
    </row>
    <row r="344" spans="40:40" s="1087" customFormat="1" ht="12">
      <c r="AN344" s="1088"/>
    </row>
    <row r="345" spans="40:40" s="1087" customFormat="1" ht="12">
      <c r="AN345" s="1088"/>
    </row>
    <row r="346" spans="40:40" s="1087" customFormat="1" ht="12">
      <c r="AN346" s="1088"/>
    </row>
    <row r="347" spans="40:40" s="1087" customFormat="1" ht="12">
      <c r="AN347" s="1088"/>
    </row>
    <row r="348" spans="40:40" s="1087" customFormat="1" ht="12">
      <c r="AN348" s="1088"/>
    </row>
    <row r="349" spans="40:40" s="1087" customFormat="1" ht="12">
      <c r="AN349" s="1088"/>
    </row>
    <row r="350" spans="40:40" s="1087" customFormat="1" ht="12">
      <c r="AN350" s="1088"/>
    </row>
    <row r="351" spans="40:40" s="1087" customFormat="1" ht="12">
      <c r="AN351" s="1088"/>
    </row>
    <row r="352" spans="40:40" s="1087" customFormat="1" ht="12">
      <c r="AN352" s="1088"/>
    </row>
    <row r="353" spans="40:40" s="1087" customFormat="1" ht="12">
      <c r="AN353" s="1088"/>
    </row>
    <row r="354" spans="40:40" s="1087" customFormat="1" ht="12">
      <c r="AN354" s="1088"/>
    </row>
    <row r="355" spans="40:40" s="1087" customFormat="1" ht="12">
      <c r="AN355" s="1088"/>
    </row>
    <row r="356" spans="40:40" s="1087" customFormat="1" ht="12">
      <c r="AN356" s="1088"/>
    </row>
    <row r="357" spans="40:40" s="1087" customFormat="1" ht="12">
      <c r="AN357" s="1088"/>
    </row>
    <row r="358" spans="40:40" s="1087" customFormat="1" ht="12">
      <c r="AN358" s="1088"/>
    </row>
    <row r="359" spans="40:40" s="1087" customFormat="1" ht="12">
      <c r="AN359" s="1088"/>
    </row>
    <row r="360" spans="40:40" s="1087" customFormat="1" ht="12">
      <c r="AN360" s="1088"/>
    </row>
    <row r="361" spans="40:40" s="1087" customFormat="1" ht="12">
      <c r="AN361" s="1088"/>
    </row>
    <row r="362" spans="40:40" s="1087" customFormat="1" ht="12">
      <c r="AN362" s="1088"/>
    </row>
    <row r="363" spans="40:40" s="1087" customFormat="1" ht="12">
      <c r="AN363" s="1088"/>
    </row>
    <row r="364" spans="40:40" s="1087" customFormat="1" ht="12">
      <c r="AN364" s="1088"/>
    </row>
    <row r="365" spans="40:40" s="1087" customFormat="1" ht="12">
      <c r="AN365" s="1088"/>
    </row>
    <row r="366" spans="40:40" s="1087" customFormat="1" ht="12">
      <c r="AN366" s="1088"/>
    </row>
    <row r="367" spans="40:40" s="1087" customFormat="1" ht="12">
      <c r="AN367" s="1088"/>
    </row>
    <row r="368" spans="40:40" s="1087" customFormat="1" ht="12">
      <c r="AN368" s="1088"/>
    </row>
    <row r="369" spans="40:40" s="1087" customFormat="1" ht="12">
      <c r="AN369" s="1088"/>
    </row>
    <row r="370" spans="40:40" s="1087" customFormat="1" ht="12">
      <c r="AN370" s="1088"/>
    </row>
    <row r="371" spans="40:40" s="1087" customFormat="1" ht="12">
      <c r="AN371" s="1088"/>
    </row>
    <row r="372" spans="40:40" s="1087" customFormat="1" ht="12">
      <c r="AN372" s="1088"/>
    </row>
    <row r="373" spans="40:40" s="1087" customFormat="1" ht="12">
      <c r="AN373" s="1088"/>
    </row>
    <row r="374" spans="40:40" s="1087" customFormat="1" ht="12">
      <c r="AN374" s="1088"/>
    </row>
    <row r="375" spans="40:40" s="1087" customFormat="1" ht="12">
      <c r="AN375" s="1088"/>
    </row>
    <row r="376" spans="40:40" s="1087" customFormat="1" ht="12">
      <c r="AN376" s="1088"/>
    </row>
    <row r="377" spans="40:40" s="1087" customFormat="1" ht="12">
      <c r="AN377" s="1088"/>
    </row>
    <row r="378" spans="40:40" s="1087" customFormat="1" ht="12">
      <c r="AN378" s="1088"/>
    </row>
    <row r="379" spans="40:40" s="1087" customFormat="1" ht="12">
      <c r="AN379" s="1088"/>
    </row>
    <row r="380" spans="40:40" s="1087" customFormat="1" ht="12">
      <c r="AN380" s="1088"/>
    </row>
    <row r="381" spans="40:40" s="1087" customFormat="1" ht="12">
      <c r="AN381" s="1088"/>
    </row>
    <row r="382" spans="40:40" s="1087" customFormat="1" ht="12">
      <c r="AN382" s="1088"/>
    </row>
    <row r="383" spans="40:40" s="1087" customFormat="1" ht="12">
      <c r="AN383" s="1088"/>
    </row>
    <row r="384" spans="40:40" s="1087" customFormat="1" ht="12">
      <c r="AN384" s="1088"/>
    </row>
    <row r="385" spans="40:40" s="1087" customFormat="1" ht="12">
      <c r="AN385" s="1088"/>
    </row>
    <row r="386" spans="40:40" s="1087" customFormat="1" ht="12">
      <c r="AN386" s="1088"/>
    </row>
    <row r="387" spans="40:40" s="1087" customFormat="1" ht="12">
      <c r="AN387" s="1088"/>
    </row>
    <row r="388" spans="40:40" s="1087" customFormat="1" ht="12">
      <c r="AN388" s="1088"/>
    </row>
    <row r="389" spans="40:40" s="1087" customFormat="1" ht="12">
      <c r="AN389" s="1088"/>
    </row>
    <row r="390" spans="40:40" s="1087" customFormat="1" ht="12">
      <c r="AN390" s="1088"/>
    </row>
    <row r="391" spans="40:40" s="1087" customFormat="1" ht="12">
      <c r="AN391" s="1088"/>
    </row>
    <row r="392" spans="40:40" s="1087" customFormat="1" ht="12">
      <c r="AN392" s="1088"/>
    </row>
    <row r="393" spans="40:40" s="1087" customFormat="1" ht="12">
      <c r="AN393" s="1088"/>
    </row>
    <row r="394" spans="40:40" s="1087" customFormat="1" ht="12">
      <c r="AN394" s="1088"/>
    </row>
    <row r="395" spans="40:40" s="1087" customFormat="1" ht="12">
      <c r="AN395" s="1088"/>
    </row>
    <row r="396" spans="40:40" s="1087" customFormat="1" ht="12">
      <c r="AN396" s="1088"/>
    </row>
    <row r="397" spans="40:40" s="1087" customFormat="1" ht="12">
      <c r="AN397" s="1088"/>
    </row>
    <row r="398" spans="40:40" s="1087" customFormat="1" ht="12">
      <c r="AN398" s="1088"/>
    </row>
    <row r="399" spans="40:40" s="1087" customFormat="1" ht="12">
      <c r="AN399" s="1088"/>
    </row>
    <row r="400" spans="40:40" s="1087" customFormat="1" ht="12">
      <c r="AN400" s="1088"/>
    </row>
    <row r="401" spans="40:40" s="1087" customFormat="1" ht="12">
      <c r="AN401" s="1088"/>
    </row>
    <row r="402" spans="40:40" s="1087" customFormat="1" ht="12">
      <c r="AN402" s="1088"/>
    </row>
    <row r="403" spans="40:40" s="1087" customFormat="1" ht="12">
      <c r="AN403" s="1088"/>
    </row>
    <row r="404" spans="40:40" s="1087" customFormat="1" ht="12">
      <c r="AN404" s="1088"/>
    </row>
    <row r="405" spans="40:40" s="1087" customFormat="1" ht="12">
      <c r="AN405" s="1088"/>
    </row>
    <row r="406" spans="40:40" s="1087" customFormat="1" ht="12">
      <c r="AN406" s="1088"/>
    </row>
    <row r="407" spans="40:40" s="1087" customFormat="1" ht="12">
      <c r="AN407" s="1088"/>
    </row>
    <row r="408" spans="40:40" s="1087" customFormat="1" ht="12">
      <c r="AN408" s="1088"/>
    </row>
    <row r="409" spans="40:40" s="1087" customFormat="1" ht="12">
      <c r="AN409" s="1088"/>
    </row>
    <row r="410" spans="40:40" s="1087" customFormat="1" ht="12">
      <c r="AN410" s="1088"/>
    </row>
    <row r="411" spans="40:40" s="1087" customFormat="1" ht="12">
      <c r="AN411" s="1088"/>
    </row>
    <row r="412" spans="40:40" s="1087" customFormat="1" ht="12">
      <c r="AN412" s="1088"/>
    </row>
    <row r="413" spans="40:40" s="1087" customFormat="1" ht="12">
      <c r="AN413" s="1088"/>
    </row>
    <row r="414" spans="40:40" s="1087" customFormat="1" ht="12">
      <c r="AN414" s="1088"/>
    </row>
    <row r="415" spans="40:40" s="1087" customFormat="1" ht="12">
      <c r="AN415" s="1088"/>
    </row>
    <row r="416" spans="40:40" s="1087" customFormat="1" ht="12">
      <c r="AN416" s="1088"/>
    </row>
    <row r="417" spans="40:40" s="1087" customFormat="1" ht="12">
      <c r="AN417" s="1088"/>
    </row>
    <row r="418" spans="40:40" s="1087" customFormat="1" ht="12">
      <c r="AN418" s="1088"/>
    </row>
    <row r="419" spans="40:40" s="1087" customFormat="1" ht="12">
      <c r="AN419" s="1088"/>
    </row>
    <row r="420" spans="40:40" s="1087" customFormat="1" ht="12">
      <c r="AN420" s="1088"/>
    </row>
    <row r="421" spans="40:40" s="1087" customFormat="1" ht="12">
      <c r="AN421" s="1088"/>
    </row>
    <row r="422" spans="40:40" s="1087" customFormat="1" ht="12">
      <c r="AN422" s="1088"/>
    </row>
    <row r="423" spans="40:40" s="1087" customFormat="1" ht="12">
      <c r="AN423" s="1088"/>
    </row>
    <row r="424" spans="40:40" s="1087" customFormat="1" ht="12">
      <c r="AN424" s="1088"/>
    </row>
    <row r="425" spans="40:40" s="1087" customFormat="1" ht="12">
      <c r="AN425" s="1088"/>
    </row>
    <row r="426" spans="40:40" s="1087" customFormat="1" ht="12">
      <c r="AN426" s="1088"/>
    </row>
    <row r="427" spans="40:40" s="1087" customFormat="1" ht="12">
      <c r="AN427" s="1088"/>
    </row>
    <row r="428" spans="40:40" s="1087" customFormat="1" ht="12">
      <c r="AN428" s="1088"/>
    </row>
    <row r="429" spans="40:40" s="1087" customFormat="1" ht="12">
      <c r="AN429" s="1088"/>
    </row>
    <row r="430" spans="40:40" s="1087" customFormat="1" ht="12">
      <c r="AN430" s="1088"/>
    </row>
    <row r="431" spans="40:40" s="1087" customFormat="1" ht="12">
      <c r="AN431" s="1088"/>
    </row>
    <row r="432" spans="40:40" s="1087" customFormat="1" ht="12">
      <c r="AN432" s="1088"/>
    </row>
    <row r="433" spans="40:40" s="1087" customFormat="1" ht="12">
      <c r="AN433" s="1088"/>
    </row>
    <row r="434" spans="40:40" s="1087" customFormat="1" ht="12">
      <c r="AN434" s="1088"/>
    </row>
    <row r="435" spans="40:40" s="1087" customFormat="1" ht="12">
      <c r="AN435" s="1088"/>
    </row>
    <row r="436" spans="40:40" s="1087" customFormat="1" ht="12">
      <c r="AN436" s="1088"/>
    </row>
    <row r="437" spans="40:40" s="1087" customFormat="1" ht="12">
      <c r="AN437" s="1088"/>
    </row>
    <row r="438" spans="40:40" s="1087" customFormat="1" ht="12">
      <c r="AN438" s="1088"/>
    </row>
    <row r="439" spans="40:40" s="1087" customFormat="1" ht="12">
      <c r="AN439" s="1088"/>
    </row>
    <row r="440" spans="40:40" s="1087" customFormat="1" ht="12">
      <c r="AN440" s="1088"/>
    </row>
    <row r="441" spans="40:40" s="1087" customFormat="1" ht="12">
      <c r="AN441" s="1088"/>
    </row>
    <row r="442" spans="40:40" s="1087" customFormat="1" ht="12">
      <c r="AN442" s="1088"/>
    </row>
    <row r="443" spans="40:40" s="1087" customFormat="1" ht="12">
      <c r="AN443" s="1088"/>
    </row>
    <row r="444" spans="40:40" s="1087" customFormat="1" ht="12">
      <c r="AN444" s="1088"/>
    </row>
    <row r="445" spans="40:40" s="1087" customFormat="1" ht="12">
      <c r="AN445" s="1088"/>
    </row>
    <row r="446" spans="40:40" s="1087" customFormat="1" ht="12">
      <c r="AN446" s="1088"/>
    </row>
    <row r="447" spans="40:40" s="1087" customFormat="1" ht="12">
      <c r="AN447" s="1088"/>
    </row>
    <row r="448" spans="40:40" s="1087" customFormat="1" ht="12">
      <c r="AN448" s="1088"/>
    </row>
  </sheetData>
  <mergeCells count="423">
    <mergeCell ref="W4:X4"/>
    <mergeCell ref="A5:E5"/>
    <mergeCell ref="F5:G5"/>
    <mergeCell ref="J5:M5"/>
    <mergeCell ref="N5:O5"/>
    <mergeCell ref="S5:U5"/>
    <mergeCell ref="X5:AA5"/>
    <mergeCell ref="A1:AD1"/>
    <mergeCell ref="A3:E3"/>
    <mergeCell ref="F3:P3"/>
    <mergeCell ref="S3:U3"/>
    <mergeCell ref="W3:X3"/>
    <mergeCell ref="A4:E4"/>
    <mergeCell ref="F4:J4"/>
    <mergeCell ref="K4:M4"/>
    <mergeCell ref="N4:P4"/>
    <mergeCell ref="S4:U4"/>
    <mergeCell ref="AI5:AK5"/>
    <mergeCell ref="X6:AA6"/>
    <mergeCell ref="A8:E9"/>
    <mergeCell ref="F8:M9"/>
    <mergeCell ref="N8:U9"/>
    <mergeCell ref="V8:AD9"/>
    <mergeCell ref="AH9:AM9"/>
    <mergeCell ref="N15:U15"/>
    <mergeCell ref="V15:AD15"/>
    <mergeCell ref="A10:B13"/>
    <mergeCell ref="C10:E10"/>
    <mergeCell ref="F10:M10"/>
    <mergeCell ref="N10:U13"/>
    <mergeCell ref="V10:AD10"/>
    <mergeCell ref="C11:E11"/>
    <mergeCell ref="F11:M11"/>
    <mergeCell ref="V11:AD11"/>
    <mergeCell ref="C12:E12"/>
    <mergeCell ref="F12:M12"/>
    <mergeCell ref="V16:AD16"/>
    <mergeCell ref="F18:M18"/>
    <mergeCell ref="N18:U18"/>
    <mergeCell ref="V18:AD18"/>
    <mergeCell ref="V12:AD12"/>
    <mergeCell ref="F19:M19"/>
    <mergeCell ref="N19:U19"/>
    <mergeCell ref="V19:AD19"/>
    <mergeCell ref="A20:AD20"/>
    <mergeCell ref="F17:M17"/>
    <mergeCell ref="N17:U17"/>
    <mergeCell ref="V17:AD17"/>
    <mergeCell ref="F16:M16"/>
    <mergeCell ref="N16:U16"/>
    <mergeCell ref="C13:E13"/>
    <mergeCell ref="F13:M13"/>
    <mergeCell ref="V13:AD13"/>
    <mergeCell ref="A14:E19"/>
    <mergeCell ref="F14:AD14"/>
    <mergeCell ref="F15:M15"/>
    <mergeCell ref="AH22:AI22"/>
    <mergeCell ref="M25:O26"/>
    <mergeCell ref="P25:R26"/>
    <mergeCell ref="S25:U26"/>
    <mergeCell ref="V25:X26"/>
    <mergeCell ref="Y25:AA26"/>
    <mergeCell ref="AB25:AD26"/>
    <mergeCell ref="A25:C26"/>
    <mergeCell ref="D25:F26"/>
    <mergeCell ref="G25:I26"/>
    <mergeCell ref="J25:L26"/>
    <mergeCell ref="G24:H24"/>
    <mergeCell ref="J24:K24"/>
    <mergeCell ref="M24:N24"/>
    <mergeCell ref="P24:Q24"/>
    <mergeCell ref="S24:T24"/>
    <mergeCell ref="V24:W24"/>
    <mergeCell ref="Y24:Z24"/>
    <mergeCell ref="A22:C23"/>
    <mergeCell ref="D22:F23"/>
    <mergeCell ref="G22:I23"/>
    <mergeCell ref="J22:L23"/>
    <mergeCell ref="M22:O23"/>
    <mergeCell ref="P22:R23"/>
    <mergeCell ref="S22:U23"/>
    <mergeCell ref="V22:X23"/>
    <mergeCell ref="AB24:AC24"/>
    <mergeCell ref="AB22:AD23"/>
    <mergeCell ref="Y22:AA23"/>
    <mergeCell ref="A27:B28"/>
    <mergeCell ref="D27:F27"/>
    <mergeCell ref="G27:I27"/>
    <mergeCell ref="J27:L27"/>
    <mergeCell ref="M27:O27"/>
    <mergeCell ref="P27:R27"/>
    <mergeCell ref="S27:U27"/>
    <mergeCell ref="V27:X27"/>
    <mergeCell ref="Y27:AA27"/>
    <mergeCell ref="AB27:AD27"/>
    <mergeCell ref="D28:F28"/>
    <mergeCell ref="G28:I28"/>
    <mergeCell ref="J28:L28"/>
    <mergeCell ref="M28:O28"/>
    <mergeCell ref="P28:R28"/>
    <mergeCell ref="S28:U28"/>
    <mergeCell ref="V28:X28"/>
    <mergeCell ref="Y28:AA28"/>
    <mergeCell ref="AB28:AD28"/>
    <mergeCell ref="A24:C24"/>
    <mergeCell ref="D24:E24"/>
    <mergeCell ref="AB29:AD29"/>
    <mergeCell ref="B30:C30"/>
    <mergeCell ref="D30:F30"/>
    <mergeCell ref="G30:I30"/>
    <mergeCell ref="J30:L30"/>
    <mergeCell ref="M30:O30"/>
    <mergeCell ref="AB31:AD31"/>
    <mergeCell ref="AB30:AD30"/>
    <mergeCell ref="B29:C29"/>
    <mergeCell ref="G32:I32"/>
    <mergeCell ref="J32:L32"/>
    <mergeCell ref="M32:O32"/>
    <mergeCell ref="P30:R30"/>
    <mergeCell ref="S30:U30"/>
    <mergeCell ref="V30:X30"/>
    <mergeCell ref="Y30:AA30"/>
    <mergeCell ref="B31:C31"/>
    <mergeCell ref="D31:F31"/>
    <mergeCell ref="G31:I31"/>
    <mergeCell ref="J31:L31"/>
    <mergeCell ref="M31:O31"/>
    <mergeCell ref="A34:C35"/>
    <mergeCell ref="D34:F35"/>
    <mergeCell ref="G34:I35"/>
    <mergeCell ref="J34:L35"/>
    <mergeCell ref="M34:O35"/>
    <mergeCell ref="P31:R31"/>
    <mergeCell ref="S31:U31"/>
    <mergeCell ref="V31:X31"/>
    <mergeCell ref="Y31:AA31"/>
    <mergeCell ref="P34:R35"/>
    <mergeCell ref="S34:U35"/>
    <mergeCell ref="V34:X35"/>
    <mergeCell ref="Y34:AA35"/>
    <mergeCell ref="A29:A32"/>
    <mergeCell ref="D29:F29"/>
    <mergeCell ref="G29:I29"/>
    <mergeCell ref="J29:L29"/>
    <mergeCell ref="M29:O29"/>
    <mergeCell ref="P29:R29"/>
    <mergeCell ref="S29:U29"/>
    <mergeCell ref="V29:X29"/>
    <mergeCell ref="Y29:AA29"/>
    <mergeCell ref="B32:C32"/>
    <mergeCell ref="D32:F32"/>
    <mergeCell ref="AB34:AD35"/>
    <mergeCell ref="AH34:AI34"/>
    <mergeCell ref="P32:R32"/>
    <mergeCell ref="S32:U32"/>
    <mergeCell ref="V32:X32"/>
    <mergeCell ref="Y32:AA32"/>
    <mergeCell ref="AB32:AD32"/>
    <mergeCell ref="S36:T36"/>
    <mergeCell ref="V36:W36"/>
    <mergeCell ref="Y36:Z36"/>
    <mergeCell ref="AB36:AC36"/>
    <mergeCell ref="A37:C38"/>
    <mergeCell ref="D37:F38"/>
    <mergeCell ref="G37:I38"/>
    <mergeCell ref="J37:L38"/>
    <mergeCell ref="M37:O38"/>
    <mergeCell ref="P37:R38"/>
    <mergeCell ref="A36:C36"/>
    <mergeCell ref="D36:E36"/>
    <mergeCell ref="G36:H36"/>
    <mergeCell ref="J36:K36"/>
    <mergeCell ref="M36:N36"/>
    <mergeCell ref="P36:Q36"/>
    <mergeCell ref="S37:U38"/>
    <mergeCell ref="V37:X38"/>
    <mergeCell ref="Y37:AA38"/>
    <mergeCell ref="AB37:AD38"/>
    <mergeCell ref="AI37:AK37"/>
    <mergeCell ref="A39:B40"/>
    <mergeCell ref="D39:F39"/>
    <mergeCell ref="G39:I39"/>
    <mergeCell ref="J39:L39"/>
    <mergeCell ref="M39:O39"/>
    <mergeCell ref="P39:R39"/>
    <mergeCell ref="S39:U39"/>
    <mergeCell ref="V39:X39"/>
    <mergeCell ref="Y39:AA39"/>
    <mergeCell ref="AB39:AD39"/>
    <mergeCell ref="D40:F40"/>
    <mergeCell ref="G40:I40"/>
    <mergeCell ref="J40:L40"/>
    <mergeCell ref="M40:O40"/>
    <mergeCell ref="P40:R40"/>
    <mergeCell ref="S40:U40"/>
    <mergeCell ref="V40:X40"/>
    <mergeCell ref="Y40:AA40"/>
    <mergeCell ref="AB40:AD40"/>
    <mergeCell ref="AB42:AD42"/>
    <mergeCell ref="B41:C41"/>
    <mergeCell ref="D41:F41"/>
    <mergeCell ref="G41:I41"/>
    <mergeCell ref="J41:L41"/>
    <mergeCell ref="M41:O41"/>
    <mergeCell ref="P41:R41"/>
    <mergeCell ref="S41:U41"/>
    <mergeCell ref="V41:X41"/>
    <mergeCell ref="B42:C42"/>
    <mergeCell ref="D42:F42"/>
    <mergeCell ref="G42:I42"/>
    <mergeCell ref="J42:L42"/>
    <mergeCell ref="M42:O42"/>
    <mergeCell ref="P42:R42"/>
    <mergeCell ref="S42:U42"/>
    <mergeCell ref="V42:X42"/>
    <mergeCell ref="Y42:AA42"/>
    <mergeCell ref="Y44:AA44"/>
    <mergeCell ref="AB44:AD44"/>
    <mergeCell ref="A45:AD45"/>
    <mergeCell ref="P43:R43"/>
    <mergeCell ref="S43:U43"/>
    <mergeCell ref="V43:X43"/>
    <mergeCell ref="Y43:AA43"/>
    <mergeCell ref="AB43:AD43"/>
    <mergeCell ref="B44:C44"/>
    <mergeCell ref="D44:F44"/>
    <mergeCell ref="G44:I44"/>
    <mergeCell ref="J44:L44"/>
    <mergeCell ref="M44:O44"/>
    <mergeCell ref="A41:A44"/>
    <mergeCell ref="B43:C43"/>
    <mergeCell ref="D43:F43"/>
    <mergeCell ref="G43:I43"/>
    <mergeCell ref="J43:L43"/>
    <mergeCell ref="M43:O43"/>
    <mergeCell ref="P44:R44"/>
    <mergeCell ref="S44:U44"/>
    <mergeCell ref="V44:X44"/>
    <mergeCell ref="Y41:AA41"/>
    <mergeCell ref="AB41:AD41"/>
    <mergeCell ref="S47:U48"/>
    <mergeCell ref="V47:X48"/>
    <mergeCell ref="Y47:AA48"/>
    <mergeCell ref="AB47:AD48"/>
    <mergeCell ref="AB50:AD51"/>
    <mergeCell ref="AH47:AI47"/>
    <mergeCell ref="A49:C49"/>
    <mergeCell ref="D49:E49"/>
    <mergeCell ref="G49:H49"/>
    <mergeCell ref="J49:K49"/>
    <mergeCell ref="M49:N49"/>
    <mergeCell ref="A47:C48"/>
    <mergeCell ref="D47:F48"/>
    <mergeCell ref="G47:I48"/>
    <mergeCell ref="J47:L48"/>
    <mergeCell ref="M47:O48"/>
    <mergeCell ref="P47:R48"/>
    <mergeCell ref="P49:Q49"/>
    <mergeCell ref="S49:T49"/>
    <mergeCell ref="V49:W49"/>
    <mergeCell ref="Y49:Z49"/>
    <mergeCell ref="AB49:AC49"/>
    <mergeCell ref="A50:C51"/>
    <mergeCell ref="D50:F51"/>
    <mergeCell ref="V52:X52"/>
    <mergeCell ref="Y52:AA52"/>
    <mergeCell ref="M50:O51"/>
    <mergeCell ref="P50:R51"/>
    <mergeCell ref="S50:U51"/>
    <mergeCell ref="V50:X51"/>
    <mergeCell ref="Y50:AA51"/>
    <mergeCell ref="G50:I51"/>
    <mergeCell ref="J50:L51"/>
    <mergeCell ref="AB54:AD54"/>
    <mergeCell ref="B55:C55"/>
    <mergeCell ref="D55:F55"/>
    <mergeCell ref="G55:I55"/>
    <mergeCell ref="J55:L55"/>
    <mergeCell ref="M55:O55"/>
    <mergeCell ref="B54:C54"/>
    <mergeCell ref="AB52:AD52"/>
    <mergeCell ref="D53:F53"/>
    <mergeCell ref="G53:I53"/>
    <mergeCell ref="J53:L53"/>
    <mergeCell ref="M53:O53"/>
    <mergeCell ref="P53:R53"/>
    <mergeCell ref="S53:U53"/>
    <mergeCell ref="V53:X53"/>
    <mergeCell ref="Y53:AA53"/>
    <mergeCell ref="AB53:AD53"/>
    <mergeCell ref="A52:B53"/>
    <mergeCell ref="D52:F52"/>
    <mergeCell ref="G52:I52"/>
    <mergeCell ref="J52:L52"/>
    <mergeCell ref="M52:O52"/>
    <mergeCell ref="P52:R52"/>
    <mergeCell ref="S52:U52"/>
    <mergeCell ref="AB56:AD56"/>
    <mergeCell ref="B57:C57"/>
    <mergeCell ref="D57:F57"/>
    <mergeCell ref="G57:I57"/>
    <mergeCell ref="J57:L57"/>
    <mergeCell ref="M57:O57"/>
    <mergeCell ref="P55:R55"/>
    <mergeCell ref="S55:U55"/>
    <mergeCell ref="V55:X55"/>
    <mergeCell ref="Y55:AA55"/>
    <mergeCell ref="AB55:AD55"/>
    <mergeCell ref="B56:C56"/>
    <mergeCell ref="D56:F56"/>
    <mergeCell ref="G56:I56"/>
    <mergeCell ref="J56:L56"/>
    <mergeCell ref="M56:O56"/>
    <mergeCell ref="A59:C60"/>
    <mergeCell ref="D59:F60"/>
    <mergeCell ref="G59:I60"/>
    <mergeCell ref="J59:L60"/>
    <mergeCell ref="M59:O60"/>
    <mergeCell ref="P56:R56"/>
    <mergeCell ref="S56:U56"/>
    <mergeCell ref="V56:X56"/>
    <mergeCell ref="Y56:AA56"/>
    <mergeCell ref="P59:R60"/>
    <mergeCell ref="S59:U60"/>
    <mergeCell ref="V59:X60"/>
    <mergeCell ref="Y59:AA60"/>
    <mergeCell ref="A54:A57"/>
    <mergeCell ref="D54:F54"/>
    <mergeCell ref="G54:I54"/>
    <mergeCell ref="J54:L54"/>
    <mergeCell ref="M54:O54"/>
    <mergeCell ref="P54:R54"/>
    <mergeCell ref="S54:U54"/>
    <mergeCell ref="V54:X54"/>
    <mergeCell ref="Y54:AA54"/>
    <mergeCell ref="AB59:AD60"/>
    <mergeCell ref="AH59:AI59"/>
    <mergeCell ref="P57:R57"/>
    <mergeCell ref="S57:U57"/>
    <mergeCell ref="V57:X57"/>
    <mergeCell ref="Y57:AA57"/>
    <mergeCell ref="AB57:AD57"/>
    <mergeCell ref="S61:T61"/>
    <mergeCell ref="V61:W61"/>
    <mergeCell ref="Y61:Z61"/>
    <mergeCell ref="AB61:AC61"/>
    <mergeCell ref="A62:C63"/>
    <mergeCell ref="D62:F63"/>
    <mergeCell ref="G62:I63"/>
    <mergeCell ref="J62:L63"/>
    <mergeCell ref="M62:O63"/>
    <mergeCell ref="P62:R63"/>
    <mergeCell ref="A61:C61"/>
    <mergeCell ref="D61:E61"/>
    <mergeCell ref="G61:H61"/>
    <mergeCell ref="J61:K61"/>
    <mergeCell ref="M61:N61"/>
    <mergeCell ref="P61:Q61"/>
    <mergeCell ref="A64:B65"/>
    <mergeCell ref="D64:F64"/>
    <mergeCell ref="G64:I64"/>
    <mergeCell ref="J64:L64"/>
    <mergeCell ref="M64:O64"/>
    <mergeCell ref="P64:R64"/>
    <mergeCell ref="S64:U64"/>
    <mergeCell ref="V64:X64"/>
    <mergeCell ref="Y64:AA64"/>
    <mergeCell ref="D65:F65"/>
    <mergeCell ref="G65:I65"/>
    <mergeCell ref="J65:L65"/>
    <mergeCell ref="M65:O65"/>
    <mergeCell ref="P65:R65"/>
    <mergeCell ref="S65:U65"/>
    <mergeCell ref="V65:X65"/>
    <mergeCell ref="Y65:AA65"/>
    <mergeCell ref="P67:R67"/>
    <mergeCell ref="S67:U67"/>
    <mergeCell ref="V67:X67"/>
    <mergeCell ref="Y67:AA67"/>
    <mergeCell ref="S62:U63"/>
    <mergeCell ref="V62:X63"/>
    <mergeCell ref="Y62:AA63"/>
    <mergeCell ref="AB62:AD63"/>
    <mergeCell ref="AI62:AK62"/>
    <mergeCell ref="AB64:AD64"/>
    <mergeCell ref="AB65:AD65"/>
    <mergeCell ref="A66:A69"/>
    <mergeCell ref="B66:C66"/>
    <mergeCell ref="D66:F66"/>
    <mergeCell ref="G66:I66"/>
    <mergeCell ref="J66:L66"/>
    <mergeCell ref="M66:O66"/>
    <mergeCell ref="B69:C69"/>
    <mergeCell ref="D69:F69"/>
    <mergeCell ref="AB67:AD67"/>
    <mergeCell ref="B68:C68"/>
    <mergeCell ref="D68:F68"/>
    <mergeCell ref="G68:I68"/>
    <mergeCell ref="J68:L68"/>
    <mergeCell ref="M68:O68"/>
    <mergeCell ref="P66:R66"/>
    <mergeCell ref="S66:U66"/>
    <mergeCell ref="V66:X66"/>
    <mergeCell ref="Y66:AA66"/>
    <mergeCell ref="AB66:AD66"/>
    <mergeCell ref="B67:C67"/>
    <mergeCell ref="D67:F67"/>
    <mergeCell ref="G67:I67"/>
    <mergeCell ref="J67:L67"/>
    <mergeCell ref="M67:O67"/>
    <mergeCell ref="AB69:AD69"/>
    <mergeCell ref="P68:R68"/>
    <mergeCell ref="S68:U68"/>
    <mergeCell ref="V68:X68"/>
    <mergeCell ref="Y68:AA68"/>
    <mergeCell ref="AB68:AD68"/>
    <mergeCell ref="G69:I69"/>
    <mergeCell ref="J69:L69"/>
    <mergeCell ref="M69:O69"/>
    <mergeCell ref="P69:R69"/>
    <mergeCell ref="S69:U69"/>
    <mergeCell ref="V69:X69"/>
    <mergeCell ref="Y69:AA69"/>
  </mergeCells>
  <phoneticPr fontId="4" type="noConversion"/>
  <printOptions horizontalCentered="1"/>
  <pageMargins left="0.78740157480314965" right="0.39370078740157483" top="1.1811023622047245" bottom="0.39370078740157483" header="0.51181102362204722" footer="0.51181102362204722"/>
  <pageSetup paperSize="9" scale="91" orientation="landscape" r:id="rId1"/>
  <headerFooter alignWithMargins="0"/>
  <rowBreaks count="2" manualBreakCount="2">
    <brk id="19" max="29" man="1"/>
    <brk id="44" max="29"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4E312-0E15-403B-8194-43149FF8F9EC}">
  <sheetPr>
    <tabColor rgb="FFFFC000"/>
  </sheetPr>
  <dimension ref="A1:AQ448"/>
  <sheetViews>
    <sheetView view="pageBreakPreview" topLeftCell="A13" zoomScale="115" zoomScaleNormal="100" zoomScaleSheetLayoutView="115" workbookViewId="0">
      <selection activeCell="G30" sqref="G30:I30"/>
    </sheetView>
  </sheetViews>
  <sheetFormatPr defaultRowHeight="13.5"/>
  <cols>
    <col min="1" max="2" width="4.44140625" style="1" customWidth="1"/>
    <col min="3" max="31" width="4.109375" style="1" customWidth="1"/>
    <col min="32" max="32" width="12.5546875" style="1" customWidth="1"/>
    <col min="33" max="33" width="11.33203125" style="1" customWidth="1"/>
    <col min="34" max="34" width="10" style="1" customWidth="1"/>
    <col min="35" max="35" width="9.44140625" style="1" customWidth="1"/>
    <col min="36" max="36" width="9.33203125" style="1" customWidth="1"/>
    <col min="37" max="37" width="7.21875" style="1" bestFit="1" customWidth="1"/>
    <col min="38" max="39" width="8.88671875" style="1" customWidth="1"/>
    <col min="40" max="40" width="4.21875" style="113" customWidth="1"/>
    <col min="41" max="41" width="14.44140625" style="1" bestFit="1" customWidth="1"/>
    <col min="42" max="42" width="15.33203125" style="1" bestFit="1" customWidth="1"/>
    <col min="43" max="256" width="8.88671875" style="1"/>
    <col min="257" max="258" width="4.44140625" style="1" customWidth="1"/>
    <col min="259" max="287" width="4.109375" style="1" customWidth="1"/>
    <col min="288" max="288" width="12.5546875" style="1" customWidth="1"/>
    <col min="289" max="289" width="11.33203125" style="1" customWidth="1"/>
    <col min="290" max="290" width="10" style="1" customWidth="1"/>
    <col min="291" max="291" width="9.44140625" style="1" customWidth="1"/>
    <col min="292" max="292" width="9.33203125" style="1" customWidth="1"/>
    <col min="293" max="293" width="7.21875" style="1" bestFit="1" customWidth="1"/>
    <col min="294" max="295" width="8.88671875" style="1"/>
    <col min="296" max="296" width="4.21875" style="1" customWidth="1"/>
    <col min="297" max="297" width="14.44140625" style="1" bestFit="1" customWidth="1"/>
    <col min="298" max="298" width="15.33203125" style="1" bestFit="1" customWidth="1"/>
    <col min="299" max="512" width="8.88671875" style="1"/>
    <col min="513" max="514" width="4.44140625" style="1" customWidth="1"/>
    <col min="515" max="543" width="4.109375" style="1" customWidth="1"/>
    <col min="544" max="544" width="12.5546875" style="1" customWidth="1"/>
    <col min="545" max="545" width="11.33203125" style="1" customWidth="1"/>
    <col min="546" max="546" width="10" style="1" customWidth="1"/>
    <col min="547" max="547" width="9.44140625" style="1" customWidth="1"/>
    <col min="548" max="548" width="9.33203125" style="1" customWidth="1"/>
    <col min="549" max="549" width="7.21875" style="1" bestFit="1" customWidth="1"/>
    <col min="550" max="551" width="8.88671875" style="1"/>
    <col min="552" max="552" width="4.21875" style="1" customWidth="1"/>
    <col min="553" max="553" width="14.44140625" style="1" bestFit="1" customWidth="1"/>
    <col min="554" max="554" width="15.33203125" style="1" bestFit="1" customWidth="1"/>
    <col min="555" max="768" width="8.88671875" style="1"/>
    <col min="769" max="770" width="4.44140625" style="1" customWidth="1"/>
    <col min="771" max="799" width="4.109375" style="1" customWidth="1"/>
    <col min="800" max="800" width="12.5546875" style="1" customWidth="1"/>
    <col min="801" max="801" width="11.33203125" style="1" customWidth="1"/>
    <col min="802" max="802" width="10" style="1" customWidth="1"/>
    <col min="803" max="803" width="9.44140625" style="1" customWidth="1"/>
    <col min="804" max="804" width="9.33203125" style="1" customWidth="1"/>
    <col min="805" max="805" width="7.21875" style="1" bestFit="1" customWidth="1"/>
    <col min="806" max="807" width="8.88671875" style="1"/>
    <col min="808" max="808" width="4.21875" style="1" customWidth="1"/>
    <col min="809" max="809" width="14.44140625" style="1" bestFit="1" customWidth="1"/>
    <col min="810" max="810" width="15.33203125" style="1" bestFit="1" customWidth="1"/>
    <col min="811" max="1024" width="8.88671875" style="1"/>
    <col min="1025" max="1026" width="4.44140625" style="1" customWidth="1"/>
    <col min="1027" max="1055" width="4.109375" style="1" customWidth="1"/>
    <col min="1056" max="1056" width="12.5546875" style="1" customWidth="1"/>
    <col min="1057" max="1057" width="11.33203125" style="1" customWidth="1"/>
    <col min="1058" max="1058" width="10" style="1" customWidth="1"/>
    <col min="1059" max="1059" width="9.44140625" style="1" customWidth="1"/>
    <col min="1060" max="1060" width="9.33203125" style="1" customWidth="1"/>
    <col min="1061" max="1061" width="7.21875" style="1" bestFit="1" customWidth="1"/>
    <col min="1062" max="1063" width="8.88671875" style="1"/>
    <col min="1064" max="1064" width="4.21875" style="1" customWidth="1"/>
    <col min="1065" max="1065" width="14.44140625" style="1" bestFit="1" customWidth="1"/>
    <col min="1066" max="1066" width="15.33203125" style="1" bestFit="1" customWidth="1"/>
    <col min="1067" max="1280" width="8.88671875" style="1"/>
    <col min="1281" max="1282" width="4.44140625" style="1" customWidth="1"/>
    <col min="1283" max="1311" width="4.109375" style="1" customWidth="1"/>
    <col min="1312" max="1312" width="12.5546875" style="1" customWidth="1"/>
    <col min="1313" max="1313" width="11.33203125" style="1" customWidth="1"/>
    <col min="1314" max="1314" width="10" style="1" customWidth="1"/>
    <col min="1315" max="1315" width="9.44140625" style="1" customWidth="1"/>
    <col min="1316" max="1316" width="9.33203125" style="1" customWidth="1"/>
    <col min="1317" max="1317" width="7.21875" style="1" bestFit="1" customWidth="1"/>
    <col min="1318" max="1319" width="8.88671875" style="1"/>
    <col min="1320" max="1320" width="4.21875" style="1" customWidth="1"/>
    <col min="1321" max="1321" width="14.44140625" style="1" bestFit="1" customWidth="1"/>
    <col min="1322" max="1322" width="15.33203125" style="1" bestFit="1" customWidth="1"/>
    <col min="1323" max="1536" width="8.88671875" style="1"/>
    <col min="1537" max="1538" width="4.44140625" style="1" customWidth="1"/>
    <col min="1539" max="1567" width="4.109375" style="1" customWidth="1"/>
    <col min="1568" max="1568" width="12.5546875" style="1" customWidth="1"/>
    <col min="1569" max="1569" width="11.33203125" style="1" customWidth="1"/>
    <col min="1570" max="1570" width="10" style="1" customWidth="1"/>
    <col min="1571" max="1571" width="9.44140625" style="1" customWidth="1"/>
    <col min="1572" max="1572" width="9.33203125" style="1" customWidth="1"/>
    <col min="1573" max="1573" width="7.21875" style="1" bestFit="1" customWidth="1"/>
    <col min="1574" max="1575" width="8.88671875" style="1"/>
    <col min="1576" max="1576" width="4.21875" style="1" customWidth="1"/>
    <col min="1577" max="1577" width="14.44140625" style="1" bestFit="1" customWidth="1"/>
    <col min="1578" max="1578" width="15.33203125" style="1" bestFit="1" customWidth="1"/>
    <col min="1579" max="1792" width="8.88671875" style="1"/>
    <col min="1793" max="1794" width="4.44140625" style="1" customWidth="1"/>
    <col min="1795" max="1823" width="4.109375" style="1" customWidth="1"/>
    <col min="1824" max="1824" width="12.5546875" style="1" customWidth="1"/>
    <col min="1825" max="1825" width="11.33203125" style="1" customWidth="1"/>
    <col min="1826" max="1826" width="10" style="1" customWidth="1"/>
    <col min="1827" max="1827" width="9.44140625" style="1" customWidth="1"/>
    <col min="1828" max="1828" width="9.33203125" style="1" customWidth="1"/>
    <col min="1829" max="1829" width="7.21875" style="1" bestFit="1" customWidth="1"/>
    <col min="1830" max="1831" width="8.88671875" style="1"/>
    <col min="1832" max="1832" width="4.21875" style="1" customWidth="1"/>
    <col min="1833" max="1833" width="14.44140625" style="1" bestFit="1" customWidth="1"/>
    <col min="1834" max="1834" width="15.33203125" style="1" bestFit="1" customWidth="1"/>
    <col min="1835" max="2048" width="8.88671875" style="1"/>
    <col min="2049" max="2050" width="4.44140625" style="1" customWidth="1"/>
    <col min="2051" max="2079" width="4.109375" style="1" customWidth="1"/>
    <col min="2080" max="2080" width="12.5546875" style="1" customWidth="1"/>
    <col min="2081" max="2081" width="11.33203125" style="1" customWidth="1"/>
    <col min="2082" max="2082" width="10" style="1" customWidth="1"/>
    <col min="2083" max="2083" width="9.44140625" style="1" customWidth="1"/>
    <col min="2084" max="2084" width="9.33203125" style="1" customWidth="1"/>
    <col min="2085" max="2085" width="7.21875" style="1" bestFit="1" customWidth="1"/>
    <col min="2086" max="2087" width="8.88671875" style="1"/>
    <col min="2088" max="2088" width="4.21875" style="1" customWidth="1"/>
    <col min="2089" max="2089" width="14.44140625" style="1" bestFit="1" customWidth="1"/>
    <col min="2090" max="2090" width="15.33203125" style="1" bestFit="1" customWidth="1"/>
    <col min="2091" max="2304" width="8.88671875" style="1"/>
    <col min="2305" max="2306" width="4.44140625" style="1" customWidth="1"/>
    <col min="2307" max="2335" width="4.109375" style="1" customWidth="1"/>
    <col min="2336" max="2336" width="12.5546875" style="1" customWidth="1"/>
    <col min="2337" max="2337" width="11.33203125" style="1" customWidth="1"/>
    <col min="2338" max="2338" width="10" style="1" customWidth="1"/>
    <col min="2339" max="2339" width="9.44140625" style="1" customWidth="1"/>
    <col min="2340" max="2340" width="9.33203125" style="1" customWidth="1"/>
    <col min="2341" max="2341" width="7.21875" style="1" bestFit="1" customWidth="1"/>
    <col min="2342" max="2343" width="8.88671875" style="1"/>
    <col min="2344" max="2344" width="4.21875" style="1" customWidth="1"/>
    <col min="2345" max="2345" width="14.44140625" style="1" bestFit="1" customWidth="1"/>
    <col min="2346" max="2346" width="15.33203125" style="1" bestFit="1" customWidth="1"/>
    <col min="2347" max="2560" width="8.88671875" style="1"/>
    <col min="2561" max="2562" width="4.44140625" style="1" customWidth="1"/>
    <col min="2563" max="2591" width="4.109375" style="1" customWidth="1"/>
    <col min="2592" max="2592" width="12.5546875" style="1" customWidth="1"/>
    <col min="2593" max="2593" width="11.33203125" style="1" customWidth="1"/>
    <col min="2594" max="2594" width="10" style="1" customWidth="1"/>
    <col min="2595" max="2595" width="9.44140625" style="1" customWidth="1"/>
    <col min="2596" max="2596" width="9.33203125" style="1" customWidth="1"/>
    <col min="2597" max="2597" width="7.21875" style="1" bestFit="1" customWidth="1"/>
    <col min="2598" max="2599" width="8.88671875" style="1"/>
    <col min="2600" max="2600" width="4.21875" style="1" customWidth="1"/>
    <col min="2601" max="2601" width="14.44140625" style="1" bestFit="1" customWidth="1"/>
    <col min="2602" max="2602" width="15.33203125" style="1" bestFit="1" customWidth="1"/>
    <col min="2603" max="2816" width="8.88671875" style="1"/>
    <col min="2817" max="2818" width="4.44140625" style="1" customWidth="1"/>
    <col min="2819" max="2847" width="4.109375" style="1" customWidth="1"/>
    <col min="2848" max="2848" width="12.5546875" style="1" customWidth="1"/>
    <col min="2849" max="2849" width="11.33203125" style="1" customWidth="1"/>
    <col min="2850" max="2850" width="10" style="1" customWidth="1"/>
    <col min="2851" max="2851" width="9.44140625" style="1" customWidth="1"/>
    <col min="2852" max="2852" width="9.33203125" style="1" customWidth="1"/>
    <col min="2853" max="2853" width="7.21875" style="1" bestFit="1" customWidth="1"/>
    <col min="2854" max="2855" width="8.88671875" style="1"/>
    <col min="2856" max="2856" width="4.21875" style="1" customWidth="1"/>
    <col min="2857" max="2857" width="14.44140625" style="1" bestFit="1" customWidth="1"/>
    <col min="2858" max="2858" width="15.33203125" style="1" bestFit="1" customWidth="1"/>
    <col min="2859" max="3072" width="8.88671875" style="1"/>
    <col min="3073" max="3074" width="4.44140625" style="1" customWidth="1"/>
    <col min="3075" max="3103" width="4.109375" style="1" customWidth="1"/>
    <col min="3104" max="3104" width="12.5546875" style="1" customWidth="1"/>
    <col min="3105" max="3105" width="11.33203125" style="1" customWidth="1"/>
    <col min="3106" max="3106" width="10" style="1" customWidth="1"/>
    <col min="3107" max="3107" width="9.44140625" style="1" customWidth="1"/>
    <col min="3108" max="3108" width="9.33203125" style="1" customWidth="1"/>
    <col min="3109" max="3109" width="7.21875" style="1" bestFit="1" customWidth="1"/>
    <col min="3110" max="3111" width="8.88671875" style="1"/>
    <col min="3112" max="3112" width="4.21875" style="1" customWidth="1"/>
    <col min="3113" max="3113" width="14.44140625" style="1" bestFit="1" customWidth="1"/>
    <col min="3114" max="3114" width="15.33203125" style="1" bestFit="1" customWidth="1"/>
    <col min="3115" max="3328" width="8.88671875" style="1"/>
    <col min="3329" max="3330" width="4.44140625" style="1" customWidth="1"/>
    <col min="3331" max="3359" width="4.109375" style="1" customWidth="1"/>
    <col min="3360" max="3360" width="12.5546875" style="1" customWidth="1"/>
    <col min="3361" max="3361" width="11.33203125" style="1" customWidth="1"/>
    <col min="3362" max="3362" width="10" style="1" customWidth="1"/>
    <col min="3363" max="3363" width="9.44140625" style="1" customWidth="1"/>
    <col min="3364" max="3364" width="9.33203125" style="1" customWidth="1"/>
    <col min="3365" max="3365" width="7.21875" style="1" bestFit="1" customWidth="1"/>
    <col min="3366" max="3367" width="8.88671875" style="1"/>
    <col min="3368" max="3368" width="4.21875" style="1" customWidth="1"/>
    <col min="3369" max="3369" width="14.44140625" style="1" bestFit="1" customWidth="1"/>
    <col min="3370" max="3370" width="15.33203125" style="1" bestFit="1" customWidth="1"/>
    <col min="3371" max="3584" width="8.88671875" style="1"/>
    <col min="3585" max="3586" width="4.44140625" style="1" customWidth="1"/>
    <col min="3587" max="3615" width="4.109375" style="1" customWidth="1"/>
    <col min="3616" max="3616" width="12.5546875" style="1" customWidth="1"/>
    <col min="3617" max="3617" width="11.33203125" style="1" customWidth="1"/>
    <col min="3618" max="3618" width="10" style="1" customWidth="1"/>
    <col min="3619" max="3619" width="9.44140625" style="1" customWidth="1"/>
    <col min="3620" max="3620" width="9.33203125" style="1" customWidth="1"/>
    <col min="3621" max="3621" width="7.21875" style="1" bestFit="1" customWidth="1"/>
    <col min="3622" max="3623" width="8.88671875" style="1"/>
    <col min="3624" max="3624" width="4.21875" style="1" customWidth="1"/>
    <col min="3625" max="3625" width="14.44140625" style="1" bestFit="1" customWidth="1"/>
    <col min="3626" max="3626" width="15.33203125" style="1" bestFit="1" customWidth="1"/>
    <col min="3627" max="3840" width="8.88671875" style="1"/>
    <col min="3841" max="3842" width="4.44140625" style="1" customWidth="1"/>
    <col min="3843" max="3871" width="4.109375" style="1" customWidth="1"/>
    <col min="3872" max="3872" width="12.5546875" style="1" customWidth="1"/>
    <col min="3873" max="3873" width="11.33203125" style="1" customWidth="1"/>
    <col min="3874" max="3874" width="10" style="1" customWidth="1"/>
    <col min="3875" max="3875" width="9.44140625" style="1" customWidth="1"/>
    <col min="3876" max="3876" width="9.33203125" style="1" customWidth="1"/>
    <col min="3877" max="3877" width="7.21875" style="1" bestFit="1" customWidth="1"/>
    <col min="3878" max="3879" width="8.88671875" style="1"/>
    <col min="3880" max="3880" width="4.21875" style="1" customWidth="1"/>
    <col min="3881" max="3881" width="14.44140625" style="1" bestFit="1" customWidth="1"/>
    <col min="3882" max="3882" width="15.33203125" style="1" bestFit="1" customWidth="1"/>
    <col min="3883" max="4096" width="8.88671875" style="1"/>
    <col min="4097" max="4098" width="4.44140625" style="1" customWidth="1"/>
    <col min="4099" max="4127" width="4.109375" style="1" customWidth="1"/>
    <col min="4128" max="4128" width="12.5546875" style="1" customWidth="1"/>
    <col min="4129" max="4129" width="11.33203125" style="1" customWidth="1"/>
    <col min="4130" max="4130" width="10" style="1" customWidth="1"/>
    <col min="4131" max="4131" width="9.44140625" style="1" customWidth="1"/>
    <col min="4132" max="4132" width="9.33203125" style="1" customWidth="1"/>
    <col min="4133" max="4133" width="7.21875" style="1" bestFit="1" customWidth="1"/>
    <col min="4134" max="4135" width="8.88671875" style="1"/>
    <col min="4136" max="4136" width="4.21875" style="1" customWidth="1"/>
    <col min="4137" max="4137" width="14.44140625" style="1" bestFit="1" customWidth="1"/>
    <col min="4138" max="4138" width="15.33203125" style="1" bestFit="1" customWidth="1"/>
    <col min="4139" max="4352" width="8.88671875" style="1"/>
    <col min="4353" max="4354" width="4.44140625" style="1" customWidth="1"/>
    <col min="4355" max="4383" width="4.109375" style="1" customWidth="1"/>
    <col min="4384" max="4384" width="12.5546875" style="1" customWidth="1"/>
    <col min="4385" max="4385" width="11.33203125" style="1" customWidth="1"/>
    <col min="4386" max="4386" width="10" style="1" customWidth="1"/>
    <col min="4387" max="4387" width="9.44140625" style="1" customWidth="1"/>
    <col min="4388" max="4388" width="9.33203125" style="1" customWidth="1"/>
    <col min="4389" max="4389" width="7.21875" style="1" bestFit="1" customWidth="1"/>
    <col min="4390" max="4391" width="8.88671875" style="1"/>
    <col min="4392" max="4392" width="4.21875" style="1" customWidth="1"/>
    <col min="4393" max="4393" width="14.44140625" style="1" bestFit="1" customWidth="1"/>
    <col min="4394" max="4394" width="15.33203125" style="1" bestFit="1" customWidth="1"/>
    <col min="4395" max="4608" width="8.88671875" style="1"/>
    <col min="4609" max="4610" width="4.44140625" style="1" customWidth="1"/>
    <col min="4611" max="4639" width="4.109375" style="1" customWidth="1"/>
    <col min="4640" max="4640" width="12.5546875" style="1" customWidth="1"/>
    <col min="4641" max="4641" width="11.33203125" style="1" customWidth="1"/>
    <col min="4642" max="4642" width="10" style="1" customWidth="1"/>
    <col min="4643" max="4643" width="9.44140625" style="1" customWidth="1"/>
    <col min="4644" max="4644" width="9.33203125" style="1" customWidth="1"/>
    <col min="4645" max="4645" width="7.21875" style="1" bestFit="1" customWidth="1"/>
    <col min="4646" max="4647" width="8.88671875" style="1"/>
    <col min="4648" max="4648" width="4.21875" style="1" customWidth="1"/>
    <col min="4649" max="4649" width="14.44140625" style="1" bestFit="1" customWidth="1"/>
    <col min="4650" max="4650" width="15.33203125" style="1" bestFit="1" customWidth="1"/>
    <col min="4651" max="4864" width="8.88671875" style="1"/>
    <col min="4865" max="4866" width="4.44140625" style="1" customWidth="1"/>
    <col min="4867" max="4895" width="4.109375" style="1" customWidth="1"/>
    <col min="4896" max="4896" width="12.5546875" style="1" customWidth="1"/>
    <col min="4897" max="4897" width="11.33203125" style="1" customWidth="1"/>
    <col min="4898" max="4898" width="10" style="1" customWidth="1"/>
    <col min="4899" max="4899" width="9.44140625" style="1" customWidth="1"/>
    <col min="4900" max="4900" width="9.33203125" style="1" customWidth="1"/>
    <col min="4901" max="4901" width="7.21875" style="1" bestFit="1" customWidth="1"/>
    <col min="4902" max="4903" width="8.88671875" style="1"/>
    <col min="4904" max="4904" width="4.21875" style="1" customWidth="1"/>
    <col min="4905" max="4905" width="14.44140625" style="1" bestFit="1" customWidth="1"/>
    <col min="4906" max="4906" width="15.33203125" style="1" bestFit="1" customWidth="1"/>
    <col min="4907" max="5120" width="8.88671875" style="1"/>
    <col min="5121" max="5122" width="4.44140625" style="1" customWidth="1"/>
    <col min="5123" max="5151" width="4.109375" style="1" customWidth="1"/>
    <col min="5152" max="5152" width="12.5546875" style="1" customWidth="1"/>
    <col min="5153" max="5153" width="11.33203125" style="1" customWidth="1"/>
    <col min="5154" max="5154" width="10" style="1" customWidth="1"/>
    <col min="5155" max="5155" width="9.44140625" style="1" customWidth="1"/>
    <col min="5156" max="5156" width="9.33203125" style="1" customWidth="1"/>
    <col min="5157" max="5157" width="7.21875" style="1" bestFit="1" customWidth="1"/>
    <col min="5158" max="5159" width="8.88671875" style="1"/>
    <col min="5160" max="5160" width="4.21875" style="1" customWidth="1"/>
    <col min="5161" max="5161" width="14.44140625" style="1" bestFit="1" customWidth="1"/>
    <col min="5162" max="5162" width="15.33203125" style="1" bestFit="1" customWidth="1"/>
    <col min="5163" max="5376" width="8.88671875" style="1"/>
    <col min="5377" max="5378" width="4.44140625" style="1" customWidth="1"/>
    <col min="5379" max="5407" width="4.109375" style="1" customWidth="1"/>
    <col min="5408" max="5408" width="12.5546875" style="1" customWidth="1"/>
    <col min="5409" max="5409" width="11.33203125" style="1" customWidth="1"/>
    <col min="5410" max="5410" width="10" style="1" customWidth="1"/>
    <col min="5411" max="5411" width="9.44140625" style="1" customWidth="1"/>
    <col min="5412" max="5412" width="9.33203125" style="1" customWidth="1"/>
    <col min="5413" max="5413" width="7.21875" style="1" bestFit="1" customWidth="1"/>
    <col min="5414" max="5415" width="8.88671875" style="1"/>
    <col min="5416" max="5416" width="4.21875" style="1" customWidth="1"/>
    <col min="5417" max="5417" width="14.44140625" style="1" bestFit="1" customWidth="1"/>
    <col min="5418" max="5418" width="15.33203125" style="1" bestFit="1" customWidth="1"/>
    <col min="5419" max="5632" width="8.88671875" style="1"/>
    <col min="5633" max="5634" width="4.44140625" style="1" customWidth="1"/>
    <col min="5635" max="5663" width="4.109375" style="1" customWidth="1"/>
    <col min="5664" max="5664" width="12.5546875" style="1" customWidth="1"/>
    <col min="5665" max="5665" width="11.33203125" style="1" customWidth="1"/>
    <col min="5666" max="5666" width="10" style="1" customWidth="1"/>
    <col min="5667" max="5667" width="9.44140625" style="1" customWidth="1"/>
    <col min="5668" max="5668" width="9.33203125" style="1" customWidth="1"/>
    <col min="5669" max="5669" width="7.21875" style="1" bestFit="1" customWidth="1"/>
    <col min="5670" max="5671" width="8.88671875" style="1"/>
    <col min="5672" max="5672" width="4.21875" style="1" customWidth="1"/>
    <col min="5673" max="5673" width="14.44140625" style="1" bestFit="1" customWidth="1"/>
    <col min="5674" max="5674" width="15.33203125" style="1" bestFit="1" customWidth="1"/>
    <col min="5675" max="5888" width="8.88671875" style="1"/>
    <col min="5889" max="5890" width="4.44140625" style="1" customWidth="1"/>
    <col min="5891" max="5919" width="4.109375" style="1" customWidth="1"/>
    <col min="5920" max="5920" width="12.5546875" style="1" customWidth="1"/>
    <col min="5921" max="5921" width="11.33203125" style="1" customWidth="1"/>
    <col min="5922" max="5922" width="10" style="1" customWidth="1"/>
    <col min="5923" max="5923" width="9.44140625" style="1" customWidth="1"/>
    <col min="5924" max="5924" width="9.33203125" style="1" customWidth="1"/>
    <col min="5925" max="5925" width="7.21875" style="1" bestFit="1" customWidth="1"/>
    <col min="5926" max="5927" width="8.88671875" style="1"/>
    <col min="5928" max="5928" width="4.21875" style="1" customWidth="1"/>
    <col min="5929" max="5929" width="14.44140625" style="1" bestFit="1" customWidth="1"/>
    <col min="5930" max="5930" width="15.33203125" style="1" bestFit="1" customWidth="1"/>
    <col min="5931" max="6144" width="8.88671875" style="1"/>
    <col min="6145" max="6146" width="4.44140625" style="1" customWidth="1"/>
    <col min="6147" max="6175" width="4.109375" style="1" customWidth="1"/>
    <col min="6176" max="6176" width="12.5546875" style="1" customWidth="1"/>
    <col min="6177" max="6177" width="11.33203125" style="1" customWidth="1"/>
    <col min="6178" max="6178" width="10" style="1" customWidth="1"/>
    <col min="6179" max="6179" width="9.44140625" style="1" customWidth="1"/>
    <col min="6180" max="6180" width="9.33203125" style="1" customWidth="1"/>
    <col min="6181" max="6181" width="7.21875" style="1" bestFit="1" customWidth="1"/>
    <col min="6182" max="6183" width="8.88671875" style="1"/>
    <col min="6184" max="6184" width="4.21875" style="1" customWidth="1"/>
    <col min="6185" max="6185" width="14.44140625" style="1" bestFit="1" customWidth="1"/>
    <col min="6186" max="6186" width="15.33203125" style="1" bestFit="1" customWidth="1"/>
    <col min="6187" max="6400" width="8.88671875" style="1"/>
    <col min="6401" max="6402" width="4.44140625" style="1" customWidth="1"/>
    <col min="6403" max="6431" width="4.109375" style="1" customWidth="1"/>
    <col min="6432" max="6432" width="12.5546875" style="1" customWidth="1"/>
    <col min="6433" max="6433" width="11.33203125" style="1" customWidth="1"/>
    <col min="6434" max="6434" width="10" style="1" customWidth="1"/>
    <col min="6435" max="6435" width="9.44140625" style="1" customWidth="1"/>
    <col min="6436" max="6436" width="9.33203125" style="1" customWidth="1"/>
    <col min="6437" max="6437" width="7.21875" style="1" bestFit="1" customWidth="1"/>
    <col min="6438" max="6439" width="8.88671875" style="1"/>
    <col min="6440" max="6440" width="4.21875" style="1" customWidth="1"/>
    <col min="6441" max="6441" width="14.44140625" style="1" bestFit="1" customWidth="1"/>
    <col min="6442" max="6442" width="15.33203125" style="1" bestFit="1" customWidth="1"/>
    <col min="6443" max="6656" width="8.88671875" style="1"/>
    <col min="6657" max="6658" width="4.44140625" style="1" customWidth="1"/>
    <col min="6659" max="6687" width="4.109375" style="1" customWidth="1"/>
    <col min="6688" max="6688" width="12.5546875" style="1" customWidth="1"/>
    <col min="6689" max="6689" width="11.33203125" style="1" customWidth="1"/>
    <col min="6690" max="6690" width="10" style="1" customWidth="1"/>
    <col min="6691" max="6691" width="9.44140625" style="1" customWidth="1"/>
    <col min="6692" max="6692" width="9.33203125" style="1" customWidth="1"/>
    <col min="6693" max="6693" width="7.21875" style="1" bestFit="1" customWidth="1"/>
    <col min="6694" max="6695" width="8.88671875" style="1"/>
    <col min="6696" max="6696" width="4.21875" style="1" customWidth="1"/>
    <col min="6697" max="6697" width="14.44140625" style="1" bestFit="1" customWidth="1"/>
    <col min="6698" max="6698" width="15.33203125" style="1" bestFit="1" customWidth="1"/>
    <col min="6699" max="6912" width="8.88671875" style="1"/>
    <col min="6913" max="6914" width="4.44140625" style="1" customWidth="1"/>
    <col min="6915" max="6943" width="4.109375" style="1" customWidth="1"/>
    <col min="6944" max="6944" width="12.5546875" style="1" customWidth="1"/>
    <col min="6945" max="6945" width="11.33203125" style="1" customWidth="1"/>
    <col min="6946" max="6946" width="10" style="1" customWidth="1"/>
    <col min="6947" max="6947" width="9.44140625" style="1" customWidth="1"/>
    <col min="6948" max="6948" width="9.33203125" style="1" customWidth="1"/>
    <col min="6949" max="6949" width="7.21875" style="1" bestFit="1" customWidth="1"/>
    <col min="6950" max="6951" width="8.88671875" style="1"/>
    <col min="6952" max="6952" width="4.21875" style="1" customWidth="1"/>
    <col min="6953" max="6953" width="14.44140625" style="1" bestFit="1" customWidth="1"/>
    <col min="6954" max="6954" width="15.33203125" style="1" bestFit="1" customWidth="1"/>
    <col min="6955" max="7168" width="8.88671875" style="1"/>
    <col min="7169" max="7170" width="4.44140625" style="1" customWidth="1"/>
    <col min="7171" max="7199" width="4.109375" style="1" customWidth="1"/>
    <col min="7200" max="7200" width="12.5546875" style="1" customWidth="1"/>
    <col min="7201" max="7201" width="11.33203125" style="1" customWidth="1"/>
    <col min="7202" max="7202" width="10" style="1" customWidth="1"/>
    <col min="7203" max="7203" width="9.44140625" style="1" customWidth="1"/>
    <col min="7204" max="7204" width="9.33203125" style="1" customWidth="1"/>
    <col min="7205" max="7205" width="7.21875" style="1" bestFit="1" customWidth="1"/>
    <col min="7206" max="7207" width="8.88671875" style="1"/>
    <col min="7208" max="7208" width="4.21875" style="1" customWidth="1"/>
    <col min="7209" max="7209" width="14.44140625" style="1" bestFit="1" customWidth="1"/>
    <col min="7210" max="7210" width="15.33203125" style="1" bestFit="1" customWidth="1"/>
    <col min="7211" max="7424" width="8.88671875" style="1"/>
    <col min="7425" max="7426" width="4.44140625" style="1" customWidth="1"/>
    <col min="7427" max="7455" width="4.109375" style="1" customWidth="1"/>
    <col min="7456" max="7456" width="12.5546875" style="1" customWidth="1"/>
    <col min="7457" max="7457" width="11.33203125" style="1" customWidth="1"/>
    <col min="7458" max="7458" width="10" style="1" customWidth="1"/>
    <col min="7459" max="7459" width="9.44140625" style="1" customWidth="1"/>
    <col min="7460" max="7460" width="9.33203125" style="1" customWidth="1"/>
    <col min="7461" max="7461" width="7.21875" style="1" bestFit="1" customWidth="1"/>
    <col min="7462" max="7463" width="8.88671875" style="1"/>
    <col min="7464" max="7464" width="4.21875" style="1" customWidth="1"/>
    <col min="7465" max="7465" width="14.44140625" style="1" bestFit="1" customWidth="1"/>
    <col min="7466" max="7466" width="15.33203125" style="1" bestFit="1" customWidth="1"/>
    <col min="7467" max="7680" width="8.88671875" style="1"/>
    <col min="7681" max="7682" width="4.44140625" style="1" customWidth="1"/>
    <col min="7683" max="7711" width="4.109375" style="1" customWidth="1"/>
    <col min="7712" max="7712" width="12.5546875" style="1" customWidth="1"/>
    <col min="7713" max="7713" width="11.33203125" style="1" customWidth="1"/>
    <col min="7714" max="7714" width="10" style="1" customWidth="1"/>
    <col min="7715" max="7715" width="9.44140625" style="1" customWidth="1"/>
    <col min="7716" max="7716" width="9.33203125" style="1" customWidth="1"/>
    <col min="7717" max="7717" width="7.21875" style="1" bestFit="1" customWidth="1"/>
    <col min="7718" max="7719" width="8.88671875" style="1"/>
    <col min="7720" max="7720" width="4.21875" style="1" customWidth="1"/>
    <col min="7721" max="7721" width="14.44140625" style="1" bestFit="1" customWidth="1"/>
    <col min="7722" max="7722" width="15.33203125" style="1" bestFit="1" customWidth="1"/>
    <col min="7723" max="7936" width="8.88671875" style="1"/>
    <col min="7937" max="7938" width="4.44140625" style="1" customWidth="1"/>
    <col min="7939" max="7967" width="4.109375" style="1" customWidth="1"/>
    <col min="7968" max="7968" width="12.5546875" style="1" customWidth="1"/>
    <col min="7969" max="7969" width="11.33203125" style="1" customWidth="1"/>
    <col min="7970" max="7970" width="10" style="1" customWidth="1"/>
    <col min="7971" max="7971" width="9.44140625" style="1" customWidth="1"/>
    <col min="7972" max="7972" width="9.33203125" style="1" customWidth="1"/>
    <col min="7973" max="7973" width="7.21875" style="1" bestFit="1" customWidth="1"/>
    <col min="7974" max="7975" width="8.88671875" style="1"/>
    <col min="7976" max="7976" width="4.21875" style="1" customWidth="1"/>
    <col min="7977" max="7977" width="14.44140625" style="1" bestFit="1" customWidth="1"/>
    <col min="7978" max="7978" width="15.33203125" style="1" bestFit="1" customWidth="1"/>
    <col min="7979" max="8192" width="8.88671875" style="1"/>
    <col min="8193" max="8194" width="4.44140625" style="1" customWidth="1"/>
    <col min="8195" max="8223" width="4.109375" style="1" customWidth="1"/>
    <col min="8224" max="8224" width="12.5546875" style="1" customWidth="1"/>
    <col min="8225" max="8225" width="11.33203125" style="1" customWidth="1"/>
    <col min="8226" max="8226" width="10" style="1" customWidth="1"/>
    <col min="8227" max="8227" width="9.44140625" style="1" customWidth="1"/>
    <col min="8228" max="8228" width="9.33203125" style="1" customWidth="1"/>
    <col min="8229" max="8229" width="7.21875" style="1" bestFit="1" customWidth="1"/>
    <col min="8230" max="8231" width="8.88671875" style="1"/>
    <col min="8232" max="8232" width="4.21875" style="1" customWidth="1"/>
    <col min="8233" max="8233" width="14.44140625" style="1" bestFit="1" customWidth="1"/>
    <col min="8234" max="8234" width="15.33203125" style="1" bestFit="1" customWidth="1"/>
    <col min="8235" max="8448" width="8.88671875" style="1"/>
    <col min="8449" max="8450" width="4.44140625" style="1" customWidth="1"/>
    <col min="8451" max="8479" width="4.109375" style="1" customWidth="1"/>
    <col min="8480" max="8480" width="12.5546875" style="1" customWidth="1"/>
    <col min="8481" max="8481" width="11.33203125" style="1" customWidth="1"/>
    <col min="8482" max="8482" width="10" style="1" customWidth="1"/>
    <col min="8483" max="8483" width="9.44140625" style="1" customWidth="1"/>
    <col min="8484" max="8484" width="9.33203125" style="1" customWidth="1"/>
    <col min="8485" max="8485" width="7.21875" style="1" bestFit="1" customWidth="1"/>
    <col min="8486" max="8487" width="8.88671875" style="1"/>
    <col min="8488" max="8488" width="4.21875" style="1" customWidth="1"/>
    <col min="8489" max="8489" width="14.44140625" style="1" bestFit="1" customWidth="1"/>
    <col min="8490" max="8490" width="15.33203125" style="1" bestFit="1" customWidth="1"/>
    <col min="8491" max="8704" width="8.88671875" style="1"/>
    <col min="8705" max="8706" width="4.44140625" style="1" customWidth="1"/>
    <col min="8707" max="8735" width="4.109375" style="1" customWidth="1"/>
    <col min="8736" max="8736" width="12.5546875" style="1" customWidth="1"/>
    <col min="8737" max="8737" width="11.33203125" style="1" customWidth="1"/>
    <col min="8738" max="8738" width="10" style="1" customWidth="1"/>
    <col min="8739" max="8739" width="9.44140625" style="1" customWidth="1"/>
    <col min="8740" max="8740" width="9.33203125" style="1" customWidth="1"/>
    <col min="8741" max="8741" width="7.21875" style="1" bestFit="1" customWidth="1"/>
    <col min="8742" max="8743" width="8.88671875" style="1"/>
    <col min="8744" max="8744" width="4.21875" style="1" customWidth="1"/>
    <col min="8745" max="8745" width="14.44140625" style="1" bestFit="1" customWidth="1"/>
    <col min="8746" max="8746" width="15.33203125" style="1" bestFit="1" customWidth="1"/>
    <col min="8747" max="8960" width="8.88671875" style="1"/>
    <col min="8961" max="8962" width="4.44140625" style="1" customWidth="1"/>
    <col min="8963" max="8991" width="4.109375" style="1" customWidth="1"/>
    <col min="8992" max="8992" width="12.5546875" style="1" customWidth="1"/>
    <col min="8993" max="8993" width="11.33203125" style="1" customWidth="1"/>
    <col min="8994" max="8994" width="10" style="1" customWidth="1"/>
    <col min="8995" max="8995" width="9.44140625" style="1" customWidth="1"/>
    <col min="8996" max="8996" width="9.33203125" style="1" customWidth="1"/>
    <col min="8997" max="8997" width="7.21875" style="1" bestFit="1" customWidth="1"/>
    <col min="8998" max="8999" width="8.88671875" style="1"/>
    <col min="9000" max="9000" width="4.21875" style="1" customWidth="1"/>
    <col min="9001" max="9001" width="14.44140625" style="1" bestFit="1" customWidth="1"/>
    <col min="9002" max="9002" width="15.33203125" style="1" bestFit="1" customWidth="1"/>
    <col min="9003" max="9216" width="8.88671875" style="1"/>
    <col min="9217" max="9218" width="4.44140625" style="1" customWidth="1"/>
    <col min="9219" max="9247" width="4.109375" style="1" customWidth="1"/>
    <col min="9248" max="9248" width="12.5546875" style="1" customWidth="1"/>
    <col min="9249" max="9249" width="11.33203125" style="1" customWidth="1"/>
    <col min="9250" max="9250" width="10" style="1" customWidth="1"/>
    <col min="9251" max="9251" width="9.44140625" style="1" customWidth="1"/>
    <col min="9252" max="9252" width="9.33203125" style="1" customWidth="1"/>
    <col min="9253" max="9253" width="7.21875" style="1" bestFit="1" customWidth="1"/>
    <col min="9254" max="9255" width="8.88671875" style="1"/>
    <col min="9256" max="9256" width="4.21875" style="1" customWidth="1"/>
    <col min="9257" max="9257" width="14.44140625" style="1" bestFit="1" customWidth="1"/>
    <col min="9258" max="9258" width="15.33203125" style="1" bestFit="1" customWidth="1"/>
    <col min="9259" max="9472" width="8.88671875" style="1"/>
    <col min="9473" max="9474" width="4.44140625" style="1" customWidth="1"/>
    <col min="9475" max="9503" width="4.109375" style="1" customWidth="1"/>
    <col min="9504" max="9504" width="12.5546875" style="1" customWidth="1"/>
    <col min="9505" max="9505" width="11.33203125" style="1" customWidth="1"/>
    <col min="9506" max="9506" width="10" style="1" customWidth="1"/>
    <col min="9507" max="9507" width="9.44140625" style="1" customWidth="1"/>
    <col min="9508" max="9508" width="9.33203125" style="1" customWidth="1"/>
    <col min="9509" max="9509" width="7.21875" style="1" bestFit="1" customWidth="1"/>
    <col min="9510" max="9511" width="8.88671875" style="1"/>
    <col min="9512" max="9512" width="4.21875" style="1" customWidth="1"/>
    <col min="9513" max="9513" width="14.44140625" style="1" bestFit="1" customWidth="1"/>
    <col min="9514" max="9514" width="15.33203125" style="1" bestFit="1" customWidth="1"/>
    <col min="9515" max="9728" width="8.88671875" style="1"/>
    <col min="9729" max="9730" width="4.44140625" style="1" customWidth="1"/>
    <col min="9731" max="9759" width="4.109375" style="1" customWidth="1"/>
    <col min="9760" max="9760" width="12.5546875" style="1" customWidth="1"/>
    <col min="9761" max="9761" width="11.33203125" style="1" customWidth="1"/>
    <col min="9762" max="9762" width="10" style="1" customWidth="1"/>
    <col min="9763" max="9763" width="9.44140625" style="1" customWidth="1"/>
    <col min="9764" max="9764" width="9.33203125" style="1" customWidth="1"/>
    <col min="9765" max="9765" width="7.21875" style="1" bestFit="1" customWidth="1"/>
    <col min="9766" max="9767" width="8.88671875" style="1"/>
    <col min="9768" max="9768" width="4.21875" style="1" customWidth="1"/>
    <col min="9769" max="9769" width="14.44140625" style="1" bestFit="1" customWidth="1"/>
    <col min="9770" max="9770" width="15.33203125" style="1" bestFit="1" customWidth="1"/>
    <col min="9771" max="9984" width="8.88671875" style="1"/>
    <col min="9985" max="9986" width="4.44140625" style="1" customWidth="1"/>
    <col min="9987" max="10015" width="4.109375" style="1" customWidth="1"/>
    <col min="10016" max="10016" width="12.5546875" style="1" customWidth="1"/>
    <col min="10017" max="10017" width="11.33203125" style="1" customWidth="1"/>
    <col min="10018" max="10018" width="10" style="1" customWidth="1"/>
    <col min="10019" max="10019" width="9.44140625" style="1" customWidth="1"/>
    <col min="10020" max="10020" width="9.33203125" style="1" customWidth="1"/>
    <col min="10021" max="10021" width="7.21875" style="1" bestFit="1" customWidth="1"/>
    <col min="10022" max="10023" width="8.88671875" style="1"/>
    <col min="10024" max="10024" width="4.21875" style="1" customWidth="1"/>
    <col min="10025" max="10025" width="14.44140625" style="1" bestFit="1" customWidth="1"/>
    <col min="10026" max="10026" width="15.33203125" style="1" bestFit="1" customWidth="1"/>
    <col min="10027" max="10240" width="8.88671875" style="1"/>
    <col min="10241" max="10242" width="4.44140625" style="1" customWidth="1"/>
    <col min="10243" max="10271" width="4.109375" style="1" customWidth="1"/>
    <col min="10272" max="10272" width="12.5546875" style="1" customWidth="1"/>
    <col min="10273" max="10273" width="11.33203125" style="1" customWidth="1"/>
    <col min="10274" max="10274" width="10" style="1" customWidth="1"/>
    <col min="10275" max="10275" width="9.44140625" style="1" customWidth="1"/>
    <col min="10276" max="10276" width="9.33203125" style="1" customWidth="1"/>
    <col min="10277" max="10277" width="7.21875" style="1" bestFit="1" customWidth="1"/>
    <col min="10278" max="10279" width="8.88671875" style="1"/>
    <col min="10280" max="10280" width="4.21875" style="1" customWidth="1"/>
    <col min="10281" max="10281" width="14.44140625" style="1" bestFit="1" customWidth="1"/>
    <col min="10282" max="10282" width="15.33203125" style="1" bestFit="1" customWidth="1"/>
    <col min="10283" max="10496" width="8.88671875" style="1"/>
    <col min="10497" max="10498" width="4.44140625" style="1" customWidth="1"/>
    <col min="10499" max="10527" width="4.109375" style="1" customWidth="1"/>
    <col min="10528" max="10528" width="12.5546875" style="1" customWidth="1"/>
    <col min="10529" max="10529" width="11.33203125" style="1" customWidth="1"/>
    <col min="10530" max="10530" width="10" style="1" customWidth="1"/>
    <col min="10531" max="10531" width="9.44140625" style="1" customWidth="1"/>
    <col min="10532" max="10532" width="9.33203125" style="1" customWidth="1"/>
    <col min="10533" max="10533" width="7.21875" style="1" bestFit="1" customWidth="1"/>
    <col min="10534" max="10535" width="8.88671875" style="1"/>
    <col min="10536" max="10536" width="4.21875" style="1" customWidth="1"/>
    <col min="10537" max="10537" width="14.44140625" style="1" bestFit="1" customWidth="1"/>
    <col min="10538" max="10538" width="15.33203125" style="1" bestFit="1" customWidth="1"/>
    <col min="10539" max="10752" width="8.88671875" style="1"/>
    <col min="10753" max="10754" width="4.44140625" style="1" customWidth="1"/>
    <col min="10755" max="10783" width="4.109375" style="1" customWidth="1"/>
    <col min="10784" max="10784" width="12.5546875" style="1" customWidth="1"/>
    <col min="10785" max="10785" width="11.33203125" style="1" customWidth="1"/>
    <col min="10786" max="10786" width="10" style="1" customWidth="1"/>
    <col min="10787" max="10787" width="9.44140625" style="1" customWidth="1"/>
    <col min="10788" max="10788" width="9.33203125" style="1" customWidth="1"/>
    <col min="10789" max="10789" width="7.21875" style="1" bestFit="1" customWidth="1"/>
    <col min="10790" max="10791" width="8.88671875" style="1"/>
    <col min="10792" max="10792" width="4.21875" style="1" customWidth="1"/>
    <col min="10793" max="10793" width="14.44140625" style="1" bestFit="1" customWidth="1"/>
    <col min="10794" max="10794" width="15.33203125" style="1" bestFit="1" customWidth="1"/>
    <col min="10795" max="11008" width="8.88671875" style="1"/>
    <col min="11009" max="11010" width="4.44140625" style="1" customWidth="1"/>
    <col min="11011" max="11039" width="4.109375" style="1" customWidth="1"/>
    <col min="11040" max="11040" width="12.5546875" style="1" customWidth="1"/>
    <col min="11041" max="11041" width="11.33203125" style="1" customWidth="1"/>
    <col min="11042" max="11042" width="10" style="1" customWidth="1"/>
    <col min="11043" max="11043" width="9.44140625" style="1" customWidth="1"/>
    <col min="11044" max="11044" width="9.33203125" style="1" customWidth="1"/>
    <col min="11045" max="11045" width="7.21875" style="1" bestFit="1" customWidth="1"/>
    <col min="11046" max="11047" width="8.88671875" style="1"/>
    <col min="11048" max="11048" width="4.21875" style="1" customWidth="1"/>
    <col min="11049" max="11049" width="14.44140625" style="1" bestFit="1" customWidth="1"/>
    <col min="11050" max="11050" width="15.33203125" style="1" bestFit="1" customWidth="1"/>
    <col min="11051" max="11264" width="8.88671875" style="1"/>
    <col min="11265" max="11266" width="4.44140625" style="1" customWidth="1"/>
    <col min="11267" max="11295" width="4.109375" style="1" customWidth="1"/>
    <col min="11296" max="11296" width="12.5546875" style="1" customWidth="1"/>
    <col min="11297" max="11297" width="11.33203125" style="1" customWidth="1"/>
    <col min="11298" max="11298" width="10" style="1" customWidth="1"/>
    <col min="11299" max="11299" width="9.44140625" style="1" customWidth="1"/>
    <col min="11300" max="11300" width="9.33203125" style="1" customWidth="1"/>
    <col min="11301" max="11301" width="7.21875" style="1" bestFit="1" customWidth="1"/>
    <col min="11302" max="11303" width="8.88671875" style="1"/>
    <col min="11304" max="11304" width="4.21875" style="1" customWidth="1"/>
    <col min="11305" max="11305" width="14.44140625" style="1" bestFit="1" customWidth="1"/>
    <col min="11306" max="11306" width="15.33203125" style="1" bestFit="1" customWidth="1"/>
    <col min="11307" max="11520" width="8.88671875" style="1"/>
    <col min="11521" max="11522" width="4.44140625" style="1" customWidth="1"/>
    <col min="11523" max="11551" width="4.109375" style="1" customWidth="1"/>
    <col min="11552" max="11552" width="12.5546875" style="1" customWidth="1"/>
    <col min="11553" max="11553" width="11.33203125" style="1" customWidth="1"/>
    <col min="11554" max="11554" width="10" style="1" customWidth="1"/>
    <col min="11555" max="11555" width="9.44140625" style="1" customWidth="1"/>
    <col min="11556" max="11556" width="9.33203125" style="1" customWidth="1"/>
    <col min="11557" max="11557" width="7.21875" style="1" bestFit="1" customWidth="1"/>
    <col min="11558" max="11559" width="8.88671875" style="1"/>
    <col min="11560" max="11560" width="4.21875" style="1" customWidth="1"/>
    <col min="11561" max="11561" width="14.44140625" style="1" bestFit="1" customWidth="1"/>
    <col min="11562" max="11562" width="15.33203125" style="1" bestFit="1" customWidth="1"/>
    <col min="11563" max="11776" width="8.88671875" style="1"/>
    <col min="11777" max="11778" width="4.44140625" style="1" customWidth="1"/>
    <col min="11779" max="11807" width="4.109375" style="1" customWidth="1"/>
    <col min="11808" max="11808" width="12.5546875" style="1" customWidth="1"/>
    <col min="11809" max="11809" width="11.33203125" style="1" customWidth="1"/>
    <col min="11810" max="11810" width="10" style="1" customWidth="1"/>
    <col min="11811" max="11811" width="9.44140625" style="1" customWidth="1"/>
    <col min="11812" max="11812" width="9.33203125" style="1" customWidth="1"/>
    <col min="11813" max="11813" width="7.21875" style="1" bestFit="1" customWidth="1"/>
    <col min="11814" max="11815" width="8.88671875" style="1"/>
    <col min="11816" max="11816" width="4.21875" style="1" customWidth="1"/>
    <col min="11817" max="11817" width="14.44140625" style="1" bestFit="1" customWidth="1"/>
    <col min="11818" max="11818" width="15.33203125" style="1" bestFit="1" customWidth="1"/>
    <col min="11819" max="12032" width="8.88671875" style="1"/>
    <col min="12033" max="12034" width="4.44140625" style="1" customWidth="1"/>
    <col min="12035" max="12063" width="4.109375" style="1" customWidth="1"/>
    <col min="12064" max="12064" width="12.5546875" style="1" customWidth="1"/>
    <col min="12065" max="12065" width="11.33203125" style="1" customWidth="1"/>
    <col min="12066" max="12066" width="10" style="1" customWidth="1"/>
    <col min="12067" max="12067" width="9.44140625" style="1" customWidth="1"/>
    <col min="12068" max="12068" width="9.33203125" style="1" customWidth="1"/>
    <col min="12069" max="12069" width="7.21875" style="1" bestFit="1" customWidth="1"/>
    <col min="12070" max="12071" width="8.88671875" style="1"/>
    <col min="12072" max="12072" width="4.21875" style="1" customWidth="1"/>
    <col min="12073" max="12073" width="14.44140625" style="1" bestFit="1" customWidth="1"/>
    <col min="12074" max="12074" width="15.33203125" style="1" bestFit="1" customWidth="1"/>
    <col min="12075" max="12288" width="8.88671875" style="1"/>
    <col min="12289" max="12290" width="4.44140625" style="1" customWidth="1"/>
    <col min="12291" max="12319" width="4.109375" style="1" customWidth="1"/>
    <col min="12320" max="12320" width="12.5546875" style="1" customWidth="1"/>
    <col min="12321" max="12321" width="11.33203125" style="1" customWidth="1"/>
    <col min="12322" max="12322" width="10" style="1" customWidth="1"/>
    <col min="12323" max="12323" width="9.44140625" style="1" customWidth="1"/>
    <col min="12324" max="12324" width="9.33203125" style="1" customWidth="1"/>
    <col min="12325" max="12325" width="7.21875" style="1" bestFit="1" customWidth="1"/>
    <col min="12326" max="12327" width="8.88671875" style="1"/>
    <col min="12328" max="12328" width="4.21875" style="1" customWidth="1"/>
    <col min="12329" max="12329" width="14.44140625" style="1" bestFit="1" customWidth="1"/>
    <col min="12330" max="12330" width="15.33203125" style="1" bestFit="1" customWidth="1"/>
    <col min="12331" max="12544" width="8.88671875" style="1"/>
    <col min="12545" max="12546" width="4.44140625" style="1" customWidth="1"/>
    <col min="12547" max="12575" width="4.109375" style="1" customWidth="1"/>
    <col min="12576" max="12576" width="12.5546875" style="1" customWidth="1"/>
    <col min="12577" max="12577" width="11.33203125" style="1" customWidth="1"/>
    <col min="12578" max="12578" width="10" style="1" customWidth="1"/>
    <col min="12579" max="12579" width="9.44140625" style="1" customWidth="1"/>
    <col min="12580" max="12580" width="9.33203125" style="1" customWidth="1"/>
    <col min="12581" max="12581" width="7.21875" style="1" bestFit="1" customWidth="1"/>
    <col min="12582" max="12583" width="8.88671875" style="1"/>
    <col min="12584" max="12584" width="4.21875" style="1" customWidth="1"/>
    <col min="12585" max="12585" width="14.44140625" style="1" bestFit="1" customWidth="1"/>
    <col min="12586" max="12586" width="15.33203125" style="1" bestFit="1" customWidth="1"/>
    <col min="12587" max="12800" width="8.88671875" style="1"/>
    <col min="12801" max="12802" width="4.44140625" style="1" customWidth="1"/>
    <col min="12803" max="12831" width="4.109375" style="1" customWidth="1"/>
    <col min="12832" max="12832" width="12.5546875" style="1" customWidth="1"/>
    <col min="12833" max="12833" width="11.33203125" style="1" customWidth="1"/>
    <col min="12834" max="12834" width="10" style="1" customWidth="1"/>
    <col min="12835" max="12835" width="9.44140625" style="1" customWidth="1"/>
    <col min="12836" max="12836" width="9.33203125" style="1" customWidth="1"/>
    <col min="12837" max="12837" width="7.21875" style="1" bestFit="1" customWidth="1"/>
    <col min="12838" max="12839" width="8.88671875" style="1"/>
    <col min="12840" max="12840" width="4.21875" style="1" customWidth="1"/>
    <col min="12841" max="12841" width="14.44140625" style="1" bestFit="1" customWidth="1"/>
    <col min="12842" max="12842" width="15.33203125" style="1" bestFit="1" customWidth="1"/>
    <col min="12843" max="13056" width="8.88671875" style="1"/>
    <col min="13057" max="13058" width="4.44140625" style="1" customWidth="1"/>
    <col min="13059" max="13087" width="4.109375" style="1" customWidth="1"/>
    <col min="13088" max="13088" width="12.5546875" style="1" customWidth="1"/>
    <col min="13089" max="13089" width="11.33203125" style="1" customWidth="1"/>
    <col min="13090" max="13090" width="10" style="1" customWidth="1"/>
    <col min="13091" max="13091" width="9.44140625" style="1" customWidth="1"/>
    <col min="13092" max="13092" width="9.33203125" style="1" customWidth="1"/>
    <col min="13093" max="13093" width="7.21875" style="1" bestFit="1" customWidth="1"/>
    <col min="13094" max="13095" width="8.88671875" style="1"/>
    <col min="13096" max="13096" width="4.21875" style="1" customWidth="1"/>
    <col min="13097" max="13097" width="14.44140625" style="1" bestFit="1" customWidth="1"/>
    <col min="13098" max="13098" width="15.33203125" style="1" bestFit="1" customWidth="1"/>
    <col min="13099" max="13312" width="8.88671875" style="1"/>
    <col min="13313" max="13314" width="4.44140625" style="1" customWidth="1"/>
    <col min="13315" max="13343" width="4.109375" style="1" customWidth="1"/>
    <col min="13344" max="13344" width="12.5546875" style="1" customWidth="1"/>
    <col min="13345" max="13345" width="11.33203125" style="1" customWidth="1"/>
    <col min="13346" max="13346" width="10" style="1" customWidth="1"/>
    <col min="13347" max="13347" width="9.44140625" style="1" customWidth="1"/>
    <col min="13348" max="13348" width="9.33203125" style="1" customWidth="1"/>
    <col min="13349" max="13349" width="7.21875" style="1" bestFit="1" customWidth="1"/>
    <col min="13350" max="13351" width="8.88671875" style="1"/>
    <col min="13352" max="13352" width="4.21875" style="1" customWidth="1"/>
    <col min="13353" max="13353" width="14.44140625" style="1" bestFit="1" customWidth="1"/>
    <col min="13354" max="13354" width="15.33203125" style="1" bestFit="1" customWidth="1"/>
    <col min="13355" max="13568" width="8.88671875" style="1"/>
    <col min="13569" max="13570" width="4.44140625" style="1" customWidth="1"/>
    <col min="13571" max="13599" width="4.109375" style="1" customWidth="1"/>
    <col min="13600" max="13600" width="12.5546875" style="1" customWidth="1"/>
    <col min="13601" max="13601" width="11.33203125" style="1" customWidth="1"/>
    <col min="13602" max="13602" width="10" style="1" customWidth="1"/>
    <col min="13603" max="13603" width="9.44140625" style="1" customWidth="1"/>
    <col min="13604" max="13604" width="9.33203125" style="1" customWidth="1"/>
    <col min="13605" max="13605" width="7.21875" style="1" bestFit="1" customWidth="1"/>
    <col min="13606" max="13607" width="8.88671875" style="1"/>
    <col min="13608" max="13608" width="4.21875" style="1" customWidth="1"/>
    <col min="13609" max="13609" width="14.44140625" style="1" bestFit="1" customWidth="1"/>
    <col min="13610" max="13610" width="15.33203125" style="1" bestFit="1" customWidth="1"/>
    <col min="13611" max="13824" width="8.88671875" style="1"/>
    <col min="13825" max="13826" width="4.44140625" style="1" customWidth="1"/>
    <col min="13827" max="13855" width="4.109375" style="1" customWidth="1"/>
    <col min="13856" max="13856" width="12.5546875" style="1" customWidth="1"/>
    <col min="13857" max="13857" width="11.33203125" style="1" customWidth="1"/>
    <col min="13858" max="13858" width="10" style="1" customWidth="1"/>
    <col min="13859" max="13859" width="9.44140625" style="1" customWidth="1"/>
    <col min="13860" max="13860" width="9.33203125" style="1" customWidth="1"/>
    <col min="13861" max="13861" width="7.21875" style="1" bestFit="1" customWidth="1"/>
    <col min="13862" max="13863" width="8.88671875" style="1"/>
    <col min="13864" max="13864" width="4.21875" style="1" customWidth="1"/>
    <col min="13865" max="13865" width="14.44140625" style="1" bestFit="1" customWidth="1"/>
    <col min="13866" max="13866" width="15.33203125" style="1" bestFit="1" customWidth="1"/>
    <col min="13867" max="14080" width="8.88671875" style="1"/>
    <col min="14081" max="14082" width="4.44140625" style="1" customWidth="1"/>
    <col min="14083" max="14111" width="4.109375" style="1" customWidth="1"/>
    <col min="14112" max="14112" width="12.5546875" style="1" customWidth="1"/>
    <col min="14113" max="14113" width="11.33203125" style="1" customWidth="1"/>
    <col min="14114" max="14114" width="10" style="1" customWidth="1"/>
    <col min="14115" max="14115" width="9.44140625" style="1" customWidth="1"/>
    <col min="14116" max="14116" width="9.33203125" style="1" customWidth="1"/>
    <col min="14117" max="14117" width="7.21875" style="1" bestFit="1" customWidth="1"/>
    <col min="14118" max="14119" width="8.88671875" style="1"/>
    <col min="14120" max="14120" width="4.21875" style="1" customWidth="1"/>
    <col min="14121" max="14121" width="14.44140625" style="1" bestFit="1" customWidth="1"/>
    <col min="14122" max="14122" width="15.33203125" style="1" bestFit="1" customWidth="1"/>
    <col min="14123" max="14336" width="8.88671875" style="1"/>
    <col min="14337" max="14338" width="4.44140625" style="1" customWidth="1"/>
    <col min="14339" max="14367" width="4.109375" style="1" customWidth="1"/>
    <col min="14368" max="14368" width="12.5546875" style="1" customWidth="1"/>
    <col min="14369" max="14369" width="11.33203125" style="1" customWidth="1"/>
    <col min="14370" max="14370" width="10" style="1" customWidth="1"/>
    <col min="14371" max="14371" width="9.44140625" style="1" customWidth="1"/>
    <col min="14372" max="14372" width="9.33203125" style="1" customWidth="1"/>
    <col min="14373" max="14373" width="7.21875" style="1" bestFit="1" customWidth="1"/>
    <col min="14374" max="14375" width="8.88671875" style="1"/>
    <col min="14376" max="14376" width="4.21875" style="1" customWidth="1"/>
    <col min="14377" max="14377" width="14.44140625" style="1" bestFit="1" customWidth="1"/>
    <col min="14378" max="14378" width="15.33203125" style="1" bestFit="1" customWidth="1"/>
    <col min="14379" max="14592" width="8.88671875" style="1"/>
    <col min="14593" max="14594" width="4.44140625" style="1" customWidth="1"/>
    <col min="14595" max="14623" width="4.109375" style="1" customWidth="1"/>
    <col min="14624" max="14624" width="12.5546875" style="1" customWidth="1"/>
    <col min="14625" max="14625" width="11.33203125" style="1" customWidth="1"/>
    <col min="14626" max="14626" width="10" style="1" customWidth="1"/>
    <col min="14627" max="14627" width="9.44140625" style="1" customWidth="1"/>
    <col min="14628" max="14628" width="9.33203125" style="1" customWidth="1"/>
    <col min="14629" max="14629" width="7.21875" style="1" bestFit="1" customWidth="1"/>
    <col min="14630" max="14631" width="8.88671875" style="1"/>
    <col min="14632" max="14632" width="4.21875" style="1" customWidth="1"/>
    <col min="14633" max="14633" width="14.44140625" style="1" bestFit="1" customWidth="1"/>
    <col min="14634" max="14634" width="15.33203125" style="1" bestFit="1" customWidth="1"/>
    <col min="14635" max="14848" width="8.88671875" style="1"/>
    <col min="14849" max="14850" width="4.44140625" style="1" customWidth="1"/>
    <col min="14851" max="14879" width="4.109375" style="1" customWidth="1"/>
    <col min="14880" max="14880" width="12.5546875" style="1" customWidth="1"/>
    <col min="14881" max="14881" width="11.33203125" style="1" customWidth="1"/>
    <col min="14882" max="14882" width="10" style="1" customWidth="1"/>
    <col min="14883" max="14883" width="9.44140625" style="1" customWidth="1"/>
    <col min="14884" max="14884" width="9.33203125" style="1" customWidth="1"/>
    <col min="14885" max="14885" width="7.21875" style="1" bestFit="1" customWidth="1"/>
    <col min="14886" max="14887" width="8.88671875" style="1"/>
    <col min="14888" max="14888" width="4.21875" style="1" customWidth="1"/>
    <col min="14889" max="14889" width="14.44140625" style="1" bestFit="1" customWidth="1"/>
    <col min="14890" max="14890" width="15.33203125" style="1" bestFit="1" customWidth="1"/>
    <col min="14891" max="15104" width="8.88671875" style="1"/>
    <col min="15105" max="15106" width="4.44140625" style="1" customWidth="1"/>
    <col min="15107" max="15135" width="4.109375" style="1" customWidth="1"/>
    <col min="15136" max="15136" width="12.5546875" style="1" customWidth="1"/>
    <col min="15137" max="15137" width="11.33203125" style="1" customWidth="1"/>
    <col min="15138" max="15138" width="10" style="1" customWidth="1"/>
    <col min="15139" max="15139" width="9.44140625" style="1" customWidth="1"/>
    <col min="15140" max="15140" width="9.33203125" style="1" customWidth="1"/>
    <col min="15141" max="15141" width="7.21875" style="1" bestFit="1" customWidth="1"/>
    <col min="15142" max="15143" width="8.88671875" style="1"/>
    <col min="15144" max="15144" width="4.21875" style="1" customWidth="1"/>
    <col min="15145" max="15145" width="14.44140625" style="1" bestFit="1" customWidth="1"/>
    <col min="15146" max="15146" width="15.33203125" style="1" bestFit="1" customWidth="1"/>
    <col min="15147" max="15360" width="8.88671875" style="1"/>
    <col min="15361" max="15362" width="4.44140625" style="1" customWidth="1"/>
    <col min="15363" max="15391" width="4.109375" style="1" customWidth="1"/>
    <col min="15392" max="15392" width="12.5546875" style="1" customWidth="1"/>
    <col min="15393" max="15393" width="11.33203125" style="1" customWidth="1"/>
    <col min="15394" max="15394" width="10" style="1" customWidth="1"/>
    <col min="15395" max="15395" width="9.44140625" style="1" customWidth="1"/>
    <col min="15396" max="15396" width="9.33203125" style="1" customWidth="1"/>
    <col min="15397" max="15397" width="7.21875" style="1" bestFit="1" customWidth="1"/>
    <col min="15398" max="15399" width="8.88671875" style="1"/>
    <col min="15400" max="15400" width="4.21875" style="1" customWidth="1"/>
    <col min="15401" max="15401" width="14.44140625" style="1" bestFit="1" customWidth="1"/>
    <col min="15402" max="15402" width="15.33203125" style="1" bestFit="1" customWidth="1"/>
    <col min="15403" max="15616" width="8.88671875" style="1"/>
    <col min="15617" max="15618" width="4.44140625" style="1" customWidth="1"/>
    <col min="15619" max="15647" width="4.109375" style="1" customWidth="1"/>
    <col min="15648" max="15648" width="12.5546875" style="1" customWidth="1"/>
    <col min="15649" max="15649" width="11.33203125" style="1" customWidth="1"/>
    <col min="15650" max="15650" width="10" style="1" customWidth="1"/>
    <col min="15651" max="15651" width="9.44140625" style="1" customWidth="1"/>
    <col min="15652" max="15652" width="9.33203125" style="1" customWidth="1"/>
    <col min="15653" max="15653" width="7.21875" style="1" bestFit="1" customWidth="1"/>
    <col min="15654" max="15655" width="8.88671875" style="1"/>
    <col min="15656" max="15656" width="4.21875" style="1" customWidth="1"/>
    <col min="15657" max="15657" width="14.44140625" style="1" bestFit="1" customWidth="1"/>
    <col min="15658" max="15658" width="15.33203125" style="1" bestFit="1" customWidth="1"/>
    <col min="15659" max="15872" width="8.88671875" style="1"/>
    <col min="15873" max="15874" width="4.44140625" style="1" customWidth="1"/>
    <col min="15875" max="15903" width="4.109375" style="1" customWidth="1"/>
    <col min="15904" max="15904" width="12.5546875" style="1" customWidth="1"/>
    <col min="15905" max="15905" width="11.33203125" style="1" customWidth="1"/>
    <col min="15906" max="15906" width="10" style="1" customWidth="1"/>
    <col min="15907" max="15907" width="9.44140625" style="1" customWidth="1"/>
    <col min="15908" max="15908" width="9.33203125" style="1" customWidth="1"/>
    <col min="15909" max="15909" width="7.21875" style="1" bestFit="1" customWidth="1"/>
    <col min="15910" max="15911" width="8.88671875" style="1"/>
    <col min="15912" max="15912" width="4.21875" style="1" customWidth="1"/>
    <col min="15913" max="15913" width="14.44140625" style="1" bestFit="1" customWidth="1"/>
    <col min="15914" max="15914" width="15.33203125" style="1" bestFit="1" customWidth="1"/>
    <col min="15915" max="16128" width="8.88671875" style="1"/>
    <col min="16129" max="16130" width="4.44140625" style="1" customWidth="1"/>
    <col min="16131" max="16159" width="4.109375" style="1" customWidth="1"/>
    <col min="16160" max="16160" width="12.5546875" style="1" customWidth="1"/>
    <col min="16161" max="16161" width="11.33203125" style="1" customWidth="1"/>
    <col min="16162" max="16162" width="10" style="1" customWidth="1"/>
    <col min="16163" max="16163" width="9.44140625" style="1" customWidth="1"/>
    <col min="16164" max="16164" width="9.33203125" style="1" customWidth="1"/>
    <col min="16165" max="16165" width="7.21875" style="1" bestFit="1" customWidth="1"/>
    <col min="16166" max="16167" width="8.88671875" style="1"/>
    <col min="16168" max="16168" width="4.21875" style="1" customWidth="1"/>
    <col min="16169" max="16169" width="14.44140625" style="1" bestFit="1" customWidth="1"/>
    <col min="16170" max="16170" width="15.33203125" style="1" bestFit="1" customWidth="1"/>
    <col min="16171" max="16384" width="8.88671875" style="1"/>
  </cols>
  <sheetData>
    <row r="1" spans="1:42" ht="27.75" customHeight="1">
      <c r="A1" s="1627" t="s">
        <v>1490</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074"/>
      <c r="AF1" s="1074"/>
      <c r="AG1" s="1074"/>
      <c r="AH1" s="1074"/>
      <c r="AI1" s="1074"/>
      <c r="AJ1" s="1074"/>
      <c r="AK1" s="1074"/>
    </row>
    <row r="2" spans="1:42" ht="6" customHeight="1"/>
    <row r="3" spans="1:42" ht="19.5" customHeight="1">
      <c r="A3" s="1541" t="s">
        <v>1491</v>
      </c>
      <c r="B3" s="1541"/>
      <c r="C3" s="1541"/>
      <c r="D3" s="1541"/>
      <c r="E3" s="1541"/>
      <c r="F3" s="1153" t="str">
        <f ca="1">덩굴단4!C3</f>
        <v>양구군 국토정중앙면 야촌리 산50번지</v>
      </c>
      <c r="G3" s="1153"/>
      <c r="H3" s="1153"/>
      <c r="I3" s="1153"/>
      <c r="J3" s="1153"/>
      <c r="K3" s="1153"/>
      <c r="L3" s="1153"/>
      <c r="M3" s="1153"/>
      <c r="N3" s="1153"/>
      <c r="O3" s="1153"/>
      <c r="P3" s="1153"/>
      <c r="Q3" s="113"/>
      <c r="R3" s="113"/>
      <c r="S3" s="1541" t="s">
        <v>1492</v>
      </c>
      <c r="T3" s="1541"/>
      <c r="U3" s="1541"/>
      <c r="V3" s="1075" t="s">
        <v>1493</v>
      </c>
      <c r="W3" s="1628" t="s">
        <v>1526</v>
      </c>
      <c r="X3" s="1628"/>
      <c r="AD3" s="113"/>
      <c r="AE3" s="113"/>
      <c r="AF3" s="1076" t="s">
        <v>1495</v>
      </c>
      <c r="AG3" s="1077">
        <f ca="1">F5</f>
        <v>0.2</v>
      </c>
      <c r="AH3" s="113"/>
      <c r="AI3" s="113"/>
    </row>
    <row r="4" spans="1:42" ht="19.5" customHeight="1">
      <c r="A4" s="1541" t="s">
        <v>1496</v>
      </c>
      <c r="B4" s="1541"/>
      <c r="C4" s="1541"/>
      <c r="D4" s="1541"/>
      <c r="E4" s="1541"/>
      <c r="F4" s="1629" t="str">
        <f ca="1">덩굴단4!D1</f>
        <v>1-0-4-0</v>
      </c>
      <c r="G4" s="1629"/>
      <c r="H4" s="1629"/>
      <c r="I4" s="1629"/>
      <c r="J4" s="1629"/>
      <c r="K4" s="1541" t="s">
        <v>1497</v>
      </c>
      <c r="L4" s="1541"/>
      <c r="M4" s="1541"/>
      <c r="N4" s="1630" t="s">
        <v>1498</v>
      </c>
      <c r="O4" s="1630"/>
      <c r="P4" s="1630"/>
      <c r="R4" s="113"/>
      <c r="S4" s="1541" t="s">
        <v>1499</v>
      </c>
      <c r="T4" s="1541"/>
      <c r="U4" s="1541"/>
      <c r="V4" s="1075" t="s">
        <v>1493</v>
      </c>
      <c r="W4" s="1541">
        <f>AI6</f>
        <v>1</v>
      </c>
      <c r="X4" s="1541"/>
      <c r="AF4" s="1078" t="s">
        <v>482</v>
      </c>
      <c r="AG4" s="1079">
        <f>SUM(D24,G24,J24,M24,P24,S24,V24,Y24,AB24,D36,G36,J36,M36,P36,S36,V36,Y36,AB36)</f>
        <v>5.0000000000000001E-3</v>
      </c>
      <c r="AH4" s="1075"/>
    </row>
    <row r="5" spans="1:42" ht="19.5" customHeight="1">
      <c r="A5" s="1541" t="s">
        <v>1500</v>
      </c>
      <c r="B5" s="1541"/>
      <c r="C5" s="1541"/>
      <c r="D5" s="1541"/>
      <c r="E5" s="1541"/>
      <c r="F5" s="1625">
        <f ca="1">덩굴단4!K3</f>
        <v>0.2</v>
      </c>
      <c r="G5" s="1625"/>
      <c r="H5" s="113" t="s">
        <v>4</v>
      </c>
      <c r="J5" s="1626"/>
      <c r="K5" s="1626"/>
      <c r="L5" s="1626"/>
      <c r="M5" s="1626"/>
      <c r="N5" s="1625"/>
      <c r="O5" s="1625"/>
      <c r="P5" s="113"/>
      <c r="S5" s="1541"/>
      <c r="T5" s="1541"/>
      <c r="U5" s="1541"/>
      <c r="V5" s="1075"/>
      <c r="W5" s="1075"/>
      <c r="X5" s="1541"/>
      <c r="Y5" s="1541"/>
      <c r="Z5" s="1541"/>
      <c r="AA5" s="1541"/>
      <c r="AD5" s="113"/>
      <c r="AE5" s="113"/>
      <c r="AF5" s="1076" t="s">
        <v>1501</v>
      </c>
      <c r="AG5" s="1080">
        <f ca="1">AG6*AG3</f>
        <v>0</v>
      </c>
      <c r="AH5" s="1075"/>
      <c r="AI5" s="1541"/>
      <c r="AJ5" s="1541"/>
      <c r="AK5" s="1541"/>
    </row>
    <row r="6" spans="1:42" ht="19.5" customHeight="1">
      <c r="A6" s="113"/>
      <c r="B6" s="113"/>
      <c r="C6" s="113"/>
      <c r="D6" s="113"/>
      <c r="E6" s="113"/>
      <c r="J6" s="113"/>
      <c r="K6" s="113"/>
      <c r="L6" s="113"/>
      <c r="M6" s="113"/>
      <c r="T6" s="1075"/>
      <c r="U6" s="1075"/>
      <c r="V6" s="1075"/>
      <c r="W6" s="1075"/>
      <c r="X6" s="1541"/>
      <c r="Y6" s="1541"/>
      <c r="Z6" s="1541"/>
      <c r="AA6" s="1541"/>
      <c r="AF6" s="1078" t="s">
        <v>477</v>
      </c>
      <c r="AG6" s="1081">
        <f>V10</f>
        <v>0</v>
      </c>
      <c r="AH6" s="1075" t="s">
        <v>1502</v>
      </c>
      <c r="AI6" s="1075">
        <f>COUNT(D24,G24,J24,M24,P24,S24,V24,Y24,AB24,D36,G36,J36,M36,P36,S36,V36,Y36,AB36)</f>
        <v>1</v>
      </c>
      <c r="AJ6" s="1075"/>
      <c r="AK6" s="1082" t="e">
        <f ca="1">ROUD(AJ6/$AG$4,0)</f>
        <v>#NAME?</v>
      </c>
    </row>
    <row r="7" spans="1:42" ht="5.0999999999999996" customHeight="1" thickBot="1">
      <c r="AF7" s="1082"/>
      <c r="AI7" s="1075"/>
    </row>
    <row r="8" spans="1:42" s="1087" customFormat="1" ht="22.5" customHeight="1">
      <c r="A8" s="1596" t="s">
        <v>509</v>
      </c>
      <c r="B8" s="1597"/>
      <c r="C8" s="1598"/>
      <c r="D8" s="1598"/>
      <c r="E8" s="1598"/>
      <c r="F8" s="1600" t="s">
        <v>1503</v>
      </c>
      <c r="G8" s="1600"/>
      <c r="H8" s="1600"/>
      <c r="I8" s="1600"/>
      <c r="J8" s="1600"/>
      <c r="K8" s="1600"/>
      <c r="L8" s="1600"/>
      <c r="M8" s="1600"/>
      <c r="N8" s="1602" t="s">
        <v>1504</v>
      </c>
      <c r="O8" s="1602"/>
      <c r="P8" s="1602"/>
      <c r="Q8" s="1602"/>
      <c r="R8" s="1602"/>
      <c r="S8" s="1602"/>
      <c r="T8" s="1602"/>
      <c r="U8" s="1602"/>
      <c r="V8" s="1600" t="s">
        <v>1505</v>
      </c>
      <c r="W8" s="1600"/>
      <c r="X8" s="1600"/>
      <c r="Y8" s="1600"/>
      <c r="Z8" s="1600"/>
      <c r="AA8" s="1600"/>
      <c r="AB8" s="1600"/>
      <c r="AC8" s="1604"/>
      <c r="AD8" s="1605"/>
      <c r="AE8" s="1083"/>
      <c r="AF8" s="1084" t="s">
        <v>1506</v>
      </c>
      <c r="AG8" s="1085">
        <f>AI8/AJ8</f>
        <v>24.5</v>
      </c>
      <c r="AH8" s="1083" t="s">
        <v>1507</v>
      </c>
      <c r="AI8" s="1086">
        <f>SUM(D25,G25,J25,M25,P25,S25,V25,Y25,AB25,D37,G37,J37,M37,P37,S37,V37,Y37,AB37)</f>
        <v>49</v>
      </c>
      <c r="AJ8" s="1083">
        <f>COUNTA(D25,G25,J25,M25,P25,S25,V25,Y25,AB25,D37,G37,J37,M37,P37,S37,V37,Y37,AB37)</f>
        <v>2</v>
      </c>
      <c r="AK8" s="1083"/>
      <c r="AN8" s="1088">
        <v>1</v>
      </c>
      <c r="AO8" s="1089">
        <f>D27</f>
        <v>291073</v>
      </c>
      <c r="AP8" s="1089">
        <f>G27</f>
        <v>0</v>
      </c>
    </row>
    <row r="9" spans="1:42" s="1087" customFormat="1" ht="27" customHeight="1">
      <c r="A9" s="1588"/>
      <c r="B9" s="1536"/>
      <c r="C9" s="1599"/>
      <c r="D9" s="1599"/>
      <c r="E9" s="1599"/>
      <c r="F9" s="1601"/>
      <c r="G9" s="1601"/>
      <c r="H9" s="1601"/>
      <c r="I9" s="1601"/>
      <c r="J9" s="1601"/>
      <c r="K9" s="1601"/>
      <c r="L9" s="1601"/>
      <c r="M9" s="1601"/>
      <c r="N9" s="1603"/>
      <c r="O9" s="1603"/>
      <c r="P9" s="1603"/>
      <c r="Q9" s="1603"/>
      <c r="R9" s="1603"/>
      <c r="S9" s="1603"/>
      <c r="T9" s="1603"/>
      <c r="U9" s="1603"/>
      <c r="V9" s="1601"/>
      <c r="W9" s="1601"/>
      <c r="X9" s="1601"/>
      <c r="Y9" s="1601"/>
      <c r="Z9" s="1601"/>
      <c r="AA9" s="1601"/>
      <c r="AB9" s="1601"/>
      <c r="AC9" s="1606"/>
      <c r="AD9" s="1607"/>
      <c r="AE9" s="113"/>
      <c r="AF9" s="1076" t="s">
        <v>1508</v>
      </c>
      <c r="AG9" s="1076">
        <v>0</v>
      </c>
      <c r="AH9" s="1608" t="s">
        <v>1509</v>
      </c>
      <c r="AI9" s="1609"/>
      <c r="AJ9" s="1609"/>
      <c r="AK9" s="1609"/>
      <c r="AL9" s="1609"/>
      <c r="AM9" s="1609"/>
      <c r="AN9" s="1088">
        <v>2</v>
      </c>
      <c r="AO9" s="1089">
        <f>G27</f>
        <v>0</v>
      </c>
      <c r="AP9" s="1089">
        <f>G28</f>
        <v>0</v>
      </c>
    </row>
    <row r="10" spans="1:42" s="1087" customFormat="1" ht="20.100000000000001" customHeight="1">
      <c r="A10" s="1610" t="s">
        <v>1510</v>
      </c>
      <c r="B10" s="1611"/>
      <c r="C10" s="1535" t="s">
        <v>1511</v>
      </c>
      <c r="D10" s="1574"/>
      <c r="E10" s="1536"/>
      <c r="F10" s="1535">
        <f>SUM(D29,G29,J29,M29,P29,S29,V29,Y29,AB29,D41,G41,J41,M41,P41,S41,V41,Y41,AB41)</f>
        <v>0</v>
      </c>
      <c r="G10" s="1574"/>
      <c r="H10" s="1574"/>
      <c r="I10" s="1574"/>
      <c r="J10" s="1574"/>
      <c r="K10" s="1574"/>
      <c r="L10" s="1574"/>
      <c r="M10" s="1536"/>
      <c r="N10" s="1616">
        <f>AG4</f>
        <v>5.0000000000000001E-3</v>
      </c>
      <c r="O10" s="1617"/>
      <c r="P10" s="1617"/>
      <c r="Q10" s="1617"/>
      <c r="R10" s="1617"/>
      <c r="S10" s="1617"/>
      <c r="T10" s="1617"/>
      <c r="U10" s="1618"/>
      <c r="V10" s="1535">
        <f>INT(F10/N10)</f>
        <v>0</v>
      </c>
      <c r="W10" s="1574"/>
      <c r="X10" s="1574"/>
      <c r="Y10" s="1574"/>
      <c r="Z10" s="1574"/>
      <c r="AA10" s="1574"/>
      <c r="AB10" s="1574"/>
      <c r="AC10" s="1574"/>
      <c r="AD10" s="1575"/>
      <c r="AE10" s="1090"/>
      <c r="AF10" s="1091"/>
      <c r="AG10" s="1090"/>
      <c r="AH10" s="1090"/>
      <c r="AI10" s="1090"/>
      <c r="AJ10" s="1091"/>
      <c r="AK10" s="1090"/>
      <c r="AN10" s="1088">
        <v>3</v>
      </c>
      <c r="AO10" s="1089">
        <f>J27</f>
        <v>0</v>
      </c>
      <c r="AP10" s="1089">
        <f>J28</f>
        <v>0</v>
      </c>
    </row>
    <row r="11" spans="1:42" s="1087" customFormat="1" ht="20.100000000000001" customHeight="1">
      <c r="A11" s="1612"/>
      <c r="B11" s="1613"/>
      <c r="C11" s="1535" t="s">
        <v>1512</v>
      </c>
      <c r="D11" s="1574"/>
      <c r="E11" s="1536"/>
      <c r="F11" s="1535">
        <f>SUM(D30,G30,J30,M30,P30,S30,V30,Y30,AB30,D42,G42,J42,M42,P42,S42,V42,Y42,AB42)</f>
        <v>1</v>
      </c>
      <c r="G11" s="1574"/>
      <c r="H11" s="1574"/>
      <c r="I11" s="1574"/>
      <c r="J11" s="1574"/>
      <c r="K11" s="1574"/>
      <c r="L11" s="1574"/>
      <c r="M11" s="1536"/>
      <c r="N11" s="1619"/>
      <c r="O11" s="1620"/>
      <c r="P11" s="1620"/>
      <c r="Q11" s="1620"/>
      <c r="R11" s="1620"/>
      <c r="S11" s="1620"/>
      <c r="T11" s="1620"/>
      <c r="U11" s="1621"/>
      <c r="V11" s="1535">
        <f>INT(F11/N10)</f>
        <v>200</v>
      </c>
      <c r="W11" s="1574"/>
      <c r="X11" s="1574"/>
      <c r="Y11" s="1574"/>
      <c r="Z11" s="1574"/>
      <c r="AA11" s="1574"/>
      <c r="AB11" s="1574"/>
      <c r="AC11" s="1574"/>
      <c r="AD11" s="1575"/>
      <c r="AE11" s="1092"/>
      <c r="AF11" s="1092"/>
      <c r="AG11" s="1092"/>
      <c r="AH11" s="1092"/>
      <c r="AI11" s="1092"/>
      <c r="AJ11" s="1092" t="str">
        <f t="shared" ref="AJ11:AJ19" si="0">IF(SUM(C11,G11,K11,O11,S11,W11,AA11,AF11)=0,"",SUM(C11,G11,K11,O11,S11,W11,AA11,AF11))</f>
        <v/>
      </c>
      <c r="AK11" s="1092" t="str">
        <f t="shared" ref="AK11:AK19" si="1">IF(SUM(E11,I11,M11,Q11,U11,O11,AD11,AH11)=0,"",SUM(E11,I11,M11,Q11,U11,O11,AD11,AH11))</f>
        <v/>
      </c>
      <c r="AN11" s="1088">
        <v>4</v>
      </c>
      <c r="AO11" s="1089">
        <f>M27</f>
        <v>0</v>
      </c>
      <c r="AP11" s="1089">
        <f>M28</f>
        <v>0</v>
      </c>
    </row>
    <row r="12" spans="1:42" s="1087" customFormat="1" ht="20.100000000000001" customHeight="1">
      <c r="A12" s="1612"/>
      <c r="B12" s="1613"/>
      <c r="C12" s="1535" t="s">
        <v>1513</v>
      </c>
      <c r="D12" s="1574"/>
      <c r="E12" s="1536"/>
      <c r="F12" s="1535">
        <f>SUM(D31,G31,J31,M31,P31,S31,V31,Y31,AB31,D43,G43,J43,M43,P43,S43,V43,Y43,AB43)</f>
        <v>0</v>
      </c>
      <c r="G12" s="1574"/>
      <c r="H12" s="1574"/>
      <c r="I12" s="1574"/>
      <c r="J12" s="1574"/>
      <c r="K12" s="1574"/>
      <c r="L12" s="1574"/>
      <c r="M12" s="1536"/>
      <c r="N12" s="1619"/>
      <c r="O12" s="1620"/>
      <c r="P12" s="1620"/>
      <c r="Q12" s="1620"/>
      <c r="R12" s="1620"/>
      <c r="S12" s="1620"/>
      <c r="T12" s="1620"/>
      <c r="U12" s="1621"/>
      <c r="V12" s="1535">
        <f>INT(F12/N10)</f>
        <v>0</v>
      </c>
      <c r="W12" s="1574"/>
      <c r="X12" s="1574"/>
      <c r="Y12" s="1574"/>
      <c r="Z12" s="1574"/>
      <c r="AA12" s="1574"/>
      <c r="AB12" s="1574"/>
      <c r="AC12" s="1574"/>
      <c r="AD12" s="1575"/>
      <c r="AE12" s="1092"/>
      <c r="AF12" s="1092"/>
      <c r="AG12" s="1092"/>
      <c r="AH12" s="1092"/>
      <c r="AI12" s="1092"/>
      <c r="AJ12" s="1092"/>
      <c r="AK12" s="1092"/>
      <c r="AN12" s="1088"/>
      <c r="AO12" s="1089"/>
      <c r="AP12" s="1089"/>
    </row>
    <row r="13" spans="1:42" s="1087" customFormat="1" ht="20.100000000000001" customHeight="1">
      <c r="A13" s="1614"/>
      <c r="B13" s="1615"/>
      <c r="C13" s="1535" t="s">
        <v>155</v>
      </c>
      <c r="D13" s="1574"/>
      <c r="E13" s="1536"/>
      <c r="F13" s="1535">
        <f>SUM(F10:M12)</f>
        <v>1</v>
      </c>
      <c r="G13" s="1574"/>
      <c r="H13" s="1574"/>
      <c r="I13" s="1574"/>
      <c r="J13" s="1574"/>
      <c r="K13" s="1574"/>
      <c r="L13" s="1574"/>
      <c r="M13" s="1536"/>
      <c r="N13" s="1622"/>
      <c r="O13" s="1623"/>
      <c r="P13" s="1623"/>
      <c r="Q13" s="1623"/>
      <c r="R13" s="1623"/>
      <c r="S13" s="1623"/>
      <c r="T13" s="1623"/>
      <c r="U13" s="1624"/>
      <c r="V13" s="1535">
        <f>SUM(V10:AD12)</f>
        <v>200</v>
      </c>
      <c r="W13" s="1574"/>
      <c r="X13" s="1574"/>
      <c r="Y13" s="1574"/>
      <c r="Z13" s="1574"/>
      <c r="AA13" s="1574"/>
      <c r="AB13" s="1574"/>
      <c r="AC13" s="1574"/>
      <c r="AD13" s="1575"/>
      <c r="AE13" s="1092"/>
      <c r="AF13" s="1092"/>
      <c r="AG13" s="1092"/>
      <c r="AH13" s="1092"/>
      <c r="AI13" s="1092"/>
      <c r="AJ13" s="1092" t="str">
        <f t="shared" si="0"/>
        <v/>
      </c>
      <c r="AK13" s="1092" t="str">
        <f t="shared" si="1"/>
        <v/>
      </c>
      <c r="AN13" s="1088">
        <v>5</v>
      </c>
      <c r="AO13" s="1089">
        <f>P27</f>
        <v>0</v>
      </c>
      <c r="AP13" s="1089">
        <f>P28</f>
        <v>0</v>
      </c>
    </row>
    <row r="14" spans="1:42" s="1087" customFormat="1" ht="20.100000000000001" customHeight="1">
      <c r="A14" s="1588" t="s">
        <v>1508</v>
      </c>
      <c r="B14" s="1536"/>
      <c r="C14" s="1589"/>
      <c r="D14" s="1589"/>
      <c r="E14" s="1589"/>
      <c r="F14" s="1571" t="s">
        <v>1514</v>
      </c>
      <c r="G14" s="1572"/>
      <c r="H14" s="1572"/>
      <c r="I14" s="1572"/>
      <c r="J14" s="1572"/>
      <c r="K14" s="1572"/>
      <c r="L14" s="1572"/>
      <c r="M14" s="1572"/>
      <c r="N14" s="1572"/>
      <c r="O14" s="1572"/>
      <c r="P14" s="1572"/>
      <c r="Q14" s="1572"/>
      <c r="R14" s="1572"/>
      <c r="S14" s="1572"/>
      <c r="T14" s="1572"/>
      <c r="U14" s="1572"/>
      <c r="V14" s="1572"/>
      <c r="W14" s="1572"/>
      <c r="X14" s="1572"/>
      <c r="Y14" s="1572"/>
      <c r="Z14" s="1572"/>
      <c r="AA14" s="1572"/>
      <c r="AB14" s="1572"/>
      <c r="AC14" s="1572"/>
      <c r="AD14" s="1595"/>
      <c r="AE14" s="1092"/>
      <c r="AF14" s="1092"/>
      <c r="AG14" s="1092">
        <v>4</v>
      </c>
      <c r="AH14" s="1092"/>
      <c r="AI14" s="1092"/>
      <c r="AJ14" s="1092" t="str">
        <f t="shared" si="0"/>
        <v/>
      </c>
      <c r="AK14" s="1092" t="str">
        <f t="shared" si="1"/>
        <v/>
      </c>
      <c r="AN14" s="1088">
        <v>6</v>
      </c>
      <c r="AO14" s="1089">
        <f>S27</f>
        <v>0</v>
      </c>
      <c r="AP14" s="1089">
        <f>S28</f>
        <v>0</v>
      </c>
    </row>
    <row r="15" spans="1:42" s="1087" customFormat="1" ht="20.100000000000001" customHeight="1">
      <c r="A15" s="1590"/>
      <c r="B15" s="1591"/>
      <c r="C15" s="1589"/>
      <c r="D15" s="1589"/>
      <c r="E15" s="1589"/>
      <c r="F15" s="1568" t="s">
        <v>178</v>
      </c>
      <c r="G15" s="1569"/>
      <c r="H15" s="1569"/>
      <c r="I15" s="1569"/>
      <c r="J15" s="1569"/>
      <c r="K15" s="1569"/>
      <c r="L15" s="1569"/>
      <c r="M15" s="1570"/>
      <c r="N15" s="1571" t="str">
        <f>덩굴단4!C107</f>
        <v>완(15도 이하)</v>
      </c>
      <c r="O15" s="1572"/>
      <c r="P15" s="1572"/>
      <c r="Q15" s="1572"/>
      <c r="R15" s="1572"/>
      <c r="S15" s="1572"/>
      <c r="T15" s="1572"/>
      <c r="U15" s="1573"/>
      <c r="V15" s="1565">
        <f>덩굴단4!I107</f>
        <v>0</v>
      </c>
      <c r="W15" s="1566"/>
      <c r="X15" s="1566"/>
      <c r="Y15" s="1566"/>
      <c r="Z15" s="1566"/>
      <c r="AA15" s="1566"/>
      <c r="AB15" s="1566"/>
      <c r="AC15" s="1566"/>
      <c r="AD15" s="1567"/>
      <c r="AE15" s="1092"/>
      <c r="AF15" s="1092"/>
      <c r="AG15" s="1092">
        <v>1</v>
      </c>
      <c r="AH15" s="1092"/>
      <c r="AI15" s="1092"/>
      <c r="AJ15" s="1092" t="str">
        <f t="shared" si="0"/>
        <v/>
      </c>
      <c r="AK15" s="1092" t="str">
        <f t="shared" si="1"/>
        <v/>
      </c>
      <c r="AN15" s="1088">
        <v>7</v>
      </c>
      <c r="AO15" s="1089">
        <f>V27</f>
        <v>0</v>
      </c>
      <c r="AP15" s="1089">
        <f>V28</f>
        <v>0</v>
      </c>
    </row>
    <row r="16" spans="1:42" s="1087" customFormat="1" ht="20.100000000000001" customHeight="1">
      <c r="A16" s="1590"/>
      <c r="B16" s="1591"/>
      <c r="C16" s="1589"/>
      <c r="D16" s="1589"/>
      <c r="E16" s="1589"/>
      <c r="F16" s="1568" t="s">
        <v>1435</v>
      </c>
      <c r="G16" s="1569"/>
      <c r="H16" s="1569"/>
      <c r="I16" s="1569"/>
      <c r="J16" s="1569"/>
      <c r="K16" s="1569"/>
      <c r="L16" s="1569"/>
      <c r="M16" s="1570"/>
      <c r="N16" s="1571" t="str">
        <f>덩굴단4!C110</f>
        <v>6월-9월</v>
      </c>
      <c r="O16" s="1572"/>
      <c r="P16" s="1572"/>
      <c r="Q16" s="1572"/>
      <c r="R16" s="1572"/>
      <c r="S16" s="1572"/>
      <c r="T16" s="1572"/>
      <c r="U16" s="1573"/>
      <c r="V16" s="1565">
        <f>덩굴단4!I110</f>
        <v>10</v>
      </c>
      <c r="W16" s="1566"/>
      <c r="X16" s="1566"/>
      <c r="Y16" s="1566"/>
      <c r="Z16" s="1566"/>
      <c r="AA16" s="1566"/>
      <c r="AB16" s="1566"/>
      <c r="AC16" s="1566"/>
      <c r="AD16" s="1567"/>
      <c r="AE16" s="1092"/>
      <c r="AF16" s="1092"/>
      <c r="AG16" s="1092">
        <v>1</v>
      </c>
      <c r="AH16" s="1092"/>
      <c r="AI16" s="1092"/>
      <c r="AJ16" s="1092"/>
      <c r="AK16" s="1092"/>
      <c r="AN16" s="1088">
        <v>8</v>
      </c>
      <c r="AO16" s="1089">
        <f>Y27</f>
        <v>0</v>
      </c>
      <c r="AP16" s="1089">
        <f>Y28</f>
        <v>0</v>
      </c>
    </row>
    <row r="17" spans="1:43" s="1087" customFormat="1" ht="20.100000000000001" customHeight="1">
      <c r="A17" s="1590"/>
      <c r="B17" s="1591"/>
      <c r="C17" s="1589"/>
      <c r="D17" s="1589"/>
      <c r="E17" s="1589"/>
      <c r="F17" s="1568" t="s">
        <v>1445</v>
      </c>
      <c r="G17" s="1569"/>
      <c r="H17" s="1569"/>
      <c r="I17" s="1569"/>
      <c r="J17" s="1569"/>
      <c r="K17" s="1569"/>
      <c r="L17" s="1569"/>
      <c r="M17" s="1570"/>
      <c r="N17" s="1571" t="str">
        <f>덩굴단4!C113</f>
        <v>평균면적 3ha이상</v>
      </c>
      <c r="O17" s="1572"/>
      <c r="P17" s="1572"/>
      <c r="Q17" s="1572"/>
      <c r="R17" s="1572"/>
      <c r="S17" s="1572"/>
      <c r="T17" s="1572"/>
      <c r="U17" s="1573"/>
      <c r="V17" s="1565">
        <f>덩굴단4!I113</f>
        <v>0</v>
      </c>
      <c r="W17" s="1566"/>
      <c r="X17" s="1566"/>
      <c r="Y17" s="1566"/>
      <c r="Z17" s="1566"/>
      <c r="AA17" s="1566"/>
      <c r="AB17" s="1566"/>
      <c r="AC17" s="1566"/>
      <c r="AD17" s="1567"/>
      <c r="AE17" s="1092"/>
      <c r="AF17" s="1092"/>
      <c r="AG17" s="1092">
        <v>1</v>
      </c>
      <c r="AH17" s="1092"/>
      <c r="AI17" s="1092"/>
      <c r="AJ17" s="1092" t="str">
        <f t="shared" si="0"/>
        <v/>
      </c>
      <c r="AK17" s="1092" t="str">
        <f t="shared" si="1"/>
        <v/>
      </c>
      <c r="AN17" s="1088">
        <v>9</v>
      </c>
      <c r="AO17" s="1089">
        <f>AB27</f>
        <v>0</v>
      </c>
      <c r="AP17" s="1089">
        <f>AB28</f>
        <v>0</v>
      </c>
    </row>
    <row r="18" spans="1:43" s="1087" customFormat="1" ht="20.100000000000001" customHeight="1">
      <c r="A18" s="1590"/>
      <c r="B18" s="1591"/>
      <c r="C18" s="1589"/>
      <c r="D18" s="1589"/>
      <c r="E18" s="1589"/>
      <c r="F18" s="1568" t="s">
        <v>1442</v>
      </c>
      <c r="G18" s="1569"/>
      <c r="H18" s="1569"/>
      <c r="I18" s="1569"/>
      <c r="J18" s="1569"/>
      <c r="K18" s="1569"/>
      <c r="L18" s="1569"/>
      <c r="M18" s="1570"/>
      <c r="N18" s="1571" t="str">
        <f>덩굴단4!C115</f>
        <v>보행이 용이하다</v>
      </c>
      <c r="O18" s="1572"/>
      <c r="P18" s="1572"/>
      <c r="Q18" s="1572"/>
      <c r="R18" s="1572"/>
      <c r="S18" s="1572"/>
      <c r="T18" s="1572"/>
      <c r="U18" s="1573"/>
      <c r="V18" s="1565">
        <f>덩굴단4!I115</f>
        <v>0</v>
      </c>
      <c r="W18" s="1566"/>
      <c r="X18" s="1566"/>
      <c r="Y18" s="1566"/>
      <c r="Z18" s="1566"/>
      <c r="AA18" s="1566"/>
      <c r="AB18" s="1566"/>
      <c r="AC18" s="1566"/>
      <c r="AD18" s="1567"/>
      <c r="AE18" s="1092"/>
      <c r="AF18" s="1092"/>
      <c r="AG18" s="1092">
        <v>4</v>
      </c>
      <c r="AH18" s="1092"/>
      <c r="AI18" s="1092"/>
      <c r="AJ18" s="1092" t="str">
        <f t="shared" si="0"/>
        <v/>
      </c>
      <c r="AK18" s="1092" t="str">
        <f t="shared" si="1"/>
        <v/>
      </c>
      <c r="AN18" s="1088">
        <v>10</v>
      </c>
      <c r="AO18" s="1089">
        <f>D39</f>
        <v>0</v>
      </c>
      <c r="AP18" s="1089">
        <f>D40</f>
        <v>0</v>
      </c>
    </row>
    <row r="19" spans="1:43" s="1087" customFormat="1" ht="20.100000000000001" customHeight="1" thickBot="1">
      <c r="A19" s="1592"/>
      <c r="B19" s="1593"/>
      <c r="C19" s="1594"/>
      <c r="D19" s="1594"/>
      <c r="E19" s="1594"/>
      <c r="F19" s="1576" t="s">
        <v>1453</v>
      </c>
      <c r="G19" s="1577"/>
      <c r="H19" s="1577"/>
      <c r="I19" s="1577"/>
      <c r="J19" s="1577"/>
      <c r="K19" s="1577"/>
      <c r="L19" s="1577"/>
      <c r="M19" s="1578"/>
      <c r="N19" s="1579" t="str">
        <f>덩굴단4!C116</f>
        <v>장애물이 거의 없음</v>
      </c>
      <c r="O19" s="1580"/>
      <c r="P19" s="1580"/>
      <c r="Q19" s="1580"/>
      <c r="R19" s="1580"/>
      <c r="S19" s="1580"/>
      <c r="T19" s="1580"/>
      <c r="U19" s="1581"/>
      <c r="V19" s="1582">
        <f>덩굴단4!I116</f>
        <v>0</v>
      </c>
      <c r="W19" s="1583"/>
      <c r="X19" s="1583"/>
      <c r="Y19" s="1583"/>
      <c r="Z19" s="1583"/>
      <c r="AA19" s="1583"/>
      <c r="AB19" s="1583"/>
      <c r="AC19" s="1583"/>
      <c r="AD19" s="1584"/>
      <c r="AE19" s="1092"/>
      <c r="AF19" s="1092"/>
      <c r="AG19" s="1092"/>
      <c r="AH19" s="1092"/>
      <c r="AI19" s="1092"/>
      <c r="AJ19" s="1092" t="str">
        <f t="shared" si="0"/>
        <v/>
      </c>
      <c r="AK19" s="1092" t="str">
        <f t="shared" si="1"/>
        <v/>
      </c>
      <c r="AN19" s="1088">
        <v>11</v>
      </c>
      <c r="AO19" s="1089">
        <f>G39</f>
        <v>0</v>
      </c>
      <c r="AP19" s="1089">
        <f>G40</f>
        <v>0</v>
      </c>
    </row>
    <row r="20" spans="1:43" ht="27.75" customHeight="1">
      <c r="A20" s="1585" t="s">
        <v>1515</v>
      </c>
      <c r="B20" s="1586"/>
      <c r="C20" s="1586"/>
      <c r="D20" s="1586"/>
      <c r="E20" s="1586"/>
      <c r="F20" s="1586"/>
      <c r="G20" s="1586"/>
      <c r="H20" s="1586"/>
      <c r="I20" s="1586"/>
      <c r="J20" s="1586"/>
      <c r="K20" s="1586"/>
      <c r="L20" s="1586"/>
      <c r="M20" s="1586"/>
      <c r="N20" s="1586"/>
      <c r="O20" s="1586"/>
      <c r="P20" s="1586"/>
      <c r="Q20" s="1586"/>
      <c r="R20" s="1586"/>
      <c r="S20" s="1586"/>
      <c r="T20" s="1586"/>
      <c r="U20" s="1586"/>
      <c r="V20" s="1586"/>
      <c r="W20" s="1586"/>
      <c r="X20" s="1586"/>
      <c r="Y20" s="1586"/>
      <c r="Z20" s="1586"/>
      <c r="AA20" s="1586"/>
      <c r="AB20" s="1586"/>
      <c r="AC20" s="1586"/>
      <c r="AD20" s="1587"/>
      <c r="AE20" s="1074"/>
      <c r="AF20" s="1074"/>
      <c r="AG20" s="1074"/>
      <c r="AH20" s="1074"/>
      <c r="AI20" s="1074"/>
      <c r="AJ20" s="1074"/>
      <c r="AK20" s="1074"/>
      <c r="AN20" s="1088">
        <v>12</v>
      </c>
      <c r="AO20" s="1089">
        <f>J39</f>
        <v>0</v>
      </c>
      <c r="AP20" s="1089">
        <f>J40</f>
        <v>0</v>
      </c>
      <c r="AQ20" s="1087"/>
    </row>
    <row r="21" spans="1:43" ht="6" customHeight="1">
      <c r="A21" s="1093"/>
      <c r="AD21" s="1094"/>
      <c r="AN21" s="1088">
        <v>13</v>
      </c>
      <c r="AO21" s="1089">
        <f>M39</f>
        <v>0</v>
      </c>
      <c r="AP21" s="1089">
        <f>M40</f>
        <v>0</v>
      </c>
      <c r="AQ21" s="1087"/>
    </row>
    <row r="22" spans="1:43" ht="21" customHeight="1">
      <c r="A22" s="1559" t="s">
        <v>1516</v>
      </c>
      <c r="B22" s="1560"/>
      <c r="C22" s="1560"/>
      <c r="D22" s="1545">
        <v>1</v>
      </c>
      <c r="E22" s="1545"/>
      <c r="F22" s="1545"/>
      <c r="G22" s="1545">
        <v>2</v>
      </c>
      <c r="H22" s="1545"/>
      <c r="I22" s="1545"/>
      <c r="J22" s="1545">
        <v>3</v>
      </c>
      <c r="K22" s="1545"/>
      <c r="L22" s="1545"/>
      <c r="M22" s="1545">
        <v>4</v>
      </c>
      <c r="N22" s="1545"/>
      <c r="O22" s="1545"/>
      <c r="P22" s="1545">
        <v>5</v>
      </c>
      <c r="Q22" s="1545"/>
      <c r="R22" s="1545"/>
      <c r="S22" s="1545">
        <v>6</v>
      </c>
      <c r="T22" s="1545"/>
      <c r="U22" s="1545"/>
      <c r="V22" s="1545">
        <v>7</v>
      </c>
      <c r="W22" s="1545"/>
      <c r="X22" s="1545"/>
      <c r="Y22" s="1545">
        <v>8</v>
      </c>
      <c r="Z22" s="1545"/>
      <c r="AA22" s="1545"/>
      <c r="AB22" s="1545">
        <v>9</v>
      </c>
      <c r="AC22" s="1545"/>
      <c r="AD22" s="1552"/>
      <c r="AE22" s="113"/>
      <c r="AF22" s="113"/>
      <c r="AG22" s="113"/>
      <c r="AH22" s="1541"/>
      <c r="AI22" s="1541"/>
      <c r="AN22" s="1088">
        <v>14</v>
      </c>
      <c r="AO22" s="1089">
        <f>P39</f>
        <v>0</v>
      </c>
      <c r="AP22" s="1089">
        <f>P40</f>
        <v>0</v>
      </c>
      <c r="AQ22" s="1087"/>
    </row>
    <row r="23" spans="1:43" ht="21" customHeight="1" thickBot="1">
      <c r="A23" s="1561"/>
      <c r="B23" s="1562"/>
      <c r="C23" s="1562"/>
      <c r="D23" s="1553"/>
      <c r="E23" s="1553"/>
      <c r="F23" s="1553"/>
      <c r="G23" s="1553"/>
      <c r="H23" s="1553"/>
      <c r="I23" s="1553"/>
      <c r="J23" s="1553"/>
      <c r="K23" s="1553"/>
      <c r="L23" s="1553"/>
      <c r="M23" s="1553"/>
      <c r="N23" s="1553"/>
      <c r="O23" s="1553"/>
      <c r="P23" s="1553"/>
      <c r="Q23" s="1553"/>
      <c r="R23" s="1553"/>
      <c r="S23" s="1553"/>
      <c r="T23" s="1553"/>
      <c r="U23" s="1553"/>
      <c r="V23" s="1553"/>
      <c r="W23" s="1553"/>
      <c r="X23" s="1553"/>
      <c r="Y23" s="1553"/>
      <c r="Z23" s="1553"/>
      <c r="AA23" s="1553"/>
      <c r="AB23" s="1553"/>
      <c r="AC23" s="1553"/>
      <c r="AD23" s="1554"/>
      <c r="AF23" s="1075"/>
      <c r="AG23" s="1075"/>
      <c r="AH23" s="1075"/>
      <c r="AN23" s="1088">
        <v>15</v>
      </c>
      <c r="AO23" s="1089">
        <f>S39</f>
        <v>0</v>
      </c>
      <c r="AP23" s="1089">
        <f>S40</f>
        <v>0</v>
      </c>
      <c r="AQ23" s="1087"/>
    </row>
    <row r="24" spans="1:43" ht="21" customHeight="1" thickTop="1">
      <c r="A24" s="1548" t="s">
        <v>482</v>
      </c>
      <c r="B24" s="1549"/>
      <c r="C24" s="1549"/>
      <c r="D24" s="1550">
        <f>IF(D27="","",0.005)</f>
        <v>5.0000000000000001E-3</v>
      </c>
      <c r="E24" s="1551"/>
      <c r="F24" s="1095" t="s">
        <v>4</v>
      </c>
      <c r="G24" s="1550" t="str">
        <f>IF(G27="","",0.005)</f>
        <v/>
      </c>
      <c r="H24" s="1551"/>
      <c r="I24" s="1095" t="s">
        <v>4</v>
      </c>
      <c r="J24" s="1550" t="str">
        <f>IF(J27="","",0.005)</f>
        <v/>
      </c>
      <c r="K24" s="1551"/>
      <c r="L24" s="1095" t="s">
        <v>4</v>
      </c>
      <c r="M24" s="1550" t="str">
        <f>IF(M27="","",0.005)</f>
        <v/>
      </c>
      <c r="N24" s="1551"/>
      <c r="O24" s="1095" t="s">
        <v>4</v>
      </c>
      <c r="P24" s="1550" t="str">
        <f>IF(P27="","",0.005)</f>
        <v/>
      </c>
      <c r="Q24" s="1551"/>
      <c r="R24" s="1095" t="s">
        <v>4</v>
      </c>
      <c r="S24" s="1550" t="str">
        <f>IF(S27="","",0.005)</f>
        <v/>
      </c>
      <c r="T24" s="1551"/>
      <c r="U24" s="1095" t="s">
        <v>4</v>
      </c>
      <c r="V24" s="1550" t="str">
        <f>IF(V27="","",0.005)</f>
        <v/>
      </c>
      <c r="W24" s="1551"/>
      <c r="X24" s="1095" t="s">
        <v>4</v>
      </c>
      <c r="Y24" s="1550" t="str">
        <f>IF(Y27="","",0.005)</f>
        <v/>
      </c>
      <c r="Z24" s="1551"/>
      <c r="AA24" s="1095" t="s">
        <v>4</v>
      </c>
      <c r="AB24" s="1550" t="str">
        <f>IF(AB27="","",0.005)</f>
        <v/>
      </c>
      <c r="AC24" s="1551"/>
      <c r="AD24" s="1096" t="s">
        <v>4</v>
      </c>
      <c r="AE24" s="251"/>
      <c r="AF24" s="1097" t="s">
        <v>1517</v>
      </c>
      <c r="AG24" s="1075"/>
      <c r="AH24" s="1075"/>
      <c r="AI24" s="1082"/>
      <c r="AJ24" s="1082"/>
      <c r="AK24" s="1082"/>
      <c r="AN24" s="1088">
        <v>16</v>
      </c>
      <c r="AO24" s="1089">
        <f>V39</f>
        <v>0</v>
      </c>
      <c r="AP24" s="1089">
        <f>V40</f>
        <v>0</v>
      </c>
    </row>
    <row r="25" spans="1:43" ht="21" hidden="1" customHeight="1">
      <c r="A25" s="1544" t="s">
        <v>178</v>
      </c>
      <c r="B25" s="1545"/>
      <c r="C25" s="1545"/>
      <c r="D25" s="1539">
        <v>22</v>
      </c>
      <c r="E25" s="1539"/>
      <c r="F25" s="1539"/>
      <c r="G25" s="1564">
        <v>27</v>
      </c>
      <c r="H25" s="1564"/>
      <c r="I25" s="1564"/>
      <c r="J25" s="1539"/>
      <c r="K25" s="1539"/>
      <c r="L25" s="1539"/>
      <c r="M25" s="1539"/>
      <c r="N25" s="1539"/>
      <c r="O25" s="1539"/>
      <c r="P25" s="1539"/>
      <c r="Q25" s="1539"/>
      <c r="R25" s="1539"/>
      <c r="S25" s="1539"/>
      <c r="T25" s="1539"/>
      <c r="U25" s="1539"/>
      <c r="V25" s="1539"/>
      <c r="W25" s="1539"/>
      <c r="X25" s="1539"/>
      <c r="Y25" s="1539"/>
      <c r="Z25" s="1539"/>
      <c r="AA25" s="1539"/>
      <c r="AB25" s="1539"/>
      <c r="AC25" s="1539"/>
      <c r="AD25" s="1540"/>
      <c r="AF25" s="1075"/>
      <c r="AG25" s="1075"/>
      <c r="AH25" s="1075"/>
      <c r="AI25" s="1082"/>
      <c r="AJ25" s="1082"/>
      <c r="AK25" s="1082"/>
      <c r="AN25" s="1088">
        <v>17</v>
      </c>
      <c r="AO25" s="1089">
        <f>Y39</f>
        <v>0</v>
      </c>
      <c r="AP25" s="1089">
        <f>Y40</f>
        <v>0</v>
      </c>
    </row>
    <row r="26" spans="1:43" ht="21" hidden="1" customHeight="1">
      <c r="A26" s="1544"/>
      <c r="B26" s="1545"/>
      <c r="C26" s="1545"/>
      <c r="D26" s="1539"/>
      <c r="E26" s="1539"/>
      <c r="F26" s="1539"/>
      <c r="G26" s="1564"/>
      <c r="H26" s="1564"/>
      <c r="I26" s="1564"/>
      <c r="J26" s="1539"/>
      <c r="K26" s="1539"/>
      <c r="L26" s="1539"/>
      <c r="M26" s="1539"/>
      <c r="N26" s="1539"/>
      <c r="O26" s="1539"/>
      <c r="P26" s="1539"/>
      <c r="Q26" s="1539"/>
      <c r="R26" s="1539"/>
      <c r="S26" s="1539"/>
      <c r="T26" s="1539"/>
      <c r="U26" s="1539"/>
      <c r="V26" s="1539"/>
      <c r="W26" s="1539"/>
      <c r="X26" s="1539"/>
      <c r="Y26" s="1539"/>
      <c r="Z26" s="1539"/>
      <c r="AA26" s="1539"/>
      <c r="AB26" s="1539"/>
      <c r="AC26" s="1539"/>
      <c r="AD26" s="1540"/>
      <c r="AF26" s="1075"/>
      <c r="AG26" s="1075"/>
      <c r="AH26" s="1075"/>
      <c r="AI26" s="1082"/>
      <c r="AJ26" s="1082"/>
      <c r="AK26" s="1082"/>
      <c r="AN26" s="1088">
        <v>18</v>
      </c>
      <c r="AO26" s="1089">
        <f>AB39</f>
        <v>0</v>
      </c>
      <c r="AP26" s="1089">
        <f>AB40</f>
        <v>0</v>
      </c>
    </row>
    <row r="27" spans="1:43" ht="21" customHeight="1">
      <c r="A27" s="1544" t="s">
        <v>1518</v>
      </c>
      <c r="B27" s="1545"/>
      <c r="C27" s="1081" t="s">
        <v>1530</v>
      </c>
      <c r="D27" s="1546">
        <v>291073</v>
      </c>
      <c r="E27" s="1546"/>
      <c r="F27" s="1546"/>
      <c r="G27" s="1542"/>
      <c r="H27" s="1542"/>
      <c r="I27" s="1542"/>
      <c r="J27" s="1542"/>
      <c r="K27" s="1542"/>
      <c r="L27" s="1542"/>
      <c r="M27" s="1542"/>
      <c r="N27" s="1542"/>
      <c r="O27" s="1542"/>
      <c r="P27" s="1542"/>
      <c r="Q27" s="1542"/>
      <c r="R27" s="1542"/>
      <c r="S27" s="1542"/>
      <c r="T27" s="1542"/>
      <c r="U27" s="1542"/>
      <c r="V27" s="1542"/>
      <c r="W27" s="1542"/>
      <c r="X27" s="1542"/>
      <c r="Y27" s="1634"/>
      <c r="Z27" s="1634"/>
      <c r="AA27" s="1634"/>
      <c r="AB27" s="1634"/>
      <c r="AC27" s="1634"/>
      <c r="AD27" s="1635"/>
      <c r="AO27" s="1087"/>
      <c r="AP27" s="1087"/>
    </row>
    <row r="28" spans="1:43" s="1087" customFormat="1" ht="21" customHeight="1">
      <c r="A28" s="1544"/>
      <c r="B28" s="1545"/>
      <c r="C28" s="1081" t="s">
        <v>1531</v>
      </c>
      <c r="D28" s="1546">
        <v>615056</v>
      </c>
      <c r="E28" s="1546"/>
      <c r="F28" s="1546"/>
      <c r="G28" s="1542"/>
      <c r="H28" s="1542"/>
      <c r="I28" s="1542"/>
      <c r="J28" s="1542"/>
      <c r="K28" s="1542"/>
      <c r="L28" s="1542"/>
      <c r="M28" s="1542"/>
      <c r="N28" s="1542"/>
      <c r="O28" s="1542"/>
      <c r="P28" s="1542"/>
      <c r="Q28" s="1542"/>
      <c r="R28" s="1542"/>
      <c r="S28" s="1542"/>
      <c r="T28" s="1542"/>
      <c r="U28" s="1542"/>
      <c r="V28" s="1542"/>
      <c r="W28" s="1542"/>
      <c r="X28" s="1542"/>
      <c r="Y28" s="1634"/>
      <c r="Z28" s="1634"/>
      <c r="AA28" s="1634"/>
      <c r="AB28" s="1634"/>
      <c r="AC28" s="1634"/>
      <c r="AD28" s="1635"/>
      <c r="AE28" s="1083"/>
      <c r="AF28" s="1083"/>
      <c r="AG28" s="1083"/>
      <c r="AH28" s="1083"/>
      <c r="AI28" s="1083"/>
      <c r="AJ28" s="1083"/>
      <c r="AK28" s="1083"/>
      <c r="AN28" s="1088"/>
    </row>
    <row r="29" spans="1:43" s="1087" customFormat="1" ht="21" customHeight="1">
      <c r="A29" s="1532" t="s">
        <v>1521</v>
      </c>
      <c r="B29" s="1535" t="s">
        <v>1511</v>
      </c>
      <c r="C29" s="1536"/>
      <c r="D29" s="1527"/>
      <c r="E29" s="1528"/>
      <c r="F29" s="1529"/>
      <c r="G29" s="1527"/>
      <c r="H29" s="1528"/>
      <c r="I29" s="1529"/>
      <c r="J29" s="1527"/>
      <c r="K29" s="1528"/>
      <c r="L29" s="1529"/>
      <c r="M29" s="1527"/>
      <c r="N29" s="1528"/>
      <c r="O29" s="1529"/>
      <c r="P29" s="1527"/>
      <c r="Q29" s="1528"/>
      <c r="R29" s="1529"/>
      <c r="S29" s="1527"/>
      <c r="T29" s="1528"/>
      <c r="U29" s="1529"/>
      <c r="V29" s="1527"/>
      <c r="W29" s="1528"/>
      <c r="X29" s="1529"/>
      <c r="Y29" s="1527"/>
      <c r="Z29" s="1528"/>
      <c r="AA29" s="1529"/>
      <c r="AB29" s="1527"/>
      <c r="AC29" s="1528"/>
      <c r="AD29" s="1530"/>
      <c r="AE29" s="113"/>
      <c r="AF29" s="113"/>
      <c r="AG29" s="113"/>
      <c r="AH29" s="113"/>
      <c r="AI29" s="113"/>
      <c r="AJ29" s="113"/>
      <c r="AK29" s="113"/>
      <c r="AN29" s="1088"/>
    </row>
    <row r="30" spans="1:43" s="1087" customFormat="1" ht="21" customHeight="1">
      <c r="A30" s="1533"/>
      <c r="B30" s="1535" t="s">
        <v>1522</v>
      </c>
      <c r="C30" s="1536"/>
      <c r="D30" s="1527">
        <v>1</v>
      </c>
      <c r="E30" s="1528"/>
      <c r="F30" s="1529"/>
      <c r="G30" s="1527"/>
      <c r="H30" s="1528"/>
      <c r="I30" s="1529"/>
      <c r="J30" s="1527"/>
      <c r="K30" s="1528"/>
      <c r="L30" s="1529"/>
      <c r="M30" s="1527"/>
      <c r="N30" s="1528"/>
      <c r="O30" s="1529"/>
      <c r="P30" s="1527"/>
      <c r="Q30" s="1528"/>
      <c r="R30" s="1529"/>
      <c r="S30" s="1527"/>
      <c r="T30" s="1528"/>
      <c r="U30" s="1529"/>
      <c r="V30" s="1527"/>
      <c r="W30" s="1528"/>
      <c r="X30" s="1529"/>
      <c r="Y30" s="1527"/>
      <c r="Z30" s="1528"/>
      <c r="AA30" s="1529"/>
      <c r="AB30" s="1527"/>
      <c r="AC30" s="1528"/>
      <c r="AD30" s="1530"/>
      <c r="AE30" s="113"/>
      <c r="AF30" s="113"/>
      <c r="AG30" s="113"/>
      <c r="AH30" s="113"/>
      <c r="AI30" s="113"/>
      <c r="AJ30" s="113"/>
      <c r="AK30" s="113"/>
      <c r="AN30" s="1088"/>
    </row>
    <row r="31" spans="1:43" s="1087" customFormat="1" ht="21" customHeight="1">
      <c r="A31" s="1533"/>
      <c r="B31" s="1535" t="s">
        <v>1513</v>
      </c>
      <c r="C31" s="1536"/>
      <c r="D31" s="1527"/>
      <c r="E31" s="1528"/>
      <c r="F31" s="1529"/>
      <c r="G31" s="1527"/>
      <c r="H31" s="1528"/>
      <c r="I31" s="1529"/>
      <c r="J31" s="1527"/>
      <c r="K31" s="1528"/>
      <c r="L31" s="1529"/>
      <c r="M31" s="1527"/>
      <c r="N31" s="1528"/>
      <c r="O31" s="1529"/>
      <c r="P31" s="1527"/>
      <c r="Q31" s="1528"/>
      <c r="R31" s="1529"/>
      <c r="S31" s="1527"/>
      <c r="T31" s="1528"/>
      <c r="U31" s="1529"/>
      <c r="V31" s="1527"/>
      <c r="W31" s="1528"/>
      <c r="X31" s="1529"/>
      <c r="Y31" s="1527"/>
      <c r="Z31" s="1528"/>
      <c r="AA31" s="1529"/>
      <c r="AB31" s="1527"/>
      <c r="AC31" s="1528"/>
      <c r="AD31" s="1530"/>
      <c r="AE31" s="113"/>
      <c r="AF31" s="113"/>
      <c r="AG31" s="113"/>
      <c r="AH31" s="113"/>
      <c r="AI31" s="113"/>
      <c r="AJ31" s="113"/>
      <c r="AK31" s="113"/>
      <c r="AN31" s="1088"/>
    </row>
    <row r="32" spans="1:43" s="1087" customFormat="1" ht="21" customHeight="1">
      <c r="A32" s="1563"/>
      <c r="B32" s="1535" t="s">
        <v>1463</v>
      </c>
      <c r="C32" s="1536"/>
      <c r="D32" s="1555">
        <f>SUM(D29:F31)</f>
        <v>1</v>
      </c>
      <c r="E32" s="1556"/>
      <c r="F32" s="1557"/>
      <c r="G32" s="1555">
        <f>SUM(G29:I31)</f>
        <v>0</v>
      </c>
      <c r="H32" s="1556"/>
      <c r="I32" s="1557"/>
      <c r="J32" s="1555">
        <f>SUM(J29:L31)</f>
        <v>0</v>
      </c>
      <c r="K32" s="1556"/>
      <c r="L32" s="1557"/>
      <c r="M32" s="1555">
        <f>SUM(M29:O31)</f>
        <v>0</v>
      </c>
      <c r="N32" s="1556"/>
      <c r="O32" s="1557"/>
      <c r="P32" s="1555">
        <f>SUM(P29:R31)</f>
        <v>0</v>
      </c>
      <c r="Q32" s="1556"/>
      <c r="R32" s="1557"/>
      <c r="S32" s="1555">
        <f>SUM(S29:U31)</f>
        <v>0</v>
      </c>
      <c r="T32" s="1556"/>
      <c r="U32" s="1557"/>
      <c r="V32" s="1555">
        <f>SUM(V29:X31)</f>
        <v>0</v>
      </c>
      <c r="W32" s="1556"/>
      <c r="X32" s="1557"/>
      <c r="Y32" s="1555">
        <f>SUM(Y29:AA31)</f>
        <v>0</v>
      </c>
      <c r="Z32" s="1556"/>
      <c r="AA32" s="1557"/>
      <c r="AB32" s="1555">
        <f>SUM(AB29:AD31)</f>
        <v>0</v>
      </c>
      <c r="AC32" s="1556"/>
      <c r="AD32" s="1558"/>
      <c r="AE32" s="1090"/>
      <c r="AF32" s="1091"/>
      <c r="AG32" s="1090"/>
      <c r="AH32" s="1090"/>
      <c r="AI32" s="1090"/>
      <c r="AJ32" s="1091"/>
      <c r="AK32" s="1090"/>
      <c r="AN32" s="1088"/>
    </row>
    <row r="33" spans="1:43" s="1087" customFormat="1" ht="21" customHeight="1">
      <c r="A33" s="1098"/>
      <c r="B33" s="1090"/>
      <c r="C33" s="1090"/>
      <c r="D33" s="1090"/>
      <c r="E33" s="1090"/>
      <c r="F33" s="1090"/>
      <c r="G33" s="1090"/>
      <c r="H33" s="1090"/>
      <c r="I33" s="1090"/>
      <c r="J33" s="1090"/>
      <c r="K33" s="1090"/>
      <c r="L33" s="1090"/>
      <c r="M33" s="1090"/>
      <c r="N33" s="1090"/>
      <c r="O33" s="1090"/>
      <c r="P33" s="1090"/>
      <c r="Q33" s="1090"/>
      <c r="R33" s="1090"/>
      <c r="S33" s="1090"/>
      <c r="T33" s="1090"/>
      <c r="U33" s="1090"/>
      <c r="V33" s="1090"/>
      <c r="W33" s="1090"/>
      <c r="X33" s="1090"/>
      <c r="Y33" s="1090"/>
      <c r="Z33" s="1090"/>
      <c r="AA33" s="1090"/>
      <c r="AB33" s="1090"/>
      <c r="AC33" s="1090"/>
      <c r="AD33" s="1099"/>
      <c r="AE33" s="1092"/>
      <c r="AF33" s="1092"/>
      <c r="AG33" s="1092"/>
      <c r="AH33" s="1092"/>
      <c r="AI33" s="1092"/>
      <c r="AJ33" s="1092" t="str">
        <f>IF(SUM(C33,G33,K33,O33,S33,W33,AA33,AF33)=0,"",SUM(C33,G33,K33,O33,S33,W33,AA33,AF33))</f>
        <v/>
      </c>
      <c r="AK33" s="1092" t="str">
        <f>IF(SUM(E33,I33,M33,Q33,U33,O33,AD33,AH33)=0,"",SUM(E33,I33,M33,Q33,U33,O33,AD33,AH33))</f>
        <v/>
      </c>
      <c r="AN33" s="1088"/>
    </row>
    <row r="34" spans="1:43" ht="21" customHeight="1">
      <c r="A34" s="1559" t="s">
        <v>1516</v>
      </c>
      <c r="B34" s="1560"/>
      <c r="C34" s="1560"/>
      <c r="D34" s="1545">
        <v>10</v>
      </c>
      <c r="E34" s="1545"/>
      <c r="F34" s="1545"/>
      <c r="G34" s="1545">
        <v>11</v>
      </c>
      <c r="H34" s="1545"/>
      <c r="I34" s="1545"/>
      <c r="J34" s="1545">
        <v>12</v>
      </c>
      <c r="K34" s="1545"/>
      <c r="L34" s="1545"/>
      <c r="M34" s="1545">
        <v>13</v>
      </c>
      <c r="N34" s="1545"/>
      <c r="O34" s="1545"/>
      <c r="P34" s="1545">
        <v>14</v>
      </c>
      <c r="Q34" s="1545"/>
      <c r="R34" s="1545"/>
      <c r="S34" s="1545">
        <v>15</v>
      </c>
      <c r="T34" s="1545"/>
      <c r="U34" s="1545"/>
      <c r="V34" s="1545">
        <v>16</v>
      </c>
      <c r="W34" s="1545"/>
      <c r="X34" s="1545"/>
      <c r="Y34" s="1545">
        <v>17</v>
      </c>
      <c r="Z34" s="1545"/>
      <c r="AA34" s="1545"/>
      <c r="AB34" s="1545">
        <v>18</v>
      </c>
      <c r="AC34" s="1545"/>
      <c r="AD34" s="1552"/>
      <c r="AE34" s="113"/>
      <c r="AF34" s="113"/>
      <c r="AG34" s="113"/>
      <c r="AH34" s="1541"/>
      <c r="AI34" s="1541"/>
      <c r="AQ34" s="1087"/>
    </row>
    <row r="35" spans="1:43" ht="21" customHeight="1" thickBot="1">
      <c r="A35" s="1561"/>
      <c r="B35" s="1562"/>
      <c r="C35" s="1562"/>
      <c r="D35" s="1553"/>
      <c r="E35" s="1553"/>
      <c r="F35" s="1553"/>
      <c r="G35" s="1553"/>
      <c r="H35" s="1553"/>
      <c r="I35" s="1553"/>
      <c r="J35" s="1553"/>
      <c r="K35" s="1553"/>
      <c r="L35" s="1553"/>
      <c r="M35" s="1553"/>
      <c r="N35" s="1553"/>
      <c r="O35" s="1553"/>
      <c r="P35" s="1553"/>
      <c r="Q35" s="1553"/>
      <c r="R35" s="1553"/>
      <c r="S35" s="1553"/>
      <c r="T35" s="1553"/>
      <c r="U35" s="1553"/>
      <c r="V35" s="1553"/>
      <c r="W35" s="1553"/>
      <c r="X35" s="1553"/>
      <c r="Y35" s="1553"/>
      <c r="Z35" s="1553"/>
      <c r="AA35" s="1553"/>
      <c r="AB35" s="1553"/>
      <c r="AC35" s="1553"/>
      <c r="AD35" s="1554"/>
      <c r="AF35" s="1075"/>
      <c r="AG35" s="1075"/>
      <c r="AH35" s="1075"/>
      <c r="AQ35" s="1087"/>
    </row>
    <row r="36" spans="1:43" ht="21" customHeight="1" thickTop="1">
      <c r="A36" s="1548" t="s">
        <v>482</v>
      </c>
      <c r="B36" s="1549"/>
      <c r="C36" s="1549"/>
      <c r="D36" s="1550" t="str">
        <f>IF(D39="","",0.005)</f>
        <v/>
      </c>
      <c r="E36" s="1551"/>
      <c r="F36" s="1095" t="s">
        <v>4</v>
      </c>
      <c r="G36" s="1550" t="str">
        <f>IF(G39="","",0.005)</f>
        <v/>
      </c>
      <c r="H36" s="1551"/>
      <c r="I36" s="1095" t="s">
        <v>4</v>
      </c>
      <c r="J36" s="1550" t="str">
        <f>IF(J39="","",0.005)</f>
        <v/>
      </c>
      <c r="K36" s="1551"/>
      <c r="L36" s="1095" t="s">
        <v>4</v>
      </c>
      <c r="M36" s="1550" t="str">
        <f>IF(M39="","",0.005)</f>
        <v/>
      </c>
      <c r="N36" s="1551"/>
      <c r="O36" s="1095" t="s">
        <v>4</v>
      </c>
      <c r="P36" s="1550" t="str">
        <f>IF(P39="","",0.005)</f>
        <v/>
      </c>
      <c r="Q36" s="1551"/>
      <c r="R36" s="1095" t="s">
        <v>4</v>
      </c>
      <c r="S36" s="1550" t="str">
        <f>IF(S39="","",0.005)</f>
        <v/>
      </c>
      <c r="T36" s="1551"/>
      <c r="U36" s="1095" t="s">
        <v>4</v>
      </c>
      <c r="V36" s="1550" t="str">
        <f>IF(V39="","",0.005)</f>
        <v/>
      </c>
      <c r="W36" s="1551"/>
      <c r="X36" s="1095" t="s">
        <v>4</v>
      </c>
      <c r="Y36" s="1550" t="str">
        <f>IF(Y39="","",0.005)</f>
        <v/>
      </c>
      <c r="Z36" s="1551"/>
      <c r="AA36" s="1095" t="s">
        <v>4</v>
      </c>
      <c r="AB36" s="1550" t="str">
        <f>IF(AB39="","",0.005)</f>
        <v/>
      </c>
      <c r="AC36" s="1551"/>
      <c r="AD36" s="1096" t="s">
        <v>4</v>
      </c>
      <c r="AF36" s="1075"/>
      <c r="AG36" s="1075"/>
      <c r="AH36" s="1075"/>
      <c r="AQ36" s="1087"/>
    </row>
    <row r="37" spans="1:43" ht="21" hidden="1" customHeight="1">
      <c r="A37" s="1544" t="s">
        <v>178</v>
      </c>
      <c r="B37" s="1545"/>
      <c r="C37" s="1545"/>
      <c r="D37" s="1539"/>
      <c r="E37" s="1539"/>
      <c r="F37" s="1539"/>
      <c r="G37" s="1547"/>
      <c r="H37" s="1547"/>
      <c r="I37" s="1547"/>
      <c r="J37" s="1539"/>
      <c r="K37" s="1539"/>
      <c r="L37" s="1539"/>
      <c r="M37" s="1539"/>
      <c r="N37" s="1539"/>
      <c r="O37" s="1539"/>
      <c r="P37" s="1539"/>
      <c r="Q37" s="1539"/>
      <c r="R37" s="1539"/>
      <c r="S37" s="1539"/>
      <c r="T37" s="1539"/>
      <c r="U37" s="1539"/>
      <c r="V37" s="1539"/>
      <c r="W37" s="1539"/>
      <c r="X37" s="1539"/>
      <c r="Y37" s="1539"/>
      <c r="Z37" s="1539"/>
      <c r="AA37" s="1539"/>
      <c r="AB37" s="1539"/>
      <c r="AC37" s="1539"/>
      <c r="AD37" s="1540"/>
      <c r="AE37" s="113"/>
      <c r="AF37" s="113"/>
      <c r="AG37" s="113"/>
      <c r="AH37" s="1075"/>
      <c r="AI37" s="1541"/>
      <c r="AJ37" s="1541"/>
      <c r="AK37" s="1541"/>
      <c r="AQ37" s="1087"/>
    </row>
    <row r="38" spans="1:43" ht="21" hidden="1" customHeight="1">
      <c r="A38" s="1544"/>
      <c r="B38" s="1545"/>
      <c r="C38" s="1545"/>
      <c r="D38" s="1539"/>
      <c r="E38" s="1539"/>
      <c r="F38" s="1539"/>
      <c r="G38" s="1547"/>
      <c r="H38" s="1547"/>
      <c r="I38" s="1547"/>
      <c r="J38" s="1539"/>
      <c r="K38" s="1539"/>
      <c r="L38" s="1539"/>
      <c r="M38" s="1539"/>
      <c r="N38" s="1539"/>
      <c r="O38" s="1539"/>
      <c r="P38" s="1539"/>
      <c r="Q38" s="1539"/>
      <c r="R38" s="1539"/>
      <c r="S38" s="1539"/>
      <c r="T38" s="1539"/>
      <c r="U38" s="1539"/>
      <c r="V38" s="1539"/>
      <c r="W38" s="1539"/>
      <c r="X38" s="1539"/>
      <c r="Y38" s="1539"/>
      <c r="Z38" s="1539"/>
      <c r="AA38" s="1539"/>
      <c r="AB38" s="1539"/>
      <c r="AC38" s="1539"/>
      <c r="AD38" s="1540"/>
      <c r="AF38" s="1075"/>
      <c r="AG38" s="1075"/>
      <c r="AH38" s="1075"/>
      <c r="AI38" s="1082"/>
      <c r="AJ38" s="1082"/>
      <c r="AK38" s="1082"/>
      <c r="AO38" s="1087"/>
    </row>
    <row r="39" spans="1:43" ht="21" customHeight="1">
      <c r="A39" s="1544" t="s">
        <v>1518</v>
      </c>
      <c r="B39" s="1545"/>
      <c r="C39" s="1081" t="s">
        <v>1530</v>
      </c>
      <c r="D39" s="1542"/>
      <c r="E39" s="1542"/>
      <c r="F39" s="1542"/>
      <c r="G39" s="1542"/>
      <c r="H39" s="1542"/>
      <c r="I39" s="1542"/>
      <c r="J39" s="1542"/>
      <c r="K39" s="1542"/>
      <c r="L39" s="1542"/>
      <c r="M39" s="1542"/>
      <c r="N39" s="1542"/>
      <c r="O39" s="1542"/>
      <c r="P39" s="1542"/>
      <c r="Q39" s="1542"/>
      <c r="R39" s="1542"/>
      <c r="S39" s="1542"/>
      <c r="T39" s="1542"/>
      <c r="U39" s="1542"/>
      <c r="V39" s="1542"/>
      <c r="W39" s="1542"/>
      <c r="X39" s="1542"/>
      <c r="Y39" s="1542"/>
      <c r="Z39" s="1542"/>
      <c r="AA39" s="1542"/>
      <c r="AB39" s="1542"/>
      <c r="AC39" s="1542"/>
      <c r="AD39" s="1543"/>
      <c r="AO39" s="1087"/>
    </row>
    <row r="40" spans="1:43" s="1087" customFormat="1" ht="21" customHeight="1">
      <c r="A40" s="1544"/>
      <c r="B40" s="1545"/>
      <c r="C40" s="1081" t="s">
        <v>1531</v>
      </c>
      <c r="D40" s="1542"/>
      <c r="E40" s="1542"/>
      <c r="F40" s="1542"/>
      <c r="G40" s="1542"/>
      <c r="H40" s="1542"/>
      <c r="I40" s="1542"/>
      <c r="J40" s="1542"/>
      <c r="K40" s="1542"/>
      <c r="L40" s="1542"/>
      <c r="M40" s="1542"/>
      <c r="N40" s="1542"/>
      <c r="O40" s="1542"/>
      <c r="P40" s="1542"/>
      <c r="Q40" s="1542"/>
      <c r="R40" s="1542"/>
      <c r="S40" s="1542"/>
      <c r="T40" s="1542"/>
      <c r="U40" s="1542"/>
      <c r="V40" s="1542"/>
      <c r="W40" s="1542"/>
      <c r="X40" s="1542"/>
      <c r="Y40" s="1542"/>
      <c r="Z40" s="1542"/>
      <c r="AA40" s="1542"/>
      <c r="AB40" s="1542"/>
      <c r="AC40" s="1542"/>
      <c r="AD40" s="1543"/>
      <c r="AE40" s="1083"/>
      <c r="AF40" s="1083"/>
      <c r="AG40" s="1083"/>
      <c r="AH40" s="1083"/>
      <c r="AI40" s="1083"/>
      <c r="AJ40" s="1083"/>
      <c r="AK40" s="1083"/>
      <c r="AN40" s="1088"/>
    </row>
    <row r="41" spans="1:43" s="1087" customFormat="1" ht="21" customHeight="1">
      <c r="A41" s="1532" t="s">
        <v>1521</v>
      </c>
      <c r="B41" s="1535" t="s">
        <v>1511</v>
      </c>
      <c r="C41" s="1536"/>
      <c r="D41" s="1527"/>
      <c r="E41" s="1528"/>
      <c r="F41" s="1529"/>
      <c r="G41" s="1527"/>
      <c r="H41" s="1528"/>
      <c r="I41" s="1529"/>
      <c r="J41" s="1527"/>
      <c r="K41" s="1528"/>
      <c r="L41" s="1529"/>
      <c r="M41" s="1527"/>
      <c r="N41" s="1528"/>
      <c r="O41" s="1529"/>
      <c r="P41" s="1527"/>
      <c r="Q41" s="1528"/>
      <c r="R41" s="1529"/>
      <c r="S41" s="1527"/>
      <c r="T41" s="1528"/>
      <c r="U41" s="1529"/>
      <c r="V41" s="1527"/>
      <c r="W41" s="1528"/>
      <c r="X41" s="1529"/>
      <c r="Y41" s="1527"/>
      <c r="Z41" s="1528"/>
      <c r="AA41" s="1529"/>
      <c r="AB41" s="1527"/>
      <c r="AC41" s="1528"/>
      <c r="AD41" s="1530"/>
      <c r="AE41" s="113"/>
      <c r="AF41" s="113"/>
      <c r="AG41" s="113"/>
      <c r="AH41" s="113"/>
      <c r="AI41" s="113"/>
      <c r="AJ41" s="113"/>
      <c r="AK41" s="113"/>
      <c r="AN41" s="1088"/>
    </row>
    <row r="42" spans="1:43" s="1087" customFormat="1" ht="21" customHeight="1">
      <c r="A42" s="1533"/>
      <c r="B42" s="1535" t="s">
        <v>1522</v>
      </c>
      <c r="C42" s="1536"/>
      <c r="D42" s="1527"/>
      <c r="E42" s="1528"/>
      <c r="F42" s="1529"/>
      <c r="G42" s="1527"/>
      <c r="H42" s="1528"/>
      <c r="I42" s="1529"/>
      <c r="J42" s="1527"/>
      <c r="K42" s="1528"/>
      <c r="L42" s="1529"/>
      <c r="M42" s="1527"/>
      <c r="N42" s="1528"/>
      <c r="O42" s="1529"/>
      <c r="P42" s="1527"/>
      <c r="Q42" s="1528"/>
      <c r="R42" s="1529"/>
      <c r="S42" s="1527"/>
      <c r="T42" s="1528"/>
      <c r="U42" s="1529"/>
      <c r="V42" s="1527"/>
      <c r="W42" s="1528"/>
      <c r="X42" s="1529"/>
      <c r="Y42" s="1527"/>
      <c r="Z42" s="1528"/>
      <c r="AA42" s="1529"/>
      <c r="AB42" s="1527"/>
      <c r="AC42" s="1528"/>
      <c r="AD42" s="1530"/>
      <c r="AE42" s="113"/>
      <c r="AF42" s="113"/>
      <c r="AG42" s="113"/>
      <c r="AH42" s="113"/>
      <c r="AI42" s="113"/>
      <c r="AJ42" s="113"/>
      <c r="AK42" s="113"/>
      <c r="AN42" s="1088"/>
    </row>
    <row r="43" spans="1:43" s="1087" customFormat="1" ht="21" customHeight="1">
      <c r="A43" s="1533"/>
      <c r="B43" s="1535" t="s">
        <v>1513</v>
      </c>
      <c r="C43" s="1536"/>
      <c r="D43" s="1527"/>
      <c r="E43" s="1528"/>
      <c r="F43" s="1529"/>
      <c r="G43" s="1527"/>
      <c r="H43" s="1528"/>
      <c r="I43" s="1529"/>
      <c r="J43" s="1527"/>
      <c r="K43" s="1528"/>
      <c r="L43" s="1529"/>
      <c r="M43" s="1527"/>
      <c r="N43" s="1528"/>
      <c r="O43" s="1529"/>
      <c r="P43" s="1527"/>
      <c r="Q43" s="1528"/>
      <c r="R43" s="1529"/>
      <c r="S43" s="1527"/>
      <c r="T43" s="1528"/>
      <c r="U43" s="1529"/>
      <c r="V43" s="1527"/>
      <c r="W43" s="1528"/>
      <c r="X43" s="1529"/>
      <c r="Y43" s="1527"/>
      <c r="Z43" s="1528"/>
      <c r="AA43" s="1529"/>
      <c r="AB43" s="1527"/>
      <c r="AC43" s="1528"/>
      <c r="AD43" s="1530"/>
      <c r="AE43" s="113"/>
      <c r="AF43" s="113"/>
      <c r="AG43" s="113"/>
      <c r="AH43" s="113"/>
      <c r="AI43" s="113"/>
      <c r="AJ43" s="113"/>
      <c r="AK43" s="113"/>
      <c r="AN43" s="1088"/>
    </row>
    <row r="44" spans="1:43" s="1087" customFormat="1" ht="21" customHeight="1" thickBot="1">
      <c r="A44" s="1534"/>
      <c r="B44" s="1537" t="s">
        <v>1463</v>
      </c>
      <c r="C44" s="1538"/>
      <c r="D44" s="1524">
        <f>SUM(D41:F43)</f>
        <v>0</v>
      </c>
      <c r="E44" s="1525"/>
      <c r="F44" s="1531"/>
      <c r="G44" s="1524">
        <f>SUM(G41:I43)</f>
        <v>0</v>
      </c>
      <c r="H44" s="1525"/>
      <c r="I44" s="1531"/>
      <c r="J44" s="1524">
        <f>SUM(J41:L43)</f>
        <v>0</v>
      </c>
      <c r="K44" s="1525"/>
      <c r="L44" s="1531"/>
      <c r="M44" s="1524">
        <f>SUM(M41:O43)</f>
        <v>0</v>
      </c>
      <c r="N44" s="1525"/>
      <c r="O44" s="1531"/>
      <c r="P44" s="1524">
        <f>SUM(P41:R43)</f>
        <v>0</v>
      </c>
      <c r="Q44" s="1525"/>
      <c r="R44" s="1531"/>
      <c r="S44" s="1524">
        <f>SUM(S41:U43)</f>
        <v>0</v>
      </c>
      <c r="T44" s="1525"/>
      <c r="U44" s="1531"/>
      <c r="V44" s="1524">
        <f>SUM(V41:X43)</f>
        <v>0</v>
      </c>
      <c r="W44" s="1525"/>
      <c r="X44" s="1531"/>
      <c r="Y44" s="1524">
        <f>SUM(Y41:AA43)</f>
        <v>0</v>
      </c>
      <c r="Z44" s="1525"/>
      <c r="AA44" s="1531"/>
      <c r="AB44" s="1524">
        <f>SUM(AB41:AD43)</f>
        <v>0</v>
      </c>
      <c r="AC44" s="1525"/>
      <c r="AD44" s="1526"/>
      <c r="AE44" s="1090"/>
      <c r="AF44" s="1091"/>
      <c r="AG44" s="1090"/>
      <c r="AH44" s="1090"/>
      <c r="AI44" s="1090"/>
      <c r="AJ44" s="1091"/>
      <c r="AK44" s="1090"/>
      <c r="AN44" s="1088"/>
    </row>
    <row r="45" spans="1:43" s="1087" customFormat="1" ht="18" customHeight="1">
      <c r="AN45" s="1088"/>
    </row>
    <row r="46" spans="1:43" s="1087" customFormat="1" ht="18" customHeight="1">
      <c r="AN46" s="1088"/>
    </row>
    <row r="47" spans="1:43" s="1087" customFormat="1" ht="18" customHeight="1">
      <c r="AN47" s="1088"/>
    </row>
    <row r="48" spans="1:43" s="1087" customFormat="1" ht="18" customHeight="1">
      <c r="AN48" s="1088"/>
    </row>
    <row r="49" spans="40:40" s="1087" customFormat="1" ht="18" customHeight="1">
      <c r="AN49" s="1088"/>
    </row>
    <row r="50" spans="40:40" s="1087" customFormat="1" ht="18" customHeight="1">
      <c r="AN50" s="1088"/>
    </row>
    <row r="51" spans="40:40" s="1087" customFormat="1" ht="18" customHeight="1">
      <c r="AN51" s="1088"/>
    </row>
    <row r="52" spans="40:40" s="1087" customFormat="1" ht="18" customHeight="1">
      <c r="AN52" s="1088"/>
    </row>
    <row r="53" spans="40:40" s="1087" customFormat="1" ht="18" customHeight="1">
      <c r="AN53" s="1088"/>
    </row>
    <row r="54" spans="40:40" s="1087" customFormat="1" ht="18" customHeight="1">
      <c r="AN54" s="1088"/>
    </row>
    <row r="55" spans="40:40" s="1087" customFormat="1" ht="18" customHeight="1">
      <c r="AN55" s="1088"/>
    </row>
    <row r="56" spans="40:40" s="1087" customFormat="1" ht="18" customHeight="1">
      <c r="AN56" s="1088"/>
    </row>
    <row r="57" spans="40:40" s="1087" customFormat="1" ht="18" customHeight="1">
      <c r="AN57" s="1088"/>
    </row>
    <row r="58" spans="40:40" s="1087" customFormat="1" ht="18" customHeight="1">
      <c r="AN58" s="1088"/>
    </row>
    <row r="59" spans="40:40" s="1087" customFormat="1" ht="18" customHeight="1">
      <c r="AN59" s="1088"/>
    </row>
    <row r="60" spans="40:40" s="1087" customFormat="1" ht="18" customHeight="1">
      <c r="AN60" s="1088"/>
    </row>
    <row r="61" spans="40:40" s="1087" customFormat="1" ht="18" customHeight="1">
      <c r="AN61" s="1088"/>
    </row>
    <row r="62" spans="40:40" s="1087" customFormat="1" ht="18" customHeight="1">
      <c r="AN62" s="1088"/>
    </row>
    <row r="63" spans="40:40" s="1087" customFormat="1" ht="18" customHeight="1">
      <c r="AN63" s="1088"/>
    </row>
    <row r="64" spans="40:40" s="1087" customFormat="1" ht="18" customHeight="1">
      <c r="AN64" s="1088"/>
    </row>
    <row r="65" spans="40:40" s="1087" customFormat="1" ht="18" customHeight="1">
      <c r="AN65" s="1088"/>
    </row>
    <row r="66" spans="40:40" s="1087" customFormat="1" ht="18" customHeight="1">
      <c r="AN66" s="1088"/>
    </row>
    <row r="67" spans="40:40" s="1087" customFormat="1" ht="18" customHeight="1">
      <c r="AN67" s="1088"/>
    </row>
    <row r="68" spans="40:40" s="1087" customFormat="1" ht="18" customHeight="1">
      <c r="AN68" s="1088"/>
    </row>
    <row r="69" spans="40:40" s="1087" customFormat="1" ht="18" customHeight="1">
      <c r="AN69" s="1088"/>
    </row>
    <row r="70" spans="40:40" s="1087" customFormat="1" ht="18" customHeight="1">
      <c r="AN70" s="1088"/>
    </row>
    <row r="71" spans="40:40" s="1087" customFormat="1" ht="18" customHeight="1">
      <c r="AN71" s="1088"/>
    </row>
    <row r="72" spans="40:40" s="1087" customFormat="1" ht="18" customHeight="1">
      <c r="AN72" s="1088"/>
    </row>
    <row r="73" spans="40:40" s="1087" customFormat="1" ht="18" customHeight="1">
      <c r="AN73" s="1088"/>
    </row>
    <row r="74" spans="40:40" s="1087" customFormat="1" ht="18" customHeight="1">
      <c r="AN74" s="1088"/>
    </row>
    <row r="75" spans="40:40" s="1087" customFormat="1" ht="18" customHeight="1">
      <c r="AN75" s="1088"/>
    </row>
    <row r="76" spans="40:40" s="1087" customFormat="1" ht="18" customHeight="1">
      <c r="AN76" s="1088"/>
    </row>
    <row r="77" spans="40:40" s="1087" customFormat="1" ht="18" customHeight="1">
      <c r="AN77" s="1088"/>
    </row>
    <row r="78" spans="40:40" s="1087" customFormat="1" ht="18" customHeight="1">
      <c r="AN78" s="1088"/>
    </row>
    <row r="79" spans="40:40" s="1087" customFormat="1" ht="18" customHeight="1">
      <c r="AN79" s="1088"/>
    </row>
    <row r="80" spans="40:40" s="1087" customFormat="1" ht="18" customHeight="1">
      <c r="AN80" s="1088"/>
    </row>
    <row r="81" spans="40:40" s="1087" customFormat="1" ht="18" customHeight="1">
      <c r="AN81" s="1088"/>
    </row>
    <row r="82" spans="40:40" s="1087" customFormat="1" ht="18" customHeight="1">
      <c r="AN82" s="1088"/>
    </row>
    <row r="83" spans="40:40" s="1087" customFormat="1" ht="18" customHeight="1">
      <c r="AN83" s="1088"/>
    </row>
    <row r="84" spans="40:40" s="1087" customFormat="1" ht="18" customHeight="1">
      <c r="AN84" s="1088"/>
    </row>
    <row r="85" spans="40:40" s="1087" customFormat="1" ht="18" customHeight="1">
      <c r="AN85" s="1088"/>
    </row>
    <row r="86" spans="40:40" s="1087" customFormat="1" ht="18" customHeight="1">
      <c r="AN86" s="1088"/>
    </row>
    <row r="87" spans="40:40" s="1087" customFormat="1" ht="18" customHeight="1">
      <c r="AN87" s="1088"/>
    </row>
    <row r="88" spans="40:40" s="1087" customFormat="1" ht="18" customHeight="1">
      <c r="AN88" s="1088"/>
    </row>
    <row r="89" spans="40:40" s="1087" customFormat="1" ht="18" customHeight="1">
      <c r="AN89" s="1088"/>
    </row>
    <row r="90" spans="40:40" s="1087" customFormat="1" ht="18" customHeight="1">
      <c r="AN90" s="1088"/>
    </row>
    <row r="91" spans="40:40" s="1087" customFormat="1" ht="18" customHeight="1">
      <c r="AN91" s="1088"/>
    </row>
    <row r="92" spans="40:40" s="1087" customFormat="1" ht="18" customHeight="1">
      <c r="AN92" s="1088"/>
    </row>
    <row r="93" spans="40:40" s="1087" customFormat="1" ht="18" customHeight="1">
      <c r="AN93" s="1088"/>
    </row>
    <row r="94" spans="40:40" s="1087" customFormat="1" ht="18" customHeight="1">
      <c r="AN94" s="1088"/>
    </row>
    <row r="95" spans="40:40" s="1087" customFormat="1" ht="18" customHeight="1">
      <c r="AN95" s="1088"/>
    </row>
    <row r="96" spans="40:40" s="1087" customFormat="1" ht="18" customHeight="1">
      <c r="AN96" s="1088"/>
    </row>
    <row r="97" spans="40:40" s="1087" customFormat="1" ht="18" customHeight="1">
      <c r="AN97" s="1088"/>
    </row>
    <row r="98" spans="40:40" s="1087" customFormat="1" ht="18" customHeight="1">
      <c r="AN98" s="1088"/>
    </row>
    <row r="99" spans="40:40" s="1087" customFormat="1" ht="18" customHeight="1">
      <c r="AN99" s="1088"/>
    </row>
    <row r="100" spans="40:40" s="1087" customFormat="1" ht="18" customHeight="1">
      <c r="AN100" s="1088"/>
    </row>
    <row r="101" spans="40:40" s="1087" customFormat="1" ht="18" customHeight="1">
      <c r="AN101" s="1088"/>
    </row>
    <row r="102" spans="40:40" s="1087" customFormat="1" ht="18" customHeight="1">
      <c r="AN102" s="1088"/>
    </row>
    <row r="103" spans="40:40" s="1087" customFormat="1" ht="18" customHeight="1">
      <c r="AN103" s="1088"/>
    </row>
    <row r="104" spans="40:40" s="1087" customFormat="1" ht="18" customHeight="1">
      <c r="AN104" s="1088"/>
    </row>
    <row r="105" spans="40:40" s="1087" customFormat="1" ht="18" customHeight="1">
      <c r="AN105" s="1088"/>
    </row>
    <row r="106" spans="40:40" s="1087" customFormat="1" ht="18" customHeight="1">
      <c r="AN106" s="1088"/>
    </row>
    <row r="107" spans="40:40" s="1087" customFormat="1" ht="18" customHeight="1">
      <c r="AN107" s="1088"/>
    </row>
    <row r="108" spans="40:40" s="1087" customFormat="1" ht="18" customHeight="1">
      <c r="AN108" s="1088"/>
    </row>
    <row r="109" spans="40:40" s="1087" customFormat="1" ht="18" customHeight="1">
      <c r="AN109" s="1088"/>
    </row>
    <row r="110" spans="40:40" s="1087" customFormat="1" ht="18" customHeight="1">
      <c r="AN110" s="1088"/>
    </row>
    <row r="111" spans="40:40" s="1087" customFormat="1" ht="18" customHeight="1">
      <c r="AN111" s="1088"/>
    </row>
    <row r="112" spans="40:40" s="1087" customFormat="1" ht="18" customHeight="1">
      <c r="AN112" s="1088"/>
    </row>
    <row r="113" spans="40:40" s="1087" customFormat="1" ht="18" customHeight="1">
      <c r="AN113" s="1088"/>
    </row>
    <row r="114" spans="40:40" s="1087" customFormat="1" ht="18" customHeight="1">
      <c r="AN114" s="1088"/>
    </row>
    <row r="115" spans="40:40" s="1087" customFormat="1" ht="18" customHeight="1">
      <c r="AN115" s="1088"/>
    </row>
    <row r="116" spans="40:40" s="1087" customFormat="1" ht="18" customHeight="1">
      <c r="AN116" s="1088"/>
    </row>
    <row r="117" spans="40:40" s="1087" customFormat="1" ht="18" customHeight="1">
      <c r="AN117" s="1088"/>
    </row>
    <row r="118" spans="40:40" s="1087" customFormat="1" ht="18" customHeight="1">
      <c r="AN118" s="1088"/>
    </row>
    <row r="119" spans="40:40" s="1087" customFormat="1" ht="18" customHeight="1">
      <c r="AN119" s="1088"/>
    </row>
    <row r="120" spans="40:40" s="1087" customFormat="1" ht="18" customHeight="1">
      <c r="AN120" s="1088"/>
    </row>
    <row r="121" spans="40:40" s="1087" customFormat="1" ht="18" customHeight="1">
      <c r="AN121" s="1088"/>
    </row>
    <row r="122" spans="40:40" s="1087" customFormat="1" ht="18" customHeight="1">
      <c r="AN122" s="1088"/>
    </row>
    <row r="123" spans="40:40" s="1087" customFormat="1" ht="18" customHeight="1">
      <c r="AN123" s="1088"/>
    </row>
    <row r="124" spans="40:40" s="1087" customFormat="1" ht="18" customHeight="1">
      <c r="AN124" s="1088"/>
    </row>
    <row r="125" spans="40:40" s="1087" customFormat="1" ht="18" customHeight="1">
      <c r="AN125" s="1088"/>
    </row>
    <row r="126" spans="40:40" s="1087" customFormat="1" ht="18" customHeight="1">
      <c r="AN126" s="1088"/>
    </row>
    <row r="127" spans="40:40" s="1087" customFormat="1" ht="18" customHeight="1">
      <c r="AN127" s="1088"/>
    </row>
    <row r="128" spans="40:40" s="1087" customFormat="1" ht="18" customHeight="1">
      <c r="AN128" s="1088"/>
    </row>
    <row r="129" spans="40:40" s="1087" customFormat="1" ht="18" customHeight="1">
      <c r="AN129" s="1088"/>
    </row>
    <row r="130" spans="40:40" s="1087" customFormat="1" ht="18" customHeight="1">
      <c r="AN130" s="1088"/>
    </row>
    <row r="131" spans="40:40" s="1087" customFormat="1" ht="18" customHeight="1">
      <c r="AN131" s="1088"/>
    </row>
    <row r="132" spans="40:40" s="1087" customFormat="1" ht="18" customHeight="1">
      <c r="AN132" s="1088"/>
    </row>
    <row r="133" spans="40:40" s="1087" customFormat="1" ht="18" customHeight="1">
      <c r="AN133" s="1088"/>
    </row>
    <row r="134" spans="40:40" s="1087" customFormat="1" ht="18" customHeight="1">
      <c r="AN134" s="1088"/>
    </row>
    <row r="135" spans="40:40" s="1087" customFormat="1" ht="18" customHeight="1">
      <c r="AN135" s="1088"/>
    </row>
    <row r="136" spans="40:40" s="1087" customFormat="1" ht="18" customHeight="1">
      <c r="AN136" s="1088"/>
    </row>
    <row r="137" spans="40:40" s="1087" customFormat="1" ht="18" customHeight="1">
      <c r="AN137" s="1088"/>
    </row>
    <row r="138" spans="40:40" s="1087" customFormat="1" ht="18" customHeight="1">
      <c r="AN138" s="1088"/>
    </row>
    <row r="139" spans="40:40" s="1087" customFormat="1" ht="18" customHeight="1">
      <c r="AN139" s="1088"/>
    </row>
    <row r="140" spans="40:40" s="1087" customFormat="1" ht="18" customHeight="1">
      <c r="AN140" s="1088"/>
    </row>
    <row r="141" spans="40:40" s="1087" customFormat="1" ht="18" customHeight="1">
      <c r="AN141" s="1088"/>
    </row>
    <row r="142" spans="40:40" s="1087" customFormat="1" ht="18" customHeight="1">
      <c r="AN142" s="1088"/>
    </row>
    <row r="143" spans="40:40" s="1087" customFormat="1" ht="18" customHeight="1">
      <c r="AN143" s="1088"/>
    </row>
    <row r="144" spans="40:40" s="1087" customFormat="1" ht="18" customHeight="1">
      <c r="AN144" s="1088"/>
    </row>
    <row r="145" spans="40:40" s="1087" customFormat="1" ht="18" customHeight="1">
      <c r="AN145" s="1088"/>
    </row>
    <row r="146" spans="40:40" s="1087" customFormat="1" ht="18" customHeight="1">
      <c r="AN146" s="1088"/>
    </row>
    <row r="147" spans="40:40" s="1087" customFormat="1" ht="18" customHeight="1">
      <c r="AN147" s="1088"/>
    </row>
    <row r="148" spans="40:40" s="1087" customFormat="1" ht="18" customHeight="1">
      <c r="AN148" s="1088"/>
    </row>
    <row r="149" spans="40:40" s="1087" customFormat="1" ht="18" customHeight="1">
      <c r="AN149" s="1088"/>
    </row>
    <row r="150" spans="40:40" s="1087" customFormat="1" ht="18" customHeight="1">
      <c r="AN150" s="1088"/>
    </row>
    <row r="151" spans="40:40" s="1087" customFormat="1" ht="18" customHeight="1">
      <c r="AN151" s="1088"/>
    </row>
    <row r="152" spans="40:40" s="1087" customFormat="1" ht="18" customHeight="1">
      <c r="AN152" s="1088"/>
    </row>
    <row r="153" spans="40:40" s="1087" customFormat="1" ht="18" customHeight="1">
      <c r="AN153" s="1088"/>
    </row>
    <row r="154" spans="40:40" s="1087" customFormat="1" ht="18" customHeight="1">
      <c r="AN154" s="1088"/>
    </row>
    <row r="155" spans="40:40" s="1087" customFormat="1" ht="18" customHeight="1">
      <c r="AN155" s="1088"/>
    </row>
    <row r="156" spans="40:40" s="1087" customFormat="1" ht="18" customHeight="1">
      <c r="AN156" s="1088"/>
    </row>
    <row r="157" spans="40:40" s="1087" customFormat="1" ht="18" customHeight="1">
      <c r="AN157" s="1088"/>
    </row>
    <row r="158" spans="40:40" s="1087" customFormat="1" ht="18" customHeight="1">
      <c r="AN158" s="1088"/>
    </row>
    <row r="159" spans="40:40" s="1087" customFormat="1" ht="18" customHeight="1">
      <c r="AN159" s="1088"/>
    </row>
    <row r="160" spans="40:40" s="1087" customFormat="1" ht="18" customHeight="1">
      <c r="AN160" s="1088"/>
    </row>
    <row r="161" spans="40:40" s="1087" customFormat="1" ht="18" customHeight="1">
      <c r="AN161" s="1088"/>
    </row>
    <row r="162" spans="40:40" s="1087" customFormat="1" ht="18" customHeight="1">
      <c r="AN162" s="1088"/>
    </row>
    <row r="163" spans="40:40" s="1087" customFormat="1" ht="18" customHeight="1">
      <c r="AN163" s="1088"/>
    </row>
    <row r="164" spans="40:40" s="1087" customFormat="1" ht="18" customHeight="1">
      <c r="AN164" s="1088"/>
    </row>
    <row r="165" spans="40:40" s="1087" customFormat="1" ht="18" customHeight="1">
      <c r="AN165" s="1088"/>
    </row>
    <row r="166" spans="40:40" s="1087" customFormat="1" ht="18" customHeight="1">
      <c r="AN166" s="1088"/>
    </row>
    <row r="167" spans="40:40" s="1087" customFormat="1" ht="18" customHeight="1">
      <c r="AN167" s="1088"/>
    </row>
    <row r="168" spans="40:40" s="1087" customFormat="1" ht="18" customHeight="1">
      <c r="AN168" s="1088"/>
    </row>
    <row r="169" spans="40:40" s="1087" customFormat="1" ht="18" customHeight="1">
      <c r="AN169" s="1088"/>
    </row>
    <row r="170" spans="40:40" s="1087" customFormat="1" ht="18" customHeight="1">
      <c r="AN170" s="1088"/>
    </row>
    <row r="171" spans="40:40" s="1087" customFormat="1" ht="18" customHeight="1">
      <c r="AN171" s="1088"/>
    </row>
    <row r="172" spans="40:40" s="1087" customFormat="1" ht="18" customHeight="1">
      <c r="AN172" s="1088"/>
    </row>
    <row r="173" spans="40:40" s="1087" customFormat="1" ht="18" customHeight="1">
      <c r="AN173" s="1088"/>
    </row>
    <row r="174" spans="40:40" s="1087" customFormat="1" ht="18" customHeight="1">
      <c r="AN174" s="1088"/>
    </row>
    <row r="175" spans="40:40" s="1087" customFormat="1" ht="18" customHeight="1">
      <c r="AN175" s="1088"/>
    </row>
    <row r="176" spans="40:40" s="1087" customFormat="1" ht="18" customHeight="1">
      <c r="AN176" s="1088"/>
    </row>
    <row r="177" spans="40:40" s="1087" customFormat="1" ht="18" customHeight="1">
      <c r="AN177" s="1088"/>
    </row>
    <row r="178" spans="40:40" s="1087" customFormat="1" ht="18" customHeight="1">
      <c r="AN178" s="1088"/>
    </row>
    <row r="179" spans="40:40" s="1087" customFormat="1" ht="18" customHeight="1">
      <c r="AN179" s="1088"/>
    </row>
    <row r="180" spans="40:40" s="1087" customFormat="1" ht="18" customHeight="1">
      <c r="AN180" s="1088"/>
    </row>
    <row r="181" spans="40:40" s="1087" customFormat="1" ht="18" customHeight="1">
      <c r="AN181" s="1088"/>
    </row>
    <row r="182" spans="40:40" s="1087" customFormat="1" ht="18" customHeight="1">
      <c r="AN182" s="1088"/>
    </row>
    <row r="183" spans="40:40" s="1087" customFormat="1" ht="18" customHeight="1">
      <c r="AN183" s="1088"/>
    </row>
    <row r="184" spans="40:40" s="1087" customFormat="1" ht="18" customHeight="1">
      <c r="AN184" s="1088"/>
    </row>
    <row r="185" spans="40:40" s="1087" customFormat="1" ht="18" customHeight="1">
      <c r="AN185" s="1088"/>
    </row>
    <row r="186" spans="40:40" s="1087" customFormat="1" ht="18" customHeight="1">
      <c r="AN186" s="1088"/>
    </row>
    <row r="187" spans="40:40" s="1087" customFormat="1" ht="18" customHeight="1">
      <c r="AN187" s="1088"/>
    </row>
    <row r="188" spans="40:40" s="1087" customFormat="1" ht="18" customHeight="1">
      <c r="AN188" s="1088"/>
    </row>
    <row r="189" spans="40:40" s="1087" customFormat="1" ht="18" customHeight="1">
      <c r="AN189" s="1088"/>
    </row>
    <row r="190" spans="40:40" s="1087" customFormat="1" ht="18" customHeight="1">
      <c r="AN190" s="1088"/>
    </row>
    <row r="191" spans="40:40" s="1087" customFormat="1" ht="18" customHeight="1">
      <c r="AN191" s="1088"/>
    </row>
    <row r="192" spans="40:40" s="1087" customFormat="1" ht="18" customHeight="1">
      <c r="AN192" s="1088"/>
    </row>
    <row r="193" spans="40:40" s="1087" customFormat="1" ht="18" customHeight="1">
      <c r="AN193" s="1088"/>
    </row>
    <row r="194" spans="40:40" s="1087" customFormat="1" ht="18" customHeight="1">
      <c r="AN194" s="1088"/>
    </row>
    <row r="195" spans="40:40" s="1087" customFormat="1" ht="18" customHeight="1">
      <c r="AN195" s="1088"/>
    </row>
    <row r="196" spans="40:40" s="1087" customFormat="1" ht="18" customHeight="1">
      <c r="AN196" s="1088"/>
    </row>
    <row r="197" spans="40:40" s="1087" customFormat="1" ht="18" customHeight="1">
      <c r="AN197" s="1088"/>
    </row>
    <row r="198" spans="40:40" s="1087" customFormat="1" ht="18" customHeight="1">
      <c r="AN198" s="1088"/>
    </row>
    <row r="199" spans="40:40" s="1087" customFormat="1" ht="18" customHeight="1">
      <c r="AN199" s="1088"/>
    </row>
    <row r="200" spans="40:40" s="1087" customFormat="1" ht="18" customHeight="1">
      <c r="AN200" s="1088"/>
    </row>
    <row r="201" spans="40:40" s="1087" customFormat="1" ht="18" customHeight="1">
      <c r="AN201" s="1088"/>
    </row>
    <row r="202" spans="40:40" s="1087" customFormat="1" ht="18" customHeight="1">
      <c r="AN202" s="1088"/>
    </row>
    <row r="203" spans="40:40" s="1087" customFormat="1" ht="18" customHeight="1">
      <c r="AN203" s="1088"/>
    </row>
    <row r="204" spans="40:40" s="1087" customFormat="1" ht="18" customHeight="1">
      <c r="AN204" s="1088"/>
    </row>
    <row r="205" spans="40:40" s="1087" customFormat="1" ht="18" customHeight="1">
      <c r="AN205" s="1088"/>
    </row>
    <row r="206" spans="40:40" s="1087" customFormat="1" ht="18" customHeight="1">
      <c r="AN206" s="1088"/>
    </row>
    <row r="207" spans="40:40" s="1087" customFormat="1" ht="18" customHeight="1">
      <c r="AN207" s="1088"/>
    </row>
    <row r="208" spans="40:40" s="1087" customFormat="1" ht="18" customHeight="1">
      <c r="AN208" s="1088"/>
    </row>
    <row r="209" spans="40:40" s="1087" customFormat="1" ht="18" customHeight="1">
      <c r="AN209" s="1088"/>
    </row>
    <row r="210" spans="40:40" s="1087" customFormat="1" ht="18" customHeight="1">
      <c r="AN210" s="1088"/>
    </row>
    <row r="211" spans="40:40" s="1087" customFormat="1" ht="18" customHeight="1">
      <c r="AN211" s="1088"/>
    </row>
    <row r="212" spans="40:40" s="1087" customFormat="1" ht="18" customHeight="1">
      <c r="AN212" s="1088"/>
    </row>
    <row r="213" spans="40:40" s="1087" customFormat="1" ht="18" customHeight="1">
      <c r="AN213" s="1088"/>
    </row>
    <row r="214" spans="40:40" s="1087" customFormat="1" ht="12">
      <c r="AN214" s="1088"/>
    </row>
    <row r="215" spans="40:40" s="1087" customFormat="1" ht="12">
      <c r="AN215" s="1088"/>
    </row>
    <row r="216" spans="40:40" s="1087" customFormat="1" ht="12">
      <c r="AN216" s="1088"/>
    </row>
    <row r="217" spans="40:40" s="1087" customFormat="1" ht="12">
      <c r="AN217" s="1088"/>
    </row>
    <row r="218" spans="40:40" s="1087" customFormat="1" ht="12">
      <c r="AN218" s="1088"/>
    </row>
    <row r="219" spans="40:40" s="1087" customFormat="1" ht="12">
      <c r="AN219" s="1088"/>
    </row>
    <row r="220" spans="40:40" s="1087" customFormat="1" ht="12">
      <c r="AN220" s="1088"/>
    </row>
    <row r="221" spans="40:40" s="1087" customFormat="1" ht="12">
      <c r="AN221" s="1088"/>
    </row>
    <row r="222" spans="40:40" s="1087" customFormat="1" ht="12">
      <c r="AN222" s="1088"/>
    </row>
    <row r="223" spans="40:40" s="1087" customFormat="1" ht="12">
      <c r="AN223" s="1088"/>
    </row>
    <row r="224" spans="40:40" s="1087" customFormat="1" ht="12">
      <c r="AN224" s="1088"/>
    </row>
    <row r="225" spans="40:40" s="1087" customFormat="1" ht="12">
      <c r="AN225" s="1088"/>
    </row>
    <row r="226" spans="40:40" s="1087" customFormat="1" ht="12">
      <c r="AN226" s="1088"/>
    </row>
    <row r="227" spans="40:40" s="1087" customFormat="1" ht="12">
      <c r="AN227" s="1088"/>
    </row>
    <row r="228" spans="40:40" s="1087" customFormat="1" ht="12">
      <c r="AN228" s="1088"/>
    </row>
    <row r="229" spans="40:40" s="1087" customFormat="1" ht="12">
      <c r="AN229" s="1088"/>
    </row>
    <row r="230" spans="40:40" s="1087" customFormat="1" ht="12">
      <c r="AN230" s="1088"/>
    </row>
    <row r="231" spans="40:40" s="1087" customFormat="1" ht="12">
      <c r="AN231" s="1088"/>
    </row>
    <row r="232" spans="40:40" s="1087" customFormat="1" ht="12">
      <c r="AN232" s="1088"/>
    </row>
    <row r="233" spans="40:40" s="1087" customFormat="1" ht="12">
      <c r="AN233" s="1088"/>
    </row>
    <row r="234" spans="40:40" s="1087" customFormat="1" ht="12">
      <c r="AN234" s="1088"/>
    </row>
    <row r="235" spans="40:40" s="1087" customFormat="1" ht="12">
      <c r="AN235" s="1088"/>
    </row>
    <row r="236" spans="40:40" s="1087" customFormat="1" ht="12">
      <c r="AN236" s="1088"/>
    </row>
    <row r="237" spans="40:40" s="1087" customFormat="1" ht="12">
      <c r="AN237" s="1088"/>
    </row>
    <row r="238" spans="40:40" s="1087" customFormat="1" ht="12">
      <c r="AN238" s="1088"/>
    </row>
    <row r="239" spans="40:40" s="1087" customFormat="1" ht="12">
      <c r="AN239" s="1088"/>
    </row>
    <row r="240" spans="40:40" s="1087" customFormat="1" ht="12">
      <c r="AN240" s="1088"/>
    </row>
    <row r="241" spans="40:40" s="1087" customFormat="1" ht="12">
      <c r="AN241" s="1088"/>
    </row>
    <row r="242" spans="40:40" s="1087" customFormat="1" ht="12">
      <c r="AN242" s="1088"/>
    </row>
    <row r="243" spans="40:40" s="1087" customFormat="1" ht="12">
      <c r="AN243" s="1088"/>
    </row>
    <row r="244" spans="40:40" s="1087" customFormat="1" ht="12">
      <c r="AN244" s="1088"/>
    </row>
    <row r="245" spans="40:40" s="1087" customFormat="1" ht="12">
      <c r="AN245" s="1088"/>
    </row>
    <row r="246" spans="40:40" s="1087" customFormat="1" ht="12">
      <c r="AN246" s="1088"/>
    </row>
    <row r="247" spans="40:40" s="1087" customFormat="1" ht="12">
      <c r="AN247" s="1088"/>
    </row>
    <row r="248" spans="40:40" s="1087" customFormat="1" ht="12">
      <c r="AN248" s="1088"/>
    </row>
    <row r="249" spans="40:40" s="1087" customFormat="1" ht="12">
      <c r="AN249" s="1088"/>
    </row>
    <row r="250" spans="40:40" s="1087" customFormat="1" ht="12">
      <c r="AN250" s="1088"/>
    </row>
    <row r="251" spans="40:40" s="1087" customFormat="1" ht="12">
      <c r="AN251" s="1088"/>
    </row>
    <row r="252" spans="40:40" s="1087" customFormat="1" ht="12">
      <c r="AN252" s="1088"/>
    </row>
    <row r="253" spans="40:40" s="1087" customFormat="1" ht="12">
      <c r="AN253" s="1088"/>
    </row>
    <row r="254" spans="40:40" s="1087" customFormat="1" ht="12">
      <c r="AN254" s="1088"/>
    </row>
    <row r="255" spans="40:40" s="1087" customFormat="1" ht="12">
      <c r="AN255" s="1088"/>
    </row>
    <row r="256" spans="40:40" s="1087" customFormat="1" ht="12">
      <c r="AN256" s="1088"/>
    </row>
    <row r="257" spans="40:40" s="1087" customFormat="1" ht="12">
      <c r="AN257" s="1088"/>
    </row>
    <row r="258" spans="40:40" s="1087" customFormat="1" ht="12">
      <c r="AN258" s="1088"/>
    </row>
    <row r="259" spans="40:40" s="1087" customFormat="1" ht="12">
      <c r="AN259" s="1088"/>
    </row>
    <row r="260" spans="40:40" s="1087" customFormat="1" ht="12">
      <c r="AN260" s="1088"/>
    </row>
    <row r="261" spans="40:40" s="1087" customFormat="1" ht="12">
      <c r="AN261" s="1088"/>
    </row>
    <row r="262" spans="40:40" s="1087" customFormat="1" ht="12">
      <c r="AN262" s="1088"/>
    </row>
    <row r="263" spans="40:40" s="1087" customFormat="1" ht="12">
      <c r="AN263" s="1088"/>
    </row>
    <row r="264" spans="40:40" s="1087" customFormat="1" ht="12">
      <c r="AN264" s="1088"/>
    </row>
    <row r="265" spans="40:40" s="1087" customFormat="1" ht="12">
      <c r="AN265" s="1088"/>
    </row>
    <row r="266" spans="40:40" s="1087" customFormat="1" ht="12">
      <c r="AN266" s="1088"/>
    </row>
    <row r="267" spans="40:40" s="1087" customFormat="1" ht="12">
      <c r="AN267" s="1088"/>
    </row>
    <row r="268" spans="40:40" s="1087" customFormat="1" ht="12">
      <c r="AN268" s="1088"/>
    </row>
    <row r="269" spans="40:40" s="1087" customFormat="1" ht="12">
      <c r="AN269" s="1088"/>
    </row>
    <row r="270" spans="40:40" s="1087" customFormat="1" ht="12">
      <c r="AN270" s="1088"/>
    </row>
    <row r="271" spans="40:40" s="1087" customFormat="1" ht="12">
      <c r="AN271" s="1088"/>
    </row>
    <row r="272" spans="40:40" s="1087" customFormat="1" ht="12">
      <c r="AN272" s="1088"/>
    </row>
    <row r="273" spans="40:40" s="1087" customFormat="1" ht="12">
      <c r="AN273" s="1088"/>
    </row>
    <row r="274" spans="40:40" s="1087" customFormat="1" ht="12">
      <c r="AN274" s="1088"/>
    </row>
    <row r="275" spans="40:40" s="1087" customFormat="1" ht="12">
      <c r="AN275" s="1088"/>
    </row>
    <row r="276" spans="40:40" s="1087" customFormat="1" ht="12">
      <c r="AN276" s="1088"/>
    </row>
    <row r="277" spans="40:40" s="1087" customFormat="1" ht="12">
      <c r="AN277" s="1088"/>
    </row>
    <row r="278" spans="40:40" s="1087" customFormat="1" ht="12">
      <c r="AN278" s="1088"/>
    </row>
    <row r="279" spans="40:40" s="1087" customFormat="1" ht="12">
      <c r="AN279" s="1088"/>
    </row>
    <row r="280" spans="40:40" s="1087" customFormat="1" ht="12">
      <c r="AN280" s="1088"/>
    </row>
    <row r="281" spans="40:40" s="1087" customFormat="1" ht="12">
      <c r="AN281" s="1088"/>
    </row>
    <row r="282" spans="40:40" s="1087" customFormat="1" ht="12">
      <c r="AN282" s="1088"/>
    </row>
    <row r="283" spans="40:40" s="1087" customFormat="1" ht="12">
      <c r="AN283" s="1088"/>
    </row>
    <row r="284" spans="40:40" s="1087" customFormat="1" ht="12">
      <c r="AN284" s="1088"/>
    </row>
    <row r="285" spans="40:40" s="1087" customFormat="1" ht="12">
      <c r="AN285" s="1088"/>
    </row>
    <row r="286" spans="40:40" s="1087" customFormat="1" ht="12">
      <c r="AN286" s="1088"/>
    </row>
    <row r="287" spans="40:40" s="1087" customFormat="1" ht="12">
      <c r="AN287" s="1088"/>
    </row>
    <row r="288" spans="40:40" s="1087" customFormat="1" ht="12">
      <c r="AN288" s="1088"/>
    </row>
    <row r="289" spans="40:40" s="1087" customFormat="1" ht="12">
      <c r="AN289" s="1088"/>
    </row>
    <row r="290" spans="40:40" s="1087" customFormat="1" ht="12">
      <c r="AN290" s="1088"/>
    </row>
    <row r="291" spans="40:40" s="1087" customFormat="1" ht="12">
      <c r="AN291" s="1088"/>
    </row>
    <row r="292" spans="40:40" s="1087" customFormat="1" ht="12">
      <c r="AN292" s="1088"/>
    </row>
    <row r="293" spans="40:40" s="1087" customFormat="1" ht="12">
      <c r="AN293" s="1088"/>
    </row>
    <row r="294" spans="40:40" s="1087" customFormat="1" ht="12">
      <c r="AN294" s="1088"/>
    </row>
    <row r="295" spans="40:40" s="1087" customFormat="1" ht="12">
      <c r="AN295" s="1088"/>
    </row>
    <row r="296" spans="40:40" s="1087" customFormat="1" ht="12">
      <c r="AN296" s="1088"/>
    </row>
    <row r="297" spans="40:40" s="1087" customFormat="1" ht="12">
      <c r="AN297" s="1088"/>
    </row>
    <row r="298" spans="40:40" s="1087" customFormat="1" ht="12">
      <c r="AN298" s="1088"/>
    </row>
    <row r="299" spans="40:40" s="1087" customFormat="1" ht="12">
      <c r="AN299" s="1088"/>
    </row>
    <row r="300" spans="40:40" s="1087" customFormat="1" ht="12">
      <c r="AN300" s="1088"/>
    </row>
    <row r="301" spans="40:40" s="1087" customFormat="1" ht="12">
      <c r="AN301" s="1088"/>
    </row>
    <row r="302" spans="40:40" s="1087" customFormat="1" ht="12">
      <c r="AN302" s="1088"/>
    </row>
    <row r="303" spans="40:40" s="1087" customFormat="1" ht="12">
      <c r="AN303" s="1088"/>
    </row>
    <row r="304" spans="40:40" s="1087" customFormat="1" ht="12">
      <c r="AN304" s="1088"/>
    </row>
    <row r="305" spans="40:40" s="1087" customFormat="1" ht="12">
      <c r="AN305" s="1088"/>
    </row>
    <row r="306" spans="40:40" s="1087" customFormat="1" ht="12">
      <c r="AN306" s="1088"/>
    </row>
    <row r="307" spans="40:40" s="1087" customFormat="1" ht="12">
      <c r="AN307" s="1088"/>
    </row>
    <row r="308" spans="40:40" s="1087" customFormat="1" ht="12">
      <c r="AN308" s="1088"/>
    </row>
    <row r="309" spans="40:40" s="1087" customFormat="1" ht="12">
      <c r="AN309" s="1088"/>
    </row>
    <row r="310" spans="40:40" s="1087" customFormat="1" ht="12">
      <c r="AN310" s="1088"/>
    </row>
    <row r="311" spans="40:40" s="1087" customFormat="1" ht="12">
      <c r="AN311" s="1088"/>
    </row>
    <row r="312" spans="40:40" s="1087" customFormat="1" ht="12">
      <c r="AN312" s="1088"/>
    </row>
    <row r="313" spans="40:40" s="1087" customFormat="1" ht="12">
      <c r="AN313" s="1088"/>
    </row>
    <row r="314" spans="40:40" s="1087" customFormat="1" ht="12">
      <c r="AN314" s="1088"/>
    </row>
    <row r="315" spans="40:40" s="1087" customFormat="1" ht="12">
      <c r="AN315" s="1088"/>
    </row>
    <row r="316" spans="40:40" s="1087" customFormat="1" ht="12">
      <c r="AN316" s="1088"/>
    </row>
    <row r="317" spans="40:40" s="1087" customFormat="1" ht="12">
      <c r="AN317" s="1088"/>
    </row>
    <row r="318" spans="40:40" s="1087" customFormat="1" ht="12">
      <c r="AN318" s="1088"/>
    </row>
    <row r="319" spans="40:40" s="1087" customFormat="1" ht="12">
      <c r="AN319" s="1088"/>
    </row>
    <row r="320" spans="40:40" s="1087" customFormat="1" ht="12">
      <c r="AN320" s="1088"/>
    </row>
    <row r="321" spans="40:40" s="1087" customFormat="1" ht="12">
      <c r="AN321" s="1088"/>
    </row>
    <row r="322" spans="40:40" s="1087" customFormat="1" ht="12">
      <c r="AN322" s="1088"/>
    </row>
    <row r="323" spans="40:40" s="1087" customFormat="1" ht="12">
      <c r="AN323" s="1088"/>
    </row>
    <row r="324" spans="40:40" s="1087" customFormat="1" ht="12">
      <c r="AN324" s="1088"/>
    </row>
    <row r="325" spans="40:40" s="1087" customFormat="1" ht="12">
      <c r="AN325" s="1088"/>
    </row>
    <row r="326" spans="40:40" s="1087" customFormat="1" ht="12">
      <c r="AN326" s="1088"/>
    </row>
    <row r="327" spans="40:40" s="1087" customFormat="1" ht="12">
      <c r="AN327" s="1088"/>
    </row>
    <row r="328" spans="40:40" s="1087" customFormat="1" ht="12">
      <c r="AN328" s="1088"/>
    </row>
    <row r="329" spans="40:40" s="1087" customFormat="1" ht="12">
      <c r="AN329" s="1088"/>
    </row>
    <row r="330" spans="40:40" s="1087" customFormat="1" ht="12">
      <c r="AN330" s="1088"/>
    </row>
    <row r="331" spans="40:40" s="1087" customFormat="1" ht="12">
      <c r="AN331" s="1088"/>
    </row>
    <row r="332" spans="40:40" s="1087" customFormat="1" ht="12">
      <c r="AN332" s="1088"/>
    </row>
    <row r="333" spans="40:40" s="1087" customFormat="1" ht="12">
      <c r="AN333" s="1088"/>
    </row>
    <row r="334" spans="40:40" s="1087" customFormat="1" ht="12">
      <c r="AN334" s="1088"/>
    </row>
    <row r="335" spans="40:40" s="1087" customFormat="1" ht="12">
      <c r="AN335" s="1088"/>
    </row>
    <row r="336" spans="40:40" s="1087" customFormat="1" ht="12">
      <c r="AN336" s="1088"/>
    </row>
    <row r="337" spans="40:40" s="1087" customFormat="1" ht="12">
      <c r="AN337" s="1088"/>
    </row>
    <row r="338" spans="40:40" s="1087" customFormat="1" ht="12">
      <c r="AN338" s="1088"/>
    </row>
    <row r="339" spans="40:40" s="1087" customFormat="1" ht="12">
      <c r="AN339" s="1088"/>
    </row>
    <row r="340" spans="40:40" s="1087" customFormat="1" ht="12">
      <c r="AN340" s="1088"/>
    </row>
    <row r="341" spans="40:40" s="1087" customFormat="1" ht="12">
      <c r="AN341" s="1088"/>
    </row>
    <row r="342" spans="40:40" s="1087" customFormat="1" ht="12">
      <c r="AN342" s="1088"/>
    </row>
    <row r="343" spans="40:40" s="1087" customFormat="1" ht="12">
      <c r="AN343" s="1088"/>
    </row>
    <row r="344" spans="40:40" s="1087" customFormat="1" ht="12">
      <c r="AN344" s="1088"/>
    </row>
    <row r="345" spans="40:40" s="1087" customFormat="1" ht="12">
      <c r="AN345" s="1088"/>
    </row>
    <row r="346" spans="40:40" s="1087" customFormat="1" ht="12">
      <c r="AN346" s="1088"/>
    </row>
    <row r="347" spans="40:40" s="1087" customFormat="1" ht="12">
      <c r="AN347" s="1088"/>
    </row>
    <row r="348" spans="40:40" s="1087" customFormat="1" ht="12">
      <c r="AN348" s="1088"/>
    </row>
    <row r="349" spans="40:40" s="1087" customFormat="1" ht="12">
      <c r="AN349" s="1088"/>
    </row>
    <row r="350" spans="40:40" s="1087" customFormat="1" ht="12">
      <c r="AN350" s="1088"/>
    </row>
    <row r="351" spans="40:40" s="1087" customFormat="1" ht="12">
      <c r="AN351" s="1088"/>
    </row>
    <row r="352" spans="40:40" s="1087" customFormat="1" ht="12">
      <c r="AN352" s="1088"/>
    </row>
    <row r="353" spans="40:40" s="1087" customFormat="1" ht="12">
      <c r="AN353" s="1088"/>
    </row>
    <row r="354" spans="40:40" s="1087" customFormat="1" ht="12">
      <c r="AN354" s="1088"/>
    </row>
    <row r="355" spans="40:40" s="1087" customFormat="1" ht="12">
      <c r="AN355" s="1088"/>
    </row>
    <row r="356" spans="40:40" s="1087" customFormat="1" ht="12">
      <c r="AN356" s="1088"/>
    </row>
    <row r="357" spans="40:40" s="1087" customFormat="1" ht="12">
      <c r="AN357" s="1088"/>
    </row>
    <row r="358" spans="40:40" s="1087" customFormat="1" ht="12">
      <c r="AN358" s="1088"/>
    </row>
    <row r="359" spans="40:40" s="1087" customFormat="1" ht="12">
      <c r="AN359" s="1088"/>
    </row>
    <row r="360" spans="40:40" s="1087" customFormat="1" ht="12">
      <c r="AN360" s="1088"/>
    </row>
    <row r="361" spans="40:40" s="1087" customFormat="1" ht="12">
      <c r="AN361" s="1088"/>
    </row>
    <row r="362" spans="40:40" s="1087" customFormat="1" ht="12">
      <c r="AN362" s="1088"/>
    </row>
    <row r="363" spans="40:40" s="1087" customFormat="1" ht="12">
      <c r="AN363" s="1088"/>
    </row>
    <row r="364" spans="40:40" s="1087" customFormat="1" ht="12">
      <c r="AN364" s="1088"/>
    </row>
    <row r="365" spans="40:40" s="1087" customFormat="1" ht="12">
      <c r="AN365" s="1088"/>
    </row>
    <row r="366" spans="40:40" s="1087" customFormat="1" ht="12">
      <c r="AN366" s="1088"/>
    </row>
    <row r="367" spans="40:40" s="1087" customFormat="1" ht="12">
      <c r="AN367" s="1088"/>
    </row>
    <row r="368" spans="40:40" s="1087" customFormat="1" ht="12">
      <c r="AN368" s="1088"/>
    </row>
    <row r="369" spans="40:40" s="1087" customFormat="1" ht="12">
      <c r="AN369" s="1088"/>
    </row>
    <row r="370" spans="40:40" s="1087" customFormat="1" ht="12">
      <c r="AN370" s="1088"/>
    </row>
    <row r="371" spans="40:40" s="1087" customFormat="1" ht="12">
      <c r="AN371" s="1088"/>
    </row>
    <row r="372" spans="40:40" s="1087" customFormat="1" ht="12">
      <c r="AN372" s="1088"/>
    </row>
    <row r="373" spans="40:40" s="1087" customFormat="1" ht="12">
      <c r="AN373" s="1088"/>
    </row>
    <row r="374" spans="40:40" s="1087" customFormat="1" ht="12">
      <c r="AN374" s="1088"/>
    </row>
    <row r="375" spans="40:40" s="1087" customFormat="1" ht="12">
      <c r="AN375" s="1088"/>
    </row>
    <row r="376" spans="40:40" s="1087" customFormat="1" ht="12">
      <c r="AN376" s="1088"/>
    </row>
    <row r="377" spans="40:40" s="1087" customFormat="1" ht="12">
      <c r="AN377" s="1088"/>
    </row>
    <row r="378" spans="40:40" s="1087" customFormat="1" ht="12">
      <c r="AN378" s="1088"/>
    </row>
    <row r="379" spans="40:40" s="1087" customFormat="1" ht="12">
      <c r="AN379" s="1088"/>
    </row>
    <row r="380" spans="40:40" s="1087" customFormat="1" ht="12">
      <c r="AN380" s="1088"/>
    </row>
    <row r="381" spans="40:40" s="1087" customFormat="1" ht="12">
      <c r="AN381" s="1088"/>
    </row>
    <row r="382" spans="40:40" s="1087" customFormat="1" ht="12">
      <c r="AN382" s="1088"/>
    </row>
    <row r="383" spans="40:40" s="1087" customFormat="1" ht="12">
      <c r="AN383" s="1088"/>
    </row>
    <row r="384" spans="40:40" s="1087" customFormat="1" ht="12">
      <c r="AN384" s="1088"/>
    </row>
    <row r="385" spans="40:40" s="1087" customFormat="1" ht="12">
      <c r="AN385" s="1088"/>
    </row>
    <row r="386" spans="40:40" s="1087" customFormat="1" ht="12">
      <c r="AN386" s="1088"/>
    </row>
    <row r="387" spans="40:40" s="1087" customFormat="1" ht="12">
      <c r="AN387" s="1088"/>
    </row>
    <row r="388" spans="40:40" s="1087" customFormat="1" ht="12">
      <c r="AN388" s="1088"/>
    </row>
    <row r="389" spans="40:40" s="1087" customFormat="1" ht="12">
      <c r="AN389" s="1088"/>
    </row>
    <row r="390" spans="40:40" s="1087" customFormat="1" ht="12">
      <c r="AN390" s="1088"/>
    </row>
    <row r="391" spans="40:40" s="1087" customFormat="1" ht="12">
      <c r="AN391" s="1088"/>
    </row>
    <row r="392" spans="40:40" s="1087" customFormat="1" ht="12">
      <c r="AN392" s="1088"/>
    </row>
    <row r="393" spans="40:40" s="1087" customFormat="1" ht="12">
      <c r="AN393" s="1088"/>
    </row>
    <row r="394" spans="40:40" s="1087" customFormat="1" ht="12">
      <c r="AN394" s="1088"/>
    </row>
    <row r="395" spans="40:40" s="1087" customFormat="1" ht="12">
      <c r="AN395" s="1088"/>
    </row>
    <row r="396" spans="40:40" s="1087" customFormat="1" ht="12">
      <c r="AN396" s="1088"/>
    </row>
    <row r="397" spans="40:40" s="1087" customFormat="1" ht="12">
      <c r="AN397" s="1088"/>
    </row>
    <row r="398" spans="40:40" s="1087" customFormat="1" ht="12">
      <c r="AN398" s="1088"/>
    </row>
    <row r="399" spans="40:40" s="1087" customFormat="1" ht="12">
      <c r="AN399" s="1088"/>
    </row>
    <row r="400" spans="40:40" s="1087" customFormat="1" ht="12">
      <c r="AN400" s="1088"/>
    </row>
    <row r="401" spans="40:40" s="1087" customFormat="1" ht="12">
      <c r="AN401" s="1088"/>
    </row>
    <row r="402" spans="40:40" s="1087" customFormat="1" ht="12">
      <c r="AN402" s="1088"/>
    </row>
    <row r="403" spans="40:40" s="1087" customFormat="1" ht="12">
      <c r="AN403" s="1088"/>
    </row>
    <row r="404" spans="40:40" s="1087" customFormat="1" ht="12">
      <c r="AN404" s="1088"/>
    </row>
    <row r="405" spans="40:40" s="1087" customFormat="1" ht="12">
      <c r="AN405" s="1088"/>
    </row>
    <row r="406" spans="40:40" s="1087" customFormat="1" ht="12">
      <c r="AN406" s="1088"/>
    </row>
    <row r="407" spans="40:40" s="1087" customFormat="1" ht="12">
      <c r="AN407" s="1088"/>
    </row>
    <row r="408" spans="40:40" s="1087" customFormat="1" ht="12">
      <c r="AN408" s="1088"/>
    </row>
    <row r="409" spans="40:40" s="1087" customFormat="1" ht="12">
      <c r="AN409" s="1088"/>
    </row>
    <row r="410" spans="40:40" s="1087" customFormat="1" ht="12">
      <c r="AN410" s="1088"/>
    </row>
    <row r="411" spans="40:40" s="1087" customFormat="1" ht="12">
      <c r="AN411" s="1088"/>
    </row>
    <row r="412" spans="40:40" s="1087" customFormat="1" ht="12">
      <c r="AN412" s="1088"/>
    </row>
    <row r="413" spans="40:40" s="1087" customFormat="1" ht="12">
      <c r="AN413" s="1088"/>
    </row>
    <row r="414" spans="40:40" s="1087" customFormat="1" ht="12">
      <c r="AN414" s="1088"/>
    </row>
    <row r="415" spans="40:40" s="1087" customFormat="1" ht="12">
      <c r="AN415" s="1088"/>
    </row>
    <row r="416" spans="40:40" s="1087" customFormat="1" ht="12">
      <c r="AN416" s="1088"/>
    </row>
    <row r="417" spans="40:40" s="1087" customFormat="1" ht="12">
      <c r="AN417" s="1088"/>
    </row>
    <row r="418" spans="40:40" s="1087" customFormat="1" ht="12">
      <c r="AN418" s="1088"/>
    </row>
    <row r="419" spans="40:40" s="1087" customFormat="1" ht="12">
      <c r="AN419" s="1088"/>
    </row>
    <row r="420" spans="40:40" s="1087" customFormat="1" ht="12">
      <c r="AN420" s="1088"/>
    </row>
    <row r="421" spans="40:40" s="1087" customFormat="1" ht="12">
      <c r="AN421" s="1088"/>
    </row>
    <row r="422" spans="40:40" s="1087" customFormat="1" ht="12">
      <c r="AN422" s="1088"/>
    </row>
    <row r="423" spans="40:40" s="1087" customFormat="1" ht="12">
      <c r="AN423" s="1088"/>
    </row>
    <row r="424" spans="40:40" s="1087" customFormat="1" ht="12">
      <c r="AN424" s="1088"/>
    </row>
    <row r="425" spans="40:40" s="1087" customFormat="1" ht="12">
      <c r="AN425" s="1088"/>
    </row>
    <row r="426" spans="40:40" s="1087" customFormat="1" ht="12">
      <c r="AN426" s="1088"/>
    </row>
    <row r="427" spans="40:40" s="1087" customFormat="1" ht="12">
      <c r="AN427" s="1088"/>
    </row>
    <row r="428" spans="40:40" s="1087" customFormat="1" ht="12">
      <c r="AN428" s="1088"/>
    </row>
    <row r="429" spans="40:40" s="1087" customFormat="1" ht="12">
      <c r="AN429" s="1088"/>
    </row>
    <row r="430" spans="40:40" s="1087" customFormat="1" ht="12">
      <c r="AN430" s="1088"/>
    </row>
    <row r="431" spans="40:40" s="1087" customFormat="1" ht="12">
      <c r="AN431" s="1088"/>
    </row>
    <row r="432" spans="40:40" s="1087" customFormat="1" ht="12">
      <c r="AN432" s="1088"/>
    </row>
    <row r="433" spans="40:40" s="1087" customFormat="1" ht="12">
      <c r="AN433" s="1088"/>
    </row>
    <row r="434" spans="40:40" s="1087" customFormat="1" ht="12">
      <c r="AN434" s="1088"/>
    </row>
    <row r="435" spans="40:40" s="1087" customFormat="1" ht="12">
      <c r="AN435" s="1088"/>
    </row>
    <row r="436" spans="40:40" s="1087" customFormat="1" ht="12">
      <c r="AN436" s="1088"/>
    </row>
    <row r="437" spans="40:40" s="1087" customFormat="1" ht="12">
      <c r="AN437" s="1088"/>
    </row>
    <row r="438" spans="40:40" s="1087" customFormat="1" ht="12">
      <c r="AN438" s="1088"/>
    </row>
    <row r="439" spans="40:40" s="1087" customFormat="1" ht="12">
      <c r="AN439" s="1088"/>
    </row>
    <row r="440" spans="40:40" s="1087" customFormat="1" ht="12">
      <c r="AN440" s="1088"/>
    </row>
    <row r="441" spans="40:40" s="1087" customFormat="1" ht="12">
      <c r="AN441" s="1088"/>
    </row>
    <row r="442" spans="40:40" s="1087" customFormat="1" ht="12">
      <c r="AN442" s="1088"/>
    </row>
    <row r="443" spans="40:40" s="1087" customFormat="1" ht="12">
      <c r="AN443" s="1088"/>
    </row>
    <row r="444" spans="40:40" s="1087" customFormat="1" ht="12">
      <c r="AN444" s="1088"/>
    </row>
    <row r="445" spans="40:40" s="1087" customFormat="1" ht="12">
      <c r="AN445" s="1088"/>
    </row>
    <row r="446" spans="40:40" s="1087" customFormat="1" ht="12">
      <c r="AN446" s="1088"/>
    </row>
    <row r="447" spans="40:40" s="1087" customFormat="1" ht="12">
      <c r="AN447" s="1088"/>
    </row>
    <row r="448" spans="40:40" s="1087" customFormat="1" ht="12">
      <c r="AN448" s="1088"/>
    </row>
  </sheetData>
  <mergeCells count="239">
    <mergeCell ref="W4:X4"/>
    <mergeCell ref="A5:E5"/>
    <mergeCell ref="F5:G5"/>
    <mergeCell ref="J5:M5"/>
    <mergeCell ref="N5:O5"/>
    <mergeCell ref="S5:U5"/>
    <mergeCell ref="X5:AA5"/>
    <mergeCell ref="A1:AD1"/>
    <mergeCell ref="A3:E3"/>
    <mergeCell ref="F3:P3"/>
    <mergeCell ref="S3:U3"/>
    <mergeCell ref="W3:X3"/>
    <mergeCell ref="A4:E4"/>
    <mergeCell ref="F4:J4"/>
    <mergeCell ref="K4:M4"/>
    <mergeCell ref="N4:P4"/>
    <mergeCell ref="S4:U4"/>
    <mergeCell ref="AI5:AK5"/>
    <mergeCell ref="X6:AA6"/>
    <mergeCell ref="A8:E9"/>
    <mergeCell ref="F8:M9"/>
    <mergeCell ref="N8:U9"/>
    <mergeCell ref="V8:AD9"/>
    <mergeCell ref="AH9:AM9"/>
    <mergeCell ref="N15:U15"/>
    <mergeCell ref="V15:AD15"/>
    <mergeCell ref="A10:B13"/>
    <mergeCell ref="C10:E10"/>
    <mergeCell ref="F10:M10"/>
    <mergeCell ref="N10:U13"/>
    <mergeCell ref="V10:AD10"/>
    <mergeCell ref="C11:E11"/>
    <mergeCell ref="F11:M11"/>
    <mergeCell ref="V11:AD11"/>
    <mergeCell ref="C12:E12"/>
    <mergeCell ref="F12:M12"/>
    <mergeCell ref="V16:AD16"/>
    <mergeCell ref="F18:M18"/>
    <mergeCell ref="N18:U18"/>
    <mergeCell ref="V18:AD18"/>
    <mergeCell ref="V12:AD12"/>
    <mergeCell ref="F19:M19"/>
    <mergeCell ref="N19:U19"/>
    <mergeCell ref="V19:AD19"/>
    <mergeCell ref="A20:AD20"/>
    <mergeCell ref="F17:M17"/>
    <mergeCell ref="N17:U17"/>
    <mergeCell ref="V17:AD17"/>
    <mergeCell ref="F16:M16"/>
    <mergeCell ref="N16:U16"/>
    <mergeCell ref="C13:E13"/>
    <mergeCell ref="F13:M13"/>
    <mergeCell ref="V13:AD13"/>
    <mergeCell ref="A14:E19"/>
    <mergeCell ref="F14:AD14"/>
    <mergeCell ref="F15:M15"/>
    <mergeCell ref="AH22:AI22"/>
    <mergeCell ref="M25:O26"/>
    <mergeCell ref="P25:R26"/>
    <mergeCell ref="S25:U26"/>
    <mergeCell ref="V25:X26"/>
    <mergeCell ref="Y25:AA26"/>
    <mergeCell ref="AB25:AD26"/>
    <mergeCell ref="A25:C26"/>
    <mergeCell ref="D25:F26"/>
    <mergeCell ref="G25:I26"/>
    <mergeCell ref="J25:L26"/>
    <mergeCell ref="G24:H24"/>
    <mergeCell ref="J24:K24"/>
    <mergeCell ref="M24:N24"/>
    <mergeCell ref="P24:Q24"/>
    <mergeCell ref="S24:T24"/>
    <mergeCell ref="V24:W24"/>
    <mergeCell ref="Y24:Z24"/>
    <mergeCell ref="A22:C23"/>
    <mergeCell ref="D22:F23"/>
    <mergeCell ref="G22:I23"/>
    <mergeCell ref="J22:L23"/>
    <mergeCell ref="M22:O23"/>
    <mergeCell ref="P22:R23"/>
    <mergeCell ref="S22:U23"/>
    <mergeCell ref="V22:X23"/>
    <mergeCell ref="AB24:AC24"/>
    <mergeCell ref="AB22:AD23"/>
    <mergeCell ref="Y22:AA23"/>
    <mergeCell ref="A27:B28"/>
    <mergeCell ref="D27:F27"/>
    <mergeCell ref="G27:I27"/>
    <mergeCell ref="J27:L27"/>
    <mergeCell ref="M27:O27"/>
    <mergeCell ref="P27:R27"/>
    <mergeCell ref="S27:U27"/>
    <mergeCell ref="V27:X27"/>
    <mergeCell ref="Y27:AA27"/>
    <mergeCell ref="AB27:AD27"/>
    <mergeCell ref="D28:F28"/>
    <mergeCell ref="G28:I28"/>
    <mergeCell ref="J28:L28"/>
    <mergeCell ref="M28:O28"/>
    <mergeCell ref="P28:R28"/>
    <mergeCell ref="S28:U28"/>
    <mergeCell ref="V28:X28"/>
    <mergeCell ref="Y28:AA28"/>
    <mergeCell ref="AB28:AD28"/>
    <mergeCell ref="A24:C24"/>
    <mergeCell ref="D24:E24"/>
    <mergeCell ref="AB29:AD29"/>
    <mergeCell ref="B30:C30"/>
    <mergeCell ref="D30:F30"/>
    <mergeCell ref="G30:I30"/>
    <mergeCell ref="J30:L30"/>
    <mergeCell ref="M30:O30"/>
    <mergeCell ref="AB31:AD31"/>
    <mergeCell ref="AB30:AD30"/>
    <mergeCell ref="B29:C29"/>
    <mergeCell ref="G32:I32"/>
    <mergeCell ref="J32:L32"/>
    <mergeCell ref="M32:O32"/>
    <mergeCell ref="P30:R30"/>
    <mergeCell ref="S30:U30"/>
    <mergeCell ref="V30:X30"/>
    <mergeCell ref="Y30:AA30"/>
    <mergeCell ref="B31:C31"/>
    <mergeCell ref="D31:F31"/>
    <mergeCell ref="G31:I31"/>
    <mergeCell ref="J31:L31"/>
    <mergeCell ref="M31:O31"/>
    <mergeCell ref="A34:C35"/>
    <mergeCell ref="D34:F35"/>
    <mergeCell ref="G34:I35"/>
    <mergeCell ref="J34:L35"/>
    <mergeCell ref="M34:O35"/>
    <mergeCell ref="P31:R31"/>
    <mergeCell ref="S31:U31"/>
    <mergeCell ref="V31:X31"/>
    <mergeCell ref="Y31:AA31"/>
    <mergeCell ref="P34:R35"/>
    <mergeCell ref="S34:U35"/>
    <mergeCell ref="V34:X35"/>
    <mergeCell ref="Y34:AA35"/>
    <mergeCell ref="A29:A32"/>
    <mergeCell ref="D29:F29"/>
    <mergeCell ref="G29:I29"/>
    <mergeCell ref="J29:L29"/>
    <mergeCell ref="M29:O29"/>
    <mergeCell ref="P29:R29"/>
    <mergeCell ref="S29:U29"/>
    <mergeCell ref="V29:X29"/>
    <mergeCell ref="Y29:AA29"/>
    <mergeCell ref="B32:C32"/>
    <mergeCell ref="D32:F32"/>
    <mergeCell ref="AB34:AD35"/>
    <mergeCell ref="AH34:AI34"/>
    <mergeCell ref="P32:R32"/>
    <mergeCell ref="S32:U32"/>
    <mergeCell ref="V32:X32"/>
    <mergeCell ref="Y32:AA32"/>
    <mergeCell ref="AB32:AD32"/>
    <mergeCell ref="S36:T36"/>
    <mergeCell ref="V36:W36"/>
    <mergeCell ref="Y36:Z36"/>
    <mergeCell ref="AB36:AC36"/>
    <mergeCell ref="A37:C38"/>
    <mergeCell ref="D37:F38"/>
    <mergeCell ref="G37:I38"/>
    <mergeCell ref="J37:L38"/>
    <mergeCell ref="M37:O38"/>
    <mergeCell ref="P37:R38"/>
    <mergeCell ref="A36:C36"/>
    <mergeCell ref="D36:E36"/>
    <mergeCell ref="G36:H36"/>
    <mergeCell ref="J36:K36"/>
    <mergeCell ref="M36:N36"/>
    <mergeCell ref="P36:Q36"/>
    <mergeCell ref="A39:B40"/>
    <mergeCell ref="D39:F39"/>
    <mergeCell ref="G39:I39"/>
    <mergeCell ref="J39:L39"/>
    <mergeCell ref="M39:O39"/>
    <mergeCell ref="P39:R39"/>
    <mergeCell ref="S39:U39"/>
    <mergeCell ref="V39:X39"/>
    <mergeCell ref="Y39:AA39"/>
    <mergeCell ref="D40:F40"/>
    <mergeCell ref="G40:I40"/>
    <mergeCell ref="J40:L40"/>
    <mergeCell ref="M40:O40"/>
    <mergeCell ref="P40:R40"/>
    <mergeCell ref="S40:U40"/>
    <mergeCell ref="V40:X40"/>
    <mergeCell ref="Y40:AA40"/>
    <mergeCell ref="P42:R42"/>
    <mergeCell ref="S42:U42"/>
    <mergeCell ref="V42:X42"/>
    <mergeCell ref="Y42:AA42"/>
    <mergeCell ref="S37:U38"/>
    <mergeCell ref="V37:X38"/>
    <mergeCell ref="Y37:AA38"/>
    <mergeCell ref="AB37:AD38"/>
    <mergeCell ref="AI37:AK37"/>
    <mergeCell ref="AB39:AD39"/>
    <mergeCell ref="AB40:AD40"/>
    <mergeCell ref="A41:A44"/>
    <mergeCell ref="B41:C41"/>
    <mergeCell ref="D41:F41"/>
    <mergeCell ref="G41:I41"/>
    <mergeCell ref="J41:L41"/>
    <mergeCell ref="M41:O41"/>
    <mergeCell ref="B44:C44"/>
    <mergeCell ref="D44:F44"/>
    <mergeCell ref="AB42:AD42"/>
    <mergeCell ref="B43:C43"/>
    <mergeCell ref="D43:F43"/>
    <mergeCell ref="G43:I43"/>
    <mergeCell ref="J43:L43"/>
    <mergeCell ref="M43:O43"/>
    <mergeCell ref="P41:R41"/>
    <mergeCell ref="S41:U41"/>
    <mergeCell ref="V41:X41"/>
    <mergeCell ref="Y41:AA41"/>
    <mergeCell ref="AB41:AD41"/>
    <mergeCell ref="B42:C42"/>
    <mergeCell ref="D42:F42"/>
    <mergeCell ref="G42:I42"/>
    <mergeCell ref="J42:L42"/>
    <mergeCell ref="M42:O42"/>
    <mergeCell ref="AB44:AD44"/>
    <mergeCell ref="P43:R43"/>
    <mergeCell ref="S43:U43"/>
    <mergeCell ref="V43:X43"/>
    <mergeCell ref="Y43:AA43"/>
    <mergeCell ref="AB43:AD43"/>
    <mergeCell ref="G44:I44"/>
    <mergeCell ref="J44:L44"/>
    <mergeCell ref="M44:O44"/>
    <mergeCell ref="P44:R44"/>
    <mergeCell ref="S44:U44"/>
    <mergeCell ref="V44:X44"/>
    <mergeCell ref="Y44:AA44"/>
  </mergeCells>
  <phoneticPr fontId="4" type="noConversion"/>
  <printOptions horizontalCentered="1"/>
  <pageMargins left="0.78740157480314965" right="0.39370078740157483" top="1.1811023622047245" bottom="0.39370078740157483" header="0.51181102362204722" footer="0.51181102362204722"/>
  <pageSetup paperSize="9" scale="91" orientation="landscape" r:id="rId1"/>
  <headerFooter alignWithMargins="0"/>
  <rowBreaks count="1" manualBreakCount="1">
    <brk id="19" max="27"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185C5-1ECD-4DE3-A9C7-E9BAE14D2268}">
  <sheetPr>
    <tabColor rgb="FFFFC000"/>
  </sheetPr>
  <dimension ref="A1:AQ448"/>
  <sheetViews>
    <sheetView view="pageBreakPreview" topLeftCell="A16" zoomScale="115" zoomScaleNormal="100" zoomScaleSheetLayoutView="115" workbookViewId="0">
      <selection activeCell="S47" sqref="S47"/>
    </sheetView>
  </sheetViews>
  <sheetFormatPr defaultRowHeight="13.5"/>
  <cols>
    <col min="1" max="2" width="4.44140625" style="1" customWidth="1"/>
    <col min="3" max="31" width="4.109375" style="1" customWidth="1"/>
    <col min="32" max="32" width="12.5546875" style="1" customWidth="1"/>
    <col min="33" max="33" width="11.33203125" style="1" customWidth="1"/>
    <col min="34" max="34" width="10" style="1" customWidth="1"/>
    <col min="35" max="35" width="9.44140625" style="1" customWidth="1"/>
    <col min="36" max="36" width="9.33203125" style="1" customWidth="1"/>
    <col min="37" max="37" width="7.21875" style="1" bestFit="1" customWidth="1"/>
    <col min="38" max="39" width="8.88671875" style="1" customWidth="1"/>
    <col min="40" max="40" width="4.21875" style="113" customWidth="1"/>
    <col min="41" max="41" width="14.44140625" style="1" bestFit="1" customWidth="1"/>
    <col min="42" max="42" width="15.33203125" style="1" bestFit="1" customWidth="1"/>
    <col min="43" max="256" width="8.88671875" style="1"/>
    <col min="257" max="258" width="4.44140625" style="1" customWidth="1"/>
    <col min="259" max="287" width="4.109375" style="1" customWidth="1"/>
    <col min="288" max="288" width="12.5546875" style="1" customWidth="1"/>
    <col min="289" max="289" width="11.33203125" style="1" customWidth="1"/>
    <col min="290" max="290" width="10" style="1" customWidth="1"/>
    <col min="291" max="291" width="9.44140625" style="1" customWidth="1"/>
    <col min="292" max="292" width="9.33203125" style="1" customWidth="1"/>
    <col min="293" max="293" width="7.21875" style="1" bestFit="1" customWidth="1"/>
    <col min="294" max="295" width="8.88671875" style="1"/>
    <col min="296" max="296" width="4.21875" style="1" customWidth="1"/>
    <col min="297" max="297" width="14.44140625" style="1" bestFit="1" customWidth="1"/>
    <col min="298" max="298" width="15.33203125" style="1" bestFit="1" customWidth="1"/>
    <col min="299" max="512" width="8.88671875" style="1"/>
    <col min="513" max="514" width="4.44140625" style="1" customWidth="1"/>
    <col min="515" max="543" width="4.109375" style="1" customWidth="1"/>
    <col min="544" max="544" width="12.5546875" style="1" customWidth="1"/>
    <col min="545" max="545" width="11.33203125" style="1" customWidth="1"/>
    <col min="546" max="546" width="10" style="1" customWidth="1"/>
    <col min="547" max="547" width="9.44140625" style="1" customWidth="1"/>
    <col min="548" max="548" width="9.33203125" style="1" customWidth="1"/>
    <col min="549" max="549" width="7.21875" style="1" bestFit="1" customWidth="1"/>
    <col min="550" max="551" width="8.88671875" style="1"/>
    <col min="552" max="552" width="4.21875" style="1" customWidth="1"/>
    <col min="553" max="553" width="14.44140625" style="1" bestFit="1" customWidth="1"/>
    <col min="554" max="554" width="15.33203125" style="1" bestFit="1" customWidth="1"/>
    <col min="555" max="768" width="8.88671875" style="1"/>
    <col min="769" max="770" width="4.44140625" style="1" customWidth="1"/>
    <col min="771" max="799" width="4.109375" style="1" customWidth="1"/>
    <col min="800" max="800" width="12.5546875" style="1" customWidth="1"/>
    <col min="801" max="801" width="11.33203125" style="1" customWidth="1"/>
    <col min="802" max="802" width="10" style="1" customWidth="1"/>
    <col min="803" max="803" width="9.44140625" style="1" customWidth="1"/>
    <col min="804" max="804" width="9.33203125" style="1" customWidth="1"/>
    <col min="805" max="805" width="7.21875" style="1" bestFit="1" customWidth="1"/>
    <col min="806" max="807" width="8.88671875" style="1"/>
    <col min="808" max="808" width="4.21875" style="1" customWidth="1"/>
    <col min="809" max="809" width="14.44140625" style="1" bestFit="1" customWidth="1"/>
    <col min="810" max="810" width="15.33203125" style="1" bestFit="1" customWidth="1"/>
    <col min="811" max="1024" width="8.88671875" style="1"/>
    <col min="1025" max="1026" width="4.44140625" style="1" customWidth="1"/>
    <col min="1027" max="1055" width="4.109375" style="1" customWidth="1"/>
    <col min="1056" max="1056" width="12.5546875" style="1" customWidth="1"/>
    <col min="1057" max="1057" width="11.33203125" style="1" customWidth="1"/>
    <col min="1058" max="1058" width="10" style="1" customWidth="1"/>
    <col min="1059" max="1059" width="9.44140625" style="1" customWidth="1"/>
    <col min="1060" max="1060" width="9.33203125" style="1" customWidth="1"/>
    <col min="1061" max="1061" width="7.21875" style="1" bestFit="1" customWidth="1"/>
    <col min="1062" max="1063" width="8.88671875" style="1"/>
    <col min="1064" max="1064" width="4.21875" style="1" customWidth="1"/>
    <col min="1065" max="1065" width="14.44140625" style="1" bestFit="1" customWidth="1"/>
    <col min="1066" max="1066" width="15.33203125" style="1" bestFit="1" customWidth="1"/>
    <col min="1067" max="1280" width="8.88671875" style="1"/>
    <col min="1281" max="1282" width="4.44140625" style="1" customWidth="1"/>
    <col min="1283" max="1311" width="4.109375" style="1" customWidth="1"/>
    <col min="1312" max="1312" width="12.5546875" style="1" customWidth="1"/>
    <col min="1313" max="1313" width="11.33203125" style="1" customWidth="1"/>
    <col min="1314" max="1314" width="10" style="1" customWidth="1"/>
    <col min="1315" max="1315" width="9.44140625" style="1" customWidth="1"/>
    <col min="1316" max="1316" width="9.33203125" style="1" customWidth="1"/>
    <col min="1317" max="1317" width="7.21875" style="1" bestFit="1" customWidth="1"/>
    <col min="1318" max="1319" width="8.88671875" style="1"/>
    <col min="1320" max="1320" width="4.21875" style="1" customWidth="1"/>
    <col min="1321" max="1321" width="14.44140625" style="1" bestFit="1" customWidth="1"/>
    <col min="1322" max="1322" width="15.33203125" style="1" bestFit="1" customWidth="1"/>
    <col min="1323" max="1536" width="8.88671875" style="1"/>
    <col min="1537" max="1538" width="4.44140625" style="1" customWidth="1"/>
    <col min="1539" max="1567" width="4.109375" style="1" customWidth="1"/>
    <col min="1568" max="1568" width="12.5546875" style="1" customWidth="1"/>
    <col min="1569" max="1569" width="11.33203125" style="1" customWidth="1"/>
    <col min="1570" max="1570" width="10" style="1" customWidth="1"/>
    <col min="1571" max="1571" width="9.44140625" style="1" customWidth="1"/>
    <col min="1572" max="1572" width="9.33203125" style="1" customWidth="1"/>
    <col min="1573" max="1573" width="7.21875" style="1" bestFit="1" customWidth="1"/>
    <col min="1574" max="1575" width="8.88671875" style="1"/>
    <col min="1576" max="1576" width="4.21875" style="1" customWidth="1"/>
    <col min="1577" max="1577" width="14.44140625" style="1" bestFit="1" customWidth="1"/>
    <col min="1578" max="1578" width="15.33203125" style="1" bestFit="1" customWidth="1"/>
    <col min="1579" max="1792" width="8.88671875" style="1"/>
    <col min="1793" max="1794" width="4.44140625" style="1" customWidth="1"/>
    <col min="1795" max="1823" width="4.109375" style="1" customWidth="1"/>
    <col min="1824" max="1824" width="12.5546875" style="1" customWidth="1"/>
    <col min="1825" max="1825" width="11.33203125" style="1" customWidth="1"/>
    <col min="1826" max="1826" width="10" style="1" customWidth="1"/>
    <col min="1827" max="1827" width="9.44140625" style="1" customWidth="1"/>
    <col min="1828" max="1828" width="9.33203125" style="1" customWidth="1"/>
    <col min="1829" max="1829" width="7.21875" style="1" bestFit="1" customWidth="1"/>
    <col min="1830" max="1831" width="8.88671875" style="1"/>
    <col min="1832" max="1832" width="4.21875" style="1" customWidth="1"/>
    <col min="1833" max="1833" width="14.44140625" style="1" bestFit="1" customWidth="1"/>
    <col min="1834" max="1834" width="15.33203125" style="1" bestFit="1" customWidth="1"/>
    <col min="1835" max="2048" width="8.88671875" style="1"/>
    <col min="2049" max="2050" width="4.44140625" style="1" customWidth="1"/>
    <col min="2051" max="2079" width="4.109375" style="1" customWidth="1"/>
    <col min="2080" max="2080" width="12.5546875" style="1" customWidth="1"/>
    <col min="2081" max="2081" width="11.33203125" style="1" customWidth="1"/>
    <col min="2082" max="2082" width="10" style="1" customWidth="1"/>
    <col min="2083" max="2083" width="9.44140625" style="1" customWidth="1"/>
    <col min="2084" max="2084" width="9.33203125" style="1" customWidth="1"/>
    <col min="2085" max="2085" width="7.21875" style="1" bestFit="1" customWidth="1"/>
    <col min="2086" max="2087" width="8.88671875" style="1"/>
    <col min="2088" max="2088" width="4.21875" style="1" customWidth="1"/>
    <col min="2089" max="2089" width="14.44140625" style="1" bestFit="1" customWidth="1"/>
    <col min="2090" max="2090" width="15.33203125" style="1" bestFit="1" customWidth="1"/>
    <col min="2091" max="2304" width="8.88671875" style="1"/>
    <col min="2305" max="2306" width="4.44140625" style="1" customWidth="1"/>
    <col min="2307" max="2335" width="4.109375" style="1" customWidth="1"/>
    <col min="2336" max="2336" width="12.5546875" style="1" customWidth="1"/>
    <col min="2337" max="2337" width="11.33203125" style="1" customWidth="1"/>
    <col min="2338" max="2338" width="10" style="1" customWidth="1"/>
    <col min="2339" max="2339" width="9.44140625" style="1" customWidth="1"/>
    <col min="2340" max="2340" width="9.33203125" style="1" customWidth="1"/>
    <col min="2341" max="2341" width="7.21875" style="1" bestFit="1" customWidth="1"/>
    <col min="2342" max="2343" width="8.88671875" style="1"/>
    <col min="2344" max="2344" width="4.21875" style="1" customWidth="1"/>
    <col min="2345" max="2345" width="14.44140625" style="1" bestFit="1" customWidth="1"/>
    <col min="2346" max="2346" width="15.33203125" style="1" bestFit="1" customWidth="1"/>
    <col min="2347" max="2560" width="8.88671875" style="1"/>
    <col min="2561" max="2562" width="4.44140625" style="1" customWidth="1"/>
    <col min="2563" max="2591" width="4.109375" style="1" customWidth="1"/>
    <col min="2592" max="2592" width="12.5546875" style="1" customWidth="1"/>
    <col min="2593" max="2593" width="11.33203125" style="1" customWidth="1"/>
    <col min="2594" max="2594" width="10" style="1" customWidth="1"/>
    <col min="2595" max="2595" width="9.44140625" style="1" customWidth="1"/>
    <col min="2596" max="2596" width="9.33203125" style="1" customWidth="1"/>
    <col min="2597" max="2597" width="7.21875" style="1" bestFit="1" customWidth="1"/>
    <col min="2598" max="2599" width="8.88671875" style="1"/>
    <col min="2600" max="2600" width="4.21875" style="1" customWidth="1"/>
    <col min="2601" max="2601" width="14.44140625" style="1" bestFit="1" customWidth="1"/>
    <col min="2602" max="2602" width="15.33203125" style="1" bestFit="1" customWidth="1"/>
    <col min="2603" max="2816" width="8.88671875" style="1"/>
    <col min="2817" max="2818" width="4.44140625" style="1" customWidth="1"/>
    <col min="2819" max="2847" width="4.109375" style="1" customWidth="1"/>
    <col min="2848" max="2848" width="12.5546875" style="1" customWidth="1"/>
    <col min="2849" max="2849" width="11.33203125" style="1" customWidth="1"/>
    <col min="2850" max="2850" width="10" style="1" customWidth="1"/>
    <col min="2851" max="2851" width="9.44140625" style="1" customWidth="1"/>
    <col min="2852" max="2852" width="9.33203125" style="1" customWidth="1"/>
    <col min="2853" max="2853" width="7.21875" style="1" bestFit="1" customWidth="1"/>
    <col min="2854" max="2855" width="8.88671875" style="1"/>
    <col min="2856" max="2856" width="4.21875" style="1" customWidth="1"/>
    <col min="2857" max="2857" width="14.44140625" style="1" bestFit="1" customWidth="1"/>
    <col min="2858" max="2858" width="15.33203125" style="1" bestFit="1" customWidth="1"/>
    <col min="2859" max="3072" width="8.88671875" style="1"/>
    <col min="3073" max="3074" width="4.44140625" style="1" customWidth="1"/>
    <col min="3075" max="3103" width="4.109375" style="1" customWidth="1"/>
    <col min="3104" max="3104" width="12.5546875" style="1" customWidth="1"/>
    <col min="3105" max="3105" width="11.33203125" style="1" customWidth="1"/>
    <col min="3106" max="3106" width="10" style="1" customWidth="1"/>
    <col min="3107" max="3107" width="9.44140625" style="1" customWidth="1"/>
    <col min="3108" max="3108" width="9.33203125" style="1" customWidth="1"/>
    <col min="3109" max="3109" width="7.21875" style="1" bestFit="1" customWidth="1"/>
    <col min="3110" max="3111" width="8.88671875" style="1"/>
    <col min="3112" max="3112" width="4.21875" style="1" customWidth="1"/>
    <col min="3113" max="3113" width="14.44140625" style="1" bestFit="1" customWidth="1"/>
    <col min="3114" max="3114" width="15.33203125" style="1" bestFit="1" customWidth="1"/>
    <col min="3115" max="3328" width="8.88671875" style="1"/>
    <col min="3329" max="3330" width="4.44140625" style="1" customWidth="1"/>
    <col min="3331" max="3359" width="4.109375" style="1" customWidth="1"/>
    <col min="3360" max="3360" width="12.5546875" style="1" customWidth="1"/>
    <col min="3361" max="3361" width="11.33203125" style="1" customWidth="1"/>
    <col min="3362" max="3362" width="10" style="1" customWidth="1"/>
    <col min="3363" max="3363" width="9.44140625" style="1" customWidth="1"/>
    <col min="3364" max="3364" width="9.33203125" style="1" customWidth="1"/>
    <col min="3365" max="3365" width="7.21875" style="1" bestFit="1" customWidth="1"/>
    <col min="3366" max="3367" width="8.88671875" style="1"/>
    <col min="3368" max="3368" width="4.21875" style="1" customWidth="1"/>
    <col min="3369" max="3369" width="14.44140625" style="1" bestFit="1" customWidth="1"/>
    <col min="3370" max="3370" width="15.33203125" style="1" bestFit="1" customWidth="1"/>
    <col min="3371" max="3584" width="8.88671875" style="1"/>
    <col min="3585" max="3586" width="4.44140625" style="1" customWidth="1"/>
    <col min="3587" max="3615" width="4.109375" style="1" customWidth="1"/>
    <col min="3616" max="3616" width="12.5546875" style="1" customWidth="1"/>
    <col min="3617" max="3617" width="11.33203125" style="1" customWidth="1"/>
    <col min="3618" max="3618" width="10" style="1" customWidth="1"/>
    <col min="3619" max="3619" width="9.44140625" style="1" customWidth="1"/>
    <col min="3620" max="3620" width="9.33203125" style="1" customWidth="1"/>
    <col min="3621" max="3621" width="7.21875" style="1" bestFit="1" customWidth="1"/>
    <col min="3622" max="3623" width="8.88671875" style="1"/>
    <col min="3624" max="3624" width="4.21875" style="1" customWidth="1"/>
    <col min="3625" max="3625" width="14.44140625" style="1" bestFit="1" customWidth="1"/>
    <col min="3626" max="3626" width="15.33203125" style="1" bestFit="1" customWidth="1"/>
    <col min="3627" max="3840" width="8.88671875" style="1"/>
    <col min="3841" max="3842" width="4.44140625" style="1" customWidth="1"/>
    <col min="3843" max="3871" width="4.109375" style="1" customWidth="1"/>
    <col min="3872" max="3872" width="12.5546875" style="1" customWidth="1"/>
    <col min="3873" max="3873" width="11.33203125" style="1" customWidth="1"/>
    <col min="3874" max="3874" width="10" style="1" customWidth="1"/>
    <col min="3875" max="3875" width="9.44140625" style="1" customWidth="1"/>
    <col min="3876" max="3876" width="9.33203125" style="1" customWidth="1"/>
    <col min="3877" max="3877" width="7.21875" style="1" bestFit="1" customWidth="1"/>
    <col min="3878" max="3879" width="8.88671875" style="1"/>
    <col min="3880" max="3880" width="4.21875" style="1" customWidth="1"/>
    <col min="3881" max="3881" width="14.44140625" style="1" bestFit="1" customWidth="1"/>
    <col min="3882" max="3882" width="15.33203125" style="1" bestFit="1" customWidth="1"/>
    <col min="3883" max="4096" width="8.88671875" style="1"/>
    <col min="4097" max="4098" width="4.44140625" style="1" customWidth="1"/>
    <col min="4099" max="4127" width="4.109375" style="1" customWidth="1"/>
    <col min="4128" max="4128" width="12.5546875" style="1" customWidth="1"/>
    <col min="4129" max="4129" width="11.33203125" style="1" customWidth="1"/>
    <col min="4130" max="4130" width="10" style="1" customWidth="1"/>
    <col min="4131" max="4131" width="9.44140625" style="1" customWidth="1"/>
    <col min="4132" max="4132" width="9.33203125" style="1" customWidth="1"/>
    <col min="4133" max="4133" width="7.21875" style="1" bestFit="1" customWidth="1"/>
    <col min="4134" max="4135" width="8.88671875" style="1"/>
    <col min="4136" max="4136" width="4.21875" style="1" customWidth="1"/>
    <col min="4137" max="4137" width="14.44140625" style="1" bestFit="1" customWidth="1"/>
    <col min="4138" max="4138" width="15.33203125" style="1" bestFit="1" customWidth="1"/>
    <col min="4139" max="4352" width="8.88671875" style="1"/>
    <col min="4353" max="4354" width="4.44140625" style="1" customWidth="1"/>
    <col min="4355" max="4383" width="4.109375" style="1" customWidth="1"/>
    <col min="4384" max="4384" width="12.5546875" style="1" customWidth="1"/>
    <col min="4385" max="4385" width="11.33203125" style="1" customWidth="1"/>
    <col min="4386" max="4386" width="10" style="1" customWidth="1"/>
    <col min="4387" max="4387" width="9.44140625" style="1" customWidth="1"/>
    <col min="4388" max="4388" width="9.33203125" style="1" customWidth="1"/>
    <col min="4389" max="4389" width="7.21875" style="1" bestFit="1" customWidth="1"/>
    <col min="4390" max="4391" width="8.88671875" style="1"/>
    <col min="4392" max="4392" width="4.21875" style="1" customWidth="1"/>
    <col min="4393" max="4393" width="14.44140625" style="1" bestFit="1" customWidth="1"/>
    <col min="4394" max="4394" width="15.33203125" style="1" bestFit="1" customWidth="1"/>
    <col min="4395" max="4608" width="8.88671875" style="1"/>
    <col min="4609" max="4610" width="4.44140625" style="1" customWidth="1"/>
    <col min="4611" max="4639" width="4.109375" style="1" customWidth="1"/>
    <col min="4640" max="4640" width="12.5546875" style="1" customWidth="1"/>
    <col min="4641" max="4641" width="11.33203125" style="1" customWidth="1"/>
    <col min="4642" max="4642" width="10" style="1" customWidth="1"/>
    <col min="4643" max="4643" width="9.44140625" style="1" customWidth="1"/>
    <col min="4644" max="4644" width="9.33203125" style="1" customWidth="1"/>
    <col min="4645" max="4645" width="7.21875" style="1" bestFit="1" customWidth="1"/>
    <col min="4646" max="4647" width="8.88671875" style="1"/>
    <col min="4648" max="4648" width="4.21875" style="1" customWidth="1"/>
    <col min="4649" max="4649" width="14.44140625" style="1" bestFit="1" customWidth="1"/>
    <col min="4650" max="4650" width="15.33203125" style="1" bestFit="1" customWidth="1"/>
    <col min="4651" max="4864" width="8.88671875" style="1"/>
    <col min="4865" max="4866" width="4.44140625" style="1" customWidth="1"/>
    <col min="4867" max="4895" width="4.109375" style="1" customWidth="1"/>
    <col min="4896" max="4896" width="12.5546875" style="1" customWidth="1"/>
    <col min="4897" max="4897" width="11.33203125" style="1" customWidth="1"/>
    <col min="4898" max="4898" width="10" style="1" customWidth="1"/>
    <col min="4899" max="4899" width="9.44140625" style="1" customWidth="1"/>
    <col min="4900" max="4900" width="9.33203125" style="1" customWidth="1"/>
    <col min="4901" max="4901" width="7.21875" style="1" bestFit="1" customWidth="1"/>
    <col min="4902" max="4903" width="8.88671875" style="1"/>
    <col min="4904" max="4904" width="4.21875" style="1" customWidth="1"/>
    <col min="4905" max="4905" width="14.44140625" style="1" bestFit="1" customWidth="1"/>
    <col min="4906" max="4906" width="15.33203125" style="1" bestFit="1" customWidth="1"/>
    <col min="4907" max="5120" width="8.88671875" style="1"/>
    <col min="5121" max="5122" width="4.44140625" style="1" customWidth="1"/>
    <col min="5123" max="5151" width="4.109375" style="1" customWidth="1"/>
    <col min="5152" max="5152" width="12.5546875" style="1" customWidth="1"/>
    <col min="5153" max="5153" width="11.33203125" style="1" customWidth="1"/>
    <col min="5154" max="5154" width="10" style="1" customWidth="1"/>
    <col min="5155" max="5155" width="9.44140625" style="1" customWidth="1"/>
    <col min="5156" max="5156" width="9.33203125" style="1" customWidth="1"/>
    <col min="5157" max="5157" width="7.21875" style="1" bestFit="1" customWidth="1"/>
    <col min="5158" max="5159" width="8.88671875" style="1"/>
    <col min="5160" max="5160" width="4.21875" style="1" customWidth="1"/>
    <col min="5161" max="5161" width="14.44140625" style="1" bestFit="1" customWidth="1"/>
    <col min="5162" max="5162" width="15.33203125" style="1" bestFit="1" customWidth="1"/>
    <col min="5163" max="5376" width="8.88671875" style="1"/>
    <col min="5377" max="5378" width="4.44140625" style="1" customWidth="1"/>
    <col min="5379" max="5407" width="4.109375" style="1" customWidth="1"/>
    <col min="5408" max="5408" width="12.5546875" style="1" customWidth="1"/>
    <col min="5409" max="5409" width="11.33203125" style="1" customWidth="1"/>
    <col min="5410" max="5410" width="10" style="1" customWidth="1"/>
    <col min="5411" max="5411" width="9.44140625" style="1" customWidth="1"/>
    <col min="5412" max="5412" width="9.33203125" style="1" customWidth="1"/>
    <col min="5413" max="5413" width="7.21875" style="1" bestFit="1" customWidth="1"/>
    <col min="5414" max="5415" width="8.88671875" style="1"/>
    <col min="5416" max="5416" width="4.21875" style="1" customWidth="1"/>
    <col min="5417" max="5417" width="14.44140625" style="1" bestFit="1" customWidth="1"/>
    <col min="5418" max="5418" width="15.33203125" style="1" bestFit="1" customWidth="1"/>
    <col min="5419" max="5632" width="8.88671875" style="1"/>
    <col min="5633" max="5634" width="4.44140625" style="1" customWidth="1"/>
    <col min="5635" max="5663" width="4.109375" style="1" customWidth="1"/>
    <col min="5664" max="5664" width="12.5546875" style="1" customWidth="1"/>
    <col min="5665" max="5665" width="11.33203125" style="1" customWidth="1"/>
    <col min="5666" max="5666" width="10" style="1" customWidth="1"/>
    <col min="5667" max="5667" width="9.44140625" style="1" customWidth="1"/>
    <col min="5668" max="5668" width="9.33203125" style="1" customWidth="1"/>
    <col min="5669" max="5669" width="7.21875" style="1" bestFit="1" customWidth="1"/>
    <col min="5670" max="5671" width="8.88671875" style="1"/>
    <col min="5672" max="5672" width="4.21875" style="1" customWidth="1"/>
    <col min="5673" max="5673" width="14.44140625" style="1" bestFit="1" customWidth="1"/>
    <col min="5674" max="5674" width="15.33203125" style="1" bestFit="1" customWidth="1"/>
    <col min="5675" max="5888" width="8.88671875" style="1"/>
    <col min="5889" max="5890" width="4.44140625" style="1" customWidth="1"/>
    <col min="5891" max="5919" width="4.109375" style="1" customWidth="1"/>
    <col min="5920" max="5920" width="12.5546875" style="1" customWidth="1"/>
    <col min="5921" max="5921" width="11.33203125" style="1" customWidth="1"/>
    <col min="5922" max="5922" width="10" style="1" customWidth="1"/>
    <col min="5923" max="5923" width="9.44140625" style="1" customWidth="1"/>
    <col min="5924" max="5924" width="9.33203125" style="1" customWidth="1"/>
    <col min="5925" max="5925" width="7.21875" style="1" bestFit="1" customWidth="1"/>
    <col min="5926" max="5927" width="8.88671875" style="1"/>
    <col min="5928" max="5928" width="4.21875" style="1" customWidth="1"/>
    <col min="5929" max="5929" width="14.44140625" style="1" bestFit="1" customWidth="1"/>
    <col min="5930" max="5930" width="15.33203125" style="1" bestFit="1" customWidth="1"/>
    <col min="5931" max="6144" width="8.88671875" style="1"/>
    <col min="6145" max="6146" width="4.44140625" style="1" customWidth="1"/>
    <col min="6147" max="6175" width="4.109375" style="1" customWidth="1"/>
    <col min="6176" max="6176" width="12.5546875" style="1" customWidth="1"/>
    <col min="6177" max="6177" width="11.33203125" style="1" customWidth="1"/>
    <col min="6178" max="6178" width="10" style="1" customWidth="1"/>
    <col min="6179" max="6179" width="9.44140625" style="1" customWidth="1"/>
    <col min="6180" max="6180" width="9.33203125" style="1" customWidth="1"/>
    <col min="6181" max="6181" width="7.21875" style="1" bestFit="1" customWidth="1"/>
    <col min="6182" max="6183" width="8.88671875" style="1"/>
    <col min="6184" max="6184" width="4.21875" style="1" customWidth="1"/>
    <col min="6185" max="6185" width="14.44140625" style="1" bestFit="1" customWidth="1"/>
    <col min="6186" max="6186" width="15.33203125" style="1" bestFit="1" customWidth="1"/>
    <col min="6187" max="6400" width="8.88671875" style="1"/>
    <col min="6401" max="6402" width="4.44140625" style="1" customWidth="1"/>
    <col min="6403" max="6431" width="4.109375" style="1" customWidth="1"/>
    <col min="6432" max="6432" width="12.5546875" style="1" customWidth="1"/>
    <col min="6433" max="6433" width="11.33203125" style="1" customWidth="1"/>
    <col min="6434" max="6434" width="10" style="1" customWidth="1"/>
    <col min="6435" max="6435" width="9.44140625" style="1" customWidth="1"/>
    <col min="6436" max="6436" width="9.33203125" style="1" customWidth="1"/>
    <col min="6437" max="6437" width="7.21875" style="1" bestFit="1" customWidth="1"/>
    <col min="6438" max="6439" width="8.88671875" style="1"/>
    <col min="6440" max="6440" width="4.21875" style="1" customWidth="1"/>
    <col min="6441" max="6441" width="14.44140625" style="1" bestFit="1" customWidth="1"/>
    <col min="6442" max="6442" width="15.33203125" style="1" bestFit="1" customWidth="1"/>
    <col min="6443" max="6656" width="8.88671875" style="1"/>
    <col min="6657" max="6658" width="4.44140625" style="1" customWidth="1"/>
    <col min="6659" max="6687" width="4.109375" style="1" customWidth="1"/>
    <col min="6688" max="6688" width="12.5546875" style="1" customWidth="1"/>
    <col min="6689" max="6689" width="11.33203125" style="1" customWidth="1"/>
    <col min="6690" max="6690" width="10" style="1" customWidth="1"/>
    <col min="6691" max="6691" width="9.44140625" style="1" customWidth="1"/>
    <col min="6692" max="6692" width="9.33203125" style="1" customWidth="1"/>
    <col min="6693" max="6693" width="7.21875" style="1" bestFit="1" customWidth="1"/>
    <col min="6694" max="6695" width="8.88671875" style="1"/>
    <col min="6696" max="6696" width="4.21875" style="1" customWidth="1"/>
    <col min="6697" max="6697" width="14.44140625" style="1" bestFit="1" customWidth="1"/>
    <col min="6698" max="6698" width="15.33203125" style="1" bestFit="1" customWidth="1"/>
    <col min="6699" max="6912" width="8.88671875" style="1"/>
    <col min="6913" max="6914" width="4.44140625" style="1" customWidth="1"/>
    <col min="6915" max="6943" width="4.109375" style="1" customWidth="1"/>
    <col min="6944" max="6944" width="12.5546875" style="1" customWidth="1"/>
    <col min="6945" max="6945" width="11.33203125" style="1" customWidth="1"/>
    <col min="6946" max="6946" width="10" style="1" customWidth="1"/>
    <col min="6947" max="6947" width="9.44140625" style="1" customWidth="1"/>
    <col min="6948" max="6948" width="9.33203125" style="1" customWidth="1"/>
    <col min="6949" max="6949" width="7.21875" style="1" bestFit="1" customWidth="1"/>
    <col min="6950" max="6951" width="8.88671875" style="1"/>
    <col min="6952" max="6952" width="4.21875" style="1" customWidth="1"/>
    <col min="6953" max="6953" width="14.44140625" style="1" bestFit="1" customWidth="1"/>
    <col min="6954" max="6954" width="15.33203125" style="1" bestFit="1" customWidth="1"/>
    <col min="6955" max="7168" width="8.88671875" style="1"/>
    <col min="7169" max="7170" width="4.44140625" style="1" customWidth="1"/>
    <col min="7171" max="7199" width="4.109375" style="1" customWidth="1"/>
    <col min="7200" max="7200" width="12.5546875" style="1" customWidth="1"/>
    <col min="7201" max="7201" width="11.33203125" style="1" customWidth="1"/>
    <col min="7202" max="7202" width="10" style="1" customWidth="1"/>
    <col min="7203" max="7203" width="9.44140625" style="1" customWidth="1"/>
    <col min="7204" max="7204" width="9.33203125" style="1" customWidth="1"/>
    <col min="7205" max="7205" width="7.21875" style="1" bestFit="1" customWidth="1"/>
    <col min="7206" max="7207" width="8.88671875" style="1"/>
    <col min="7208" max="7208" width="4.21875" style="1" customWidth="1"/>
    <col min="7209" max="7209" width="14.44140625" style="1" bestFit="1" customWidth="1"/>
    <col min="7210" max="7210" width="15.33203125" style="1" bestFit="1" customWidth="1"/>
    <col min="7211" max="7424" width="8.88671875" style="1"/>
    <col min="7425" max="7426" width="4.44140625" style="1" customWidth="1"/>
    <col min="7427" max="7455" width="4.109375" style="1" customWidth="1"/>
    <col min="7456" max="7456" width="12.5546875" style="1" customWidth="1"/>
    <col min="7457" max="7457" width="11.33203125" style="1" customWidth="1"/>
    <col min="7458" max="7458" width="10" style="1" customWidth="1"/>
    <col min="7459" max="7459" width="9.44140625" style="1" customWidth="1"/>
    <col min="7460" max="7460" width="9.33203125" style="1" customWidth="1"/>
    <col min="7461" max="7461" width="7.21875" style="1" bestFit="1" customWidth="1"/>
    <col min="7462" max="7463" width="8.88671875" style="1"/>
    <col min="7464" max="7464" width="4.21875" style="1" customWidth="1"/>
    <col min="7465" max="7465" width="14.44140625" style="1" bestFit="1" customWidth="1"/>
    <col min="7466" max="7466" width="15.33203125" style="1" bestFit="1" customWidth="1"/>
    <col min="7467" max="7680" width="8.88671875" style="1"/>
    <col min="7681" max="7682" width="4.44140625" style="1" customWidth="1"/>
    <col min="7683" max="7711" width="4.109375" style="1" customWidth="1"/>
    <col min="7712" max="7712" width="12.5546875" style="1" customWidth="1"/>
    <col min="7713" max="7713" width="11.33203125" style="1" customWidth="1"/>
    <col min="7714" max="7714" width="10" style="1" customWidth="1"/>
    <col min="7715" max="7715" width="9.44140625" style="1" customWidth="1"/>
    <col min="7716" max="7716" width="9.33203125" style="1" customWidth="1"/>
    <col min="7717" max="7717" width="7.21875" style="1" bestFit="1" customWidth="1"/>
    <col min="7718" max="7719" width="8.88671875" style="1"/>
    <col min="7720" max="7720" width="4.21875" style="1" customWidth="1"/>
    <col min="7721" max="7721" width="14.44140625" style="1" bestFit="1" customWidth="1"/>
    <col min="7722" max="7722" width="15.33203125" style="1" bestFit="1" customWidth="1"/>
    <col min="7723" max="7936" width="8.88671875" style="1"/>
    <col min="7937" max="7938" width="4.44140625" style="1" customWidth="1"/>
    <col min="7939" max="7967" width="4.109375" style="1" customWidth="1"/>
    <col min="7968" max="7968" width="12.5546875" style="1" customWidth="1"/>
    <col min="7969" max="7969" width="11.33203125" style="1" customWidth="1"/>
    <col min="7970" max="7970" width="10" style="1" customWidth="1"/>
    <col min="7971" max="7971" width="9.44140625" style="1" customWidth="1"/>
    <col min="7972" max="7972" width="9.33203125" style="1" customWidth="1"/>
    <col min="7973" max="7973" width="7.21875" style="1" bestFit="1" customWidth="1"/>
    <col min="7974" max="7975" width="8.88671875" style="1"/>
    <col min="7976" max="7976" width="4.21875" style="1" customWidth="1"/>
    <col min="7977" max="7977" width="14.44140625" style="1" bestFit="1" customWidth="1"/>
    <col min="7978" max="7978" width="15.33203125" style="1" bestFit="1" customWidth="1"/>
    <col min="7979" max="8192" width="8.88671875" style="1"/>
    <col min="8193" max="8194" width="4.44140625" style="1" customWidth="1"/>
    <col min="8195" max="8223" width="4.109375" style="1" customWidth="1"/>
    <col min="8224" max="8224" width="12.5546875" style="1" customWidth="1"/>
    <col min="8225" max="8225" width="11.33203125" style="1" customWidth="1"/>
    <col min="8226" max="8226" width="10" style="1" customWidth="1"/>
    <col min="8227" max="8227" width="9.44140625" style="1" customWidth="1"/>
    <col min="8228" max="8228" width="9.33203125" style="1" customWidth="1"/>
    <col min="8229" max="8229" width="7.21875" style="1" bestFit="1" customWidth="1"/>
    <col min="8230" max="8231" width="8.88671875" style="1"/>
    <col min="8232" max="8232" width="4.21875" style="1" customWidth="1"/>
    <col min="8233" max="8233" width="14.44140625" style="1" bestFit="1" customWidth="1"/>
    <col min="8234" max="8234" width="15.33203125" style="1" bestFit="1" customWidth="1"/>
    <col min="8235" max="8448" width="8.88671875" style="1"/>
    <col min="8449" max="8450" width="4.44140625" style="1" customWidth="1"/>
    <col min="8451" max="8479" width="4.109375" style="1" customWidth="1"/>
    <col min="8480" max="8480" width="12.5546875" style="1" customWidth="1"/>
    <col min="8481" max="8481" width="11.33203125" style="1" customWidth="1"/>
    <col min="8482" max="8482" width="10" style="1" customWidth="1"/>
    <col min="8483" max="8483" width="9.44140625" style="1" customWidth="1"/>
    <col min="8484" max="8484" width="9.33203125" style="1" customWidth="1"/>
    <col min="8485" max="8485" width="7.21875" style="1" bestFit="1" customWidth="1"/>
    <col min="8486" max="8487" width="8.88671875" style="1"/>
    <col min="8488" max="8488" width="4.21875" style="1" customWidth="1"/>
    <col min="8489" max="8489" width="14.44140625" style="1" bestFit="1" customWidth="1"/>
    <col min="8490" max="8490" width="15.33203125" style="1" bestFit="1" customWidth="1"/>
    <col min="8491" max="8704" width="8.88671875" style="1"/>
    <col min="8705" max="8706" width="4.44140625" style="1" customWidth="1"/>
    <col min="8707" max="8735" width="4.109375" style="1" customWidth="1"/>
    <col min="8736" max="8736" width="12.5546875" style="1" customWidth="1"/>
    <col min="8737" max="8737" width="11.33203125" style="1" customWidth="1"/>
    <col min="8738" max="8738" width="10" style="1" customWidth="1"/>
    <col min="8739" max="8739" width="9.44140625" style="1" customWidth="1"/>
    <col min="8740" max="8740" width="9.33203125" style="1" customWidth="1"/>
    <col min="8741" max="8741" width="7.21875" style="1" bestFit="1" customWidth="1"/>
    <col min="8742" max="8743" width="8.88671875" style="1"/>
    <col min="8744" max="8744" width="4.21875" style="1" customWidth="1"/>
    <col min="8745" max="8745" width="14.44140625" style="1" bestFit="1" customWidth="1"/>
    <col min="8746" max="8746" width="15.33203125" style="1" bestFit="1" customWidth="1"/>
    <col min="8747" max="8960" width="8.88671875" style="1"/>
    <col min="8961" max="8962" width="4.44140625" style="1" customWidth="1"/>
    <col min="8963" max="8991" width="4.109375" style="1" customWidth="1"/>
    <col min="8992" max="8992" width="12.5546875" style="1" customWidth="1"/>
    <col min="8993" max="8993" width="11.33203125" style="1" customWidth="1"/>
    <col min="8994" max="8994" width="10" style="1" customWidth="1"/>
    <col min="8995" max="8995" width="9.44140625" style="1" customWidth="1"/>
    <col min="8996" max="8996" width="9.33203125" style="1" customWidth="1"/>
    <col min="8997" max="8997" width="7.21875" style="1" bestFit="1" customWidth="1"/>
    <col min="8998" max="8999" width="8.88671875" style="1"/>
    <col min="9000" max="9000" width="4.21875" style="1" customWidth="1"/>
    <col min="9001" max="9001" width="14.44140625" style="1" bestFit="1" customWidth="1"/>
    <col min="9002" max="9002" width="15.33203125" style="1" bestFit="1" customWidth="1"/>
    <col min="9003" max="9216" width="8.88671875" style="1"/>
    <col min="9217" max="9218" width="4.44140625" style="1" customWidth="1"/>
    <col min="9219" max="9247" width="4.109375" style="1" customWidth="1"/>
    <col min="9248" max="9248" width="12.5546875" style="1" customWidth="1"/>
    <col min="9249" max="9249" width="11.33203125" style="1" customWidth="1"/>
    <col min="9250" max="9250" width="10" style="1" customWidth="1"/>
    <col min="9251" max="9251" width="9.44140625" style="1" customWidth="1"/>
    <col min="9252" max="9252" width="9.33203125" style="1" customWidth="1"/>
    <col min="9253" max="9253" width="7.21875" style="1" bestFit="1" customWidth="1"/>
    <col min="9254" max="9255" width="8.88671875" style="1"/>
    <col min="9256" max="9256" width="4.21875" style="1" customWidth="1"/>
    <col min="9257" max="9257" width="14.44140625" style="1" bestFit="1" customWidth="1"/>
    <col min="9258" max="9258" width="15.33203125" style="1" bestFit="1" customWidth="1"/>
    <col min="9259" max="9472" width="8.88671875" style="1"/>
    <col min="9473" max="9474" width="4.44140625" style="1" customWidth="1"/>
    <col min="9475" max="9503" width="4.109375" style="1" customWidth="1"/>
    <col min="9504" max="9504" width="12.5546875" style="1" customWidth="1"/>
    <col min="9505" max="9505" width="11.33203125" style="1" customWidth="1"/>
    <col min="9506" max="9506" width="10" style="1" customWidth="1"/>
    <col min="9507" max="9507" width="9.44140625" style="1" customWidth="1"/>
    <col min="9508" max="9508" width="9.33203125" style="1" customWidth="1"/>
    <col min="9509" max="9509" width="7.21875" style="1" bestFit="1" customWidth="1"/>
    <col min="9510" max="9511" width="8.88671875" style="1"/>
    <col min="9512" max="9512" width="4.21875" style="1" customWidth="1"/>
    <col min="9513" max="9513" width="14.44140625" style="1" bestFit="1" customWidth="1"/>
    <col min="9514" max="9514" width="15.33203125" style="1" bestFit="1" customWidth="1"/>
    <col min="9515" max="9728" width="8.88671875" style="1"/>
    <col min="9729" max="9730" width="4.44140625" style="1" customWidth="1"/>
    <col min="9731" max="9759" width="4.109375" style="1" customWidth="1"/>
    <col min="9760" max="9760" width="12.5546875" style="1" customWidth="1"/>
    <col min="9761" max="9761" width="11.33203125" style="1" customWidth="1"/>
    <col min="9762" max="9762" width="10" style="1" customWidth="1"/>
    <col min="9763" max="9763" width="9.44140625" style="1" customWidth="1"/>
    <col min="9764" max="9764" width="9.33203125" style="1" customWidth="1"/>
    <col min="9765" max="9765" width="7.21875" style="1" bestFit="1" customWidth="1"/>
    <col min="9766" max="9767" width="8.88671875" style="1"/>
    <col min="9768" max="9768" width="4.21875" style="1" customWidth="1"/>
    <col min="9769" max="9769" width="14.44140625" style="1" bestFit="1" customWidth="1"/>
    <col min="9770" max="9770" width="15.33203125" style="1" bestFit="1" customWidth="1"/>
    <col min="9771" max="9984" width="8.88671875" style="1"/>
    <col min="9985" max="9986" width="4.44140625" style="1" customWidth="1"/>
    <col min="9987" max="10015" width="4.109375" style="1" customWidth="1"/>
    <col min="10016" max="10016" width="12.5546875" style="1" customWidth="1"/>
    <col min="10017" max="10017" width="11.33203125" style="1" customWidth="1"/>
    <col min="10018" max="10018" width="10" style="1" customWidth="1"/>
    <col min="10019" max="10019" width="9.44140625" style="1" customWidth="1"/>
    <col min="10020" max="10020" width="9.33203125" style="1" customWidth="1"/>
    <col min="10021" max="10021" width="7.21875" style="1" bestFit="1" customWidth="1"/>
    <col min="10022" max="10023" width="8.88671875" style="1"/>
    <col min="10024" max="10024" width="4.21875" style="1" customWidth="1"/>
    <col min="10025" max="10025" width="14.44140625" style="1" bestFit="1" customWidth="1"/>
    <col min="10026" max="10026" width="15.33203125" style="1" bestFit="1" customWidth="1"/>
    <col min="10027" max="10240" width="8.88671875" style="1"/>
    <col min="10241" max="10242" width="4.44140625" style="1" customWidth="1"/>
    <col min="10243" max="10271" width="4.109375" style="1" customWidth="1"/>
    <col min="10272" max="10272" width="12.5546875" style="1" customWidth="1"/>
    <col min="10273" max="10273" width="11.33203125" style="1" customWidth="1"/>
    <col min="10274" max="10274" width="10" style="1" customWidth="1"/>
    <col min="10275" max="10275" width="9.44140625" style="1" customWidth="1"/>
    <col min="10276" max="10276" width="9.33203125" style="1" customWidth="1"/>
    <col min="10277" max="10277" width="7.21875" style="1" bestFit="1" customWidth="1"/>
    <col min="10278" max="10279" width="8.88671875" style="1"/>
    <col min="10280" max="10280" width="4.21875" style="1" customWidth="1"/>
    <col min="10281" max="10281" width="14.44140625" style="1" bestFit="1" customWidth="1"/>
    <col min="10282" max="10282" width="15.33203125" style="1" bestFit="1" customWidth="1"/>
    <col min="10283" max="10496" width="8.88671875" style="1"/>
    <col min="10497" max="10498" width="4.44140625" style="1" customWidth="1"/>
    <col min="10499" max="10527" width="4.109375" style="1" customWidth="1"/>
    <col min="10528" max="10528" width="12.5546875" style="1" customWidth="1"/>
    <col min="10529" max="10529" width="11.33203125" style="1" customWidth="1"/>
    <col min="10530" max="10530" width="10" style="1" customWidth="1"/>
    <col min="10531" max="10531" width="9.44140625" style="1" customWidth="1"/>
    <col min="10532" max="10532" width="9.33203125" style="1" customWidth="1"/>
    <col min="10533" max="10533" width="7.21875" style="1" bestFit="1" customWidth="1"/>
    <col min="10534" max="10535" width="8.88671875" style="1"/>
    <col min="10536" max="10536" width="4.21875" style="1" customWidth="1"/>
    <col min="10537" max="10537" width="14.44140625" style="1" bestFit="1" customWidth="1"/>
    <col min="10538" max="10538" width="15.33203125" style="1" bestFit="1" customWidth="1"/>
    <col min="10539" max="10752" width="8.88671875" style="1"/>
    <col min="10753" max="10754" width="4.44140625" style="1" customWidth="1"/>
    <col min="10755" max="10783" width="4.109375" style="1" customWidth="1"/>
    <col min="10784" max="10784" width="12.5546875" style="1" customWidth="1"/>
    <col min="10785" max="10785" width="11.33203125" style="1" customWidth="1"/>
    <col min="10786" max="10786" width="10" style="1" customWidth="1"/>
    <col min="10787" max="10787" width="9.44140625" style="1" customWidth="1"/>
    <col min="10788" max="10788" width="9.33203125" style="1" customWidth="1"/>
    <col min="10789" max="10789" width="7.21875" style="1" bestFit="1" customWidth="1"/>
    <col min="10790" max="10791" width="8.88671875" style="1"/>
    <col min="10792" max="10792" width="4.21875" style="1" customWidth="1"/>
    <col min="10793" max="10793" width="14.44140625" style="1" bestFit="1" customWidth="1"/>
    <col min="10794" max="10794" width="15.33203125" style="1" bestFit="1" customWidth="1"/>
    <col min="10795" max="11008" width="8.88671875" style="1"/>
    <col min="11009" max="11010" width="4.44140625" style="1" customWidth="1"/>
    <col min="11011" max="11039" width="4.109375" style="1" customWidth="1"/>
    <col min="11040" max="11040" width="12.5546875" style="1" customWidth="1"/>
    <col min="11041" max="11041" width="11.33203125" style="1" customWidth="1"/>
    <col min="11042" max="11042" width="10" style="1" customWidth="1"/>
    <col min="11043" max="11043" width="9.44140625" style="1" customWidth="1"/>
    <col min="11044" max="11044" width="9.33203125" style="1" customWidth="1"/>
    <col min="11045" max="11045" width="7.21875" style="1" bestFit="1" customWidth="1"/>
    <col min="11046" max="11047" width="8.88671875" style="1"/>
    <col min="11048" max="11048" width="4.21875" style="1" customWidth="1"/>
    <col min="11049" max="11049" width="14.44140625" style="1" bestFit="1" customWidth="1"/>
    <col min="11050" max="11050" width="15.33203125" style="1" bestFit="1" customWidth="1"/>
    <col min="11051" max="11264" width="8.88671875" style="1"/>
    <col min="11265" max="11266" width="4.44140625" style="1" customWidth="1"/>
    <col min="11267" max="11295" width="4.109375" style="1" customWidth="1"/>
    <col min="11296" max="11296" width="12.5546875" style="1" customWidth="1"/>
    <col min="11297" max="11297" width="11.33203125" style="1" customWidth="1"/>
    <col min="11298" max="11298" width="10" style="1" customWidth="1"/>
    <col min="11299" max="11299" width="9.44140625" style="1" customWidth="1"/>
    <col min="11300" max="11300" width="9.33203125" style="1" customWidth="1"/>
    <col min="11301" max="11301" width="7.21875" style="1" bestFit="1" customWidth="1"/>
    <col min="11302" max="11303" width="8.88671875" style="1"/>
    <col min="11304" max="11304" width="4.21875" style="1" customWidth="1"/>
    <col min="11305" max="11305" width="14.44140625" style="1" bestFit="1" customWidth="1"/>
    <col min="11306" max="11306" width="15.33203125" style="1" bestFit="1" customWidth="1"/>
    <col min="11307" max="11520" width="8.88671875" style="1"/>
    <col min="11521" max="11522" width="4.44140625" style="1" customWidth="1"/>
    <col min="11523" max="11551" width="4.109375" style="1" customWidth="1"/>
    <col min="11552" max="11552" width="12.5546875" style="1" customWidth="1"/>
    <col min="11553" max="11553" width="11.33203125" style="1" customWidth="1"/>
    <col min="11554" max="11554" width="10" style="1" customWidth="1"/>
    <col min="11555" max="11555" width="9.44140625" style="1" customWidth="1"/>
    <col min="11556" max="11556" width="9.33203125" style="1" customWidth="1"/>
    <col min="11557" max="11557" width="7.21875" style="1" bestFit="1" customWidth="1"/>
    <col min="11558" max="11559" width="8.88671875" style="1"/>
    <col min="11560" max="11560" width="4.21875" style="1" customWidth="1"/>
    <col min="11561" max="11561" width="14.44140625" style="1" bestFit="1" customWidth="1"/>
    <col min="11562" max="11562" width="15.33203125" style="1" bestFit="1" customWidth="1"/>
    <col min="11563" max="11776" width="8.88671875" style="1"/>
    <col min="11777" max="11778" width="4.44140625" style="1" customWidth="1"/>
    <col min="11779" max="11807" width="4.109375" style="1" customWidth="1"/>
    <col min="11808" max="11808" width="12.5546875" style="1" customWidth="1"/>
    <col min="11809" max="11809" width="11.33203125" style="1" customWidth="1"/>
    <col min="11810" max="11810" width="10" style="1" customWidth="1"/>
    <col min="11811" max="11811" width="9.44140625" style="1" customWidth="1"/>
    <col min="11812" max="11812" width="9.33203125" style="1" customWidth="1"/>
    <col min="11813" max="11813" width="7.21875" style="1" bestFit="1" customWidth="1"/>
    <col min="11814" max="11815" width="8.88671875" style="1"/>
    <col min="11816" max="11816" width="4.21875" style="1" customWidth="1"/>
    <col min="11817" max="11817" width="14.44140625" style="1" bestFit="1" customWidth="1"/>
    <col min="11818" max="11818" width="15.33203125" style="1" bestFit="1" customWidth="1"/>
    <col min="11819" max="12032" width="8.88671875" style="1"/>
    <col min="12033" max="12034" width="4.44140625" style="1" customWidth="1"/>
    <col min="12035" max="12063" width="4.109375" style="1" customWidth="1"/>
    <col min="12064" max="12064" width="12.5546875" style="1" customWidth="1"/>
    <col min="12065" max="12065" width="11.33203125" style="1" customWidth="1"/>
    <col min="12066" max="12066" width="10" style="1" customWidth="1"/>
    <col min="12067" max="12067" width="9.44140625" style="1" customWidth="1"/>
    <col min="12068" max="12068" width="9.33203125" style="1" customWidth="1"/>
    <col min="12069" max="12069" width="7.21875" style="1" bestFit="1" customWidth="1"/>
    <col min="12070" max="12071" width="8.88671875" style="1"/>
    <col min="12072" max="12072" width="4.21875" style="1" customWidth="1"/>
    <col min="12073" max="12073" width="14.44140625" style="1" bestFit="1" customWidth="1"/>
    <col min="12074" max="12074" width="15.33203125" style="1" bestFit="1" customWidth="1"/>
    <col min="12075" max="12288" width="8.88671875" style="1"/>
    <col min="12289" max="12290" width="4.44140625" style="1" customWidth="1"/>
    <col min="12291" max="12319" width="4.109375" style="1" customWidth="1"/>
    <col min="12320" max="12320" width="12.5546875" style="1" customWidth="1"/>
    <col min="12321" max="12321" width="11.33203125" style="1" customWidth="1"/>
    <col min="12322" max="12322" width="10" style="1" customWidth="1"/>
    <col min="12323" max="12323" width="9.44140625" style="1" customWidth="1"/>
    <col min="12324" max="12324" width="9.33203125" style="1" customWidth="1"/>
    <col min="12325" max="12325" width="7.21875" style="1" bestFit="1" customWidth="1"/>
    <col min="12326" max="12327" width="8.88671875" style="1"/>
    <col min="12328" max="12328" width="4.21875" style="1" customWidth="1"/>
    <col min="12329" max="12329" width="14.44140625" style="1" bestFit="1" customWidth="1"/>
    <col min="12330" max="12330" width="15.33203125" style="1" bestFit="1" customWidth="1"/>
    <col min="12331" max="12544" width="8.88671875" style="1"/>
    <col min="12545" max="12546" width="4.44140625" style="1" customWidth="1"/>
    <col min="12547" max="12575" width="4.109375" style="1" customWidth="1"/>
    <col min="12576" max="12576" width="12.5546875" style="1" customWidth="1"/>
    <col min="12577" max="12577" width="11.33203125" style="1" customWidth="1"/>
    <col min="12578" max="12578" width="10" style="1" customWidth="1"/>
    <col min="12579" max="12579" width="9.44140625" style="1" customWidth="1"/>
    <col min="12580" max="12580" width="9.33203125" style="1" customWidth="1"/>
    <col min="12581" max="12581" width="7.21875" style="1" bestFit="1" customWidth="1"/>
    <col min="12582" max="12583" width="8.88671875" style="1"/>
    <col min="12584" max="12584" width="4.21875" style="1" customWidth="1"/>
    <col min="12585" max="12585" width="14.44140625" style="1" bestFit="1" customWidth="1"/>
    <col min="12586" max="12586" width="15.33203125" style="1" bestFit="1" customWidth="1"/>
    <col min="12587" max="12800" width="8.88671875" style="1"/>
    <col min="12801" max="12802" width="4.44140625" style="1" customWidth="1"/>
    <col min="12803" max="12831" width="4.109375" style="1" customWidth="1"/>
    <col min="12832" max="12832" width="12.5546875" style="1" customWidth="1"/>
    <col min="12833" max="12833" width="11.33203125" style="1" customWidth="1"/>
    <col min="12834" max="12834" width="10" style="1" customWidth="1"/>
    <col min="12835" max="12835" width="9.44140625" style="1" customWidth="1"/>
    <col min="12836" max="12836" width="9.33203125" style="1" customWidth="1"/>
    <col min="12837" max="12837" width="7.21875" style="1" bestFit="1" customWidth="1"/>
    <col min="12838" max="12839" width="8.88671875" style="1"/>
    <col min="12840" max="12840" width="4.21875" style="1" customWidth="1"/>
    <col min="12841" max="12841" width="14.44140625" style="1" bestFit="1" customWidth="1"/>
    <col min="12842" max="12842" width="15.33203125" style="1" bestFit="1" customWidth="1"/>
    <col min="12843" max="13056" width="8.88671875" style="1"/>
    <col min="13057" max="13058" width="4.44140625" style="1" customWidth="1"/>
    <col min="13059" max="13087" width="4.109375" style="1" customWidth="1"/>
    <col min="13088" max="13088" width="12.5546875" style="1" customWidth="1"/>
    <col min="13089" max="13089" width="11.33203125" style="1" customWidth="1"/>
    <col min="13090" max="13090" width="10" style="1" customWidth="1"/>
    <col min="13091" max="13091" width="9.44140625" style="1" customWidth="1"/>
    <col min="13092" max="13092" width="9.33203125" style="1" customWidth="1"/>
    <col min="13093" max="13093" width="7.21875" style="1" bestFit="1" customWidth="1"/>
    <col min="13094" max="13095" width="8.88671875" style="1"/>
    <col min="13096" max="13096" width="4.21875" style="1" customWidth="1"/>
    <col min="13097" max="13097" width="14.44140625" style="1" bestFit="1" customWidth="1"/>
    <col min="13098" max="13098" width="15.33203125" style="1" bestFit="1" customWidth="1"/>
    <col min="13099" max="13312" width="8.88671875" style="1"/>
    <col min="13313" max="13314" width="4.44140625" style="1" customWidth="1"/>
    <col min="13315" max="13343" width="4.109375" style="1" customWidth="1"/>
    <col min="13344" max="13344" width="12.5546875" style="1" customWidth="1"/>
    <col min="13345" max="13345" width="11.33203125" style="1" customWidth="1"/>
    <col min="13346" max="13346" width="10" style="1" customWidth="1"/>
    <col min="13347" max="13347" width="9.44140625" style="1" customWidth="1"/>
    <col min="13348" max="13348" width="9.33203125" style="1" customWidth="1"/>
    <col min="13349" max="13349" width="7.21875" style="1" bestFit="1" customWidth="1"/>
    <col min="13350" max="13351" width="8.88671875" style="1"/>
    <col min="13352" max="13352" width="4.21875" style="1" customWidth="1"/>
    <col min="13353" max="13353" width="14.44140625" style="1" bestFit="1" customWidth="1"/>
    <col min="13354" max="13354" width="15.33203125" style="1" bestFit="1" customWidth="1"/>
    <col min="13355" max="13568" width="8.88671875" style="1"/>
    <col min="13569" max="13570" width="4.44140625" style="1" customWidth="1"/>
    <col min="13571" max="13599" width="4.109375" style="1" customWidth="1"/>
    <col min="13600" max="13600" width="12.5546875" style="1" customWidth="1"/>
    <col min="13601" max="13601" width="11.33203125" style="1" customWidth="1"/>
    <col min="13602" max="13602" width="10" style="1" customWidth="1"/>
    <col min="13603" max="13603" width="9.44140625" style="1" customWidth="1"/>
    <col min="13604" max="13604" width="9.33203125" style="1" customWidth="1"/>
    <col min="13605" max="13605" width="7.21875" style="1" bestFit="1" customWidth="1"/>
    <col min="13606" max="13607" width="8.88671875" style="1"/>
    <col min="13608" max="13608" width="4.21875" style="1" customWidth="1"/>
    <col min="13609" max="13609" width="14.44140625" style="1" bestFit="1" customWidth="1"/>
    <col min="13610" max="13610" width="15.33203125" style="1" bestFit="1" customWidth="1"/>
    <col min="13611" max="13824" width="8.88671875" style="1"/>
    <col min="13825" max="13826" width="4.44140625" style="1" customWidth="1"/>
    <col min="13827" max="13855" width="4.109375" style="1" customWidth="1"/>
    <col min="13856" max="13856" width="12.5546875" style="1" customWidth="1"/>
    <col min="13857" max="13857" width="11.33203125" style="1" customWidth="1"/>
    <col min="13858" max="13858" width="10" style="1" customWidth="1"/>
    <col min="13859" max="13859" width="9.44140625" style="1" customWidth="1"/>
    <col min="13860" max="13860" width="9.33203125" style="1" customWidth="1"/>
    <col min="13861" max="13861" width="7.21875" style="1" bestFit="1" customWidth="1"/>
    <col min="13862" max="13863" width="8.88671875" style="1"/>
    <col min="13864" max="13864" width="4.21875" style="1" customWidth="1"/>
    <col min="13865" max="13865" width="14.44140625" style="1" bestFit="1" customWidth="1"/>
    <col min="13866" max="13866" width="15.33203125" style="1" bestFit="1" customWidth="1"/>
    <col min="13867" max="14080" width="8.88671875" style="1"/>
    <col min="14081" max="14082" width="4.44140625" style="1" customWidth="1"/>
    <col min="14083" max="14111" width="4.109375" style="1" customWidth="1"/>
    <col min="14112" max="14112" width="12.5546875" style="1" customWidth="1"/>
    <col min="14113" max="14113" width="11.33203125" style="1" customWidth="1"/>
    <col min="14114" max="14114" width="10" style="1" customWidth="1"/>
    <col min="14115" max="14115" width="9.44140625" style="1" customWidth="1"/>
    <col min="14116" max="14116" width="9.33203125" style="1" customWidth="1"/>
    <col min="14117" max="14117" width="7.21875" style="1" bestFit="1" customWidth="1"/>
    <col min="14118" max="14119" width="8.88671875" style="1"/>
    <col min="14120" max="14120" width="4.21875" style="1" customWidth="1"/>
    <col min="14121" max="14121" width="14.44140625" style="1" bestFit="1" customWidth="1"/>
    <col min="14122" max="14122" width="15.33203125" style="1" bestFit="1" customWidth="1"/>
    <col min="14123" max="14336" width="8.88671875" style="1"/>
    <col min="14337" max="14338" width="4.44140625" style="1" customWidth="1"/>
    <col min="14339" max="14367" width="4.109375" style="1" customWidth="1"/>
    <col min="14368" max="14368" width="12.5546875" style="1" customWidth="1"/>
    <col min="14369" max="14369" width="11.33203125" style="1" customWidth="1"/>
    <col min="14370" max="14370" width="10" style="1" customWidth="1"/>
    <col min="14371" max="14371" width="9.44140625" style="1" customWidth="1"/>
    <col min="14372" max="14372" width="9.33203125" style="1" customWidth="1"/>
    <col min="14373" max="14373" width="7.21875" style="1" bestFit="1" customWidth="1"/>
    <col min="14374" max="14375" width="8.88671875" style="1"/>
    <col min="14376" max="14376" width="4.21875" style="1" customWidth="1"/>
    <col min="14377" max="14377" width="14.44140625" style="1" bestFit="1" customWidth="1"/>
    <col min="14378" max="14378" width="15.33203125" style="1" bestFit="1" customWidth="1"/>
    <col min="14379" max="14592" width="8.88671875" style="1"/>
    <col min="14593" max="14594" width="4.44140625" style="1" customWidth="1"/>
    <col min="14595" max="14623" width="4.109375" style="1" customWidth="1"/>
    <col min="14624" max="14624" width="12.5546875" style="1" customWidth="1"/>
    <col min="14625" max="14625" width="11.33203125" style="1" customWidth="1"/>
    <col min="14626" max="14626" width="10" style="1" customWidth="1"/>
    <col min="14627" max="14627" width="9.44140625" style="1" customWidth="1"/>
    <col min="14628" max="14628" width="9.33203125" style="1" customWidth="1"/>
    <col min="14629" max="14629" width="7.21875" style="1" bestFit="1" customWidth="1"/>
    <col min="14630" max="14631" width="8.88671875" style="1"/>
    <col min="14632" max="14632" width="4.21875" style="1" customWidth="1"/>
    <col min="14633" max="14633" width="14.44140625" style="1" bestFit="1" customWidth="1"/>
    <col min="14634" max="14634" width="15.33203125" style="1" bestFit="1" customWidth="1"/>
    <col min="14635" max="14848" width="8.88671875" style="1"/>
    <col min="14849" max="14850" width="4.44140625" style="1" customWidth="1"/>
    <col min="14851" max="14879" width="4.109375" style="1" customWidth="1"/>
    <col min="14880" max="14880" width="12.5546875" style="1" customWidth="1"/>
    <col min="14881" max="14881" width="11.33203125" style="1" customWidth="1"/>
    <col min="14882" max="14882" width="10" style="1" customWidth="1"/>
    <col min="14883" max="14883" width="9.44140625" style="1" customWidth="1"/>
    <col min="14884" max="14884" width="9.33203125" style="1" customWidth="1"/>
    <col min="14885" max="14885" width="7.21875" style="1" bestFit="1" customWidth="1"/>
    <col min="14886" max="14887" width="8.88671875" style="1"/>
    <col min="14888" max="14888" width="4.21875" style="1" customWidth="1"/>
    <col min="14889" max="14889" width="14.44140625" style="1" bestFit="1" customWidth="1"/>
    <col min="14890" max="14890" width="15.33203125" style="1" bestFit="1" customWidth="1"/>
    <col min="14891" max="15104" width="8.88671875" style="1"/>
    <col min="15105" max="15106" width="4.44140625" style="1" customWidth="1"/>
    <col min="15107" max="15135" width="4.109375" style="1" customWidth="1"/>
    <col min="15136" max="15136" width="12.5546875" style="1" customWidth="1"/>
    <col min="15137" max="15137" width="11.33203125" style="1" customWidth="1"/>
    <col min="15138" max="15138" width="10" style="1" customWidth="1"/>
    <col min="15139" max="15139" width="9.44140625" style="1" customWidth="1"/>
    <col min="15140" max="15140" width="9.33203125" style="1" customWidth="1"/>
    <col min="15141" max="15141" width="7.21875" style="1" bestFit="1" customWidth="1"/>
    <col min="15142" max="15143" width="8.88671875" style="1"/>
    <col min="15144" max="15144" width="4.21875" style="1" customWidth="1"/>
    <col min="15145" max="15145" width="14.44140625" style="1" bestFit="1" customWidth="1"/>
    <col min="15146" max="15146" width="15.33203125" style="1" bestFit="1" customWidth="1"/>
    <col min="15147" max="15360" width="8.88671875" style="1"/>
    <col min="15361" max="15362" width="4.44140625" style="1" customWidth="1"/>
    <col min="15363" max="15391" width="4.109375" style="1" customWidth="1"/>
    <col min="15392" max="15392" width="12.5546875" style="1" customWidth="1"/>
    <col min="15393" max="15393" width="11.33203125" style="1" customWidth="1"/>
    <col min="15394" max="15394" width="10" style="1" customWidth="1"/>
    <col min="15395" max="15395" width="9.44140625" style="1" customWidth="1"/>
    <col min="15396" max="15396" width="9.33203125" style="1" customWidth="1"/>
    <col min="15397" max="15397" width="7.21875" style="1" bestFit="1" customWidth="1"/>
    <col min="15398" max="15399" width="8.88671875" style="1"/>
    <col min="15400" max="15400" width="4.21875" style="1" customWidth="1"/>
    <col min="15401" max="15401" width="14.44140625" style="1" bestFit="1" customWidth="1"/>
    <col min="15402" max="15402" width="15.33203125" style="1" bestFit="1" customWidth="1"/>
    <col min="15403" max="15616" width="8.88671875" style="1"/>
    <col min="15617" max="15618" width="4.44140625" style="1" customWidth="1"/>
    <col min="15619" max="15647" width="4.109375" style="1" customWidth="1"/>
    <col min="15648" max="15648" width="12.5546875" style="1" customWidth="1"/>
    <col min="15649" max="15649" width="11.33203125" style="1" customWidth="1"/>
    <col min="15650" max="15650" width="10" style="1" customWidth="1"/>
    <col min="15651" max="15651" width="9.44140625" style="1" customWidth="1"/>
    <col min="15652" max="15652" width="9.33203125" style="1" customWidth="1"/>
    <col min="15653" max="15653" width="7.21875" style="1" bestFit="1" customWidth="1"/>
    <col min="15654" max="15655" width="8.88671875" style="1"/>
    <col min="15656" max="15656" width="4.21875" style="1" customWidth="1"/>
    <col min="15657" max="15657" width="14.44140625" style="1" bestFit="1" customWidth="1"/>
    <col min="15658" max="15658" width="15.33203125" style="1" bestFit="1" customWidth="1"/>
    <col min="15659" max="15872" width="8.88671875" style="1"/>
    <col min="15873" max="15874" width="4.44140625" style="1" customWidth="1"/>
    <col min="15875" max="15903" width="4.109375" style="1" customWidth="1"/>
    <col min="15904" max="15904" width="12.5546875" style="1" customWidth="1"/>
    <col min="15905" max="15905" width="11.33203125" style="1" customWidth="1"/>
    <col min="15906" max="15906" width="10" style="1" customWidth="1"/>
    <col min="15907" max="15907" width="9.44140625" style="1" customWidth="1"/>
    <col min="15908" max="15908" width="9.33203125" style="1" customWidth="1"/>
    <col min="15909" max="15909" width="7.21875" style="1" bestFit="1" customWidth="1"/>
    <col min="15910" max="15911" width="8.88671875" style="1"/>
    <col min="15912" max="15912" width="4.21875" style="1" customWidth="1"/>
    <col min="15913" max="15913" width="14.44140625" style="1" bestFit="1" customWidth="1"/>
    <col min="15914" max="15914" width="15.33203125" style="1" bestFit="1" customWidth="1"/>
    <col min="15915" max="16128" width="8.88671875" style="1"/>
    <col min="16129" max="16130" width="4.44140625" style="1" customWidth="1"/>
    <col min="16131" max="16159" width="4.109375" style="1" customWidth="1"/>
    <col min="16160" max="16160" width="12.5546875" style="1" customWidth="1"/>
    <col min="16161" max="16161" width="11.33203125" style="1" customWidth="1"/>
    <col min="16162" max="16162" width="10" style="1" customWidth="1"/>
    <col min="16163" max="16163" width="9.44140625" style="1" customWidth="1"/>
    <col min="16164" max="16164" width="9.33203125" style="1" customWidth="1"/>
    <col min="16165" max="16165" width="7.21875" style="1" bestFit="1" customWidth="1"/>
    <col min="16166" max="16167" width="8.88671875" style="1"/>
    <col min="16168" max="16168" width="4.21875" style="1" customWidth="1"/>
    <col min="16169" max="16169" width="14.44140625" style="1" bestFit="1" customWidth="1"/>
    <col min="16170" max="16170" width="15.33203125" style="1" bestFit="1" customWidth="1"/>
    <col min="16171" max="16384" width="8.88671875" style="1"/>
  </cols>
  <sheetData>
    <row r="1" spans="1:42" ht="27.75" customHeight="1">
      <c r="A1" s="1627" t="s">
        <v>1490</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074"/>
      <c r="AF1" s="1074"/>
      <c r="AG1" s="1074"/>
      <c r="AH1" s="1074"/>
      <c r="AI1" s="1074"/>
      <c r="AJ1" s="1074"/>
      <c r="AK1" s="1074"/>
    </row>
    <row r="2" spans="1:42" ht="6" customHeight="1"/>
    <row r="3" spans="1:42" ht="19.5" customHeight="1">
      <c r="A3" s="1541" t="s">
        <v>1491</v>
      </c>
      <c r="B3" s="1541"/>
      <c r="C3" s="1541"/>
      <c r="D3" s="1541"/>
      <c r="E3" s="1541"/>
      <c r="F3" s="1153" t="str">
        <f ca="1">덩굴단5!C3</f>
        <v>양구군 국토정중앙면 야촌리 산50번지</v>
      </c>
      <c r="G3" s="1153"/>
      <c r="H3" s="1153"/>
      <c r="I3" s="1153"/>
      <c r="J3" s="1153"/>
      <c r="K3" s="1153"/>
      <c r="L3" s="1153"/>
      <c r="M3" s="1153"/>
      <c r="N3" s="1153"/>
      <c r="O3" s="1153"/>
      <c r="P3" s="1153"/>
      <c r="Q3" s="113"/>
      <c r="R3" s="113"/>
      <c r="S3" s="1541" t="s">
        <v>1492</v>
      </c>
      <c r="T3" s="1541"/>
      <c r="U3" s="1541"/>
      <c r="V3" s="1075" t="s">
        <v>1493</v>
      </c>
      <c r="W3" s="1628" t="s">
        <v>1526</v>
      </c>
      <c r="X3" s="1628"/>
      <c r="AD3" s="113"/>
      <c r="AE3" s="113"/>
      <c r="AF3" s="1076" t="s">
        <v>1495</v>
      </c>
      <c r="AG3" s="1077">
        <f ca="1">F5</f>
        <v>0.25</v>
      </c>
      <c r="AH3" s="113"/>
      <c r="AI3" s="113"/>
    </row>
    <row r="4" spans="1:42" ht="19.5" customHeight="1">
      <c r="A4" s="1541" t="s">
        <v>1496</v>
      </c>
      <c r="B4" s="1541"/>
      <c r="C4" s="1541"/>
      <c r="D4" s="1541"/>
      <c r="E4" s="1541"/>
      <c r="F4" s="1629" t="str">
        <f ca="1">덩굴단5!D1</f>
        <v>1-0-5-0</v>
      </c>
      <c r="G4" s="1629"/>
      <c r="H4" s="1629"/>
      <c r="I4" s="1629"/>
      <c r="J4" s="1629"/>
      <c r="K4" s="1541" t="s">
        <v>1497</v>
      </c>
      <c r="L4" s="1541"/>
      <c r="M4" s="1541"/>
      <c r="N4" s="1630" t="s">
        <v>1498</v>
      </c>
      <c r="O4" s="1630"/>
      <c r="P4" s="1630"/>
      <c r="R4" s="113"/>
      <c r="S4" s="1541" t="s">
        <v>1499</v>
      </c>
      <c r="T4" s="1541"/>
      <c r="U4" s="1541"/>
      <c r="V4" s="1075" t="s">
        <v>1493</v>
      </c>
      <c r="W4" s="1541">
        <f>AI6</f>
        <v>1</v>
      </c>
      <c r="X4" s="1541"/>
      <c r="AF4" s="1078" t="s">
        <v>482</v>
      </c>
      <c r="AG4" s="1079">
        <f>SUM(D24,G24,J24,M24,P24,S24,V24,Y24,AB24,D36,G36,J36,M36,P36,S36,V36,Y36,AB36)</f>
        <v>5.0000000000000001E-3</v>
      </c>
      <c r="AH4" s="1075"/>
    </row>
    <row r="5" spans="1:42" ht="19.5" customHeight="1">
      <c r="A5" s="1541" t="s">
        <v>1500</v>
      </c>
      <c r="B5" s="1541"/>
      <c r="C5" s="1541"/>
      <c r="D5" s="1541"/>
      <c r="E5" s="1541"/>
      <c r="F5" s="1625">
        <f ca="1">덩굴단5!K3</f>
        <v>0.25</v>
      </c>
      <c r="G5" s="1625"/>
      <c r="H5" s="113" t="s">
        <v>4</v>
      </c>
      <c r="J5" s="1626"/>
      <c r="K5" s="1626"/>
      <c r="L5" s="1626"/>
      <c r="M5" s="1626"/>
      <c r="N5" s="1625"/>
      <c r="O5" s="1625"/>
      <c r="P5" s="113"/>
      <c r="S5" s="1541"/>
      <c r="T5" s="1541"/>
      <c r="U5" s="1541"/>
      <c r="V5" s="1075"/>
      <c r="W5" s="1075"/>
      <c r="X5" s="1541"/>
      <c r="Y5" s="1541"/>
      <c r="Z5" s="1541"/>
      <c r="AA5" s="1541"/>
      <c r="AD5" s="113"/>
      <c r="AE5" s="113"/>
      <c r="AF5" s="1076" t="s">
        <v>1501</v>
      </c>
      <c r="AG5" s="1080">
        <f ca="1">AG6*AG3</f>
        <v>50</v>
      </c>
      <c r="AH5" s="1075"/>
      <c r="AI5" s="1541"/>
      <c r="AJ5" s="1541"/>
      <c r="AK5" s="1541"/>
    </row>
    <row r="6" spans="1:42" ht="19.5" customHeight="1">
      <c r="A6" s="113"/>
      <c r="B6" s="113"/>
      <c r="C6" s="113"/>
      <c r="D6" s="113"/>
      <c r="E6" s="113"/>
      <c r="J6" s="113"/>
      <c r="K6" s="113"/>
      <c r="L6" s="113"/>
      <c r="M6" s="113"/>
      <c r="T6" s="1075"/>
      <c r="U6" s="1075"/>
      <c r="V6" s="1075"/>
      <c r="W6" s="1075"/>
      <c r="X6" s="1541"/>
      <c r="Y6" s="1541"/>
      <c r="Z6" s="1541"/>
      <c r="AA6" s="1541"/>
      <c r="AF6" s="1078" t="s">
        <v>477</v>
      </c>
      <c r="AG6" s="1081">
        <f>V10</f>
        <v>200</v>
      </c>
      <c r="AH6" s="1075" t="s">
        <v>1502</v>
      </c>
      <c r="AI6" s="1075">
        <f>COUNT(D24,G24,J24,M24,P24,S24,V24,Y24,AB24,D36,G36,J36,M36,P36,S36,V36,Y36,AB36)</f>
        <v>1</v>
      </c>
      <c r="AJ6" s="1075"/>
      <c r="AK6" s="1082" t="e">
        <f ca="1">ROUD(AJ6/$AG$4,0)</f>
        <v>#NAME?</v>
      </c>
    </row>
    <row r="7" spans="1:42" ht="5.0999999999999996" customHeight="1" thickBot="1">
      <c r="AF7" s="1082"/>
      <c r="AI7" s="1075"/>
    </row>
    <row r="8" spans="1:42" s="1087" customFormat="1" ht="22.5" customHeight="1">
      <c r="A8" s="1596" t="s">
        <v>509</v>
      </c>
      <c r="B8" s="1597"/>
      <c r="C8" s="1598"/>
      <c r="D8" s="1598"/>
      <c r="E8" s="1598"/>
      <c r="F8" s="1600" t="s">
        <v>1503</v>
      </c>
      <c r="G8" s="1600"/>
      <c r="H8" s="1600"/>
      <c r="I8" s="1600"/>
      <c r="J8" s="1600"/>
      <c r="K8" s="1600"/>
      <c r="L8" s="1600"/>
      <c r="M8" s="1600"/>
      <c r="N8" s="1602" t="s">
        <v>1504</v>
      </c>
      <c r="O8" s="1602"/>
      <c r="P8" s="1602"/>
      <c r="Q8" s="1602"/>
      <c r="R8" s="1602"/>
      <c r="S8" s="1602"/>
      <c r="T8" s="1602"/>
      <c r="U8" s="1602"/>
      <c r="V8" s="1600" t="s">
        <v>1505</v>
      </c>
      <c r="W8" s="1600"/>
      <c r="X8" s="1600"/>
      <c r="Y8" s="1600"/>
      <c r="Z8" s="1600"/>
      <c r="AA8" s="1600"/>
      <c r="AB8" s="1600"/>
      <c r="AC8" s="1604"/>
      <c r="AD8" s="1605"/>
      <c r="AE8" s="1083"/>
      <c r="AF8" s="1084" t="s">
        <v>1506</v>
      </c>
      <c r="AG8" s="1085">
        <f>AI8/AJ8</f>
        <v>24.5</v>
      </c>
      <c r="AH8" s="1083" t="s">
        <v>1507</v>
      </c>
      <c r="AI8" s="1086">
        <f>SUM(D25,G25,J25,M25,P25,S25,V25,Y25,AB25,D37,G37,J37,M37,P37,S37,V37,Y37,AB37)</f>
        <v>49</v>
      </c>
      <c r="AJ8" s="1083">
        <f>COUNTA(D25,G25,J25,M25,P25,S25,V25,Y25,AB25,D37,G37,J37,M37,P37,S37,V37,Y37,AB37)</f>
        <v>2</v>
      </c>
      <c r="AK8" s="1083"/>
      <c r="AN8" s="1088">
        <v>1</v>
      </c>
      <c r="AO8" s="1089">
        <f>D27</f>
        <v>291092</v>
      </c>
      <c r="AP8" s="1089">
        <f>G27</f>
        <v>0</v>
      </c>
    </row>
    <row r="9" spans="1:42" s="1087" customFormat="1" ht="27" customHeight="1">
      <c r="A9" s="1588"/>
      <c r="B9" s="1536"/>
      <c r="C9" s="1599"/>
      <c r="D9" s="1599"/>
      <c r="E9" s="1599"/>
      <c r="F9" s="1601"/>
      <c r="G9" s="1601"/>
      <c r="H9" s="1601"/>
      <c r="I9" s="1601"/>
      <c r="J9" s="1601"/>
      <c r="K9" s="1601"/>
      <c r="L9" s="1601"/>
      <c r="M9" s="1601"/>
      <c r="N9" s="1603"/>
      <c r="O9" s="1603"/>
      <c r="P9" s="1603"/>
      <c r="Q9" s="1603"/>
      <c r="R9" s="1603"/>
      <c r="S9" s="1603"/>
      <c r="T9" s="1603"/>
      <c r="U9" s="1603"/>
      <c r="V9" s="1601"/>
      <c r="W9" s="1601"/>
      <c r="X9" s="1601"/>
      <c r="Y9" s="1601"/>
      <c r="Z9" s="1601"/>
      <c r="AA9" s="1601"/>
      <c r="AB9" s="1601"/>
      <c r="AC9" s="1606"/>
      <c r="AD9" s="1607"/>
      <c r="AE9" s="113"/>
      <c r="AF9" s="1076" t="s">
        <v>1508</v>
      </c>
      <c r="AG9" s="1076">
        <v>0</v>
      </c>
      <c r="AH9" s="1608" t="s">
        <v>1509</v>
      </c>
      <c r="AI9" s="1609"/>
      <c r="AJ9" s="1609"/>
      <c r="AK9" s="1609"/>
      <c r="AL9" s="1609"/>
      <c r="AM9" s="1609"/>
      <c r="AN9" s="1088">
        <v>2</v>
      </c>
      <c r="AO9" s="1089">
        <f>G27</f>
        <v>0</v>
      </c>
      <c r="AP9" s="1089">
        <f>G28</f>
        <v>0</v>
      </c>
    </row>
    <row r="10" spans="1:42" s="1087" customFormat="1" ht="20.100000000000001" customHeight="1">
      <c r="A10" s="1610" t="s">
        <v>1510</v>
      </c>
      <c r="B10" s="1611"/>
      <c r="C10" s="1535" t="s">
        <v>1511</v>
      </c>
      <c r="D10" s="1574"/>
      <c r="E10" s="1536"/>
      <c r="F10" s="1535">
        <f>SUM(D29,G29,J29,M29,P29,S29,V29,Y29,AB29,D41,G41,J41,M41,P41,S41,V41,Y41,AB41)</f>
        <v>1</v>
      </c>
      <c r="G10" s="1574"/>
      <c r="H10" s="1574"/>
      <c r="I10" s="1574"/>
      <c r="J10" s="1574"/>
      <c r="K10" s="1574"/>
      <c r="L10" s="1574"/>
      <c r="M10" s="1536"/>
      <c r="N10" s="1616">
        <f>AG4</f>
        <v>5.0000000000000001E-3</v>
      </c>
      <c r="O10" s="1617"/>
      <c r="P10" s="1617"/>
      <c r="Q10" s="1617"/>
      <c r="R10" s="1617"/>
      <c r="S10" s="1617"/>
      <c r="T10" s="1617"/>
      <c r="U10" s="1618"/>
      <c r="V10" s="1535">
        <f>INT(F10/N10)</f>
        <v>200</v>
      </c>
      <c r="W10" s="1574"/>
      <c r="X10" s="1574"/>
      <c r="Y10" s="1574"/>
      <c r="Z10" s="1574"/>
      <c r="AA10" s="1574"/>
      <c r="AB10" s="1574"/>
      <c r="AC10" s="1574"/>
      <c r="AD10" s="1575"/>
      <c r="AE10" s="1090"/>
      <c r="AF10" s="1091"/>
      <c r="AG10" s="1090"/>
      <c r="AH10" s="1090"/>
      <c r="AI10" s="1090"/>
      <c r="AJ10" s="1091"/>
      <c r="AK10" s="1090"/>
      <c r="AN10" s="1088">
        <v>3</v>
      </c>
      <c r="AO10" s="1089">
        <f>J27</f>
        <v>0</v>
      </c>
      <c r="AP10" s="1089">
        <f>J28</f>
        <v>0</v>
      </c>
    </row>
    <row r="11" spans="1:42" s="1087" customFormat="1" ht="20.100000000000001" customHeight="1">
      <c r="A11" s="1612"/>
      <c r="B11" s="1613"/>
      <c r="C11" s="1535" t="s">
        <v>1512</v>
      </c>
      <c r="D11" s="1574"/>
      <c r="E11" s="1536"/>
      <c r="F11" s="1535">
        <f>SUM(D30,G30,J30,M30,P30,S30,V30,Y30,AB30,D42,G42,J42,M42,P42,S42,V42,Y42,AB42)</f>
        <v>1</v>
      </c>
      <c r="G11" s="1574"/>
      <c r="H11" s="1574"/>
      <c r="I11" s="1574"/>
      <c r="J11" s="1574"/>
      <c r="K11" s="1574"/>
      <c r="L11" s="1574"/>
      <c r="M11" s="1536"/>
      <c r="N11" s="1619"/>
      <c r="O11" s="1620"/>
      <c r="P11" s="1620"/>
      <c r="Q11" s="1620"/>
      <c r="R11" s="1620"/>
      <c r="S11" s="1620"/>
      <c r="T11" s="1620"/>
      <c r="U11" s="1621"/>
      <c r="V11" s="1535">
        <f>INT(F11/N10)</f>
        <v>200</v>
      </c>
      <c r="W11" s="1574"/>
      <c r="X11" s="1574"/>
      <c r="Y11" s="1574"/>
      <c r="Z11" s="1574"/>
      <c r="AA11" s="1574"/>
      <c r="AB11" s="1574"/>
      <c r="AC11" s="1574"/>
      <c r="AD11" s="1575"/>
      <c r="AE11" s="1092"/>
      <c r="AF11" s="1092"/>
      <c r="AG11" s="1092"/>
      <c r="AH11" s="1092"/>
      <c r="AI11" s="1092"/>
      <c r="AJ11" s="1092" t="str">
        <f t="shared" ref="AJ11:AJ19" si="0">IF(SUM(C11,G11,K11,O11,S11,W11,AA11,AF11)=0,"",SUM(C11,G11,K11,O11,S11,W11,AA11,AF11))</f>
        <v/>
      </c>
      <c r="AK11" s="1092" t="str">
        <f t="shared" ref="AK11:AK19" si="1">IF(SUM(E11,I11,M11,Q11,U11,O11,AD11,AH11)=0,"",SUM(E11,I11,M11,Q11,U11,O11,AD11,AH11))</f>
        <v/>
      </c>
      <c r="AN11" s="1088">
        <v>4</v>
      </c>
      <c r="AO11" s="1089">
        <f>M27</f>
        <v>0</v>
      </c>
      <c r="AP11" s="1089">
        <f>M28</f>
        <v>0</v>
      </c>
    </row>
    <row r="12" spans="1:42" s="1087" customFormat="1" ht="20.100000000000001" customHeight="1">
      <c r="A12" s="1612"/>
      <c r="B12" s="1613"/>
      <c r="C12" s="1535" t="s">
        <v>1513</v>
      </c>
      <c r="D12" s="1574"/>
      <c r="E12" s="1536"/>
      <c r="F12" s="1535">
        <f>SUM(D31,G31,J31,M31,P31,S31,V31,Y31,AB31,D43,G43,J43,M43,P43,S43,V43,Y43,AB43)</f>
        <v>0</v>
      </c>
      <c r="G12" s="1574"/>
      <c r="H12" s="1574"/>
      <c r="I12" s="1574"/>
      <c r="J12" s="1574"/>
      <c r="K12" s="1574"/>
      <c r="L12" s="1574"/>
      <c r="M12" s="1536"/>
      <c r="N12" s="1619"/>
      <c r="O12" s="1620"/>
      <c r="P12" s="1620"/>
      <c r="Q12" s="1620"/>
      <c r="R12" s="1620"/>
      <c r="S12" s="1620"/>
      <c r="T12" s="1620"/>
      <c r="U12" s="1621"/>
      <c r="V12" s="1535">
        <f>INT(F12/N10)</f>
        <v>0</v>
      </c>
      <c r="W12" s="1574"/>
      <c r="X12" s="1574"/>
      <c r="Y12" s="1574"/>
      <c r="Z12" s="1574"/>
      <c r="AA12" s="1574"/>
      <c r="AB12" s="1574"/>
      <c r="AC12" s="1574"/>
      <c r="AD12" s="1575"/>
      <c r="AE12" s="1092"/>
      <c r="AF12" s="1092"/>
      <c r="AG12" s="1092"/>
      <c r="AH12" s="1092"/>
      <c r="AI12" s="1092"/>
      <c r="AJ12" s="1092"/>
      <c r="AK12" s="1092"/>
      <c r="AN12" s="1088"/>
      <c r="AO12" s="1089"/>
      <c r="AP12" s="1089"/>
    </row>
    <row r="13" spans="1:42" s="1087" customFormat="1" ht="20.100000000000001" customHeight="1">
      <c r="A13" s="1614"/>
      <c r="B13" s="1615"/>
      <c r="C13" s="1535" t="s">
        <v>155</v>
      </c>
      <c r="D13" s="1574"/>
      <c r="E13" s="1536"/>
      <c r="F13" s="1535">
        <f>SUM(F10:M12)</f>
        <v>2</v>
      </c>
      <c r="G13" s="1574"/>
      <c r="H13" s="1574"/>
      <c r="I13" s="1574"/>
      <c r="J13" s="1574"/>
      <c r="K13" s="1574"/>
      <c r="L13" s="1574"/>
      <c r="M13" s="1536"/>
      <c r="N13" s="1622"/>
      <c r="O13" s="1623"/>
      <c r="P13" s="1623"/>
      <c r="Q13" s="1623"/>
      <c r="R13" s="1623"/>
      <c r="S13" s="1623"/>
      <c r="T13" s="1623"/>
      <c r="U13" s="1624"/>
      <c r="V13" s="1535">
        <f>SUM(V10:AD12)</f>
        <v>400</v>
      </c>
      <c r="W13" s="1574"/>
      <c r="X13" s="1574"/>
      <c r="Y13" s="1574"/>
      <c r="Z13" s="1574"/>
      <c r="AA13" s="1574"/>
      <c r="AB13" s="1574"/>
      <c r="AC13" s="1574"/>
      <c r="AD13" s="1575"/>
      <c r="AE13" s="1092"/>
      <c r="AF13" s="1092"/>
      <c r="AG13" s="1092"/>
      <c r="AH13" s="1092"/>
      <c r="AI13" s="1092"/>
      <c r="AJ13" s="1092" t="str">
        <f t="shared" si="0"/>
        <v/>
      </c>
      <c r="AK13" s="1092" t="str">
        <f t="shared" si="1"/>
        <v/>
      </c>
      <c r="AN13" s="1088">
        <v>5</v>
      </c>
      <c r="AO13" s="1089">
        <f>P27</f>
        <v>0</v>
      </c>
      <c r="AP13" s="1089">
        <f>P28</f>
        <v>0</v>
      </c>
    </row>
    <row r="14" spans="1:42" s="1087" customFormat="1" ht="20.100000000000001" customHeight="1">
      <c r="A14" s="1588" t="s">
        <v>1508</v>
      </c>
      <c r="B14" s="1536"/>
      <c r="C14" s="1589"/>
      <c r="D14" s="1589"/>
      <c r="E14" s="1589"/>
      <c r="F14" s="1571" t="s">
        <v>1514</v>
      </c>
      <c r="G14" s="1572"/>
      <c r="H14" s="1572"/>
      <c r="I14" s="1572"/>
      <c r="J14" s="1572"/>
      <c r="K14" s="1572"/>
      <c r="L14" s="1572"/>
      <c r="M14" s="1572"/>
      <c r="N14" s="1572"/>
      <c r="O14" s="1572"/>
      <c r="P14" s="1572"/>
      <c r="Q14" s="1572"/>
      <c r="R14" s="1572"/>
      <c r="S14" s="1572"/>
      <c r="T14" s="1572"/>
      <c r="U14" s="1572"/>
      <c r="V14" s="1572"/>
      <c r="W14" s="1572"/>
      <c r="X14" s="1572"/>
      <c r="Y14" s="1572"/>
      <c r="Z14" s="1572"/>
      <c r="AA14" s="1572"/>
      <c r="AB14" s="1572"/>
      <c r="AC14" s="1572"/>
      <c r="AD14" s="1595"/>
      <c r="AE14" s="1092"/>
      <c r="AF14" s="1092"/>
      <c r="AG14" s="1092">
        <v>4</v>
      </c>
      <c r="AH14" s="1092"/>
      <c r="AI14" s="1092"/>
      <c r="AJ14" s="1092" t="str">
        <f t="shared" si="0"/>
        <v/>
      </c>
      <c r="AK14" s="1092" t="str">
        <f t="shared" si="1"/>
        <v/>
      </c>
      <c r="AN14" s="1088">
        <v>6</v>
      </c>
      <c r="AO14" s="1089">
        <f>S27</f>
        <v>0</v>
      </c>
      <c r="AP14" s="1089">
        <f>S28</f>
        <v>0</v>
      </c>
    </row>
    <row r="15" spans="1:42" s="1087" customFormat="1" ht="20.100000000000001" customHeight="1">
      <c r="A15" s="1590"/>
      <c r="B15" s="1591"/>
      <c r="C15" s="1589"/>
      <c r="D15" s="1589"/>
      <c r="E15" s="1589"/>
      <c r="F15" s="1568" t="s">
        <v>178</v>
      </c>
      <c r="G15" s="1569"/>
      <c r="H15" s="1569"/>
      <c r="I15" s="1569"/>
      <c r="J15" s="1569"/>
      <c r="K15" s="1569"/>
      <c r="L15" s="1569"/>
      <c r="M15" s="1570"/>
      <c r="N15" s="1571" t="str">
        <f>덩굴단5!C107</f>
        <v>중(15-30도이하)</v>
      </c>
      <c r="O15" s="1572"/>
      <c r="P15" s="1572"/>
      <c r="Q15" s="1572"/>
      <c r="R15" s="1572"/>
      <c r="S15" s="1572"/>
      <c r="T15" s="1572"/>
      <c r="U15" s="1573"/>
      <c r="V15" s="1565">
        <f>덩굴단5!I107</f>
        <v>5</v>
      </c>
      <c r="W15" s="1566"/>
      <c r="X15" s="1566"/>
      <c r="Y15" s="1566"/>
      <c r="Z15" s="1566"/>
      <c r="AA15" s="1566"/>
      <c r="AB15" s="1566"/>
      <c r="AC15" s="1566"/>
      <c r="AD15" s="1567"/>
      <c r="AE15" s="1092"/>
      <c r="AF15" s="1092"/>
      <c r="AG15" s="1092">
        <v>1</v>
      </c>
      <c r="AH15" s="1092"/>
      <c r="AI15" s="1092"/>
      <c r="AJ15" s="1092" t="str">
        <f t="shared" si="0"/>
        <v/>
      </c>
      <c r="AK15" s="1092" t="str">
        <f t="shared" si="1"/>
        <v/>
      </c>
      <c r="AN15" s="1088">
        <v>7</v>
      </c>
      <c r="AO15" s="1089">
        <f>V27</f>
        <v>0</v>
      </c>
      <c r="AP15" s="1089">
        <f>V28</f>
        <v>0</v>
      </c>
    </row>
    <row r="16" spans="1:42" s="1087" customFormat="1" ht="20.100000000000001" customHeight="1">
      <c r="A16" s="1590"/>
      <c r="B16" s="1591"/>
      <c r="C16" s="1589"/>
      <c r="D16" s="1589"/>
      <c r="E16" s="1589"/>
      <c r="F16" s="1568" t="s">
        <v>1435</v>
      </c>
      <c r="G16" s="1569"/>
      <c r="H16" s="1569"/>
      <c r="I16" s="1569"/>
      <c r="J16" s="1569"/>
      <c r="K16" s="1569"/>
      <c r="L16" s="1569"/>
      <c r="M16" s="1570"/>
      <c r="N16" s="1571" t="str">
        <f>덩굴단5!C110</f>
        <v>6월-9월</v>
      </c>
      <c r="O16" s="1572"/>
      <c r="P16" s="1572"/>
      <c r="Q16" s="1572"/>
      <c r="R16" s="1572"/>
      <c r="S16" s="1572"/>
      <c r="T16" s="1572"/>
      <c r="U16" s="1573"/>
      <c r="V16" s="1565">
        <f>덩굴단5!I110</f>
        <v>10</v>
      </c>
      <c r="W16" s="1566"/>
      <c r="X16" s="1566"/>
      <c r="Y16" s="1566"/>
      <c r="Z16" s="1566"/>
      <c r="AA16" s="1566"/>
      <c r="AB16" s="1566"/>
      <c r="AC16" s="1566"/>
      <c r="AD16" s="1567"/>
      <c r="AE16" s="1092"/>
      <c r="AF16" s="1092"/>
      <c r="AG16" s="1092">
        <v>1</v>
      </c>
      <c r="AH16" s="1092"/>
      <c r="AI16" s="1092"/>
      <c r="AJ16" s="1092"/>
      <c r="AK16" s="1092"/>
      <c r="AN16" s="1088">
        <v>8</v>
      </c>
      <c r="AO16" s="1089">
        <f>Y27</f>
        <v>0</v>
      </c>
      <c r="AP16" s="1089">
        <f>Y28</f>
        <v>0</v>
      </c>
    </row>
    <row r="17" spans="1:43" s="1087" customFormat="1" ht="20.100000000000001" customHeight="1">
      <c r="A17" s="1590"/>
      <c r="B17" s="1591"/>
      <c r="C17" s="1589"/>
      <c r="D17" s="1589"/>
      <c r="E17" s="1589"/>
      <c r="F17" s="1568" t="s">
        <v>1445</v>
      </c>
      <c r="G17" s="1569"/>
      <c r="H17" s="1569"/>
      <c r="I17" s="1569"/>
      <c r="J17" s="1569"/>
      <c r="K17" s="1569"/>
      <c r="L17" s="1569"/>
      <c r="M17" s="1570"/>
      <c r="N17" s="1571" t="str">
        <f>덩굴단5!C113</f>
        <v>평균면적 3ha이상</v>
      </c>
      <c r="O17" s="1572"/>
      <c r="P17" s="1572"/>
      <c r="Q17" s="1572"/>
      <c r="R17" s="1572"/>
      <c r="S17" s="1572"/>
      <c r="T17" s="1572"/>
      <c r="U17" s="1573"/>
      <c r="V17" s="1565">
        <f>덩굴단5!I113</f>
        <v>0</v>
      </c>
      <c r="W17" s="1566"/>
      <c r="X17" s="1566"/>
      <c r="Y17" s="1566"/>
      <c r="Z17" s="1566"/>
      <c r="AA17" s="1566"/>
      <c r="AB17" s="1566"/>
      <c r="AC17" s="1566"/>
      <c r="AD17" s="1567"/>
      <c r="AE17" s="1092"/>
      <c r="AF17" s="1092"/>
      <c r="AG17" s="1092">
        <v>1</v>
      </c>
      <c r="AH17" s="1092"/>
      <c r="AI17" s="1092"/>
      <c r="AJ17" s="1092" t="str">
        <f t="shared" si="0"/>
        <v/>
      </c>
      <c r="AK17" s="1092" t="str">
        <f t="shared" si="1"/>
        <v/>
      </c>
      <c r="AN17" s="1088">
        <v>9</v>
      </c>
      <c r="AO17" s="1089">
        <f>AB27</f>
        <v>0</v>
      </c>
      <c r="AP17" s="1089">
        <f>AB28</f>
        <v>0</v>
      </c>
    </row>
    <row r="18" spans="1:43" s="1087" customFormat="1" ht="20.100000000000001" customHeight="1">
      <c r="A18" s="1590"/>
      <c r="B18" s="1591"/>
      <c r="C18" s="1589"/>
      <c r="D18" s="1589"/>
      <c r="E18" s="1589"/>
      <c r="F18" s="1568" t="s">
        <v>1442</v>
      </c>
      <c r="G18" s="1569"/>
      <c r="H18" s="1569"/>
      <c r="I18" s="1569"/>
      <c r="J18" s="1569"/>
      <c r="K18" s="1569"/>
      <c r="L18" s="1569"/>
      <c r="M18" s="1570"/>
      <c r="N18" s="1571" t="str">
        <f>덩굴단5!C115</f>
        <v>보행이 용이하다</v>
      </c>
      <c r="O18" s="1572"/>
      <c r="P18" s="1572"/>
      <c r="Q18" s="1572"/>
      <c r="R18" s="1572"/>
      <c r="S18" s="1572"/>
      <c r="T18" s="1572"/>
      <c r="U18" s="1573"/>
      <c r="V18" s="1565">
        <f>덩굴단5!I115</f>
        <v>0</v>
      </c>
      <c r="W18" s="1566"/>
      <c r="X18" s="1566"/>
      <c r="Y18" s="1566"/>
      <c r="Z18" s="1566"/>
      <c r="AA18" s="1566"/>
      <c r="AB18" s="1566"/>
      <c r="AC18" s="1566"/>
      <c r="AD18" s="1567"/>
      <c r="AE18" s="1092"/>
      <c r="AF18" s="1092"/>
      <c r="AG18" s="1092">
        <v>4</v>
      </c>
      <c r="AH18" s="1092"/>
      <c r="AI18" s="1092"/>
      <c r="AJ18" s="1092" t="str">
        <f t="shared" si="0"/>
        <v/>
      </c>
      <c r="AK18" s="1092" t="str">
        <f t="shared" si="1"/>
        <v/>
      </c>
      <c r="AN18" s="1088">
        <v>10</v>
      </c>
      <c r="AO18" s="1089">
        <f>D39</f>
        <v>0</v>
      </c>
      <c r="AP18" s="1089">
        <f>D40</f>
        <v>0</v>
      </c>
    </row>
    <row r="19" spans="1:43" s="1087" customFormat="1" ht="20.100000000000001" customHeight="1" thickBot="1">
      <c r="A19" s="1592"/>
      <c r="B19" s="1593"/>
      <c r="C19" s="1594"/>
      <c r="D19" s="1594"/>
      <c r="E19" s="1594"/>
      <c r="F19" s="1576" t="s">
        <v>1453</v>
      </c>
      <c r="G19" s="1577"/>
      <c r="H19" s="1577"/>
      <c r="I19" s="1577"/>
      <c r="J19" s="1577"/>
      <c r="K19" s="1577"/>
      <c r="L19" s="1577"/>
      <c r="M19" s="1578"/>
      <c r="N19" s="1579" t="str">
        <f>덩굴단5!C116</f>
        <v>장애물이 거의 없음</v>
      </c>
      <c r="O19" s="1580"/>
      <c r="P19" s="1580"/>
      <c r="Q19" s="1580"/>
      <c r="R19" s="1580"/>
      <c r="S19" s="1580"/>
      <c r="T19" s="1580"/>
      <c r="U19" s="1581"/>
      <c r="V19" s="1582">
        <f>덩굴단5!I116</f>
        <v>0</v>
      </c>
      <c r="W19" s="1583"/>
      <c r="X19" s="1583"/>
      <c r="Y19" s="1583"/>
      <c r="Z19" s="1583"/>
      <c r="AA19" s="1583"/>
      <c r="AB19" s="1583"/>
      <c r="AC19" s="1583"/>
      <c r="AD19" s="1584"/>
      <c r="AE19" s="1092"/>
      <c r="AF19" s="1092"/>
      <c r="AG19" s="1092"/>
      <c r="AH19" s="1092"/>
      <c r="AI19" s="1092"/>
      <c r="AJ19" s="1092" t="str">
        <f t="shared" si="0"/>
        <v/>
      </c>
      <c r="AK19" s="1092" t="str">
        <f t="shared" si="1"/>
        <v/>
      </c>
      <c r="AN19" s="1088">
        <v>11</v>
      </c>
      <c r="AO19" s="1089">
        <f>G39</f>
        <v>0</v>
      </c>
      <c r="AP19" s="1089">
        <f>G40</f>
        <v>0</v>
      </c>
    </row>
    <row r="20" spans="1:43" ht="27.75" customHeight="1">
      <c r="A20" s="1585" t="s">
        <v>1515</v>
      </c>
      <c r="B20" s="1586"/>
      <c r="C20" s="1586"/>
      <c r="D20" s="1586"/>
      <c r="E20" s="1586"/>
      <c r="F20" s="1586"/>
      <c r="G20" s="1586"/>
      <c r="H20" s="1586"/>
      <c r="I20" s="1586"/>
      <c r="J20" s="1586"/>
      <c r="K20" s="1586"/>
      <c r="L20" s="1586"/>
      <c r="M20" s="1586"/>
      <c r="N20" s="1586"/>
      <c r="O20" s="1586"/>
      <c r="P20" s="1586"/>
      <c r="Q20" s="1586"/>
      <c r="R20" s="1586"/>
      <c r="S20" s="1586"/>
      <c r="T20" s="1586"/>
      <c r="U20" s="1586"/>
      <c r="V20" s="1586"/>
      <c r="W20" s="1586"/>
      <c r="X20" s="1586"/>
      <c r="Y20" s="1586"/>
      <c r="Z20" s="1586"/>
      <c r="AA20" s="1586"/>
      <c r="AB20" s="1586"/>
      <c r="AC20" s="1586"/>
      <c r="AD20" s="1587"/>
      <c r="AE20" s="1074"/>
      <c r="AF20" s="1074"/>
      <c r="AG20" s="1074"/>
      <c r="AH20" s="1074"/>
      <c r="AI20" s="1074"/>
      <c r="AJ20" s="1074"/>
      <c r="AK20" s="1074"/>
      <c r="AN20" s="1088">
        <v>12</v>
      </c>
      <c r="AO20" s="1089">
        <f>J39</f>
        <v>0</v>
      </c>
      <c r="AP20" s="1089">
        <f>J40</f>
        <v>0</v>
      </c>
      <c r="AQ20" s="1087"/>
    </row>
    <row r="21" spans="1:43" ht="6" customHeight="1">
      <c r="A21" s="1093"/>
      <c r="AD21" s="1094"/>
      <c r="AN21" s="1088">
        <v>13</v>
      </c>
      <c r="AO21" s="1089">
        <f>M39</f>
        <v>0</v>
      </c>
      <c r="AP21" s="1089">
        <f>M40</f>
        <v>0</v>
      </c>
      <c r="AQ21" s="1087"/>
    </row>
    <row r="22" spans="1:43" ht="21" customHeight="1">
      <c r="A22" s="1559" t="s">
        <v>1516</v>
      </c>
      <c r="B22" s="1560"/>
      <c r="C22" s="1560"/>
      <c r="D22" s="1545">
        <v>1</v>
      </c>
      <c r="E22" s="1545"/>
      <c r="F22" s="1545"/>
      <c r="G22" s="1545">
        <v>2</v>
      </c>
      <c r="H22" s="1545"/>
      <c r="I22" s="1545"/>
      <c r="J22" s="1545">
        <v>3</v>
      </c>
      <c r="K22" s="1545"/>
      <c r="L22" s="1545"/>
      <c r="M22" s="1545">
        <v>4</v>
      </c>
      <c r="N22" s="1545"/>
      <c r="O22" s="1545"/>
      <c r="P22" s="1545">
        <v>5</v>
      </c>
      <c r="Q22" s="1545"/>
      <c r="R22" s="1545"/>
      <c r="S22" s="1545">
        <v>6</v>
      </c>
      <c r="T22" s="1545"/>
      <c r="U22" s="1545"/>
      <c r="V22" s="1545">
        <v>7</v>
      </c>
      <c r="W22" s="1545"/>
      <c r="X22" s="1545"/>
      <c r="Y22" s="1545">
        <v>8</v>
      </c>
      <c r="Z22" s="1545"/>
      <c r="AA22" s="1545"/>
      <c r="AB22" s="1545">
        <v>9</v>
      </c>
      <c r="AC22" s="1545"/>
      <c r="AD22" s="1552"/>
      <c r="AE22" s="113"/>
      <c r="AF22" s="113"/>
      <c r="AG22" s="113"/>
      <c r="AH22" s="1541"/>
      <c r="AI22" s="1541"/>
      <c r="AN22" s="1088">
        <v>14</v>
      </c>
      <c r="AO22" s="1089">
        <f>P39</f>
        <v>0</v>
      </c>
      <c r="AP22" s="1089">
        <f>P40</f>
        <v>0</v>
      </c>
      <c r="AQ22" s="1087"/>
    </row>
    <row r="23" spans="1:43" ht="21" customHeight="1" thickBot="1">
      <c r="A23" s="1561"/>
      <c r="B23" s="1562"/>
      <c r="C23" s="1562"/>
      <c r="D23" s="1553"/>
      <c r="E23" s="1553"/>
      <c r="F23" s="1553"/>
      <c r="G23" s="1553"/>
      <c r="H23" s="1553"/>
      <c r="I23" s="1553"/>
      <c r="J23" s="1553"/>
      <c r="K23" s="1553"/>
      <c r="L23" s="1553"/>
      <c r="M23" s="1553"/>
      <c r="N23" s="1553"/>
      <c r="O23" s="1553"/>
      <c r="P23" s="1553"/>
      <c r="Q23" s="1553"/>
      <c r="R23" s="1553"/>
      <c r="S23" s="1553"/>
      <c r="T23" s="1553"/>
      <c r="U23" s="1553"/>
      <c r="V23" s="1553"/>
      <c r="W23" s="1553"/>
      <c r="X23" s="1553"/>
      <c r="Y23" s="1553"/>
      <c r="Z23" s="1553"/>
      <c r="AA23" s="1553"/>
      <c r="AB23" s="1553"/>
      <c r="AC23" s="1553"/>
      <c r="AD23" s="1554"/>
      <c r="AF23" s="1075"/>
      <c r="AG23" s="1075"/>
      <c r="AH23" s="1075"/>
      <c r="AN23" s="1088">
        <v>15</v>
      </c>
      <c r="AO23" s="1089">
        <f>S39</f>
        <v>0</v>
      </c>
      <c r="AP23" s="1089">
        <f>S40</f>
        <v>0</v>
      </c>
      <c r="AQ23" s="1087"/>
    </row>
    <row r="24" spans="1:43" ht="21" customHeight="1" thickTop="1">
      <c r="A24" s="1548" t="s">
        <v>482</v>
      </c>
      <c r="B24" s="1549"/>
      <c r="C24" s="1549"/>
      <c r="D24" s="1550">
        <f>IF(D27="","",0.005)</f>
        <v>5.0000000000000001E-3</v>
      </c>
      <c r="E24" s="1551"/>
      <c r="F24" s="1095" t="s">
        <v>4</v>
      </c>
      <c r="G24" s="1550" t="str">
        <f>IF(G27="","",0.005)</f>
        <v/>
      </c>
      <c r="H24" s="1551"/>
      <c r="I24" s="1095" t="s">
        <v>4</v>
      </c>
      <c r="J24" s="1550" t="str">
        <f>IF(J27="","",0.005)</f>
        <v/>
      </c>
      <c r="K24" s="1551"/>
      <c r="L24" s="1095" t="s">
        <v>4</v>
      </c>
      <c r="M24" s="1550" t="str">
        <f>IF(M27="","",0.005)</f>
        <v/>
      </c>
      <c r="N24" s="1551"/>
      <c r="O24" s="1095" t="s">
        <v>4</v>
      </c>
      <c r="P24" s="1550" t="str">
        <f>IF(P27="","",0.005)</f>
        <v/>
      </c>
      <c r="Q24" s="1551"/>
      <c r="R24" s="1095" t="s">
        <v>4</v>
      </c>
      <c r="S24" s="1550" t="str">
        <f>IF(S27="","",0.005)</f>
        <v/>
      </c>
      <c r="T24" s="1551"/>
      <c r="U24" s="1095" t="s">
        <v>4</v>
      </c>
      <c r="V24" s="1550" t="str">
        <f>IF(V27="","",0.005)</f>
        <v/>
      </c>
      <c r="W24" s="1551"/>
      <c r="X24" s="1095" t="s">
        <v>4</v>
      </c>
      <c r="Y24" s="1550" t="str">
        <f>IF(Y27="","",0.005)</f>
        <v/>
      </c>
      <c r="Z24" s="1551"/>
      <c r="AA24" s="1095" t="s">
        <v>4</v>
      </c>
      <c r="AB24" s="1550" t="str">
        <f>IF(AB27="","",0.005)</f>
        <v/>
      </c>
      <c r="AC24" s="1551"/>
      <c r="AD24" s="1096" t="s">
        <v>4</v>
      </c>
      <c r="AE24" s="251"/>
      <c r="AF24" s="1097" t="s">
        <v>1517</v>
      </c>
      <c r="AG24" s="1075"/>
      <c r="AH24" s="1075"/>
      <c r="AI24" s="1082"/>
      <c r="AJ24" s="1082"/>
      <c r="AK24" s="1082"/>
      <c r="AN24" s="1088">
        <v>16</v>
      </c>
      <c r="AO24" s="1089">
        <f>V39</f>
        <v>0</v>
      </c>
      <c r="AP24" s="1089">
        <f>V40</f>
        <v>0</v>
      </c>
    </row>
    <row r="25" spans="1:43" ht="21" hidden="1" customHeight="1">
      <c r="A25" s="1544" t="s">
        <v>178</v>
      </c>
      <c r="B25" s="1545"/>
      <c r="C25" s="1545"/>
      <c r="D25" s="1539">
        <v>22</v>
      </c>
      <c r="E25" s="1539"/>
      <c r="F25" s="1539"/>
      <c r="G25" s="1564">
        <v>27</v>
      </c>
      <c r="H25" s="1564"/>
      <c r="I25" s="1564"/>
      <c r="J25" s="1539"/>
      <c r="K25" s="1539"/>
      <c r="L25" s="1539"/>
      <c r="M25" s="1539"/>
      <c r="N25" s="1539"/>
      <c r="O25" s="1539"/>
      <c r="P25" s="1539"/>
      <c r="Q25" s="1539"/>
      <c r="R25" s="1539"/>
      <c r="S25" s="1539"/>
      <c r="T25" s="1539"/>
      <c r="U25" s="1539"/>
      <c r="V25" s="1539"/>
      <c r="W25" s="1539"/>
      <c r="X25" s="1539"/>
      <c r="Y25" s="1539"/>
      <c r="Z25" s="1539"/>
      <c r="AA25" s="1539"/>
      <c r="AB25" s="1539"/>
      <c r="AC25" s="1539"/>
      <c r="AD25" s="1540"/>
      <c r="AF25" s="1075"/>
      <c r="AG25" s="1075"/>
      <c r="AH25" s="1075"/>
      <c r="AI25" s="1082"/>
      <c r="AJ25" s="1082"/>
      <c r="AK25" s="1082"/>
      <c r="AN25" s="1088">
        <v>17</v>
      </c>
      <c r="AO25" s="1089">
        <f>Y39</f>
        <v>0</v>
      </c>
      <c r="AP25" s="1089">
        <f>Y40</f>
        <v>0</v>
      </c>
    </row>
    <row r="26" spans="1:43" ht="21" hidden="1" customHeight="1">
      <c r="A26" s="1544"/>
      <c r="B26" s="1545"/>
      <c r="C26" s="1545"/>
      <c r="D26" s="1539"/>
      <c r="E26" s="1539"/>
      <c r="F26" s="1539"/>
      <c r="G26" s="1564"/>
      <c r="H26" s="1564"/>
      <c r="I26" s="1564"/>
      <c r="J26" s="1539"/>
      <c r="K26" s="1539"/>
      <c r="L26" s="1539"/>
      <c r="M26" s="1539"/>
      <c r="N26" s="1539"/>
      <c r="O26" s="1539"/>
      <c r="P26" s="1539"/>
      <c r="Q26" s="1539"/>
      <c r="R26" s="1539"/>
      <c r="S26" s="1539"/>
      <c r="T26" s="1539"/>
      <c r="U26" s="1539"/>
      <c r="V26" s="1539"/>
      <c r="W26" s="1539"/>
      <c r="X26" s="1539"/>
      <c r="Y26" s="1539"/>
      <c r="Z26" s="1539"/>
      <c r="AA26" s="1539"/>
      <c r="AB26" s="1539"/>
      <c r="AC26" s="1539"/>
      <c r="AD26" s="1540"/>
      <c r="AF26" s="1075"/>
      <c r="AG26" s="1075"/>
      <c r="AH26" s="1075"/>
      <c r="AI26" s="1082"/>
      <c r="AJ26" s="1082"/>
      <c r="AK26" s="1082"/>
      <c r="AN26" s="1088">
        <v>18</v>
      </c>
      <c r="AO26" s="1089">
        <f>AB39</f>
        <v>0</v>
      </c>
      <c r="AP26" s="1089">
        <f>AB40</f>
        <v>0</v>
      </c>
    </row>
    <row r="27" spans="1:43" ht="21" customHeight="1">
      <c r="A27" s="1544" t="s">
        <v>1518</v>
      </c>
      <c r="B27" s="1545"/>
      <c r="C27" s="1081" t="s">
        <v>1530</v>
      </c>
      <c r="D27" s="1546">
        <v>291092</v>
      </c>
      <c r="E27" s="1546"/>
      <c r="F27" s="1546"/>
      <c r="G27" s="1542"/>
      <c r="H27" s="1542"/>
      <c r="I27" s="1542"/>
      <c r="J27" s="1542"/>
      <c r="K27" s="1542"/>
      <c r="L27" s="1542"/>
      <c r="M27" s="1542"/>
      <c r="N27" s="1542"/>
      <c r="O27" s="1542"/>
      <c r="P27" s="1542"/>
      <c r="Q27" s="1542"/>
      <c r="R27" s="1542"/>
      <c r="S27" s="1542"/>
      <c r="T27" s="1542"/>
      <c r="U27" s="1542"/>
      <c r="V27" s="1542"/>
      <c r="W27" s="1542"/>
      <c r="X27" s="1542"/>
      <c r="Y27" s="1634"/>
      <c r="Z27" s="1634"/>
      <c r="AA27" s="1634"/>
      <c r="AB27" s="1634"/>
      <c r="AC27" s="1634"/>
      <c r="AD27" s="1635"/>
      <c r="AO27" s="1087"/>
      <c r="AP27" s="1087"/>
    </row>
    <row r="28" spans="1:43" s="1087" customFormat="1" ht="21" customHeight="1">
      <c r="A28" s="1544"/>
      <c r="B28" s="1545"/>
      <c r="C28" s="1081" t="s">
        <v>1531</v>
      </c>
      <c r="D28" s="1546">
        <v>614962</v>
      </c>
      <c r="E28" s="1546"/>
      <c r="F28" s="1546"/>
      <c r="G28" s="1542"/>
      <c r="H28" s="1542"/>
      <c r="I28" s="1542"/>
      <c r="J28" s="1542"/>
      <c r="K28" s="1542"/>
      <c r="L28" s="1542"/>
      <c r="M28" s="1542"/>
      <c r="N28" s="1542"/>
      <c r="O28" s="1542"/>
      <c r="P28" s="1542"/>
      <c r="Q28" s="1542"/>
      <c r="R28" s="1542"/>
      <c r="S28" s="1542"/>
      <c r="T28" s="1542"/>
      <c r="U28" s="1542"/>
      <c r="V28" s="1542"/>
      <c r="W28" s="1542"/>
      <c r="X28" s="1542"/>
      <c r="Y28" s="1634"/>
      <c r="Z28" s="1634"/>
      <c r="AA28" s="1634"/>
      <c r="AB28" s="1634"/>
      <c r="AC28" s="1634"/>
      <c r="AD28" s="1635"/>
      <c r="AE28" s="1083"/>
      <c r="AF28" s="1083"/>
      <c r="AG28" s="1083"/>
      <c r="AH28" s="1083"/>
      <c r="AI28" s="1083"/>
      <c r="AJ28" s="1083"/>
      <c r="AK28" s="1083"/>
      <c r="AN28" s="1088"/>
    </row>
    <row r="29" spans="1:43" s="1087" customFormat="1" ht="21" customHeight="1">
      <c r="A29" s="1532" t="s">
        <v>1521</v>
      </c>
      <c r="B29" s="1535" t="s">
        <v>1511</v>
      </c>
      <c r="C29" s="1536"/>
      <c r="D29" s="1527">
        <v>1</v>
      </c>
      <c r="E29" s="1528"/>
      <c r="F29" s="1529"/>
      <c r="G29" s="1527"/>
      <c r="H29" s="1528"/>
      <c r="I29" s="1529"/>
      <c r="J29" s="1527"/>
      <c r="K29" s="1528"/>
      <c r="L29" s="1529"/>
      <c r="M29" s="1527"/>
      <c r="N29" s="1528"/>
      <c r="O29" s="1529"/>
      <c r="P29" s="1527"/>
      <c r="Q29" s="1528"/>
      <c r="R29" s="1529"/>
      <c r="S29" s="1527"/>
      <c r="T29" s="1528"/>
      <c r="U29" s="1529"/>
      <c r="V29" s="1527"/>
      <c r="W29" s="1528"/>
      <c r="X29" s="1529"/>
      <c r="Y29" s="1527"/>
      <c r="Z29" s="1528"/>
      <c r="AA29" s="1529"/>
      <c r="AB29" s="1527"/>
      <c r="AC29" s="1528"/>
      <c r="AD29" s="1530"/>
      <c r="AE29" s="113"/>
      <c r="AF29" s="113"/>
      <c r="AG29" s="113"/>
      <c r="AH29" s="113"/>
      <c r="AI29" s="113"/>
      <c r="AJ29" s="113"/>
      <c r="AK29" s="113"/>
      <c r="AN29" s="1088"/>
    </row>
    <row r="30" spans="1:43" s="1087" customFormat="1" ht="21" customHeight="1">
      <c r="A30" s="1533"/>
      <c r="B30" s="1535" t="s">
        <v>1522</v>
      </c>
      <c r="C30" s="1536"/>
      <c r="D30" s="1527">
        <v>1</v>
      </c>
      <c r="E30" s="1528"/>
      <c r="F30" s="1529"/>
      <c r="G30" s="1527"/>
      <c r="H30" s="1528"/>
      <c r="I30" s="1529"/>
      <c r="J30" s="1527"/>
      <c r="K30" s="1528"/>
      <c r="L30" s="1529"/>
      <c r="M30" s="1527"/>
      <c r="N30" s="1528"/>
      <c r="O30" s="1529"/>
      <c r="P30" s="1527"/>
      <c r="Q30" s="1528"/>
      <c r="R30" s="1529"/>
      <c r="S30" s="1527"/>
      <c r="T30" s="1528"/>
      <c r="U30" s="1529"/>
      <c r="V30" s="1527"/>
      <c r="W30" s="1528"/>
      <c r="X30" s="1529"/>
      <c r="Y30" s="1527"/>
      <c r="Z30" s="1528"/>
      <c r="AA30" s="1529"/>
      <c r="AB30" s="1527"/>
      <c r="AC30" s="1528"/>
      <c r="AD30" s="1530"/>
      <c r="AE30" s="113"/>
      <c r="AF30" s="113"/>
      <c r="AG30" s="113"/>
      <c r="AH30" s="113"/>
      <c r="AI30" s="113"/>
      <c r="AJ30" s="113"/>
      <c r="AK30" s="113"/>
      <c r="AN30" s="1088"/>
    </row>
    <row r="31" spans="1:43" s="1087" customFormat="1" ht="21" customHeight="1">
      <c r="A31" s="1533"/>
      <c r="B31" s="1535" t="s">
        <v>1513</v>
      </c>
      <c r="C31" s="1536"/>
      <c r="D31" s="1527"/>
      <c r="E31" s="1528"/>
      <c r="F31" s="1529"/>
      <c r="G31" s="1527"/>
      <c r="H31" s="1528"/>
      <c r="I31" s="1529"/>
      <c r="J31" s="1527"/>
      <c r="K31" s="1528"/>
      <c r="L31" s="1529"/>
      <c r="M31" s="1527"/>
      <c r="N31" s="1528"/>
      <c r="O31" s="1529"/>
      <c r="P31" s="1527"/>
      <c r="Q31" s="1528"/>
      <c r="R31" s="1529"/>
      <c r="S31" s="1527"/>
      <c r="T31" s="1528"/>
      <c r="U31" s="1529"/>
      <c r="V31" s="1527"/>
      <c r="W31" s="1528"/>
      <c r="X31" s="1529"/>
      <c r="Y31" s="1527"/>
      <c r="Z31" s="1528"/>
      <c r="AA31" s="1529"/>
      <c r="AB31" s="1527"/>
      <c r="AC31" s="1528"/>
      <c r="AD31" s="1530"/>
      <c r="AE31" s="113"/>
      <c r="AF31" s="113"/>
      <c r="AG31" s="113"/>
      <c r="AH31" s="113"/>
      <c r="AI31" s="113"/>
      <c r="AJ31" s="113"/>
      <c r="AK31" s="113"/>
      <c r="AN31" s="1088"/>
    </row>
    <row r="32" spans="1:43" s="1087" customFormat="1" ht="21" customHeight="1">
      <c r="A32" s="1563"/>
      <c r="B32" s="1535" t="s">
        <v>1463</v>
      </c>
      <c r="C32" s="1536"/>
      <c r="D32" s="1555">
        <f>SUM(D29:F31)</f>
        <v>2</v>
      </c>
      <c r="E32" s="1556"/>
      <c r="F32" s="1557"/>
      <c r="G32" s="1555">
        <f>SUM(G29:I31)</f>
        <v>0</v>
      </c>
      <c r="H32" s="1556"/>
      <c r="I32" s="1557"/>
      <c r="J32" s="1555">
        <f>SUM(J29:L31)</f>
        <v>0</v>
      </c>
      <c r="K32" s="1556"/>
      <c r="L32" s="1557"/>
      <c r="M32" s="1555">
        <f>SUM(M29:O31)</f>
        <v>0</v>
      </c>
      <c r="N32" s="1556"/>
      <c r="O32" s="1557"/>
      <c r="P32" s="1555">
        <f>SUM(P29:R31)</f>
        <v>0</v>
      </c>
      <c r="Q32" s="1556"/>
      <c r="R32" s="1557"/>
      <c r="S32" s="1555">
        <f>SUM(S29:U31)</f>
        <v>0</v>
      </c>
      <c r="T32" s="1556"/>
      <c r="U32" s="1557"/>
      <c r="V32" s="1555">
        <f>SUM(V29:X31)</f>
        <v>0</v>
      </c>
      <c r="W32" s="1556"/>
      <c r="X32" s="1557"/>
      <c r="Y32" s="1555">
        <f>SUM(Y29:AA31)</f>
        <v>0</v>
      </c>
      <c r="Z32" s="1556"/>
      <c r="AA32" s="1557"/>
      <c r="AB32" s="1555">
        <f>SUM(AB29:AD31)</f>
        <v>0</v>
      </c>
      <c r="AC32" s="1556"/>
      <c r="AD32" s="1558"/>
      <c r="AE32" s="1090"/>
      <c r="AF32" s="1091"/>
      <c r="AG32" s="1090"/>
      <c r="AH32" s="1090"/>
      <c r="AI32" s="1090"/>
      <c r="AJ32" s="1091"/>
      <c r="AK32" s="1090"/>
      <c r="AN32" s="1088"/>
    </row>
    <row r="33" spans="1:43" s="1087" customFormat="1" ht="21" customHeight="1">
      <c r="A33" s="1098"/>
      <c r="B33" s="1090"/>
      <c r="C33" s="1090"/>
      <c r="D33" s="1090"/>
      <c r="E33" s="1090"/>
      <c r="F33" s="1090"/>
      <c r="G33" s="1090"/>
      <c r="H33" s="1090"/>
      <c r="I33" s="1090"/>
      <c r="J33" s="1090"/>
      <c r="K33" s="1090"/>
      <c r="L33" s="1090"/>
      <c r="M33" s="1090"/>
      <c r="N33" s="1090"/>
      <c r="O33" s="1090"/>
      <c r="P33" s="1090"/>
      <c r="Q33" s="1090"/>
      <c r="R33" s="1090"/>
      <c r="S33" s="1090"/>
      <c r="T33" s="1090"/>
      <c r="U33" s="1090"/>
      <c r="V33" s="1090"/>
      <c r="W33" s="1090"/>
      <c r="X33" s="1090"/>
      <c r="Y33" s="1090"/>
      <c r="Z33" s="1090"/>
      <c r="AA33" s="1090"/>
      <c r="AB33" s="1090"/>
      <c r="AC33" s="1090"/>
      <c r="AD33" s="1099"/>
      <c r="AE33" s="1092"/>
      <c r="AF33" s="1092"/>
      <c r="AG33" s="1092"/>
      <c r="AH33" s="1092"/>
      <c r="AI33" s="1092"/>
      <c r="AJ33" s="1092" t="str">
        <f>IF(SUM(C33,G33,K33,O33,S33,W33,AA33,AF33)=0,"",SUM(C33,G33,K33,O33,S33,W33,AA33,AF33))</f>
        <v/>
      </c>
      <c r="AK33" s="1092" t="str">
        <f>IF(SUM(E33,I33,M33,Q33,U33,O33,AD33,AH33)=0,"",SUM(E33,I33,M33,Q33,U33,O33,AD33,AH33))</f>
        <v/>
      </c>
      <c r="AN33" s="1088"/>
    </row>
    <row r="34" spans="1:43" ht="21" customHeight="1">
      <c r="A34" s="1559" t="s">
        <v>1516</v>
      </c>
      <c r="B34" s="1560"/>
      <c r="C34" s="1560"/>
      <c r="D34" s="1545">
        <v>10</v>
      </c>
      <c r="E34" s="1545"/>
      <c r="F34" s="1545"/>
      <c r="G34" s="1545">
        <v>11</v>
      </c>
      <c r="H34" s="1545"/>
      <c r="I34" s="1545"/>
      <c r="J34" s="1545">
        <v>12</v>
      </c>
      <c r="K34" s="1545"/>
      <c r="L34" s="1545"/>
      <c r="M34" s="1545">
        <v>13</v>
      </c>
      <c r="N34" s="1545"/>
      <c r="O34" s="1545"/>
      <c r="P34" s="1545">
        <v>14</v>
      </c>
      <c r="Q34" s="1545"/>
      <c r="R34" s="1545"/>
      <c r="S34" s="1545">
        <v>15</v>
      </c>
      <c r="T34" s="1545"/>
      <c r="U34" s="1545"/>
      <c r="V34" s="1545">
        <v>16</v>
      </c>
      <c r="W34" s="1545"/>
      <c r="X34" s="1545"/>
      <c r="Y34" s="1545">
        <v>17</v>
      </c>
      <c r="Z34" s="1545"/>
      <c r="AA34" s="1545"/>
      <c r="AB34" s="1545">
        <v>18</v>
      </c>
      <c r="AC34" s="1545"/>
      <c r="AD34" s="1552"/>
      <c r="AE34" s="113"/>
      <c r="AF34" s="113"/>
      <c r="AG34" s="113"/>
      <c r="AH34" s="1541"/>
      <c r="AI34" s="1541"/>
      <c r="AQ34" s="1087"/>
    </row>
    <row r="35" spans="1:43" ht="21" customHeight="1" thickBot="1">
      <c r="A35" s="1561"/>
      <c r="B35" s="1562"/>
      <c r="C35" s="1562"/>
      <c r="D35" s="1553"/>
      <c r="E35" s="1553"/>
      <c r="F35" s="1553"/>
      <c r="G35" s="1553"/>
      <c r="H35" s="1553"/>
      <c r="I35" s="1553"/>
      <c r="J35" s="1553"/>
      <c r="K35" s="1553"/>
      <c r="L35" s="1553"/>
      <c r="M35" s="1553"/>
      <c r="N35" s="1553"/>
      <c r="O35" s="1553"/>
      <c r="P35" s="1553"/>
      <c r="Q35" s="1553"/>
      <c r="R35" s="1553"/>
      <c r="S35" s="1553"/>
      <c r="T35" s="1553"/>
      <c r="U35" s="1553"/>
      <c r="V35" s="1553"/>
      <c r="W35" s="1553"/>
      <c r="X35" s="1553"/>
      <c r="Y35" s="1553"/>
      <c r="Z35" s="1553"/>
      <c r="AA35" s="1553"/>
      <c r="AB35" s="1553"/>
      <c r="AC35" s="1553"/>
      <c r="AD35" s="1554"/>
      <c r="AF35" s="1075"/>
      <c r="AG35" s="1075"/>
      <c r="AH35" s="1075"/>
      <c r="AQ35" s="1087"/>
    </row>
    <row r="36" spans="1:43" ht="21" customHeight="1" thickTop="1">
      <c r="A36" s="1548" t="s">
        <v>482</v>
      </c>
      <c r="B36" s="1549"/>
      <c r="C36" s="1549"/>
      <c r="D36" s="1550" t="str">
        <f>IF(D39="","",0.005)</f>
        <v/>
      </c>
      <c r="E36" s="1551"/>
      <c r="F36" s="1095" t="s">
        <v>4</v>
      </c>
      <c r="G36" s="1550" t="str">
        <f>IF(G39="","",0.005)</f>
        <v/>
      </c>
      <c r="H36" s="1551"/>
      <c r="I36" s="1095" t="s">
        <v>4</v>
      </c>
      <c r="J36" s="1550" t="str">
        <f>IF(J39="","",0.005)</f>
        <v/>
      </c>
      <c r="K36" s="1551"/>
      <c r="L36" s="1095" t="s">
        <v>4</v>
      </c>
      <c r="M36" s="1550" t="str">
        <f>IF(M39="","",0.005)</f>
        <v/>
      </c>
      <c r="N36" s="1551"/>
      <c r="O36" s="1095" t="s">
        <v>4</v>
      </c>
      <c r="P36" s="1550" t="str">
        <f>IF(P39="","",0.005)</f>
        <v/>
      </c>
      <c r="Q36" s="1551"/>
      <c r="R36" s="1095" t="s">
        <v>4</v>
      </c>
      <c r="S36" s="1550" t="str">
        <f>IF(S39="","",0.005)</f>
        <v/>
      </c>
      <c r="T36" s="1551"/>
      <c r="U36" s="1095" t="s">
        <v>4</v>
      </c>
      <c r="V36" s="1550" t="str">
        <f>IF(V39="","",0.005)</f>
        <v/>
      </c>
      <c r="W36" s="1551"/>
      <c r="X36" s="1095" t="s">
        <v>4</v>
      </c>
      <c r="Y36" s="1550" t="str">
        <f>IF(Y39="","",0.005)</f>
        <v/>
      </c>
      <c r="Z36" s="1551"/>
      <c r="AA36" s="1095" t="s">
        <v>4</v>
      </c>
      <c r="AB36" s="1550" t="str">
        <f>IF(AB39="","",0.005)</f>
        <v/>
      </c>
      <c r="AC36" s="1551"/>
      <c r="AD36" s="1096" t="s">
        <v>4</v>
      </c>
      <c r="AF36" s="1075"/>
      <c r="AG36" s="1075"/>
      <c r="AH36" s="1075"/>
      <c r="AQ36" s="1087"/>
    </row>
    <row r="37" spans="1:43" ht="21" hidden="1" customHeight="1">
      <c r="A37" s="1544" t="s">
        <v>178</v>
      </c>
      <c r="B37" s="1545"/>
      <c r="C37" s="1545"/>
      <c r="D37" s="1539"/>
      <c r="E37" s="1539"/>
      <c r="F37" s="1539"/>
      <c r="G37" s="1547"/>
      <c r="H37" s="1547"/>
      <c r="I37" s="1547"/>
      <c r="J37" s="1539"/>
      <c r="K37" s="1539"/>
      <c r="L37" s="1539"/>
      <c r="M37" s="1539"/>
      <c r="N37" s="1539"/>
      <c r="O37" s="1539"/>
      <c r="P37" s="1539"/>
      <c r="Q37" s="1539"/>
      <c r="R37" s="1539"/>
      <c r="S37" s="1539"/>
      <c r="T37" s="1539"/>
      <c r="U37" s="1539"/>
      <c r="V37" s="1539"/>
      <c r="W37" s="1539"/>
      <c r="X37" s="1539"/>
      <c r="Y37" s="1539"/>
      <c r="Z37" s="1539"/>
      <c r="AA37" s="1539"/>
      <c r="AB37" s="1539"/>
      <c r="AC37" s="1539"/>
      <c r="AD37" s="1540"/>
      <c r="AE37" s="113"/>
      <c r="AF37" s="113"/>
      <c r="AG37" s="113"/>
      <c r="AH37" s="1075"/>
      <c r="AI37" s="1541"/>
      <c r="AJ37" s="1541"/>
      <c r="AK37" s="1541"/>
      <c r="AQ37" s="1087"/>
    </row>
    <row r="38" spans="1:43" ht="21" hidden="1" customHeight="1">
      <c r="A38" s="1544"/>
      <c r="B38" s="1545"/>
      <c r="C38" s="1545"/>
      <c r="D38" s="1539"/>
      <c r="E38" s="1539"/>
      <c r="F38" s="1539"/>
      <c r="G38" s="1547"/>
      <c r="H38" s="1547"/>
      <c r="I38" s="1547"/>
      <c r="J38" s="1539"/>
      <c r="K38" s="1539"/>
      <c r="L38" s="1539"/>
      <c r="M38" s="1539"/>
      <c r="N38" s="1539"/>
      <c r="O38" s="1539"/>
      <c r="P38" s="1539"/>
      <c r="Q38" s="1539"/>
      <c r="R38" s="1539"/>
      <c r="S38" s="1539"/>
      <c r="T38" s="1539"/>
      <c r="U38" s="1539"/>
      <c r="V38" s="1539"/>
      <c r="W38" s="1539"/>
      <c r="X38" s="1539"/>
      <c r="Y38" s="1539"/>
      <c r="Z38" s="1539"/>
      <c r="AA38" s="1539"/>
      <c r="AB38" s="1539"/>
      <c r="AC38" s="1539"/>
      <c r="AD38" s="1540"/>
      <c r="AF38" s="1075"/>
      <c r="AG38" s="1075"/>
      <c r="AH38" s="1075"/>
      <c r="AI38" s="1082"/>
      <c r="AJ38" s="1082"/>
      <c r="AK38" s="1082"/>
      <c r="AO38" s="1087"/>
    </row>
    <row r="39" spans="1:43" ht="21" customHeight="1">
      <c r="A39" s="1544" t="s">
        <v>1518</v>
      </c>
      <c r="B39" s="1545"/>
      <c r="C39" s="1081" t="s">
        <v>1530</v>
      </c>
      <c r="D39" s="1542"/>
      <c r="E39" s="1542"/>
      <c r="F39" s="1542"/>
      <c r="G39" s="1542"/>
      <c r="H39" s="1542"/>
      <c r="I39" s="1542"/>
      <c r="J39" s="1542"/>
      <c r="K39" s="1542"/>
      <c r="L39" s="1542"/>
      <c r="M39" s="1542"/>
      <c r="N39" s="1542"/>
      <c r="O39" s="1542"/>
      <c r="P39" s="1542"/>
      <c r="Q39" s="1542"/>
      <c r="R39" s="1542"/>
      <c r="S39" s="1542"/>
      <c r="T39" s="1542"/>
      <c r="U39" s="1542"/>
      <c r="V39" s="1542"/>
      <c r="W39" s="1542"/>
      <c r="X39" s="1542"/>
      <c r="Y39" s="1542"/>
      <c r="Z39" s="1542"/>
      <c r="AA39" s="1542"/>
      <c r="AB39" s="1542"/>
      <c r="AC39" s="1542"/>
      <c r="AD39" s="1543"/>
      <c r="AO39" s="1087"/>
    </row>
    <row r="40" spans="1:43" s="1087" customFormat="1" ht="21" customHeight="1">
      <c r="A40" s="1544"/>
      <c r="B40" s="1545"/>
      <c r="C40" s="1081" t="s">
        <v>1531</v>
      </c>
      <c r="D40" s="1542"/>
      <c r="E40" s="1542"/>
      <c r="F40" s="1542"/>
      <c r="G40" s="1542"/>
      <c r="H40" s="1542"/>
      <c r="I40" s="1542"/>
      <c r="J40" s="1542"/>
      <c r="K40" s="1542"/>
      <c r="L40" s="1542"/>
      <c r="M40" s="1542"/>
      <c r="N40" s="1542"/>
      <c r="O40" s="1542"/>
      <c r="P40" s="1542"/>
      <c r="Q40" s="1542"/>
      <c r="R40" s="1542"/>
      <c r="S40" s="1542"/>
      <c r="T40" s="1542"/>
      <c r="U40" s="1542"/>
      <c r="V40" s="1542"/>
      <c r="W40" s="1542"/>
      <c r="X40" s="1542"/>
      <c r="Y40" s="1542"/>
      <c r="Z40" s="1542"/>
      <c r="AA40" s="1542"/>
      <c r="AB40" s="1542"/>
      <c r="AC40" s="1542"/>
      <c r="AD40" s="1543"/>
      <c r="AE40" s="1083"/>
      <c r="AF40" s="1083"/>
      <c r="AG40" s="1083"/>
      <c r="AH40" s="1083"/>
      <c r="AI40" s="1083"/>
      <c r="AJ40" s="1083"/>
      <c r="AK40" s="1083"/>
      <c r="AN40" s="1088"/>
    </row>
    <row r="41" spans="1:43" s="1087" customFormat="1" ht="21" customHeight="1">
      <c r="A41" s="1532" t="s">
        <v>1521</v>
      </c>
      <c r="B41" s="1535" t="s">
        <v>1511</v>
      </c>
      <c r="C41" s="1536"/>
      <c r="D41" s="1527"/>
      <c r="E41" s="1528"/>
      <c r="F41" s="1529"/>
      <c r="G41" s="1527"/>
      <c r="H41" s="1528"/>
      <c r="I41" s="1529"/>
      <c r="J41" s="1527"/>
      <c r="K41" s="1528"/>
      <c r="L41" s="1529"/>
      <c r="M41" s="1527"/>
      <c r="N41" s="1528"/>
      <c r="O41" s="1529"/>
      <c r="P41" s="1527"/>
      <c r="Q41" s="1528"/>
      <c r="R41" s="1529"/>
      <c r="S41" s="1527"/>
      <c r="T41" s="1528"/>
      <c r="U41" s="1529"/>
      <c r="V41" s="1527"/>
      <c r="W41" s="1528"/>
      <c r="X41" s="1529"/>
      <c r="Y41" s="1527"/>
      <c r="Z41" s="1528"/>
      <c r="AA41" s="1529"/>
      <c r="AB41" s="1527"/>
      <c r="AC41" s="1528"/>
      <c r="AD41" s="1530"/>
      <c r="AE41" s="113"/>
      <c r="AF41" s="113"/>
      <c r="AG41" s="113"/>
      <c r="AH41" s="113"/>
      <c r="AI41" s="113"/>
      <c r="AJ41" s="113"/>
      <c r="AK41" s="113"/>
      <c r="AN41" s="1088"/>
    </row>
    <row r="42" spans="1:43" s="1087" customFormat="1" ht="21" customHeight="1">
      <c r="A42" s="1533"/>
      <c r="B42" s="1535" t="s">
        <v>1522</v>
      </c>
      <c r="C42" s="1536"/>
      <c r="D42" s="1527"/>
      <c r="E42" s="1528"/>
      <c r="F42" s="1529"/>
      <c r="G42" s="1527"/>
      <c r="H42" s="1528"/>
      <c r="I42" s="1529"/>
      <c r="J42" s="1527"/>
      <c r="K42" s="1528"/>
      <c r="L42" s="1529"/>
      <c r="M42" s="1527"/>
      <c r="N42" s="1528"/>
      <c r="O42" s="1529"/>
      <c r="P42" s="1527"/>
      <c r="Q42" s="1528"/>
      <c r="R42" s="1529"/>
      <c r="S42" s="1527"/>
      <c r="T42" s="1528"/>
      <c r="U42" s="1529"/>
      <c r="V42" s="1527"/>
      <c r="W42" s="1528"/>
      <c r="X42" s="1529"/>
      <c r="Y42" s="1527"/>
      <c r="Z42" s="1528"/>
      <c r="AA42" s="1529"/>
      <c r="AB42" s="1527"/>
      <c r="AC42" s="1528"/>
      <c r="AD42" s="1530"/>
      <c r="AE42" s="113"/>
      <c r="AF42" s="113"/>
      <c r="AG42" s="113"/>
      <c r="AH42" s="113"/>
      <c r="AI42" s="113"/>
      <c r="AJ42" s="113"/>
      <c r="AK42" s="113"/>
      <c r="AN42" s="1088"/>
    </row>
    <row r="43" spans="1:43" s="1087" customFormat="1" ht="21" customHeight="1">
      <c r="A43" s="1533"/>
      <c r="B43" s="1535" t="s">
        <v>1513</v>
      </c>
      <c r="C43" s="1536"/>
      <c r="D43" s="1527"/>
      <c r="E43" s="1528"/>
      <c r="F43" s="1529"/>
      <c r="G43" s="1527"/>
      <c r="H43" s="1528"/>
      <c r="I43" s="1529"/>
      <c r="J43" s="1527"/>
      <c r="K43" s="1528"/>
      <c r="L43" s="1529"/>
      <c r="M43" s="1527"/>
      <c r="N43" s="1528"/>
      <c r="O43" s="1529"/>
      <c r="P43" s="1527"/>
      <c r="Q43" s="1528"/>
      <c r="R43" s="1529"/>
      <c r="S43" s="1527"/>
      <c r="T43" s="1528"/>
      <c r="U43" s="1529"/>
      <c r="V43" s="1527"/>
      <c r="W43" s="1528"/>
      <c r="X43" s="1529"/>
      <c r="Y43" s="1527"/>
      <c r="Z43" s="1528"/>
      <c r="AA43" s="1529"/>
      <c r="AB43" s="1527"/>
      <c r="AC43" s="1528"/>
      <c r="AD43" s="1530"/>
      <c r="AE43" s="113"/>
      <c r="AF43" s="113"/>
      <c r="AG43" s="113"/>
      <c r="AH43" s="113"/>
      <c r="AI43" s="113"/>
      <c r="AJ43" s="113"/>
      <c r="AK43" s="113"/>
      <c r="AN43" s="1088"/>
    </row>
    <row r="44" spans="1:43" s="1087" customFormat="1" ht="21" customHeight="1" thickBot="1">
      <c r="A44" s="1534"/>
      <c r="B44" s="1537" t="s">
        <v>1463</v>
      </c>
      <c r="C44" s="1538"/>
      <c r="D44" s="1524">
        <f>SUM(D41:F43)</f>
        <v>0</v>
      </c>
      <c r="E44" s="1525"/>
      <c r="F44" s="1531"/>
      <c r="G44" s="1524">
        <f>SUM(G41:I43)</f>
        <v>0</v>
      </c>
      <c r="H44" s="1525"/>
      <c r="I44" s="1531"/>
      <c r="J44" s="1524">
        <f>SUM(J41:L43)</f>
        <v>0</v>
      </c>
      <c r="K44" s="1525"/>
      <c r="L44" s="1531"/>
      <c r="M44" s="1524">
        <f>SUM(M41:O43)</f>
        <v>0</v>
      </c>
      <c r="N44" s="1525"/>
      <c r="O44" s="1531"/>
      <c r="P44" s="1524">
        <f>SUM(P41:R43)</f>
        <v>0</v>
      </c>
      <c r="Q44" s="1525"/>
      <c r="R44" s="1531"/>
      <c r="S44" s="1524">
        <f>SUM(S41:U43)</f>
        <v>0</v>
      </c>
      <c r="T44" s="1525"/>
      <c r="U44" s="1531"/>
      <c r="V44" s="1524">
        <f>SUM(V41:X43)</f>
        <v>0</v>
      </c>
      <c r="W44" s="1525"/>
      <c r="X44" s="1531"/>
      <c r="Y44" s="1524">
        <f>SUM(Y41:AA43)</f>
        <v>0</v>
      </c>
      <c r="Z44" s="1525"/>
      <c r="AA44" s="1531"/>
      <c r="AB44" s="1524">
        <f>SUM(AB41:AD43)</f>
        <v>0</v>
      </c>
      <c r="AC44" s="1525"/>
      <c r="AD44" s="1526"/>
      <c r="AE44" s="1090"/>
      <c r="AF44" s="1091"/>
      <c r="AG44" s="1090"/>
      <c r="AH44" s="1090"/>
      <c r="AI44" s="1090"/>
      <c r="AJ44" s="1091"/>
      <c r="AK44" s="1090"/>
      <c r="AN44" s="1088"/>
    </row>
    <row r="45" spans="1:43" s="1087" customFormat="1" ht="18" customHeight="1">
      <c r="AN45" s="1088"/>
    </row>
    <row r="46" spans="1:43" s="1087" customFormat="1" ht="18" customHeight="1">
      <c r="AN46" s="1088"/>
    </row>
    <row r="47" spans="1:43" s="1087" customFormat="1" ht="18" customHeight="1">
      <c r="AN47" s="1088"/>
    </row>
    <row r="48" spans="1:43" s="1087" customFormat="1" ht="18" customHeight="1">
      <c r="AN48" s="1088"/>
    </row>
    <row r="49" spans="40:40" s="1087" customFormat="1" ht="18" customHeight="1">
      <c r="AN49" s="1088"/>
    </row>
    <row r="50" spans="40:40" s="1087" customFormat="1" ht="18" customHeight="1">
      <c r="AN50" s="1088"/>
    </row>
    <row r="51" spans="40:40" s="1087" customFormat="1" ht="18" customHeight="1">
      <c r="AN51" s="1088"/>
    </row>
    <row r="52" spans="40:40" s="1087" customFormat="1" ht="18" customHeight="1">
      <c r="AN52" s="1088"/>
    </row>
    <row r="53" spans="40:40" s="1087" customFormat="1" ht="18" customHeight="1">
      <c r="AN53" s="1088"/>
    </row>
    <row r="54" spans="40:40" s="1087" customFormat="1" ht="18" customHeight="1">
      <c r="AN54" s="1088"/>
    </row>
    <row r="55" spans="40:40" s="1087" customFormat="1" ht="18" customHeight="1">
      <c r="AN55" s="1088"/>
    </row>
    <row r="56" spans="40:40" s="1087" customFormat="1" ht="18" customHeight="1">
      <c r="AN56" s="1088"/>
    </row>
    <row r="57" spans="40:40" s="1087" customFormat="1" ht="18" customHeight="1">
      <c r="AN57" s="1088"/>
    </row>
    <row r="58" spans="40:40" s="1087" customFormat="1" ht="18" customHeight="1">
      <c r="AN58" s="1088"/>
    </row>
    <row r="59" spans="40:40" s="1087" customFormat="1" ht="18" customHeight="1">
      <c r="AN59" s="1088"/>
    </row>
    <row r="60" spans="40:40" s="1087" customFormat="1" ht="18" customHeight="1">
      <c r="AN60" s="1088"/>
    </row>
    <row r="61" spans="40:40" s="1087" customFormat="1" ht="18" customHeight="1">
      <c r="AN61" s="1088"/>
    </row>
    <row r="62" spans="40:40" s="1087" customFormat="1" ht="18" customHeight="1">
      <c r="AN62" s="1088"/>
    </row>
    <row r="63" spans="40:40" s="1087" customFormat="1" ht="18" customHeight="1">
      <c r="AN63" s="1088"/>
    </row>
    <row r="64" spans="40:40" s="1087" customFormat="1" ht="18" customHeight="1">
      <c r="AN64" s="1088"/>
    </row>
    <row r="65" spans="40:40" s="1087" customFormat="1" ht="18" customHeight="1">
      <c r="AN65" s="1088"/>
    </row>
    <row r="66" spans="40:40" s="1087" customFormat="1" ht="18" customHeight="1">
      <c r="AN66" s="1088"/>
    </row>
    <row r="67" spans="40:40" s="1087" customFormat="1" ht="18" customHeight="1">
      <c r="AN67" s="1088"/>
    </row>
    <row r="68" spans="40:40" s="1087" customFormat="1" ht="18" customHeight="1">
      <c r="AN68" s="1088"/>
    </row>
    <row r="69" spans="40:40" s="1087" customFormat="1" ht="18" customHeight="1">
      <c r="AN69" s="1088"/>
    </row>
    <row r="70" spans="40:40" s="1087" customFormat="1" ht="18" customHeight="1">
      <c r="AN70" s="1088"/>
    </row>
    <row r="71" spans="40:40" s="1087" customFormat="1" ht="18" customHeight="1">
      <c r="AN71" s="1088"/>
    </row>
    <row r="72" spans="40:40" s="1087" customFormat="1" ht="18" customHeight="1">
      <c r="AN72" s="1088"/>
    </row>
    <row r="73" spans="40:40" s="1087" customFormat="1" ht="18" customHeight="1">
      <c r="AN73" s="1088"/>
    </row>
    <row r="74" spans="40:40" s="1087" customFormat="1" ht="18" customHeight="1">
      <c r="AN74" s="1088"/>
    </row>
    <row r="75" spans="40:40" s="1087" customFormat="1" ht="18" customHeight="1">
      <c r="AN75" s="1088"/>
    </row>
    <row r="76" spans="40:40" s="1087" customFormat="1" ht="18" customHeight="1">
      <c r="AN76" s="1088"/>
    </row>
    <row r="77" spans="40:40" s="1087" customFormat="1" ht="18" customHeight="1">
      <c r="AN77" s="1088"/>
    </row>
    <row r="78" spans="40:40" s="1087" customFormat="1" ht="18" customHeight="1">
      <c r="AN78" s="1088"/>
    </row>
    <row r="79" spans="40:40" s="1087" customFormat="1" ht="18" customHeight="1">
      <c r="AN79" s="1088"/>
    </row>
    <row r="80" spans="40:40" s="1087" customFormat="1" ht="18" customHeight="1">
      <c r="AN80" s="1088"/>
    </row>
    <row r="81" spans="40:40" s="1087" customFormat="1" ht="18" customHeight="1">
      <c r="AN81" s="1088"/>
    </row>
    <row r="82" spans="40:40" s="1087" customFormat="1" ht="18" customHeight="1">
      <c r="AN82" s="1088"/>
    </row>
    <row r="83" spans="40:40" s="1087" customFormat="1" ht="18" customHeight="1">
      <c r="AN83" s="1088"/>
    </row>
    <row r="84" spans="40:40" s="1087" customFormat="1" ht="18" customHeight="1">
      <c r="AN84" s="1088"/>
    </row>
    <row r="85" spans="40:40" s="1087" customFormat="1" ht="18" customHeight="1">
      <c r="AN85" s="1088"/>
    </row>
    <row r="86" spans="40:40" s="1087" customFormat="1" ht="18" customHeight="1">
      <c r="AN86" s="1088"/>
    </row>
    <row r="87" spans="40:40" s="1087" customFormat="1" ht="18" customHeight="1">
      <c r="AN87" s="1088"/>
    </row>
    <row r="88" spans="40:40" s="1087" customFormat="1" ht="18" customHeight="1">
      <c r="AN88" s="1088"/>
    </row>
    <row r="89" spans="40:40" s="1087" customFormat="1" ht="18" customHeight="1">
      <c r="AN89" s="1088"/>
    </row>
    <row r="90" spans="40:40" s="1087" customFormat="1" ht="18" customHeight="1">
      <c r="AN90" s="1088"/>
    </row>
    <row r="91" spans="40:40" s="1087" customFormat="1" ht="18" customHeight="1">
      <c r="AN91" s="1088"/>
    </row>
    <row r="92" spans="40:40" s="1087" customFormat="1" ht="18" customHeight="1">
      <c r="AN92" s="1088"/>
    </row>
    <row r="93" spans="40:40" s="1087" customFormat="1" ht="18" customHeight="1">
      <c r="AN93" s="1088"/>
    </row>
    <row r="94" spans="40:40" s="1087" customFormat="1" ht="18" customHeight="1">
      <c r="AN94" s="1088"/>
    </row>
    <row r="95" spans="40:40" s="1087" customFormat="1" ht="18" customHeight="1">
      <c r="AN95" s="1088"/>
    </row>
    <row r="96" spans="40:40" s="1087" customFormat="1" ht="18" customHeight="1">
      <c r="AN96" s="1088"/>
    </row>
    <row r="97" spans="40:40" s="1087" customFormat="1" ht="18" customHeight="1">
      <c r="AN97" s="1088"/>
    </row>
    <row r="98" spans="40:40" s="1087" customFormat="1" ht="18" customHeight="1">
      <c r="AN98" s="1088"/>
    </row>
    <row r="99" spans="40:40" s="1087" customFormat="1" ht="18" customHeight="1">
      <c r="AN99" s="1088"/>
    </row>
    <row r="100" spans="40:40" s="1087" customFormat="1" ht="18" customHeight="1">
      <c r="AN100" s="1088"/>
    </row>
    <row r="101" spans="40:40" s="1087" customFormat="1" ht="18" customHeight="1">
      <c r="AN101" s="1088"/>
    </row>
    <row r="102" spans="40:40" s="1087" customFormat="1" ht="18" customHeight="1">
      <c r="AN102" s="1088"/>
    </row>
    <row r="103" spans="40:40" s="1087" customFormat="1" ht="18" customHeight="1">
      <c r="AN103" s="1088"/>
    </row>
    <row r="104" spans="40:40" s="1087" customFormat="1" ht="18" customHeight="1">
      <c r="AN104" s="1088"/>
    </row>
    <row r="105" spans="40:40" s="1087" customFormat="1" ht="18" customHeight="1">
      <c r="AN105" s="1088"/>
    </row>
    <row r="106" spans="40:40" s="1087" customFormat="1" ht="18" customHeight="1">
      <c r="AN106" s="1088"/>
    </row>
    <row r="107" spans="40:40" s="1087" customFormat="1" ht="18" customHeight="1">
      <c r="AN107" s="1088"/>
    </row>
    <row r="108" spans="40:40" s="1087" customFormat="1" ht="18" customHeight="1">
      <c r="AN108" s="1088"/>
    </row>
    <row r="109" spans="40:40" s="1087" customFormat="1" ht="18" customHeight="1">
      <c r="AN109" s="1088"/>
    </row>
    <row r="110" spans="40:40" s="1087" customFormat="1" ht="18" customHeight="1">
      <c r="AN110" s="1088"/>
    </row>
    <row r="111" spans="40:40" s="1087" customFormat="1" ht="18" customHeight="1">
      <c r="AN111" s="1088"/>
    </row>
    <row r="112" spans="40:40" s="1087" customFormat="1" ht="18" customHeight="1">
      <c r="AN112" s="1088"/>
    </row>
    <row r="113" spans="40:40" s="1087" customFormat="1" ht="18" customHeight="1">
      <c r="AN113" s="1088"/>
    </row>
    <row r="114" spans="40:40" s="1087" customFormat="1" ht="18" customHeight="1">
      <c r="AN114" s="1088"/>
    </row>
    <row r="115" spans="40:40" s="1087" customFormat="1" ht="18" customHeight="1">
      <c r="AN115" s="1088"/>
    </row>
    <row r="116" spans="40:40" s="1087" customFormat="1" ht="18" customHeight="1">
      <c r="AN116" s="1088"/>
    </row>
    <row r="117" spans="40:40" s="1087" customFormat="1" ht="18" customHeight="1">
      <c r="AN117" s="1088"/>
    </row>
    <row r="118" spans="40:40" s="1087" customFormat="1" ht="18" customHeight="1">
      <c r="AN118" s="1088"/>
    </row>
    <row r="119" spans="40:40" s="1087" customFormat="1" ht="18" customHeight="1">
      <c r="AN119" s="1088"/>
    </row>
    <row r="120" spans="40:40" s="1087" customFormat="1" ht="18" customHeight="1">
      <c r="AN120" s="1088"/>
    </row>
    <row r="121" spans="40:40" s="1087" customFormat="1" ht="18" customHeight="1">
      <c r="AN121" s="1088"/>
    </row>
    <row r="122" spans="40:40" s="1087" customFormat="1" ht="18" customHeight="1">
      <c r="AN122" s="1088"/>
    </row>
    <row r="123" spans="40:40" s="1087" customFormat="1" ht="18" customHeight="1">
      <c r="AN123" s="1088"/>
    </row>
    <row r="124" spans="40:40" s="1087" customFormat="1" ht="18" customHeight="1">
      <c r="AN124" s="1088"/>
    </row>
    <row r="125" spans="40:40" s="1087" customFormat="1" ht="18" customHeight="1">
      <c r="AN125" s="1088"/>
    </row>
    <row r="126" spans="40:40" s="1087" customFormat="1" ht="18" customHeight="1">
      <c r="AN126" s="1088"/>
    </row>
    <row r="127" spans="40:40" s="1087" customFormat="1" ht="18" customHeight="1">
      <c r="AN127" s="1088"/>
    </row>
    <row r="128" spans="40:40" s="1087" customFormat="1" ht="18" customHeight="1">
      <c r="AN128" s="1088"/>
    </row>
    <row r="129" spans="40:40" s="1087" customFormat="1" ht="18" customHeight="1">
      <c r="AN129" s="1088"/>
    </row>
    <row r="130" spans="40:40" s="1087" customFormat="1" ht="18" customHeight="1">
      <c r="AN130" s="1088"/>
    </row>
    <row r="131" spans="40:40" s="1087" customFormat="1" ht="18" customHeight="1">
      <c r="AN131" s="1088"/>
    </row>
    <row r="132" spans="40:40" s="1087" customFormat="1" ht="18" customHeight="1">
      <c r="AN132" s="1088"/>
    </row>
    <row r="133" spans="40:40" s="1087" customFormat="1" ht="18" customHeight="1">
      <c r="AN133" s="1088"/>
    </row>
    <row r="134" spans="40:40" s="1087" customFormat="1" ht="18" customHeight="1">
      <c r="AN134" s="1088"/>
    </row>
    <row r="135" spans="40:40" s="1087" customFormat="1" ht="18" customHeight="1">
      <c r="AN135" s="1088"/>
    </row>
    <row r="136" spans="40:40" s="1087" customFormat="1" ht="18" customHeight="1">
      <c r="AN136" s="1088"/>
    </row>
    <row r="137" spans="40:40" s="1087" customFormat="1" ht="18" customHeight="1">
      <c r="AN137" s="1088"/>
    </row>
    <row r="138" spans="40:40" s="1087" customFormat="1" ht="18" customHeight="1">
      <c r="AN138" s="1088"/>
    </row>
    <row r="139" spans="40:40" s="1087" customFormat="1" ht="18" customHeight="1">
      <c r="AN139" s="1088"/>
    </row>
    <row r="140" spans="40:40" s="1087" customFormat="1" ht="18" customHeight="1">
      <c r="AN140" s="1088"/>
    </row>
    <row r="141" spans="40:40" s="1087" customFormat="1" ht="18" customHeight="1">
      <c r="AN141" s="1088"/>
    </row>
    <row r="142" spans="40:40" s="1087" customFormat="1" ht="18" customHeight="1">
      <c r="AN142" s="1088"/>
    </row>
    <row r="143" spans="40:40" s="1087" customFormat="1" ht="18" customHeight="1">
      <c r="AN143" s="1088"/>
    </row>
    <row r="144" spans="40:40" s="1087" customFormat="1" ht="18" customHeight="1">
      <c r="AN144" s="1088"/>
    </row>
    <row r="145" spans="40:40" s="1087" customFormat="1" ht="18" customHeight="1">
      <c r="AN145" s="1088"/>
    </row>
    <row r="146" spans="40:40" s="1087" customFormat="1" ht="18" customHeight="1">
      <c r="AN146" s="1088"/>
    </row>
    <row r="147" spans="40:40" s="1087" customFormat="1" ht="18" customHeight="1">
      <c r="AN147" s="1088"/>
    </row>
    <row r="148" spans="40:40" s="1087" customFormat="1" ht="18" customHeight="1">
      <c r="AN148" s="1088"/>
    </row>
    <row r="149" spans="40:40" s="1087" customFormat="1" ht="18" customHeight="1">
      <c r="AN149" s="1088"/>
    </row>
    <row r="150" spans="40:40" s="1087" customFormat="1" ht="18" customHeight="1">
      <c r="AN150" s="1088"/>
    </row>
    <row r="151" spans="40:40" s="1087" customFormat="1" ht="18" customHeight="1">
      <c r="AN151" s="1088"/>
    </row>
    <row r="152" spans="40:40" s="1087" customFormat="1" ht="18" customHeight="1">
      <c r="AN152" s="1088"/>
    </row>
    <row r="153" spans="40:40" s="1087" customFormat="1" ht="18" customHeight="1">
      <c r="AN153" s="1088"/>
    </row>
    <row r="154" spans="40:40" s="1087" customFormat="1" ht="18" customHeight="1">
      <c r="AN154" s="1088"/>
    </row>
    <row r="155" spans="40:40" s="1087" customFormat="1" ht="18" customHeight="1">
      <c r="AN155" s="1088"/>
    </row>
    <row r="156" spans="40:40" s="1087" customFormat="1" ht="18" customHeight="1">
      <c r="AN156" s="1088"/>
    </row>
    <row r="157" spans="40:40" s="1087" customFormat="1" ht="18" customHeight="1">
      <c r="AN157" s="1088"/>
    </row>
    <row r="158" spans="40:40" s="1087" customFormat="1" ht="18" customHeight="1">
      <c r="AN158" s="1088"/>
    </row>
    <row r="159" spans="40:40" s="1087" customFormat="1" ht="18" customHeight="1">
      <c r="AN159" s="1088"/>
    </row>
    <row r="160" spans="40:40" s="1087" customFormat="1" ht="18" customHeight="1">
      <c r="AN160" s="1088"/>
    </row>
    <row r="161" spans="40:40" s="1087" customFormat="1" ht="18" customHeight="1">
      <c r="AN161" s="1088"/>
    </row>
    <row r="162" spans="40:40" s="1087" customFormat="1" ht="18" customHeight="1">
      <c r="AN162" s="1088"/>
    </row>
    <row r="163" spans="40:40" s="1087" customFormat="1" ht="18" customHeight="1">
      <c r="AN163" s="1088"/>
    </row>
    <row r="164" spans="40:40" s="1087" customFormat="1" ht="18" customHeight="1">
      <c r="AN164" s="1088"/>
    </row>
    <row r="165" spans="40:40" s="1087" customFormat="1" ht="18" customHeight="1">
      <c r="AN165" s="1088"/>
    </row>
    <row r="166" spans="40:40" s="1087" customFormat="1" ht="18" customHeight="1">
      <c r="AN166" s="1088"/>
    </row>
    <row r="167" spans="40:40" s="1087" customFormat="1" ht="18" customHeight="1">
      <c r="AN167" s="1088"/>
    </row>
    <row r="168" spans="40:40" s="1087" customFormat="1" ht="18" customHeight="1">
      <c r="AN168" s="1088"/>
    </row>
    <row r="169" spans="40:40" s="1087" customFormat="1" ht="18" customHeight="1">
      <c r="AN169" s="1088"/>
    </row>
    <row r="170" spans="40:40" s="1087" customFormat="1" ht="18" customHeight="1">
      <c r="AN170" s="1088"/>
    </row>
    <row r="171" spans="40:40" s="1087" customFormat="1" ht="18" customHeight="1">
      <c r="AN171" s="1088"/>
    </row>
    <row r="172" spans="40:40" s="1087" customFormat="1" ht="18" customHeight="1">
      <c r="AN172" s="1088"/>
    </row>
    <row r="173" spans="40:40" s="1087" customFormat="1" ht="18" customHeight="1">
      <c r="AN173" s="1088"/>
    </row>
    <row r="174" spans="40:40" s="1087" customFormat="1" ht="18" customHeight="1">
      <c r="AN174" s="1088"/>
    </row>
    <row r="175" spans="40:40" s="1087" customFormat="1" ht="18" customHeight="1">
      <c r="AN175" s="1088"/>
    </row>
    <row r="176" spans="40:40" s="1087" customFormat="1" ht="18" customHeight="1">
      <c r="AN176" s="1088"/>
    </row>
    <row r="177" spans="40:40" s="1087" customFormat="1" ht="18" customHeight="1">
      <c r="AN177" s="1088"/>
    </row>
    <row r="178" spans="40:40" s="1087" customFormat="1" ht="18" customHeight="1">
      <c r="AN178" s="1088"/>
    </row>
    <row r="179" spans="40:40" s="1087" customFormat="1" ht="18" customHeight="1">
      <c r="AN179" s="1088"/>
    </row>
    <row r="180" spans="40:40" s="1087" customFormat="1" ht="18" customHeight="1">
      <c r="AN180" s="1088"/>
    </row>
    <row r="181" spans="40:40" s="1087" customFormat="1" ht="18" customHeight="1">
      <c r="AN181" s="1088"/>
    </row>
    <row r="182" spans="40:40" s="1087" customFormat="1" ht="18" customHeight="1">
      <c r="AN182" s="1088"/>
    </row>
    <row r="183" spans="40:40" s="1087" customFormat="1" ht="18" customHeight="1">
      <c r="AN183" s="1088"/>
    </row>
    <row r="184" spans="40:40" s="1087" customFormat="1" ht="18" customHeight="1">
      <c r="AN184" s="1088"/>
    </row>
    <row r="185" spans="40:40" s="1087" customFormat="1" ht="18" customHeight="1">
      <c r="AN185" s="1088"/>
    </row>
    <row r="186" spans="40:40" s="1087" customFormat="1" ht="18" customHeight="1">
      <c r="AN186" s="1088"/>
    </row>
    <row r="187" spans="40:40" s="1087" customFormat="1" ht="18" customHeight="1">
      <c r="AN187" s="1088"/>
    </row>
    <row r="188" spans="40:40" s="1087" customFormat="1" ht="18" customHeight="1">
      <c r="AN188" s="1088"/>
    </row>
    <row r="189" spans="40:40" s="1087" customFormat="1" ht="18" customHeight="1">
      <c r="AN189" s="1088"/>
    </row>
    <row r="190" spans="40:40" s="1087" customFormat="1" ht="18" customHeight="1">
      <c r="AN190" s="1088"/>
    </row>
    <row r="191" spans="40:40" s="1087" customFormat="1" ht="18" customHeight="1">
      <c r="AN191" s="1088"/>
    </row>
    <row r="192" spans="40:40" s="1087" customFormat="1" ht="18" customHeight="1">
      <c r="AN192" s="1088"/>
    </row>
    <row r="193" spans="40:40" s="1087" customFormat="1" ht="18" customHeight="1">
      <c r="AN193" s="1088"/>
    </row>
    <row r="194" spans="40:40" s="1087" customFormat="1" ht="18" customHeight="1">
      <c r="AN194" s="1088"/>
    </row>
    <row r="195" spans="40:40" s="1087" customFormat="1" ht="18" customHeight="1">
      <c r="AN195" s="1088"/>
    </row>
    <row r="196" spans="40:40" s="1087" customFormat="1" ht="18" customHeight="1">
      <c r="AN196" s="1088"/>
    </row>
    <row r="197" spans="40:40" s="1087" customFormat="1" ht="18" customHeight="1">
      <c r="AN197" s="1088"/>
    </row>
    <row r="198" spans="40:40" s="1087" customFormat="1" ht="18" customHeight="1">
      <c r="AN198" s="1088"/>
    </row>
    <row r="199" spans="40:40" s="1087" customFormat="1" ht="18" customHeight="1">
      <c r="AN199" s="1088"/>
    </row>
    <row r="200" spans="40:40" s="1087" customFormat="1" ht="18" customHeight="1">
      <c r="AN200" s="1088"/>
    </row>
    <row r="201" spans="40:40" s="1087" customFormat="1" ht="18" customHeight="1">
      <c r="AN201" s="1088"/>
    </row>
    <row r="202" spans="40:40" s="1087" customFormat="1" ht="18" customHeight="1">
      <c r="AN202" s="1088"/>
    </row>
    <row r="203" spans="40:40" s="1087" customFormat="1" ht="18" customHeight="1">
      <c r="AN203" s="1088"/>
    </row>
    <row r="204" spans="40:40" s="1087" customFormat="1" ht="18" customHeight="1">
      <c r="AN204" s="1088"/>
    </row>
    <row r="205" spans="40:40" s="1087" customFormat="1" ht="18" customHeight="1">
      <c r="AN205" s="1088"/>
    </row>
    <row r="206" spans="40:40" s="1087" customFormat="1" ht="18" customHeight="1">
      <c r="AN206" s="1088"/>
    </row>
    <row r="207" spans="40:40" s="1087" customFormat="1" ht="18" customHeight="1">
      <c r="AN207" s="1088"/>
    </row>
    <row r="208" spans="40:40" s="1087" customFormat="1" ht="18" customHeight="1">
      <c r="AN208" s="1088"/>
    </row>
    <row r="209" spans="40:40" s="1087" customFormat="1" ht="18" customHeight="1">
      <c r="AN209" s="1088"/>
    </row>
    <row r="210" spans="40:40" s="1087" customFormat="1" ht="18" customHeight="1">
      <c r="AN210" s="1088"/>
    </row>
    <row r="211" spans="40:40" s="1087" customFormat="1" ht="18" customHeight="1">
      <c r="AN211" s="1088"/>
    </row>
    <row r="212" spans="40:40" s="1087" customFormat="1" ht="18" customHeight="1">
      <c r="AN212" s="1088"/>
    </row>
    <row r="213" spans="40:40" s="1087" customFormat="1" ht="18" customHeight="1">
      <c r="AN213" s="1088"/>
    </row>
    <row r="214" spans="40:40" s="1087" customFormat="1" ht="12">
      <c r="AN214" s="1088"/>
    </row>
    <row r="215" spans="40:40" s="1087" customFormat="1" ht="12">
      <c r="AN215" s="1088"/>
    </row>
    <row r="216" spans="40:40" s="1087" customFormat="1" ht="12">
      <c r="AN216" s="1088"/>
    </row>
    <row r="217" spans="40:40" s="1087" customFormat="1" ht="12">
      <c r="AN217" s="1088"/>
    </row>
    <row r="218" spans="40:40" s="1087" customFormat="1" ht="12">
      <c r="AN218" s="1088"/>
    </row>
    <row r="219" spans="40:40" s="1087" customFormat="1" ht="12">
      <c r="AN219" s="1088"/>
    </row>
    <row r="220" spans="40:40" s="1087" customFormat="1" ht="12">
      <c r="AN220" s="1088"/>
    </row>
    <row r="221" spans="40:40" s="1087" customFormat="1" ht="12">
      <c r="AN221" s="1088"/>
    </row>
    <row r="222" spans="40:40" s="1087" customFormat="1" ht="12">
      <c r="AN222" s="1088"/>
    </row>
    <row r="223" spans="40:40" s="1087" customFormat="1" ht="12">
      <c r="AN223" s="1088"/>
    </row>
    <row r="224" spans="40:40" s="1087" customFormat="1" ht="12">
      <c r="AN224" s="1088"/>
    </row>
    <row r="225" spans="40:40" s="1087" customFormat="1" ht="12">
      <c r="AN225" s="1088"/>
    </row>
    <row r="226" spans="40:40" s="1087" customFormat="1" ht="12">
      <c r="AN226" s="1088"/>
    </row>
    <row r="227" spans="40:40" s="1087" customFormat="1" ht="12">
      <c r="AN227" s="1088"/>
    </row>
    <row r="228" spans="40:40" s="1087" customFormat="1" ht="12">
      <c r="AN228" s="1088"/>
    </row>
    <row r="229" spans="40:40" s="1087" customFormat="1" ht="12">
      <c r="AN229" s="1088"/>
    </row>
    <row r="230" spans="40:40" s="1087" customFormat="1" ht="12">
      <c r="AN230" s="1088"/>
    </row>
    <row r="231" spans="40:40" s="1087" customFormat="1" ht="12">
      <c r="AN231" s="1088"/>
    </row>
    <row r="232" spans="40:40" s="1087" customFormat="1" ht="12">
      <c r="AN232" s="1088"/>
    </row>
    <row r="233" spans="40:40" s="1087" customFormat="1" ht="12">
      <c r="AN233" s="1088"/>
    </row>
    <row r="234" spans="40:40" s="1087" customFormat="1" ht="12">
      <c r="AN234" s="1088"/>
    </row>
    <row r="235" spans="40:40" s="1087" customFormat="1" ht="12">
      <c r="AN235" s="1088"/>
    </row>
    <row r="236" spans="40:40" s="1087" customFormat="1" ht="12">
      <c r="AN236" s="1088"/>
    </row>
    <row r="237" spans="40:40" s="1087" customFormat="1" ht="12">
      <c r="AN237" s="1088"/>
    </row>
    <row r="238" spans="40:40" s="1087" customFormat="1" ht="12">
      <c r="AN238" s="1088"/>
    </row>
    <row r="239" spans="40:40" s="1087" customFormat="1" ht="12">
      <c r="AN239" s="1088"/>
    </row>
    <row r="240" spans="40:40" s="1087" customFormat="1" ht="12">
      <c r="AN240" s="1088"/>
    </row>
    <row r="241" spans="40:40" s="1087" customFormat="1" ht="12">
      <c r="AN241" s="1088"/>
    </row>
    <row r="242" spans="40:40" s="1087" customFormat="1" ht="12">
      <c r="AN242" s="1088"/>
    </row>
    <row r="243" spans="40:40" s="1087" customFormat="1" ht="12">
      <c r="AN243" s="1088"/>
    </row>
    <row r="244" spans="40:40" s="1087" customFormat="1" ht="12">
      <c r="AN244" s="1088"/>
    </row>
    <row r="245" spans="40:40" s="1087" customFormat="1" ht="12">
      <c r="AN245" s="1088"/>
    </row>
    <row r="246" spans="40:40" s="1087" customFormat="1" ht="12">
      <c r="AN246" s="1088"/>
    </row>
    <row r="247" spans="40:40" s="1087" customFormat="1" ht="12">
      <c r="AN247" s="1088"/>
    </row>
    <row r="248" spans="40:40" s="1087" customFormat="1" ht="12">
      <c r="AN248" s="1088"/>
    </row>
    <row r="249" spans="40:40" s="1087" customFormat="1" ht="12">
      <c r="AN249" s="1088"/>
    </row>
    <row r="250" spans="40:40" s="1087" customFormat="1" ht="12">
      <c r="AN250" s="1088"/>
    </row>
    <row r="251" spans="40:40" s="1087" customFormat="1" ht="12">
      <c r="AN251" s="1088"/>
    </row>
    <row r="252" spans="40:40" s="1087" customFormat="1" ht="12">
      <c r="AN252" s="1088"/>
    </row>
    <row r="253" spans="40:40" s="1087" customFormat="1" ht="12">
      <c r="AN253" s="1088"/>
    </row>
    <row r="254" spans="40:40" s="1087" customFormat="1" ht="12">
      <c r="AN254" s="1088"/>
    </row>
    <row r="255" spans="40:40" s="1087" customFormat="1" ht="12">
      <c r="AN255" s="1088"/>
    </row>
    <row r="256" spans="40:40" s="1087" customFormat="1" ht="12">
      <c r="AN256" s="1088"/>
    </row>
    <row r="257" spans="40:40" s="1087" customFormat="1" ht="12">
      <c r="AN257" s="1088"/>
    </row>
    <row r="258" spans="40:40" s="1087" customFormat="1" ht="12">
      <c r="AN258" s="1088"/>
    </row>
    <row r="259" spans="40:40" s="1087" customFormat="1" ht="12">
      <c r="AN259" s="1088"/>
    </row>
    <row r="260" spans="40:40" s="1087" customFormat="1" ht="12">
      <c r="AN260" s="1088"/>
    </row>
    <row r="261" spans="40:40" s="1087" customFormat="1" ht="12">
      <c r="AN261" s="1088"/>
    </row>
    <row r="262" spans="40:40" s="1087" customFormat="1" ht="12">
      <c r="AN262" s="1088"/>
    </row>
    <row r="263" spans="40:40" s="1087" customFormat="1" ht="12">
      <c r="AN263" s="1088"/>
    </row>
    <row r="264" spans="40:40" s="1087" customFormat="1" ht="12">
      <c r="AN264" s="1088"/>
    </row>
    <row r="265" spans="40:40" s="1087" customFormat="1" ht="12">
      <c r="AN265" s="1088"/>
    </row>
    <row r="266" spans="40:40" s="1087" customFormat="1" ht="12">
      <c r="AN266" s="1088"/>
    </row>
    <row r="267" spans="40:40" s="1087" customFormat="1" ht="12">
      <c r="AN267" s="1088"/>
    </row>
    <row r="268" spans="40:40" s="1087" customFormat="1" ht="12">
      <c r="AN268" s="1088"/>
    </row>
    <row r="269" spans="40:40" s="1087" customFormat="1" ht="12">
      <c r="AN269" s="1088"/>
    </row>
    <row r="270" spans="40:40" s="1087" customFormat="1" ht="12">
      <c r="AN270" s="1088"/>
    </row>
    <row r="271" spans="40:40" s="1087" customFormat="1" ht="12">
      <c r="AN271" s="1088"/>
    </row>
    <row r="272" spans="40:40" s="1087" customFormat="1" ht="12">
      <c r="AN272" s="1088"/>
    </row>
    <row r="273" spans="40:40" s="1087" customFormat="1" ht="12">
      <c r="AN273" s="1088"/>
    </row>
    <row r="274" spans="40:40" s="1087" customFormat="1" ht="12">
      <c r="AN274" s="1088"/>
    </row>
    <row r="275" spans="40:40" s="1087" customFormat="1" ht="12">
      <c r="AN275" s="1088"/>
    </row>
    <row r="276" spans="40:40" s="1087" customFormat="1" ht="12">
      <c r="AN276" s="1088"/>
    </row>
    <row r="277" spans="40:40" s="1087" customFormat="1" ht="12">
      <c r="AN277" s="1088"/>
    </row>
    <row r="278" spans="40:40" s="1087" customFormat="1" ht="12">
      <c r="AN278" s="1088"/>
    </row>
    <row r="279" spans="40:40" s="1087" customFormat="1" ht="12">
      <c r="AN279" s="1088"/>
    </row>
    <row r="280" spans="40:40" s="1087" customFormat="1" ht="12">
      <c r="AN280" s="1088"/>
    </row>
    <row r="281" spans="40:40" s="1087" customFormat="1" ht="12">
      <c r="AN281" s="1088"/>
    </row>
    <row r="282" spans="40:40" s="1087" customFormat="1" ht="12">
      <c r="AN282" s="1088"/>
    </row>
    <row r="283" spans="40:40" s="1087" customFormat="1" ht="12">
      <c r="AN283" s="1088"/>
    </row>
    <row r="284" spans="40:40" s="1087" customFormat="1" ht="12">
      <c r="AN284" s="1088"/>
    </row>
    <row r="285" spans="40:40" s="1087" customFormat="1" ht="12">
      <c r="AN285" s="1088"/>
    </row>
    <row r="286" spans="40:40" s="1087" customFormat="1" ht="12">
      <c r="AN286" s="1088"/>
    </row>
    <row r="287" spans="40:40" s="1087" customFormat="1" ht="12">
      <c r="AN287" s="1088"/>
    </row>
    <row r="288" spans="40:40" s="1087" customFormat="1" ht="12">
      <c r="AN288" s="1088"/>
    </row>
    <row r="289" spans="40:40" s="1087" customFormat="1" ht="12">
      <c r="AN289" s="1088"/>
    </row>
    <row r="290" spans="40:40" s="1087" customFormat="1" ht="12">
      <c r="AN290" s="1088"/>
    </row>
    <row r="291" spans="40:40" s="1087" customFormat="1" ht="12">
      <c r="AN291" s="1088"/>
    </row>
    <row r="292" spans="40:40" s="1087" customFormat="1" ht="12">
      <c r="AN292" s="1088"/>
    </row>
    <row r="293" spans="40:40" s="1087" customFormat="1" ht="12">
      <c r="AN293" s="1088"/>
    </row>
    <row r="294" spans="40:40" s="1087" customFormat="1" ht="12">
      <c r="AN294" s="1088"/>
    </row>
    <row r="295" spans="40:40" s="1087" customFormat="1" ht="12">
      <c r="AN295" s="1088"/>
    </row>
    <row r="296" spans="40:40" s="1087" customFormat="1" ht="12">
      <c r="AN296" s="1088"/>
    </row>
    <row r="297" spans="40:40" s="1087" customFormat="1" ht="12">
      <c r="AN297" s="1088"/>
    </row>
    <row r="298" spans="40:40" s="1087" customFormat="1" ht="12">
      <c r="AN298" s="1088"/>
    </row>
    <row r="299" spans="40:40" s="1087" customFormat="1" ht="12">
      <c r="AN299" s="1088"/>
    </row>
    <row r="300" spans="40:40" s="1087" customFormat="1" ht="12">
      <c r="AN300" s="1088"/>
    </row>
    <row r="301" spans="40:40" s="1087" customFormat="1" ht="12">
      <c r="AN301" s="1088"/>
    </row>
    <row r="302" spans="40:40" s="1087" customFormat="1" ht="12">
      <c r="AN302" s="1088"/>
    </row>
    <row r="303" spans="40:40" s="1087" customFormat="1" ht="12">
      <c r="AN303" s="1088"/>
    </row>
    <row r="304" spans="40:40" s="1087" customFormat="1" ht="12">
      <c r="AN304" s="1088"/>
    </row>
    <row r="305" spans="40:40" s="1087" customFormat="1" ht="12">
      <c r="AN305" s="1088"/>
    </row>
    <row r="306" spans="40:40" s="1087" customFormat="1" ht="12">
      <c r="AN306" s="1088"/>
    </row>
    <row r="307" spans="40:40" s="1087" customFormat="1" ht="12">
      <c r="AN307" s="1088"/>
    </row>
    <row r="308" spans="40:40" s="1087" customFormat="1" ht="12">
      <c r="AN308" s="1088"/>
    </row>
    <row r="309" spans="40:40" s="1087" customFormat="1" ht="12">
      <c r="AN309" s="1088"/>
    </row>
    <row r="310" spans="40:40" s="1087" customFormat="1" ht="12">
      <c r="AN310" s="1088"/>
    </row>
    <row r="311" spans="40:40" s="1087" customFormat="1" ht="12">
      <c r="AN311" s="1088"/>
    </row>
    <row r="312" spans="40:40" s="1087" customFormat="1" ht="12">
      <c r="AN312" s="1088"/>
    </row>
    <row r="313" spans="40:40" s="1087" customFormat="1" ht="12">
      <c r="AN313" s="1088"/>
    </row>
    <row r="314" spans="40:40" s="1087" customFormat="1" ht="12">
      <c r="AN314" s="1088"/>
    </row>
    <row r="315" spans="40:40" s="1087" customFormat="1" ht="12">
      <c r="AN315" s="1088"/>
    </row>
    <row r="316" spans="40:40" s="1087" customFormat="1" ht="12">
      <c r="AN316" s="1088"/>
    </row>
    <row r="317" spans="40:40" s="1087" customFormat="1" ht="12">
      <c r="AN317" s="1088"/>
    </row>
    <row r="318" spans="40:40" s="1087" customFormat="1" ht="12">
      <c r="AN318" s="1088"/>
    </row>
    <row r="319" spans="40:40" s="1087" customFormat="1" ht="12">
      <c r="AN319" s="1088"/>
    </row>
    <row r="320" spans="40:40" s="1087" customFormat="1" ht="12">
      <c r="AN320" s="1088"/>
    </row>
    <row r="321" spans="40:40" s="1087" customFormat="1" ht="12">
      <c r="AN321" s="1088"/>
    </row>
    <row r="322" spans="40:40" s="1087" customFormat="1" ht="12">
      <c r="AN322" s="1088"/>
    </row>
    <row r="323" spans="40:40" s="1087" customFormat="1" ht="12">
      <c r="AN323" s="1088"/>
    </row>
    <row r="324" spans="40:40" s="1087" customFormat="1" ht="12">
      <c r="AN324" s="1088"/>
    </row>
    <row r="325" spans="40:40" s="1087" customFormat="1" ht="12">
      <c r="AN325" s="1088"/>
    </row>
    <row r="326" spans="40:40" s="1087" customFormat="1" ht="12">
      <c r="AN326" s="1088"/>
    </row>
    <row r="327" spans="40:40" s="1087" customFormat="1" ht="12">
      <c r="AN327" s="1088"/>
    </row>
    <row r="328" spans="40:40" s="1087" customFormat="1" ht="12">
      <c r="AN328" s="1088"/>
    </row>
    <row r="329" spans="40:40" s="1087" customFormat="1" ht="12">
      <c r="AN329" s="1088"/>
    </row>
    <row r="330" spans="40:40" s="1087" customFormat="1" ht="12">
      <c r="AN330" s="1088"/>
    </row>
    <row r="331" spans="40:40" s="1087" customFormat="1" ht="12">
      <c r="AN331" s="1088"/>
    </row>
    <row r="332" spans="40:40" s="1087" customFormat="1" ht="12">
      <c r="AN332" s="1088"/>
    </row>
    <row r="333" spans="40:40" s="1087" customFormat="1" ht="12">
      <c r="AN333" s="1088"/>
    </row>
    <row r="334" spans="40:40" s="1087" customFormat="1" ht="12">
      <c r="AN334" s="1088"/>
    </row>
    <row r="335" spans="40:40" s="1087" customFormat="1" ht="12">
      <c r="AN335" s="1088"/>
    </row>
    <row r="336" spans="40:40" s="1087" customFormat="1" ht="12">
      <c r="AN336" s="1088"/>
    </row>
    <row r="337" spans="40:40" s="1087" customFormat="1" ht="12">
      <c r="AN337" s="1088"/>
    </row>
    <row r="338" spans="40:40" s="1087" customFormat="1" ht="12">
      <c r="AN338" s="1088"/>
    </row>
    <row r="339" spans="40:40" s="1087" customFormat="1" ht="12">
      <c r="AN339" s="1088"/>
    </row>
    <row r="340" spans="40:40" s="1087" customFormat="1" ht="12">
      <c r="AN340" s="1088"/>
    </row>
    <row r="341" spans="40:40" s="1087" customFormat="1" ht="12">
      <c r="AN341" s="1088"/>
    </row>
    <row r="342" spans="40:40" s="1087" customFormat="1" ht="12">
      <c r="AN342" s="1088"/>
    </row>
    <row r="343" spans="40:40" s="1087" customFormat="1" ht="12">
      <c r="AN343" s="1088"/>
    </row>
    <row r="344" spans="40:40" s="1087" customFormat="1" ht="12">
      <c r="AN344" s="1088"/>
    </row>
    <row r="345" spans="40:40" s="1087" customFormat="1" ht="12">
      <c r="AN345" s="1088"/>
    </row>
    <row r="346" spans="40:40" s="1087" customFormat="1" ht="12">
      <c r="AN346" s="1088"/>
    </row>
    <row r="347" spans="40:40" s="1087" customFormat="1" ht="12">
      <c r="AN347" s="1088"/>
    </row>
    <row r="348" spans="40:40" s="1087" customFormat="1" ht="12">
      <c r="AN348" s="1088"/>
    </row>
    <row r="349" spans="40:40" s="1087" customFormat="1" ht="12">
      <c r="AN349" s="1088"/>
    </row>
    <row r="350" spans="40:40" s="1087" customFormat="1" ht="12">
      <c r="AN350" s="1088"/>
    </row>
    <row r="351" spans="40:40" s="1087" customFormat="1" ht="12">
      <c r="AN351" s="1088"/>
    </row>
    <row r="352" spans="40:40" s="1087" customFormat="1" ht="12">
      <c r="AN352" s="1088"/>
    </row>
    <row r="353" spans="40:40" s="1087" customFormat="1" ht="12">
      <c r="AN353" s="1088"/>
    </row>
    <row r="354" spans="40:40" s="1087" customFormat="1" ht="12">
      <c r="AN354" s="1088"/>
    </row>
    <row r="355" spans="40:40" s="1087" customFormat="1" ht="12">
      <c r="AN355" s="1088"/>
    </row>
    <row r="356" spans="40:40" s="1087" customFormat="1" ht="12">
      <c r="AN356" s="1088"/>
    </row>
    <row r="357" spans="40:40" s="1087" customFormat="1" ht="12">
      <c r="AN357" s="1088"/>
    </row>
    <row r="358" spans="40:40" s="1087" customFormat="1" ht="12">
      <c r="AN358" s="1088"/>
    </row>
    <row r="359" spans="40:40" s="1087" customFormat="1" ht="12">
      <c r="AN359" s="1088"/>
    </row>
    <row r="360" spans="40:40" s="1087" customFormat="1" ht="12">
      <c r="AN360" s="1088"/>
    </row>
    <row r="361" spans="40:40" s="1087" customFormat="1" ht="12">
      <c r="AN361" s="1088"/>
    </row>
    <row r="362" spans="40:40" s="1087" customFormat="1" ht="12">
      <c r="AN362" s="1088"/>
    </row>
    <row r="363" spans="40:40" s="1087" customFormat="1" ht="12">
      <c r="AN363" s="1088"/>
    </row>
    <row r="364" spans="40:40" s="1087" customFormat="1" ht="12">
      <c r="AN364" s="1088"/>
    </row>
    <row r="365" spans="40:40" s="1087" customFormat="1" ht="12">
      <c r="AN365" s="1088"/>
    </row>
    <row r="366" spans="40:40" s="1087" customFormat="1" ht="12">
      <c r="AN366" s="1088"/>
    </row>
    <row r="367" spans="40:40" s="1087" customFormat="1" ht="12">
      <c r="AN367" s="1088"/>
    </row>
    <row r="368" spans="40:40" s="1087" customFormat="1" ht="12">
      <c r="AN368" s="1088"/>
    </row>
    <row r="369" spans="40:40" s="1087" customFormat="1" ht="12">
      <c r="AN369" s="1088"/>
    </row>
    <row r="370" spans="40:40" s="1087" customFormat="1" ht="12">
      <c r="AN370" s="1088"/>
    </row>
    <row r="371" spans="40:40" s="1087" customFormat="1" ht="12">
      <c r="AN371" s="1088"/>
    </row>
    <row r="372" spans="40:40" s="1087" customFormat="1" ht="12">
      <c r="AN372" s="1088"/>
    </row>
    <row r="373" spans="40:40" s="1087" customFormat="1" ht="12">
      <c r="AN373" s="1088"/>
    </row>
    <row r="374" spans="40:40" s="1087" customFormat="1" ht="12">
      <c r="AN374" s="1088"/>
    </row>
    <row r="375" spans="40:40" s="1087" customFormat="1" ht="12">
      <c r="AN375" s="1088"/>
    </row>
    <row r="376" spans="40:40" s="1087" customFormat="1" ht="12">
      <c r="AN376" s="1088"/>
    </row>
    <row r="377" spans="40:40" s="1087" customFormat="1" ht="12">
      <c r="AN377" s="1088"/>
    </row>
    <row r="378" spans="40:40" s="1087" customFormat="1" ht="12">
      <c r="AN378" s="1088"/>
    </row>
    <row r="379" spans="40:40" s="1087" customFormat="1" ht="12">
      <c r="AN379" s="1088"/>
    </row>
    <row r="380" spans="40:40" s="1087" customFormat="1" ht="12">
      <c r="AN380" s="1088"/>
    </row>
    <row r="381" spans="40:40" s="1087" customFormat="1" ht="12">
      <c r="AN381" s="1088"/>
    </row>
    <row r="382" spans="40:40" s="1087" customFormat="1" ht="12">
      <c r="AN382" s="1088"/>
    </row>
    <row r="383" spans="40:40" s="1087" customFormat="1" ht="12">
      <c r="AN383" s="1088"/>
    </row>
    <row r="384" spans="40:40" s="1087" customFormat="1" ht="12">
      <c r="AN384" s="1088"/>
    </row>
    <row r="385" spans="40:40" s="1087" customFormat="1" ht="12">
      <c r="AN385" s="1088"/>
    </row>
    <row r="386" spans="40:40" s="1087" customFormat="1" ht="12">
      <c r="AN386" s="1088"/>
    </row>
    <row r="387" spans="40:40" s="1087" customFormat="1" ht="12">
      <c r="AN387" s="1088"/>
    </row>
    <row r="388" spans="40:40" s="1087" customFormat="1" ht="12">
      <c r="AN388" s="1088"/>
    </row>
    <row r="389" spans="40:40" s="1087" customFormat="1" ht="12">
      <c r="AN389" s="1088"/>
    </row>
    <row r="390" spans="40:40" s="1087" customFormat="1" ht="12">
      <c r="AN390" s="1088"/>
    </row>
    <row r="391" spans="40:40" s="1087" customFormat="1" ht="12">
      <c r="AN391" s="1088"/>
    </row>
    <row r="392" spans="40:40" s="1087" customFormat="1" ht="12">
      <c r="AN392" s="1088"/>
    </row>
    <row r="393" spans="40:40" s="1087" customFormat="1" ht="12">
      <c r="AN393" s="1088"/>
    </row>
    <row r="394" spans="40:40" s="1087" customFormat="1" ht="12">
      <c r="AN394" s="1088"/>
    </row>
    <row r="395" spans="40:40" s="1087" customFormat="1" ht="12">
      <c r="AN395" s="1088"/>
    </row>
    <row r="396" spans="40:40" s="1087" customFormat="1" ht="12">
      <c r="AN396" s="1088"/>
    </row>
    <row r="397" spans="40:40" s="1087" customFormat="1" ht="12">
      <c r="AN397" s="1088"/>
    </row>
    <row r="398" spans="40:40" s="1087" customFormat="1" ht="12">
      <c r="AN398" s="1088"/>
    </row>
    <row r="399" spans="40:40" s="1087" customFormat="1" ht="12">
      <c r="AN399" s="1088"/>
    </row>
    <row r="400" spans="40:40" s="1087" customFormat="1" ht="12">
      <c r="AN400" s="1088"/>
    </row>
    <row r="401" spans="40:40" s="1087" customFormat="1" ht="12">
      <c r="AN401" s="1088"/>
    </row>
    <row r="402" spans="40:40" s="1087" customFormat="1" ht="12">
      <c r="AN402" s="1088"/>
    </row>
    <row r="403" spans="40:40" s="1087" customFormat="1" ht="12">
      <c r="AN403" s="1088"/>
    </row>
    <row r="404" spans="40:40" s="1087" customFormat="1" ht="12">
      <c r="AN404" s="1088"/>
    </row>
    <row r="405" spans="40:40" s="1087" customFormat="1" ht="12">
      <c r="AN405" s="1088"/>
    </row>
    <row r="406" spans="40:40" s="1087" customFormat="1" ht="12">
      <c r="AN406" s="1088"/>
    </row>
    <row r="407" spans="40:40" s="1087" customFormat="1" ht="12">
      <c r="AN407" s="1088"/>
    </row>
    <row r="408" spans="40:40" s="1087" customFormat="1" ht="12">
      <c r="AN408" s="1088"/>
    </row>
    <row r="409" spans="40:40" s="1087" customFormat="1" ht="12">
      <c r="AN409" s="1088"/>
    </row>
    <row r="410" spans="40:40" s="1087" customFormat="1" ht="12">
      <c r="AN410" s="1088"/>
    </row>
    <row r="411" spans="40:40" s="1087" customFormat="1" ht="12">
      <c r="AN411" s="1088"/>
    </row>
    <row r="412" spans="40:40" s="1087" customFormat="1" ht="12">
      <c r="AN412" s="1088"/>
    </row>
    <row r="413" spans="40:40" s="1087" customFormat="1" ht="12">
      <c r="AN413" s="1088"/>
    </row>
    <row r="414" spans="40:40" s="1087" customFormat="1" ht="12">
      <c r="AN414" s="1088"/>
    </row>
    <row r="415" spans="40:40" s="1087" customFormat="1" ht="12">
      <c r="AN415" s="1088"/>
    </row>
    <row r="416" spans="40:40" s="1087" customFormat="1" ht="12">
      <c r="AN416" s="1088"/>
    </row>
    <row r="417" spans="40:40" s="1087" customFormat="1" ht="12">
      <c r="AN417" s="1088"/>
    </row>
    <row r="418" spans="40:40" s="1087" customFormat="1" ht="12">
      <c r="AN418" s="1088"/>
    </row>
    <row r="419" spans="40:40" s="1087" customFormat="1" ht="12">
      <c r="AN419" s="1088"/>
    </row>
    <row r="420" spans="40:40" s="1087" customFormat="1" ht="12">
      <c r="AN420" s="1088"/>
    </row>
    <row r="421" spans="40:40" s="1087" customFormat="1" ht="12">
      <c r="AN421" s="1088"/>
    </row>
    <row r="422" spans="40:40" s="1087" customFormat="1" ht="12">
      <c r="AN422" s="1088"/>
    </row>
    <row r="423" spans="40:40" s="1087" customFormat="1" ht="12">
      <c r="AN423" s="1088"/>
    </row>
    <row r="424" spans="40:40" s="1087" customFormat="1" ht="12">
      <c r="AN424" s="1088"/>
    </row>
    <row r="425" spans="40:40" s="1087" customFormat="1" ht="12">
      <c r="AN425" s="1088"/>
    </row>
    <row r="426" spans="40:40" s="1087" customFormat="1" ht="12">
      <c r="AN426" s="1088"/>
    </row>
    <row r="427" spans="40:40" s="1087" customFormat="1" ht="12">
      <c r="AN427" s="1088"/>
    </row>
    <row r="428" spans="40:40" s="1087" customFormat="1" ht="12">
      <c r="AN428" s="1088"/>
    </row>
    <row r="429" spans="40:40" s="1087" customFormat="1" ht="12">
      <c r="AN429" s="1088"/>
    </row>
    <row r="430" spans="40:40" s="1087" customFormat="1" ht="12">
      <c r="AN430" s="1088"/>
    </row>
    <row r="431" spans="40:40" s="1087" customFormat="1" ht="12">
      <c r="AN431" s="1088"/>
    </row>
    <row r="432" spans="40:40" s="1087" customFormat="1" ht="12">
      <c r="AN432" s="1088"/>
    </row>
    <row r="433" spans="40:40" s="1087" customFormat="1" ht="12">
      <c r="AN433" s="1088"/>
    </row>
    <row r="434" spans="40:40" s="1087" customFormat="1" ht="12">
      <c r="AN434" s="1088"/>
    </row>
    <row r="435" spans="40:40" s="1087" customFormat="1" ht="12">
      <c r="AN435" s="1088"/>
    </row>
    <row r="436" spans="40:40" s="1087" customFormat="1" ht="12">
      <c r="AN436" s="1088"/>
    </row>
    <row r="437" spans="40:40" s="1087" customFormat="1" ht="12">
      <c r="AN437" s="1088"/>
    </row>
    <row r="438" spans="40:40" s="1087" customFormat="1" ht="12">
      <c r="AN438" s="1088"/>
    </row>
    <row r="439" spans="40:40" s="1087" customFormat="1" ht="12">
      <c r="AN439" s="1088"/>
    </row>
    <row r="440" spans="40:40" s="1087" customFormat="1" ht="12">
      <c r="AN440" s="1088"/>
    </row>
    <row r="441" spans="40:40" s="1087" customFormat="1" ht="12">
      <c r="AN441" s="1088"/>
    </row>
    <row r="442" spans="40:40" s="1087" customFormat="1" ht="12">
      <c r="AN442" s="1088"/>
    </row>
    <row r="443" spans="40:40" s="1087" customFormat="1" ht="12">
      <c r="AN443" s="1088"/>
    </row>
    <row r="444" spans="40:40" s="1087" customFormat="1" ht="12">
      <c r="AN444" s="1088"/>
    </row>
    <row r="445" spans="40:40" s="1087" customFormat="1" ht="12">
      <c r="AN445" s="1088"/>
    </row>
    <row r="446" spans="40:40" s="1087" customFormat="1" ht="12">
      <c r="AN446" s="1088"/>
    </row>
    <row r="447" spans="40:40" s="1087" customFormat="1" ht="12">
      <c r="AN447" s="1088"/>
    </row>
    <row r="448" spans="40:40" s="1087" customFormat="1" ht="12">
      <c r="AN448" s="1088"/>
    </row>
  </sheetData>
  <mergeCells count="239">
    <mergeCell ref="W4:X4"/>
    <mergeCell ref="A5:E5"/>
    <mergeCell ref="F5:G5"/>
    <mergeCell ref="J5:M5"/>
    <mergeCell ref="N5:O5"/>
    <mergeCell ref="S5:U5"/>
    <mergeCell ref="X5:AA5"/>
    <mergeCell ref="A1:AD1"/>
    <mergeCell ref="A3:E3"/>
    <mergeCell ref="F3:P3"/>
    <mergeCell ref="S3:U3"/>
    <mergeCell ref="W3:X3"/>
    <mergeCell ref="A4:E4"/>
    <mergeCell ref="F4:J4"/>
    <mergeCell ref="K4:M4"/>
    <mergeCell ref="N4:P4"/>
    <mergeCell ref="S4:U4"/>
    <mergeCell ref="AI5:AK5"/>
    <mergeCell ref="X6:AA6"/>
    <mergeCell ref="A8:E9"/>
    <mergeCell ref="F8:M9"/>
    <mergeCell ref="N8:U9"/>
    <mergeCell ref="V8:AD9"/>
    <mergeCell ref="AH9:AM9"/>
    <mergeCell ref="N15:U15"/>
    <mergeCell ref="V15:AD15"/>
    <mergeCell ref="A10:B13"/>
    <mergeCell ref="C10:E10"/>
    <mergeCell ref="F10:M10"/>
    <mergeCell ref="N10:U13"/>
    <mergeCell ref="V10:AD10"/>
    <mergeCell ref="C11:E11"/>
    <mergeCell ref="F11:M11"/>
    <mergeCell ref="V11:AD11"/>
    <mergeCell ref="C12:E12"/>
    <mergeCell ref="F12:M12"/>
    <mergeCell ref="V16:AD16"/>
    <mergeCell ref="F18:M18"/>
    <mergeCell ref="N18:U18"/>
    <mergeCell ref="V18:AD18"/>
    <mergeCell ref="V12:AD12"/>
    <mergeCell ref="F19:M19"/>
    <mergeCell ref="N19:U19"/>
    <mergeCell ref="V19:AD19"/>
    <mergeCell ref="A20:AD20"/>
    <mergeCell ref="F17:M17"/>
    <mergeCell ref="N17:U17"/>
    <mergeCell ref="V17:AD17"/>
    <mergeCell ref="F16:M16"/>
    <mergeCell ref="N16:U16"/>
    <mergeCell ref="C13:E13"/>
    <mergeCell ref="F13:M13"/>
    <mergeCell ref="V13:AD13"/>
    <mergeCell ref="A14:E19"/>
    <mergeCell ref="F14:AD14"/>
    <mergeCell ref="F15:M15"/>
    <mergeCell ref="AH22:AI22"/>
    <mergeCell ref="M25:O26"/>
    <mergeCell ref="P25:R26"/>
    <mergeCell ref="S25:U26"/>
    <mergeCell ref="V25:X26"/>
    <mergeCell ref="Y25:AA26"/>
    <mergeCell ref="AB25:AD26"/>
    <mergeCell ref="A25:C26"/>
    <mergeCell ref="D25:F26"/>
    <mergeCell ref="G25:I26"/>
    <mergeCell ref="J25:L26"/>
    <mergeCell ref="G24:H24"/>
    <mergeCell ref="J24:K24"/>
    <mergeCell ref="M24:N24"/>
    <mergeCell ref="P24:Q24"/>
    <mergeCell ref="S24:T24"/>
    <mergeCell ref="V24:W24"/>
    <mergeCell ref="Y24:Z24"/>
    <mergeCell ref="A22:C23"/>
    <mergeCell ref="D22:F23"/>
    <mergeCell ref="G22:I23"/>
    <mergeCell ref="J22:L23"/>
    <mergeCell ref="M22:O23"/>
    <mergeCell ref="P22:R23"/>
    <mergeCell ref="S22:U23"/>
    <mergeCell ref="V22:X23"/>
    <mergeCell ref="AB24:AC24"/>
    <mergeCell ref="AB22:AD23"/>
    <mergeCell ref="Y22:AA23"/>
    <mergeCell ref="A27:B28"/>
    <mergeCell ref="D27:F27"/>
    <mergeCell ref="G27:I27"/>
    <mergeCell ref="J27:L27"/>
    <mergeCell ref="M27:O27"/>
    <mergeCell ref="P27:R27"/>
    <mergeCell ref="S27:U27"/>
    <mergeCell ref="V27:X27"/>
    <mergeCell ref="Y27:AA27"/>
    <mergeCell ref="AB27:AD27"/>
    <mergeCell ref="D28:F28"/>
    <mergeCell ref="G28:I28"/>
    <mergeCell ref="J28:L28"/>
    <mergeCell ref="M28:O28"/>
    <mergeCell ref="P28:R28"/>
    <mergeCell ref="S28:U28"/>
    <mergeCell ref="V28:X28"/>
    <mergeCell ref="Y28:AA28"/>
    <mergeCell ref="AB28:AD28"/>
    <mergeCell ref="A24:C24"/>
    <mergeCell ref="D24:E24"/>
    <mergeCell ref="AB29:AD29"/>
    <mergeCell ref="B30:C30"/>
    <mergeCell ref="D30:F30"/>
    <mergeCell ref="G30:I30"/>
    <mergeCell ref="J30:L30"/>
    <mergeCell ref="M30:O30"/>
    <mergeCell ref="AB31:AD31"/>
    <mergeCell ref="AB30:AD30"/>
    <mergeCell ref="B29:C29"/>
    <mergeCell ref="G32:I32"/>
    <mergeCell ref="J32:L32"/>
    <mergeCell ref="M32:O32"/>
    <mergeCell ref="P30:R30"/>
    <mergeCell ref="S30:U30"/>
    <mergeCell ref="V30:X30"/>
    <mergeCell ref="Y30:AA30"/>
    <mergeCell ref="B31:C31"/>
    <mergeCell ref="D31:F31"/>
    <mergeCell ref="G31:I31"/>
    <mergeCell ref="J31:L31"/>
    <mergeCell ref="M31:O31"/>
    <mergeCell ref="A34:C35"/>
    <mergeCell ref="D34:F35"/>
    <mergeCell ref="G34:I35"/>
    <mergeCell ref="J34:L35"/>
    <mergeCell ref="M34:O35"/>
    <mergeCell ref="P31:R31"/>
    <mergeCell ref="S31:U31"/>
    <mergeCell ref="V31:X31"/>
    <mergeCell ref="Y31:AA31"/>
    <mergeCell ref="P34:R35"/>
    <mergeCell ref="S34:U35"/>
    <mergeCell ref="V34:X35"/>
    <mergeCell ref="Y34:AA35"/>
    <mergeCell ref="A29:A32"/>
    <mergeCell ref="D29:F29"/>
    <mergeCell ref="G29:I29"/>
    <mergeCell ref="J29:L29"/>
    <mergeCell ref="M29:O29"/>
    <mergeCell ref="P29:R29"/>
    <mergeCell ref="S29:U29"/>
    <mergeCell ref="V29:X29"/>
    <mergeCell ref="Y29:AA29"/>
    <mergeCell ref="B32:C32"/>
    <mergeCell ref="D32:F32"/>
    <mergeCell ref="AB34:AD35"/>
    <mergeCell ref="AH34:AI34"/>
    <mergeCell ref="P32:R32"/>
    <mergeCell ref="S32:U32"/>
    <mergeCell ref="V32:X32"/>
    <mergeCell ref="Y32:AA32"/>
    <mergeCell ref="AB32:AD32"/>
    <mergeCell ref="S36:T36"/>
    <mergeCell ref="V36:W36"/>
    <mergeCell ref="Y36:Z36"/>
    <mergeCell ref="AB36:AC36"/>
    <mergeCell ref="A37:C38"/>
    <mergeCell ref="D37:F38"/>
    <mergeCell ref="G37:I38"/>
    <mergeCell ref="J37:L38"/>
    <mergeCell ref="M37:O38"/>
    <mergeCell ref="P37:R38"/>
    <mergeCell ref="A36:C36"/>
    <mergeCell ref="D36:E36"/>
    <mergeCell ref="G36:H36"/>
    <mergeCell ref="J36:K36"/>
    <mergeCell ref="M36:N36"/>
    <mergeCell ref="P36:Q36"/>
    <mergeCell ref="A39:B40"/>
    <mergeCell ref="D39:F39"/>
    <mergeCell ref="G39:I39"/>
    <mergeCell ref="J39:L39"/>
    <mergeCell ref="M39:O39"/>
    <mergeCell ref="P39:R39"/>
    <mergeCell ref="S39:U39"/>
    <mergeCell ref="V39:X39"/>
    <mergeCell ref="Y39:AA39"/>
    <mergeCell ref="D40:F40"/>
    <mergeCell ref="G40:I40"/>
    <mergeCell ref="J40:L40"/>
    <mergeCell ref="M40:O40"/>
    <mergeCell ref="P40:R40"/>
    <mergeCell ref="S40:U40"/>
    <mergeCell ref="V40:X40"/>
    <mergeCell ref="Y40:AA40"/>
    <mergeCell ref="P42:R42"/>
    <mergeCell ref="S42:U42"/>
    <mergeCell ref="V42:X42"/>
    <mergeCell ref="Y42:AA42"/>
    <mergeCell ref="S37:U38"/>
    <mergeCell ref="V37:X38"/>
    <mergeCell ref="Y37:AA38"/>
    <mergeCell ref="AB37:AD38"/>
    <mergeCell ref="AI37:AK37"/>
    <mergeCell ref="AB39:AD39"/>
    <mergeCell ref="AB40:AD40"/>
    <mergeCell ref="A41:A44"/>
    <mergeCell ref="B41:C41"/>
    <mergeCell ref="D41:F41"/>
    <mergeCell ref="G41:I41"/>
    <mergeCell ref="J41:L41"/>
    <mergeCell ref="M41:O41"/>
    <mergeCell ref="B44:C44"/>
    <mergeCell ref="D44:F44"/>
    <mergeCell ref="AB42:AD42"/>
    <mergeCell ref="B43:C43"/>
    <mergeCell ref="D43:F43"/>
    <mergeCell ref="G43:I43"/>
    <mergeCell ref="J43:L43"/>
    <mergeCell ref="M43:O43"/>
    <mergeCell ref="P41:R41"/>
    <mergeCell ref="S41:U41"/>
    <mergeCell ref="V41:X41"/>
    <mergeCell ref="Y41:AA41"/>
    <mergeCell ref="AB41:AD41"/>
    <mergeCell ref="B42:C42"/>
    <mergeCell ref="D42:F42"/>
    <mergeCell ref="G42:I42"/>
    <mergeCell ref="J42:L42"/>
    <mergeCell ref="M42:O42"/>
    <mergeCell ref="AB44:AD44"/>
    <mergeCell ref="P43:R43"/>
    <mergeCell ref="S43:U43"/>
    <mergeCell ref="V43:X43"/>
    <mergeCell ref="Y43:AA43"/>
    <mergeCell ref="AB43:AD43"/>
    <mergeCell ref="G44:I44"/>
    <mergeCell ref="J44:L44"/>
    <mergeCell ref="M44:O44"/>
    <mergeCell ref="P44:R44"/>
    <mergeCell ref="S44:U44"/>
    <mergeCell ref="V44:X44"/>
    <mergeCell ref="Y44:AA44"/>
  </mergeCells>
  <phoneticPr fontId="4" type="noConversion"/>
  <printOptions horizontalCentered="1"/>
  <pageMargins left="0.78740157480314965" right="0.39370078740157483" top="1.1811023622047245" bottom="0.39370078740157483" header="0.51181102362204722" footer="0.51181102362204722"/>
  <pageSetup paperSize="9" scale="91" orientation="landscape" r:id="rId1"/>
  <headerFooter alignWithMargins="0"/>
  <rowBreaks count="1" manualBreakCount="1">
    <brk id="19" max="2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1">
    <tabColor rgb="FFC00000"/>
  </sheetPr>
  <dimension ref="A1:O57"/>
  <sheetViews>
    <sheetView view="pageBreakPreview" zoomScale="85" zoomScaleNormal="85" zoomScaleSheetLayoutView="85" workbookViewId="0">
      <selection activeCell="C20" sqref="C20"/>
    </sheetView>
  </sheetViews>
  <sheetFormatPr defaultColWidth="8.88671875" defaultRowHeight="18.75"/>
  <cols>
    <col min="1" max="1" width="10.77734375" style="16" customWidth="1"/>
    <col min="2" max="2" width="7.44140625" style="16" customWidth="1"/>
    <col min="3" max="3" width="9.6640625" style="16" customWidth="1"/>
    <col min="4" max="4" width="10.6640625" style="16" customWidth="1"/>
    <col min="5" max="8" width="9.6640625" style="16" customWidth="1"/>
    <col min="9" max="9" width="54.6640625" style="16" customWidth="1"/>
    <col min="10" max="10" width="9.33203125" style="16" customWidth="1"/>
    <col min="11" max="11" width="11.77734375" style="16" customWidth="1"/>
    <col min="12" max="12" width="16" style="16" customWidth="1"/>
    <col min="13" max="13" width="14.33203125" style="16" customWidth="1"/>
    <col min="14" max="14" width="28.88671875" style="16" bestFit="1" customWidth="1"/>
    <col min="15" max="16384" width="8.88671875" style="16"/>
  </cols>
  <sheetData>
    <row r="1" spans="1:15" ht="41.25" customHeight="1">
      <c r="A1" s="1203" t="s">
        <v>21</v>
      </c>
      <c r="B1" s="1203"/>
      <c r="C1" s="1203"/>
      <c r="D1" s="1203"/>
      <c r="E1" s="1203"/>
      <c r="F1" s="1203"/>
      <c r="G1" s="1203"/>
      <c r="H1" s="1203"/>
      <c r="I1" s="1203"/>
      <c r="J1" s="18"/>
      <c r="K1" s="18"/>
      <c r="L1" s="257" t="s">
        <v>192</v>
      </c>
      <c r="N1" s="625" t="str">
        <f>입력!J3&amp;","&amp;입력!J23&amp;","&amp;입력!J43&amp;","&amp;입력!J63&amp;","&amp;입력!J83&amp;","&amp;입력!J103&amp;","&amp;입력!J123</f>
        <v>자작나무,자작나무,자작나무,두릅나무,음나무,0,0</v>
      </c>
    </row>
    <row r="2" spans="1:15" s="17" customFormat="1" ht="23.25" customHeight="1"/>
    <row r="3" spans="1:15" s="17" customFormat="1" ht="20.100000000000001" customHeight="1">
      <c r="A3" s="17" t="s">
        <v>14</v>
      </c>
      <c r="B3" s="17" t="str">
        <f>설계요소!L5</f>
        <v>2026년 조림지 사후관리사업(풀베기 2차 및 덩굴제거-8지구)</v>
      </c>
      <c r="L3" s="17" t="s">
        <v>193</v>
      </c>
      <c r="M3" s="246" t="s">
        <v>365</v>
      </c>
    </row>
    <row r="4" spans="1:15" s="17" customFormat="1" ht="20.100000000000001" customHeight="1">
      <c r="M4" s="246"/>
    </row>
    <row r="5" spans="1:15" s="17" customFormat="1" ht="20.100000000000001" customHeight="1">
      <c r="A5" s="17" t="s">
        <v>15</v>
      </c>
      <c r="B5" s="17" t="str">
        <f>설계요소!D5</f>
        <v>양구군 양구읍 죽곡리 산102번지외 29필지</v>
      </c>
      <c r="M5" s="246" t="s">
        <v>191</v>
      </c>
    </row>
    <row r="6" spans="1:15" s="17" customFormat="1" ht="20.100000000000001" customHeight="1">
      <c r="M6" s="246"/>
    </row>
    <row r="7" spans="1:15" s="17" customFormat="1" ht="20.100000000000001" customHeight="1">
      <c r="A7" s="17" t="s">
        <v>22</v>
      </c>
      <c r="C7" s="19"/>
      <c r="L7" s="17" t="s">
        <v>178</v>
      </c>
      <c r="M7" s="246" t="s">
        <v>1202</v>
      </c>
      <c r="N7" s="17" t="s">
        <v>285</v>
      </c>
      <c r="O7" s="17" t="str">
        <f>'[174]7.1 소반별시방서'!$L$2</f>
        <v>북서,북,북동,동,남서,남,서</v>
      </c>
    </row>
    <row r="8" spans="1:15" s="17" customFormat="1" ht="20.100000000000001" customHeight="1">
      <c r="A8" s="17" t="s">
        <v>274</v>
      </c>
      <c r="E8" s="20">
        <f ca="1">E9+E10+E11</f>
        <v>41.580000000000005</v>
      </c>
      <c r="F8" s="17" t="s">
        <v>3</v>
      </c>
      <c r="L8" s="17" t="s">
        <v>277</v>
      </c>
      <c r="M8" s="246" t="s">
        <v>1195</v>
      </c>
      <c r="N8" s="259" t="s">
        <v>278</v>
      </c>
      <c r="O8" s="17" t="str">
        <f>시1!$L$2</f>
        <v>서, 북, 북서, 남서</v>
      </c>
    </row>
    <row r="9" spans="1:15" s="17" customFormat="1" ht="21.75" customHeight="1">
      <c r="C9" s="17" t="str">
        <f>설계요소!D10</f>
        <v>모두베기</v>
      </c>
      <c r="E9" s="20">
        <f>설계요소!F10</f>
        <v>41.580000000000005</v>
      </c>
      <c r="F9" s="17" t="s">
        <v>3</v>
      </c>
      <c r="M9" s="314"/>
      <c r="N9" s="259" t="s">
        <v>279</v>
      </c>
      <c r="O9" s="17" t="str">
        <f>'[175]7.1 소반별시방서'!$L$2</f>
        <v>서</v>
      </c>
    </row>
    <row r="10" spans="1:15" s="17" customFormat="1" ht="21.75" hidden="1" customHeight="1">
      <c r="C10" s="17" t="str">
        <f>설계요소!D11</f>
        <v>줄베기</v>
      </c>
      <c r="E10" s="20">
        <f ca="1">설계요소!F11</f>
        <v>0</v>
      </c>
      <c r="F10" s="17" t="s">
        <v>3</v>
      </c>
      <c r="M10" s="314"/>
      <c r="N10" s="259" t="s">
        <v>280</v>
      </c>
      <c r="O10" s="17" t="str">
        <f>시1!$L$2</f>
        <v>서, 북, 북서, 남서</v>
      </c>
    </row>
    <row r="11" spans="1:15" s="17" customFormat="1" ht="21.75" hidden="1" customHeight="1">
      <c r="C11" s="17" t="str">
        <f>설계요소!D12</f>
        <v>둘레베기</v>
      </c>
      <c r="E11" s="20">
        <f ca="1">설계요소!F12</f>
        <v>0</v>
      </c>
      <c r="F11" s="17" t="s">
        <v>3</v>
      </c>
      <c r="L11" s="17" t="s">
        <v>282</v>
      </c>
      <c r="M11" s="314" t="s">
        <v>322</v>
      </c>
      <c r="O11" s="17" t="str">
        <f>시1!$L$2</f>
        <v>서, 북, 북서, 남서</v>
      </c>
    </row>
    <row r="12" spans="1:15" s="17" customFormat="1" ht="21.75" customHeight="1">
      <c r="C12" s="17" t="s">
        <v>1529</v>
      </c>
      <c r="E12" s="20">
        <f>'5-1.소반별'!J6</f>
        <v>41.580000000000013</v>
      </c>
      <c r="F12" s="17" t="s">
        <v>3</v>
      </c>
      <c r="L12" s="17" t="s">
        <v>284</v>
      </c>
      <c r="M12" s="246" t="s">
        <v>1194</v>
      </c>
      <c r="O12" s="17" t="str">
        <f>'[176]7.1 소반별시방서'!$L$2</f>
        <v>동, 동남, 동북</v>
      </c>
    </row>
    <row r="13" spans="1:15" s="17" customFormat="1" ht="20.100000000000001" customHeight="1">
      <c r="A13" s="1205" t="s">
        <v>64</v>
      </c>
      <c r="B13" s="1205"/>
      <c r="C13" s="17" t="str">
        <f>"착수일로부터"&amp;설계요소!D8&amp;" 일"</f>
        <v>착수일로부터45 일</v>
      </c>
      <c r="E13" s="53"/>
      <c r="L13" s="17" t="s">
        <v>303</v>
      </c>
      <c r="M13" s="246" t="s">
        <v>1192</v>
      </c>
    </row>
    <row r="14" spans="1:15" s="17" customFormat="1" ht="24" customHeight="1">
      <c r="A14" s="310"/>
      <c r="B14" s="310"/>
      <c r="E14" s="53"/>
      <c r="L14" s="17" t="s">
        <v>304</v>
      </c>
      <c r="M14" s="327">
        <f ca="1">ROUND(N14/N15,2)</f>
        <v>0.51</v>
      </c>
      <c r="N14" s="413">
        <f ca="1">'11.1수량산출서'!F19</f>
        <v>63885</v>
      </c>
    </row>
    <row r="15" spans="1:15" s="17" customFormat="1" ht="20.100000000000001" customHeight="1">
      <c r="A15" s="17" t="s">
        <v>23</v>
      </c>
      <c r="E15" s="20"/>
      <c r="M15" s="258"/>
      <c r="N15" s="413">
        <f ca="1">'11.1수량산출서'!F19+'11.1수량산출서'!G19</f>
        <v>124067</v>
      </c>
    </row>
    <row r="16" spans="1:15" s="17" customFormat="1" ht="20.100000000000001" customHeight="1">
      <c r="A16" s="1205" t="s">
        <v>276</v>
      </c>
      <c r="B16" s="1205"/>
      <c r="C16" s="17" t="str">
        <f>"사업지가 "&amp;M8&amp;" 크기로 분산되어 있으며, 차량접근이 가능한 "&amp;M3&amp;" 주변에 "</f>
        <v xml:space="preserve">사업지가 개소당 평균면적 1ha미만 및 3ha 이상 크기로 분산되어 있으며, 차량접근이 가능한 지방도로, 마을도로 주변에 </v>
      </c>
      <c r="M16" s="259"/>
    </row>
    <row r="17" spans="1:13" s="17" customFormat="1" ht="20.100000000000001" customHeight="1">
      <c r="A17" s="1205"/>
      <c r="B17" s="1205"/>
      <c r="C17" s="17" t="str">
        <f>"접하고 있어 접근성은 양호한 편이다.("&amp;M5&amp;")"</f>
        <v>접하고 있어 접근성은 양호한 편이다.(단, 일부지역은 도보이동 거리가 멀어 접근하기가 어렵다.)</v>
      </c>
      <c r="M17" s="258"/>
    </row>
    <row r="18" spans="1:13" s="17" customFormat="1" ht="20.100000000000001" customHeight="1">
      <c r="A18" s="1205" t="s">
        <v>281</v>
      </c>
      <c r="B18" s="1205"/>
      <c r="C18" s="17" t="str">
        <f>"경사는 대부분 "&amp;M7&amp;"이며, 방위는 "&amp;M11&amp;"이고, 토성은 사양토, 양토로 지역에 따라 차이가 있다."</f>
        <v>경사는 대부분 완, 중이며, 방위는 팔방위이고, 토성은 사양토, 양토로 지역에 따라 차이가 있다.</v>
      </c>
      <c r="M18" s="258"/>
    </row>
    <row r="19" spans="1:13" s="17" customFormat="1" ht="20.100000000000001" customHeight="1">
      <c r="A19" s="1205" t="s">
        <v>283</v>
      </c>
      <c r="B19" s="1205"/>
      <c r="C19" s="17" t="str">
        <f ca="1">""&amp;M12&amp;" 조림지로 조림수종은 "&amp;M13&amp;"이고, 조림목 활착율은 "&amp;ROUNDDOWN(M14,2)*100&amp;"% "</f>
        <v xml:space="preserve">2024년 추기-2025년 조림지로 조림수종은 자작나무, 두릅나무, 음나무이고, 조림목 활착율은 51% </v>
      </c>
      <c r="M19" s="259"/>
    </row>
    <row r="20" spans="1:13" s="17" customFormat="1" ht="20.100000000000001" customHeight="1">
      <c r="A20" s="1205"/>
      <c r="B20" s="1205"/>
      <c r="C20" s="17" t="str">
        <f>"이상이나 자연발생 관목류와 초본류가 조림목을 피압하고 있다."</f>
        <v>이상이나 자연발생 관목류와 초본류가 조림목을 피압하고 있다.</v>
      </c>
      <c r="M20" s="259"/>
    </row>
    <row r="21" spans="1:13" s="17" customFormat="1" ht="20.100000000000001" customHeight="1">
      <c r="A21" s="1205"/>
      <c r="B21" s="1205"/>
      <c r="M21" s="258"/>
    </row>
    <row r="22" spans="1:13" s="17" customFormat="1" ht="20.100000000000001" customHeight="1">
      <c r="A22" s="1205" t="s">
        <v>63</v>
      </c>
      <c r="B22" s="1205"/>
      <c r="C22" s="17" t="str">
        <f>"경제적으로 산림의 가치를 높이고 생태적으로 안전된 숲을 조성하고자 조림목의 생육에 피해을 주는 식생을 제거하여"</f>
        <v>경제적으로 산림의 가치를 높이고 생태적으로 안전된 숲을 조성하고자 조림목의 생육에 피해을 주는 식생을 제거하여</v>
      </c>
      <c r="M22" s="259"/>
    </row>
    <row r="23" spans="1:13" s="17" customFormat="1" ht="20.100000000000001" customHeight="1">
      <c r="A23" s="1205"/>
      <c r="B23" s="1205"/>
      <c r="C23" s="17" t="str">
        <f>"경제성과 공익성이 공존 할 수 있는 숲가꾸기(풀베기) 작업 방법을 제시함에 있다."</f>
        <v>경제성과 공익성이 공존 할 수 있는 숲가꾸기(풀베기) 작업 방법을 제시함에 있다.</v>
      </c>
      <c r="M23" s="259"/>
    </row>
    <row r="24" spans="1:13" s="17" customFormat="1" ht="20.100000000000001" customHeight="1">
      <c r="A24" s="1205"/>
      <c r="B24" s="1205"/>
      <c r="M24" s="259"/>
    </row>
    <row r="25" spans="1:13" s="17" customFormat="1" ht="20.100000000000001" customHeight="1">
      <c r="A25" s="1205" t="s">
        <v>24</v>
      </c>
      <c r="B25" s="1205"/>
    </row>
    <row r="26" spans="1:13" s="17" customFormat="1" ht="20.100000000000001" customHeight="1">
      <c r="A26" s="17" t="s">
        <v>366</v>
      </c>
      <c r="M26" s="246"/>
    </row>
    <row r="27" spans="1:13" s="17" customFormat="1" ht="20.100000000000001" customHeight="1">
      <c r="A27" s="1205"/>
      <c r="B27" s="1205"/>
    </row>
    <row r="28" spans="1:13" s="17" customFormat="1" ht="20.100000000000001" customHeight="1">
      <c r="A28" s="1205" t="s">
        <v>286</v>
      </c>
      <c r="B28" s="1205"/>
    </row>
    <row r="29" spans="1:13" s="17" customFormat="1" ht="20.100000000000001" customHeight="1">
      <c r="A29" s="17" t="s">
        <v>288</v>
      </c>
    </row>
    <row r="30" spans="1:13" s="17" customFormat="1" ht="20.100000000000001" customHeight="1">
      <c r="A30" s="17" t="s">
        <v>287</v>
      </c>
    </row>
    <row r="31" spans="1:13" s="17" customFormat="1" ht="20.100000000000001" customHeight="1">
      <c r="A31" s="17" t="s">
        <v>320</v>
      </c>
    </row>
    <row r="32" spans="1:13" s="17" customFormat="1" ht="20.100000000000001" customHeight="1">
      <c r="A32" s="17" t="s">
        <v>289</v>
      </c>
    </row>
    <row r="33" spans="1:1" s="17" customFormat="1" ht="20.100000000000001" customHeight="1"/>
    <row r="34" spans="1:1" s="17" customFormat="1" ht="20.100000000000001" customHeight="1">
      <c r="A34" s="17" t="s">
        <v>290</v>
      </c>
    </row>
    <row r="35" spans="1:1" s="17" customFormat="1" ht="20.100000000000001" customHeight="1">
      <c r="A35" s="17" t="s">
        <v>42</v>
      </c>
    </row>
    <row r="36" spans="1:1" s="17" customFormat="1" ht="20.100000000000001" customHeight="1">
      <c r="A36" s="17" t="s">
        <v>293</v>
      </c>
    </row>
    <row r="37" spans="1:1" s="17" customFormat="1" ht="20.100000000000001" customHeight="1">
      <c r="A37" s="17" t="s">
        <v>295</v>
      </c>
    </row>
    <row r="38" spans="1:1" s="17" customFormat="1" ht="20.100000000000001" customHeight="1">
      <c r="A38" s="17" t="s">
        <v>294</v>
      </c>
    </row>
    <row r="39" spans="1:1" s="17" customFormat="1" ht="20.100000000000001" customHeight="1">
      <c r="A39" s="17" t="s">
        <v>296</v>
      </c>
    </row>
    <row r="40" spans="1:1" s="17" customFormat="1" ht="20.100000000000001" customHeight="1">
      <c r="A40" s="17" t="s">
        <v>267</v>
      </c>
    </row>
    <row r="41" spans="1:1" s="17" customFormat="1" ht="20.100000000000001" customHeight="1"/>
    <row r="42" spans="1:1" s="17" customFormat="1" ht="20.100000000000001" customHeight="1">
      <c r="A42" s="17" t="s">
        <v>291</v>
      </c>
    </row>
    <row r="43" spans="1:1" s="17" customFormat="1" ht="20.100000000000001" customHeight="1">
      <c r="A43" s="17" t="s">
        <v>1089</v>
      </c>
    </row>
    <row r="44" spans="1:1" s="17" customFormat="1" ht="16.5">
      <c r="A44" s="17" t="s">
        <v>1090</v>
      </c>
    </row>
    <row r="45" spans="1:1" s="17" customFormat="1" ht="16.5"/>
    <row r="46" spans="1:1" s="17" customFormat="1" ht="20.100000000000001" customHeight="1">
      <c r="A46" s="17" t="s">
        <v>292</v>
      </c>
    </row>
    <row r="47" spans="1:1" s="17" customFormat="1" ht="20.100000000000001" customHeight="1">
      <c r="A47" s="17" t="s">
        <v>43</v>
      </c>
    </row>
    <row r="48" spans="1:1" s="17" customFormat="1" ht="20.100000000000001" customHeight="1"/>
    <row r="49" spans="1:10" s="17" customFormat="1" ht="20.100000000000001" customHeight="1"/>
    <row r="50" spans="1:10" s="17" customFormat="1" ht="16.5">
      <c r="F50" s="1208" t="str">
        <f>설계요소!L4</f>
        <v>2026년 9월</v>
      </c>
      <c r="G50" s="1208"/>
      <c r="H50" s="17" t="s">
        <v>242</v>
      </c>
    </row>
    <row r="51" spans="1:10" s="17" customFormat="1" ht="16.5">
      <c r="F51" s="83"/>
    </row>
    <row r="52" spans="1:10" s="17" customFormat="1" ht="16.5">
      <c r="F52" s="83"/>
    </row>
    <row r="53" spans="1:10" s="17" customFormat="1" ht="20.100000000000001" customHeight="1"/>
    <row r="54" spans="1:10" s="17" customFormat="1" ht="20.100000000000001" customHeight="1">
      <c r="E54" s="83" t="s">
        <v>44</v>
      </c>
      <c r="F54" s="17" t="str">
        <f>설계요소!D7</f>
        <v>산림경영기술고급  박 진 호</v>
      </c>
      <c r="I54" s="17" t="s">
        <v>266</v>
      </c>
    </row>
    <row r="55" spans="1:10" s="17" customFormat="1" ht="20.100000000000001" customHeight="1">
      <c r="G55" s="16"/>
      <c r="H55" s="16"/>
    </row>
    <row r="56" spans="1:10" s="17" customFormat="1" ht="27" customHeight="1">
      <c r="A56" s="16"/>
      <c r="B56" s="16"/>
      <c r="C56" s="16"/>
      <c r="D56" s="16"/>
      <c r="E56" s="16"/>
      <c r="F56" s="16"/>
      <c r="G56" s="16"/>
      <c r="H56" s="16"/>
      <c r="I56" s="16"/>
      <c r="J56" s="16"/>
    </row>
    <row r="57" spans="1:10" ht="21.95" customHeight="1"/>
  </sheetData>
  <mergeCells count="15">
    <mergeCell ref="A25:B25"/>
    <mergeCell ref="A20:B20"/>
    <mergeCell ref="A24:B24"/>
    <mergeCell ref="F50:G50"/>
    <mergeCell ref="A13:B13"/>
    <mergeCell ref="A16:B16"/>
    <mergeCell ref="A17:B17"/>
    <mergeCell ref="A18:B18"/>
    <mergeCell ref="A27:B27"/>
    <mergeCell ref="A28:B28"/>
    <mergeCell ref="A1:I1"/>
    <mergeCell ref="A19:B19"/>
    <mergeCell ref="A21:B21"/>
    <mergeCell ref="A22:B22"/>
    <mergeCell ref="A23:B23"/>
  </mergeCells>
  <phoneticPr fontId="4" type="noConversion"/>
  <pageMargins left="0.57999999999999996" right="0.17" top="0.78740157480314965" bottom="0.6" header="0" footer="0"/>
  <pageSetup paperSize="9" scale="87" firstPageNumber="8" orientation="landscape" useFirstPageNumber="1" r:id="rId1"/>
  <headerFooter alignWithMargins="0"/>
  <rowBreaks count="1" manualBreakCount="1">
    <brk id="26" max="8"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F5954-7ADB-48AC-9D20-26F9504C2F34}">
  <sheetPr>
    <tabColor rgb="FFFF0000"/>
  </sheetPr>
  <dimension ref="A1:AG22"/>
  <sheetViews>
    <sheetView showGridLines="0" view="pageBreakPreview" zoomScaleNormal="100" zoomScaleSheetLayoutView="100" workbookViewId="0">
      <selection activeCell="AY17" sqref="AY17"/>
    </sheetView>
  </sheetViews>
  <sheetFormatPr defaultColWidth="8" defaultRowHeight="16.5"/>
  <cols>
    <col min="1" max="66" width="2.5546875" style="1100" customWidth="1"/>
    <col min="67" max="16384" width="8" style="1100"/>
  </cols>
  <sheetData>
    <row r="1" spans="1:33" ht="14.25" customHeight="1"/>
    <row r="2" spans="1:33" ht="30.75" customHeight="1" thickBot="1">
      <c r="A2" s="1644" t="s">
        <v>1523</v>
      </c>
      <c r="B2" s="1644"/>
      <c r="C2" s="1644"/>
      <c r="D2" s="1644"/>
      <c r="E2" s="1644"/>
      <c r="F2" s="1644"/>
      <c r="G2" s="1644"/>
      <c r="H2" s="1644"/>
      <c r="I2" s="1644"/>
      <c r="J2" s="1644"/>
      <c r="K2" s="1644"/>
      <c r="L2" s="1644"/>
      <c r="M2" s="1644"/>
      <c r="N2" s="1644"/>
      <c r="O2" s="1644"/>
      <c r="P2" s="1644"/>
      <c r="Q2" s="1644"/>
      <c r="R2" s="1644"/>
      <c r="S2" s="1644"/>
      <c r="T2" s="1644"/>
      <c r="U2" s="1644"/>
      <c r="V2" s="1644"/>
      <c r="W2" s="1644"/>
      <c r="X2" s="1644"/>
      <c r="Y2" s="1644"/>
      <c r="Z2" s="1644"/>
      <c r="AA2" s="1644"/>
      <c r="AB2" s="1644"/>
      <c r="AC2" s="1644"/>
      <c r="AD2" s="1644"/>
    </row>
    <row r="3" spans="1:33" ht="15.95" customHeight="1" thickTop="1">
      <c r="A3" s="1101"/>
      <c r="B3" s="1645"/>
      <c r="C3" s="1645"/>
      <c r="D3" s="1102"/>
      <c r="E3" s="1102"/>
      <c r="F3" s="1102"/>
      <c r="G3" s="1102"/>
      <c r="H3" s="1102"/>
      <c r="I3" s="1102"/>
      <c r="J3" s="1103"/>
      <c r="K3" s="1104"/>
      <c r="L3" s="1104"/>
      <c r="M3" s="1104"/>
      <c r="N3" s="1104"/>
      <c r="O3" s="1104"/>
      <c r="P3" s="1104"/>
      <c r="Q3" s="1104"/>
      <c r="R3" s="1104"/>
      <c r="S3" s="1104"/>
      <c r="T3" s="1104"/>
      <c r="U3" s="1104"/>
    </row>
    <row r="4" spans="1:33" ht="31.5" customHeight="1">
      <c r="B4" s="1640"/>
      <c r="C4" s="1641"/>
      <c r="D4" s="1641"/>
      <c r="E4" s="1641"/>
      <c r="F4" s="1640"/>
      <c r="G4" s="1640"/>
      <c r="H4" s="1640"/>
      <c r="I4" s="1640"/>
      <c r="J4" s="1107"/>
    </row>
    <row r="5" spans="1:33" ht="31.5" customHeight="1">
      <c r="B5" s="1640"/>
      <c r="C5" s="1106"/>
      <c r="D5" s="1641"/>
      <c r="E5" s="1641"/>
      <c r="F5" s="1105"/>
      <c r="G5" s="1105"/>
      <c r="H5" s="1105"/>
      <c r="I5" s="1105"/>
      <c r="J5" s="1106"/>
    </row>
    <row r="6" spans="1:33" ht="35.25" customHeight="1">
      <c r="B6" s="1646"/>
      <c r="C6" s="1108"/>
      <c r="D6" s="1109"/>
      <c r="E6" s="1110"/>
      <c r="F6" s="1647"/>
      <c r="G6" s="1648"/>
      <c r="H6" s="1648"/>
      <c r="I6" s="1648"/>
      <c r="J6" s="1643"/>
      <c r="AG6" s="1114" t="s">
        <v>1524</v>
      </c>
    </row>
    <row r="7" spans="1:33" ht="35.25" customHeight="1">
      <c r="B7" s="1646"/>
      <c r="C7" s="1115"/>
      <c r="D7" s="1116"/>
      <c r="E7" s="1117"/>
      <c r="F7" s="1647"/>
      <c r="G7" s="1648"/>
      <c r="H7" s="1648"/>
      <c r="I7" s="1648"/>
      <c r="J7" s="1643"/>
    </row>
    <row r="8" spans="1:33" ht="35.25" customHeight="1">
      <c r="B8" s="1646"/>
      <c r="C8" s="1115"/>
      <c r="D8" s="1109"/>
      <c r="E8" s="1117"/>
      <c r="F8" s="1647"/>
      <c r="G8" s="1648"/>
      <c r="H8" s="1648"/>
      <c r="I8" s="1648"/>
      <c r="J8" s="1643"/>
    </row>
    <row r="9" spans="1:33" ht="18" customHeight="1">
      <c r="B9" s="1102"/>
      <c r="C9" s="1118"/>
      <c r="D9" s="1118"/>
      <c r="E9" s="1118"/>
      <c r="F9" s="1118"/>
      <c r="G9" s="1118"/>
      <c r="H9" s="1118"/>
      <c r="I9" s="1118"/>
      <c r="J9" s="1118"/>
    </row>
    <row r="10" spans="1:33" ht="18" customHeight="1">
      <c r="B10" s="1118"/>
      <c r="C10" s="1118"/>
      <c r="D10" s="1118"/>
      <c r="E10" s="1118"/>
      <c r="F10" s="1118"/>
      <c r="G10" s="1118"/>
      <c r="H10" s="1118"/>
      <c r="I10" s="1118"/>
      <c r="J10" s="1118"/>
    </row>
    <row r="11" spans="1:33" ht="18" customHeight="1">
      <c r="B11" s="1118"/>
      <c r="C11" s="1118"/>
      <c r="D11" s="1118"/>
      <c r="E11" s="1118"/>
      <c r="F11" s="1118"/>
      <c r="G11" s="1118"/>
      <c r="H11" s="1118"/>
      <c r="I11" s="1118"/>
      <c r="J11" s="1118"/>
    </row>
    <row r="12" spans="1:33" ht="18" customHeight="1">
      <c r="B12" s="1118"/>
      <c r="C12" s="1118"/>
      <c r="D12" s="1118"/>
      <c r="E12" s="1118"/>
      <c r="F12" s="1118"/>
      <c r="G12" s="1118"/>
      <c r="H12" s="1118"/>
      <c r="I12" s="1118"/>
      <c r="J12" s="1118"/>
    </row>
    <row r="13" spans="1:33" ht="18" customHeight="1">
      <c r="B13" s="1119"/>
      <c r="C13" s="1120"/>
      <c r="D13" s="1120"/>
      <c r="E13" s="1120"/>
      <c r="F13" s="1120"/>
      <c r="G13" s="1120"/>
      <c r="H13" s="1118"/>
      <c r="I13" s="1118"/>
      <c r="J13" s="1118"/>
    </row>
    <row r="14" spans="1:33" ht="12.75" customHeight="1"/>
    <row r="15" spans="1:33" ht="14.25" customHeight="1"/>
    <row r="16" spans="1:33" ht="32.25" customHeight="1">
      <c r="B16" s="1639"/>
      <c r="C16" s="1639"/>
      <c r="D16" s="1639"/>
      <c r="E16" s="1639"/>
      <c r="F16" s="1639"/>
      <c r="G16" s="1639"/>
      <c r="H16" s="1639"/>
      <c r="I16" s="1639"/>
      <c r="J16" s="1639"/>
    </row>
    <row r="17" spans="2:10" ht="31.5" customHeight="1">
      <c r="B17" s="1640"/>
      <c r="C17" s="1640"/>
      <c r="D17" s="1641"/>
      <c r="E17" s="1641"/>
      <c r="F17" s="1640"/>
      <c r="G17" s="1640"/>
      <c r="H17" s="1640"/>
      <c r="I17" s="1640"/>
      <c r="J17" s="1642"/>
    </row>
    <row r="18" spans="2:10" ht="31.5" customHeight="1">
      <c r="B18" s="1640"/>
      <c r="C18" s="1640"/>
      <c r="D18" s="1641"/>
      <c r="E18" s="1641"/>
      <c r="F18" s="1105"/>
      <c r="G18" s="1105"/>
      <c r="H18" s="1105"/>
      <c r="I18" s="1105"/>
      <c r="J18" s="1642"/>
    </row>
    <row r="19" spans="2:10" ht="35.25" customHeight="1">
      <c r="B19" s="1636"/>
      <c r="C19" s="1636"/>
      <c r="D19" s="1637"/>
      <c r="E19" s="1638"/>
      <c r="F19" s="1111"/>
      <c r="G19" s="1112"/>
      <c r="H19" s="1112"/>
      <c r="I19" s="1112"/>
      <c r="J19" s="1121"/>
    </row>
    <row r="20" spans="2:10" ht="35.25" customHeight="1">
      <c r="B20" s="1636"/>
      <c r="C20" s="1636"/>
      <c r="D20" s="1637"/>
      <c r="E20" s="1638"/>
      <c r="F20" s="1111"/>
      <c r="G20" s="1112"/>
      <c r="H20" s="1112"/>
      <c r="I20" s="1112"/>
      <c r="J20" s="1113"/>
    </row>
    <row r="21" spans="2:10" ht="35.25" customHeight="1">
      <c r="B21" s="1636"/>
      <c r="C21" s="1636"/>
      <c r="D21" s="1637"/>
      <c r="E21" s="1638"/>
      <c r="F21" s="1111"/>
      <c r="G21" s="1111"/>
      <c r="H21" s="1111"/>
      <c r="I21" s="1111"/>
      <c r="J21" s="1121"/>
    </row>
    <row r="22" spans="2:10" ht="12.75" customHeight="1"/>
  </sheetData>
  <mergeCells count="23">
    <mergeCell ref="J6:J8"/>
    <mergeCell ref="A2:AD2"/>
    <mergeCell ref="B3:C3"/>
    <mergeCell ref="B4:B5"/>
    <mergeCell ref="C4:E4"/>
    <mergeCell ref="F4:I4"/>
    <mergeCell ref="D5:E5"/>
    <mergeCell ref="B6:B8"/>
    <mergeCell ref="F6:F8"/>
    <mergeCell ref="G6:G8"/>
    <mergeCell ref="H6:H8"/>
    <mergeCell ref="I6:I8"/>
    <mergeCell ref="B20:C20"/>
    <mergeCell ref="D20:E20"/>
    <mergeCell ref="B21:C21"/>
    <mergeCell ref="D21:E21"/>
    <mergeCell ref="B16:J16"/>
    <mergeCell ref="B17:C18"/>
    <mergeCell ref="D17:E18"/>
    <mergeCell ref="F17:I17"/>
    <mergeCell ref="J17:J18"/>
    <mergeCell ref="B19:C19"/>
    <mergeCell ref="D19:E19"/>
  </mergeCells>
  <phoneticPr fontId="4" type="noConversion"/>
  <printOptions horizontalCentered="1" verticalCentered="1"/>
  <pageMargins left="0.39370078740157483" right="0.39370078740157483" top="0.59055118110236227" bottom="0.78740157480314965" header="0.31496062992125984" footer="0.31496062992125984"/>
  <pageSetup paperSize="9" orientation="portrait" r:id="rId1"/>
  <drawing r:id="rId2"/>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A222"/>
  <sheetViews>
    <sheetView showZeros="0" topLeftCell="A13" workbookViewId="0">
      <selection activeCell="AC62" sqref="AC62"/>
    </sheetView>
  </sheetViews>
  <sheetFormatPr defaultRowHeight="13.5"/>
  <cols>
    <col min="1" max="1" width="8.88671875" style="616"/>
    <col min="2" max="2" width="3.6640625" style="594" customWidth="1"/>
    <col min="3" max="3" width="20.77734375" style="594" customWidth="1"/>
    <col min="4" max="13" width="7.44140625" style="594" customWidth="1"/>
    <col min="14" max="15" width="5.33203125" style="594" customWidth="1"/>
    <col min="16" max="16" width="20.21875" style="594" customWidth="1"/>
    <col min="17" max="18" width="7.44140625" style="594" customWidth="1"/>
    <col min="19" max="19" width="23.88671875" style="594" bestFit="1" customWidth="1"/>
    <col min="20" max="20" width="7.44140625" style="624" customWidth="1"/>
    <col min="21" max="21" width="8.77734375" style="577" hidden="1" customWidth="1"/>
    <col min="22" max="26" width="8.77734375" hidden="1" customWidth="1"/>
  </cols>
  <sheetData>
    <row r="1" spans="1:27">
      <c r="B1" s="589"/>
      <c r="C1" s="589">
        <v>1</v>
      </c>
      <c r="D1" s="617">
        <v>2</v>
      </c>
      <c r="E1" s="617">
        <v>3</v>
      </c>
      <c r="F1" s="617">
        <v>4</v>
      </c>
      <c r="G1" s="622">
        <v>5</v>
      </c>
      <c r="H1" s="622">
        <v>6</v>
      </c>
      <c r="I1" s="622">
        <v>7</v>
      </c>
      <c r="J1" s="622">
        <v>8</v>
      </c>
      <c r="K1" s="622">
        <v>9</v>
      </c>
      <c r="L1" s="622">
        <v>10</v>
      </c>
      <c r="M1" s="588">
        <v>11</v>
      </c>
      <c r="N1" s="588">
        <v>12</v>
      </c>
      <c r="O1" s="588">
        <v>13</v>
      </c>
      <c r="P1" s="587">
        <v>14</v>
      </c>
      <c r="Q1" s="588">
        <v>15</v>
      </c>
      <c r="R1" s="588">
        <v>16</v>
      </c>
      <c r="S1" s="589">
        <v>17</v>
      </c>
      <c r="T1" s="588">
        <v>18</v>
      </c>
      <c r="U1" s="577" t="s">
        <v>554</v>
      </c>
    </row>
    <row r="2" spans="1:27" ht="17.25" customHeight="1">
      <c r="A2" s="617" t="s">
        <v>156</v>
      </c>
      <c r="B2" s="588" t="s">
        <v>566</v>
      </c>
      <c r="C2" s="589" t="s">
        <v>568</v>
      </c>
      <c r="D2" s="589" t="s">
        <v>569</v>
      </c>
      <c r="E2" s="589" t="s">
        <v>570</v>
      </c>
      <c r="F2" s="589" t="s">
        <v>573</v>
      </c>
      <c r="G2" s="588" t="s">
        <v>160</v>
      </c>
      <c r="H2" s="588" t="s">
        <v>565</v>
      </c>
      <c r="I2" s="588" t="s">
        <v>564</v>
      </c>
      <c r="J2" s="588" t="s">
        <v>563</v>
      </c>
      <c r="K2" s="588" t="s">
        <v>535</v>
      </c>
      <c r="L2" s="588" t="s">
        <v>562</v>
      </c>
      <c r="M2" s="588" t="s">
        <v>561</v>
      </c>
      <c r="N2" s="588" t="s">
        <v>529</v>
      </c>
      <c r="O2" s="588" t="s">
        <v>527</v>
      </c>
      <c r="P2" s="587" t="s">
        <v>567</v>
      </c>
      <c r="Q2" s="588" t="s">
        <v>555</v>
      </c>
      <c r="R2" s="588" t="s">
        <v>178</v>
      </c>
      <c r="S2" s="589" t="s">
        <v>578</v>
      </c>
      <c r="T2" s="588" t="s">
        <v>584</v>
      </c>
      <c r="U2" s="577" t="s">
        <v>557</v>
      </c>
    </row>
    <row r="3" spans="1:27" ht="14.25">
      <c r="A3" s="618" t="s">
        <v>264</v>
      </c>
      <c r="B3" s="590">
        <v>1</v>
      </c>
      <c r="C3" s="589" t="str">
        <f>VLOOKUP(A3,'5-1.소반별'!$Q$1:$U$11,2,0)</f>
        <v>양구군 양구읍 죽곡리 산102번지외 11필지</v>
      </c>
      <c r="D3" s="615">
        <v>2026</v>
      </c>
      <c r="E3" s="615" t="s">
        <v>1107</v>
      </c>
      <c r="F3" s="589">
        <v>0.02</v>
      </c>
      <c r="G3" s="591" t="s">
        <v>211</v>
      </c>
      <c r="H3" s="667">
        <f>VLOOKUP($A3,'5-1.소반별'!$Q$1:$U$11,5,0)</f>
        <v>15.8</v>
      </c>
      <c r="I3" s="591" t="str">
        <f>VLOOKUP($A3,'5-1.소반별'!$Q$1:$X$11,8,0)</f>
        <v>2025년</v>
      </c>
      <c r="J3" s="591" t="str">
        <f>VLOOKUP($A3,'5-1.소반별'!$Q$1:$X$11,6,0)</f>
        <v>자작나무</v>
      </c>
      <c r="K3" s="614" t="s">
        <v>607</v>
      </c>
      <c r="L3" s="592">
        <f>VLOOKUP($A3&amp;$B3,'12.GPS좌표값'!$E$5:$G$94,2,0)</f>
        <v>290729</v>
      </c>
      <c r="M3" s="592">
        <f>VLOOKUP($A3&amp;$B3,'12.GPS좌표값'!$E$5:$G$94,3,0)</f>
        <v>615300</v>
      </c>
      <c r="N3" s="612">
        <v>42</v>
      </c>
      <c r="O3" s="612">
        <v>18</v>
      </c>
      <c r="P3" s="614" t="s">
        <v>580</v>
      </c>
      <c r="Q3" s="591" t="s">
        <v>610</v>
      </c>
      <c r="R3" s="614" t="s">
        <v>579</v>
      </c>
      <c r="S3" s="623" t="s">
        <v>1096</v>
      </c>
      <c r="T3" s="590">
        <f>VLOOKUP($A3,'5-1.소반별'!$Q$1:$X$9,7,0)</f>
        <v>3000</v>
      </c>
      <c r="U3" s="577" t="s">
        <v>549</v>
      </c>
      <c r="X3">
        <v>2020</v>
      </c>
      <c r="Y3" s="577" t="s">
        <v>520</v>
      </c>
      <c r="AA3">
        <f>T3/50</f>
        <v>60</v>
      </c>
    </row>
    <row r="4" spans="1:27" ht="14.25">
      <c r="A4" s="617" t="str">
        <f t="shared" ref="A4:A22" si="0">IF($N4&gt;0,"1-0-1-0",0)</f>
        <v>1-0-1-0</v>
      </c>
      <c r="B4" s="593" t="str">
        <f>IF($N4&gt;0,"2",0)</f>
        <v>2</v>
      </c>
      <c r="C4" s="589" t="str">
        <f t="shared" ref="C4:C22" si="1">IF($N4&gt;0,C3,0)</f>
        <v>양구군 양구읍 죽곡리 산102번지외 11필지</v>
      </c>
      <c r="D4" s="589">
        <f t="shared" ref="D4:D22" si="2">IF($N4&gt;0,D3,0)</f>
        <v>2026</v>
      </c>
      <c r="E4" s="589" t="str">
        <f t="shared" ref="E4:E22" si="3">IF($N4&gt;0,E3,0)</f>
        <v>05.26-06.04</v>
      </c>
      <c r="F4" s="589">
        <f t="shared" ref="F4:F22" si="4">IF($N4&gt;0,F3,0)</f>
        <v>0.02</v>
      </c>
      <c r="G4" s="589" t="str">
        <f t="shared" ref="G4:G22" si="5">IF($N4&gt;0,G3,0)</f>
        <v>모두베기</v>
      </c>
      <c r="H4" s="589">
        <f t="shared" ref="H4:H22" si="6">IF($N4&gt;0,H3,0)</f>
        <v>15.8</v>
      </c>
      <c r="I4" s="589" t="str">
        <f t="shared" ref="I4:I22" si="7">IF($N4&gt;0,I3,0)</f>
        <v>2025년</v>
      </c>
      <c r="J4" s="589" t="str">
        <f t="shared" ref="J4:J22" si="8">IF($N4&gt;0,J3,0)</f>
        <v>자작나무</v>
      </c>
      <c r="K4" s="589" t="str">
        <f t="shared" ref="K4:K22" si="9">IF($N4&gt;0,K3,0)</f>
        <v>중묘</v>
      </c>
      <c r="L4" s="592">
        <f>IF($N4&gt;0,VLOOKUP($A4&amp;$B4,'12.GPS좌표값'!$E$5:$G$94,2,0),0)</f>
        <v>290715</v>
      </c>
      <c r="M4" s="592">
        <f>IF($N4&gt;0,VLOOKUP($A4&amp;$B4,'12.GPS좌표값'!$E$5:$G$94,3,0),0)</f>
        <v>615417</v>
      </c>
      <c r="N4" s="612">
        <v>45</v>
      </c>
      <c r="O4" s="612">
        <v>15</v>
      </c>
      <c r="P4" s="589" t="str">
        <f>IF($N4&gt;0,P3,0)</f>
        <v>제거대상은 목본류+초본류 혼합</v>
      </c>
      <c r="Q4" s="589" t="str">
        <f>IF($N4&gt;0,Q3,0)</f>
        <v>조림 2년 차</v>
      </c>
      <c r="R4" s="589" t="str">
        <f>IF($N4&gt;0,R3,0)</f>
        <v>중(15º~30º)</v>
      </c>
      <c r="S4" s="589" t="str">
        <f>IF($N4&gt;0,S3,0)</f>
        <v>개소당 평균면적이 3ha 이상</v>
      </c>
      <c r="T4" s="593"/>
      <c r="U4" s="577" t="s">
        <v>543</v>
      </c>
      <c r="X4">
        <v>2019</v>
      </c>
      <c r="Y4" s="577" t="s">
        <v>518</v>
      </c>
    </row>
    <row r="5" spans="1:27" ht="14.25">
      <c r="A5" s="617" t="str">
        <f t="shared" si="0"/>
        <v>1-0-1-0</v>
      </c>
      <c r="B5" s="593" t="str">
        <f>IF($N5&gt;0,"3",0)</f>
        <v>3</v>
      </c>
      <c r="C5" s="589" t="str">
        <f t="shared" si="1"/>
        <v>양구군 양구읍 죽곡리 산102번지외 11필지</v>
      </c>
      <c r="D5" s="589">
        <f t="shared" si="2"/>
        <v>2026</v>
      </c>
      <c r="E5" s="589" t="str">
        <f t="shared" si="3"/>
        <v>05.26-06.04</v>
      </c>
      <c r="F5" s="589">
        <f t="shared" si="4"/>
        <v>0.02</v>
      </c>
      <c r="G5" s="589" t="str">
        <f t="shared" si="5"/>
        <v>모두베기</v>
      </c>
      <c r="H5" s="589">
        <f t="shared" si="6"/>
        <v>15.8</v>
      </c>
      <c r="I5" s="589" t="str">
        <f t="shared" si="7"/>
        <v>2025년</v>
      </c>
      <c r="J5" s="589" t="str">
        <f t="shared" si="8"/>
        <v>자작나무</v>
      </c>
      <c r="K5" s="589" t="str">
        <f t="shared" si="9"/>
        <v>중묘</v>
      </c>
      <c r="L5" s="592">
        <f>IF($N5&gt;0,VLOOKUP($A5&amp;$B5,'12.GPS좌표값'!$E$5:$G$94,2,0),0)</f>
        <v>290940</v>
      </c>
      <c r="M5" s="592">
        <f>IF($N5&gt;0,VLOOKUP($A5&amp;$B5,'12.GPS좌표값'!$E$5:$G$94,3,0),0)</f>
        <v>615381</v>
      </c>
      <c r="N5" s="612">
        <v>47</v>
      </c>
      <c r="O5" s="612">
        <v>13</v>
      </c>
      <c r="P5" s="589" t="str">
        <f t="shared" ref="P5:P22" si="10">IF($N5&gt;0,P4,0)</f>
        <v>제거대상은 목본류+초본류 혼합</v>
      </c>
      <c r="Q5" s="589" t="str">
        <f t="shared" ref="Q5:Q22" si="11">IF($N5&gt;0,Q4,0)</f>
        <v>조림 2년 차</v>
      </c>
      <c r="R5" s="589" t="str">
        <f t="shared" ref="R5:R22" si="12">IF($N5&gt;0,R4,0)</f>
        <v>중(15º~30º)</v>
      </c>
      <c r="S5" s="589" t="str">
        <f t="shared" ref="S5:S22" si="13">IF($N5&gt;0,S4,0)</f>
        <v>개소당 평균면적이 3ha 이상</v>
      </c>
      <c r="T5" s="591"/>
      <c r="U5" s="577" t="s">
        <v>539</v>
      </c>
      <c r="X5">
        <v>2018</v>
      </c>
      <c r="Y5" s="577" t="s">
        <v>516</v>
      </c>
    </row>
    <row r="6" spans="1:27" ht="14.25">
      <c r="A6" s="617" t="str">
        <f t="shared" si="0"/>
        <v>1-0-1-0</v>
      </c>
      <c r="B6" s="593" t="str">
        <f>IF($N6&gt;0,"4",0)</f>
        <v>4</v>
      </c>
      <c r="C6" s="589" t="str">
        <f t="shared" si="1"/>
        <v>양구군 양구읍 죽곡리 산102번지외 11필지</v>
      </c>
      <c r="D6" s="589">
        <f t="shared" si="2"/>
        <v>2026</v>
      </c>
      <c r="E6" s="589" t="str">
        <f t="shared" si="3"/>
        <v>05.26-06.04</v>
      </c>
      <c r="F6" s="589">
        <f t="shared" si="4"/>
        <v>0.02</v>
      </c>
      <c r="G6" s="589" t="str">
        <f t="shared" si="5"/>
        <v>모두베기</v>
      </c>
      <c r="H6" s="589">
        <f t="shared" si="6"/>
        <v>15.8</v>
      </c>
      <c r="I6" s="589" t="str">
        <f t="shared" si="7"/>
        <v>2025년</v>
      </c>
      <c r="J6" s="589" t="str">
        <f t="shared" si="8"/>
        <v>자작나무</v>
      </c>
      <c r="K6" s="589" t="str">
        <f t="shared" si="9"/>
        <v>중묘</v>
      </c>
      <c r="L6" s="592">
        <f>IF($N6&gt;0,VLOOKUP($A6&amp;$B6,'12.GPS좌표값'!$E$5:$G$94,2,0),0)</f>
        <v>291132</v>
      </c>
      <c r="M6" s="592">
        <f>IF($N6&gt;0,VLOOKUP($A6&amp;$B6,'12.GPS좌표값'!$E$5:$G$94,3,0),0)</f>
        <v>615275</v>
      </c>
      <c r="N6" s="612">
        <v>23</v>
      </c>
      <c r="O6" s="612">
        <v>37</v>
      </c>
      <c r="P6" s="589" t="str">
        <f t="shared" si="10"/>
        <v>제거대상은 목본류+초본류 혼합</v>
      </c>
      <c r="Q6" s="589" t="str">
        <f t="shared" si="11"/>
        <v>조림 2년 차</v>
      </c>
      <c r="R6" s="589" t="str">
        <f t="shared" si="12"/>
        <v>중(15º~30º)</v>
      </c>
      <c r="S6" s="589" t="str">
        <f t="shared" si="13"/>
        <v>개소당 평균면적이 3ha 이상</v>
      </c>
      <c r="T6" s="591"/>
      <c r="U6" s="577" t="s">
        <v>522</v>
      </c>
      <c r="X6">
        <v>2017</v>
      </c>
      <c r="Y6" s="577" t="s">
        <v>516</v>
      </c>
    </row>
    <row r="7" spans="1:27" ht="14.25">
      <c r="A7" s="617" t="str">
        <f t="shared" si="0"/>
        <v>1-0-1-0</v>
      </c>
      <c r="B7" s="593" t="str">
        <f>IF($N7&gt;0,"5",0)</f>
        <v>5</v>
      </c>
      <c r="C7" s="589" t="str">
        <f t="shared" si="1"/>
        <v>양구군 양구읍 죽곡리 산102번지외 11필지</v>
      </c>
      <c r="D7" s="589">
        <f t="shared" si="2"/>
        <v>2026</v>
      </c>
      <c r="E7" s="589" t="str">
        <f t="shared" si="3"/>
        <v>05.26-06.04</v>
      </c>
      <c r="F7" s="589">
        <f t="shared" si="4"/>
        <v>0.02</v>
      </c>
      <c r="G7" s="589" t="str">
        <f t="shared" si="5"/>
        <v>모두베기</v>
      </c>
      <c r="H7" s="589">
        <f t="shared" si="6"/>
        <v>15.8</v>
      </c>
      <c r="I7" s="589" t="str">
        <f t="shared" si="7"/>
        <v>2025년</v>
      </c>
      <c r="J7" s="589" t="str">
        <f t="shared" si="8"/>
        <v>자작나무</v>
      </c>
      <c r="K7" s="589" t="str">
        <f t="shared" si="9"/>
        <v>중묘</v>
      </c>
      <c r="L7" s="592">
        <f>IF($N7&gt;0,VLOOKUP($A7&amp;$B7,'12.GPS좌표값'!$E$5:$G$94,2,0),0)</f>
        <v>291117</v>
      </c>
      <c r="M7" s="592">
        <f>IF($N7&gt;0,VLOOKUP($A7&amp;$B7,'12.GPS좌표값'!$E$5:$G$94,3,0),0)</f>
        <v>615149</v>
      </c>
      <c r="N7" s="612">
        <v>20</v>
      </c>
      <c r="O7" s="612">
        <v>40</v>
      </c>
      <c r="P7" s="589" t="str">
        <f t="shared" si="10"/>
        <v>제거대상은 목본류+초본류 혼합</v>
      </c>
      <c r="Q7" s="589" t="str">
        <f t="shared" si="11"/>
        <v>조림 2년 차</v>
      </c>
      <c r="R7" s="589" t="str">
        <f t="shared" si="12"/>
        <v>중(15º~30º)</v>
      </c>
      <c r="S7" s="589" t="str">
        <f t="shared" si="13"/>
        <v>개소당 평균면적이 3ha 이상</v>
      </c>
      <c r="T7" s="591"/>
      <c r="U7" s="577" t="s">
        <v>520</v>
      </c>
      <c r="X7">
        <v>2016</v>
      </c>
      <c r="Y7" s="577" t="s">
        <v>516</v>
      </c>
    </row>
    <row r="8" spans="1:27" ht="14.25">
      <c r="A8" s="617" t="str">
        <f t="shared" si="0"/>
        <v>1-0-1-0</v>
      </c>
      <c r="B8" s="593" t="str">
        <f>IF($N8&gt;0,"6",0)</f>
        <v>6</v>
      </c>
      <c r="C8" s="589" t="str">
        <f t="shared" si="1"/>
        <v>양구군 양구읍 죽곡리 산102번지외 11필지</v>
      </c>
      <c r="D8" s="589">
        <f t="shared" si="2"/>
        <v>2026</v>
      </c>
      <c r="E8" s="589" t="str">
        <f t="shared" si="3"/>
        <v>05.26-06.04</v>
      </c>
      <c r="F8" s="589">
        <f t="shared" si="4"/>
        <v>0.02</v>
      </c>
      <c r="G8" s="589" t="str">
        <f t="shared" si="5"/>
        <v>모두베기</v>
      </c>
      <c r="H8" s="589">
        <f t="shared" si="6"/>
        <v>15.8</v>
      </c>
      <c r="I8" s="589" t="str">
        <f t="shared" si="7"/>
        <v>2025년</v>
      </c>
      <c r="J8" s="589" t="str">
        <f t="shared" si="8"/>
        <v>자작나무</v>
      </c>
      <c r="K8" s="589" t="str">
        <f t="shared" si="9"/>
        <v>중묘</v>
      </c>
      <c r="L8" s="592">
        <f>IF($N8&gt;0,VLOOKUP($A8&amp;$B8,'12.GPS좌표값'!$E$5:$G$94,2,0),0)</f>
        <v>291107</v>
      </c>
      <c r="M8" s="592">
        <f>IF($N8&gt;0,VLOOKUP($A8&amp;$B8,'12.GPS좌표값'!$E$5:$G$94,3,0),0)</f>
        <v>615035</v>
      </c>
      <c r="N8" s="612">
        <v>31</v>
      </c>
      <c r="O8" s="612">
        <v>29</v>
      </c>
      <c r="P8" s="589" t="str">
        <f t="shared" si="10"/>
        <v>제거대상은 목본류+초본류 혼합</v>
      </c>
      <c r="Q8" s="589" t="str">
        <f t="shared" si="11"/>
        <v>조림 2년 차</v>
      </c>
      <c r="R8" s="589" t="str">
        <f t="shared" si="12"/>
        <v>중(15º~30º)</v>
      </c>
      <c r="S8" s="589" t="str">
        <f t="shared" si="13"/>
        <v>개소당 평균면적이 3ha 이상</v>
      </c>
      <c r="T8" s="591"/>
      <c r="U8" s="577" t="s">
        <v>519</v>
      </c>
    </row>
    <row r="9" spans="1:27" ht="14.25">
      <c r="A9" s="617" t="str">
        <f t="shared" si="0"/>
        <v>1-0-1-0</v>
      </c>
      <c r="B9" s="593" t="str">
        <f>IF($N9&gt;0,"7",0)</f>
        <v>7</v>
      </c>
      <c r="C9" s="589" t="str">
        <f t="shared" si="1"/>
        <v>양구군 양구읍 죽곡리 산102번지외 11필지</v>
      </c>
      <c r="D9" s="589">
        <f t="shared" si="2"/>
        <v>2026</v>
      </c>
      <c r="E9" s="589" t="str">
        <f t="shared" si="3"/>
        <v>05.26-06.04</v>
      </c>
      <c r="F9" s="589">
        <f t="shared" si="4"/>
        <v>0.02</v>
      </c>
      <c r="G9" s="589" t="str">
        <f t="shared" si="5"/>
        <v>모두베기</v>
      </c>
      <c r="H9" s="589">
        <f t="shared" si="6"/>
        <v>15.8</v>
      </c>
      <c r="I9" s="589" t="str">
        <f t="shared" si="7"/>
        <v>2025년</v>
      </c>
      <c r="J9" s="589" t="str">
        <f t="shared" si="8"/>
        <v>자작나무</v>
      </c>
      <c r="K9" s="589" t="str">
        <f t="shared" si="9"/>
        <v>중묘</v>
      </c>
      <c r="L9" s="592">
        <f>IF($N9&gt;0,VLOOKUP($A9&amp;$B9,'12.GPS좌표값'!$E$5:$G$94,2,0),0)</f>
        <v>291276</v>
      </c>
      <c r="M9" s="592">
        <f>IF($N9&gt;0,VLOOKUP($A9&amp;$B9,'12.GPS좌표값'!$E$5:$G$94,3,0),0)</f>
        <v>615044</v>
      </c>
      <c r="N9" s="612">
        <v>25</v>
      </c>
      <c r="O9" s="612">
        <v>35</v>
      </c>
      <c r="P9" s="589" t="str">
        <f t="shared" si="10"/>
        <v>제거대상은 목본류+초본류 혼합</v>
      </c>
      <c r="Q9" s="589" t="str">
        <f t="shared" si="11"/>
        <v>조림 2년 차</v>
      </c>
      <c r="R9" s="589" t="str">
        <f t="shared" si="12"/>
        <v>중(15º~30º)</v>
      </c>
      <c r="S9" s="589" t="str">
        <f t="shared" si="13"/>
        <v>개소당 평균면적이 3ha 이상</v>
      </c>
      <c r="T9" s="591"/>
      <c r="U9" s="577" t="s">
        <v>517</v>
      </c>
    </row>
    <row r="10" spans="1:27" ht="14.25">
      <c r="A10" s="617" t="str">
        <f t="shared" si="0"/>
        <v>1-0-1-0</v>
      </c>
      <c r="B10" s="593" t="str">
        <f>IF($N10&gt;0,"8",0)</f>
        <v>8</v>
      </c>
      <c r="C10" s="589" t="str">
        <f t="shared" si="1"/>
        <v>양구군 양구읍 죽곡리 산102번지외 11필지</v>
      </c>
      <c r="D10" s="589">
        <f t="shared" si="2"/>
        <v>2026</v>
      </c>
      <c r="E10" s="589" t="str">
        <f t="shared" si="3"/>
        <v>05.26-06.04</v>
      </c>
      <c r="F10" s="589">
        <f t="shared" si="4"/>
        <v>0.02</v>
      </c>
      <c r="G10" s="589" t="str">
        <f t="shared" si="5"/>
        <v>모두베기</v>
      </c>
      <c r="H10" s="589">
        <f t="shared" si="6"/>
        <v>15.8</v>
      </c>
      <c r="I10" s="589" t="str">
        <f t="shared" si="7"/>
        <v>2025년</v>
      </c>
      <c r="J10" s="589" t="str">
        <f t="shared" si="8"/>
        <v>자작나무</v>
      </c>
      <c r="K10" s="589" t="str">
        <f t="shared" si="9"/>
        <v>중묘</v>
      </c>
      <c r="L10" s="592">
        <f>IF($N10&gt;0,VLOOKUP($A10&amp;$B10,'12.GPS좌표값'!$E$5:$G$94,2,0),0)</f>
        <v>291264</v>
      </c>
      <c r="M10" s="592">
        <f>IF($N10&gt;0,VLOOKUP($A10&amp;$B10,'12.GPS좌표값'!$E$5:$G$94,3,0),0)</f>
        <v>614906</v>
      </c>
      <c r="N10" s="612">
        <v>31</v>
      </c>
      <c r="O10" s="612">
        <v>29</v>
      </c>
      <c r="P10" s="589" t="str">
        <f t="shared" si="10"/>
        <v>제거대상은 목본류+초본류 혼합</v>
      </c>
      <c r="Q10" s="589" t="str">
        <f t="shared" si="11"/>
        <v>조림 2년 차</v>
      </c>
      <c r="R10" s="589" t="str">
        <f t="shared" si="12"/>
        <v>중(15º~30º)</v>
      </c>
      <c r="S10" s="589" t="str">
        <f t="shared" si="13"/>
        <v>개소당 평균면적이 3ha 이상</v>
      </c>
      <c r="T10" s="591"/>
      <c r="U10" s="165" t="s">
        <v>1072</v>
      </c>
    </row>
    <row r="11" spans="1:27" ht="14.25">
      <c r="A11" s="617" t="str">
        <f t="shared" si="0"/>
        <v>1-0-1-0</v>
      </c>
      <c r="B11" s="593" t="str">
        <f>IF($N11&gt;0,"9",0)</f>
        <v>9</v>
      </c>
      <c r="C11" s="589" t="str">
        <f t="shared" si="1"/>
        <v>양구군 양구읍 죽곡리 산102번지외 11필지</v>
      </c>
      <c r="D11" s="589">
        <f t="shared" si="2"/>
        <v>2026</v>
      </c>
      <c r="E11" s="589" t="str">
        <f t="shared" si="3"/>
        <v>05.26-06.04</v>
      </c>
      <c r="F11" s="589">
        <f t="shared" si="4"/>
        <v>0.02</v>
      </c>
      <c r="G11" s="589" t="str">
        <f t="shared" si="5"/>
        <v>모두베기</v>
      </c>
      <c r="H11" s="589">
        <f t="shared" si="6"/>
        <v>15.8</v>
      </c>
      <c r="I11" s="589" t="str">
        <f t="shared" si="7"/>
        <v>2025년</v>
      </c>
      <c r="J11" s="589" t="str">
        <f t="shared" si="8"/>
        <v>자작나무</v>
      </c>
      <c r="K11" s="589" t="str">
        <f t="shared" si="9"/>
        <v>중묘</v>
      </c>
      <c r="L11" s="592">
        <f>IF($N11&gt;0,VLOOKUP($A11&amp;$B11,'12.GPS좌표값'!$E$5:$G$94,2,0),0)</f>
        <v>291396</v>
      </c>
      <c r="M11" s="592">
        <f>IF($N11&gt;0,VLOOKUP($A11&amp;$B11,'12.GPS좌표값'!$E$5:$G$94,3,0),0)</f>
        <v>614890</v>
      </c>
      <c r="N11" s="612">
        <v>23</v>
      </c>
      <c r="O11" s="612">
        <v>37</v>
      </c>
      <c r="P11" s="589" t="str">
        <f t="shared" si="10"/>
        <v>제거대상은 목본류+초본류 혼합</v>
      </c>
      <c r="Q11" s="589" t="str">
        <f t="shared" si="11"/>
        <v>조림 2년 차</v>
      </c>
      <c r="R11" s="589" t="str">
        <f t="shared" si="12"/>
        <v>중(15º~30º)</v>
      </c>
      <c r="S11" s="589" t="str">
        <f t="shared" si="13"/>
        <v>개소당 평균면적이 3ha 이상</v>
      </c>
      <c r="T11" s="591"/>
      <c r="U11" s="165" t="s">
        <v>1074</v>
      </c>
    </row>
    <row r="12" spans="1:27" ht="14.25">
      <c r="A12" s="617">
        <f t="shared" si="0"/>
        <v>0</v>
      </c>
      <c r="B12" s="593">
        <f>IF($N12&gt;0,"10",0)</f>
        <v>0</v>
      </c>
      <c r="C12" s="589">
        <f t="shared" si="1"/>
        <v>0</v>
      </c>
      <c r="D12" s="589">
        <f t="shared" si="2"/>
        <v>0</v>
      </c>
      <c r="E12" s="589">
        <f t="shared" si="3"/>
        <v>0</v>
      </c>
      <c r="F12" s="589">
        <f t="shared" si="4"/>
        <v>0</v>
      </c>
      <c r="G12" s="589">
        <f t="shared" si="5"/>
        <v>0</v>
      </c>
      <c r="H12" s="589">
        <f t="shared" si="6"/>
        <v>0</v>
      </c>
      <c r="I12" s="589">
        <f t="shared" si="7"/>
        <v>0</v>
      </c>
      <c r="J12" s="589">
        <f t="shared" si="8"/>
        <v>0</v>
      </c>
      <c r="K12" s="589">
        <f t="shared" si="9"/>
        <v>0</v>
      </c>
      <c r="L12" s="592">
        <f>IF($N12&gt;0,VLOOKUP($A12&amp;$B12,'12.GPS좌표값'!$E$5:$G$94,2,0),0)</f>
        <v>0</v>
      </c>
      <c r="M12" s="592">
        <f>IF($N12&gt;0,VLOOKUP($A12&amp;$B12,'12.GPS좌표값'!$E$5:$G$94,3,0),0)</f>
        <v>0</v>
      </c>
      <c r="N12" s="612"/>
      <c r="O12" s="612"/>
      <c r="P12" s="589">
        <f t="shared" si="10"/>
        <v>0</v>
      </c>
      <c r="Q12" s="589">
        <f t="shared" si="11"/>
        <v>0</v>
      </c>
      <c r="R12" s="589">
        <f t="shared" si="12"/>
        <v>0</v>
      </c>
      <c r="S12" s="589">
        <f t="shared" si="13"/>
        <v>0</v>
      </c>
      <c r="T12" s="591"/>
      <c r="U12" s="165" t="s">
        <v>1073</v>
      </c>
    </row>
    <row r="13" spans="1:27" ht="14.25">
      <c r="A13" s="617">
        <f t="shared" si="0"/>
        <v>0</v>
      </c>
      <c r="B13" s="593">
        <f>IF($N13&gt;0,"11",0)</f>
        <v>0</v>
      </c>
      <c r="C13" s="589">
        <f t="shared" si="1"/>
        <v>0</v>
      </c>
      <c r="D13" s="589">
        <f t="shared" si="2"/>
        <v>0</v>
      </c>
      <c r="E13" s="589">
        <f t="shared" si="3"/>
        <v>0</v>
      </c>
      <c r="F13" s="589">
        <f t="shared" si="4"/>
        <v>0</v>
      </c>
      <c r="G13" s="589">
        <f t="shared" si="5"/>
        <v>0</v>
      </c>
      <c r="H13" s="589">
        <f t="shared" si="6"/>
        <v>0</v>
      </c>
      <c r="I13" s="589">
        <f t="shared" si="7"/>
        <v>0</v>
      </c>
      <c r="J13" s="589">
        <f t="shared" si="8"/>
        <v>0</v>
      </c>
      <c r="K13" s="589">
        <f t="shared" si="9"/>
        <v>0</v>
      </c>
      <c r="L13" s="592">
        <f>IF($N13&gt;0,VLOOKUP($A13&amp;$B13,'12.GPS좌표값'!$E$5:$G$94,2,0),0)</f>
        <v>0</v>
      </c>
      <c r="M13" s="592">
        <f>IF($N13&gt;0,VLOOKUP($A13&amp;$B13,'12.GPS좌표값'!$E$5:$G$94,3,0),0)</f>
        <v>0</v>
      </c>
      <c r="N13" s="612"/>
      <c r="O13" s="612"/>
      <c r="P13" s="589">
        <f t="shared" si="10"/>
        <v>0</v>
      </c>
      <c r="Q13" s="589">
        <f t="shared" si="11"/>
        <v>0</v>
      </c>
      <c r="R13" s="589">
        <f t="shared" si="12"/>
        <v>0</v>
      </c>
      <c r="S13" s="589">
        <f t="shared" si="13"/>
        <v>0</v>
      </c>
      <c r="T13" s="591"/>
      <c r="U13" s="165" t="s">
        <v>434</v>
      </c>
    </row>
    <row r="14" spans="1:27" ht="14.25">
      <c r="A14" s="617">
        <f t="shared" si="0"/>
        <v>0</v>
      </c>
      <c r="B14" s="593">
        <f>IF($N14&gt;0,"12",0)</f>
        <v>0</v>
      </c>
      <c r="C14" s="589">
        <f t="shared" si="1"/>
        <v>0</v>
      </c>
      <c r="D14" s="589">
        <f t="shared" si="2"/>
        <v>0</v>
      </c>
      <c r="E14" s="589">
        <f t="shared" si="3"/>
        <v>0</v>
      </c>
      <c r="F14" s="589">
        <f t="shared" si="4"/>
        <v>0</v>
      </c>
      <c r="G14" s="589">
        <f t="shared" si="5"/>
        <v>0</v>
      </c>
      <c r="H14" s="589">
        <f t="shared" si="6"/>
        <v>0</v>
      </c>
      <c r="I14" s="589">
        <f t="shared" si="7"/>
        <v>0</v>
      </c>
      <c r="J14" s="589">
        <f t="shared" si="8"/>
        <v>0</v>
      </c>
      <c r="K14" s="589">
        <f t="shared" si="9"/>
        <v>0</v>
      </c>
      <c r="L14" s="592">
        <f>IF($N14&gt;0,VLOOKUP($A14&amp;$B14,'12.GPS좌표값'!$E$5:$G$94,2,0),0)</f>
        <v>0</v>
      </c>
      <c r="M14" s="592">
        <f>IF($N14&gt;0,VLOOKUP($A14&amp;$B14,'12.GPS좌표값'!$E$5:$G$94,3,0),0)</f>
        <v>0</v>
      </c>
      <c r="N14" s="612"/>
      <c r="O14" s="612"/>
      <c r="P14" s="589">
        <f t="shared" si="10"/>
        <v>0</v>
      </c>
      <c r="Q14" s="589">
        <f t="shared" si="11"/>
        <v>0</v>
      </c>
      <c r="R14" s="589">
        <f t="shared" si="12"/>
        <v>0</v>
      </c>
      <c r="S14" s="589">
        <f t="shared" si="13"/>
        <v>0</v>
      </c>
      <c r="T14" s="591"/>
      <c r="U14" s="165" t="s">
        <v>432</v>
      </c>
    </row>
    <row r="15" spans="1:27" ht="14.25">
      <c r="A15" s="617">
        <f t="shared" si="0"/>
        <v>0</v>
      </c>
      <c r="B15" s="593">
        <f>IF($N15&gt;0,"13",0)</f>
        <v>0</v>
      </c>
      <c r="C15" s="589">
        <f t="shared" si="1"/>
        <v>0</v>
      </c>
      <c r="D15" s="589">
        <f t="shared" si="2"/>
        <v>0</v>
      </c>
      <c r="E15" s="589">
        <f t="shared" si="3"/>
        <v>0</v>
      </c>
      <c r="F15" s="589">
        <f t="shared" si="4"/>
        <v>0</v>
      </c>
      <c r="G15" s="589">
        <f t="shared" si="5"/>
        <v>0</v>
      </c>
      <c r="H15" s="589">
        <f t="shared" si="6"/>
        <v>0</v>
      </c>
      <c r="I15" s="589">
        <f t="shared" si="7"/>
        <v>0</v>
      </c>
      <c r="J15" s="589">
        <f t="shared" si="8"/>
        <v>0</v>
      </c>
      <c r="K15" s="589">
        <f t="shared" si="9"/>
        <v>0</v>
      </c>
      <c r="L15" s="592">
        <f>IF($N15&gt;0,VLOOKUP($A15&amp;$B15,'12.GPS좌표값'!$E$5:$G$94,2,0),0)</f>
        <v>0</v>
      </c>
      <c r="M15" s="592">
        <f>IF($N15&gt;0,VLOOKUP($A15&amp;$B15,'12.GPS좌표값'!$E$5:$G$94,3,0),0)</f>
        <v>0</v>
      </c>
      <c r="N15" s="612"/>
      <c r="O15" s="612"/>
      <c r="P15" s="589">
        <f t="shared" si="10"/>
        <v>0</v>
      </c>
      <c r="Q15" s="589">
        <f t="shared" si="11"/>
        <v>0</v>
      </c>
      <c r="R15" s="589">
        <f t="shared" si="12"/>
        <v>0</v>
      </c>
      <c r="S15" s="589">
        <f t="shared" si="13"/>
        <v>0</v>
      </c>
      <c r="T15" s="591"/>
      <c r="U15" s="165" t="s">
        <v>430</v>
      </c>
    </row>
    <row r="16" spans="1:27" ht="14.25">
      <c r="A16" s="617">
        <f t="shared" si="0"/>
        <v>0</v>
      </c>
      <c r="B16" s="593">
        <f>IF($N16&gt;0,"14",0)</f>
        <v>0</v>
      </c>
      <c r="C16" s="589">
        <f t="shared" si="1"/>
        <v>0</v>
      </c>
      <c r="D16" s="589">
        <f t="shared" si="2"/>
        <v>0</v>
      </c>
      <c r="E16" s="589">
        <f t="shared" si="3"/>
        <v>0</v>
      </c>
      <c r="F16" s="589">
        <f t="shared" si="4"/>
        <v>0</v>
      </c>
      <c r="G16" s="589">
        <f t="shared" si="5"/>
        <v>0</v>
      </c>
      <c r="H16" s="589">
        <f t="shared" si="6"/>
        <v>0</v>
      </c>
      <c r="I16" s="589">
        <f t="shared" si="7"/>
        <v>0</v>
      </c>
      <c r="J16" s="589">
        <f t="shared" si="8"/>
        <v>0</v>
      </c>
      <c r="K16" s="589">
        <f t="shared" si="9"/>
        <v>0</v>
      </c>
      <c r="L16" s="592">
        <f>IF($N16&gt;0,VLOOKUP($A16&amp;$B16,'12.GPS좌표값'!$E$5:$G$94,2,0),0)</f>
        <v>0</v>
      </c>
      <c r="M16" s="592">
        <f>IF($N16&gt;0,VLOOKUP($A16&amp;$B16,'12.GPS좌표값'!$E$5:$G$94,3,0),0)</f>
        <v>0</v>
      </c>
      <c r="N16" s="612"/>
      <c r="O16" s="612"/>
      <c r="P16" s="589">
        <f t="shared" si="10"/>
        <v>0</v>
      </c>
      <c r="Q16" s="589">
        <f t="shared" si="11"/>
        <v>0</v>
      </c>
      <c r="R16" s="589">
        <f t="shared" si="12"/>
        <v>0</v>
      </c>
      <c r="S16" s="589">
        <f t="shared" si="13"/>
        <v>0</v>
      </c>
      <c r="T16" s="591"/>
    </row>
    <row r="17" spans="1:27" ht="14.25">
      <c r="A17" s="617">
        <f t="shared" si="0"/>
        <v>0</v>
      </c>
      <c r="B17" s="593">
        <f>IF($N17&gt;0,"15",0)</f>
        <v>0</v>
      </c>
      <c r="C17" s="589">
        <f t="shared" si="1"/>
        <v>0</v>
      </c>
      <c r="D17" s="589">
        <f t="shared" si="2"/>
        <v>0</v>
      </c>
      <c r="E17" s="589">
        <f t="shared" si="3"/>
        <v>0</v>
      </c>
      <c r="F17" s="589">
        <f t="shared" si="4"/>
        <v>0</v>
      </c>
      <c r="G17" s="589">
        <f t="shared" si="5"/>
        <v>0</v>
      </c>
      <c r="H17" s="589">
        <f t="shared" si="6"/>
        <v>0</v>
      </c>
      <c r="I17" s="589">
        <f t="shared" si="7"/>
        <v>0</v>
      </c>
      <c r="J17" s="589">
        <f t="shared" si="8"/>
        <v>0</v>
      </c>
      <c r="K17" s="589">
        <f t="shared" si="9"/>
        <v>0</v>
      </c>
      <c r="L17" s="592">
        <f>IF($N17&gt;0,VLOOKUP($A17&amp;$B17,'12.GPS좌표값'!$E$5:$G$94,2,0),0)</f>
        <v>0</v>
      </c>
      <c r="M17" s="592">
        <f>IF($N17&gt;0,VLOOKUP($A17&amp;$B17,'12.GPS좌표값'!$E$5:$G$94,3,0),0)</f>
        <v>0</v>
      </c>
      <c r="N17" s="612"/>
      <c r="O17" s="612"/>
      <c r="P17" s="589">
        <f t="shared" si="10"/>
        <v>0</v>
      </c>
      <c r="Q17" s="589">
        <f t="shared" si="11"/>
        <v>0</v>
      </c>
      <c r="R17" s="589">
        <f t="shared" si="12"/>
        <v>0</v>
      </c>
      <c r="S17" s="589">
        <f t="shared" si="13"/>
        <v>0</v>
      </c>
      <c r="T17" s="591"/>
    </row>
    <row r="18" spans="1:27" ht="14.25">
      <c r="A18" s="617">
        <f t="shared" si="0"/>
        <v>0</v>
      </c>
      <c r="B18" s="593">
        <f>IF($N18&gt;0,"16",0)</f>
        <v>0</v>
      </c>
      <c r="C18" s="589">
        <f t="shared" si="1"/>
        <v>0</v>
      </c>
      <c r="D18" s="589">
        <f t="shared" si="2"/>
        <v>0</v>
      </c>
      <c r="E18" s="589">
        <f t="shared" si="3"/>
        <v>0</v>
      </c>
      <c r="F18" s="589">
        <f t="shared" si="4"/>
        <v>0</v>
      </c>
      <c r="G18" s="589">
        <f t="shared" si="5"/>
        <v>0</v>
      </c>
      <c r="H18" s="589">
        <f t="shared" si="6"/>
        <v>0</v>
      </c>
      <c r="I18" s="589">
        <f t="shared" si="7"/>
        <v>0</v>
      </c>
      <c r="J18" s="589">
        <f t="shared" si="8"/>
        <v>0</v>
      </c>
      <c r="K18" s="589">
        <f t="shared" si="9"/>
        <v>0</v>
      </c>
      <c r="L18" s="592">
        <f>IF($N18&gt;0,VLOOKUP($A18&amp;$B18,'12.GPS좌표값'!$E$5:$G$94,2,0),0)</f>
        <v>0</v>
      </c>
      <c r="M18" s="592">
        <f>IF($N18&gt;0,VLOOKUP($A18&amp;$B18,'12.GPS좌표값'!$E$5:$G$94,3,0),0)</f>
        <v>0</v>
      </c>
      <c r="N18" s="612"/>
      <c r="O18" s="612"/>
      <c r="P18" s="589">
        <f t="shared" si="10"/>
        <v>0</v>
      </c>
      <c r="Q18" s="589">
        <f t="shared" si="11"/>
        <v>0</v>
      </c>
      <c r="R18" s="589">
        <f t="shared" si="12"/>
        <v>0</v>
      </c>
      <c r="S18" s="589">
        <f t="shared" si="13"/>
        <v>0</v>
      </c>
      <c r="T18" s="591"/>
    </row>
    <row r="19" spans="1:27" ht="14.25">
      <c r="A19" s="617">
        <f t="shared" si="0"/>
        <v>0</v>
      </c>
      <c r="B19" s="593">
        <f>IF($N19&gt;0,"17",0)</f>
        <v>0</v>
      </c>
      <c r="C19" s="589">
        <f t="shared" si="1"/>
        <v>0</v>
      </c>
      <c r="D19" s="589">
        <f t="shared" si="2"/>
        <v>0</v>
      </c>
      <c r="E19" s="589">
        <f t="shared" si="3"/>
        <v>0</v>
      </c>
      <c r="F19" s="589">
        <f t="shared" si="4"/>
        <v>0</v>
      </c>
      <c r="G19" s="589">
        <f t="shared" si="5"/>
        <v>0</v>
      </c>
      <c r="H19" s="589">
        <f t="shared" si="6"/>
        <v>0</v>
      </c>
      <c r="I19" s="589">
        <f t="shared" si="7"/>
        <v>0</v>
      </c>
      <c r="J19" s="589">
        <f t="shared" si="8"/>
        <v>0</v>
      </c>
      <c r="K19" s="589">
        <f t="shared" si="9"/>
        <v>0</v>
      </c>
      <c r="L19" s="592">
        <f>IF($N19&gt;0,VLOOKUP($A19&amp;$B19,'12.GPS좌표값'!$E$5:$G$94,2,0),0)</f>
        <v>0</v>
      </c>
      <c r="M19" s="592">
        <f>IF($N19&gt;0,VLOOKUP($A19&amp;$B19,'12.GPS좌표값'!$E$5:$G$94,3,0),0)</f>
        <v>0</v>
      </c>
      <c r="N19" s="612"/>
      <c r="O19" s="612"/>
      <c r="P19" s="589">
        <f t="shared" si="10"/>
        <v>0</v>
      </c>
      <c r="Q19" s="589">
        <f t="shared" si="11"/>
        <v>0</v>
      </c>
      <c r="R19" s="589">
        <f t="shared" si="12"/>
        <v>0</v>
      </c>
      <c r="S19" s="589">
        <f t="shared" si="13"/>
        <v>0</v>
      </c>
      <c r="T19" s="591"/>
    </row>
    <row r="20" spans="1:27" ht="14.25">
      <c r="A20" s="617">
        <f t="shared" si="0"/>
        <v>0</v>
      </c>
      <c r="B20" s="593">
        <f>IF($N20&gt;0,"18",0)</f>
        <v>0</v>
      </c>
      <c r="C20" s="589">
        <f t="shared" si="1"/>
        <v>0</v>
      </c>
      <c r="D20" s="589">
        <f t="shared" si="2"/>
        <v>0</v>
      </c>
      <c r="E20" s="589">
        <f t="shared" si="3"/>
        <v>0</v>
      </c>
      <c r="F20" s="589">
        <f t="shared" si="4"/>
        <v>0</v>
      </c>
      <c r="G20" s="589">
        <f t="shared" si="5"/>
        <v>0</v>
      </c>
      <c r="H20" s="589">
        <f t="shared" si="6"/>
        <v>0</v>
      </c>
      <c r="I20" s="589">
        <f t="shared" si="7"/>
        <v>0</v>
      </c>
      <c r="J20" s="589">
        <f t="shared" si="8"/>
        <v>0</v>
      </c>
      <c r="K20" s="589">
        <f t="shared" si="9"/>
        <v>0</v>
      </c>
      <c r="L20" s="592">
        <f>IF($N20&gt;0,VLOOKUP($A20&amp;$B20,'12.GPS좌표값'!$E$5:$G$94,2,0),0)</f>
        <v>0</v>
      </c>
      <c r="M20" s="592">
        <f>IF($N20&gt;0,VLOOKUP($A20&amp;$B20,'12.GPS좌표값'!$E$5:$G$94,3,0),0)</f>
        <v>0</v>
      </c>
      <c r="N20" s="612"/>
      <c r="O20" s="612"/>
      <c r="P20" s="589">
        <f t="shared" si="10"/>
        <v>0</v>
      </c>
      <c r="Q20" s="589">
        <f t="shared" si="11"/>
        <v>0</v>
      </c>
      <c r="R20" s="589">
        <f t="shared" si="12"/>
        <v>0</v>
      </c>
      <c r="S20" s="589">
        <f t="shared" si="13"/>
        <v>0</v>
      </c>
      <c r="T20" s="591"/>
    </row>
    <row r="21" spans="1:27" ht="14.25">
      <c r="A21" s="617">
        <f t="shared" si="0"/>
        <v>0</v>
      </c>
      <c r="B21" s="593">
        <f>IF($N21&gt;0,"19",0)</f>
        <v>0</v>
      </c>
      <c r="C21" s="589">
        <f t="shared" si="1"/>
        <v>0</v>
      </c>
      <c r="D21" s="589">
        <f t="shared" si="2"/>
        <v>0</v>
      </c>
      <c r="E21" s="589">
        <f t="shared" si="3"/>
        <v>0</v>
      </c>
      <c r="F21" s="589">
        <f t="shared" si="4"/>
        <v>0</v>
      </c>
      <c r="G21" s="589">
        <f t="shared" si="5"/>
        <v>0</v>
      </c>
      <c r="H21" s="589">
        <f t="shared" si="6"/>
        <v>0</v>
      </c>
      <c r="I21" s="589">
        <f t="shared" si="7"/>
        <v>0</v>
      </c>
      <c r="J21" s="589">
        <f t="shared" si="8"/>
        <v>0</v>
      </c>
      <c r="K21" s="589">
        <f t="shared" si="9"/>
        <v>0</v>
      </c>
      <c r="L21" s="592">
        <f>IF($N21&gt;0,VLOOKUP($A21&amp;$B21,'12.GPS좌표값'!$E$5:$G$94,2,0),0)</f>
        <v>0</v>
      </c>
      <c r="M21" s="592">
        <f>IF($N21&gt;0,VLOOKUP($A21&amp;$B21,'12.GPS좌표값'!$E$5:$G$94,3,0),0)</f>
        <v>0</v>
      </c>
      <c r="N21" s="612"/>
      <c r="O21" s="612"/>
      <c r="P21" s="589">
        <f t="shared" si="10"/>
        <v>0</v>
      </c>
      <c r="Q21" s="589">
        <f t="shared" si="11"/>
        <v>0</v>
      </c>
      <c r="R21" s="589">
        <f t="shared" si="12"/>
        <v>0</v>
      </c>
      <c r="S21" s="589">
        <f t="shared" si="13"/>
        <v>0</v>
      </c>
      <c r="T21" s="591"/>
    </row>
    <row r="22" spans="1:27" ht="14.25">
      <c r="A22" s="617">
        <f t="shared" si="0"/>
        <v>0</v>
      </c>
      <c r="B22" s="593">
        <f>IF($N22&gt;0,"20",0)</f>
        <v>0</v>
      </c>
      <c r="C22" s="589">
        <f t="shared" si="1"/>
        <v>0</v>
      </c>
      <c r="D22" s="589">
        <f t="shared" si="2"/>
        <v>0</v>
      </c>
      <c r="E22" s="589">
        <f t="shared" si="3"/>
        <v>0</v>
      </c>
      <c r="F22" s="589">
        <f t="shared" si="4"/>
        <v>0</v>
      </c>
      <c r="G22" s="589">
        <f t="shared" si="5"/>
        <v>0</v>
      </c>
      <c r="H22" s="589">
        <f t="shared" si="6"/>
        <v>0</v>
      </c>
      <c r="I22" s="589">
        <f t="shared" si="7"/>
        <v>0</v>
      </c>
      <c r="J22" s="589">
        <f t="shared" si="8"/>
        <v>0</v>
      </c>
      <c r="K22" s="589">
        <f t="shared" si="9"/>
        <v>0</v>
      </c>
      <c r="L22" s="592">
        <f>IF($N22&gt;0,VLOOKUP($A22&amp;$B22,'12.GPS좌표값'!$E$5:$G$94,2,0),0)</f>
        <v>0</v>
      </c>
      <c r="M22" s="592">
        <f>IF($N22&gt;0,VLOOKUP($A22&amp;$B22,'12.GPS좌표값'!$E$5:$G$94,3,0),0)</f>
        <v>0</v>
      </c>
      <c r="N22" s="612"/>
      <c r="O22" s="612"/>
      <c r="P22" s="589">
        <f t="shared" si="10"/>
        <v>0</v>
      </c>
      <c r="Q22" s="589">
        <f t="shared" si="11"/>
        <v>0</v>
      </c>
      <c r="R22" s="589">
        <f t="shared" si="12"/>
        <v>0</v>
      </c>
      <c r="S22" s="589">
        <f t="shared" si="13"/>
        <v>0</v>
      </c>
      <c r="T22" s="591"/>
    </row>
    <row r="23" spans="1:27" ht="14.25">
      <c r="A23" s="619" t="s">
        <v>357</v>
      </c>
      <c r="B23" s="590">
        <v>1</v>
      </c>
      <c r="C23" s="589" t="str">
        <f>VLOOKUP(A23,'5-1.소반별'!$Q$1:$U$9,2,0)</f>
        <v>양구군 국토정중앙면 야촌리 산1번지외 3필지</v>
      </c>
      <c r="D23" s="615">
        <v>2026</v>
      </c>
      <c r="E23" s="615" t="s">
        <v>1107</v>
      </c>
      <c r="F23" s="589">
        <v>0.02</v>
      </c>
      <c r="G23" s="591" t="s">
        <v>211</v>
      </c>
      <c r="H23" s="589">
        <f>VLOOKUP($A23,'5-1.소반별'!$Q$1:$U$9,5,0)</f>
        <v>3.85</v>
      </c>
      <c r="I23" s="591" t="str">
        <f>VLOOKUP($A23,'5-1.소반별'!$Q$1:$X$9,8,0)</f>
        <v>2025년</v>
      </c>
      <c r="J23" s="591" t="str">
        <f>VLOOKUP($A23,'5-1.소반별'!$Q$1:$X$9,6,0)</f>
        <v>자작나무</v>
      </c>
      <c r="K23" s="614" t="s">
        <v>607</v>
      </c>
      <c r="L23" s="592">
        <f>VLOOKUP($A23&amp;$B23,'12.GPS좌표값'!$E$5:$G$94,2,0)</f>
        <v>290491</v>
      </c>
      <c r="M23" s="592">
        <f>VLOOKUP($A23&amp;$B23,'12.GPS좌표값'!$E$5:$G$94,3,0)</f>
        <v>613886</v>
      </c>
      <c r="N23" s="612">
        <v>47</v>
      </c>
      <c r="O23" s="612">
        <v>13</v>
      </c>
      <c r="P23" s="614" t="s">
        <v>580</v>
      </c>
      <c r="Q23" s="591" t="s">
        <v>610</v>
      </c>
      <c r="R23" s="614" t="s">
        <v>579</v>
      </c>
      <c r="S23" s="623" t="s">
        <v>1096</v>
      </c>
      <c r="T23" s="590">
        <f>VLOOKUP($A23,'5-1.소반별'!$Q$1:$X$9,7,0)</f>
        <v>3000</v>
      </c>
      <c r="U23" s="577" t="s">
        <v>548</v>
      </c>
      <c r="AA23">
        <f>T23/50</f>
        <v>60</v>
      </c>
    </row>
    <row r="24" spans="1:27" ht="14.25">
      <c r="A24" s="617" t="str">
        <f t="shared" ref="A24:A42" si="14">IF($N24&gt;0,"1-0-2-0",0)</f>
        <v>1-0-2-0</v>
      </c>
      <c r="B24" s="593" t="str">
        <f>IF($N24&gt;0,"2",0)</f>
        <v>2</v>
      </c>
      <c r="C24" s="589" t="str">
        <f t="shared" ref="C24:C42" si="15">IF($N24&gt;0,C23,0)</f>
        <v>양구군 국토정중앙면 야촌리 산1번지외 3필지</v>
      </c>
      <c r="D24" s="589">
        <f t="shared" ref="D24:D42" si="16">IF($N24&gt;0,D23,0)</f>
        <v>2026</v>
      </c>
      <c r="E24" s="589" t="str">
        <f t="shared" ref="E24:E42" si="17">IF($N24&gt;0,E23,0)</f>
        <v>05.26-06.04</v>
      </c>
      <c r="F24" s="589">
        <f t="shared" ref="F24:F42" si="18">IF($N24&gt;0,F23,0)</f>
        <v>0.02</v>
      </c>
      <c r="G24" s="589" t="str">
        <f t="shared" ref="G24:G42" si="19">IF($N24&gt;0,G23,0)</f>
        <v>모두베기</v>
      </c>
      <c r="H24" s="589">
        <f t="shared" ref="H24:H42" si="20">IF($N24&gt;0,H23,0)</f>
        <v>3.85</v>
      </c>
      <c r="I24" s="589" t="str">
        <f t="shared" ref="I24:I42" si="21">IF($N24&gt;0,I23,0)</f>
        <v>2025년</v>
      </c>
      <c r="J24" s="589" t="str">
        <f t="shared" ref="J24:J42" si="22">IF($N24&gt;0,J23,0)</f>
        <v>자작나무</v>
      </c>
      <c r="K24" s="589" t="str">
        <f t="shared" ref="K24:K42" si="23">IF($N24&gt;0,K23,0)</f>
        <v>중묘</v>
      </c>
      <c r="L24" s="592">
        <f>IF($N24&gt;0,VLOOKUP($A24&amp;$B24,'12.GPS좌표값'!$E$5:$G$94,2,0),0)</f>
        <v>290399</v>
      </c>
      <c r="M24" s="592">
        <f>IF($N24&gt;0,VLOOKUP($A24&amp;$B24,'12.GPS좌표값'!$E$5:$G$94,3,0),0)</f>
        <v>613779</v>
      </c>
      <c r="N24" s="612">
        <v>23</v>
      </c>
      <c r="O24" s="612">
        <v>37</v>
      </c>
      <c r="P24" s="589" t="str">
        <f>IF($N24&gt;0,P23,0)</f>
        <v>제거대상은 목본류+초본류 혼합</v>
      </c>
      <c r="Q24" s="589" t="str">
        <f>IF($N24&gt;0,Q23,0)</f>
        <v>조림 2년 차</v>
      </c>
      <c r="R24" s="589" t="str">
        <f>IF($N24&gt;0,R23,0)</f>
        <v>중(15º~30º)</v>
      </c>
      <c r="S24" s="589" t="str">
        <f>IF($N24&gt;0,S23,0)</f>
        <v>개소당 평균면적이 3ha 이상</v>
      </c>
      <c r="T24" s="593"/>
      <c r="U24" s="577" t="s">
        <v>524</v>
      </c>
    </row>
    <row r="25" spans="1:27" ht="14.25">
      <c r="A25" s="617" t="str">
        <f t="shared" si="14"/>
        <v>1-0-2-0</v>
      </c>
      <c r="B25" s="593" t="str">
        <f>IF($N25&gt;0,"3",0)</f>
        <v>3</v>
      </c>
      <c r="C25" s="589" t="str">
        <f t="shared" si="15"/>
        <v>양구군 국토정중앙면 야촌리 산1번지외 3필지</v>
      </c>
      <c r="D25" s="589">
        <f t="shared" si="16"/>
        <v>2026</v>
      </c>
      <c r="E25" s="589" t="str">
        <f t="shared" si="17"/>
        <v>05.26-06.04</v>
      </c>
      <c r="F25" s="589">
        <f t="shared" si="18"/>
        <v>0.02</v>
      </c>
      <c r="G25" s="589" t="str">
        <f t="shared" si="19"/>
        <v>모두베기</v>
      </c>
      <c r="H25" s="589">
        <f t="shared" si="20"/>
        <v>3.85</v>
      </c>
      <c r="I25" s="589" t="str">
        <f t="shared" si="21"/>
        <v>2025년</v>
      </c>
      <c r="J25" s="589" t="str">
        <f t="shared" si="22"/>
        <v>자작나무</v>
      </c>
      <c r="K25" s="589" t="str">
        <f t="shared" si="23"/>
        <v>중묘</v>
      </c>
      <c r="L25" s="592">
        <f>IF($N25&gt;0,VLOOKUP($A25&amp;$B25,'12.GPS좌표값'!$E$5:$G$94,2,0),0)</f>
        <v>290442</v>
      </c>
      <c r="M25" s="592">
        <f>IF($N25&gt;0,VLOOKUP($A25&amp;$B25,'12.GPS좌표값'!$E$5:$G$94,3,0),0)</f>
        <v>613843</v>
      </c>
      <c r="N25" s="612">
        <v>17</v>
      </c>
      <c r="O25" s="612">
        <v>43</v>
      </c>
      <c r="P25" s="589" t="str">
        <f t="shared" ref="P25:P42" si="24">IF($N25&gt;0,P24,0)</f>
        <v>제거대상은 목본류+초본류 혼합</v>
      </c>
      <c r="Q25" s="589" t="str">
        <f t="shared" ref="Q25:Q42" si="25">IF($N25&gt;0,Q24,0)</f>
        <v>조림 2년 차</v>
      </c>
      <c r="R25" s="589" t="str">
        <f t="shared" ref="R25:R42" si="26">IF($N25&gt;0,R24,0)</f>
        <v>중(15º~30º)</v>
      </c>
      <c r="S25" s="589" t="str">
        <f t="shared" ref="S25:S42" si="27">IF($N25&gt;0,S24,0)</f>
        <v>개소당 평균면적이 3ha 이상</v>
      </c>
      <c r="T25" s="591"/>
      <c r="U25" s="577" t="s">
        <v>538</v>
      </c>
    </row>
    <row r="26" spans="1:27" ht="14.25">
      <c r="A26" s="617">
        <f t="shared" si="14"/>
        <v>0</v>
      </c>
      <c r="B26" s="593">
        <f>IF($N26&gt;0,"4",0)</f>
        <v>0</v>
      </c>
      <c r="C26" s="589">
        <f t="shared" si="15"/>
        <v>0</v>
      </c>
      <c r="D26" s="589">
        <f t="shared" si="16"/>
        <v>0</v>
      </c>
      <c r="E26" s="589">
        <f t="shared" si="17"/>
        <v>0</v>
      </c>
      <c r="F26" s="589">
        <f t="shared" si="18"/>
        <v>0</v>
      </c>
      <c r="G26" s="589">
        <f t="shared" si="19"/>
        <v>0</v>
      </c>
      <c r="H26" s="589">
        <f t="shared" si="20"/>
        <v>0</v>
      </c>
      <c r="I26" s="589">
        <f t="shared" si="21"/>
        <v>0</v>
      </c>
      <c r="J26" s="589">
        <f t="shared" si="22"/>
        <v>0</v>
      </c>
      <c r="K26" s="589">
        <f t="shared" si="23"/>
        <v>0</v>
      </c>
      <c r="L26" s="592">
        <f>IF($N26&gt;0,VLOOKUP($A26&amp;$B26,'12.GPS좌표값'!$E$5:$G$94,2,0),0)</f>
        <v>0</v>
      </c>
      <c r="M26" s="592">
        <f>IF($N26&gt;0,VLOOKUP($A26&amp;$B26,'12.GPS좌표값'!$E$5:$G$94,3,0),0)</f>
        <v>0</v>
      </c>
      <c r="N26" s="612"/>
      <c r="O26" s="612"/>
      <c r="P26" s="589">
        <f t="shared" si="24"/>
        <v>0</v>
      </c>
      <c r="Q26" s="589">
        <f t="shared" si="25"/>
        <v>0</v>
      </c>
      <c r="R26" s="589">
        <f t="shared" si="26"/>
        <v>0</v>
      </c>
      <c r="S26" s="589">
        <f t="shared" si="27"/>
        <v>0</v>
      </c>
      <c r="T26" s="591"/>
      <c r="U26" s="577" t="s">
        <v>521</v>
      </c>
    </row>
    <row r="27" spans="1:27" ht="14.25">
      <c r="A27" s="617">
        <f t="shared" si="14"/>
        <v>0</v>
      </c>
      <c r="B27" s="593">
        <f>IF($N27&gt;0,"5",0)</f>
        <v>0</v>
      </c>
      <c r="C27" s="589">
        <f t="shared" si="15"/>
        <v>0</v>
      </c>
      <c r="D27" s="589">
        <f t="shared" si="16"/>
        <v>0</v>
      </c>
      <c r="E27" s="589">
        <f t="shared" si="17"/>
        <v>0</v>
      </c>
      <c r="F27" s="589">
        <f t="shared" si="18"/>
        <v>0</v>
      </c>
      <c r="G27" s="589">
        <f t="shared" si="19"/>
        <v>0</v>
      </c>
      <c r="H27" s="589">
        <f t="shared" si="20"/>
        <v>0</v>
      </c>
      <c r="I27" s="589">
        <f t="shared" si="21"/>
        <v>0</v>
      </c>
      <c r="J27" s="589">
        <f t="shared" si="22"/>
        <v>0</v>
      </c>
      <c r="K27" s="589">
        <f t="shared" si="23"/>
        <v>0</v>
      </c>
      <c r="L27" s="592">
        <f>IF($N27&gt;0,VLOOKUP($A27&amp;$B27,'12.GPS좌표값'!$E$5:$G$94,2,0),0)</f>
        <v>0</v>
      </c>
      <c r="M27" s="592">
        <f>IF($N27&gt;0,VLOOKUP($A27&amp;$B27,'12.GPS좌표값'!$E$5:$G$94,3,0),0)</f>
        <v>0</v>
      </c>
      <c r="N27" s="612"/>
      <c r="O27" s="612"/>
      <c r="P27" s="589">
        <f t="shared" si="24"/>
        <v>0</v>
      </c>
      <c r="Q27" s="589">
        <f t="shared" si="25"/>
        <v>0</v>
      </c>
      <c r="R27" s="589">
        <f t="shared" si="26"/>
        <v>0</v>
      </c>
      <c r="S27" s="589">
        <f t="shared" si="27"/>
        <v>0</v>
      </c>
      <c r="T27" s="591"/>
      <c r="U27" s="577" t="s">
        <v>520</v>
      </c>
    </row>
    <row r="28" spans="1:27" ht="14.25">
      <c r="A28" s="617">
        <f t="shared" si="14"/>
        <v>0</v>
      </c>
      <c r="B28" s="593">
        <f>IF($N28&gt;0,"6",0)</f>
        <v>0</v>
      </c>
      <c r="C28" s="589">
        <f t="shared" si="15"/>
        <v>0</v>
      </c>
      <c r="D28" s="589">
        <f t="shared" si="16"/>
        <v>0</v>
      </c>
      <c r="E28" s="589">
        <f t="shared" si="17"/>
        <v>0</v>
      </c>
      <c r="F28" s="589">
        <f t="shared" si="18"/>
        <v>0</v>
      </c>
      <c r="G28" s="589">
        <f t="shared" si="19"/>
        <v>0</v>
      </c>
      <c r="H28" s="589">
        <f t="shared" si="20"/>
        <v>0</v>
      </c>
      <c r="I28" s="589">
        <f t="shared" si="21"/>
        <v>0</v>
      </c>
      <c r="J28" s="589">
        <f t="shared" si="22"/>
        <v>0</v>
      </c>
      <c r="K28" s="589">
        <f t="shared" si="23"/>
        <v>0</v>
      </c>
      <c r="L28" s="592">
        <f>IF($N28&gt;0,VLOOKUP($A28&amp;$B28,'12.GPS좌표값'!$E$5:$G$94,2,0),0)</f>
        <v>0</v>
      </c>
      <c r="M28" s="592">
        <f>IF($N28&gt;0,VLOOKUP($A28&amp;$B28,'12.GPS좌표값'!$E$5:$G$94,3,0),0)</f>
        <v>0</v>
      </c>
      <c r="N28" s="612"/>
      <c r="O28" s="612"/>
      <c r="P28" s="589">
        <f t="shared" si="24"/>
        <v>0</v>
      </c>
      <c r="Q28" s="589">
        <f t="shared" si="25"/>
        <v>0</v>
      </c>
      <c r="R28" s="589">
        <f t="shared" si="26"/>
        <v>0</v>
      </c>
      <c r="S28" s="589">
        <f t="shared" si="27"/>
        <v>0</v>
      </c>
      <c r="T28" s="591"/>
      <c r="U28" s="577" t="s">
        <v>518</v>
      </c>
    </row>
    <row r="29" spans="1:27" ht="14.25">
      <c r="A29" s="617">
        <f t="shared" si="14"/>
        <v>0</v>
      </c>
      <c r="B29" s="593">
        <f>IF($N29&gt;0,"7",0)</f>
        <v>0</v>
      </c>
      <c r="C29" s="589">
        <f t="shared" si="15"/>
        <v>0</v>
      </c>
      <c r="D29" s="589">
        <f t="shared" si="16"/>
        <v>0</v>
      </c>
      <c r="E29" s="589">
        <f t="shared" si="17"/>
        <v>0</v>
      </c>
      <c r="F29" s="589">
        <f t="shared" si="18"/>
        <v>0</v>
      </c>
      <c r="G29" s="589">
        <f t="shared" si="19"/>
        <v>0</v>
      </c>
      <c r="H29" s="589">
        <f t="shared" si="20"/>
        <v>0</v>
      </c>
      <c r="I29" s="589">
        <f t="shared" si="21"/>
        <v>0</v>
      </c>
      <c r="J29" s="589">
        <f t="shared" si="22"/>
        <v>0</v>
      </c>
      <c r="K29" s="589">
        <f t="shared" si="23"/>
        <v>0</v>
      </c>
      <c r="L29" s="592">
        <f>IF($N29&gt;0,VLOOKUP($A29&amp;$B29,'12.GPS좌표값'!$E$5:$G$94,2,0),0)</f>
        <v>0</v>
      </c>
      <c r="M29" s="592">
        <f>IF($N29&gt;0,VLOOKUP($A29&amp;$B29,'12.GPS좌표값'!$E$5:$G$94,3,0),0)</f>
        <v>0</v>
      </c>
      <c r="N29" s="612"/>
      <c r="O29" s="612"/>
      <c r="P29" s="589">
        <f t="shared" si="24"/>
        <v>0</v>
      </c>
      <c r="Q29" s="589">
        <f t="shared" si="25"/>
        <v>0</v>
      </c>
      <c r="R29" s="589">
        <f t="shared" si="26"/>
        <v>0</v>
      </c>
      <c r="S29" s="589">
        <f t="shared" si="27"/>
        <v>0</v>
      </c>
      <c r="T29" s="591"/>
      <c r="U29" s="577" t="s">
        <v>516</v>
      </c>
    </row>
    <row r="30" spans="1:27" ht="14.25">
      <c r="A30" s="617">
        <f t="shared" si="14"/>
        <v>0</v>
      </c>
      <c r="B30" s="593">
        <f>IF($N30&gt;0,"8",0)</f>
        <v>0</v>
      </c>
      <c r="C30" s="589">
        <f t="shared" si="15"/>
        <v>0</v>
      </c>
      <c r="D30" s="589">
        <f t="shared" si="16"/>
        <v>0</v>
      </c>
      <c r="E30" s="589">
        <f t="shared" si="17"/>
        <v>0</v>
      </c>
      <c r="F30" s="589">
        <f t="shared" si="18"/>
        <v>0</v>
      </c>
      <c r="G30" s="589">
        <f t="shared" si="19"/>
        <v>0</v>
      </c>
      <c r="H30" s="589">
        <f t="shared" si="20"/>
        <v>0</v>
      </c>
      <c r="I30" s="589">
        <f t="shared" si="21"/>
        <v>0</v>
      </c>
      <c r="J30" s="589">
        <f t="shared" si="22"/>
        <v>0</v>
      </c>
      <c r="K30" s="589">
        <f t="shared" si="23"/>
        <v>0</v>
      </c>
      <c r="L30" s="592">
        <f>IF($N30&gt;0,VLOOKUP($A30&amp;$B30,'12.GPS좌표값'!$E$5:$G$94,2,0),0)</f>
        <v>0</v>
      </c>
      <c r="M30" s="592">
        <f>IF($N30&gt;0,VLOOKUP($A30&amp;$B30,'12.GPS좌표값'!$E$5:$G$94,3,0),0)</f>
        <v>0</v>
      </c>
      <c r="N30" s="612"/>
      <c r="O30" s="612"/>
      <c r="P30" s="589">
        <f t="shared" si="24"/>
        <v>0</v>
      </c>
      <c r="Q30" s="589">
        <f t="shared" si="25"/>
        <v>0</v>
      </c>
      <c r="R30" s="589">
        <f t="shared" si="26"/>
        <v>0</v>
      </c>
      <c r="S30" s="589">
        <f t="shared" si="27"/>
        <v>0</v>
      </c>
      <c r="T30" s="591"/>
      <c r="U30" s="577" t="s">
        <v>553</v>
      </c>
    </row>
    <row r="31" spans="1:27" ht="14.25">
      <c r="A31" s="617">
        <f t="shared" si="14"/>
        <v>0</v>
      </c>
      <c r="B31" s="593">
        <f>IF($N31&gt;0,"9",0)</f>
        <v>0</v>
      </c>
      <c r="C31" s="589">
        <f t="shared" si="15"/>
        <v>0</v>
      </c>
      <c r="D31" s="589">
        <f t="shared" si="16"/>
        <v>0</v>
      </c>
      <c r="E31" s="589">
        <f t="shared" si="17"/>
        <v>0</v>
      </c>
      <c r="F31" s="589">
        <f t="shared" si="18"/>
        <v>0</v>
      </c>
      <c r="G31" s="589">
        <f t="shared" si="19"/>
        <v>0</v>
      </c>
      <c r="H31" s="589">
        <f t="shared" si="20"/>
        <v>0</v>
      </c>
      <c r="I31" s="589">
        <f t="shared" si="21"/>
        <v>0</v>
      </c>
      <c r="J31" s="589">
        <f t="shared" si="22"/>
        <v>0</v>
      </c>
      <c r="K31" s="589">
        <f t="shared" si="23"/>
        <v>0</v>
      </c>
      <c r="L31" s="592">
        <f>IF($N31&gt;0,VLOOKUP($A31&amp;$B31,'12.GPS좌표값'!$E$5:$G$94,2,0),0)</f>
        <v>0</v>
      </c>
      <c r="M31" s="592">
        <f>IF($N31&gt;0,VLOOKUP($A31&amp;$B31,'12.GPS좌표값'!$E$5:$G$94,3,0),0)</f>
        <v>0</v>
      </c>
      <c r="N31" s="612"/>
      <c r="O31" s="612"/>
      <c r="P31" s="589">
        <f t="shared" si="24"/>
        <v>0</v>
      </c>
      <c r="Q31" s="589">
        <f t="shared" si="25"/>
        <v>0</v>
      </c>
      <c r="R31" s="589">
        <f t="shared" si="26"/>
        <v>0</v>
      </c>
      <c r="S31" s="589">
        <f t="shared" si="27"/>
        <v>0</v>
      </c>
      <c r="T31" s="591"/>
      <c r="U31" s="577" t="s">
        <v>552</v>
      </c>
    </row>
    <row r="32" spans="1:27" ht="14.25">
      <c r="A32" s="617">
        <f t="shared" si="14"/>
        <v>0</v>
      </c>
      <c r="B32" s="593">
        <f>IF($N32&gt;0,"10",0)</f>
        <v>0</v>
      </c>
      <c r="C32" s="589">
        <f t="shared" si="15"/>
        <v>0</v>
      </c>
      <c r="D32" s="589">
        <f t="shared" si="16"/>
        <v>0</v>
      </c>
      <c r="E32" s="589">
        <f t="shared" si="17"/>
        <v>0</v>
      </c>
      <c r="F32" s="589">
        <f t="shared" si="18"/>
        <v>0</v>
      </c>
      <c r="G32" s="589">
        <f t="shared" si="19"/>
        <v>0</v>
      </c>
      <c r="H32" s="589">
        <f t="shared" si="20"/>
        <v>0</v>
      </c>
      <c r="I32" s="589">
        <f t="shared" si="21"/>
        <v>0</v>
      </c>
      <c r="J32" s="589">
        <f t="shared" si="22"/>
        <v>0</v>
      </c>
      <c r="K32" s="589">
        <f t="shared" si="23"/>
        <v>0</v>
      </c>
      <c r="L32" s="592">
        <f>IF($N32&gt;0,VLOOKUP($A32&amp;$B32,'12.GPS좌표값'!$E$5:$G$94,2,0),0)</f>
        <v>0</v>
      </c>
      <c r="M32" s="592">
        <f>IF($N32&gt;0,VLOOKUP($A32&amp;$B32,'12.GPS좌표값'!$E$5:$G$94,3,0),0)</f>
        <v>0</v>
      </c>
      <c r="N32" s="612"/>
      <c r="O32" s="612"/>
      <c r="P32" s="589">
        <f t="shared" si="24"/>
        <v>0</v>
      </c>
      <c r="Q32" s="589">
        <f t="shared" si="25"/>
        <v>0</v>
      </c>
      <c r="R32" s="589">
        <f t="shared" si="26"/>
        <v>0</v>
      </c>
      <c r="S32" s="589">
        <f t="shared" si="27"/>
        <v>0</v>
      </c>
      <c r="T32" s="591"/>
      <c r="U32" s="577" t="s">
        <v>548</v>
      </c>
    </row>
    <row r="33" spans="1:27" ht="14.25">
      <c r="A33" s="617">
        <f t="shared" si="14"/>
        <v>0</v>
      </c>
      <c r="B33" s="593">
        <f>IF($N33&gt;0,"11",0)</f>
        <v>0</v>
      </c>
      <c r="C33" s="589">
        <f t="shared" si="15"/>
        <v>0</v>
      </c>
      <c r="D33" s="589">
        <f t="shared" si="16"/>
        <v>0</v>
      </c>
      <c r="E33" s="589">
        <f t="shared" si="17"/>
        <v>0</v>
      </c>
      <c r="F33" s="589">
        <f t="shared" si="18"/>
        <v>0</v>
      </c>
      <c r="G33" s="589">
        <f t="shared" si="19"/>
        <v>0</v>
      </c>
      <c r="H33" s="589">
        <f t="shared" si="20"/>
        <v>0</v>
      </c>
      <c r="I33" s="589">
        <f t="shared" si="21"/>
        <v>0</v>
      </c>
      <c r="J33" s="589">
        <f t="shared" si="22"/>
        <v>0</v>
      </c>
      <c r="K33" s="589">
        <f t="shared" si="23"/>
        <v>0</v>
      </c>
      <c r="L33" s="592">
        <f>IF($N33&gt;0,VLOOKUP($A33&amp;$B33,'12.GPS좌표값'!$E$5:$G$94,2,0),0)</f>
        <v>0</v>
      </c>
      <c r="M33" s="592">
        <f>IF($N33&gt;0,VLOOKUP($A33&amp;$B33,'12.GPS좌표값'!$E$5:$G$94,3,0),0)</f>
        <v>0</v>
      </c>
      <c r="N33" s="612"/>
      <c r="O33" s="612"/>
      <c r="P33" s="589">
        <f t="shared" si="24"/>
        <v>0</v>
      </c>
      <c r="Q33" s="589">
        <f t="shared" si="25"/>
        <v>0</v>
      </c>
      <c r="R33" s="589">
        <f t="shared" si="26"/>
        <v>0</v>
      </c>
      <c r="S33" s="589">
        <f t="shared" si="27"/>
        <v>0</v>
      </c>
      <c r="T33" s="591"/>
      <c r="U33" s="577" t="s">
        <v>524</v>
      </c>
    </row>
    <row r="34" spans="1:27" ht="14.25">
      <c r="A34" s="617">
        <f t="shared" si="14"/>
        <v>0</v>
      </c>
      <c r="B34" s="593">
        <f>IF($N34&gt;0,"12",0)</f>
        <v>0</v>
      </c>
      <c r="C34" s="589">
        <f t="shared" si="15"/>
        <v>0</v>
      </c>
      <c r="D34" s="589">
        <f t="shared" si="16"/>
        <v>0</v>
      </c>
      <c r="E34" s="589">
        <f t="shared" si="17"/>
        <v>0</v>
      </c>
      <c r="F34" s="589">
        <f t="shared" si="18"/>
        <v>0</v>
      </c>
      <c r="G34" s="589">
        <f t="shared" si="19"/>
        <v>0</v>
      </c>
      <c r="H34" s="589">
        <f t="shared" si="20"/>
        <v>0</v>
      </c>
      <c r="I34" s="589">
        <f t="shared" si="21"/>
        <v>0</v>
      </c>
      <c r="J34" s="589">
        <f t="shared" si="22"/>
        <v>0</v>
      </c>
      <c r="K34" s="589">
        <f t="shared" si="23"/>
        <v>0</v>
      </c>
      <c r="L34" s="592">
        <f>IF($N34&gt;0,VLOOKUP($A34&amp;$B34,'12.GPS좌표값'!$E$5:$G$94,2,0),0)</f>
        <v>0</v>
      </c>
      <c r="M34" s="592">
        <f>IF($N34&gt;0,VLOOKUP($A34&amp;$B34,'12.GPS좌표값'!$E$5:$G$94,3,0),0)</f>
        <v>0</v>
      </c>
      <c r="N34" s="612"/>
      <c r="O34" s="612"/>
      <c r="P34" s="589">
        <f t="shared" si="24"/>
        <v>0</v>
      </c>
      <c r="Q34" s="589">
        <f t="shared" si="25"/>
        <v>0</v>
      </c>
      <c r="R34" s="589">
        <f t="shared" si="26"/>
        <v>0</v>
      </c>
      <c r="S34" s="589">
        <f t="shared" si="27"/>
        <v>0</v>
      </c>
      <c r="T34" s="591"/>
      <c r="U34" s="577" t="s">
        <v>538</v>
      </c>
    </row>
    <row r="35" spans="1:27" ht="14.25">
      <c r="A35" s="617">
        <f t="shared" si="14"/>
        <v>0</v>
      </c>
      <c r="B35" s="593">
        <f>IF($N35&gt;0,"13",0)</f>
        <v>0</v>
      </c>
      <c r="C35" s="589">
        <f t="shared" si="15"/>
        <v>0</v>
      </c>
      <c r="D35" s="589">
        <f t="shared" si="16"/>
        <v>0</v>
      </c>
      <c r="E35" s="589">
        <f t="shared" si="17"/>
        <v>0</v>
      </c>
      <c r="F35" s="589">
        <f t="shared" si="18"/>
        <v>0</v>
      </c>
      <c r="G35" s="589">
        <f t="shared" si="19"/>
        <v>0</v>
      </c>
      <c r="H35" s="589">
        <f t="shared" si="20"/>
        <v>0</v>
      </c>
      <c r="I35" s="589">
        <f t="shared" si="21"/>
        <v>0</v>
      </c>
      <c r="J35" s="589">
        <f t="shared" si="22"/>
        <v>0</v>
      </c>
      <c r="K35" s="589">
        <f t="shared" si="23"/>
        <v>0</v>
      </c>
      <c r="L35" s="592">
        <f>IF($N35&gt;0,VLOOKUP($A35&amp;$B35,'12.GPS좌표값'!$E$5:$G$94,2,0),0)</f>
        <v>0</v>
      </c>
      <c r="M35" s="592">
        <f>IF($N35&gt;0,VLOOKUP($A35&amp;$B35,'12.GPS좌표값'!$E$5:$G$94,3,0),0)</f>
        <v>0</v>
      </c>
      <c r="N35" s="612"/>
      <c r="O35" s="612"/>
      <c r="P35" s="589">
        <f t="shared" si="24"/>
        <v>0</v>
      </c>
      <c r="Q35" s="589">
        <f t="shared" si="25"/>
        <v>0</v>
      </c>
      <c r="R35" s="589">
        <f t="shared" si="26"/>
        <v>0</v>
      </c>
      <c r="S35" s="589">
        <f t="shared" si="27"/>
        <v>0</v>
      </c>
      <c r="T35" s="591"/>
      <c r="U35" s="577" t="s">
        <v>521</v>
      </c>
    </row>
    <row r="36" spans="1:27" ht="14.25">
      <c r="A36" s="617">
        <f t="shared" si="14"/>
        <v>0</v>
      </c>
      <c r="B36" s="593">
        <f>IF($N36&gt;0,"14",0)</f>
        <v>0</v>
      </c>
      <c r="C36" s="589">
        <f t="shared" si="15"/>
        <v>0</v>
      </c>
      <c r="D36" s="589">
        <f t="shared" si="16"/>
        <v>0</v>
      </c>
      <c r="E36" s="589">
        <f t="shared" si="17"/>
        <v>0</v>
      </c>
      <c r="F36" s="589">
        <f t="shared" si="18"/>
        <v>0</v>
      </c>
      <c r="G36" s="589">
        <f t="shared" si="19"/>
        <v>0</v>
      </c>
      <c r="H36" s="589">
        <f t="shared" si="20"/>
        <v>0</v>
      </c>
      <c r="I36" s="589">
        <f t="shared" si="21"/>
        <v>0</v>
      </c>
      <c r="J36" s="589">
        <f t="shared" si="22"/>
        <v>0</v>
      </c>
      <c r="K36" s="589">
        <f t="shared" si="23"/>
        <v>0</v>
      </c>
      <c r="L36" s="592">
        <f>IF($N36&gt;0,VLOOKUP($A36&amp;$B36,'12.GPS좌표값'!$E$5:$G$94,2,0),0)</f>
        <v>0</v>
      </c>
      <c r="M36" s="592">
        <f>IF($N36&gt;0,VLOOKUP($A36&amp;$B36,'12.GPS좌표값'!$E$5:$G$94,3,0),0)</f>
        <v>0</v>
      </c>
      <c r="N36" s="612"/>
      <c r="O36" s="612"/>
      <c r="P36" s="589">
        <f t="shared" si="24"/>
        <v>0</v>
      </c>
      <c r="Q36" s="589">
        <f t="shared" si="25"/>
        <v>0</v>
      </c>
      <c r="R36" s="589">
        <f t="shared" si="26"/>
        <v>0</v>
      </c>
      <c r="S36" s="589">
        <f t="shared" si="27"/>
        <v>0</v>
      </c>
      <c r="T36" s="591"/>
      <c r="U36" s="577" t="s">
        <v>531</v>
      </c>
    </row>
    <row r="37" spans="1:27" ht="14.25">
      <c r="A37" s="617">
        <f t="shared" si="14"/>
        <v>0</v>
      </c>
      <c r="B37" s="593">
        <f>IF($N37&gt;0,"15",0)</f>
        <v>0</v>
      </c>
      <c r="C37" s="589">
        <f t="shared" si="15"/>
        <v>0</v>
      </c>
      <c r="D37" s="589">
        <f t="shared" si="16"/>
        <v>0</v>
      </c>
      <c r="E37" s="589">
        <f t="shared" si="17"/>
        <v>0</v>
      </c>
      <c r="F37" s="589">
        <f t="shared" si="18"/>
        <v>0</v>
      </c>
      <c r="G37" s="589">
        <f t="shared" si="19"/>
        <v>0</v>
      </c>
      <c r="H37" s="589">
        <f t="shared" si="20"/>
        <v>0</v>
      </c>
      <c r="I37" s="589">
        <f t="shared" si="21"/>
        <v>0</v>
      </c>
      <c r="J37" s="589">
        <f t="shared" si="22"/>
        <v>0</v>
      </c>
      <c r="K37" s="589">
        <f t="shared" si="23"/>
        <v>0</v>
      </c>
      <c r="L37" s="592">
        <f>IF($N37&gt;0,VLOOKUP($A37&amp;$B37,'12.GPS좌표값'!$E$5:$G$94,2,0),0)</f>
        <v>0</v>
      </c>
      <c r="M37" s="592">
        <f>IF($N37&gt;0,VLOOKUP($A37&amp;$B37,'12.GPS좌표값'!$E$5:$G$94,3,0),0)</f>
        <v>0</v>
      </c>
      <c r="N37" s="612"/>
      <c r="O37" s="612"/>
      <c r="P37" s="589">
        <f t="shared" si="24"/>
        <v>0</v>
      </c>
      <c r="Q37" s="589">
        <f t="shared" si="25"/>
        <v>0</v>
      </c>
      <c r="R37" s="589">
        <f t="shared" si="26"/>
        <v>0</v>
      </c>
      <c r="S37" s="589">
        <f t="shared" si="27"/>
        <v>0</v>
      </c>
      <c r="T37" s="591"/>
      <c r="U37" s="577" t="s">
        <v>528</v>
      </c>
    </row>
    <row r="38" spans="1:27" ht="14.25">
      <c r="A38" s="617">
        <f t="shared" si="14"/>
        <v>0</v>
      </c>
      <c r="B38" s="593">
        <f>IF($N38&gt;0,"16",0)</f>
        <v>0</v>
      </c>
      <c r="C38" s="589">
        <f t="shared" si="15"/>
        <v>0</v>
      </c>
      <c r="D38" s="589">
        <f t="shared" si="16"/>
        <v>0</v>
      </c>
      <c r="E38" s="589">
        <f t="shared" si="17"/>
        <v>0</v>
      </c>
      <c r="F38" s="589">
        <f t="shared" si="18"/>
        <v>0</v>
      </c>
      <c r="G38" s="589">
        <f t="shared" si="19"/>
        <v>0</v>
      </c>
      <c r="H38" s="589">
        <f t="shared" si="20"/>
        <v>0</v>
      </c>
      <c r="I38" s="589">
        <f t="shared" si="21"/>
        <v>0</v>
      </c>
      <c r="J38" s="589">
        <f t="shared" si="22"/>
        <v>0</v>
      </c>
      <c r="K38" s="589">
        <f t="shared" si="23"/>
        <v>0</v>
      </c>
      <c r="L38" s="592">
        <f>IF($N38&gt;0,VLOOKUP($A38&amp;$B38,'12.GPS좌표값'!$E$5:$G$94,2,0),0)</f>
        <v>0</v>
      </c>
      <c r="M38" s="592">
        <f>IF($N38&gt;0,VLOOKUP($A38&amp;$B38,'12.GPS좌표값'!$E$5:$G$94,3,0),0)</f>
        <v>0</v>
      </c>
      <c r="N38" s="612"/>
      <c r="O38" s="612"/>
      <c r="P38" s="589">
        <f t="shared" si="24"/>
        <v>0</v>
      </c>
      <c r="Q38" s="589">
        <f t="shared" si="25"/>
        <v>0</v>
      </c>
      <c r="R38" s="589">
        <f t="shared" si="26"/>
        <v>0</v>
      </c>
      <c r="S38" s="589">
        <f t="shared" si="27"/>
        <v>0</v>
      </c>
      <c r="T38" s="591"/>
      <c r="U38" s="577" t="s">
        <v>526</v>
      </c>
    </row>
    <row r="39" spans="1:27" ht="14.25">
      <c r="A39" s="617">
        <f t="shared" si="14"/>
        <v>0</v>
      </c>
      <c r="B39" s="593">
        <f>IF($N39&gt;0,"17",0)</f>
        <v>0</v>
      </c>
      <c r="C39" s="589">
        <f t="shared" si="15"/>
        <v>0</v>
      </c>
      <c r="D39" s="589">
        <f t="shared" si="16"/>
        <v>0</v>
      </c>
      <c r="E39" s="589">
        <f t="shared" si="17"/>
        <v>0</v>
      </c>
      <c r="F39" s="589">
        <f t="shared" si="18"/>
        <v>0</v>
      </c>
      <c r="G39" s="589">
        <f t="shared" si="19"/>
        <v>0</v>
      </c>
      <c r="H39" s="589">
        <f t="shared" si="20"/>
        <v>0</v>
      </c>
      <c r="I39" s="589">
        <f t="shared" si="21"/>
        <v>0</v>
      </c>
      <c r="J39" s="589">
        <f t="shared" si="22"/>
        <v>0</v>
      </c>
      <c r="K39" s="589">
        <f t="shared" si="23"/>
        <v>0</v>
      </c>
      <c r="L39" s="592">
        <f>IF($N39&gt;0,VLOOKUP($A39&amp;$B39,'12.GPS좌표값'!$E$5:$G$94,2,0),0)</f>
        <v>0</v>
      </c>
      <c r="M39" s="592">
        <f>IF($N39&gt;0,VLOOKUP($A39&amp;$B39,'12.GPS좌표값'!$E$5:$G$94,3,0),0)</f>
        <v>0</v>
      </c>
      <c r="N39" s="612"/>
      <c r="O39" s="612"/>
      <c r="P39" s="589">
        <f t="shared" si="24"/>
        <v>0</v>
      </c>
      <c r="Q39" s="589">
        <f t="shared" si="25"/>
        <v>0</v>
      </c>
      <c r="R39" s="589">
        <f t="shared" si="26"/>
        <v>0</v>
      </c>
      <c r="S39" s="589">
        <f t="shared" si="27"/>
        <v>0</v>
      </c>
      <c r="T39" s="591"/>
    </row>
    <row r="40" spans="1:27" ht="14.25">
      <c r="A40" s="617">
        <f t="shared" si="14"/>
        <v>0</v>
      </c>
      <c r="B40" s="593">
        <f>IF($N40&gt;0,"18",0)</f>
        <v>0</v>
      </c>
      <c r="C40" s="589">
        <f t="shared" si="15"/>
        <v>0</v>
      </c>
      <c r="D40" s="589">
        <f t="shared" si="16"/>
        <v>0</v>
      </c>
      <c r="E40" s="589">
        <f t="shared" si="17"/>
        <v>0</v>
      </c>
      <c r="F40" s="589">
        <f t="shared" si="18"/>
        <v>0</v>
      </c>
      <c r="G40" s="589">
        <f t="shared" si="19"/>
        <v>0</v>
      </c>
      <c r="H40" s="589">
        <f t="shared" si="20"/>
        <v>0</v>
      </c>
      <c r="I40" s="589">
        <f t="shared" si="21"/>
        <v>0</v>
      </c>
      <c r="J40" s="589">
        <f t="shared" si="22"/>
        <v>0</v>
      </c>
      <c r="K40" s="589">
        <f t="shared" si="23"/>
        <v>0</v>
      </c>
      <c r="L40" s="592">
        <f>IF($N40&gt;0,VLOOKUP($A40&amp;$B40,'12.GPS좌표값'!$E$5:$G$94,2,0),0)</f>
        <v>0</v>
      </c>
      <c r="M40" s="592">
        <f>IF($N40&gt;0,VLOOKUP($A40&amp;$B40,'12.GPS좌표값'!$E$5:$G$94,3,0),0)</f>
        <v>0</v>
      </c>
      <c r="N40" s="612"/>
      <c r="O40" s="612"/>
      <c r="P40" s="589">
        <f t="shared" si="24"/>
        <v>0</v>
      </c>
      <c r="Q40" s="589">
        <f t="shared" si="25"/>
        <v>0</v>
      </c>
      <c r="R40" s="589">
        <f t="shared" si="26"/>
        <v>0</v>
      </c>
      <c r="S40" s="589">
        <f t="shared" si="27"/>
        <v>0</v>
      </c>
      <c r="T40" s="591"/>
    </row>
    <row r="41" spans="1:27" ht="14.25">
      <c r="A41" s="617">
        <f t="shared" si="14"/>
        <v>0</v>
      </c>
      <c r="B41" s="593">
        <f>IF($N41&gt;0,"19",0)</f>
        <v>0</v>
      </c>
      <c r="C41" s="589">
        <f t="shared" si="15"/>
        <v>0</v>
      </c>
      <c r="D41" s="589">
        <f t="shared" si="16"/>
        <v>0</v>
      </c>
      <c r="E41" s="589">
        <f t="shared" si="17"/>
        <v>0</v>
      </c>
      <c r="F41" s="589">
        <f t="shared" si="18"/>
        <v>0</v>
      </c>
      <c r="G41" s="589">
        <f t="shared" si="19"/>
        <v>0</v>
      </c>
      <c r="H41" s="589">
        <f t="shared" si="20"/>
        <v>0</v>
      </c>
      <c r="I41" s="589">
        <f t="shared" si="21"/>
        <v>0</v>
      </c>
      <c r="J41" s="589">
        <f t="shared" si="22"/>
        <v>0</v>
      </c>
      <c r="K41" s="589">
        <f t="shared" si="23"/>
        <v>0</v>
      </c>
      <c r="L41" s="592">
        <f>IF($N41&gt;0,VLOOKUP($A41&amp;$B41,'12.GPS좌표값'!$E$5:$G$94,2,0),0)</f>
        <v>0</v>
      </c>
      <c r="M41" s="592">
        <f>IF($N41&gt;0,VLOOKUP($A41&amp;$B41,'12.GPS좌표값'!$E$5:$G$94,3,0),0)</f>
        <v>0</v>
      </c>
      <c r="N41" s="612"/>
      <c r="O41" s="612"/>
      <c r="P41" s="589">
        <f t="shared" si="24"/>
        <v>0</v>
      </c>
      <c r="Q41" s="589">
        <f t="shared" si="25"/>
        <v>0</v>
      </c>
      <c r="R41" s="589">
        <f t="shared" si="26"/>
        <v>0</v>
      </c>
      <c r="S41" s="589">
        <f t="shared" si="27"/>
        <v>0</v>
      </c>
      <c r="T41" s="591"/>
    </row>
    <row r="42" spans="1:27" ht="14.25">
      <c r="A42" s="617">
        <f t="shared" si="14"/>
        <v>0</v>
      </c>
      <c r="B42" s="593">
        <f>IF($N42&gt;0,"20",0)</f>
        <v>0</v>
      </c>
      <c r="C42" s="589">
        <f t="shared" si="15"/>
        <v>0</v>
      </c>
      <c r="D42" s="589">
        <f t="shared" si="16"/>
        <v>0</v>
      </c>
      <c r="E42" s="589">
        <f t="shared" si="17"/>
        <v>0</v>
      </c>
      <c r="F42" s="589">
        <f t="shared" si="18"/>
        <v>0</v>
      </c>
      <c r="G42" s="589">
        <f t="shared" si="19"/>
        <v>0</v>
      </c>
      <c r="H42" s="589">
        <f t="shared" si="20"/>
        <v>0</v>
      </c>
      <c r="I42" s="589">
        <f t="shared" si="21"/>
        <v>0</v>
      </c>
      <c r="J42" s="589">
        <f t="shared" si="22"/>
        <v>0</v>
      </c>
      <c r="K42" s="589">
        <f t="shared" si="23"/>
        <v>0</v>
      </c>
      <c r="L42" s="592">
        <f>IF($N42&gt;0,VLOOKUP($A42&amp;$B42,'12.GPS좌표값'!$E$5:$G$94,2,0),0)</f>
        <v>0</v>
      </c>
      <c r="M42" s="592">
        <f>IF($N42&gt;0,VLOOKUP($A42&amp;$B42,'12.GPS좌표값'!$E$5:$G$94,3,0),0)</f>
        <v>0</v>
      </c>
      <c r="N42" s="612"/>
      <c r="O42" s="612"/>
      <c r="P42" s="589">
        <f t="shared" si="24"/>
        <v>0</v>
      </c>
      <c r="Q42" s="589">
        <f t="shared" si="25"/>
        <v>0</v>
      </c>
      <c r="R42" s="589">
        <f t="shared" si="26"/>
        <v>0</v>
      </c>
      <c r="S42" s="589">
        <f t="shared" si="27"/>
        <v>0</v>
      </c>
      <c r="T42" s="591"/>
    </row>
    <row r="43" spans="1:27" ht="14.25">
      <c r="A43" s="602" t="s">
        <v>358</v>
      </c>
      <c r="B43" s="590">
        <v>1</v>
      </c>
      <c r="C43" s="589" t="str">
        <f>VLOOKUP(A43,'5-1.소반별'!$Q$1:$U$9,2,0)</f>
        <v>양구군 국토정중앙면 야촌리 산19번지외 13필지</v>
      </c>
      <c r="D43" s="615">
        <v>2026</v>
      </c>
      <c r="E43" s="615" t="s">
        <v>1107</v>
      </c>
      <c r="F43" s="589">
        <v>0.02</v>
      </c>
      <c r="G43" s="591" t="s">
        <v>211</v>
      </c>
      <c r="H43" s="589">
        <f>VLOOKUP($A43,'5-1.소반별'!$Q$1:$U$9,5,0)</f>
        <v>21.480000000000004</v>
      </c>
      <c r="I43" s="591" t="str">
        <f>VLOOKUP($A43,'5-1.소반별'!$Q$1:$X$9,8,0)</f>
        <v>2024년 추기</v>
      </c>
      <c r="J43" s="591" t="str">
        <f>VLOOKUP($A43,'5-1.소반별'!$Q$1:$X$9,6,0)</f>
        <v>자작나무</v>
      </c>
      <c r="K43" s="614" t="s">
        <v>607</v>
      </c>
      <c r="L43" s="592">
        <f>VLOOKUP($A43&amp;$B43,'12.GPS좌표값'!$E$5:$G$94,2,0)</f>
        <v>290478</v>
      </c>
      <c r="M43" s="592">
        <f>VLOOKUP($A43&amp;$B43,'12.GPS좌표값'!$E$5:$G$94,3,0)</f>
        <v>614483</v>
      </c>
      <c r="N43" s="612">
        <v>9</v>
      </c>
      <c r="O43" s="612">
        <v>51</v>
      </c>
      <c r="P43" s="614" t="s">
        <v>580</v>
      </c>
      <c r="Q43" s="591" t="s">
        <v>610</v>
      </c>
      <c r="R43" s="614" t="s">
        <v>579</v>
      </c>
      <c r="S43" s="623" t="s">
        <v>1096</v>
      </c>
      <c r="T43" s="590">
        <f>VLOOKUP($A43,'5-1.소반별'!$Q$1:$X$9,7,0)</f>
        <v>3000</v>
      </c>
      <c r="U43" s="577" t="s">
        <v>548</v>
      </c>
      <c r="AA43">
        <f>T43/50</f>
        <v>60</v>
      </c>
    </row>
    <row r="44" spans="1:27" ht="14.25">
      <c r="A44" s="617" t="str">
        <f t="shared" ref="A44:A62" si="28">IF($N44&gt;0,"1-0-3-0",0)</f>
        <v>1-0-3-0</v>
      </c>
      <c r="B44" s="593" t="str">
        <f>IF($N44&gt;0,"2",0)</f>
        <v>2</v>
      </c>
      <c r="C44" s="589" t="str">
        <f t="shared" ref="C44:C62" si="29">IF($N44&gt;0,C43,0)</f>
        <v>양구군 국토정중앙면 야촌리 산19번지외 13필지</v>
      </c>
      <c r="D44" s="589">
        <f t="shared" ref="D44:D62" si="30">IF($N44&gt;0,D43,0)</f>
        <v>2026</v>
      </c>
      <c r="E44" s="589" t="str">
        <f t="shared" ref="E44:E62" si="31">IF($N44&gt;0,E43,0)</f>
        <v>05.26-06.04</v>
      </c>
      <c r="F44" s="589">
        <f t="shared" ref="F44:F62" si="32">IF($N44&gt;0,F43,0)</f>
        <v>0.02</v>
      </c>
      <c r="G44" s="589" t="str">
        <f t="shared" ref="G44:G62" si="33">IF($N44&gt;0,G43,0)</f>
        <v>모두베기</v>
      </c>
      <c r="H44" s="589">
        <f t="shared" ref="H44:H62" si="34">IF($N44&gt;0,H43,0)</f>
        <v>21.480000000000004</v>
      </c>
      <c r="I44" s="589" t="str">
        <f t="shared" ref="I44:I62" si="35">IF($N44&gt;0,I43,0)</f>
        <v>2024년 추기</v>
      </c>
      <c r="J44" s="589" t="str">
        <f t="shared" ref="J44:J62" si="36">IF($N44&gt;0,J43,0)</f>
        <v>자작나무</v>
      </c>
      <c r="K44" s="589" t="str">
        <f t="shared" ref="K44:K62" si="37">IF($N44&gt;0,K43,0)</f>
        <v>중묘</v>
      </c>
      <c r="L44" s="592">
        <f>IF($N44&gt;0,VLOOKUP($A44&amp;$B44,'12.GPS좌표값'!$E$5:$G$94,2,0),0)</f>
        <v>290322</v>
      </c>
      <c r="M44" s="592">
        <f>IF($N44&gt;0,VLOOKUP($A44&amp;$B44,'12.GPS좌표값'!$E$5:$G$94,3,0),0)</f>
        <v>614506</v>
      </c>
      <c r="N44" s="612">
        <v>33</v>
      </c>
      <c r="O44" s="612">
        <v>27</v>
      </c>
      <c r="P44" s="589" t="str">
        <f>IF($N44&gt;0,P43,0)</f>
        <v>제거대상은 목본류+초본류 혼합</v>
      </c>
      <c r="Q44" s="589" t="str">
        <f>IF($N44&gt;0,Q43,0)</f>
        <v>조림 2년 차</v>
      </c>
      <c r="R44" s="589" t="str">
        <f>IF($N44&gt;0,R43,0)</f>
        <v>중(15º~30º)</v>
      </c>
      <c r="S44" s="589" t="str">
        <f>IF($N44&gt;0,S43,0)</f>
        <v>개소당 평균면적이 3ha 이상</v>
      </c>
      <c r="T44" s="593"/>
      <c r="U44" s="577" t="s">
        <v>524</v>
      </c>
    </row>
    <row r="45" spans="1:27" ht="14.25">
      <c r="A45" s="617" t="str">
        <f t="shared" si="28"/>
        <v>1-0-3-0</v>
      </c>
      <c r="B45" s="593" t="str">
        <f>IF($N45&gt;0,"3",0)</f>
        <v>3</v>
      </c>
      <c r="C45" s="589" t="str">
        <f t="shared" si="29"/>
        <v>양구군 국토정중앙면 야촌리 산19번지외 13필지</v>
      </c>
      <c r="D45" s="589">
        <f t="shared" si="30"/>
        <v>2026</v>
      </c>
      <c r="E45" s="589" t="str">
        <f t="shared" si="31"/>
        <v>05.26-06.04</v>
      </c>
      <c r="F45" s="589">
        <f t="shared" si="32"/>
        <v>0.02</v>
      </c>
      <c r="G45" s="589" t="str">
        <f t="shared" si="33"/>
        <v>모두베기</v>
      </c>
      <c r="H45" s="589">
        <f t="shared" si="34"/>
        <v>21.480000000000004</v>
      </c>
      <c r="I45" s="589" t="str">
        <f t="shared" si="35"/>
        <v>2024년 추기</v>
      </c>
      <c r="J45" s="589" t="str">
        <f t="shared" si="36"/>
        <v>자작나무</v>
      </c>
      <c r="K45" s="589" t="str">
        <f t="shared" si="37"/>
        <v>중묘</v>
      </c>
      <c r="L45" s="592">
        <f>IF($N45&gt;0,VLOOKUP($A45&amp;$B45,'12.GPS좌표값'!$E$5:$G$94,2,0),0)</f>
        <v>290435</v>
      </c>
      <c r="M45" s="592">
        <f>IF($N45&gt;0,VLOOKUP($A45&amp;$B45,'12.GPS좌표값'!$E$5:$G$94,3,0),0)</f>
        <v>614589</v>
      </c>
      <c r="N45" s="612">
        <v>34</v>
      </c>
      <c r="O45" s="612">
        <v>26</v>
      </c>
      <c r="P45" s="589" t="str">
        <f t="shared" ref="P45:P62" si="38">IF($N45&gt;0,P44,0)</f>
        <v>제거대상은 목본류+초본류 혼합</v>
      </c>
      <c r="Q45" s="589" t="str">
        <f t="shared" ref="Q45:Q62" si="39">IF($N45&gt;0,Q44,0)</f>
        <v>조림 2년 차</v>
      </c>
      <c r="R45" s="589" t="str">
        <f t="shared" ref="R45:R62" si="40">IF($N45&gt;0,R44,0)</f>
        <v>중(15º~30º)</v>
      </c>
      <c r="S45" s="589" t="str">
        <f t="shared" ref="S45:S62" si="41">IF($N45&gt;0,S44,0)</f>
        <v>개소당 평균면적이 3ha 이상</v>
      </c>
      <c r="T45" s="591"/>
      <c r="U45" s="577" t="s">
        <v>538</v>
      </c>
    </row>
    <row r="46" spans="1:27" ht="14.25">
      <c r="A46" s="617" t="str">
        <f t="shared" si="28"/>
        <v>1-0-3-0</v>
      </c>
      <c r="B46" s="593" t="str">
        <f>IF($N46&gt;0,"4",0)</f>
        <v>4</v>
      </c>
      <c r="C46" s="589" t="str">
        <f t="shared" si="29"/>
        <v>양구군 국토정중앙면 야촌리 산19번지외 13필지</v>
      </c>
      <c r="D46" s="589">
        <f t="shared" si="30"/>
        <v>2026</v>
      </c>
      <c r="E46" s="589" t="str">
        <f t="shared" si="31"/>
        <v>05.26-06.04</v>
      </c>
      <c r="F46" s="589">
        <f t="shared" si="32"/>
        <v>0.02</v>
      </c>
      <c r="G46" s="589" t="str">
        <f t="shared" si="33"/>
        <v>모두베기</v>
      </c>
      <c r="H46" s="589">
        <f t="shared" si="34"/>
        <v>21.480000000000004</v>
      </c>
      <c r="I46" s="589" t="str">
        <f t="shared" si="35"/>
        <v>2024년 추기</v>
      </c>
      <c r="J46" s="589" t="str">
        <f t="shared" si="36"/>
        <v>자작나무</v>
      </c>
      <c r="K46" s="589" t="str">
        <f t="shared" si="37"/>
        <v>중묘</v>
      </c>
      <c r="L46" s="592">
        <f>IF($N46&gt;0,VLOOKUP($A46&amp;$B46,'12.GPS좌표값'!$E$5:$G$94,2,0),0)</f>
        <v>290323</v>
      </c>
      <c r="M46" s="592">
        <f>IF($N46&gt;0,VLOOKUP($A46&amp;$B46,'12.GPS좌표값'!$E$5:$G$94,3,0),0)</f>
        <v>614630</v>
      </c>
      <c r="N46" s="612">
        <v>43</v>
      </c>
      <c r="O46" s="612">
        <v>17</v>
      </c>
      <c r="P46" s="589" t="str">
        <f t="shared" si="38"/>
        <v>제거대상은 목본류+초본류 혼합</v>
      </c>
      <c r="Q46" s="589" t="str">
        <f t="shared" si="39"/>
        <v>조림 2년 차</v>
      </c>
      <c r="R46" s="589" t="str">
        <f t="shared" si="40"/>
        <v>중(15º~30º)</v>
      </c>
      <c r="S46" s="589" t="str">
        <f t="shared" si="41"/>
        <v>개소당 평균면적이 3ha 이상</v>
      </c>
      <c r="T46" s="591"/>
      <c r="U46" s="577" t="s">
        <v>521</v>
      </c>
    </row>
    <row r="47" spans="1:27" ht="14.25">
      <c r="A47" s="617" t="str">
        <f t="shared" si="28"/>
        <v>1-0-3-0</v>
      </c>
      <c r="B47" s="593" t="str">
        <f>IF($N47&gt;0,"5",0)</f>
        <v>5</v>
      </c>
      <c r="C47" s="589" t="str">
        <f t="shared" si="29"/>
        <v>양구군 국토정중앙면 야촌리 산19번지외 13필지</v>
      </c>
      <c r="D47" s="589">
        <f t="shared" si="30"/>
        <v>2026</v>
      </c>
      <c r="E47" s="589" t="str">
        <f t="shared" si="31"/>
        <v>05.26-06.04</v>
      </c>
      <c r="F47" s="589">
        <f t="shared" si="32"/>
        <v>0.02</v>
      </c>
      <c r="G47" s="589" t="str">
        <f t="shared" si="33"/>
        <v>모두베기</v>
      </c>
      <c r="H47" s="589">
        <f t="shared" si="34"/>
        <v>21.480000000000004</v>
      </c>
      <c r="I47" s="589" t="str">
        <f t="shared" si="35"/>
        <v>2024년 추기</v>
      </c>
      <c r="J47" s="589" t="str">
        <f t="shared" si="36"/>
        <v>자작나무</v>
      </c>
      <c r="K47" s="589" t="str">
        <f t="shared" si="37"/>
        <v>중묘</v>
      </c>
      <c r="L47" s="592">
        <f>IF($N47&gt;0,VLOOKUP($A47&amp;$B47,'12.GPS좌표값'!$E$5:$G$94,2,0),0)</f>
        <v>290306</v>
      </c>
      <c r="M47" s="592">
        <f>IF($N47&gt;0,VLOOKUP($A47&amp;$B47,'12.GPS좌표값'!$E$5:$G$94,3,0),0)</f>
        <v>614756</v>
      </c>
      <c r="N47" s="612">
        <v>19</v>
      </c>
      <c r="O47" s="612">
        <v>41</v>
      </c>
      <c r="P47" s="589" t="str">
        <f t="shared" si="38"/>
        <v>제거대상은 목본류+초본류 혼합</v>
      </c>
      <c r="Q47" s="589" t="str">
        <f t="shared" si="39"/>
        <v>조림 2년 차</v>
      </c>
      <c r="R47" s="589" t="str">
        <f t="shared" si="40"/>
        <v>중(15º~30º)</v>
      </c>
      <c r="S47" s="589" t="str">
        <f t="shared" si="41"/>
        <v>개소당 평균면적이 3ha 이상</v>
      </c>
      <c r="T47" s="591"/>
      <c r="U47" s="577" t="s">
        <v>520</v>
      </c>
    </row>
    <row r="48" spans="1:27" ht="14.25">
      <c r="A48" s="617" t="str">
        <f t="shared" si="28"/>
        <v>1-0-3-0</v>
      </c>
      <c r="B48" s="593" t="str">
        <f>IF($N48&gt;0,"6",0)</f>
        <v>6</v>
      </c>
      <c r="C48" s="589" t="str">
        <f t="shared" si="29"/>
        <v>양구군 국토정중앙면 야촌리 산19번지외 13필지</v>
      </c>
      <c r="D48" s="589">
        <f t="shared" si="30"/>
        <v>2026</v>
      </c>
      <c r="E48" s="589" t="str">
        <f t="shared" si="31"/>
        <v>05.26-06.04</v>
      </c>
      <c r="F48" s="589">
        <f t="shared" si="32"/>
        <v>0.02</v>
      </c>
      <c r="G48" s="589" t="str">
        <f t="shared" si="33"/>
        <v>모두베기</v>
      </c>
      <c r="H48" s="589">
        <f t="shared" si="34"/>
        <v>21.480000000000004</v>
      </c>
      <c r="I48" s="589" t="str">
        <f t="shared" si="35"/>
        <v>2024년 추기</v>
      </c>
      <c r="J48" s="589" t="str">
        <f t="shared" si="36"/>
        <v>자작나무</v>
      </c>
      <c r="K48" s="589" t="str">
        <f t="shared" si="37"/>
        <v>중묘</v>
      </c>
      <c r="L48" s="592">
        <f>IF($N48&gt;0,VLOOKUP($A48&amp;$B48,'12.GPS좌표값'!$E$5:$G$94,2,0),0)</f>
        <v>290484</v>
      </c>
      <c r="M48" s="592">
        <f>IF($N48&gt;0,VLOOKUP($A48&amp;$B48,'12.GPS좌표값'!$E$5:$G$94,3,0),0)</f>
        <v>614725</v>
      </c>
      <c r="N48" s="612">
        <v>26</v>
      </c>
      <c r="O48" s="612">
        <v>34</v>
      </c>
      <c r="P48" s="589" t="str">
        <f t="shared" si="38"/>
        <v>제거대상은 목본류+초본류 혼합</v>
      </c>
      <c r="Q48" s="589" t="str">
        <f t="shared" si="39"/>
        <v>조림 2년 차</v>
      </c>
      <c r="R48" s="589" t="str">
        <f t="shared" si="40"/>
        <v>중(15º~30º)</v>
      </c>
      <c r="S48" s="589" t="str">
        <f t="shared" si="41"/>
        <v>개소당 평균면적이 3ha 이상</v>
      </c>
      <c r="T48" s="591"/>
      <c r="U48" s="577" t="s">
        <v>518</v>
      </c>
    </row>
    <row r="49" spans="1:27" ht="14.25">
      <c r="A49" s="617" t="str">
        <f t="shared" si="28"/>
        <v>1-0-3-0</v>
      </c>
      <c r="B49" s="593" t="str">
        <f>IF($N49&gt;0,"7",0)</f>
        <v>7</v>
      </c>
      <c r="C49" s="589" t="str">
        <f t="shared" si="29"/>
        <v>양구군 국토정중앙면 야촌리 산19번지외 13필지</v>
      </c>
      <c r="D49" s="589">
        <f t="shared" si="30"/>
        <v>2026</v>
      </c>
      <c r="E49" s="589" t="str">
        <f t="shared" si="31"/>
        <v>05.26-06.04</v>
      </c>
      <c r="F49" s="589">
        <f t="shared" si="32"/>
        <v>0.02</v>
      </c>
      <c r="G49" s="589" t="str">
        <f t="shared" si="33"/>
        <v>모두베기</v>
      </c>
      <c r="H49" s="589">
        <f t="shared" si="34"/>
        <v>21.480000000000004</v>
      </c>
      <c r="I49" s="589" t="str">
        <f t="shared" si="35"/>
        <v>2024년 추기</v>
      </c>
      <c r="J49" s="589" t="str">
        <f t="shared" si="36"/>
        <v>자작나무</v>
      </c>
      <c r="K49" s="589" t="str">
        <f t="shared" si="37"/>
        <v>중묘</v>
      </c>
      <c r="L49" s="592">
        <f>IF($N49&gt;0,VLOOKUP($A49&amp;$B49,'12.GPS좌표값'!$E$5:$G$94,2,0),0)</f>
        <v>290436</v>
      </c>
      <c r="M49" s="592">
        <f>IF($N49&gt;0,VLOOKUP($A49&amp;$B49,'12.GPS좌표값'!$E$5:$G$94,3,0),0)</f>
        <v>614871</v>
      </c>
      <c r="N49" s="612">
        <v>18</v>
      </c>
      <c r="O49" s="612">
        <v>42</v>
      </c>
      <c r="P49" s="589" t="str">
        <f t="shared" si="38"/>
        <v>제거대상은 목본류+초본류 혼합</v>
      </c>
      <c r="Q49" s="589" t="str">
        <f t="shared" si="39"/>
        <v>조림 2년 차</v>
      </c>
      <c r="R49" s="589" t="str">
        <f t="shared" si="40"/>
        <v>중(15º~30º)</v>
      </c>
      <c r="S49" s="589" t="str">
        <f t="shared" si="41"/>
        <v>개소당 평균면적이 3ha 이상</v>
      </c>
      <c r="T49" s="591"/>
      <c r="U49" s="577" t="s">
        <v>516</v>
      </c>
    </row>
    <row r="50" spans="1:27" ht="14.25">
      <c r="A50" s="617" t="str">
        <f t="shared" si="28"/>
        <v>1-0-3-0</v>
      </c>
      <c r="B50" s="593" t="str">
        <f>IF($N50&gt;0,"8",0)</f>
        <v>8</v>
      </c>
      <c r="C50" s="589" t="str">
        <f t="shared" si="29"/>
        <v>양구군 국토정중앙면 야촌리 산19번지외 13필지</v>
      </c>
      <c r="D50" s="589">
        <f t="shared" si="30"/>
        <v>2026</v>
      </c>
      <c r="E50" s="589" t="str">
        <f t="shared" si="31"/>
        <v>05.26-06.04</v>
      </c>
      <c r="F50" s="589">
        <f t="shared" si="32"/>
        <v>0.02</v>
      </c>
      <c r="G50" s="589" t="str">
        <f t="shared" si="33"/>
        <v>모두베기</v>
      </c>
      <c r="H50" s="589">
        <f t="shared" si="34"/>
        <v>21.480000000000004</v>
      </c>
      <c r="I50" s="589" t="str">
        <f t="shared" si="35"/>
        <v>2024년 추기</v>
      </c>
      <c r="J50" s="589" t="str">
        <f t="shared" si="36"/>
        <v>자작나무</v>
      </c>
      <c r="K50" s="589" t="str">
        <f t="shared" si="37"/>
        <v>중묘</v>
      </c>
      <c r="L50" s="592">
        <f>IF($N50&gt;0,VLOOKUP($A50&amp;$B50,'12.GPS좌표값'!$E$5:$G$94,2,0),0)</f>
        <v>290566</v>
      </c>
      <c r="M50" s="592">
        <f>IF($N50&gt;0,VLOOKUP($A50&amp;$B50,'12.GPS좌표값'!$E$5:$G$94,3,0),0)</f>
        <v>614937</v>
      </c>
      <c r="N50" s="612">
        <v>37</v>
      </c>
      <c r="O50" s="612">
        <v>23</v>
      </c>
      <c r="P50" s="589" t="str">
        <f t="shared" si="38"/>
        <v>제거대상은 목본류+초본류 혼합</v>
      </c>
      <c r="Q50" s="589" t="str">
        <f t="shared" si="39"/>
        <v>조림 2년 차</v>
      </c>
      <c r="R50" s="589" t="str">
        <f t="shared" si="40"/>
        <v>중(15º~30º)</v>
      </c>
      <c r="S50" s="589" t="str">
        <f t="shared" si="41"/>
        <v>개소당 평균면적이 3ha 이상</v>
      </c>
      <c r="T50" s="591"/>
      <c r="U50" s="577" t="s">
        <v>553</v>
      </c>
    </row>
    <row r="51" spans="1:27" ht="14.25">
      <c r="A51" s="617" t="str">
        <f t="shared" si="28"/>
        <v>1-0-3-0</v>
      </c>
      <c r="B51" s="593" t="str">
        <f>IF($N51&gt;0,"9",0)</f>
        <v>9</v>
      </c>
      <c r="C51" s="589" t="str">
        <f t="shared" si="29"/>
        <v>양구군 국토정중앙면 야촌리 산19번지외 13필지</v>
      </c>
      <c r="D51" s="589">
        <f t="shared" si="30"/>
        <v>2026</v>
      </c>
      <c r="E51" s="589" t="str">
        <f t="shared" si="31"/>
        <v>05.26-06.04</v>
      </c>
      <c r="F51" s="589">
        <f t="shared" si="32"/>
        <v>0.02</v>
      </c>
      <c r="G51" s="589" t="str">
        <f t="shared" si="33"/>
        <v>모두베기</v>
      </c>
      <c r="H51" s="589">
        <f t="shared" si="34"/>
        <v>21.480000000000004</v>
      </c>
      <c r="I51" s="589" t="str">
        <f t="shared" si="35"/>
        <v>2024년 추기</v>
      </c>
      <c r="J51" s="589" t="str">
        <f t="shared" si="36"/>
        <v>자작나무</v>
      </c>
      <c r="K51" s="589" t="str">
        <f t="shared" si="37"/>
        <v>중묘</v>
      </c>
      <c r="L51" s="592">
        <f>IF($N51&gt;0,VLOOKUP($A51&amp;$B51,'12.GPS좌표값'!$E$5:$G$94,2,0),0)</f>
        <v>290615</v>
      </c>
      <c r="M51" s="592">
        <f>IF($N51&gt;0,VLOOKUP($A51&amp;$B51,'12.GPS좌표값'!$E$5:$G$94,3,0),0)</f>
        <v>614838</v>
      </c>
      <c r="N51" s="612">
        <v>48</v>
      </c>
      <c r="O51" s="612">
        <v>12</v>
      </c>
      <c r="P51" s="589" t="str">
        <f t="shared" si="38"/>
        <v>제거대상은 목본류+초본류 혼합</v>
      </c>
      <c r="Q51" s="589" t="str">
        <f t="shared" si="39"/>
        <v>조림 2년 차</v>
      </c>
      <c r="R51" s="589" t="str">
        <f t="shared" si="40"/>
        <v>중(15º~30º)</v>
      </c>
      <c r="S51" s="589" t="str">
        <f t="shared" si="41"/>
        <v>개소당 평균면적이 3ha 이상</v>
      </c>
      <c r="T51" s="591"/>
      <c r="U51" s="577" t="s">
        <v>552</v>
      </c>
    </row>
    <row r="52" spans="1:27" ht="14.25">
      <c r="A52" s="617" t="str">
        <f t="shared" si="28"/>
        <v>1-0-3-0</v>
      </c>
      <c r="B52" s="593" t="str">
        <f>IF($N52&gt;0,"10",0)</f>
        <v>10</v>
      </c>
      <c r="C52" s="589" t="str">
        <f t="shared" si="29"/>
        <v>양구군 국토정중앙면 야촌리 산19번지외 13필지</v>
      </c>
      <c r="D52" s="589">
        <f t="shared" si="30"/>
        <v>2026</v>
      </c>
      <c r="E52" s="589" t="str">
        <f t="shared" si="31"/>
        <v>05.26-06.04</v>
      </c>
      <c r="F52" s="589">
        <f t="shared" si="32"/>
        <v>0.02</v>
      </c>
      <c r="G52" s="589" t="str">
        <f t="shared" si="33"/>
        <v>모두베기</v>
      </c>
      <c r="H52" s="589">
        <f t="shared" si="34"/>
        <v>21.480000000000004</v>
      </c>
      <c r="I52" s="589" t="str">
        <f t="shared" si="35"/>
        <v>2024년 추기</v>
      </c>
      <c r="J52" s="589" t="str">
        <f t="shared" si="36"/>
        <v>자작나무</v>
      </c>
      <c r="K52" s="589" t="str">
        <f t="shared" si="37"/>
        <v>중묘</v>
      </c>
      <c r="L52" s="592">
        <f>IF($N52&gt;0,VLOOKUP($A52&amp;$B52,'12.GPS좌표값'!$E$5:$G$94,2,0),0)</f>
        <v>290710</v>
      </c>
      <c r="M52" s="592">
        <f>IF($N52&gt;0,VLOOKUP($A52&amp;$B52,'12.GPS좌표값'!$E$5:$G$94,3,0),0)</f>
        <v>614718</v>
      </c>
      <c r="N52" s="612">
        <v>33</v>
      </c>
      <c r="O52" s="612">
        <v>27</v>
      </c>
      <c r="P52" s="589" t="str">
        <f t="shared" si="38"/>
        <v>제거대상은 목본류+초본류 혼합</v>
      </c>
      <c r="Q52" s="589" t="str">
        <f t="shared" si="39"/>
        <v>조림 2년 차</v>
      </c>
      <c r="R52" s="589" t="str">
        <f t="shared" si="40"/>
        <v>중(15º~30º)</v>
      </c>
      <c r="S52" s="589" t="str">
        <f t="shared" si="41"/>
        <v>개소당 평균면적이 3ha 이상</v>
      </c>
      <c r="T52" s="591"/>
      <c r="U52" s="577" t="s">
        <v>548</v>
      </c>
    </row>
    <row r="53" spans="1:27" ht="14.25">
      <c r="A53" s="617" t="str">
        <f t="shared" si="28"/>
        <v>1-0-3-0</v>
      </c>
      <c r="B53" s="593" t="str">
        <f>IF($N53&gt;0,"11",0)</f>
        <v>11</v>
      </c>
      <c r="C53" s="589" t="str">
        <f t="shared" si="29"/>
        <v>양구군 국토정중앙면 야촌리 산19번지외 13필지</v>
      </c>
      <c r="D53" s="589">
        <f t="shared" si="30"/>
        <v>2026</v>
      </c>
      <c r="E53" s="589" t="str">
        <f t="shared" si="31"/>
        <v>05.26-06.04</v>
      </c>
      <c r="F53" s="589">
        <f t="shared" si="32"/>
        <v>0.02</v>
      </c>
      <c r="G53" s="589" t="str">
        <f t="shared" si="33"/>
        <v>모두베기</v>
      </c>
      <c r="H53" s="589">
        <f t="shared" si="34"/>
        <v>21.480000000000004</v>
      </c>
      <c r="I53" s="589" t="str">
        <f t="shared" si="35"/>
        <v>2024년 추기</v>
      </c>
      <c r="J53" s="589" t="str">
        <f t="shared" si="36"/>
        <v>자작나무</v>
      </c>
      <c r="K53" s="589" t="str">
        <f t="shared" si="37"/>
        <v>중묘</v>
      </c>
      <c r="L53" s="592">
        <f>IF($N53&gt;0,VLOOKUP($A53&amp;$B53,'12.GPS좌표값'!$E$5:$G$94,2,0),0)</f>
        <v>290935</v>
      </c>
      <c r="M53" s="592">
        <f>IF($N53&gt;0,VLOOKUP($A53&amp;$B53,'12.GPS좌표값'!$E$5:$G$94,3,0),0)</f>
        <v>614764</v>
      </c>
      <c r="N53" s="612">
        <v>41</v>
      </c>
      <c r="O53" s="612">
        <v>19</v>
      </c>
      <c r="P53" s="589" t="str">
        <f t="shared" si="38"/>
        <v>제거대상은 목본류+초본류 혼합</v>
      </c>
      <c r="Q53" s="589" t="str">
        <f t="shared" si="39"/>
        <v>조림 2년 차</v>
      </c>
      <c r="R53" s="589" t="str">
        <f t="shared" si="40"/>
        <v>중(15º~30º)</v>
      </c>
      <c r="S53" s="589" t="str">
        <f t="shared" si="41"/>
        <v>개소당 평균면적이 3ha 이상</v>
      </c>
      <c r="T53" s="591"/>
      <c r="U53" s="577" t="s">
        <v>524</v>
      </c>
    </row>
    <row r="54" spans="1:27" ht="14.25">
      <c r="A54" s="617" t="str">
        <f t="shared" si="28"/>
        <v>1-0-3-0</v>
      </c>
      <c r="B54" s="593" t="str">
        <f>IF($N54&gt;0,"12",0)</f>
        <v>12</v>
      </c>
      <c r="C54" s="589" t="str">
        <f t="shared" si="29"/>
        <v>양구군 국토정중앙면 야촌리 산19번지외 13필지</v>
      </c>
      <c r="D54" s="589">
        <f t="shared" si="30"/>
        <v>2026</v>
      </c>
      <c r="E54" s="589" t="str">
        <f t="shared" si="31"/>
        <v>05.26-06.04</v>
      </c>
      <c r="F54" s="589">
        <f t="shared" si="32"/>
        <v>0.02</v>
      </c>
      <c r="G54" s="589" t="str">
        <f t="shared" si="33"/>
        <v>모두베기</v>
      </c>
      <c r="H54" s="589">
        <f t="shared" si="34"/>
        <v>21.480000000000004</v>
      </c>
      <c r="I54" s="589" t="str">
        <f t="shared" si="35"/>
        <v>2024년 추기</v>
      </c>
      <c r="J54" s="589" t="str">
        <f t="shared" si="36"/>
        <v>자작나무</v>
      </c>
      <c r="K54" s="589" t="str">
        <f t="shared" si="37"/>
        <v>중묘</v>
      </c>
      <c r="L54" s="592">
        <f>IF($N54&gt;0,VLOOKUP($A54&amp;$B54,'12.GPS좌표값'!$E$5:$G$94,2,0),0)</f>
        <v>290775</v>
      </c>
      <c r="M54" s="592">
        <f>IF($N54&gt;0,VLOOKUP($A54&amp;$B54,'12.GPS좌표값'!$E$5:$G$94,3,0),0)</f>
        <v>614853</v>
      </c>
      <c r="N54" s="612">
        <v>35</v>
      </c>
      <c r="O54" s="612">
        <v>25</v>
      </c>
      <c r="P54" s="589" t="str">
        <f t="shared" si="38"/>
        <v>제거대상은 목본류+초본류 혼합</v>
      </c>
      <c r="Q54" s="589" t="str">
        <f t="shared" si="39"/>
        <v>조림 2년 차</v>
      </c>
      <c r="R54" s="589" t="str">
        <f t="shared" si="40"/>
        <v>중(15º~30º)</v>
      </c>
      <c r="S54" s="589" t="str">
        <f t="shared" si="41"/>
        <v>개소당 평균면적이 3ha 이상</v>
      </c>
      <c r="T54" s="591"/>
      <c r="U54" s="577" t="s">
        <v>538</v>
      </c>
    </row>
    <row r="55" spans="1:27" ht="14.25">
      <c r="A55" s="617" t="str">
        <f t="shared" si="28"/>
        <v>1-0-3-0</v>
      </c>
      <c r="B55" s="593" t="str">
        <f>IF($N55&gt;0,"13",0)</f>
        <v>13</v>
      </c>
      <c r="C55" s="589" t="str">
        <f t="shared" si="29"/>
        <v>양구군 국토정중앙면 야촌리 산19번지외 13필지</v>
      </c>
      <c r="D55" s="589">
        <f t="shared" si="30"/>
        <v>2026</v>
      </c>
      <c r="E55" s="589" t="str">
        <f t="shared" si="31"/>
        <v>05.26-06.04</v>
      </c>
      <c r="F55" s="589">
        <f t="shared" si="32"/>
        <v>0.02</v>
      </c>
      <c r="G55" s="589" t="str">
        <f t="shared" si="33"/>
        <v>모두베기</v>
      </c>
      <c r="H55" s="589">
        <f t="shared" si="34"/>
        <v>21.480000000000004</v>
      </c>
      <c r="I55" s="589" t="str">
        <f t="shared" si="35"/>
        <v>2024년 추기</v>
      </c>
      <c r="J55" s="589" t="str">
        <f t="shared" si="36"/>
        <v>자작나무</v>
      </c>
      <c r="K55" s="589" t="str">
        <f t="shared" si="37"/>
        <v>중묘</v>
      </c>
      <c r="L55" s="592">
        <f>IF($N55&gt;0,VLOOKUP($A55&amp;$B55,'12.GPS좌표값'!$E$5:$G$94,2,0),0)</f>
        <v>290814</v>
      </c>
      <c r="M55" s="592">
        <f>IF($N55&gt;0,VLOOKUP($A55&amp;$B55,'12.GPS좌표값'!$E$5:$G$94,3,0),0)</f>
        <v>614980</v>
      </c>
      <c r="N55" s="612">
        <v>28</v>
      </c>
      <c r="O55" s="612">
        <v>32</v>
      </c>
      <c r="P55" s="589" t="str">
        <f t="shared" si="38"/>
        <v>제거대상은 목본류+초본류 혼합</v>
      </c>
      <c r="Q55" s="589" t="str">
        <f t="shared" si="39"/>
        <v>조림 2년 차</v>
      </c>
      <c r="R55" s="589" t="str">
        <f t="shared" si="40"/>
        <v>중(15º~30º)</v>
      </c>
      <c r="S55" s="589" t="str">
        <f t="shared" si="41"/>
        <v>개소당 평균면적이 3ha 이상</v>
      </c>
      <c r="T55" s="591"/>
      <c r="U55" s="577" t="s">
        <v>521</v>
      </c>
    </row>
    <row r="56" spans="1:27" ht="14.25">
      <c r="A56" s="617" t="str">
        <f t="shared" si="28"/>
        <v>1-0-3-0</v>
      </c>
      <c r="B56" s="593" t="str">
        <f>IF($N56&gt;0,"14",0)</f>
        <v>14</v>
      </c>
      <c r="C56" s="589" t="str">
        <f t="shared" si="29"/>
        <v>양구군 국토정중앙면 야촌리 산19번지외 13필지</v>
      </c>
      <c r="D56" s="589">
        <f t="shared" si="30"/>
        <v>2026</v>
      </c>
      <c r="E56" s="589" t="str">
        <f t="shared" si="31"/>
        <v>05.26-06.04</v>
      </c>
      <c r="F56" s="589">
        <f t="shared" si="32"/>
        <v>0.02</v>
      </c>
      <c r="G56" s="589" t="str">
        <f t="shared" si="33"/>
        <v>모두베기</v>
      </c>
      <c r="H56" s="589">
        <f t="shared" si="34"/>
        <v>21.480000000000004</v>
      </c>
      <c r="I56" s="589" t="str">
        <f t="shared" si="35"/>
        <v>2024년 추기</v>
      </c>
      <c r="J56" s="589" t="str">
        <f t="shared" si="36"/>
        <v>자작나무</v>
      </c>
      <c r="K56" s="589" t="str">
        <f t="shared" si="37"/>
        <v>중묘</v>
      </c>
      <c r="L56" s="592">
        <f>IF($N56&gt;0,VLOOKUP($A56&amp;$B56,'12.GPS좌표값'!$E$5:$G$94,2,0),0)</f>
        <v>290679</v>
      </c>
      <c r="M56" s="592">
        <f>IF($N56&gt;0,VLOOKUP($A56&amp;$B56,'12.GPS좌표값'!$E$5:$G$94,3,0),0)</f>
        <v>614988</v>
      </c>
      <c r="N56" s="612">
        <v>24</v>
      </c>
      <c r="O56" s="612">
        <v>36</v>
      </c>
      <c r="P56" s="589" t="str">
        <f t="shared" si="38"/>
        <v>제거대상은 목본류+초본류 혼합</v>
      </c>
      <c r="Q56" s="589" t="str">
        <f t="shared" si="39"/>
        <v>조림 2년 차</v>
      </c>
      <c r="R56" s="589" t="str">
        <f t="shared" si="40"/>
        <v>중(15º~30º)</v>
      </c>
      <c r="S56" s="589" t="str">
        <f t="shared" si="41"/>
        <v>개소당 평균면적이 3ha 이상</v>
      </c>
      <c r="T56" s="591"/>
      <c r="U56" s="577" t="s">
        <v>531</v>
      </c>
    </row>
    <row r="57" spans="1:27" ht="14.25">
      <c r="A57" s="617">
        <f t="shared" si="28"/>
        <v>0</v>
      </c>
      <c r="B57" s="593">
        <f>IF($N57&gt;0,"15",0)</f>
        <v>0</v>
      </c>
      <c r="C57" s="589">
        <f t="shared" si="29"/>
        <v>0</v>
      </c>
      <c r="D57" s="589">
        <f t="shared" si="30"/>
        <v>0</v>
      </c>
      <c r="E57" s="589">
        <f t="shared" si="31"/>
        <v>0</v>
      </c>
      <c r="F57" s="589">
        <f t="shared" si="32"/>
        <v>0</v>
      </c>
      <c r="G57" s="589">
        <f t="shared" si="33"/>
        <v>0</v>
      </c>
      <c r="H57" s="589">
        <f t="shared" si="34"/>
        <v>0</v>
      </c>
      <c r="I57" s="589">
        <f t="shared" si="35"/>
        <v>0</v>
      </c>
      <c r="J57" s="589">
        <f t="shared" si="36"/>
        <v>0</v>
      </c>
      <c r="K57" s="589">
        <f t="shared" si="37"/>
        <v>0</v>
      </c>
      <c r="L57" s="592">
        <f>IF($N57&gt;0,VLOOKUP($A57&amp;$B57,'12.GPS좌표값'!$E$5:$G$94,2,0),0)</f>
        <v>0</v>
      </c>
      <c r="M57" s="592">
        <f>IF($N57&gt;0,VLOOKUP($A57&amp;$B57,'12.GPS좌표값'!$E$5:$G$94,3,0),0)</f>
        <v>0</v>
      </c>
      <c r="N57" s="612"/>
      <c r="O57" s="612"/>
      <c r="P57" s="589">
        <f t="shared" si="38"/>
        <v>0</v>
      </c>
      <c r="Q57" s="589">
        <f t="shared" si="39"/>
        <v>0</v>
      </c>
      <c r="R57" s="589">
        <f t="shared" si="40"/>
        <v>0</v>
      </c>
      <c r="S57" s="589">
        <f t="shared" si="41"/>
        <v>0</v>
      </c>
      <c r="T57" s="591"/>
      <c r="U57" s="577" t="s">
        <v>528</v>
      </c>
    </row>
    <row r="58" spans="1:27" ht="14.25">
      <c r="A58" s="617">
        <f t="shared" si="28"/>
        <v>0</v>
      </c>
      <c r="B58" s="593">
        <f>IF($N58&gt;0,"16",0)</f>
        <v>0</v>
      </c>
      <c r="C58" s="589">
        <f t="shared" si="29"/>
        <v>0</v>
      </c>
      <c r="D58" s="589">
        <f t="shared" si="30"/>
        <v>0</v>
      </c>
      <c r="E58" s="589">
        <f t="shared" si="31"/>
        <v>0</v>
      </c>
      <c r="F58" s="589">
        <f t="shared" si="32"/>
        <v>0</v>
      </c>
      <c r="G58" s="589">
        <f t="shared" si="33"/>
        <v>0</v>
      </c>
      <c r="H58" s="589">
        <f t="shared" si="34"/>
        <v>0</v>
      </c>
      <c r="I58" s="589">
        <f t="shared" si="35"/>
        <v>0</v>
      </c>
      <c r="J58" s="589">
        <f t="shared" si="36"/>
        <v>0</v>
      </c>
      <c r="K58" s="589">
        <f t="shared" si="37"/>
        <v>0</v>
      </c>
      <c r="L58" s="592">
        <f>IF($N58&gt;0,VLOOKUP($A58&amp;$B58,'12.GPS좌표값'!$E$5:$G$94,2,0),0)</f>
        <v>0</v>
      </c>
      <c r="M58" s="592">
        <f>IF($N58&gt;0,VLOOKUP($A58&amp;$B58,'12.GPS좌표값'!$E$5:$G$94,3,0),0)</f>
        <v>0</v>
      </c>
      <c r="N58" s="612"/>
      <c r="O58" s="612"/>
      <c r="P58" s="589">
        <f t="shared" si="38"/>
        <v>0</v>
      </c>
      <c r="Q58" s="589">
        <f t="shared" si="39"/>
        <v>0</v>
      </c>
      <c r="R58" s="589">
        <f t="shared" si="40"/>
        <v>0</v>
      </c>
      <c r="S58" s="589">
        <f t="shared" si="41"/>
        <v>0</v>
      </c>
      <c r="T58" s="591"/>
      <c r="U58" s="577" t="s">
        <v>526</v>
      </c>
    </row>
    <row r="59" spans="1:27" ht="14.25">
      <c r="A59" s="617">
        <f t="shared" si="28"/>
        <v>0</v>
      </c>
      <c r="B59" s="593">
        <f>IF($N59&gt;0,"17",0)</f>
        <v>0</v>
      </c>
      <c r="C59" s="589">
        <f t="shared" si="29"/>
        <v>0</v>
      </c>
      <c r="D59" s="589">
        <f t="shared" si="30"/>
        <v>0</v>
      </c>
      <c r="E59" s="589">
        <f t="shared" si="31"/>
        <v>0</v>
      </c>
      <c r="F59" s="589">
        <f t="shared" si="32"/>
        <v>0</v>
      </c>
      <c r="G59" s="589">
        <f t="shared" si="33"/>
        <v>0</v>
      </c>
      <c r="H59" s="589">
        <f t="shared" si="34"/>
        <v>0</v>
      </c>
      <c r="I59" s="589">
        <f t="shared" si="35"/>
        <v>0</v>
      </c>
      <c r="J59" s="589">
        <f t="shared" si="36"/>
        <v>0</v>
      </c>
      <c r="K59" s="589">
        <f t="shared" si="37"/>
        <v>0</v>
      </c>
      <c r="L59" s="592">
        <f>IF($N59&gt;0,VLOOKUP($A59&amp;$B59,'12.GPS좌표값'!$E$5:$G$94,2,0),0)</f>
        <v>0</v>
      </c>
      <c r="M59" s="592">
        <f>IF($N59&gt;0,VLOOKUP($A59&amp;$B59,'12.GPS좌표값'!$E$5:$G$94,3,0),0)</f>
        <v>0</v>
      </c>
      <c r="N59" s="612"/>
      <c r="O59" s="612"/>
      <c r="P59" s="589">
        <f t="shared" si="38"/>
        <v>0</v>
      </c>
      <c r="Q59" s="589">
        <f t="shared" si="39"/>
        <v>0</v>
      </c>
      <c r="R59" s="589">
        <f t="shared" si="40"/>
        <v>0</v>
      </c>
      <c r="S59" s="589">
        <f t="shared" si="41"/>
        <v>0</v>
      </c>
      <c r="T59" s="591"/>
    </row>
    <row r="60" spans="1:27" ht="14.25">
      <c r="A60" s="617">
        <f t="shared" si="28"/>
        <v>0</v>
      </c>
      <c r="B60" s="593">
        <f>IF($N60&gt;0,"18",0)</f>
        <v>0</v>
      </c>
      <c r="C60" s="589">
        <f t="shared" si="29"/>
        <v>0</v>
      </c>
      <c r="D60" s="589">
        <f t="shared" si="30"/>
        <v>0</v>
      </c>
      <c r="E60" s="589">
        <f t="shared" si="31"/>
        <v>0</v>
      </c>
      <c r="F60" s="589">
        <f t="shared" si="32"/>
        <v>0</v>
      </c>
      <c r="G60" s="589">
        <f t="shared" si="33"/>
        <v>0</v>
      </c>
      <c r="H60" s="589">
        <f t="shared" si="34"/>
        <v>0</v>
      </c>
      <c r="I60" s="589">
        <f t="shared" si="35"/>
        <v>0</v>
      </c>
      <c r="J60" s="589">
        <f t="shared" si="36"/>
        <v>0</v>
      </c>
      <c r="K60" s="589">
        <f t="shared" si="37"/>
        <v>0</v>
      </c>
      <c r="L60" s="592">
        <f>IF($N60&gt;0,VLOOKUP($A60&amp;$B60,'12.GPS좌표값'!$E$5:$G$94,2,0),0)</f>
        <v>0</v>
      </c>
      <c r="M60" s="592">
        <f>IF($N60&gt;0,VLOOKUP($A60&amp;$B60,'12.GPS좌표값'!$E$5:$G$94,3,0),0)</f>
        <v>0</v>
      </c>
      <c r="N60" s="612"/>
      <c r="O60" s="612"/>
      <c r="P60" s="589">
        <f t="shared" si="38"/>
        <v>0</v>
      </c>
      <c r="Q60" s="589">
        <f t="shared" si="39"/>
        <v>0</v>
      </c>
      <c r="R60" s="589">
        <f t="shared" si="40"/>
        <v>0</v>
      </c>
      <c r="S60" s="589">
        <f t="shared" si="41"/>
        <v>0</v>
      </c>
      <c r="T60" s="591"/>
    </row>
    <row r="61" spans="1:27" ht="14.25">
      <c r="A61" s="617">
        <f t="shared" si="28"/>
        <v>0</v>
      </c>
      <c r="B61" s="593">
        <f>IF($N61&gt;0,"19",0)</f>
        <v>0</v>
      </c>
      <c r="C61" s="589">
        <f t="shared" si="29"/>
        <v>0</v>
      </c>
      <c r="D61" s="589">
        <f t="shared" si="30"/>
        <v>0</v>
      </c>
      <c r="E61" s="589">
        <f t="shared" si="31"/>
        <v>0</v>
      </c>
      <c r="F61" s="589">
        <f t="shared" si="32"/>
        <v>0</v>
      </c>
      <c r="G61" s="589">
        <f t="shared" si="33"/>
        <v>0</v>
      </c>
      <c r="H61" s="589">
        <f t="shared" si="34"/>
        <v>0</v>
      </c>
      <c r="I61" s="589">
        <f t="shared" si="35"/>
        <v>0</v>
      </c>
      <c r="J61" s="589">
        <f t="shared" si="36"/>
        <v>0</v>
      </c>
      <c r="K61" s="589">
        <f t="shared" si="37"/>
        <v>0</v>
      </c>
      <c r="L61" s="592">
        <f>IF($N61&gt;0,VLOOKUP($A61&amp;$B61,'12.GPS좌표값'!$E$5:$G$94,2,0),0)</f>
        <v>0</v>
      </c>
      <c r="M61" s="592">
        <f>IF($N61&gt;0,VLOOKUP($A61&amp;$B61,'12.GPS좌표값'!$E$5:$G$94,3,0),0)</f>
        <v>0</v>
      </c>
      <c r="N61" s="612"/>
      <c r="O61" s="612"/>
      <c r="P61" s="589">
        <f t="shared" si="38"/>
        <v>0</v>
      </c>
      <c r="Q61" s="589">
        <f t="shared" si="39"/>
        <v>0</v>
      </c>
      <c r="R61" s="589">
        <f t="shared" si="40"/>
        <v>0</v>
      </c>
      <c r="S61" s="589">
        <f t="shared" si="41"/>
        <v>0</v>
      </c>
      <c r="T61" s="591"/>
    </row>
    <row r="62" spans="1:27" ht="14.25">
      <c r="A62" s="617">
        <f t="shared" si="28"/>
        <v>0</v>
      </c>
      <c r="B62" s="593">
        <f>IF($N62&gt;0,"20",0)</f>
        <v>0</v>
      </c>
      <c r="C62" s="589">
        <f t="shared" si="29"/>
        <v>0</v>
      </c>
      <c r="D62" s="589">
        <f t="shared" si="30"/>
        <v>0</v>
      </c>
      <c r="E62" s="589">
        <f t="shared" si="31"/>
        <v>0</v>
      </c>
      <c r="F62" s="589">
        <f t="shared" si="32"/>
        <v>0</v>
      </c>
      <c r="G62" s="589">
        <f t="shared" si="33"/>
        <v>0</v>
      </c>
      <c r="H62" s="589">
        <f t="shared" si="34"/>
        <v>0</v>
      </c>
      <c r="I62" s="589">
        <f t="shared" si="35"/>
        <v>0</v>
      </c>
      <c r="J62" s="589">
        <f t="shared" si="36"/>
        <v>0</v>
      </c>
      <c r="K62" s="589">
        <f t="shared" si="37"/>
        <v>0</v>
      </c>
      <c r="L62" s="592">
        <f>IF($N62&gt;0,VLOOKUP($A62&amp;$B62,'12.GPS좌표값'!$E$5:$G$94,2,0),0)</f>
        <v>0</v>
      </c>
      <c r="M62" s="592">
        <f>IF($N62&gt;0,VLOOKUP($A62&amp;$B62,'12.GPS좌표값'!$E$5:$G$94,3,0),0)</f>
        <v>0</v>
      </c>
      <c r="N62" s="612"/>
      <c r="O62" s="612"/>
      <c r="P62" s="589">
        <f t="shared" si="38"/>
        <v>0</v>
      </c>
      <c r="Q62" s="589">
        <f t="shared" si="39"/>
        <v>0</v>
      </c>
      <c r="R62" s="589">
        <f t="shared" si="40"/>
        <v>0</v>
      </c>
      <c r="S62" s="589">
        <f t="shared" si="41"/>
        <v>0</v>
      </c>
      <c r="T62" s="591"/>
    </row>
    <row r="63" spans="1:27" ht="14.25">
      <c r="A63" s="620" t="s">
        <v>359</v>
      </c>
      <c r="B63" s="590">
        <v>1</v>
      </c>
      <c r="C63" s="589" t="str">
        <f>VLOOKUP(A63,'5-1.소반별'!$Q$1:$U$9,2,0)</f>
        <v>양구군 국토정중앙면 야촌리 산50번지</v>
      </c>
      <c r="D63" s="615">
        <v>2026</v>
      </c>
      <c r="E63" s="615" t="s">
        <v>1107</v>
      </c>
      <c r="F63" s="589">
        <v>0.02</v>
      </c>
      <c r="G63" s="591" t="s">
        <v>211</v>
      </c>
      <c r="H63" s="589">
        <f>VLOOKUP($A63,'5-1.소반별'!$Q$1:$U$9,5,0)</f>
        <v>0.2</v>
      </c>
      <c r="I63" s="591" t="str">
        <f>VLOOKUP($A63,'5-1.소반별'!$Q$1:$X$9,8,0)</f>
        <v>2025년</v>
      </c>
      <c r="J63" s="591" t="str">
        <f>VLOOKUP($A63,'5-1.소반별'!$Q$1:$X$9,6,0)</f>
        <v>두릅나무</v>
      </c>
      <c r="K63" s="614" t="s">
        <v>560</v>
      </c>
      <c r="L63" s="592">
        <f>VLOOKUP($A63&amp;$B63,'12.GPS좌표값'!$E$5:$G$94,2,0)</f>
        <v>291076</v>
      </c>
      <c r="M63" s="592">
        <f>VLOOKUP($A63&amp;$B63,'12.GPS좌표값'!$E$5:$G$94,3,0)</f>
        <v>614961</v>
      </c>
      <c r="N63" s="612">
        <v>17</v>
      </c>
      <c r="O63" s="612">
        <v>13</v>
      </c>
      <c r="P63" s="614" t="s">
        <v>580</v>
      </c>
      <c r="Q63" s="591" t="s">
        <v>610</v>
      </c>
      <c r="R63" s="614" t="s">
        <v>1201</v>
      </c>
      <c r="S63" s="623" t="s">
        <v>1097</v>
      </c>
      <c r="T63" s="590">
        <f>VLOOKUP($A63,'5-1.소반별'!$Q$1:$X$9,7,0)</f>
        <v>1500</v>
      </c>
      <c r="U63" s="577" t="s">
        <v>548</v>
      </c>
      <c r="AA63">
        <f>T63/50</f>
        <v>30</v>
      </c>
    </row>
    <row r="64" spans="1:27" ht="14.25">
      <c r="A64" s="617">
        <f t="shared" ref="A64:A82" si="42">IF($N64&gt;0,"1-0-4-0",0)</f>
        <v>0</v>
      </c>
      <c r="B64" s="593">
        <f>IF($N64&gt;0,"2",0)</f>
        <v>0</v>
      </c>
      <c r="C64" s="589">
        <f t="shared" ref="C64:C82" si="43">IF($N64&gt;0,C63,0)</f>
        <v>0</v>
      </c>
      <c r="D64" s="589">
        <f t="shared" ref="D64:D82" si="44">IF($N64&gt;0,D63,0)</f>
        <v>0</v>
      </c>
      <c r="E64" s="589">
        <f t="shared" ref="E64:E82" si="45">IF($N64&gt;0,E63,0)</f>
        <v>0</v>
      </c>
      <c r="F64" s="589">
        <f t="shared" ref="F64:F82" si="46">IF($N64&gt;0,F63,0)</f>
        <v>0</v>
      </c>
      <c r="G64" s="589">
        <f t="shared" ref="G64:G82" si="47">IF($N64&gt;0,G63,0)</f>
        <v>0</v>
      </c>
      <c r="H64" s="589">
        <f t="shared" ref="H64:H82" si="48">IF($N64&gt;0,H63,0)</f>
        <v>0</v>
      </c>
      <c r="I64" s="589">
        <f t="shared" ref="I64:I82" si="49">IF($N64&gt;0,I63,0)</f>
        <v>0</v>
      </c>
      <c r="J64" s="591" t="e">
        <f>VLOOKUP($A64,'5-1.소반별'!$Q$1:$X$9,6,0)</f>
        <v>#N/A</v>
      </c>
      <c r="K64" s="589">
        <f t="shared" ref="K64:K82" si="50">IF($N64&gt;0,K63,0)</f>
        <v>0</v>
      </c>
      <c r="L64" s="592">
        <f>IF($N64&gt;0,VLOOKUP($A64&amp;$B64,'12.GPS좌표값'!$E$5:$G$94,2,0),0)</f>
        <v>0</v>
      </c>
      <c r="M64" s="592">
        <f>IF($N64&gt;0,VLOOKUP($A64&amp;$B64,'12.GPS좌표값'!$E$5:$G$94,3,0),0)</f>
        <v>0</v>
      </c>
      <c r="N64" s="612"/>
      <c r="O64" s="612"/>
      <c r="P64" s="589">
        <f>IF($N64&gt;0,P63,0)</f>
        <v>0</v>
      </c>
      <c r="Q64" s="589">
        <f>IF($N64&gt;0,Q63,0)</f>
        <v>0</v>
      </c>
      <c r="R64" s="589">
        <f>IF($N64&gt;0,R63,0)</f>
        <v>0</v>
      </c>
      <c r="S64" s="589">
        <f>IF($N64&gt;0,S63,0)</f>
        <v>0</v>
      </c>
      <c r="T64" s="593"/>
      <c r="U64" s="577" t="s">
        <v>524</v>
      </c>
    </row>
    <row r="65" spans="1:21" ht="14.25">
      <c r="A65" s="617">
        <f t="shared" si="42"/>
        <v>0</v>
      </c>
      <c r="B65" s="593">
        <f>IF($N65&gt;0,"3",0)</f>
        <v>0</v>
      </c>
      <c r="C65" s="589">
        <f t="shared" si="43"/>
        <v>0</v>
      </c>
      <c r="D65" s="589">
        <f t="shared" si="44"/>
        <v>0</v>
      </c>
      <c r="E65" s="589">
        <f t="shared" si="45"/>
        <v>0</v>
      </c>
      <c r="F65" s="589">
        <f t="shared" si="46"/>
        <v>0</v>
      </c>
      <c r="G65" s="589">
        <f t="shared" si="47"/>
        <v>0</v>
      </c>
      <c r="H65" s="589">
        <f t="shared" si="48"/>
        <v>0</v>
      </c>
      <c r="I65" s="589">
        <f t="shared" si="49"/>
        <v>0</v>
      </c>
      <c r="J65" s="589">
        <f t="shared" ref="J65:J82" si="51">IF($N65&gt;0,J64,0)</f>
        <v>0</v>
      </c>
      <c r="K65" s="589">
        <f t="shared" si="50"/>
        <v>0</v>
      </c>
      <c r="L65" s="592">
        <f>IF($N65&gt;0,VLOOKUP($A65&amp;$B65,'12.GPS좌표값'!$E$5:$G$94,2,0),0)</f>
        <v>0</v>
      </c>
      <c r="M65" s="592">
        <f>IF($N65&gt;0,VLOOKUP($A65&amp;$B65,'12.GPS좌표값'!$E$5:$G$94,3,0),0)</f>
        <v>0</v>
      </c>
      <c r="N65" s="612"/>
      <c r="O65" s="612"/>
      <c r="P65" s="589">
        <f t="shared" ref="P65:P82" si="52">IF($N65&gt;0,P64,0)</f>
        <v>0</v>
      </c>
      <c r="Q65" s="589">
        <f t="shared" ref="Q65:Q82" si="53">IF($N65&gt;0,Q64,0)</f>
        <v>0</v>
      </c>
      <c r="R65" s="589">
        <f t="shared" ref="R65:R82" si="54">IF($N65&gt;0,R64,0)</f>
        <v>0</v>
      </c>
      <c r="S65" s="589">
        <f t="shared" ref="S65:S82" si="55">IF($N65&gt;0,S64,0)</f>
        <v>0</v>
      </c>
      <c r="T65" s="591"/>
      <c r="U65" s="577" t="s">
        <v>538</v>
      </c>
    </row>
    <row r="66" spans="1:21" ht="14.25">
      <c r="A66" s="617">
        <f t="shared" si="42"/>
        <v>0</v>
      </c>
      <c r="B66" s="593">
        <f>IF($N66&gt;0,"4",0)</f>
        <v>0</v>
      </c>
      <c r="C66" s="589">
        <f t="shared" si="43"/>
        <v>0</v>
      </c>
      <c r="D66" s="589">
        <f t="shared" si="44"/>
        <v>0</v>
      </c>
      <c r="E66" s="589">
        <f t="shared" si="45"/>
        <v>0</v>
      </c>
      <c r="F66" s="589">
        <f t="shared" si="46"/>
        <v>0</v>
      </c>
      <c r="G66" s="589">
        <f t="shared" si="47"/>
        <v>0</v>
      </c>
      <c r="H66" s="589">
        <f t="shared" si="48"/>
        <v>0</v>
      </c>
      <c r="I66" s="589">
        <f t="shared" si="49"/>
        <v>0</v>
      </c>
      <c r="J66" s="589">
        <f t="shared" si="51"/>
        <v>0</v>
      </c>
      <c r="K66" s="589">
        <f t="shared" si="50"/>
        <v>0</v>
      </c>
      <c r="L66" s="592">
        <f>IF($N66&gt;0,VLOOKUP($A66&amp;$B66,'12.GPS좌표값'!$E$5:$G$94,2,0),0)</f>
        <v>0</v>
      </c>
      <c r="M66" s="592">
        <f>IF($N66&gt;0,VLOOKUP($A66&amp;$B66,'12.GPS좌표값'!$E$5:$G$94,3,0),0)</f>
        <v>0</v>
      </c>
      <c r="N66" s="612"/>
      <c r="O66" s="612"/>
      <c r="P66" s="589">
        <f t="shared" si="52"/>
        <v>0</v>
      </c>
      <c r="Q66" s="589">
        <f t="shared" si="53"/>
        <v>0</v>
      </c>
      <c r="R66" s="589">
        <f t="shared" si="54"/>
        <v>0</v>
      </c>
      <c r="S66" s="589">
        <f t="shared" si="55"/>
        <v>0</v>
      </c>
      <c r="T66" s="591"/>
      <c r="U66" s="577" t="s">
        <v>521</v>
      </c>
    </row>
    <row r="67" spans="1:21" ht="14.25">
      <c r="A67" s="617">
        <f t="shared" si="42"/>
        <v>0</v>
      </c>
      <c r="B67" s="593">
        <f>IF($N67&gt;0,"5",0)</f>
        <v>0</v>
      </c>
      <c r="C67" s="589">
        <f t="shared" si="43"/>
        <v>0</v>
      </c>
      <c r="D67" s="589">
        <f t="shared" si="44"/>
        <v>0</v>
      </c>
      <c r="E67" s="589">
        <f t="shared" si="45"/>
        <v>0</v>
      </c>
      <c r="F67" s="589">
        <f t="shared" si="46"/>
        <v>0</v>
      </c>
      <c r="G67" s="589">
        <f t="shared" si="47"/>
        <v>0</v>
      </c>
      <c r="H67" s="589">
        <f t="shared" si="48"/>
        <v>0</v>
      </c>
      <c r="I67" s="589">
        <f t="shared" si="49"/>
        <v>0</v>
      </c>
      <c r="J67" s="589">
        <f t="shared" si="51"/>
        <v>0</v>
      </c>
      <c r="K67" s="589">
        <f t="shared" si="50"/>
        <v>0</v>
      </c>
      <c r="L67" s="592">
        <f>IF($N67&gt;0,VLOOKUP($A67&amp;$B67,'12.GPS좌표값'!$E$5:$G$94,2,0),0)</f>
        <v>0</v>
      </c>
      <c r="M67" s="592">
        <f>IF($N67&gt;0,VLOOKUP($A67&amp;$B67,'12.GPS좌표값'!$E$5:$G$94,3,0),0)</f>
        <v>0</v>
      </c>
      <c r="N67" s="612"/>
      <c r="O67" s="612"/>
      <c r="P67" s="589">
        <f t="shared" si="52"/>
        <v>0</v>
      </c>
      <c r="Q67" s="589">
        <f t="shared" si="53"/>
        <v>0</v>
      </c>
      <c r="R67" s="589">
        <f t="shared" si="54"/>
        <v>0</v>
      </c>
      <c r="S67" s="589">
        <f t="shared" si="55"/>
        <v>0</v>
      </c>
      <c r="T67" s="591"/>
      <c r="U67" s="577" t="s">
        <v>520</v>
      </c>
    </row>
    <row r="68" spans="1:21" ht="14.25">
      <c r="A68" s="617">
        <f t="shared" si="42"/>
        <v>0</v>
      </c>
      <c r="B68" s="593">
        <f>IF($N68&gt;0,"6",0)</f>
        <v>0</v>
      </c>
      <c r="C68" s="589">
        <f t="shared" si="43"/>
        <v>0</v>
      </c>
      <c r="D68" s="589">
        <f t="shared" si="44"/>
        <v>0</v>
      </c>
      <c r="E68" s="589">
        <f t="shared" si="45"/>
        <v>0</v>
      </c>
      <c r="F68" s="589">
        <f t="shared" si="46"/>
        <v>0</v>
      </c>
      <c r="G68" s="589">
        <f t="shared" si="47"/>
        <v>0</v>
      </c>
      <c r="H68" s="589">
        <f t="shared" si="48"/>
        <v>0</v>
      </c>
      <c r="I68" s="589">
        <f t="shared" si="49"/>
        <v>0</v>
      </c>
      <c r="J68" s="589">
        <f t="shared" si="51"/>
        <v>0</v>
      </c>
      <c r="K68" s="589">
        <f t="shared" si="50"/>
        <v>0</v>
      </c>
      <c r="L68" s="592">
        <f>IF($N68&gt;0,VLOOKUP($A68&amp;$B68,'12.GPS좌표값'!$E$5:$G$94,2,0),0)</f>
        <v>0</v>
      </c>
      <c r="M68" s="592">
        <f>IF($N68&gt;0,VLOOKUP($A68&amp;$B68,'12.GPS좌표값'!$E$5:$G$94,3,0),0)</f>
        <v>0</v>
      </c>
      <c r="N68" s="612"/>
      <c r="O68" s="612"/>
      <c r="P68" s="589">
        <f t="shared" si="52"/>
        <v>0</v>
      </c>
      <c r="Q68" s="589">
        <f t="shared" si="53"/>
        <v>0</v>
      </c>
      <c r="R68" s="589">
        <f t="shared" si="54"/>
        <v>0</v>
      </c>
      <c r="S68" s="589">
        <f t="shared" si="55"/>
        <v>0</v>
      </c>
      <c r="T68" s="591"/>
      <c r="U68" s="577" t="s">
        <v>518</v>
      </c>
    </row>
    <row r="69" spans="1:21" ht="14.25">
      <c r="A69" s="617">
        <f t="shared" si="42"/>
        <v>0</v>
      </c>
      <c r="B69" s="593">
        <f>IF($N69&gt;0,"7",0)</f>
        <v>0</v>
      </c>
      <c r="C69" s="589">
        <f t="shared" si="43"/>
        <v>0</v>
      </c>
      <c r="D69" s="589">
        <f t="shared" si="44"/>
        <v>0</v>
      </c>
      <c r="E69" s="589">
        <f t="shared" si="45"/>
        <v>0</v>
      </c>
      <c r="F69" s="589">
        <f t="shared" si="46"/>
        <v>0</v>
      </c>
      <c r="G69" s="589">
        <f t="shared" si="47"/>
        <v>0</v>
      </c>
      <c r="H69" s="589">
        <f t="shared" si="48"/>
        <v>0</v>
      </c>
      <c r="I69" s="589">
        <f t="shared" si="49"/>
        <v>0</v>
      </c>
      <c r="J69" s="589">
        <f t="shared" si="51"/>
        <v>0</v>
      </c>
      <c r="K69" s="589">
        <f t="shared" si="50"/>
        <v>0</v>
      </c>
      <c r="L69" s="592">
        <f>IF($N69&gt;0,VLOOKUP($A69&amp;$B69,'12.GPS좌표값'!$E$5:$G$94,2,0),0)</f>
        <v>0</v>
      </c>
      <c r="M69" s="592">
        <f>IF($N69&gt;0,VLOOKUP($A69&amp;$B69,'12.GPS좌표값'!$E$5:$G$94,3,0),0)</f>
        <v>0</v>
      </c>
      <c r="N69" s="612"/>
      <c r="O69" s="612"/>
      <c r="P69" s="589">
        <f t="shared" si="52"/>
        <v>0</v>
      </c>
      <c r="Q69" s="589">
        <f t="shared" si="53"/>
        <v>0</v>
      </c>
      <c r="R69" s="589">
        <f t="shared" si="54"/>
        <v>0</v>
      </c>
      <c r="S69" s="589">
        <f t="shared" si="55"/>
        <v>0</v>
      </c>
      <c r="T69" s="591"/>
      <c r="U69" s="577" t="s">
        <v>516</v>
      </c>
    </row>
    <row r="70" spans="1:21" ht="14.25">
      <c r="A70" s="617">
        <f t="shared" si="42"/>
        <v>0</v>
      </c>
      <c r="B70" s="593">
        <f>IF($N70&gt;0,"8",0)</f>
        <v>0</v>
      </c>
      <c r="C70" s="589">
        <f t="shared" si="43"/>
        <v>0</v>
      </c>
      <c r="D70" s="589">
        <f t="shared" si="44"/>
        <v>0</v>
      </c>
      <c r="E70" s="589">
        <f t="shared" si="45"/>
        <v>0</v>
      </c>
      <c r="F70" s="589">
        <f t="shared" si="46"/>
        <v>0</v>
      </c>
      <c r="G70" s="589">
        <f t="shared" si="47"/>
        <v>0</v>
      </c>
      <c r="H70" s="589">
        <f t="shared" si="48"/>
        <v>0</v>
      </c>
      <c r="I70" s="589">
        <f t="shared" si="49"/>
        <v>0</v>
      </c>
      <c r="J70" s="589">
        <f t="shared" si="51"/>
        <v>0</v>
      </c>
      <c r="K70" s="589">
        <f t="shared" si="50"/>
        <v>0</v>
      </c>
      <c r="L70" s="592">
        <f>IF($N70&gt;0,VLOOKUP($A70&amp;$B70,'12.GPS좌표값'!$E$5:$G$94,2,0),0)</f>
        <v>0</v>
      </c>
      <c r="M70" s="592">
        <f>IF($N70&gt;0,VLOOKUP($A70&amp;$B70,'12.GPS좌표값'!$E$5:$G$94,3,0),0)</f>
        <v>0</v>
      </c>
      <c r="N70" s="612"/>
      <c r="O70" s="612"/>
      <c r="P70" s="589">
        <f t="shared" si="52"/>
        <v>0</v>
      </c>
      <c r="Q70" s="589">
        <f t="shared" si="53"/>
        <v>0</v>
      </c>
      <c r="R70" s="589">
        <f t="shared" si="54"/>
        <v>0</v>
      </c>
      <c r="S70" s="589">
        <f t="shared" si="55"/>
        <v>0</v>
      </c>
      <c r="T70" s="591"/>
      <c r="U70" s="577" t="s">
        <v>553</v>
      </c>
    </row>
    <row r="71" spans="1:21" ht="14.25">
      <c r="A71" s="617">
        <f t="shared" si="42"/>
        <v>0</v>
      </c>
      <c r="B71" s="593">
        <f>IF($N71&gt;0,"9",0)</f>
        <v>0</v>
      </c>
      <c r="C71" s="589">
        <f t="shared" si="43"/>
        <v>0</v>
      </c>
      <c r="D71" s="589">
        <f t="shared" si="44"/>
        <v>0</v>
      </c>
      <c r="E71" s="589">
        <f t="shared" si="45"/>
        <v>0</v>
      </c>
      <c r="F71" s="589">
        <f t="shared" si="46"/>
        <v>0</v>
      </c>
      <c r="G71" s="589">
        <f t="shared" si="47"/>
        <v>0</v>
      </c>
      <c r="H71" s="589">
        <f t="shared" si="48"/>
        <v>0</v>
      </c>
      <c r="I71" s="589">
        <f t="shared" si="49"/>
        <v>0</v>
      </c>
      <c r="J71" s="589">
        <f t="shared" si="51"/>
        <v>0</v>
      </c>
      <c r="K71" s="589">
        <f t="shared" si="50"/>
        <v>0</v>
      </c>
      <c r="L71" s="592">
        <f>IF($N71&gt;0,VLOOKUP($A71&amp;$B71,'12.GPS좌표값'!$E$5:$G$94,2,0),0)</f>
        <v>0</v>
      </c>
      <c r="M71" s="592">
        <f>IF($N71&gt;0,VLOOKUP($A71&amp;$B71,'12.GPS좌표값'!$E$5:$G$94,3,0),0)</f>
        <v>0</v>
      </c>
      <c r="N71" s="612"/>
      <c r="O71" s="612"/>
      <c r="P71" s="589">
        <f t="shared" si="52"/>
        <v>0</v>
      </c>
      <c r="Q71" s="589">
        <f t="shared" si="53"/>
        <v>0</v>
      </c>
      <c r="R71" s="589">
        <f t="shared" si="54"/>
        <v>0</v>
      </c>
      <c r="S71" s="589">
        <f t="shared" si="55"/>
        <v>0</v>
      </c>
      <c r="T71" s="591"/>
      <c r="U71" s="577" t="s">
        <v>552</v>
      </c>
    </row>
    <row r="72" spans="1:21" ht="14.25">
      <c r="A72" s="617">
        <f t="shared" si="42"/>
        <v>0</v>
      </c>
      <c r="B72" s="593">
        <f>IF($N72&gt;0,"10",0)</f>
        <v>0</v>
      </c>
      <c r="C72" s="589">
        <f t="shared" si="43"/>
        <v>0</v>
      </c>
      <c r="D72" s="589">
        <f t="shared" si="44"/>
        <v>0</v>
      </c>
      <c r="E72" s="589">
        <f t="shared" si="45"/>
        <v>0</v>
      </c>
      <c r="F72" s="589">
        <f t="shared" si="46"/>
        <v>0</v>
      </c>
      <c r="G72" s="589">
        <f t="shared" si="47"/>
        <v>0</v>
      </c>
      <c r="H72" s="589">
        <f t="shared" si="48"/>
        <v>0</v>
      </c>
      <c r="I72" s="589">
        <f t="shared" si="49"/>
        <v>0</v>
      </c>
      <c r="J72" s="589">
        <f t="shared" si="51"/>
        <v>0</v>
      </c>
      <c r="K72" s="589">
        <f t="shared" si="50"/>
        <v>0</v>
      </c>
      <c r="L72" s="592">
        <f>IF($N72&gt;0,VLOOKUP($A72&amp;$B72,'12.GPS좌표값'!$E$5:$G$94,2,0),0)</f>
        <v>0</v>
      </c>
      <c r="M72" s="592">
        <f>IF($N72&gt;0,VLOOKUP($A72&amp;$B72,'12.GPS좌표값'!$E$5:$G$94,3,0),0)</f>
        <v>0</v>
      </c>
      <c r="N72" s="612"/>
      <c r="O72" s="612"/>
      <c r="P72" s="589">
        <f t="shared" si="52"/>
        <v>0</v>
      </c>
      <c r="Q72" s="589">
        <f t="shared" si="53"/>
        <v>0</v>
      </c>
      <c r="R72" s="589">
        <f t="shared" si="54"/>
        <v>0</v>
      </c>
      <c r="S72" s="589">
        <f t="shared" si="55"/>
        <v>0</v>
      </c>
      <c r="T72" s="591"/>
      <c r="U72" s="577" t="s">
        <v>548</v>
      </c>
    </row>
    <row r="73" spans="1:21" ht="14.25">
      <c r="A73" s="617">
        <f t="shared" si="42"/>
        <v>0</v>
      </c>
      <c r="B73" s="593">
        <f>IF($N73&gt;0,"11",0)</f>
        <v>0</v>
      </c>
      <c r="C73" s="589">
        <f t="shared" si="43"/>
        <v>0</v>
      </c>
      <c r="D73" s="589">
        <f t="shared" si="44"/>
        <v>0</v>
      </c>
      <c r="E73" s="589">
        <f t="shared" si="45"/>
        <v>0</v>
      </c>
      <c r="F73" s="589">
        <f t="shared" si="46"/>
        <v>0</v>
      </c>
      <c r="G73" s="589">
        <f t="shared" si="47"/>
        <v>0</v>
      </c>
      <c r="H73" s="589">
        <f t="shared" si="48"/>
        <v>0</v>
      </c>
      <c r="I73" s="589">
        <f t="shared" si="49"/>
        <v>0</v>
      </c>
      <c r="J73" s="589">
        <f t="shared" si="51"/>
        <v>0</v>
      </c>
      <c r="K73" s="589">
        <f t="shared" si="50"/>
        <v>0</v>
      </c>
      <c r="L73" s="592">
        <f>IF($N73&gt;0,VLOOKUP($A73&amp;$B73,'12.GPS좌표값'!$E$5:$G$94,2,0),0)</f>
        <v>0</v>
      </c>
      <c r="M73" s="592">
        <f>IF($N73&gt;0,VLOOKUP($A73&amp;$B73,'12.GPS좌표값'!$E$5:$G$94,3,0),0)</f>
        <v>0</v>
      </c>
      <c r="N73" s="612"/>
      <c r="O73" s="612"/>
      <c r="P73" s="589">
        <f t="shared" si="52"/>
        <v>0</v>
      </c>
      <c r="Q73" s="589">
        <f t="shared" si="53"/>
        <v>0</v>
      </c>
      <c r="R73" s="589">
        <f t="shared" si="54"/>
        <v>0</v>
      </c>
      <c r="S73" s="589">
        <f t="shared" si="55"/>
        <v>0</v>
      </c>
      <c r="T73" s="591"/>
      <c r="U73" s="577" t="s">
        <v>524</v>
      </c>
    </row>
    <row r="74" spans="1:21" ht="14.25">
      <c r="A74" s="617">
        <f t="shared" si="42"/>
        <v>0</v>
      </c>
      <c r="B74" s="593">
        <f>IF($N74&gt;0,"12",0)</f>
        <v>0</v>
      </c>
      <c r="C74" s="589">
        <f t="shared" si="43"/>
        <v>0</v>
      </c>
      <c r="D74" s="589">
        <f t="shared" si="44"/>
        <v>0</v>
      </c>
      <c r="E74" s="589">
        <f t="shared" si="45"/>
        <v>0</v>
      </c>
      <c r="F74" s="589">
        <f t="shared" si="46"/>
        <v>0</v>
      </c>
      <c r="G74" s="589">
        <f t="shared" si="47"/>
        <v>0</v>
      </c>
      <c r="H74" s="589">
        <f t="shared" si="48"/>
        <v>0</v>
      </c>
      <c r="I74" s="589">
        <f t="shared" si="49"/>
        <v>0</v>
      </c>
      <c r="J74" s="589">
        <f t="shared" si="51"/>
        <v>0</v>
      </c>
      <c r="K74" s="589">
        <f t="shared" si="50"/>
        <v>0</v>
      </c>
      <c r="L74" s="592">
        <f>IF($N74&gt;0,VLOOKUP($A74&amp;$B74,'12.GPS좌표값'!$E$5:$G$94,2,0),0)</f>
        <v>0</v>
      </c>
      <c r="M74" s="592">
        <f>IF($N74&gt;0,VLOOKUP($A74&amp;$B74,'12.GPS좌표값'!$E$5:$G$94,3,0),0)</f>
        <v>0</v>
      </c>
      <c r="N74" s="612"/>
      <c r="O74" s="612"/>
      <c r="P74" s="589">
        <f t="shared" si="52"/>
        <v>0</v>
      </c>
      <c r="Q74" s="589">
        <f t="shared" si="53"/>
        <v>0</v>
      </c>
      <c r="R74" s="589">
        <f t="shared" si="54"/>
        <v>0</v>
      </c>
      <c r="S74" s="589">
        <f t="shared" si="55"/>
        <v>0</v>
      </c>
      <c r="T74" s="591"/>
      <c r="U74" s="577" t="s">
        <v>538</v>
      </c>
    </row>
    <row r="75" spans="1:21" ht="14.25">
      <c r="A75" s="617">
        <f t="shared" si="42"/>
        <v>0</v>
      </c>
      <c r="B75" s="593">
        <f>IF($N75&gt;0,"13",0)</f>
        <v>0</v>
      </c>
      <c r="C75" s="589">
        <f t="shared" si="43"/>
        <v>0</v>
      </c>
      <c r="D75" s="589">
        <f t="shared" si="44"/>
        <v>0</v>
      </c>
      <c r="E75" s="589">
        <f t="shared" si="45"/>
        <v>0</v>
      </c>
      <c r="F75" s="589">
        <f t="shared" si="46"/>
        <v>0</v>
      </c>
      <c r="G75" s="589">
        <f t="shared" si="47"/>
        <v>0</v>
      </c>
      <c r="H75" s="589">
        <f t="shared" si="48"/>
        <v>0</v>
      </c>
      <c r="I75" s="589">
        <f t="shared" si="49"/>
        <v>0</v>
      </c>
      <c r="J75" s="589">
        <f t="shared" si="51"/>
        <v>0</v>
      </c>
      <c r="K75" s="589">
        <f t="shared" si="50"/>
        <v>0</v>
      </c>
      <c r="L75" s="592">
        <f>IF($N75&gt;0,VLOOKUP($A75&amp;$B75,'12.GPS좌표값'!$E$5:$G$94,2,0),0)</f>
        <v>0</v>
      </c>
      <c r="M75" s="592">
        <f>IF($N75&gt;0,VLOOKUP($A75&amp;$B75,'12.GPS좌표값'!$E$5:$G$94,3,0),0)</f>
        <v>0</v>
      </c>
      <c r="N75" s="612"/>
      <c r="O75" s="612"/>
      <c r="P75" s="589">
        <f t="shared" si="52"/>
        <v>0</v>
      </c>
      <c r="Q75" s="589">
        <f t="shared" si="53"/>
        <v>0</v>
      </c>
      <c r="R75" s="589">
        <f t="shared" si="54"/>
        <v>0</v>
      </c>
      <c r="S75" s="589">
        <f t="shared" si="55"/>
        <v>0</v>
      </c>
      <c r="T75" s="591"/>
      <c r="U75" s="577" t="s">
        <v>521</v>
      </c>
    </row>
    <row r="76" spans="1:21" ht="14.25">
      <c r="A76" s="617">
        <f t="shared" si="42"/>
        <v>0</v>
      </c>
      <c r="B76" s="593">
        <f>IF($N76&gt;0,"14",0)</f>
        <v>0</v>
      </c>
      <c r="C76" s="589">
        <f t="shared" si="43"/>
        <v>0</v>
      </c>
      <c r="D76" s="589">
        <f t="shared" si="44"/>
        <v>0</v>
      </c>
      <c r="E76" s="589">
        <f t="shared" si="45"/>
        <v>0</v>
      </c>
      <c r="F76" s="589">
        <f t="shared" si="46"/>
        <v>0</v>
      </c>
      <c r="G76" s="589">
        <f t="shared" si="47"/>
        <v>0</v>
      </c>
      <c r="H76" s="589">
        <f t="shared" si="48"/>
        <v>0</v>
      </c>
      <c r="I76" s="589">
        <f t="shared" si="49"/>
        <v>0</v>
      </c>
      <c r="J76" s="589">
        <f t="shared" si="51"/>
        <v>0</v>
      </c>
      <c r="K76" s="589">
        <f t="shared" si="50"/>
        <v>0</v>
      </c>
      <c r="L76" s="592">
        <f>IF($N76&gt;0,VLOOKUP($A76&amp;$B76,'12.GPS좌표값'!$E$5:$G$94,2,0),0)</f>
        <v>0</v>
      </c>
      <c r="M76" s="592">
        <f>IF($N76&gt;0,VLOOKUP($A76&amp;$B76,'12.GPS좌표값'!$E$5:$G$94,3,0),0)</f>
        <v>0</v>
      </c>
      <c r="N76" s="612"/>
      <c r="O76" s="612"/>
      <c r="P76" s="589">
        <f t="shared" si="52"/>
        <v>0</v>
      </c>
      <c r="Q76" s="589">
        <f t="shared" si="53"/>
        <v>0</v>
      </c>
      <c r="R76" s="589">
        <f t="shared" si="54"/>
        <v>0</v>
      </c>
      <c r="S76" s="589">
        <f t="shared" si="55"/>
        <v>0</v>
      </c>
      <c r="T76" s="591"/>
      <c r="U76" s="577" t="s">
        <v>531</v>
      </c>
    </row>
    <row r="77" spans="1:21" ht="14.25">
      <c r="A77" s="617">
        <f t="shared" si="42"/>
        <v>0</v>
      </c>
      <c r="B77" s="593">
        <f>IF($N77&gt;0,"15",0)</f>
        <v>0</v>
      </c>
      <c r="C77" s="589">
        <f t="shared" si="43"/>
        <v>0</v>
      </c>
      <c r="D77" s="589">
        <f t="shared" si="44"/>
        <v>0</v>
      </c>
      <c r="E77" s="589">
        <f t="shared" si="45"/>
        <v>0</v>
      </c>
      <c r="F77" s="589">
        <f t="shared" si="46"/>
        <v>0</v>
      </c>
      <c r="G77" s="589">
        <f t="shared" si="47"/>
        <v>0</v>
      </c>
      <c r="H77" s="589">
        <f t="shared" si="48"/>
        <v>0</v>
      </c>
      <c r="I77" s="589">
        <f t="shared" si="49"/>
        <v>0</v>
      </c>
      <c r="J77" s="589">
        <f t="shared" si="51"/>
        <v>0</v>
      </c>
      <c r="K77" s="589">
        <f t="shared" si="50"/>
        <v>0</v>
      </c>
      <c r="L77" s="592">
        <f>IF($N77&gt;0,VLOOKUP($A77&amp;$B77,'12.GPS좌표값'!$E$5:$G$94,2,0),0)</f>
        <v>0</v>
      </c>
      <c r="M77" s="592">
        <f>IF($N77&gt;0,VLOOKUP($A77&amp;$B77,'12.GPS좌표값'!$E$5:$G$94,3,0),0)</f>
        <v>0</v>
      </c>
      <c r="N77" s="612"/>
      <c r="O77" s="612"/>
      <c r="P77" s="589">
        <f t="shared" si="52"/>
        <v>0</v>
      </c>
      <c r="Q77" s="589">
        <f t="shared" si="53"/>
        <v>0</v>
      </c>
      <c r="R77" s="589">
        <f t="shared" si="54"/>
        <v>0</v>
      </c>
      <c r="S77" s="589">
        <f t="shared" si="55"/>
        <v>0</v>
      </c>
      <c r="T77" s="591"/>
      <c r="U77" s="577" t="s">
        <v>528</v>
      </c>
    </row>
    <row r="78" spans="1:21" ht="14.25">
      <c r="A78" s="617">
        <f t="shared" si="42"/>
        <v>0</v>
      </c>
      <c r="B78" s="593">
        <f>IF($N78&gt;0,"16",0)</f>
        <v>0</v>
      </c>
      <c r="C78" s="589">
        <f t="shared" si="43"/>
        <v>0</v>
      </c>
      <c r="D78" s="589">
        <f t="shared" si="44"/>
        <v>0</v>
      </c>
      <c r="E78" s="589">
        <f t="shared" si="45"/>
        <v>0</v>
      </c>
      <c r="F78" s="589">
        <f t="shared" si="46"/>
        <v>0</v>
      </c>
      <c r="G78" s="589">
        <f t="shared" si="47"/>
        <v>0</v>
      </c>
      <c r="H78" s="589">
        <f t="shared" si="48"/>
        <v>0</v>
      </c>
      <c r="I78" s="589">
        <f t="shared" si="49"/>
        <v>0</v>
      </c>
      <c r="J78" s="589">
        <f t="shared" si="51"/>
        <v>0</v>
      </c>
      <c r="K78" s="589">
        <f t="shared" si="50"/>
        <v>0</v>
      </c>
      <c r="L78" s="592">
        <f>IF($N78&gt;0,VLOOKUP($A78&amp;$B78,'12.GPS좌표값'!$E$5:$G$94,2,0),0)</f>
        <v>0</v>
      </c>
      <c r="M78" s="592">
        <f>IF($N78&gt;0,VLOOKUP($A78&amp;$B78,'12.GPS좌표값'!$E$5:$G$94,3,0),0)</f>
        <v>0</v>
      </c>
      <c r="N78" s="612"/>
      <c r="O78" s="612"/>
      <c r="P78" s="589">
        <f t="shared" si="52"/>
        <v>0</v>
      </c>
      <c r="Q78" s="589">
        <f t="shared" si="53"/>
        <v>0</v>
      </c>
      <c r="R78" s="589">
        <f t="shared" si="54"/>
        <v>0</v>
      </c>
      <c r="S78" s="589">
        <f t="shared" si="55"/>
        <v>0</v>
      </c>
      <c r="T78" s="591"/>
      <c r="U78" s="577" t="s">
        <v>526</v>
      </c>
    </row>
    <row r="79" spans="1:21" ht="14.25">
      <c r="A79" s="617">
        <f t="shared" si="42"/>
        <v>0</v>
      </c>
      <c r="B79" s="593">
        <f>IF($N79&gt;0,"17",0)</f>
        <v>0</v>
      </c>
      <c r="C79" s="589">
        <f t="shared" si="43"/>
        <v>0</v>
      </c>
      <c r="D79" s="589">
        <f t="shared" si="44"/>
        <v>0</v>
      </c>
      <c r="E79" s="589">
        <f t="shared" si="45"/>
        <v>0</v>
      </c>
      <c r="F79" s="589">
        <f t="shared" si="46"/>
        <v>0</v>
      </c>
      <c r="G79" s="589">
        <f t="shared" si="47"/>
        <v>0</v>
      </c>
      <c r="H79" s="589">
        <f t="shared" si="48"/>
        <v>0</v>
      </c>
      <c r="I79" s="589">
        <f t="shared" si="49"/>
        <v>0</v>
      </c>
      <c r="J79" s="589">
        <f t="shared" si="51"/>
        <v>0</v>
      </c>
      <c r="K79" s="589">
        <f t="shared" si="50"/>
        <v>0</v>
      </c>
      <c r="L79" s="592">
        <f>IF($N79&gt;0,VLOOKUP($A79&amp;$B79,'12.GPS좌표값'!$E$5:$G$94,2,0),0)</f>
        <v>0</v>
      </c>
      <c r="M79" s="592">
        <f>IF($N79&gt;0,VLOOKUP($A79&amp;$B79,'12.GPS좌표값'!$E$5:$G$94,3,0),0)</f>
        <v>0</v>
      </c>
      <c r="N79" s="612"/>
      <c r="O79" s="612"/>
      <c r="P79" s="589">
        <f t="shared" si="52"/>
        <v>0</v>
      </c>
      <c r="Q79" s="589">
        <f t="shared" si="53"/>
        <v>0</v>
      </c>
      <c r="R79" s="589">
        <f t="shared" si="54"/>
        <v>0</v>
      </c>
      <c r="S79" s="589">
        <f t="shared" si="55"/>
        <v>0</v>
      </c>
      <c r="T79" s="591"/>
    </row>
    <row r="80" spans="1:21" ht="14.25">
      <c r="A80" s="617">
        <f t="shared" si="42"/>
        <v>0</v>
      </c>
      <c r="B80" s="593">
        <f>IF($N80&gt;0,"18",0)</f>
        <v>0</v>
      </c>
      <c r="C80" s="589">
        <f t="shared" si="43"/>
        <v>0</v>
      </c>
      <c r="D80" s="589">
        <f t="shared" si="44"/>
        <v>0</v>
      </c>
      <c r="E80" s="589">
        <f t="shared" si="45"/>
        <v>0</v>
      </c>
      <c r="F80" s="589">
        <f t="shared" si="46"/>
        <v>0</v>
      </c>
      <c r="G80" s="589">
        <f t="shared" si="47"/>
        <v>0</v>
      </c>
      <c r="H80" s="589">
        <f t="shared" si="48"/>
        <v>0</v>
      </c>
      <c r="I80" s="589">
        <f t="shared" si="49"/>
        <v>0</v>
      </c>
      <c r="J80" s="589">
        <f t="shared" si="51"/>
        <v>0</v>
      </c>
      <c r="K80" s="589">
        <f t="shared" si="50"/>
        <v>0</v>
      </c>
      <c r="L80" s="592">
        <f>IF($N80&gt;0,VLOOKUP($A80&amp;$B80,'12.GPS좌표값'!$E$5:$G$94,2,0),0)</f>
        <v>0</v>
      </c>
      <c r="M80" s="592">
        <f>IF($N80&gt;0,VLOOKUP($A80&amp;$B80,'12.GPS좌표값'!$E$5:$G$94,3,0),0)</f>
        <v>0</v>
      </c>
      <c r="N80" s="612"/>
      <c r="O80" s="612"/>
      <c r="P80" s="589">
        <f t="shared" si="52"/>
        <v>0</v>
      </c>
      <c r="Q80" s="589">
        <f t="shared" si="53"/>
        <v>0</v>
      </c>
      <c r="R80" s="589">
        <f t="shared" si="54"/>
        <v>0</v>
      </c>
      <c r="S80" s="589">
        <f t="shared" si="55"/>
        <v>0</v>
      </c>
      <c r="T80" s="591"/>
    </row>
    <row r="81" spans="1:27" ht="14.25">
      <c r="A81" s="617">
        <f t="shared" si="42"/>
        <v>0</v>
      </c>
      <c r="B81" s="593">
        <f>IF($N81&gt;0,"19",0)</f>
        <v>0</v>
      </c>
      <c r="C81" s="589">
        <f t="shared" si="43"/>
        <v>0</v>
      </c>
      <c r="D81" s="589">
        <f t="shared" si="44"/>
        <v>0</v>
      </c>
      <c r="E81" s="589">
        <f t="shared" si="45"/>
        <v>0</v>
      </c>
      <c r="F81" s="589">
        <f t="shared" si="46"/>
        <v>0</v>
      </c>
      <c r="G81" s="589">
        <f t="shared" si="47"/>
        <v>0</v>
      </c>
      <c r="H81" s="589">
        <f t="shared" si="48"/>
        <v>0</v>
      </c>
      <c r="I81" s="589">
        <f t="shared" si="49"/>
        <v>0</v>
      </c>
      <c r="J81" s="589">
        <f t="shared" si="51"/>
        <v>0</v>
      </c>
      <c r="K81" s="589">
        <f t="shared" si="50"/>
        <v>0</v>
      </c>
      <c r="L81" s="592">
        <f>IF($N81&gt;0,VLOOKUP($A81&amp;$B81,'12.GPS좌표값'!$E$5:$G$94,2,0),0)</f>
        <v>0</v>
      </c>
      <c r="M81" s="592">
        <f>IF($N81&gt;0,VLOOKUP($A81&amp;$B81,'12.GPS좌표값'!$E$5:$G$94,3,0),0)</f>
        <v>0</v>
      </c>
      <c r="N81" s="612"/>
      <c r="O81" s="612"/>
      <c r="P81" s="589">
        <f t="shared" si="52"/>
        <v>0</v>
      </c>
      <c r="Q81" s="589">
        <f t="shared" si="53"/>
        <v>0</v>
      </c>
      <c r="R81" s="589">
        <f t="shared" si="54"/>
        <v>0</v>
      </c>
      <c r="S81" s="589">
        <f t="shared" si="55"/>
        <v>0</v>
      </c>
      <c r="T81" s="591"/>
    </row>
    <row r="82" spans="1:27" ht="14.25">
      <c r="A82" s="617">
        <f t="shared" si="42"/>
        <v>0</v>
      </c>
      <c r="B82" s="593">
        <f>IF($N82&gt;0,"20",0)</f>
        <v>0</v>
      </c>
      <c r="C82" s="589">
        <f t="shared" si="43"/>
        <v>0</v>
      </c>
      <c r="D82" s="589">
        <f t="shared" si="44"/>
        <v>0</v>
      </c>
      <c r="E82" s="589">
        <f t="shared" si="45"/>
        <v>0</v>
      </c>
      <c r="F82" s="589">
        <f t="shared" si="46"/>
        <v>0</v>
      </c>
      <c r="G82" s="589">
        <f t="shared" si="47"/>
        <v>0</v>
      </c>
      <c r="H82" s="589">
        <f t="shared" si="48"/>
        <v>0</v>
      </c>
      <c r="I82" s="589">
        <f t="shared" si="49"/>
        <v>0</v>
      </c>
      <c r="J82" s="589">
        <f t="shared" si="51"/>
        <v>0</v>
      </c>
      <c r="K82" s="589">
        <f t="shared" si="50"/>
        <v>0</v>
      </c>
      <c r="L82" s="592">
        <f>IF($N82&gt;0,VLOOKUP($A82&amp;$B82,'12.GPS좌표값'!$E$5:$G$94,2,0),0)</f>
        <v>0</v>
      </c>
      <c r="M82" s="592">
        <f>IF($N82&gt;0,VLOOKUP($A82&amp;$B82,'12.GPS좌표값'!$E$5:$G$94,3,0),0)</f>
        <v>0</v>
      </c>
      <c r="N82" s="612"/>
      <c r="O82" s="612"/>
      <c r="P82" s="589">
        <f t="shared" si="52"/>
        <v>0</v>
      </c>
      <c r="Q82" s="589">
        <f t="shared" si="53"/>
        <v>0</v>
      </c>
      <c r="R82" s="589">
        <f t="shared" si="54"/>
        <v>0</v>
      </c>
      <c r="S82" s="589">
        <f t="shared" si="55"/>
        <v>0</v>
      </c>
      <c r="T82" s="591"/>
    </row>
    <row r="83" spans="1:27" ht="14.25">
      <c r="A83" s="603" t="s">
        <v>360</v>
      </c>
      <c r="B83" s="590">
        <v>1</v>
      </c>
      <c r="C83" s="589" t="str">
        <f>VLOOKUP(A83,'5-1.소반별'!$Q$1:$U$9,2,0)</f>
        <v>양구군 국토정중앙면 야촌리 산50번지</v>
      </c>
      <c r="D83" s="615">
        <v>2026</v>
      </c>
      <c r="E83" s="615" t="s">
        <v>1107</v>
      </c>
      <c r="F83" s="589">
        <v>0.02</v>
      </c>
      <c r="G83" s="591" t="s">
        <v>211</v>
      </c>
      <c r="H83" s="589">
        <f>VLOOKUP($A83,'5-1.소반별'!$Q$1:$U$9,5,0)</f>
        <v>0.25</v>
      </c>
      <c r="I83" s="591" t="str">
        <f>VLOOKUP($A83,'5-1.소반별'!$Q$1:$X$9,8,0)</f>
        <v>2025년</v>
      </c>
      <c r="J83" s="591" t="str">
        <f>VLOOKUP($A83,'5-1.소반별'!$Q$1:$X$9,6,0)</f>
        <v>음나무</v>
      </c>
      <c r="K83" s="614" t="s">
        <v>607</v>
      </c>
      <c r="L83" s="592">
        <f>VLOOKUP($A83&amp;$B83,'12.GPS좌표값'!$E$5:$G$94,2,0)</f>
        <v>291076</v>
      </c>
      <c r="M83" s="592">
        <f>VLOOKUP($A83&amp;$B83,'12.GPS좌표값'!$E$5:$G$94,3,0)</f>
        <v>615000</v>
      </c>
      <c r="N83" s="612">
        <v>7</v>
      </c>
      <c r="O83" s="612">
        <v>23</v>
      </c>
      <c r="P83" s="614" t="s">
        <v>580</v>
      </c>
      <c r="Q83" s="591" t="s">
        <v>610</v>
      </c>
      <c r="R83" s="614" t="s">
        <v>1201</v>
      </c>
      <c r="S83" s="623" t="s">
        <v>1097</v>
      </c>
      <c r="T83" s="590">
        <f>VLOOKUP($A83,'5-1.소반별'!$Q$1:$X$9,7,0)</f>
        <v>1600</v>
      </c>
      <c r="U83" s="577" t="s">
        <v>548</v>
      </c>
      <c r="AA83">
        <f>T83/50</f>
        <v>32</v>
      </c>
    </row>
    <row r="84" spans="1:27" ht="14.25">
      <c r="A84" s="617">
        <f t="shared" ref="A84:A102" si="56">IF($N84&gt;0,"1-0-5-0",0)</f>
        <v>0</v>
      </c>
      <c r="B84" s="593">
        <f>IF($N84&gt;0,"2",0)</f>
        <v>0</v>
      </c>
      <c r="C84" s="589">
        <f t="shared" ref="C84:C102" si="57">IF($N84&gt;0,C83,0)</f>
        <v>0</v>
      </c>
      <c r="D84" s="589">
        <f t="shared" ref="D84:D102" si="58">IF($N84&gt;0,D83,0)</f>
        <v>0</v>
      </c>
      <c r="E84" s="589">
        <f t="shared" ref="E84:E102" si="59">IF($N84&gt;0,E83,0)</f>
        <v>0</v>
      </c>
      <c r="F84" s="589">
        <f t="shared" ref="F84:F102" si="60">IF($N84&gt;0,F83,0)</f>
        <v>0</v>
      </c>
      <c r="G84" s="589">
        <f t="shared" ref="G84:G102" si="61">IF($N84&gt;0,G83,0)</f>
        <v>0</v>
      </c>
      <c r="H84" s="589">
        <f t="shared" ref="H84:H102" si="62">IF($N84&gt;0,H83,0)</f>
        <v>0</v>
      </c>
      <c r="I84" s="589">
        <f t="shared" ref="I84:I102" si="63">IF($N84&gt;0,I83,0)</f>
        <v>0</v>
      </c>
      <c r="J84" s="589">
        <f t="shared" ref="J84:J102" si="64">IF($N84&gt;0,J83,0)</f>
        <v>0</v>
      </c>
      <c r="K84" s="589">
        <f t="shared" ref="K84:K102" si="65">IF($N84&gt;0,K83,0)</f>
        <v>0</v>
      </c>
      <c r="L84" s="592">
        <f>IF($N84&gt;0,VLOOKUP($A84&amp;$B84,'12.GPS좌표값'!$E$5:$G$94,2,0),0)</f>
        <v>0</v>
      </c>
      <c r="M84" s="592">
        <f>IF($N84&gt;0,VLOOKUP($A84&amp;$B84,'12.GPS좌표값'!$E$5:$G$94,3,0),0)</f>
        <v>0</v>
      </c>
      <c r="N84" s="612"/>
      <c r="O84" s="612"/>
      <c r="P84" s="589">
        <f>IF($N84&gt;0,P83,0)</f>
        <v>0</v>
      </c>
      <c r="Q84" s="589">
        <f>IF($N84&gt;0,Q83,0)</f>
        <v>0</v>
      </c>
      <c r="R84" s="589">
        <f>IF($N84&gt;0,R83,0)</f>
        <v>0</v>
      </c>
      <c r="S84" s="589">
        <f>IF($N84&gt;0,S83,0)</f>
        <v>0</v>
      </c>
      <c r="T84" s="593"/>
      <c r="U84" s="577" t="s">
        <v>524</v>
      </c>
    </row>
    <row r="85" spans="1:27" ht="14.25">
      <c r="A85" s="617">
        <f t="shared" si="56"/>
        <v>0</v>
      </c>
      <c r="B85" s="593">
        <f>IF($N85&gt;0,"3",0)</f>
        <v>0</v>
      </c>
      <c r="C85" s="589">
        <f t="shared" si="57"/>
        <v>0</v>
      </c>
      <c r="D85" s="589">
        <f t="shared" si="58"/>
        <v>0</v>
      </c>
      <c r="E85" s="589">
        <f t="shared" si="59"/>
        <v>0</v>
      </c>
      <c r="F85" s="589">
        <f t="shared" si="60"/>
        <v>0</v>
      </c>
      <c r="G85" s="589">
        <f t="shared" si="61"/>
        <v>0</v>
      </c>
      <c r="H85" s="589">
        <f t="shared" si="62"/>
        <v>0</v>
      </c>
      <c r="I85" s="589">
        <f t="shared" si="63"/>
        <v>0</v>
      </c>
      <c r="J85" s="589">
        <f t="shared" si="64"/>
        <v>0</v>
      </c>
      <c r="K85" s="589">
        <f t="shared" si="65"/>
        <v>0</v>
      </c>
      <c r="L85" s="592">
        <f>IF($N85&gt;0,VLOOKUP($A85&amp;$B85,'12.GPS좌표값'!$E$5:$G$94,2,0),0)</f>
        <v>0</v>
      </c>
      <c r="M85" s="592">
        <f>IF($N85&gt;0,VLOOKUP($A85&amp;$B85,'12.GPS좌표값'!$E$5:$G$94,3,0),0)</f>
        <v>0</v>
      </c>
      <c r="N85" s="612"/>
      <c r="O85" s="612"/>
      <c r="P85" s="589">
        <f t="shared" ref="P85:P102" si="66">IF($N85&gt;0,P84,0)</f>
        <v>0</v>
      </c>
      <c r="Q85" s="589">
        <f t="shared" ref="Q85:Q102" si="67">IF($N85&gt;0,Q84,0)</f>
        <v>0</v>
      </c>
      <c r="R85" s="589">
        <f t="shared" ref="R85:R102" si="68">IF($N85&gt;0,R84,0)</f>
        <v>0</v>
      </c>
      <c r="S85" s="589">
        <f t="shared" ref="S85:S102" si="69">IF($N85&gt;0,S84,0)</f>
        <v>0</v>
      </c>
      <c r="T85" s="591"/>
      <c r="U85" s="577" t="s">
        <v>538</v>
      </c>
    </row>
    <row r="86" spans="1:27" ht="14.25">
      <c r="A86" s="617">
        <f t="shared" si="56"/>
        <v>0</v>
      </c>
      <c r="B86" s="593">
        <f>IF($N86&gt;0,"4",0)</f>
        <v>0</v>
      </c>
      <c r="C86" s="589">
        <f t="shared" si="57"/>
        <v>0</v>
      </c>
      <c r="D86" s="589">
        <f t="shared" si="58"/>
        <v>0</v>
      </c>
      <c r="E86" s="589">
        <f t="shared" si="59"/>
        <v>0</v>
      </c>
      <c r="F86" s="589">
        <f t="shared" si="60"/>
        <v>0</v>
      </c>
      <c r="G86" s="589">
        <f t="shared" si="61"/>
        <v>0</v>
      </c>
      <c r="H86" s="589">
        <f t="shared" si="62"/>
        <v>0</v>
      </c>
      <c r="I86" s="589">
        <f t="shared" si="63"/>
        <v>0</v>
      </c>
      <c r="J86" s="589">
        <f t="shared" si="64"/>
        <v>0</v>
      </c>
      <c r="K86" s="589">
        <f t="shared" si="65"/>
        <v>0</v>
      </c>
      <c r="L86" s="592">
        <f>IF($N86&gt;0,VLOOKUP($A86&amp;$B86,'12.GPS좌표값'!$E$5:$G$94,2,0),0)</f>
        <v>0</v>
      </c>
      <c r="M86" s="592">
        <f>IF($N86&gt;0,VLOOKUP($A86&amp;$B86,'12.GPS좌표값'!$E$5:$G$94,3,0),0)</f>
        <v>0</v>
      </c>
      <c r="N86" s="612"/>
      <c r="O86" s="612"/>
      <c r="P86" s="589">
        <f t="shared" si="66"/>
        <v>0</v>
      </c>
      <c r="Q86" s="589">
        <f t="shared" si="67"/>
        <v>0</v>
      </c>
      <c r="R86" s="589">
        <f t="shared" si="68"/>
        <v>0</v>
      </c>
      <c r="S86" s="589">
        <f t="shared" si="69"/>
        <v>0</v>
      </c>
      <c r="T86" s="591"/>
      <c r="U86" s="577" t="s">
        <v>521</v>
      </c>
    </row>
    <row r="87" spans="1:27" ht="14.25">
      <c r="A87" s="617">
        <f t="shared" si="56"/>
        <v>0</v>
      </c>
      <c r="B87" s="593">
        <f>IF($N87&gt;0,"5",0)</f>
        <v>0</v>
      </c>
      <c r="C87" s="589">
        <f t="shared" si="57"/>
        <v>0</v>
      </c>
      <c r="D87" s="589">
        <f t="shared" si="58"/>
        <v>0</v>
      </c>
      <c r="E87" s="589">
        <f t="shared" si="59"/>
        <v>0</v>
      </c>
      <c r="F87" s="589">
        <f t="shared" si="60"/>
        <v>0</v>
      </c>
      <c r="G87" s="589">
        <f t="shared" si="61"/>
        <v>0</v>
      </c>
      <c r="H87" s="589">
        <f t="shared" si="62"/>
        <v>0</v>
      </c>
      <c r="I87" s="589">
        <f t="shared" si="63"/>
        <v>0</v>
      </c>
      <c r="J87" s="589">
        <f t="shared" si="64"/>
        <v>0</v>
      </c>
      <c r="K87" s="589">
        <f t="shared" si="65"/>
        <v>0</v>
      </c>
      <c r="L87" s="592">
        <f>IF($N87&gt;0,VLOOKUP($A87&amp;$B87,'12.GPS좌표값'!$E$5:$G$94,2,0),0)</f>
        <v>0</v>
      </c>
      <c r="M87" s="592">
        <f>IF($N87&gt;0,VLOOKUP($A87&amp;$B87,'12.GPS좌표값'!$E$5:$G$94,3,0),0)</f>
        <v>0</v>
      </c>
      <c r="N87" s="612"/>
      <c r="O87" s="612"/>
      <c r="P87" s="589">
        <f t="shared" si="66"/>
        <v>0</v>
      </c>
      <c r="Q87" s="589">
        <f t="shared" si="67"/>
        <v>0</v>
      </c>
      <c r="R87" s="589">
        <f t="shared" si="68"/>
        <v>0</v>
      </c>
      <c r="S87" s="589">
        <f t="shared" si="69"/>
        <v>0</v>
      </c>
      <c r="T87" s="591"/>
      <c r="U87" s="577" t="s">
        <v>520</v>
      </c>
    </row>
    <row r="88" spans="1:27" ht="14.25">
      <c r="A88" s="617">
        <f t="shared" si="56"/>
        <v>0</v>
      </c>
      <c r="B88" s="593">
        <f>IF($N88&gt;0,"6",0)</f>
        <v>0</v>
      </c>
      <c r="C88" s="589">
        <f t="shared" si="57"/>
        <v>0</v>
      </c>
      <c r="D88" s="589">
        <f t="shared" si="58"/>
        <v>0</v>
      </c>
      <c r="E88" s="589">
        <f t="shared" si="59"/>
        <v>0</v>
      </c>
      <c r="F88" s="589">
        <f t="shared" si="60"/>
        <v>0</v>
      </c>
      <c r="G88" s="589">
        <f t="shared" si="61"/>
        <v>0</v>
      </c>
      <c r="H88" s="589">
        <f t="shared" si="62"/>
        <v>0</v>
      </c>
      <c r="I88" s="589">
        <f t="shared" si="63"/>
        <v>0</v>
      </c>
      <c r="J88" s="589">
        <f t="shared" si="64"/>
        <v>0</v>
      </c>
      <c r="K88" s="589">
        <f t="shared" si="65"/>
        <v>0</v>
      </c>
      <c r="L88" s="592">
        <f>IF($N88&gt;0,VLOOKUP($A88&amp;$B88,'12.GPS좌표값'!$E$5:$G$94,2,0),0)</f>
        <v>0</v>
      </c>
      <c r="M88" s="592">
        <f>IF($N88&gt;0,VLOOKUP($A88&amp;$B88,'12.GPS좌표값'!$E$5:$G$94,3,0),0)</f>
        <v>0</v>
      </c>
      <c r="N88" s="612"/>
      <c r="O88" s="612"/>
      <c r="P88" s="589">
        <f t="shared" si="66"/>
        <v>0</v>
      </c>
      <c r="Q88" s="589">
        <f t="shared" si="67"/>
        <v>0</v>
      </c>
      <c r="R88" s="589">
        <f t="shared" si="68"/>
        <v>0</v>
      </c>
      <c r="S88" s="589">
        <f t="shared" si="69"/>
        <v>0</v>
      </c>
      <c r="T88" s="591"/>
      <c r="U88" s="577" t="s">
        <v>518</v>
      </c>
    </row>
    <row r="89" spans="1:27" ht="14.25">
      <c r="A89" s="617">
        <f t="shared" si="56"/>
        <v>0</v>
      </c>
      <c r="B89" s="593">
        <f>IF($N89&gt;0,"7",0)</f>
        <v>0</v>
      </c>
      <c r="C89" s="589">
        <f t="shared" si="57"/>
        <v>0</v>
      </c>
      <c r="D89" s="589">
        <f t="shared" si="58"/>
        <v>0</v>
      </c>
      <c r="E89" s="589">
        <f t="shared" si="59"/>
        <v>0</v>
      </c>
      <c r="F89" s="589">
        <f t="shared" si="60"/>
        <v>0</v>
      </c>
      <c r="G89" s="589">
        <f t="shared" si="61"/>
        <v>0</v>
      </c>
      <c r="H89" s="589">
        <f t="shared" si="62"/>
        <v>0</v>
      </c>
      <c r="I89" s="589">
        <f t="shared" si="63"/>
        <v>0</v>
      </c>
      <c r="J89" s="589">
        <f t="shared" si="64"/>
        <v>0</v>
      </c>
      <c r="K89" s="589">
        <f t="shared" si="65"/>
        <v>0</v>
      </c>
      <c r="L89" s="592">
        <f>IF($N89&gt;0,VLOOKUP($A89&amp;$B89,'12.GPS좌표값'!$E$5:$G$94,2,0),0)</f>
        <v>0</v>
      </c>
      <c r="M89" s="592">
        <f>IF($N89&gt;0,VLOOKUP($A89&amp;$B89,'12.GPS좌표값'!$E$5:$G$94,3,0),0)</f>
        <v>0</v>
      </c>
      <c r="N89" s="612"/>
      <c r="O89" s="612"/>
      <c r="P89" s="589">
        <f t="shared" si="66"/>
        <v>0</v>
      </c>
      <c r="Q89" s="589">
        <f t="shared" si="67"/>
        <v>0</v>
      </c>
      <c r="R89" s="589">
        <f t="shared" si="68"/>
        <v>0</v>
      </c>
      <c r="S89" s="589">
        <f t="shared" si="69"/>
        <v>0</v>
      </c>
      <c r="T89" s="591"/>
      <c r="U89" s="577" t="s">
        <v>516</v>
      </c>
    </row>
    <row r="90" spans="1:27" ht="14.25">
      <c r="A90" s="617">
        <f t="shared" si="56"/>
        <v>0</v>
      </c>
      <c r="B90" s="593">
        <f>IF($N90&gt;0,"8",0)</f>
        <v>0</v>
      </c>
      <c r="C90" s="589">
        <f t="shared" si="57"/>
        <v>0</v>
      </c>
      <c r="D90" s="589">
        <f t="shared" si="58"/>
        <v>0</v>
      </c>
      <c r="E90" s="589">
        <f t="shared" si="59"/>
        <v>0</v>
      </c>
      <c r="F90" s="589">
        <f t="shared" si="60"/>
        <v>0</v>
      </c>
      <c r="G90" s="589">
        <f t="shared" si="61"/>
        <v>0</v>
      </c>
      <c r="H90" s="589">
        <f t="shared" si="62"/>
        <v>0</v>
      </c>
      <c r="I90" s="589">
        <f t="shared" si="63"/>
        <v>0</v>
      </c>
      <c r="J90" s="589">
        <f t="shared" si="64"/>
        <v>0</v>
      </c>
      <c r="K90" s="589">
        <f t="shared" si="65"/>
        <v>0</v>
      </c>
      <c r="L90" s="592">
        <f>IF($N90&gt;0,VLOOKUP($A90&amp;$B90,'12.GPS좌표값'!$E$5:$G$94,2,0),0)</f>
        <v>0</v>
      </c>
      <c r="M90" s="592">
        <f>IF($N90&gt;0,VLOOKUP($A90&amp;$B90,'12.GPS좌표값'!$E$5:$G$94,3,0),0)</f>
        <v>0</v>
      </c>
      <c r="N90" s="612"/>
      <c r="O90" s="612"/>
      <c r="P90" s="589">
        <f t="shared" si="66"/>
        <v>0</v>
      </c>
      <c r="Q90" s="589">
        <f t="shared" si="67"/>
        <v>0</v>
      </c>
      <c r="R90" s="589">
        <f t="shared" si="68"/>
        <v>0</v>
      </c>
      <c r="S90" s="589">
        <f t="shared" si="69"/>
        <v>0</v>
      </c>
      <c r="T90" s="591"/>
      <c r="U90" s="577" t="s">
        <v>553</v>
      </c>
    </row>
    <row r="91" spans="1:27" ht="14.25">
      <c r="A91" s="617">
        <f t="shared" si="56"/>
        <v>0</v>
      </c>
      <c r="B91" s="593">
        <f>IF($N91&gt;0,"9",0)</f>
        <v>0</v>
      </c>
      <c r="C91" s="589">
        <f t="shared" si="57"/>
        <v>0</v>
      </c>
      <c r="D91" s="589">
        <f t="shared" si="58"/>
        <v>0</v>
      </c>
      <c r="E91" s="589">
        <f t="shared" si="59"/>
        <v>0</v>
      </c>
      <c r="F91" s="589">
        <f t="shared" si="60"/>
        <v>0</v>
      </c>
      <c r="G91" s="589">
        <f t="shared" si="61"/>
        <v>0</v>
      </c>
      <c r="H91" s="589">
        <f t="shared" si="62"/>
        <v>0</v>
      </c>
      <c r="I91" s="589">
        <f t="shared" si="63"/>
        <v>0</v>
      </c>
      <c r="J91" s="589">
        <f t="shared" si="64"/>
        <v>0</v>
      </c>
      <c r="K91" s="589">
        <f t="shared" si="65"/>
        <v>0</v>
      </c>
      <c r="L91" s="592">
        <f>IF($N91&gt;0,VLOOKUP($A91&amp;$B91,'12.GPS좌표값'!$E$5:$G$94,2,0),0)</f>
        <v>0</v>
      </c>
      <c r="M91" s="592">
        <f>IF($N91&gt;0,VLOOKUP($A91&amp;$B91,'12.GPS좌표값'!$E$5:$G$94,3,0),0)</f>
        <v>0</v>
      </c>
      <c r="N91" s="612"/>
      <c r="O91" s="612"/>
      <c r="P91" s="589">
        <f t="shared" si="66"/>
        <v>0</v>
      </c>
      <c r="Q91" s="589">
        <f t="shared" si="67"/>
        <v>0</v>
      </c>
      <c r="R91" s="589">
        <f t="shared" si="68"/>
        <v>0</v>
      </c>
      <c r="S91" s="589">
        <f t="shared" si="69"/>
        <v>0</v>
      </c>
      <c r="T91" s="591"/>
      <c r="U91" s="577" t="s">
        <v>552</v>
      </c>
    </row>
    <row r="92" spans="1:27" ht="14.25">
      <c r="A92" s="617">
        <f t="shared" si="56"/>
        <v>0</v>
      </c>
      <c r="B92" s="593">
        <f>IF($N92&gt;0,"10",0)</f>
        <v>0</v>
      </c>
      <c r="C92" s="589">
        <f t="shared" si="57"/>
        <v>0</v>
      </c>
      <c r="D92" s="589">
        <f t="shared" si="58"/>
        <v>0</v>
      </c>
      <c r="E92" s="589">
        <f t="shared" si="59"/>
        <v>0</v>
      </c>
      <c r="F92" s="589">
        <f t="shared" si="60"/>
        <v>0</v>
      </c>
      <c r="G92" s="589">
        <f t="shared" si="61"/>
        <v>0</v>
      </c>
      <c r="H92" s="589">
        <f t="shared" si="62"/>
        <v>0</v>
      </c>
      <c r="I92" s="589">
        <f t="shared" si="63"/>
        <v>0</v>
      </c>
      <c r="J92" s="589">
        <f t="shared" si="64"/>
        <v>0</v>
      </c>
      <c r="K92" s="589">
        <f t="shared" si="65"/>
        <v>0</v>
      </c>
      <c r="L92" s="592">
        <f>IF($N92&gt;0,VLOOKUP($A92&amp;$B92,'12.GPS좌표값'!$E$5:$G$94,2,0),0)</f>
        <v>0</v>
      </c>
      <c r="M92" s="592">
        <f>IF($N92&gt;0,VLOOKUP($A92&amp;$B92,'12.GPS좌표값'!$E$5:$G$94,3,0),0)</f>
        <v>0</v>
      </c>
      <c r="N92" s="612"/>
      <c r="O92" s="612"/>
      <c r="P92" s="589">
        <f t="shared" si="66"/>
        <v>0</v>
      </c>
      <c r="Q92" s="589">
        <f t="shared" si="67"/>
        <v>0</v>
      </c>
      <c r="R92" s="589">
        <f t="shared" si="68"/>
        <v>0</v>
      </c>
      <c r="S92" s="589">
        <f t="shared" si="69"/>
        <v>0</v>
      </c>
      <c r="T92" s="591"/>
      <c r="U92" s="577" t="s">
        <v>548</v>
      </c>
    </row>
    <row r="93" spans="1:27" ht="14.25">
      <c r="A93" s="617">
        <f t="shared" si="56"/>
        <v>0</v>
      </c>
      <c r="B93" s="593">
        <f>IF($N93&gt;0,"11",0)</f>
        <v>0</v>
      </c>
      <c r="C93" s="589">
        <f t="shared" si="57"/>
        <v>0</v>
      </c>
      <c r="D93" s="589">
        <f t="shared" si="58"/>
        <v>0</v>
      </c>
      <c r="E93" s="589">
        <f t="shared" si="59"/>
        <v>0</v>
      </c>
      <c r="F93" s="589">
        <f t="shared" si="60"/>
        <v>0</v>
      </c>
      <c r="G93" s="589">
        <f t="shared" si="61"/>
        <v>0</v>
      </c>
      <c r="H93" s="589">
        <f t="shared" si="62"/>
        <v>0</v>
      </c>
      <c r="I93" s="589">
        <f t="shared" si="63"/>
        <v>0</v>
      </c>
      <c r="J93" s="589">
        <f t="shared" si="64"/>
        <v>0</v>
      </c>
      <c r="K93" s="589">
        <f t="shared" si="65"/>
        <v>0</v>
      </c>
      <c r="L93" s="592">
        <f>IF($N93&gt;0,VLOOKUP($A93&amp;$B93,'12.GPS좌표값'!$E$5:$G$94,2,0),0)</f>
        <v>0</v>
      </c>
      <c r="M93" s="592">
        <f>IF($N93&gt;0,VLOOKUP($A93&amp;$B93,'12.GPS좌표값'!$E$5:$G$94,3,0),0)</f>
        <v>0</v>
      </c>
      <c r="N93" s="612"/>
      <c r="O93" s="612"/>
      <c r="P93" s="589">
        <f t="shared" si="66"/>
        <v>0</v>
      </c>
      <c r="Q93" s="589">
        <f t="shared" si="67"/>
        <v>0</v>
      </c>
      <c r="R93" s="589">
        <f t="shared" si="68"/>
        <v>0</v>
      </c>
      <c r="S93" s="589">
        <f t="shared" si="69"/>
        <v>0</v>
      </c>
      <c r="T93" s="591"/>
      <c r="U93" s="577" t="s">
        <v>524</v>
      </c>
    </row>
    <row r="94" spans="1:27" ht="14.25">
      <c r="A94" s="617">
        <f t="shared" si="56"/>
        <v>0</v>
      </c>
      <c r="B94" s="593">
        <f>IF($N94&gt;0,"12",0)</f>
        <v>0</v>
      </c>
      <c r="C94" s="589">
        <f t="shared" si="57"/>
        <v>0</v>
      </c>
      <c r="D94" s="589">
        <f t="shared" si="58"/>
        <v>0</v>
      </c>
      <c r="E94" s="589">
        <f t="shared" si="59"/>
        <v>0</v>
      </c>
      <c r="F94" s="589">
        <f t="shared" si="60"/>
        <v>0</v>
      </c>
      <c r="G94" s="589">
        <f t="shared" si="61"/>
        <v>0</v>
      </c>
      <c r="H94" s="589">
        <f t="shared" si="62"/>
        <v>0</v>
      </c>
      <c r="I94" s="589">
        <f t="shared" si="63"/>
        <v>0</v>
      </c>
      <c r="J94" s="589">
        <f t="shared" si="64"/>
        <v>0</v>
      </c>
      <c r="K94" s="589">
        <f t="shared" si="65"/>
        <v>0</v>
      </c>
      <c r="L94" s="592">
        <f>IF($N94&gt;0,VLOOKUP($A94&amp;$B94,'12.GPS좌표값'!$E$5:$G$94,2,0),0)</f>
        <v>0</v>
      </c>
      <c r="M94" s="592">
        <f>IF($N94&gt;0,VLOOKUP($A94&amp;$B94,'12.GPS좌표값'!$E$5:$G$94,3,0),0)</f>
        <v>0</v>
      </c>
      <c r="N94" s="612"/>
      <c r="O94" s="612"/>
      <c r="P94" s="589">
        <f t="shared" si="66"/>
        <v>0</v>
      </c>
      <c r="Q94" s="589">
        <f t="shared" si="67"/>
        <v>0</v>
      </c>
      <c r="R94" s="589">
        <f t="shared" si="68"/>
        <v>0</v>
      </c>
      <c r="S94" s="589">
        <f t="shared" si="69"/>
        <v>0</v>
      </c>
      <c r="T94" s="591"/>
      <c r="U94" s="577" t="s">
        <v>538</v>
      </c>
    </row>
    <row r="95" spans="1:27" ht="14.25">
      <c r="A95" s="617">
        <f t="shared" si="56"/>
        <v>0</v>
      </c>
      <c r="B95" s="593">
        <f>IF($N95&gt;0,"13",0)</f>
        <v>0</v>
      </c>
      <c r="C95" s="589">
        <f t="shared" si="57"/>
        <v>0</v>
      </c>
      <c r="D95" s="589">
        <f t="shared" si="58"/>
        <v>0</v>
      </c>
      <c r="E95" s="589">
        <f t="shared" si="59"/>
        <v>0</v>
      </c>
      <c r="F95" s="589">
        <f t="shared" si="60"/>
        <v>0</v>
      </c>
      <c r="G95" s="589">
        <f t="shared" si="61"/>
        <v>0</v>
      </c>
      <c r="H95" s="589">
        <f t="shared" si="62"/>
        <v>0</v>
      </c>
      <c r="I95" s="589">
        <f t="shared" si="63"/>
        <v>0</v>
      </c>
      <c r="J95" s="589">
        <f t="shared" si="64"/>
        <v>0</v>
      </c>
      <c r="K95" s="589">
        <f t="shared" si="65"/>
        <v>0</v>
      </c>
      <c r="L95" s="592">
        <f>IF($N95&gt;0,VLOOKUP($A95&amp;$B95,'12.GPS좌표값'!$E$5:$G$94,2,0),0)</f>
        <v>0</v>
      </c>
      <c r="M95" s="592">
        <f>IF($N95&gt;0,VLOOKUP($A95&amp;$B95,'12.GPS좌표값'!$E$5:$G$94,3,0),0)</f>
        <v>0</v>
      </c>
      <c r="N95" s="612"/>
      <c r="O95" s="612"/>
      <c r="P95" s="589">
        <f t="shared" si="66"/>
        <v>0</v>
      </c>
      <c r="Q95" s="589">
        <f t="shared" si="67"/>
        <v>0</v>
      </c>
      <c r="R95" s="589">
        <f t="shared" si="68"/>
        <v>0</v>
      </c>
      <c r="S95" s="589">
        <f t="shared" si="69"/>
        <v>0</v>
      </c>
      <c r="T95" s="591"/>
      <c r="U95" s="577" t="s">
        <v>521</v>
      </c>
    </row>
    <row r="96" spans="1:27" ht="14.25">
      <c r="A96" s="617">
        <f t="shared" si="56"/>
        <v>0</v>
      </c>
      <c r="B96" s="593">
        <f>IF($N96&gt;0,"14",0)</f>
        <v>0</v>
      </c>
      <c r="C96" s="589">
        <f t="shared" si="57"/>
        <v>0</v>
      </c>
      <c r="D96" s="589">
        <f t="shared" si="58"/>
        <v>0</v>
      </c>
      <c r="E96" s="589">
        <f t="shared" si="59"/>
        <v>0</v>
      </c>
      <c r="F96" s="589">
        <f t="shared" si="60"/>
        <v>0</v>
      </c>
      <c r="G96" s="589">
        <f t="shared" si="61"/>
        <v>0</v>
      </c>
      <c r="H96" s="589">
        <f t="shared" si="62"/>
        <v>0</v>
      </c>
      <c r="I96" s="589">
        <f t="shared" si="63"/>
        <v>0</v>
      </c>
      <c r="J96" s="589">
        <f t="shared" si="64"/>
        <v>0</v>
      </c>
      <c r="K96" s="589">
        <f t="shared" si="65"/>
        <v>0</v>
      </c>
      <c r="L96" s="592">
        <f>IF($N96&gt;0,VLOOKUP($A96&amp;$B96,'12.GPS좌표값'!$E$5:$G$94,2,0),0)</f>
        <v>0</v>
      </c>
      <c r="M96" s="592">
        <f>IF($N96&gt;0,VLOOKUP($A96&amp;$B96,'12.GPS좌표값'!$E$5:$G$94,3,0),0)</f>
        <v>0</v>
      </c>
      <c r="N96" s="612"/>
      <c r="O96" s="612"/>
      <c r="P96" s="589">
        <f t="shared" si="66"/>
        <v>0</v>
      </c>
      <c r="Q96" s="589">
        <f t="shared" si="67"/>
        <v>0</v>
      </c>
      <c r="R96" s="589">
        <f t="shared" si="68"/>
        <v>0</v>
      </c>
      <c r="S96" s="589">
        <f t="shared" si="69"/>
        <v>0</v>
      </c>
      <c r="T96" s="591"/>
      <c r="U96" s="577" t="s">
        <v>531</v>
      </c>
    </row>
    <row r="97" spans="1:27" ht="14.25">
      <c r="A97" s="617">
        <f t="shared" si="56"/>
        <v>0</v>
      </c>
      <c r="B97" s="593">
        <f>IF($N97&gt;0,"15",0)</f>
        <v>0</v>
      </c>
      <c r="C97" s="589">
        <f t="shared" si="57"/>
        <v>0</v>
      </c>
      <c r="D97" s="589">
        <f t="shared" si="58"/>
        <v>0</v>
      </c>
      <c r="E97" s="589">
        <f t="shared" si="59"/>
        <v>0</v>
      </c>
      <c r="F97" s="589">
        <f t="shared" si="60"/>
        <v>0</v>
      </c>
      <c r="G97" s="589">
        <f t="shared" si="61"/>
        <v>0</v>
      </c>
      <c r="H97" s="589">
        <f t="shared" si="62"/>
        <v>0</v>
      </c>
      <c r="I97" s="589">
        <f t="shared" si="63"/>
        <v>0</v>
      </c>
      <c r="J97" s="589">
        <f t="shared" si="64"/>
        <v>0</v>
      </c>
      <c r="K97" s="589">
        <f t="shared" si="65"/>
        <v>0</v>
      </c>
      <c r="L97" s="592">
        <f>IF($N97&gt;0,VLOOKUP($A97&amp;$B97,'12.GPS좌표값'!$E$5:$G$94,2,0),0)</f>
        <v>0</v>
      </c>
      <c r="M97" s="592">
        <f>IF($N97&gt;0,VLOOKUP($A97&amp;$B97,'12.GPS좌표값'!$E$5:$G$94,3,0),0)</f>
        <v>0</v>
      </c>
      <c r="N97" s="612"/>
      <c r="O97" s="612"/>
      <c r="P97" s="589">
        <f t="shared" si="66"/>
        <v>0</v>
      </c>
      <c r="Q97" s="589">
        <f t="shared" si="67"/>
        <v>0</v>
      </c>
      <c r="R97" s="589">
        <f t="shared" si="68"/>
        <v>0</v>
      </c>
      <c r="S97" s="589">
        <f t="shared" si="69"/>
        <v>0</v>
      </c>
      <c r="T97" s="591"/>
      <c r="U97" s="577" t="s">
        <v>528</v>
      </c>
    </row>
    <row r="98" spans="1:27" ht="14.25">
      <c r="A98" s="617">
        <f t="shared" si="56"/>
        <v>0</v>
      </c>
      <c r="B98" s="593">
        <f>IF($N98&gt;0,"16",0)</f>
        <v>0</v>
      </c>
      <c r="C98" s="589">
        <f t="shared" si="57"/>
        <v>0</v>
      </c>
      <c r="D98" s="589">
        <f t="shared" si="58"/>
        <v>0</v>
      </c>
      <c r="E98" s="589">
        <f t="shared" si="59"/>
        <v>0</v>
      </c>
      <c r="F98" s="589">
        <f t="shared" si="60"/>
        <v>0</v>
      </c>
      <c r="G98" s="589">
        <f t="shared" si="61"/>
        <v>0</v>
      </c>
      <c r="H98" s="589">
        <f t="shared" si="62"/>
        <v>0</v>
      </c>
      <c r="I98" s="589">
        <f t="shared" si="63"/>
        <v>0</v>
      </c>
      <c r="J98" s="589">
        <f t="shared" si="64"/>
        <v>0</v>
      </c>
      <c r="K98" s="589">
        <f t="shared" si="65"/>
        <v>0</v>
      </c>
      <c r="L98" s="592">
        <f>IF($N98&gt;0,VLOOKUP($A98&amp;$B98,'12.GPS좌표값'!$E$5:$G$94,2,0),0)</f>
        <v>0</v>
      </c>
      <c r="M98" s="592">
        <f>IF($N98&gt;0,VLOOKUP($A98&amp;$B98,'12.GPS좌표값'!$E$5:$G$94,3,0),0)</f>
        <v>0</v>
      </c>
      <c r="N98" s="612"/>
      <c r="O98" s="612"/>
      <c r="P98" s="589">
        <f t="shared" si="66"/>
        <v>0</v>
      </c>
      <c r="Q98" s="589">
        <f t="shared" si="67"/>
        <v>0</v>
      </c>
      <c r="R98" s="589">
        <f t="shared" si="68"/>
        <v>0</v>
      </c>
      <c r="S98" s="589">
        <f t="shared" si="69"/>
        <v>0</v>
      </c>
      <c r="T98" s="591"/>
      <c r="U98" s="577" t="s">
        <v>526</v>
      </c>
    </row>
    <row r="99" spans="1:27" ht="14.25">
      <c r="A99" s="617">
        <f t="shared" si="56"/>
        <v>0</v>
      </c>
      <c r="B99" s="593">
        <f>IF($N99&gt;0,"17",0)</f>
        <v>0</v>
      </c>
      <c r="C99" s="589">
        <f t="shared" si="57"/>
        <v>0</v>
      </c>
      <c r="D99" s="589">
        <f t="shared" si="58"/>
        <v>0</v>
      </c>
      <c r="E99" s="589">
        <f t="shared" si="59"/>
        <v>0</v>
      </c>
      <c r="F99" s="589">
        <f t="shared" si="60"/>
        <v>0</v>
      </c>
      <c r="G99" s="589">
        <f t="shared" si="61"/>
        <v>0</v>
      </c>
      <c r="H99" s="589">
        <f t="shared" si="62"/>
        <v>0</v>
      </c>
      <c r="I99" s="589">
        <f t="shared" si="63"/>
        <v>0</v>
      </c>
      <c r="J99" s="589">
        <f t="shared" si="64"/>
        <v>0</v>
      </c>
      <c r="K99" s="589">
        <f t="shared" si="65"/>
        <v>0</v>
      </c>
      <c r="L99" s="592">
        <f>IF($N99&gt;0,VLOOKUP($A99&amp;$B99,'12.GPS좌표값'!$E$5:$G$94,2,0),0)</f>
        <v>0</v>
      </c>
      <c r="M99" s="592">
        <f>IF($N99&gt;0,VLOOKUP($A99&amp;$B99,'12.GPS좌표값'!$E$5:$G$94,3,0),0)</f>
        <v>0</v>
      </c>
      <c r="N99" s="612"/>
      <c r="O99" s="612"/>
      <c r="P99" s="589">
        <f t="shared" si="66"/>
        <v>0</v>
      </c>
      <c r="Q99" s="589">
        <f t="shared" si="67"/>
        <v>0</v>
      </c>
      <c r="R99" s="589">
        <f t="shared" si="68"/>
        <v>0</v>
      </c>
      <c r="S99" s="589">
        <f t="shared" si="69"/>
        <v>0</v>
      </c>
      <c r="T99" s="591"/>
    </row>
    <row r="100" spans="1:27" ht="14.25">
      <c r="A100" s="617">
        <f t="shared" si="56"/>
        <v>0</v>
      </c>
      <c r="B100" s="593">
        <f>IF($N100&gt;0,"18",0)</f>
        <v>0</v>
      </c>
      <c r="C100" s="589">
        <f t="shared" si="57"/>
        <v>0</v>
      </c>
      <c r="D100" s="589">
        <f t="shared" si="58"/>
        <v>0</v>
      </c>
      <c r="E100" s="589">
        <f t="shared" si="59"/>
        <v>0</v>
      </c>
      <c r="F100" s="589">
        <f t="shared" si="60"/>
        <v>0</v>
      </c>
      <c r="G100" s="589">
        <f t="shared" si="61"/>
        <v>0</v>
      </c>
      <c r="H100" s="589">
        <f t="shared" si="62"/>
        <v>0</v>
      </c>
      <c r="I100" s="589">
        <f t="shared" si="63"/>
        <v>0</v>
      </c>
      <c r="J100" s="589">
        <f t="shared" si="64"/>
        <v>0</v>
      </c>
      <c r="K100" s="589">
        <f t="shared" si="65"/>
        <v>0</v>
      </c>
      <c r="L100" s="592">
        <f>IF($N100&gt;0,VLOOKUP($A100&amp;$B100,'12.GPS좌표값'!$E$5:$G$94,2,0),0)</f>
        <v>0</v>
      </c>
      <c r="M100" s="592">
        <f>IF($N100&gt;0,VLOOKUP($A100&amp;$B100,'12.GPS좌표값'!$E$5:$G$94,3,0),0)</f>
        <v>0</v>
      </c>
      <c r="N100" s="612"/>
      <c r="O100" s="612"/>
      <c r="P100" s="589">
        <f t="shared" si="66"/>
        <v>0</v>
      </c>
      <c r="Q100" s="589">
        <f t="shared" si="67"/>
        <v>0</v>
      </c>
      <c r="R100" s="589">
        <f t="shared" si="68"/>
        <v>0</v>
      </c>
      <c r="S100" s="589">
        <f t="shared" si="69"/>
        <v>0</v>
      </c>
      <c r="T100" s="591"/>
    </row>
    <row r="101" spans="1:27" ht="14.25">
      <c r="A101" s="617">
        <f t="shared" si="56"/>
        <v>0</v>
      </c>
      <c r="B101" s="593">
        <f>IF($N101&gt;0,"19",0)</f>
        <v>0</v>
      </c>
      <c r="C101" s="589">
        <f t="shared" si="57"/>
        <v>0</v>
      </c>
      <c r="D101" s="589">
        <f t="shared" si="58"/>
        <v>0</v>
      </c>
      <c r="E101" s="589">
        <f t="shared" si="59"/>
        <v>0</v>
      </c>
      <c r="F101" s="589">
        <f t="shared" si="60"/>
        <v>0</v>
      </c>
      <c r="G101" s="589">
        <f t="shared" si="61"/>
        <v>0</v>
      </c>
      <c r="H101" s="589">
        <f t="shared" si="62"/>
        <v>0</v>
      </c>
      <c r="I101" s="589">
        <f t="shared" si="63"/>
        <v>0</v>
      </c>
      <c r="J101" s="589">
        <f t="shared" si="64"/>
        <v>0</v>
      </c>
      <c r="K101" s="589">
        <f t="shared" si="65"/>
        <v>0</v>
      </c>
      <c r="L101" s="592">
        <f>IF($N101&gt;0,VLOOKUP($A101&amp;$B101,'12.GPS좌표값'!$E$5:$G$94,2,0),0)</f>
        <v>0</v>
      </c>
      <c r="M101" s="592">
        <f>IF($N101&gt;0,VLOOKUP($A101&amp;$B101,'12.GPS좌표값'!$E$5:$G$94,3,0),0)</f>
        <v>0</v>
      </c>
      <c r="N101" s="612"/>
      <c r="O101" s="612"/>
      <c r="P101" s="589">
        <f t="shared" si="66"/>
        <v>0</v>
      </c>
      <c r="Q101" s="589">
        <f t="shared" si="67"/>
        <v>0</v>
      </c>
      <c r="R101" s="589">
        <f t="shared" si="68"/>
        <v>0</v>
      </c>
      <c r="S101" s="589">
        <f t="shared" si="69"/>
        <v>0</v>
      </c>
      <c r="T101" s="591"/>
    </row>
    <row r="102" spans="1:27" ht="14.25">
      <c r="A102" s="617">
        <f t="shared" si="56"/>
        <v>0</v>
      </c>
      <c r="B102" s="593">
        <f>IF($N102&gt;0,"20",0)</f>
        <v>0</v>
      </c>
      <c r="C102" s="589">
        <f t="shared" si="57"/>
        <v>0</v>
      </c>
      <c r="D102" s="589">
        <f t="shared" si="58"/>
        <v>0</v>
      </c>
      <c r="E102" s="589">
        <f t="shared" si="59"/>
        <v>0</v>
      </c>
      <c r="F102" s="589">
        <f t="shared" si="60"/>
        <v>0</v>
      </c>
      <c r="G102" s="589">
        <f t="shared" si="61"/>
        <v>0</v>
      </c>
      <c r="H102" s="589">
        <f t="shared" si="62"/>
        <v>0</v>
      </c>
      <c r="I102" s="589">
        <f t="shared" si="63"/>
        <v>0</v>
      </c>
      <c r="J102" s="589">
        <f t="shared" si="64"/>
        <v>0</v>
      </c>
      <c r="K102" s="589">
        <f t="shared" si="65"/>
        <v>0</v>
      </c>
      <c r="L102" s="592">
        <f>IF($N102&gt;0,VLOOKUP($A102&amp;$B102,'12.GPS좌표값'!$E$5:$G$94,2,0),0)</f>
        <v>0</v>
      </c>
      <c r="M102" s="592">
        <f>IF($N102&gt;0,VLOOKUP($A102&amp;$B102,'12.GPS좌표값'!$E$5:$G$94,3,0),0)</f>
        <v>0</v>
      </c>
      <c r="N102" s="612"/>
      <c r="O102" s="612"/>
      <c r="P102" s="589">
        <f t="shared" si="66"/>
        <v>0</v>
      </c>
      <c r="Q102" s="589">
        <f t="shared" si="67"/>
        <v>0</v>
      </c>
      <c r="R102" s="589">
        <f t="shared" si="68"/>
        <v>0</v>
      </c>
      <c r="S102" s="589">
        <f t="shared" si="69"/>
        <v>0</v>
      </c>
      <c r="T102" s="591"/>
    </row>
    <row r="103" spans="1:27" ht="14.25">
      <c r="A103" s="604" t="s">
        <v>361</v>
      </c>
      <c r="B103" s="590">
        <v>1</v>
      </c>
      <c r="C103" s="589">
        <f>VLOOKUP(A103,'5-1.소반별'!$Q$1:$U$9,2,0)</f>
        <v>0</v>
      </c>
      <c r="D103" s="615">
        <v>2026</v>
      </c>
      <c r="E103" s="615" t="s">
        <v>1107</v>
      </c>
      <c r="F103" s="589">
        <v>0.02</v>
      </c>
      <c r="G103" s="591" t="s">
        <v>211</v>
      </c>
      <c r="H103" s="589">
        <f>VLOOKUP($A103,'5-1.소반별'!$Q$1:$U$9,5,0)</f>
        <v>0</v>
      </c>
      <c r="I103" s="591">
        <f>VLOOKUP($A103,'5-1.소반별'!$Q$1:$X$9,8,0)</f>
        <v>0</v>
      </c>
      <c r="J103" s="591">
        <f>VLOOKUP($A103,'5-1.소반별'!$Q$1:$X$9,6,0)</f>
        <v>0</v>
      </c>
      <c r="K103" s="614" t="s">
        <v>607</v>
      </c>
      <c r="L103" s="592" t="e">
        <f>VLOOKUP($A103&amp;$B103,'12.GPS좌표값'!$E$5:$G$94,2,0)</f>
        <v>#N/A</v>
      </c>
      <c r="M103" s="592" t="e">
        <f>VLOOKUP($A103&amp;$B103,'12.GPS좌표값'!$E$5:$G$94,3,0)</f>
        <v>#N/A</v>
      </c>
      <c r="N103" s="612"/>
      <c r="O103" s="612"/>
      <c r="P103" s="614" t="s">
        <v>580</v>
      </c>
      <c r="Q103" s="591" t="s">
        <v>606</v>
      </c>
      <c r="R103" s="614" t="s">
        <v>579</v>
      </c>
      <c r="S103" s="623" t="s">
        <v>1097</v>
      </c>
      <c r="T103" s="590">
        <f>VLOOKUP($A103,'5-1.소반별'!$Q$1:$X$9,7,0)</f>
        <v>0</v>
      </c>
      <c r="U103" s="577" t="s">
        <v>548</v>
      </c>
      <c r="AA103">
        <f>T103/50</f>
        <v>0</v>
      </c>
    </row>
    <row r="104" spans="1:27" ht="14.25">
      <c r="A104" s="617">
        <f t="shared" ref="A104:A122" si="70">IF($N104&gt;0,"1-0-6-0",0)</f>
        <v>0</v>
      </c>
      <c r="B104" s="593">
        <f>IF($N104&gt;0,"2",0)</f>
        <v>0</v>
      </c>
      <c r="C104" s="589">
        <f t="shared" ref="C104:C122" si="71">IF($N104&gt;0,C103,0)</f>
        <v>0</v>
      </c>
      <c r="D104" s="589">
        <f t="shared" ref="D104:D122" si="72">IF($N104&gt;0,D103,0)</f>
        <v>0</v>
      </c>
      <c r="E104" s="589">
        <f t="shared" ref="E104:E122" si="73">IF($N104&gt;0,E103,0)</f>
        <v>0</v>
      </c>
      <c r="F104" s="589">
        <f t="shared" ref="F104:F122" si="74">IF($N104&gt;0,F103,0)</f>
        <v>0</v>
      </c>
      <c r="G104" s="589">
        <f t="shared" ref="G104:G122" si="75">IF($N104&gt;0,G103,0)</f>
        <v>0</v>
      </c>
      <c r="H104" s="589">
        <f t="shared" ref="H104:H122" si="76">IF($N104&gt;0,H103,0)</f>
        <v>0</v>
      </c>
      <c r="I104" s="589">
        <f t="shared" ref="I104:I122" si="77">IF($N104&gt;0,I103,0)</f>
        <v>0</v>
      </c>
      <c r="J104" s="589">
        <f t="shared" ref="J104:J122" si="78">IF($N104&gt;0,J103,0)</f>
        <v>0</v>
      </c>
      <c r="K104" s="589">
        <f t="shared" ref="K104:K122" si="79">IF($N104&gt;0,K103,0)</f>
        <v>0</v>
      </c>
      <c r="L104" s="592">
        <f>IF($N104&gt;0,VLOOKUP($A104&amp;$B104,'12.GPS좌표값'!$E$5:$G$94,2,0),0)</f>
        <v>0</v>
      </c>
      <c r="M104" s="592">
        <f>IF($N104&gt;0,VLOOKUP($A104&amp;$B104,'12.GPS좌표값'!$E$5:$G$94,3,0),0)</f>
        <v>0</v>
      </c>
      <c r="N104" s="612"/>
      <c r="O104" s="612"/>
      <c r="P104" s="589">
        <f>IF($N104&gt;0,P103,0)</f>
        <v>0</v>
      </c>
      <c r="Q104" s="589">
        <f>IF($N104&gt;0,Q103,0)</f>
        <v>0</v>
      </c>
      <c r="R104" s="589">
        <f>IF($N104&gt;0,R103,0)</f>
        <v>0</v>
      </c>
      <c r="S104" s="589">
        <f>IF($N104&gt;0,S103,0)</f>
        <v>0</v>
      </c>
      <c r="T104" s="593"/>
      <c r="U104" s="577" t="s">
        <v>524</v>
      </c>
    </row>
    <row r="105" spans="1:27" ht="14.25">
      <c r="A105" s="617">
        <f t="shared" si="70"/>
        <v>0</v>
      </c>
      <c r="B105" s="593">
        <f>IF($N105&gt;0,"3",0)</f>
        <v>0</v>
      </c>
      <c r="C105" s="589">
        <f t="shared" si="71"/>
        <v>0</v>
      </c>
      <c r="D105" s="589">
        <f t="shared" si="72"/>
        <v>0</v>
      </c>
      <c r="E105" s="589">
        <f t="shared" si="73"/>
        <v>0</v>
      </c>
      <c r="F105" s="589">
        <f t="shared" si="74"/>
        <v>0</v>
      </c>
      <c r="G105" s="589">
        <f t="shared" si="75"/>
        <v>0</v>
      </c>
      <c r="H105" s="589">
        <f t="shared" si="76"/>
        <v>0</v>
      </c>
      <c r="I105" s="589">
        <f t="shared" si="77"/>
        <v>0</v>
      </c>
      <c r="J105" s="589">
        <f t="shared" si="78"/>
        <v>0</v>
      </c>
      <c r="K105" s="589">
        <f t="shared" si="79"/>
        <v>0</v>
      </c>
      <c r="L105" s="592">
        <f>IF($N105&gt;0,VLOOKUP($A105&amp;$B105,'12.GPS좌표값'!$E$5:$G$94,2,0),0)</f>
        <v>0</v>
      </c>
      <c r="M105" s="592">
        <f>IF($N105&gt;0,VLOOKUP($A105&amp;$B105,'12.GPS좌표값'!$E$5:$G$94,3,0),0)</f>
        <v>0</v>
      </c>
      <c r="N105" s="612"/>
      <c r="O105" s="612"/>
      <c r="P105" s="589">
        <f t="shared" ref="P105:P122" si="80">IF($N105&gt;0,P104,0)</f>
        <v>0</v>
      </c>
      <c r="Q105" s="589">
        <f t="shared" ref="Q105:Q122" si="81">IF($N105&gt;0,Q104,0)</f>
        <v>0</v>
      </c>
      <c r="R105" s="589">
        <f t="shared" ref="R105:R122" si="82">IF($N105&gt;0,R104,0)</f>
        <v>0</v>
      </c>
      <c r="S105" s="589">
        <f t="shared" ref="S105:S122" si="83">IF($N105&gt;0,S104,0)</f>
        <v>0</v>
      </c>
      <c r="T105" s="591"/>
      <c r="U105" s="577" t="s">
        <v>538</v>
      </c>
    </row>
    <row r="106" spans="1:27" ht="14.25">
      <c r="A106" s="617">
        <f t="shared" si="70"/>
        <v>0</v>
      </c>
      <c r="B106" s="593">
        <f>IF($N106&gt;0,"4",0)</f>
        <v>0</v>
      </c>
      <c r="C106" s="589">
        <f t="shared" si="71"/>
        <v>0</v>
      </c>
      <c r="D106" s="589">
        <f t="shared" si="72"/>
        <v>0</v>
      </c>
      <c r="E106" s="589">
        <f t="shared" si="73"/>
        <v>0</v>
      </c>
      <c r="F106" s="589">
        <f t="shared" si="74"/>
        <v>0</v>
      </c>
      <c r="G106" s="589">
        <f t="shared" si="75"/>
        <v>0</v>
      </c>
      <c r="H106" s="589">
        <f t="shared" si="76"/>
        <v>0</v>
      </c>
      <c r="I106" s="589">
        <f t="shared" si="77"/>
        <v>0</v>
      </c>
      <c r="J106" s="589">
        <f t="shared" si="78"/>
        <v>0</v>
      </c>
      <c r="K106" s="589">
        <f t="shared" si="79"/>
        <v>0</v>
      </c>
      <c r="L106" s="592">
        <f>IF($N106&gt;0,VLOOKUP($A106&amp;$B106,'12.GPS좌표값'!$E$5:$G$94,2,0),0)</f>
        <v>0</v>
      </c>
      <c r="M106" s="592">
        <f>IF($N106&gt;0,VLOOKUP($A106&amp;$B106,'12.GPS좌표값'!$E$5:$G$94,3,0),0)</f>
        <v>0</v>
      </c>
      <c r="N106" s="612"/>
      <c r="O106" s="612"/>
      <c r="P106" s="589">
        <f t="shared" si="80"/>
        <v>0</v>
      </c>
      <c r="Q106" s="589">
        <f t="shared" si="81"/>
        <v>0</v>
      </c>
      <c r="R106" s="589">
        <f t="shared" si="82"/>
        <v>0</v>
      </c>
      <c r="S106" s="589">
        <f t="shared" si="83"/>
        <v>0</v>
      </c>
      <c r="T106" s="591"/>
      <c r="U106" s="577" t="s">
        <v>521</v>
      </c>
    </row>
    <row r="107" spans="1:27" ht="14.25">
      <c r="A107" s="617">
        <f t="shared" si="70"/>
        <v>0</v>
      </c>
      <c r="B107" s="593">
        <f>IF($N107&gt;0,"5",0)</f>
        <v>0</v>
      </c>
      <c r="C107" s="589">
        <f t="shared" si="71"/>
        <v>0</v>
      </c>
      <c r="D107" s="589">
        <f t="shared" si="72"/>
        <v>0</v>
      </c>
      <c r="E107" s="589">
        <f t="shared" si="73"/>
        <v>0</v>
      </c>
      <c r="F107" s="589">
        <f t="shared" si="74"/>
        <v>0</v>
      </c>
      <c r="G107" s="589">
        <f t="shared" si="75"/>
        <v>0</v>
      </c>
      <c r="H107" s="589">
        <f t="shared" si="76"/>
        <v>0</v>
      </c>
      <c r="I107" s="589">
        <f t="shared" si="77"/>
        <v>0</v>
      </c>
      <c r="J107" s="589">
        <f t="shared" si="78"/>
        <v>0</v>
      </c>
      <c r="K107" s="589">
        <f t="shared" si="79"/>
        <v>0</v>
      </c>
      <c r="L107" s="592">
        <f>IF($N107&gt;0,VLOOKUP($A107&amp;$B107,'12.GPS좌표값'!$E$5:$G$94,2,0),0)</f>
        <v>0</v>
      </c>
      <c r="M107" s="592">
        <f>IF($N107&gt;0,VLOOKUP($A107&amp;$B107,'12.GPS좌표값'!$E$5:$G$94,3,0),0)</f>
        <v>0</v>
      </c>
      <c r="N107" s="612"/>
      <c r="O107" s="612"/>
      <c r="P107" s="589">
        <f t="shared" si="80"/>
        <v>0</v>
      </c>
      <c r="Q107" s="589">
        <f t="shared" si="81"/>
        <v>0</v>
      </c>
      <c r="R107" s="589">
        <f t="shared" si="82"/>
        <v>0</v>
      </c>
      <c r="S107" s="589">
        <f t="shared" si="83"/>
        <v>0</v>
      </c>
      <c r="T107" s="591"/>
      <c r="U107" s="577" t="s">
        <v>520</v>
      </c>
    </row>
    <row r="108" spans="1:27" ht="14.25">
      <c r="A108" s="617">
        <f t="shared" si="70"/>
        <v>0</v>
      </c>
      <c r="B108" s="593">
        <f>IF($N108&gt;0,"6",0)</f>
        <v>0</v>
      </c>
      <c r="C108" s="589">
        <f t="shared" si="71"/>
        <v>0</v>
      </c>
      <c r="D108" s="589">
        <f t="shared" si="72"/>
        <v>0</v>
      </c>
      <c r="E108" s="589">
        <f t="shared" si="73"/>
        <v>0</v>
      </c>
      <c r="F108" s="589">
        <f t="shared" si="74"/>
        <v>0</v>
      </c>
      <c r="G108" s="589">
        <f t="shared" si="75"/>
        <v>0</v>
      </c>
      <c r="H108" s="589">
        <f t="shared" si="76"/>
        <v>0</v>
      </c>
      <c r="I108" s="589">
        <f t="shared" si="77"/>
        <v>0</v>
      </c>
      <c r="J108" s="589">
        <f t="shared" si="78"/>
        <v>0</v>
      </c>
      <c r="K108" s="589">
        <f t="shared" si="79"/>
        <v>0</v>
      </c>
      <c r="L108" s="592">
        <f>IF($N108&gt;0,VLOOKUP($A108&amp;$B108,'12.GPS좌표값'!$E$5:$G$94,2,0),0)</f>
        <v>0</v>
      </c>
      <c r="M108" s="592">
        <f>IF($N108&gt;0,VLOOKUP($A108&amp;$B108,'12.GPS좌표값'!$E$5:$G$94,3,0),0)</f>
        <v>0</v>
      </c>
      <c r="N108" s="612"/>
      <c r="O108" s="612"/>
      <c r="P108" s="589">
        <f t="shared" si="80"/>
        <v>0</v>
      </c>
      <c r="Q108" s="589">
        <f t="shared" si="81"/>
        <v>0</v>
      </c>
      <c r="R108" s="589">
        <f t="shared" si="82"/>
        <v>0</v>
      </c>
      <c r="S108" s="589">
        <f t="shared" si="83"/>
        <v>0</v>
      </c>
      <c r="T108" s="591"/>
      <c r="U108" s="577" t="s">
        <v>518</v>
      </c>
    </row>
    <row r="109" spans="1:27" ht="14.25">
      <c r="A109" s="617">
        <f t="shared" si="70"/>
        <v>0</v>
      </c>
      <c r="B109" s="593">
        <f>IF($N109&gt;0,"7",0)</f>
        <v>0</v>
      </c>
      <c r="C109" s="589">
        <f t="shared" si="71"/>
        <v>0</v>
      </c>
      <c r="D109" s="589">
        <f t="shared" si="72"/>
        <v>0</v>
      </c>
      <c r="E109" s="589">
        <f t="shared" si="73"/>
        <v>0</v>
      </c>
      <c r="F109" s="589">
        <f t="shared" si="74"/>
        <v>0</v>
      </c>
      <c r="G109" s="589">
        <f t="shared" si="75"/>
        <v>0</v>
      </c>
      <c r="H109" s="589">
        <f t="shared" si="76"/>
        <v>0</v>
      </c>
      <c r="I109" s="589">
        <f t="shared" si="77"/>
        <v>0</v>
      </c>
      <c r="J109" s="589">
        <f t="shared" si="78"/>
        <v>0</v>
      </c>
      <c r="K109" s="589">
        <f t="shared" si="79"/>
        <v>0</v>
      </c>
      <c r="L109" s="592">
        <f>IF($N109&gt;0,VLOOKUP($A109&amp;$B109,'12.GPS좌표값'!$E$5:$G$94,2,0),0)</f>
        <v>0</v>
      </c>
      <c r="M109" s="592">
        <f>IF($N109&gt;0,VLOOKUP($A109&amp;$B109,'12.GPS좌표값'!$E$5:$G$94,3,0),0)</f>
        <v>0</v>
      </c>
      <c r="N109" s="612"/>
      <c r="O109" s="612"/>
      <c r="P109" s="589">
        <f t="shared" si="80"/>
        <v>0</v>
      </c>
      <c r="Q109" s="589">
        <f t="shared" si="81"/>
        <v>0</v>
      </c>
      <c r="R109" s="589">
        <f t="shared" si="82"/>
        <v>0</v>
      </c>
      <c r="S109" s="589">
        <f t="shared" si="83"/>
        <v>0</v>
      </c>
      <c r="T109" s="591"/>
      <c r="U109" s="577" t="s">
        <v>516</v>
      </c>
    </row>
    <row r="110" spans="1:27" ht="14.25">
      <c r="A110" s="617">
        <f t="shared" si="70"/>
        <v>0</v>
      </c>
      <c r="B110" s="593">
        <f>IF($N110&gt;0,"8",0)</f>
        <v>0</v>
      </c>
      <c r="C110" s="589">
        <f t="shared" si="71"/>
        <v>0</v>
      </c>
      <c r="D110" s="589">
        <f t="shared" si="72"/>
        <v>0</v>
      </c>
      <c r="E110" s="589">
        <f t="shared" si="73"/>
        <v>0</v>
      </c>
      <c r="F110" s="589">
        <f t="shared" si="74"/>
        <v>0</v>
      </c>
      <c r="G110" s="589">
        <f t="shared" si="75"/>
        <v>0</v>
      </c>
      <c r="H110" s="589">
        <f t="shared" si="76"/>
        <v>0</v>
      </c>
      <c r="I110" s="589">
        <f t="shared" si="77"/>
        <v>0</v>
      </c>
      <c r="J110" s="589">
        <f t="shared" si="78"/>
        <v>0</v>
      </c>
      <c r="K110" s="589">
        <f t="shared" si="79"/>
        <v>0</v>
      </c>
      <c r="L110" s="592">
        <f>IF($N110&gt;0,VLOOKUP($A110&amp;$B110,'12.GPS좌표값'!$E$5:$G$94,2,0),0)</f>
        <v>0</v>
      </c>
      <c r="M110" s="592">
        <f>IF($N110&gt;0,VLOOKUP($A110&amp;$B110,'12.GPS좌표값'!$E$5:$G$94,3,0),0)</f>
        <v>0</v>
      </c>
      <c r="N110" s="612"/>
      <c r="O110" s="612"/>
      <c r="P110" s="589">
        <f t="shared" si="80"/>
        <v>0</v>
      </c>
      <c r="Q110" s="589">
        <f t="shared" si="81"/>
        <v>0</v>
      </c>
      <c r="R110" s="589">
        <f t="shared" si="82"/>
        <v>0</v>
      </c>
      <c r="S110" s="589">
        <f t="shared" si="83"/>
        <v>0</v>
      </c>
      <c r="T110" s="591"/>
      <c r="U110" s="577" t="s">
        <v>553</v>
      </c>
    </row>
    <row r="111" spans="1:27" ht="14.25">
      <c r="A111" s="617">
        <f t="shared" si="70"/>
        <v>0</v>
      </c>
      <c r="B111" s="593">
        <f>IF($N111&gt;0,"9",0)</f>
        <v>0</v>
      </c>
      <c r="C111" s="589">
        <f t="shared" si="71"/>
        <v>0</v>
      </c>
      <c r="D111" s="589">
        <f t="shared" si="72"/>
        <v>0</v>
      </c>
      <c r="E111" s="589">
        <f t="shared" si="73"/>
        <v>0</v>
      </c>
      <c r="F111" s="589">
        <f t="shared" si="74"/>
        <v>0</v>
      </c>
      <c r="G111" s="589">
        <f t="shared" si="75"/>
        <v>0</v>
      </c>
      <c r="H111" s="589">
        <f t="shared" si="76"/>
        <v>0</v>
      </c>
      <c r="I111" s="589">
        <f t="shared" si="77"/>
        <v>0</v>
      </c>
      <c r="J111" s="589">
        <f t="shared" si="78"/>
        <v>0</v>
      </c>
      <c r="K111" s="589">
        <f t="shared" si="79"/>
        <v>0</v>
      </c>
      <c r="L111" s="592">
        <f>IF($N111&gt;0,VLOOKUP($A111&amp;$B111,'12.GPS좌표값'!$E$5:$G$94,2,0),0)</f>
        <v>0</v>
      </c>
      <c r="M111" s="592">
        <f>IF($N111&gt;0,VLOOKUP($A111&amp;$B111,'12.GPS좌표값'!$E$5:$G$94,3,0),0)</f>
        <v>0</v>
      </c>
      <c r="N111" s="612"/>
      <c r="O111" s="612"/>
      <c r="P111" s="589">
        <f t="shared" si="80"/>
        <v>0</v>
      </c>
      <c r="Q111" s="589">
        <f t="shared" si="81"/>
        <v>0</v>
      </c>
      <c r="R111" s="589">
        <f t="shared" si="82"/>
        <v>0</v>
      </c>
      <c r="S111" s="589">
        <f t="shared" si="83"/>
        <v>0</v>
      </c>
      <c r="T111" s="591"/>
      <c r="U111" s="577" t="s">
        <v>552</v>
      </c>
    </row>
    <row r="112" spans="1:27" ht="14.25">
      <c r="A112" s="617">
        <f t="shared" si="70"/>
        <v>0</v>
      </c>
      <c r="B112" s="593">
        <f>IF($N112&gt;0,"10",0)</f>
        <v>0</v>
      </c>
      <c r="C112" s="589">
        <f t="shared" si="71"/>
        <v>0</v>
      </c>
      <c r="D112" s="589">
        <f t="shared" si="72"/>
        <v>0</v>
      </c>
      <c r="E112" s="589">
        <f t="shared" si="73"/>
        <v>0</v>
      </c>
      <c r="F112" s="589">
        <f t="shared" si="74"/>
        <v>0</v>
      </c>
      <c r="G112" s="589">
        <f t="shared" si="75"/>
        <v>0</v>
      </c>
      <c r="H112" s="589">
        <f t="shared" si="76"/>
        <v>0</v>
      </c>
      <c r="I112" s="589">
        <f t="shared" si="77"/>
        <v>0</v>
      </c>
      <c r="J112" s="589">
        <f t="shared" si="78"/>
        <v>0</v>
      </c>
      <c r="K112" s="589">
        <f t="shared" si="79"/>
        <v>0</v>
      </c>
      <c r="L112" s="592">
        <f>IF($N112&gt;0,VLOOKUP($A112&amp;$B112,'12.GPS좌표값'!$E$5:$G$94,2,0),0)</f>
        <v>0</v>
      </c>
      <c r="M112" s="592">
        <f>IF($N112&gt;0,VLOOKUP($A112&amp;$B112,'12.GPS좌표값'!$E$5:$G$94,3,0),0)</f>
        <v>0</v>
      </c>
      <c r="N112" s="612"/>
      <c r="O112" s="612"/>
      <c r="P112" s="589">
        <f t="shared" si="80"/>
        <v>0</v>
      </c>
      <c r="Q112" s="589">
        <f t="shared" si="81"/>
        <v>0</v>
      </c>
      <c r="R112" s="589">
        <f t="shared" si="82"/>
        <v>0</v>
      </c>
      <c r="S112" s="589">
        <f t="shared" si="83"/>
        <v>0</v>
      </c>
      <c r="T112" s="591"/>
      <c r="U112" s="577" t="s">
        <v>548</v>
      </c>
    </row>
    <row r="113" spans="1:27" ht="14.25">
      <c r="A113" s="617">
        <f t="shared" si="70"/>
        <v>0</v>
      </c>
      <c r="B113" s="593">
        <f>IF($N113&gt;0,"11",0)</f>
        <v>0</v>
      </c>
      <c r="C113" s="589">
        <f t="shared" si="71"/>
        <v>0</v>
      </c>
      <c r="D113" s="589">
        <f t="shared" si="72"/>
        <v>0</v>
      </c>
      <c r="E113" s="589">
        <f t="shared" si="73"/>
        <v>0</v>
      </c>
      <c r="F113" s="589">
        <f t="shared" si="74"/>
        <v>0</v>
      </c>
      <c r="G113" s="589">
        <f t="shared" si="75"/>
        <v>0</v>
      </c>
      <c r="H113" s="589">
        <f t="shared" si="76"/>
        <v>0</v>
      </c>
      <c r="I113" s="589">
        <f t="shared" si="77"/>
        <v>0</v>
      </c>
      <c r="J113" s="589">
        <f t="shared" si="78"/>
        <v>0</v>
      </c>
      <c r="K113" s="589">
        <f t="shared" si="79"/>
        <v>0</v>
      </c>
      <c r="L113" s="592">
        <f>IF($N113&gt;0,VLOOKUP($A113&amp;$B113,'12.GPS좌표값'!$E$5:$G$94,2,0),0)</f>
        <v>0</v>
      </c>
      <c r="M113" s="592">
        <f>IF($N113&gt;0,VLOOKUP($A113&amp;$B113,'12.GPS좌표값'!$E$5:$G$94,3,0),0)</f>
        <v>0</v>
      </c>
      <c r="N113" s="612"/>
      <c r="O113" s="612"/>
      <c r="P113" s="589">
        <f t="shared" si="80"/>
        <v>0</v>
      </c>
      <c r="Q113" s="589">
        <f t="shared" si="81"/>
        <v>0</v>
      </c>
      <c r="R113" s="589">
        <f t="shared" si="82"/>
        <v>0</v>
      </c>
      <c r="S113" s="589">
        <f t="shared" si="83"/>
        <v>0</v>
      </c>
      <c r="T113" s="591"/>
      <c r="U113" s="577" t="s">
        <v>524</v>
      </c>
    </row>
    <row r="114" spans="1:27" ht="14.25">
      <c r="A114" s="617">
        <f t="shared" si="70"/>
        <v>0</v>
      </c>
      <c r="B114" s="593">
        <f>IF($N114&gt;0,"12",0)</f>
        <v>0</v>
      </c>
      <c r="C114" s="589">
        <f t="shared" si="71"/>
        <v>0</v>
      </c>
      <c r="D114" s="589">
        <f t="shared" si="72"/>
        <v>0</v>
      </c>
      <c r="E114" s="589">
        <f t="shared" si="73"/>
        <v>0</v>
      </c>
      <c r="F114" s="589">
        <f t="shared" si="74"/>
        <v>0</v>
      </c>
      <c r="G114" s="589">
        <f t="shared" si="75"/>
        <v>0</v>
      </c>
      <c r="H114" s="589">
        <f t="shared" si="76"/>
        <v>0</v>
      </c>
      <c r="I114" s="589">
        <f t="shared" si="77"/>
        <v>0</v>
      </c>
      <c r="J114" s="589">
        <f t="shared" si="78"/>
        <v>0</v>
      </c>
      <c r="K114" s="589">
        <f t="shared" si="79"/>
        <v>0</v>
      </c>
      <c r="L114" s="592">
        <f>IF($N114&gt;0,VLOOKUP($A114&amp;$B114,'12.GPS좌표값'!$E$5:$G$94,2,0),0)</f>
        <v>0</v>
      </c>
      <c r="M114" s="592">
        <f>IF($N114&gt;0,VLOOKUP($A114&amp;$B114,'12.GPS좌표값'!$E$5:$G$94,3,0),0)</f>
        <v>0</v>
      </c>
      <c r="N114" s="612"/>
      <c r="O114" s="612"/>
      <c r="P114" s="589">
        <f t="shared" si="80"/>
        <v>0</v>
      </c>
      <c r="Q114" s="589">
        <f t="shared" si="81"/>
        <v>0</v>
      </c>
      <c r="R114" s="589">
        <f t="shared" si="82"/>
        <v>0</v>
      </c>
      <c r="S114" s="589">
        <f t="shared" si="83"/>
        <v>0</v>
      </c>
      <c r="T114" s="591"/>
      <c r="U114" s="577" t="s">
        <v>538</v>
      </c>
    </row>
    <row r="115" spans="1:27" ht="14.25">
      <c r="A115" s="617">
        <f t="shared" si="70"/>
        <v>0</v>
      </c>
      <c r="B115" s="593">
        <f>IF($N115&gt;0,"13",0)</f>
        <v>0</v>
      </c>
      <c r="C115" s="589">
        <f t="shared" si="71"/>
        <v>0</v>
      </c>
      <c r="D115" s="589">
        <f t="shared" si="72"/>
        <v>0</v>
      </c>
      <c r="E115" s="589">
        <f t="shared" si="73"/>
        <v>0</v>
      </c>
      <c r="F115" s="589">
        <f t="shared" si="74"/>
        <v>0</v>
      </c>
      <c r="G115" s="589">
        <f t="shared" si="75"/>
        <v>0</v>
      </c>
      <c r="H115" s="589">
        <f t="shared" si="76"/>
        <v>0</v>
      </c>
      <c r="I115" s="589">
        <f t="shared" si="77"/>
        <v>0</v>
      </c>
      <c r="J115" s="589">
        <f t="shared" si="78"/>
        <v>0</v>
      </c>
      <c r="K115" s="589">
        <f t="shared" si="79"/>
        <v>0</v>
      </c>
      <c r="L115" s="592">
        <f>IF($N115&gt;0,VLOOKUP($A115&amp;$B115,'12.GPS좌표값'!$E$5:$G$94,2,0),0)</f>
        <v>0</v>
      </c>
      <c r="M115" s="592">
        <f>IF($N115&gt;0,VLOOKUP($A115&amp;$B115,'12.GPS좌표값'!$E$5:$G$94,3,0),0)</f>
        <v>0</v>
      </c>
      <c r="N115" s="612"/>
      <c r="O115" s="612"/>
      <c r="P115" s="589">
        <f t="shared" si="80"/>
        <v>0</v>
      </c>
      <c r="Q115" s="589">
        <f t="shared" si="81"/>
        <v>0</v>
      </c>
      <c r="R115" s="589">
        <f t="shared" si="82"/>
        <v>0</v>
      </c>
      <c r="S115" s="589">
        <f t="shared" si="83"/>
        <v>0</v>
      </c>
      <c r="T115" s="591"/>
      <c r="U115" s="577" t="s">
        <v>521</v>
      </c>
    </row>
    <row r="116" spans="1:27" ht="14.25">
      <c r="A116" s="617">
        <f t="shared" si="70"/>
        <v>0</v>
      </c>
      <c r="B116" s="593">
        <f>IF($N116&gt;0,"14",0)</f>
        <v>0</v>
      </c>
      <c r="C116" s="589">
        <f t="shared" si="71"/>
        <v>0</v>
      </c>
      <c r="D116" s="589">
        <f t="shared" si="72"/>
        <v>0</v>
      </c>
      <c r="E116" s="589">
        <f t="shared" si="73"/>
        <v>0</v>
      </c>
      <c r="F116" s="589">
        <f t="shared" si="74"/>
        <v>0</v>
      </c>
      <c r="G116" s="589">
        <f t="shared" si="75"/>
        <v>0</v>
      </c>
      <c r="H116" s="589">
        <f t="shared" si="76"/>
        <v>0</v>
      </c>
      <c r="I116" s="589">
        <f t="shared" si="77"/>
        <v>0</v>
      </c>
      <c r="J116" s="589">
        <f t="shared" si="78"/>
        <v>0</v>
      </c>
      <c r="K116" s="589">
        <f t="shared" si="79"/>
        <v>0</v>
      </c>
      <c r="L116" s="592">
        <f>IF($N116&gt;0,VLOOKUP($A116&amp;$B116,'12.GPS좌표값'!$E$5:$G$94,2,0),0)</f>
        <v>0</v>
      </c>
      <c r="M116" s="592">
        <f>IF($N116&gt;0,VLOOKUP($A116&amp;$B116,'12.GPS좌표값'!$E$5:$G$94,3,0),0)</f>
        <v>0</v>
      </c>
      <c r="N116" s="612"/>
      <c r="O116" s="612"/>
      <c r="P116" s="589">
        <f t="shared" si="80"/>
        <v>0</v>
      </c>
      <c r="Q116" s="589">
        <f t="shared" si="81"/>
        <v>0</v>
      </c>
      <c r="R116" s="589">
        <f t="shared" si="82"/>
        <v>0</v>
      </c>
      <c r="S116" s="589">
        <f t="shared" si="83"/>
        <v>0</v>
      </c>
      <c r="T116" s="591"/>
      <c r="U116" s="577" t="s">
        <v>531</v>
      </c>
    </row>
    <row r="117" spans="1:27" ht="14.25">
      <c r="A117" s="617">
        <f t="shared" si="70"/>
        <v>0</v>
      </c>
      <c r="B117" s="593">
        <f>IF($N117&gt;0,"15",0)</f>
        <v>0</v>
      </c>
      <c r="C117" s="589">
        <f t="shared" si="71"/>
        <v>0</v>
      </c>
      <c r="D117" s="589">
        <f t="shared" si="72"/>
        <v>0</v>
      </c>
      <c r="E117" s="589">
        <f t="shared" si="73"/>
        <v>0</v>
      </c>
      <c r="F117" s="589">
        <f t="shared" si="74"/>
        <v>0</v>
      </c>
      <c r="G117" s="589">
        <f t="shared" si="75"/>
        <v>0</v>
      </c>
      <c r="H117" s="589">
        <f t="shared" si="76"/>
        <v>0</v>
      </c>
      <c r="I117" s="589">
        <f t="shared" si="77"/>
        <v>0</v>
      </c>
      <c r="J117" s="589">
        <f t="shared" si="78"/>
        <v>0</v>
      </c>
      <c r="K117" s="589">
        <f t="shared" si="79"/>
        <v>0</v>
      </c>
      <c r="L117" s="592">
        <f>IF($N117&gt;0,VLOOKUP($A117&amp;$B117,'12.GPS좌표값'!$E$5:$G$94,2,0),0)</f>
        <v>0</v>
      </c>
      <c r="M117" s="592">
        <f>IF($N117&gt;0,VLOOKUP($A117&amp;$B117,'12.GPS좌표값'!$E$5:$G$94,3,0),0)</f>
        <v>0</v>
      </c>
      <c r="N117" s="612"/>
      <c r="O117" s="612"/>
      <c r="P117" s="589">
        <f t="shared" si="80"/>
        <v>0</v>
      </c>
      <c r="Q117" s="589">
        <f t="shared" si="81"/>
        <v>0</v>
      </c>
      <c r="R117" s="589">
        <f t="shared" si="82"/>
        <v>0</v>
      </c>
      <c r="S117" s="589">
        <f t="shared" si="83"/>
        <v>0</v>
      </c>
      <c r="T117" s="591"/>
      <c r="U117" s="577" t="s">
        <v>528</v>
      </c>
    </row>
    <row r="118" spans="1:27" ht="14.25">
      <c r="A118" s="617">
        <f t="shared" si="70"/>
        <v>0</v>
      </c>
      <c r="B118" s="593">
        <f>IF($N118&gt;0,"16",0)</f>
        <v>0</v>
      </c>
      <c r="C118" s="589">
        <f t="shared" si="71"/>
        <v>0</v>
      </c>
      <c r="D118" s="589">
        <f t="shared" si="72"/>
        <v>0</v>
      </c>
      <c r="E118" s="589">
        <f t="shared" si="73"/>
        <v>0</v>
      </c>
      <c r="F118" s="589">
        <f t="shared" si="74"/>
        <v>0</v>
      </c>
      <c r="G118" s="589">
        <f t="shared" si="75"/>
        <v>0</v>
      </c>
      <c r="H118" s="589">
        <f t="shared" si="76"/>
        <v>0</v>
      </c>
      <c r="I118" s="589">
        <f t="shared" si="77"/>
        <v>0</v>
      </c>
      <c r="J118" s="589">
        <f t="shared" si="78"/>
        <v>0</v>
      </c>
      <c r="K118" s="589">
        <f t="shared" si="79"/>
        <v>0</v>
      </c>
      <c r="L118" s="592">
        <f>IF($N118&gt;0,VLOOKUP($A118&amp;$B118,'12.GPS좌표값'!$E$5:$G$94,2,0),0)</f>
        <v>0</v>
      </c>
      <c r="M118" s="592">
        <f>IF($N118&gt;0,VLOOKUP($A118&amp;$B118,'12.GPS좌표값'!$E$5:$G$94,3,0),0)</f>
        <v>0</v>
      </c>
      <c r="N118" s="612"/>
      <c r="O118" s="612"/>
      <c r="P118" s="589">
        <f t="shared" si="80"/>
        <v>0</v>
      </c>
      <c r="Q118" s="589">
        <f t="shared" si="81"/>
        <v>0</v>
      </c>
      <c r="R118" s="589">
        <f t="shared" si="82"/>
        <v>0</v>
      </c>
      <c r="S118" s="589">
        <f t="shared" si="83"/>
        <v>0</v>
      </c>
      <c r="T118" s="591"/>
      <c r="U118" s="577" t="s">
        <v>526</v>
      </c>
    </row>
    <row r="119" spans="1:27" ht="14.25">
      <c r="A119" s="617">
        <f t="shared" si="70"/>
        <v>0</v>
      </c>
      <c r="B119" s="593">
        <f>IF($N119&gt;0,"17",0)</f>
        <v>0</v>
      </c>
      <c r="C119" s="589">
        <f t="shared" si="71"/>
        <v>0</v>
      </c>
      <c r="D119" s="589">
        <f t="shared" si="72"/>
        <v>0</v>
      </c>
      <c r="E119" s="589">
        <f t="shared" si="73"/>
        <v>0</v>
      </c>
      <c r="F119" s="589">
        <f t="shared" si="74"/>
        <v>0</v>
      </c>
      <c r="G119" s="589">
        <f t="shared" si="75"/>
        <v>0</v>
      </c>
      <c r="H119" s="589">
        <f t="shared" si="76"/>
        <v>0</v>
      </c>
      <c r="I119" s="589">
        <f t="shared" si="77"/>
        <v>0</v>
      </c>
      <c r="J119" s="589">
        <f t="shared" si="78"/>
        <v>0</v>
      </c>
      <c r="K119" s="589">
        <f t="shared" si="79"/>
        <v>0</v>
      </c>
      <c r="L119" s="592">
        <f>IF($N119&gt;0,VLOOKUP($A119&amp;$B119,'12.GPS좌표값'!$E$5:$G$94,2,0),0)</f>
        <v>0</v>
      </c>
      <c r="M119" s="592">
        <f>IF($N119&gt;0,VLOOKUP($A119&amp;$B119,'12.GPS좌표값'!$E$5:$G$94,3,0),0)</f>
        <v>0</v>
      </c>
      <c r="N119" s="612"/>
      <c r="O119" s="612"/>
      <c r="P119" s="589">
        <f t="shared" si="80"/>
        <v>0</v>
      </c>
      <c r="Q119" s="589">
        <f t="shared" si="81"/>
        <v>0</v>
      </c>
      <c r="R119" s="589">
        <f t="shared" si="82"/>
        <v>0</v>
      </c>
      <c r="S119" s="589">
        <f t="shared" si="83"/>
        <v>0</v>
      </c>
      <c r="T119" s="591"/>
    </row>
    <row r="120" spans="1:27" ht="14.25">
      <c r="A120" s="617">
        <f t="shared" si="70"/>
        <v>0</v>
      </c>
      <c r="B120" s="593">
        <f>IF($N120&gt;0,"18",0)</f>
        <v>0</v>
      </c>
      <c r="C120" s="589">
        <f t="shared" si="71"/>
        <v>0</v>
      </c>
      <c r="D120" s="589">
        <f t="shared" si="72"/>
        <v>0</v>
      </c>
      <c r="E120" s="589">
        <f t="shared" si="73"/>
        <v>0</v>
      </c>
      <c r="F120" s="589">
        <f t="shared" si="74"/>
        <v>0</v>
      </c>
      <c r="G120" s="589">
        <f t="shared" si="75"/>
        <v>0</v>
      </c>
      <c r="H120" s="589">
        <f t="shared" si="76"/>
        <v>0</v>
      </c>
      <c r="I120" s="589">
        <f t="shared" si="77"/>
        <v>0</v>
      </c>
      <c r="J120" s="589">
        <f t="shared" si="78"/>
        <v>0</v>
      </c>
      <c r="K120" s="589">
        <f t="shared" si="79"/>
        <v>0</v>
      </c>
      <c r="L120" s="592">
        <f>IF($N120&gt;0,VLOOKUP($A120&amp;$B120,'12.GPS좌표값'!$E$5:$G$94,2,0),0)</f>
        <v>0</v>
      </c>
      <c r="M120" s="592">
        <f>IF($N120&gt;0,VLOOKUP($A120&amp;$B120,'12.GPS좌표값'!$E$5:$G$94,3,0),0)</f>
        <v>0</v>
      </c>
      <c r="N120" s="612"/>
      <c r="O120" s="612"/>
      <c r="P120" s="589">
        <f t="shared" si="80"/>
        <v>0</v>
      </c>
      <c r="Q120" s="589">
        <f t="shared" si="81"/>
        <v>0</v>
      </c>
      <c r="R120" s="589">
        <f t="shared" si="82"/>
        <v>0</v>
      </c>
      <c r="S120" s="589">
        <f t="shared" si="83"/>
        <v>0</v>
      </c>
      <c r="T120" s="591"/>
    </row>
    <row r="121" spans="1:27" ht="14.25">
      <c r="A121" s="617">
        <f t="shared" si="70"/>
        <v>0</v>
      </c>
      <c r="B121" s="593">
        <f>IF($N121&gt;0,"19",0)</f>
        <v>0</v>
      </c>
      <c r="C121" s="589">
        <f t="shared" si="71"/>
        <v>0</v>
      </c>
      <c r="D121" s="589">
        <f t="shared" si="72"/>
        <v>0</v>
      </c>
      <c r="E121" s="589">
        <f t="shared" si="73"/>
        <v>0</v>
      </c>
      <c r="F121" s="589">
        <f t="shared" si="74"/>
        <v>0</v>
      </c>
      <c r="G121" s="589">
        <f t="shared" si="75"/>
        <v>0</v>
      </c>
      <c r="H121" s="589">
        <f t="shared" si="76"/>
        <v>0</v>
      </c>
      <c r="I121" s="589">
        <f t="shared" si="77"/>
        <v>0</v>
      </c>
      <c r="J121" s="589">
        <f t="shared" si="78"/>
        <v>0</v>
      </c>
      <c r="K121" s="589">
        <f t="shared" si="79"/>
        <v>0</v>
      </c>
      <c r="L121" s="592">
        <f>IF($N121&gt;0,VLOOKUP($A121&amp;$B121,'12.GPS좌표값'!$E$5:$G$94,2,0),0)</f>
        <v>0</v>
      </c>
      <c r="M121" s="592">
        <f>IF($N121&gt;0,VLOOKUP($A121&amp;$B121,'12.GPS좌표값'!$E$5:$G$94,3,0),0)</f>
        <v>0</v>
      </c>
      <c r="N121" s="612"/>
      <c r="O121" s="612"/>
      <c r="P121" s="589">
        <f t="shared" si="80"/>
        <v>0</v>
      </c>
      <c r="Q121" s="589">
        <f t="shared" si="81"/>
        <v>0</v>
      </c>
      <c r="R121" s="589">
        <f t="shared" si="82"/>
        <v>0</v>
      </c>
      <c r="S121" s="589">
        <f t="shared" si="83"/>
        <v>0</v>
      </c>
      <c r="T121" s="591"/>
    </row>
    <row r="122" spans="1:27" ht="14.25">
      <c r="A122" s="617">
        <f t="shared" si="70"/>
        <v>0</v>
      </c>
      <c r="B122" s="593">
        <f>IF($N122&gt;0,"20",0)</f>
        <v>0</v>
      </c>
      <c r="C122" s="589">
        <f t="shared" si="71"/>
        <v>0</v>
      </c>
      <c r="D122" s="589">
        <f t="shared" si="72"/>
        <v>0</v>
      </c>
      <c r="E122" s="589">
        <f t="shared" si="73"/>
        <v>0</v>
      </c>
      <c r="F122" s="589">
        <f t="shared" si="74"/>
        <v>0</v>
      </c>
      <c r="G122" s="589">
        <f t="shared" si="75"/>
        <v>0</v>
      </c>
      <c r="H122" s="589">
        <f t="shared" si="76"/>
        <v>0</v>
      </c>
      <c r="I122" s="589">
        <f t="shared" si="77"/>
        <v>0</v>
      </c>
      <c r="J122" s="589">
        <f t="shared" si="78"/>
        <v>0</v>
      </c>
      <c r="K122" s="589">
        <f t="shared" si="79"/>
        <v>0</v>
      </c>
      <c r="L122" s="592">
        <f>IF($N122&gt;0,VLOOKUP($A122&amp;$B122,'12.GPS좌표값'!$E$5:$G$94,2,0),0)</f>
        <v>0</v>
      </c>
      <c r="M122" s="592">
        <f>IF($N122&gt;0,VLOOKUP($A122&amp;$B122,'12.GPS좌표값'!$E$5:$G$94,3,0),0)</f>
        <v>0</v>
      </c>
      <c r="N122" s="612"/>
      <c r="O122" s="612"/>
      <c r="P122" s="589">
        <f t="shared" si="80"/>
        <v>0</v>
      </c>
      <c r="Q122" s="589">
        <f t="shared" si="81"/>
        <v>0</v>
      </c>
      <c r="R122" s="589">
        <f t="shared" si="82"/>
        <v>0</v>
      </c>
      <c r="S122" s="589">
        <f t="shared" si="83"/>
        <v>0</v>
      </c>
      <c r="T122" s="591"/>
    </row>
    <row r="123" spans="1:27" ht="14.25">
      <c r="A123" s="621" t="s">
        <v>362</v>
      </c>
      <c r="B123" s="590">
        <v>1</v>
      </c>
      <c r="C123" s="589">
        <f>VLOOKUP(A123,'5-1.소반별'!$Q$1:$U$9,2,0)</f>
        <v>0</v>
      </c>
      <c r="D123" s="615">
        <v>2026</v>
      </c>
      <c r="E123" s="615" t="s">
        <v>1107</v>
      </c>
      <c r="F123" s="589">
        <v>0.02</v>
      </c>
      <c r="G123" s="591" t="s">
        <v>211</v>
      </c>
      <c r="H123" s="589">
        <f>VLOOKUP($A123,'5-1.소반별'!$Q$1:$U$9,5,0)</f>
        <v>0</v>
      </c>
      <c r="I123" s="591">
        <f>VLOOKUP($A123,'5-1.소반별'!$Q$1:$X$9,8,0)</f>
        <v>0</v>
      </c>
      <c r="J123" s="591">
        <f>VLOOKUP($A123,'5-1.소반별'!$Q$1:$X$9,6,0)</f>
        <v>0</v>
      </c>
      <c r="K123" s="614" t="s">
        <v>607</v>
      </c>
      <c r="L123" s="592" t="e">
        <f>VLOOKUP($A123&amp;$B123,'12.GPS좌표값'!$E$5:$G$94,2,0)</f>
        <v>#N/A</v>
      </c>
      <c r="M123" s="592" t="e">
        <f>VLOOKUP($A123&amp;$B123,'12.GPS좌표값'!$E$5:$G$94,3,0)</f>
        <v>#N/A</v>
      </c>
      <c r="N123" s="612"/>
      <c r="O123" s="612"/>
      <c r="P123" s="683" t="s">
        <v>580</v>
      </c>
      <c r="Q123" s="683" t="s">
        <v>610</v>
      </c>
      <c r="R123" s="683" t="s">
        <v>579</v>
      </c>
      <c r="S123" s="684" t="s">
        <v>1091</v>
      </c>
      <c r="T123" s="685">
        <f>VLOOKUP($A123,'5-1.소반별'!$Q$1:$X$9,7,0)</f>
        <v>0</v>
      </c>
      <c r="U123" s="577" t="s">
        <v>548</v>
      </c>
      <c r="AA123">
        <f>T123/50</f>
        <v>0</v>
      </c>
    </row>
    <row r="124" spans="1:27" ht="14.25">
      <c r="A124" s="617">
        <f t="shared" ref="A124:A126" si="84">IF($N124&gt;0,"1-0-7-0",0)</f>
        <v>0</v>
      </c>
      <c r="B124" s="593">
        <f>IF($N124&gt;0,"2",0)</f>
        <v>0</v>
      </c>
      <c r="C124" s="589">
        <f t="shared" ref="C124:C187" si="85">IF($N124&gt;0,C123,0)</f>
        <v>0</v>
      </c>
      <c r="D124" s="589">
        <f t="shared" ref="D124:D187" si="86">IF($N124&gt;0,D123,0)</f>
        <v>0</v>
      </c>
      <c r="E124" s="589">
        <f t="shared" ref="E124:E187" si="87">IF($N124&gt;0,E123,0)</f>
        <v>0</v>
      </c>
      <c r="F124" s="589">
        <f t="shared" ref="F124:F187" si="88">IF($N124&gt;0,F123,0)</f>
        <v>0</v>
      </c>
      <c r="G124" s="589">
        <f t="shared" ref="G124:G187" si="89">IF($N124&gt;0,G123,0)</f>
        <v>0</v>
      </c>
      <c r="H124" s="589">
        <f t="shared" ref="H124:H187" si="90">IF($N124&gt;0,H123,0)</f>
        <v>0</v>
      </c>
      <c r="I124" s="589">
        <f t="shared" ref="I124:I187" si="91">IF($N124&gt;0,I123,0)</f>
        <v>0</v>
      </c>
      <c r="J124" s="589">
        <f t="shared" ref="J124:J187" si="92">IF($N124&gt;0,J123,0)</f>
        <v>0</v>
      </c>
      <c r="K124" s="589">
        <f t="shared" ref="K124:K187" si="93">IF($N124&gt;0,K123,0)</f>
        <v>0</v>
      </c>
      <c r="L124" s="592">
        <f>IF($N124&gt;0,VLOOKUP($A124&amp;$B124,'12.GPS좌표값'!$E$5:$G$94,2,0),0)</f>
        <v>0</v>
      </c>
      <c r="M124" s="592">
        <f>IF($N124&gt;0,VLOOKUP($A124&amp;$B124,'12.GPS좌표값'!$E$5:$G$94,3,0),0)</f>
        <v>0</v>
      </c>
      <c r="N124" s="612"/>
      <c r="O124" s="612"/>
      <c r="P124" s="589">
        <f>IF($N124&gt;0,P123,0)</f>
        <v>0</v>
      </c>
      <c r="Q124" s="589">
        <f>IF($N124&gt;0,Q123,0)</f>
        <v>0</v>
      </c>
      <c r="R124" s="589">
        <f>IF($N124&gt;0,R123,0)</f>
        <v>0</v>
      </c>
      <c r="S124" s="589">
        <f>IF($N124&gt;0,S123,0)</f>
        <v>0</v>
      </c>
      <c r="T124" s="593"/>
      <c r="U124" s="577" t="s">
        <v>524</v>
      </c>
    </row>
    <row r="125" spans="1:27" ht="14.25">
      <c r="A125" s="617">
        <f t="shared" si="84"/>
        <v>0</v>
      </c>
      <c r="B125" s="593">
        <f>IF($N125&gt;0,"3",0)</f>
        <v>0</v>
      </c>
      <c r="C125" s="589">
        <f t="shared" si="85"/>
        <v>0</v>
      </c>
      <c r="D125" s="589">
        <f t="shared" si="86"/>
        <v>0</v>
      </c>
      <c r="E125" s="589">
        <f t="shared" si="87"/>
        <v>0</v>
      </c>
      <c r="F125" s="589">
        <f t="shared" si="88"/>
        <v>0</v>
      </c>
      <c r="G125" s="589">
        <f t="shared" si="89"/>
        <v>0</v>
      </c>
      <c r="H125" s="589">
        <f t="shared" si="90"/>
        <v>0</v>
      </c>
      <c r="I125" s="589">
        <f t="shared" si="91"/>
        <v>0</v>
      </c>
      <c r="J125" s="589">
        <f t="shared" si="92"/>
        <v>0</v>
      </c>
      <c r="K125" s="589">
        <f t="shared" si="93"/>
        <v>0</v>
      </c>
      <c r="L125" s="592">
        <f>IF($N125&gt;0,VLOOKUP($A125&amp;$B125,'12.GPS좌표값'!$E$5:$G$94,2,0),0)</f>
        <v>0</v>
      </c>
      <c r="M125" s="592">
        <f>IF($N125&gt;0,VLOOKUP($A125&amp;$B125,'12.GPS좌표값'!$E$5:$G$94,3,0),0)</f>
        <v>0</v>
      </c>
      <c r="N125" s="612"/>
      <c r="O125" s="612"/>
      <c r="P125" s="589">
        <f t="shared" ref="P125:P126" si="94">IF($N125&gt;0,P124,0)</f>
        <v>0</v>
      </c>
      <c r="Q125" s="589">
        <f t="shared" ref="Q125:Q126" si="95">IF($N125&gt;0,Q124,0)</f>
        <v>0</v>
      </c>
      <c r="R125" s="589">
        <f t="shared" ref="R125:R126" si="96">IF($N125&gt;0,R124,0)</f>
        <v>0</v>
      </c>
      <c r="S125" s="589">
        <f t="shared" ref="S125:S126" si="97">IF($N125&gt;0,S124,0)</f>
        <v>0</v>
      </c>
      <c r="T125" s="591"/>
      <c r="U125" s="577" t="s">
        <v>538</v>
      </c>
    </row>
    <row r="126" spans="1:27" ht="14.25">
      <c r="A126" s="617">
        <f t="shared" si="84"/>
        <v>0</v>
      </c>
      <c r="B126" s="593">
        <f>IF($N126&gt;0,"3",0)</f>
        <v>0</v>
      </c>
      <c r="C126" s="589">
        <f t="shared" si="85"/>
        <v>0</v>
      </c>
      <c r="D126" s="589">
        <f t="shared" si="86"/>
        <v>0</v>
      </c>
      <c r="E126" s="589">
        <f t="shared" si="87"/>
        <v>0</v>
      </c>
      <c r="F126" s="589">
        <f t="shared" si="88"/>
        <v>0</v>
      </c>
      <c r="G126" s="589">
        <f t="shared" si="89"/>
        <v>0</v>
      </c>
      <c r="H126" s="589">
        <f t="shared" si="90"/>
        <v>0</v>
      </c>
      <c r="I126" s="589">
        <f t="shared" si="91"/>
        <v>0</v>
      </c>
      <c r="J126" s="589">
        <f t="shared" si="92"/>
        <v>0</v>
      </c>
      <c r="K126" s="589">
        <f t="shared" si="93"/>
        <v>0</v>
      </c>
      <c r="L126" s="592">
        <f>IF($N126&gt;0,VLOOKUP($A126&amp;$B126,'12.GPS좌표값'!$E$5:$G$94,2,0),0)</f>
        <v>0</v>
      </c>
      <c r="M126" s="592">
        <f>IF($N126&gt;0,VLOOKUP($A126&amp;$B126,'12.GPS좌표값'!$E$5:$G$94,3,0),0)</f>
        <v>0</v>
      </c>
      <c r="N126" s="612"/>
      <c r="O126" s="612"/>
      <c r="P126" s="589">
        <f t="shared" si="94"/>
        <v>0</v>
      </c>
      <c r="Q126" s="589">
        <f t="shared" si="95"/>
        <v>0</v>
      </c>
      <c r="R126" s="589">
        <f t="shared" si="96"/>
        <v>0</v>
      </c>
      <c r="S126" s="589">
        <f t="shared" si="97"/>
        <v>0</v>
      </c>
      <c r="T126" s="591"/>
      <c r="U126" s="577" t="s">
        <v>521</v>
      </c>
    </row>
    <row r="127" spans="1:27" ht="14.25">
      <c r="A127" s="617"/>
      <c r="B127" s="593"/>
      <c r="C127" s="589"/>
      <c r="D127" s="589"/>
      <c r="E127" s="589"/>
      <c r="F127" s="589"/>
      <c r="G127" s="589"/>
      <c r="H127" s="589"/>
      <c r="I127" s="589"/>
      <c r="J127" s="589"/>
      <c r="K127" s="589"/>
      <c r="L127" s="592"/>
      <c r="M127" s="592"/>
      <c r="N127" s="612"/>
      <c r="O127" s="612"/>
      <c r="P127" s="589"/>
      <c r="Q127" s="589"/>
      <c r="R127" s="589"/>
      <c r="S127" s="589"/>
      <c r="T127" s="591"/>
      <c r="U127" s="577" t="s">
        <v>520</v>
      </c>
    </row>
    <row r="128" spans="1:27" ht="14.25">
      <c r="A128" s="617"/>
      <c r="B128" s="593"/>
      <c r="C128" s="589"/>
      <c r="D128" s="589"/>
      <c r="E128" s="589"/>
      <c r="F128" s="589"/>
      <c r="G128" s="589"/>
      <c r="H128" s="589"/>
      <c r="I128" s="589"/>
      <c r="J128" s="589"/>
      <c r="K128" s="589"/>
      <c r="L128" s="592"/>
      <c r="M128" s="592"/>
      <c r="N128" s="612"/>
      <c r="O128" s="612"/>
      <c r="P128" s="589"/>
      <c r="Q128" s="589"/>
      <c r="R128" s="589"/>
      <c r="S128" s="589"/>
      <c r="T128" s="591"/>
      <c r="U128" s="577" t="s">
        <v>518</v>
      </c>
    </row>
    <row r="129" spans="1:27" ht="14.25">
      <c r="A129" s="617"/>
      <c r="B129" s="593"/>
      <c r="C129" s="589"/>
      <c r="D129" s="589"/>
      <c r="E129" s="589"/>
      <c r="F129" s="589"/>
      <c r="G129" s="589"/>
      <c r="H129" s="589"/>
      <c r="I129" s="589"/>
      <c r="J129" s="589"/>
      <c r="K129" s="589"/>
      <c r="L129" s="592"/>
      <c r="M129" s="592"/>
      <c r="N129" s="612"/>
      <c r="O129" s="612"/>
      <c r="P129" s="589"/>
      <c r="Q129" s="589"/>
      <c r="R129" s="589"/>
      <c r="S129" s="589"/>
      <c r="T129" s="591"/>
      <c r="U129" s="577" t="s">
        <v>516</v>
      </c>
    </row>
    <row r="130" spans="1:27" ht="14.25">
      <c r="A130" s="617"/>
      <c r="B130" s="593"/>
      <c r="C130" s="589"/>
      <c r="D130" s="589"/>
      <c r="E130" s="589"/>
      <c r="F130" s="589"/>
      <c r="G130" s="589"/>
      <c r="H130" s="589"/>
      <c r="I130" s="589"/>
      <c r="J130" s="589"/>
      <c r="K130" s="589"/>
      <c r="L130" s="592"/>
      <c r="M130" s="592"/>
      <c r="N130" s="612"/>
      <c r="O130" s="612"/>
      <c r="P130" s="589"/>
      <c r="Q130" s="589"/>
      <c r="R130" s="589"/>
      <c r="S130" s="589"/>
      <c r="T130" s="591"/>
      <c r="U130" s="577" t="s">
        <v>553</v>
      </c>
    </row>
    <row r="131" spans="1:27" ht="14.25">
      <c r="A131" s="617"/>
      <c r="B131" s="593"/>
      <c r="C131" s="589"/>
      <c r="D131" s="589"/>
      <c r="E131" s="589"/>
      <c r="F131" s="589"/>
      <c r="G131" s="589"/>
      <c r="H131" s="589"/>
      <c r="I131" s="589"/>
      <c r="J131" s="589"/>
      <c r="K131" s="589"/>
      <c r="L131" s="592"/>
      <c r="M131" s="592"/>
      <c r="N131" s="612"/>
      <c r="O131" s="612"/>
      <c r="P131" s="589"/>
      <c r="Q131" s="589"/>
      <c r="R131" s="589"/>
      <c r="S131" s="589"/>
      <c r="T131" s="591"/>
      <c r="U131" s="577" t="s">
        <v>552</v>
      </c>
    </row>
    <row r="132" spans="1:27" ht="14.25">
      <c r="A132" s="617"/>
      <c r="B132" s="593"/>
      <c r="C132" s="589"/>
      <c r="D132" s="589"/>
      <c r="E132" s="589"/>
      <c r="F132" s="589"/>
      <c r="G132" s="589"/>
      <c r="H132" s="589"/>
      <c r="I132" s="589"/>
      <c r="J132" s="589"/>
      <c r="K132" s="589"/>
      <c r="L132" s="592"/>
      <c r="M132" s="592"/>
      <c r="N132" s="612"/>
      <c r="O132" s="612"/>
      <c r="P132" s="589"/>
      <c r="Q132" s="589"/>
      <c r="R132" s="589"/>
      <c r="S132" s="589"/>
      <c r="T132" s="591"/>
      <c r="U132" s="577" t="s">
        <v>548</v>
      </c>
    </row>
    <row r="133" spans="1:27" ht="14.25">
      <c r="A133" s="617"/>
      <c r="B133" s="593"/>
      <c r="C133" s="589"/>
      <c r="D133" s="589"/>
      <c r="E133" s="589"/>
      <c r="F133" s="589"/>
      <c r="G133" s="589"/>
      <c r="H133" s="589"/>
      <c r="I133" s="589"/>
      <c r="J133" s="589"/>
      <c r="K133" s="589"/>
      <c r="L133" s="592"/>
      <c r="M133" s="592"/>
      <c r="N133" s="612"/>
      <c r="O133" s="612"/>
      <c r="P133" s="589"/>
      <c r="Q133" s="589"/>
      <c r="R133" s="589"/>
      <c r="S133" s="589"/>
      <c r="T133" s="591"/>
      <c r="U133" s="577" t="s">
        <v>524</v>
      </c>
    </row>
    <row r="134" spans="1:27" ht="14.25">
      <c r="A134" s="617"/>
      <c r="B134" s="593"/>
      <c r="C134" s="589"/>
      <c r="D134" s="589"/>
      <c r="E134" s="589"/>
      <c r="F134" s="589"/>
      <c r="G134" s="589"/>
      <c r="H134" s="589"/>
      <c r="I134" s="589"/>
      <c r="J134" s="589"/>
      <c r="K134" s="589"/>
      <c r="L134" s="592"/>
      <c r="M134" s="592"/>
      <c r="N134" s="612"/>
      <c r="O134" s="612"/>
      <c r="P134" s="589"/>
      <c r="Q134" s="589"/>
      <c r="R134" s="589"/>
      <c r="S134" s="589"/>
      <c r="T134" s="591"/>
      <c r="U134" s="577" t="s">
        <v>538</v>
      </c>
    </row>
    <row r="135" spans="1:27" ht="14.25">
      <c r="A135" s="617"/>
      <c r="B135" s="593"/>
      <c r="C135" s="589"/>
      <c r="D135" s="589"/>
      <c r="E135" s="589"/>
      <c r="F135" s="589"/>
      <c r="G135" s="589"/>
      <c r="H135" s="589"/>
      <c r="I135" s="589"/>
      <c r="J135" s="589"/>
      <c r="K135" s="589"/>
      <c r="L135" s="592"/>
      <c r="M135" s="592"/>
      <c r="N135" s="612"/>
      <c r="O135" s="612"/>
      <c r="P135" s="589"/>
      <c r="Q135" s="589"/>
      <c r="R135" s="589"/>
      <c r="S135" s="589"/>
      <c r="T135" s="591"/>
      <c r="U135" s="577" t="s">
        <v>521</v>
      </c>
    </row>
    <row r="136" spans="1:27" ht="14.25">
      <c r="A136" s="617"/>
      <c r="B136" s="593"/>
      <c r="C136" s="589"/>
      <c r="D136" s="589"/>
      <c r="E136" s="589"/>
      <c r="F136" s="589"/>
      <c r="G136" s="589"/>
      <c r="H136" s="589"/>
      <c r="I136" s="589"/>
      <c r="J136" s="589"/>
      <c r="K136" s="589"/>
      <c r="L136" s="592"/>
      <c r="M136" s="592"/>
      <c r="N136" s="612"/>
      <c r="O136" s="612"/>
      <c r="P136" s="589"/>
      <c r="Q136" s="589"/>
      <c r="R136" s="589"/>
      <c r="S136" s="589"/>
      <c r="T136" s="591"/>
      <c r="U136" s="577" t="s">
        <v>531</v>
      </c>
    </row>
    <row r="137" spans="1:27" ht="14.25">
      <c r="A137" s="617"/>
      <c r="B137" s="593"/>
      <c r="C137" s="589"/>
      <c r="D137" s="589"/>
      <c r="E137" s="589"/>
      <c r="F137" s="589"/>
      <c r="G137" s="589"/>
      <c r="H137" s="589"/>
      <c r="I137" s="589"/>
      <c r="J137" s="589"/>
      <c r="K137" s="589"/>
      <c r="L137" s="592"/>
      <c r="M137" s="592"/>
      <c r="N137" s="612"/>
      <c r="O137" s="612"/>
      <c r="P137" s="589"/>
      <c r="Q137" s="589"/>
      <c r="R137" s="589"/>
      <c r="S137" s="589"/>
      <c r="T137" s="591"/>
      <c r="U137" s="577" t="s">
        <v>528</v>
      </c>
    </row>
    <row r="138" spans="1:27" ht="14.25">
      <c r="A138" s="617"/>
      <c r="B138" s="593"/>
      <c r="C138" s="589"/>
      <c r="D138" s="589"/>
      <c r="E138" s="589"/>
      <c r="F138" s="589"/>
      <c r="G138" s="589"/>
      <c r="H138" s="589"/>
      <c r="I138" s="589"/>
      <c r="J138" s="589"/>
      <c r="K138" s="589"/>
      <c r="L138" s="592"/>
      <c r="M138" s="592"/>
      <c r="N138" s="612"/>
      <c r="O138" s="612"/>
      <c r="P138" s="589"/>
      <c r="Q138" s="589"/>
      <c r="R138" s="589"/>
      <c r="S138" s="589"/>
      <c r="T138" s="591"/>
      <c r="U138" s="577" t="s">
        <v>526</v>
      </c>
    </row>
    <row r="139" spans="1:27" ht="14.25">
      <c r="A139" s="617"/>
      <c r="B139" s="593"/>
      <c r="C139" s="589"/>
      <c r="D139" s="589"/>
      <c r="E139" s="589"/>
      <c r="F139" s="589"/>
      <c r="G139" s="589"/>
      <c r="H139" s="589"/>
      <c r="I139" s="589"/>
      <c r="J139" s="589"/>
      <c r="K139" s="589"/>
      <c r="L139" s="592"/>
      <c r="M139" s="592"/>
      <c r="N139" s="612"/>
      <c r="O139" s="612"/>
      <c r="P139" s="589"/>
      <c r="Q139" s="589"/>
      <c r="R139" s="589"/>
      <c r="S139" s="589"/>
      <c r="T139" s="591"/>
    </row>
    <row r="140" spans="1:27" ht="14.25">
      <c r="A140" s="617"/>
      <c r="B140" s="593"/>
      <c r="C140" s="589"/>
      <c r="D140" s="589"/>
      <c r="E140" s="589"/>
      <c r="F140" s="589"/>
      <c r="G140" s="589"/>
      <c r="H140" s="589"/>
      <c r="I140" s="589"/>
      <c r="J140" s="589"/>
      <c r="K140" s="589"/>
      <c r="L140" s="592"/>
      <c r="M140" s="592"/>
      <c r="N140" s="612"/>
      <c r="O140" s="612"/>
      <c r="P140" s="589"/>
      <c r="Q140" s="589"/>
      <c r="R140" s="589"/>
      <c r="S140" s="589"/>
      <c r="T140" s="591"/>
    </row>
    <row r="141" spans="1:27" ht="14.25">
      <c r="A141" s="617"/>
      <c r="B141" s="593"/>
      <c r="C141" s="589"/>
      <c r="D141" s="589"/>
      <c r="E141" s="589"/>
      <c r="F141" s="589"/>
      <c r="G141" s="589"/>
      <c r="H141" s="589"/>
      <c r="I141" s="589"/>
      <c r="J141" s="589"/>
      <c r="K141" s="589"/>
      <c r="L141" s="592"/>
      <c r="M141" s="592"/>
      <c r="N141" s="612"/>
      <c r="O141" s="612"/>
      <c r="P141" s="589"/>
      <c r="Q141" s="589"/>
      <c r="R141" s="589"/>
      <c r="S141" s="589"/>
      <c r="T141" s="591"/>
    </row>
    <row r="142" spans="1:27" ht="14.25">
      <c r="A142" s="617"/>
      <c r="B142" s="593"/>
      <c r="C142" s="589"/>
      <c r="D142" s="589"/>
      <c r="E142" s="589"/>
      <c r="F142" s="589"/>
      <c r="G142" s="589"/>
      <c r="H142" s="589"/>
      <c r="I142" s="589"/>
      <c r="J142" s="589"/>
      <c r="K142" s="589"/>
      <c r="L142" s="592"/>
      <c r="M142" s="592"/>
      <c r="N142" s="612"/>
      <c r="O142" s="612"/>
      <c r="P142" s="589"/>
      <c r="Q142" s="589"/>
      <c r="R142" s="589"/>
      <c r="S142" s="589"/>
      <c r="T142" s="591"/>
    </row>
    <row r="143" spans="1:27" ht="14.25">
      <c r="A143" s="621" t="s">
        <v>575</v>
      </c>
      <c r="B143" s="590">
        <v>1</v>
      </c>
      <c r="C143" s="589">
        <f>VLOOKUP(A143,'5-1.소반별'!$Q$1:$U$9,2,0)</f>
        <v>0</v>
      </c>
      <c r="D143" s="615">
        <v>2026</v>
      </c>
      <c r="E143" s="615" t="s">
        <v>1107</v>
      </c>
      <c r="F143" s="589">
        <v>0.02</v>
      </c>
      <c r="G143" s="591" t="s">
        <v>211</v>
      </c>
      <c r="H143" s="589">
        <f>VLOOKUP($A143,'5-1.소반별'!$Q$1:$U$9,5,0)</f>
        <v>0</v>
      </c>
      <c r="I143" s="591">
        <f>VLOOKUP($A143,'5-1.소반별'!$Q$1:$X$9,8,0)</f>
        <v>0</v>
      </c>
      <c r="J143" s="591">
        <f>VLOOKUP($A143,'5-1.소반별'!$Q$1:$X$9,6,0)</f>
        <v>0</v>
      </c>
      <c r="K143" s="614" t="s">
        <v>607</v>
      </c>
      <c r="L143" s="592" t="e">
        <f>VLOOKUP($A143&amp;$B143,'12.GPS좌표값'!$E$5:$G$94,2,0)</f>
        <v>#N/A</v>
      </c>
      <c r="M143" s="592" t="e">
        <f>VLOOKUP($A143&amp;$B143,'12.GPS좌표값'!$E$5:$G$94,3,0)</f>
        <v>#N/A</v>
      </c>
      <c r="N143" s="612"/>
      <c r="O143" s="612"/>
      <c r="P143" s="683" t="s">
        <v>580</v>
      </c>
      <c r="Q143" s="683" t="s">
        <v>610</v>
      </c>
      <c r="R143" s="683" t="s">
        <v>579</v>
      </c>
      <c r="S143" s="684" t="s">
        <v>1091</v>
      </c>
      <c r="T143" s="685">
        <f>VLOOKUP($A143,'5-1.소반별'!$Q$1:$X$9,7,0)</f>
        <v>0</v>
      </c>
      <c r="U143" s="577" t="s">
        <v>548</v>
      </c>
      <c r="AA143">
        <f>T143/50</f>
        <v>0</v>
      </c>
    </row>
    <row r="144" spans="1:27" ht="14.25">
      <c r="A144" s="617">
        <f t="shared" ref="A144:A162" si="98">IF($N144&gt;0,"1-0-8-0",0)</f>
        <v>0</v>
      </c>
      <c r="B144" s="593">
        <f>IF($N144&gt;0,"2",0)</f>
        <v>0</v>
      </c>
      <c r="C144" s="589">
        <f t="shared" si="85"/>
        <v>0</v>
      </c>
      <c r="D144" s="589">
        <f t="shared" si="86"/>
        <v>0</v>
      </c>
      <c r="E144" s="589">
        <f t="shared" si="87"/>
        <v>0</v>
      </c>
      <c r="F144" s="589">
        <f t="shared" si="88"/>
        <v>0</v>
      </c>
      <c r="G144" s="589">
        <f t="shared" si="89"/>
        <v>0</v>
      </c>
      <c r="H144" s="589">
        <f t="shared" si="90"/>
        <v>0</v>
      </c>
      <c r="I144" s="589">
        <f t="shared" si="91"/>
        <v>0</v>
      </c>
      <c r="J144" s="589">
        <f t="shared" si="92"/>
        <v>0</v>
      </c>
      <c r="K144" s="589">
        <f t="shared" si="93"/>
        <v>0</v>
      </c>
      <c r="L144" s="592">
        <f>IF($N144&gt;0,VLOOKUP($A144&amp;$B144,'12.GPS좌표값'!$E$5:$G$94,2,0),0)</f>
        <v>0</v>
      </c>
      <c r="M144" s="592">
        <f>IF($N144&gt;0,VLOOKUP($A144&amp;$B144,'12.GPS좌표값'!$E$5:$G$94,3,0),0)</f>
        <v>0</v>
      </c>
      <c r="N144" s="612"/>
      <c r="O144" s="612"/>
      <c r="P144" s="589">
        <f>IF($N144&gt;0,P143,0)</f>
        <v>0</v>
      </c>
      <c r="Q144" s="589">
        <f>IF($N144&gt;0,Q143,0)</f>
        <v>0</v>
      </c>
      <c r="R144" s="589">
        <f>IF($N144&gt;0,R143,0)</f>
        <v>0</v>
      </c>
      <c r="S144" s="589">
        <f>IF($N144&gt;0,S143,0)</f>
        <v>0</v>
      </c>
      <c r="T144" s="593"/>
      <c r="U144" s="577" t="s">
        <v>524</v>
      </c>
    </row>
    <row r="145" spans="1:21" ht="14.25">
      <c r="A145" s="617">
        <f t="shared" si="98"/>
        <v>0</v>
      </c>
      <c r="B145" s="593">
        <f>IF($N145&gt;0,"3",0)</f>
        <v>0</v>
      </c>
      <c r="C145" s="589">
        <f t="shared" si="85"/>
        <v>0</v>
      </c>
      <c r="D145" s="589">
        <f t="shared" si="86"/>
        <v>0</v>
      </c>
      <c r="E145" s="589">
        <f t="shared" si="87"/>
        <v>0</v>
      </c>
      <c r="F145" s="589">
        <f t="shared" si="88"/>
        <v>0</v>
      </c>
      <c r="G145" s="589">
        <f t="shared" si="89"/>
        <v>0</v>
      </c>
      <c r="H145" s="589">
        <f t="shared" si="90"/>
        <v>0</v>
      </c>
      <c r="I145" s="589">
        <f t="shared" si="91"/>
        <v>0</v>
      </c>
      <c r="J145" s="589">
        <f t="shared" si="92"/>
        <v>0</v>
      </c>
      <c r="K145" s="589">
        <f t="shared" si="93"/>
        <v>0</v>
      </c>
      <c r="L145" s="592">
        <f>IF($N145&gt;0,VLOOKUP($A145&amp;$B145,'12.GPS좌표값'!$E$5:$G$94,2,0),0)</f>
        <v>0</v>
      </c>
      <c r="M145" s="592">
        <f>IF($N145&gt;0,VLOOKUP($A145&amp;$B145,'12.GPS좌표값'!$E$5:$G$94,3,0),0)</f>
        <v>0</v>
      </c>
      <c r="N145" s="612"/>
      <c r="O145" s="612"/>
      <c r="P145" s="589">
        <f t="shared" ref="P145:S160" si="99">IF($N145&gt;0,P144,0)</f>
        <v>0</v>
      </c>
      <c r="Q145" s="589">
        <f t="shared" si="99"/>
        <v>0</v>
      </c>
      <c r="R145" s="589">
        <f t="shared" si="99"/>
        <v>0</v>
      </c>
      <c r="S145" s="589">
        <f t="shared" si="99"/>
        <v>0</v>
      </c>
      <c r="T145" s="591"/>
      <c r="U145" s="577" t="s">
        <v>538</v>
      </c>
    </row>
    <row r="146" spans="1:21" ht="14.25">
      <c r="A146" s="617">
        <f t="shared" si="98"/>
        <v>0</v>
      </c>
      <c r="B146" s="593">
        <f>IF($N146&gt;0,"4",0)</f>
        <v>0</v>
      </c>
      <c r="C146" s="589">
        <f t="shared" si="85"/>
        <v>0</v>
      </c>
      <c r="D146" s="589">
        <f t="shared" si="86"/>
        <v>0</v>
      </c>
      <c r="E146" s="589">
        <f t="shared" si="87"/>
        <v>0</v>
      </c>
      <c r="F146" s="589">
        <f t="shared" si="88"/>
        <v>0</v>
      </c>
      <c r="G146" s="589">
        <f t="shared" si="89"/>
        <v>0</v>
      </c>
      <c r="H146" s="589">
        <f t="shared" si="90"/>
        <v>0</v>
      </c>
      <c r="I146" s="589">
        <f t="shared" si="91"/>
        <v>0</v>
      </c>
      <c r="J146" s="589">
        <f t="shared" si="92"/>
        <v>0</v>
      </c>
      <c r="K146" s="589">
        <f t="shared" si="93"/>
        <v>0</v>
      </c>
      <c r="L146" s="592">
        <f>IF($N146&gt;0,VLOOKUP($A146&amp;$B146,'12.GPS좌표값'!$E$5:$G$94,2,0),0)</f>
        <v>0</v>
      </c>
      <c r="M146" s="592">
        <f>IF($N146&gt;0,VLOOKUP($A146&amp;$B146,'12.GPS좌표값'!$E$5:$G$94,3,0),0)</f>
        <v>0</v>
      </c>
      <c r="N146" s="612"/>
      <c r="O146" s="612"/>
      <c r="P146" s="589">
        <f t="shared" si="99"/>
        <v>0</v>
      </c>
      <c r="Q146" s="589">
        <f t="shared" si="99"/>
        <v>0</v>
      </c>
      <c r="R146" s="589">
        <f t="shared" si="99"/>
        <v>0</v>
      </c>
      <c r="S146" s="589">
        <f t="shared" si="99"/>
        <v>0</v>
      </c>
      <c r="T146" s="591"/>
      <c r="U146" s="577" t="s">
        <v>521</v>
      </c>
    </row>
    <row r="147" spans="1:21" ht="14.25">
      <c r="A147" s="617">
        <f t="shared" si="98"/>
        <v>0</v>
      </c>
      <c r="B147" s="593">
        <f>IF($N147&gt;0,"5",0)</f>
        <v>0</v>
      </c>
      <c r="C147" s="589">
        <f t="shared" si="85"/>
        <v>0</v>
      </c>
      <c r="D147" s="589">
        <f t="shared" si="86"/>
        <v>0</v>
      </c>
      <c r="E147" s="589">
        <f t="shared" si="87"/>
        <v>0</v>
      </c>
      <c r="F147" s="589">
        <f t="shared" si="88"/>
        <v>0</v>
      </c>
      <c r="G147" s="589">
        <f t="shared" si="89"/>
        <v>0</v>
      </c>
      <c r="H147" s="589">
        <f t="shared" si="90"/>
        <v>0</v>
      </c>
      <c r="I147" s="589">
        <f t="shared" si="91"/>
        <v>0</v>
      </c>
      <c r="J147" s="589">
        <f t="shared" si="92"/>
        <v>0</v>
      </c>
      <c r="K147" s="589">
        <f t="shared" si="93"/>
        <v>0</v>
      </c>
      <c r="L147" s="592">
        <f>IF($N147&gt;0,VLOOKUP($A147&amp;$B147,'12.GPS좌표값'!$E$5:$G$94,2,0),0)</f>
        <v>0</v>
      </c>
      <c r="M147" s="592">
        <f>IF($N147&gt;0,VLOOKUP($A147&amp;$B147,'12.GPS좌표값'!$E$5:$G$94,3,0),0)</f>
        <v>0</v>
      </c>
      <c r="N147" s="612"/>
      <c r="O147" s="612"/>
      <c r="P147" s="589">
        <f t="shared" si="99"/>
        <v>0</v>
      </c>
      <c r="Q147" s="589">
        <f t="shared" si="99"/>
        <v>0</v>
      </c>
      <c r="R147" s="589">
        <f t="shared" si="99"/>
        <v>0</v>
      </c>
      <c r="S147" s="589">
        <f t="shared" si="99"/>
        <v>0</v>
      </c>
      <c r="T147" s="591"/>
      <c r="U147" s="577" t="s">
        <v>520</v>
      </c>
    </row>
    <row r="148" spans="1:21" ht="14.25">
      <c r="A148" s="617">
        <f t="shared" si="98"/>
        <v>0</v>
      </c>
      <c r="B148" s="593">
        <f>IF($N148&gt;0,"6",0)</f>
        <v>0</v>
      </c>
      <c r="C148" s="589">
        <f t="shared" si="85"/>
        <v>0</v>
      </c>
      <c r="D148" s="589">
        <f t="shared" si="86"/>
        <v>0</v>
      </c>
      <c r="E148" s="589">
        <f t="shared" si="87"/>
        <v>0</v>
      </c>
      <c r="F148" s="589">
        <f t="shared" si="88"/>
        <v>0</v>
      </c>
      <c r="G148" s="589">
        <f t="shared" si="89"/>
        <v>0</v>
      </c>
      <c r="H148" s="589">
        <f t="shared" si="90"/>
        <v>0</v>
      </c>
      <c r="I148" s="589">
        <f t="shared" si="91"/>
        <v>0</v>
      </c>
      <c r="J148" s="589">
        <f t="shared" si="92"/>
        <v>0</v>
      </c>
      <c r="K148" s="589">
        <f t="shared" si="93"/>
        <v>0</v>
      </c>
      <c r="L148" s="592">
        <f>IF($N148&gt;0,VLOOKUP($A148&amp;$B148,'12.GPS좌표값'!$E$5:$G$94,2,0),0)</f>
        <v>0</v>
      </c>
      <c r="M148" s="592">
        <f>IF($N148&gt;0,VLOOKUP($A148&amp;$B148,'12.GPS좌표값'!$E$5:$G$94,3,0),0)</f>
        <v>0</v>
      </c>
      <c r="N148" s="612"/>
      <c r="O148" s="612"/>
      <c r="P148" s="589">
        <f t="shared" si="99"/>
        <v>0</v>
      </c>
      <c r="Q148" s="589">
        <f t="shared" si="99"/>
        <v>0</v>
      </c>
      <c r="R148" s="589">
        <f t="shared" si="99"/>
        <v>0</v>
      </c>
      <c r="S148" s="589">
        <f t="shared" si="99"/>
        <v>0</v>
      </c>
      <c r="T148" s="591"/>
      <c r="U148" s="577" t="s">
        <v>518</v>
      </c>
    </row>
    <row r="149" spans="1:21" ht="14.25">
      <c r="A149" s="617">
        <f t="shared" si="98"/>
        <v>0</v>
      </c>
      <c r="B149" s="593">
        <f>IF($N149&gt;0,"7",0)</f>
        <v>0</v>
      </c>
      <c r="C149" s="589">
        <f t="shared" si="85"/>
        <v>0</v>
      </c>
      <c r="D149" s="589">
        <f t="shared" si="86"/>
        <v>0</v>
      </c>
      <c r="E149" s="589">
        <f t="shared" si="87"/>
        <v>0</v>
      </c>
      <c r="F149" s="589">
        <f t="shared" si="88"/>
        <v>0</v>
      </c>
      <c r="G149" s="589">
        <f t="shared" si="89"/>
        <v>0</v>
      </c>
      <c r="H149" s="589">
        <f t="shared" si="90"/>
        <v>0</v>
      </c>
      <c r="I149" s="589">
        <f t="shared" si="91"/>
        <v>0</v>
      </c>
      <c r="J149" s="589">
        <f t="shared" si="92"/>
        <v>0</v>
      </c>
      <c r="K149" s="589">
        <f t="shared" si="93"/>
        <v>0</v>
      </c>
      <c r="L149" s="592">
        <f>IF($N149&gt;0,VLOOKUP($A149&amp;$B149,'12.GPS좌표값'!$E$5:$G$94,2,0),0)</f>
        <v>0</v>
      </c>
      <c r="M149" s="592">
        <f>IF($N149&gt;0,VLOOKUP($A149&amp;$B149,'12.GPS좌표값'!$E$5:$G$94,3,0),0)</f>
        <v>0</v>
      </c>
      <c r="N149" s="612"/>
      <c r="O149" s="612"/>
      <c r="P149" s="589">
        <f t="shared" si="99"/>
        <v>0</v>
      </c>
      <c r="Q149" s="589">
        <f t="shared" si="99"/>
        <v>0</v>
      </c>
      <c r="R149" s="589">
        <f t="shared" si="99"/>
        <v>0</v>
      </c>
      <c r="S149" s="589">
        <f t="shared" si="99"/>
        <v>0</v>
      </c>
      <c r="T149" s="591"/>
      <c r="U149" s="577" t="s">
        <v>516</v>
      </c>
    </row>
    <row r="150" spans="1:21" ht="14.25">
      <c r="A150" s="617">
        <f t="shared" si="98"/>
        <v>0</v>
      </c>
      <c r="B150" s="593">
        <f>IF($N150&gt;0,"8",0)</f>
        <v>0</v>
      </c>
      <c r="C150" s="589">
        <f t="shared" si="85"/>
        <v>0</v>
      </c>
      <c r="D150" s="589">
        <f t="shared" si="86"/>
        <v>0</v>
      </c>
      <c r="E150" s="589">
        <f t="shared" si="87"/>
        <v>0</v>
      </c>
      <c r="F150" s="589">
        <f t="shared" si="88"/>
        <v>0</v>
      </c>
      <c r="G150" s="589">
        <f t="shared" si="89"/>
        <v>0</v>
      </c>
      <c r="H150" s="589">
        <f t="shared" si="90"/>
        <v>0</v>
      </c>
      <c r="I150" s="589">
        <f t="shared" si="91"/>
        <v>0</v>
      </c>
      <c r="J150" s="589">
        <f t="shared" si="92"/>
        <v>0</v>
      </c>
      <c r="K150" s="589">
        <f t="shared" si="93"/>
        <v>0</v>
      </c>
      <c r="L150" s="592">
        <f>IF($N150&gt;0,VLOOKUP($A150&amp;$B150,'12.GPS좌표값'!$E$5:$G$94,2,0),0)</f>
        <v>0</v>
      </c>
      <c r="M150" s="592">
        <f>IF($N150&gt;0,VLOOKUP($A150&amp;$B150,'12.GPS좌표값'!$E$5:$G$94,3,0),0)</f>
        <v>0</v>
      </c>
      <c r="N150" s="612"/>
      <c r="O150" s="612"/>
      <c r="P150" s="589">
        <f t="shared" si="99"/>
        <v>0</v>
      </c>
      <c r="Q150" s="589">
        <f t="shared" si="99"/>
        <v>0</v>
      </c>
      <c r="R150" s="589">
        <f t="shared" si="99"/>
        <v>0</v>
      </c>
      <c r="S150" s="589">
        <f t="shared" si="99"/>
        <v>0</v>
      </c>
      <c r="T150" s="591"/>
      <c r="U150" s="577" t="s">
        <v>553</v>
      </c>
    </row>
    <row r="151" spans="1:21" ht="14.25">
      <c r="A151" s="617">
        <f t="shared" si="98"/>
        <v>0</v>
      </c>
      <c r="B151" s="593">
        <f>IF($N151&gt;0,"9",0)</f>
        <v>0</v>
      </c>
      <c r="C151" s="589">
        <f t="shared" si="85"/>
        <v>0</v>
      </c>
      <c r="D151" s="589">
        <f t="shared" si="86"/>
        <v>0</v>
      </c>
      <c r="E151" s="589">
        <f t="shared" si="87"/>
        <v>0</v>
      </c>
      <c r="F151" s="589">
        <f t="shared" si="88"/>
        <v>0</v>
      </c>
      <c r="G151" s="589">
        <f t="shared" si="89"/>
        <v>0</v>
      </c>
      <c r="H151" s="589">
        <f t="shared" si="90"/>
        <v>0</v>
      </c>
      <c r="I151" s="589">
        <f t="shared" si="91"/>
        <v>0</v>
      </c>
      <c r="J151" s="589">
        <f t="shared" si="92"/>
        <v>0</v>
      </c>
      <c r="K151" s="589">
        <f t="shared" si="93"/>
        <v>0</v>
      </c>
      <c r="L151" s="592">
        <f>IF($N151&gt;0,VLOOKUP($A151&amp;$B151,'12.GPS좌표값'!$E$5:$G$94,2,0),0)</f>
        <v>0</v>
      </c>
      <c r="M151" s="592">
        <f>IF($N151&gt;0,VLOOKUP($A151&amp;$B151,'12.GPS좌표값'!$E$5:$G$94,3,0),0)</f>
        <v>0</v>
      </c>
      <c r="N151" s="612"/>
      <c r="O151" s="612"/>
      <c r="P151" s="589">
        <f t="shared" si="99"/>
        <v>0</v>
      </c>
      <c r="Q151" s="589">
        <f t="shared" si="99"/>
        <v>0</v>
      </c>
      <c r="R151" s="589">
        <f t="shared" si="99"/>
        <v>0</v>
      </c>
      <c r="S151" s="589">
        <f t="shared" si="99"/>
        <v>0</v>
      </c>
      <c r="T151" s="591"/>
      <c r="U151" s="577" t="s">
        <v>552</v>
      </c>
    </row>
    <row r="152" spans="1:21" ht="14.25">
      <c r="A152" s="617">
        <f t="shared" si="98"/>
        <v>0</v>
      </c>
      <c r="B152" s="593">
        <f>IF($N152&gt;0,"10",0)</f>
        <v>0</v>
      </c>
      <c r="C152" s="589">
        <f t="shared" si="85"/>
        <v>0</v>
      </c>
      <c r="D152" s="589">
        <f t="shared" si="86"/>
        <v>0</v>
      </c>
      <c r="E152" s="589">
        <f t="shared" si="87"/>
        <v>0</v>
      </c>
      <c r="F152" s="589">
        <f t="shared" si="88"/>
        <v>0</v>
      </c>
      <c r="G152" s="589">
        <f t="shared" si="89"/>
        <v>0</v>
      </c>
      <c r="H152" s="589">
        <f t="shared" si="90"/>
        <v>0</v>
      </c>
      <c r="I152" s="589">
        <f t="shared" si="91"/>
        <v>0</v>
      </c>
      <c r="J152" s="589">
        <f t="shared" si="92"/>
        <v>0</v>
      </c>
      <c r="K152" s="589">
        <f t="shared" si="93"/>
        <v>0</v>
      </c>
      <c r="L152" s="592">
        <f>IF($N152&gt;0,VLOOKUP($A152&amp;$B152,'12.GPS좌표값'!$E$5:$G$94,2,0),0)</f>
        <v>0</v>
      </c>
      <c r="M152" s="592">
        <f>IF($N152&gt;0,VLOOKUP($A152&amp;$B152,'12.GPS좌표값'!$E$5:$G$94,3,0),0)</f>
        <v>0</v>
      </c>
      <c r="N152" s="612"/>
      <c r="O152" s="612"/>
      <c r="P152" s="589">
        <f t="shared" si="99"/>
        <v>0</v>
      </c>
      <c r="Q152" s="589">
        <f t="shared" si="99"/>
        <v>0</v>
      </c>
      <c r="R152" s="589">
        <f t="shared" si="99"/>
        <v>0</v>
      </c>
      <c r="S152" s="589">
        <f t="shared" si="99"/>
        <v>0</v>
      </c>
      <c r="T152" s="591"/>
      <c r="U152" s="577" t="s">
        <v>548</v>
      </c>
    </row>
    <row r="153" spans="1:21" ht="14.25">
      <c r="A153" s="617">
        <f t="shared" si="98"/>
        <v>0</v>
      </c>
      <c r="B153" s="593">
        <f>IF($N153&gt;0,"11",0)</f>
        <v>0</v>
      </c>
      <c r="C153" s="589">
        <f t="shared" si="85"/>
        <v>0</v>
      </c>
      <c r="D153" s="589">
        <f t="shared" si="86"/>
        <v>0</v>
      </c>
      <c r="E153" s="589">
        <f t="shared" si="87"/>
        <v>0</v>
      </c>
      <c r="F153" s="589">
        <f t="shared" si="88"/>
        <v>0</v>
      </c>
      <c r="G153" s="589">
        <f t="shared" si="89"/>
        <v>0</v>
      </c>
      <c r="H153" s="589">
        <f t="shared" si="90"/>
        <v>0</v>
      </c>
      <c r="I153" s="589">
        <f t="shared" si="91"/>
        <v>0</v>
      </c>
      <c r="J153" s="589">
        <f t="shared" si="92"/>
        <v>0</v>
      </c>
      <c r="K153" s="589">
        <f t="shared" si="93"/>
        <v>0</v>
      </c>
      <c r="L153" s="592">
        <f>IF($N153&gt;0,VLOOKUP($A153&amp;$B153,'12.GPS좌표값'!$E$5:$G$94,2,0),0)</f>
        <v>0</v>
      </c>
      <c r="M153" s="592">
        <f>IF($N153&gt;0,VLOOKUP($A153&amp;$B153,'12.GPS좌표값'!$E$5:$G$94,3,0),0)</f>
        <v>0</v>
      </c>
      <c r="N153" s="612"/>
      <c r="O153" s="612"/>
      <c r="P153" s="589">
        <f t="shared" si="99"/>
        <v>0</v>
      </c>
      <c r="Q153" s="589">
        <f t="shared" si="99"/>
        <v>0</v>
      </c>
      <c r="R153" s="589">
        <f t="shared" si="99"/>
        <v>0</v>
      </c>
      <c r="S153" s="589">
        <f t="shared" si="99"/>
        <v>0</v>
      </c>
      <c r="T153" s="591"/>
      <c r="U153" s="577" t="s">
        <v>524</v>
      </c>
    </row>
    <row r="154" spans="1:21" ht="14.25">
      <c r="A154" s="617">
        <f t="shared" si="98"/>
        <v>0</v>
      </c>
      <c r="B154" s="593">
        <f>IF($N154&gt;0,"12",0)</f>
        <v>0</v>
      </c>
      <c r="C154" s="589">
        <f t="shared" si="85"/>
        <v>0</v>
      </c>
      <c r="D154" s="589">
        <f t="shared" si="86"/>
        <v>0</v>
      </c>
      <c r="E154" s="589">
        <f t="shared" si="87"/>
        <v>0</v>
      </c>
      <c r="F154" s="589">
        <f t="shared" si="88"/>
        <v>0</v>
      </c>
      <c r="G154" s="589">
        <f t="shared" si="89"/>
        <v>0</v>
      </c>
      <c r="H154" s="589">
        <f t="shared" si="90"/>
        <v>0</v>
      </c>
      <c r="I154" s="589">
        <f t="shared" si="91"/>
        <v>0</v>
      </c>
      <c r="J154" s="589">
        <f t="shared" si="92"/>
        <v>0</v>
      </c>
      <c r="K154" s="589">
        <f t="shared" si="93"/>
        <v>0</v>
      </c>
      <c r="L154" s="592">
        <f>IF($N154&gt;0,VLOOKUP($A154&amp;$B154,'12.GPS좌표값'!$E$5:$G$94,2,0),0)</f>
        <v>0</v>
      </c>
      <c r="M154" s="592">
        <f>IF($N154&gt;0,VLOOKUP($A154&amp;$B154,'12.GPS좌표값'!$E$5:$G$94,3,0),0)</f>
        <v>0</v>
      </c>
      <c r="N154" s="612"/>
      <c r="O154" s="612"/>
      <c r="P154" s="589">
        <f t="shared" si="99"/>
        <v>0</v>
      </c>
      <c r="Q154" s="589">
        <f t="shared" si="99"/>
        <v>0</v>
      </c>
      <c r="R154" s="589">
        <f t="shared" si="99"/>
        <v>0</v>
      </c>
      <c r="S154" s="589">
        <f t="shared" si="99"/>
        <v>0</v>
      </c>
      <c r="T154" s="591"/>
      <c r="U154" s="577" t="s">
        <v>538</v>
      </c>
    </row>
    <row r="155" spans="1:21" ht="14.25">
      <c r="A155" s="617">
        <f t="shared" si="98"/>
        <v>0</v>
      </c>
      <c r="B155" s="593">
        <f>IF($N155&gt;0,"13",0)</f>
        <v>0</v>
      </c>
      <c r="C155" s="589">
        <f t="shared" si="85"/>
        <v>0</v>
      </c>
      <c r="D155" s="589">
        <f t="shared" si="86"/>
        <v>0</v>
      </c>
      <c r="E155" s="589">
        <f t="shared" si="87"/>
        <v>0</v>
      </c>
      <c r="F155" s="589">
        <f t="shared" si="88"/>
        <v>0</v>
      </c>
      <c r="G155" s="589">
        <f t="shared" si="89"/>
        <v>0</v>
      </c>
      <c r="H155" s="589">
        <f t="shared" si="90"/>
        <v>0</v>
      </c>
      <c r="I155" s="589">
        <f t="shared" si="91"/>
        <v>0</v>
      </c>
      <c r="J155" s="589">
        <f t="shared" si="92"/>
        <v>0</v>
      </c>
      <c r="K155" s="589">
        <f t="shared" si="93"/>
        <v>0</v>
      </c>
      <c r="L155" s="592">
        <f>IF($N155&gt;0,VLOOKUP($A155&amp;$B155,'12.GPS좌표값'!$E$5:$G$94,2,0),0)</f>
        <v>0</v>
      </c>
      <c r="M155" s="592">
        <f>IF($N155&gt;0,VLOOKUP($A155&amp;$B155,'12.GPS좌표값'!$E$5:$G$94,3,0),0)</f>
        <v>0</v>
      </c>
      <c r="N155" s="612"/>
      <c r="O155" s="612"/>
      <c r="P155" s="589">
        <f t="shared" si="99"/>
        <v>0</v>
      </c>
      <c r="Q155" s="589">
        <f t="shared" si="99"/>
        <v>0</v>
      </c>
      <c r="R155" s="589">
        <f t="shared" si="99"/>
        <v>0</v>
      </c>
      <c r="S155" s="589">
        <f t="shared" si="99"/>
        <v>0</v>
      </c>
      <c r="T155" s="591"/>
      <c r="U155" s="577" t="s">
        <v>521</v>
      </c>
    </row>
    <row r="156" spans="1:21" ht="14.25">
      <c r="A156" s="617">
        <f t="shared" si="98"/>
        <v>0</v>
      </c>
      <c r="B156" s="593">
        <f>IF($N156&gt;0,"14",0)</f>
        <v>0</v>
      </c>
      <c r="C156" s="589">
        <f t="shared" si="85"/>
        <v>0</v>
      </c>
      <c r="D156" s="589">
        <f t="shared" si="86"/>
        <v>0</v>
      </c>
      <c r="E156" s="589">
        <f t="shared" si="87"/>
        <v>0</v>
      </c>
      <c r="F156" s="589">
        <f t="shared" si="88"/>
        <v>0</v>
      </c>
      <c r="G156" s="589">
        <f t="shared" si="89"/>
        <v>0</v>
      </c>
      <c r="H156" s="589">
        <f t="shared" si="90"/>
        <v>0</v>
      </c>
      <c r="I156" s="589">
        <f t="shared" si="91"/>
        <v>0</v>
      </c>
      <c r="J156" s="589">
        <f t="shared" si="92"/>
        <v>0</v>
      </c>
      <c r="K156" s="589">
        <f t="shared" si="93"/>
        <v>0</v>
      </c>
      <c r="L156" s="592">
        <f>IF($N156&gt;0,VLOOKUP($A156&amp;$B156,'12.GPS좌표값'!$E$5:$G$94,2,0),0)</f>
        <v>0</v>
      </c>
      <c r="M156" s="592">
        <f>IF($N156&gt;0,VLOOKUP($A156&amp;$B156,'12.GPS좌표값'!$E$5:$G$94,3,0),0)</f>
        <v>0</v>
      </c>
      <c r="N156" s="612"/>
      <c r="O156" s="612"/>
      <c r="P156" s="589">
        <f t="shared" si="99"/>
        <v>0</v>
      </c>
      <c r="Q156" s="589">
        <f t="shared" si="99"/>
        <v>0</v>
      </c>
      <c r="R156" s="589">
        <f t="shared" si="99"/>
        <v>0</v>
      </c>
      <c r="S156" s="589">
        <f t="shared" si="99"/>
        <v>0</v>
      </c>
      <c r="T156" s="591"/>
      <c r="U156" s="577" t="s">
        <v>531</v>
      </c>
    </row>
    <row r="157" spans="1:21" ht="14.25">
      <c r="A157" s="617">
        <f t="shared" si="98"/>
        <v>0</v>
      </c>
      <c r="B157" s="593">
        <f>IF($N157&gt;0,"15",0)</f>
        <v>0</v>
      </c>
      <c r="C157" s="589">
        <f t="shared" si="85"/>
        <v>0</v>
      </c>
      <c r="D157" s="589">
        <f t="shared" si="86"/>
        <v>0</v>
      </c>
      <c r="E157" s="589">
        <f t="shared" si="87"/>
        <v>0</v>
      </c>
      <c r="F157" s="589">
        <f t="shared" si="88"/>
        <v>0</v>
      </c>
      <c r="G157" s="589">
        <f t="shared" si="89"/>
        <v>0</v>
      </c>
      <c r="H157" s="589">
        <f t="shared" si="90"/>
        <v>0</v>
      </c>
      <c r="I157" s="589">
        <f t="shared" si="91"/>
        <v>0</v>
      </c>
      <c r="J157" s="589">
        <f t="shared" si="92"/>
        <v>0</v>
      </c>
      <c r="K157" s="589">
        <f t="shared" si="93"/>
        <v>0</v>
      </c>
      <c r="L157" s="592">
        <f>IF($N157&gt;0,VLOOKUP($A157&amp;$B157,'12.GPS좌표값'!$E$5:$G$94,2,0),0)</f>
        <v>0</v>
      </c>
      <c r="M157" s="592">
        <f>IF($N157&gt;0,VLOOKUP($A157&amp;$B157,'12.GPS좌표값'!$E$5:$G$94,3,0),0)</f>
        <v>0</v>
      </c>
      <c r="N157" s="612"/>
      <c r="O157" s="612"/>
      <c r="P157" s="589">
        <f t="shared" si="99"/>
        <v>0</v>
      </c>
      <c r="Q157" s="589">
        <f t="shared" si="99"/>
        <v>0</v>
      </c>
      <c r="R157" s="589">
        <f t="shared" si="99"/>
        <v>0</v>
      </c>
      <c r="S157" s="589">
        <f t="shared" si="99"/>
        <v>0</v>
      </c>
      <c r="T157" s="591"/>
      <c r="U157" s="577" t="s">
        <v>528</v>
      </c>
    </row>
    <row r="158" spans="1:21" ht="14.25">
      <c r="A158" s="617">
        <f t="shared" si="98"/>
        <v>0</v>
      </c>
      <c r="B158" s="593">
        <f>IF($N158&gt;0,"16",0)</f>
        <v>0</v>
      </c>
      <c r="C158" s="589">
        <f t="shared" si="85"/>
        <v>0</v>
      </c>
      <c r="D158" s="589">
        <f t="shared" si="86"/>
        <v>0</v>
      </c>
      <c r="E158" s="589">
        <f t="shared" si="87"/>
        <v>0</v>
      </c>
      <c r="F158" s="589">
        <f t="shared" si="88"/>
        <v>0</v>
      </c>
      <c r="G158" s="589">
        <f t="shared" si="89"/>
        <v>0</v>
      </c>
      <c r="H158" s="589">
        <f t="shared" si="90"/>
        <v>0</v>
      </c>
      <c r="I158" s="589">
        <f t="shared" si="91"/>
        <v>0</v>
      </c>
      <c r="J158" s="589">
        <f t="shared" si="92"/>
        <v>0</v>
      </c>
      <c r="K158" s="589">
        <f t="shared" si="93"/>
        <v>0</v>
      </c>
      <c r="L158" s="592">
        <f>IF($N158&gt;0,VLOOKUP($A158&amp;$B158,'12.GPS좌표값'!$E$5:$G$94,2,0),0)</f>
        <v>0</v>
      </c>
      <c r="M158" s="592">
        <f>IF($N158&gt;0,VLOOKUP($A158&amp;$B158,'12.GPS좌표값'!$E$5:$G$94,3,0),0)</f>
        <v>0</v>
      </c>
      <c r="N158" s="612"/>
      <c r="O158" s="612"/>
      <c r="P158" s="589">
        <f t="shared" si="99"/>
        <v>0</v>
      </c>
      <c r="Q158" s="589">
        <f t="shared" si="99"/>
        <v>0</v>
      </c>
      <c r="R158" s="589">
        <f t="shared" si="99"/>
        <v>0</v>
      </c>
      <c r="S158" s="589">
        <f t="shared" si="99"/>
        <v>0</v>
      </c>
      <c r="T158" s="591"/>
      <c r="U158" s="577" t="s">
        <v>526</v>
      </c>
    </row>
    <row r="159" spans="1:21" ht="14.25">
      <c r="A159" s="617">
        <f t="shared" si="98"/>
        <v>0</v>
      </c>
      <c r="B159" s="593">
        <f>IF($N159&gt;0,"17",0)</f>
        <v>0</v>
      </c>
      <c r="C159" s="589">
        <f t="shared" si="85"/>
        <v>0</v>
      </c>
      <c r="D159" s="589">
        <f t="shared" si="86"/>
        <v>0</v>
      </c>
      <c r="E159" s="589">
        <f t="shared" si="87"/>
        <v>0</v>
      </c>
      <c r="F159" s="589">
        <f t="shared" si="88"/>
        <v>0</v>
      </c>
      <c r="G159" s="589">
        <f t="shared" si="89"/>
        <v>0</v>
      </c>
      <c r="H159" s="589">
        <f t="shared" si="90"/>
        <v>0</v>
      </c>
      <c r="I159" s="589">
        <f t="shared" si="91"/>
        <v>0</v>
      </c>
      <c r="J159" s="589">
        <f t="shared" si="92"/>
        <v>0</v>
      </c>
      <c r="K159" s="589">
        <f t="shared" si="93"/>
        <v>0</v>
      </c>
      <c r="L159" s="592">
        <f>IF($N159&gt;0,VLOOKUP($A159&amp;$B159,'12.GPS좌표값'!$E$5:$G$94,2,0),0)</f>
        <v>0</v>
      </c>
      <c r="M159" s="592">
        <f>IF($N159&gt;0,VLOOKUP($A159&amp;$B159,'12.GPS좌표값'!$E$5:$G$94,3,0),0)</f>
        <v>0</v>
      </c>
      <c r="N159" s="612"/>
      <c r="O159" s="612"/>
      <c r="P159" s="589">
        <f t="shared" si="99"/>
        <v>0</v>
      </c>
      <c r="Q159" s="589">
        <f t="shared" si="99"/>
        <v>0</v>
      </c>
      <c r="R159" s="589">
        <f t="shared" si="99"/>
        <v>0</v>
      </c>
      <c r="S159" s="589">
        <f t="shared" si="99"/>
        <v>0</v>
      </c>
      <c r="T159" s="591"/>
    </row>
    <row r="160" spans="1:21" ht="14.25">
      <c r="A160" s="617">
        <f t="shared" si="98"/>
        <v>0</v>
      </c>
      <c r="B160" s="593">
        <f>IF($N160&gt;0,"18",0)</f>
        <v>0</v>
      </c>
      <c r="C160" s="589">
        <f t="shared" si="85"/>
        <v>0</v>
      </c>
      <c r="D160" s="589">
        <f t="shared" si="86"/>
        <v>0</v>
      </c>
      <c r="E160" s="589">
        <f t="shared" si="87"/>
        <v>0</v>
      </c>
      <c r="F160" s="589">
        <f t="shared" si="88"/>
        <v>0</v>
      </c>
      <c r="G160" s="589">
        <f t="shared" si="89"/>
        <v>0</v>
      </c>
      <c r="H160" s="589">
        <f t="shared" si="90"/>
        <v>0</v>
      </c>
      <c r="I160" s="589">
        <f t="shared" si="91"/>
        <v>0</v>
      </c>
      <c r="J160" s="589">
        <f t="shared" si="92"/>
        <v>0</v>
      </c>
      <c r="K160" s="589">
        <f t="shared" si="93"/>
        <v>0</v>
      </c>
      <c r="L160" s="592">
        <f>IF($N160&gt;0,VLOOKUP($A160&amp;$B160,'12.GPS좌표값'!$E$5:$G$94,2,0),0)</f>
        <v>0</v>
      </c>
      <c r="M160" s="592">
        <f>IF($N160&gt;0,VLOOKUP($A160&amp;$B160,'12.GPS좌표값'!$E$5:$G$94,3,0),0)</f>
        <v>0</v>
      </c>
      <c r="N160" s="612"/>
      <c r="O160" s="612"/>
      <c r="P160" s="589">
        <f t="shared" si="99"/>
        <v>0</v>
      </c>
      <c r="Q160" s="589">
        <f t="shared" si="99"/>
        <v>0</v>
      </c>
      <c r="R160" s="589">
        <f t="shared" si="99"/>
        <v>0</v>
      </c>
      <c r="S160" s="589">
        <f t="shared" si="99"/>
        <v>0</v>
      </c>
      <c r="T160" s="591"/>
    </row>
    <row r="161" spans="1:27" ht="14.25">
      <c r="A161" s="617">
        <f t="shared" si="98"/>
        <v>0</v>
      </c>
      <c r="B161" s="593">
        <f>IF($N161&gt;0,"19",0)</f>
        <v>0</v>
      </c>
      <c r="C161" s="589">
        <f t="shared" si="85"/>
        <v>0</v>
      </c>
      <c r="D161" s="589">
        <f t="shared" si="86"/>
        <v>0</v>
      </c>
      <c r="E161" s="589">
        <f t="shared" si="87"/>
        <v>0</v>
      </c>
      <c r="F161" s="589">
        <f t="shared" si="88"/>
        <v>0</v>
      </c>
      <c r="G161" s="589">
        <f t="shared" si="89"/>
        <v>0</v>
      </c>
      <c r="H161" s="589">
        <f t="shared" si="90"/>
        <v>0</v>
      </c>
      <c r="I161" s="589">
        <f t="shared" si="91"/>
        <v>0</v>
      </c>
      <c r="J161" s="589">
        <f t="shared" si="92"/>
        <v>0</v>
      </c>
      <c r="K161" s="589">
        <f t="shared" si="93"/>
        <v>0</v>
      </c>
      <c r="L161" s="592">
        <f>IF($N161&gt;0,VLOOKUP($A161&amp;$B161,'12.GPS좌표값'!$E$5:$G$94,2,0),0)</f>
        <v>0</v>
      </c>
      <c r="M161" s="592">
        <f>IF($N161&gt;0,VLOOKUP($A161&amp;$B161,'12.GPS좌표값'!$E$5:$G$94,3,0),0)</f>
        <v>0</v>
      </c>
      <c r="N161" s="612"/>
      <c r="O161" s="612"/>
      <c r="P161" s="589">
        <f t="shared" ref="P161:S162" si="100">IF($N161&gt;0,P160,0)</f>
        <v>0</v>
      </c>
      <c r="Q161" s="589">
        <f t="shared" si="100"/>
        <v>0</v>
      </c>
      <c r="R161" s="589">
        <f t="shared" si="100"/>
        <v>0</v>
      </c>
      <c r="S161" s="589">
        <f t="shared" si="100"/>
        <v>0</v>
      </c>
      <c r="T161" s="591"/>
    </row>
    <row r="162" spans="1:27" ht="14.25">
      <c r="A162" s="617">
        <f t="shared" si="98"/>
        <v>0</v>
      </c>
      <c r="B162" s="593">
        <f>IF($N162&gt;0,"20",0)</f>
        <v>0</v>
      </c>
      <c r="C162" s="589">
        <f t="shared" si="85"/>
        <v>0</v>
      </c>
      <c r="D162" s="589">
        <f t="shared" si="86"/>
        <v>0</v>
      </c>
      <c r="E162" s="589">
        <f t="shared" si="87"/>
        <v>0</v>
      </c>
      <c r="F162" s="589">
        <f t="shared" si="88"/>
        <v>0</v>
      </c>
      <c r="G162" s="589">
        <f t="shared" si="89"/>
        <v>0</v>
      </c>
      <c r="H162" s="589">
        <f t="shared" si="90"/>
        <v>0</v>
      </c>
      <c r="I162" s="589">
        <f t="shared" si="91"/>
        <v>0</v>
      </c>
      <c r="J162" s="589">
        <f t="shared" si="92"/>
        <v>0</v>
      </c>
      <c r="K162" s="589">
        <f t="shared" si="93"/>
        <v>0</v>
      </c>
      <c r="L162" s="592">
        <f>IF($N162&gt;0,VLOOKUP($A162&amp;$B162,'12.GPS좌표값'!$E$5:$G$94,2,0),0)</f>
        <v>0</v>
      </c>
      <c r="M162" s="592">
        <f>IF($N162&gt;0,VLOOKUP($A162&amp;$B162,'12.GPS좌표값'!$E$5:$G$94,3,0),0)</f>
        <v>0</v>
      </c>
      <c r="N162" s="612"/>
      <c r="O162" s="612"/>
      <c r="P162" s="589">
        <f t="shared" si="100"/>
        <v>0</v>
      </c>
      <c r="Q162" s="589">
        <f t="shared" si="100"/>
        <v>0</v>
      </c>
      <c r="R162" s="589">
        <f t="shared" si="100"/>
        <v>0</v>
      </c>
      <c r="S162" s="589">
        <f t="shared" si="100"/>
        <v>0</v>
      </c>
      <c r="T162" s="591"/>
    </row>
    <row r="163" spans="1:27" ht="14.25">
      <c r="A163" s="621" t="s">
        <v>576</v>
      </c>
      <c r="B163" s="590">
        <v>1</v>
      </c>
      <c r="C163" s="589">
        <f>VLOOKUP(A163,'5-1.소반별'!$Q$1:$U$9,2,0)</f>
        <v>0</v>
      </c>
      <c r="D163" s="615">
        <v>2026</v>
      </c>
      <c r="E163" s="615" t="s">
        <v>1107</v>
      </c>
      <c r="F163" s="589">
        <v>0.02</v>
      </c>
      <c r="G163" s="591" t="s">
        <v>211</v>
      </c>
      <c r="H163" s="589">
        <f>VLOOKUP($A163,'5-1.소반별'!$Q$1:$U$9,5,0)</f>
        <v>0</v>
      </c>
      <c r="I163" s="591">
        <f>VLOOKUP($A163,'5-1.소반별'!$Q$1:$X$9,8,0)</f>
        <v>0</v>
      </c>
      <c r="J163" s="591">
        <f>VLOOKUP($A163,'5-1.소반별'!$Q$1:$X$9,6,0)</f>
        <v>0</v>
      </c>
      <c r="K163" s="614" t="s">
        <v>607</v>
      </c>
      <c r="L163" s="592" t="e">
        <f>VLOOKUP($A163&amp;$B163,'12.GPS좌표값'!$E$5:$G$94,2,0)</f>
        <v>#N/A</v>
      </c>
      <c r="M163" s="592" t="e">
        <f>VLOOKUP($A163&amp;$B163,'12.GPS좌표값'!$E$5:$G$94,3,0)</f>
        <v>#N/A</v>
      </c>
      <c r="N163" s="612"/>
      <c r="O163" s="612"/>
      <c r="P163" s="683" t="s">
        <v>580</v>
      </c>
      <c r="Q163" s="683" t="s">
        <v>610</v>
      </c>
      <c r="R163" s="683" t="s">
        <v>579</v>
      </c>
      <c r="S163" s="684" t="s">
        <v>1096</v>
      </c>
      <c r="T163" s="685">
        <f>VLOOKUP($A163,'5-1.소반별'!$Q$1:$X$9,7,0)</f>
        <v>0</v>
      </c>
      <c r="U163" s="577" t="s">
        <v>548</v>
      </c>
      <c r="AA163">
        <f>T163/50</f>
        <v>0</v>
      </c>
    </row>
    <row r="164" spans="1:27" ht="14.25">
      <c r="A164" s="617">
        <f t="shared" ref="A164:A182" si="101">IF($N164&gt;0,"1-0-9-0",0)</f>
        <v>0</v>
      </c>
      <c r="B164" s="593">
        <f>IF($N164&gt;0,"2",0)</f>
        <v>0</v>
      </c>
      <c r="C164" s="589">
        <f t="shared" si="85"/>
        <v>0</v>
      </c>
      <c r="D164" s="589">
        <f t="shared" si="86"/>
        <v>0</v>
      </c>
      <c r="E164" s="589">
        <f t="shared" si="87"/>
        <v>0</v>
      </c>
      <c r="F164" s="589">
        <f t="shared" si="88"/>
        <v>0</v>
      </c>
      <c r="G164" s="589">
        <f t="shared" si="89"/>
        <v>0</v>
      </c>
      <c r="H164" s="589">
        <f t="shared" si="90"/>
        <v>0</v>
      </c>
      <c r="I164" s="589">
        <f t="shared" si="91"/>
        <v>0</v>
      </c>
      <c r="J164" s="589">
        <f t="shared" si="92"/>
        <v>0</v>
      </c>
      <c r="K164" s="589">
        <f t="shared" si="93"/>
        <v>0</v>
      </c>
      <c r="L164" s="592">
        <f>IF($N164&gt;0,VLOOKUP($A164&amp;$B164,'12.GPS좌표값'!$E$5:$G$94,2,0),0)</f>
        <v>0</v>
      </c>
      <c r="M164" s="592">
        <f>IF($N164&gt;0,VLOOKUP($A164&amp;$B164,'12.GPS좌표값'!$E$5:$G$94,3,0),0)</f>
        <v>0</v>
      </c>
      <c r="N164" s="612"/>
      <c r="O164" s="612"/>
      <c r="P164" s="589">
        <f>IF($N164&gt;0,P163,0)</f>
        <v>0</v>
      </c>
      <c r="Q164" s="589">
        <f>IF($N164&gt;0,Q163,0)</f>
        <v>0</v>
      </c>
      <c r="R164" s="589">
        <f>IF($N164&gt;0,R163,0)</f>
        <v>0</v>
      </c>
      <c r="S164" s="589">
        <f>IF($N164&gt;0,S163,0)</f>
        <v>0</v>
      </c>
      <c r="T164" s="593"/>
      <c r="U164" s="577" t="s">
        <v>524</v>
      </c>
    </row>
    <row r="165" spans="1:27" ht="14.25">
      <c r="A165" s="617">
        <f t="shared" si="101"/>
        <v>0</v>
      </c>
      <c r="B165" s="593">
        <f>IF($N165&gt;0,"3",0)</f>
        <v>0</v>
      </c>
      <c r="C165" s="589">
        <f t="shared" si="85"/>
        <v>0</v>
      </c>
      <c r="D165" s="589">
        <f t="shared" si="86"/>
        <v>0</v>
      </c>
      <c r="E165" s="589">
        <f t="shared" si="87"/>
        <v>0</v>
      </c>
      <c r="F165" s="589">
        <f t="shared" si="88"/>
        <v>0</v>
      </c>
      <c r="G165" s="589">
        <f t="shared" si="89"/>
        <v>0</v>
      </c>
      <c r="H165" s="589">
        <f t="shared" si="90"/>
        <v>0</v>
      </c>
      <c r="I165" s="589">
        <f t="shared" si="91"/>
        <v>0</v>
      </c>
      <c r="J165" s="589">
        <f t="shared" si="92"/>
        <v>0</v>
      </c>
      <c r="K165" s="589">
        <f t="shared" si="93"/>
        <v>0</v>
      </c>
      <c r="L165" s="592">
        <f>IF($N165&gt;0,VLOOKUP($A165&amp;$B165,'12.GPS좌표값'!$E$5:$G$94,2,0),0)</f>
        <v>0</v>
      </c>
      <c r="M165" s="592">
        <f>IF($N165&gt;0,VLOOKUP($A165&amp;$B165,'12.GPS좌표값'!$E$5:$G$94,3,0),0)</f>
        <v>0</v>
      </c>
      <c r="N165" s="612"/>
      <c r="O165" s="612"/>
      <c r="P165" s="589">
        <f t="shared" ref="P165:S165" si="102">IF($N165&gt;0,P164,0)</f>
        <v>0</v>
      </c>
      <c r="Q165" s="589">
        <f t="shared" si="102"/>
        <v>0</v>
      </c>
      <c r="R165" s="589">
        <f t="shared" si="102"/>
        <v>0</v>
      </c>
      <c r="S165" s="589">
        <f t="shared" si="102"/>
        <v>0</v>
      </c>
      <c r="T165" s="591"/>
      <c r="U165" s="577" t="s">
        <v>538</v>
      </c>
    </row>
    <row r="166" spans="1:27" ht="14.25">
      <c r="A166" s="617">
        <f t="shared" si="101"/>
        <v>0</v>
      </c>
      <c r="B166" s="593">
        <f>IF($N166&gt;0,"4",0)</f>
        <v>0</v>
      </c>
      <c r="C166" s="589">
        <f t="shared" si="85"/>
        <v>0</v>
      </c>
      <c r="D166" s="589">
        <f t="shared" si="86"/>
        <v>0</v>
      </c>
      <c r="E166" s="589">
        <f t="shared" si="87"/>
        <v>0</v>
      </c>
      <c r="F166" s="589">
        <f t="shared" si="88"/>
        <v>0</v>
      </c>
      <c r="G166" s="589">
        <f t="shared" si="89"/>
        <v>0</v>
      </c>
      <c r="H166" s="589">
        <f t="shared" si="90"/>
        <v>0</v>
      </c>
      <c r="I166" s="589">
        <f t="shared" si="91"/>
        <v>0</v>
      </c>
      <c r="J166" s="589">
        <f t="shared" si="92"/>
        <v>0</v>
      </c>
      <c r="K166" s="589">
        <f t="shared" si="93"/>
        <v>0</v>
      </c>
      <c r="L166" s="592">
        <f>IF($N166&gt;0,VLOOKUP($A166&amp;$B166,'12.GPS좌표값'!$E$5:$G$94,2,0),0)</f>
        <v>0</v>
      </c>
      <c r="M166" s="592">
        <f>IF($N166&gt;0,VLOOKUP($A166&amp;$B166,'12.GPS좌표값'!$E$5:$G$94,3,0),0)</f>
        <v>0</v>
      </c>
      <c r="N166" s="612"/>
      <c r="O166" s="612"/>
      <c r="P166" s="589">
        <f t="shared" ref="P166:S166" si="103">IF($N166&gt;0,P165,0)</f>
        <v>0</v>
      </c>
      <c r="Q166" s="589">
        <f t="shared" si="103"/>
        <v>0</v>
      </c>
      <c r="R166" s="589">
        <f t="shared" si="103"/>
        <v>0</v>
      </c>
      <c r="S166" s="589">
        <f t="shared" si="103"/>
        <v>0</v>
      </c>
      <c r="T166" s="591"/>
      <c r="U166" s="577" t="s">
        <v>521</v>
      </c>
    </row>
    <row r="167" spans="1:27" ht="14.25">
      <c r="A167" s="617">
        <f t="shared" si="101"/>
        <v>0</v>
      </c>
      <c r="B167" s="593">
        <f>IF($N167&gt;0,"5",0)</f>
        <v>0</v>
      </c>
      <c r="C167" s="589">
        <f t="shared" si="85"/>
        <v>0</v>
      </c>
      <c r="D167" s="589">
        <f t="shared" si="86"/>
        <v>0</v>
      </c>
      <c r="E167" s="589">
        <f t="shared" si="87"/>
        <v>0</v>
      </c>
      <c r="F167" s="589">
        <f t="shared" si="88"/>
        <v>0</v>
      </c>
      <c r="G167" s="589">
        <f t="shared" si="89"/>
        <v>0</v>
      </c>
      <c r="H167" s="589">
        <f t="shared" si="90"/>
        <v>0</v>
      </c>
      <c r="I167" s="589">
        <f t="shared" si="91"/>
        <v>0</v>
      </c>
      <c r="J167" s="589">
        <f t="shared" si="92"/>
        <v>0</v>
      </c>
      <c r="K167" s="589">
        <f t="shared" si="93"/>
        <v>0</v>
      </c>
      <c r="L167" s="592">
        <f>IF($N167&gt;0,VLOOKUP($A167&amp;$B167,'12.GPS좌표값'!$E$5:$G$94,2,0),0)</f>
        <v>0</v>
      </c>
      <c r="M167" s="592">
        <f>IF($N167&gt;0,VLOOKUP($A167&amp;$B167,'12.GPS좌표값'!$E$5:$G$94,3,0),0)</f>
        <v>0</v>
      </c>
      <c r="N167" s="612"/>
      <c r="O167" s="612"/>
      <c r="P167" s="589">
        <f t="shared" ref="P167:S167" si="104">IF($N167&gt;0,P166,0)</f>
        <v>0</v>
      </c>
      <c r="Q167" s="589">
        <f t="shared" si="104"/>
        <v>0</v>
      </c>
      <c r="R167" s="589">
        <f t="shared" si="104"/>
        <v>0</v>
      </c>
      <c r="S167" s="589">
        <f t="shared" si="104"/>
        <v>0</v>
      </c>
      <c r="T167" s="591"/>
      <c r="U167" s="577" t="s">
        <v>520</v>
      </c>
    </row>
    <row r="168" spans="1:27" ht="14.25">
      <c r="A168" s="617">
        <f t="shared" si="101"/>
        <v>0</v>
      </c>
      <c r="B168" s="593">
        <f>IF($N168&gt;0,"6",0)</f>
        <v>0</v>
      </c>
      <c r="C168" s="589">
        <f t="shared" si="85"/>
        <v>0</v>
      </c>
      <c r="D168" s="589">
        <f t="shared" si="86"/>
        <v>0</v>
      </c>
      <c r="E168" s="589">
        <f t="shared" si="87"/>
        <v>0</v>
      </c>
      <c r="F168" s="589">
        <f t="shared" si="88"/>
        <v>0</v>
      </c>
      <c r="G168" s="589">
        <f t="shared" si="89"/>
        <v>0</v>
      </c>
      <c r="H168" s="589">
        <f t="shared" si="90"/>
        <v>0</v>
      </c>
      <c r="I168" s="589">
        <f t="shared" si="91"/>
        <v>0</v>
      </c>
      <c r="J168" s="589">
        <f t="shared" si="92"/>
        <v>0</v>
      </c>
      <c r="K168" s="589">
        <f t="shared" si="93"/>
        <v>0</v>
      </c>
      <c r="L168" s="592">
        <f>IF($N168&gt;0,VLOOKUP($A168&amp;$B168,'12.GPS좌표값'!$E$5:$G$94,2,0),0)</f>
        <v>0</v>
      </c>
      <c r="M168" s="592">
        <f>IF($N168&gt;0,VLOOKUP($A168&amp;$B168,'12.GPS좌표값'!$E$5:$G$94,3,0),0)</f>
        <v>0</v>
      </c>
      <c r="N168" s="612"/>
      <c r="O168" s="612"/>
      <c r="P168" s="589">
        <f t="shared" ref="P168:S168" si="105">IF($N168&gt;0,P167,0)</f>
        <v>0</v>
      </c>
      <c r="Q168" s="589">
        <f t="shared" si="105"/>
        <v>0</v>
      </c>
      <c r="R168" s="589">
        <f t="shared" si="105"/>
        <v>0</v>
      </c>
      <c r="S168" s="589">
        <f t="shared" si="105"/>
        <v>0</v>
      </c>
      <c r="T168" s="591"/>
      <c r="U168" s="577" t="s">
        <v>518</v>
      </c>
    </row>
    <row r="169" spans="1:27" ht="14.25">
      <c r="A169" s="617">
        <f t="shared" si="101"/>
        <v>0</v>
      </c>
      <c r="B169" s="593">
        <f>IF($N169&gt;0,"7",0)</f>
        <v>0</v>
      </c>
      <c r="C169" s="589">
        <f t="shared" si="85"/>
        <v>0</v>
      </c>
      <c r="D169" s="589">
        <f t="shared" si="86"/>
        <v>0</v>
      </c>
      <c r="E169" s="589">
        <f t="shared" si="87"/>
        <v>0</v>
      </c>
      <c r="F169" s="589">
        <f t="shared" si="88"/>
        <v>0</v>
      </c>
      <c r="G169" s="589">
        <f t="shared" si="89"/>
        <v>0</v>
      </c>
      <c r="H169" s="589">
        <f t="shared" si="90"/>
        <v>0</v>
      </c>
      <c r="I169" s="589">
        <f t="shared" si="91"/>
        <v>0</v>
      </c>
      <c r="J169" s="589">
        <f t="shared" si="92"/>
        <v>0</v>
      </c>
      <c r="K169" s="589">
        <f t="shared" si="93"/>
        <v>0</v>
      </c>
      <c r="L169" s="592">
        <f>IF($N169&gt;0,VLOOKUP($A169&amp;$B169,'12.GPS좌표값'!$E$5:$G$94,2,0),0)</f>
        <v>0</v>
      </c>
      <c r="M169" s="592">
        <f>IF($N169&gt;0,VLOOKUP($A169&amp;$B169,'12.GPS좌표값'!$E$5:$G$94,3,0),0)</f>
        <v>0</v>
      </c>
      <c r="N169" s="612"/>
      <c r="O169" s="612"/>
      <c r="P169" s="589">
        <f t="shared" ref="P169:S169" si="106">IF($N169&gt;0,P168,0)</f>
        <v>0</v>
      </c>
      <c r="Q169" s="589">
        <f t="shared" si="106"/>
        <v>0</v>
      </c>
      <c r="R169" s="589">
        <f t="shared" si="106"/>
        <v>0</v>
      </c>
      <c r="S169" s="589">
        <f t="shared" si="106"/>
        <v>0</v>
      </c>
      <c r="T169" s="591"/>
      <c r="U169" s="577" t="s">
        <v>516</v>
      </c>
    </row>
    <row r="170" spans="1:27" ht="14.25">
      <c r="A170" s="617">
        <f t="shared" si="101"/>
        <v>0</v>
      </c>
      <c r="B170" s="593">
        <f>IF($N170&gt;0,"8",0)</f>
        <v>0</v>
      </c>
      <c r="C170" s="589">
        <f t="shared" si="85"/>
        <v>0</v>
      </c>
      <c r="D170" s="589">
        <f t="shared" si="86"/>
        <v>0</v>
      </c>
      <c r="E170" s="589">
        <f t="shared" si="87"/>
        <v>0</v>
      </c>
      <c r="F170" s="589">
        <f t="shared" si="88"/>
        <v>0</v>
      </c>
      <c r="G170" s="589">
        <f t="shared" si="89"/>
        <v>0</v>
      </c>
      <c r="H170" s="589">
        <f t="shared" si="90"/>
        <v>0</v>
      </c>
      <c r="I170" s="589">
        <f t="shared" si="91"/>
        <v>0</v>
      </c>
      <c r="J170" s="589">
        <f t="shared" si="92"/>
        <v>0</v>
      </c>
      <c r="K170" s="589">
        <f t="shared" si="93"/>
        <v>0</v>
      </c>
      <c r="L170" s="592">
        <f>IF($N170&gt;0,VLOOKUP($A170&amp;$B170,'12.GPS좌표값'!$E$5:$G$94,2,0),0)</f>
        <v>0</v>
      </c>
      <c r="M170" s="592">
        <f>IF($N170&gt;0,VLOOKUP($A170&amp;$B170,'12.GPS좌표값'!$E$5:$G$94,3,0),0)</f>
        <v>0</v>
      </c>
      <c r="N170" s="612"/>
      <c r="O170" s="612"/>
      <c r="P170" s="589">
        <f t="shared" ref="P170:S170" si="107">IF($N170&gt;0,P169,0)</f>
        <v>0</v>
      </c>
      <c r="Q170" s="589">
        <f t="shared" si="107"/>
        <v>0</v>
      </c>
      <c r="R170" s="589">
        <f t="shared" si="107"/>
        <v>0</v>
      </c>
      <c r="S170" s="589">
        <f t="shared" si="107"/>
        <v>0</v>
      </c>
      <c r="T170" s="591"/>
      <c r="U170" s="577" t="s">
        <v>553</v>
      </c>
    </row>
    <row r="171" spans="1:27" ht="14.25">
      <c r="A171" s="617">
        <f t="shared" si="101"/>
        <v>0</v>
      </c>
      <c r="B171" s="593">
        <f>IF($N171&gt;0,"9",0)</f>
        <v>0</v>
      </c>
      <c r="C171" s="589">
        <f t="shared" si="85"/>
        <v>0</v>
      </c>
      <c r="D171" s="589">
        <f t="shared" si="86"/>
        <v>0</v>
      </c>
      <c r="E171" s="589">
        <f t="shared" si="87"/>
        <v>0</v>
      </c>
      <c r="F171" s="589">
        <f t="shared" si="88"/>
        <v>0</v>
      </c>
      <c r="G171" s="589">
        <f t="shared" si="89"/>
        <v>0</v>
      </c>
      <c r="H171" s="589">
        <f t="shared" si="90"/>
        <v>0</v>
      </c>
      <c r="I171" s="589">
        <f t="shared" si="91"/>
        <v>0</v>
      </c>
      <c r="J171" s="589">
        <f t="shared" si="92"/>
        <v>0</v>
      </c>
      <c r="K171" s="589">
        <f t="shared" si="93"/>
        <v>0</v>
      </c>
      <c r="L171" s="592">
        <f>IF($N171&gt;0,VLOOKUP($A171&amp;$B171,'12.GPS좌표값'!$E$5:$G$94,2,0),0)</f>
        <v>0</v>
      </c>
      <c r="M171" s="592">
        <f>IF($N171&gt;0,VLOOKUP($A171&amp;$B171,'12.GPS좌표값'!$E$5:$G$94,3,0),0)</f>
        <v>0</v>
      </c>
      <c r="N171" s="612"/>
      <c r="O171" s="612"/>
      <c r="P171" s="589">
        <f t="shared" ref="P171:S171" si="108">IF($N171&gt;0,P170,0)</f>
        <v>0</v>
      </c>
      <c r="Q171" s="589">
        <f t="shared" si="108"/>
        <v>0</v>
      </c>
      <c r="R171" s="589">
        <f t="shared" si="108"/>
        <v>0</v>
      </c>
      <c r="S171" s="589">
        <f t="shared" si="108"/>
        <v>0</v>
      </c>
      <c r="T171" s="591"/>
      <c r="U171" s="577" t="s">
        <v>552</v>
      </c>
    </row>
    <row r="172" spans="1:27" ht="14.25">
      <c r="A172" s="617">
        <f t="shared" si="101"/>
        <v>0</v>
      </c>
      <c r="B172" s="593">
        <f>IF($N172&gt;0,"10",0)</f>
        <v>0</v>
      </c>
      <c r="C172" s="589">
        <f t="shared" si="85"/>
        <v>0</v>
      </c>
      <c r="D172" s="589">
        <f t="shared" si="86"/>
        <v>0</v>
      </c>
      <c r="E172" s="589">
        <f t="shared" si="87"/>
        <v>0</v>
      </c>
      <c r="F172" s="589">
        <f t="shared" si="88"/>
        <v>0</v>
      </c>
      <c r="G172" s="589">
        <f t="shared" si="89"/>
        <v>0</v>
      </c>
      <c r="H172" s="589">
        <f t="shared" si="90"/>
        <v>0</v>
      </c>
      <c r="I172" s="589">
        <f t="shared" si="91"/>
        <v>0</v>
      </c>
      <c r="J172" s="589">
        <f t="shared" si="92"/>
        <v>0</v>
      </c>
      <c r="K172" s="589">
        <f t="shared" si="93"/>
        <v>0</v>
      </c>
      <c r="L172" s="592">
        <f>IF($N172&gt;0,VLOOKUP($A172&amp;$B172,'12.GPS좌표값'!$E$5:$G$94,2,0),0)</f>
        <v>0</v>
      </c>
      <c r="M172" s="592">
        <f>IF($N172&gt;0,VLOOKUP($A172&amp;$B172,'12.GPS좌표값'!$E$5:$G$94,3,0),0)</f>
        <v>0</v>
      </c>
      <c r="N172" s="612"/>
      <c r="O172" s="612"/>
      <c r="P172" s="589">
        <f t="shared" ref="P172:S172" si="109">IF($N172&gt;0,P171,0)</f>
        <v>0</v>
      </c>
      <c r="Q172" s="589">
        <f t="shared" si="109"/>
        <v>0</v>
      </c>
      <c r="R172" s="589">
        <f t="shared" si="109"/>
        <v>0</v>
      </c>
      <c r="S172" s="589">
        <f t="shared" si="109"/>
        <v>0</v>
      </c>
      <c r="T172" s="591"/>
      <c r="U172" s="577" t="s">
        <v>548</v>
      </c>
    </row>
    <row r="173" spans="1:27" ht="14.25">
      <c r="A173" s="617">
        <f t="shared" si="101"/>
        <v>0</v>
      </c>
      <c r="B173" s="593">
        <f>IF($N173&gt;0,"11",0)</f>
        <v>0</v>
      </c>
      <c r="C173" s="589">
        <f t="shared" si="85"/>
        <v>0</v>
      </c>
      <c r="D173" s="589">
        <f t="shared" si="86"/>
        <v>0</v>
      </c>
      <c r="E173" s="589">
        <f t="shared" si="87"/>
        <v>0</v>
      </c>
      <c r="F173" s="589">
        <f t="shared" si="88"/>
        <v>0</v>
      </c>
      <c r="G173" s="589">
        <f t="shared" si="89"/>
        <v>0</v>
      </c>
      <c r="H173" s="589">
        <f t="shared" si="90"/>
        <v>0</v>
      </c>
      <c r="I173" s="589">
        <f t="shared" si="91"/>
        <v>0</v>
      </c>
      <c r="J173" s="589">
        <f t="shared" si="92"/>
        <v>0</v>
      </c>
      <c r="K173" s="589">
        <f t="shared" si="93"/>
        <v>0</v>
      </c>
      <c r="L173" s="592">
        <f>IF($N173&gt;0,VLOOKUP($A173&amp;$B173,'12.GPS좌표값'!$E$5:$G$94,2,0),0)</f>
        <v>0</v>
      </c>
      <c r="M173" s="592">
        <f>IF($N173&gt;0,VLOOKUP($A173&amp;$B173,'12.GPS좌표값'!$E$5:$G$94,3,0),0)</f>
        <v>0</v>
      </c>
      <c r="N173" s="612"/>
      <c r="O173" s="612"/>
      <c r="P173" s="589">
        <f t="shared" ref="P173:S173" si="110">IF($N173&gt;0,P172,0)</f>
        <v>0</v>
      </c>
      <c r="Q173" s="589">
        <f t="shared" si="110"/>
        <v>0</v>
      </c>
      <c r="R173" s="589">
        <f t="shared" si="110"/>
        <v>0</v>
      </c>
      <c r="S173" s="589">
        <f t="shared" si="110"/>
        <v>0</v>
      </c>
      <c r="T173" s="591"/>
      <c r="U173" s="577" t="s">
        <v>524</v>
      </c>
    </row>
    <row r="174" spans="1:27" ht="14.25">
      <c r="A174" s="617">
        <f t="shared" si="101"/>
        <v>0</v>
      </c>
      <c r="B174" s="593">
        <f>IF($N174&gt;0,"12",0)</f>
        <v>0</v>
      </c>
      <c r="C174" s="589">
        <f t="shared" si="85"/>
        <v>0</v>
      </c>
      <c r="D174" s="589">
        <f t="shared" si="86"/>
        <v>0</v>
      </c>
      <c r="E174" s="589">
        <f t="shared" si="87"/>
        <v>0</v>
      </c>
      <c r="F174" s="589">
        <f t="shared" si="88"/>
        <v>0</v>
      </c>
      <c r="G174" s="589">
        <f t="shared" si="89"/>
        <v>0</v>
      </c>
      <c r="H174" s="589">
        <f t="shared" si="90"/>
        <v>0</v>
      </c>
      <c r="I174" s="589">
        <f t="shared" si="91"/>
        <v>0</v>
      </c>
      <c r="J174" s="589">
        <f t="shared" si="92"/>
        <v>0</v>
      </c>
      <c r="K174" s="589">
        <f t="shared" si="93"/>
        <v>0</v>
      </c>
      <c r="L174" s="592">
        <f>IF($N174&gt;0,VLOOKUP($A174&amp;$B174,'12.GPS좌표값'!$E$5:$G$94,2,0),0)</f>
        <v>0</v>
      </c>
      <c r="M174" s="592">
        <f>IF($N174&gt;0,VLOOKUP($A174&amp;$B174,'12.GPS좌표값'!$E$5:$G$94,3,0),0)</f>
        <v>0</v>
      </c>
      <c r="N174" s="612"/>
      <c r="O174" s="612"/>
      <c r="P174" s="589">
        <f t="shared" ref="P174:S174" si="111">IF($N174&gt;0,P173,0)</f>
        <v>0</v>
      </c>
      <c r="Q174" s="589">
        <f t="shared" si="111"/>
        <v>0</v>
      </c>
      <c r="R174" s="589">
        <f t="shared" si="111"/>
        <v>0</v>
      </c>
      <c r="S174" s="589">
        <f t="shared" si="111"/>
        <v>0</v>
      </c>
      <c r="T174" s="591"/>
      <c r="U174" s="577" t="s">
        <v>538</v>
      </c>
    </row>
    <row r="175" spans="1:27" ht="14.25">
      <c r="A175" s="617">
        <f t="shared" si="101"/>
        <v>0</v>
      </c>
      <c r="B175" s="593">
        <f>IF($N175&gt;0,"13",0)</f>
        <v>0</v>
      </c>
      <c r="C175" s="589">
        <f t="shared" si="85"/>
        <v>0</v>
      </c>
      <c r="D175" s="589">
        <f t="shared" si="86"/>
        <v>0</v>
      </c>
      <c r="E175" s="589">
        <f t="shared" si="87"/>
        <v>0</v>
      </c>
      <c r="F175" s="589">
        <f t="shared" si="88"/>
        <v>0</v>
      </c>
      <c r="G175" s="589">
        <f t="shared" si="89"/>
        <v>0</v>
      </c>
      <c r="H175" s="589">
        <f t="shared" si="90"/>
        <v>0</v>
      </c>
      <c r="I175" s="589">
        <f t="shared" si="91"/>
        <v>0</v>
      </c>
      <c r="J175" s="589">
        <f t="shared" si="92"/>
        <v>0</v>
      </c>
      <c r="K175" s="589">
        <f t="shared" si="93"/>
        <v>0</v>
      </c>
      <c r="L175" s="592">
        <f>IF($N175&gt;0,VLOOKUP($A175&amp;$B175,'12.GPS좌표값'!$E$5:$G$94,2,0),0)</f>
        <v>0</v>
      </c>
      <c r="M175" s="592">
        <f>IF($N175&gt;0,VLOOKUP($A175&amp;$B175,'12.GPS좌표값'!$E$5:$G$94,3,0),0)</f>
        <v>0</v>
      </c>
      <c r="N175" s="612"/>
      <c r="O175" s="612"/>
      <c r="P175" s="589">
        <f t="shared" ref="P175:S175" si="112">IF($N175&gt;0,P174,0)</f>
        <v>0</v>
      </c>
      <c r="Q175" s="589">
        <f t="shared" si="112"/>
        <v>0</v>
      </c>
      <c r="R175" s="589">
        <f t="shared" si="112"/>
        <v>0</v>
      </c>
      <c r="S175" s="589">
        <f t="shared" si="112"/>
        <v>0</v>
      </c>
      <c r="T175" s="591"/>
      <c r="U175" s="577" t="s">
        <v>521</v>
      </c>
    </row>
    <row r="176" spans="1:27" ht="14.25">
      <c r="A176" s="617">
        <f t="shared" si="101"/>
        <v>0</v>
      </c>
      <c r="B176" s="593">
        <f>IF($N176&gt;0,"14",0)</f>
        <v>0</v>
      </c>
      <c r="C176" s="589">
        <f t="shared" si="85"/>
        <v>0</v>
      </c>
      <c r="D176" s="589">
        <f t="shared" si="86"/>
        <v>0</v>
      </c>
      <c r="E176" s="589">
        <f t="shared" si="87"/>
        <v>0</v>
      </c>
      <c r="F176" s="589">
        <f t="shared" si="88"/>
        <v>0</v>
      </c>
      <c r="G176" s="589">
        <f t="shared" si="89"/>
        <v>0</v>
      </c>
      <c r="H176" s="589">
        <f t="shared" si="90"/>
        <v>0</v>
      </c>
      <c r="I176" s="589">
        <f t="shared" si="91"/>
        <v>0</v>
      </c>
      <c r="J176" s="589">
        <f t="shared" si="92"/>
        <v>0</v>
      </c>
      <c r="K176" s="589">
        <f t="shared" si="93"/>
        <v>0</v>
      </c>
      <c r="L176" s="592">
        <f>IF($N176&gt;0,VLOOKUP($A176&amp;$B176,'12.GPS좌표값'!$E$5:$G$94,2,0),0)</f>
        <v>0</v>
      </c>
      <c r="M176" s="592">
        <f>IF($N176&gt;0,VLOOKUP($A176&amp;$B176,'12.GPS좌표값'!$E$5:$G$94,3,0),0)</f>
        <v>0</v>
      </c>
      <c r="N176" s="612"/>
      <c r="O176" s="612"/>
      <c r="P176" s="589">
        <f t="shared" ref="P176:S176" si="113">IF($N176&gt;0,P175,0)</f>
        <v>0</v>
      </c>
      <c r="Q176" s="589">
        <f t="shared" si="113"/>
        <v>0</v>
      </c>
      <c r="R176" s="589">
        <f t="shared" si="113"/>
        <v>0</v>
      </c>
      <c r="S176" s="589">
        <f t="shared" si="113"/>
        <v>0</v>
      </c>
      <c r="T176" s="591"/>
      <c r="U176" s="577" t="s">
        <v>531</v>
      </c>
    </row>
    <row r="177" spans="1:27" ht="14.25">
      <c r="A177" s="617">
        <f t="shared" si="101"/>
        <v>0</v>
      </c>
      <c r="B177" s="593">
        <f>IF($N177&gt;0,"15",0)</f>
        <v>0</v>
      </c>
      <c r="C177" s="589">
        <f t="shared" si="85"/>
        <v>0</v>
      </c>
      <c r="D177" s="589">
        <f t="shared" si="86"/>
        <v>0</v>
      </c>
      <c r="E177" s="589">
        <f t="shared" si="87"/>
        <v>0</v>
      </c>
      <c r="F177" s="589">
        <f t="shared" si="88"/>
        <v>0</v>
      </c>
      <c r="G177" s="589">
        <f t="shared" si="89"/>
        <v>0</v>
      </c>
      <c r="H177" s="589">
        <f t="shared" si="90"/>
        <v>0</v>
      </c>
      <c r="I177" s="589">
        <f t="shared" si="91"/>
        <v>0</v>
      </c>
      <c r="J177" s="589">
        <f t="shared" si="92"/>
        <v>0</v>
      </c>
      <c r="K177" s="589">
        <f t="shared" si="93"/>
        <v>0</v>
      </c>
      <c r="L177" s="592">
        <f>IF($N177&gt;0,VLOOKUP($A177&amp;$B177,'12.GPS좌표값'!$E$5:$G$94,2,0),0)</f>
        <v>0</v>
      </c>
      <c r="M177" s="592">
        <f>IF($N177&gt;0,VLOOKUP($A177&amp;$B177,'12.GPS좌표값'!$E$5:$G$94,3,0),0)</f>
        <v>0</v>
      </c>
      <c r="N177" s="612"/>
      <c r="O177" s="612"/>
      <c r="P177" s="589">
        <f t="shared" ref="P177:S177" si="114">IF($N177&gt;0,P176,0)</f>
        <v>0</v>
      </c>
      <c r="Q177" s="589">
        <f t="shared" si="114"/>
        <v>0</v>
      </c>
      <c r="R177" s="589">
        <f t="shared" si="114"/>
        <v>0</v>
      </c>
      <c r="S177" s="589">
        <f t="shared" si="114"/>
        <v>0</v>
      </c>
      <c r="T177" s="591"/>
      <c r="U177" s="577" t="s">
        <v>528</v>
      </c>
    </row>
    <row r="178" spans="1:27" ht="14.25">
      <c r="A178" s="617">
        <f t="shared" si="101"/>
        <v>0</v>
      </c>
      <c r="B178" s="593">
        <f>IF($N178&gt;0,"16",0)</f>
        <v>0</v>
      </c>
      <c r="C178" s="589">
        <f t="shared" si="85"/>
        <v>0</v>
      </c>
      <c r="D178" s="589">
        <f t="shared" si="86"/>
        <v>0</v>
      </c>
      <c r="E178" s="589">
        <f t="shared" si="87"/>
        <v>0</v>
      </c>
      <c r="F178" s="589">
        <f t="shared" si="88"/>
        <v>0</v>
      </c>
      <c r="G178" s="589">
        <f t="shared" si="89"/>
        <v>0</v>
      </c>
      <c r="H178" s="589">
        <f t="shared" si="90"/>
        <v>0</v>
      </c>
      <c r="I178" s="589">
        <f t="shared" si="91"/>
        <v>0</v>
      </c>
      <c r="J178" s="589">
        <f t="shared" si="92"/>
        <v>0</v>
      </c>
      <c r="K178" s="589">
        <f t="shared" si="93"/>
        <v>0</v>
      </c>
      <c r="L178" s="592">
        <f>IF($N178&gt;0,VLOOKUP($A178&amp;$B178,'12.GPS좌표값'!$E$5:$G$94,2,0),0)</f>
        <v>0</v>
      </c>
      <c r="M178" s="592">
        <f>IF($N178&gt;0,VLOOKUP($A178&amp;$B178,'12.GPS좌표값'!$E$5:$G$94,3,0),0)</f>
        <v>0</v>
      </c>
      <c r="N178" s="612"/>
      <c r="O178" s="612"/>
      <c r="P178" s="589">
        <f t="shared" ref="P178:S178" si="115">IF($N178&gt;0,P177,0)</f>
        <v>0</v>
      </c>
      <c r="Q178" s="589">
        <f t="shared" si="115"/>
        <v>0</v>
      </c>
      <c r="R178" s="589">
        <f t="shared" si="115"/>
        <v>0</v>
      </c>
      <c r="S178" s="589">
        <f t="shared" si="115"/>
        <v>0</v>
      </c>
      <c r="T178" s="591"/>
      <c r="U178" s="577" t="s">
        <v>526</v>
      </c>
    </row>
    <row r="179" spans="1:27" ht="14.25">
      <c r="A179" s="617">
        <f t="shared" si="101"/>
        <v>0</v>
      </c>
      <c r="B179" s="593">
        <f>IF($N179&gt;0,"17",0)</f>
        <v>0</v>
      </c>
      <c r="C179" s="589">
        <f t="shared" si="85"/>
        <v>0</v>
      </c>
      <c r="D179" s="589">
        <f t="shared" si="86"/>
        <v>0</v>
      </c>
      <c r="E179" s="589">
        <f t="shared" si="87"/>
        <v>0</v>
      </c>
      <c r="F179" s="589">
        <f t="shared" si="88"/>
        <v>0</v>
      </c>
      <c r="G179" s="589">
        <f t="shared" si="89"/>
        <v>0</v>
      </c>
      <c r="H179" s="589">
        <f t="shared" si="90"/>
        <v>0</v>
      </c>
      <c r="I179" s="589">
        <f t="shared" si="91"/>
        <v>0</v>
      </c>
      <c r="J179" s="589">
        <f t="shared" si="92"/>
        <v>0</v>
      </c>
      <c r="K179" s="589">
        <f t="shared" si="93"/>
        <v>0</v>
      </c>
      <c r="L179" s="592">
        <f>IF($N179&gt;0,VLOOKUP($A179&amp;$B179,'12.GPS좌표값'!$E$5:$G$94,2,0),0)</f>
        <v>0</v>
      </c>
      <c r="M179" s="592">
        <f>IF($N179&gt;0,VLOOKUP($A179&amp;$B179,'12.GPS좌표값'!$E$5:$G$94,3,0),0)</f>
        <v>0</v>
      </c>
      <c r="N179" s="612"/>
      <c r="O179" s="612"/>
      <c r="P179" s="589">
        <f t="shared" ref="P179:S179" si="116">IF($N179&gt;0,P178,0)</f>
        <v>0</v>
      </c>
      <c r="Q179" s="589">
        <f t="shared" si="116"/>
        <v>0</v>
      </c>
      <c r="R179" s="589">
        <f t="shared" si="116"/>
        <v>0</v>
      </c>
      <c r="S179" s="589">
        <f t="shared" si="116"/>
        <v>0</v>
      </c>
      <c r="T179" s="591"/>
    </row>
    <row r="180" spans="1:27" ht="14.25">
      <c r="A180" s="617">
        <f t="shared" si="101"/>
        <v>0</v>
      </c>
      <c r="B180" s="593">
        <f>IF($N180&gt;0,"18",0)</f>
        <v>0</v>
      </c>
      <c r="C180" s="589">
        <f t="shared" si="85"/>
        <v>0</v>
      </c>
      <c r="D180" s="589">
        <f t="shared" si="86"/>
        <v>0</v>
      </c>
      <c r="E180" s="589">
        <f t="shared" si="87"/>
        <v>0</v>
      </c>
      <c r="F180" s="589">
        <f t="shared" si="88"/>
        <v>0</v>
      </c>
      <c r="G180" s="589">
        <f t="shared" si="89"/>
        <v>0</v>
      </c>
      <c r="H180" s="589">
        <f t="shared" si="90"/>
        <v>0</v>
      </c>
      <c r="I180" s="589">
        <f t="shared" si="91"/>
        <v>0</v>
      </c>
      <c r="J180" s="589">
        <f t="shared" si="92"/>
        <v>0</v>
      </c>
      <c r="K180" s="589">
        <f t="shared" si="93"/>
        <v>0</v>
      </c>
      <c r="L180" s="592">
        <f>IF($N180&gt;0,VLOOKUP($A180&amp;$B180,'12.GPS좌표값'!$E$5:$G$94,2,0),0)</f>
        <v>0</v>
      </c>
      <c r="M180" s="592">
        <f>IF($N180&gt;0,VLOOKUP($A180&amp;$B180,'12.GPS좌표값'!$E$5:$G$94,3,0),0)</f>
        <v>0</v>
      </c>
      <c r="N180" s="612"/>
      <c r="O180" s="612"/>
      <c r="P180" s="589">
        <f t="shared" ref="P180:S180" si="117">IF($N180&gt;0,P179,0)</f>
        <v>0</v>
      </c>
      <c r="Q180" s="589">
        <f t="shared" si="117"/>
        <v>0</v>
      </c>
      <c r="R180" s="589">
        <f t="shared" si="117"/>
        <v>0</v>
      </c>
      <c r="S180" s="589">
        <f t="shared" si="117"/>
        <v>0</v>
      </c>
      <c r="T180" s="591"/>
    </row>
    <row r="181" spans="1:27" ht="14.25">
      <c r="A181" s="617">
        <f t="shared" si="101"/>
        <v>0</v>
      </c>
      <c r="B181" s="593">
        <f>IF($N181&gt;0,"19",0)</f>
        <v>0</v>
      </c>
      <c r="C181" s="589">
        <f t="shared" si="85"/>
        <v>0</v>
      </c>
      <c r="D181" s="589">
        <f t="shared" si="86"/>
        <v>0</v>
      </c>
      <c r="E181" s="589">
        <f t="shared" si="87"/>
        <v>0</v>
      </c>
      <c r="F181" s="589">
        <f t="shared" si="88"/>
        <v>0</v>
      </c>
      <c r="G181" s="589">
        <f t="shared" si="89"/>
        <v>0</v>
      </c>
      <c r="H181" s="589">
        <f t="shared" si="90"/>
        <v>0</v>
      </c>
      <c r="I181" s="589">
        <f t="shared" si="91"/>
        <v>0</v>
      </c>
      <c r="J181" s="589">
        <f t="shared" si="92"/>
        <v>0</v>
      </c>
      <c r="K181" s="589">
        <f t="shared" si="93"/>
        <v>0</v>
      </c>
      <c r="L181" s="592">
        <f>IF($N181&gt;0,VLOOKUP($A181&amp;$B181,'12.GPS좌표값'!$E$5:$G$94,2,0),0)</f>
        <v>0</v>
      </c>
      <c r="M181" s="592">
        <f>IF($N181&gt;0,VLOOKUP($A181&amp;$B181,'12.GPS좌표값'!$E$5:$G$94,3,0),0)</f>
        <v>0</v>
      </c>
      <c r="N181" s="612"/>
      <c r="O181" s="612"/>
      <c r="P181" s="589">
        <f t="shared" ref="P181:S181" si="118">IF($N181&gt;0,P180,0)</f>
        <v>0</v>
      </c>
      <c r="Q181" s="589">
        <f t="shared" si="118"/>
        <v>0</v>
      </c>
      <c r="R181" s="589">
        <f t="shared" si="118"/>
        <v>0</v>
      </c>
      <c r="S181" s="589">
        <f t="shared" si="118"/>
        <v>0</v>
      </c>
      <c r="T181" s="591"/>
    </row>
    <row r="182" spans="1:27" ht="14.25">
      <c r="A182" s="617">
        <f t="shared" si="101"/>
        <v>0</v>
      </c>
      <c r="B182" s="593">
        <f>IF($N182&gt;0,"20",0)</f>
        <v>0</v>
      </c>
      <c r="C182" s="589">
        <f t="shared" si="85"/>
        <v>0</v>
      </c>
      <c r="D182" s="589">
        <f t="shared" si="86"/>
        <v>0</v>
      </c>
      <c r="E182" s="589">
        <f t="shared" si="87"/>
        <v>0</v>
      </c>
      <c r="F182" s="589">
        <f t="shared" si="88"/>
        <v>0</v>
      </c>
      <c r="G182" s="589">
        <f t="shared" si="89"/>
        <v>0</v>
      </c>
      <c r="H182" s="589">
        <f t="shared" si="90"/>
        <v>0</v>
      </c>
      <c r="I182" s="589">
        <f t="shared" si="91"/>
        <v>0</v>
      </c>
      <c r="J182" s="589">
        <f t="shared" si="92"/>
        <v>0</v>
      </c>
      <c r="K182" s="589">
        <f t="shared" si="93"/>
        <v>0</v>
      </c>
      <c r="L182" s="592">
        <f>IF($N182&gt;0,VLOOKUP($A182&amp;$B182,'12.GPS좌표값'!$E$5:$G$94,2,0),0)</f>
        <v>0</v>
      </c>
      <c r="M182" s="592">
        <f>IF($N182&gt;0,VLOOKUP($A182&amp;$B182,'12.GPS좌표값'!$E$5:$G$94,3,0),0)</f>
        <v>0</v>
      </c>
      <c r="N182" s="612"/>
      <c r="O182" s="612"/>
      <c r="P182" s="589">
        <f t="shared" ref="P182:S182" si="119">IF($N182&gt;0,P181,0)</f>
        <v>0</v>
      </c>
      <c r="Q182" s="589">
        <f t="shared" si="119"/>
        <v>0</v>
      </c>
      <c r="R182" s="589">
        <f t="shared" si="119"/>
        <v>0</v>
      </c>
      <c r="S182" s="589">
        <f t="shared" si="119"/>
        <v>0</v>
      </c>
      <c r="T182" s="591"/>
    </row>
    <row r="183" spans="1:27" ht="14.25">
      <c r="A183" s="621" t="s">
        <v>618</v>
      </c>
      <c r="B183" s="590">
        <v>1</v>
      </c>
      <c r="C183" s="589">
        <f>VLOOKUP(A183,'5-1.소반별'!$Q$1:$U$11,2,0)</f>
        <v>0</v>
      </c>
      <c r="D183" s="615">
        <v>2026</v>
      </c>
      <c r="E183" s="615" t="s">
        <v>1107</v>
      </c>
      <c r="F183" s="589">
        <v>0.02</v>
      </c>
      <c r="G183" s="591" t="s">
        <v>211</v>
      </c>
      <c r="H183" s="589">
        <f>VLOOKUP($A183,'5-1.소반별'!$Q$1:$U$11,5,0)</f>
        <v>0</v>
      </c>
      <c r="I183" s="591">
        <f>VLOOKUP($A183,'5-1.소반별'!$Q$1:$X$11,8,0)</f>
        <v>0</v>
      </c>
      <c r="J183" s="591">
        <f>VLOOKUP($A183,'5-1.소반별'!$Q$1:$X$11,6,0)</f>
        <v>0</v>
      </c>
      <c r="K183" s="614"/>
      <c r="L183" s="592" t="e">
        <f>VLOOKUP($A183&amp;$B183,'12.GPS좌표값'!$E$5:$G$94,2,0)</f>
        <v>#N/A</v>
      </c>
      <c r="M183" s="592" t="e">
        <f>VLOOKUP($A183&amp;$B183,'12.GPS좌표값'!$E$5:$G$94,3,0)</f>
        <v>#N/A</v>
      </c>
      <c r="N183" s="612"/>
      <c r="O183" s="612"/>
      <c r="P183" s="683" t="s">
        <v>580</v>
      </c>
      <c r="Q183" s="683" t="s">
        <v>610</v>
      </c>
      <c r="R183" s="683" t="s">
        <v>579</v>
      </c>
      <c r="S183" s="684" t="s">
        <v>1091</v>
      </c>
      <c r="T183" s="685">
        <f>VLOOKUP($A183,'5-1.소반별'!$Q$1:$X$11,7,0)</f>
        <v>0</v>
      </c>
      <c r="U183" s="577" t="s">
        <v>548</v>
      </c>
      <c r="AA183">
        <f>T183/50</f>
        <v>0</v>
      </c>
    </row>
    <row r="184" spans="1:27" ht="14.25">
      <c r="A184" s="617">
        <f t="shared" ref="A184:A202" si="120">IF($N184&gt;0,"1-0-10-0",0)</f>
        <v>0</v>
      </c>
      <c r="B184" s="593">
        <f>IF($N184&gt;0,"2",0)</f>
        <v>0</v>
      </c>
      <c r="C184" s="589">
        <f t="shared" si="85"/>
        <v>0</v>
      </c>
      <c r="D184" s="589">
        <f t="shared" si="86"/>
        <v>0</v>
      </c>
      <c r="E184" s="589">
        <f t="shared" si="87"/>
        <v>0</v>
      </c>
      <c r="F184" s="589">
        <f t="shared" si="88"/>
        <v>0</v>
      </c>
      <c r="G184" s="589">
        <f t="shared" si="89"/>
        <v>0</v>
      </c>
      <c r="H184" s="589">
        <f t="shared" si="90"/>
        <v>0</v>
      </c>
      <c r="I184" s="589">
        <f t="shared" si="91"/>
        <v>0</v>
      </c>
      <c r="J184" s="589">
        <f t="shared" si="92"/>
        <v>0</v>
      </c>
      <c r="K184" s="589">
        <f t="shared" si="93"/>
        <v>0</v>
      </c>
      <c r="L184" s="592">
        <f>IF($N184&gt;0,VLOOKUP($A184&amp;$B184,'12.GPS좌표값'!$E$5:$G$94,2,0),0)</f>
        <v>0</v>
      </c>
      <c r="M184" s="592">
        <f>IF($N184&gt;0,VLOOKUP($A184&amp;$B184,'12.GPS좌표값'!$E$5:$G$94,3,0),0)</f>
        <v>0</v>
      </c>
      <c r="N184" s="612"/>
      <c r="O184" s="612"/>
      <c r="P184" s="589">
        <f>IF($N184&gt;0,P183,0)</f>
        <v>0</v>
      </c>
      <c r="Q184" s="589">
        <f>IF($N184&gt;0,Q183,0)</f>
        <v>0</v>
      </c>
      <c r="R184" s="589">
        <f>IF($N184&gt;0,R183,0)</f>
        <v>0</v>
      </c>
      <c r="S184" s="589">
        <f>IF($N184&gt;0,S183,0)</f>
        <v>0</v>
      </c>
      <c r="T184" s="593"/>
      <c r="U184" s="577" t="s">
        <v>524</v>
      </c>
    </row>
    <row r="185" spans="1:27" ht="14.25">
      <c r="A185" s="617">
        <f t="shared" si="120"/>
        <v>0</v>
      </c>
      <c r="B185" s="593">
        <f>IF($N185&gt;0,"3",0)</f>
        <v>0</v>
      </c>
      <c r="C185" s="589">
        <f t="shared" si="85"/>
        <v>0</v>
      </c>
      <c r="D185" s="589">
        <f t="shared" si="86"/>
        <v>0</v>
      </c>
      <c r="E185" s="589">
        <f t="shared" si="87"/>
        <v>0</v>
      </c>
      <c r="F185" s="589">
        <f t="shared" si="88"/>
        <v>0</v>
      </c>
      <c r="G185" s="589">
        <f t="shared" si="89"/>
        <v>0</v>
      </c>
      <c r="H185" s="589">
        <f t="shared" si="90"/>
        <v>0</v>
      </c>
      <c r="I185" s="589">
        <f t="shared" si="91"/>
        <v>0</v>
      </c>
      <c r="J185" s="589">
        <f t="shared" si="92"/>
        <v>0</v>
      </c>
      <c r="K185" s="589">
        <f t="shared" si="93"/>
        <v>0</v>
      </c>
      <c r="L185" s="592">
        <f>IF($N185&gt;0,VLOOKUP($A185&amp;$B185,'12.GPS좌표값'!$E$5:$G$94,2,0),0)</f>
        <v>0</v>
      </c>
      <c r="M185" s="592">
        <f>IF($N185&gt;0,VLOOKUP($A185&amp;$B185,'12.GPS좌표값'!$E$5:$G$94,3,0),0)</f>
        <v>0</v>
      </c>
      <c r="N185" s="612"/>
      <c r="O185" s="612"/>
      <c r="P185" s="589">
        <f t="shared" ref="P185:S185" si="121">IF($N185&gt;0,P184,0)</f>
        <v>0</v>
      </c>
      <c r="Q185" s="589">
        <f t="shared" si="121"/>
        <v>0</v>
      </c>
      <c r="R185" s="589">
        <f t="shared" si="121"/>
        <v>0</v>
      </c>
      <c r="S185" s="589">
        <f t="shared" si="121"/>
        <v>0</v>
      </c>
      <c r="T185" s="591"/>
      <c r="U185" s="577" t="s">
        <v>538</v>
      </c>
    </row>
    <row r="186" spans="1:27" ht="14.25">
      <c r="A186" s="617">
        <f t="shared" si="120"/>
        <v>0</v>
      </c>
      <c r="B186" s="593">
        <f>IF($N186&gt;0,"4",0)</f>
        <v>0</v>
      </c>
      <c r="C186" s="589">
        <f t="shared" si="85"/>
        <v>0</v>
      </c>
      <c r="D186" s="589">
        <f t="shared" si="86"/>
        <v>0</v>
      </c>
      <c r="E186" s="589">
        <f t="shared" si="87"/>
        <v>0</v>
      </c>
      <c r="F186" s="589">
        <f t="shared" si="88"/>
        <v>0</v>
      </c>
      <c r="G186" s="589">
        <f t="shared" si="89"/>
        <v>0</v>
      </c>
      <c r="H186" s="589">
        <f t="shared" si="90"/>
        <v>0</v>
      </c>
      <c r="I186" s="589">
        <f t="shared" si="91"/>
        <v>0</v>
      </c>
      <c r="J186" s="589">
        <f t="shared" si="92"/>
        <v>0</v>
      </c>
      <c r="K186" s="589">
        <f t="shared" si="93"/>
        <v>0</v>
      </c>
      <c r="L186" s="592">
        <f>IF($N186&gt;0,VLOOKUP($A186&amp;$B186,'12.GPS좌표값'!$E$5:$G$94,2,0),0)</f>
        <v>0</v>
      </c>
      <c r="M186" s="592">
        <f>IF($N186&gt;0,VLOOKUP($A186&amp;$B186,'12.GPS좌표값'!$E$5:$G$94,3,0),0)</f>
        <v>0</v>
      </c>
      <c r="N186" s="612"/>
      <c r="O186" s="612"/>
      <c r="P186" s="589">
        <f t="shared" ref="P186:S186" si="122">IF($N186&gt;0,P185,0)</f>
        <v>0</v>
      </c>
      <c r="Q186" s="589">
        <f t="shared" si="122"/>
        <v>0</v>
      </c>
      <c r="R186" s="589">
        <f t="shared" si="122"/>
        <v>0</v>
      </c>
      <c r="S186" s="589">
        <f t="shared" si="122"/>
        <v>0</v>
      </c>
      <c r="T186" s="591"/>
      <c r="U186" s="577" t="s">
        <v>521</v>
      </c>
    </row>
    <row r="187" spans="1:27" ht="14.25">
      <c r="A187" s="617">
        <f t="shared" si="120"/>
        <v>0</v>
      </c>
      <c r="B187" s="593">
        <f>IF($N187&gt;0,"5",0)</f>
        <v>0</v>
      </c>
      <c r="C187" s="589">
        <f t="shared" si="85"/>
        <v>0</v>
      </c>
      <c r="D187" s="589">
        <f t="shared" si="86"/>
        <v>0</v>
      </c>
      <c r="E187" s="589">
        <f t="shared" si="87"/>
        <v>0</v>
      </c>
      <c r="F187" s="589">
        <f t="shared" si="88"/>
        <v>0</v>
      </c>
      <c r="G187" s="589">
        <f t="shared" si="89"/>
        <v>0</v>
      </c>
      <c r="H187" s="589">
        <f t="shared" si="90"/>
        <v>0</v>
      </c>
      <c r="I187" s="589">
        <f t="shared" si="91"/>
        <v>0</v>
      </c>
      <c r="J187" s="589">
        <f t="shared" si="92"/>
        <v>0</v>
      </c>
      <c r="K187" s="589">
        <f t="shared" si="93"/>
        <v>0</v>
      </c>
      <c r="L187" s="592">
        <f>IF($N187&gt;0,VLOOKUP($A187&amp;$B187,'12.GPS좌표값'!$E$5:$G$94,2,0),0)</f>
        <v>0</v>
      </c>
      <c r="M187" s="592">
        <f>IF($N187&gt;0,VLOOKUP($A187&amp;$B187,'12.GPS좌표값'!$E$5:$G$94,3,0),0)</f>
        <v>0</v>
      </c>
      <c r="N187" s="612"/>
      <c r="O187" s="612"/>
      <c r="P187" s="589">
        <f t="shared" ref="P187:S187" si="123">IF($N187&gt;0,P186,0)</f>
        <v>0</v>
      </c>
      <c r="Q187" s="589">
        <f t="shared" si="123"/>
        <v>0</v>
      </c>
      <c r="R187" s="589">
        <f t="shared" si="123"/>
        <v>0</v>
      </c>
      <c r="S187" s="589">
        <f t="shared" si="123"/>
        <v>0</v>
      </c>
      <c r="T187" s="591"/>
      <c r="U187" s="577" t="s">
        <v>520</v>
      </c>
    </row>
    <row r="188" spans="1:27" ht="14.25">
      <c r="A188" s="617">
        <f t="shared" si="120"/>
        <v>0</v>
      </c>
      <c r="B188" s="593">
        <f>IF($N188&gt;0,"6",0)</f>
        <v>0</v>
      </c>
      <c r="C188" s="589">
        <f t="shared" ref="C188:K202" si="124">IF($N188&gt;0,C187,0)</f>
        <v>0</v>
      </c>
      <c r="D188" s="589">
        <f t="shared" si="124"/>
        <v>0</v>
      </c>
      <c r="E188" s="589">
        <f t="shared" si="124"/>
        <v>0</v>
      </c>
      <c r="F188" s="589">
        <f t="shared" si="124"/>
        <v>0</v>
      </c>
      <c r="G188" s="589">
        <f t="shared" si="124"/>
        <v>0</v>
      </c>
      <c r="H188" s="589">
        <f t="shared" si="124"/>
        <v>0</v>
      </c>
      <c r="I188" s="589">
        <f t="shared" si="124"/>
        <v>0</v>
      </c>
      <c r="J188" s="589">
        <f t="shared" si="124"/>
        <v>0</v>
      </c>
      <c r="K188" s="589">
        <f t="shared" si="124"/>
        <v>0</v>
      </c>
      <c r="L188" s="592">
        <f>IF($N188&gt;0,VLOOKUP($A188&amp;$B188,'12.GPS좌표값'!$E$5:$G$94,2,0),0)</f>
        <v>0</v>
      </c>
      <c r="M188" s="592">
        <f>IF($N188&gt;0,VLOOKUP($A188&amp;$B188,'12.GPS좌표값'!$E$5:$G$94,3,0),0)</f>
        <v>0</v>
      </c>
      <c r="N188" s="612"/>
      <c r="O188" s="612"/>
      <c r="P188" s="589">
        <f t="shared" ref="P188:S188" si="125">IF($N188&gt;0,P187,0)</f>
        <v>0</v>
      </c>
      <c r="Q188" s="589">
        <f t="shared" si="125"/>
        <v>0</v>
      </c>
      <c r="R188" s="589">
        <f t="shared" si="125"/>
        <v>0</v>
      </c>
      <c r="S188" s="589">
        <f t="shared" si="125"/>
        <v>0</v>
      </c>
      <c r="T188" s="591"/>
      <c r="U188" s="577" t="s">
        <v>518</v>
      </c>
    </row>
    <row r="189" spans="1:27" ht="14.25">
      <c r="A189" s="617">
        <f t="shared" si="120"/>
        <v>0</v>
      </c>
      <c r="B189" s="593">
        <f>IF($N189&gt;0,"7",0)</f>
        <v>0</v>
      </c>
      <c r="C189" s="589">
        <f t="shared" si="124"/>
        <v>0</v>
      </c>
      <c r="D189" s="589">
        <f t="shared" si="124"/>
        <v>0</v>
      </c>
      <c r="E189" s="589">
        <f t="shared" si="124"/>
        <v>0</v>
      </c>
      <c r="F189" s="589">
        <f t="shared" si="124"/>
        <v>0</v>
      </c>
      <c r="G189" s="589">
        <f t="shared" si="124"/>
        <v>0</v>
      </c>
      <c r="H189" s="589">
        <f t="shared" si="124"/>
        <v>0</v>
      </c>
      <c r="I189" s="589">
        <f t="shared" si="124"/>
        <v>0</v>
      </c>
      <c r="J189" s="589">
        <f t="shared" si="124"/>
        <v>0</v>
      </c>
      <c r="K189" s="589">
        <f t="shared" si="124"/>
        <v>0</v>
      </c>
      <c r="L189" s="592">
        <f>IF($N189&gt;0,VLOOKUP($A189&amp;$B189,'12.GPS좌표값'!$E$5:$G$94,2,0),0)</f>
        <v>0</v>
      </c>
      <c r="M189" s="592">
        <f>IF($N189&gt;0,VLOOKUP($A189&amp;$B189,'12.GPS좌표값'!$E$5:$G$94,3,0),0)</f>
        <v>0</v>
      </c>
      <c r="N189" s="612"/>
      <c r="O189" s="612"/>
      <c r="P189" s="589">
        <f t="shared" ref="P189:S189" si="126">IF($N189&gt;0,P188,0)</f>
        <v>0</v>
      </c>
      <c r="Q189" s="589">
        <f t="shared" si="126"/>
        <v>0</v>
      </c>
      <c r="R189" s="589">
        <f t="shared" si="126"/>
        <v>0</v>
      </c>
      <c r="S189" s="589">
        <f t="shared" si="126"/>
        <v>0</v>
      </c>
      <c r="T189" s="591"/>
      <c r="U189" s="577" t="s">
        <v>516</v>
      </c>
    </row>
    <row r="190" spans="1:27" ht="14.25">
      <c r="A190" s="617">
        <f t="shared" si="120"/>
        <v>0</v>
      </c>
      <c r="B190" s="593">
        <f>IF($N190&gt;0,"8",0)</f>
        <v>0</v>
      </c>
      <c r="C190" s="589">
        <f t="shared" si="124"/>
        <v>0</v>
      </c>
      <c r="D190" s="589">
        <f t="shared" si="124"/>
        <v>0</v>
      </c>
      <c r="E190" s="589">
        <f t="shared" si="124"/>
        <v>0</v>
      </c>
      <c r="F190" s="589">
        <f t="shared" si="124"/>
        <v>0</v>
      </c>
      <c r="G190" s="589">
        <f t="shared" si="124"/>
        <v>0</v>
      </c>
      <c r="H190" s="589">
        <f t="shared" si="124"/>
        <v>0</v>
      </c>
      <c r="I190" s="589">
        <f t="shared" si="124"/>
        <v>0</v>
      </c>
      <c r="J190" s="589">
        <f t="shared" si="124"/>
        <v>0</v>
      </c>
      <c r="K190" s="589">
        <f t="shared" si="124"/>
        <v>0</v>
      </c>
      <c r="L190" s="592">
        <f>IF($N190&gt;0,VLOOKUP($A190&amp;$B190,'12.GPS좌표값'!$E$5:$G$94,2,0),0)</f>
        <v>0</v>
      </c>
      <c r="M190" s="592">
        <f>IF($N190&gt;0,VLOOKUP($A190&amp;$B190,'12.GPS좌표값'!$E$5:$G$94,3,0),0)</f>
        <v>0</v>
      </c>
      <c r="N190" s="612"/>
      <c r="O190" s="612"/>
      <c r="P190" s="589">
        <f t="shared" ref="P190:S190" si="127">IF($N190&gt;0,P189,0)</f>
        <v>0</v>
      </c>
      <c r="Q190" s="589">
        <f t="shared" si="127"/>
        <v>0</v>
      </c>
      <c r="R190" s="589">
        <f t="shared" si="127"/>
        <v>0</v>
      </c>
      <c r="S190" s="589">
        <f t="shared" si="127"/>
        <v>0</v>
      </c>
      <c r="T190" s="591"/>
      <c r="U190" s="577" t="s">
        <v>553</v>
      </c>
    </row>
    <row r="191" spans="1:27" ht="14.25">
      <c r="A191" s="617">
        <f t="shared" si="120"/>
        <v>0</v>
      </c>
      <c r="B191" s="593">
        <f>IF($N191&gt;0,"9",0)</f>
        <v>0</v>
      </c>
      <c r="C191" s="589">
        <f t="shared" si="124"/>
        <v>0</v>
      </c>
      <c r="D191" s="589">
        <f t="shared" si="124"/>
        <v>0</v>
      </c>
      <c r="E191" s="589">
        <f t="shared" si="124"/>
        <v>0</v>
      </c>
      <c r="F191" s="589">
        <f t="shared" si="124"/>
        <v>0</v>
      </c>
      <c r="G191" s="589">
        <f t="shared" si="124"/>
        <v>0</v>
      </c>
      <c r="H191" s="589">
        <f t="shared" si="124"/>
        <v>0</v>
      </c>
      <c r="I191" s="589">
        <f t="shared" si="124"/>
        <v>0</v>
      </c>
      <c r="J191" s="589">
        <f t="shared" si="124"/>
        <v>0</v>
      </c>
      <c r="K191" s="589">
        <f t="shared" si="124"/>
        <v>0</v>
      </c>
      <c r="L191" s="592">
        <f>IF($N191&gt;0,VLOOKUP($A191&amp;$B191,'12.GPS좌표값'!$E$5:$G$94,2,0),0)</f>
        <v>0</v>
      </c>
      <c r="M191" s="592">
        <f>IF($N191&gt;0,VLOOKUP($A191&amp;$B191,'12.GPS좌표값'!$E$5:$G$94,3,0),0)</f>
        <v>0</v>
      </c>
      <c r="N191" s="612"/>
      <c r="O191" s="612"/>
      <c r="P191" s="589">
        <f t="shared" ref="P191:S191" si="128">IF($N191&gt;0,P190,0)</f>
        <v>0</v>
      </c>
      <c r="Q191" s="589">
        <f t="shared" si="128"/>
        <v>0</v>
      </c>
      <c r="R191" s="589">
        <f t="shared" si="128"/>
        <v>0</v>
      </c>
      <c r="S191" s="589">
        <f t="shared" si="128"/>
        <v>0</v>
      </c>
      <c r="T191" s="591"/>
      <c r="U191" s="577" t="s">
        <v>552</v>
      </c>
    </row>
    <row r="192" spans="1:27" ht="14.25">
      <c r="A192" s="617">
        <f t="shared" si="120"/>
        <v>0</v>
      </c>
      <c r="B192" s="593">
        <f>IF($N192&gt;0,"10",0)</f>
        <v>0</v>
      </c>
      <c r="C192" s="589">
        <f t="shared" si="124"/>
        <v>0</v>
      </c>
      <c r="D192" s="589">
        <f t="shared" si="124"/>
        <v>0</v>
      </c>
      <c r="E192" s="589">
        <f t="shared" si="124"/>
        <v>0</v>
      </c>
      <c r="F192" s="589">
        <f t="shared" si="124"/>
        <v>0</v>
      </c>
      <c r="G192" s="589">
        <f t="shared" si="124"/>
        <v>0</v>
      </c>
      <c r="H192" s="589">
        <f t="shared" si="124"/>
        <v>0</v>
      </c>
      <c r="I192" s="589">
        <f t="shared" si="124"/>
        <v>0</v>
      </c>
      <c r="J192" s="589">
        <f t="shared" si="124"/>
        <v>0</v>
      </c>
      <c r="K192" s="589">
        <f t="shared" si="124"/>
        <v>0</v>
      </c>
      <c r="L192" s="592">
        <f>IF($N192&gt;0,VLOOKUP($A192&amp;$B192,'12.GPS좌표값'!$E$5:$G$94,2,0),0)</f>
        <v>0</v>
      </c>
      <c r="M192" s="592">
        <f>IF($N192&gt;0,VLOOKUP($A192&amp;$B192,'12.GPS좌표값'!$E$5:$G$94,3,0),0)</f>
        <v>0</v>
      </c>
      <c r="N192" s="612"/>
      <c r="O192" s="612"/>
      <c r="P192" s="589">
        <f t="shared" ref="P192:S192" si="129">IF($N192&gt;0,P191,0)</f>
        <v>0</v>
      </c>
      <c r="Q192" s="589">
        <f t="shared" si="129"/>
        <v>0</v>
      </c>
      <c r="R192" s="589">
        <f t="shared" si="129"/>
        <v>0</v>
      </c>
      <c r="S192" s="589">
        <f t="shared" si="129"/>
        <v>0</v>
      </c>
      <c r="T192" s="591"/>
      <c r="U192" s="577" t="s">
        <v>548</v>
      </c>
    </row>
    <row r="193" spans="1:27" ht="14.25">
      <c r="A193" s="617">
        <f t="shared" si="120"/>
        <v>0</v>
      </c>
      <c r="B193" s="593">
        <f>IF($N193&gt;0,"11",0)</f>
        <v>0</v>
      </c>
      <c r="C193" s="589">
        <f t="shared" si="124"/>
        <v>0</v>
      </c>
      <c r="D193" s="589">
        <f t="shared" si="124"/>
        <v>0</v>
      </c>
      <c r="E193" s="589">
        <f t="shared" si="124"/>
        <v>0</v>
      </c>
      <c r="F193" s="589">
        <f t="shared" si="124"/>
        <v>0</v>
      </c>
      <c r="G193" s="589">
        <f t="shared" si="124"/>
        <v>0</v>
      </c>
      <c r="H193" s="589">
        <f t="shared" si="124"/>
        <v>0</v>
      </c>
      <c r="I193" s="589">
        <f t="shared" si="124"/>
        <v>0</v>
      </c>
      <c r="J193" s="589">
        <f t="shared" si="124"/>
        <v>0</v>
      </c>
      <c r="K193" s="589">
        <f t="shared" si="124"/>
        <v>0</v>
      </c>
      <c r="L193" s="592">
        <f>IF($N193&gt;0,VLOOKUP($A193&amp;$B193,'12.GPS좌표값'!$E$5:$G$94,2,0),0)</f>
        <v>0</v>
      </c>
      <c r="M193" s="592">
        <f>IF($N193&gt;0,VLOOKUP($A193&amp;$B193,'12.GPS좌표값'!$E$5:$G$94,3,0),0)</f>
        <v>0</v>
      </c>
      <c r="N193" s="612"/>
      <c r="O193" s="612"/>
      <c r="P193" s="589">
        <f t="shared" ref="P193:S193" si="130">IF($N193&gt;0,P192,0)</f>
        <v>0</v>
      </c>
      <c r="Q193" s="589">
        <f t="shared" si="130"/>
        <v>0</v>
      </c>
      <c r="R193" s="589">
        <f t="shared" si="130"/>
        <v>0</v>
      </c>
      <c r="S193" s="589">
        <f t="shared" si="130"/>
        <v>0</v>
      </c>
      <c r="T193" s="591"/>
      <c r="U193" s="577" t="s">
        <v>524</v>
      </c>
    </row>
    <row r="194" spans="1:27" ht="14.25">
      <c r="A194" s="617">
        <f t="shared" si="120"/>
        <v>0</v>
      </c>
      <c r="B194" s="593">
        <f>IF($N194&gt;0,"12",0)</f>
        <v>0</v>
      </c>
      <c r="C194" s="589">
        <f t="shared" si="124"/>
        <v>0</v>
      </c>
      <c r="D194" s="589">
        <f t="shared" si="124"/>
        <v>0</v>
      </c>
      <c r="E194" s="589">
        <f t="shared" si="124"/>
        <v>0</v>
      </c>
      <c r="F194" s="589">
        <f t="shared" si="124"/>
        <v>0</v>
      </c>
      <c r="G194" s="589">
        <f t="shared" si="124"/>
        <v>0</v>
      </c>
      <c r="H194" s="589">
        <f t="shared" si="124"/>
        <v>0</v>
      </c>
      <c r="I194" s="589">
        <f t="shared" si="124"/>
        <v>0</v>
      </c>
      <c r="J194" s="589">
        <f t="shared" si="124"/>
        <v>0</v>
      </c>
      <c r="K194" s="589">
        <f t="shared" si="124"/>
        <v>0</v>
      </c>
      <c r="L194" s="592">
        <f>IF($N194&gt;0,VLOOKUP($A194&amp;$B194,'12.GPS좌표값'!$E$5:$G$94,2,0),0)</f>
        <v>0</v>
      </c>
      <c r="M194" s="592">
        <f>IF($N194&gt;0,VLOOKUP($A194&amp;$B194,'12.GPS좌표값'!$E$5:$G$94,3,0),0)</f>
        <v>0</v>
      </c>
      <c r="N194" s="612"/>
      <c r="O194" s="612"/>
      <c r="P194" s="589">
        <f t="shared" ref="P194:S194" si="131">IF($N194&gt;0,P193,0)</f>
        <v>0</v>
      </c>
      <c r="Q194" s="589">
        <f t="shared" si="131"/>
        <v>0</v>
      </c>
      <c r="R194" s="589">
        <f t="shared" si="131"/>
        <v>0</v>
      </c>
      <c r="S194" s="589">
        <f t="shared" si="131"/>
        <v>0</v>
      </c>
      <c r="T194" s="591"/>
      <c r="U194" s="577" t="s">
        <v>538</v>
      </c>
    </row>
    <row r="195" spans="1:27" ht="14.25">
      <c r="A195" s="617">
        <f t="shared" si="120"/>
        <v>0</v>
      </c>
      <c r="B195" s="593">
        <f>IF($N195&gt;0,"13",0)</f>
        <v>0</v>
      </c>
      <c r="C195" s="589">
        <f t="shared" si="124"/>
        <v>0</v>
      </c>
      <c r="D195" s="589">
        <f t="shared" si="124"/>
        <v>0</v>
      </c>
      <c r="E195" s="589">
        <f t="shared" si="124"/>
        <v>0</v>
      </c>
      <c r="F195" s="589">
        <f t="shared" si="124"/>
        <v>0</v>
      </c>
      <c r="G195" s="589">
        <f t="shared" si="124"/>
        <v>0</v>
      </c>
      <c r="H195" s="589">
        <f t="shared" si="124"/>
        <v>0</v>
      </c>
      <c r="I195" s="589">
        <f t="shared" si="124"/>
        <v>0</v>
      </c>
      <c r="J195" s="589">
        <f t="shared" si="124"/>
        <v>0</v>
      </c>
      <c r="K195" s="589">
        <f t="shared" si="124"/>
        <v>0</v>
      </c>
      <c r="L195" s="592">
        <f>IF($N195&gt;0,VLOOKUP($A195&amp;$B195,'12.GPS좌표값'!$E$5:$G$94,2,0),0)</f>
        <v>0</v>
      </c>
      <c r="M195" s="592">
        <f>IF($N195&gt;0,VLOOKUP($A195&amp;$B195,'12.GPS좌표값'!$E$5:$G$94,3,0),0)</f>
        <v>0</v>
      </c>
      <c r="N195" s="612"/>
      <c r="O195" s="612"/>
      <c r="P195" s="589">
        <f t="shared" ref="P195:S195" si="132">IF($N195&gt;0,P194,0)</f>
        <v>0</v>
      </c>
      <c r="Q195" s="589">
        <f t="shared" si="132"/>
        <v>0</v>
      </c>
      <c r="R195" s="589">
        <f t="shared" si="132"/>
        <v>0</v>
      </c>
      <c r="S195" s="589">
        <f t="shared" si="132"/>
        <v>0</v>
      </c>
      <c r="T195" s="591"/>
      <c r="U195" s="577" t="s">
        <v>521</v>
      </c>
    </row>
    <row r="196" spans="1:27" ht="14.25">
      <c r="A196" s="617">
        <f t="shared" si="120"/>
        <v>0</v>
      </c>
      <c r="B196" s="593">
        <f>IF($N196&gt;0,"14",0)</f>
        <v>0</v>
      </c>
      <c r="C196" s="589">
        <f t="shared" si="124"/>
        <v>0</v>
      </c>
      <c r="D196" s="589">
        <f t="shared" si="124"/>
        <v>0</v>
      </c>
      <c r="E196" s="589">
        <f t="shared" si="124"/>
        <v>0</v>
      </c>
      <c r="F196" s="589">
        <f t="shared" si="124"/>
        <v>0</v>
      </c>
      <c r="G196" s="589">
        <f t="shared" si="124"/>
        <v>0</v>
      </c>
      <c r="H196" s="589">
        <f t="shared" si="124"/>
        <v>0</v>
      </c>
      <c r="I196" s="589">
        <f t="shared" si="124"/>
        <v>0</v>
      </c>
      <c r="J196" s="589">
        <f t="shared" si="124"/>
        <v>0</v>
      </c>
      <c r="K196" s="589">
        <f t="shared" si="124"/>
        <v>0</v>
      </c>
      <c r="L196" s="592">
        <f>IF($N196&gt;0,VLOOKUP($A196&amp;$B196,'12.GPS좌표값'!$E$5:$G$94,2,0),0)</f>
        <v>0</v>
      </c>
      <c r="M196" s="592">
        <f>IF($N196&gt;0,VLOOKUP($A196&amp;$B196,'12.GPS좌표값'!$E$5:$G$94,3,0),0)</f>
        <v>0</v>
      </c>
      <c r="N196" s="612"/>
      <c r="O196" s="612"/>
      <c r="P196" s="589">
        <f t="shared" ref="P196:S196" si="133">IF($N196&gt;0,P195,0)</f>
        <v>0</v>
      </c>
      <c r="Q196" s="589">
        <f t="shared" si="133"/>
        <v>0</v>
      </c>
      <c r="R196" s="589">
        <f t="shared" si="133"/>
        <v>0</v>
      </c>
      <c r="S196" s="589">
        <f t="shared" si="133"/>
        <v>0</v>
      </c>
      <c r="T196" s="591"/>
      <c r="U196" s="577" t="s">
        <v>531</v>
      </c>
    </row>
    <row r="197" spans="1:27" ht="14.25">
      <c r="A197" s="617">
        <f t="shared" si="120"/>
        <v>0</v>
      </c>
      <c r="B197" s="593">
        <f>IF($N197&gt;0,"15",0)</f>
        <v>0</v>
      </c>
      <c r="C197" s="589">
        <f t="shared" si="124"/>
        <v>0</v>
      </c>
      <c r="D197" s="589">
        <f t="shared" si="124"/>
        <v>0</v>
      </c>
      <c r="E197" s="589">
        <f t="shared" si="124"/>
        <v>0</v>
      </c>
      <c r="F197" s="589">
        <f t="shared" si="124"/>
        <v>0</v>
      </c>
      <c r="G197" s="589">
        <f t="shared" si="124"/>
        <v>0</v>
      </c>
      <c r="H197" s="589">
        <f t="shared" si="124"/>
        <v>0</v>
      </c>
      <c r="I197" s="589">
        <f t="shared" si="124"/>
        <v>0</v>
      </c>
      <c r="J197" s="589">
        <f t="shared" si="124"/>
        <v>0</v>
      </c>
      <c r="K197" s="589">
        <f t="shared" si="124"/>
        <v>0</v>
      </c>
      <c r="L197" s="592">
        <f>IF($N197&gt;0,VLOOKUP($A197&amp;$B197,'12.GPS좌표값'!$E$5:$G$94,2,0),0)</f>
        <v>0</v>
      </c>
      <c r="M197" s="592">
        <f>IF($N197&gt;0,VLOOKUP($A197&amp;$B197,'12.GPS좌표값'!$E$5:$G$94,3,0),0)</f>
        <v>0</v>
      </c>
      <c r="N197" s="612"/>
      <c r="O197" s="612"/>
      <c r="P197" s="589">
        <f t="shared" ref="P197:S197" si="134">IF($N197&gt;0,P196,0)</f>
        <v>0</v>
      </c>
      <c r="Q197" s="589">
        <f t="shared" si="134"/>
        <v>0</v>
      </c>
      <c r="R197" s="589">
        <f t="shared" si="134"/>
        <v>0</v>
      </c>
      <c r="S197" s="589">
        <f t="shared" si="134"/>
        <v>0</v>
      </c>
      <c r="T197" s="591"/>
      <c r="U197" s="577" t="s">
        <v>528</v>
      </c>
    </row>
    <row r="198" spans="1:27" ht="14.25">
      <c r="A198" s="617">
        <f t="shared" si="120"/>
        <v>0</v>
      </c>
      <c r="B198" s="593">
        <f>IF($N198&gt;0,"16",0)</f>
        <v>0</v>
      </c>
      <c r="C198" s="589">
        <f t="shared" si="124"/>
        <v>0</v>
      </c>
      <c r="D198" s="589">
        <f t="shared" si="124"/>
        <v>0</v>
      </c>
      <c r="E198" s="589">
        <f t="shared" si="124"/>
        <v>0</v>
      </c>
      <c r="F198" s="589">
        <f t="shared" si="124"/>
        <v>0</v>
      </c>
      <c r="G198" s="589">
        <f t="shared" si="124"/>
        <v>0</v>
      </c>
      <c r="H198" s="589">
        <f t="shared" si="124"/>
        <v>0</v>
      </c>
      <c r="I198" s="589">
        <f t="shared" si="124"/>
        <v>0</v>
      </c>
      <c r="J198" s="589">
        <f t="shared" si="124"/>
        <v>0</v>
      </c>
      <c r="K198" s="589">
        <f t="shared" si="124"/>
        <v>0</v>
      </c>
      <c r="L198" s="592">
        <f>IF($N198&gt;0,VLOOKUP($A198&amp;$B198,'12.GPS좌표값'!$E$5:$G$94,2,0),0)</f>
        <v>0</v>
      </c>
      <c r="M198" s="592">
        <f>IF($N198&gt;0,VLOOKUP($A198&amp;$B198,'12.GPS좌표값'!$E$5:$G$94,3,0),0)</f>
        <v>0</v>
      </c>
      <c r="N198" s="612"/>
      <c r="O198" s="612"/>
      <c r="P198" s="589">
        <f t="shared" ref="P198:S198" si="135">IF($N198&gt;0,P197,0)</f>
        <v>0</v>
      </c>
      <c r="Q198" s="589">
        <f t="shared" si="135"/>
        <v>0</v>
      </c>
      <c r="R198" s="589">
        <f t="shared" si="135"/>
        <v>0</v>
      </c>
      <c r="S198" s="589">
        <f t="shared" si="135"/>
        <v>0</v>
      </c>
      <c r="T198" s="591"/>
      <c r="U198" s="577" t="s">
        <v>526</v>
      </c>
    </row>
    <row r="199" spans="1:27" ht="14.25">
      <c r="A199" s="617">
        <f t="shared" si="120"/>
        <v>0</v>
      </c>
      <c r="B199" s="593">
        <f>IF($N199&gt;0,"17",0)</f>
        <v>0</v>
      </c>
      <c r="C199" s="589">
        <f t="shared" si="124"/>
        <v>0</v>
      </c>
      <c r="D199" s="589">
        <f t="shared" si="124"/>
        <v>0</v>
      </c>
      <c r="E199" s="589">
        <f t="shared" si="124"/>
        <v>0</v>
      </c>
      <c r="F199" s="589">
        <f t="shared" si="124"/>
        <v>0</v>
      </c>
      <c r="G199" s="589">
        <f t="shared" si="124"/>
        <v>0</v>
      </c>
      <c r="H199" s="589">
        <f t="shared" si="124"/>
        <v>0</v>
      </c>
      <c r="I199" s="589">
        <f t="shared" si="124"/>
        <v>0</v>
      </c>
      <c r="J199" s="589">
        <f t="shared" si="124"/>
        <v>0</v>
      </c>
      <c r="K199" s="589">
        <f t="shared" si="124"/>
        <v>0</v>
      </c>
      <c r="L199" s="592">
        <f>IF($N199&gt;0,VLOOKUP($A199&amp;$B199,'12.GPS좌표값'!$E$5:$G$94,2,0),0)</f>
        <v>0</v>
      </c>
      <c r="M199" s="592">
        <f>IF($N199&gt;0,VLOOKUP($A199&amp;$B199,'12.GPS좌표값'!$E$5:$G$94,3,0),0)</f>
        <v>0</v>
      </c>
      <c r="N199" s="612"/>
      <c r="O199" s="612"/>
      <c r="P199" s="589">
        <f t="shared" ref="P199:S199" si="136">IF($N199&gt;0,P198,0)</f>
        <v>0</v>
      </c>
      <c r="Q199" s="589">
        <f t="shared" si="136"/>
        <v>0</v>
      </c>
      <c r="R199" s="589">
        <f t="shared" si="136"/>
        <v>0</v>
      </c>
      <c r="S199" s="589">
        <f t="shared" si="136"/>
        <v>0</v>
      </c>
      <c r="T199" s="591"/>
    </row>
    <row r="200" spans="1:27" ht="14.25">
      <c r="A200" s="617">
        <f t="shared" si="120"/>
        <v>0</v>
      </c>
      <c r="B200" s="593">
        <f>IF($N200&gt;0,"18",0)</f>
        <v>0</v>
      </c>
      <c r="C200" s="589">
        <f t="shared" si="124"/>
        <v>0</v>
      </c>
      <c r="D200" s="589">
        <f t="shared" si="124"/>
        <v>0</v>
      </c>
      <c r="E200" s="589">
        <f t="shared" si="124"/>
        <v>0</v>
      </c>
      <c r="F200" s="589">
        <f t="shared" si="124"/>
        <v>0</v>
      </c>
      <c r="G200" s="589">
        <f t="shared" si="124"/>
        <v>0</v>
      </c>
      <c r="H200" s="589">
        <f t="shared" si="124"/>
        <v>0</v>
      </c>
      <c r="I200" s="589">
        <f t="shared" si="124"/>
        <v>0</v>
      </c>
      <c r="J200" s="589">
        <f t="shared" si="124"/>
        <v>0</v>
      </c>
      <c r="K200" s="589">
        <f t="shared" si="124"/>
        <v>0</v>
      </c>
      <c r="L200" s="592">
        <f>IF($N200&gt;0,VLOOKUP($A200&amp;$B200,'12.GPS좌표값'!$E$5:$G$94,2,0),0)</f>
        <v>0</v>
      </c>
      <c r="M200" s="592">
        <f>IF($N200&gt;0,VLOOKUP($A200&amp;$B200,'12.GPS좌표값'!$E$5:$G$94,3,0),0)</f>
        <v>0</v>
      </c>
      <c r="N200" s="612"/>
      <c r="O200" s="612"/>
      <c r="P200" s="589">
        <f t="shared" ref="P200:S200" si="137">IF($N200&gt;0,P199,0)</f>
        <v>0</v>
      </c>
      <c r="Q200" s="589">
        <f t="shared" si="137"/>
        <v>0</v>
      </c>
      <c r="R200" s="589">
        <f t="shared" si="137"/>
        <v>0</v>
      </c>
      <c r="S200" s="589">
        <f t="shared" si="137"/>
        <v>0</v>
      </c>
      <c r="T200" s="591"/>
    </row>
    <row r="201" spans="1:27" ht="14.25">
      <c r="A201" s="617">
        <f t="shared" si="120"/>
        <v>0</v>
      </c>
      <c r="B201" s="593">
        <f>IF($N201&gt;0,"19",0)</f>
        <v>0</v>
      </c>
      <c r="C201" s="589">
        <f t="shared" si="124"/>
        <v>0</v>
      </c>
      <c r="D201" s="589">
        <f t="shared" si="124"/>
        <v>0</v>
      </c>
      <c r="E201" s="589">
        <f t="shared" si="124"/>
        <v>0</v>
      </c>
      <c r="F201" s="589">
        <f t="shared" si="124"/>
        <v>0</v>
      </c>
      <c r="G201" s="589">
        <f t="shared" si="124"/>
        <v>0</v>
      </c>
      <c r="H201" s="589">
        <f t="shared" si="124"/>
        <v>0</v>
      </c>
      <c r="I201" s="589">
        <f t="shared" si="124"/>
        <v>0</v>
      </c>
      <c r="J201" s="589">
        <f t="shared" si="124"/>
        <v>0</v>
      </c>
      <c r="K201" s="589">
        <f t="shared" si="124"/>
        <v>0</v>
      </c>
      <c r="L201" s="592">
        <f>IF($N201&gt;0,VLOOKUP($A201&amp;$B201,'12.GPS좌표값'!$E$5:$G$94,2,0),0)</f>
        <v>0</v>
      </c>
      <c r="M201" s="592">
        <f>IF($N201&gt;0,VLOOKUP($A201&amp;$B201,'12.GPS좌표값'!$E$5:$G$94,3,0),0)</f>
        <v>0</v>
      </c>
      <c r="N201" s="612"/>
      <c r="O201" s="612"/>
      <c r="P201" s="589">
        <f t="shared" ref="P201:S201" si="138">IF($N201&gt;0,P200,0)</f>
        <v>0</v>
      </c>
      <c r="Q201" s="589">
        <f t="shared" si="138"/>
        <v>0</v>
      </c>
      <c r="R201" s="589">
        <f t="shared" si="138"/>
        <v>0</v>
      </c>
      <c r="S201" s="589">
        <f t="shared" si="138"/>
        <v>0</v>
      </c>
      <c r="T201" s="591"/>
    </row>
    <row r="202" spans="1:27" ht="14.25">
      <c r="A202" s="617">
        <f t="shared" si="120"/>
        <v>0</v>
      </c>
      <c r="B202" s="593">
        <f>IF($N202&gt;0,"20",0)</f>
        <v>0</v>
      </c>
      <c r="C202" s="589">
        <f t="shared" si="124"/>
        <v>0</v>
      </c>
      <c r="D202" s="589">
        <f t="shared" si="124"/>
        <v>0</v>
      </c>
      <c r="E202" s="589">
        <f t="shared" si="124"/>
        <v>0</v>
      </c>
      <c r="F202" s="589">
        <f t="shared" si="124"/>
        <v>0</v>
      </c>
      <c r="G202" s="589">
        <f t="shared" si="124"/>
        <v>0</v>
      </c>
      <c r="H202" s="589">
        <f t="shared" si="124"/>
        <v>0</v>
      </c>
      <c r="I202" s="589">
        <f t="shared" si="124"/>
        <v>0</v>
      </c>
      <c r="J202" s="589">
        <f t="shared" si="124"/>
        <v>0</v>
      </c>
      <c r="K202" s="589">
        <f t="shared" si="124"/>
        <v>0</v>
      </c>
      <c r="L202" s="592">
        <f>IF($N202&gt;0,VLOOKUP($A202&amp;$B202,'12.GPS좌표값'!$E$5:$G$94,2,0),0)</f>
        <v>0</v>
      </c>
      <c r="M202" s="592">
        <f>IF($N202&gt;0,VLOOKUP($A202&amp;$B202,'12.GPS좌표값'!$E$5:$G$94,3,0),0)</f>
        <v>0</v>
      </c>
      <c r="N202" s="612"/>
      <c r="O202" s="612"/>
      <c r="P202" s="589">
        <f t="shared" ref="P202:S202" si="139">IF($N202&gt;0,P201,0)</f>
        <v>0</v>
      </c>
      <c r="Q202" s="589">
        <f t="shared" si="139"/>
        <v>0</v>
      </c>
      <c r="R202" s="589">
        <f t="shared" si="139"/>
        <v>0</v>
      </c>
      <c r="S202" s="589">
        <f t="shared" si="139"/>
        <v>0</v>
      </c>
      <c r="T202" s="591"/>
    </row>
    <row r="203" spans="1:27" ht="14.25">
      <c r="A203" s="621" t="s">
        <v>619</v>
      </c>
      <c r="B203" s="590">
        <v>1</v>
      </c>
      <c r="C203" s="589">
        <f>VLOOKUP(A203,'5-1.소반별'!$Q$1:$U$11,2,0)</f>
        <v>0</v>
      </c>
      <c r="D203" s="615">
        <v>2026</v>
      </c>
      <c r="E203" s="615" t="s">
        <v>1107</v>
      </c>
      <c r="F203" s="589">
        <v>0.02</v>
      </c>
      <c r="G203" s="591" t="s">
        <v>211</v>
      </c>
      <c r="H203" s="589">
        <f>VLOOKUP($A203,'5-1.소반별'!$Q$1:$U$11,5,0)</f>
        <v>0</v>
      </c>
      <c r="I203" s="591">
        <f>VLOOKUP($A203,'5-1.소반별'!$Q$1:$X$11,8,0)</f>
        <v>0</v>
      </c>
      <c r="J203" s="591">
        <f>VLOOKUP($A203,'5-1.소반별'!$Q$1:$X$11,6,0)</f>
        <v>0</v>
      </c>
      <c r="K203" s="614"/>
      <c r="L203" s="592" t="e">
        <f>VLOOKUP($A203&amp;$B203,'12.GPS좌표값'!$E$5:$G$94,2,0)</f>
        <v>#N/A</v>
      </c>
      <c r="M203" s="592" t="e">
        <f>VLOOKUP($A203&amp;$B203,'12.GPS좌표값'!$E$5:$G$94,3,0)</f>
        <v>#N/A</v>
      </c>
      <c r="N203" s="612"/>
      <c r="O203" s="612"/>
      <c r="P203" s="683" t="s">
        <v>611</v>
      </c>
      <c r="Q203" s="683" t="s">
        <v>605</v>
      </c>
      <c r="R203" s="683" t="s">
        <v>579</v>
      </c>
      <c r="S203" s="684" t="s">
        <v>1091</v>
      </c>
      <c r="T203" s="685">
        <f>VLOOKUP($A203,'5-1.소반별'!$Q$1:$X$11,7,0)</f>
        <v>0</v>
      </c>
      <c r="U203" s="577" t="s">
        <v>548</v>
      </c>
      <c r="AA203">
        <f>T203/50</f>
        <v>0</v>
      </c>
    </row>
    <row r="204" spans="1:27" ht="14.25">
      <c r="A204" s="617">
        <f t="shared" ref="A204:A222" si="140">IF($N204&gt;0,"1-0-11-0",0)</f>
        <v>0</v>
      </c>
      <c r="B204" s="593">
        <f>IF($N204&gt;0,"2",0)</f>
        <v>0</v>
      </c>
      <c r="C204" s="589">
        <f t="shared" ref="C204:K207" si="141">IF($N204&gt;0,C203,0)</f>
        <v>0</v>
      </c>
      <c r="D204" s="589">
        <f t="shared" si="141"/>
        <v>0</v>
      </c>
      <c r="E204" s="589">
        <f t="shared" si="141"/>
        <v>0</v>
      </c>
      <c r="F204" s="589">
        <f t="shared" si="141"/>
        <v>0</v>
      </c>
      <c r="G204" s="589">
        <f t="shared" si="141"/>
        <v>0</v>
      </c>
      <c r="H204" s="589">
        <f t="shared" si="141"/>
        <v>0</v>
      </c>
      <c r="I204" s="589">
        <f t="shared" si="141"/>
        <v>0</v>
      </c>
      <c r="J204" s="589">
        <f t="shared" si="141"/>
        <v>0</v>
      </c>
      <c r="K204" s="589">
        <f t="shared" si="141"/>
        <v>0</v>
      </c>
      <c r="L204" s="592">
        <f>IF($N204&gt;0,VLOOKUP($A204&amp;$B204,'12.GPS좌표값'!$E$5:$G$94,2,0),0)</f>
        <v>0</v>
      </c>
      <c r="M204" s="592">
        <f>IF($N204&gt;0,VLOOKUP($A204&amp;$B204,'12.GPS좌표값'!$E$5:$G$94,3,0),0)</f>
        <v>0</v>
      </c>
      <c r="N204" s="612"/>
      <c r="O204" s="612"/>
      <c r="P204" s="589">
        <f>IF($N204&gt;0,P203,0)</f>
        <v>0</v>
      </c>
      <c r="Q204" s="589">
        <f>IF($N204&gt;0,Q203,0)</f>
        <v>0</v>
      </c>
      <c r="R204" s="589">
        <f>IF($N204&gt;0,R203,0)</f>
        <v>0</v>
      </c>
      <c r="S204" s="589">
        <f>IF($N204&gt;0,S203,0)</f>
        <v>0</v>
      </c>
      <c r="T204" s="593"/>
      <c r="U204" s="577" t="s">
        <v>524</v>
      </c>
    </row>
    <row r="205" spans="1:27" ht="14.25">
      <c r="A205" s="617">
        <f t="shared" si="140"/>
        <v>0</v>
      </c>
      <c r="B205" s="593">
        <f>IF($N205&gt;0,"3",0)</f>
        <v>0</v>
      </c>
      <c r="C205" s="589">
        <f t="shared" si="141"/>
        <v>0</v>
      </c>
      <c r="D205" s="589">
        <f t="shared" si="141"/>
        <v>0</v>
      </c>
      <c r="E205" s="589">
        <f t="shared" si="141"/>
        <v>0</v>
      </c>
      <c r="F205" s="589">
        <f t="shared" si="141"/>
        <v>0</v>
      </c>
      <c r="G205" s="589">
        <f t="shared" si="141"/>
        <v>0</v>
      </c>
      <c r="H205" s="589">
        <f t="shared" si="141"/>
        <v>0</v>
      </c>
      <c r="I205" s="589">
        <f t="shared" si="141"/>
        <v>0</v>
      </c>
      <c r="J205" s="589">
        <f t="shared" si="141"/>
        <v>0</v>
      </c>
      <c r="K205" s="589">
        <f t="shared" si="141"/>
        <v>0</v>
      </c>
      <c r="L205" s="592">
        <f>IF($N205&gt;0,VLOOKUP($A205&amp;$B205,'12.GPS좌표값'!$E$5:$G$94,2,0),0)</f>
        <v>0</v>
      </c>
      <c r="M205" s="592">
        <f>IF($N205&gt;0,VLOOKUP($A205&amp;$B205,'12.GPS좌표값'!$E$5:$G$94,3,0),0)</f>
        <v>0</v>
      </c>
      <c r="N205" s="612"/>
      <c r="O205" s="612"/>
      <c r="P205" s="589">
        <f t="shared" ref="P205:S205" si="142">IF($N205&gt;0,P204,0)</f>
        <v>0</v>
      </c>
      <c r="Q205" s="589">
        <f t="shared" si="142"/>
        <v>0</v>
      </c>
      <c r="R205" s="589">
        <f t="shared" si="142"/>
        <v>0</v>
      </c>
      <c r="S205" s="589">
        <f t="shared" si="142"/>
        <v>0</v>
      </c>
      <c r="T205" s="591"/>
      <c r="U205" s="577" t="s">
        <v>538</v>
      </c>
    </row>
    <row r="206" spans="1:27" ht="14.25">
      <c r="A206" s="617">
        <f t="shared" si="140"/>
        <v>0</v>
      </c>
      <c r="B206" s="593">
        <f>IF($N206&gt;0,"4",0)</f>
        <v>0</v>
      </c>
      <c r="C206" s="589">
        <f t="shared" si="141"/>
        <v>0</v>
      </c>
      <c r="D206" s="589">
        <f t="shared" si="141"/>
        <v>0</v>
      </c>
      <c r="E206" s="589">
        <f t="shared" si="141"/>
        <v>0</v>
      </c>
      <c r="F206" s="589">
        <f t="shared" si="141"/>
        <v>0</v>
      </c>
      <c r="G206" s="589">
        <f t="shared" si="141"/>
        <v>0</v>
      </c>
      <c r="H206" s="589">
        <f t="shared" si="141"/>
        <v>0</v>
      </c>
      <c r="I206" s="589">
        <f t="shared" si="141"/>
        <v>0</v>
      </c>
      <c r="J206" s="589">
        <f t="shared" si="141"/>
        <v>0</v>
      </c>
      <c r="K206" s="589">
        <f t="shared" si="141"/>
        <v>0</v>
      </c>
      <c r="L206" s="592">
        <f>IF($N206&gt;0,VLOOKUP($A206&amp;$B206,'12.GPS좌표값'!$E$5:$G$94,2,0),0)</f>
        <v>0</v>
      </c>
      <c r="M206" s="592">
        <f>IF($N206&gt;0,VLOOKUP($A206&amp;$B206,'12.GPS좌표값'!$E$5:$G$94,3,0),0)</f>
        <v>0</v>
      </c>
      <c r="N206" s="612"/>
      <c r="O206" s="612"/>
      <c r="P206" s="589">
        <f t="shared" ref="P206:S206" si="143">IF($N206&gt;0,P205,0)</f>
        <v>0</v>
      </c>
      <c r="Q206" s="589">
        <f t="shared" si="143"/>
        <v>0</v>
      </c>
      <c r="R206" s="589">
        <f t="shared" si="143"/>
        <v>0</v>
      </c>
      <c r="S206" s="589">
        <f t="shared" si="143"/>
        <v>0</v>
      </c>
      <c r="T206" s="591"/>
      <c r="U206" s="577" t="s">
        <v>521</v>
      </c>
    </row>
    <row r="207" spans="1:27" ht="14.25">
      <c r="A207" s="617">
        <f t="shared" si="140"/>
        <v>0</v>
      </c>
      <c r="B207" s="593">
        <f>IF($N207&gt;0,"5",0)</f>
        <v>0</v>
      </c>
      <c r="C207" s="589">
        <f t="shared" si="141"/>
        <v>0</v>
      </c>
      <c r="D207" s="589">
        <f t="shared" si="141"/>
        <v>0</v>
      </c>
      <c r="E207" s="589">
        <f t="shared" si="141"/>
        <v>0</v>
      </c>
      <c r="F207" s="589">
        <f t="shared" si="141"/>
        <v>0</v>
      </c>
      <c r="G207" s="589">
        <f t="shared" si="141"/>
        <v>0</v>
      </c>
      <c r="H207" s="589">
        <f t="shared" si="141"/>
        <v>0</v>
      </c>
      <c r="I207" s="589">
        <f t="shared" si="141"/>
        <v>0</v>
      </c>
      <c r="J207" s="589">
        <f t="shared" si="141"/>
        <v>0</v>
      </c>
      <c r="K207" s="589">
        <f t="shared" si="141"/>
        <v>0</v>
      </c>
      <c r="L207" s="592">
        <f>IF($N207&gt;0,VLOOKUP($A207&amp;$B207,'12.GPS좌표값'!$E$5:$G$94,2,0),0)</f>
        <v>0</v>
      </c>
      <c r="M207" s="592">
        <f>IF($N207&gt;0,VLOOKUP($A207&amp;$B207,'12.GPS좌표값'!$E$5:$G$94,3,0),0)</f>
        <v>0</v>
      </c>
      <c r="N207" s="612"/>
      <c r="O207" s="612"/>
      <c r="P207" s="589">
        <f t="shared" ref="P207:S207" si="144">IF($N207&gt;0,P206,0)</f>
        <v>0</v>
      </c>
      <c r="Q207" s="589">
        <f t="shared" si="144"/>
        <v>0</v>
      </c>
      <c r="R207" s="589">
        <f t="shared" si="144"/>
        <v>0</v>
      </c>
      <c r="S207" s="589">
        <f t="shared" si="144"/>
        <v>0</v>
      </c>
      <c r="T207" s="591"/>
      <c r="U207" s="577" t="s">
        <v>520</v>
      </c>
    </row>
    <row r="208" spans="1:27" ht="14.25">
      <c r="A208" s="617">
        <f t="shared" si="140"/>
        <v>0</v>
      </c>
      <c r="B208" s="593">
        <f>IF($N208&gt;0,"6",0)</f>
        <v>0</v>
      </c>
      <c r="C208" s="589">
        <f t="shared" ref="C208:K208" si="145">IF($N208&gt;0,C207,0)</f>
        <v>0</v>
      </c>
      <c r="D208" s="589">
        <f t="shared" si="145"/>
        <v>0</v>
      </c>
      <c r="E208" s="589">
        <f t="shared" si="145"/>
        <v>0</v>
      </c>
      <c r="F208" s="589">
        <f t="shared" si="145"/>
        <v>0</v>
      </c>
      <c r="G208" s="589">
        <f t="shared" si="145"/>
        <v>0</v>
      </c>
      <c r="H208" s="589">
        <f t="shared" si="145"/>
        <v>0</v>
      </c>
      <c r="I208" s="589">
        <f t="shared" si="145"/>
        <v>0</v>
      </c>
      <c r="J208" s="589">
        <f t="shared" si="145"/>
        <v>0</v>
      </c>
      <c r="K208" s="589">
        <f t="shared" si="145"/>
        <v>0</v>
      </c>
      <c r="L208" s="592">
        <f>IF($N208&gt;0,VLOOKUP($A208&amp;$B208,'12.GPS좌표값'!$E$5:$G$94,2,0),0)</f>
        <v>0</v>
      </c>
      <c r="M208" s="592">
        <f>IF($N208&gt;0,VLOOKUP($A208&amp;$B208,'12.GPS좌표값'!$E$5:$G$94,3,0),0)</f>
        <v>0</v>
      </c>
      <c r="N208" s="612"/>
      <c r="O208" s="612"/>
      <c r="P208" s="589">
        <f t="shared" ref="P208:S208" si="146">IF($N208&gt;0,P207,0)</f>
        <v>0</v>
      </c>
      <c r="Q208" s="589">
        <f t="shared" si="146"/>
        <v>0</v>
      </c>
      <c r="R208" s="589">
        <f t="shared" si="146"/>
        <v>0</v>
      </c>
      <c r="S208" s="589">
        <f t="shared" si="146"/>
        <v>0</v>
      </c>
      <c r="T208" s="591"/>
      <c r="U208" s="577" t="s">
        <v>518</v>
      </c>
    </row>
    <row r="209" spans="1:21" ht="14.25">
      <c r="A209" s="617">
        <f t="shared" si="140"/>
        <v>0</v>
      </c>
      <c r="B209" s="593">
        <f>IF($N209&gt;0,"7",0)</f>
        <v>0</v>
      </c>
      <c r="C209" s="589">
        <f t="shared" ref="C209:K209" si="147">IF($N209&gt;0,C208,0)</f>
        <v>0</v>
      </c>
      <c r="D209" s="589">
        <f t="shared" si="147"/>
        <v>0</v>
      </c>
      <c r="E209" s="589">
        <f t="shared" si="147"/>
        <v>0</v>
      </c>
      <c r="F209" s="589">
        <f t="shared" si="147"/>
        <v>0</v>
      </c>
      <c r="G209" s="589">
        <f t="shared" si="147"/>
        <v>0</v>
      </c>
      <c r="H209" s="589">
        <f t="shared" si="147"/>
        <v>0</v>
      </c>
      <c r="I209" s="589">
        <f t="shared" si="147"/>
        <v>0</v>
      </c>
      <c r="J209" s="589">
        <f t="shared" si="147"/>
        <v>0</v>
      </c>
      <c r="K209" s="589">
        <f t="shared" si="147"/>
        <v>0</v>
      </c>
      <c r="L209" s="592">
        <f>IF($N209&gt;0,VLOOKUP($A209&amp;$B209,'12.GPS좌표값'!$E$5:$G$94,2,0),0)</f>
        <v>0</v>
      </c>
      <c r="M209" s="592">
        <f>IF($N209&gt;0,VLOOKUP($A209&amp;$B209,'12.GPS좌표값'!$E$5:$G$94,3,0),0)</f>
        <v>0</v>
      </c>
      <c r="N209" s="612"/>
      <c r="O209" s="612"/>
      <c r="P209" s="589">
        <f t="shared" ref="P209:S209" si="148">IF($N209&gt;0,P208,0)</f>
        <v>0</v>
      </c>
      <c r="Q209" s="589">
        <f t="shared" si="148"/>
        <v>0</v>
      </c>
      <c r="R209" s="589">
        <f t="shared" si="148"/>
        <v>0</v>
      </c>
      <c r="S209" s="589">
        <f t="shared" si="148"/>
        <v>0</v>
      </c>
      <c r="T209" s="591"/>
      <c r="U209" s="577" t="s">
        <v>516</v>
      </c>
    </row>
    <row r="210" spans="1:21" ht="14.25">
      <c r="A210" s="617">
        <f t="shared" si="140"/>
        <v>0</v>
      </c>
      <c r="B210" s="593">
        <f>IF($N210&gt;0,"8",0)</f>
        <v>0</v>
      </c>
      <c r="C210" s="589">
        <f t="shared" ref="C210:K210" si="149">IF($N210&gt;0,C209,0)</f>
        <v>0</v>
      </c>
      <c r="D210" s="589">
        <f t="shared" si="149"/>
        <v>0</v>
      </c>
      <c r="E210" s="589">
        <f t="shared" si="149"/>
        <v>0</v>
      </c>
      <c r="F210" s="589">
        <f t="shared" si="149"/>
        <v>0</v>
      </c>
      <c r="G210" s="589">
        <f t="shared" si="149"/>
        <v>0</v>
      </c>
      <c r="H210" s="589">
        <f t="shared" si="149"/>
        <v>0</v>
      </c>
      <c r="I210" s="589">
        <f t="shared" si="149"/>
        <v>0</v>
      </c>
      <c r="J210" s="589">
        <f t="shared" si="149"/>
        <v>0</v>
      </c>
      <c r="K210" s="589">
        <f t="shared" si="149"/>
        <v>0</v>
      </c>
      <c r="L210" s="592">
        <f>IF($N210&gt;0,VLOOKUP($A210&amp;$B210,'12.GPS좌표값'!$E$5:$G$94,2,0),0)</f>
        <v>0</v>
      </c>
      <c r="M210" s="592">
        <f>IF($N210&gt;0,VLOOKUP($A210&amp;$B210,'12.GPS좌표값'!$E$5:$G$94,3,0),0)</f>
        <v>0</v>
      </c>
      <c r="N210" s="612"/>
      <c r="O210" s="612"/>
      <c r="P210" s="589">
        <f t="shared" ref="P210:S210" si="150">IF($N210&gt;0,P209,0)</f>
        <v>0</v>
      </c>
      <c r="Q210" s="589">
        <f t="shared" si="150"/>
        <v>0</v>
      </c>
      <c r="R210" s="589">
        <f t="shared" si="150"/>
        <v>0</v>
      </c>
      <c r="S210" s="589">
        <f t="shared" si="150"/>
        <v>0</v>
      </c>
      <c r="T210" s="591"/>
      <c r="U210" s="577" t="s">
        <v>553</v>
      </c>
    </row>
    <row r="211" spans="1:21" ht="14.25">
      <c r="A211" s="617">
        <f t="shared" si="140"/>
        <v>0</v>
      </c>
      <c r="B211" s="593">
        <f>IF($N211&gt;0,"9",0)</f>
        <v>0</v>
      </c>
      <c r="C211" s="589">
        <f t="shared" ref="C211:K211" si="151">IF($N211&gt;0,C210,0)</f>
        <v>0</v>
      </c>
      <c r="D211" s="589">
        <f t="shared" si="151"/>
        <v>0</v>
      </c>
      <c r="E211" s="589">
        <f t="shared" si="151"/>
        <v>0</v>
      </c>
      <c r="F211" s="589">
        <f t="shared" si="151"/>
        <v>0</v>
      </c>
      <c r="G211" s="589">
        <f t="shared" si="151"/>
        <v>0</v>
      </c>
      <c r="H211" s="589">
        <f t="shared" si="151"/>
        <v>0</v>
      </c>
      <c r="I211" s="589">
        <f t="shared" si="151"/>
        <v>0</v>
      </c>
      <c r="J211" s="589">
        <f t="shared" si="151"/>
        <v>0</v>
      </c>
      <c r="K211" s="589">
        <f t="shared" si="151"/>
        <v>0</v>
      </c>
      <c r="L211" s="592">
        <f>IF($N211&gt;0,VLOOKUP($A211&amp;$B211,'12.GPS좌표값'!$E$5:$G$94,2,0),0)</f>
        <v>0</v>
      </c>
      <c r="M211" s="592">
        <f>IF($N211&gt;0,VLOOKUP($A211&amp;$B211,'12.GPS좌표값'!$E$5:$G$94,3,0),0)</f>
        <v>0</v>
      </c>
      <c r="N211" s="612"/>
      <c r="O211" s="612"/>
      <c r="P211" s="589">
        <f t="shared" ref="P211:S211" si="152">IF($N211&gt;0,P210,0)</f>
        <v>0</v>
      </c>
      <c r="Q211" s="589">
        <f t="shared" si="152"/>
        <v>0</v>
      </c>
      <c r="R211" s="589">
        <f t="shared" si="152"/>
        <v>0</v>
      </c>
      <c r="S211" s="589">
        <f t="shared" si="152"/>
        <v>0</v>
      </c>
      <c r="T211" s="591"/>
      <c r="U211" s="577" t="s">
        <v>552</v>
      </c>
    </row>
    <row r="212" spans="1:21" ht="14.25">
      <c r="A212" s="617">
        <f t="shared" si="140"/>
        <v>0</v>
      </c>
      <c r="B212" s="593">
        <f>IF($N212&gt;0,"10",0)</f>
        <v>0</v>
      </c>
      <c r="C212" s="589">
        <f t="shared" ref="C212:K212" si="153">IF($N212&gt;0,C211,0)</f>
        <v>0</v>
      </c>
      <c r="D212" s="589">
        <f t="shared" si="153"/>
        <v>0</v>
      </c>
      <c r="E212" s="589">
        <f t="shared" si="153"/>
        <v>0</v>
      </c>
      <c r="F212" s="589">
        <f t="shared" si="153"/>
        <v>0</v>
      </c>
      <c r="G212" s="589">
        <f t="shared" si="153"/>
        <v>0</v>
      </c>
      <c r="H212" s="589">
        <f t="shared" si="153"/>
        <v>0</v>
      </c>
      <c r="I212" s="589">
        <f t="shared" si="153"/>
        <v>0</v>
      </c>
      <c r="J212" s="589">
        <f t="shared" si="153"/>
        <v>0</v>
      </c>
      <c r="K212" s="589">
        <f t="shared" si="153"/>
        <v>0</v>
      </c>
      <c r="L212" s="592">
        <f>IF($N212&gt;0,VLOOKUP($A212&amp;$B212,'12.GPS좌표값'!$E$5:$G$94,2,0),0)</f>
        <v>0</v>
      </c>
      <c r="M212" s="592">
        <f>IF($N212&gt;0,VLOOKUP($A212&amp;$B212,'12.GPS좌표값'!$E$5:$G$94,3,0),0)</f>
        <v>0</v>
      </c>
      <c r="N212" s="612"/>
      <c r="O212" s="612"/>
      <c r="P212" s="589">
        <f t="shared" ref="P212:S212" si="154">IF($N212&gt;0,P211,0)</f>
        <v>0</v>
      </c>
      <c r="Q212" s="589">
        <f t="shared" si="154"/>
        <v>0</v>
      </c>
      <c r="R212" s="589">
        <f t="shared" si="154"/>
        <v>0</v>
      </c>
      <c r="S212" s="589">
        <f t="shared" si="154"/>
        <v>0</v>
      </c>
      <c r="T212" s="591"/>
      <c r="U212" s="577" t="s">
        <v>548</v>
      </c>
    </row>
    <row r="213" spans="1:21" ht="14.25">
      <c r="A213" s="617">
        <f t="shared" si="140"/>
        <v>0</v>
      </c>
      <c r="B213" s="593">
        <f>IF($N213&gt;0,"11",0)</f>
        <v>0</v>
      </c>
      <c r="C213" s="589">
        <f t="shared" ref="C213:K213" si="155">IF($N213&gt;0,C212,0)</f>
        <v>0</v>
      </c>
      <c r="D213" s="589">
        <f t="shared" si="155"/>
        <v>0</v>
      </c>
      <c r="E213" s="589">
        <f t="shared" si="155"/>
        <v>0</v>
      </c>
      <c r="F213" s="589">
        <f t="shared" si="155"/>
        <v>0</v>
      </c>
      <c r="G213" s="589">
        <f t="shared" si="155"/>
        <v>0</v>
      </c>
      <c r="H213" s="589">
        <f t="shared" si="155"/>
        <v>0</v>
      </c>
      <c r="I213" s="589">
        <f t="shared" si="155"/>
        <v>0</v>
      </c>
      <c r="J213" s="589">
        <f t="shared" si="155"/>
        <v>0</v>
      </c>
      <c r="K213" s="589">
        <f t="shared" si="155"/>
        <v>0</v>
      </c>
      <c r="L213" s="592">
        <f>IF($N213&gt;0,VLOOKUP($A213&amp;$B213,'12.GPS좌표값'!$E$5:$G$94,2,0),0)</f>
        <v>0</v>
      </c>
      <c r="M213" s="592">
        <f>IF($N213&gt;0,VLOOKUP($A213&amp;$B213,'12.GPS좌표값'!$E$5:$G$94,3,0),0)</f>
        <v>0</v>
      </c>
      <c r="N213" s="612"/>
      <c r="O213" s="612"/>
      <c r="P213" s="589">
        <f t="shared" ref="P213:S213" si="156">IF($N213&gt;0,P212,0)</f>
        <v>0</v>
      </c>
      <c r="Q213" s="589">
        <f t="shared" si="156"/>
        <v>0</v>
      </c>
      <c r="R213" s="589">
        <f t="shared" si="156"/>
        <v>0</v>
      </c>
      <c r="S213" s="589">
        <f t="shared" si="156"/>
        <v>0</v>
      </c>
      <c r="T213" s="591"/>
      <c r="U213" s="577" t="s">
        <v>524</v>
      </c>
    </row>
    <row r="214" spans="1:21" ht="14.25">
      <c r="A214" s="617">
        <f t="shared" si="140"/>
        <v>0</v>
      </c>
      <c r="B214" s="593">
        <f>IF($N214&gt;0,"12",0)</f>
        <v>0</v>
      </c>
      <c r="C214" s="589">
        <f t="shared" ref="C214:K214" si="157">IF($N214&gt;0,C213,0)</f>
        <v>0</v>
      </c>
      <c r="D214" s="589">
        <f t="shared" si="157"/>
        <v>0</v>
      </c>
      <c r="E214" s="589">
        <f t="shared" si="157"/>
        <v>0</v>
      </c>
      <c r="F214" s="589">
        <f t="shared" si="157"/>
        <v>0</v>
      </c>
      <c r="G214" s="589">
        <f t="shared" si="157"/>
        <v>0</v>
      </c>
      <c r="H214" s="589">
        <f t="shared" si="157"/>
        <v>0</v>
      </c>
      <c r="I214" s="589">
        <f t="shared" si="157"/>
        <v>0</v>
      </c>
      <c r="J214" s="589">
        <f t="shared" si="157"/>
        <v>0</v>
      </c>
      <c r="K214" s="589">
        <f t="shared" si="157"/>
        <v>0</v>
      </c>
      <c r="L214" s="592">
        <f>IF($N214&gt;0,VLOOKUP($A214&amp;$B214,'12.GPS좌표값'!$E$5:$G$94,2,0),0)</f>
        <v>0</v>
      </c>
      <c r="M214" s="592">
        <f>IF($N214&gt;0,VLOOKUP($A214&amp;$B214,'12.GPS좌표값'!$E$5:$G$94,3,0),0)</f>
        <v>0</v>
      </c>
      <c r="N214" s="612"/>
      <c r="O214" s="612"/>
      <c r="P214" s="589">
        <f t="shared" ref="P214:S214" si="158">IF($N214&gt;0,P213,0)</f>
        <v>0</v>
      </c>
      <c r="Q214" s="589">
        <f t="shared" si="158"/>
        <v>0</v>
      </c>
      <c r="R214" s="589">
        <f t="shared" si="158"/>
        <v>0</v>
      </c>
      <c r="S214" s="589">
        <f t="shared" si="158"/>
        <v>0</v>
      </c>
      <c r="T214" s="591"/>
      <c r="U214" s="577" t="s">
        <v>538</v>
      </c>
    </row>
    <row r="215" spans="1:21" ht="14.25">
      <c r="A215" s="617">
        <f t="shared" si="140"/>
        <v>0</v>
      </c>
      <c r="B215" s="593">
        <f>IF($N215&gt;0,"13",0)</f>
        <v>0</v>
      </c>
      <c r="C215" s="589">
        <f t="shared" ref="C215:K215" si="159">IF($N215&gt;0,C214,0)</f>
        <v>0</v>
      </c>
      <c r="D215" s="589">
        <f t="shared" si="159"/>
        <v>0</v>
      </c>
      <c r="E215" s="589">
        <f t="shared" si="159"/>
        <v>0</v>
      </c>
      <c r="F215" s="589">
        <f t="shared" si="159"/>
        <v>0</v>
      </c>
      <c r="G215" s="589">
        <f t="shared" si="159"/>
        <v>0</v>
      </c>
      <c r="H215" s="589">
        <f t="shared" si="159"/>
        <v>0</v>
      </c>
      <c r="I215" s="589">
        <f t="shared" si="159"/>
        <v>0</v>
      </c>
      <c r="J215" s="589">
        <f t="shared" si="159"/>
        <v>0</v>
      </c>
      <c r="K215" s="589">
        <f t="shared" si="159"/>
        <v>0</v>
      </c>
      <c r="L215" s="592">
        <f>IF($N215&gt;0,VLOOKUP($A215&amp;$B215,'12.GPS좌표값'!$E$5:$G$94,2,0),0)</f>
        <v>0</v>
      </c>
      <c r="M215" s="592">
        <f>IF($N215&gt;0,VLOOKUP($A215&amp;$B215,'12.GPS좌표값'!$E$5:$G$94,3,0),0)</f>
        <v>0</v>
      </c>
      <c r="N215" s="612"/>
      <c r="O215" s="612"/>
      <c r="P215" s="589">
        <f t="shared" ref="P215:S215" si="160">IF($N215&gt;0,P214,0)</f>
        <v>0</v>
      </c>
      <c r="Q215" s="589">
        <f t="shared" si="160"/>
        <v>0</v>
      </c>
      <c r="R215" s="589">
        <f t="shared" si="160"/>
        <v>0</v>
      </c>
      <c r="S215" s="589">
        <f t="shared" si="160"/>
        <v>0</v>
      </c>
      <c r="T215" s="591"/>
      <c r="U215" s="577" t="s">
        <v>521</v>
      </c>
    </row>
    <row r="216" spans="1:21" ht="14.25">
      <c r="A216" s="617">
        <f t="shared" si="140"/>
        <v>0</v>
      </c>
      <c r="B216" s="593">
        <f>IF($N216&gt;0,"14",0)</f>
        <v>0</v>
      </c>
      <c r="C216" s="589">
        <f t="shared" ref="C216:K216" si="161">IF($N216&gt;0,C215,0)</f>
        <v>0</v>
      </c>
      <c r="D216" s="589">
        <f t="shared" si="161"/>
        <v>0</v>
      </c>
      <c r="E216" s="589">
        <f t="shared" si="161"/>
        <v>0</v>
      </c>
      <c r="F216" s="589">
        <f t="shared" si="161"/>
        <v>0</v>
      </c>
      <c r="G216" s="589">
        <f t="shared" si="161"/>
        <v>0</v>
      </c>
      <c r="H216" s="589">
        <f t="shared" si="161"/>
        <v>0</v>
      </c>
      <c r="I216" s="589">
        <f t="shared" si="161"/>
        <v>0</v>
      </c>
      <c r="J216" s="589">
        <f t="shared" si="161"/>
        <v>0</v>
      </c>
      <c r="K216" s="589">
        <f t="shared" si="161"/>
        <v>0</v>
      </c>
      <c r="L216" s="592">
        <f>IF($N216&gt;0,VLOOKUP($A216&amp;$B216,'12.GPS좌표값'!$E$5:$G$94,2,0),0)</f>
        <v>0</v>
      </c>
      <c r="M216" s="592">
        <f>IF($N216&gt;0,VLOOKUP($A216&amp;$B216,'12.GPS좌표값'!$E$5:$G$94,3,0),0)</f>
        <v>0</v>
      </c>
      <c r="N216" s="612"/>
      <c r="O216" s="612"/>
      <c r="P216" s="589">
        <f t="shared" ref="P216:S216" si="162">IF($N216&gt;0,P215,0)</f>
        <v>0</v>
      </c>
      <c r="Q216" s="589">
        <f t="shared" si="162"/>
        <v>0</v>
      </c>
      <c r="R216" s="589">
        <f t="shared" si="162"/>
        <v>0</v>
      </c>
      <c r="S216" s="589">
        <f t="shared" si="162"/>
        <v>0</v>
      </c>
      <c r="T216" s="591"/>
      <c r="U216" s="577" t="s">
        <v>531</v>
      </c>
    </row>
    <row r="217" spans="1:21" ht="14.25">
      <c r="A217" s="617">
        <f t="shared" si="140"/>
        <v>0</v>
      </c>
      <c r="B217" s="593">
        <f>IF($N217&gt;0,"15",0)</f>
        <v>0</v>
      </c>
      <c r="C217" s="589">
        <f t="shared" ref="C217:K217" si="163">IF($N217&gt;0,C216,0)</f>
        <v>0</v>
      </c>
      <c r="D217" s="589">
        <f t="shared" si="163"/>
        <v>0</v>
      </c>
      <c r="E217" s="589">
        <f t="shared" si="163"/>
        <v>0</v>
      </c>
      <c r="F217" s="589">
        <f t="shared" si="163"/>
        <v>0</v>
      </c>
      <c r="G217" s="589">
        <f t="shared" si="163"/>
        <v>0</v>
      </c>
      <c r="H217" s="589">
        <f t="shared" si="163"/>
        <v>0</v>
      </c>
      <c r="I217" s="589">
        <f t="shared" si="163"/>
        <v>0</v>
      </c>
      <c r="J217" s="589">
        <f t="shared" si="163"/>
        <v>0</v>
      </c>
      <c r="K217" s="589">
        <f t="shared" si="163"/>
        <v>0</v>
      </c>
      <c r="L217" s="592">
        <f>IF($N217&gt;0,VLOOKUP($A217&amp;$B217,'12.GPS좌표값'!$E$5:$G$94,2,0),0)</f>
        <v>0</v>
      </c>
      <c r="M217" s="592">
        <f>IF($N217&gt;0,VLOOKUP($A217&amp;$B217,'12.GPS좌표값'!$E$5:$G$94,3,0),0)</f>
        <v>0</v>
      </c>
      <c r="N217" s="612"/>
      <c r="O217" s="612"/>
      <c r="P217" s="589">
        <f t="shared" ref="P217:S217" si="164">IF($N217&gt;0,P216,0)</f>
        <v>0</v>
      </c>
      <c r="Q217" s="589">
        <f t="shared" si="164"/>
        <v>0</v>
      </c>
      <c r="R217" s="589">
        <f t="shared" si="164"/>
        <v>0</v>
      </c>
      <c r="S217" s="589">
        <f t="shared" si="164"/>
        <v>0</v>
      </c>
      <c r="T217" s="591"/>
      <c r="U217" s="577" t="s">
        <v>528</v>
      </c>
    </row>
    <row r="218" spans="1:21" ht="14.25">
      <c r="A218" s="617">
        <f t="shared" si="140"/>
        <v>0</v>
      </c>
      <c r="B218" s="593">
        <f>IF($N218&gt;0,"16",0)</f>
        <v>0</v>
      </c>
      <c r="C218" s="589">
        <f t="shared" ref="C218:K218" si="165">IF($N218&gt;0,C217,0)</f>
        <v>0</v>
      </c>
      <c r="D218" s="589">
        <f t="shared" si="165"/>
        <v>0</v>
      </c>
      <c r="E218" s="589">
        <f t="shared" si="165"/>
        <v>0</v>
      </c>
      <c r="F218" s="589">
        <f t="shared" si="165"/>
        <v>0</v>
      </c>
      <c r="G218" s="589">
        <f t="shared" si="165"/>
        <v>0</v>
      </c>
      <c r="H218" s="589">
        <f t="shared" si="165"/>
        <v>0</v>
      </c>
      <c r="I218" s="589">
        <f t="shared" si="165"/>
        <v>0</v>
      </c>
      <c r="J218" s="589">
        <f t="shared" si="165"/>
        <v>0</v>
      </c>
      <c r="K218" s="589">
        <f t="shared" si="165"/>
        <v>0</v>
      </c>
      <c r="L218" s="592">
        <f>IF($N218&gt;0,VLOOKUP($A218&amp;$B218,'12.GPS좌표값'!$E$5:$G$94,2,0),0)</f>
        <v>0</v>
      </c>
      <c r="M218" s="592">
        <f>IF($N218&gt;0,VLOOKUP($A218&amp;$B218,'12.GPS좌표값'!$E$5:$G$94,3,0),0)</f>
        <v>0</v>
      </c>
      <c r="N218" s="612"/>
      <c r="O218" s="612"/>
      <c r="P218" s="589">
        <f t="shared" ref="P218:S218" si="166">IF($N218&gt;0,P217,0)</f>
        <v>0</v>
      </c>
      <c r="Q218" s="589">
        <f t="shared" si="166"/>
        <v>0</v>
      </c>
      <c r="R218" s="589">
        <f t="shared" si="166"/>
        <v>0</v>
      </c>
      <c r="S218" s="589">
        <f t="shared" si="166"/>
        <v>0</v>
      </c>
      <c r="T218" s="591"/>
      <c r="U218" s="577" t="s">
        <v>526</v>
      </c>
    </row>
    <row r="219" spans="1:21" ht="14.25">
      <c r="A219" s="617">
        <f t="shared" si="140"/>
        <v>0</v>
      </c>
      <c r="B219" s="593">
        <f>IF($N219&gt;0,"17",0)</f>
        <v>0</v>
      </c>
      <c r="C219" s="589">
        <f t="shared" ref="C219:K219" si="167">IF($N219&gt;0,C218,0)</f>
        <v>0</v>
      </c>
      <c r="D219" s="589">
        <f t="shared" si="167"/>
        <v>0</v>
      </c>
      <c r="E219" s="589">
        <f t="shared" si="167"/>
        <v>0</v>
      </c>
      <c r="F219" s="589">
        <f t="shared" si="167"/>
        <v>0</v>
      </c>
      <c r="G219" s="589">
        <f t="shared" si="167"/>
        <v>0</v>
      </c>
      <c r="H219" s="589">
        <f t="shared" si="167"/>
        <v>0</v>
      </c>
      <c r="I219" s="589">
        <f t="shared" si="167"/>
        <v>0</v>
      </c>
      <c r="J219" s="589">
        <f t="shared" si="167"/>
        <v>0</v>
      </c>
      <c r="K219" s="589">
        <f t="shared" si="167"/>
        <v>0</v>
      </c>
      <c r="L219" s="592">
        <f>IF($N219&gt;0,VLOOKUP($A219&amp;$B219,'12.GPS좌표값'!$E$5:$G$94,2,0),0)</f>
        <v>0</v>
      </c>
      <c r="M219" s="592">
        <f>IF($N219&gt;0,VLOOKUP($A219&amp;$B219,'12.GPS좌표값'!$E$5:$G$94,3,0),0)</f>
        <v>0</v>
      </c>
      <c r="N219" s="612"/>
      <c r="O219" s="612"/>
      <c r="P219" s="589">
        <f t="shared" ref="P219:S219" si="168">IF($N219&gt;0,P218,0)</f>
        <v>0</v>
      </c>
      <c r="Q219" s="589">
        <f t="shared" si="168"/>
        <v>0</v>
      </c>
      <c r="R219" s="589">
        <f t="shared" si="168"/>
        <v>0</v>
      </c>
      <c r="S219" s="589">
        <f t="shared" si="168"/>
        <v>0</v>
      </c>
      <c r="T219" s="591"/>
    </row>
    <row r="220" spans="1:21" ht="14.25">
      <c r="A220" s="617">
        <f t="shared" si="140"/>
        <v>0</v>
      </c>
      <c r="B220" s="593">
        <f>IF($N220&gt;0,"18",0)</f>
        <v>0</v>
      </c>
      <c r="C220" s="589">
        <f t="shared" ref="C220:K220" si="169">IF($N220&gt;0,C219,0)</f>
        <v>0</v>
      </c>
      <c r="D220" s="589">
        <f t="shared" si="169"/>
        <v>0</v>
      </c>
      <c r="E220" s="589">
        <f t="shared" si="169"/>
        <v>0</v>
      </c>
      <c r="F220" s="589">
        <f t="shared" si="169"/>
        <v>0</v>
      </c>
      <c r="G220" s="589">
        <f t="shared" si="169"/>
        <v>0</v>
      </c>
      <c r="H220" s="589">
        <f t="shared" si="169"/>
        <v>0</v>
      </c>
      <c r="I220" s="589">
        <f t="shared" si="169"/>
        <v>0</v>
      </c>
      <c r="J220" s="589">
        <f t="shared" si="169"/>
        <v>0</v>
      </c>
      <c r="K220" s="589">
        <f t="shared" si="169"/>
        <v>0</v>
      </c>
      <c r="L220" s="592">
        <f>IF($N220&gt;0,VLOOKUP($A220&amp;$B220,'12.GPS좌표값'!$E$5:$G$94,2,0),0)</f>
        <v>0</v>
      </c>
      <c r="M220" s="592">
        <f>IF($N220&gt;0,VLOOKUP($A220&amp;$B220,'12.GPS좌표값'!$E$5:$G$94,3,0),0)</f>
        <v>0</v>
      </c>
      <c r="N220" s="612"/>
      <c r="O220" s="612"/>
      <c r="P220" s="589">
        <f t="shared" ref="P220:S220" si="170">IF($N220&gt;0,P219,0)</f>
        <v>0</v>
      </c>
      <c r="Q220" s="589">
        <f t="shared" si="170"/>
        <v>0</v>
      </c>
      <c r="R220" s="589">
        <f t="shared" si="170"/>
        <v>0</v>
      </c>
      <c r="S220" s="589">
        <f t="shared" si="170"/>
        <v>0</v>
      </c>
      <c r="T220" s="591"/>
    </row>
    <row r="221" spans="1:21" ht="14.25">
      <c r="A221" s="617">
        <f t="shared" si="140"/>
        <v>0</v>
      </c>
      <c r="B221" s="593">
        <f>IF($N221&gt;0,"19",0)</f>
        <v>0</v>
      </c>
      <c r="C221" s="589">
        <f t="shared" ref="C221:K221" si="171">IF($N221&gt;0,C220,0)</f>
        <v>0</v>
      </c>
      <c r="D221" s="589">
        <f t="shared" si="171"/>
        <v>0</v>
      </c>
      <c r="E221" s="589">
        <f t="shared" si="171"/>
        <v>0</v>
      </c>
      <c r="F221" s="589">
        <f t="shared" si="171"/>
        <v>0</v>
      </c>
      <c r="G221" s="589">
        <f t="shared" si="171"/>
        <v>0</v>
      </c>
      <c r="H221" s="589">
        <f t="shared" si="171"/>
        <v>0</v>
      </c>
      <c r="I221" s="589">
        <f t="shared" si="171"/>
        <v>0</v>
      </c>
      <c r="J221" s="589">
        <f t="shared" si="171"/>
        <v>0</v>
      </c>
      <c r="K221" s="589">
        <f t="shared" si="171"/>
        <v>0</v>
      </c>
      <c r="L221" s="592">
        <f>IF($N221&gt;0,VLOOKUP($A221&amp;$B221,'12.GPS좌표값'!$E$5:$G$94,2,0),0)</f>
        <v>0</v>
      </c>
      <c r="M221" s="592">
        <f>IF($N221&gt;0,VLOOKUP($A221&amp;$B221,'12.GPS좌표값'!$E$5:$G$94,3,0),0)</f>
        <v>0</v>
      </c>
      <c r="N221" s="612"/>
      <c r="O221" s="612"/>
      <c r="P221" s="589">
        <f t="shared" ref="P221:S221" si="172">IF($N221&gt;0,P220,0)</f>
        <v>0</v>
      </c>
      <c r="Q221" s="589">
        <f t="shared" si="172"/>
        <v>0</v>
      </c>
      <c r="R221" s="589">
        <f t="shared" si="172"/>
        <v>0</v>
      </c>
      <c r="S221" s="589">
        <f t="shared" si="172"/>
        <v>0</v>
      </c>
      <c r="T221" s="591"/>
    </row>
    <row r="222" spans="1:21" ht="14.25">
      <c r="A222" s="617">
        <f t="shared" si="140"/>
        <v>0</v>
      </c>
      <c r="B222" s="593">
        <f>IF($N222&gt;0,"20",0)</f>
        <v>0</v>
      </c>
      <c r="C222" s="589">
        <f t="shared" ref="C222:K222" si="173">IF($N222&gt;0,C221,0)</f>
        <v>0</v>
      </c>
      <c r="D222" s="589">
        <f t="shared" si="173"/>
        <v>0</v>
      </c>
      <c r="E222" s="589">
        <f t="shared" si="173"/>
        <v>0</v>
      </c>
      <c r="F222" s="589">
        <f t="shared" si="173"/>
        <v>0</v>
      </c>
      <c r="G222" s="589">
        <f t="shared" si="173"/>
        <v>0</v>
      </c>
      <c r="H222" s="589">
        <f t="shared" si="173"/>
        <v>0</v>
      </c>
      <c r="I222" s="589">
        <f t="shared" si="173"/>
        <v>0</v>
      </c>
      <c r="J222" s="589">
        <f t="shared" si="173"/>
        <v>0</v>
      </c>
      <c r="K222" s="589">
        <f t="shared" si="173"/>
        <v>0</v>
      </c>
      <c r="L222" s="592">
        <f>IF($N222&gt;0,VLOOKUP($A222&amp;$B222,'12.GPS좌표값'!$E$5:$G$94,2,0),0)</f>
        <v>0</v>
      </c>
      <c r="M222" s="592">
        <f>IF($N222&gt;0,VLOOKUP($A222&amp;$B222,'12.GPS좌표값'!$E$5:$G$94,3,0),0)</f>
        <v>0</v>
      </c>
      <c r="N222" s="612"/>
      <c r="O222" s="612"/>
      <c r="P222" s="589">
        <f t="shared" ref="P222:S222" si="174">IF($N222&gt;0,P221,0)</f>
        <v>0</v>
      </c>
      <c r="Q222" s="589">
        <f t="shared" si="174"/>
        <v>0</v>
      </c>
      <c r="R222" s="589">
        <f t="shared" si="174"/>
        <v>0</v>
      </c>
      <c r="S222" s="589">
        <f t="shared" si="174"/>
        <v>0</v>
      </c>
      <c r="T222" s="591"/>
    </row>
  </sheetData>
  <phoneticPr fontId="4" type="noConversion"/>
  <dataValidations count="5">
    <dataValidation type="list" allowBlank="1" showInputMessage="1" showErrorMessage="1" sqref="T80 T100 T120 T140 T60 T40 T20 T160 T180 T200 T220" xr:uid="{00000000-0002-0000-2E00-000000000000}">
      <formula1>$Y$1:$Y$3</formula1>
    </dataValidation>
    <dataValidation type="list" allowBlank="1" showInputMessage="1" showErrorMessage="1" sqref="P3 P23 P43 P63 P83 P103 P123 P143 P163 P183 P203" xr:uid="{00000000-0002-0000-2E00-000001000000}">
      <formula1>$U$4:$U$6</formula1>
    </dataValidation>
    <dataValidation type="list" allowBlank="1" showInputMessage="1" showErrorMessage="1" sqref="Q3 Q23 Q43 Q63 Q83 Q103 Q123 Q143 Q163 Q183 Q203" xr:uid="{00000000-0002-0000-2E00-000002000000}">
      <formula1>$U$7:$U$9</formula1>
    </dataValidation>
    <dataValidation type="list" allowBlank="1" showInputMessage="1" showErrorMessage="1" sqref="S3 S23 S43 S63 S83 S103 S123 S143 S163 S183 S203" xr:uid="{00000000-0002-0000-2E00-000003000000}">
      <formula1>$U$10:$U$12</formula1>
    </dataValidation>
    <dataValidation type="list" allowBlank="1" showInputMessage="1" showErrorMessage="1" sqref="R3 R23 R43 R63 R83 R103 R123 R143 R163 R183 R203" xr:uid="{00000000-0002-0000-2E00-000004000000}">
      <formula1>$U$13:$U$15</formula1>
    </dataValidation>
  </dataValidations>
  <pageMargins left="0.7" right="0.7" top="0.75" bottom="0.75" header="0.3" footer="0.3"/>
  <pageSetup paperSize="9" orientation="portrait" r:id="rId1"/>
  <legacy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T176"/>
  <sheetViews>
    <sheetView workbookViewId="0">
      <selection activeCell="E21" sqref="E21"/>
    </sheetView>
  </sheetViews>
  <sheetFormatPr defaultRowHeight="13.5"/>
  <cols>
    <col min="1" max="1" width="4.88671875" bestFit="1" customWidth="1"/>
    <col min="2" max="3" width="8.21875" bestFit="1" customWidth="1"/>
    <col min="4" max="5" width="8.77734375" bestFit="1" customWidth="1"/>
    <col min="6" max="7" width="8.21875" bestFit="1" customWidth="1"/>
    <col min="8" max="8" width="5.6640625" bestFit="1" customWidth="1"/>
    <col min="9" max="9" width="5.5546875" bestFit="1" customWidth="1"/>
    <col min="10" max="10" width="11.77734375" bestFit="1" customWidth="1"/>
    <col min="11" max="11" width="24.109375" customWidth="1"/>
    <col min="12" max="12" width="15.6640625" customWidth="1"/>
  </cols>
  <sheetData>
    <row r="1" spans="1:20">
      <c r="A1" s="1667" t="str">
        <f ca="1">"작업상세내역 및 작업 방법("&amp;INDIRECT("시"&amp;$T1+1&amp;"!d4")&amp;")"</f>
        <v>작업상세내역 및 작업 방법(1-0-1-0)</v>
      </c>
      <c r="B1" s="1668"/>
      <c r="C1" s="1668"/>
      <c r="D1" s="1668"/>
      <c r="E1" s="1668"/>
      <c r="F1" s="1668"/>
      <c r="G1" s="1668"/>
      <c r="H1" s="1668"/>
      <c r="I1" s="1668"/>
      <c r="J1" s="1668"/>
      <c r="K1" s="1668"/>
      <c r="L1" s="1669"/>
      <c r="T1">
        <f>ROUNDDOWN(ROW()/16,0)</f>
        <v>0</v>
      </c>
    </row>
    <row r="2" spans="1:20">
      <c r="A2" s="1664" t="s">
        <v>509</v>
      </c>
      <c r="B2" s="1660" t="s">
        <v>586</v>
      </c>
      <c r="C2" s="1664" t="s">
        <v>180</v>
      </c>
      <c r="D2" s="1658" t="s">
        <v>587</v>
      </c>
      <c r="E2" s="1671"/>
      <c r="F2" s="1659"/>
      <c r="G2" s="1672" t="s">
        <v>588</v>
      </c>
      <c r="H2" s="1673"/>
      <c r="I2" s="1674"/>
      <c r="J2" s="1658" t="s">
        <v>179</v>
      </c>
      <c r="K2" s="1671"/>
      <c r="L2" s="1659"/>
    </row>
    <row r="3" spans="1:20">
      <c r="A3" s="1670"/>
      <c r="B3" s="1666"/>
      <c r="C3" s="1670"/>
      <c r="D3" s="1664" t="s">
        <v>405</v>
      </c>
      <c r="E3" s="1660" t="s">
        <v>589</v>
      </c>
      <c r="F3" s="1660" t="s">
        <v>590</v>
      </c>
      <c r="G3" s="1675"/>
      <c r="H3" s="1676"/>
      <c r="I3" s="1677"/>
      <c r="J3" s="1664" t="s">
        <v>178</v>
      </c>
      <c r="K3" s="1664" t="s">
        <v>310</v>
      </c>
      <c r="L3" s="1664" t="s">
        <v>384</v>
      </c>
    </row>
    <row r="4" spans="1:20">
      <c r="A4" s="1665"/>
      <c r="B4" s="1661"/>
      <c r="C4" s="1665"/>
      <c r="D4" s="1665"/>
      <c r="E4" s="1661"/>
      <c r="F4" s="1661"/>
      <c r="G4" s="626" t="s">
        <v>391</v>
      </c>
      <c r="H4" s="626" t="s">
        <v>99</v>
      </c>
      <c r="I4" s="626" t="s">
        <v>389</v>
      </c>
      <c r="J4" s="1665"/>
      <c r="K4" s="1665"/>
      <c r="L4" s="1665"/>
    </row>
    <row r="5" spans="1:20" ht="13.5" customHeight="1">
      <c r="A5" s="1660" t="s">
        <v>591</v>
      </c>
      <c r="B5" s="1662">
        <f ca="1">INDIRECT("시"&amp;$T1+1&amp;"!D8")</f>
        <v>15.8</v>
      </c>
      <c r="C5" s="1664" t="s">
        <v>211</v>
      </c>
      <c r="D5" s="628" t="str">
        <f ca="1">INDIRECT("시"&amp;$T1+1&amp;"!e22")</f>
        <v>자작나무</v>
      </c>
      <c r="E5" s="631">
        <f ca="1">INDIRECT("시"&amp;$T1+1&amp;"!f22")</f>
        <v>1595</v>
      </c>
      <c r="F5" s="631">
        <f ca="1">INDIRECT("시"&amp;$T1+1&amp;"!g22")</f>
        <v>1405</v>
      </c>
      <c r="G5" s="626" t="s">
        <v>386</v>
      </c>
      <c r="H5" s="626" t="s">
        <v>385</v>
      </c>
      <c r="I5" s="627">
        <f ca="1">E5</f>
        <v>1595</v>
      </c>
      <c r="J5" s="1515" t="str">
        <f ca="1">INDIRECT("시"&amp;$T1+1&amp;"!f41")</f>
        <v>중(15º~30º)</v>
      </c>
      <c r="K5" s="1515" t="str">
        <f ca="1">INDIRECT("시"&amp;$T1+1&amp;"!g41")</f>
        <v>개소당 평균면적이 3ha 이상</v>
      </c>
      <c r="L5" s="1515" t="str">
        <f ca="1">INDIRECT("시"&amp;$T1+1&amp;"!i41")</f>
        <v>조림 2년 차</v>
      </c>
    </row>
    <row r="6" spans="1:20">
      <c r="A6" s="1661"/>
      <c r="B6" s="1663"/>
      <c r="C6" s="1665"/>
      <c r="D6" s="629"/>
      <c r="E6" s="630"/>
      <c r="F6" s="630"/>
      <c r="G6" s="626" t="s">
        <v>211</v>
      </c>
      <c r="H6" s="626" t="s">
        <v>4</v>
      </c>
      <c r="I6" s="632">
        <f ca="1">B5</f>
        <v>15.8</v>
      </c>
      <c r="J6" s="1516"/>
      <c r="K6" s="1516"/>
      <c r="L6" s="1516"/>
    </row>
    <row r="7" spans="1:20">
      <c r="A7" s="1660" t="s">
        <v>592</v>
      </c>
      <c r="B7" s="626" t="s">
        <v>593</v>
      </c>
      <c r="C7" s="1655" t="s">
        <v>594</v>
      </c>
      <c r="D7" s="1656"/>
      <c r="E7" s="1656"/>
      <c r="F7" s="1656"/>
      <c r="G7" s="1656"/>
      <c r="H7" s="1656"/>
      <c r="I7" s="1656"/>
      <c r="J7" s="1656"/>
      <c r="K7" s="1656"/>
      <c r="L7" s="1657"/>
    </row>
    <row r="8" spans="1:20">
      <c r="A8" s="1666"/>
      <c r="B8" s="1664" t="s">
        <v>386</v>
      </c>
      <c r="C8" s="1655" t="s">
        <v>597</v>
      </c>
      <c r="D8" s="1656"/>
      <c r="E8" s="1656"/>
      <c r="F8" s="1656"/>
      <c r="G8" s="1656"/>
      <c r="H8" s="1656"/>
      <c r="I8" s="1656"/>
      <c r="J8" s="1656"/>
      <c r="K8" s="1656"/>
      <c r="L8" s="1657"/>
    </row>
    <row r="9" spans="1:20">
      <c r="A9" s="1666"/>
      <c r="B9" s="1665"/>
      <c r="C9" s="1655" t="s">
        <v>598</v>
      </c>
      <c r="D9" s="1656"/>
      <c r="E9" s="1656"/>
      <c r="F9" s="1656"/>
      <c r="G9" s="1656"/>
      <c r="H9" s="1656"/>
      <c r="I9" s="1656"/>
      <c r="J9" s="1656"/>
      <c r="K9" s="1656"/>
      <c r="L9" s="1657"/>
    </row>
    <row r="10" spans="1:20">
      <c r="A10" s="1666"/>
      <c r="B10" s="1664" t="s">
        <v>211</v>
      </c>
      <c r="C10" s="1655" t="s">
        <v>599</v>
      </c>
      <c r="D10" s="1656"/>
      <c r="E10" s="1656"/>
      <c r="F10" s="1656"/>
      <c r="G10" s="1656"/>
      <c r="H10" s="1656"/>
      <c r="I10" s="1656"/>
      <c r="J10" s="1656"/>
      <c r="K10" s="1656"/>
      <c r="L10" s="1657"/>
    </row>
    <row r="11" spans="1:20">
      <c r="A11" s="1661"/>
      <c r="B11" s="1665"/>
      <c r="C11" s="1655" t="s">
        <v>600</v>
      </c>
      <c r="D11" s="1656"/>
      <c r="E11" s="1656"/>
      <c r="F11" s="1656"/>
      <c r="G11" s="1656"/>
      <c r="H11" s="1656"/>
      <c r="I11" s="1656"/>
      <c r="J11" s="1656"/>
      <c r="K11" s="1656"/>
      <c r="L11" s="1657"/>
    </row>
    <row r="12" spans="1:20">
      <c r="A12" s="1649" t="s">
        <v>595</v>
      </c>
      <c r="B12" s="1650"/>
      <c r="C12" s="1655" t="s">
        <v>373</v>
      </c>
      <c r="D12" s="1656"/>
      <c r="E12" s="1656"/>
      <c r="F12" s="1656"/>
      <c r="G12" s="1656"/>
      <c r="H12" s="1656"/>
      <c r="I12" s="1656"/>
      <c r="J12" s="1656"/>
      <c r="K12" s="1656"/>
      <c r="L12" s="1657"/>
    </row>
    <row r="13" spans="1:20">
      <c r="A13" s="1651"/>
      <c r="B13" s="1652"/>
      <c r="C13" s="1655" t="s">
        <v>372</v>
      </c>
      <c r="D13" s="1656"/>
      <c r="E13" s="1656"/>
      <c r="F13" s="1656"/>
      <c r="G13" s="1656"/>
      <c r="H13" s="1656"/>
      <c r="I13" s="1656"/>
      <c r="J13" s="1656"/>
      <c r="K13" s="1656"/>
      <c r="L13" s="1657"/>
    </row>
    <row r="14" spans="1:20">
      <c r="A14" s="1651"/>
      <c r="B14" s="1652"/>
      <c r="C14" s="1655" t="s">
        <v>371</v>
      </c>
      <c r="D14" s="1656"/>
      <c r="E14" s="1656"/>
      <c r="F14" s="1656"/>
      <c r="G14" s="1656"/>
      <c r="H14" s="1656"/>
      <c r="I14" s="1656"/>
      <c r="J14" s="1656"/>
      <c r="K14" s="1656"/>
      <c r="L14" s="1657"/>
    </row>
    <row r="15" spans="1:20">
      <c r="A15" s="1653"/>
      <c r="B15" s="1654"/>
      <c r="C15" s="1655" t="s">
        <v>370</v>
      </c>
      <c r="D15" s="1656"/>
      <c r="E15" s="1656"/>
      <c r="F15" s="1656"/>
      <c r="G15" s="1656"/>
      <c r="H15" s="1656"/>
      <c r="I15" s="1656"/>
      <c r="J15" s="1656"/>
      <c r="K15" s="1656"/>
      <c r="L15" s="1657"/>
    </row>
    <row r="16" spans="1:20">
      <c r="A16" s="1658" t="s">
        <v>596</v>
      </c>
      <c r="B16" s="1659"/>
      <c r="C16" s="1655" t="s">
        <v>368</v>
      </c>
      <c r="D16" s="1656"/>
      <c r="E16" s="1656"/>
      <c r="F16" s="1656"/>
      <c r="G16" s="1656"/>
      <c r="H16" s="1656"/>
      <c r="I16" s="1656"/>
      <c r="J16" s="1656"/>
      <c r="K16" s="1656"/>
      <c r="L16" s="1657"/>
    </row>
    <row r="17" spans="1:20">
      <c r="A17" s="1667" t="str">
        <f ca="1">"작업상세내역 및 작업 방법("&amp;INDIRECT("시"&amp;$T17+1&amp;"!d4")&amp;")"</f>
        <v>작업상세내역 및 작업 방법(1-0-2-0)</v>
      </c>
      <c r="B17" s="1668"/>
      <c r="C17" s="1668"/>
      <c r="D17" s="1668"/>
      <c r="E17" s="1668"/>
      <c r="F17" s="1668"/>
      <c r="G17" s="1668"/>
      <c r="H17" s="1668"/>
      <c r="I17" s="1668"/>
      <c r="J17" s="1668"/>
      <c r="K17" s="1668"/>
      <c r="L17" s="1669"/>
      <c r="T17">
        <f>ROUNDDOWN(ROW()/16,0)</f>
        <v>1</v>
      </c>
    </row>
    <row r="18" spans="1:20">
      <c r="A18" s="1664" t="s">
        <v>509</v>
      </c>
      <c r="B18" s="1660" t="s">
        <v>586</v>
      </c>
      <c r="C18" s="1664" t="s">
        <v>180</v>
      </c>
      <c r="D18" s="1658" t="s">
        <v>587</v>
      </c>
      <c r="E18" s="1671"/>
      <c r="F18" s="1659"/>
      <c r="G18" s="1672" t="s">
        <v>588</v>
      </c>
      <c r="H18" s="1673"/>
      <c r="I18" s="1674"/>
      <c r="J18" s="1658" t="s">
        <v>179</v>
      </c>
      <c r="K18" s="1671"/>
      <c r="L18" s="1659"/>
    </row>
    <row r="19" spans="1:20">
      <c r="A19" s="1670"/>
      <c r="B19" s="1666"/>
      <c r="C19" s="1670"/>
      <c r="D19" s="1664" t="s">
        <v>405</v>
      </c>
      <c r="E19" s="1660" t="s">
        <v>589</v>
      </c>
      <c r="F19" s="1660" t="s">
        <v>590</v>
      </c>
      <c r="G19" s="1675"/>
      <c r="H19" s="1676"/>
      <c r="I19" s="1677"/>
      <c r="J19" s="1664" t="s">
        <v>178</v>
      </c>
      <c r="K19" s="1664" t="s">
        <v>310</v>
      </c>
      <c r="L19" s="1664" t="s">
        <v>384</v>
      </c>
    </row>
    <row r="20" spans="1:20">
      <c r="A20" s="1665"/>
      <c r="B20" s="1661"/>
      <c r="C20" s="1665"/>
      <c r="D20" s="1665"/>
      <c r="E20" s="1661"/>
      <c r="F20" s="1661"/>
      <c r="G20" s="626" t="s">
        <v>391</v>
      </c>
      <c r="H20" s="626" t="s">
        <v>99</v>
      </c>
      <c r="I20" s="626" t="s">
        <v>389</v>
      </c>
      <c r="J20" s="1665"/>
      <c r="K20" s="1665"/>
      <c r="L20" s="1665"/>
    </row>
    <row r="21" spans="1:20" ht="13.5" customHeight="1">
      <c r="A21" s="1660" t="s">
        <v>591</v>
      </c>
      <c r="B21" s="1662">
        <f ca="1">INDIRECT("시"&amp;$T17+1&amp;"!D8")</f>
        <v>3.85</v>
      </c>
      <c r="C21" s="1664" t="s">
        <v>211</v>
      </c>
      <c r="D21" s="628" t="str">
        <f ca="1">INDIRECT("시"&amp;$T17+1&amp;"!e22")</f>
        <v>자작나무</v>
      </c>
      <c r="E21" s="631">
        <f ca="1">INDIRECT("시"&amp;$T17+1&amp;"!f22")</f>
        <v>1450</v>
      </c>
      <c r="F21" s="631">
        <f ca="1">INDIRECT("시"&amp;$T17+1&amp;"!g22")</f>
        <v>1550</v>
      </c>
      <c r="G21" s="626" t="s">
        <v>386</v>
      </c>
      <c r="H21" s="626" t="s">
        <v>385</v>
      </c>
      <c r="I21" s="627">
        <f ca="1">E21</f>
        <v>1450</v>
      </c>
      <c r="J21" s="1515" t="str">
        <f ca="1">INDIRECT("시"&amp;$T17+1&amp;"!f41")</f>
        <v>중(15º~30º)</v>
      </c>
      <c r="K21" s="1515" t="str">
        <f ca="1">INDIRECT("시"&amp;$T17+1&amp;"!g41")</f>
        <v>개소당 평균면적이 3ha 이상</v>
      </c>
      <c r="L21" s="1515" t="str">
        <f ca="1">INDIRECT("시"&amp;$T17+1&amp;"!i41")</f>
        <v>조림 2년 차</v>
      </c>
    </row>
    <row r="22" spans="1:20">
      <c r="A22" s="1661"/>
      <c r="B22" s="1663"/>
      <c r="C22" s="1665"/>
      <c r="D22" s="629"/>
      <c r="E22" s="630"/>
      <c r="F22" s="630"/>
      <c r="G22" s="626" t="s">
        <v>211</v>
      </c>
      <c r="H22" s="626" t="s">
        <v>4</v>
      </c>
      <c r="I22" s="632">
        <f ca="1">B21</f>
        <v>3.85</v>
      </c>
      <c r="J22" s="1516"/>
      <c r="K22" s="1516"/>
      <c r="L22" s="1516"/>
    </row>
    <row r="23" spans="1:20">
      <c r="A23" s="1660" t="s">
        <v>592</v>
      </c>
      <c r="B23" s="626" t="s">
        <v>593</v>
      </c>
      <c r="C23" s="1655" t="s">
        <v>594</v>
      </c>
      <c r="D23" s="1656"/>
      <c r="E23" s="1656"/>
      <c r="F23" s="1656"/>
      <c r="G23" s="1656"/>
      <c r="H23" s="1656"/>
      <c r="I23" s="1656"/>
      <c r="J23" s="1656"/>
      <c r="K23" s="1656"/>
      <c r="L23" s="1657"/>
    </row>
    <row r="24" spans="1:20">
      <c r="A24" s="1666"/>
      <c r="B24" s="1664" t="s">
        <v>386</v>
      </c>
      <c r="C24" s="1655" t="s">
        <v>597</v>
      </c>
      <c r="D24" s="1656"/>
      <c r="E24" s="1656"/>
      <c r="F24" s="1656"/>
      <c r="G24" s="1656"/>
      <c r="H24" s="1656"/>
      <c r="I24" s="1656"/>
      <c r="J24" s="1656"/>
      <c r="K24" s="1656"/>
      <c r="L24" s="1657"/>
    </row>
    <row r="25" spans="1:20">
      <c r="A25" s="1666"/>
      <c r="B25" s="1665"/>
      <c r="C25" s="1655" t="s">
        <v>598</v>
      </c>
      <c r="D25" s="1656"/>
      <c r="E25" s="1656"/>
      <c r="F25" s="1656"/>
      <c r="G25" s="1656"/>
      <c r="H25" s="1656"/>
      <c r="I25" s="1656"/>
      <c r="J25" s="1656"/>
      <c r="K25" s="1656"/>
      <c r="L25" s="1657"/>
    </row>
    <row r="26" spans="1:20">
      <c r="A26" s="1666"/>
      <c r="B26" s="1664" t="s">
        <v>211</v>
      </c>
      <c r="C26" s="1655" t="s">
        <v>599</v>
      </c>
      <c r="D26" s="1656"/>
      <c r="E26" s="1656"/>
      <c r="F26" s="1656"/>
      <c r="G26" s="1656"/>
      <c r="H26" s="1656"/>
      <c r="I26" s="1656"/>
      <c r="J26" s="1656"/>
      <c r="K26" s="1656"/>
      <c r="L26" s="1657"/>
    </row>
    <row r="27" spans="1:20">
      <c r="A27" s="1661"/>
      <c r="B27" s="1665"/>
      <c r="C27" s="1655" t="s">
        <v>600</v>
      </c>
      <c r="D27" s="1656"/>
      <c r="E27" s="1656"/>
      <c r="F27" s="1656"/>
      <c r="G27" s="1656"/>
      <c r="H27" s="1656"/>
      <c r="I27" s="1656"/>
      <c r="J27" s="1656"/>
      <c r="K27" s="1656"/>
      <c r="L27" s="1657"/>
    </row>
    <row r="28" spans="1:20">
      <c r="A28" s="1649" t="s">
        <v>595</v>
      </c>
      <c r="B28" s="1650"/>
      <c r="C28" s="1655" t="s">
        <v>373</v>
      </c>
      <c r="D28" s="1656"/>
      <c r="E28" s="1656"/>
      <c r="F28" s="1656"/>
      <c r="G28" s="1656"/>
      <c r="H28" s="1656"/>
      <c r="I28" s="1656"/>
      <c r="J28" s="1656"/>
      <c r="K28" s="1656"/>
      <c r="L28" s="1657"/>
    </row>
    <row r="29" spans="1:20">
      <c r="A29" s="1651"/>
      <c r="B29" s="1652"/>
      <c r="C29" s="1655" t="s">
        <v>372</v>
      </c>
      <c r="D29" s="1656"/>
      <c r="E29" s="1656"/>
      <c r="F29" s="1656"/>
      <c r="G29" s="1656"/>
      <c r="H29" s="1656"/>
      <c r="I29" s="1656"/>
      <c r="J29" s="1656"/>
      <c r="K29" s="1656"/>
      <c r="L29" s="1657"/>
    </row>
    <row r="30" spans="1:20">
      <c r="A30" s="1651"/>
      <c r="B30" s="1652"/>
      <c r="C30" s="1655" t="s">
        <v>371</v>
      </c>
      <c r="D30" s="1656"/>
      <c r="E30" s="1656"/>
      <c r="F30" s="1656"/>
      <c r="G30" s="1656"/>
      <c r="H30" s="1656"/>
      <c r="I30" s="1656"/>
      <c r="J30" s="1656"/>
      <c r="K30" s="1656"/>
      <c r="L30" s="1657"/>
    </row>
    <row r="31" spans="1:20">
      <c r="A31" s="1653"/>
      <c r="B31" s="1654"/>
      <c r="C31" s="1655" t="s">
        <v>370</v>
      </c>
      <c r="D31" s="1656"/>
      <c r="E31" s="1656"/>
      <c r="F31" s="1656"/>
      <c r="G31" s="1656"/>
      <c r="H31" s="1656"/>
      <c r="I31" s="1656"/>
      <c r="J31" s="1656"/>
      <c r="K31" s="1656"/>
      <c r="L31" s="1657"/>
    </row>
    <row r="32" spans="1:20">
      <c r="A32" s="1658" t="s">
        <v>596</v>
      </c>
      <c r="B32" s="1659"/>
      <c r="C32" s="1655" t="s">
        <v>368</v>
      </c>
      <c r="D32" s="1656"/>
      <c r="E32" s="1656"/>
      <c r="F32" s="1656"/>
      <c r="G32" s="1656"/>
      <c r="H32" s="1656"/>
      <c r="I32" s="1656"/>
      <c r="J32" s="1656"/>
      <c r="K32" s="1656"/>
      <c r="L32" s="1657"/>
    </row>
    <row r="33" spans="1:20">
      <c r="A33" s="1667" t="str">
        <f ca="1">"작업상세내역 및 작업 방법("&amp;INDIRECT("시"&amp;$T33+1&amp;"!d4")&amp;")"</f>
        <v>작업상세내역 및 작업 방법(1-0-3-0)</v>
      </c>
      <c r="B33" s="1668"/>
      <c r="C33" s="1668"/>
      <c r="D33" s="1668"/>
      <c r="E33" s="1668"/>
      <c r="F33" s="1668"/>
      <c r="G33" s="1668"/>
      <c r="H33" s="1668"/>
      <c r="I33" s="1668"/>
      <c r="J33" s="1668"/>
      <c r="K33" s="1668"/>
      <c r="L33" s="1669"/>
      <c r="T33">
        <f>ROUNDDOWN(ROW()/16,0)</f>
        <v>2</v>
      </c>
    </row>
    <row r="34" spans="1:20">
      <c r="A34" s="1664" t="s">
        <v>509</v>
      </c>
      <c r="B34" s="1660" t="s">
        <v>586</v>
      </c>
      <c r="C34" s="1664" t="s">
        <v>180</v>
      </c>
      <c r="D34" s="1658" t="s">
        <v>587</v>
      </c>
      <c r="E34" s="1671"/>
      <c r="F34" s="1659"/>
      <c r="G34" s="1672" t="s">
        <v>588</v>
      </c>
      <c r="H34" s="1673"/>
      <c r="I34" s="1674"/>
      <c r="J34" s="1658" t="s">
        <v>179</v>
      </c>
      <c r="K34" s="1671"/>
      <c r="L34" s="1659"/>
    </row>
    <row r="35" spans="1:20">
      <c r="A35" s="1670"/>
      <c r="B35" s="1666"/>
      <c r="C35" s="1670"/>
      <c r="D35" s="1664" t="s">
        <v>405</v>
      </c>
      <c r="E35" s="1660" t="s">
        <v>589</v>
      </c>
      <c r="F35" s="1660" t="s">
        <v>590</v>
      </c>
      <c r="G35" s="1675"/>
      <c r="H35" s="1676"/>
      <c r="I35" s="1677"/>
      <c r="J35" s="1664" t="s">
        <v>178</v>
      </c>
      <c r="K35" s="1664" t="s">
        <v>310</v>
      </c>
      <c r="L35" s="1664" t="s">
        <v>384</v>
      </c>
    </row>
    <row r="36" spans="1:20">
      <c r="A36" s="1665"/>
      <c r="B36" s="1661"/>
      <c r="C36" s="1665"/>
      <c r="D36" s="1665"/>
      <c r="E36" s="1661"/>
      <c r="F36" s="1661"/>
      <c r="G36" s="626" t="s">
        <v>391</v>
      </c>
      <c r="H36" s="626" t="s">
        <v>99</v>
      </c>
      <c r="I36" s="626" t="s">
        <v>389</v>
      </c>
      <c r="J36" s="1665"/>
      <c r="K36" s="1665"/>
      <c r="L36" s="1665"/>
    </row>
    <row r="37" spans="1:20" ht="13.5" customHeight="1">
      <c r="A37" s="1660" t="s">
        <v>591</v>
      </c>
      <c r="B37" s="1662">
        <f ca="1">INDIRECT("시"&amp;$T33+1&amp;"!D8")</f>
        <v>21.480000000000004</v>
      </c>
      <c r="C37" s="1664" t="s">
        <v>211</v>
      </c>
      <c r="D37" s="628" t="str">
        <f ca="1">INDIRECT("시"&amp;$T33+1&amp;"!e22")</f>
        <v>자작나무</v>
      </c>
      <c r="E37" s="631">
        <f ca="1">INDIRECT("시"&amp;$T33+1&amp;"!f22")</f>
        <v>1529</v>
      </c>
      <c r="F37" s="631">
        <f ca="1">INDIRECT("시"&amp;$T33+1&amp;"!g22")</f>
        <v>1471</v>
      </c>
      <c r="G37" s="626" t="s">
        <v>386</v>
      </c>
      <c r="H37" s="626" t="s">
        <v>385</v>
      </c>
      <c r="I37" s="690">
        <f ca="1">E37*0</f>
        <v>0</v>
      </c>
      <c r="J37" s="1515" t="str">
        <f ca="1">INDIRECT("시"&amp;$T33+1&amp;"!f41")</f>
        <v>중(15º~30º)</v>
      </c>
      <c r="K37" s="1515" t="str">
        <f ca="1">INDIRECT("시"&amp;$T33+1&amp;"!g41")</f>
        <v>개소당 평균면적이 3ha 이상</v>
      </c>
      <c r="L37" s="1515" t="str">
        <f ca="1">INDIRECT("시"&amp;$T33+1&amp;"!i41")</f>
        <v>조림 2년 차</v>
      </c>
    </row>
    <row r="38" spans="1:20">
      <c r="A38" s="1661"/>
      <c r="B38" s="1663"/>
      <c r="C38" s="1665"/>
      <c r="D38" s="629"/>
      <c r="E38" s="630"/>
      <c r="F38" s="630"/>
      <c r="G38" s="626" t="s">
        <v>211</v>
      </c>
      <c r="H38" s="626" t="s">
        <v>4</v>
      </c>
      <c r="I38" s="632">
        <f ca="1">B37</f>
        <v>21.480000000000004</v>
      </c>
      <c r="J38" s="1516"/>
      <c r="K38" s="1516"/>
      <c r="L38" s="1516"/>
    </row>
    <row r="39" spans="1:20">
      <c r="A39" s="1660" t="s">
        <v>592</v>
      </c>
      <c r="B39" s="626" t="s">
        <v>593</v>
      </c>
      <c r="C39" s="1655" t="s">
        <v>594</v>
      </c>
      <c r="D39" s="1656"/>
      <c r="E39" s="1656"/>
      <c r="F39" s="1656"/>
      <c r="G39" s="1656"/>
      <c r="H39" s="1656"/>
      <c r="I39" s="1656"/>
      <c r="J39" s="1656"/>
      <c r="K39" s="1656"/>
      <c r="L39" s="1657"/>
    </row>
    <row r="40" spans="1:20">
      <c r="A40" s="1666"/>
      <c r="B40" s="1664" t="s">
        <v>386</v>
      </c>
      <c r="C40" s="1655" t="s">
        <v>597</v>
      </c>
      <c r="D40" s="1656"/>
      <c r="E40" s="1656"/>
      <c r="F40" s="1656"/>
      <c r="G40" s="1656"/>
      <c r="H40" s="1656"/>
      <c r="I40" s="1656"/>
      <c r="J40" s="1656"/>
      <c r="K40" s="1656"/>
      <c r="L40" s="1657"/>
    </row>
    <row r="41" spans="1:20">
      <c r="A41" s="1666"/>
      <c r="B41" s="1665"/>
      <c r="C41" s="1655" t="s">
        <v>598</v>
      </c>
      <c r="D41" s="1656"/>
      <c r="E41" s="1656"/>
      <c r="F41" s="1656"/>
      <c r="G41" s="1656"/>
      <c r="H41" s="1656"/>
      <c r="I41" s="1656"/>
      <c r="J41" s="1656"/>
      <c r="K41" s="1656"/>
      <c r="L41" s="1657"/>
    </row>
    <row r="42" spans="1:20">
      <c r="A42" s="1666"/>
      <c r="B42" s="1664" t="s">
        <v>211</v>
      </c>
      <c r="C42" s="1655" t="s">
        <v>599</v>
      </c>
      <c r="D42" s="1656"/>
      <c r="E42" s="1656"/>
      <c r="F42" s="1656"/>
      <c r="G42" s="1656"/>
      <c r="H42" s="1656"/>
      <c r="I42" s="1656"/>
      <c r="J42" s="1656"/>
      <c r="K42" s="1656"/>
      <c r="L42" s="1657"/>
    </row>
    <row r="43" spans="1:20">
      <c r="A43" s="1661"/>
      <c r="B43" s="1665"/>
      <c r="C43" s="1655" t="s">
        <v>600</v>
      </c>
      <c r="D43" s="1656"/>
      <c r="E43" s="1656"/>
      <c r="F43" s="1656"/>
      <c r="G43" s="1656"/>
      <c r="H43" s="1656"/>
      <c r="I43" s="1656"/>
      <c r="J43" s="1656"/>
      <c r="K43" s="1656"/>
      <c r="L43" s="1657"/>
    </row>
    <row r="44" spans="1:20">
      <c r="A44" s="1649" t="s">
        <v>595</v>
      </c>
      <c r="B44" s="1650"/>
      <c r="C44" s="1655" t="s">
        <v>373</v>
      </c>
      <c r="D44" s="1656"/>
      <c r="E44" s="1656"/>
      <c r="F44" s="1656"/>
      <c r="G44" s="1656"/>
      <c r="H44" s="1656"/>
      <c r="I44" s="1656"/>
      <c r="J44" s="1656"/>
      <c r="K44" s="1656"/>
      <c r="L44" s="1657"/>
    </row>
    <row r="45" spans="1:20">
      <c r="A45" s="1651"/>
      <c r="B45" s="1652"/>
      <c r="C45" s="1655" t="s">
        <v>372</v>
      </c>
      <c r="D45" s="1656"/>
      <c r="E45" s="1656"/>
      <c r="F45" s="1656"/>
      <c r="G45" s="1656"/>
      <c r="H45" s="1656"/>
      <c r="I45" s="1656"/>
      <c r="J45" s="1656"/>
      <c r="K45" s="1656"/>
      <c r="L45" s="1657"/>
    </row>
    <row r="46" spans="1:20">
      <c r="A46" s="1651"/>
      <c r="B46" s="1652"/>
      <c r="C46" s="1655" t="s">
        <v>371</v>
      </c>
      <c r="D46" s="1656"/>
      <c r="E46" s="1656"/>
      <c r="F46" s="1656"/>
      <c r="G46" s="1656"/>
      <c r="H46" s="1656"/>
      <c r="I46" s="1656"/>
      <c r="J46" s="1656"/>
      <c r="K46" s="1656"/>
      <c r="L46" s="1657"/>
    </row>
    <row r="47" spans="1:20">
      <c r="A47" s="1653"/>
      <c r="B47" s="1654"/>
      <c r="C47" s="1655" t="s">
        <v>370</v>
      </c>
      <c r="D47" s="1656"/>
      <c r="E47" s="1656"/>
      <c r="F47" s="1656"/>
      <c r="G47" s="1656"/>
      <c r="H47" s="1656"/>
      <c r="I47" s="1656"/>
      <c r="J47" s="1656"/>
      <c r="K47" s="1656"/>
      <c r="L47" s="1657"/>
    </row>
    <row r="48" spans="1:20">
      <c r="A48" s="1658" t="s">
        <v>596</v>
      </c>
      <c r="B48" s="1659"/>
      <c r="C48" s="1655" t="s">
        <v>368</v>
      </c>
      <c r="D48" s="1656"/>
      <c r="E48" s="1656"/>
      <c r="F48" s="1656"/>
      <c r="G48" s="1656"/>
      <c r="H48" s="1656"/>
      <c r="I48" s="1656"/>
      <c r="J48" s="1656"/>
      <c r="K48" s="1656"/>
      <c r="L48" s="1657"/>
    </row>
    <row r="49" spans="1:20">
      <c r="A49" s="1667" t="str">
        <f ca="1">"작업상세내역 및 작업 방법("&amp;INDIRECT("시"&amp;$T49+1&amp;"!d4")&amp;")"</f>
        <v>작업상세내역 및 작업 방법(1-0-4-0)</v>
      </c>
      <c r="B49" s="1668"/>
      <c r="C49" s="1668"/>
      <c r="D49" s="1668"/>
      <c r="E49" s="1668"/>
      <c r="F49" s="1668"/>
      <c r="G49" s="1668"/>
      <c r="H49" s="1668"/>
      <c r="I49" s="1668"/>
      <c r="J49" s="1668"/>
      <c r="K49" s="1668"/>
      <c r="L49" s="1669"/>
      <c r="T49">
        <f>ROUNDDOWN(ROW()/16,0)</f>
        <v>3</v>
      </c>
    </row>
    <row r="50" spans="1:20">
      <c r="A50" s="1664" t="s">
        <v>509</v>
      </c>
      <c r="B50" s="1660" t="s">
        <v>586</v>
      </c>
      <c r="C50" s="1664" t="s">
        <v>180</v>
      </c>
      <c r="D50" s="1658" t="s">
        <v>587</v>
      </c>
      <c r="E50" s="1671"/>
      <c r="F50" s="1659"/>
      <c r="G50" s="1672" t="s">
        <v>588</v>
      </c>
      <c r="H50" s="1673"/>
      <c r="I50" s="1674"/>
      <c r="J50" s="1658" t="s">
        <v>179</v>
      </c>
      <c r="K50" s="1671"/>
      <c r="L50" s="1659"/>
    </row>
    <row r="51" spans="1:20">
      <c r="A51" s="1670"/>
      <c r="B51" s="1666"/>
      <c r="C51" s="1670"/>
      <c r="D51" s="1664" t="s">
        <v>405</v>
      </c>
      <c r="E51" s="1660" t="s">
        <v>589</v>
      </c>
      <c r="F51" s="1660" t="s">
        <v>590</v>
      </c>
      <c r="G51" s="1675"/>
      <c r="H51" s="1676"/>
      <c r="I51" s="1677"/>
      <c r="J51" s="1664" t="s">
        <v>178</v>
      </c>
      <c r="K51" s="1664" t="s">
        <v>310</v>
      </c>
      <c r="L51" s="1664" t="s">
        <v>384</v>
      </c>
    </row>
    <row r="52" spans="1:20">
      <c r="A52" s="1665"/>
      <c r="B52" s="1661"/>
      <c r="C52" s="1665"/>
      <c r="D52" s="1665"/>
      <c r="E52" s="1661"/>
      <c r="F52" s="1661"/>
      <c r="G52" s="626" t="s">
        <v>391</v>
      </c>
      <c r="H52" s="626" t="s">
        <v>99</v>
      </c>
      <c r="I52" s="626" t="s">
        <v>389</v>
      </c>
      <c r="J52" s="1665"/>
      <c r="K52" s="1665"/>
      <c r="L52" s="1665"/>
    </row>
    <row r="53" spans="1:20" ht="13.5" customHeight="1">
      <c r="A53" s="1660" t="s">
        <v>591</v>
      </c>
      <c r="B53" s="1662">
        <f ca="1">INDIRECT("시"&amp;$T49+1&amp;"!D8")</f>
        <v>0.2</v>
      </c>
      <c r="C53" s="1664" t="s">
        <v>211</v>
      </c>
      <c r="D53" s="628" t="str">
        <f ca="1">INDIRECT("시"&amp;$T49+1&amp;"!e22")</f>
        <v>두릅나무</v>
      </c>
      <c r="E53" s="631">
        <f ca="1">INDIRECT("시"&amp;$T49+1&amp;"!f22")</f>
        <v>850</v>
      </c>
      <c r="F53" s="631">
        <f ca="1">INDIRECT("시"&amp;$T49+1&amp;"!g22")</f>
        <v>650</v>
      </c>
      <c r="G53" s="626" t="s">
        <v>386</v>
      </c>
      <c r="H53" s="626" t="s">
        <v>385</v>
      </c>
      <c r="I53" s="690">
        <f ca="1">E53*0</f>
        <v>0</v>
      </c>
      <c r="J53" s="1515" t="str">
        <f ca="1">INDIRECT("시"&amp;$T49+1&amp;"!f41")</f>
        <v>완(15º 이하)</v>
      </c>
      <c r="K53" s="1515" t="str">
        <f ca="1">INDIRECT("시"&amp;$T49+1&amp;"!g41")</f>
        <v>개소당 평균면적이 1ha 미만</v>
      </c>
      <c r="L53" s="1515" t="str">
        <f ca="1">INDIRECT("시"&amp;$T49+1&amp;"!i41")</f>
        <v>조림 2년 차</v>
      </c>
    </row>
    <row r="54" spans="1:20">
      <c r="A54" s="1661"/>
      <c r="B54" s="1663"/>
      <c r="C54" s="1665"/>
      <c r="D54" s="629"/>
      <c r="E54" s="630"/>
      <c r="F54" s="630"/>
      <c r="G54" s="626" t="s">
        <v>211</v>
      </c>
      <c r="H54" s="626" t="s">
        <v>4</v>
      </c>
      <c r="I54" s="632">
        <f ca="1">B53</f>
        <v>0.2</v>
      </c>
      <c r="J54" s="1516"/>
      <c r="K54" s="1516"/>
      <c r="L54" s="1516"/>
    </row>
    <row r="55" spans="1:20">
      <c r="A55" s="1660" t="s">
        <v>592</v>
      </c>
      <c r="B55" s="626" t="s">
        <v>593</v>
      </c>
      <c r="C55" s="1655" t="s">
        <v>594</v>
      </c>
      <c r="D55" s="1656"/>
      <c r="E55" s="1656"/>
      <c r="F55" s="1656"/>
      <c r="G55" s="1656"/>
      <c r="H55" s="1656"/>
      <c r="I55" s="1656"/>
      <c r="J55" s="1656"/>
      <c r="K55" s="1656"/>
      <c r="L55" s="1657"/>
    </row>
    <row r="56" spans="1:20">
      <c r="A56" s="1666"/>
      <c r="B56" s="1664" t="s">
        <v>386</v>
      </c>
      <c r="C56" s="1655" t="s">
        <v>597</v>
      </c>
      <c r="D56" s="1656"/>
      <c r="E56" s="1656"/>
      <c r="F56" s="1656"/>
      <c r="G56" s="1656"/>
      <c r="H56" s="1656"/>
      <c r="I56" s="1656"/>
      <c r="J56" s="1656"/>
      <c r="K56" s="1656"/>
      <c r="L56" s="1657"/>
    </row>
    <row r="57" spans="1:20">
      <c r="A57" s="1666"/>
      <c r="B57" s="1665"/>
      <c r="C57" s="1655" t="s">
        <v>598</v>
      </c>
      <c r="D57" s="1656"/>
      <c r="E57" s="1656"/>
      <c r="F57" s="1656"/>
      <c r="G57" s="1656"/>
      <c r="H57" s="1656"/>
      <c r="I57" s="1656"/>
      <c r="J57" s="1656"/>
      <c r="K57" s="1656"/>
      <c r="L57" s="1657"/>
    </row>
    <row r="58" spans="1:20">
      <c r="A58" s="1666"/>
      <c r="B58" s="1664" t="s">
        <v>211</v>
      </c>
      <c r="C58" s="1655" t="s">
        <v>599</v>
      </c>
      <c r="D58" s="1656"/>
      <c r="E58" s="1656"/>
      <c r="F58" s="1656"/>
      <c r="G58" s="1656"/>
      <c r="H58" s="1656"/>
      <c r="I58" s="1656"/>
      <c r="J58" s="1656"/>
      <c r="K58" s="1656"/>
      <c r="L58" s="1657"/>
    </row>
    <row r="59" spans="1:20">
      <c r="A59" s="1661"/>
      <c r="B59" s="1665"/>
      <c r="C59" s="1655" t="s">
        <v>600</v>
      </c>
      <c r="D59" s="1656"/>
      <c r="E59" s="1656"/>
      <c r="F59" s="1656"/>
      <c r="G59" s="1656"/>
      <c r="H59" s="1656"/>
      <c r="I59" s="1656"/>
      <c r="J59" s="1656"/>
      <c r="K59" s="1656"/>
      <c r="L59" s="1657"/>
    </row>
    <row r="60" spans="1:20">
      <c r="A60" s="1649" t="s">
        <v>595</v>
      </c>
      <c r="B60" s="1650"/>
      <c r="C60" s="1655" t="s">
        <v>373</v>
      </c>
      <c r="D60" s="1656"/>
      <c r="E60" s="1656"/>
      <c r="F60" s="1656"/>
      <c r="G60" s="1656"/>
      <c r="H60" s="1656"/>
      <c r="I60" s="1656"/>
      <c r="J60" s="1656"/>
      <c r="K60" s="1656"/>
      <c r="L60" s="1657"/>
    </row>
    <row r="61" spans="1:20">
      <c r="A61" s="1651"/>
      <c r="B61" s="1652"/>
      <c r="C61" s="1655" t="s">
        <v>372</v>
      </c>
      <c r="D61" s="1656"/>
      <c r="E61" s="1656"/>
      <c r="F61" s="1656"/>
      <c r="G61" s="1656"/>
      <c r="H61" s="1656"/>
      <c r="I61" s="1656"/>
      <c r="J61" s="1656"/>
      <c r="K61" s="1656"/>
      <c r="L61" s="1657"/>
    </row>
    <row r="62" spans="1:20">
      <c r="A62" s="1651"/>
      <c r="B62" s="1652"/>
      <c r="C62" s="1655" t="s">
        <v>371</v>
      </c>
      <c r="D62" s="1656"/>
      <c r="E62" s="1656"/>
      <c r="F62" s="1656"/>
      <c r="G62" s="1656"/>
      <c r="H62" s="1656"/>
      <c r="I62" s="1656"/>
      <c r="J62" s="1656"/>
      <c r="K62" s="1656"/>
      <c r="L62" s="1657"/>
    </row>
    <row r="63" spans="1:20">
      <c r="A63" s="1653"/>
      <c r="B63" s="1654"/>
      <c r="C63" s="1655" t="s">
        <v>370</v>
      </c>
      <c r="D63" s="1656"/>
      <c r="E63" s="1656"/>
      <c r="F63" s="1656"/>
      <c r="G63" s="1656"/>
      <c r="H63" s="1656"/>
      <c r="I63" s="1656"/>
      <c r="J63" s="1656"/>
      <c r="K63" s="1656"/>
      <c r="L63" s="1657"/>
    </row>
    <row r="64" spans="1:20">
      <c r="A64" s="1658" t="s">
        <v>596</v>
      </c>
      <c r="B64" s="1659"/>
      <c r="C64" s="1655" t="s">
        <v>368</v>
      </c>
      <c r="D64" s="1656"/>
      <c r="E64" s="1656"/>
      <c r="F64" s="1656"/>
      <c r="G64" s="1656"/>
      <c r="H64" s="1656"/>
      <c r="I64" s="1656"/>
      <c r="J64" s="1656"/>
      <c r="K64" s="1656"/>
      <c r="L64" s="1657"/>
    </row>
    <row r="65" spans="1:20">
      <c r="A65" s="1667" t="str">
        <f ca="1">"작업상세내역 및 작업 방법("&amp;INDIRECT("시"&amp;$T65+1&amp;"!d4")&amp;")"</f>
        <v>작업상세내역 및 작업 방법(1-0-5-0)</v>
      </c>
      <c r="B65" s="1668"/>
      <c r="C65" s="1668"/>
      <c r="D65" s="1668"/>
      <c r="E65" s="1668"/>
      <c r="F65" s="1668"/>
      <c r="G65" s="1668"/>
      <c r="H65" s="1668"/>
      <c r="I65" s="1668"/>
      <c r="J65" s="1668"/>
      <c r="K65" s="1668"/>
      <c r="L65" s="1669"/>
      <c r="T65">
        <f>ROUNDDOWN(ROW()/16,0)</f>
        <v>4</v>
      </c>
    </row>
    <row r="66" spans="1:20">
      <c r="A66" s="1664" t="s">
        <v>509</v>
      </c>
      <c r="B66" s="1660" t="s">
        <v>586</v>
      </c>
      <c r="C66" s="1664" t="s">
        <v>180</v>
      </c>
      <c r="D66" s="1658" t="s">
        <v>587</v>
      </c>
      <c r="E66" s="1671"/>
      <c r="F66" s="1659"/>
      <c r="G66" s="1672" t="s">
        <v>588</v>
      </c>
      <c r="H66" s="1673"/>
      <c r="I66" s="1674"/>
      <c r="J66" s="1658" t="s">
        <v>179</v>
      </c>
      <c r="K66" s="1671"/>
      <c r="L66" s="1659"/>
    </row>
    <row r="67" spans="1:20">
      <c r="A67" s="1670"/>
      <c r="B67" s="1666"/>
      <c r="C67" s="1670"/>
      <c r="D67" s="1664" t="s">
        <v>405</v>
      </c>
      <c r="E67" s="1660" t="s">
        <v>589</v>
      </c>
      <c r="F67" s="1660" t="s">
        <v>590</v>
      </c>
      <c r="G67" s="1675"/>
      <c r="H67" s="1676"/>
      <c r="I67" s="1677"/>
      <c r="J67" s="1664" t="s">
        <v>178</v>
      </c>
      <c r="K67" s="1664" t="s">
        <v>310</v>
      </c>
      <c r="L67" s="1664" t="s">
        <v>384</v>
      </c>
    </row>
    <row r="68" spans="1:20">
      <c r="A68" s="1665"/>
      <c r="B68" s="1661"/>
      <c r="C68" s="1665"/>
      <c r="D68" s="1665"/>
      <c r="E68" s="1661"/>
      <c r="F68" s="1661"/>
      <c r="G68" s="626" t="s">
        <v>391</v>
      </c>
      <c r="H68" s="626" t="s">
        <v>99</v>
      </c>
      <c r="I68" s="626" t="s">
        <v>389</v>
      </c>
      <c r="J68" s="1665"/>
      <c r="K68" s="1665"/>
      <c r="L68" s="1665"/>
    </row>
    <row r="69" spans="1:20" ht="13.5" customHeight="1">
      <c r="A69" s="1660" t="s">
        <v>591</v>
      </c>
      <c r="B69" s="1662">
        <f ca="1">INDIRECT("시"&amp;$T65+1&amp;"!D8")</f>
        <v>0.25</v>
      </c>
      <c r="C69" s="1664" t="s">
        <v>211</v>
      </c>
      <c r="D69" s="628" t="str">
        <f ca="1">INDIRECT("시"&amp;$T65+1&amp;"!e22")</f>
        <v>음나무</v>
      </c>
      <c r="E69" s="631">
        <f ca="1">INDIRECT("시"&amp;$T65+1&amp;"!f22")</f>
        <v>350</v>
      </c>
      <c r="F69" s="631">
        <f ca="1">INDIRECT("시"&amp;$T65+1&amp;"!g22")</f>
        <v>1150</v>
      </c>
      <c r="G69" s="626" t="s">
        <v>386</v>
      </c>
      <c r="H69" s="626" t="s">
        <v>385</v>
      </c>
      <c r="I69" s="690">
        <f ca="1">E69*0</f>
        <v>0</v>
      </c>
      <c r="J69" s="1515" t="str">
        <f ca="1">INDIRECT("시"&amp;$T65+1&amp;"!f41")</f>
        <v>완(15º 이하)</v>
      </c>
      <c r="K69" s="1515" t="str">
        <f ca="1">INDIRECT("시"&amp;$T65+1&amp;"!g41")</f>
        <v>개소당 평균면적이 1ha 미만</v>
      </c>
      <c r="L69" s="1515" t="str">
        <f ca="1">INDIRECT("시"&amp;$T65+1&amp;"!i41")</f>
        <v>조림 2년 차</v>
      </c>
    </row>
    <row r="70" spans="1:20">
      <c r="A70" s="1661"/>
      <c r="B70" s="1663"/>
      <c r="C70" s="1665"/>
      <c r="D70" s="629"/>
      <c r="E70" s="630"/>
      <c r="F70" s="630"/>
      <c r="G70" s="626" t="s">
        <v>211</v>
      </c>
      <c r="H70" s="626" t="s">
        <v>4</v>
      </c>
      <c r="I70" s="632">
        <f ca="1">B69</f>
        <v>0.25</v>
      </c>
      <c r="J70" s="1516"/>
      <c r="K70" s="1516"/>
      <c r="L70" s="1516"/>
    </row>
    <row r="71" spans="1:20">
      <c r="A71" s="1660" t="s">
        <v>592</v>
      </c>
      <c r="B71" s="626" t="s">
        <v>593</v>
      </c>
      <c r="C71" s="1655" t="s">
        <v>594</v>
      </c>
      <c r="D71" s="1656"/>
      <c r="E71" s="1656"/>
      <c r="F71" s="1656"/>
      <c r="G71" s="1656"/>
      <c r="H71" s="1656"/>
      <c r="I71" s="1656"/>
      <c r="J71" s="1656"/>
      <c r="K71" s="1656"/>
      <c r="L71" s="1657"/>
    </row>
    <row r="72" spans="1:20">
      <c r="A72" s="1666"/>
      <c r="B72" s="1664" t="s">
        <v>386</v>
      </c>
      <c r="C72" s="1655" t="s">
        <v>597</v>
      </c>
      <c r="D72" s="1656"/>
      <c r="E72" s="1656"/>
      <c r="F72" s="1656"/>
      <c r="G72" s="1656"/>
      <c r="H72" s="1656"/>
      <c r="I72" s="1656"/>
      <c r="J72" s="1656"/>
      <c r="K72" s="1656"/>
      <c r="L72" s="1657"/>
    </row>
    <row r="73" spans="1:20">
      <c r="A73" s="1666"/>
      <c r="B73" s="1665"/>
      <c r="C73" s="1655" t="s">
        <v>598</v>
      </c>
      <c r="D73" s="1656"/>
      <c r="E73" s="1656"/>
      <c r="F73" s="1656"/>
      <c r="G73" s="1656"/>
      <c r="H73" s="1656"/>
      <c r="I73" s="1656"/>
      <c r="J73" s="1656"/>
      <c r="K73" s="1656"/>
      <c r="L73" s="1657"/>
    </row>
    <row r="74" spans="1:20">
      <c r="A74" s="1666"/>
      <c r="B74" s="1664" t="s">
        <v>211</v>
      </c>
      <c r="C74" s="1655" t="s">
        <v>599</v>
      </c>
      <c r="D74" s="1656"/>
      <c r="E74" s="1656"/>
      <c r="F74" s="1656"/>
      <c r="G74" s="1656"/>
      <c r="H74" s="1656"/>
      <c r="I74" s="1656"/>
      <c r="J74" s="1656"/>
      <c r="K74" s="1656"/>
      <c r="L74" s="1657"/>
    </row>
    <row r="75" spans="1:20">
      <c r="A75" s="1661"/>
      <c r="B75" s="1665"/>
      <c r="C75" s="1655" t="s">
        <v>600</v>
      </c>
      <c r="D75" s="1656"/>
      <c r="E75" s="1656"/>
      <c r="F75" s="1656"/>
      <c r="G75" s="1656"/>
      <c r="H75" s="1656"/>
      <c r="I75" s="1656"/>
      <c r="J75" s="1656"/>
      <c r="K75" s="1656"/>
      <c r="L75" s="1657"/>
    </row>
    <row r="76" spans="1:20">
      <c r="A76" s="1649" t="s">
        <v>595</v>
      </c>
      <c r="B76" s="1650"/>
      <c r="C76" s="1655" t="s">
        <v>373</v>
      </c>
      <c r="D76" s="1656"/>
      <c r="E76" s="1656"/>
      <c r="F76" s="1656"/>
      <c r="G76" s="1656"/>
      <c r="H76" s="1656"/>
      <c r="I76" s="1656"/>
      <c r="J76" s="1656"/>
      <c r="K76" s="1656"/>
      <c r="L76" s="1657"/>
    </row>
    <row r="77" spans="1:20">
      <c r="A77" s="1651"/>
      <c r="B77" s="1652"/>
      <c r="C77" s="1655" t="s">
        <v>372</v>
      </c>
      <c r="D77" s="1656"/>
      <c r="E77" s="1656"/>
      <c r="F77" s="1656"/>
      <c r="G77" s="1656"/>
      <c r="H77" s="1656"/>
      <c r="I77" s="1656"/>
      <c r="J77" s="1656"/>
      <c r="K77" s="1656"/>
      <c r="L77" s="1657"/>
    </row>
    <row r="78" spans="1:20">
      <c r="A78" s="1651"/>
      <c r="B78" s="1652"/>
      <c r="C78" s="1655" t="s">
        <v>371</v>
      </c>
      <c r="D78" s="1656"/>
      <c r="E78" s="1656"/>
      <c r="F78" s="1656"/>
      <c r="G78" s="1656"/>
      <c r="H78" s="1656"/>
      <c r="I78" s="1656"/>
      <c r="J78" s="1656"/>
      <c r="K78" s="1656"/>
      <c r="L78" s="1657"/>
    </row>
    <row r="79" spans="1:20">
      <c r="A79" s="1653"/>
      <c r="B79" s="1654"/>
      <c r="C79" s="1655" t="s">
        <v>370</v>
      </c>
      <c r="D79" s="1656"/>
      <c r="E79" s="1656"/>
      <c r="F79" s="1656"/>
      <c r="G79" s="1656"/>
      <c r="H79" s="1656"/>
      <c r="I79" s="1656"/>
      <c r="J79" s="1656"/>
      <c r="K79" s="1656"/>
      <c r="L79" s="1657"/>
    </row>
    <row r="80" spans="1:20">
      <c r="A80" s="1658" t="s">
        <v>596</v>
      </c>
      <c r="B80" s="1659"/>
      <c r="C80" s="1655" t="s">
        <v>368</v>
      </c>
      <c r="D80" s="1656"/>
      <c r="E80" s="1656"/>
      <c r="F80" s="1656"/>
      <c r="G80" s="1656"/>
      <c r="H80" s="1656"/>
      <c r="I80" s="1656"/>
      <c r="J80" s="1656"/>
      <c r="K80" s="1656"/>
      <c r="L80" s="1657"/>
    </row>
    <row r="81" spans="1:20">
      <c r="A81" s="1667" t="str">
        <f ca="1">"작업상세내역 및 작업 방법("&amp;INDIRECT("시"&amp;$T81+1&amp;"!d4")&amp;")"</f>
        <v>작업상세내역 및 작업 방법(1-0-6-0)</v>
      </c>
      <c r="B81" s="1668"/>
      <c r="C81" s="1668"/>
      <c r="D81" s="1668"/>
      <c r="E81" s="1668"/>
      <c r="F81" s="1668"/>
      <c r="G81" s="1668"/>
      <c r="H81" s="1668"/>
      <c r="I81" s="1668"/>
      <c r="J81" s="1668"/>
      <c r="K81" s="1668"/>
      <c r="L81" s="1669"/>
      <c r="T81">
        <f>ROUNDDOWN(ROW()/16,0)</f>
        <v>5</v>
      </c>
    </row>
    <row r="82" spans="1:20">
      <c r="A82" s="1664" t="s">
        <v>509</v>
      </c>
      <c r="B82" s="1660" t="s">
        <v>586</v>
      </c>
      <c r="C82" s="1664" t="s">
        <v>180</v>
      </c>
      <c r="D82" s="1658" t="s">
        <v>587</v>
      </c>
      <c r="E82" s="1671"/>
      <c r="F82" s="1659"/>
      <c r="G82" s="1672" t="s">
        <v>588</v>
      </c>
      <c r="H82" s="1673"/>
      <c r="I82" s="1674"/>
      <c r="J82" s="1658" t="s">
        <v>179</v>
      </c>
      <c r="K82" s="1671"/>
      <c r="L82" s="1659"/>
    </row>
    <row r="83" spans="1:20">
      <c r="A83" s="1670"/>
      <c r="B83" s="1666"/>
      <c r="C83" s="1670"/>
      <c r="D83" s="1664" t="s">
        <v>405</v>
      </c>
      <c r="E83" s="1660" t="s">
        <v>589</v>
      </c>
      <c r="F83" s="1660" t="s">
        <v>590</v>
      </c>
      <c r="G83" s="1675"/>
      <c r="H83" s="1676"/>
      <c r="I83" s="1677"/>
      <c r="J83" s="1664" t="s">
        <v>178</v>
      </c>
      <c r="K83" s="1664" t="s">
        <v>310</v>
      </c>
      <c r="L83" s="1664" t="s">
        <v>384</v>
      </c>
    </row>
    <row r="84" spans="1:20">
      <c r="A84" s="1665"/>
      <c r="B84" s="1661"/>
      <c r="C84" s="1665"/>
      <c r="D84" s="1665"/>
      <c r="E84" s="1661"/>
      <c r="F84" s="1661"/>
      <c r="G84" s="626" t="s">
        <v>391</v>
      </c>
      <c r="H84" s="626" t="s">
        <v>99</v>
      </c>
      <c r="I84" s="626" t="s">
        <v>389</v>
      </c>
      <c r="J84" s="1665"/>
      <c r="K84" s="1665"/>
      <c r="L84" s="1665"/>
    </row>
    <row r="85" spans="1:20" ht="13.5" customHeight="1">
      <c r="A85" s="1660" t="s">
        <v>591</v>
      </c>
      <c r="B85" s="1662">
        <f ca="1">INDIRECT("시"&amp;$T81+1&amp;"!D8")</f>
        <v>0</v>
      </c>
      <c r="C85" s="1664" t="s">
        <v>211</v>
      </c>
      <c r="D85" s="628">
        <f ca="1">INDIRECT("시"&amp;$T81+1&amp;"!e22")</f>
        <v>0</v>
      </c>
      <c r="E85" s="631">
        <f ca="1">INDIRECT("시"&amp;$T81+1&amp;"!f22")</f>
        <v>0</v>
      </c>
      <c r="F85" s="631">
        <f ca="1">INDIRECT("시"&amp;$T81+1&amp;"!g22")</f>
        <v>0</v>
      </c>
      <c r="G85" s="626" t="s">
        <v>386</v>
      </c>
      <c r="H85" s="626" t="s">
        <v>385</v>
      </c>
      <c r="I85" s="627">
        <f ca="1">E85</f>
        <v>0</v>
      </c>
      <c r="J85" s="1515" t="str">
        <f ca="1">INDIRECT("시"&amp;$T81+1&amp;"!f41")</f>
        <v>중(15º~30º)</v>
      </c>
      <c r="K85" s="1515" t="str">
        <f ca="1">INDIRECT("시"&amp;$T81+1&amp;"!g41")</f>
        <v>개소당 평균면적이 1ha 미만</v>
      </c>
      <c r="L85" s="1515" t="str">
        <f ca="1">INDIRECT("시"&amp;$T81+1&amp;"!i41")</f>
        <v>조림 3년 차 이상</v>
      </c>
    </row>
    <row r="86" spans="1:20">
      <c r="A86" s="1661"/>
      <c r="B86" s="1663"/>
      <c r="C86" s="1665"/>
      <c r="D86" s="629"/>
      <c r="E86" s="630"/>
      <c r="F86" s="630"/>
      <c r="G86" s="626" t="s">
        <v>211</v>
      </c>
      <c r="H86" s="626" t="s">
        <v>4</v>
      </c>
      <c r="I86" s="632">
        <f ca="1">B85</f>
        <v>0</v>
      </c>
      <c r="J86" s="1516"/>
      <c r="K86" s="1516"/>
      <c r="L86" s="1516"/>
    </row>
    <row r="87" spans="1:20">
      <c r="A87" s="1660" t="s">
        <v>592</v>
      </c>
      <c r="B87" s="626" t="s">
        <v>593</v>
      </c>
      <c r="C87" s="1655" t="s">
        <v>594</v>
      </c>
      <c r="D87" s="1656"/>
      <c r="E87" s="1656"/>
      <c r="F87" s="1656"/>
      <c r="G87" s="1656"/>
      <c r="H87" s="1656"/>
      <c r="I87" s="1656"/>
      <c r="J87" s="1656"/>
      <c r="K87" s="1656"/>
      <c r="L87" s="1657"/>
    </row>
    <row r="88" spans="1:20">
      <c r="A88" s="1666"/>
      <c r="B88" s="1664" t="s">
        <v>386</v>
      </c>
      <c r="C88" s="1655" t="s">
        <v>597</v>
      </c>
      <c r="D88" s="1656"/>
      <c r="E88" s="1656"/>
      <c r="F88" s="1656"/>
      <c r="G88" s="1656"/>
      <c r="H88" s="1656"/>
      <c r="I88" s="1656"/>
      <c r="J88" s="1656"/>
      <c r="K88" s="1656"/>
      <c r="L88" s="1657"/>
    </row>
    <row r="89" spans="1:20">
      <c r="A89" s="1666"/>
      <c r="B89" s="1665"/>
      <c r="C89" s="1655" t="s">
        <v>598</v>
      </c>
      <c r="D89" s="1656"/>
      <c r="E89" s="1656"/>
      <c r="F89" s="1656"/>
      <c r="G89" s="1656"/>
      <c r="H89" s="1656"/>
      <c r="I89" s="1656"/>
      <c r="J89" s="1656"/>
      <c r="K89" s="1656"/>
      <c r="L89" s="1657"/>
    </row>
    <row r="90" spans="1:20">
      <c r="A90" s="1666"/>
      <c r="B90" s="1664" t="s">
        <v>211</v>
      </c>
      <c r="C90" s="1655" t="s">
        <v>599</v>
      </c>
      <c r="D90" s="1656"/>
      <c r="E90" s="1656"/>
      <c r="F90" s="1656"/>
      <c r="G90" s="1656"/>
      <c r="H90" s="1656"/>
      <c r="I90" s="1656"/>
      <c r="J90" s="1656"/>
      <c r="K90" s="1656"/>
      <c r="L90" s="1657"/>
    </row>
    <row r="91" spans="1:20">
      <c r="A91" s="1661"/>
      <c r="B91" s="1665"/>
      <c r="C91" s="1655" t="s">
        <v>600</v>
      </c>
      <c r="D91" s="1656"/>
      <c r="E91" s="1656"/>
      <c r="F91" s="1656"/>
      <c r="G91" s="1656"/>
      <c r="H91" s="1656"/>
      <c r="I91" s="1656"/>
      <c r="J91" s="1656"/>
      <c r="K91" s="1656"/>
      <c r="L91" s="1657"/>
    </row>
    <row r="92" spans="1:20">
      <c r="A92" s="1649" t="s">
        <v>595</v>
      </c>
      <c r="B92" s="1650"/>
      <c r="C92" s="1655" t="s">
        <v>373</v>
      </c>
      <c r="D92" s="1656"/>
      <c r="E92" s="1656"/>
      <c r="F92" s="1656"/>
      <c r="G92" s="1656"/>
      <c r="H92" s="1656"/>
      <c r="I92" s="1656"/>
      <c r="J92" s="1656"/>
      <c r="K92" s="1656"/>
      <c r="L92" s="1657"/>
    </row>
    <row r="93" spans="1:20">
      <c r="A93" s="1651"/>
      <c r="B93" s="1652"/>
      <c r="C93" s="1655" t="s">
        <v>372</v>
      </c>
      <c r="D93" s="1656"/>
      <c r="E93" s="1656"/>
      <c r="F93" s="1656"/>
      <c r="G93" s="1656"/>
      <c r="H93" s="1656"/>
      <c r="I93" s="1656"/>
      <c r="J93" s="1656"/>
      <c r="K93" s="1656"/>
      <c r="L93" s="1657"/>
    </row>
    <row r="94" spans="1:20">
      <c r="A94" s="1651"/>
      <c r="B94" s="1652"/>
      <c r="C94" s="1655" t="s">
        <v>371</v>
      </c>
      <c r="D94" s="1656"/>
      <c r="E94" s="1656"/>
      <c r="F94" s="1656"/>
      <c r="G94" s="1656"/>
      <c r="H94" s="1656"/>
      <c r="I94" s="1656"/>
      <c r="J94" s="1656"/>
      <c r="K94" s="1656"/>
      <c r="L94" s="1657"/>
    </row>
    <row r="95" spans="1:20">
      <c r="A95" s="1653"/>
      <c r="B95" s="1654"/>
      <c r="C95" s="1655" t="s">
        <v>370</v>
      </c>
      <c r="D95" s="1656"/>
      <c r="E95" s="1656"/>
      <c r="F95" s="1656"/>
      <c r="G95" s="1656"/>
      <c r="H95" s="1656"/>
      <c r="I95" s="1656"/>
      <c r="J95" s="1656"/>
      <c r="K95" s="1656"/>
      <c r="L95" s="1657"/>
    </row>
    <row r="96" spans="1:20">
      <c r="A96" s="1658" t="s">
        <v>596</v>
      </c>
      <c r="B96" s="1659"/>
      <c r="C96" s="1655" t="s">
        <v>368</v>
      </c>
      <c r="D96" s="1656"/>
      <c r="E96" s="1656"/>
      <c r="F96" s="1656"/>
      <c r="G96" s="1656"/>
      <c r="H96" s="1656"/>
      <c r="I96" s="1656"/>
      <c r="J96" s="1656"/>
      <c r="K96" s="1656"/>
      <c r="L96" s="1657"/>
    </row>
    <row r="97" spans="1:20">
      <c r="A97" s="1667" t="str">
        <f ca="1">"작업상세내역 및 작업 방법("&amp;INDIRECT("시"&amp;$T97+1&amp;"!d4")&amp;")"</f>
        <v>작업상세내역 및 작업 방법(1-0-7-0)</v>
      </c>
      <c r="B97" s="1668"/>
      <c r="C97" s="1668"/>
      <c r="D97" s="1668"/>
      <c r="E97" s="1668"/>
      <c r="F97" s="1668"/>
      <c r="G97" s="1668"/>
      <c r="H97" s="1668"/>
      <c r="I97" s="1668"/>
      <c r="J97" s="1668"/>
      <c r="K97" s="1668"/>
      <c r="L97" s="1669"/>
      <c r="T97">
        <f>ROUNDDOWN(ROW()/16,0)</f>
        <v>6</v>
      </c>
    </row>
    <row r="98" spans="1:20">
      <c r="A98" s="1664" t="s">
        <v>509</v>
      </c>
      <c r="B98" s="1660" t="s">
        <v>586</v>
      </c>
      <c r="C98" s="1664" t="s">
        <v>180</v>
      </c>
      <c r="D98" s="1658" t="s">
        <v>587</v>
      </c>
      <c r="E98" s="1671"/>
      <c r="F98" s="1659"/>
      <c r="G98" s="1672" t="s">
        <v>588</v>
      </c>
      <c r="H98" s="1673"/>
      <c r="I98" s="1674"/>
      <c r="J98" s="1658" t="s">
        <v>179</v>
      </c>
      <c r="K98" s="1671"/>
      <c r="L98" s="1659"/>
    </row>
    <row r="99" spans="1:20">
      <c r="A99" s="1670"/>
      <c r="B99" s="1666"/>
      <c r="C99" s="1670"/>
      <c r="D99" s="1664" t="s">
        <v>405</v>
      </c>
      <c r="E99" s="1660" t="s">
        <v>589</v>
      </c>
      <c r="F99" s="1660" t="s">
        <v>590</v>
      </c>
      <c r="G99" s="1675"/>
      <c r="H99" s="1676"/>
      <c r="I99" s="1677"/>
      <c r="J99" s="1664" t="s">
        <v>178</v>
      </c>
      <c r="K99" s="1664" t="s">
        <v>310</v>
      </c>
      <c r="L99" s="1664" t="s">
        <v>384</v>
      </c>
    </row>
    <row r="100" spans="1:20">
      <c r="A100" s="1665"/>
      <c r="B100" s="1661"/>
      <c r="C100" s="1665"/>
      <c r="D100" s="1665"/>
      <c r="E100" s="1661"/>
      <c r="F100" s="1661"/>
      <c r="G100" s="626" t="s">
        <v>391</v>
      </c>
      <c r="H100" s="626" t="s">
        <v>99</v>
      </c>
      <c r="I100" s="626" t="s">
        <v>389</v>
      </c>
      <c r="J100" s="1665"/>
      <c r="K100" s="1665"/>
      <c r="L100" s="1665"/>
    </row>
    <row r="101" spans="1:20" ht="13.5" customHeight="1">
      <c r="A101" s="1660" t="s">
        <v>591</v>
      </c>
      <c r="B101" s="1662">
        <f ca="1">INDIRECT("시"&amp;$T97+1&amp;"!D8")</f>
        <v>0</v>
      </c>
      <c r="C101" s="1664" t="s">
        <v>211</v>
      </c>
      <c r="D101" s="628">
        <f ca="1">INDIRECT("시"&amp;$T97+1&amp;"!e22")</f>
        <v>0</v>
      </c>
      <c r="E101" s="631">
        <f ca="1">INDIRECT("시"&amp;$T97+1&amp;"!f22")</f>
        <v>0</v>
      </c>
      <c r="F101" s="631">
        <f ca="1">INDIRECT("시"&amp;$T97+1&amp;"!g22")</f>
        <v>0</v>
      </c>
      <c r="G101" s="626" t="s">
        <v>386</v>
      </c>
      <c r="H101" s="626" t="s">
        <v>385</v>
      </c>
      <c r="I101" s="627">
        <f ca="1">E101</f>
        <v>0</v>
      </c>
      <c r="J101" s="1515" t="str">
        <f ca="1">INDIRECT("시"&amp;$T97+1&amp;"!f41")</f>
        <v>중(15º~30º)</v>
      </c>
      <c r="K101" s="1515" t="str">
        <f ca="1">INDIRECT("시"&amp;$T97+1&amp;"!g41")</f>
        <v>개소당 평균면적이 1-3ha 미만</v>
      </c>
      <c r="L101" s="1515" t="str">
        <f ca="1">INDIRECT("시"&amp;$T97+1&amp;"!i41")</f>
        <v>조림 2년 차</v>
      </c>
    </row>
    <row r="102" spans="1:20">
      <c r="A102" s="1661"/>
      <c r="B102" s="1663"/>
      <c r="C102" s="1665"/>
      <c r="D102" s="629"/>
      <c r="E102" s="630"/>
      <c r="F102" s="630"/>
      <c r="G102" s="626" t="s">
        <v>211</v>
      </c>
      <c r="H102" s="626" t="s">
        <v>4</v>
      </c>
      <c r="I102" s="632">
        <f ca="1">B101</f>
        <v>0</v>
      </c>
      <c r="J102" s="1516"/>
      <c r="K102" s="1516"/>
      <c r="L102" s="1516"/>
    </row>
    <row r="103" spans="1:20">
      <c r="A103" s="1660" t="s">
        <v>592</v>
      </c>
      <c r="B103" s="626" t="s">
        <v>593</v>
      </c>
      <c r="C103" s="1655" t="s">
        <v>594</v>
      </c>
      <c r="D103" s="1656"/>
      <c r="E103" s="1656"/>
      <c r="F103" s="1656"/>
      <c r="G103" s="1656"/>
      <c r="H103" s="1656"/>
      <c r="I103" s="1656"/>
      <c r="J103" s="1656"/>
      <c r="K103" s="1656"/>
      <c r="L103" s="1657"/>
    </row>
    <row r="104" spans="1:20">
      <c r="A104" s="1666"/>
      <c r="B104" s="1664" t="s">
        <v>386</v>
      </c>
      <c r="C104" s="1655" t="s">
        <v>597</v>
      </c>
      <c r="D104" s="1656"/>
      <c r="E104" s="1656"/>
      <c r="F104" s="1656"/>
      <c r="G104" s="1656"/>
      <c r="H104" s="1656"/>
      <c r="I104" s="1656"/>
      <c r="J104" s="1656"/>
      <c r="K104" s="1656"/>
      <c r="L104" s="1657"/>
    </row>
    <row r="105" spans="1:20">
      <c r="A105" s="1666"/>
      <c r="B105" s="1665"/>
      <c r="C105" s="1655" t="s">
        <v>598</v>
      </c>
      <c r="D105" s="1656"/>
      <c r="E105" s="1656"/>
      <c r="F105" s="1656"/>
      <c r="G105" s="1656"/>
      <c r="H105" s="1656"/>
      <c r="I105" s="1656"/>
      <c r="J105" s="1656"/>
      <c r="K105" s="1656"/>
      <c r="L105" s="1657"/>
    </row>
    <row r="106" spans="1:20">
      <c r="A106" s="1666"/>
      <c r="B106" s="1664" t="s">
        <v>211</v>
      </c>
      <c r="C106" s="1655" t="s">
        <v>599</v>
      </c>
      <c r="D106" s="1656"/>
      <c r="E106" s="1656"/>
      <c r="F106" s="1656"/>
      <c r="G106" s="1656"/>
      <c r="H106" s="1656"/>
      <c r="I106" s="1656"/>
      <c r="J106" s="1656"/>
      <c r="K106" s="1656"/>
      <c r="L106" s="1657"/>
    </row>
    <row r="107" spans="1:20">
      <c r="A107" s="1661"/>
      <c r="B107" s="1665"/>
      <c r="C107" s="1655" t="s">
        <v>600</v>
      </c>
      <c r="D107" s="1656"/>
      <c r="E107" s="1656"/>
      <c r="F107" s="1656"/>
      <c r="G107" s="1656"/>
      <c r="H107" s="1656"/>
      <c r="I107" s="1656"/>
      <c r="J107" s="1656"/>
      <c r="K107" s="1656"/>
      <c r="L107" s="1657"/>
    </row>
    <row r="108" spans="1:20">
      <c r="A108" s="1649" t="s">
        <v>595</v>
      </c>
      <c r="B108" s="1650"/>
      <c r="C108" s="1655" t="s">
        <v>373</v>
      </c>
      <c r="D108" s="1656"/>
      <c r="E108" s="1656"/>
      <c r="F108" s="1656"/>
      <c r="G108" s="1656"/>
      <c r="H108" s="1656"/>
      <c r="I108" s="1656"/>
      <c r="J108" s="1656"/>
      <c r="K108" s="1656"/>
      <c r="L108" s="1657"/>
    </row>
    <row r="109" spans="1:20">
      <c r="A109" s="1651"/>
      <c r="B109" s="1652"/>
      <c r="C109" s="1655" t="s">
        <v>372</v>
      </c>
      <c r="D109" s="1656"/>
      <c r="E109" s="1656"/>
      <c r="F109" s="1656"/>
      <c r="G109" s="1656"/>
      <c r="H109" s="1656"/>
      <c r="I109" s="1656"/>
      <c r="J109" s="1656"/>
      <c r="K109" s="1656"/>
      <c r="L109" s="1657"/>
    </row>
    <row r="110" spans="1:20">
      <c r="A110" s="1651"/>
      <c r="B110" s="1652"/>
      <c r="C110" s="1655" t="s">
        <v>371</v>
      </c>
      <c r="D110" s="1656"/>
      <c r="E110" s="1656"/>
      <c r="F110" s="1656"/>
      <c r="G110" s="1656"/>
      <c r="H110" s="1656"/>
      <c r="I110" s="1656"/>
      <c r="J110" s="1656"/>
      <c r="K110" s="1656"/>
      <c r="L110" s="1657"/>
    </row>
    <row r="111" spans="1:20">
      <c r="A111" s="1653"/>
      <c r="B111" s="1654"/>
      <c r="C111" s="1655" t="s">
        <v>370</v>
      </c>
      <c r="D111" s="1656"/>
      <c r="E111" s="1656"/>
      <c r="F111" s="1656"/>
      <c r="G111" s="1656"/>
      <c r="H111" s="1656"/>
      <c r="I111" s="1656"/>
      <c r="J111" s="1656"/>
      <c r="K111" s="1656"/>
      <c r="L111" s="1657"/>
    </row>
    <row r="112" spans="1:20">
      <c r="A112" s="1658" t="s">
        <v>596</v>
      </c>
      <c r="B112" s="1659"/>
      <c r="C112" s="1655" t="s">
        <v>368</v>
      </c>
      <c r="D112" s="1656"/>
      <c r="E112" s="1656"/>
      <c r="F112" s="1656"/>
      <c r="G112" s="1656"/>
      <c r="H112" s="1656"/>
      <c r="I112" s="1656"/>
      <c r="J112" s="1656"/>
      <c r="K112" s="1656"/>
      <c r="L112" s="1657"/>
    </row>
    <row r="113" spans="1:20">
      <c r="A113" s="1667" t="str">
        <f ca="1">"작업상세내역 및 작업 방법("&amp;INDIRECT("시"&amp;$T113+1&amp;"!d4")&amp;")"</f>
        <v>작업상세내역 및 작업 방법(1-0-8-0)</v>
      </c>
      <c r="B113" s="1668"/>
      <c r="C113" s="1668"/>
      <c r="D113" s="1668"/>
      <c r="E113" s="1668"/>
      <c r="F113" s="1668"/>
      <c r="G113" s="1668"/>
      <c r="H113" s="1668"/>
      <c r="I113" s="1668"/>
      <c r="J113" s="1668"/>
      <c r="K113" s="1668"/>
      <c r="L113" s="1669"/>
      <c r="T113">
        <f>ROUNDDOWN(ROW()/16,0)</f>
        <v>7</v>
      </c>
    </row>
    <row r="114" spans="1:20">
      <c r="A114" s="1664" t="s">
        <v>509</v>
      </c>
      <c r="B114" s="1660" t="s">
        <v>586</v>
      </c>
      <c r="C114" s="1664" t="s">
        <v>180</v>
      </c>
      <c r="D114" s="1658" t="s">
        <v>587</v>
      </c>
      <c r="E114" s="1671"/>
      <c r="F114" s="1659"/>
      <c r="G114" s="1672" t="s">
        <v>588</v>
      </c>
      <c r="H114" s="1673"/>
      <c r="I114" s="1674"/>
      <c r="J114" s="1658" t="s">
        <v>179</v>
      </c>
      <c r="K114" s="1671"/>
      <c r="L114" s="1659"/>
    </row>
    <row r="115" spans="1:20">
      <c r="A115" s="1670"/>
      <c r="B115" s="1666"/>
      <c r="C115" s="1670"/>
      <c r="D115" s="1664" t="s">
        <v>405</v>
      </c>
      <c r="E115" s="1660" t="s">
        <v>589</v>
      </c>
      <c r="F115" s="1660" t="s">
        <v>590</v>
      </c>
      <c r="G115" s="1675"/>
      <c r="H115" s="1676"/>
      <c r="I115" s="1677"/>
      <c r="J115" s="1664" t="s">
        <v>178</v>
      </c>
      <c r="K115" s="1664" t="s">
        <v>310</v>
      </c>
      <c r="L115" s="1664" t="s">
        <v>384</v>
      </c>
    </row>
    <row r="116" spans="1:20">
      <c r="A116" s="1665"/>
      <c r="B116" s="1661"/>
      <c r="C116" s="1665"/>
      <c r="D116" s="1665"/>
      <c r="E116" s="1661"/>
      <c r="F116" s="1661"/>
      <c r="G116" s="626" t="s">
        <v>391</v>
      </c>
      <c r="H116" s="626" t="s">
        <v>99</v>
      </c>
      <c r="I116" s="626" t="s">
        <v>389</v>
      </c>
      <c r="J116" s="1665"/>
      <c r="K116" s="1665"/>
      <c r="L116" s="1665"/>
    </row>
    <row r="117" spans="1:20" ht="13.5" customHeight="1">
      <c r="A117" s="1660" t="s">
        <v>591</v>
      </c>
      <c r="B117" s="1662">
        <f ca="1">INDIRECT("시"&amp;$T113+1&amp;"!D8")</f>
        <v>0</v>
      </c>
      <c r="C117" s="1664" t="s">
        <v>211</v>
      </c>
      <c r="D117" s="628">
        <f ca="1">INDIRECT("시"&amp;$T113+1&amp;"!e22")</f>
        <v>0</v>
      </c>
      <c r="E117" s="631">
        <f ca="1">INDIRECT("시"&amp;$T113+1&amp;"!f22")</f>
        <v>0</v>
      </c>
      <c r="F117" s="631">
        <f ca="1">INDIRECT("시"&amp;$T113+1&amp;"!g22")</f>
        <v>0</v>
      </c>
      <c r="G117" s="626" t="s">
        <v>386</v>
      </c>
      <c r="H117" s="626" t="s">
        <v>385</v>
      </c>
      <c r="I117" s="627">
        <f ca="1">E117</f>
        <v>0</v>
      </c>
      <c r="J117" s="1515" t="str">
        <f ca="1">INDIRECT("시"&amp;$T113+1&amp;"!f41")</f>
        <v>중(15º~30º)</v>
      </c>
      <c r="K117" s="1515" t="str">
        <f ca="1">INDIRECT("시"&amp;$T113+1&amp;"!g41")</f>
        <v>개소당 평균면적이 1-3ha 미만</v>
      </c>
      <c r="L117" s="1515" t="str">
        <f ca="1">INDIRECT("시"&amp;$T113+1&amp;"!i41")</f>
        <v>조림 2년 차</v>
      </c>
    </row>
    <row r="118" spans="1:20">
      <c r="A118" s="1661"/>
      <c r="B118" s="1663"/>
      <c r="C118" s="1665"/>
      <c r="D118" s="629"/>
      <c r="E118" s="630"/>
      <c r="F118" s="630"/>
      <c r="G118" s="626" t="s">
        <v>211</v>
      </c>
      <c r="H118" s="626" t="s">
        <v>4</v>
      </c>
      <c r="I118" s="632">
        <f ca="1">B117</f>
        <v>0</v>
      </c>
      <c r="J118" s="1516"/>
      <c r="K118" s="1516"/>
      <c r="L118" s="1516"/>
    </row>
    <row r="119" spans="1:20">
      <c r="A119" s="1660" t="s">
        <v>592</v>
      </c>
      <c r="B119" s="626" t="s">
        <v>593</v>
      </c>
      <c r="C119" s="1655" t="s">
        <v>594</v>
      </c>
      <c r="D119" s="1656"/>
      <c r="E119" s="1656"/>
      <c r="F119" s="1656"/>
      <c r="G119" s="1656"/>
      <c r="H119" s="1656"/>
      <c r="I119" s="1656"/>
      <c r="J119" s="1656"/>
      <c r="K119" s="1656"/>
      <c r="L119" s="1657"/>
    </row>
    <row r="120" spans="1:20">
      <c r="A120" s="1666"/>
      <c r="B120" s="1664" t="s">
        <v>386</v>
      </c>
      <c r="C120" s="1655" t="s">
        <v>597</v>
      </c>
      <c r="D120" s="1656"/>
      <c r="E120" s="1656"/>
      <c r="F120" s="1656"/>
      <c r="G120" s="1656"/>
      <c r="H120" s="1656"/>
      <c r="I120" s="1656"/>
      <c r="J120" s="1656"/>
      <c r="K120" s="1656"/>
      <c r="L120" s="1657"/>
    </row>
    <row r="121" spans="1:20">
      <c r="A121" s="1666"/>
      <c r="B121" s="1665"/>
      <c r="C121" s="1655" t="s">
        <v>598</v>
      </c>
      <c r="D121" s="1656"/>
      <c r="E121" s="1656"/>
      <c r="F121" s="1656"/>
      <c r="G121" s="1656"/>
      <c r="H121" s="1656"/>
      <c r="I121" s="1656"/>
      <c r="J121" s="1656"/>
      <c r="K121" s="1656"/>
      <c r="L121" s="1657"/>
    </row>
    <row r="122" spans="1:20">
      <c r="A122" s="1666"/>
      <c r="B122" s="1664" t="s">
        <v>211</v>
      </c>
      <c r="C122" s="1655" t="s">
        <v>599</v>
      </c>
      <c r="D122" s="1656"/>
      <c r="E122" s="1656"/>
      <c r="F122" s="1656"/>
      <c r="G122" s="1656"/>
      <c r="H122" s="1656"/>
      <c r="I122" s="1656"/>
      <c r="J122" s="1656"/>
      <c r="K122" s="1656"/>
      <c r="L122" s="1657"/>
    </row>
    <row r="123" spans="1:20">
      <c r="A123" s="1661"/>
      <c r="B123" s="1665"/>
      <c r="C123" s="1655" t="s">
        <v>600</v>
      </c>
      <c r="D123" s="1656"/>
      <c r="E123" s="1656"/>
      <c r="F123" s="1656"/>
      <c r="G123" s="1656"/>
      <c r="H123" s="1656"/>
      <c r="I123" s="1656"/>
      <c r="J123" s="1656"/>
      <c r="K123" s="1656"/>
      <c r="L123" s="1657"/>
    </row>
    <row r="124" spans="1:20">
      <c r="A124" s="1649" t="s">
        <v>595</v>
      </c>
      <c r="B124" s="1650"/>
      <c r="C124" s="1655" t="s">
        <v>373</v>
      </c>
      <c r="D124" s="1656"/>
      <c r="E124" s="1656"/>
      <c r="F124" s="1656"/>
      <c r="G124" s="1656"/>
      <c r="H124" s="1656"/>
      <c r="I124" s="1656"/>
      <c r="J124" s="1656"/>
      <c r="K124" s="1656"/>
      <c r="L124" s="1657"/>
    </row>
    <row r="125" spans="1:20">
      <c r="A125" s="1651"/>
      <c r="B125" s="1652"/>
      <c r="C125" s="1655" t="s">
        <v>372</v>
      </c>
      <c r="D125" s="1656"/>
      <c r="E125" s="1656"/>
      <c r="F125" s="1656"/>
      <c r="G125" s="1656"/>
      <c r="H125" s="1656"/>
      <c r="I125" s="1656"/>
      <c r="J125" s="1656"/>
      <c r="K125" s="1656"/>
      <c r="L125" s="1657"/>
    </row>
    <row r="126" spans="1:20">
      <c r="A126" s="1651"/>
      <c r="B126" s="1652"/>
      <c r="C126" s="1655" t="s">
        <v>371</v>
      </c>
      <c r="D126" s="1656"/>
      <c r="E126" s="1656"/>
      <c r="F126" s="1656"/>
      <c r="G126" s="1656"/>
      <c r="H126" s="1656"/>
      <c r="I126" s="1656"/>
      <c r="J126" s="1656"/>
      <c r="K126" s="1656"/>
      <c r="L126" s="1657"/>
    </row>
    <row r="127" spans="1:20">
      <c r="A127" s="1653"/>
      <c r="B127" s="1654"/>
      <c r="C127" s="1655" t="s">
        <v>370</v>
      </c>
      <c r="D127" s="1656"/>
      <c r="E127" s="1656"/>
      <c r="F127" s="1656"/>
      <c r="G127" s="1656"/>
      <c r="H127" s="1656"/>
      <c r="I127" s="1656"/>
      <c r="J127" s="1656"/>
      <c r="K127" s="1656"/>
      <c r="L127" s="1657"/>
    </row>
    <row r="128" spans="1:20">
      <c r="A128" s="1658" t="s">
        <v>596</v>
      </c>
      <c r="B128" s="1659"/>
      <c r="C128" s="1655" t="s">
        <v>368</v>
      </c>
      <c r="D128" s="1656"/>
      <c r="E128" s="1656"/>
      <c r="F128" s="1656"/>
      <c r="G128" s="1656"/>
      <c r="H128" s="1656"/>
      <c r="I128" s="1656"/>
      <c r="J128" s="1656"/>
      <c r="K128" s="1656"/>
      <c r="L128" s="1657"/>
    </row>
    <row r="129" spans="1:20">
      <c r="A129" s="1667" t="str">
        <f ca="1">"작업상세내역 및 작업 방법("&amp;INDIRECT("시"&amp;$T129+1&amp;"!d4")&amp;")"</f>
        <v>작업상세내역 및 작업 방법(1-0-9-0)</v>
      </c>
      <c r="B129" s="1668"/>
      <c r="C129" s="1668"/>
      <c r="D129" s="1668"/>
      <c r="E129" s="1668"/>
      <c r="F129" s="1668"/>
      <c r="G129" s="1668"/>
      <c r="H129" s="1668"/>
      <c r="I129" s="1668"/>
      <c r="J129" s="1668"/>
      <c r="K129" s="1668"/>
      <c r="L129" s="1669"/>
      <c r="T129">
        <f>ROUNDDOWN(ROW()/16,0)</f>
        <v>8</v>
      </c>
    </row>
    <row r="130" spans="1:20">
      <c r="A130" s="1664" t="s">
        <v>509</v>
      </c>
      <c r="B130" s="1660" t="s">
        <v>586</v>
      </c>
      <c r="C130" s="1664" t="s">
        <v>180</v>
      </c>
      <c r="D130" s="1658" t="s">
        <v>587</v>
      </c>
      <c r="E130" s="1671"/>
      <c r="F130" s="1659"/>
      <c r="G130" s="1672" t="s">
        <v>588</v>
      </c>
      <c r="H130" s="1673"/>
      <c r="I130" s="1674"/>
      <c r="J130" s="1658" t="s">
        <v>179</v>
      </c>
      <c r="K130" s="1671"/>
      <c r="L130" s="1659"/>
    </row>
    <row r="131" spans="1:20">
      <c r="A131" s="1670"/>
      <c r="B131" s="1666"/>
      <c r="C131" s="1670"/>
      <c r="D131" s="1664" t="s">
        <v>405</v>
      </c>
      <c r="E131" s="1660" t="s">
        <v>589</v>
      </c>
      <c r="F131" s="1660" t="s">
        <v>590</v>
      </c>
      <c r="G131" s="1675"/>
      <c r="H131" s="1676"/>
      <c r="I131" s="1677"/>
      <c r="J131" s="1664" t="s">
        <v>178</v>
      </c>
      <c r="K131" s="1664" t="s">
        <v>310</v>
      </c>
      <c r="L131" s="1664" t="s">
        <v>384</v>
      </c>
    </row>
    <row r="132" spans="1:20">
      <c r="A132" s="1665"/>
      <c r="B132" s="1661"/>
      <c r="C132" s="1665"/>
      <c r="D132" s="1665"/>
      <c r="E132" s="1661"/>
      <c r="F132" s="1661"/>
      <c r="G132" s="626" t="s">
        <v>391</v>
      </c>
      <c r="H132" s="626" t="s">
        <v>99</v>
      </c>
      <c r="I132" s="626" t="s">
        <v>389</v>
      </c>
      <c r="J132" s="1665"/>
      <c r="K132" s="1665"/>
      <c r="L132" s="1665"/>
    </row>
    <row r="133" spans="1:20" ht="13.5" customHeight="1">
      <c r="A133" s="1660" t="s">
        <v>591</v>
      </c>
      <c r="B133" s="1662">
        <f ca="1">INDIRECT("시"&amp;$T129+1&amp;"!D8")</f>
        <v>0</v>
      </c>
      <c r="C133" s="1664" t="s">
        <v>211</v>
      </c>
      <c r="D133" s="628">
        <f ca="1">INDIRECT("시"&amp;$T129+1&amp;"!e22")</f>
        <v>0</v>
      </c>
      <c r="E133" s="631">
        <f ca="1">INDIRECT("시"&amp;$T129+1&amp;"!f22")</f>
        <v>0</v>
      </c>
      <c r="F133" s="631">
        <f ca="1">INDIRECT("시"&amp;$T129+1&amp;"!g22")</f>
        <v>0</v>
      </c>
      <c r="G133" s="626" t="s">
        <v>386</v>
      </c>
      <c r="H133" s="626" t="s">
        <v>385</v>
      </c>
      <c r="I133" s="627">
        <f ca="1">E133</f>
        <v>0</v>
      </c>
      <c r="J133" s="1515" t="str">
        <f ca="1">INDIRECT("시"&amp;$T129+1&amp;"!f41")</f>
        <v>중(15º~30º)</v>
      </c>
      <c r="K133" s="1515" t="str">
        <f ca="1">INDIRECT("시"&amp;$T129+1&amp;"!g41")</f>
        <v>개소당 평균면적이 3ha 이상</v>
      </c>
      <c r="L133" s="1515" t="str">
        <f ca="1">INDIRECT("시"&amp;$T129+1&amp;"!i41")</f>
        <v>조림 2년 차</v>
      </c>
    </row>
    <row r="134" spans="1:20">
      <c r="A134" s="1661"/>
      <c r="B134" s="1663"/>
      <c r="C134" s="1665"/>
      <c r="D134" s="629"/>
      <c r="E134" s="630"/>
      <c r="F134" s="630"/>
      <c r="G134" s="626" t="s">
        <v>211</v>
      </c>
      <c r="H134" s="626" t="s">
        <v>4</v>
      </c>
      <c r="I134" s="632">
        <f ca="1">B133</f>
        <v>0</v>
      </c>
      <c r="J134" s="1516"/>
      <c r="K134" s="1516"/>
      <c r="L134" s="1516"/>
    </row>
    <row r="135" spans="1:20">
      <c r="A135" s="1660" t="s">
        <v>592</v>
      </c>
      <c r="B135" s="626" t="s">
        <v>593</v>
      </c>
      <c r="C135" s="1655" t="s">
        <v>594</v>
      </c>
      <c r="D135" s="1656"/>
      <c r="E135" s="1656"/>
      <c r="F135" s="1656"/>
      <c r="G135" s="1656"/>
      <c r="H135" s="1656"/>
      <c r="I135" s="1656"/>
      <c r="J135" s="1656"/>
      <c r="K135" s="1656"/>
      <c r="L135" s="1657"/>
    </row>
    <row r="136" spans="1:20">
      <c r="A136" s="1666"/>
      <c r="B136" s="1664" t="s">
        <v>386</v>
      </c>
      <c r="C136" s="1655" t="s">
        <v>597</v>
      </c>
      <c r="D136" s="1656"/>
      <c r="E136" s="1656"/>
      <c r="F136" s="1656"/>
      <c r="G136" s="1656"/>
      <c r="H136" s="1656"/>
      <c r="I136" s="1656"/>
      <c r="J136" s="1656"/>
      <c r="K136" s="1656"/>
      <c r="L136" s="1657"/>
    </row>
    <row r="137" spans="1:20">
      <c r="A137" s="1666"/>
      <c r="B137" s="1665"/>
      <c r="C137" s="1655" t="s">
        <v>598</v>
      </c>
      <c r="D137" s="1656"/>
      <c r="E137" s="1656"/>
      <c r="F137" s="1656"/>
      <c r="G137" s="1656"/>
      <c r="H137" s="1656"/>
      <c r="I137" s="1656"/>
      <c r="J137" s="1656"/>
      <c r="K137" s="1656"/>
      <c r="L137" s="1657"/>
    </row>
    <row r="138" spans="1:20">
      <c r="A138" s="1666"/>
      <c r="B138" s="1664" t="s">
        <v>211</v>
      </c>
      <c r="C138" s="1655" t="s">
        <v>599</v>
      </c>
      <c r="D138" s="1656"/>
      <c r="E138" s="1656"/>
      <c r="F138" s="1656"/>
      <c r="G138" s="1656"/>
      <c r="H138" s="1656"/>
      <c r="I138" s="1656"/>
      <c r="J138" s="1656"/>
      <c r="K138" s="1656"/>
      <c r="L138" s="1657"/>
    </row>
    <row r="139" spans="1:20">
      <c r="A139" s="1661"/>
      <c r="B139" s="1665"/>
      <c r="C139" s="1655" t="s">
        <v>600</v>
      </c>
      <c r="D139" s="1656"/>
      <c r="E139" s="1656"/>
      <c r="F139" s="1656"/>
      <c r="G139" s="1656"/>
      <c r="H139" s="1656"/>
      <c r="I139" s="1656"/>
      <c r="J139" s="1656"/>
      <c r="K139" s="1656"/>
      <c r="L139" s="1657"/>
    </row>
    <row r="140" spans="1:20">
      <c r="A140" s="1649" t="s">
        <v>595</v>
      </c>
      <c r="B140" s="1650"/>
      <c r="C140" s="1655" t="s">
        <v>373</v>
      </c>
      <c r="D140" s="1656"/>
      <c r="E140" s="1656"/>
      <c r="F140" s="1656"/>
      <c r="G140" s="1656"/>
      <c r="H140" s="1656"/>
      <c r="I140" s="1656"/>
      <c r="J140" s="1656"/>
      <c r="K140" s="1656"/>
      <c r="L140" s="1657"/>
    </row>
    <row r="141" spans="1:20">
      <c r="A141" s="1651"/>
      <c r="B141" s="1652"/>
      <c r="C141" s="1655" t="s">
        <v>372</v>
      </c>
      <c r="D141" s="1656"/>
      <c r="E141" s="1656"/>
      <c r="F141" s="1656"/>
      <c r="G141" s="1656"/>
      <c r="H141" s="1656"/>
      <c r="I141" s="1656"/>
      <c r="J141" s="1656"/>
      <c r="K141" s="1656"/>
      <c r="L141" s="1657"/>
    </row>
    <row r="142" spans="1:20">
      <c r="A142" s="1651"/>
      <c r="B142" s="1652"/>
      <c r="C142" s="1655" t="s">
        <v>371</v>
      </c>
      <c r="D142" s="1656"/>
      <c r="E142" s="1656"/>
      <c r="F142" s="1656"/>
      <c r="G142" s="1656"/>
      <c r="H142" s="1656"/>
      <c r="I142" s="1656"/>
      <c r="J142" s="1656"/>
      <c r="K142" s="1656"/>
      <c r="L142" s="1657"/>
    </row>
    <row r="143" spans="1:20">
      <c r="A143" s="1653"/>
      <c r="B143" s="1654"/>
      <c r="C143" s="1655" t="s">
        <v>370</v>
      </c>
      <c r="D143" s="1656"/>
      <c r="E143" s="1656"/>
      <c r="F143" s="1656"/>
      <c r="G143" s="1656"/>
      <c r="H143" s="1656"/>
      <c r="I143" s="1656"/>
      <c r="J143" s="1656"/>
      <c r="K143" s="1656"/>
      <c r="L143" s="1657"/>
    </row>
    <row r="144" spans="1:20">
      <c r="A144" s="1658" t="s">
        <v>596</v>
      </c>
      <c r="B144" s="1659"/>
      <c r="C144" s="1655" t="s">
        <v>368</v>
      </c>
      <c r="D144" s="1656"/>
      <c r="E144" s="1656"/>
      <c r="F144" s="1656"/>
      <c r="G144" s="1656"/>
      <c r="H144" s="1656"/>
      <c r="I144" s="1656"/>
      <c r="J144" s="1656"/>
      <c r="K144" s="1656"/>
      <c r="L144" s="1657"/>
    </row>
    <row r="145" spans="1:20">
      <c r="A145" s="1667" t="str">
        <f ca="1">"작업상세내역 및 작업 방법("&amp;INDIRECT("시"&amp;$T145+1&amp;"!d4")&amp;")"</f>
        <v>작업상세내역 및 작업 방법(1-0-10-0)</v>
      </c>
      <c r="B145" s="1668"/>
      <c r="C145" s="1668"/>
      <c r="D145" s="1668"/>
      <c r="E145" s="1668"/>
      <c r="F145" s="1668"/>
      <c r="G145" s="1668"/>
      <c r="H145" s="1668"/>
      <c r="I145" s="1668"/>
      <c r="J145" s="1668"/>
      <c r="K145" s="1668"/>
      <c r="L145" s="1669"/>
      <c r="T145">
        <f>ROUNDDOWN(ROW()/16,0)</f>
        <v>9</v>
      </c>
    </row>
    <row r="146" spans="1:20">
      <c r="A146" s="1664" t="s">
        <v>509</v>
      </c>
      <c r="B146" s="1660" t="s">
        <v>586</v>
      </c>
      <c r="C146" s="1664" t="s">
        <v>180</v>
      </c>
      <c r="D146" s="1658" t="s">
        <v>587</v>
      </c>
      <c r="E146" s="1671"/>
      <c r="F146" s="1659"/>
      <c r="G146" s="1672" t="s">
        <v>588</v>
      </c>
      <c r="H146" s="1673"/>
      <c r="I146" s="1674"/>
      <c r="J146" s="1658" t="s">
        <v>179</v>
      </c>
      <c r="K146" s="1671"/>
      <c r="L146" s="1659"/>
    </row>
    <row r="147" spans="1:20">
      <c r="A147" s="1670"/>
      <c r="B147" s="1666"/>
      <c r="C147" s="1670"/>
      <c r="D147" s="1664" t="s">
        <v>405</v>
      </c>
      <c r="E147" s="1660" t="s">
        <v>589</v>
      </c>
      <c r="F147" s="1660" t="s">
        <v>590</v>
      </c>
      <c r="G147" s="1675"/>
      <c r="H147" s="1676"/>
      <c r="I147" s="1677"/>
      <c r="J147" s="1664" t="s">
        <v>178</v>
      </c>
      <c r="K147" s="1664" t="s">
        <v>310</v>
      </c>
      <c r="L147" s="1664" t="s">
        <v>384</v>
      </c>
    </row>
    <row r="148" spans="1:20">
      <c r="A148" s="1665"/>
      <c r="B148" s="1661"/>
      <c r="C148" s="1665"/>
      <c r="D148" s="1665"/>
      <c r="E148" s="1661"/>
      <c r="F148" s="1661"/>
      <c r="G148" s="626" t="s">
        <v>391</v>
      </c>
      <c r="H148" s="626" t="s">
        <v>99</v>
      </c>
      <c r="I148" s="626" t="s">
        <v>389</v>
      </c>
      <c r="J148" s="1665"/>
      <c r="K148" s="1665"/>
      <c r="L148" s="1665"/>
    </row>
    <row r="149" spans="1:20" ht="13.5" customHeight="1">
      <c r="A149" s="1660" t="s">
        <v>591</v>
      </c>
      <c r="B149" s="1662">
        <f ca="1">INDIRECT("시"&amp;$T145+1&amp;"!D8")</f>
        <v>0</v>
      </c>
      <c r="C149" s="1664" t="s">
        <v>211</v>
      </c>
      <c r="D149" s="628">
        <f ca="1">INDIRECT("시"&amp;$T145+1&amp;"!e22")</f>
        <v>0</v>
      </c>
      <c r="E149" s="631">
        <f ca="1">INDIRECT("시"&amp;$T145+1&amp;"!f22")</f>
        <v>0</v>
      </c>
      <c r="F149" s="631">
        <f ca="1">INDIRECT("시"&amp;$T145+1&amp;"!g22")</f>
        <v>0</v>
      </c>
      <c r="G149" s="626" t="s">
        <v>386</v>
      </c>
      <c r="H149" s="626" t="s">
        <v>385</v>
      </c>
      <c r="I149" s="627">
        <f ca="1">E149</f>
        <v>0</v>
      </c>
      <c r="J149" s="1515" t="str">
        <f ca="1">INDIRECT("시"&amp;$T145+1&amp;"!f41")</f>
        <v>중(15º~30º)</v>
      </c>
      <c r="K149" s="1515" t="str">
        <f ca="1">INDIRECT("시"&amp;$T145+1&amp;"!g41")</f>
        <v>개소당 평균면적이 1-3ha 미만</v>
      </c>
      <c r="L149" s="1515" t="str">
        <f ca="1">INDIRECT("시"&amp;$T145+1&amp;"!i41")</f>
        <v>조림 2년 차</v>
      </c>
    </row>
    <row r="150" spans="1:20">
      <c r="A150" s="1661"/>
      <c r="B150" s="1663"/>
      <c r="C150" s="1665"/>
      <c r="D150" s="629"/>
      <c r="E150" s="630"/>
      <c r="F150" s="630"/>
      <c r="G150" s="626" t="s">
        <v>211</v>
      </c>
      <c r="H150" s="626" t="s">
        <v>4</v>
      </c>
      <c r="I150" s="632">
        <f ca="1">B149</f>
        <v>0</v>
      </c>
      <c r="J150" s="1516"/>
      <c r="K150" s="1516"/>
      <c r="L150" s="1516"/>
    </row>
    <row r="151" spans="1:20">
      <c r="A151" s="1660" t="s">
        <v>592</v>
      </c>
      <c r="B151" s="626" t="s">
        <v>593</v>
      </c>
      <c r="C151" s="1655" t="s">
        <v>594</v>
      </c>
      <c r="D151" s="1656"/>
      <c r="E151" s="1656"/>
      <c r="F151" s="1656"/>
      <c r="G151" s="1656"/>
      <c r="H151" s="1656"/>
      <c r="I151" s="1656"/>
      <c r="J151" s="1656"/>
      <c r="K151" s="1656"/>
      <c r="L151" s="1657"/>
    </row>
    <row r="152" spans="1:20">
      <c r="A152" s="1666"/>
      <c r="B152" s="1664" t="s">
        <v>386</v>
      </c>
      <c r="C152" s="1655" t="s">
        <v>597</v>
      </c>
      <c r="D152" s="1656"/>
      <c r="E152" s="1656"/>
      <c r="F152" s="1656"/>
      <c r="G152" s="1656"/>
      <c r="H152" s="1656"/>
      <c r="I152" s="1656"/>
      <c r="J152" s="1656"/>
      <c r="K152" s="1656"/>
      <c r="L152" s="1657"/>
    </row>
    <row r="153" spans="1:20">
      <c r="A153" s="1666"/>
      <c r="B153" s="1665"/>
      <c r="C153" s="1655" t="s">
        <v>598</v>
      </c>
      <c r="D153" s="1656"/>
      <c r="E153" s="1656"/>
      <c r="F153" s="1656"/>
      <c r="G153" s="1656"/>
      <c r="H153" s="1656"/>
      <c r="I153" s="1656"/>
      <c r="J153" s="1656"/>
      <c r="K153" s="1656"/>
      <c r="L153" s="1657"/>
    </row>
    <row r="154" spans="1:20">
      <c r="A154" s="1666"/>
      <c r="B154" s="1664" t="s">
        <v>211</v>
      </c>
      <c r="C154" s="1655" t="s">
        <v>599</v>
      </c>
      <c r="D154" s="1656"/>
      <c r="E154" s="1656"/>
      <c r="F154" s="1656"/>
      <c r="G154" s="1656"/>
      <c r="H154" s="1656"/>
      <c r="I154" s="1656"/>
      <c r="J154" s="1656"/>
      <c r="K154" s="1656"/>
      <c r="L154" s="1657"/>
    </row>
    <row r="155" spans="1:20">
      <c r="A155" s="1661"/>
      <c r="B155" s="1665"/>
      <c r="C155" s="1655" t="s">
        <v>600</v>
      </c>
      <c r="D155" s="1656"/>
      <c r="E155" s="1656"/>
      <c r="F155" s="1656"/>
      <c r="G155" s="1656"/>
      <c r="H155" s="1656"/>
      <c r="I155" s="1656"/>
      <c r="J155" s="1656"/>
      <c r="K155" s="1656"/>
      <c r="L155" s="1657"/>
    </row>
    <row r="156" spans="1:20">
      <c r="A156" s="1649" t="s">
        <v>595</v>
      </c>
      <c r="B156" s="1650"/>
      <c r="C156" s="1655" t="s">
        <v>373</v>
      </c>
      <c r="D156" s="1656"/>
      <c r="E156" s="1656"/>
      <c r="F156" s="1656"/>
      <c r="G156" s="1656"/>
      <c r="H156" s="1656"/>
      <c r="I156" s="1656"/>
      <c r="J156" s="1656"/>
      <c r="K156" s="1656"/>
      <c r="L156" s="1657"/>
    </row>
    <row r="157" spans="1:20">
      <c r="A157" s="1651"/>
      <c r="B157" s="1652"/>
      <c r="C157" s="1655" t="s">
        <v>372</v>
      </c>
      <c r="D157" s="1656"/>
      <c r="E157" s="1656"/>
      <c r="F157" s="1656"/>
      <c r="G157" s="1656"/>
      <c r="H157" s="1656"/>
      <c r="I157" s="1656"/>
      <c r="J157" s="1656"/>
      <c r="K157" s="1656"/>
      <c r="L157" s="1657"/>
    </row>
    <row r="158" spans="1:20">
      <c r="A158" s="1651"/>
      <c r="B158" s="1652"/>
      <c r="C158" s="1655" t="s">
        <v>371</v>
      </c>
      <c r="D158" s="1656"/>
      <c r="E158" s="1656"/>
      <c r="F158" s="1656"/>
      <c r="G158" s="1656"/>
      <c r="H158" s="1656"/>
      <c r="I158" s="1656"/>
      <c r="J158" s="1656"/>
      <c r="K158" s="1656"/>
      <c r="L158" s="1657"/>
    </row>
    <row r="159" spans="1:20">
      <c r="A159" s="1653"/>
      <c r="B159" s="1654"/>
      <c r="C159" s="1655" t="s">
        <v>370</v>
      </c>
      <c r="D159" s="1656"/>
      <c r="E159" s="1656"/>
      <c r="F159" s="1656"/>
      <c r="G159" s="1656"/>
      <c r="H159" s="1656"/>
      <c r="I159" s="1656"/>
      <c r="J159" s="1656"/>
      <c r="K159" s="1656"/>
      <c r="L159" s="1657"/>
    </row>
    <row r="160" spans="1:20">
      <c r="A160" s="1658" t="s">
        <v>596</v>
      </c>
      <c r="B160" s="1659"/>
      <c r="C160" s="1655" t="s">
        <v>368</v>
      </c>
      <c r="D160" s="1656"/>
      <c r="E160" s="1656"/>
      <c r="F160" s="1656"/>
      <c r="G160" s="1656"/>
      <c r="H160" s="1656"/>
      <c r="I160" s="1656"/>
      <c r="J160" s="1656"/>
      <c r="K160" s="1656"/>
      <c r="L160" s="1657"/>
    </row>
    <row r="161" spans="1:20">
      <c r="A161" s="1667" t="str">
        <f ca="1">"작업상세내역 및 작업 방법("&amp;INDIRECT("시"&amp;$T161+1&amp;"!d4")&amp;")"</f>
        <v>작업상세내역 및 작업 방법(1-0-11-0)</v>
      </c>
      <c r="B161" s="1668"/>
      <c r="C161" s="1668"/>
      <c r="D161" s="1668"/>
      <c r="E161" s="1668"/>
      <c r="F161" s="1668"/>
      <c r="G161" s="1668"/>
      <c r="H161" s="1668"/>
      <c r="I161" s="1668"/>
      <c r="J161" s="1668"/>
      <c r="K161" s="1668"/>
      <c r="L161" s="1669"/>
      <c r="T161">
        <f>ROUNDDOWN(ROW()/16,0)</f>
        <v>10</v>
      </c>
    </row>
    <row r="162" spans="1:20">
      <c r="A162" s="1664" t="s">
        <v>509</v>
      </c>
      <c r="B162" s="1660" t="s">
        <v>586</v>
      </c>
      <c r="C162" s="1664" t="s">
        <v>180</v>
      </c>
      <c r="D162" s="1658" t="s">
        <v>587</v>
      </c>
      <c r="E162" s="1671"/>
      <c r="F162" s="1659"/>
      <c r="G162" s="1672" t="s">
        <v>588</v>
      </c>
      <c r="H162" s="1673"/>
      <c r="I162" s="1674"/>
      <c r="J162" s="1658" t="s">
        <v>179</v>
      </c>
      <c r="K162" s="1671"/>
      <c r="L162" s="1659"/>
    </row>
    <row r="163" spans="1:20">
      <c r="A163" s="1670"/>
      <c r="B163" s="1666"/>
      <c r="C163" s="1670"/>
      <c r="D163" s="1664" t="s">
        <v>405</v>
      </c>
      <c r="E163" s="1660" t="s">
        <v>589</v>
      </c>
      <c r="F163" s="1660" t="s">
        <v>590</v>
      </c>
      <c r="G163" s="1675"/>
      <c r="H163" s="1676"/>
      <c r="I163" s="1677"/>
      <c r="J163" s="1664" t="s">
        <v>178</v>
      </c>
      <c r="K163" s="1664" t="s">
        <v>310</v>
      </c>
      <c r="L163" s="1664" t="s">
        <v>384</v>
      </c>
    </row>
    <row r="164" spans="1:20">
      <c r="A164" s="1665"/>
      <c r="B164" s="1661"/>
      <c r="C164" s="1665"/>
      <c r="D164" s="1665"/>
      <c r="E164" s="1661"/>
      <c r="F164" s="1661"/>
      <c r="G164" s="626" t="s">
        <v>391</v>
      </c>
      <c r="H164" s="626" t="s">
        <v>99</v>
      </c>
      <c r="I164" s="626" t="s">
        <v>389</v>
      </c>
      <c r="J164" s="1665"/>
      <c r="K164" s="1665"/>
      <c r="L164" s="1665"/>
    </row>
    <row r="165" spans="1:20" ht="13.5" customHeight="1">
      <c r="A165" s="1660" t="s">
        <v>591</v>
      </c>
      <c r="B165" s="1662">
        <f ca="1">INDIRECT("시"&amp;$T161+1&amp;"!D8")</f>
        <v>0</v>
      </c>
      <c r="C165" s="1664" t="s">
        <v>211</v>
      </c>
      <c r="D165" s="628">
        <f ca="1">INDIRECT("시"&amp;$T161+1&amp;"!e22")</f>
        <v>0</v>
      </c>
      <c r="E165" s="631">
        <f ca="1">INDIRECT("시"&amp;$T161+1&amp;"!f22")</f>
        <v>0</v>
      </c>
      <c r="F165" s="631">
        <f ca="1">INDIRECT("시"&amp;$T161+1&amp;"!g22")</f>
        <v>0</v>
      </c>
      <c r="G165" s="626" t="s">
        <v>386</v>
      </c>
      <c r="H165" s="626" t="s">
        <v>385</v>
      </c>
      <c r="I165" s="627">
        <f ca="1">E165</f>
        <v>0</v>
      </c>
      <c r="J165" s="1515" t="str">
        <f ca="1">INDIRECT("시"&amp;$T161+1&amp;"!f41")</f>
        <v>중(15º~30º)</v>
      </c>
      <c r="K165" s="1515" t="str">
        <f ca="1">INDIRECT("시"&amp;$T161+1&amp;"!g41")</f>
        <v>개소당 평균면적이 1-3ha 미만</v>
      </c>
      <c r="L165" s="1515" t="str">
        <f ca="1">INDIRECT("시"&amp;$T161+1&amp;"!i41")</f>
        <v>조림 당해 연도</v>
      </c>
    </row>
    <row r="166" spans="1:20">
      <c r="A166" s="1661"/>
      <c r="B166" s="1663"/>
      <c r="C166" s="1665"/>
      <c r="D166" s="629"/>
      <c r="E166" s="630"/>
      <c r="F166" s="630"/>
      <c r="G166" s="626" t="s">
        <v>211</v>
      </c>
      <c r="H166" s="626" t="s">
        <v>4</v>
      </c>
      <c r="I166" s="632">
        <f ca="1">B165</f>
        <v>0</v>
      </c>
      <c r="J166" s="1516"/>
      <c r="K166" s="1516"/>
      <c r="L166" s="1516"/>
    </row>
    <row r="167" spans="1:20">
      <c r="A167" s="1660" t="s">
        <v>592</v>
      </c>
      <c r="B167" s="626" t="s">
        <v>593</v>
      </c>
      <c r="C167" s="1655" t="s">
        <v>594</v>
      </c>
      <c r="D167" s="1656"/>
      <c r="E167" s="1656"/>
      <c r="F167" s="1656"/>
      <c r="G167" s="1656"/>
      <c r="H167" s="1656"/>
      <c r="I167" s="1656"/>
      <c r="J167" s="1656"/>
      <c r="K167" s="1656"/>
      <c r="L167" s="1657"/>
    </row>
    <row r="168" spans="1:20">
      <c r="A168" s="1666"/>
      <c r="B168" s="1664" t="s">
        <v>386</v>
      </c>
      <c r="C168" s="1655" t="s">
        <v>597</v>
      </c>
      <c r="D168" s="1656"/>
      <c r="E168" s="1656"/>
      <c r="F168" s="1656"/>
      <c r="G168" s="1656"/>
      <c r="H168" s="1656"/>
      <c r="I168" s="1656"/>
      <c r="J168" s="1656"/>
      <c r="K168" s="1656"/>
      <c r="L168" s="1657"/>
    </row>
    <row r="169" spans="1:20">
      <c r="A169" s="1666"/>
      <c r="B169" s="1665"/>
      <c r="C169" s="1655" t="s">
        <v>598</v>
      </c>
      <c r="D169" s="1656"/>
      <c r="E169" s="1656"/>
      <c r="F169" s="1656"/>
      <c r="G169" s="1656"/>
      <c r="H169" s="1656"/>
      <c r="I169" s="1656"/>
      <c r="J169" s="1656"/>
      <c r="K169" s="1656"/>
      <c r="L169" s="1657"/>
    </row>
    <row r="170" spans="1:20">
      <c r="A170" s="1666"/>
      <c r="B170" s="1664" t="s">
        <v>211</v>
      </c>
      <c r="C170" s="1655" t="s">
        <v>599</v>
      </c>
      <c r="D170" s="1656"/>
      <c r="E170" s="1656"/>
      <c r="F170" s="1656"/>
      <c r="G170" s="1656"/>
      <c r="H170" s="1656"/>
      <c r="I170" s="1656"/>
      <c r="J170" s="1656"/>
      <c r="K170" s="1656"/>
      <c r="L170" s="1657"/>
    </row>
    <row r="171" spans="1:20">
      <c r="A171" s="1661"/>
      <c r="B171" s="1665"/>
      <c r="C171" s="1655" t="s">
        <v>600</v>
      </c>
      <c r="D171" s="1656"/>
      <c r="E171" s="1656"/>
      <c r="F171" s="1656"/>
      <c r="G171" s="1656"/>
      <c r="H171" s="1656"/>
      <c r="I171" s="1656"/>
      <c r="J171" s="1656"/>
      <c r="K171" s="1656"/>
      <c r="L171" s="1657"/>
    </row>
    <row r="172" spans="1:20">
      <c r="A172" s="1649" t="s">
        <v>595</v>
      </c>
      <c r="B172" s="1650"/>
      <c r="C172" s="1655" t="s">
        <v>373</v>
      </c>
      <c r="D172" s="1656"/>
      <c r="E172" s="1656"/>
      <c r="F172" s="1656"/>
      <c r="G172" s="1656"/>
      <c r="H172" s="1656"/>
      <c r="I172" s="1656"/>
      <c r="J172" s="1656"/>
      <c r="K172" s="1656"/>
      <c r="L172" s="1657"/>
    </row>
    <row r="173" spans="1:20">
      <c r="A173" s="1651"/>
      <c r="B173" s="1652"/>
      <c r="C173" s="1655" t="s">
        <v>372</v>
      </c>
      <c r="D173" s="1656"/>
      <c r="E173" s="1656"/>
      <c r="F173" s="1656"/>
      <c r="G173" s="1656"/>
      <c r="H173" s="1656"/>
      <c r="I173" s="1656"/>
      <c r="J173" s="1656"/>
      <c r="K173" s="1656"/>
      <c r="L173" s="1657"/>
    </row>
    <row r="174" spans="1:20">
      <c r="A174" s="1651"/>
      <c r="B174" s="1652"/>
      <c r="C174" s="1655" t="s">
        <v>371</v>
      </c>
      <c r="D174" s="1656"/>
      <c r="E174" s="1656"/>
      <c r="F174" s="1656"/>
      <c r="G174" s="1656"/>
      <c r="H174" s="1656"/>
      <c r="I174" s="1656"/>
      <c r="J174" s="1656"/>
      <c r="K174" s="1656"/>
      <c r="L174" s="1657"/>
    </row>
    <row r="175" spans="1:20">
      <c r="A175" s="1653"/>
      <c r="B175" s="1654"/>
      <c r="C175" s="1655" t="s">
        <v>370</v>
      </c>
      <c r="D175" s="1656"/>
      <c r="E175" s="1656"/>
      <c r="F175" s="1656"/>
      <c r="G175" s="1656"/>
      <c r="H175" s="1656"/>
      <c r="I175" s="1656"/>
      <c r="J175" s="1656"/>
      <c r="K175" s="1656"/>
      <c r="L175" s="1657"/>
    </row>
    <row r="176" spans="1:20">
      <c r="A176" s="1658" t="s">
        <v>596</v>
      </c>
      <c r="B176" s="1659"/>
      <c r="C176" s="1655" t="s">
        <v>368</v>
      </c>
      <c r="D176" s="1656"/>
      <c r="E176" s="1656"/>
      <c r="F176" s="1656"/>
      <c r="G176" s="1656"/>
      <c r="H176" s="1656"/>
      <c r="I176" s="1656"/>
      <c r="J176" s="1656"/>
      <c r="K176" s="1656"/>
      <c r="L176" s="1657"/>
    </row>
  </sheetData>
  <mergeCells count="374">
    <mergeCell ref="A1:L1"/>
    <mergeCell ref="A2:A4"/>
    <mergeCell ref="B2:B4"/>
    <mergeCell ref="C2:C4"/>
    <mergeCell ref="D2:F2"/>
    <mergeCell ref="G2:I3"/>
    <mergeCell ref="J2:L2"/>
    <mergeCell ref="D3:D4"/>
    <mergeCell ref="E3:E4"/>
    <mergeCell ref="F3:F4"/>
    <mergeCell ref="K3:K4"/>
    <mergeCell ref="C11:L11"/>
    <mergeCell ref="J3:J4"/>
    <mergeCell ref="L3:L4"/>
    <mergeCell ref="A5:A6"/>
    <mergeCell ref="B5:B6"/>
    <mergeCell ref="C5:C6"/>
    <mergeCell ref="J5:J6"/>
    <mergeCell ref="L5:L6"/>
    <mergeCell ref="K5:K6"/>
    <mergeCell ref="A7:A11"/>
    <mergeCell ref="C7:L7"/>
    <mergeCell ref="B8:B9"/>
    <mergeCell ref="C8:L8"/>
    <mergeCell ref="C9:L9"/>
    <mergeCell ref="B10:B11"/>
    <mergeCell ref="C10:L10"/>
    <mergeCell ref="A17:L17"/>
    <mergeCell ref="A18:A20"/>
    <mergeCell ref="B18:B20"/>
    <mergeCell ref="C18:C20"/>
    <mergeCell ref="D18:F18"/>
    <mergeCell ref="G18:I19"/>
    <mergeCell ref="J18:L18"/>
    <mergeCell ref="D19:D20"/>
    <mergeCell ref="A12:B15"/>
    <mergeCell ref="C12:L12"/>
    <mergeCell ref="C13:L13"/>
    <mergeCell ref="E19:E20"/>
    <mergeCell ref="F19:F20"/>
    <mergeCell ref="J19:J20"/>
    <mergeCell ref="K19:K20"/>
    <mergeCell ref="L19:L20"/>
    <mergeCell ref="C14:L14"/>
    <mergeCell ref="C15:L15"/>
    <mergeCell ref="A16:B16"/>
    <mergeCell ref="C16:L16"/>
    <mergeCell ref="A28:B31"/>
    <mergeCell ref="C28:L28"/>
    <mergeCell ref="C29:L29"/>
    <mergeCell ref="C30:L30"/>
    <mergeCell ref="C31:L31"/>
    <mergeCell ref="A32:B32"/>
    <mergeCell ref="C32:L32"/>
    <mergeCell ref="L21:L22"/>
    <mergeCell ref="A23:A27"/>
    <mergeCell ref="C23:L23"/>
    <mergeCell ref="B24:B25"/>
    <mergeCell ref="C24:L24"/>
    <mergeCell ref="C25:L25"/>
    <mergeCell ref="B26:B27"/>
    <mergeCell ref="C26:L26"/>
    <mergeCell ref="C27:L27"/>
    <mergeCell ref="A21:A22"/>
    <mergeCell ref="B21:B22"/>
    <mergeCell ref="C21:C22"/>
    <mergeCell ref="J21:J22"/>
    <mergeCell ref="K21:K22"/>
    <mergeCell ref="A33:L33"/>
    <mergeCell ref="A34:A36"/>
    <mergeCell ref="B34:B36"/>
    <mergeCell ref="C34:C36"/>
    <mergeCell ref="D34:F34"/>
    <mergeCell ref="G34:I35"/>
    <mergeCell ref="J34:L34"/>
    <mergeCell ref="D35:D36"/>
    <mergeCell ref="E35:E36"/>
    <mergeCell ref="F35:F36"/>
    <mergeCell ref="J35:J36"/>
    <mergeCell ref="K35:K36"/>
    <mergeCell ref="L35:L36"/>
    <mergeCell ref="A37:A38"/>
    <mergeCell ref="B37:B38"/>
    <mergeCell ref="C37:C38"/>
    <mergeCell ref="J37:J38"/>
    <mergeCell ref="K37:K38"/>
    <mergeCell ref="L37:L38"/>
    <mergeCell ref="A44:B47"/>
    <mergeCell ref="C44:L44"/>
    <mergeCell ref="C45:L45"/>
    <mergeCell ref="C46:L46"/>
    <mergeCell ref="C47:L47"/>
    <mergeCell ref="A48:B48"/>
    <mergeCell ref="C48:L48"/>
    <mergeCell ref="A39:A43"/>
    <mergeCell ref="C39:L39"/>
    <mergeCell ref="B40:B41"/>
    <mergeCell ref="C40:L40"/>
    <mergeCell ref="C41:L41"/>
    <mergeCell ref="B42:B43"/>
    <mergeCell ref="C42:L42"/>
    <mergeCell ref="C43:L43"/>
    <mergeCell ref="A49:L49"/>
    <mergeCell ref="A50:A52"/>
    <mergeCell ref="B50:B52"/>
    <mergeCell ref="C50:C52"/>
    <mergeCell ref="D50:F50"/>
    <mergeCell ref="G50:I51"/>
    <mergeCell ref="J50:L50"/>
    <mergeCell ref="D51:D52"/>
    <mergeCell ref="E51:E52"/>
    <mergeCell ref="F51:F52"/>
    <mergeCell ref="J51:J52"/>
    <mergeCell ref="K51:K52"/>
    <mergeCell ref="L51:L52"/>
    <mergeCell ref="A53:A54"/>
    <mergeCell ref="B53:B54"/>
    <mergeCell ref="C53:C54"/>
    <mergeCell ref="J53:J54"/>
    <mergeCell ref="K53:K54"/>
    <mergeCell ref="L53:L54"/>
    <mergeCell ref="A60:B63"/>
    <mergeCell ref="C60:L60"/>
    <mergeCell ref="C61:L61"/>
    <mergeCell ref="C62:L62"/>
    <mergeCell ref="C63:L63"/>
    <mergeCell ref="A64:B64"/>
    <mergeCell ref="C64:L64"/>
    <mergeCell ref="A55:A59"/>
    <mergeCell ref="C55:L55"/>
    <mergeCell ref="B56:B57"/>
    <mergeCell ref="C56:L56"/>
    <mergeCell ref="C57:L57"/>
    <mergeCell ref="B58:B59"/>
    <mergeCell ref="C58:L58"/>
    <mergeCell ref="C59:L59"/>
    <mergeCell ref="A65:L65"/>
    <mergeCell ref="A66:A68"/>
    <mergeCell ref="B66:B68"/>
    <mergeCell ref="C66:C68"/>
    <mergeCell ref="D66:F66"/>
    <mergeCell ref="G66:I67"/>
    <mergeCell ref="J66:L66"/>
    <mergeCell ref="D67:D68"/>
    <mergeCell ref="E67:E68"/>
    <mergeCell ref="F67:F68"/>
    <mergeCell ref="J67:J68"/>
    <mergeCell ref="K67:K68"/>
    <mergeCell ref="L67:L68"/>
    <mergeCell ref="A69:A70"/>
    <mergeCell ref="B69:B70"/>
    <mergeCell ref="C69:C70"/>
    <mergeCell ref="J69:J70"/>
    <mergeCell ref="K69:K70"/>
    <mergeCell ref="L69:L70"/>
    <mergeCell ref="A76:B79"/>
    <mergeCell ref="C76:L76"/>
    <mergeCell ref="C77:L77"/>
    <mergeCell ref="C78:L78"/>
    <mergeCell ref="C79:L79"/>
    <mergeCell ref="A80:B80"/>
    <mergeCell ref="C80:L80"/>
    <mergeCell ref="A71:A75"/>
    <mergeCell ref="C71:L71"/>
    <mergeCell ref="B72:B73"/>
    <mergeCell ref="C72:L72"/>
    <mergeCell ref="C73:L73"/>
    <mergeCell ref="B74:B75"/>
    <mergeCell ref="C74:L74"/>
    <mergeCell ref="C75:L75"/>
    <mergeCell ref="A81:L81"/>
    <mergeCell ref="A82:A84"/>
    <mergeCell ref="B82:B84"/>
    <mergeCell ref="C82:C84"/>
    <mergeCell ref="D82:F82"/>
    <mergeCell ref="G82:I83"/>
    <mergeCell ref="J82:L82"/>
    <mergeCell ref="D83:D84"/>
    <mergeCell ref="E83:E84"/>
    <mergeCell ref="F83:F84"/>
    <mergeCell ref="J83:J84"/>
    <mergeCell ref="K83:K84"/>
    <mergeCell ref="L83:L84"/>
    <mergeCell ref="A85:A86"/>
    <mergeCell ref="B85:B86"/>
    <mergeCell ref="C85:C86"/>
    <mergeCell ref="J85:J86"/>
    <mergeCell ref="K85:K86"/>
    <mergeCell ref="L85:L86"/>
    <mergeCell ref="A92:B95"/>
    <mergeCell ref="C92:L92"/>
    <mergeCell ref="C93:L93"/>
    <mergeCell ref="C94:L94"/>
    <mergeCell ref="C95:L95"/>
    <mergeCell ref="A96:B96"/>
    <mergeCell ref="C96:L96"/>
    <mergeCell ref="A87:A91"/>
    <mergeCell ref="C87:L87"/>
    <mergeCell ref="B88:B89"/>
    <mergeCell ref="C88:L88"/>
    <mergeCell ref="C89:L89"/>
    <mergeCell ref="B90:B91"/>
    <mergeCell ref="C90:L90"/>
    <mergeCell ref="C91:L91"/>
    <mergeCell ref="A97:L97"/>
    <mergeCell ref="A98:A100"/>
    <mergeCell ref="B98:B100"/>
    <mergeCell ref="C98:C100"/>
    <mergeCell ref="D98:F98"/>
    <mergeCell ref="G98:I99"/>
    <mergeCell ref="J98:L98"/>
    <mergeCell ref="D99:D100"/>
    <mergeCell ref="E99:E100"/>
    <mergeCell ref="F99:F100"/>
    <mergeCell ref="J99:J100"/>
    <mergeCell ref="K99:K100"/>
    <mergeCell ref="L99:L100"/>
    <mergeCell ref="A101:A102"/>
    <mergeCell ref="B101:B102"/>
    <mergeCell ref="C101:C102"/>
    <mergeCell ref="J101:J102"/>
    <mergeCell ref="K101:K102"/>
    <mergeCell ref="L101:L102"/>
    <mergeCell ref="A103:A107"/>
    <mergeCell ref="C103:L103"/>
    <mergeCell ref="B104:B105"/>
    <mergeCell ref="C104:L104"/>
    <mergeCell ref="C105:L105"/>
    <mergeCell ref="B106:B107"/>
    <mergeCell ref="C106:L106"/>
    <mergeCell ref="C107:L107"/>
    <mergeCell ref="A108:B111"/>
    <mergeCell ref="C108:L108"/>
    <mergeCell ref="C109:L109"/>
    <mergeCell ref="C110:L110"/>
    <mergeCell ref="C111:L111"/>
    <mergeCell ref="A112:B112"/>
    <mergeCell ref="C112:L112"/>
    <mergeCell ref="A113:L113"/>
    <mergeCell ref="A114:A116"/>
    <mergeCell ref="B114:B116"/>
    <mergeCell ref="C114:C116"/>
    <mergeCell ref="D114:F114"/>
    <mergeCell ref="G114:I115"/>
    <mergeCell ref="J114:L114"/>
    <mergeCell ref="D115:D116"/>
    <mergeCell ref="E115:E116"/>
    <mergeCell ref="F115:F116"/>
    <mergeCell ref="J115:J116"/>
    <mergeCell ref="K115:K116"/>
    <mergeCell ref="L115:L116"/>
    <mergeCell ref="A117:A118"/>
    <mergeCell ref="B117:B118"/>
    <mergeCell ref="C117:C118"/>
    <mergeCell ref="J117:J118"/>
    <mergeCell ref="K117:K118"/>
    <mergeCell ref="L117:L118"/>
    <mergeCell ref="A119:A123"/>
    <mergeCell ref="C119:L119"/>
    <mergeCell ref="B120:B121"/>
    <mergeCell ref="C120:L120"/>
    <mergeCell ref="C121:L121"/>
    <mergeCell ref="B122:B123"/>
    <mergeCell ref="C122:L122"/>
    <mergeCell ref="C123:L123"/>
    <mergeCell ref="A124:B127"/>
    <mergeCell ref="C124:L124"/>
    <mergeCell ref="C125:L125"/>
    <mergeCell ref="C126:L126"/>
    <mergeCell ref="C127:L127"/>
    <mergeCell ref="A128:B128"/>
    <mergeCell ref="C128:L128"/>
    <mergeCell ref="A129:L129"/>
    <mergeCell ref="A130:A132"/>
    <mergeCell ref="B130:B132"/>
    <mergeCell ref="C130:C132"/>
    <mergeCell ref="D130:F130"/>
    <mergeCell ref="G130:I131"/>
    <mergeCell ref="J130:L130"/>
    <mergeCell ref="D131:D132"/>
    <mergeCell ref="E131:E132"/>
    <mergeCell ref="F131:F132"/>
    <mergeCell ref="J131:J132"/>
    <mergeCell ref="K131:K132"/>
    <mergeCell ref="L131:L132"/>
    <mergeCell ref="A140:B143"/>
    <mergeCell ref="C140:L140"/>
    <mergeCell ref="C141:L141"/>
    <mergeCell ref="C142:L142"/>
    <mergeCell ref="C143:L143"/>
    <mergeCell ref="A144:B144"/>
    <mergeCell ref="C144:L144"/>
    <mergeCell ref="A133:A134"/>
    <mergeCell ref="B133:B134"/>
    <mergeCell ref="C133:C134"/>
    <mergeCell ref="J133:J134"/>
    <mergeCell ref="K133:K134"/>
    <mergeCell ref="L133:L134"/>
    <mergeCell ref="A135:A139"/>
    <mergeCell ref="C135:L135"/>
    <mergeCell ref="B136:B137"/>
    <mergeCell ref="C136:L136"/>
    <mergeCell ref="C137:L137"/>
    <mergeCell ref="B138:B139"/>
    <mergeCell ref="C138:L138"/>
    <mergeCell ref="C139:L139"/>
    <mergeCell ref="A145:L145"/>
    <mergeCell ref="A146:A148"/>
    <mergeCell ref="B146:B148"/>
    <mergeCell ref="C146:C148"/>
    <mergeCell ref="D146:F146"/>
    <mergeCell ref="G146:I147"/>
    <mergeCell ref="J146:L146"/>
    <mergeCell ref="D147:D148"/>
    <mergeCell ref="E147:E148"/>
    <mergeCell ref="F147:F148"/>
    <mergeCell ref="J147:J148"/>
    <mergeCell ref="K147:K148"/>
    <mergeCell ref="L147:L148"/>
    <mergeCell ref="A149:A150"/>
    <mergeCell ref="B149:B150"/>
    <mergeCell ref="C149:C150"/>
    <mergeCell ref="J149:J150"/>
    <mergeCell ref="K149:K150"/>
    <mergeCell ref="L149:L150"/>
    <mergeCell ref="A151:A155"/>
    <mergeCell ref="C151:L151"/>
    <mergeCell ref="B152:B153"/>
    <mergeCell ref="C152:L152"/>
    <mergeCell ref="C153:L153"/>
    <mergeCell ref="B154:B155"/>
    <mergeCell ref="C154:L154"/>
    <mergeCell ref="C155:L155"/>
    <mergeCell ref="A156:B159"/>
    <mergeCell ref="C156:L156"/>
    <mergeCell ref="C157:L157"/>
    <mergeCell ref="C158:L158"/>
    <mergeCell ref="C159:L159"/>
    <mergeCell ref="A160:B160"/>
    <mergeCell ref="C160:L160"/>
    <mergeCell ref="A161:L161"/>
    <mergeCell ref="A162:A164"/>
    <mergeCell ref="B162:B164"/>
    <mergeCell ref="C162:C164"/>
    <mergeCell ref="D162:F162"/>
    <mergeCell ref="G162:I163"/>
    <mergeCell ref="J162:L162"/>
    <mergeCell ref="D163:D164"/>
    <mergeCell ref="E163:E164"/>
    <mergeCell ref="F163:F164"/>
    <mergeCell ref="J163:J164"/>
    <mergeCell ref="K163:K164"/>
    <mergeCell ref="L163:L164"/>
    <mergeCell ref="A172:B175"/>
    <mergeCell ref="C172:L172"/>
    <mergeCell ref="C173:L173"/>
    <mergeCell ref="C174:L174"/>
    <mergeCell ref="C175:L175"/>
    <mergeCell ref="A176:B176"/>
    <mergeCell ref="C176:L176"/>
    <mergeCell ref="A165:A166"/>
    <mergeCell ref="B165:B166"/>
    <mergeCell ref="C165:C166"/>
    <mergeCell ref="J165:J166"/>
    <mergeCell ref="K165:K166"/>
    <mergeCell ref="L165:L166"/>
    <mergeCell ref="A167:A171"/>
    <mergeCell ref="C167:L167"/>
    <mergeCell ref="B168:B169"/>
    <mergeCell ref="C168:L168"/>
    <mergeCell ref="C169:L169"/>
    <mergeCell ref="B170:B171"/>
    <mergeCell ref="C170:L170"/>
    <mergeCell ref="C171:L171"/>
  </mergeCells>
  <phoneticPr fontId="4" type="noConversion"/>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C00000"/>
  </sheetPr>
  <dimension ref="A1:K42"/>
  <sheetViews>
    <sheetView view="pageBreakPreview" zoomScaleNormal="100" zoomScaleSheetLayoutView="100" workbookViewId="0">
      <selection activeCell="D12" sqref="D12:F12"/>
    </sheetView>
  </sheetViews>
  <sheetFormatPr defaultColWidth="8.88671875" defaultRowHeight="27.95" customHeight="1"/>
  <cols>
    <col min="1" max="1" width="13.109375" style="16" customWidth="1"/>
    <col min="2" max="2" width="15.6640625" style="16" bestFit="1" customWidth="1"/>
    <col min="3" max="3" width="13.44140625" style="16" customWidth="1"/>
    <col min="4" max="4" width="8.44140625" style="16" bestFit="1" customWidth="1"/>
    <col min="5" max="5" width="11.6640625" style="16" customWidth="1"/>
    <col min="6" max="6" width="20.21875" style="16" customWidth="1"/>
    <col min="7" max="7" width="8.77734375" style="16" customWidth="1"/>
    <col min="8" max="16384" width="8.88671875" style="16"/>
  </cols>
  <sheetData>
    <row r="1" spans="1:11" ht="27.95" customHeight="1">
      <c r="A1" s="1228" t="s">
        <v>34</v>
      </c>
      <c r="B1" s="1228"/>
      <c r="C1" s="1228"/>
      <c r="D1" s="1228"/>
      <c r="E1" s="1228"/>
      <c r="F1" s="1228"/>
    </row>
    <row r="2" spans="1:11" s="3" customFormat="1" ht="6.75" customHeight="1">
      <c r="A2" s="54"/>
      <c r="B2" s="54"/>
      <c r="C2" s="54"/>
      <c r="D2" s="54"/>
      <c r="E2" s="54"/>
      <c r="F2" s="54"/>
    </row>
    <row r="3" spans="1:11" ht="27.95" customHeight="1">
      <c r="A3" s="1229" t="s">
        <v>71</v>
      </c>
      <c r="B3" s="1229"/>
      <c r="C3" s="1229"/>
      <c r="D3" s="1229"/>
      <c r="E3" s="1229"/>
      <c r="F3" s="1229"/>
    </row>
    <row r="4" spans="1:11" s="53" customFormat="1" ht="22.5" customHeight="1">
      <c r="A4" s="116" t="s">
        <v>72</v>
      </c>
      <c r="B4" s="1230" t="str">
        <f>'3.설계설명서'!B3</f>
        <v>2026년 조림지 사후관리사업(풀베기 2차 및 덩굴제거-8지구)</v>
      </c>
      <c r="C4" s="1231"/>
      <c r="D4" s="1232"/>
      <c r="E4" s="117" t="s">
        <v>73</v>
      </c>
      <c r="F4" s="669" t="s">
        <v>1076</v>
      </c>
    </row>
    <row r="5" spans="1:11" s="53" customFormat="1" ht="22.5" customHeight="1">
      <c r="A5" s="118" t="s">
        <v>74</v>
      </c>
      <c r="B5" s="1233" t="str">
        <f ca="1">""&amp;H5&amp;""</f>
        <v>모두베기</v>
      </c>
      <c r="C5" s="1234"/>
      <c r="D5" s="1235"/>
      <c r="E5" s="86" t="s">
        <v>75</v>
      </c>
      <c r="F5" s="119"/>
      <c r="H5" s="53" t="str">
        <f ca="1">시1!$D$9</f>
        <v>모두베기</v>
      </c>
    </row>
    <row r="6" spans="1:11" s="53" customFormat="1" ht="22.5" customHeight="1">
      <c r="A6" s="118" t="s">
        <v>76</v>
      </c>
      <c r="B6" s="1233" t="str">
        <f>설계요소!D5</f>
        <v>양구군 양구읍 죽곡리 산102번지외 29필지</v>
      </c>
      <c r="C6" s="1234"/>
      <c r="D6" s="1235"/>
      <c r="E6" s="86" t="s">
        <v>77</v>
      </c>
      <c r="F6" s="120">
        <f ca="1">설계요소!J15</f>
        <v>41.580000000000005</v>
      </c>
      <c r="H6" s="53" t="str">
        <f>'[175]7.1 소반별시방서'!$D$9</f>
        <v>모두베기</v>
      </c>
    </row>
    <row r="7" spans="1:11" s="53" customFormat="1" ht="22.5" customHeight="1">
      <c r="A7" s="121" t="s">
        <v>78</v>
      </c>
      <c r="B7" s="1236" t="str">
        <f>'3.설계설명서'!M13</f>
        <v>자작나무, 두릅나무, 음나무</v>
      </c>
      <c r="C7" s="1237"/>
      <c r="D7" s="1238"/>
      <c r="E7" s="87" t="s">
        <v>79</v>
      </c>
      <c r="F7" s="122" t="str">
        <f>설계요소!L4</f>
        <v>2026년 9월</v>
      </c>
      <c r="H7" s="53" t="str">
        <f>'[176]7.1 소반별시방서'!$D$9</f>
        <v>모두베기</v>
      </c>
    </row>
    <row r="8" spans="1:11" s="3" customFormat="1" ht="8.25" customHeight="1">
      <c r="H8" s="53" t="str">
        <f>'[177]7.1 소반별시방서'!$D$9</f>
        <v>모두베기</v>
      </c>
    </row>
    <row r="9" spans="1:11" ht="27.95" customHeight="1">
      <c r="A9" s="1226" t="s">
        <v>80</v>
      </c>
      <c r="B9" s="1226"/>
      <c r="C9" s="1226"/>
      <c r="D9" s="1226"/>
      <c r="E9" s="1226"/>
      <c r="F9" s="1226"/>
      <c r="H9" s="53" t="str">
        <f>'[178]7.1 소반별시방서'!$D$9</f>
        <v>모두베기</v>
      </c>
    </row>
    <row r="10" spans="1:11" s="3" customFormat="1" ht="27.95" customHeight="1">
      <c r="A10" s="59" t="s">
        <v>81</v>
      </c>
      <c r="B10" s="60" t="s">
        <v>82</v>
      </c>
      <c r="C10" s="56" t="s">
        <v>83</v>
      </c>
      <c r="D10" s="1239" t="s">
        <v>84</v>
      </c>
      <c r="E10" s="1239"/>
      <c r="F10" s="1239"/>
      <c r="G10" s="55"/>
      <c r="H10" s="53" t="str">
        <f>'[179]7.1 소반별시방서'!$D$9</f>
        <v>모두베기</v>
      </c>
    </row>
    <row r="11" spans="1:11" s="53" customFormat="1" ht="22.5" customHeight="1">
      <c r="A11" s="725" t="s">
        <v>85</v>
      </c>
      <c r="B11" s="88">
        <v>172698</v>
      </c>
      <c r="C11" s="89" t="s">
        <v>86</v>
      </c>
      <c r="D11" s="1214" t="s">
        <v>1534</v>
      </c>
      <c r="E11" s="1223"/>
      <c r="F11" s="1223"/>
      <c r="G11" s="90"/>
      <c r="H11" s="53" t="str">
        <f>'[180]7.1 소반별시방서'!$D$9</f>
        <v>모두베기</v>
      </c>
    </row>
    <row r="12" spans="1:11" s="53" customFormat="1" ht="22.5" customHeight="1">
      <c r="A12" s="725" t="s">
        <v>87</v>
      </c>
      <c r="B12" s="88">
        <v>228717</v>
      </c>
      <c r="C12" s="89" t="s">
        <v>86</v>
      </c>
      <c r="D12" s="1214" t="str">
        <f>D11</f>
        <v>2026년 하반기 정부노임단가(대한건설협회자료)</v>
      </c>
      <c r="E12" s="1223"/>
      <c r="F12" s="1223"/>
      <c r="G12" s="90"/>
      <c r="H12" s="53">
        <f>(B11+B12)/2</f>
        <v>200707.5</v>
      </c>
    </row>
    <row r="13" spans="1:11" s="53" customFormat="1" ht="22.5" hidden="1" customHeight="1">
      <c r="A13" s="725" t="s">
        <v>88</v>
      </c>
      <c r="B13" s="88"/>
      <c r="C13" s="89" t="s">
        <v>86</v>
      </c>
      <c r="D13" s="1214" t="str">
        <f>D11</f>
        <v>2026년 하반기 정부노임단가(대한건설협회자료)</v>
      </c>
      <c r="E13" s="1223"/>
      <c r="F13" s="1223"/>
      <c r="G13" s="90"/>
    </row>
    <row r="14" spans="1:11" s="53" customFormat="1" ht="22.5" hidden="1" customHeight="1">
      <c r="A14" s="725" t="s">
        <v>89</v>
      </c>
      <c r="B14" s="88">
        <v>267360</v>
      </c>
      <c r="C14" s="89" t="s">
        <v>86</v>
      </c>
      <c r="D14" s="1214" t="str">
        <f>D11</f>
        <v>2026년 하반기 정부노임단가(대한건설협회자료)</v>
      </c>
      <c r="E14" s="1223"/>
      <c r="F14" s="1223"/>
      <c r="G14" s="90"/>
    </row>
    <row r="15" spans="1:11" s="53" customFormat="1" ht="22.5" customHeight="1">
      <c r="A15" s="725" t="s">
        <v>90</v>
      </c>
      <c r="B15" s="88">
        <f>J19</f>
        <v>1718</v>
      </c>
      <c r="C15" s="89" t="s">
        <v>35</v>
      </c>
      <c r="D15" s="1209" t="str">
        <f>"Opinet 유가정보(부가세제외) "&amp;H15&amp;" "&amp;I15&amp;"차 적용"</f>
        <v>Opinet 유가정보(부가세제외) 2026년 8월 4주차 적용</v>
      </c>
      <c r="E15" s="1210"/>
      <c r="F15" s="1211"/>
      <c r="G15" s="90"/>
      <c r="H15" s="244" t="s">
        <v>1078</v>
      </c>
      <c r="I15" s="244" t="s">
        <v>1211</v>
      </c>
      <c r="J15" s="244">
        <v>1890.73</v>
      </c>
      <c r="K15" s="595">
        <v>1879.82</v>
      </c>
    </row>
    <row r="16" spans="1:11" s="53" customFormat="1" ht="35.25" hidden="1" customHeight="1">
      <c r="A16" s="725" t="s">
        <v>91</v>
      </c>
      <c r="B16" s="88">
        <v>1622</v>
      </c>
      <c r="C16" s="89" t="s">
        <v>35</v>
      </c>
      <c r="D16" s="1209" t="s">
        <v>92</v>
      </c>
      <c r="E16" s="1210"/>
      <c r="F16" s="1211"/>
      <c r="G16" s="90"/>
      <c r="H16" s="53" t="s">
        <v>187</v>
      </c>
      <c r="J16" s="53">
        <f>ROUNDDOWN(J15/1.1,0)</f>
        <v>1718</v>
      </c>
    </row>
    <row r="17" spans="1:11" s="53" customFormat="1" ht="22.5" hidden="1" customHeight="1">
      <c r="A17" s="725" t="s">
        <v>93</v>
      </c>
      <c r="B17" s="88">
        <v>4545</v>
      </c>
      <c r="C17" s="89" t="s">
        <v>35</v>
      </c>
      <c r="D17" s="1209"/>
      <c r="E17" s="1210"/>
      <c r="F17" s="1211"/>
      <c r="G17" s="90"/>
    </row>
    <row r="18" spans="1:11" s="53" customFormat="1" ht="22.5" hidden="1" customHeight="1">
      <c r="A18" s="725" t="s">
        <v>94</v>
      </c>
      <c r="B18" s="88">
        <v>3577</v>
      </c>
      <c r="C18" s="89" t="s">
        <v>35</v>
      </c>
      <c r="D18" s="1209"/>
      <c r="E18" s="1210"/>
      <c r="F18" s="1211"/>
      <c r="G18" s="90"/>
    </row>
    <row r="19" spans="1:11" s="53" customFormat="1" ht="22.5" customHeight="1">
      <c r="A19" s="725" t="s">
        <v>91</v>
      </c>
      <c r="B19" s="88">
        <f>J21</f>
        <v>1708</v>
      </c>
      <c r="C19" s="89" t="s">
        <v>35</v>
      </c>
      <c r="D19" s="1209" t="str">
        <f>D15</f>
        <v>Opinet 유가정보(부가세제외) 2026년 8월 4주차 적용</v>
      </c>
      <c r="E19" s="1210"/>
      <c r="F19" s="1211"/>
      <c r="G19" s="90"/>
      <c r="H19" s="53" t="s">
        <v>187</v>
      </c>
      <c r="J19" s="53">
        <f>ROUNDDOWN(J15/1.1,0)</f>
        <v>1718</v>
      </c>
    </row>
    <row r="20" spans="1:11" s="53" customFormat="1" ht="22.5" hidden="1" customHeight="1">
      <c r="A20" s="725" t="s">
        <v>258</v>
      </c>
      <c r="B20" s="88">
        <v>140332</v>
      </c>
      <c r="C20" s="89" t="s">
        <v>86</v>
      </c>
      <c r="D20" s="1214" t="s">
        <v>257</v>
      </c>
      <c r="E20" s="1223"/>
      <c r="F20" s="1223"/>
      <c r="G20" s="90"/>
    </row>
    <row r="21" spans="1:11" s="53" customFormat="1" ht="22.5" customHeight="1">
      <c r="A21" s="725" t="s">
        <v>269</v>
      </c>
      <c r="B21" s="88">
        <v>400000</v>
      </c>
      <c r="C21" s="89" t="s">
        <v>95</v>
      </c>
      <c r="D21" s="1214" t="s">
        <v>614</v>
      </c>
      <c r="E21" s="1214"/>
      <c r="F21" s="1214"/>
      <c r="G21" s="90"/>
      <c r="H21" s="53" t="s">
        <v>265</v>
      </c>
      <c r="J21" s="53">
        <f>ROUNDDOWN(K15/1.1,0)</f>
        <v>1708</v>
      </c>
      <c r="K21" s="3"/>
    </row>
    <row r="22" spans="1:11" s="3" customFormat="1" ht="22.5" customHeight="1">
      <c r="A22" s="725" t="s">
        <v>254</v>
      </c>
      <c r="B22" s="88">
        <v>6571</v>
      </c>
      <c r="C22" s="89" t="s">
        <v>255</v>
      </c>
      <c r="D22" s="1214" t="s">
        <v>615</v>
      </c>
      <c r="E22" s="1214"/>
      <c r="F22" s="1214"/>
    </row>
    <row r="23" spans="1:11" s="3" customFormat="1" ht="22.5" customHeight="1">
      <c r="A23" s="725" t="s">
        <v>1208</v>
      </c>
      <c r="B23" s="801">
        <v>20</v>
      </c>
      <c r="C23" s="89" t="s">
        <v>1209</v>
      </c>
      <c r="D23" s="1217" t="s">
        <v>1210</v>
      </c>
      <c r="E23" s="1218"/>
      <c r="F23" s="1219"/>
    </row>
    <row r="24" spans="1:11" ht="27.95" customHeight="1">
      <c r="A24" s="1226" t="s">
        <v>96</v>
      </c>
      <c r="B24" s="1226"/>
      <c r="C24" s="1226"/>
      <c r="D24" s="1226"/>
      <c r="E24" s="1226"/>
      <c r="F24" s="1226"/>
    </row>
    <row r="25" spans="1:11" s="57" customFormat="1" ht="22.5" customHeight="1">
      <c r="A25" s="56" t="s">
        <v>81</v>
      </c>
      <c r="B25" s="56" t="s">
        <v>97</v>
      </c>
      <c r="C25" s="56" t="s">
        <v>98</v>
      </c>
      <c r="D25" s="56" t="s">
        <v>99</v>
      </c>
      <c r="E25" s="1224" t="s">
        <v>100</v>
      </c>
      <c r="F25" s="1225"/>
    </row>
    <row r="26" spans="1:11" s="57" customFormat="1" ht="22.5" customHeight="1">
      <c r="A26" s="91" t="s">
        <v>101</v>
      </c>
      <c r="B26" s="91" t="s">
        <v>17</v>
      </c>
      <c r="C26" s="726">
        <v>18.399999999999999</v>
      </c>
      <c r="D26" s="91" t="s">
        <v>102</v>
      </c>
      <c r="E26" s="1212" t="s">
        <v>1077</v>
      </c>
      <c r="F26" s="1213"/>
    </row>
    <row r="27" spans="1:11" s="57" customFormat="1" ht="22.5" customHeight="1">
      <c r="A27" s="89" t="s">
        <v>103</v>
      </c>
      <c r="B27" s="89" t="s">
        <v>18</v>
      </c>
      <c r="C27" s="726">
        <v>1.1499999999999999</v>
      </c>
      <c r="D27" s="89" t="s">
        <v>104</v>
      </c>
      <c r="E27" s="1215" t="s">
        <v>1081</v>
      </c>
      <c r="F27" s="1216"/>
    </row>
    <row r="28" spans="1:11" s="57" customFormat="1" ht="22.5" customHeight="1">
      <c r="A28" s="89" t="s">
        <v>105</v>
      </c>
      <c r="B28" s="89" t="s">
        <v>18</v>
      </c>
      <c r="C28" s="726">
        <v>5.86</v>
      </c>
      <c r="D28" s="89" t="s">
        <v>104</v>
      </c>
      <c r="E28" s="1212" t="s">
        <v>1082</v>
      </c>
      <c r="F28" s="1213"/>
      <c r="K28" s="57">
        <f>325000/1.1</f>
        <v>295454.54545454541</v>
      </c>
    </row>
    <row r="29" spans="1:11" s="57" customFormat="1" ht="22.5" customHeight="1">
      <c r="A29" s="89" t="s">
        <v>106</v>
      </c>
      <c r="B29" s="89" t="s">
        <v>17</v>
      </c>
      <c r="C29" s="727">
        <v>3.5950000000000002</v>
      </c>
      <c r="D29" s="89" t="s">
        <v>104</v>
      </c>
      <c r="E29" s="1212" t="s">
        <v>1083</v>
      </c>
      <c r="F29" s="1213"/>
    </row>
    <row r="30" spans="1:11" s="57" customFormat="1" ht="24.75" customHeight="1">
      <c r="A30" s="94" t="s">
        <v>107</v>
      </c>
      <c r="B30" s="89" t="s">
        <v>108</v>
      </c>
      <c r="C30" s="726">
        <v>13.14</v>
      </c>
      <c r="D30" s="89" t="s">
        <v>104</v>
      </c>
      <c r="E30" s="1212" t="s">
        <v>616</v>
      </c>
      <c r="F30" s="1213"/>
    </row>
    <row r="31" spans="1:11" s="57" customFormat="1" ht="22.5" customHeight="1">
      <c r="A31" s="89" t="s">
        <v>109</v>
      </c>
      <c r="B31" s="89" t="s">
        <v>17</v>
      </c>
      <c r="C31" s="726">
        <v>4.75</v>
      </c>
      <c r="D31" s="89" t="s">
        <v>104</v>
      </c>
      <c r="E31" s="1212" t="s">
        <v>1084</v>
      </c>
      <c r="F31" s="1213"/>
    </row>
    <row r="32" spans="1:11" s="57" customFormat="1" ht="24" customHeight="1">
      <c r="A32" s="92" t="s">
        <v>110</v>
      </c>
      <c r="B32" s="276" t="s">
        <v>111</v>
      </c>
      <c r="C32" s="726">
        <v>2.0699999999999998</v>
      </c>
      <c r="D32" s="89" t="s">
        <v>104</v>
      </c>
      <c r="E32" s="1212" t="s">
        <v>1085</v>
      </c>
      <c r="F32" s="1213"/>
    </row>
    <row r="33" spans="1:6" s="57" customFormat="1" ht="22.5" customHeight="1">
      <c r="A33" s="89" t="s">
        <v>112</v>
      </c>
      <c r="B33" s="89" t="s">
        <v>113</v>
      </c>
      <c r="C33" s="726">
        <v>8</v>
      </c>
      <c r="D33" s="89" t="s">
        <v>102</v>
      </c>
      <c r="E33" s="1212" t="str">
        <f>E26</f>
        <v>2026년 토목공사원가계산 제비율 적용기준 적용(조경)(조달청)</v>
      </c>
      <c r="F33" s="1213"/>
    </row>
    <row r="34" spans="1:6" s="57" customFormat="1" ht="22.5" customHeight="1">
      <c r="A34" s="91" t="s">
        <v>353</v>
      </c>
      <c r="B34" s="91" t="s">
        <v>354</v>
      </c>
      <c r="C34" s="728">
        <v>4.9000000000000004</v>
      </c>
      <c r="D34" s="91" t="s">
        <v>102</v>
      </c>
      <c r="E34" s="1221" t="str">
        <f>E33</f>
        <v>2026년 토목공사원가계산 제비율 적용기준 적용(조경)(조달청)</v>
      </c>
      <c r="F34" s="1222"/>
    </row>
    <row r="35" spans="1:6" s="57" customFormat="1" ht="22.5" customHeight="1">
      <c r="A35" s="89" t="s">
        <v>114</v>
      </c>
      <c r="B35" s="276" t="s">
        <v>115</v>
      </c>
      <c r="C35" s="729">
        <v>15</v>
      </c>
      <c r="D35" s="89" t="s">
        <v>102</v>
      </c>
      <c r="E35" s="1220" t="str">
        <f>E34</f>
        <v>2026년 토목공사원가계산 제비율 적용기준 적용(조경)(조달청)</v>
      </c>
      <c r="F35" s="1220"/>
    </row>
    <row r="36" spans="1:6" s="57" customFormat="1" ht="22.5" customHeight="1">
      <c r="A36" s="89" t="s">
        <v>116</v>
      </c>
      <c r="B36" s="89" t="s">
        <v>118</v>
      </c>
      <c r="C36" s="729">
        <v>10</v>
      </c>
      <c r="D36" s="89" t="s">
        <v>102</v>
      </c>
      <c r="E36" s="1220" t="s">
        <v>577</v>
      </c>
      <c r="F36" s="1220"/>
    </row>
    <row r="37" spans="1:6" s="57" customFormat="1" ht="22.5" customHeight="1">
      <c r="A37" s="89" t="s">
        <v>1087</v>
      </c>
      <c r="B37" s="89" t="s">
        <v>18</v>
      </c>
      <c r="C37" s="730">
        <v>6.0000000000000001E-3</v>
      </c>
      <c r="D37" s="89" t="s">
        <v>102</v>
      </c>
      <c r="E37" s="1227" t="str">
        <f>E26</f>
        <v>2026년 토목공사원가계산 제비율 적용기준 적용(조경)(조달청)</v>
      </c>
      <c r="F37" s="1227"/>
    </row>
    <row r="38" spans="1:6" s="57" customFormat="1" ht="22.5" customHeight="1">
      <c r="A38" s="89" t="s">
        <v>1086</v>
      </c>
      <c r="B38" s="89" t="s">
        <v>18</v>
      </c>
      <c r="C38" s="729">
        <v>0.09</v>
      </c>
      <c r="D38" s="89" t="s">
        <v>102</v>
      </c>
      <c r="E38" s="1227" t="str">
        <f>E26</f>
        <v>2026년 토목공사원가계산 제비율 적용기준 적용(조경)(조달청)</v>
      </c>
      <c r="F38" s="1227"/>
    </row>
    <row r="42" spans="1:6" ht="27.95" customHeight="1">
      <c r="C42" s="58"/>
    </row>
  </sheetData>
  <protectedRanges>
    <protectedRange sqref="F4:F5 B4:C7" name="기초자료_1"/>
  </protectedRanges>
  <mergeCells count="36">
    <mergeCell ref="E37:F37"/>
    <mergeCell ref="E38:F38"/>
    <mergeCell ref="A1:F1"/>
    <mergeCell ref="A3:F3"/>
    <mergeCell ref="D15:F15"/>
    <mergeCell ref="B4:D4"/>
    <mergeCell ref="B5:D5"/>
    <mergeCell ref="B7:D7"/>
    <mergeCell ref="D14:F14"/>
    <mergeCell ref="A9:F9"/>
    <mergeCell ref="B6:D6"/>
    <mergeCell ref="D10:F10"/>
    <mergeCell ref="D13:F13"/>
    <mergeCell ref="D11:F11"/>
    <mergeCell ref="D12:F12"/>
    <mergeCell ref="E36:F36"/>
    <mergeCell ref="E35:F35"/>
    <mergeCell ref="E34:F34"/>
    <mergeCell ref="E33:F33"/>
    <mergeCell ref="D20:F20"/>
    <mergeCell ref="E32:F32"/>
    <mergeCell ref="D22:F22"/>
    <mergeCell ref="E26:F26"/>
    <mergeCell ref="E25:F25"/>
    <mergeCell ref="A24:F24"/>
    <mergeCell ref="E31:F31"/>
    <mergeCell ref="E30:F30"/>
    <mergeCell ref="D19:F19"/>
    <mergeCell ref="D17:F17"/>
    <mergeCell ref="E29:F29"/>
    <mergeCell ref="E28:F28"/>
    <mergeCell ref="D16:F16"/>
    <mergeCell ref="D21:F21"/>
    <mergeCell ref="E27:F27"/>
    <mergeCell ref="D18:F18"/>
    <mergeCell ref="D23:F23"/>
  </mergeCells>
  <phoneticPr fontId="4" type="noConversion"/>
  <pageMargins left="0.39370078740157483" right="0.39370078740157483" top="0.98425196850393704" bottom="0.59055118110236227" header="0.51181102362204722" footer="0.31496062992125984"/>
  <pageSetup paperSize="9"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82</vt:i4>
      </vt:variant>
      <vt:variant>
        <vt:lpstr>이름 지정된 범위</vt:lpstr>
      </vt:variant>
      <vt:variant>
        <vt:i4>125</vt:i4>
      </vt:variant>
    </vt:vector>
  </HeadingPairs>
  <TitlesOfParts>
    <vt:vector size="207" baseType="lpstr">
      <vt:lpstr>설계요소</vt:lpstr>
      <vt:lpstr>표지</vt:lpstr>
      <vt:lpstr>0.겉표지</vt:lpstr>
      <vt:lpstr>표지목차</vt:lpstr>
      <vt:lpstr>1.위치도</vt:lpstr>
      <vt:lpstr>2.현장사진</vt:lpstr>
      <vt:lpstr>2.현장사진 (2)</vt:lpstr>
      <vt:lpstr>3.설계설명서</vt:lpstr>
      <vt:lpstr>3-1.기초자료</vt:lpstr>
      <vt:lpstr>4.예정공정표</vt:lpstr>
      <vt:lpstr>4-1.공정별소요인력</vt:lpstr>
      <vt:lpstr>5.필지별</vt:lpstr>
      <vt:lpstr>5-1.소반별</vt:lpstr>
      <vt:lpstr>일반</vt:lpstr>
      <vt:lpstr>특별</vt:lpstr>
      <vt:lpstr>전문</vt:lpstr>
      <vt:lpstr>안전보건관리</vt:lpstr>
      <vt:lpstr>MSDS1</vt:lpstr>
      <vt:lpstr>MSDS2</vt:lpstr>
      <vt:lpstr>시1</vt:lpstr>
      <vt:lpstr>시2</vt:lpstr>
      <vt:lpstr>시3</vt:lpstr>
      <vt:lpstr>시4</vt:lpstr>
      <vt:lpstr>시5</vt:lpstr>
      <vt:lpstr>시6</vt:lpstr>
      <vt:lpstr>시7</vt:lpstr>
      <vt:lpstr>시8</vt:lpstr>
      <vt:lpstr>시9</vt:lpstr>
      <vt:lpstr>시10</vt:lpstr>
      <vt:lpstr>시11</vt:lpstr>
      <vt:lpstr>8.원가계산서</vt:lpstr>
      <vt:lpstr>8.원가계산서 (수의계약)</vt:lpstr>
      <vt:lpstr>9.총괄설계내역서</vt:lpstr>
      <vt:lpstr>9.1내역서(풀베기)</vt:lpstr>
      <vt:lpstr>내역서(어린나무)</vt:lpstr>
      <vt:lpstr>내역서(모두베기)</vt:lpstr>
      <vt:lpstr>내역서(산물수집)</vt:lpstr>
      <vt:lpstr>9.2내역서(덩굴제거)</vt:lpstr>
      <vt:lpstr>단1</vt:lpstr>
      <vt:lpstr>단2</vt:lpstr>
      <vt:lpstr>단3</vt:lpstr>
      <vt:lpstr>단4</vt:lpstr>
      <vt:lpstr>단5</vt:lpstr>
      <vt:lpstr>단6</vt:lpstr>
      <vt:lpstr>단7</vt:lpstr>
      <vt:lpstr>단8</vt:lpstr>
      <vt:lpstr>단9</vt:lpstr>
      <vt:lpstr>단10</vt:lpstr>
      <vt:lpstr>단11</vt:lpstr>
      <vt:lpstr>덩굴단1</vt:lpstr>
      <vt:lpstr>덩굴단2</vt:lpstr>
      <vt:lpstr>덩굴단3</vt:lpstr>
      <vt:lpstr>덩굴단4</vt:lpstr>
      <vt:lpstr>덩굴단5</vt:lpstr>
      <vt:lpstr>11.1수량산출서</vt:lpstr>
      <vt:lpstr>11.1수량산출서 (산물수집)</vt:lpstr>
      <vt:lpstr>12.GPS좌표값</vt:lpstr>
      <vt:lpstr>야1</vt:lpstr>
      <vt:lpstr>6.시방서간지</vt:lpstr>
      <vt:lpstr>14.설계도면간지(합본)</vt:lpstr>
      <vt:lpstr>6-가.일반시방서간지</vt:lpstr>
      <vt:lpstr>6-나.특별시방서간지</vt:lpstr>
      <vt:lpstr>6-다.전문시방서간지</vt:lpstr>
      <vt:lpstr>야2</vt:lpstr>
      <vt:lpstr>야3</vt:lpstr>
      <vt:lpstr>야4</vt:lpstr>
      <vt:lpstr>야5</vt:lpstr>
      <vt:lpstr>야6</vt:lpstr>
      <vt:lpstr>야7</vt:lpstr>
      <vt:lpstr>야8</vt:lpstr>
      <vt:lpstr>야9</vt:lpstr>
      <vt:lpstr>Sheet1</vt:lpstr>
      <vt:lpstr>야10</vt:lpstr>
      <vt:lpstr>야11</vt:lpstr>
      <vt:lpstr>덩굴야1</vt:lpstr>
      <vt:lpstr>덩굴야2</vt:lpstr>
      <vt:lpstr>덩굴야3</vt:lpstr>
      <vt:lpstr>덩굴야4</vt:lpstr>
      <vt:lpstr>덩굴야5</vt:lpstr>
      <vt:lpstr>비닐랩견적</vt:lpstr>
      <vt:lpstr>입력</vt:lpstr>
      <vt:lpstr>c1</vt:lpstr>
      <vt:lpstr>'0.겉표지'!Print_Area</vt:lpstr>
      <vt:lpstr>'1.위치도'!Print_Area</vt:lpstr>
      <vt:lpstr>'11.1수량산출서'!Print_Area</vt:lpstr>
      <vt:lpstr>'11.1수량산출서 (산물수집)'!Print_Area</vt:lpstr>
      <vt:lpstr>'12.GPS좌표값'!Print_Area</vt:lpstr>
      <vt:lpstr>'2.현장사진'!Print_Area</vt:lpstr>
      <vt:lpstr>'2.현장사진 (2)'!Print_Area</vt:lpstr>
      <vt:lpstr>'3.설계설명서'!Print_Area</vt:lpstr>
      <vt:lpstr>'3-1.기초자료'!Print_Area</vt:lpstr>
      <vt:lpstr>'4.예정공정표'!Print_Area</vt:lpstr>
      <vt:lpstr>'4-1.공정별소요인력'!Print_Area</vt:lpstr>
      <vt:lpstr>'5.필지별'!Print_Area</vt:lpstr>
      <vt:lpstr>'5-1.소반별'!Print_Area</vt:lpstr>
      <vt:lpstr>'8.원가계산서'!Print_Area</vt:lpstr>
      <vt:lpstr>'9.1내역서(풀베기)'!Print_Area</vt:lpstr>
      <vt:lpstr>'9.2내역서(덩굴제거)'!Print_Area</vt:lpstr>
      <vt:lpstr>'9.총괄설계내역서'!Print_Area</vt:lpstr>
      <vt:lpstr>MSDS1!Print_Area</vt:lpstr>
      <vt:lpstr>MSDS2!Print_Area</vt:lpstr>
      <vt:lpstr>'내역서(모두베기)'!Print_Area</vt:lpstr>
      <vt:lpstr>'내역서(산물수집)'!Print_Area</vt:lpstr>
      <vt:lpstr>'내역서(어린나무)'!Print_Area</vt:lpstr>
      <vt:lpstr>단1!Print_Area</vt:lpstr>
      <vt:lpstr>단10!Print_Area</vt:lpstr>
      <vt:lpstr>단11!Print_Area</vt:lpstr>
      <vt:lpstr>단2!Print_Area</vt:lpstr>
      <vt:lpstr>단3!Print_Area</vt:lpstr>
      <vt:lpstr>단4!Print_Area</vt:lpstr>
      <vt:lpstr>단5!Print_Area</vt:lpstr>
      <vt:lpstr>단6!Print_Area</vt:lpstr>
      <vt:lpstr>단7!Print_Area</vt:lpstr>
      <vt:lpstr>단8!Print_Area</vt:lpstr>
      <vt:lpstr>단9!Print_Area</vt:lpstr>
      <vt:lpstr>덩굴단1!Print_Area</vt:lpstr>
      <vt:lpstr>덩굴단2!Print_Area</vt:lpstr>
      <vt:lpstr>덩굴단3!Print_Area</vt:lpstr>
      <vt:lpstr>덩굴단4!Print_Area</vt:lpstr>
      <vt:lpstr>덩굴단5!Print_Area</vt:lpstr>
      <vt:lpstr>덩굴야1!Print_Area</vt:lpstr>
      <vt:lpstr>덩굴야2!Print_Area</vt:lpstr>
      <vt:lpstr>덩굴야3!Print_Area</vt:lpstr>
      <vt:lpstr>덩굴야4!Print_Area</vt:lpstr>
      <vt:lpstr>덩굴야5!Print_Area</vt:lpstr>
      <vt:lpstr>비닐랩견적!Print_Area</vt:lpstr>
      <vt:lpstr>시1!Print_Area</vt:lpstr>
      <vt:lpstr>시10!Print_Area</vt:lpstr>
      <vt:lpstr>시11!Print_Area</vt:lpstr>
      <vt:lpstr>시2!Print_Area</vt:lpstr>
      <vt:lpstr>시3!Print_Area</vt:lpstr>
      <vt:lpstr>시4!Print_Area</vt:lpstr>
      <vt:lpstr>시5!Print_Area</vt:lpstr>
      <vt:lpstr>시6!Print_Area</vt:lpstr>
      <vt:lpstr>시7!Print_Area</vt:lpstr>
      <vt:lpstr>시8!Print_Area</vt:lpstr>
      <vt:lpstr>시9!Print_Area</vt:lpstr>
      <vt:lpstr>안전보건관리!Print_Area</vt:lpstr>
      <vt:lpstr>야1!Print_Area</vt:lpstr>
      <vt:lpstr>야10!Print_Area</vt:lpstr>
      <vt:lpstr>야11!Print_Area</vt:lpstr>
      <vt:lpstr>야2!Print_Area</vt:lpstr>
      <vt:lpstr>야3!Print_Area</vt:lpstr>
      <vt:lpstr>야4!Print_Area</vt:lpstr>
      <vt:lpstr>야5!Print_Area</vt:lpstr>
      <vt:lpstr>야6!Print_Area</vt:lpstr>
      <vt:lpstr>야7!Print_Area</vt:lpstr>
      <vt:lpstr>야8!Print_Area</vt:lpstr>
      <vt:lpstr>야9!Print_Area</vt:lpstr>
      <vt:lpstr>전문!Print_Area</vt:lpstr>
      <vt:lpstr>특별!Print_Area</vt:lpstr>
      <vt:lpstr>'12.GPS좌표값'!Print_Titles</vt:lpstr>
      <vt:lpstr>'5.필지별'!Print_Titles</vt:lpstr>
      <vt:lpstr>'5-1.소반별'!Print_Titles</vt:lpstr>
      <vt:lpstr>간접노무비</vt:lpstr>
      <vt:lpstr>건강보험료</vt:lpstr>
      <vt:lpstr>건설기계운전기사</vt:lpstr>
      <vt:lpstr>경유_거래단가</vt:lpstr>
      <vt:lpstr>고용보험료</vt:lpstr>
      <vt:lpstr>국민연금</vt:lpstr>
      <vt:lpstr>기타경비</vt:lpstr>
      <vt:lpstr>노인장기요양_보험료</vt:lpstr>
      <vt:lpstr>백색페인트_단가</vt:lpstr>
      <vt:lpstr>벌목인부_단가</vt:lpstr>
      <vt:lpstr>보통인부_단가</vt:lpstr>
      <vt:lpstr>부가가치세</vt:lpstr>
      <vt:lpstr>산업안전보건_관리비</vt:lpstr>
      <vt:lpstr>산재보험료</vt:lpstr>
      <vt:lpstr>단1!수종</vt:lpstr>
      <vt:lpstr>단10!수종</vt:lpstr>
      <vt:lpstr>단11!수종</vt:lpstr>
      <vt:lpstr>단2!수종</vt:lpstr>
      <vt:lpstr>단3!수종</vt:lpstr>
      <vt:lpstr>단4!수종</vt:lpstr>
      <vt:lpstr>단5!수종</vt:lpstr>
      <vt:lpstr>단6!수종</vt:lpstr>
      <vt:lpstr>단7!수종</vt:lpstr>
      <vt:lpstr>단8!수종</vt:lpstr>
      <vt:lpstr>단9!수종</vt:lpstr>
      <vt:lpstr>시1!수종</vt:lpstr>
      <vt:lpstr>시10!수종</vt:lpstr>
      <vt:lpstr>시11!수종</vt:lpstr>
      <vt:lpstr>시2!수종</vt:lpstr>
      <vt:lpstr>시3!수종</vt:lpstr>
      <vt:lpstr>시4!수종</vt:lpstr>
      <vt:lpstr>시5!수종</vt:lpstr>
      <vt:lpstr>시6!수종</vt:lpstr>
      <vt:lpstr>시7!수종</vt:lpstr>
      <vt:lpstr>시8!수종</vt:lpstr>
      <vt:lpstr>시9!수종</vt:lpstr>
      <vt:lpstr>야1!수종</vt:lpstr>
      <vt:lpstr>야10!수종</vt:lpstr>
      <vt:lpstr>야11!수종</vt:lpstr>
      <vt:lpstr>야2!수종</vt:lpstr>
      <vt:lpstr>야3!수종</vt:lpstr>
      <vt:lpstr>야4!수종</vt:lpstr>
      <vt:lpstr>야5!수종</vt:lpstr>
      <vt:lpstr>야6!수종</vt:lpstr>
      <vt:lpstr>야7!수종</vt:lpstr>
      <vt:lpstr>야8!수종</vt:lpstr>
      <vt:lpstr>야9!수종</vt:lpstr>
      <vt:lpstr>예취기_대</vt:lpstr>
      <vt:lpstr>이__윤</vt:lpstr>
      <vt:lpstr>일반관리비</vt:lpstr>
      <vt:lpstr>입력표</vt:lpstr>
      <vt:lpstr>특별인부_단가</vt:lpstr>
      <vt:lpstr>휘발유_거래_단가</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관리자</dc:creator>
  <cp:lastModifiedBy>원희 홍</cp:lastModifiedBy>
  <cp:lastPrinted>2026-08-25T05:52:53Z</cp:lastPrinted>
  <dcterms:created xsi:type="dcterms:W3CDTF">2004-02-09T23:06:24Z</dcterms:created>
  <dcterms:modified xsi:type="dcterms:W3CDTF">2026-09-09T04:20:34Z</dcterms:modified>
</cp:coreProperties>
</file>